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harts/chart58.xml" ContentType="application/vnd.openxmlformats-officedocument.drawingml.chart+xml"/>
  <Override PartName="/xl/charts/style58.xml" ContentType="application/vnd.ms-office.chartstyle+xml"/>
  <Override PartName="/xl/charts/colors58.xml" ContentType="application/vnd.ms-office.chartcolorstyle+xml"/>
  <Override PartName="/xl/charts/chart59.xml" ContentType="application/vnd.openxmlformats-officedocument.drawingml.chart+xml"/>
  <Override PartName="/xl/charts/style59.xml" ContentType="application/vnd.ms-office.chartstyle+xml"/>
  <Override PartName="/xl/charts/colors59.xml" ContentType="application/vnd.ms-office.chartcolorstyle+xml"/>
  <Override PartName="/xl/charts/chart60.xml" ContentType="application/vnd.openxmlformats-officedocument.drawingml.chart+xml"/>
  <Override PartName="/xl/charts/style60.xml" ContentType="application/vnd.ms-office.chartstyle+xml"/>
  <Override PartName="/xl/charts/colors60.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61.xml" ContentType="application/vnd.openxmlformats-officedocument.drawingml.chart+xml"/>
  <Override PartName="/xl/charts/style61.xml" ContentType="application/vnd.ms-office.chartstyle+xml"/>
  <Override PartName="/xl/charts/colors61.xml" ContentType="application/vnd.ms-office.chartcolorstyle+xml"/>
  <Override PartName="/xl/charts/chart62.xml" ContentType="application/vnd.openxmlformats-officedocument.drawingml.chart+xml"/>
  <Override PartName="/xl/charts/style62.xml" ContentType="application/vnd.ms-office.chartstyle+xml"/>
  <Override PartName="/xl/charts/colors62.xml" ContentType="application/vnd.ms-office.chartcolorstyle+xml"/>
  <Override PartName="/xl/charts/chart63.xml" ContentType="application/vnd.openxmlformats-officedocument.drawingml.chart+xml"/>
  <Override PartName="/xl/charts/style63.xml" ContentType="application/vnd.ms-office.chartstyle+xml"/>
  <Override PartName="/xl/charts/colors63.xml" ContentType="application/vnd.ms-office.chartcolorstyle+xml"/>
  <Override PartName="/xl/charts/chart64.xml" ContentType="application/vnd.openxmlformats-officedocument.drawingml.chart+xml"/>
  <Override PartName="/xl/charts/style64.xml" ContentType="application/vnd.ms-office.chartstyle+xml"/>
  <Override PartName="/xl/charts/colors64.xml" ContentType="application/vnd.ms-office.chartcolorstyle+xml"/>
  <Override PartName="/xl/charts/chart65.xml" ContentType="application/vnd.openxmlformats-officedocument.drawingml.chart+xml"/>
  <Override PartName="/xl/charts/style65.xml" ContentType="application/vnd.ms-office.chartstyle+xml"/>
  <Override PartName="/xl/charts/colors65.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66.xml" ContentType="application/vnd.openxmlformats-officedocument.drawingml.chart+xml"/>
  <Override PartName="/xl/charts/style66.xml" ContentType="application/vnd.ms-office.chartstyle+xml"/>
  <Override PartName="/xl/charts/colors66.xml" ContentType="application/vnd.ms-office.chartcolorstyle+xml"/>
  <Override PartName="/xl/charts/chart67.xml" ContentType="application/vnd.openxmlformats-officedocument.drawingml.chart+xml"/>
  <Override PartName="/xl/charts/style67.xml" ContentType="application/vnd.ms-office.chartstyle+xml"/>
  <Override PartName="/xl/charts/colors67.xml" ContentType="application/vnd.ms-office.chartcolorstyle+xml"/>
  <Override PartName="/xl/charts/chart68.xml" ContentType="application/vnd.openxmlformats-officedocument.drawingml.chart+xml"/>
  <Override PartName="/xl/charts/style68.xml" ContentType="application/vnd.ms-office.chartstyle+xml"/>
  <Override PartName="/xl/charts/colors68.xml" ContentType="application/vnd.ms-office.chartcolorstyle+xml"/>
  <Override PartName="/xl/charts/chart69.xml" ContentType="application/vnd.openxmlformats-officedocument.drawingml.chart+xml"/>
  <Override PartName="/xl/charts/style69.xml" ContentType="application/vnd.ms-office.chartstyle+xml"/>
  <Override PartName="/xl/charts/colors69.xml" ContentType="application/vnd.ms-office.chartcolorstyle+xml"/>
  <Override PartName="/xl/charts/chart70.xml" ContentType="application/vnd.openxmlformats-officedocument.drawingml.chart+xml"/>
  <Override PartName="/xl/charts/style70.xml" ContentType="application/vnd.ms-office.chartstyle+xml"/>
  <Override PartName="/xl/charts/colors7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Users/horacioseneam/Documents/SENEAM/ATFM/PRESENTACIONES/MAPA_ATC/2026/10 OCTUBRE/DINÁMICO/"/>
    </mc:Choice>
  </mc:AlternateContent>
  <xr:revisionPtr revIDLastSave="0" documentId="13_ncr:1_{0862A62D-C673-0945-B8FC-E3E574A21FAB}" xr6:coauthVersionLast="47" xr6:coauthVersionMax="47" xr10:uidLastSave="{00000000-0000-0000-0000-000000000000}"/>
  <bookViews>
    <workbookView xWindow="0" yWindow="600" windowWidth="38400" windowHeight="19780" activeTab="14" xr2:uid="{EE177319-4B8C-A04F-BD89-BB40E20C0C95}"/>
  </bookViews>
  <sheets>
    <sheet name="DB" sheetId="10" r:id="rId1"/>
    <sheet name="2026-10-01" sheetId="65" r:id="rId2"/>
    <sheet name="2026-10-02" sheetId="66" r:id="rId3"/>
    <sheet name="2026-10-03" sheetId="68" r:id="rId4"/>
    <sheet name="2026-10-04" sheetId="69" r:id="rId5"/>
    <sheet name="2026-10-05" sheetId="70" r:id="rId6"/>
    <sheet name="2026-10-06" sheetId="71" r:id="rId7"/>
    <sheet name="2026-10-07" sheetId="72" r:id="rId8"/>
    <sheet name="2026-10-08" sheetId="73" r:id="rId9"/>
    <sheet name="2026-10-09" sheetId="74" r:id="rId10"/>
    <sheet name="2026-10-10" sheetId="75" r:id="rId11"/>
    <sheet name="2026-10-11" sheetId="76" r:id="rId12"/>
    <sheet name="2026-10-12" sheetId="77" r:id="rId13"/>
    <sheet name="2026-10-13" sheetId="78" r:id="rId14"/>
    <sheet name="2026-10-14" sheetId="79" r:id="rId15"/>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9" i="77" l="1"/>
  <c r="S199" i="77"/>
  <c r="T199" i="77"/>
  <c r="U199" i="77"/>
  <c r="V199" i="77"/>
  <c r="E361" i="79" a="1"/>
  <c r="D361" i="79" a="1"/>
  <c r="C361" i="79" a="1"/>
  <c r="B361" i="79" a="1"/>
  <c r="E360" i="79" a="1"/>
  <c r="D360" i="79" a="1"/>
  <c r="C360" i="79" a="1"/>
  <c r="B360" i="79" a="1"/>
  <c r="E359" i="79" a="1"/>
  <c r="D359" i="79" a="1"/>
  <c r="C359" i="79" a="1"/>
  <c r="B359" i="79" a="1"/>
  <c r="E358" i="79" a="1"/>
  <c r="D358" i="79" a="1"/>
  <c r="C358" i="79" a="1"/>
  <c r="B358" i="79" a="1"/>
  <c r="E357" i="79" a="1"/>
  <c r="D357" i="79" a="1"/>
  <c r="C357" i="79" a="1"/>
  <c r="B357" i="79" a="1"/>
  <c r="E356" i="79" a="1"/>
  <c r="D356" i="79" a="1"/>
  <c r="C356" i="79" a="1"/>
  <c r="B356" i="79" a="1"/>
  <c r="E355" i="79" a="1"/>
  <c r="D355" i="79" a="1"/>
  <c r="C355" i="79" a="1"/>
  <c r="B355" i="79" a="1"/>
  <c r="E354" i="79" a="1"/>
  <c r="D354" i="79" a="1"/>
  <c r="C354" i="79" a="1"/>
  <c r="B354" i="79" a="1"/>
  <c r="E353" i="79" a="1"/>
  <c r="D353" i="79" a="1"/>
  <c r="C353" i="79" a="1"/>
  <c r="B353" i="79" a="1"/>
  <c r="AE238" i="79" a="1"/>
  <c r="AD238" i="79" a="1"/>
  <c r="AC238" i="79" a="1"/>
  <c r="AB238" i="79" a="1"/>
  <c r="AA238" i="79" a="1"/>
  <c r="Z238" i="79" a="1"/>
  <c r="Y238" i="79" a="1"/>
  <c r="X238" i="79" a="1"/>
  <c r="W238" i="79" a="1"/>
  <c r="AE237" i="79" a="1"/>
  <c r="AD237" i="79" a="1"/>
  <c r="AC237" i="79" a="1"/>
  <c r="AB237" i="79" a="1"/>
  <c r="AA237" i="79" a="1"/>
  <c r="Z237" i="79" a="1"/>
  <c r="Y237" i="79" a="1"/>
  <c r="X237" i="79" a="1"/>
  <c r="W237" i="79" a="1"/>
  <c r="AE236" i="79" a="1"/>
  <c r="AD236" i="79" a="1"/>
  <c r="AC236" i="79" a="1"/>
  <c r="AB236" i="79" a="1"/>
  <c r="AA236" i="79" a="1"/>
  <c r="Z236" i="79" a="1"/>
  <c r="Y236" i="79" a="1"/>
  <c r="X236" i="79" a="1"/>
  <c r="W236" i="79" a="1"/>
  <c r="AE235" i="79" a="1"/>
  <c r="AD235" i="79" a="1"/>
  <c r="AC235" i="79" a="1"/>
  <c r="AB235" i="79" a="1"/>
  <c r="AA235" i="79" a="1"/>
  <c r="Z235" i="79" a="1"/>
  <c r="Y235" i="79" a="1"/>
  <c r="X235" i="79" a="1"/>
  <c r="W235" i="79" a="1"/>
  <c r="AE234" i="79" a="1"/>
  <c r="AD234" i="79" a="1"/>
  <c r="AC234" i="79" a="1"/>
  <c r="AB234" i="79" a="1"/>
  <c r="AA234" i="79" a="1"/>
  <c r="Z234" i="79" a="1"/>
  <c r="Y234" i="79" a="1"/>
  <c r="X234" i="79" a="1"/>
  <c r="W234" i="79" a="1"/>
  <c r="AE233" i="79" a="1"/>
  <c r="AD233" i="79" a="1"/>
  <c r="AC233" i="79" a="1"/>
  <c r="AB233" i="79" a="1"/>
  <c r="AA233" i="79" a="1"/>
  <c r="Z233" i="79" a="1"/>
  <c r="Y233" i="79" a="1"/>
  <c r="X233" i="79" a="1"/>
  <c r="W233" i="79" a="1"/>
  <c r="AE232" i="79" a="1"/>
  <c r="AD232" i="79" a="1"/>
  <c r="AC232" i="79" a="1"/>
  <c r="AB232" i="79" a="1"/>
  <c r="AA232" i="79" a="1"/>
  <c r="Z232" i="79" a="1"/>
  <c r="Y232" i="79" a="1"/>
  <c r="X232" i="79" a="1"/>
  <c r="W232" i="79" a="1"/>
  <c r="AE231" i="79" a="1"/>
  <c r="AD231" i="79" a="1"/>
  <c r="AC231" i="79" a="1"/>
  <c r="AB231" i="79" a="1"/>
  <c r="AA231" i="79" a="1"/>
  <c r="Z231" i="79" a="1"/>
  <c r="Y231" i="79" a="1"/>
  <c r="X231" i="79" a="1"/>
  <c r="W231" i="79" a="1"/>
  <c r="AE230" i="79" a="1"/>
  <c r="AD230" i="79" a="1"/>
  <c r="AC230" i="79" a="1"/>
  <c r="AB230" i="79" a="1"/>
  <c r="AA230" i="79" a="1"/>
  <c r="Z230" i="79" a="1"/>
  <c r="Y230" i="79" a="1"/>
  <c r="X230" i="79" a="1"/>
  <c r="W230" i="79" a="1"/>
  <c r="E230" i="79" a="1"/>
  <c r="AE229" i="79" a="1"/>
  <c r="AD229" i="79" a="1"/>
  <c r="AC229" i="79" a="1"/>
  <c r="AB229" i="79" a="1"/>
  <c r="AA229" i="79" a="1"/>
  <c r="Z229" i="79" a="1"/>
  <c r="Y229" i="79" a="1"/>
  <c r="X229" i="79" a="1"/>
  <c r="W229" i="79" a="1"/>
  <c r="E229" i="79" a="1"/>
  <c r="AE228" i="79" a="1"/>
  <c r="AD228" i="79" a="1"/>
  <c r="AC228" i="79" a="1"/>
  <c r="AB228" i="79" a="1"/>
  <c r="AA228" i="79" a="1"/>
  <c r="Z228" i="79" a="1"/>
  <c r="Y228" i="79" a="1"/>
  <c r="X228" i="79" a="1"/>
  <c r="W228" i="79" a="1"/>
  <c r="E228" i="79" a="1"/>
  <c r="AE227" i="79" a="1"/>
  <c r="AD227" i="79" a="1"/>
  <c r="AC227" i="79" a="1"/>
  <c r="AB227" i="79" a="1"/>
  <c r="AA227" i="79" a="1"/>
  <c r="Z227" i="79" a="1"/>
  <c r="Y227" i="79" a="1"/>
  <c r="X227" i="79" a="1"/>
  <c r="W227" i="79" a="1"/>
  <c r="E227" i="79" a="1"/>
  <c r="AE226" i="79" a="1"/>
  <c r="AD226" i="79" a="1"/>
  <c r="AC226" i="79" a="1"/>
  <c r="AB226" i="79" a="1"/>
  <c r="AA226" i="79" a="1"/>
  <c r="Z226" i="79" a="1"/>
  <c r="Y226" i="79" a="1"/>
  <c r="X226" i="79" a="1"/>
  <c r="W226" i="79" a="1"/>
  <c r="E226" i="79" a="1"/>
  <c r="AE225" i="79" a="1"/>
  <c r="AD225" i="79" a="1"/>
  <c r="AC225" i="79" a="1"/>
  <c r="AB225" i="79" a="1"/>
  <c r="AA225" i="79" a="1"/>
  <c r="Z225" i="79" a="1"/>
  <c r="Y225" i="79" a="1"/>
  <c r="X225" i="79" a="1"/>
  <c r="W225" i="79" a="1"/>
  <c r="E225" i="79" a="1"/>
  <c r="AE224" i="79" a="1"/>
  <c r="AD224" i="79" a="1"/>
  <c r="AC224" i="79" a="1"/>
  <c r="AB224" i="79" a="1"/>
  <c r="AA224" i="79" a="1"/>
  <c r="Z224" i="79" a="1"/>
  <c r="Y224" i="79" a="1"/>
  <c r="X224" i="79" a="1"/>
  <c r="W224" i="79" a="1"/>
  <c r="E224" i="79" a="1"/>
  <c r="AE223" i="79" a="1"/>
  <c r="AD223" i="79" a="1"/>
  <c r="AC223" i="79" a="1"/>
  <c r="AB223" i="79" a="1"/>
  <c r="AA223" i="79" a="1"/>
  <c r="Z223" i="79" a="1"/>
  <c r="Y223" i="79" a="1"/>
  <c r="X223" i="79" a="1"/>
  <c r="W223" i="79" a="1"/>
  <c r="E223" i="79" a="1"/>
  <c r="AE222" i="79" a="1"/>
  <c r="AD222" i="79" a="1"/>
  <c r="AC222" i="79" a="1"/>
  <c r="AB222" i="79" a="1"/>
  <c r="AA222" i="79" a="1"/>
  <c r="Z222" i="79" a="1"/>
  <c r="Y222" i="79" a="1"/>
  <c r="X222" i="79" a="1"/>
  <c r="W222" i="79" a="1"/>
  <c r="E222" i="79" a="1"/>
  <c r="AE221" i="79" a="1"/>
  <c r="AD221" i="79" a="1"/>
  <c r="AC221" i="79" a="1"/>
  <c r="AB221" i="79" a="1"/>
  <c r="AA221" i="79" a="1"/>
  <c r="Z221" i="79" a="1"/>
  <c r="Y221" i="79" a="1"/>
  <c r="X221" i="79" a="1"/>
  <c r="W221" i="79" a="1"/>
  <c r="AE220" i="79" a="1"/>
  <c r="AD220" i="79" a="1"/>
  <c r="AC220" i="79" a="1"/>
  <c r="AB220" i="79" a="1"/>
  <c r="AA220" i="79" a="1"/>
  <c r="Z220" i="79" a="1"/>
  <c r="Y220" i="79" a="1"/>
  <c r="X220" i="79" a="1"/>
  <c r="W220" i="79" a="1"/>
  <c r="AE219" i="79" a="1"/>
  <c r="AD219" i="79" a="1"/>
  <c r="AC219" i="79" a="1"/>
  <c r="AB219" i="79" a="1"/>
  <c r="AA219" i="79" a="1"/>
  <c r="Z219" i="79" a="1"/>
  <c r="Y219" i="79" a="1"/>
  <c r="X219" i="79" a="1"/>
  <c r="W219" i="79" a="1"/>
  <c r="AE218" i="79" a="1"/>
  <c r="AD218" i="79" a="1"/>
  <c r="AC218" i="79" a="1"/>
  <c r="AB218" i="79" a="1"/>
  <c r="AA218" i="79" a="1"/>
  <c r="Z218" i="79" a="1"/>
  <c r="Y218" i="79" a="1"/>
  <c r="X218" i="79" a="1"/>
  <c r="W218" i="79" a="1"/>
  <c r="AE217" i="79" a="1"/>
  <c r="AD217" i="79" a="1"/>
  <c r="AC217" i="79" a="1"/>
  <c r="AB217" i="79" a="1"/>
  <c r="AA217" i="79" a="1"/>
  <c r="Z217" i="79" a="1"/>
  <c r="Y217" i="79" a="1"/>
  <c r="X217" i="79" a="1"/>
  <c r="W217" i="79" a="1"/>
  <c r="AE216" i="79" a="1"/>
  <c r="AD216" i="79" a="1"/>
  <c r="AC216" i="79" a="1"/>
  <c r="AB216" i="79" a="1"/>
  <c r="AA216" i="79" a="1"/>
  <c r="Z216" i="79" a="1"/>
  <c r="Y216" i="79" a="1"/>
  <c r="X216" i="79" a="1"/>
  <c r="W216" i="79" a="1"/>
  <c r="AE215" i="79" a="1"/>
  <c r="AD215" i="79" a="1"/>
  <c r="AC215" i="79" a="1"/>
  <c r="AB215" i="79" a="1"/>
  <c r="AA215" i="79" a="1"/>
  <c r="Z215" i="79" a="1"/>
  <c r="Y215" i="79" a="1"/>
  <c r="X215" i="79" a="1"/>
  <c r="W215" i="79" a="1"/>
  <c r="AE214" i="79" a="1"/>
  <c r="AD214" i="79" a="1"/>
  <c r="AC214" i="79" a="1"/>
  <c r="AB214" i="79" a="1"/>
  <c r="AA214" i="79" a="1"/>
  <c r="Z214" i="79" a="1"/>
  <c r="Y214" i="79" a="1"/>
  <c r="X214" i="79" a="1"/>
  <c r="W214" i="79" a="1"/>
  <c r="AE213" i="79" a="1"/>
  <c r="J237" i="79" s="1"/>
  <c r="AD213" i="79" a="1"/>
  <c r="I237" i="79" s="1"/>
  <c r="AC213" i="79" a="1"/>
  <c r="H237" i="79" s="1"/>
  <c r="AB213" i="79" a="1"/>
  <c r="G237" i="79" s="1"/>
  <c r="AA213" i="79" a="1"/>
  <c r="F237" i="79" s="1"/>
  <c r="Z213" i="79" a="1"/>
  <c r="E237" i="79" s="1"/>
  <c r="Y213" i="79" a="1"/>
  <c r="D237" i="79" s="1"/>
  <c r="X213" i="79" a="1"/>
  <c r="C237" i="79" s="1"/>
  <c r="W213" i="79" a="1"/>
  <c r="B237" i="79" s="1"/>
  <c r="V198" i="79"/>
  <c r="U198" i="79"/>
  <c r="T198" i="79"/>
  <c r="S198" i="79"/>
  <c r="R198" i="79"/>
  <c r="V197" i="79"/>
  <c r="U197" i="79"/>
  <c r="T197" i="79"/>
  <c r="S197" i="79"/>
  <c r="R197" i="79"/>
  <c r="V196" i="79"/>
  <c r="U196" i="79"/>
  <c r="T196" i="79"/>
  <c r="S196" i="79"/>
  <c r="R196" i="79"/>
  <c r="V195" i="79"/>
  <c r="U195" i="79"/>
  <c r="T195" i="79"/>
  <c r="S195" i="79"/>
  <c r="R195" i="79"/>
  <c r="V194" i="79"/>
  <c r="U194" i="79"/>
  <c r="T194" i="79"/>
  <c r="S194" i="79"/>
  <c r="R194" i="79"/>
  <c r="V193" i="79"/>
  <c r="U193" i="79"/>
  <c r="T193" i="79"/>
  <c r="S193" i="79"/>
  <c r="R193" i="79"/>
  <c r="V192" i="79"/>
  <c r="U192" i="79"/>
  <c r="T192" i="79"/>
  <c r="S192" i="79"/>
  <c r="R192" i="79"/>
  <c r="V191" i="79"/>
  <c r="U191" i="79"/>
  <c r="T191" i="79"/>
  <c r="S191" i="79"/>
  <c r="R191" i="79"/>
  <c r="V190" i="79"/>
  <c r="U190" i="79"/>
  <c r="T190" i="79"/>
  <c r="S190" i="79"/>
  <c r="R190" i="79"/>
  <c r="V189" i="79"/>
  <c r="U189" i="79"/>
  <c r="T189" i="79"/>
  <c r="S189" i="79"/>
  <c r="R189" i="79"/>
  <c r="V188" i="79"/>
  <c r="U188" i="79"/>
  <c r="T188" i="79"/>
  <c r="S188" i="79"/>
  <c r="R188" i="79"/>
  <c r="V187" i="79"/>
  <c r="U187" i="79"/>
  <c r="T187" i="79"/>
  <c r="S187" i="79"/>
  <c r="R187" i="79"/>
  <c r="V186" i="79"/>
  <c r="U186" i="79"/>
  <c r="T186" i="79"/>
  <c r="S186" i="79"/>
  <c r="R186" i="79"/>
  <c r="V185" i="79"/>
  <c r="U185" i="79"/>
  <c r="T185" i="79"/>
  <c r="S185" i="79"/>
  <c r="R185" i="79"/>
  <c r="V184" i="79"/>
  <c r="U184" i="79"/>
  <c r="T184" i="79"/>
  <c r="S184" i="79"/>
  <c r="R184" i="79"/>
  <c r="V183" i="79"/>
  <c r="U183" i="79"/>
  <c r="T183" i="79"/>
  <c r="S183" i="79"/>
  <c r="R183" i="79"/>
  <c r="V182" i="79"/>
  <c r="U182" i="79"/>
  <c r="T182" i="79"/>
  <c r="S182" i="79"/>
  <c r="R182" i="79"/>
  <c r="V181" i="79"/>
  <c r="U181" i="79"/>
  <c r="T181" i="79"/>
  <c r="S181" i="79"/>
  <c r="R181" i="79"/>
  <c r="V180" i="79"/>
  <c r="U180" i="79"/>
  <c r="T180" i="79"/>
  <c r="S180" i="79"/>
  <c r="R180" i="79"/>
  <c r="V179" i="79"/>
  <c r="U179" i="79"/>
  <c r="T179" i="79"/>
  <c r="S179" i="79"/>
  <c r="R179" i="79"/>
  <c r="V178" i="79"/>
  <c r="U178" i="79"/>
  <c r="T178" i="79"/>
  <c r="S178" i="79"/>
  <c r="R178" i="79"/>
  <c r="V177" i="79"/>
  <c r="U177" i="79"/>
  <c r="T177" i="79"/>
  <c r="S177" i="79"/>
  <c r="R177" i="79"/>
  <c r="V176" i="79"/>
  <c r="U176" i="79"/>
  <c r="T176" i="79"/>
  <c r="S176" i="79"/>
  <c r="R176" i="79"/>
  <c r="V175" i="79"/>
  <c r="U175" i="79"/>
  <c r="T175" i="79"/>
  <c r="S175" i="79"/>
  <c r="R175" i="79"/>
  <c r="V174" i="79"/>
  <c r="U174" i="79"/>
  <c r="T174" i="79"/>
  <c r="S174" i="79"/>
  <c r="R174" i="79"/>
  <c r="V173" i="79"/>
  <c r="U173" i="79"/>
  <c r="T173" i="79"/>
  <c r="S173" i="79"/>
  <c r="R173" i="79"/>
  <c r="V172" i="79"/>
  <c r="U172" i="79"/>
  <c r="T172" i="79"/>
  <c r="S172" i="79"/>
  <c r="R172" i="79"/>
  <c r="V171" i="79"/>
  <c r="U171" i="79"/>
  <c r="T171" i="79"/>
  <c r="S171" i="79"/>
  <c r="R171" i="79"/>
  <c r="V170" i="79"/>
  <c r="U170" i="79"/>
  <c r="T170" i="79"/>
  <c r="S170" i="79"/>
  <c r="R170" i="79"/>
  <c r="V169" i="79"/>
  <c r="U169" i="79"/>
  <c r="T169" i="79"/>
  <c r="S169" i="79"/>
  <c r="R169" i="79"/>
  <c r="V168" i="79"/>
  <c r="U168" i="79"/>
  <c r="T168" i="79"/>
  <c r="S168" i="79"/>
  <c r="R168" i="79"/>
  <c r="V167" i="79"/>
  <c r="U167" i="79"/>
  <c r="T167" i="79"/>
  <c r="S167" i="79"/>
  <c r="R167" i="79"/>
  <c r="V166" i="79"/>
  <c r="U166" i="79"/>
  <c r="T166" i="79"/>
  <c r="S166" i="79"/>
  <c r="R166" i="79"/>
  <c r="V165" i="79"/>
  <c r="U165" i="79"/>
  <c r="T165" i="79"/>
  <c r="S165" i="79"/>
  <c r="R165" i="79"/>
  <c r="V164" i="79"/>
  <c r="U164" i="79"/>
  <c r="T164" i="79"/>
  <c r="S164" i="79"/>
  <c r="R164" i="79"/>
  <c r="V163" i="79"/>
  <c r="U163" i="79"/>
  <c r="T163" i="79"/>
  <c r="S163" i="79"/>
  <c r="R163" i="79"/>
  <c r="V162" i="79"/>
  <c r="U162" i="79"/>
  <c r="T162" i="79"/>
  <c r="S162" i="79"/>
  <c r="R162" i="79"/>
  <c r="V161" i="79"/>
  <c r="U161" i="79"/>
  <c r="T161" i="79"/>
  <c r="S161" i="79"/>
  <c r="R161" i="79"/>
  <c r="V160" i="79"/>
  <c r="U160" i="79"/>
  <c r="T160" i="79"/>
  <c r="S160" i="79"/>
  <c r="R160" i="79"/>
  <c r="V159" i="79"/>
  <c r="U159" i="79"/>
  <c r="T159" i="79"/>
  <c r="S159" i="79"/>
  <c r="R159" i="79"/>
  <c r="V158" i="79"/>
  <c r="U158" i="79"/>
  <c r="T158" i="79"/>
  <c r="S158" i="79"/>
  <c r="R158" i="79"/>
  <c r="V157" i="79"/>
  <c r="U157" i="79"/>
  <c r="T157" i="79"/>
  <c r="S157" i="79"/>
  <c r="R157" i="79"/>
  <c r="V156" i="79"/>
  <c r="U156" i="79"/>
  <c r="T156" i="79"/>
  <c r="S156" i="79"/>
  <c r="R156" i="79"/>
  <c r="V155" i="79"/>
  <c r="U155" i="79"/>
  <c r="T155" i="79"/>
  <c r="S155" i="79"/>
  <c r="R155" i="79"/>
  <c r="V154" i="79"/>
  <c r="U154" i="79"/>
  <c r="T154" i="79"/>
  <c r="S154" i="79"/>
  <c r="R154" i="79"/>
  <c r="V153" i="79"/>
  <c r="U153" i="79"/>
  <c r="T153" i="79"/>
  <c r="S153" i="79"/>
  <c r="R153" i="79"/>
  <c r="V152" i="79"/>
  <c r="U152" i="79"/>
  <c r="T152" i="79"/>
  <c r="S152" i="79"/>
  <c r="R152" i="79"/>
  <c r="V151" i="79"/>
  <c r="U151" i="79"/>
  <c r="T151" i="79"/>
  <c r="S151" i="79"/>
  <c r="R151" i="79"/>
  <c r="V150" i="79"/>
  <c r="U150" i="79"/>
  <c r="T150" i="79"/>
  <c r="S150" i="79"/>
  <c r="R150" i="79"/>
  <c r="V149" i="79"/>
  <c r="U149" i="79"/>
  <c r="T149" i="79"/>
  <c r="S149" i="79"/>
  <c r="R149" i="79"/>
  <c r="V148" i="79"/>
  <c r="U148" i="79"/>
  <c r="T148" i="79"/>
  <c r="S148" i="79"/>
  <c r="R148" i="79"/>
  <c r="V147" i="79"/>
  <c r="U147" i="79"/>
  <c r="T147" i="79"/>
  <c r="S147" i="79"/>
  <c r="R147" i="79"/>
  <c r="V146" i="79"/>
  <c r="U146" i="79"/>
  <c r="T146" i="79"/>
  <c r="S146" i="79"/>
  <c r="R146" i="79"/>
  <c r="V145" i="79"/>
  <c r="U145" i="79"/>
  <c r="T145" i="79"/>
  <c r="S145" i="79"/>
  <c r="R145" i="79"/>
  <c r="V144" i="79"/>
  <c r="U144" i="79"/>
  <c r="T144" i="79"/>
  <c r="S144" i="79"/>
  <c r="R144" i="79"/>
  <c r="V143" i="79"/>
  <c r="U143" i="79"/>
  <c r="T143" i="79"/>
  <c r="S143" i="79"/>
  <c r="R143" i="79"/>
  <c r="V142" i="79"/>
  <c r="U142" i="79"/>
  <c r="T142" i="79"/>
  <c r="S142" i="79"/>
  <c r="R142" i="79"/>
  <c r="V141" i="79"/>
  <c r="U141" i="79"/>
  <c r="T141" i="79"/>
  <c r="S141" i="79"/>
  <c r="R141" i="79"/>
  <c r="V140" i="79"/>
  <c r="U140" i="79"/>
  <c r="T140" i="79"/>
  <c r="S140" i="79"/>
  <c r="R140" i="79"/>
  <c r="V139" i="79"/>
  <c r="U139" i="79"/>
  <c r="T139" i="79"/>
  <c r="S139" i="79"/>
  <c r="R139" i="79"/>
  <c r="V138" i="79"/>
  <c r="U138" i="79"/>
  <c r="T138" i="79"/>
  <c r="S138" i="79"/>
  <c r="R138" i="79"/>
  <c r="V137" i="79"/>
  <c r="U137" i="79"/>
  <c r="T137" i="79"/>
  <c r="S137" i="79"/>
  <c r="R137" i="79"/>
  <c r="V136" i="79"/>
  <c r="U136" i="79"/>
  <c r="T136" i="79"/>
  <c r="S136" i="79"/>
  <c r="R136" i="79"/>
  <c r="V135" i="79"/>
  <c r="U135" i="79"/>
  <c r="T135" i="79"/>
  <c r="S135" i="79"/>
  <c r="R135" i="79"/>
  <c r="V134" i="79"/>
  <c r="U134" i="79"/>
  <c r="T134" i="79"/>
  <c r="S134" i="79"/>
  <c r="R134" i="79"/>
  <c r="V133" i="79"/>
  <c r="U133" i="79"/>
  <c r="T133" i="79"/>
  <c r="S133" i="79"/>
  <c r="R133" i="79"/>
  <c r="V132" i="79"/>
  <c r="U132" i="79"/>
  <c r="T132" i="79"/>
  <c r="S132" i="79"/>
  <c r="R132" i="79"/>
  <c r="V131" i="79"/>
  <c r="U131" i="79"/>
  <c r="T131" i="79"/>
  <c r="S131" i="79"/>
  <c r="R131" i="79"/>
  <c r="V130" i="79"/>
  <c r="U130" i="79"/>
  <c r="T130" i="79"/>
  <c r="S130" i="79"/>
  <c r="R130" i="79"/>
  <c r="V129" i="79"/>
  <c r="U129" i="79"/>
  <c r="T129" i="79"/>
  <c r="S129" i="79"/>
  <c r="R129" i="79"/>
  <c r="V128" i="79"/>
  <c r="U128" i="79"/>
  <c r="T128" i="79"/>
  <c r="S128" i="79"/>
  <c r="R128" i="79"/>
  <c r="V127" i="79"/>
  <c r="U127" i="79"/>
  <c r="T127" i="79"/>
  <c r="S127" i="79"/>
  <c r="R127" i="79"/>
  <c r="V126" i="79"/>
  <c r="U126" i="79"/>
  <c r="T126" i="79"/>
  <c r="S126" i="79"/>
  <c r="R126" i="79"/>
  <c r="V125" i="79"/>
  <c r="U125" i="79"/>
  <c r="T125" i="79"/>
  <c r="S125" i="79"/>
  <c r="R125" i="79"/>
  <c r="V124" i="79"/>
  <c r="U124" i="79"/>
  <c r="T124" i="79"/>
  <c r="S124" i="79"/>
  <c r="R124" i="79"/>
  <c r="V123" i="79"/>
  <c r="U123" i="79"/>
  <c r="T123" i="79"/>
  <c r="S123" i="79"/>
  <c r="R123" i="79"/>
  <c r="V122" i="79"/>
  <c r="U122" i="79"/>
  <c r="T122" i="79"/>
  <c r="S122" i="79"/>
  <c r="R122" i="79"/>
  <c r="V121" i="79"/>
  <c r="U121" i="79"/>
  <c r="T121" i="79"/>
  <c r="S121" i="79"/>
  <c r="R121" i="79"/>
  <c r="V120" i="79"/>
  <c r="U120" i="79"/>
  <c r="T120" i="79"/>
  <c r="S120" i="79"/>
  <c r="R120" i="79"/>
  <c r="V119" i="79"/>
  <c r="U119" i="79"/>
  <c r="T119" i="79"/>
  <c r="S119" i="79"/>
  <c r="R119" i="79"/>
  <c r="V118" i="79"/>
  <c r="U118" i="79"/>
  <c r="T118" i="79"/>
  <c r="S118" i="79"/>
  <c r="R118" i="79"/>
  <c r="V117" i="79"/>
  <c r="U117" i="79"/>
  <c r="T117" i="79"/>
  <c r="S117" i="79"/>
  <c r="R117" i="79"/>
  <c r="V116" i="79"/>
  <c r="U116" i="79"/>
  <c r="T116" i="79"/>
  <c r="S116" i="79"/>
  <c r="R116" i="79"/>
  <c r="V115" i="79"/>
  <c r="U115" i="79"/>
  <c r="T115" i="79"/>
  <c r="S115" i="79"/>
  <c r="R115" i="79"/>
  <c r="V114" i="79"/>
  <c r="U114" i="79"/>
  <c r="T114" i="79"/>
  <c r="S114" i="79"/>
  <c r="R114" i="79"/>
  <c r="V113" i="79"/>
  <c r="U113" i="79"/>
  <c r="T113" i="79"/>
  <c r="S113" i="79"/>
  <c r="R113" i="79"/>
  <c r="V112" i="79"/>
  <c r="U112" i="79"/>
  <c r="T112" i="79"/>
  <c r="S112" i="79"/>
  <c r="R112" i="79"/>
  <c r="V111" i="79"/>
  <c r="U111" i="79"/>
  <c r="T111" i="79"/>
  <c r="S111" i="79"/>
  <c r="R111" i="79"/>
  <c r="V110" i="79"/>
  <c r="U110" i="79"/>
  <c r="T110" i="79"/>
  <c r="S110" i="79"/>
  <c r="R110" i="79"/>
  <c r="V109" i="79"/>
  <c r="U109" i="79"/>
  <c r="T109" i="79"/>
  <c r="S109" i="79"/>
  <c r="R109" i="79"/>
  <c r="V108" i="79"/>
  <c r="U108" i="79"/>
  <c r="T108" i="79"/>
  <c r="S108" i="79"/>
  <c r="R108" i="79"/>
  <c r="V107" i="79"/>
  <c r="U107" i="79"/>
  <c r="T107" i="79"/>
  <c r="S107" i="79"/>
  <c r="R107" i="79"/>
  <c r="V106" i="79"/>
  <c r="U106" i="79"/>
  <c r="T106" i="79"/>
  <c r="S106" i="79"/>
  <c r="R106" i="79"/>
  <c r="V105" i="79"/>
  <c r="U105" i="79"/>
  <c r="T105" i="79"/>
  <c r="S105" i="79"/>
  <c r="R105" i="79"/>
  <c r="V104" i="79"/>
  <c r="U104" i="79"/>
  <c r="T104" i="79"/>
  <c r="S104" i="79"/>
  <c r="R104" i="79"/>
  <c r="V103" i="79"/>
  <c r="U103" i="79"/>
  <c r="T103" i="79"/>
  <c r="S103" i="79"/>
  <c r="R103" i="79"/>
  <c r="V102" i="79"/>
  <c r="U102" i="79"/>
  <c r="T102" i="79"/>
  <c r="S102" i="79"/>
  <c r="R102" i="79"/>
  <c r="V101" i="79"/>
  <c r="U101" i="79"/>
  <c r="T101" i="79"/>
  <c r="S101" i="79"/>
  <c r="R101" i="79"/>
  <c r="V100" i="79"/>
  <c r="U100" i="79"/>
  <c r="T100" i="79"/>
  <c r="S100" i="79"/>
  <c r="R100" i="79"/>
  <c r="V99" i="79"/>
  <c r="U99" i="79"/>
  <c r="T99" i="79"/>
  <c r="S99" i="79"/>
  <c r="R99" i="79"/>
  <c r="V98" i="79"/>
  <c r="U98" i="79"/>
  <c r="T98" i="79"/>
  <c r="S98" i="79"/>
  <c r="R98" i="79"/>
  <c r="V97" i="79"/>
  <c r="U97" i="79"/>
  <c r="T97" i="79"/>
  <c r="S97" i="79"/>
  <c r="R97" i="79"/>
  <c r="V96" i="79"/>
  <c r="U96" i="79"/>
  <c r="T96" i="79"/>
  <c r="S96" i="79"/>
  <c r="R96" i="79"/>
  <c r="V95" i="79"/>
  <c r="U95" i="79"/>
  <c r="T95" i="79"/>
  <c r="S95" i="79"/>
  <c r="R95" i="79"/>
  <c r="V94" i="79"/>
  <c r="U94" i="79"/>
  <c r="T94" i="79"/>
  <c r="S94" i="79"/>
  <c r="R94" i="79"/>
  <c r="V93" i="79"/>
  <c r="U93" i="79"/>
  <c r="T93" i="79"/>
  <c r="S93" i="79"/>
  <c r="R93" i="79"/>
  <c r="V92" i="79"/>
  <c r="U92" i="79"/>
  <c r="T92" i="79"/>
  <c r="S92" i="79"/>
  <c r="R92" i="79"/>
  <c r="V91" i="79"/>
  <c r="U91" i="79"/>
  <c r="T91" i="79"/>
  <c r="S91" i="79"/>
  <c r="R91" i="79"/>
  <c r="V90" i="79"/>
  <c r="U90" i="79"/>
  <c r="T90" i="79"/>
  <c r="S90" i="79"/>
  <c r="R90" i="79"/>
  <c r="V89" i="79"/>
  <c r="U89" i="79"/>
  <c r="T89" i="79"/>
  <c r="S89" i="79"/>
  <c r="R89" i="79"/>
  <c r="V88" i="79"/>
  <c r="U88" i="79"/>
  <c r="T88" i="79"/>
  <c r="S88" i="79"/>
  <c r="R88" i="79"/>
  <c r="V87" i="79"/>
  <c r="U87" i="79"/>
  <c r="T87" i="79"/>
  <c r="S87" i="79"/>
  <c r="R87" i="79"/>
  <c r="V86" i="79"/>
  <c r="U86" i="79"/>
  <c r="T86" i="79"/>
  <c r="S86" i="79"/>
  <c r="R86" i="79"/>
  <c r="V85" i="79"/>
  <c r="U85" i="79"/>
  <c r="T85" i="79"/>
  <c r="S85" i="79"/>
  <c r="R85" i="79"/>
  <c r="V84" i="79"/>
  <c r="U84" i="79"/>
  <c r="T84" i="79"/>
  <c r="S84" i="79"/>
  <c r="R84" i="79"/>
  <c r="V83" i="79"/>
  <c r="U83" i="79"/>
  <c r="T83" i="79"/>
  <c r="S83" i="79"/>
  <c r="R83" i="79"/>
  <c r="V82" i="79"/>
  <c r="U82" i="79"/>
  <c r="T82" i="79"/>
  <c r="S82" i="79"/>
  <c r="R82" i="79"/>
  <c r="V81" i="79"/>
  <c r="U81" i="79"/>
  <c r="T81" i="79"/>
  <c r="S81" i="79"/>
  <c r="R81" i="79"/>
  <c r="V80" i="79"/>
  <c r="U80" i="79"/>
  <c r="T80" i="79"/>
  <c r="S80" i="79"/>
  <c r="R80" i="79"/>
  <c r="V79" i="79"/>
  <c r="U79" i="79"/>
  <c r="T79" i="79"/>
  <c r="S79" i="79"/>
  <c r="R79" i="79"/>
  <c r="V78" i="79"/>
  <c r="U78" i="79"/>
  <c r="T78" i="79"/>
  <c r="S78" i="79"/>
  <c r="R78" i="79"/>
  <c r="V77" i="79"/>
  <c r="U77" i="79"/>
  <c r="T77" i="79"/>
  <c r="S77" i="79"/>
  <c r="R77" i="79"/>
  <c r="V76" i="79"/>
  <c r="U76" i="79"/>
  <c r="T76" i="79"/>
  <c r="S76" i="79"/>
  <c r="R76" i="79"/>
  <c r="V75" i="79"/>
  <c r="U75" i="79"/>
  <c r="T75" i="79"/>
  <c r="S75" i="79"/>
  <c r="R75" i="79"/>
  <c r="V74" i="79"/>
  <c r="U74" i="79"/>
  <c r="T74" i="79"/>
  <c r="S74" i="79"/>
  <c r="R74" i="79"/>
  <c r="V73" i="79"/>
  <c r="U73" i="79"/>
  <c r="T73" i="79"/>
  <c r="S73" i="79"/>
  <c r="R73" i="79"/>
  <c r="V72" i="79"/>
  <c r="U72" i="79"/>
  <c r="T72" i="79"/>
  <c r="S72" i="79"/>
  <c r="R72" i="79"/>
  <c r="V71" i="79"/>
  <c r="U71" i="79"/>
  <c r="T71" i="79"/>
  <c r="S71" i="79"/>
  <c r="R71" i="79"/>
  <c r="V70" i="79"/>
  <c r="U70" i="79"/>
  <c r="T70" i="79"/>
  <c r="S70" i="79"/>
  <c r="R70" i="79"/>
  <c r="V69" i="79"/>
  <c r="U69" i="79"/>
  <c r="T69" i="79"/>
  <c r="S69" i="79"/>
  <c r="R69" i="79"/>
  <c r="V68" i="79"/>
  <c r="U68" i="79"/>
  <c r="T68" i="79"/>
  <c r="S68" i="79"/>
  <c r="R68" i="79"/>
  <c r="V67" i="79"/>
  <c r="U67" i="79"/>
  <c r="T67" i="79"/>
  <c r="S67" i="79"/>
  <c r="R67" i="79"/>
  <c r="V66" i="79"/>
  <c r="U66" i="79"/>
  <c r="T66" i="79"/>
  <c r="S66" i="79"/>
  <c r="R66" i="79"/>
  <c r="V65" i="79"/>
  <c r="U65" i="79"/>
  <c r="T65" i="79"/>
  <c r="S65" i="79"/>
  <c r="R65" i="79"/>
  <c r="V64" i="79"/>
  <c r="U64" i="79"/>
  <c r="T64" i="79"/>
  <c r="S64" i="79"/>
  <c r="R64" i="79"/>
  <c r="V63" i="79"/>
  <c r="U63" i="79"/>
  <c r="T63" i="79"/>
  <c r="S63" i="79"/>
  <c r="R63" i="79"/>
  <c r="V62" i="79"/>
  <c r="U62" i="79"/>
  <c r="T62" i="79"/>
  <c r="S62" i="79"/>
  <c r="R62" i="79"/>
  <c r="V61" i="79"/>
  <c r="U61" i="79"/>
  <c r="T61" i="79"/>
  <c r="S61" i="79"/>
  <c r="R61" i="79"/>
  <c r="V60" i="79"/>
  <c r="U60" i="79"/>
  <c r="T60" i="79"/>
  <c r="S60" i="79"/>
  <c r="R60" i="79"/>
  <c r="V59" i="79"/>
  <c r="U59" i="79"/>
  <c r="T59" i="79"/>
  <c r="S59" i="79"/>
  <c r="R59" i="79"/>
  <c r="V58" i="79"/>
  <c r="U58" i="79"/>
  <c r="T58" i="79"/>
  <c r="S58" i="79"/>
  <c r="R58" i="79"/>
  <c r="V57" i="79"/>
  <c r="U57" i="79"/>
  <c r="T57" i="79"/>
  <c r="S57" i="79"/>
  <c r="R57" i="79"/>
  <c r="V56" i="79"/>
  <c r="U56" i="79"/>
  <c r="T56" i="79"/>
  <c r="S56" i="79"/>
  <c r="R56" i="79"/>
  <c r="V55" i="79"/>
  <c r="U55" i="79"/>
  <c r="T55" i="79"/>
  <c r="S55" i="79"/>
  <c r="R55" i="79"/>
  <c r="V54" i="79"/>
  <c r="U54" i="79"/>
  <c r="T54" i="79"/>
  <c r="S54" i="79"/>
  <c r="R54" i="79"/>
  <c r="V53" i="79"/>
  <c r="U53" i="79"/>
  <c r="T53" i="79"/>
  <c r="S53" i="79"/>
  <c r="R53" i="79"/>
  <c r="V52" i="79"/>
  <c r="U52" i="79"/>
  <c r="T52" i="79"/>
  <c r="S52" i="79"/>
  <c r="R52" i="79"/>
  <c r="V51" i="79"/>
  <c r="U51" i="79"/>
  <c r="T51" i="79"/>
  <c r="S51" i="79"/>
  <c r="R51" i="79"/>
  <c r="V50" i="79"/>
  <c r="U50" i="79"/>
  <c r="T50" i="79"/>
  <c r="S50" i="79"/>
  <c r="R50" i="79"/>
  <c r="V49" i="79"/>
  <c r="U49" i="79"/>
  <c r="T49" i="79"/>
  <c r="S49" i="79"/>
  <c r="R49" i="79"/>
  <c r="V48" i="79"/>
  <c r="U48" i="79"/>
  <c r="T48" i="79"/>
  <c r="S48" i="79"/>
  <c r="R48" i="79"/>
  <c r="V47" i="79"/>
  <c r="U47" i="79"/>
  <c r="T47" i="79"/>
  <c r="S47" i="79"/>
  <c r="R47" i="79"/>
  <c r="V46" i="79"/>
  <c r="U46" i="79"/>
  <c r="T46" i="79"/>
  <c r="S46" i="79"/>
  <c r="R46" i="79"/>
  <c r="V45" i="79"/>
  <c r="U45" i="79"/>
  <c r="T45" i="79"/>
  <c r="S45" i="79"/>
  <c r="R45" i="79"/>
  <c r="V44" i="79"/>
  <c r="U44" i="79"/>
  <c r="T44" i="79"/>
  <c r="S44" i="79"/>
  <c r="R44" i="79"/>
  <c r="V43" i="79"/>
  <c r="U43" i="79"/>
  <c r="T43" i="79"/>
  <c r="S43" i="79"/>
  <c r="R43" i="79"/>
  <c r="V42" i="79"/>
  <c r="U42" i="79"/>
  <c r="T42" i="79"/>
  <c r="S42" i="79"/>
  <c r="R42" i="79"/>
  <c r="V41" i="79"/>
  <c r="U41" i="79"/>
  <c r="T41" i="79"/>
  <c r="S41" i="79"/>
  <c r="R41" i="79"/>
  <c r="V40" i="79"/>
  <c r="U40" i="79"/>
  <c r="T40" i="79"/>
  <c r="S40" i="79"/>
  <c r="R40" i="79"/>
  <c r="V39" i="79"/>
  <c r="U39" i="79"/>
  <c r="T39" i="79"/>
  <c r="S39" i="79"/>
  <c r="R39" i="79"/>
  <c r="V38" i="79"/>
  <c r="U38" i="79"/>
  <c r="T38" i="79"/>
  <c r="S38" i="79"/>
  <c r="R38" i="79"/>
  <c r="V37" i="79"/>
  <c r="U37" i="79"/>
  <c r="T37" i="79"/>
  <c r="S37" i="79"/>
  <c r="R37" i="79"/>
  <c r="V36" i="79"/>
  <c r="U36" i="79"/>
  <c r="T36" i="79"/>
  <c r="S36" i="79"/>
  <c r="R36" i="79"/>
  <c r="V35" i="79"/>
  <c r="U35" i="79"/>
  <c r="T35" i="79"/>
  <c r="S35" i="79"/>
  <c r="R35" i="79"/>
  <c r="V34" i="79"/>
  <c r="U34" i="79"/>
  <c r="T34" i="79"/>
  <c r="S34" i="79"/>
  <c r="R34" i="79"/>
  <c r="V33" i="79"/>
  <c r="U33" i="79"/>
  <c r="T33" i="79"/>
  <c r="S33" i="79"/>
  <c r="R33" i="79"/>
  <c r="V32" i="79"/>
  <c r="U32" i="79"/>
  <c r="T32" i="79"/>
  <c r="S32" i="79"/>
  <c r="R32" i="79"/>
  <c r="V31" i="79"/>
  <c r="U31" i="79"/>
  <c r="T31" i="79"/>
  <c r="S31" i="79"/>
  <c r="R31" i="79"/>
  <c r="V30" i="79"/>
  <c r="U30" i="79"/>
  <c r="T30" i="79"/>
  <c r="S30" i="79"/>
  <c r="R30" i="79"/>
  <c r="V29" i="79"/>
  <c r="U29" i="79"/>
  <c r="T29" i="79"/>
  <c r="S29" i="79"/>
  <c r="R29" i="79"/>
  <c r="V28" i="79"/>
  <c r="U28" i="79"/>
  <c r="T28" i="79"/>
  <c r="S28" i="79"/>
  <c r="R28" i="79"/>
  <c r="V27" i="79"/>
  <c r="U27" i="79"/>
  <c r="T27" i="79"/>
  <c r="S27" i="79"/>
  <c r="R27" i="79"/>
  <c r="V26" i="79"/>
  <c r="U26" i="79"/>
  <c r="T26" i="79"/>
  <c r="S26" i="79"/>
  <c r="R26" i="79"/>
  <c r="V25" i="79"/>
  <c r="U25" i="79"/>
  <c r="T25" i="79"/>
  <c r="S25" i="79"/>
  <c r="R25" i="79"/>
  <c r="V24" i="79"/>
  <c r="U24" i="79"/>
  <c r="T24" i="79"/>
  <c r="S24" i="79"/>
  <c r="R24" i="79"/>
  <c r="V23" i="79"/>
  <c r="U23" i="79"/>
  <c r="T23" i="79"/>
  <c r="S23" i="79"/>
  <c r="R23" i="79"/>
  <c r="V22" i="79"/>
  <c r="U22" i="79"/>
  <c r="T22" i="79"/>
  <c r="S22" i="79"/>
  <c r="R22" i="79"/>
  <c r="V21" i="79"/>
  <c r="U21" i="79"/>
  <c r="T21" i="79"/>
  <c r="S21" i="79"/>
  <c r="R21" i="79"/>
  <c r="V20" i="79"/>
  <c r="U20" i="79"/>
  <c r="T20" i="79"/>
  <c r="S20" i="79"/>
  <c r="R20" i="79"/>
  <c r="V19" i="79"/>
  <c r="U19" i="79"/>
  <c r="T19" i="79"/>
  <c r="S19" i="79"/>
  <c r="R19" i="79"/>
  <c r="V18" i="79"/>
  <c r="U18" i="79"/>
  <c r="T18" i="79"/>
  <c r="S18" i="79"/>
  <c r="R18" i="79"/>
  <c r="V17" i="79"/>
  <c r="U17" i="79"/>
  <c r="T17" i="79"/>
  <c r="S17" i="79"/>
  <c r="R17" i="79"/>
  <c r="V16" i="79"/>
  <c r="U16" i="79"/>
  <c r="T16" i="79"/>
  <c r="S16" i="79"/>
  <c r="R16" i="79"/>
  <c r="V15" i="79"/>
  <c r="U15" i="79"/>
  <c r="T15" i="79"/>
  <c r="S15" i="79"/>
  <c r="R15" i="79"/>
  <c r="V14" i="79"/>
  <c r="U14" i="79"/>
  <c r="T14" i="79"/>
  <c r="S14" i="79"/>
  <c r="R14" i="79"/>
  <c r="V13" i="79"/>
  <c r="U13" i="79"/>
  <c r="T13" i="79"/>
  <c r="S13" i="79"/>
  <c r="R13" i="79"/>
  <c r="V12" i="79"/>
  <c r="U12" i="79"/>
  <c r="T12" i="79"/>
  <c r="S12" i="79"/>
  <c r="R12" i="79"/>
  <c r="V11" i="79"/>
  <c r="U11" i="79"/>
  <c r="T11" i="79"/>
  <c r="S11" i="79"/>
  <c r="R11" i="79"/>
  <c r="V10" i="79"/>
  <c r="U10" i="79"/>
  <c r="T10" i="79"/>
  <c r="S10" i="79"/>
  <c r="R10" i="79"/>
  <c r="V9" i="79"/>
  <c r="U9" i="79"/>
  <c r="T9" i="79"/>
  <c r="S9" i="79"/>
  <c r="R9" i="79"/>
  <c r="V8" i="79"/>
  <c r="U8" i="79"/>
  <c r="T8" i="79"/>
  <c r="S8" i="79"/>
  <c r="R8" i="79"/>
  <c r="V7" i="79"/>
  <c r="U7" i="79"/>
  <c r="T7" i="79"/>
  <c r="S7" i="79"/>
  <c r="R7" i="79"/>
  <c r="V6" i="79"/>
  <c r="U6" i="79"/>
  <c r="T6" i="79"/>
  <c r="S6" i="79"/>
  <c r="R6" i="79"/>
  <c r="V5" i="79"/>
  <c r="U5" i="79"/>
  <c r="T5" i="79"/>
  <c r="S5" i="79"/>
  <c r="R5" i="79"/>
  <c r="V4" i="79"/>
  <c r="U4" i="79"/>
  <c r="T4" i="79"/>
  <c r="S4" i="79"/>
  <c r="R4" i="79"/>
  <c r="V3" i="79"/>
  <c r="U3" i="79"/>
  <c r="T3" i="79"/>
  <c r="S3" i="79"/>
  <c r="R3" i="79"/>
  <c r="V2" i="79"/>
  <c r="U2" i="79"/>
  <c r="T2" i="79"/>
  <c r="S2" i="79"/>
  <c r="R2" i="79"/>
  <c r="AI2" i="79" s="1" a="1"/>
  <c r="E361" i="78" a="1"/>
  <c r="D361" i="78" a="1"/>
  <c r="C361" i="78" a="1"/>
  <c r="B361" i="78" a="1"/>
  <c r="E360" i="78" a="1"/>
  <c r="D360" i="78" a="1"/>
  <c r="C360" i="78" a="1"/>
  <c r="B360" i="78" a="1"/>
  <c r="E359" i="78" a="1"/>
  <c r="D359" i="78" a="1"/>
  <c r="C359" i="78" a="1"/>
  <c r="B359" i="78" a="1"/>
  <c r="E358" i="78" a="1"/>
  <c r="D358" i="78" a="1"/>
  <c r="C358" i="78" a="1"/>
  <c r="B358" i="78" a="1"/>
  <c r="E357" i="78" a="1"/>
  <c r="D357" i="78" a="1"/>
  <c r="C357" i="78" a="1"/>
  <c r="B357" i="78" a="1"/>
  <c r="E356" i="78" a="1"/>
  <c r="D356" i="78" a="1"/>
  <c r="C356" i="78" a="1"/>
  <c r="B356" i="78" a="1"/>
  <c r="E355" i="78" a="1"/>
  <c r="D355" i="78" a="1"/>
  <c r="C355" i="78" a="1"/>
  <c r="B355" i="78" a="1"/>
  <c r="E354" i="78" a="1"/>
  <c r="D354" i="78" a="1"/>
  <c r="C354" i="78" a="1"/>
  <c r="B354" i="78" a="1"/>
  <c r="E353" i="78" a="1"/>
  <c r="D353" i="78" a="1"/>
  <c r="C353" i="78" a="1"/>
  <c r="B353" i="78" a="1"/>
  <c r="AE238" i="78" a="1"/>
  <c r="AD238" i="78" a="1"/>
  <c r="AC238" i="78" a="1"/>
  <c r="AB238" i="78" a="1"/>
  <c r="AA238" i="78" a="1"/>
  <c r="Z238" i="78" a="1"/>
  <c r="Y238" i="78" a="1"/>
  <c r="X238" i="78" a="1"/>
  <c r="W238" i="78" a="1"/>
  <c r="AE237" i="78" a="1"/>
  <c r="AD237" i="78" a="1"/>
  <c r="AC237" i="78" a="1"/>
  <c r="AB237" i="78" a="1"/>
  <c r="AA237" i="78" a="1"/>
  <c r="Z237" i="78" a="1"/>
  <c r="Y237" i="78" a="1"/>
  <c r="X237" i="78" a="1"/>
  <c r="W237" i="78" a="1"/>
  <c r="AE236" i="78" a="1"/>
  <c r="AD236" i="78" a="1"/>
  <c r="AC236" i="78" a="1"/>
  <c r="AB236" i="78" a="1"/>
  <c r="AA236" i="78" a="1"/>
  <c r="Z236" i="78" a="1"/>
  <c r="Y236" i="78" a="1"/>
  <c r="X236" i="78" a="1"/>
  <c r="W236" i="78" a="1"/>
  <c r="AE235" i="78" a="1"/>
  <c r="AD235" i="78" a="1"/>
  <c r="AC235" i="78" a="1"/>
  <c r="AB235" i="78" a="1"/>
  <c r="AA235" i="78" a="1"/>
  <c r="Z235" i="78" a="1"/>
  <c r="Y235" i="78" a="1"/>
  <c r="X235" i="78" a="1"/>
  <c r="W235" i="78" a="1"/>
  <c r="AE234" i="78" a="1"/>
  <c r="AD234" i="78" a="1"/>
  <c r="AC234" i="78" a="1"/>
  <c r="AB234" i="78" a="1"/>
  <c r="AA234" i="78" a="1"/>
  <c r="Z234" i="78" a="1"/>
  <c r="Y234" i="78" a="1"/>
  <c r="X234" i="78" a="1"/>
  <c r="W234" i="78" a="1"/>
  <c r="AE233" i="78" a="1"/>
  <c r="AD233" i="78" a="1"/>
  <c r="AC233" i="78" a="1"/>
  <c r="AB233" i="78" a="1"/>
  <c r="AA233" i="78" a="1"/>
  <c r="Z233" i="78" a="1"/>
  <c r="Y233" i="78" a="1"/>
  <c r="X233" i="78" a="1"/>
  <c r="W233" i="78" a="1"/>
  <c r="AE232" i="78" a="1"/>
  <c r="AD232" i="78" a="1"/>
  <c r="AC232" i="78" a="1"/>
  <c r="AB232" i="78" a="1"/>
  <c r="AA232" i="78" a="1"/>
  <c r="Z232" i="78" a="1"/>
  <c r="Y232" i="78" a="1"/>
  <c r="X232" i="78" a="1"/>
  <c r="W232" i="78" a="1"/>
  <c r="AE231" i="78" a="1"/>
  <c r="AD231" i="78" a="1"/>
  <c r="AC231" i="78" a="1"/>
  <c r="AB231" i="78" a="1"/>
  <c r="AA231" i="78" a="1"/>
  <c r="Z231" i="78" a="1"/>
  <c r="Y231" i="78" a="1"/>
  <c r="X231" i="78" a="1"/>
  <c r="W231" i="78" a="1"/>
  <c r="AE230" i="78" a="1"/>
  <c r="AD230" i="78" a="1"/>
  <c r="AC230" i="78" a="1"/>
  <c r="AB230" i="78" a="1"/>
  <c r="AA230" i="78" a="1"/>
  <c r="Z230" i="78" a="1"/>
  <c r="Y230" i="78" a="1"/>
  <c r="X230" i="78" a="1"/>
  <c r="W230" i="78" a="1"/>
  <c r="E230" i="78" a="1"/>
  <c r="AE229" i="78" a="1"/>
  <c r="AD229" i="78" a="1"/>
  <c r="AC229" i="78" a="1"/>
  <c r="AB229" i="78" a="1"/>
  <c r="AA229" i="78" a="1"/>
  <c r="Z229" i="78" a="1"/>
  <c r="Y229" i="78" a="1"/>
  <c r="X229" i="78" a="1"/>
  <c r="W229" i="78" a="1"/>
  <c r="E229" i="78" a="1"/>
  <c r="AE228" i="78" a="1"/>
  <c r="AD228" i="78" a="1"/>
  <c r="AC228" i="78" a="1"/>
  <c r="AB228" i="78" a="1"/>
  <c r="AA228" i="78" a="1"/>
  <c r="Z228" i="78" a="1"/>
  <c r="Y228" i="78" a="1"/>
  <c r="X228" i="78" a="1"/>
  <c r="W228" i="78" a="1"/>
  <c r="E228" i="78" a="1"/>
  <c r="AE227" i="78" a="1"/>
  <c r="AD227" i="78" a="1"/>
  <c r="AC227" i="78" a="1"/>
  <c r="AB227" i="78" a="1"/>
  <c r="AA227" i="78" a="1"/>
  <c r="Z227" i="78" a="1"/>
  <c r="Y227" i="78" a="1"/>
  <c r="X227" i="78" a="1"/>
  <c r="W227" i="78" a="1"/>
  <c r="E227" i="78" a="1"/>
  <c r="AE226" i="78" a="1"/>
  <c r="AD226" i="78" a="1"/>
  <c r="AC226" i="78" a="1"/>
  <c r="AB226" i="78" a="1"/>
  <c r="AA226" i="78" a="1"/>
  <c r="Z226" i="78" a="1"/>
  <c r="Y226" i="78" a="1"/>
  <c r="X226" i="78" a="1"/>
  <c r="W226" i="78" a="1"/>
  <c r="E226" i="78" a="1"/>
  <c r="AE225" i="78" a="1"/>
  <c r="AD225" i="78" a="1"/>
  <c r="AC225" i="78" a="1"/>
  <c r="AB225" i="78" a="1"/>
  <c r="AA225" i="78" a="1"/>
  <c r="Z225" i="78" a="1"/>
  <c r="Y225" i="78" a="1"/>
  <c r="X225" i="78" a="1"/>
  <c r="W225" i="78" a="1"/>
  <c r="E225" i="78" a="1"/>
  <c r="AE224" i="78" a="1"/>
  <c r="AD224" i="78" a="1"/>
  <c r="AC224" i="78" a="1"/>
  <c r="AB224" i="78" a="1"/>
  <c r="AA224" i="78" a="1"/>
  <c r="Z224" i="78" a="1"/>
  <c r="Y224" i="78" a="1"/>
  <c r="X224" i="78" a="1"/>
  <c r="W224" i="78" a="1"/>
  <c r="E224" i="78" a="1"/>
  <c r="AE223" i="78" a="1"/>
  <c r="AD223" i="78" a="1"/>
  <c r="AC223" i="78" a="1"/>
  <c r="AB223" i="78" a="1"/>
  <c r="AA223" i="78" a="1"/>
  <c r="Z223" i="78" a="1"/>
  <c r="Y223" i="78" a="1"/>
  <c r="X223" i="78" a="1"/>
  <c r="W223" i="78" a="1"/>
  <c r="E223" i="78" a="1"/>
  <c r="AE222" i="78" a="1"/>
  <c r="AD222" i="78" a="1"/>
  <c r="AC222" i="78" a="1"/>
  <c r="AB222" i="78" a="1"/>
  <c r="AA222" i="78" a="1"/>
  <c r="Z222" i="78" a="1"/>
  <c r="Y222" i="78" a="1"/>
  <c r="X222" i="78" a="1"/>
  <c r="W222" i="78" a="1"/>
  <c r="E222" i="78" a="1"/>
  <c r="AE221" i="78" a="1"/>
  <c r="AD221" i="78" a="1"/>
  <c r="AC221" i="78" a="1"/>
  <c r="AB221" i="78" a="1"/>
  <c r="AA221" i="78" a="1"/>
  <c r="Z221" i="78" a="1"/>
  <c r="Y221" i="78" a="1"/>
  <c r="X221" i="78" a="1"/>
  <c r="W221" i="78" a="1"/>
  <c r="AE220" i="78" a="1"/>
  <c r="AD220" i="78" a="1"/>
  <c r="AC220" i="78" a="1"/>
  <c r="AB220" i="78" a="1"/>
  <c r="AA220" i="78" a="1"/>
  <c r="Z220" i="78" a="1"/>
  <c r="Y220" i="78" a="1"/>
  <c r="X220" i="78" a="1"/>
  <c r="W220" i="78" a="1"/>
  <c r="AE219" i="78" a="1"/>
  <c r="AD219" i="78" a="1"/>
  <c r="AC219" i="78" a="1"/>
  <c r="AB219" i="78" a="1"/>
  <c r="AA219" i="78" a="1"/>
  <c r="Z219" i="78" a="1"/>
  <c r="Y219" i="78" a="1"/>
  <c r="X219" i="78" a="1"/>
  <c r="W219" i="78" a="1"/>
  <c r="AE218" i="78" a="1"/>
  <c r="AD218" i="78" a="1"/>
  <c r="AC218" i="78" a="1"/>
  <c r="AB218" i="78" a="1"/>
  <c r="AA218" i="78" a="1"/>
  <c r="Z218" i="78" a="1"/>
  <c r="Y218" i="78" a="1"/>
  <c r="X218" i="78" a="1"/>
  <c r="W218" i="78" a="1"/>
  <c r="AE217" i="78" a="1"/>
  <c r="AD217" i="78" a="1"/>
  <c r="AC217" i="78" a="1"/>
  <c r="AB217" i="78" a="1"/>
  <c r="AA217" i="78" a="1"/>
  <c r="Z217" i="78" a="1"/>
  <c r="Y217" i="78" a="1"/>
  <c r="X217" i="78" a="1"/>
  <c r="W217" i="78" a="1"/>
  <c r="AE216" i="78" a="1"/>
  <c r="AD216" i="78" a="1"/>
  <c r="AC216" i="78" a="1"/>
  <c r="AB216" i="78" a="1"/>
  <c r="AA216" i="78" a="1"/>
  <c r="Z216" i="78" a="1"/>
  <c r="Y216" i="78" a="1"/>
  <c r="X216" i="78" a="1"/>
  <c r="W216" i="78" a="1"/>
  <c r="AE215" i="78" a="1"/>
  <c r="AD215" i="78" a="1"/>
  <c r="AC215" i="78" a="1"/>
  <c r="AB215" i="78" a="1"/>
  <c r="AA215" i="78" a="1"/>
  <c r="Z215" i="78" a="1"/>
  <c r="Y215" i="78" a="1"/>
  <c r="X215" i="78" a="1"/>
  <c r="W215" i="78" a="1"/>
  <c r="AE214" i="78" a="1"/>
  <c r="AD214" i="78" a="1"/>
  <c r="AC214" i="78" a="1"/>
  <c r="AB214" i="78" a="1"/>
  <c r="AA214" i="78" a="1"/>
  <c r="Z214" i="78" a="1"/>
  <c r="Y214" i="78" a="1"/>
  <c r="X214" i="78" a="1"/>
  <c r="W214" i="78" a="1"/>
  <c r="AE213" i="78" a="1"/>
  <c r="J237" i="78" s="1"/>
  <c r="AD213" i="78" a="1"/>
  <c r="I237" i="78" s="1"/>
  <c r="AC213" i="78" a="1"/>
  <c r="H237" i="78" s="1"/>
  <c r="AB213" i="78" a="1"/>
  <c r="G237" i="78" s="1"/>
  <c r="AA213" i="78" a="1"/>
  <c r="F237" i="78" s="1"/>
  <c r="Z213" i="78" a="1"/>
  <c r="E237" i="78" s="1"/>
  <c r="Y213" i="78" a="1"/>
  <c r="D237" i="78" s="1"/>
  <c r="X213" i="78" a="1"/>
  <c r="C237" i="78" s="1"/>
  <c r="W213" i="78" a="1"/>
  <c r="B237" i="78" s="1"/>
  <c r="V198" i="78"/>
  <c r="U198" i="78"/>
  <c r="T198" i="78"/>
  <c r="S198" i="78"/>
  <c r="R198" i="78"/>
  <c r="V197" i="78"/>
  <c r="U197" i="78"/>
  <c r="T197" i="78"/>
  <c r="S197" i="78"/>
  <c r="R197" i="78"/>
  <c r="V196" i="78"/>
  <c r="U196" i="78"/>
  <c r="T196" i="78"/>
  <c r="S196" i="78"/>
  <c r="R196" i="78"/>
  <c r="V195" i="78"/>
  <c r="U195" i="78"/>
  <c r="T195" i="78"/>
  <c r="S195" i="78"/>
  <c r="R195" i="78"/>
  <c r="V194" i="78"/>
  <c r="U194" i="78"/>
  <c r="T194" i="78"/>
  <c r="S194" i="78"/>
  <c r="R194" i="78"/>
  <c r="V193" i="78"/>
  <c r="U193" i="78"/>
  <c r="T193" i="78"/>
  <c r="S193" i="78"/>
  <c r="R193" i="78"/>
  <c r="V192" i="78"/>
  <c r="U192" i="78"/>
  <c r="T192" i="78"/>
  <c r="S192" i="78"/>
  <c r="R192" i="78"/>
  <c r="V191" i="78"/>
  <c r="U191" i="78"/>
  <c r="T191" i="78"/>
  <c r="S191" i="78"/>
  <c r="R191" i="78"/>
  <c r="V190" i="78"/>
  <c r="U190" i="78"/>
  <c r="T190" i="78"/>
  <c r="S190" i="78"/>
  <c r="R190" i="78"/>
  <c r="V189" i="78"/>
  <c r="U189" i="78"/>
  <c r="T189" i="78"/>
  <c r="S189" i="78"/>
  <c r="R189" i="78"/>
  <c r="V188" i="78"/>
  <c r="U188" i="78"/>
  <c r="T188" i="78"/>
  <c r="S188" i="78"/>
  <c r="R188" i="78"/>
  <c r="V187" i="78"/>
  <c r="U187" i="78"/>
  <c r="T187" i="78"/>
  <c r="S187" i="78"/>
  <c r="R187" i="78"/>
  <c r="V186" i="78"/>
  <c r="U186" i="78"/>
  <c r="T186" i="78"/>
  <c r="S186" i="78"/>
  <c r="R186" i="78"/>
  <c r="V185" i="78"/>
  <c r="U185" i="78"/>
  <c r="T185" i="78"/>
  <c r="S185" i="78"/>
  <c r="R185" i="78"/>
  <c r="V184" i="78"/>
  <c r="U184" i="78"/>
  <c r="T184" i="78"/>
  <c r="S184" i="78"/>
  <c r="R184" i="78"/>
  <c r="V183" i="78"/>
  <c r="U183" i="78"/>
  <c r="T183" i="78"/>
  <c r="S183" i="78"/>
  <c r="R183" i="78"/>
  <c r="V182" i="78"/>
  <c r="U182" i="78"/>
  <c r="T182" i="78"/>
  <c r="S182" i="78"/>
  <c r="R182" i="78"/>
  <c r="V181" i="78"/>
  <c r="U181" i="78"/>
  <c r="T181" i="78"/>
  <c r="S181" i="78"/>
  <c r="R181" i="78"/>
  <c r="V180" i="78"/>
  <c r="U180" i="78"/>
  <c r="T180" i="78"/>
  <c r="S180" i="78"/>
  <c r="R180" i="78"/>
  <c r="V179" i="78"/>
  <c r="U179" i="78"/>
  <c r="T179" i="78"/>
  <c r="S179" i="78"/>
  <c r="R179" i="78"/>
  <c r="V178" i="78"/>
  <c r="U178" i="78"/>
  <c r="T178" i="78"/>
  <c r="S178" i="78"/>
  <c r="R178" i="78"/>
  <c r="V177" i="78"/>
  <c r="U177" i="78"/>
  <c r="T177" i="78"/>
  <c r="S177" i="78"/>
  <c r="R177" i="78"/>
  <c r="V176" i="78"/>
  <c r="U176" i="78"/>
  <c r="T176" i="78"/>
  <c r="S176" i="78"/>
  <c r="R176" i="78"/>
  <c r="V175" i="78"/>
  <c r="U175" i="78"/>
  <c r="T175" i="78"/>
  <c r="S175" i="78"/>
  <c r="R175" i="78"/>
  <c r="V174" i="78"/>
  <c r="U174" i="78"/>
  <c r="T174" i="78"/>
  <c r="S174" i="78"/>
  <c r="R174" i="78"/>
  <c r="V173" i="78"/>
  <c r="U173" i="78"/>
  <c r="T173" i="78"/>
  <c r="S173" i="78"/>
  <c r="R173" i="78"/>
  <c r="V172" i="78"/>
  <c r="U172" i="78"/>
  <c r="T172" i="78"/>
  <c r="S172" i="78"/>
  <c r="R172" i="78"/>
  <c r="V171" i="78"/>
  <c r="U171" i="78"/>
  <c r="T171" i="78"/>
  <c r="S171" i="78"/>
  <c r="R171" i="78"/>
  <c r="V170" i="78"/>
  <c r="U170" i="78"/>
  <c r="T170" i="78"/>
  <c r="S170" i="78"/>
  <c r="R170" i="78"/>
  <c r="V169" i="78"/>
  <c r="U169" i="78"/>
  <c r="T169" i="78"/>
  <c r="S169" i="78"/>
  <c r="R169" i="78"/>
  <c r="V168" i="78"/>
  <c r="U168" i="78"/>
  <c r="T168" i="78"/>
  <c r="S168" i="78"/>
  <c r="R168" i="78"/>
  <c r="V167" i="78"/>
  <c r="U167" i="78"/>
  <c r="T167" i="78"/>
  <c r="S167" i="78"/>
  <c r="R167" i="78"/>
  <c r="V166" i="78"/>
  <c r="U166" i="78"/>
  <c r="T166" i="78"/>
  <c r="S166" i="78"/>
  <c r="R166" i="78"/>
  <c r="V165" i="78"/>
  <c r="U165" i="78"/>
  <c r="T165" i="78"/>
  <c r="S165" i="78"/>
  <c r="R165" i="78"/>
  <c r="V164" i="78"/>
  <c r="U164" i="78"/>
  <c r="T164" i="78"/>
  <c r="S164" i="78"/>
  <c r="R164" i="78"/>
  <c r="V163" i="78"/>
  <c r="U163" i="78"/>
  <c r="T163" i="78"/>
  <c r="S163" i="78"/>
  <c r="R163" i="78"/>
  <c r="V162" i="78"/>
  <c r="U162" i="78"/>
  <c r="T162" i="78"/>
  <c r="S162" i="78"/>
  <c r="R162" i="78"/>
  <c r="V161" i="78"/>
  <c r="U161" i="78"/>
  <c r="T161" i="78"/>
  <c r="S161" i="78"/>
  <c r="R161" i="78"/>
  <c r="V160" i="78"/>
  <c r="U160" i="78"/>
  <c r="T160" i="78"/>
  <c r="S160" i="78"/>
  <c r="R160" i="78"/>
  <c r="V159" i="78"/>
  <c r="U159" i="78"/>
  <c r="T159" i="78"/>
  <c r="S159" i="78"/>
  <c r="R159" i="78"/>
  <c r="V158" i="78"/>
  <c r="U158" i="78"/>
  <c r="T158" i="78"/>
  <c r="S158" i="78"/>
  <c r="R158" i="78"/>
  <c r="V157" i="78"/>
  <c r="U157" i="78"/>
  <c r="T157" i="78"/>
  <c r="S157" i="78"/>
  <c r="R157" i="78"/>
  <c r="V156" i="78"/>
  <c r="U156" i="78"/>
  <c r="T156" i="78"/>
  <c r="S156" i="78"/>
  <c r="R156" i="78"/>
  <c r="V155" i="78"/>
  <c r="U155" i="78"/>
  <c r="T155" i="78"/>
  <c r="S155" i="78"/>
  <c r="R155" i="78"/>
  <c r="V154" i="78"/>
  <c r="U154" i="78"/>
  <c r="T154" i="78"/>
  <c r="S154" i="78"/>
  <c r="R154" i="78"/>
  <c r="V153" i="78"/>
  <c r="U153" i="78"/>
  <c r="T153" i="78"/>
  <c r="S153" i="78"/>
  <c r="R153" i="78"/>
  <c r="V152" i="78"/>
  <c r="U152" i="78"/>
  <c r="T152" i="78"/>
  <c r="S152" i="78"/>
  <c r="R152" i="78"/>
  <c r="V151" i="78"/>
  <c r="U151" i="78"/>
  <c r="T151" i="78"/>
  <c r="S151" i="78"/>
  <c r="R151" i="78"/>
  <c r="V150" i="78"/>
  <c r="U150" i="78"/>
  <c r="T150" i="78"/>
  <c r="S150" i="78"/>
  <c r="R150" i="78"/>
  <c r="V149" i="78"/>
  <c r="U149" i="78"/>
  <c r="T149" i="78"/>
  <c r="S149" i="78"/>
  <c r="R149" i="78"/>
  <c r="V148" i="78"/>
  <c r="U148" i="78"/>
  <c r="T148" i="78"/>
  <c r="S148" i="78"/>
  <c r="R148" i="78"/>
  <c r="V147" i="78"/>
  <c r="U147" i="78"/>
  <c r="T147" i="78"/>
  <c r="S147" i="78"/>
  <c r="R147" i="78"/>
  <c r="V146" i="78"/>
  <c r="U146" i="78"/>
  <c r="T146" i="78"/>
  <c r="S146" i="78"/>
  <c r="R146" i="78"/>
  <c r="V145" i="78"/>
  <c r="U145" i="78"/>
  <c r="T145" i="78"/>
  <c r="S145" i="78"/>
  <c r="R145" i="78"/>
  <c r="V144" i="78"/>
  <c r="U144" i="78"/>
  <c r="T144" i="78"/>
  <c r="S144" i="78"/>
  <c r="R144" i="78"/>
  <c r="V143" i="78"/>
  <c r="U143" i="78"/>
  <c r="T143" i="78"/>
  <c r="S143" i="78"/>
  <c r="R143" i="78"/>
  <c r="V142" i="78"/>
  <c r="U142" i="78"/>
  <c r="T142" i="78"/>
  <c r="S142" i="78"/>
  <c r="R142" i="78"/>
  <c r="V141" i="78"/>
  <c r="U141" i="78"/>
  <c r="T141" i="78"/>
  <c r="S141" i="78"/>
  <c r="R141" i="78"/>
  <c r="V140" i="78"/>
  <c r="U140" i="78"/>
  <c r="T140" i="78"/>
  <c r="S140" i="78"/>
  <c r="R140" i="78"/>
  <c r="V139" i="78"/>
  <c r="U139" i="78"/>
  <c r="T139" i="78"/>
  <c r="S139" i="78"/>
  <c r="R139" i="78"/>
  <c r="V138" i="78"/>
  <c r="U138" i="78"/>
  <c r="T138" i="78"/>
  <c r="S138" i="78"/>
  <c r="R138" i="78"/>
  <c r="V137" i="78"/>
  <c r="U137" i="78"/>
  <c r="T137" i="78"/>
  <c r="S137" i="78"/>
  <c r="R137" i="78"/>
  <c r="V136" i="78"/>
  <c r="U136" i="78"/>
  <c r="T136" i="78"/>
  <c r="S136" i="78"/>
  <c r="R136" i="78"/>
  <c r="V135" i="78"/>
  <c r="U135" i="78"/>
  <c r="T135" i="78"/>
  <c r="S135" i="78"/>
  <c r="R135" i="78"/>
  <c r="V134" i="78"/>
  <c r="U134" i="78"/>
  <c r="T134" i="78"/>
  <c r="S134" i="78"/>
  <c r="R134" i="78"/>
  <c r="V133" i="78"/>
  <c r="U133" i="78"/>
  <c r="T133" i="78"/>
  <c r="S133" i="78"/>
  <c r="R133" i="78"/>
  <c r="V132" i="78"/>
  <c r="U132" i="78"/>
  <c r="T132" i="78"/>
  <c r="S132" i="78"/>
  <c r="R132" i="78"/>
  <c r="V131" i="78"/>
  <c r="U131" i="78"/>
  <c r="T131" i="78"/>
  <c r="S131" i="78"/>
  <c r="R131" i="78"/>
  <c r="V130" i="78"/>
  <c r="U130" i="78"/>
  <c r="T130" i="78"/>
  <c r="S130" i="78"/>
  <c r="R130" i="78"/>
  <c r="V129" i="78"/>
  <c r="U129" i="78"/>
  <c r="T129" i="78"/>
  <c r="S129" i="78"/>
  <c r="R129" i="78"/>
  <c r="V128" i="78"/>
  <c r="U128" i="78"/>
  <c r="T128" i="78"/>
  <c r="S128" i="78"/>
  <c r="R128" i="78"/>
  <c r="V127" i="78"/>
  <c r="U127" i="78"/>
  <c r="T127" i="78"/>
  <c r="S127" i="78"/>
  <c r="R127" i="78"/>
  <c r="V126" i="78"/>
  <c r="U126" i="78"/>
  <c r="T126" i="78"/>
  <c r="S126" i="78"/>
  <c r="R126" i="78"/>
  <c r="V125" i="78"/>
  <c r="U125" i="78"/>
  <c r="T125" i="78"/>
  <c r="S125" i="78"/>
  <c r="R125" i="78"/>
  <c r="V124" i="78"/>
  <c r="U124" i="78"/>
  <c r="T124" i="78"/>
  <c r="S124" i="78"/>
  <c r="R124" i="78"/>
  <c r="V123" i="78"/>
  <c r="U123" i="78"/>
  <c r="T123" i="78"/>
  <c r="S123" i="78"/>
  <c r="R123" i="78"/>
  <c r="V122" i="78"/>
  <c r="U122" i="78"/>
  <c r="T122" i="78"/>
  <c r="S122" i="78"/>
  <c r="R122" i="78"/>
  <c r="V121" i="78"/>
  <c r="U121" i="78"/>
  <c r="T121" i="78"/>
  <c r="S121" i="78"/>
  <c r="R121" i="78"/>
  <c r="V120" i="78"/>
  <c r="U120" i="78"/>
  <c r="T120" i="78"/>
  <c r="S120" i="78"/>
  <c r="R120" i="78"/>
  <c r="V119" i="78"/>
  <c r="U119" i="78"/>
  <c r="T119" i="78"/>
  <c r="S119" i="78"/>
  <c r="R119" i="78"/>
  <c r="V118" i="78"/>
  <c r="U118" i="78"/>
  <c r="T118" i="78"/>
  <c r="S118" i="78"/>
  <c r="R118" i="78"/>
  <c r="V117" i="78"/>
  <c r="U117" i="78"/>
  <c r="T117" i="78"/>
  <c r="S117" i="78"/>
  <c r="R117" i="78"/>
  <c r="V116" i="78"/>
  <c r="U116" i="78"/>
  <c r="T116" i="78"/>
  <c r="S116" i="78"/>
  <c r="R116" i="78"/>
  <c r="V115" i="78"/>
  <c r="U115" i="78"/>
  <c r="T115" i="78"/>
  <c r="S115" i="78"/>
  <c r="R115" i="78"/>
  <c r="V114" i="78"/>
  <c r="U114" i="78"/>
  <c r="T114" i="78"/>
  <c r="S114" i="78"/>
  <c r="R114" i="78"/>
  <c r="V113" i="78"/>
  <c r="U113" i="78"/>
  <c r="T113" i="78"/>
  <c r="S113" i="78"/>
  <c r="R113" i="78"/>
  <c r="V112" i="78"/>
  <c r="U112" i="78"/>
  <c r="T112" i="78"/>
  <c r="S112" i="78"/>
  <c r="R112" i="78"/>
  <c r="V111" i="78"/>
  <c r="U111" i="78"/>
  <c r="T111" i="78"/>
  <c r="S111" i="78"/>
  <c r="R111" i="78"/>
  <c r="V110" i="78"/>
  <c r="U110" i="78"/>
  <c r="T110" i="78"/>
  <c r="S110" i="78"/>
  <c r="R110" i="78"/>
  <c r="V109" i="78"/>
  <c r="U109" i="78"/>
  <c r="T109" i="78"/>
  <c r="S109" i="78"/>
  <c r="R109" i="78"/>
  <c r="V108" i="78"/>
  <c r="U108" i="78"/>
  <c r="T108" i="78"/>
  <c r="S108" i="78"/>
  <c r="R108" i="78"/>
  <c r="V107" i="78"/>
  <c r="U107" i="78"/>
  <c r="T107" i="78"/>
  <c r="S107" i="78"/>
  <c r="R107" i="78"/>
  <c r="V106" i="78"/>
  <c r="U106" i="78"/>
  <c r="T106" i="78"/>
  <c r="S106" i="78"/>
  <c r="R106" i="78"/>
  <c r="V105" i="78"/>
  <c r="U105" i="78"/>
  <c r="T105" i="78"/>
  <c r="S105" i="78"/>
  <c r="R105" i="78"/>
  <c r="V104" i="78"/>
  <c r="U104" i="78"/>
  <c r="T104" i="78"/>
  <c r="S104" i="78"/>
  <c r="R104" i="78"/>
  <c r="V103" i="78"/>
  <c r="U103" i="78"/>
  <c r="T103" i="78"/>
  <c r="S103" i="78"/>
  <c r="R103" i="78"/>
  <c r="V102" i="78"/>
  <c r="U102" i="78"/>
  <c r="T102" i="78"/>
  <c r="S102" i="78"/>
  <c r="R102" i="78"/>
  <c r="V101" i="78"/>
  <c r="U101" i="78"/>
  <c r="T101" i="78"/>
  <c r="S101" i="78"/>
  <c r="R101" i="78"/>
  <c r="V100" i="78"/>
  <c r="U100" i="78"/>
  <c r="T100" i="78"/>
  <c r="S100" i="78"/>
  <c r="R100" i="78"/>
  <c r="V99" i="78"/>
  <c r="U99" i="78"/>
  <c r="T99" i="78"/>
  <c r="S99" i="78"/>
  <c r="R99" i="78"/>
  <c r="V98" i="78"/>
  <c r="U98" i="78"/>
  <c r="T98" i="78"/>
  <c r="S98" i="78"/>
  <c r="R98" i="78"/>
  <c r="V97" i="78"/>
  <c r="U97" i="78"/>
  <c r="T97" i="78"/>
  <c r="S97" i="78"/>
  <c r="R97" i="78"/>
  <c r="V96" i="78"/>
  <c r="U96" i="78"/>
  <c r="T96" i="78"/>
  <c r="S96" i="78"/>
  <c r="R96" i="78"/>
  <c r="V95" i="78"/>
  <c r="U95" i="78"/>
  <c r="T95" i="78"/>
  <c r="S95" i="78"/>
  <c r="R95" i="78"/>
  <c r="V94" i="78"/>
  <c r="U94" i="78"/>
  <c r="T94" i="78"/>
  <c r="S94" i="78"/>
  <c r="R94" i="78"/>
  <c r="V93" i="78"/>
  <c r="U93" i="78"/>
  <c r="T93" i="78"/>
  <c r="S93" i="78"/>
  <c r="R93" i="78"/>
  <c r="V92" i="78"/>
  <c r="U92" i="78"/>
  <c r="T92" i="78"/>
  <c r="S92" i="78"/>
  <c r="R92" i="78"/>
  <c r="V91" i="78"/>
  <c r="U91" i="78"/>
  <c r="T91" i="78"/>
  <c r="S91" i="78"/>
  <c r="R91" i="78"/>
  <c r="V90" i="78"/>
  <c r="U90" i="78"/>
  <c r="T90" i="78"/>
  <c r="S90" i="78"/>
  <c r="R90" i="78"/>
  <c r="V89" i="78"/>
  <c r="U89" i="78"/>
  <c r="T89" i="78"/>
  <c r="S89" i="78"/>
  <c r="R89" i="78"/>
  <c r="V88" i="78"/>
  <c r="U88" i="78"/>
  <c r="T88" i="78"/>
  <c r="S88" i="78"/>
  <c r="R88" i="78"/>
  <c r="V87" i="78"/>
  <c r="U87" i="78"/>
  <c r="T87" i="78"/>
  <c r="S87" i="78"/>
  <c r="R87" i="78"/>
  <c r="V86" i="78"/>
  <c r="U86" i="78"/>
  <c r="T86" i="78"/>
  <c r="S86" i="78"/>
  <c r="R86" i="78"/>
  <c r="V85" i="78"/>
  <c r="U85" i="78"/>
  <c r="T85" i="78"/>
  <c r="S85" i="78"/>
  <c r="R85" i="78"/>
  <c r="V84" i="78"/>
  <c r="U84" i="78"/>
  <c r="T84" i="78"/>
  <c r="S84" i="78"/>
  <c r="R84" i="78"/>
  <c r="V83" i="78"/>
  <c r="U83" i="78"/>
  <c r="T83" i="78"/>
  <c r="S83" i="78"/>
  <c r="R83" i="78"/>
  <c r="V82" i="78"/>
  <c r="U82" i="78"/>
  <c r="T82" i="78"/>
  <c r="S82" i="78"/>
  <c r="R82" i="78"/>
  <c r="V81" i="78"/>
  <c r="U81" i="78"/>
  <c r="T81" i="78"/>
  <c r="S81" i="78"/>
  <c r="R81" i="78"/>
  <c r="V80" i="78"/>
  <c r="U80" i="78"/>
  <c r="T80" i="78"/>
  <c r="S80" i="78"/>
  <c r="R80" i="78"/>
  <c r="V79" i="78"/>
  <c r="U79" i="78"/>
  <c r="T79" i="78"/>
  <c r="S79" i="78"/>
  <c r="R79" i="78"/>
  <c r="V78" i="78"/>
  <c r="U78" i="78"/>
  <c r="T78" i="78"/>
  <c r="S78" i="78"/>
  <c r="R78" i="78"/>
  <c r="V77" i="78"/>
  <c r="U77" i="78"/>
  <c r="T77" i="78"/>
  <c r="S77" i="78"/>
  <c r="R77" i="78"/>
  <c r="V76" i="78"/>
  <c r="U76" i="78"/>
  <c r="T76" i="78"/>
  <c r="S76" i="78"/>
  <c r="R76" i="78"/>
  <c r="V75" i="78"/>
  <c r="U75" i="78"/>
  <c r="T75" i="78"/>
  <c r="S75" i="78"/>
  <c r="R75" i="78"/>
  <c r="V74" i="78"/>
  <c r="U74" i="78"/>
  <c r="T74" i="78"/>
  <c r="S74" i="78"/>
  <c r="R74" i="78"/>
  <c r="V73" i="78"/>
  <c r="U73" i="78"/>
  <c r="T73" i="78"/>
  <c r="S73" i="78"/>
  <c r="R73" i="78"/>
  <c r="V72" i="78"/>
  <c r="U72" i="78"/>
  <c r="T72" i="78"/>
  <c r="S72" i="78"/>
  <c r="R72" i="78"/>
  <c r="V71" i="78"/>
  <c r="U71" i="78"/>
  <c r="T71" i="78"/>
  <c r="S71" i="78"/>
  <c r="R71" i="78"/>
  <c r="V70" i="78"/>
  <c r="U70" i="78"/>
  <c r="T70" i="78"/>
  <c r="S70" i="78"/>
  <c r="R70" i="78"/>
  <c r="V69" i="78"/>
  <c r="U69" i="78"/>
  <c r="T69" i="78"/>
  <c r="S69" i="78"/>
  <c r="R69" i="78"/>
  <c r="V68" i="78"/>
  <c r="U68" i="78"/>
  <c r="T68" i="78"/>
  <c r="S68" i="78"/>
  <c r="R68" i="78"/>
  <c r="V67" i="78"/>
  <c r="U67" i="78"/>
  <c r="T67" i="78"/>
  <c r="S67" i="78"/>
  <c r="R67" i="78"/>
  <c r="V66" i="78"/>
  <c r="U66" i="78"/>
  <c r="T66" i="78"/>
  <c r="S66" i="78"/>
  <c r="R66" i="78"/>
  <c r="V65" i="78"/>
  <c r="U65" i="78"/>
  <c r="T65" i="78"/>
  <c r="S65" i="78"/>
  <c r="R65" i="78"/>
  <c r="V64" i="78"/>
  <c r="U64" i="78"/>
  <c r="T64" i="78"/>
  <c r="S64" i="78"/>
  <c r="R64" i="78"/>
  <c r="V63" i="78"/>
  <c r="U63" i="78"/>
  <c r="T63" i="78"/>
  <c r="S63" i="78"/>
  <c r="R63" i="78"/>
  <c r="V62" i="78"/>
  <c r="U62" i="78"/>
  <c r="T62" i="78"/>
  <c r="S62" i="78"/>
  <c r="R62" i="78"/>
  <c r="V61" i="78"/>
  <c r="U61" i="78"/>
  <c r="T61" i="78"/>
  <c r="S61" i="78"/>
  <c r="R61" i="78"/>
  <c r="V60" i="78"/>
  <c r="U60" i="78"/>
  <c r="T60" i="78"/>
  <c r="S60" i="78"/>
  <c r="R60" i="78"/>
  <c r="V59" i="78"/>
  <c r="U59" i="78"/>
  <c r="T59" i="78"/>
  <c r="S59" i="78"/>
  <c r="R59" i="78"/>
  <c r="V58" i="78"/>
  <c r="U58" i="78"/>
  <c r="T58" i="78"/>
  <c r="S58" i="78"/>
  <c r="R58" i="78"/>
  <c r="V57" i="78"/>
  <c r="U57" i="78"/>
  <c r="T57" i="78"/>
  <c r="S57" i="78"/>
  <c r="R57" i="78"/>
  <c r="V56" i="78"/>
  <c r="U56" i="78"/>
  <c r="T56" i="78"/>
  <c r="S56" i="78"/>
  <c r="R56" i="78"/>
  <c r="V55" i="78"/>
  <c r="U55" i="78"/>
  <c r="T55" i="78"/>
  <c r="S55" i="78"/>
  <c r="R55" i="78"/>
  <c r="V54" i="78"/>
  <c r="U54" i="78"/>
  <c r="T54" i="78"/>
  <c r="S54" i="78"/>
  <c r="R54" i="78"/>
  <c r="V53" i="78"/>
  <c r="U53" i="78"/>
  <c r="T53" i="78"/>
  <c r="S53" i="78"/>
  <c r="R53" i="78"/>
  <c r="V52" i="78"/>
  <c r="U52" i="78"/>
  <c r="T52" i="78"/>
  <c r="S52" i="78"/>
  <c r="R52" i="78"/>
  <c r="V51" i="78"/>
  <c r="U51" i="78"/>
  <c r="T51" i="78"/>
  <c r="S51" i="78"/>
  <c r="R51" i="78"/>
  <c r="V50" i="78"/>
  <c r="U50" i="78"/>
  <c r="T50" i="78"/>
  <c r="S50" i="78"/>
  <c r="R50" i="78"/>
  <c r="V49" i="78"/>
  <c r="U49" i="78"/>
  <c r="T49" i="78"/>
  <c r="S49" i="78"/>
  <c r="R49" i="78"/>
  <c r="V48" i="78"/>
  <c r="U48" i="78"/>
  <c r="T48" i="78"/>
  <c r="S48" i="78"/>
  <c r="R48" i="78"/>
  <c r="V47" i="78"/>
  <c r="U47" i="78"/>
  <c r="T47" i="78"/>
  <c r="S47" i="78"/>
  <c r="R47" i="78"/>
  <c r="V46" i="78"/>
  <c r="U46" i="78"/>
  <c r="T46" i="78"/>
  <c r="S46" i="78"/>
  <c r="R46" i="78"/>
  <c r="V45" i="78"/>
  <c r="U45" i="78"/>
  <c r="T45" i="78"/>
  <c r="S45" i="78"/>
  <c r="R45" i="78"/>
  <c r="V44" i="78"/>
  <c r="U44" i="78"/>
  <c r="T44" i="78"/>
  <c r="S44" i="78"/>
  <c r="R44" i="78"/>
  <c r="V43" i="78"/>
  <c r="U43" i="78"/>
  <c r="T43" i="78"/>
  <c r="S43" i="78"/>
  <c r="R43" i="78"/>
  <c r="V42" i="78"/>
  <c r="U42" i="78"/>
  <c r="T42" i="78"/>
  <c r="S42" i="78"/>
  <c r="R42" i="78"/>
  <c r="V41" i="78"/>
  <c r="U41" i="78"/>
  <c r="T41" i="78"/>
  <c r="S41" i="78"/>
  <c r="R41" i="78"/>
  <c r="V40" i="78"/>
  <c r="U40" i="78"/>
  <c r="T40" i="78"/>
  <c r="S40" i="78"/>
  <c r="R40" i="78"/>
  <c r="V39" i="78"/>
  <c r="U39" i="78"/>
  <c r="T39" i="78"/>
  <c r="S39" i="78"/>
  <c r="R39" i="78"/>
  <c r="V38" i="78"/>
  <c r="U38" i="78"/>
  <c r="T38" i="78"/>
  <c r="S38" i="78"/>
  <c r="R38" i="78"/>
  <c r="V37" i="78"/>
  <c r="U37" i="78"/>
  <c r="T37" i="78"/>
  <c r="S37" i="78"/>
  <c r="R37" i="78"/>
  <c r="V36" i="78"/>
  <c r="U36" i="78"/>
  <c r="T36" i="78"/>
  <c r="S36" i="78"/>
  <c r="R36" i="78"/>
  <c r="V35" i="78"/>
  <c r="U35" i="78"/>
  <c r="T35" i="78"/>
  <c r="S35" i="78"/>
  <c r="R35" i="78"/>
  <c r="V34" i="78"/>
  <c r="U34" i="78"/>
  <c r="T34" i="78"/>
  <c r="S34" i="78"/>
  <c r="R34" i="78"/>
  <c r="V33" i="78"/>
  <c r="U33" i="78"/>
  <c r="T33" i="78"/>
  <c r="S33" i="78"/>
  <c r="R33" i="78"/>
  <c r="V32" i="78"/>
  <c r="U32" i="78"/>
  <c r="T32" i="78"/>
  <c r="S32" i="78"/>
  <c r="R32" i="78"/>
  <c r="V31" i="78"/>
  <c r="U31" i="78"/>
  <c r="T31" i="78"/>
  <c r="S31" i="78"/>
  <c r="R31" i="78"/>
  <c r="V30" i="78"/>
  <c r="U30" i="78"/>
  <c r="T30" i="78"/>
  <c r="S30" i="78"/>
  <c r="R30" i="78"/>
  <c r="V29" i="78"/>
  <c r="U29" i="78"/>
  <c r="T29" i="78"/>
  <c r="S29" i="78"/>
  <c r="R29" i="78"/>
  <c r="V28" i="78"/>
  <c r="U28" i="78"/>
  <c r="T28" i="78"/>
  <c r="S28" i="78"/>
  <c r="R28" i="78"/>
  <c r="V27" i="78"/>
  <c r="U27" i="78"/>
  <c r="T27" i="78"/>
  <c r="S27" i="78"/>
  <c r="R27" i="78"/>
  <c r="V26" i="78"/>
  <c r="U26" i="78"/>
  <c r="T26" i="78"/>
  <c r="S26" i="78"/>
  <c r="R26" i="78"/>
  <c r="V25" i="78"/>
  <c r="U25" i="78"/>
  <c r="T25" i="78"/>
  <c r="S25" i="78"/>
  <c r="R25" i="78"/>
  <c r="V24" i="78"/>
  <c r="U24" i="78"/>
  <c r="T24" i="78"/>
  <c r="S24" i="78"/>
  <c r="R24" i="78"/>
  <c r="V23" i="78"/>
  <c r="U23" i="78"/>
  <c r="T23" i="78"/>
  <c r="S23" i="78"/>
  <c r="R23" i="78"/>
  <c r="V22" i="78"/>
  <c r="U22" i="78"/>
  <c r="T22" i="78"/>
  <c r="S22" i="78"/>
  <c r="R22" i="78"/>
  <c r="V21" i="78"/>
  <c r="U21" i="78"/>
  <c r="T21" i="78"/>
  <c r="S21" i="78"/>
  <c r="R21" i="78"/>
  <c r="V20" i="78"/>
  <c r="U20" i="78"/>
  <c r="T20" i="78"/>
  <c r="S20" i="78"/>
  <c r="R20" i="78"/>
  <c r="V19" i="78"/>
  <c r="U19" i="78"/>
  <c r="T19" i="78"/>
  <c r="S19" i="78"/>
  <c r="R19" i="78"/>
  <c r="V18" i="78"/>
  <c r="U18" i="78"/>
  <c r="T18" i="78"/>
  <c r="S18" i="78"/>
  <c r="R18" i="78"/>
  <c r="V17" i="78"/>
  <c r="U17" i="78"/>
  <c r="T17" i="78"/>
  <c r="S17" i="78"/>
  <c r="R17" i="78"/>
  <c r="V16" i="78"/>
  <c r="U16" i="78"/>
  <c r="T16" i="78"/>
  <c r="S16" i="78"/>
  <c r="R16" i="78"/>
  <c r="V15" i="78"/>
  <c r="U15" i="78"/>
  <c r="T15" i="78"/>
  <c r="S15" i="78"/>
  <c r="R15" i="78"/>
  <c r="V14" i="78"/>
  <c r="U14" i="78"/>
  <c r="T14" i="78"/>
  <c r="S14" i="78"/>
  <c r="R14" i="78"/>
  <c r="V13" i="78"/>
  <c r="U13" i="78"/>
  <c r="T13" i="78"/>
  <c r="S13" i="78"/>
  <c r="R13" i="78"/>
  <c r="V12" i="78"/>
  <c r="U12" i="78"/>
  <c r="T12" i="78"/>
  <c r="S12" i="78"/>
  <c r="R12" i="78"/>
  <c r="V11" i="78"/>
  <c r="U11" i="78"/>
  <c r="T11" i="78"/>
  <c r="S11" i="78"/>
  <c r="R11" i="78"/>
  <c r="V10" i="78"/>
  <c r="U10" i="78"/>
  <c r="T10" i="78"/>
  <c r="S10" i="78"/>
  <c r="R10" i="78"/>
  <c r="V9" i="78"/>
  <c r="U9" i="78"/>
  <c r="T9" i="78"/>
  <c r="S9" i="78"/>
  <c r="R9" i="78"/>
  <c r="V8" i="78"/>
  <c r="U8" i="78"/>
  <c r="T8" i="78"/>
  <c r="S8" i="78"/>
  <c r="R8" i="78"/>
  <c r="V7" i="78"/>
  <c r="U7" i="78"/>
  <c r="T7" i="78"/>
  <c r="S7" i="78"/>
  <c r="R7" i="78"/>
  <c r="V6" i="78"/>
  <c r="U6" i="78"/>
  <c r="T6" i="78"/>
  <c r="S6" i="78"/>
  <c r="R6" i="78"/>
  <c r="V5" i="78"/>
  <c r="U5" i="78"/>
  <c r="T5" i="78"/>
  <c r="S5" i="78"/>
  <c r="R5" i="78"/>
  <c r="V4" i="78"/>
  <c r="U4" i="78"/>
  <c r="T4" i="78"/>
  <c r="S4" i="78"/>
  <c r="R4" i="78"/>
  <c r="V3" i="78"/>
  <c r="U3" i="78"/>
  <c r="T3" i="78"/>
  <c r="S3" i="78"/>
  <c r="R3" i="78"/>
  <c r="V2" i="78"/>
  <c r="U2" i="78"/>
  <c r="T2" i="78"/>
  <c r="S2" i="78"/>
  <c r="R2" i="78"/>
  <c r="E362" i="77" a="1"/>
  <c r="D362" i="77" a="1"/>
  <c r="C362" i="77" a="1"/>
  <c r="B362" i="77" a="1"/>
  <c r="E361" i="77" a="1"/>
  <c r="D361" i="77" a="1"/>
  <c r="C361" i="77" a="1"/>
  <c r="B361" i="77" a="1"/>
  <c r="E360" i="77" a="1"/>
  <c r="D360" i="77" a="1"/>
  <c r="C360" i="77" a="1"/>
  <c r="B360" i="77" a="1"/>
  <c r="E359" i="77" a="1"/>
  <c r="D359" i="77" a="1"/>
  <c r="C359" i="77" a="1"/>
  <c r="B359" i="77" a="1"/>
  <c r="E358" i="77" a="1"/>
  <c r="D358" i="77" a="1"/>
  <c r="C358" i="77" a="1"/>
  <c r="B358" i="77" a="1"/>
  <c r="E357" i="77" a="1"/>
  <c r="D357" i="77" a="1"/>
  <c r="C357" i="77" a="1"/>
  <c r="B357" i="77" a="1"/>
  <c r="E356" i="77" a="1"/>
  <c r="D356" i="77" a="1"/>
  <c r="C356" i="77" a="1"/>
  <c r="B356" i="77" a="1"/>
  <c r="E355" i="77" a="1"/>
  <c r="D355" i="77" a="1"/>
  <c r="C355" i="77" a="1"/>
  <c r="B355" i="77" a="1"/>
  <c r="E354" i="77" a="1"/>
  <c r="D354" i="77" a="1"/>
  <c r="C354" i="77" a="1"/>
  <c r="B354" i="77" a="1"/>
  <c r="AE238" i="77" a="1"/>
  <c r="AD238" i="77" a="1"/>
  <c r="AC238" i="77" a="1"/>
  <c r="AB238" i="77" a="1"/>
  <c r="AA238" i="77" a="1"/>
  <c r="Z238" i="77" a="1"/>
  <c r="Y238" i="77" a="1"/>
  <c r="X238" i="77" a="1"/>
  <c r="W238" i="77" a="1"/>
  <c r="AE237" i="77" a="1"/>
  <c r="AD237" i="77" a="1"/>
  <c r="AC237" i="77" a="1"/>
  <c r="AB237" i="77" a="1"/>
  <c r="AA237" i="77" a="1"/>
  <c r="Z237" i="77" a="1"/>
  <c r="Y237" i="77" a="1"/>
  <c r="X237" i="77" a="1"/>
  <c r="W237" i="77" a="1"/>
  <c r="AE236" i="77" a="1"/>
  <c r="AD236" i="77" a="1"/>
  <c r="AC236" i="77" a="1"/>
  <c r="AB236" i="77" a="1"/>
  <c r="AA236" i="77" a="1"/>
  <c r="Z236" i="77" a="1"/>
  <c r="Y236" i="77" a="1"/>
  <c r="X236" i="77" a="1"/>
  <c r="W236" i="77" a="1"/>
  <c r="AE235" i="77" a="1"/>
  <c r="AD235" i="77" a="1"/>
  <c r="AC235" i="77" a="1"/>
  <c r="AB235" i="77" a="1"/>
  <c r="AA235" i="77" a="1"/>
  <c r="Z235" i="77" a="1"/>
  <c r="Y235" i="77" a="1"/>
  <c r="X235" i="77" a="1"/>
  <c r="W235" i="77" a="1"/>
  <c r="AE234" i="77" a="1"/>
  <c r="AD234" i="77" a="1"/>
  <c r="AC234" i="77" a="1"/>
  <c r="AB234" i="77" a="1"/>
  <c r="AA234" i="77" a="1"/>
  <c r="Z234" i="77" a="1"/>
  <c r="Y234" i="77" a="1"/>
  <c r="X234" i="77" a="1"/>
  <c r="W234" i="77" a="1"/>
  <c r="AE233" i="77" a="1"/>
  <c r="AD233" i="77" a="1"/>
  <c r="AC233" i="77" a="1"/>
  <c r="AB233" i="77" a="1"/>
  <c r="AA233" i="77" a="1"/>
  <c r="Z233" i="77" a="1"/>
  <c r="Y233" i="77" a="1"/>
  <c r="X233" i="77" a="1"/>
  <c r="W233" i="77" a="1"/>
  <c r="AE232" i="77" a="1"/>
  <c r="AD232" i="77" a="1"/>
  <c r="AC232" i="77" a="1"/>
  <c r="AB232" i="77" a="1"/>
  <c r="AA232" i="77" a="1"/>
  <c r="Z232" i="77" a="1"/>
  <c r="Y232" i="77" a="1"/>
  <c r="X232" i="77" a="1"/>
  <c r="W232" i="77" a="1"/>
  <c r="AE231" i="77" a="1"/>
  <c r="AD231" i="77" a="1"/>
  <c r="AC231" i="77" a="1"/>
  <c r="AB231" i="77" a="1"/>
  <c r="AA231" i="77" a="1"/>
  <c r="Z231" i="77" a="1"/>
  <c r="Y231" i="77" a="1"/>
  <c r="X231" i="77" a="1"/>
  <c r="W231" i="77" a="1"/>
  <c r="AE230" i="77" a="1"/>
  <c r="AD230" i="77" a="1"/>
  <c r="AC230" i="77" a="1"/>
  <c r="AB230" i="77" a="1"/>
  <c r="AA230" i="77" a="1"/>
  <c r="Z230" i="77" a="1"/>
  <c r="Y230" i="77" a="1"/>
  <c r="X230" i="77" a="1"/>
  <c r="W230" i="77" a="1"/>
  <c r="E231" i="77" a="1"/>
  <c r="AE229" i="77" a="1"/>
  <c r="AD229" i="77" a="1"/>
  <c r="AC229" i="77" a="1"/>
  <c r="AB229" i="77" a="1"/>
  <c r="AA229" i="77" a="1"/>
  <c r="Z229" i="77" a="1"/>
  <c r="Y229" i="77" a="1"/>
  <c r="X229" i="77" a="1"/>
  <c r="W229" i="77" a="1"/>
  <c r="E230" i="77" a="1"/>
  <c r="AE228" i="77" a="1"/>
  <c r="AD228" i="77" a="1"/>
  <c r="AC228" i="77" a="1"/>
  <c r="AB228" i="77" a="1"/>
  <c r="AA228" i="77" a="1"/>
  <c r="Z228" i="77" a="1"/>
  <c r="Y228" i="77" a="1"/>
  <c r="X228" i="77" a="1"/>
  <c r="W228" i="77" a="1"/>
  <c r="E229" i="77" a="1"/>
  <c r="AE227" i="77" a="1"/>
  <c r="AD227" i="77" a="1"/>
  <c r="AC227" i="77" a="1"/>
  <c r="AB227" i="77" a="1"/>
  <c r="AA227" i="77" a="1"/>
  <c r="Z227" i="77" a="1"/>
  <c r="Y227" i="77" a="1"/>
  <c r="X227" i="77" a="1"/>
  <c r="W227" i="77" a="1"/>
  <c r="E228" i="77" a="1"/>
  <c r="AE226" i="77" a="1"/>
  <c r="AD226" i="77" a="1"/>
  <c r="AC226" i="77" a="1"/>
  <c r="AB226" i="77" a="1"/>
  <c r="AA226" i="77" a="1"/>
  <c r="Z226" i="77" a="1"/>
  <c r="Y226" i="77" a="1"/>
  <c r="X226" i="77" a="1"/>
  <c r="W226" i="77" a="1"/>
  <c r="E227" i="77" a="1"/>
  <c r="AE225" i="77" a="1"/>
  <c r="AD225" i="77" a="1"/>
  <c r="AC225" i="77" a="1"/>
  <c r="AB225" i="77" a="1"/>
  <c r="AA225" i="77" a="1"/>
  <c r="Z225" i="77" a="1"/>
  <c r="Y225" i="77" a="1"/>
  <c r="X225" i="77" a="1"/>
  <c r="W225" i="77" a="1"/>
  <c r="E226" i="77" a="1"/>
  <c r="AE224" i="77" a="1"/>
  <c r="AD224" i="77" a="1"/>
  <c r="AC224" i="77" a="1"/>
  <c r="AB224" i="77" a="1"/>
  <c r="AA224" i="77" a="1"/>
  <c r="Z224" i="77" a="1"/>
  <c r="Y224" i="77" a="1"/>
  <c r="X224" i="77" a="1"/>
  <c r="W224" i="77" a="1"/>
  <c r="E225" i="77" a="1"/>
  <c r="AE223" i="77" a="1"/>
  <c r="AD223" i="77" a="1"/>
  <c r="AC223" i="77" a="1"/>
  <c r="AB223" i="77" a="1"/>
  <c r="AA223" i="77" a="1"/>
  <c r="Z223" i="77" a="1"/>
  <c r="Y223" i="77" a="1"/>
  <c r="X223" i="77" a="1"/>
  <c r="W223" i="77" a="1"/>
  <c r="E224" i="77" a="1"/>
  <c r="AE222" i="77" a="1"/>
  <c r="AD222" i="77" a="1"/>
  <c r="AC222" i="77" a="1"/>
  <c r="AB222" i="77" a="1"/>
  <c r="AA222" i="77" a="1"/>
  <c r="Z222" i="77" a="1"/>
  <c r="Y222" i="77" a="1"/>
  <c r="X222" i="77" a="1"/>
  <c r="W222" i="77" a="1"/>
  <c r="E223" i="77" a="1"/>
  <c r="AE221" i="77" a="1"/>
  <c r="AD221" i="77" a="1"/>
  <c r="AC221" i="77" a="1"/>
  <c r="AB221" i="77" a="1"/>
  <c r="AA221" i="77" a="1"/>
  <c r="Z221" i="77" a="1"/>
  <c r="Y221" i="77" a="1"/>
  <c r="X221" i="77" a="1"/>
  <c r="W221" i="77" a="1"/>
  <c r="AE220" i="77" a="1"/>
  <c r="AD220" i="77" a="1"/>
  <c r="AC220" i="77" a="1"/>
  <c r="AB220" i="77" a="1"/>
  <c r="AA220" i="77" a="1"/>
  <c r="Z220" i="77" a="1"/>
  <c r="Y220" i="77" a="1"/>
  <c r="X220" i="77" a="1"/>
  <c r="W220" i="77" a="1"/>
  <c r="AE219" i="77" a="1"/>
  <c r="AD219" i="77" a="1"/>
  <c r="AC219" i="77" a="1"/>
  <c r="AB219" i="77" a="1"/>
  <c r="AA219" i="77" a="1"/>
  <c r="Z219" i="77" a="1"/>
  <c r="Y219" i="77" a="1"/>
  <c r="X219" i="77" a="1"/>
  <c r="W219" i="77" a="1"/>
  <c r="AE218" i="77" a="1"/>
  <c r="AD218" i="77" a="1"/>
  <c r="AC218" i="77" a="1"/>
  <c r="AB218" i="77" a="1"/>
  <c r="AA218" i="77" a="1"/>
  <c r="Z218" i="77" a="1"/>
  <c r="Y218" i="77" a="1"/>
  <c r="X218" i="77" a="1"/>
  <c r="W218" i="77" a="1"/>
  <c r="AE217" i="77" a="1"/>
  <c r="AD217" i="77" a="1"/>
  <c r="AC217" i="77" a="1"/>
  <c r="AB217" i="77" a="1"/>
  <c r="AA217" i="77" a="1"/>
  <c r="Z217" i="77" a="1"/>
  <c r="Y217" i="77" a="1"/>
  <c r="X217" i="77" a="1"/>
  <c r="W217" i="77" a="1"/>
  <c r="AE216" i="77" a="1"/>
  <c r="AD216" i="77" a="1"/>
  <c r="AC216" i="77" a="1"/>
  <c r="AB216" i="77" a="1"/>
  <c r="AA216" i="77" a="1"/>
  <c r="Z216" i="77" a="1"/>
  <c r="Y216" i="77" a="1"/>
  <c r="X216" i="77" a="1"/>
  <c r="W216" i="77" a="1"/>
  <c r="AE215" i="77" a="1"/>
  <c r="AD215" i="77" a="1"/>
  <c r="AC215" i="77" a="1"/>
  <c r="AB215" i="77" a="1"/>
  <c r="AA215" i="77" a="1"/>
  <c r="Z215" i="77" a="1"/>
  <c r="Y215" i="77" a="1"/>
  <c r="X215" i="77" a="1"/>
  <c r="W215" i="77" a="1"/>
  <c r="AE214" i="77" a="1"/>
  <c r="AD214" i="77" a="1"/>
  <c r="AC214" i="77" a="1"/>
  <c r="AB214" i="77" a="1"/>
  <c r="AA214" i="77" a="1"/>
  <c r="Z214" i="77" a="1"/>
  <c r="Y214" i="77" a="1"/>
  <c r="X214" i="77" a="1"/>
  <c r="W214" i="77" a="1"/>
  <c r="AE213" i="77" a="1"/>
  <c r="J238" i="77" s="1"/>
  <c r="AD213" i="77" a="1"/>
  <c r="I238" i="77" s="1"/>
  <c r="AC213" i="77" a="1"/>
  <c r="H238" i="77" s="1"/>
  <c r="AB213" i="77" a="1"/>
  <c r="G238" i="77" s="1"/>
  <c r="AA213" i="77" a="1"/>
  <c r="F238" i="77" s="1"/>
  <c r="Z213" i="77" a="1"/>
  <c r="E238" i="77" s="1"/>
  <c r="Y213" i="77" a="1"/>
  <c r="D238" i="77" s="1"/>
  <c r="X213" i="77" a="1"/>
  <c r="C238" i="77" s="1"/>
  <c r="W213" i="77" a="1"/>
  <c r="B238" i="77" s="1"/>
  <c r="V198" i="77"/>
  <c r="U198" i="77"/>
  <c r="T198" i="77"/>
  <c r="S198" i="77"/>
  <c r="R198" i="77"/>
  <c r="V197" i="77"/>
  <c r="U197" i="77"/>
  <c r="T197" i="77"/>
  <c r="S197" i="77"/>
  <c r="R197" i="77"/>
  <c r="V196" i="77"/>
  <c r="U196" i="77"/>
  <c r="T196" i="77"/>
  <c r="S196" i="77"/>
  <c r="R196" i="77"/>
  <c r="V195" i="77"/>
  <c r="U195" i="77"/>
  <c r="T195" i="77"/>
  <c r="S195" i="77"/>
  <c r="R195" i="77"/>
  <c r="V194" i="77"/>
  <c r="U194" i="77"/>
  <c r="T194" i="77"/>
  <c r="S194" i="77"/>
  <c r="R194" i="77"/>
  <c r="V193" i="77"/>
  <c r="U193" i="77"/>
  <c r="T193" i="77"/>
  <c r="S193" i="77"/>
  <c r="R193" i="77"/>
  <c r="V192" i="77"/>
  <c r="U192" i="77"/>
  <c r="T192" i="77"/>
  <c r="S192" i="77"/>
  <c r="R192" i="77"/>
  <c r="V191" i="77"/>
  <c r="U191" i="77"/>
  <c r="T191" i="77"/>
  <c r="S191" i="77"/>
  <c r="R191" i="77"/>
  <c r="V190" i="77"/>
  <c r="U190" i="77"/>
  <c r="T190" i="77"/>
  <c r="S190" i="77"/>
  <c r="R190" i="77"/>
  <c r="V189" i="77"/>
  <c r="U189" i="77"/>
  <c r="T189" i="77"/>
  <c r="S189" i="77"/>
  <c r="R189" i="77"/>
  <c r="V188" i="77"/>
  <c r="U188" i="77"/>
  <c r="T188" i="77"/>
  <c r="S188" i="77"/>
  <c r="R188" i="77"/>
  <c r="V187" i="77"/>
  <c r="U187" i="77"/>
  <c r="T187" i="77"/>
  <c r="S187" i="77"/>
  <c r="R187" i="77"/>
  <c r="V186" i="77"/>
  <c r="U186" i="77"/>
  <c r="T186" i="77"/>
  <c r="S186" i="77"/>
  <c r="R186" i="77"/>
  <c r="V185" i="77"/>
  <c r="U185" i="77"/>
  <c r="T185" i="77"/>
  <c r="S185" i="77"/>
  <c r="R185" i="77"/>
  <c r="V184" i="77"/>
  <c r="U184" i="77"/>
  <c r="T184" i="77"/>
  <c r="S184" i="77"/>
  <c r="R184" i="77"/>
  <c r="V183" i="77"/>
  <c r="U183" i="77"/>
  <c r="T183" i="77"/>
  <c r="S183" i="77"/>
  <c r="R183" i="77"/>
  <c r="V182" i="77"/>
  <c r="U182" i="77"/>
  <c r="T182" i="77"/>
  <c r="S182" i="77"/>
  <c r="R182" i="77"/>
  <c r="V181" i="77"/>
  <c r="U181" i="77"/>
  <c r="T181" i="77"/>
  <c r="S181" i="77"/>
  <c r="R181" i="77"/>
  <c r="V180" i="77"/>
  <c r="U180" i="77"/>
  <c r="T180" i="77"/>
  <c r="S180" i="77"/>
  <c r="R180" i="77"/>
  <c r="V179" i="77"/>
  <c r="U179" i="77"/>
  <c r="T179" i="77"/>
  <c r="S179" i="77"/>
  <c r="R179" i="77"/>
  <c r="V178" i="77"/>
  <c r="U178" i="77"/>
  <c r="T178" i="77"/>
  <c r="S178" i="77"/>
  <c r="R178" i="77"/>
  <c r="V177" i="77"/>
  <c r="U177" i="77"/>
  <c r="T177" i="77"/>
  <c r="S177" i="77"/>
  <c r="R177" i="77"/>
  <c r="V176" i="77"/>
  <c r="U176" i="77"/>
  <c r="T176" i="77"/>
  <c r="S176" i="77"/>
  <c r="R176" i="77"/>
  <c r="V175" i="77"/>
  <c r="U175" i="77"/>
  <c r="T175" i="77"/>
  <c r="S175" i="77"/>
  <c r="R175" i="77"/>
  <c r="V174" i="77"/>
  <c r="U174" i="77"/>
  <c r="T174" i="77"/>
  <c r="S174" i="77"/>
  <c r="R174" i="77"/>
  <c r="V173" i="77"/>
  <c r="U173" i="77"/>
  <c r="T173" i="77"/>
  <c r="S173" i="77"/>
  <c r="R173" i="77"/>
  <c r="V172" i="77"/>
  <c r="U172" i="77"/>
  <c r="T172" i="77"/>
  <c r="S172" i="77"/>
  <c r="R172" i="77"/>
  <c r="V171" i="77"/>
  <c r="U171" i="77"/>
  <c r="T171" i="77"/>
  <c r="S171" i="77"/>
  <c r="R171" i="77"/>
  <c r="V170" i="77"/>
  <c r="U170" i="77"/>
  <c r="T170" i="77"/>
  <c r="S170" i="77"/>
  <c r="R170" i="77"/>
  <c r="V169" i="77"/>
  <c r="U169" i="77"/>
  <c r="T169" i="77"/>
  <c r="S169" i="77"/>
  <c r="R169" i="77"/>
  <c r="V168" i="77"/>
  <c r="U168" i="77"/>
  <c r="T168" i="77"/>
  <c r="S168" i="77"/>
  <c r="R168" i="77"/>
  <c r="V167" i="77"/>
  <c r="U167" i="77"/>
  <c r="T167" i="77"/>
  <c r="S167" i="77"/>
  <c r="R167" i="77"/>
  <c r="V166" i="77"/>
  <c r="U166" i="77"/>
  <c r="T166" i="77"/>
  <c r="S166" i="77"/>
  <c r="R166" i="77"/>
  <c r="V165" i="77"/>
  <c r="U165" i="77"/>
  <c r="T165" i="77"/>
  <c r="S165" i="77"/>
  <c r="R165" i="77"/>
  <c r="V164" i="77"/>
  <c r="U164" i="77"/>
  <c r="T164" i="77"/>
  <c r="S164" i="77"/>
  <c r="R164" i="77"/>
  <c r="V163" i="77"/>
  <c r="U163" i="77"/>
  <c r="T163" i="77"/>
  <c r="S163" i="77"/>
  <c r="R163" i="77"/>
  <c r="V162" i="77"/>
  <c r="U162" i="77"/>
  <c r="T162" i="77"/>
  <c r="S162" i="77"/>
  <c r="R162" i="77"/>
  <c r="V161" i="77"/>
  <c r="U161" i="77"/>
  <c r="T161" i="77"/>
  <c r="S161" i="77"/>
  <c r="R161" i="77"/>
  <c r="V160" i="77"/>
  <c r="U160" i="77"/>
  <c r="T160" i="77"/>
  <c r="S160" i="77"/>
  <c r="R160" i="77"/>
  <c r="V159" i="77"/>
  <c r="U159" i="77"/>
  <c r="T159" i="77"/>
  <c r="S159" i="77"/>
  <c r="R159" i="77"/>
  <c r="V158" i="77"/>
  <c r="U158" i="77"/>
  <c r="T158" i="77"/>
  <c r="S158" i="77"/>
  <c r="R158" i="77"/>
  <c r="V157" i="77"/>
  <c r="U157" i="77"/>
  <c r="T157" i="77"/>
  <c r="S157" i="77"/>
  <c r="R157" i="77"/>
  <c r="V156" i="77"/>
  <c r="U156" i="77"/>
  <c r="T156" i="77"/>
  <c r="S156" i="77"/>
  <c r="R156" i="77"/>
  <c r="V155" i="77"/>
  <c r="U155" i="77"/>
  <c r="T155" i="77"/>
  <c r="S155" i="77"/>
  <c r="R155" i="77"/>
  <c r="V154" i="77"/>
  <c r="U154" i="77"/>
  <c r="T154" i="77"/>
  <c r="S154" i="77"/>
  <c r="R154" i="77"/>
  <c r="V153" i="77"/>
  <c r="U153" i="77"/>
  <c r="T153" i="77"/>
  <c r="S153" i="77"/>
  <c r="R153" i="77"/>
  <c r="V152" i="77"/>
  <c r="U152" i="77"/>
  <c r="T152" i="77"/>
  <c r="S152" i="77"/>
  <c r="R152" i="77"/>
  <c r="V151" i="77"/>
  <c r="U151" i="77"/>
  <c r="T151" i="77"/>
  <c r="S151" i="77"/>
  <c r="R151" i="77"/>
  <c r="V150" i="77"/>
  <c r="U150" i="77"/>
  <c r="T150" i="77"/>
  <c r="S150" i="77"/>
  <c r="R150" i="77"/>
  <c r="V149" i="77"/>
  <c r="U149" i="77"/>
  <c r="T149" i="77"/>
  <c r="S149" i="77"/>
  <c r="R149" i="77"/>
  <c r="V148" i="77"/>
  <c r="U148" i="77"/>
  <c r="T148" i="77"/>
  <c r="S148" i="77"/>
  <c r="R148" i="77"/>
  <c r="V147" i="77"/>
  <c r="U147" i="77"/>
  <c r="T147" i="77"/>
  <c r="S147" i="77"/>
  <c r="R147" i="77"/>
  <c r="V146" i="77"/>
  <c r="U146" i="77"/>
  <c r="T146" i="77"/>
  <c r="S146" i="77"/>
  <c r="R146" i="77"/>
  <c r="V145" i="77"/>
  <c r="U145" i="77"/>
  <c r="T145" i="77"/>
  <c r="S145" i="77"/>
  <c r="R145" i="77"/>
  <c r="V144" i="77"/>
  <c r="U144" i="77"/>
  <c r="T144" i="77"/>
  <c r="S144" i="77"/>
  <c r="R144" i="77"/>
  <c r="V143" i="77"/>
  <c r="U143" i="77"/>
  <c r="T143" i="77"/>
  <c r="S143" i="77"/>
  <c r="R143" i="77"/>
  <c r="V142" i="77"/>
  <c r="U142" i="77"/>
  <c r="T142" i="77"/>
  <c r="S142" i="77"/>
  <c r="R142" i="77"/>
  <c r="V141" i="77"/>
  <c r="U141" i="77"/>
  <c r="T141" i="77"/>
  <c r="S141" i="77"/>
  <c r="R141" i="77"/>
  <c r="V140" i="77"/>
  <c r="U140" i="77"/>
  <c r="T140" i="77"/>
  <c r="S140" i="77"/>
  <c r="R140" i="77"/>
  <c r="V139" i="77"/>
  <c r="U139" i="77"/>
  <c r="T139" i="77"/>
  <c r="S139" i="77"/>
  <c r="R139" i="77"/>
  <c r="V138" i="77"/>
  <c r="U138" i="77"/>
  <c r="T138" i="77"/>
  <c r="S138" i="77"/>
  <c r="R138" i="77"/>
  <c r="V137" i="77"/>
  <c r="U137" i="77"/>
  <c r="T137" i="77"/>
  <c r="S137" i="77"/>
  <c r="R137" i="77"/>
  <c r="V136" i="77"/>
  <c r="U136" i="77"/>
  <c r="T136" i="77"/>
  <c r="S136" i="77"/>
  <c r="R136" i="77"/>
  <c r="V135" i="77"/>
  <c r="U135" i="77"/>
  <c r="T135" i="77"/>
  <c r="S135" i="77"/>
  <c r="R135" i="77"/>
  <c r="V134" i="77"/>
  <c r="U134" i="77"/>
  <c r="T134" i="77"/>
  <c r="S134" i="77"/>
  <c r="R134" i="77"/>
  <c r="V133" i="77"/>
  <c r="U133" i="77"/>
  <c r="T133" i="77"/>
  <c r="S133" i="77"/>
  <c r="R133" i="77"/>
  <c r="V132" i="77"/>
  <c r="U132" i="77"/>
  <c r="T132" i="77"/>
  <c r="S132" i="77"/>
  <c r="R132" i="77"/>
  <c r="V131" i="77"/>
  <c r="U131" i="77"/>
  <c r="T131" i="77"/>
  <c r="S131" i="77"/>
  <c r="R131" i="77"/>
  <c r="V130" i="77"/>
  <c r="U130" i="77"/>
  <c r="T130" i="77"/>
  <c r="S130" i="77"/>
  <c r="R130" i="77"/>
  <c r="V129" i="77"/>
  <c r="U129" i="77"/>
  <c r="T129" i="77"/>
  <c r="S129" i="77"/>
  <c r="R129" i="77"/>
  <c r="V128" i="77"/>
  <c r="U128" i="77"/>
  <c r="T128" i="77"/>
  <c r="S128" i="77"/>
  <c r="R128" i="77"/>
  <c r="V127" i="77"/>
  <c r="U127" i="77"/>
  <c r="T127" i="77"/>
  <c r="S127" i="77"/>
  <c r="R127" i="77"/>
  <c r="V126" i="77"/>
  <c r="U126" i="77"/>
  <c r="T126" i="77"/>
  <c r="S126" i="77"/>
  <c r="R126" i="77"/>
  <c r="V125" i="77"/>
  <c r="U125" i="77"/>
  <c r="T125" i="77"/>
  <c r="S125" i="77"/>
  <c r="R125" i="77"/>
  <c r="V124" i="77"/>
  <c r="U124" i="77"/>
  <c r="T124" i="77"/>
  <c r="S124" i="77"/>
  <c r="R124" i="77"/>
  <c r="V123" i="77"/>
  <c r="U123" i="77"/>
  <c r="T123" i="77"/>
  <c r="S123" i="77"/>
  <c r="R123" i="77"/>
  <c r="V122" i="77"/>
  <c r="U122" i="77"/>
  <c r="T122" i="77"/>
  <c r="S122" i="77"/>
  <c r="R122" i="77"/>
  <c r="V121" i="77"/>
  <c r="U121" i="77"/>
  <c r="T121" i="77"/>
  <c r="S121" i="77"/>
  <c r="R121" i="77"/>
  <c r="V120" i="77"/>
  <c r="U120" i="77"/>
  <c r="T120" i="77"/>
  <c r="S120" i="77"/>
  <c r="R120" i="77"/>
  <c r="V119" i="77"/>
  <c r="U119" i="77"/>
  <c r="T119" i="77"/>
  <c r="S119" i="77"/>
  <c r="R119" i="77"/>
  <c r="V118" i="77"/>
  <c r="U118" i="77"/>
  <c r="T118" i="77"/>
  <c r="S118" i="77"/>
  <c r="R118" i="77"/>
  <c r="V117" i="77"/>
  <c r="U117" i="77"/>
  <c r="T117" i="77"/>
  <c r="S117" i="77"/>
  <c r="R117" i="77"/>
  <c r="V116" i="77"/>
  <c r="U116" i="77"/>
  <c r="T116" i="77"/>
  <c r="S116" i="77"/>
  <c r="R116" i="77"/>
  <c r="V115" i="77"/>
  <c r="U115" i="77"/>
  <c r="T115" i="77"/>
  <c r="S115" i="77"/>
  <c r="R115" i="77"/>
  <c r="V114" i="77"/>
  <c r="U114" i="77"/>
  <c r="T114" i="77"/>
  <c r="S114" i="77"/>
  <c r="R114" i="77"/>
  <c r="V113" i="77"/>
  <c r="U113" i="77"/>
  <c r="T113" i="77"/>
  <c r="S113" i="77"/>
  <c r="R113" i="77"/>
  <c r="V112" i="77"/>
  <c r="U112" i="77"/>
  <c r="T112" i="77"/>
  <c r="S112" i="77"/>
  <c r="R112" i="77"/>
  <c r="V111" i="77"/>
  <c r="U111" i="77"/>
  <c r="T111" i="77"/>
  <c r="S111" i="77"/>
  <c r="R111" i="77"/>
  <c r="V110" i="77"/>
  <c r="U110" i="77"/>
  <c r="T110" i="77"/>
  <c r="S110" i="77"/>
  <c r="R110" i="77"/>
  <c r="V109" i="77"/>
  <c r="U109" i="77"/>
  <c r="T109" i="77"/>
  <c r="S109" i="77"/>
  <c r="R109" i="77"/>
  <c r="V108" i="77"/>
  <c r="U108" i="77"/>
  <c r="T108" i="77"/>
  <c r="S108" i="77"/>
  <c r="R108" i="77"/>
  <c r="V107" i="77"/>
  <c r="U107" i="77"/>
  <c r="T107" i="77"/>
  <c r="S107" i="77"/>
  <c r="R107" i="77"/>
  <c r="V106" i="77"/>
  <c r="U106" i="77"/>
  <c r="T106" i="77"/>
  <c r="S106" i="77"/>
  <c r="R106" i="77"/>
  <c r="V105" i="77"/>
  <c r="U105" i="77"/>
  <c r="T105" i="77"/>
  <c r="S105" i="77"/>
  <c r="R105" i="77"/>
  <c r="V104" i="77"/>
  <c r="U104" i="77"/>
  <c r="T104" i="77"/>
  <c r="S104" i="77"/>
  <c r="R104" i="77"/>
  <c r="V103" i="77"/>
  <c r="U103" i="77"/>
  <c r="T103" i="77"/>
  <c r="S103" i="77"/>
  <c r="R103" i="77"/>
  <c r="V102" i="77"/>
  <c r="U102" i="77"/>
  <c r="T102" i="77"/>
  <c r="S102" i="77"/>
  <c r="R102" i="77"/>
  <c r="V101" i="77"/>
  <c r="U101" i="77"/>
  <c r="T101" i="77"/>
  <c r="S101" i="77"/>
  <c r="R101" i="77"/>
  <c r="V100" i="77"/>
  <c r="U100" i="77"/>
  <c r="T100" i="77"/>
  <c r="S100" i="77"/>
  <c r="R100" i="77"/>
  <c r="V99" i="77"/>
  <c r="U99" i="77"/>
  <c r="T99" i="77"/>
  <c r="S99" i="77"/>
  <c r="R99" i="77"/>
  <c r="V98" i="77"/>
  <c r="U98" i="77"/>
  <c r="T98" i="77"/>
  <c r="S98" i="77"/>
  <c r="R98" i="77"/>
  <c r="V97" i="77"/>
  <c r="U97" i="77"/>
  <c r="T97" i="77"/>
  <c r="S97" i="77"/>
  <c r="R97" i="77"/>
  <c r="V96" i="77"/>
  <c r="U96" i="77"/>
  <c r="T96" i="77"/>
  <c r="S96" i="77"/>
  <c r="R96" i="77"/>
  <c r="V95" i="77"/>
  <c r="U95" i="77"/>
  <c r="T95" i="77"/>
  <c r="S95" i="77"/>
  <c r="R95" i="77"/>
  <c r="V94" i="77"/>
  <c r="U94" i="77"/>
  <c r="T94" i="77"/>
  <c r="S94" i="77"/>
  <c r="R94" i="77"/>
  <c r="V93" i="77"/>
  <c r="U93" i="77"/>
  <c r="T93" i="77"/>
  <c r="S93" i="77"/>
  <c r="R93" i="77"/>
  <c r="V92" i="77"/>
  <c r="U92" i="77"/>
  <c r="T92" i="77"/>
  <c r="S92" i="77"/>
  <c r="R92" i="77"/>
  <c r="V91" i="77"/>
  <c r="U91" i="77"/>
  <c r="T91" i="77"/>
  <c r="S91" i="77"/>
  <c r="R91" i="77"/>
  <c r="V90" i="77"/>
  <c r="U90" i="77"/>
  <c r="T90" i="77"/>
  <c r="S90" i="77"/>
  <c r="R90" i="77"/>
  <c r="V89" i="77"/>
  <c r="U89" i="77"/>
  <c r="T89" i="77"/>
  <c r="S89" i="77"/>
  <c r="R89" i="77"/>
  <c r="V88" i="77"/>
  <c r="U88" i="77"/>
  <c r="T88" i="77"/>
  <c r="S88" i="77"/>
  <c r="R88" i="77"/>
  <c r="V87" i="77"/>
  <c r="U87" i="77"/>
  <c r="T87" i="77"/>
  <c r="S87" i="77"/>
  <c r="R87" i="77"/>
  <c r="V86" i="77"/>
  <c r="U86" i="77"/>
  <c r="T86" i="77"/>
  <c r="S86" i="77"/>
  <c r="R86" i="77"/>
  <c r="V85" i="77"/>
  <c r="U85" i="77"/>
  <c r="T85" i="77"/>
  <c r="S85" i="77"/>
  <c r="R85" i="77"/>
  <c r="V84" i="77"/>
  <c r="U84" i="77"/>
  <c r="T84" i="77"/>
  <c r="S84" i="77"/>
  <c r="R84" i="77"/>
  <c r="V83" i="77"/>
  <c r="U83" i="77"/>
  <c r="T83" i="77"/>
  <c r="S83" i="77"/>
  <c r="R83" i="77"/>
  <c r="V82" i="77"/>
  <c r="U82" i="77"/>
  <c r="T82" i="77"/>
  <c r="S82" i="77"/>
  <c r="R82" i="77"/>
  <c r="V81" i="77"/>
  <c r="U81" i="77"/>
  <c r="T81" i="77"/>
  <c r="S81" i="77"/>
  <c r="R81" i="77"/>
  <c r="V80" i="77"/>
  <c r="U80" i="77"/>
  <c r="T80" i="77"/>
  <c r="S80" i="77"/>
  <c r="R80" i="77"/>
  <c r="V79" i="77"/>
  <c r="U79" i="77"/>
  <c r="T79" i="77"/>
  <c r="S79" i="77"/>
  <c r="R79" i="77"/>
  <c r="V78" i="77"/>
  <c r="U78" i="77"/>
  <c r="T78" i="77"/>
  <c r="S78" i="77"/>
  <c r="R78" i="77"/>
  <c r="V77" i="77"/>
  <c r="U77" i="77"/>
  <c r="T77" i="77"/>
  <c r="S77" i="77"/>
  <c r="R77" i="77"/>
  <c r="V76" i="77"/>
  <c r="U76" i="77"/>
  <c r="T76" i="77"/>
  <c r="S76" i="77"/>
  <c r="R76" i="77"/>
  <c r="V75" i="77"/>
  <c r="U75" i="77"/>
  <c r="T75" i="77"/>
  <c r="S75" i="77"/>
  <c r="R75" i="77"/>
  <c r="V74" i="77"/>
  <c r="U74" i="77"/>
  <c r="T74" i="77"/>
  <c r="S74" i="77"/>
  <c r="R74" i="77"/>
  <c r="V73" i="77"/>
  <c r="U73" i="77"/>
  <c r="T73" i="77"/>
  <c r="S73" i="77"/>
  <c r="R73" i="77"/>
  <c r="V72" i="77"/>
  <c r="U72" i="77"/>
  <c r="T72" i="77"/>
  <c r="S72" i="77"/>
  <c r="R72" i="77"/>
  <c r="V71" i="77"/>
  <c r="U71" i="77"/>
  <c r="T71" i="77"/>
  <c r="S71" i="77"/>
  <c r="R71" i="77"/>
  <c r="V70" i="77"/>
  <c r="U70" i="77"/>
  <c r="T70" i="77"/>
  <c r="S70" i="77"/>
  <c r="R70" i="77"/>
  <c r="V69" i="77"/>
  <c r="U69" i="77"/>
  <c r="T69" i="77"/>
  <c r="S69" i="77"/>
  <c r="R69" i="77"/>
  <c r="V68" i="77"/>
  <c r="U68" i="77"/>
  <c r="T68" i="77"/>
  <c r="S68" i="77"/>
  <c r="R68" i="77"/>
  <c r="V67" i="77"/>
  <c r="U67" i="77"/>
  <c r="T67" i="77"/>
  <c r="S67" i="77"/>
  <c r="R67" i="77"/>
  <c r="V66" i="77"/>
  <c r="U66" i="77"/>
  <c r="T66" i="77"/>
  <c r="S66" i="77"/>
  <c r="R66" i="77"/>
  <c r="V65" i="77"/>
  <c r="U65" i="77"/>
  <c r="T65" i="77"/>
  <c r="S65" i="77"/>
  <c r="R65" i="77"/>
  <c r="V64" i="77"/>
  <c r="U64" i="77"/>
  <c r="T64" i="77"/>
  <c r="S64" i="77"/>
  <c r="R64" i="77"/>
  <c r="V63" i="77"/>
  <c r="U63" i="77"/>
  <c r="T63" i="77"/>
  <c r="S63" i="77"/>
  <c r="R63" i="77"/>
  <c r="V62" i="77"/>
  <c r="U62" i="77"/>
  <c r="T62" i="77"/>
  <c r="S62" i="77"/>
  <c r="R62" i="77"/>
  <c r="V61" i="77"/>
  <c r="U61" i="77"/>
  <c r="T61" i="77"/>
  <c r="S61" i="77"/>
  <c r="R61" i="77"/>
  <c r="V60" i="77"/>
  <c r="U60" i="77"/>
  <c r="T60" i="77"/>
  <c r="S60" i="77"/>
  <c r="R60" i="77"/>
  <c r="V59" i="77"/>
  <c r="U59" i="77"/>
  <c r="T59" i="77"/>
  <c r="S59" i="77"/>
  <c r="R59" i="77"/>
  <c r="V58" i="77"/>
  <c r="U58" i="77"/>
  <c r="T58" i="77"/>
  <c r="S58" i="77"/>
  <c r="R58" i="77"/>
  <c r="V57" i="77"/>
  <c r="U57" i="77"/>
  <c r="T57" i="77"/>
  <c r="S57" i="77"/>
  <c r="R57" i="77"/>
  <c r="V56" i="77"/>
  <c r="U56" i="77"/>
  <c r="T56" i="77"/>
  <c r="S56" i="77"/>
  <c r="R56" i="77"/>
  <c r="V55" i="77"/>
  <c r="U55" i="77"/>
  <c r="T55" i="77"/>
  <c r="S55" i="77"/>
  <c r="R55" i="77"/>
  <c r="V54" i="77"/>
  <c r="U54" i="77"/>
  <c r="T54" i="77"/>
  <c r="S54" i="77"/>
  <c r="R54" i="77"/>
  <c r="V53" i="77"/>
  <c r="U53" i="77"/>
  <c r="T53" i="77"/>
  <c r="S53" i="77"/>
  <c r="R53" i="77"/>
  <c r="V52" i="77"/>
  <c r="U52" i="77"/>
  <c r="T52" i="77"/>
  <c r="S52" i="77"/>
  <c r="R52" i="77"/>
  <c r="V51" i="77"/>
  <c r="U51" i="77"/>
  <c r="T51" i="77"/>
  <c r="S51" i="77"/>
  <c r="R51" i="77"/>
  <c r="V50" i="77"/>
  <c r="U50" i="77"/>
  <c r="T50" i="77"/>
  <c r="S50" i="77"/>
  <c r="R50" i="77"/>
  <c r="V49" i="77"/>
  <c r="U49" i="77"/>
  <c r="T49" i="77"/>
  <c r="S49" i="77"/>
  <c r="R49" i="77"/>
  <c r="V48" i="77"/>
  <c r="U48" i="77"/>
  <c r="T48" i="77"/>
  <c r="S48" i="77"/>
  <c r="R48" i="77"/>
  <c r="V47" i="77"/>
  <c r="U47" i="77"/>
  <c r="T47" i="77"/>
  <c r="S47" i="77"/>
  <c r="R47" i="77"/>
  <c r="V46" i="77"/>
  <c r="U46" i="77"/>
  <c r="T46" i="77"/>
  <c r="S46" i="77"/>
  <c r="R46" i="77"/>
  <c r="V45" i="77"/>
  <c r="U45" i="77"/>
  <c r="T45" i="77"/>
  <c r="S45" i="77"/>
  <c r="R45" i="77"/>
  <c r="V44" i="77"/>
  <c r="U44" i="77"/>
  <c r="T44" i="77"/>
  <c r="S44" i="77"/>
  <c r="R44" i="77"/>
  <c r="V43" i="77"/>
  <c r="U43" i="77"/>
  <c r="T43" i="77"/>
  <c r="S43" i="77"/>
  <c r="R43" i="77"/>
  <c r="V42" i="77"/>
  <c r="U42" i="77"/>
  <c r="T42" i="77"/>
  <c r="S42" i="77"/>
  <c r="R42" i="77"/>
  <c r="V41" i="77"/>
  <c r="U41" i="77"/>
  <c r="T41" i="77"/>
  <c r="S41" i="77"/>
  <c r="R41" i="77"/>
  <c r="V40" i="77"/>
  <c r="U40" i="77"/>
  <c r="T40" i="77"/>
  <c r="S40" i="77"/>
  <c r="R40" i="77"/>
  <c r="V39" i="77"/>
  <c r="U39" i="77"/>
  <c r="T39" i="77"/>
  <c r="S39" i="77"/>
  <c r="R39" i="77"/>
  <c r="V38" i="77"/>
  <c r="U38" i="77"/>
  <c r="T38" i="77"/>
  <c r="S38" i="77"/>
  <c r="R38" i="77"/>
  <c r="V37" i="77"/>
  <c r="U37" i="77"/>
  <c r="T37" i="77"/>
  <c r="S37" i="77"/>
  <c r="R37" i="77"/>
  <c r="V36" i="77"/>
  <c r="U36" i="77"/>
  <c r="T36" i="77"/>
  <c r="S36" i="77"/>
  <c r="R36" i="77"/>
  <c r="V35" i="77"/>
  <c r="U35" i="77"/>
  <c r="T35" i="77"/>
  <c r="S35" i="77"/>
  <c r="R35" i="77"/>
  <c r="V34" i="77"/>
  <c r="U34" i="77"/>
  <c r="T34" i="77"/>
  <c r="S34" i="77"/>
  <c r="R34" i="77"/>
  <c r="V33" i="77"/>
  <c r="U33" i="77"/>
  <c r="T33" i="77"/>
  <c r="S33" i="77"/>
  <c r="R33" i="77"/>
  <c r="V32" i="77"/>
  <c r="U32" i="77"/>
  <c r="T32" i="77"/>
  <c r="S32" i="77"/>
  <c r="R32" i="77"/>
  <c r="V31" i="77"/>
  <c r="U31" i="77"/>
  <c r="T31" i="77"/>
  <c r="S31" i="77"/>
  <c r="R31" i="77"/>
  <c r="V30" i="77"/>
  <c r="U30" i="77"/>
  <c r="T30" i="77"/>
  <c r="S30" i="77"/>
  <c r="R30" i="77"/>
  <c r="V29" i="77"/>
  <c r="U29" i="77"/>
  <c r="T29" i="77"/>
  <c r="S29" i="77"/>
  <c r="R29" i="77"/>
  <c r="V28" i="77"/>
  <c r="U28" i="77"/>
  <c r="T28" i="77"/>
  <c r="S28" i="77"/>
  <c r="R28" i="77"/>
  <c r="V27" i="77"/>
  <c r="U27" i="77"/>
  <c r="T27" i="77"/>
  <c r="S27" i="77"/>
  <c r="R27" i="77"/>
  <c r="V26" i="77"/>
  <c r="U26" i="77"/>
  <c r="T26" i="77"/>
  <c r="S26" i="77"/>
  <c r="R26" i="77"/>
  <c r="V25" i="77"/>
  <c r="U25" i="77"/>
  <c r="T25" i="77"/>
  <c r="S25" i="77"/>
  <c r="R25" i="77"/>
  <c r="V24" i="77"/>
  <c r="U24" i="77"/>
  <c r="T24" i="77"/>
  <c r="S24" i="77"/>
  <c r="R24" i="77"/>
  <c r="V23" i="77"/>
  <c r="U23" i="77"/>
  <c r="T23" i="77"/>
  <c r="S23" i="77"/>
  <c r="R23" i="77"/>
  <c r="V22" i="77"/>
  <c r="U22" i="77"/>
  <c r="T22" i="77"/>
  <c r="S22" i="77"/>
  <c r="R22" i="77"/>
  <c r="V21" i="77"/>
  <c r="U21" i="77"/>
  <c r="T21" i="77"/>
  <c r="S21" i="77"/>
  <c r="R21" i="77"/>
  <c r="V20" i="77"/>
  <c r="U20" i="77"/>
  <c r="T20" i="77"/>
  <c r="S20" i="77"/>
  <c r="R20" i="77"/>
  <c r="V19" i="77"/>
  <c r="U19" i="77"/>
  <c r="T19" i="77"/>
  <c r="S19" i="77"/>
  <c r="R19" i="77"/>
  <c r="V18" i="77"/>
  <c r="U18" i="77"/>
  <c r="T18" i="77"/>
  <c r="S18" i="77"/>
  <c r="R18" i="77"/>
  <c r="V17" i="77"/>
  <c r="U17" i="77"/>
  <c r="T17" i="77"/>
  <c r="S17" i="77"/>
  <c r="R17" i="77"/>
  <c r="V16" i="77"/>
  <c r="U16" i="77"/>
  <c r="T16" i="77"/>
  <c r="S16" i="77"/>
  <c r="R16" i="77"/>
  <c r="V15" i="77"/>
  <c r="U15" i="77"/>
  <c r="T15" i="77"/>
  <c r="S15" i="77"/>
  <c r="R15" i="77"/>
  <c r="V14" i="77"/>
  <c r="U14" i="77"/>
  <c r="T14" i="77"/>
  <c r="S14" i="77"/>
  <c r="R14" i="77"/>
  <c r="V13" i="77"/>
  <c r="U13" i="77"/>
  <c r="T13" i="77"/>
  <c r="S13" i="77"/>
  <c r="R13" i="77"/>
  <c r="V12" i="77"/>
  <c r="U12" i="77"/>
  <c r="T12" i="77"/>
  <c r="S12" i="77"/>
  <c r="R12" i="77"/>
  <c r="V11" i="77"/>
  <c r="U11" i="77"/>
  <c r="T11" i="77"/>
  <c r="S11" i="77"/>
  <c r="R11" i="77"/>
  <c r="V10" i="77"/>
  <c r="U10" i="77"/>
  <c r="T10" i="77"/>
  <c r="S10" i="77"/>
  <c r="R10" i="77"/>
  <c r="V9" i="77"/>
  <c r="U9" i="77"/>
  <c r="T9" i="77"/>
  <c r="S9" i="77"/>
  <c r="R9" i="77"/>
  <c r="V8" i="77"/>
  <c r="U8" i="77"/>
  <c r="T8" i="77"/>
  <c r="S8" i="77"/>
  <c r="R8" i="77"/>
  <c r="V7" i="77"/>
  <c r="U7" i="77"/>
  <c r="T7" i="77"/>
  <c r="S7" i="77"/>
  <c r="R7" i="77"/>
  <c r="V6" i="77"/>
  <c r="U6" i="77"/>
  <c r="T6" i="77"/>
  <c r="S6" i="77"/>
  <c r="R6" i="77"/>
  <c r="V5" i="77"/>
  <c r="U5" i="77"/>
  <c r="T5" i="77"/>
  <c r="S5" i="77"/>
  <c r="R5" i="77"/>
  <c r="V4" i="77"/>
  <c r="U4" i="77"/>
  <c r="T4" i="77"/>
  <c r="S4" i="77"/>
  <c r="R4" i="77"/>
  <c r="V3" i="77"/>
  <c r="U3" i="77"/>
  <c r="T3" i="77"/>
  <c r="S3" i="77"/>
  <c r="R3" i="77"/>
  <c r="V2" i="77"/>
  <c r="U2" i="77"/>
  <c r="T2" i="77"/>
  <c r="S2" i="77"/>
  <c r="R2" i="77"/>
  <c r="R199" i="75"/>
  <c r="R200" i="75"/>
  <c r="R201" i="75"/>
  <c r="R202" i="75"/>
  <c r="R203" i="75"/>
  <c r="R204" i="75"/>
  <c r="R205" i="75"/>
  <c r="R206" i="75"/>
  <c r="R207" i="75"/>
  <c r="R208" i="75"/>
  <c r="R209" i="75"/>
  <c r="R210" i="75"/>
  <c r="R211" i="75"/>
  <c r="R212" i="75"/>
  <c r="R213" i="75"/>
  <c r="R214" i="75"/>
  <c r="R215" i="75"/>
  <c r="R216" i="75"/>
  <c r="R217" i="75"/>
  <c r="R218" i="75"/>
  <c r="R219" i="75"/>
  <c r="R220" i="75"/>
  <c r="R221" i="75"/>
  <c r="S199" i="75"/>
  <c r="S200" i="75"/>
  <c r="S201" i="75"/>
  <c r="S202" i="75"/>
  <c r="S203" i="75"/>
  <c r="S204" i="75"/>
  <c r="S205" i="75"/>
  <c r="S206" i="75"/>
  <c r="S207" i="75"/>
  <c r="S208" i="75"/>
  <c r="S209" i="75"/>
  <c r="S210" i="75"/>
  <c r="S211" i="75"/>
  <c r="S212" i="75"/>
  <c r="S213" i="75"/>
  <c r="S214" i="75"/>
  <c r="S215" i="75"/>
  <c r="S216" i="75"/>
  <c r="S217" i="75"/>
  <c r="S218" i="75"/>
  <c r="S219" i="75"/>
  <c r="S220" i="75"/>
  <c r="S221" i="75"/>
  <c r="T199" i="75"/>
  <c r="T200" i="75"/>
  <c r="T201" i="75"/>
  <c r="T202" i="75"/>
  <c r="T203" i="75"/>
  <c r="T204" i="75"/>
  <c r="T205" i="75"/>
  <c r="T206" i="75"/>
  <c r="T207" i="75"/>
  <c r="T208" i="75"/>
  <c r="T209" i="75"/>
  <c r="T210" i="75"/>
  <c r="T211" i="75"/>
  <c r="T212" i="75"/>
  <c r="T213" i="75"/>
  <c r="T214" i="75"/>
  <c r="T215" i="75"/>
  <c r="T216" i="75"/>
  <c r="T217" i="75"/>
  <c r="T218" i="75"/>
  <c r="T219" i="75"/>
  <c r="T220" i="75"/>
  <c r="T221" i="75"/>
  <c r="U199" i="75"/>
  <c r="U200" i="75"/>
  <c r="U201" i="75"/>
  <c r="U202" i="75"/>
  <c r="U203" i="75"/>
  <c r="U204" i="75"/>
  <c r="U205" i="75"/>
  <c r="U206" i="75"/>
  <c r="U207" i="75"/>
  <c r="U208" i="75"/>
  <c r="U209" i="75"/>
  <c r="U210" i="75"/>
  <c r="U211" i="75"/>
  <c r="U212" i="75"/>
  <c r="U213" i="75"/>
  <c r="U214" i="75"/>
  <c r="U215" i="75"/>
  <c r="U216" i="75"/>
  <c r="U217" i="75"/>
  <c r="U218" i="75"/>
  <c r="U219" i="75"/>
  <c r="U220" i="75"/>
  <c r="U221" i="75"/>
  <c r="V199" i="75"/>
  <c r="V200" i="75"/>
  <c r="V201" i="75"/>
  <c r="V202" i="75"/>
  <c r="V203" i="75"/>
  <c r="V204" i="75"/>
  <c r="V205" i="75"/>
  <c r="V206" i="75"/>
  <c r="V207" i="75"/>
  <c r="V208" i="75"/>
  <c r="V209" i="75"/>
  <c r="V210" i="75"/>
  <c r="V211" i="75"/>
  <c r="V212" i="75"/>
  <c r="V213" i="75"/>
  <c r="V214" i="75"/>
  <c r="V215" i="75"/>
  <c r="V216" i="75"/>
  <c r="V217" i="75"/>
  <c r="V218" i="75"/>
  <c r="V219" i="75"/>
  <c r="V220" i="75"/>
  <c r="V221" i="75"/>
  <c r="R199" i="74"/>
  <c r="R200" i="74"/>
  <c r="R201" i="74"/>
  <c r="R202" i="74"/>
  <c r="R203" i="74"/>
  <c r="R204" i="74"/>
  <c r="R205" i="74"/>
  <c r="R206" i="74"/>
  <c r="R207" i="74"/>
  <c r="S199" i="74"/>
  <c r="S200" i="74"/>
  <c r="S201" i="74"/>
  <c r="S202" i="74"/>
  <c r="S203" i="74"/>
  <c r="S204" i="74"/>
  <c r="S205" i="74"/>
  <c r="S206" i="74"/>
  <c r="S207" i="74"/>
  <c r="T199" i="74"/>
  <c r="T200" i="74"/>
  <c r="T201" i="74"/>
  <c r="T202" i="74"/>
  <c r="T203" i="74"/>
  <c r="T204" i="74"/>
  <c r="T205" i="74"/>
  <c r="T206" i="74"/>
  <c r="T207" i="74"/>
  <c r="U199" i="74"/>
  <c r="U200" i="74"/>
  <c r="U201" i="74"/>
  <c r="U202" i="74"/>
  <c r="U203" i="74"/>
  <c r="U204" i="74"/>
  <c r="U205" i="74"/>
  <c r="U206" i="74"/>
  <c r="U207" i="74"/>
  <c r="V199" i="74"/>
  <c r="V200" i="74"/>
  <c r="V201" i="74"/>
  <c r="V202" i="74"/>
  <c r="V203" i="74"/>
  <c r="V204" i="74"/>
  <c r="V205" i="74"/>
  <c r="V206" i="74"/>
  <c r="V207" i="74"/>
  <c r="E361" i="76" a="1"/>
  <c r="D361" i="76" a="1"/>
  <c r="C361" i="76" a="1"/>
  <c r="B361" i="76" a="1"/>
  <c r="E360" i="76" a="1"/>
  <c r="D360" i="76" a="1"/>
  <c r="C360" i="76" a="1"/>
  <c r="B360" i="76" a="1"/>
  <c r="E359" i="76" a="1"/>
  <c r="D359" i="76" a="1"/>
  <c r="C359" i="76" a="1"/>
  <c r="B359" i="76" a="1"/>
  <c r="E358" i="76" a="1"/>
  <c r="D358" i="76" a="1"/>
  <c r="C358" i="76" a="1"/>
  <c r="B358" i="76" a="1"/>
  <c r="E357" i="76" a="1"/>
  <c r="D357" i="76" a="1"/>
  <c r="C357" i="76" a="1"/>
  <c r="B357" i="76" a="1"/>
  <c r="E356" i="76" a="1"/>
  <c r="D356" i="76" a="1"/>
  <c r="C356" i="76" a="1"/>
  <c r="B356" i="76" a="1"/>
  <c r="E355" i="76" a="1"/>
  <c r="D355" i="76" a="1"/>
  <c r="C355" i="76" a="1"/>
  <c r="B355" i="76" a="1"/>
  <c r="E354" i="76" a="1"/>
  <c r="D354" i="76" a="1"/>
  <c r="C354" i="76" a="1"/>
  <c r="B354" i="76" a="1"/>
  <c r="E353" i="76" a="1"/>
  <c r="D353" i="76" a="1"/>
  <c r="C353" i="76" a="1"/>
  <c r="B353" i="76" a="1"/>
  <c r="AE238" i="76" a="1"/>
  <c r="AD238" i="76" a="1"/>
  <c r="AC238" i="76" a="1"/>
  <c r="AB238" i="76" a="1"/>
  <c r="AA238" i="76" a="1"/>
  <c r="Z238" i="76" a="1"/>
  <c r="Y238" i="76" a="1"/>
  <c r="X238" i="76" a="1"/>
  <c r="W238" i="76" a="1"/>
  <c r="AE237" i="76" a="1"/>
  <c r="AD237" i="76" a="1"/>
  <c r="AC237" i="76" a="1"/>
  <c r="AB237" i="76" a="1"/>
  <c r="AA237" i="76" a="1"/>
  <c r="Z237" i="76" a="1"/>
  <c r="Y237" i="76" a="1"/>
  <c r="X237" i="76" a="1"/>
  <c r="W237" i="76" a="1"/>
  <c r="AE236" i="76" a="1"/>
  <c r="AD236" i="76" a="1"/>
  <c r="AC236" i="76" a="1"/>
  <c r="AB236" i="76" a="1"/>
  <c r="AA236" i="76" a="1"/>
  <c r="Z236" i="76" a="1"/>
  <c r="Y236" i="76" a="1"/>
  <c r="X236" i="76" a="1"/>
  <c r="W236" i="76" a="1"/>
  <c r="AE235" i="76" a="1"/>
  <c r="AD235" i="76" a="1"/>
  <c r="AC235" i="76" a="1"/>
  <c r="AB235" i="76" a="1"/>
  <c r="AA235" i="76" a="1"/>
  <c r="Z235" i="76" a="1"/>
  <c r="Y235" i="76" a="1"/>
  <c r="X235" i="76" a="1"/>
  <c r="W235" i="76" a="1"/>
  <c r="AE234" i="76" a="1"/>
  <c r="AD234" i="76" a="1"/>
  <c r="AC234" i="76" a="1"/>
  <c r="AB234" i="76" a="1"/>
  <c r="AA234" i="76" a="1"/>
  <c r="Z234" i="76" a="1"/>
  <c r="Y234" i="76" a="1"/>
  <c r="X234" i="76" a="1"/>
  <c r="W234" i="76" a="1"/>
  <c r="AE233" i="76" a="1"/>
  <c r="AD233" i="76" a="1"/>
  <c r="AC233" i="76" a="1"/>
  <c r="AB233" i="76" a="1"/>
  <c r="AA233" i="76" a="1"/>
  <c r="Z233" i="76" a="1"/>
  <c r="Y233" i="76" a="1"/>
  <c r="X233" i="76" a="1"/>
  <c r="W233" i="76" a="1"/>
  <c r="AE232" i="76" a="1"/>
  <c r="AD232" i="76" a="1"/>
  <c r="AC232" i="76" a="1"/>
  <c r="AB232" i="76" a="1"/>
  <c r="AA232" i="76" a="1"/>
  <c r="Z232" i="76" a="1"/>
  <c r="Y232" i="76" a="1"/>
  <c r="X232" i="76" a="1"/>
  <c r="W232" i="76" a="1"/>
  <c r="AE231" i="76" a="1"/>
  <c r="AD231" i="76" a="1"/>
  <c r="AC231" i="76" a="1"/>
  <c r="AB231" i="76" a="1"/>
  <c r="AA231" i="76" a="1"/>
  <c r="Z231" i="76" a="1"/>
  <c r="Y231" i="76" a="1"/>
  <c r="X231" i="76" a="1"/>
  <c r="W231" i="76" a="1"/>
  <c r="AE230" i="76" a="1"/>
  <c r="AD230" i="76" a="1"/>
  <c r="AC230" i="76" a="1"/>
  <c r="AB230" i="76" a="1"/>
  <c r="AA230" i="76" a="1"/>
  <c r="Z230" i="76" a="1"/>
  <c r="Y230" i="76" a="1"/>
  <c r="X230" i="76" a="1"/>
  <c r="W230" i="76" a="1"/>
  <c r="E230" i="76" a="1"/>
  <c r="AE229" i="76" a="1"/>
  <c r="AD229" i="76" a="1"/>
  <c r="AC229" i="76" a="1"/>
  <c r="AB229" i="76" a="1"/>
  <c r="AA229" i="76" a="1"/>
  <c r="Z229" i="76" a="1"/>
  <c r="Y229" i="76" a="1"/>
  <c r="X229" i="76" a="1"/>
  <c r="W229" i="76" a="1"/>
  <c r="E229" i="76" a="1"/>
  <c r="AE228" i="76" a="1"/>
  <c r="AD228" i="76" a="1"/>
  <c r="AC228" i="76" a="1"/>
  <c r="AB228" i="76" a="1"/>
  <c r="AA228" i="76" a="1"/>
  <c r="Z228" i="76" a="1"/>
  <c r="Y228" i="76" a="1"/>
  <c r="X228" i="76" a="1"/>
  <c r="W228" i="76" a="1"/>
  <c r="E228" i="76" a="1"/>
  <c r="AE227" i="76" a="1"/>
  <c r="AD227" i="76" a="1"/>
  <c r="AC227" i="76" a="1"/>
  <c r="AB227" i="76" a="1"/>
  <c r="AA227" i="76" a="1"/>
  <c r="Z227" i="76" a="1"/>
  <c r="Y227" i="76" a="1"/>
  <c r="X227" i="76" a="1"/>
  <c r="W227" i="76" a="1"/>
  <c r="E227" i="76" a="1"/>
  <c r="AE226" i="76" a="1"/>
  <c r="AD226" i="76" a="1"/>
  <c r="AC226" i="76" a="1"/>
  <c r="AB226" i="76" a="1"/>
  <c r="AA226" i="76" a="1"/>
  <c r="Z226" i="76" a="1"/>
  <c r="Y226" i="76" a="1"/>
  <c r="X226" i="76" a="1"/>
  <c r="W226" i="76" a="1"/>
  <c r="E226" i="76" a="1"/>
  <c r="AE225" i="76" a="1"/>
  <c r="AD225" i="76" a="1"/>
  <c r="AC225" i="76" a="1"/>
  <c r="AB225" i="76" a="1"/>
  <c r="AA225" i="76" a="1"/>
  <c r="Z225" i="76" a="1"/>
  <c r="Y225" i="76" a="1"/>
  <c r="X225" i="76" a="1"/>
  <c r="W225" i="76" a="1"/>
  <c r="E225" i="76" a="1"/>
  <c r="AE224" i="76" a="1"/>
  <c r="AD224" i="76" a="1"/>
  <c r="AC224" i="76" a="1"/>
  <c r="AB224" i="76" a="1"/>
  <c r="AA224" i="76" a="1"/>
  <c r="Z224" i="76" a="1"/>
  <c r="Y224" i="76" a="1"/>
  <c r="X224" i="76" a="1"/>
  <c r="W224" i="76" a="1"/>
  <c r="E224" i="76" a="1"/>
  <c r="AE223" i="76" a="1"/>
  <c r="AD223" i="76" a="1"/>
  <c r="AC223" i="76" a="1"/>
  <c r="AB223" i="76" a="1"/>
  <c r="AA223" i="76" a="1"/>
  <c r="Z223" i="76" a="1"/>
  <c r="Y223" i="76" a="1"/>
  <c r="X223" i="76" a="1"/>
  <c r="W223" i="76" a="1"/>
  <c r="E223" i="76" a="1"/>
  <c r="AE222" i="76" a="1"/>
  <c r="AD222" i="76" a="1"/>
  <c r="I246" i="76" s="1"/>
  <c r="AC222" i="76" a="1"/>
  <c r="AB222" i="76" a="1"/>
  <c r="AA222" i="76" a="1"/>
  <c r="Z222" i="76" a="1"/>
  <c r="Y222" i="76" a="1"/>
  <c r="X222" i="76" a="1"/>
  <c r="W222" i="76" a="1"/>
  <c r="E222" i="76" a="1"/>
  <c r="AE221" i="76" a="1"/>
  <c r="AD221" i="76" a="1"/>
  <c r="AC221" i="76" a="1"/>
  <c r="AB221" i="76" a="1"/>
  <c r="AA221" i="76" a="1"/>
  <c r="Z221" i="76" a="1"/>
  <c r="Y221" i="76" a="1"/>
  <c r="X221" i="76" a="1"/>
  <c r="W221" i="76" a="1"/>
  <c r="AE220" i="76" a="1"/>
  <c r="AD220" i="76" a="1"/>
  <c r="AC220" i="76" a="1"/>
  <c r="AB220" i="76" a="1"/>
  <c r="AA220" i="76" a="1"/>
  <c r="Z220" i="76" a="1"/>
  <c r="Y220" i="76" a="1"/>
  <c r="X220" i="76" a="1"/>
  <c r="W220" i="76" a="1"/>
  <c r="AE219" i="76" a="1"/>
  <c r="AD219" i="76" a="1"/>
  <c r="AC219" i="76" a="1"/>
  <c r="AB219" i="76" a="1"/>
  <c r="AA219" i="76" a="1"/>
  <c r="Z219" i="76" a="1"/>
  <c r="Y219" i="76" a="1"/>
  <c r="X219" i="76" a="1"/>
  <c r="W219" i="76" a="1"/>
  <c r="AE218" i="76" a="1"/>
  <c r="AD218" i="76" a="1"/>
  <c r="AC218" i="76" a="1"/>
  <c r="AB218" i="76" a="1"/>
  <c r="AA218" i="76" a="1"/>
  <c r="Z218" i="76" a="1"/>
  <c r="Y218" i="76" a="1"/>
  <c r="X218" i="76" a="1"/>
  <c r="W218" i="76" a="1"/>
  <c r="AE217" i="76" a="1"/>
  <c r="AD217" i="76" a="1"/>
  <c r="AC217" i="76" a="1"/>
  <c r="AB217" i="76" a="1"/>
  <c r="AA217" i="76" a="1"/>
  <c r="Z217" i="76" a="1"/>
  <c r="Y217" i="76" a="1"/>
  <c r="X217" i="76" a="1"/>
  <c r="W217" i="76" a="1"/>
  <c r="AE216" i="76" a="1"/>
  <c r="AD216" i="76" a="1"/>
  <c r="AC216" i="76" a="1"/>
  <c r="AB216" i="76" a="1"/>
  <c r="AA216" i="76" a="1"/>
  <c r="Z216" i="76" a="1"/>
  <c r="Y216" i="76" a="1"/>
  <c r="X216" i="76" a="1"/>
  <c r="W216" i="76" a="1"/>
  <c r="AE215" i="76" a="1"/>
  <c r="AD215" i="76" a="1"/>
  <c r="AC215" i="76" a="1"/>
  <c r="H239" i="76" s="1"/>
  <c r="AB215" i="76" a="1"/>
  <c r="AA215" i="76" a="1"/>
  <c r="Z215" i="76" a="1"/>
  <c r="Y215" i="76" a="1"/>
  <c r="X215" i="76" a="1"/>
  <c r="W215" i="76" a="1"/>
  <c r="AE214" i="76" a="1"/>
  <c r="AD214" i="76" a="1"/>
  <c r="AC214" i="76" a="1"/>
  <c r="AB214" i="76" a="1"/>
  <c r="AA214" i="76" a="1"/>
  <c r="Z214" i="76" a="1"/>
  <c r="Y214" i="76" a="1"/>
  <c r="X214" i="76" a="1"/>
  <c r="W214" i="76" a="1"/>
  <c r="AE213" i="76" a="1"/>
  <c r="J237" i="76" s="1"/>
  <c r="AD213" i="76" a="1"/>
  <c r="AC213" i="76" a="1"/>
  <c r="AB213" i="76" a="1"/>
  <c r="G237" i="76" s="1"/>
  <c r="AA213" i="76" a="1"/>
  <c r="F237" i="76" s="1"/>
  <c r="Z213" i="76" a="1"/>
  <c r="E237" i="76" s="1"/>
  <c r="Y213" i="76" a="1"/>
  <c r="D237" i="76" s="1"/>
  <c r="X213" i="76" a="1"/>
  <c r="C237" i="76" s="1"/>
  <c r="W213" i="76" a="1"/>
  <c r="B237" i="76" s="1"/>
  <c r="V198" i="76"/>
  <c r="U198" i="76"/>
  <c r="T198" i="76"/>
  <c r="S198" i="76"/>
  <c r="R198" i="76"/>
  <c r="V197" i="76"/>
  <c r="U197" i="76"/>
  <c r="T197" i="76"/>
  <c r="S197" i="76"/>
  <c r="R197" i="76"/>
  <c r="V196" i="76"/>
  <c r="U196" i="76"/>
  <c r="T196" i="76"/>
  <c r="S196" i="76"/>
  <c r="R196" i="76"/>
  <c r="V195" i="76"/>
  <c r="U195" i="76"/>
  <c r="T195" i="76"/>
  <c r="S195" i="76"/>
  <c r="R195" i="76"/>
  <c r="V194" i="76"/>
  <c r="U194" i="76"/>
  <c r="T194" i="76"/>
  <c r="S194" i="76"/>
  <c r="R194" i="76"/>
  <c r="V193" i="76"/>
  <c r="U193" i="76"/>
  <c r="T193" i="76"/>
  <c r="S193" i="76"/>
  <c r="R193" i="76"/>
  <c r="V192" i="76"/>
  <c r="U192" i="76"/>
  <c r="T192" i="76"/>
  <c r="S192" i="76"/>
  <c r="R192" i="76"/>
  <c r="V191" i="76"/>
  <c r="U191" i="76"/>
  <c r="T191" i="76"/>
  <c r="S191" i="76"/>
  <c r="R191" i="76"/>
  <c r="V190" i="76"/>
  <c r="U190" i="76"/>
  <c r="T190" i="76"/>
  <c r="S190" i="76"/>
  <c r="R190" i="76"/>
  <c r="V189" i="76"/>
  <c r="U189" i="76"/>
  <c r="T189" i="76"/>
  <c r="S189" i="76"/>
  <c r="R189" i="76"/>
  <c r="V188" i="76"/>
  <c r="U188" i="76"/>
  <c r="T188" i="76"/>
  <c r="S188" i="76"/>
  <c r="R188" i="76"/>
  <c r="V187" i="76"/>
  <c r="U187" i="76"/>
  <c r="T187" i="76"/>
  <c r="S187" i="76"/>
  <c r="R187" i="76"/>
  <c r="V186" i="76"/>
  <c r="U186" i="76"/>
  <c r="T186" i="76"/>
  <c r="S186" i="76"/>
  <c r="R186" i="76"/>
  <c r="V185" i="76"/>
  <c r="U185" i="76"/>
  <c r="T185" i="76"/>
  <c r="S185" i="76"/>
  <c r="R185" i="76"/>
  <c r="V184" i="76"/>
  <c r="U184" i="76"/>
  <c r="T184" i="76"/>
  <c r="S184" i="76"/>
  <c r="R184" i="76"/>
  <c r="V183" i="76"/>
  <c r="U183" i="76"/>
  <c r="T183" i="76"/>
  <c r="S183" i="76"/>
  <c r="R183" i="76"/>
  <c r="V182" i="76"/>
  <c r="U182" i="76"/>
  <c r="T182" i="76"/>
  <c r="S182" i="76"/>
  <c r="R182" i="76"/>
  <c r="V181" i="76"/>
  <c r="U181" i="76"/>
  <c r="T181" i="76"/>
  <c r="S181" i="76"/>
  <c r="R181" i="76"/>
  <c r="V180" i="76"/>
  <c r="U180" i="76"/>
  <c r="T180" i="76"/>
  <c r="S180" i="76"/>
  <c r="R180" i="76"/>
  <c r="V179" i="76"/>
  <c r="U179" i="76"/>
  <c r="T179" i="76"/>
  <c r="S179" i="76"/>
  <c r="R179" i="76"/>
  <c r="V178" i="76"/>
  <c r="U178" i="76"/>
  <c r="T178" i="76"/>
  <c r="S178" i="76"/>
  <c r="R178" i="76"/>
  <c r="V177" i="76"/>
  <c r="U177" i="76"/>
  <c r="T177" i="76"/>
  <c r="S177" i="76"/>
  <c r="R177" i="76"/>
  <c r="V176" i="76"/>
  <c r="U176" i="76"/>
  <c r="T176" i="76"/>
  <c r="S176" i="76"/>
  <c r="R176" i="76"/>
  <c r="V175" i="76"/>
  <c r="U175" i="76"/>
  <c r="T175" i="76"/>
  <c r="S175" i="76"/>
  <c r="R175" i="76"/>
  <c r="V174" i="76"/>
  <c r="U174" i="76"/>
  <c r="T174" i="76"/>
  <c r="S174" i="76"/>
  <c r="R174" i="76"/>
  <c r="V173" i="76"/>
  <c r="U173" i="76"/>
  <c r="T173" i="76"/>
  <c r="S173" i="76"/>
  <c r="R173" i="76"/>
  <c r="V172" i="76"/>
  <c r="U172" i="76"/>
  <c r="T172" i="76"/>
  <c r="S172" i="76"/>
  <c r="R172" i="76"/>
  <c r="V171" i="76"/>
  <c r="U171" i="76"/>
  <c r="T171" i="76"/>
  <c r="S171" i="76"/>
  <c r="R171" i="76"/>
  <c r="V170" i="76"/>
  <c r="U170" i="76"/>
  <c r="T170" i="76"/>
  <c r="S170" i="76"/>
  <c r="R170" i="76"/>
  <c r="V169" i="76"/>
  <c r="U169" i="76"/>
  <c r="T169" i="76"/>
  <c r="S169" i="76"/>
  <c r="R169" i="76"/>
  <c r="V168" i="76"/>
  <c r="U168" i="76"/>
  <c r="T168" i="76"/>
  <c r="S168" i="76"/>
  <c r="R168" i="76"/>
  <c r="V167" i="76"/>
  <c r="U167" i="76"/>
  <c r="T167" i="76"/>
  <c r="S167" i="76"/>
  <c r="R167" i="76"/>
  <c r="V166" i="76"/>
  <c r="U166" i="76"/>
  <c r="T166" i="76"/>
  <c r="S166" i="76"/>
  <c r="R166" i="76"/>
  <c r="V165" i="76"/>
  <c r="U165" i="76"/>
  <c r="T165" i="76"/>
  <c r="S165" i="76"/>
  <c r="R165" i="76"/>
  <c r="V164" i="76"/>
  <c r="U164" i="76"/>
  <c r="T164" i="76"/>
  <c r="S164" i="76"/>
  <c r="R164" i="76"/>
  <c r="V163" i="76"/>
  <c r="U163" i="76"/>
  <c r="T163" i="76"/>
  <c r="S163" i="76"/>
  <c r="R163" i="76"/>
  <c r="V162" i="76"/>
  <c r="U162" i="76"/>
  <c r="T162" i="76"/>
  <c r="S162" i="76"/>
  <c r="R162" i="76"/>
  <c r="V161" i="76"/>
  <c r="U161" i="76"/>
  <c r="T161" i="76"/>
  <c r="S161" i="76"/>
  <c r="R161" i="76"/>
  <c r="V160" i="76"/>
  <c r="U160" i="76"/>
  <c r="T160" i="76"/>
  <c r="S160" i="76"/>
  <c r="R160" i="76"/>
  <c r="V159" i="76"/>
  <c r="U159" i="76"/>
  <c r="T159" i="76"/>
  <c r="S159" i="76"/>
  <c r="R159" i="76"/>
  <c r="V158" i="76"/>
  <c r="U158" i="76"/>
  <c r="T158" i="76"/>
  <c r="S158" i="76"/>
  <c r="R158" i="76"/>
  <c r="V157" i="76"/>
  <c r="U157" i="76"/>
  <c r="T157" i="76"/>
  <c r="S157" i="76"/>
  <c r="R157" i="76"/>
  <c r="V156" i="76"/>
  <c r="U156" i="76"/>
  <c r="T156" i="76"/>
  <c r="S156" i="76"/>
  <c r="R156" i="76"/>
  <c r="V155" i="76"/>
  <c r="U155" i="76"/>
  <c r="T155" i="76"/>
  <c r="S155" i="76"/>
  <c r="R155" i="76"/>
  <c r="V154" i="76"/>
  <c r="U154" i="76"/>
  <c r="T154" i="76"/>
  <c r="S154" i="76"/>
  <c r="R154" i="76"/>
  <c r="V153" i="76"/>
  <c r="U153" i="76"/>
  <c r="T153" i="76"/>
  <c r="S153" i="76"/>
  <c r="R153" i="76"/>
  <c r="V152" i="76"/>
  <c r="U152" i="76"/>
  <c r="T152" i="76"/>
  <c r="S152" i="76"/>
  <c r="R152" i="76"/>
  <c r="V151" i="76"/>
  <c r="U151" i="76"/>
  <c r="T151" i="76"/>
  <c r="S151" i="76"/>
  <c r="R151" i="76"/>
  <c r="V150" i="76"/>
  <c r="U150" i="76"/>
  <c r="T150" i="76"/>
  <c r="S150" i="76"/>
  <c r="R150" i="76"/>
  <c r="V149" i="76"/>
  <c r="U149" i="76"/>
  <c r="T149" i="76"/>
  <c r="S149" i="76"/>
  <c r="R149" i="76"/>
  <c r="V148" i="76"/>
  <c r="U148" i="76"/>
  <c r="T148" i="76"/>
  <c r="S148" i="76"/>
  <c r="R148" i="76"/>
  <c r="V147" i="76"/>
  <c r="U147" i="76"/>
  <c r="T147" i="76"/>
  <c r="S147" i="76"/>
  <c r="R147" i="76"/>
  <c r="V146" i="76"/>
  <c r="U146" i="76"/>
  <c r="T146" i="76"/>
  <c r="S146" i="76"/>
  <c r="R146" i="76"/>
  <c r="V145" i="76"/>
  <c r="U145" i="76"/>
  <c r="T145" i="76"/>
  <c r="S145" i="76"/>
  <c r="R145" i="76"/>
  <c r="V144" i="76"/>
  <c r="U144" i="76"/>
  <c r="T144" i="76"/>
  <c r="S144" i="76"/>
  <c r="R144" i="76"/>
  <c r="V143" i="76"/>
  <c r="U143" i="76"/>
  <c r="T143" i="76"/>
  <c r="S143" i="76"/>
  <c r="R143" i="76"/>
  <c r="V142" i="76"/>
  <c r="U142" i="76"/>
  <c r="T142" i="76"/>
  <c r="S142" i="76"/>
  <c r="R142" i="76"/>
  <c r="V141" i="76"/>
  <c r="U141" i="76"/>
  <c r="T141" i="76"/>
  <c r="S141" i="76"/>
  <c r="R141" i="76"/>
  <c r="V140" i="76"/>
  <c r="U140" i="76"/>
  <c r="T140" i="76"/>
  <c r="S140" i="76"/>
  <c r="R140" i="76"/>
  <c r="V139" i="76"/>
  <c r="U139" i="76"/>
  <c r="T139" i="76"/>
  <c r="S139" i="76"/>
  <c r="R139" i="76"/>
  <c r="V138" i="76"/>
  <c r="U138" i="76"/>
  <c r="T138" i="76"/>
  <c r="S138" i="76"/>
  <c r="R138" i="76"/>
  <c r="V137" i="76"/>
  <c r="U137" i="76"/>
  <c r="T137" i="76"/>
  <c r="S137" i="76"/>
  <c r="R137" i="76"/>
  <c r="V136" i="76"/>
  <c r="U136" i="76"/>
  <c r="T136" i="76"/>
  <c r="S136" i="76"/>
  <c r="R136" i="76"/>
  <c r="V135" i="76"/>
  <c r="U135" i="76"/>
  <c r="T135" i="76"/>
  <c r="S135" i="76"/>
  <c r="R135" i="76"/>
  <c r="V134" i="76"/>
  <c r="U134" i="76"/>
  <c r="T134" i="76"/>
  <c r="S134" i="76"/>
  <c r="R134" i="76"/>
  <c r="V133" i="76"/>
  <c r="U133" i="76"/>
  <c r="T133" i="76"/>
  <c r="S133" i="76"/>
  <c r="R133" i="76"/>
  <c r="V132" i="76"/>
  <c r="U132" i="76"/>
  <c r="T132" i="76"/>
  <c r="S132" i="76"/>
  <c r="R132" i="76"/>
  <c r="V131" i="76"/>
  <c r="U131" i="76"/>
  <c r="T131" i="76"/>
  <c r="S131" i="76"/>
  <c r="R131" i="76"/>
  <c r="V130" i="76"/>
  <c r="U130" i="76"/>
  <c r="T130" i="76"/>
  <c r="S130" i="76"/>
  <c r="R130" i="76"/>
  <c r="V129" i="76"/>
  <c r="U129" i="76"/>
  <c r="T129" i="76"/>
  <c r="S129" i="76"/>
  <c r="R129" i="76"/>
  <c r="V128" i="76"/>
  <c r="U128" i="76"/>
  <c r="T128" i="76"/>
  <c r="S128" i="76"/>
  <c r="R128" i="76"/>
  <c r="V127" i="76"/>
  <c r="U127" i="76"/>
  <c r="T127" i="76"/>
  <c r="S127" i="76"/>
  <c r="R127" i="76"/>
  <c r="V126" i="76"/>
  <c r="U126" i="76"/>
  <c r="T126" i="76"/>
  <c r="S126" i="76"/>
  <c r="R126" i="76"/>
  <c r="V125" i="76"/>
  <c r="U125" i="76"/>
  <c r="T125" i="76"/>
  <c r="S125" i="76"/>
  <c r="R125" i="76"/>
  <c r="V124" i="76"/>
  <c r="U124" i="76"/>
  <c r="T124" i="76"/>
  <c r="S124" i="76"/>
  <c r="R124" i="76"/>
  <c r="V123" i="76"/>
  <c r="U123" i="76"/>
  <c r="T123" i="76"/>
  <c r="S123" i="76"/>
  <c r="R123" i="76"/>
  <c r="V122" i="76"/>
  <c r="U122" i="76"/>
  <c r="T122" i="76"/>
  <c r="S122" i="76"/>
  <c r="R122" i="76"/>
  <c r="V121" i="76"/>
  <c r="U121" i="76"/>
  <c r="T121" i="76"/>
  <c r="S121" i="76"/>
  <c r="R121" i="76"/>
  <c r="V120" i="76"/>
  <c r="U120" i="76"/>
  <c r="T120" i="76"/>
  <c r="S120" i="76"/>
  <c r="R120" i="76"/>
  <c r="V119" i="76"/>
  <c r="U119" i="76"/>
  <c r="T119" i="76"/>
  <c r="S119" i="76"/>
  <c r="R119" i="76"/>
  <c r="V118" i="76"/>
  <c r="U118" i="76"/>
  <c r="T118" i="76"/>
  <c r="S118" i="76"/>
  <c r="R118" i="76"/>
  <c r="V117" i="76"/>
  <c r="U117" i="76"/>
  <c r="T117" i="76"/>
  <c r="S117" i="76"/>
  <c r="R117" i="76"/>
  <c r="V116" i="76"/>
  <c r="U116" i="76"/>
  <c r="T116" i="76"/>
  <c r="S116" i="76"/>
  <c r="R116" i="76"/>
  <c r="V115" i="76"/>
  <c r="U115" i="76"/>
  <c r="T115" i="76"/>
  <c r="S115" i="76"/>
  <c r="R115" i="76"/>
  <c r="V114" i="76"/>
  <c r="U114" i="76"/>
  <c r="T114" i="76"/>
  <c r="S114" i="76"/>
  <c r="R114" i="76"/>
  <c r="V113" i="76"/>
  <c r="U113" i="76"/>
  <c r="T113" i="76"/>
  <c r="S113" i="76"/>
  <c r="R113" i="76"/>
  <c r="V112" i="76"/>
  <c r="U112" i="76"/>
  <c r="T112" i="76"/>
  <c r="S112" i="76"/>
  <c r="R112" i="76"/>
  <c r="V111" i="76"/>
  <c r="U111" i="76"/>
  <c r="T111" i="76"/>
  <c r="S111" i="76"/>
  <c r="R111" i="76"/>
  <c r="V110" i="76"/>
  <c r="U110" i="76"/>
  <c r="T110" i="76"/>
  <c r="S110" i="76"/>
  <c r="R110" i="76"/>
  <c r="V109" i="76"/>
  <c r="U109" i="76"/>
  <c r="T109" i="76"/>
  <c r="S109" i="76"/>
  <c r="R109" i="76"/>
  <c r="V108" i="76"/>
  <c r="U108" i="76"/>
  <c r="T108" i="76"/>
  <c r="S108" i="76"/>
  <c r="R108" i="76"/>
  <c r="V107" i="76"/>
  <c r="U107" i="76"/>
  <c r="T107" i="76"/>
  <c r="S107" i="76"/>
  <c r="R107" i="76"/>
  <c r="V106" i="76"/>
  <c r="U106" i="76"/>
  <c r="T106" i="76"/>
  <c r="S106" i="76"/>
  <c r="R106" i="76"/>
  <c r="V105" i="76"/>
  <c r="U105" i="76"/>
  <c r="T105" i="76"/>
  <c r="S105" i="76"/>
  <c r="R105" i="76"/>
  <c r="V104" i="76"/>
  <c r="U104" i="76"/>
  <c r="T104" i="76"/>
  <c r="S104" i="76"/>
  <c r="R104" i="76"/>
  <c r="V103" i="76"/>
  <c r="U103" i="76"/>
  <c r="T103" i="76"/>
  <c r="S103" i="76"/>
  <c r="R103" i="76"/>
  <c r="V102" i="76"/>
  <c r="U102" i="76"/>
  <c r="T102" i="76"/>
  <c r="S102" i="76"/>
  <c r="R102" i="76"/>
  <c r="V101" i="76"/>
  <c r="U101" i="76"/>
  <c r="T101" i="76"/>
  <c r="S101" i="76"/>
  <c r="R101" i="76"/>
  <c r="V100" i="76"/>
  <c r="U100" i="76"/>
  <c r="T100" i="76"/>
  <c r="S100" i="76"/>
  <c r="R100" i="76"/>
  <c r="V99" i="76"/>
  <c r="U99" i="76"/>
  <c r="T99" i="76"/>
  <c r="S99" i="76"/>
  <c r="R99" i="76"/>
  <c r="V98" i="76"/>
  <c r="U98" i="76"/>
  <c r="T98" i="76"/>
  <c r="S98" i="76"/>
  <c r="R98" i="76"/>
  <c r="V97" i="76"/>
  <c r="U97" i="76"/>
  <c r="T97" i="76"/>
  <c r="S97" i="76"/>
  <c r="R97" i="76"/>
  <c r="V96" i="76"/>
  <c r="U96" i="76"/>
  <c r="T96" i="76"/>
  <c r="S96" i="76"/>
  <c r="R96" i="76"/>
  <c r="V95" i="76"/>
  <c r="U95" i="76"/>
  <c r="T95" i="76"/>
  <c r="S95" i="76"/>
  <c r="R95" i="76"/>
  <c r="V94" i="76"/>
  <c r="U94" i="76"/>
  <c r="T94" i="76"/>
  <c r="S94" i="76"/>
  <c r="R94" i="76"/>
  <c r="V93" i="76"/>
  <c r="U93" i="76"/>
  <c r="T93" i="76"/>
  <c r="S93" i="76"/>
  <c r="R93" i="76"/>
  <c r="V92" i="76"/>
  <c r="U92" i="76"/>
  <c r="T92" i="76"/>
  <c r="S92" i="76"/>
  <c r="R92" i="76"/>
  <c r="V91" i="76"/>
  <c r="U91" i="76"/>
  <c r="T91" i="76"/>
  <c r="S91" i="76"/>
  <c r="R91" i="76"/>
  <c r="V90" i="76"/>
  <c r="U90" i="76"/>
  <c r="T90" i="76"/>
  <c r="S90" i="76"/>
  <c r="R90" i="76"/>
  <c r="V89" i="76"/>
  <c r="U89" i="76"/>
  <c r="T89" i="76"/>
  <c r="S89" i="76"/>
  <c r="R89" i="76"/>
  <c r="V88" i="76"/>
  <c r="U88" i="76"/>
  <c r="T88" i="76"/>
  <c r="S88" i="76"/>
  <c r="R88" i="76"/>
  <c r="V87" i="76"/>
  <c r="U87" i="76"/>
  <c r="T87" i="76"/>
  <c r="S87" i="76"/>
  <c r="R87" i="76"/>
  <c r="V86" i="76"/>
  <c r="U86" i="76"/>
  <c r="T86" i="76"/>
  <c r="S86" i="76"/>
  <c r="R86" i="76"/>
  <c r="V85" i="76"/>
  <c r="U85" i="76"/>
  <c r="T85" i="76"/>
  <c r="S85" i="76"/>
  <c r="R85" i="76"/>
  <c r="V84" i="76"/>
  <c r="U84" i="76"/>
  <c r="T84" i="76"/>
  <c r="S84" i="76"/>
  <c r="R84" i="76"/>
  <c r="V83" i="76"/>
  <c r="U83" i="76"/>
  <c r="T83" i="76"/>
  <c r="S83" i="76"/>
  <c r="R83" i="76"/>
  <c r="V82" i="76"/>
  <c r="U82" i="76"/>
  <c r="T82" i="76"/>
  <c r="S82" i="76"/>
  <c r="R82" i="76"/>
  <c r="V81" i="76"/>
  <c r="U81" i="76"/>
  <c r="T81" i="76"/>
  <c r="S81" i="76"/>
  <c r="R81" i="76"/>
  <c r="V80" i="76"/>
  <c r="U80" i="76"/>
  <c r="T80" i="76"/>
  <c r="S80" i="76"/>
  <c r="R80" i="76"/>
  <c r="V79" i="76"/>
  <c r="U79" i="76"/>
  <c r="T79" i="76"/>
  <c r="S79" i="76"/>
  <c r="R79" i="76"/>
  <c r="V78" i="76"/>
  <c r="U78" i="76"/>
  <c r="T78" i="76"/>
  <c r="S78" i="76"/>
  <c r="R78" i="76"/>
  <c r="V77" i="76"/>
  <c r="U77" i="76"/>
  <c r="T77" i="76"/>
  <c r="S77" i="76"/>
  <c r="R77" i="76"/>
  <c r="V76" i="76"/>
  <c r="U76" i="76"/>
  <c r="T76" i="76"/>
  <c r="S76" i="76"/>
  <c r="R76" i="76"/>
  <c r="V75" i="76"/>
  <c r="U75" i="76"/>
  <c r="T75" i="76"/>
  <c r="S75" i="76"/>
  <c r="R75" i="76"/>
  <c r="V74" i="76"/>
  <c r="U74" i="76"/>
  <c r="T74" i="76"/>
  <c r="S74" i="76"/>
  <c r="R74" i="76"/>
  <c r="V73" i="76"/>
  <c r="U73" i="76"/>
  <c r="T73" i="76"/>
  <c r="S73" i="76"/>
  <c r="R73" i="76"/>
  <c r="V72" i="76"/>
  <c r="U72" i="76"/>
  <c r="T72" i="76"/>
  <c r="S72" i="76"/>
  <c r="R72" i="76"/>
  <c r="V71" i="76"/>
  <c r="U71" i="76"/>
  <c r="T71" i="76"/>
  <c r="S71" i="76"/>
  <c r="R71" i="76"/>
  <c r="V70" i="76"/>
  <c r="U70" i="76"/>
  <c r="T70" i="76"/>
  <c r="S70" i="76"/>
  <c r="R70" i="76"/>
  <c r="V69" i="76"/>
  <c r="U69" i="76"/>
  <c r="T69" i="76"/>
  <c r="S69" i="76"/>
  <c r="R69" i="76"/>
  <c r="V68" i="76"/>
  <c r="U68" i="76"/>
  <c r="T68" i="76"/>
  <c r="S68" i="76"/>
  <c r="R68" i="76"/>
  <c r="V67" i="76"/>
  <c r="U67" i="76"/>
  <c r="T67" i="76"/>
  <c r="S67" i="76"/>
  <c r="R67" i="76"/>
  <c r="V66" i="76"/>
  <c r="U66" i="76"/>
  <c r="T66" i="76"/>
  <c r="S66" i="76"/>
  <c r="R66" i="76"/>
  <c r="V65" i="76"/>
  <c r="U65" i="76"/>
  <c r="T65" i="76"/>
  <c r="S65" i="76"/>
  <c r="R65" i="76"/>
  <c r="V64" i="76"/>
  <c r="U64" i="76"/>
  <c r="T64" i="76"/>
  <c r="S64" i="76"/>
  <c r="R64" i="76"/>
  <c r="V63" i="76"/>
  <c r="U63" i="76"/>
  <c r="T63" i="76"/>
  <c r="S63" i="76"/>
  <c r="R63" i="76"/>
  <c r="V62" i="76"/>
  <c r="U62" i="76"/>
  <c r="T62" i="76"/>
  <c r="S62" i="76"/>
  <c r="R62" i="76"/>
  <c r="V61" i="76"/>
  <c r="U61" i="76"/>
  <c r="T61" i="76"/>
  <c r="S61" i="76"/>
  <c r="R61" i="76"/>
  <c r="V60" i="76"/>
  <c r="U60" i="76"/>
  <c r="T60" i="76"/>
  <c r="S60" i="76"/>
  <c r="R60" i="76"/>
  <c r="V59" i="76"/>
  <c r="U59" i="76"/>
  <c r="T59" i="76"/>
  <c r="S59" i="76"/>
  <c r="R59" i="76"/>
  <c r="V58" i="76"/>
  <c r="U58" i="76"/>
  <c r="T58" i="76"/>
  <c r="S58" i="76"/>
  <c r="R58" i="76"/>
  <c r="V57" i="76"/>
  <c r="U57" i="76"/>
  <c r="T57" i="76"/>
  <c r="S57" i="76"/>
  <c r="R57" i="76"/>
  <c r="V56" i="76"/>
  <c r="U56" i="76"/>
  <c r="T56" i="76"/>
  <c r="S56" i="76"/>
  <c r="R56" i="76"/>
  <c r="V55" i="76"/>
  <c r="U55" i="76"/>
  <c r="T55" i="76"/>
  <c r="S55" i="76"/>
  <c r="R55" i="76"/>
  <c r="V54" i="76"/>
  <c r="U54" i="76"/>
  <c r="T54" i="76"/>
  <c r="S54" i="76"/>
  <c r="R54" i="76"/>
  <c r="V53" i="76"/>
  <c r="U53" i="76"/>
  <c r="T53" i="76"/>
  <c r="S53" i="76"/>
  <c r="R53" i="76"/>
  <c r="V52" i="76"/>
  <c r="U52" i="76"/>
  <c r="T52" i="76"/>
  <c r="S52" i="76"/>
  <c r="R52" i="76"/>
  <c r="V51" i="76"/>
  <c r="U51" i="76"/>
  <c r="T51" i="76"/>
  <c r="S51" i="76"/>
  <c r="R51" i="76"/>
  <c r="V50" i="76"/>
  <c r="U50" i="76"/>
  <c r="T50" i="76"/>
  <c r="S50" i="76"/>
  <c r="R50" i="76"/>
  <c r="V49" i="76"/>
  <c r="U49" i="76"/>
  <c r="T49" i="76"/>
  <c r="S49" i="76"/>
  <c r="R49" i="76"/>
  <c r="V48" i="76"/>
  <c r="U48" i="76"/>
  <c r="T48" i="76"/>
  <c r="S48" i="76"/>
  <c r="R48" i="76"/>
  <c r="V47" i="76"/>
  <c r="U47" i="76"/>
  <c r="T47" i="76"/>
  <c r="S47" i="76"/>
  <c r="R47" i="76"/>
  <c r="V46" i="76"/>
  <c r="U46" i="76"/>
  <c r="T46" i="76"/>
  <c r="S46" i="76"/>
  <c r="R46" i="76"/>
  <c r="V45" i="76"/>
  <c r="U45" i="76"/>
  <c r="T45" i="76"/>
  <c r="S45" i="76"/>
  <c r="R45" i="76"/>
  <c r="V44" i="76"/>
  <c r="U44" i="76"/>
  <c r="T44" i="76"/>
  <c r="S44" i="76"/>
  <c r="R44" i="76"/>
  <c r="V43" i="76"/>
  <c r="U43" i="76"/>
  <c r="T43" i="76"/>
  <c r="S43" i="76"/>
  <c r="R43" i="76"/>
  <c r="V42" i="76"/>
  <c r="U42" i="76"/>
  <c r="T42" i="76"/>
  <c r="S42" i="76"/>
  <c r="R42" i="76"/>
  <c r="V41" i="76"/>
  <c r="U41" i="76"/>
  <c r="T41" i="76"/>
  <c r="S41" i="76"/>
  <c r="R41" i="76"/>
  <c r="V40" i="76"/>
  <c r="U40" i="76"/>
  <c r="T40" i="76"/>
  <c r="S40" i="76"/>
  <c r="R40" i="76"/>
  <c r="V39" i="76"/>
  <c r="U39" i="76"/>
  <c r="T39" i="76"/>
  <c r="S39" i="76"/>
  <c r="R39" i="76"/>
  <c r="V38" i="76"/>
  <c r="U38" i="76"/>
  <c r="T38" i="76"/>
  <c r="S38" i="76"/>
  <c r="R38" i="76"/>
  <c r="V37" i="76"/>
  <c r="U37" i="76"/>
  <c r="T37" i="76"/>
  <c r="S37" i="76"/>
  <c r="R37" i="76"/>
  <c r="V36" i="76"/>
  <c r="U36" i="76"/>
  <c r="T36" i="76"/>
  <c r="S36" i="76"/>
  <c r="R36" i="76"/>
  <c r="V35" i="76"/>
  <c r="U35" i="76"/>
  <c r="T35" i="76"/>
  <c r="S35" i="76"/>
  <c r="R35" i="76"/>
  <c r="V34" i="76"/>
  <c r="U34" i="76"/>
  <c r="T34" i="76"/>
  <c r="S34" i="76"/>
  <c r="R34" i="76"/>
  <c r="V33" i="76"/>
  <c r="U33" i="76"/>
  <c r="T33" i="76"/>
  <c r="S33" i="76"/>
  <c r="R33" i="76"/>
  <c r="V32" i="76"/>
  <c r="U32" i="76"/>
  <c r="T32" i="76"/>
  <c r="S32" i="76"/>
  <c r="R32" i="76"/>
  <c r="V31" i="76"/>
  <c r="U31" i="76"/>
  <c r="T31" i="76"/>
  <c r="S31" i="76"/>
  <c r="R31" i="76"/>
  <c r="V30" i="76"/>
  <c r="U30" i="76"/>
  <c r="T30" i="76"/>
  <c r="S30" i="76"/>
  <c r="R30" i="76"/>
  <c r="V29" i="76"/>
  <c r="U29" i="76"/>
  <c r="T29" i="76"/>
  <c r="S29" i="76"/>
  <c r="R29" i="76"/>
  <c r="V28" i="76"/>
  <c r="U28" i="76"/>
  <c r="T28" i="76"/>
  <c r="S28" i="76"/>
  <c r="R28" i="76"/>
  <c r="V27" i="76"/>
  <c r="U27" i="76"/>
  <c r="T27" i="76"/>
  <c r="S27" i="76"/>
  <c r="R27" i="76"/>
  <c r="V26" i="76"/>
  <c r="U26" i="76"/>
  <c r="T26" i="76"/>
  <c r="S26" i="76"/>
  <c r="R26" i="76"/>
  <c r="V25" i="76"/>
  <c r="U25" i="76"/>
  <c r="T25" i="76"/>
  <c r="S25" i="76"/>
  <c r="R25" i="76"/>
  <c r="V24" i="76"/>
  <c r="U24" i="76"/>
  <c r="T24" i="76"/>
  <c r="S24" i="76"/>
  <c r="R24" i="76"/>
  <c r="V23" i="76"/>
  <c r="U23" i="76"/>
  <c r="T23" i="76"/>
  <c r="S23" i="76"/>
  <c r="R23" i="76"/>
  <c r="V22" i="76"/>
  <c r="U22" i="76"/>
  <c r="T22" i="76"/>
  <c r="S22" i="76"/>
  <c r="R22" i="76"/>
  <c r="V21" i="76"/>
  <c r="U21" i="76"/>
  <c r="T21" i="76"/>
  <c r="S21" i="76"/>
  <c r="R21" i="76"/>
  <c r="V20" i="76"/>
  <c r="U20" i="76"/>
  <c r="T20" i="76"/>
  <c r="S20" i="76"/>
  <c r="R20" i="76"/>
  <c r="V19" i="76"/>
  <c r="U19" i="76"/>
  <c r="T19" i="76"/>
  <c r="S19" i="76"/>
  <c r="R19" i="76"/>
  <c r="V18" i="76"/>
  <c r="U18" i="76"/>
  <c r="T18" i="76"/>
  <c r="S18" i="76"/>
  <c r="R18" i="76"/>
  <c r="V17" i="76"/>
  <c r="U17" i="76"/>
  <c r="T17" i="76"/>
  <c r="S17" i="76"/>
  <c r="R17" i="76"/>
  <c r="V16" i="76"/>
  <c r="U16" i="76"/>
  <c r="T16" i="76"/>
  <c r="S16" i="76"/>
  <c r="R16" i="76"/>
  <c r="V15" i="76"/>
  <c r="U15" i="76"/>
  <c r="T15" i="76"/>
  <c r="S15" i="76"/>
  <c r="R15" i="76"/>
  <c r="V14" i="76"/>
  <c r="U14" i="76"/>
  <c r="T14" i="76"/>
  <c r="S14" i="76"/>
  <c r="R14" i="76"/>
  <c r="V13" i="76"/>
  <c r="U13" i="76"/>
  <c r="T13" i="76"/>
  <c r="S13" i="76"/>
  <c r="R13" i="76"/>
  <c r="V12" i="76"/>
  <c r="U12" i="76"/>
  <c r="T12" i="76"/>
  <c r="S12" i="76"/>
  <c r="R12" i="76"/>
  <c r="V11" i="76"/>
  <c r="U11" i="76"/>
  <c r="T11" i="76"/>
  <c r="S11" i="76"/>
  <c r="R11" i="76"/>
  <c r="V10" i="76"/>
  <c r="U10" i="76"/>
  <c r="T10" i="76"/>
  <c r="S10" i="76"/>
  <c r="R10" i="76"/>
  <c r="V9" i="76"/>
  <c r="U9" i="76"/>
  <c r="T9" i="76"/>
  <c r="S9" i="76"/>
  <c r="R9" i="76"/>
  <c r="V8" i="76"/>
  <c r="U8" i="76"/>
  <c r="T8" i="76"/>
  <c r="S8" i="76"/>
  <c r="R8" i="76"/>
  <c r="V7" i="76"/>
  <c r="U7" i="76"/>
  <c r="T7" i="76"/>
  <c r="S7" i="76"/>
  <c r="R7" i="76"/>
  <c r="V6" i="76"/>
  <c r="U6" i="76"/>
  <c r="T6" i="76"/>
  <c r="S6" i="76"/>
  <c r="R6" i="76"/>
  <c r="V5" i="76"/>
  <c r="U5" i="76"/>
  <c r="T5" i="76"/>
  <c r="S5" i="76"/>
  <c r="R5" i="76"/>
  <c r="V4" i="76"/>
  <c r="U4" i="76"/>
  <c r="T4" i="76"/>
  <c r="S4" i="76"/>
  <c r="R4" i="76"/>
  <c r="V3" i="76"/>
  <c r="U3" i="76"/>
  <c r="T3" i="76"/>
  <c r="S3" i="76"/>
  <c r="R3" i="76"/>
  <c r="V2" i="76"/>
  <c r="U2" i="76"/>
  <c r="T2" i="76"/>
  <c r="S2" i="76"/>
  <c r="R2" i="76"/>
  <c r="AI2" i="76" s="1" a="1"/>
  <c r="E384" i="75" a="1"/>
  <c r="D384" i="75" a="1"/>
  <c r="C384" i="75" a="1"/>
  <c r="B384" i="75" a="1"/>
  <c r="E383" i="75" a="1"/>
  <c r="D383" i="75" a="1"/>
  <c r="C383" i="75" a="1"/>
  <c r="B383" i="75" a="1"/>
  <c r="E382" i="75" a="1"/>
  <c r="D382" i="75" a="1"/>
  <c r="C382" i="75" a="1"/>
  <c r="B382" i="75" a="1"/>
  <c r="E381" i="75" a="1"/>
  <c r="D381" i="75" a="1"/>
  <c r="C381" i="75" a="1"/>
  <c r="B381" i="75" a="1"/>
  <c r="E380" i="75" a="1"/>
  <c r="D380" i="75" a="1"/>
  <c r="C380" i="75" a="1"/>
  <c r="B380" i="75" a="1"/>
  <c r="E379" i="75" a="1"/>
  <c r="D379" i="75" a="1"/>
  <c r="C379" i="75" a="1"/>
  <c r="B379" i="75" a="1"/>
  <c r="E378" i="75" a="1"/>
  <c r="D378" i="75" a="1"/>
  <c r="C378" i="75" a="1"/>
  <c r="B378" i="75" a="1"/>
  <c r="E377" i="75" a="1"/>
  <c r="D377" i="75" a="1"/>
  <c r="C377" i="75" a="1"/>
  <c r="B377" i="75" a="1"/>
  <c r="E376" i="75" a="1"/>
  <c r="D376" i="75" a="1"/>
  <c r="C376" i="75" a="1"/>
  <c r="B376" i="75" a="1"/>
  <c r="AE238" i="75" a="1"/>
  <c r="AD238" i="75" a="1"/>
  <c r="AC238" i="75" a="1"/>
  <c r="AB238" i="75" a="1"/>
  <c r="AA238" i="75" a="1"/>
  <c r="Z238" i="75" a="1"/>
  <c r="Y238" i="75" a="1"/>
  <c r="X238" i="75" a="1"/>
  <c r="W238" i="75" a="1"/>
  <c r="AE237" i="75" a="1"/>
  <c r="AD237" i="75" a="1"/>
  <c r="AC237" i="75" a="1"/>
  <c r="AB237" i="75" a="1"/>
  <c r="AA237" i="75" a="1"/>
  <c r="Z237" i="75" a="1"/>
  <c r="Y237" i="75" a="1"/>
  <c r="X237" i="75" a="1"/>
  <c r="W237" i="75" a="1"/>
  <c r="AE236" i="75" a="1"/>
  <c r="AD236" i="75" a="1"/>
  <c r="AC236" i="75" a="1"/>
  <c r="AB236" i="75" a="1"/>
  <c r="AA236" i="75" a="1"/>
  <c r="Z236" i="75" a="1"/>
  <c r="Y236" i="75" a="1"/>
  <c r="X236" i="75" a="1"/>
  <c r="W236" i="75" a="1"/>
  <c r="AE235" i="75" a="1"/>
  <c r="AD235" i="75" a="1"/>
  <c r="AC235" i="75" a="1"/>
  <c r="AB235" i="75" a="1"/>
  <c r="AA235" i="75" a="1"/>
  <c r="Z235" i="75" a="1"/>
  <c r="Y235" i="75" a="1"/>
  <c r="X235" i="75" a="1"/>
  <c r="W235" i="75" a="1"/>
  <c r="AE234" i="75" a="1"/>
  <c r="AD234" i="75" a="1"/>
  <c r="AC234" i="75" a="1"/>
  <c r="AB234" i="75" a="1"/>
  <c r="AA234" i="75" a="1"/>
  <c r="Z234" i="75" a="1"/>
  <c r="Y234" i="75" a="1"/>
  <c r="X234" i="75" a="1"/>
  <c r="W234" i="75" a="1"/>
  <c r="AE233" i="75" a="1"/>
  <c r="AD233" i="75" a="1"/>
  <c r="AC233" i="75" a="1"/>
  <c r="AB233" i="75" a="1"/>
  <c r="AA233" i="75" a="1"/>
  <c r="Z233" i="75" a="1"/>
  <c r="Y233" i="75" a="1"/>
  <c r="X233" i="75" a="1"/>
  <c r="W233" i="75" a="1"/>
  <c r="AE232" i="75" a="1"/>
  <c r="AD232" i="75" a="1"/>
  <c r="AC232" i="75" a="1"/>
  <c r="AB232" i="75" a="1"/>
  <c r="AA232" i="75" a="1"/>
  <c r="Z232" i="75" a="1"/>
  <c r="Y232" i="75" a="1"/>
  <c r="X232" i="75" a="1"/>
  <c r="W232" i="75" a="1"/>
  <c r="AE231" i="75" a="1"/>
  <c r="AD231" i="75" a="1"/>
  <c r="AC231" i="75" a="1"/>
  <c r="AB231" i="75" a="1"/>
  <c r="AA231" i="75" a="1"/>
  <c r="Z231" i="75" a="1"/>
  <c r="Y231" i="75" a="1"/>
  <c r="X231" i="75" a="1"/>
  <c r="W231" i="75" a="1"/>
  <c r="AE230" i="75" a="1"/>
  <c r="AD230" i="75" a="1"/>
  <c r="AC230" i="75" a="1"/>
  <c r="AB230" i="75" a="1"/>
  <c r="AA230" i="75" a="1"/>
  <c r="Z230" i="75" a="1"/>
  <c r="Y230" i="75" a="1"/>
  <c r="X230" i="75" a="1"/>
  <c r="W230" i="75" a="1"/>
  <c r="E253" i="75" a="1"/>
  <c r="AE229" i="75" a="1"/>
  <c r="AD229" i="75" a="1"/>
  <c r="AC229" i="75" a="1"/>
  <c r="AB229" i="75" a="1"/>
  <c r="AA229" i="75" a="1"/>
  <c r="Z229" i="75" a="1"/>
  <c r="Y229" i="75" a="1"/>
  <c r="X229" i="75" a="1"/>
  <c r="W229" i="75" a="1"/>
  <c r="E252" i="75" a="1"/>
  <c r="AE228" i="75" a="1"/>
  <c r="AD228" i="75" a="1"/>
  <c r="AC228" i="75" a="1"/>
  <c r="AB228" i="75" a="1"/>
  <c r="AA228" i="75" a="1"/>
  <c r="Z228" i="75" a="1"/>
  <c r="Y228" i="75" a="1"/>
  <c r="X228" i="75" a="1"/>
  <c r="W228" i="75" a="1"/>
  <c r="E251" i="75" a="1"/>
  <c r="AE227" i="75" a="1"/>
  <c r="AD227" i="75" a="1"/>
  <c r="AC227" i="75" a="1"/>
  <c r="AB227" i="75" a="1"/>
  <c r="AA227" i="75" a="1"/>
  <c r="Z227" i="75" a="1"/>
  <c r="Y227" i="75" a="1"/>
  <c r="X227" i="75" a="1"/>
  <c r="W227" i="75" a="1"/>
  <c r="E250" i="75" a="1"/>
  <c r="AE226" i="75" a="1"/>
  <c r="AD226" i="75" a="1"/>
  <c r="AC226" i="75" a="1"/>
  <c r="AB226" i="75" a="1"/>
  <c r="AA226" i="75" a="1"/>
  <c r="Z226" i="75" a="1"/>
  <c r="Y226" i="75" a="1"/>
  <c r="X226" i="75" a="1"/>
  <c r="W226" i="75" a="1"/>
  <c r="E249" i="75" a="1"/>
  <c r="AE225" i="75" a="1"/>
  <c r="AD225" i="75" a="1"/>
  <c r="AC225" i="75" a="1"/>
  <c r="AB225" i="75" a="1"/>
  <c r="AA225" i="75" a="1"/>
  <c r="Z225" i="75" a="1"/>
  <c r="Y225" i="75" a="1"/>
  <c r="X225" i="75" a="1"/>
  <c r="W225" i="75" a="1"/>
  <c r="E248" i="75" a="1"/>
  <c r="AE224" i="75" a="1"/>
  <c r="AD224" i="75" a="1"/>
  <c r="AC224" i="75" a="1"/>
  <c r="AB224" i="75" a="1"/>
  <c r="AA224" i="75" a="1"/>
  <c r="Z224" i="75" a="1"/>
  <c r="Y224" i="75" a="1"/>
  <c r="X224" i="75" a="1"/>
  <c r="W224" i="75" a="1"/>
  <c r="E247" i="75" a="1"/>
  <c r="AE223" i="75" a="1"/>
  <c r="AD223" i="75" a="1"/>
  <c r="AC223" i="75" a="1"/>
  <c r="AB223" i="75" a="1"/>
  <c r="AA223" i="75" a="1"/>
  <c r="Z223" i="75" a="1"/>
  <c r="Y223" i="75" a="1"/>
  <c r="X223" i="75" a="1"/>
  <c r="W223" i="75" a="1"/>
  <c r="E246" i="75" a="1"/>
  <c r="AE222" i="75" a="1"/>
  <c r="AD222" i="75" a="1"/>
  <c r="AC222" i="75" a="1"/>
  <c r="AB222" i="75" a="1"/>
  <c r="AA222" i="75" a="1"/>
  <c r="Z222" i="75" a="1"/>
  <c r="Y222" i="75" a="1"/>
  <c r="X222" i="75" a="1"/>
  <c r="W222" i="75" a="1"/>
  <c r="E245" i="75" a="1"/>
  <c r="AE221" i="75" a="1"/>
  <c r="AD221" i="75" a="1"/>
  <c r="AC221" i="75" a="1"/>
  <c r="AB221" i="75" a="1"/>
  <c r="AA221" i="75" a="1"/>
  <c r="Z221" i="75" a="1"/>
  <c r="Y221" i="75" a="1"/>
  <c r="X221" i="75" a="1"/>
  <c r="W221" i="75" a="1"/>
  <c r="AE220" i="75" a="1"/>
  <c r="AD220" i="75" a="1"/>
  <c r="AC220" i="75" a="1"/>
  <c r="AB220" i="75" a="1"/>
  <c r="AA220" i="75" a="1"/>
  <c r="Z220" i="75" a="1"/>
  <c r="Y220" i="75" a="1"/>
  <c r="X220" i="75" a="1"/>
  <c r="W220" i="75" a="1"/>
  <c r="AE219" i="75" a="1"/>
  <c r="AD219" i="75" a="1"/>
  <c r="AC219" i="75" a="1"/>
  <c r="AB219" i="75" a="1"/>
  <c r="AA219" i="75" a="1"/>
  <c r="Z219" i="75" a="1"/>
  <c r="Y219" i="75" a="1"/>
  <c r="X219" i="75" a="1"/>
  <c r="W219" i="75" a="1"/>
  <c r="AE218" i="75" a="1"/>
  <c r="AD218" i="75" a="1"/>
  <c r="AC218" i="75" a="1"/>
  <c r="AB218" i="75" a="1"/>
  <c r="AA218" i="75" a="1"/>
  <c r="Z218" i="75" a="1"/>
  <c r="Y218" i="75" a="1"/>
  <c r="X218" i="75" a="1"/>
  <c r="W218" i="75" a="1"/>
  <c r="AE217" i="75" a="1"/>
  <c r="AD217" i="75" a="1"/>
  <c r="AC217" i="75" a="1"/>
  <c r="AB217" i="75" a="1"/>
  <c r="AA217" i="75" a="1"/>
  <c r="Z217" i="75" a="1"/>
  <c r="Y217" i="75" a="1"/>
  <c r="X217" i="75" a="1"/>
  <c r="W217" i="75" a="1"/>
  <c r="AE216" i="75" a="1"/>
  <c r="AD216" i="75" a="1"/>
  <c r="AC216" i="75" a="1"/>
  <c r="AB216" i="75" a="1"/>
  <c r="AA216" i="75" a="1"/>
  <c r="Z216" i="75" a="1"/>
  <c r="Y216" i="75" a="1"/>
  <c r="X216" i="75" a="1"/>
  <c r="W216" i="75" a="1"/>
  <c r="AE215" i="75" a="1"/>
  <c r="AD215" i="75" a="1"/>
  <c r="AC215" i="75" a="1"/>
  <c r="AB215" i="75" a="1"/>
  <c r="AA215" i="75" a="1"/>
  <c r="Z215" i="75" a="1"/>
  <c r="Y215" i="75" a="1"/>
  <c r="X215" i="75" a="1"/>
  <c r="W215" i="75" a="1"/>
  <c r="AE214" i="75" a="1"/>
  <c r="AD214" i="75" a="1"/>
  <c r="AC214" i="75" a="1"/>
  <c r="AB214" i="75" a="1"/>
  <c r="AA214" i="75" a="1"/>
  <c r="Z214" i="75" a="1"/>
  <c r="Y214" i="75" a="1"/>
  <c r="X214" i="75" a="1"/>
  <c r="W214" i="75" a="1"/>
  <c r="AE213" i="75" a="1"/>
  <c r="J260" i="75" s="1"/>
  <c r="AD213" i="75" a="1"/>
  <c r="I260" i="75" s="1"/>
  <c r="AC213" i="75" a="1"/>
  <c r="H260" i="75" s="1"/>
  <c r="AB213" i="75" a="1"/>
  <c r="G260" i="75" s="1"/>
  <c r="AA213" i="75" a="1"/>
  <c r="F260" i="75" s="1"/>
  <c r="Z213" i="75" a="1"/>
  <c r="E260" i="75" s="1"/>
  <c r="Y213" i="75" a="1"/>
  <c r="D260" i="75" s="1"/>
  <c r="X213" i="75" a="1"/>
  <c r="C260" i="75" s="1"/>
  <c r="W213" i="75" a="1"/>
  <c r="B260" i="75" s="1"/>
  <c r="V198" i="75"/>
  <c r="U198" i="75"/>
  <c r="T198" i="75"/>
  <c r="S198" i="75"/>
  <c r="R198" i="75"/>
  <c r="V197" i="75"/>
  <c r="U197" i="75"/>
  <c r="T197" i="75"/>
  <c r="S197" i="75"/>
  <c r="R197" i="75"/>
  <c r="V196" i="75"/>
  <c r="U196" i="75"/>
  <c r="T196" i="75"/>
  <c r="S196" i="75"/>
  <c r="R196" i="75"/>
  <c r="V195" i="75"/>
  <c r="U195" i="75"/>
  <c r="T195" i="75"/>
  <c r="S195" i="75"/>
  <c r="R195" i="75"/>
  <c r="V194" i="75"/>
  <c r="U194" i="75"/>
  <c r="T194" i="75"/>
  <c r="S194" i="75"/>
  <c r="R194" i="75"/>
  <c r="V193" i="75"/>
  <c r="U193" i="75"/>
  <c r="T193" i="75"/>
  <c r="S193" i="75"/>
  <c r="R193" i="75"/>
  <c r="V192" i="75"/>
  <c r="U192" i="75"/>
  <c r="T192" i="75"/>
  <c r="S192" i="75"/>
  <c r="R192" i="75"/>
  <c r="V191" i="75"/>
  <c r="U191" i="75"/>
  <c r="T191" i="75"/>
  <c r="S191" i="75"/>
  <c r="R191" i="75"/>
  <c r="V190" i="75"/>
  <c r="U190" i="75"/>
  <c r="T190" i="75"/>
  <c r="S190" i="75"/>
  <c r="R190" i="75"/>
  <c r="V189" i="75"/>
  <c r="U189" i="75"/>
  <c r="T189" i="75"/>
  <c r="S189" i="75"/>
  <c r="R189" i="75"/>
  <c r="V188" i="75"/>
  <c r="U188" i="75"/>
  <c r="T188" i="75"/>
  <c r="S188" i="75"/>
  <c r="R188" i="75"/>
  <c r="V187" i="75"/>
  <c r="U187" i="75"/>
  <c r="T187" i="75"/>
  <c r="S187" i="75"/>
  <c r="R187" i="75"/>
  <c r="V186" i="75"/>
  <c r="U186" i="75"/>
  <c r="T186" i="75"/>
  <c r="S186" i="75"/>
  <c r="R186" i="75"/>
  <c r="V185" i="75"/>
  <c r="U185" i="75"/>
  <c r="T185" i="75"/>
  <c r="S185" i="75"/>
  <c r="R185" i="75"/>
  <c r="V184" i="75"/>
  <c r="U184" i="75"/>
  <c r="T184" i="75"/>
  <c r="S184" i="75"/>
  <c r="R184" i="75"/>
  <c r="V183" i="75"/>
  <c r="U183" i="75"/>
  <c r="T183" i="75"/>
  <c r="S183" i="75"/>
  <c r="R183" i="75"/>
  <c r="V182" i="75"/>
  <c r="U182" i="75"/>
  <c r="T182" i="75"/>
  <c r="S182" i="75"/>
  <c r="R182" i="75"/>
  <c r="V181" i="75"/>
  <c r="U181" i="75"/>
  <c r="T181" i="75"/>
  <c r="S181" i="75"/>
  <c r="R181" i="75"/>
  <c r="V180" i="75"/>
  <c r="U180" i="75"/>
  <c r="T180" i="75"/>
  <c r="S180" i="75"/>
  <c r="R180" i="75"/>
  <c r="V179" i="75"/>
  <c r="U179" i="75"/>
  <c r="T179" i="75"/>
  <c r="S179" i="75"/>
  <c r="R179" i="75"/>
  <c r="V178" i="75"/>
  <c r="U178" i="75"/>
  <c r="T178" i="75"/>
  <c r="S178" i="75"/>
  <c r="R178" i="75"/>
  <c r="V177" i="75"/>
  <c r="U177" i="75"/>
  <c r="T177" i="75"/>
  <c r="S177" i="75"/>
  <c r="R177" i="75"/>
  <c r="V176" i="75"/>
  <c r="U176" i="75"/>
  <c r="T176" i="75"/>
  <c r="S176" i="75"/>
  <c r="R176" i="75"/>
  <c r="V175" i="75"/>
  <c r="U175" i="75"/>
  <c r="T175" i="75"/>
  <c r="S175" i="75"/>
  <c r="R175" i="75"/>
  <c r="V174" i="75"/>
  <c r="U174" i="75"/>
  <c r="T174" i="75"/>
  <c r="S174" i="75"/>
  <c r="R174" i="75"/>
  <c r="V173" i="75"/>
  <c r="U173" i="75"/>
  <c r="T173" i="75"/>
  <c r="S173" i="75"/>
  <c r="R173" i="75"/>
  <c r="V172" i="75"/>
  <c r="U172" i="75"/>
  <c r="T172" i="75"/>
  <c r="S172" i="75"/>
  <c r="R172" i="75"/>
  <c r="V171" i="75"/>
  <c r="U171" i="75"/>
  <c r="T171" i="75"/>
  <c r="S171" i="75"/>
  <c r="R171" i="75"/>
  <c r="V170" i="75"/>
  <c r="U170" i="75"/>
  <c r="T170" i="75"/>
  <c r="S170" i="75"/>
  <c r="R170" i="75"/>
  <c r="V169" i="75"/>
  <c r="U169" i="75"/>
  <c r="T169" i="75"/>
  <c r="S169" i="75"/>
  <c r="R169" i="75"/>
  <c r="V168" i="75"/>
  <c r="U168" i="75"/>
  <c r="T168" i="75"/>
  <c r="S168" i="75"/>
  <c r="R168" i="75"/>
  <c r="V167" i="75"/>
  <c r="U167" i="75"/>
  <c r="T167" i="75"/>
  <c r="S167" i="75"/>
  <c r="R167" i="75"/>
  <c r="V166" i="75"/>
  <c r="U166" i="75"/>
  <c r="T166" i="75"/>
  <c r="S166" i="75"/>
  <c r="R166" i="75"/>
  <c r="V165" i="75"/>
  <c r="U165" i="75"/>
  <c r="T165" i="75"/>
  <c r="S165" i="75"/>
  <c r="R165" i="75"/>
  <c r="V164" i="75"/>
  <c r="U164" i="75"/>
  <c r="T164" i="75"/>
  <c r="S164" i="75"/>
  <c r="R164" i="75"/>
  <c r="V163" i="75"/>
  <c r="U163" i="75"/>
  <c r="T163" i="75"/>
  <c r="S163" i="75"/>
  <c r="R163" i="75"/>
  <c r="V162" i="75"/>
  <c r="U162" i="75"/>
  <c r="T162" i="75"/>
  <c r="S162" i="75"/>
  <c r="R162" i="75"/>
  <c r="V161" i="75"/>
  <c r="U161" i="75"/>
  <c r="T161" i="75"/>
  <c r="S161" i="75"/>
  <c r="R161" i="75"/>
  <c r="V160" i="75"/>
  <c r="U160" i="75"/>
  <c r="T160" i="75"/>
  <c r="S160" i="75"/>
  <c r="R160" i="75"/>
  <c r="V159" i="75"/>
  <c r="U159" i="75"/>
  <c r="T159" i="75"/>
  <c r="S159" i="75"/>
  <c r="R159" i="75"/>
  <c r="V158" i="75"/>
  <c r="U158" i="75"/>
  <c r="T158" i="75"/>
  <c r="S158" i="75"/>
  <c r="R158" i="75"/>
  <c r="V157" i="75"/>
  <c r="U157" i="75"/>
  <c r="T157" i="75"/>
  <c r="S157" i="75"/>
  <c r="R157" i="75"/>
  <c r="V156" i="75"/>
  <c r="U156" i="75"/>
  <c r="T156" i="75"/>
  <c r="S156" i="75"/>
  <c r="R156" i="75"/>
  <c r="V155" i="75"/>
  <c r="U155" i="75"/>
  <c r="T155" i="75"/>
  <c r="S155" i="75"/>
  <c r="R155" i="75"/>
  <c r="V154" i="75"/>
  <c r="U154" i="75"/>
  <c r="T154" i="75"/>
  <c r="S154" i="75"/>
  <c r="R154" i="75"/>
  <c r="V153" i="75"/>
  <c r="U153" i="75"/>
  <c r="T153" i="75"/>
  <c r="S153" i="75"/>
  <c r="R153" i="75"/>
  <c r="V152" i="75"/>
  <c r="U152" i="75"/>
  <c r="T152" i="75"/>
  <c r="S152" i="75"/>
  <c r="R152" i="75"/>
  <c r="V151" i="75"/>
  <c r="U151" i="75"/>
  <c r="T151" i="75"/>
  <c r="S151" i="75"/>
  <c r="R151" i="75"/>
  <c r="V150" i="75"/>
  <c r="U150" i="75"/>
  <c r="T150" i="75"/>
  <c r="S150" i="75"/>
  <c r="R150" i="75"/>
  <c r="V149" i="75"/>
  <c r="U149" i="75"/>
  <c r="T149" i="75"/>
  <c r="S149" i="75"/>
  <c r="R149" i="75"/>
  <c r="V148" i="75"/>
  <c r="U148" i="75"/>
  <c r="T148" i="75"/>
  <c r="S148" i="75"/>
  <c r="R148" i="75"/>
  <c r="V147" i="75"/>
  <c r="U147" i="75"/>
  <c r="T147" i="75"/>
  <c r="S147" i="75"/>
  <c r="R147" i="75"/>
  <c r="V146" i="75"/>
  <c r="U146" i="75"/>
  <c r="T146" i="75"/>
  <c r="S146" i="75"/>
  <c r="R146" i="75"/>
  <c r="V145" i="75"/>
  <c r="U145" i="75"/>
  <c r="T145" i="75"/>
  <c r="S145" i="75"/>
  <c r="R145" i="75"/>
  <c r="V144" i="75"/>
  <c r="U144" i="75"/>
  <c r="T144" i="75"/>
  <c r="S144" i="75"/>
  <c r="R144" i="75"/>
  <c r="V143" i="75"/>
  <c r="U143" i="75"/>
  <c r="T143" i="75"/>
  <c r="S143" i="75"/>
  <c r="R143" i="75"/>
  <c r="V142" i="75"/>
  <c r="U142" i="75"/>
  <c r="T142" i="75"/>
  <c r="S142" i="75"/>
  <c r="R142" i="75"/>
  <c r="V141" i="75"/>
  <c r="U141" i="75"/>
  <c r="T141" i="75"/>
  <c r="S141" i="75"/>
  <c r="R141" i="75"/>
  <c r="V140" i="75"/>
  <c r="U140" i="75"/>
  <c r="T140" i="75"/>
  <c r="S140" i="75"/>
  <c r="R140" i="75"/>
  <c r="V139" i="75"/>
  <c r="U139" i="75"/>
  <c r="T139" i="75"/>
  <c r="S139" i="75"/>
  <c r="R139" i="75"/>
  <c r="V138" i="75"/>
  <c r="U138" i="75"/>
  <c r="T138" i="75"/>
  <c r="S138" i="75"/>
  <c r="R138" i="75"/>
  <c r="V137" i="75"/>
  <c r="U137" i="75"/>
  <c r="T137" i="75"/>
  <c r="S137" i="75"/>
  <c r="R137" i="75"/>
  <c r="V136" i="75"/>
  <c r="U136" i="75"/>
  <c r="T136" i="75"/>
  <c r="S136" i="75"/>
  <c r="R136" i="75"/>
  <c r="V135" i="75"/>
  <c r="U135" i="75"/>
  <c r="T135" i="75"/>
  <c r="S135" i="75"/>
  <c r="R135" i="75"/>
  <c r="V134" i="75"/>
  <c r="U134" i="75"/>
  <c r="T134" i="75"/>
  <c r="S134" i="75"/>
  <c r="R134" i="75"/>
  <c r="V133" i="75"/>
  <c r="U133" i="75"/>
  <c r="T133" i="75"/>
  <c r="S133" i="75"/>
  <c r="R133" i="75"/>
  <c r="V132" i="75"/>
  <c r="U132" i="75"/>
  <c r="T132" i="75"/>
  <c r="S132" i="75"/>
  <c r="R132" i="75"/>
  <c r="V131" i="75"/>
  <c r="U131" i="75"/>
  <c r="T131" i="75"/>
  <c r="S131" i="75"/>
  <c r="R131" i="75"/>
  <c r="V130" i="75"/>
  <c r="U130" i="75"/>
  <c r="T130" i="75"/>
  <c r="S130" i="75"/>
  <c r="R130" i="75"/>
  <c r="V129" i="75"/>
  <c r="U129" i="75"/>
  <c r="T129" i="75"/>
  <c r="S129" i="75"/>
  <c r="R129" i="75"/>
  <c r="V128" i="75"/>
  <c r="U128" i="75"/>
  <c r="T128" i="75"/>
  <c r="S128" i="75"/>
  <c r="R128" i="75"/>
  <c r="V127" i="75"/>
  <c r="U127" i="75"/>
  <c r="T127" i="75"/>
  <c r="S127" i="75"/>
  <c r="R127" i="75"/>
  <c r="V126" i="75"/>
  <c r="U126" i="75"/>
  <c r="T126" i="75"/>
  <c r="S126" i="75"/>
  <c r="R126" i="75"/>
  <c r="V125" i="75"/>
  <c r="U125" i="75"/>
  <c r="T125" i="75"/>
  <c r="S125" i="75"/>
  <c r="R125" i="75"/>
  <c r="V124" i="75"/>
  <c r="U124" i="75"/>
  <c r="T124" i="75"/>
  <c r="S124" i="75"/>
  <c r="R124" i="75"/>
  <c r="V123" i="75"/>
  <c r="U123" i="75"/>
  <c r="T123" i="75"/>
  <c r="S123" i="75"/>
  <c r="R123" i="75"/>
  <c r="V122" i="75"/>
  <c r="U122" i="75"/>
  <c r="T122" i="75"/>
  <c r="S122" i="75"/>
  <c r="R122" i="75"/>
  <c r="V121" i="75"/>
  <c r="U121" i="75"/>
  <c r="T121" i="75"/>
  <c r="S121" i="75"/>
  <c r="R121" i="75"/>
  <c r="V120" i="75"/>
  <c r="U120" i="75"/>
  <c r="T120" i="75"/>
  <c r="S120" i="75"/>
  <c r="R120" i="75"/>
  <c r="V119" i="75"/>
  <c r="U119" i="75"/>
  <c r="T119" i="75"/>
  <c r="S119" i="75"/>
  <c r="R119" i="75"/>
  <c r="V118" i="75"/>
  <c r="U118" i="75"/>
  <c r="T118" i="75"/>
  <c r="S118" i="75"/>
  <c r="R118" i="75"/>
  <c r="V117" i="75"/>
  <c r="U117" i="75"/>
  <c r="T117" i="75"/>
  <c r="S117" i="75"/>
  <c r="R117" i="75"/>
  <c r="V116" i="75"/>
  <c r="U116" i="75"/>
  <c r="T116" i="75"/>
  <c r="S116" i="75"/>
  <c r="R116" i="75"/>
  <c r="V115" i="75"/>
  <c r="U115" i="75"/>
  <c r="T115" i="75"/>
  <c r="S115" i="75"/>
  <c r="R115" i="75"/>
  <c r="V114" i="75"/>
  <c r="U114" i="75"/>
  <c r="T114" i="75"/>
  <c r="S114" i="75"/>
  <c r="R114" i="75"/>
  <c r="V113" i="75"/>
  <c r="U113" i="75"/>
  <c r="T113" i="75"/>
  <c r="S113" i="75"/>
  <c r="R113" i="75"/>
  <c r="V112" i="75"/>
  <c r="U112" i="75"/>
  <c r="T112" i="75"/>
  <c r="S112" i="75"/>
  <c r="R112" i="75"/>
  <c r="V111" i="75"/>
  <c r="U111" i="75"/>
  <c r="T111" i="75"/>
  <c r="S111" i="75"/>
  <c r="R111" i="75"/>
  <c r="V110" i="75"/>
  <c r="U110" i="75"/>
  <c r="T110" i="75"/>
  <c r="S110" i="75"/>
  <c r="R110" i="75"/>
  <c r="V109" i="75"/>
  <c r="U109" i="75"/>
  <c r="T109" i="75"/>
  <c r="S109" i="75"/>
  <c r="R109" i="75"/>
  <c r="V108" i="75"/>
  <c r="U108" i="75"/>
  <c r="T108" i="75"/>
  <c r="S108" i="75"/>
  <c r="R108" i="75"/>
  <c r="V107" i="75"/>
  <c r="U107" i="75"/>
  <c r="T107" i="75"/>
  <c r="S107" i="75"/>
  <c r="R107" i="75"/>
  <c r="V106" i="75"/>
  <c r="U106" i="75"/>
  <c r="T106" i="75"/>
  <c r="S106" i="75"/>
  <c r="R106" i="75"/>
  <c r="V105" i="75"/>
  <c r="U105" i="75"/>
  <c r="T105" i="75"/>
  <c r="S105" i="75"/>
  <c r="R105" i="75"/>
  <c r="V104" i="75"/>
  <c r="U104" i="75"/>
  <c r="T104" i="75"/>
  <c r="S104" i="75"/>
  <c r="R104" i="75"/>
  <c r="V103" i="75"/>
  <c r="U103" i="75"/>
  <c r="T103" i="75"/>
  <c r="S103" i="75"/>
  <c r="R103" i="75"/>
  <c r="V102" i="75"/>
  <c r="U102" i="75"/>
  <c r="T102" i="75"/>
  <c r="S102" i="75"/>
  <c r="R102" i="75"/>
  <c r="V101" i="75"/>
  <c r="U101" i="75"/>
  <c r="T101" i="75"/>
  <c r="S101" i="75"/>
  <c r="R101" i="75"/>
  <c r="V100" i="75"/>
  <c r="U100" i="75"/>
  <c r="T100" i="75"/>
  <c r="S100" i="75"/>
  <c r="R100" i="75"/>
  <c r="V99" i="75"/>
  <c r="U99" i="75"/>
  <c r="T99" i="75"/>
  <c r="S99" i="75"/>
  <c r="R99" i="75"/>
  <c r="V98" i="75"/>
  <c r="U98" i="75"/>
  <c r="T98" i="75"/>
  <c r="S98" i="75"/>
  <c r="R98" i="75"/>
  <c r="V97" i="75"/>
  <c r="U97" i="75"/>
  <c r="T97" i="75"/>
  <c r="S97" i="75"/>
  <c r="R97" i="75"/>
  <c r="V96" i="75"/>
  <c r="U96" i="75"/>
  <c r="T96" i="75"/>
  <c r="S96" i="75"/>
  <c r="R96" i="75"/>
  <c r="V95" i="75"/>
  <c r="U95" i="75"/>
  <c r="T95" i="75"/>
  <c r="S95" i="75"/>
  <c r="R95" i="75"/>
  <c r="V94" i="75"/>
  <c r="U94" i="75"/>
  <c r="T94" i="75"/>
  <c r="S94" i="75"/>
  <c r="R94" i="75"/>
  <c r="V93" i="75"/>
  <c r="U93" i="75"/>
  <c r="T93" i="75"/>
  <c r="S93" i="75"/>
  <c r="R93" i="75"/>
  <c r="V92" i="75"/>
  <c r="U92" i="75"/>
  <c r="T92" i="75"/>
  <c r="S92" i="75"/>
  <c r="R92" i="75"/>
  <c r="V91" i="75"/>
  <c r="U91" i="75"/>
  <c r="T91" i="75"/>
  <c r="S91" i="75"/>
  <c r="R91" i="75"/>
  <c r="V90" i="75"/>
  <c r="U90" i="75"/>
  <c r="T90" i="75"/>
  <c r="S90" i="75"/>
  <c r="R90" i="75"/>
  <c r="V89" i="75"/>
  <c r="U89" i="75"/>
  <c r="T89" i="75"/>
  <c r="S89" i="75"/>
  <c r="R89" i="75"/>
  <c r="V88" i="75"/>
  <c r="U88" i="75"/>
  <c r="T88" i="75"/>
  <c r="S88" i="75"/>
  <c r="R88" i="75"/>
  <c r="V87" i="75"/>
  <c r="U87" i="75"/>
  <c r="T87" i="75"/>
  <c r="S87" i="75"/>
  <c r="R87" i="75"/>
  <c r="V86" i="75"/>
  <c r="U86" i="75"/>
  <c r="T86" i="75"/>
  <c r="S86" i="75"/>
  <c r="R86" i="75"/>
  <c r="V85" i="75"/>
  <c r="U85" i="75"/>
  <c r="T85" i="75"/>
  <c r="S85" i="75"/>
  <c r="R85" i="75"/>
  <c r="V84" i="75"/>
  <c r="U84" i="75"/>
  <c r="T84" i="75"/>
  <c r="S84" i="75"/>
  <c r="R84" i="75"/>
  <c r="V83" i="75"/>
  <c r="U83" i="75"/>
  <c r="T83" i="75"/>
  <c r="S83" i="75"/>
  <c r="R83" i="75"/>
  <c r="V82" i="75"/>
  <c r="U82" i="75"/>
  <c r="T82" i="75"/>
  <c r="S82" i="75"/>
  <c r="R82" i="75"/>
  <c r="V81" i="75"/>
  <c r="U81" i="75"/>
  <c r="T81" i="75"/>
  <c r="S81" i="75"/>
  <c r="R81" i="75"/>
  <c r="V80" i="75"/>
  <c r="U80" i="75"/>
  <c r="T80" i="75"/>
  <c r="S80" i="75"/>
  <c r="R80" i="75"/>
  <c r="V79" i="75"/>
  <c r="U79" i="75"/>
  <c r="T79" i="75"/>
  <c r="S79" i="75"/>
  <c r="R79" i="75"/>
  <c r="V78" i="75"/>
  <c r="U78" i="75"/>
  <c r="T78" i="75"/>
  <c r="S78" i="75"/>
  <c r="R78" i="75"/>
  <c r="V77" i="75"/>
  <c r="U77" i="75"/>
  <c r="T77" i="75"/>
  <c r="S77" i="75"/>
  <c r="R77" i="75"/>
  <c r="V76" i="75"/>
  <c r="U76" i="75"/>
  <c r="T76" i="75"/>
  <c r="S76" i="75"/>
  <c r="R76" i="75"/>
  <c r="V75" i="75"/>
  <c r="U75" i="75"/>
  <c r="T75" i="75"/>
  <c r="S75" i="75"/>
  <c r="R75" i="75"/>
  <c r="V74" i="75"/>
  <c r="U74" i="75"/>
  <c r="T74" i="75"/>
  <c r="S74" i="75"/>
  <c r="R74" i="75"/>
  <c r="V73" i="75"/>
  <c r="U73" i="75"/>
  <c r="T73" i="75"/>
  <c r="S73" i="75"/>
  <c r="R73" i="75"/>
  <c r="V72" i="75"/>
  <c r="U72" i="75"/>
  <c r="T72" i="75"/>
  <c r="S72" i="75"/>
  <c r="R72" i="75"/>
  <c r="V71" i="75"/>
  <c r="U71" i="75"/>
  <c r="T71" i="75"/>
  <c r="S71" i="75"/>
  <c r="R71" i="75"/>
  <c r="V70" i="75"/>
  <c r="U70" i="75"/>
  <c r="T70" i="75"/>
  <c r="S70" i="75"/>
  <c r="R70" i="75"/>
  <c r="V69" i="75"/>
  <c r="U69" i="75"/>
  <c r="T69" i="75"/>
  <c r="S69" i="75"/>
  <c r="R69" i="75"/>
  <c r="V68" i="75"/>
  <c r="U68" i="75"/>
  <c r="T68" i="75"/>
  <c r="S68" i="75"/>
  <c r="R68" i="75"/>
  <c r="V67" i="75"/>
  <c r="U67" i="75"/>
  <c r="T67" i="75"/>
  <c r="S67" i="75"/>
  <c r="R67" i="75"/>
  <c r="V66" i="75"/>
  <c r="U66" i="75"/>
  <c r="T66" i="75"/>
  <c r="S66" i="75"/>
  <c r="R66" i="75"/>
  <c r="V65" i="75"/>
  <c r="U65" i="75"/>
  <c r="T65" i="75"/>
  <c r="S65" i="75"/>
  <c r="R65" i="75"/>
  <c r="V64" i="75"/>
  <c r="U64" i="75"/>
  <c r="T64" i="75"/>
  <c r="S64" i="75"/>
  <c r="R64" i="75"/>
  <c r="V63" i="75"/>
  <c r="U63" i="75"/>
  <c r="T63" i="75"/>
  <c r="S63" i="75"/>
  <c r="R63" i="75"/>
  <c r="V62" i="75"/>
  <c r="U62" i="75"/>
  <c r="T62" i="75"/>
  <c r="S62" i="75"/>
  <c r="R62" i="75"/>
  <c r="V61" i="75"/>
  <c r="U61" i="75"/>
  <c r="T61" i="75"/>
  <c r="S61" i="75"/>
  <c r="R61" i="75"/>
  <c r="V60" i="75"/>
  <c r="U60" i="75"/>
  <c r="T60" i="75"/>
  <c r="S60" i="75"/>
  <c r="R60" i="75"/>
  <c r="V59" i="75"/>
  <c r="U59" i="75"/>
  <c r="T59" i="75"/>
  <c r="S59" i="75"/>
  <c r="R59" i="75"/>
  <c r="V58" i="75"/>
  <c r="U58" i="75"/>
  <c r="T58" i="75"/>
  <c r="S58" i="75"/>
  <c r="R58" i="75"/>
  <c r="V57" i="75"/>
  <c r="U57" i="75"/>
  <c r="T57" i="75"/>
  <c r="S57" i="75"/>
  <c r="R57" i="75"/>
  <c r="V56" i="75"/>
  <c r="U56" i="75"/>
  <c r="T56" i="75"/>
  <c r="S56" i="75"/>
  <c r="R56" i="75"/>
  <c r="V55" i="75"/>
  <c r="U55" i="75"/>
  <c r="T55" i="75"/>
  <c r="S55" i="75"/>
  <c r="R55" i="75"/>
  <c r="V54" i="75"/>
  <c r="U54" i="75"/>
  <c r="T54" i="75"/>
  <c r="S54" i="75"/>
  <c r="R54" i="75"/>
  <c r="V53" i="75"/>
  <c r="U53" i="75"/>
  <c r="T53" i="75"/>
  <c r="S53" i="75"/>
  <c r="R53" i="75"/>
  <c r="V52" i="75"/>
  <c r="U52" i="75"/>
  <c r="T52" i="75"/>
  <c r="S52" i="75"/>
  <c r="R52" i="75"/>
  <c r="V51" i="75"/>
  <c r="U51" i="75"/>
  <c r="T51" i="75"/>
  <c r="S51" i="75"/>
  <c r="R51" i="75"/>
  <c r="V50" i="75"/>
  <c r="U50" i="75"/>
  <c r="T50" i="75"/>
  <c r="S50" i="75"/>
  <c r="R50" i="75"/>
  <c r="V49" i="75"/>
  <c r="U49" i="75"/>
  <c r="T49" i="75"/>
  <c r="S49" i="75"/>
  <c r="R49" i="75"/>
  <c r="V48" i="75"/>
  <c r="U48" i="75"/>
  <c r="T48" i="75"/>
  <c r="S48" i="75"/>
  <c r="R48" i="75"/>
  <c r="V47" i="75"/>
  <c r="U47" i="75"/>
  <c r="T47" i="75"/>
  <c r="S47" i="75"/>
  <c r="R47" i="75"/>
  <c r="V46" i="75"/>
  <c r="U46" i="75"/>
  <c r="T46" i="75"/>
  <c r="S46" i="75"/>
  <c r="R46" i="75"/>
  <c r="V45" i="75"/>
  <c r="U45" i="75"/>
  <c r="T45" i="75"/>
  <c r="S45" i="75"/>
  <c r="R45" i="75"/>
  <c r="V44" i="75"/>
  <c r="U44" i="75"/>
  <c r="T44" i="75"/>
  <c r="S44" i="75"/>
  <c r="R44" i="75"/>
  <c r="V43" i="75"/>
  <c r="U43" i="75"/>
  <c r="T43" i="75"/>
  <c r="S43" i="75"/>
  <c r="R43" i="75"/>
  <c r="V42" i="75"/>
  <c r="U42" i="75"/>
  <c r="T42" i="75"/>
  <c r="S42" i="75"/>
  <c r="R42" i="75"/>
  <c r="V41" i="75"/>
  <c r="U41" i="75"/>
  <c r="T41" i="75"/>
  <c r="S41" i="75"/>
  <c r="R41" i="75"/>
  <c r="V40" i="75"/>
  <c r="U40" i="75"/>
  <c r="T40" i="75"/>
  <c r="S40" i="75"/>
  <c r="R40" i="75"/>
  <c r="V39" i="75"/>
  <c r="U39" i="75"/>
  <c r="T39" i="75"/>
  <c r="S39" i="75"/>
  <c r="R39" i="75"/>
  <c r="V38" i="75"/>
  <c r="U38" i="75"/>
  <c r="T38" i="75"/>
  <c r="S38" i="75"/>
  <c r="R38" i="75"/>
  <c r="V37" i="75"/>
  <c r="U37" i="75"/>
  <c r="T37" i="75"/>
  <c r="S37" i="75"/>
  <c r="R37" i="75"/>
  <c r="V36" i="75"/>
  <c r="U36" i="75"/>
  <c r="T36" i="75"/>
  <c r="S36" i="75"/>
  <c r="R36" i="75"/>
  <c r="V35" i="75"/>
  <c r="U35" i="75"/>
  <c r="T35" i="75"/>
  <c r="S35" i="75"/>
  <c r="R35" i="75"/>
  <c r="V34" i="75"/>
  <c r="U34" i="75"/>
  <c r="T34" i="75"/>
  <c r="S34" i="75"/>
  <c r="R34" i="75"/>
  <c r="V33" i="75"/>
  <c r="U33" i="75"/>
  <c r="T33" i="75"/>
  <c r="S33" i="75"/>
  <c r="R33" i="75"/>
  <c r="V32" i="75"/>
  <c r="U32" i="75"/>
  <c r="T32" i="75"/>
  <c r="S32" i="75"/>
  <c r="R32" i="75"/>
  <c r="V31" i="75"/>
  <c r="U31" i="75"/>
  <c r="T31" i="75"/>
  <c r="S31" i="75"/>
  <c r="R31" i="75"/>
  <c r="V30" i="75"/>
  <c r="U30" i="75"/>
  <c r="T30" i="75"/>
  <c r="S30" i="75"/>
  <c r="R30" i="75"/>
  <c r="V29" i="75"/>
  <c r="U29" i="75"/>
  <c r="T29" i="75"/>
  <c r="S29" i="75"/>
  <c r="R29" i="75"/>
  <c r="V28" i="75"/>
  <c r="U28" i="75"/>
  <c r="T28" i="75"/>
  <c r="S28" i="75"/>
  <c r="R28" i="75"/>
  <c r="V27" i="75"/>
  <c r="U27" i="75"/>
  <c r="T27" i="75"/>
  <c r="S27" i="75"/>
  <c r="R27" i="75"/>
  <c r="V26" i="75"/>
  <c r="U26" i="75"/>
  <c r="T26" i="75"/>
  <c r="S26" i="75"/>
  <c r="R26" i="75"/>
  <c r="V25" i="75"/>
  <c r="U25" i="75"/>
  <c r="T25" i="75"/>
  <c r="S25" i="75"/>
  <c r="R25" i="75"/>
  <c r="V24" i="75"/>
  <c r="U24" i="75"/>
  <c r="T24" i="75"/>
  <c r="S24" i="75"/>
  <c r="R24" i="75"/>
  <c r="V23" i="75"/>
  <c r="U23" i="75"/>
  <c r="T23" i="75"/>
  <c r="S23" i="75"/>
  <c r="R23" i="75"/>
  <c r="V22" i="75"/>
  <c r="U22" i="75"/>
  <c r="T22" i="75"/>
  <c r="S22" i="75"/>
  <c r="R22" i="75"/>
  <c r="V21" i="75"/>
  <c r="U21" i="75"/>
  <c r="T21" i="75"/>
  <c r="S21" i="75"/>
  <c r="R21" i="75"/>
  <c r="V20" i="75"/>
  <c r="U20" i="75"/>
  <c r="T20" i="75"/>
  <c r="S20" i="75"/>
  <c r="R20" i="75"/>
  <c r="V19" i="75"/>
  <c r="U19" i="75"/>
  <c r="T19" i="75"/>
  <c r="S19" i="75"/>
  <c r="R19" i="75"/>
  <c r="V18" i="75"/>
  <c r="U18" i="75"/>
  <c r="T18" i="75"/>
  <c r="S18" i="75"/>
  <c r="R18" i="75"/>
  <c r="V17" i="75"/>
  <c r="U17" i="75"/>
  <c r="T17" i="75"/>
  <c r="S17" i="75"/>
  <c r="R17" i="75"/>
  <c r="V16" i="75"/>
  <c r="U16" i="75"/>
  <c r="T16" i="75"/>
  <c r="S16" i="75"/>
  <c r="R16" i="75"/>
  <c r="V15" i="75"/>
  <c r="U15" i="75"/>
  <c r="T15" i="75"/>
  <c r="S15" i="75"/>
  <c r="R15" i="75"/>
  <c r="V14" i="75"/>
  <c r="U14" i="75"/>
  <c r="T14" i="75"/>
  <c r="S14" i="75"/>
  <c r="R14" i="75"/>
  <c r="V13" i="75"/>
  <c r="U13" i="75"/>
  <c r="T13" i="75"/>
  <c r="S13" i="75"/>
  <c r="R13" i="75"/>
  <c r="V12" i="75"/>
  <c r="U12" i="75"/>
  <c r="T12" i="75"/>
  <c r="S12" i="75"/>
  <c r="R12" i="75"/>
  <c r="V11" i="75"/>
  <c r="U11" i="75"/>
  <c r="T11" i="75"/>
  <c r="S11" i="75"/>
  <c r="R11" i="75"/>
  <c r="V10" i="75"/>
  <c r="U10" i="75"/>
  <c r="T10" i="75"/>
  <c r="S10" i="75"/>
  <c r="R10" i="75"/>
  <c r="V9" i="75"/>
  <c r="U9" i="75"/>
  <c r="T9" i="75"/>
  <c r="S9" i="75"/>
  <c r="R9" i="75"/>
  <c r="V8" i="75"/>
  <c r="U8" i="75"/>
  <c r="T8" i="75"/>
  <c r="S8" i="75"/>
  <c r="R8" i="75"/>
  <c r="V7" i="75"/>
  <c r="U7" i="75"/>
  <c r="T7" i="75"/>
  <c r="S7" i="75"/>
  <c r="R7" i="75"/>
  <c r="V6" i="75"/>
  <c r="U6" i="75"/>
  <c r="T6" i="75"/>
  <c r="S6" i="75"/>
  <c r="R6" i="75"/>
  <c r="V5" i="75"/>
  <c r="U5" i="75"/>
  <c r="T5" i="75"/>
  <c r="S5" i="75"/>
  <c r="R5" i="75"/>
  <c r="V4" i="75"/>
  <c r="U4" i="75"/>
  <c r="T4" i="75"/>
  <c r="S4" i="75"/>
  <c r="R4" i="75"/>
  <c r="V3" i="75"/>
  <c r="U3" i="75"/>
  <c r="T3" i="75"/>
  <c r="S3" i="75"/>
  <c r="R3" i="75"/>
  <c r="AI2" i="75" a="1"/>
  <c r="V2" i="75"/>
  <c r="U2" i="75"/>
  <c r="T2" i="75"/>
  <c r="S2" i="75"/>
  <c r="R2" i="75"/>
  <c r="E370" i="74" a="1"/>
  <c r="D370" i="74" a="1"/>
  <c r="C370" i="74" a="1"/>
  <c r="B370" i="74" a="1"/>
  <c r="E369" i="74" a="1"/>
  <c r="D369" i="74" a="1"/>
  <c r="C369" i="74" a="1"/>
  <c r="B369" i="74" a="1"/>
  <c r="E368" i="74" a="1"/>
  <c r="D368" i="74" a="1"/>
  <c r="C368" i="74" a="1"/>
  <c r="B368" i="74" a="1"/>
  <c r="E367" i="74" a="1"/>
  <c r="D367" i="74" a="1"/>
  <c r="C367" i="74" a="1"/>
  <c r="B367" i="74" a="1"/>
  <c r="E366" i="74" a="1"/>
  <c r="D366" i="74" a="1"/>
  <c r="C366" i="74" a="1"/>
  <c r="B366" i="74" a="1"/>
  <c r="E365" i="74" a="1"/>
  <c r="D365" i="74" a="1"/>
  <c r="C365" i="74" a="1"/>
  <c r="B365" i="74" a="1"/>
  <c r="E364" i="74" a="1"/>
  <c r="D364" i="74" a="1"/>
  <c r="C364" i="74" a="1"/>
  <c r="B364" i="74" a="1"/>
  <c r="E363" i="74" a="1"/>
  <c r="D363" i="74" a="1"/>
  <c r="C363" i="74" a="1"/>
  <c r="B363" i="74" a="1"/>
  <c r="E362" i="74" a="1"/>
  <c r="D362" i="74" a="1"/>
  <c r="C362" i="74" a="1"/>
  <c r="B362" i="74" a="1"/>
  <c r="AE238" i="74" a="1"/>
  <c r="AD238" i="74" a="1"/>
  <c r="AC238" i="74" a="1"/>
  <c r="AB238" i="74" a="1"/>
  <c r="AA238" i="74" a="1"/>
  <c r="Z238" i="74" a="1"/>
  <c r="Y238" i="74" a="1"/>
  <c r="X238" i="74" a="1"/>
  <c r="W238" i="74" a="1"/>
  <c r="AE237" i="74" a="1"/>
  <c r="AD237" i="74" a="1"/>
  <c r="AC237" i="74" a="1"/>
  <c r="AB237" i="74" a="1"/>
  <c r="AA237" i="74" a="1"/>
  <c r="Z237" i="74" a="1"/>
  <c r="Y237" i="74" a="1"/>
  <c r="X237" i="74" a="1"/>
  <c r="W237" i="74" a="1"/>
  <c r="AE236" i="74" a="1"/>
  <c r="AD236" i="74" a="1"/>
  <c r="AC236" i="74" a="1"/>
  <c r="AB236" i="74" a="1"/>
  <c r="AA236" i="74" a="1"/>
  <c r="Z236" i="74" a="1"/>
  <c r="Y236" i="74" a="1"/>
  <c r="X236" i="74" a="1"/>
  <c r="W236" i="74" a="1"/>
  <c r="AE235" i="74" a="1"/>
  <c r="AD235" i="74" a="1"/>
  <c r="AC235" i="74" a="1"/>
  <c r="AB235" i="74" a="1"/>
  <c r="AA235" i="74" a="1"/>
  <c r="Z235" i="74" a="1"/>
  <c r="Y235" i="74" a="1"/>
  <c r="X235" i="74" a="1"/>
  <c r="W235" i="74" a="1"/>
  <c r="AE234" i="74" a="1"/>
  <c r="AD234" i="74" a="1"/>
  <c r="AC234" i="74" a="1"/>
  <c r="AB234" i="74" a="1"/>
  <c r="AA234" i="74" a="1"/>
  <c r="Z234" i="74" a="1"/>
  <c r="Y234" i="74" a="1"/>
  <c r="X234" i="74" a="1"/>
  <c r="W234" i="74" a="1"/>
  <c r="AE233" i="74" a="1"/>
  <c r="AD233" i="74" a="1"/>
  <c r="AC233" i="74" a="1"/>
  <c r="AB233" i="74" a="1"/>
  <c r="AA233" i="74" a="1"/>
  <c r="Z233" i="74" a="1"/>
  <c r="Y233" i="74" a="1"/>
  <c r="X233" i="74" a="1"/>
  <c r="W233" i="74" a="1"/>
  <c r="AE232" i="74" a="1"/>
  <c r="AD232" i="74" a="1"/>
  <c r="AC232" i="74" a="1"/>
  <c r="AB232" i="74" a="1"/>
  <c r="AA232" i="74" a="1"/>
  <c r="Z232" i="74" a="1"/>
  <c r="Y232" i="74" a="1"/>
  <c r="X232" i="74" a="1"/>
  <c r="W232" i="74" a="1"/>
  <c r="AE231" i="74" a="1"/>
  <c r="AD231" i="74" a="1"/>
  <c r="AC231" i="74" a="1"/>
  <c r="AB231" i="74" a="1"/>
  <c r="AA231" i="74" a="1"/>
  <c r="Z231" i="74" a="1"/>
  <c r="Y231" i="74" a="1"/>
  <c r="X231" i="74" a="1"/>
  <c r="W231" i="74" a="1"/>
  <c r="AE230" i="74" a="1"/>
  <c r="AD230" i="74" a="1"/>
  <c r="AC230" i="74" a="1"/>
  <c r="AB230" i="74" a="1"/>
  <c r="AA230" i="74" a="1"/>
  <c r="Z230" i="74" a="1"/>
  <c r="Y230" i="74" a="1"/>
  <c r="X230" i="74" a="1"/>
  <c r="W230" i="74" a="1"/>
  <c r="E239" i="74" a="1"/>
  <c r="AE229" i="74" a="1"/>
  <c r="AD229" i="74" a="1"/>
  <c r="AC229" i="74" a="1"/>
  <c r="AB229" i="74" a="1"/>
  <c r="AA229" i="74" a="1"/>
  <c r="Z229" i="74" a="1"/>
  <c r="Y229" i="74" a="1"/>
  <c r="X229" i="74" a="1"/>
  <c r="W229" i="74" a="1"/>
  <c r="E238" i="74" a="1"/>
  <c r="AE228" i="74" a="1"/>
  <c r="AD228" i="74" a="1"/>
  <c r="AC228" i="74" a="1"/>
  <c r="AB228" i="74" a="1"/>
  <c r="AA228" i="74" a="1"/>
  <c r="Z228" i="74" a="1"/>
  <c r="Y228" i="74" a="1"/>
  <c r="X228" i="74" a="1"/>
  <c r="W228" i="74" a="1"/>
  <c r="E237" i="74" a="1"/>
  <c r="AE227" i="74" a="1"/>
  <c r="AD227" i="74" a="1"/>
  <c r="AC227" i="74" a="1"/>
  <c r="AB227" i="74" a="1"/>
  <c r="AA227" i="74" a="1"/>
  <c r="Z227" i="74" a="1"/>
  <c r="Y227" i="74" a="1"/>
  <c r="X227" i="74" a="1"/>
  <c r="W227" i="74" a="1"/>
  <c r="E236" i="74" a="1"/>
  <c r="AE226" i="74" a="1"/>
  <c r="AD226" i="74" a="1"/>
  <c r="AC226" i="74" a="1"/>
  <c r="AB226" i="74" a="1"/>
  <c r="AA226" i="74" a="1"/>
  <c r="Z226" i="74" a="1"/>
  <c r="Y226" i="74" a="1"/>
  <c r="X226" i="74" a="1"/>
  <c r="W226" i="74" a="1"/>
  <c r="E235" i="74" a="1"/>
  <c r="AE225" i="74" a="1"/>
  <c r="AD225" i="74" a="1"/>
  <c r="AC225" i="74" a="1"/>
  <c r="AB225" i="74" a="1"/>
  <c r="AA225" i="74" a="1"/>
  <c r="Z225" i="74" a="1"/>
  <c r="Y225" i="74" a="1"/>
  <c r="X225" i="74" a="1"/>
  <c r="W225" i="74" a="1"/>
  <c r="E234" i="74" a="1"/>
  <c r="AE224" i="74" a="1"/>
  <c r="AD224" i="74" a="1"/>
  <c r="AC224" i="74" a="1"/>
  <c r="AB224" i="74" a="1"/>
  <c r="AA224" i="74" a="1"/>
  <c r="Z224" i="74" a="1"/>
  <c r="Y224" i="74" a="1"/>
  <c r="X224" i="74" a="1"/>
  <c r="W224" i="74" a="1"/>
  <c r="E233" i="74" a="1"/>
  <c r="AE223" i="74" a="1"/>
  <c r="AD223" i="74" a="1"/>
  <c r="AC223" i="74" a="1"/>
  <c r="AB223" i="74" a="1"/>
  <c r="AA223" i="74" a="1"/>
  <c r="Z223" i="74" a="1"/>
  <c r="Y223" i="74" a="1"/>
  <c r="X223" i="74" a="1"/>
  <c r="W223" i="74" a="1"/>
  <c r="E232" i="74" a="1"/>
  <c r="AE222" i="74" a="1"/>
  <c r="AD222" i="74" a="1"/>
  <c r="AC222" i="74" a="1"/>
  <c r="AB222" i="74" a="1"/>
  <c r="AA222" i="74" a="1"/>
  <c r="Z222" i="74" a="1"/>
  <c r="Y222" i="74" a="1"/>
  <c r="X222" i="74" a="1"/>
  <c r="W222" i="74" a="1"/>
  <c r="E231" i="74" a="1"/>
  <c r="AE221" i="74" a="1"/>
  <c r="AD221" i="74" a="1"/>
  <c r="AC221" i="74" a="1"/>
  <c r="AB221" i="74" a="1"/>
  <c r="AA221" i="74" a="1"/>
  <c r="Z221" i="74" a="1"/>
  <c r="Y221" i="74" a="1"/>
  <c r="X221" i="74" a="1"/>
  <c r="W221" i="74" a="1"/>
  <c r="AE220" i="74" a="1"/>
  <c r="AD220" i="74" a="1"/>
  <c r="AC220" i="74" a="1"/>
  <c r="AB220" i="74" a="1"/>
  <c r="AA220" i="74" a="1"/>
  <c r="Z220" i="74" a="1"/>
  <c r="Y220" i="74" a="1"/>
  <c r="X220" i="74" a="1"/>
  <c r="W220" i="74" a="1"/>
  <c r="AE219" i="74" a="1"/>
  <c r="AD219" i="74" a="1"/>
  <c r="AC219" i="74" a="1"/>
  <c r="AB219" i="74" a="1"/>
  <c r="AA219" i="74" a="1"/>
  <c r="Z219" i="74" a="1"/>
  <c r="Y219" i="74" a="1"/>
  <c r="X219" i="74" a="1"/>
  <c r="W219" i="74" a="1"/>
  <c r="AE218" i="74" a="1"/>
  <c r="AD218" i="74" a="1"/>
  <c r="AC218" i="74" a="1"/>
  <c r="AB218" i="74" a="1"/>
  <c r="AA218" i="74" a="1"/>
  <c r="Z218" i="74" a="1"/>
  <c r="Y218" i="74" a="1"/>
  <c r="X218" i="74" a="1"/>
  <c r="W218" i="74" a="1"/>
  <c r="AE217" i="74" a="1"/>
  <c r="AD217" i="74" a="1"/>
  <c r="AC217" i="74" a="1"/>
  <c r="AB217" i="74" a="1"/>
  <c r="AA217" i="74" a="1"/>
  <c r="Z217" i="74" a="1"/>
  <c r="Y217" i="74" a="1"/>
  <c r="X217" i="74" a="1"/>
  <c r="W217" i="74" a="1"/>
  <c r="AE216" i="74" a="1"/>
  <c r="AD216" i="74" a="1"/>
  <c r="AC216" i="74" a="1"/>
  <c r="AB216" i="74" a="1"/>
  <c r="AA216" i="74" a="1"/>
  <c r="Z216" i="74" a="1"/>
  <c r="Y216" i="74" a="1"/>
  <c r="X216" i="74" a="1"/>
  <c r="W216" i="74" a="1"/>
  <c r="AE215" i="74" a="1"/>
  <c r="AD215" i="74" a="1"/>
  <c r="AC215" i="74" a="1"/>
  <c r="AB215" i="74" a="1"/>
  <c r="AA215" i="74" a="1"/>
  <c r="Z215" i="74" a="1"/>
  <c r="Y215" i="74" a="1"/>
  <c r="X215" i="74" a="1"/>
  <c r="W215" i="74" a="1"/>
  <c r="AE214" i="74" a="1"/>
  <c r="AD214" i="74" a="1"/>
  <c r="AC214" i="74" a="1"/>
  <c r="AB214" i="74" a="1"/>
  <c r="AA214" i="74" a="1"/>
  <c r="Z214" i="74" a="1"/>
  <c r="Y214" i="74" a="1"/>
  <c r="X214" i="74" a="1"/>
  <c r="W214" i="74" a="1"/>
  <c r="AE213" i="74" a="1"/>
  <c r="AD213" i="74" a="1"/>
  <c r="AC213" i="74" a="1"/>
  <c r="H246" i="74" s="1"/>
  <c r="AB213" i="74" a="1"/>
  <c r="G246" i="74" s="1"/>
  <c r="AA213" i="74" a="1"/>
  <c r="Z213" i="74" a="1"/>
  <c r="E246" i="74" s="1"/>
  <c r="Y213" i="74" a="1"/>
  <c r="D246" i="74" s="1"/>
  <c r="X213" i="74" a="1"/>
  <c r="C246" i="74" s="1"/>
  <c r="W213" i="74" a="1"/>
  <c r="V198" i="74"/>
  <c r="U198" i="74"/>
  <c r="T198" i="74"/>
  <c r="S198" i="74"/>
  <c r="R198" i="74"/>
  <c r="V197" i="74"/>
  <c r="U197" i="74"/>
  <c r="T197" i="74"/>
  <c r="S197" i="74"/>
  <c r="R197" i="74"/>
  <c r="V196" i="74"/>
  <c r="U196" i="74"/>
  <c r="T196" i="74"/>
  <c r="S196" i="74"/>
  <c r="R196" i="74"/>
  <c r="V195" i="74"/>
  <c r="U195" i="74"/>
  <c r="T195" i="74"/>
  <c r="S195" i="74"/>
  <c r="R195" i="74"/>
  <c r="V194" i="74"/>
  <c r="U194" i="74"/>
  <c r="T194" i="74"/>
  <c r="S194" i="74"/>
  <c r="R194" i="74"/>
  <c r="V193" i="74"/>
  <c r="U193" i="74"/>
  <c r="T193" i="74"/>
  <c r="S193" i="74"/>
  <c r="R193" i="74"/>
  <c r="V192" i="74"/>
  <c r="U192" i="74"/>
  <c r="T192" i="74"/>
  <c r="S192" i="74"/>
  <c r="R192" i="74"/>
  <c r="V191" i="74"/>
  <c r="U191" i="74"/>
  <c r="T191" i="74"/>
  <c r="S191" i="74"/>
  <c r="R191" i="74"/>
  <c r="V190" i="74"/>
  <c r="U190" i="74"/>
  <c r="T190" i="74"/>
  <c r="S190" i="74"/>
  <c r="R190" i="74"/>
  <c r="V189" i="74"/>
  <c r="U189" i="74"/>
  <c r="T189" i="74"/>
  <c r="S189" i="74"/>
  <c r="R189" i="74"/>
  <c r="V188" i="74"/>
  <c r="U188" i="74"/>
  <c r="T188" i="74"/>
  <c r="S188" i="74"/>
  <c r="R188" i="74"/>
  <c r="V187" i="74"/>
  <c r="U187" i="74"/>
  <c r="T187" i="74"/>
  <c r="S187" i="74"/>
  <c r="R187" i="74"/>
  <c r="V186" i="74"/>
  <c r="U186" i="74"/>
  <c r="T186" i="74"/>
  <c r="S186" i="74"/>
  <c r="R186" i="74"/>
  <c r="V185" i="74"/>
  <c r="U185" i="74"/>
  <c r="T185" i="74"/>
  <c r="S185" i="74"/>
  <c r="R185" i="74"/>
  <c r="V184" i="74"/>
  <c r="U184" i="74"/>
  <c r="T184" i="74"/>
  <c r="S184" i="74"/>
  <c r="R184" i="74"/>
  <c r="V183" i="74"/>
  <c r="U183" i="74"/>
  <c r="T183" i="74"/>
  <c r="S183" i="74"/>
  <c r="R183" i="74"/>
  <c r="V182" i="74"/>
  <c r="U182" i="74"/>
  <c r="T182" i="74"/>
  <c r="S182" i="74"/>
  <c r="R182" i="74"/>
  <c r="V181" i="74"/>
  <c r="U181" i="74"/>
  <c r="T181" i="74"/>
  <c r="S181" i="74"/>
  <c r="R181" i="74"/>
  <c r="V180" i="74"/>
  <c r="U180" i="74"/>
  <c r="T180" i="74"/>
  <c r="S180" i="74"/>
  <c r="R180" i="74"/>
  <c r="V179" i="74"/>
  <c r="U179" i="74"/>
  <c r="T179" i="74"/>
  <c r="S179" i="74"/>
  <c r="R179" i="74"/>
  <c r="V178" i="74"/>
  <c r="U178" i="74"/>
  <c r="T178" i="74"/>
  <c r="S178" i="74"/>
  <c r="R178" i="74"/>
  <c r="V177" i="74"/>
  <c r="U177" i="74"/>
  <c r="T177" i="74"/>
  <c r="S177" i="74"/>
  <c r="R177" i="74"/>
  <c r="V176" i="74"/>
  <c r="U176" i="74"/>
  <c r="T176" i="74"/>
  <c r="S176" i="74"/>
  <c r="R176" i="74"/>
  <c r="V175" i="74"/>
  <c r="U175" i="74"/>
  <c r="T175" i="74"/>
  <c r="S175" i="74"/>
  <c r="R175" i="74"/>
  <c r="V174" i="74"/>
  <c r="U174" i="74"/>
  <c r="T174" i="74"/>
  <c r="S174" i="74"/>
  <c r="R174" i="74"/>
  <c r="V173" i="74"/>
  <c r="U173" i="74"/>
  <c r="T173" i="74"/>
  <c r="S173" i="74"/>
  <c r="R173" i="74"/>
  <c r="V172" i="74"/>
  <c r="U172" i="74"/>
  <c r="T172" i="74"/>
  <c r="S172" i="74"/>
  <c r="R172" i="74"/>
  <c r="V171" i="74"/>
  <c r="U171" i="74"/>
  <c r="T171" i="74"/>
  <c r="S171" i="74"/>
  <c r="R171" i="74"/>
  <c r="V170" i="74"/>
  <c r="U170" i="74"/>
  <c r="T170" i="74"/>
  <c r="S170" i="74"/>
  <c r="R170" i="74"/>
  <c r="V169" i="74"/>
  <c r="U169" i="74"/>
  <c r="T169" i="74"/>
  <c r="S169" i="74"/>
  <c r="R169" i="74"/>
  <c r="V168" i="74"/>
  <c r="U168" i="74"/>
  <c r="T168" i="74"/>
  <c r="S168" i="74"/>
  <c r="R168" i="74"/>
  <c r="V167" i="74"/>
  <c r="U167" i="74"/>
  <c r="T167" i="74"/>
  <c r="S167" i="74"/>
  <c r="R167" i="74"/>
  <c r="V166" i="74"/>
  <c r="U166" i="74"/>
  <c r="T166" i="74"/>
  <c r="S166" i="74"/>
  <c r="R166" i="74"/>
  <c r="V165" i="74"/>
  <c r="U165" i="74"/>
  <c r="T165" i="74"/>
  <c r="S165" i="74"/>
  <c r="R165" i="74"/>
  <c r="V164" i="74"/>
  <c r="U164" i="74"/>
  <c r="T164" i="74"/>
  <c r="S164" i="74"/>
  <c r="R164" i="74"/>
  <c r="V163" i="74"/>
  <c r="U163" i="74"/>
  <c r="T163" i="74"/>
  <c r="S163" i="74"/>
  <c r="R163" i="74"/>
  <c r="V162" i="74"/>
  <c r="U162" i="74"/>
  <c r="T162" i="74"/>
  <c r="S162" i="74"/>
  <c r="R162" i="74"/>
  <c r="V161" i="74"/>
  <c r="U161" i="74"/>
  <c r="T161" i="74"/>
  <c r="S161" i="74"/>
  <c r="R161" i="74"/>
  <c r="V160" i="74"/>
  <c r="U160" i="74"/>
  <c r="T160" i="74"/>
  <c r="S160" i="74"/>
  <c r="R160" i="74"/>
  <c r="V159" i="74"/>
  <c r="U159" i="74"/>
  <c r="T159" i="74"/>
  <c r="S159" i="74"/>
  <c r="R159" i="74"/>
  <c r="V158" i="74"/>
  <c r="U158" i="74"/>
  <c r="T158" i="74"/>
  <c r="S158" i="74"/>
  <c r="R158" i="74"/>
  <c r="V157" i="74"/>
  <c r="U157" i="74"/>
  <c r="T157" i="74"/>
  <c r="S157" i="74"/>
  <c r="R157" i="74"/>
  <c r="V156" i="74"/>
  <c r="U156" i="74"/>
  <c r="T156" i="74"/>
  <c r="S156" i="74"/>
  <c r="R156" i="74"/>
  <c r="V155" i="74"/>
  <c r="U155" i="74"/>
  <c r="T155" i="74"/>
  <c r="S155" i="74"/>
  <c r="R155" i="74"/>
  <c r="V154" i="74"/>
  <c r="U154" i="74"/>
  <c r="T154" i="74"/>
  <c r="S154" i="74"/>
  <c r="R154" i="74"/>
  <c r="V153" i="74"/>
  <c r="U153" i="74"/>
  <c r="T153" i="74"/>
  <c r="S153" i="74"/>
  <c r="R153" i="74"/>
  <c r="V152" i="74"/>
  <c r="U152" i="74"/>
  <c r="T152" i="74"/>
  <c r="S152" i="74"/>
  <c r="R152" i="74"/>
  <c r="V151" i="74"/>
  <c r="U151" i="74"/>
  <c r="T151" i="74"/>
  <c r="S151" i="74"/>
  <c r="R151" i="74"/>
  <c r="V150" i="74"/>
  <c r="U150" i="74"/>
  <c r="T150" i="74"/>
  <c r="S150" i="74"/>
  <c r="R150" i="74"/>
  <c r="V149" i="74"/>
  <c r="U149" i="74"/>
  <c r="T149" i="74"/>
  <c r="S149" i="74"/>
  <c r="R149" i="74"/>
  <c r="V148" i="74"/>
  <c r="U148" i="74"/>
  <c r="T148" i="74"/>
  <c r="S148" i="74"/>
  <c r="R148" i="74"/>
  <c r="V147" i="74"/>
  <c r="U147" i="74"/>
  <c r="T147" i="74"/>
  <c r="S147" i="74"/>
  <c r="R147" i="74"/>
  <c r="V146" i="74"/>
  <c r="U146" i="74"/>
  <c r="T146" i="74"/>
  <c r="S146" i="74"/>
  <c r="R146" i="74"/>
  <c r="V145" i="74"/>
  <c r="U145" i="74"/>
  <c r="T145" i="74"/>
  <c r="S145" i="74"/>
  <c r="R145" i="74"/>
  <c r="V144" i="74"/>
  <c r="U144" i="74"/>
  <c r="T144" i="74"/>
  <c r="S144" i="74"/>
  <c r="R144" i="74"/>
  <c r="V143" i="74"/>
  <c r="U143" i="74"/>
  <c r="T143" i="74"/>
  <c r="S143" i="74"/>
  <c r="R143" i="74"/>
  <c r="V142" i="74"/>
  <c r="U142" i="74"/>
  <c r="T142" i="74"/>
  <c r="S142" i="74"/>
  <c r="R142" i="74"/>
  <c r="V141" i="74"/>
  <c r="U141" i="74"/>
  <c r="T141" i="74"/>
  <c r="S141" i="74"/>
  <c r="R141" i="74"/>
  <c r="V140" i="74"/>
  <c r="U140" i="74"/>
  <c r="T140" i="74"/>
  <c r="S140" i="74"/>
  <c r="R140" i="74"/>
  <c r="V139" i="74"/>
  <c r="U139" i="74"/>
  <c r="T139" i="74"/>
  <c r="S139" i="74"/>
  <c r="R139" i="74"/>
  <c r="V138" i="74"/>
  <c r="U138" i="74"/>
  <c r="T138" i="74"/>
  <c r="S138" i="74"/>
  <c r="R138" i="74"/>
  <c r="V137" i="74"/>
  <c r="U137" i="74"/>
  <c r="T137" i="74"/>
  <c r="S137" i="74"/>
  <c r="R137" i="74"/>
  <c r="V136" i="74"/>
  <c r="U136" i="74"/>
  <c r="T136" i="74"/>
  <c r="S136" i="74"/>
  <c r="R136" i="74"/>
  <c r="V135" i="74"/>
  <c r="U135" i="74"/>
  <c r="T135" i="74"/>
  <c r="S135" i="74"/>
  <c r="R135" i="74"/>
  <c r="V134" i="74"/>
  <c r="U134" i="74"/>
  <c r="T134" i="74"/>
  <c r="S134" i="74"/>
  <c r="R134" i="74"/>
  <c r="V133" i="74"/>
  <c r="U133" i="74"/>
  <c r="T133" i="74"/>
  <c r="S133" i="74"/>
  <c r="R133" i="74"/>
  <c r="V132" i="74"/>
  <c r="U132" i="74"/>
  <c r="T132" i="74"/>
  <c r="S132" i="74"/>
  <c r="R132" i="74"/>
  <c r="V131" i="74"/>
  <c r="U131" i="74"/>
  <c r="T131" i="74"/>
  <c r="S131" i="74"/>
  <c r="R131" i="74"/>
  <c r="V130" i="74"/>
  <c r="U130" i="74"/>
  <c r="T130" i="74"/>
  <c r="S130" i="74"/>
  <c r="R130" i="74"/>
  <c r="V129" i="74"/>
  <c r="U129" i="74"/>
  <c r="T129" i="74"/>
  <c r="S129" i="74"/>
  <c r="R129" i="74"/>
  <c r="V128" i="74"/>
  <c r="U128" i="74"/>
  <c r="T128" i="74"/>
  <c r="S128" i="74"/>
  <c r="R128" i="74"/>
  <c r="V127" i="74"/>
  <c r="U127" i="74"/>
  <c r="T127" i="74"/>
  <c r="S127" i="74"/>
  <c r="R127" i="74"/>
  <c r="V126" i="74"/>
  <c r="U126" i="74"/>
  <c r="T126" i="74"/>
  <c r="S126" i="74"/>
  <c r="R126" i="74"/>
  <c r="V125" i="74"/>
  <c r="U125" i="74"/>
  <c r="T125" i="74"/>
  <c r="S125" i="74"/>
  <c r="R125" i="74"/>
  <c r="V124" i="74"/>
  <c r="U124" i="74"/>
  <c r="T124" i="74"/>
  <c r="S124" i="74"/>
  <c r="R124" i="74"/>
  <c r="V123" i="74"/>
  <c r="U123" i="74"/>
  <c r="T123" i="74"/>
  <c r="S123" i="74"/>
  <c r="R123" i="74"/>
  <c r="V122" i="74"/>
  <c r="U122" i="74"/>
  <c r="T122" i="74"/>
  <c r="S122" i="74"/>
  <c r="R122" i="74"/>
  <c r="V121" i="74"/>
  <c r="U121" i="74"/>
  <c r="T121" i="74"/>
  <c r="S121" i="74"/>
  <c r="R121" i="74"/>
  <c r="V120" i="74"/>
  <c r="U120" i="74"/>
  <c r="T120" i="74"/>
  <c r="S120" i="74"/>
  <c r="R120" i="74"/>
  <c r="V119" i="74"/>
  <c r="U119" i="74"/>
  <c r="T119" i="74"/>
  <c r="S119" i="74"/>
  <c r="R119" i="74"/>
  <c r="V118" i="74"/>
  <c r="U118" i="74"/>
  <c r="T118" i="74"/>
  <c r="S118" i="74"/>
  <c r="R118" i="74"/>
  <c r="V117" i="74"/>
  <c r="U117" i="74"/>
  <c r="T117" i="74"/>
  <c r="S117" i="74"/>
  <c r="R117" i="74"/>
  <c r="V116" i="74"/>
  <c r="U116" i="74"/>
  <c r="T116" i="74"/>
  <c r="S116" i="74"/>
  <c r="R116" i="74"/>
  <c r="V115" i="74"/>
  <c r="U115" i="74"/>
  <c r="T115" i="74"/>
  <c r="S115" i="74"/>
  <c r="R115" i="74"/>
  <c r="V114" i="74"/>
  <c r="U114" i="74"/>
  <c r="T114" i="74"/>
  <c r="S114" i="74"/>
  <c r="R114" i="74"/>
  <c r="V113" i="74"/>
  <c r="U113" i="74"/>
  <c r="T113" i="74"/>
  <c r="S113" i="74"/>
  <c r="R113" i="74"/>
  <c r="V112" i="74"/>
  <c r="U112" i="74"/>
  <c r="T112" i="74"/>
  <c r="S112" i="74"/>
  <c r="R112" i="74"/>
  <c r="V111" i="74"/>
  <c r="U111" i="74"/>
  <c r="T111" i="74"/>
  <c r="S111" i="74"/>
  <c r="R111" i="74"/>
  <c r="V110" i="74"/>
  <c r="U110" i="74"/>
  <c r="T110" i="74"/>
  <c r="S110" i="74"/>
  <c r="R110" i="74"/>
  <c r="V109" i="74"/>
  <c r="U109" i="74"/>
  <c r="T109" i="74"/>
  <c r="S109" i="74"/>
  <c r="R109" i="74"/>
  <c r="V108" i="74"/>
  <c r="U108" i="74"/>
  <c r="T108" i="74"/>
  <c r="S108" i="74"/>
  <c r="R108" i="74"/>
  <c r="V107" i="74"/>
  <c r="U107" i="74"/>
  <c r="T107" i="74"/>
  <c r="S107" i="74"/>
  <c r="R107" i="74"/>
  <c r="V106" i="74"/>
  <c r="U106" i="74"/>
  <c r="T106" i="74"/>
  <c r="S106" i="74"/>
  <c r="R106" i="74"/>
  <c r="V105" i="74"/>
  <c r="U105" i="74"/>
  <c r="T105" i="74"/>
  <c r="S105" i="74"/>
  <c r="R105" i="74"/>
  <c r="V104" i="74"/>
  <c r="U104" i="74"/>
  <c r="T104" i="74"/>
  <c r="S104" i="74"/>
  <c r="R104" i="74"/>
  <c r="V103" i="74"/>
  <c r="U103" i="74"/>
  <c r="T103" i="74"/>
  <c r="S103" i="74"/>
  <c r="R103" i="74"/>
  <c r="V102" i="74"/>
  <c r="U102" i="74"/>
  <c r="T102" i="74"/>
  <c r="S102" i="74"/>
  <c r="R102" i="74"/>
  <c r="V101" i="74"/>
  <c r="U101" i="74"/>
  <c r="T101" i="74"/>
  <c r="S101" i="74"/>
  <c r="R101" i="74"/>
  <c r="V100" i="74"/>
  <c r="U100" i="74"/>
  <c r="T100" i="74"/>
  <c r="S100" i="74"/>
  <c r="R100" i="74"/>
  <c r="V99" i="74"/>
  <c r="U99" i="74"/>
  <c r="T99" i="74"/>
  <c r="S99" i="74"/>
  <c r="R99" i="74"/>
  <c r="V98" i="74"/>
  <c r="U98" i="74"/>
  <c r="T98" i="74"/>
  <c r="S98" i="74"/>
  <c r="R98" i="74"/>
  <c r="V97" i="74"/>
  <c r="U97" i="74"/>
  <c r="T97" i="74"/>
  <c r="S97" i="74"/>
  <c r="R97" i="74"/>
  <c r="V96" i="74"/>
  <c r="U96" i="74"/>
  <c r="T96" i="74"/>
  <c r="S96" i="74"/>
  <c r="R96" i="74"/>
  <c r="V95" i="74"/>
  <c r="U95" i="74"/>
  <c r="T95" i="74"/>
  <c r="S95" i="74"/>
  <c r="R95" i="74"/>
  <c r="V94" i="74"/>
  <c r="U94" i="74"/>
  <c r="T94" i="74"/>
  <c r="S94" i="74"/>
  <c r="R94" i="74"/>
  <c r="V93" i="74"/>
  <c r="U93" i="74"/>
  <c r="T93" i="74"/>
  <c r="S93" i="74"/>
  <c r="R93" i="74"/>
  <c r="V92" i="74"/>
  <c r="U92" i="74"/>
  <c r="T92" i="74"/>
  <c r="S92" i="74"/>
  <c r="R92" i="74"/>
  <c r="V91" i="74"/>
  <c r="U91" i="74"/>
  <c r="T91" i="74"/>
  <c r="S91" i="74"/>
  <c r="R91" i="74"/>
  <c r="V90" i="74"/>
  <c r="U90" i="74"/>
  <c r="T90" i="74"/>
  <c r="S90" i="74"/>
  <c r="R90" i="74"/>
  <c r="V89" i="74"/>
  <c r="U89" i="74"/>
  <c r="T89" i="74"/>
  <c r="S89" i="74"/>
  <c r="R89" i="74"/>
  <c r="V88" i="74"/>
  <c r="U88" i="74"/>
  <c r="T88" i="74"/>
  <c r="S88" i="74"/>
  <c r="R88" i="74"/>
  <c r="V87" i="74"/>
  <c r="U87" i="74"/>
  <c r="T87" i="74"/>
  <c r="S87" i="74"/>
  <c r="R87" i="74"/>
  <c r="V86" i="74"/>
  <c r="U86" i="74"/>
  <c r="T86" i="74"/>
  <c r="S86" i="74"/>
  <c r="R86" i="74"/>
  <c r="V85" i="74"/>
  <c r="U85" i="74"/>
  <c r="T85" i="74"/>
  <c r="S85" i="74"/>
  <c r="R85" i="74"/>
  <c r="V84" i="74"/>
  <c r="U84" i="74"/>
  <c r="T84" i="74"/>
  <c r="S84" i="74"/>
  <c r="R84" i="74"/>
  <c r="V83" i="74"/>
  <c r="U83" i="74"/>
  <c r="T83" i="74"/>
  <c r="S83" i="74"/>
  <c r="R83" i="74"/>
  <c r="V82" i="74"/>
  <c r="U82" i="74"/>
  <c r="T82" i="74"/>
  <c r="S82" i="74"/>
  <c r="R82" i="74"/>
  <c r="V81" i="74"/>
  <c r="U81" i="74"/>
  <c r="T81" i="74"/>
  <c r="S81" i="74"/>
  <c r="R81" i="74"/>
  <c r="V80" i="74"/>
  <c r="U80" i="74"/>
  <c r="T80" i="74"/>
  <c r="S80" i="74"/>
  <c r="R80" i="74"/>
  <c r="V79" i="74"/>
  <c r="U79" i="74"/>
  <c r="T79" i="74"/>
  <c r="S79" i="74"/>
  <c r="R79" i="74"/>
  <c r="V78" i="74"/>
  <c r="U78" i="74"/>
  <c r="T78" i="74"/>
  <c r="S78" i="74"/>
  <c r="R78" i="74"/>
  <c r="V77" i="74"/>
  <c r="U77" i="74"/>
  <c r="T77" i="74"/>
  <c r="S77" i="74"/>
  <c r="R77" i="74"/>
  <c r="V76" i="74"/>
  <c r="U76" i="74"/>
  <c r="T76" i="74"/>
  <c r="S76" i="74"/>
  <c r="R76" i="74"/>
  <c r="V75" i="74"/>
  <c r="U75" i="74"/>
  <c r="T75" i="74"/>
  <c r="S75" i="74"/>
  <c r="R75" i="74"/>
  <c r="V74" i="74"/>
  <c r="U74" i="74"/>
  <c r="T74" i="74"/>
  <c r="S74" i="74"/>
  <c r="R74" i="74"/>
  <c r="V73" i="74"/>
  <c r="U73" i="74"/>
  <c r="T73" i="74"/>
  <c r="S73" i="74"/>
  <c r="R73" i="74"/>
  <c r="V72" i="74"/>
  <c r="U72" i="74"/>
  <c r="T72" i="74"/>
  <c r="S72" i="74"/>
  <c r="R72" i="74"/>
  <c r="V71" i="74"/>
  <c r="U71" i="74"/>
  <c r="T71" i="74"/>
  <c r="S71" i="74"/>
  <c r="R71" i="74"/>
  <c r="V70" i="74"/>
  <c r="U70" i="74"/>
  <c r="T70" i="74"/>
  <c r="S70" i="74"/>
  <c r="R70" i="74"/>
  <c r="V69" i="74"/>
  <c r="U69" i="74"/>
  <c r="T69" i="74"/>
  <c r="S69" i="74"/>
  <c r="R69" i="74"/>
  <c r="V68" i="74"/>
  <c r="U68" i="74"/>
  <c r="T68" i="74"/>
  <c r="S68" i="74"/>
  <c r="R68" i="74"/>
  <c r="V67" i="74"/>
  <c r="U67" i="74"/>
  <c r="T67" i="74"/>
  <c r="S67" i="74"/>
  <c r="R67" i="74"/>
  <c r="V66" i="74"/>
  <c r="U66" i="74"/>
  <c r="T66" i="74"/>
  <c r="S66" i="74"/>
  <c r="R66" i="74"/>
  <c r="V65" i="74"/>
  <c r="U65" i="74"/>
  <c r="T65" i="74"/>
  <c r="S65" i="74"/>
  <c r="R65" i="74"/>
  <c r="V64" i="74"/>
  <c r="U64" i="74"/>
  <c r="T64" i="74"/>
  <c r="S64" i="74"/>
  <c r="R64" i="74"/>
  <c r="V63" i="74"/>
  <c r="U63" i="74"/>
  <c r="T63" i="74"/>
  <c r="S63" i="74"/>
  <c r="R63" i="74"/>
  <c r="V62" i="74"/>
  <c r="U62" i="74"/>
  <c r="T62" i="74"/>
  <c r="S62" i="74"/>
  <c r="R62" i="74"/>
  <c r="V61" i="74"/>
  <c r="U61" i="74"/>
  <c r="T61" i="74"/>
  <c r="S61" i="74"/>
  <c r="R61" i="74"/>
  <c r="V60" i="74"/>
  <c r="U60" i="74"/>
  <c r="T60" i="74"/>
  <c r="S60" i="74"/>
  <c r="R60" i="74"/>
  <c r="V59" i="74"/>
  <c r="U59" i="74"/>
  <c r="T59" i="74"/>
  <c r="S59" i="74"/>
  <c r="R59" i="74"/>
  <c r="V58" i="74"/>
  <c r="U58" i="74"/>
  <c r="T58" i="74"/>
  <c r="S58" i="74"/>
  <c r="R58" i="74"/>
  <c r="V57" i="74"/>
  <c r="U57" i="74"/>
  <c r="T57" i="74"/>
  <c r="S57" i="74"/>
  <c r="R57" i="74"/>
  <c r="V56" i="74"/>
  <c r="U56" i="74"/>
  <c r="T56" i="74"/>
  <c r="S56" i="74"/>
  <c r="R56" i="74"/>
  <c r="V55" i="74"/>
  <c r="U55" i="74"/>
  <c r="T55" i="74"/>
  <c r="S55" i="74"/>
  <c r="R55" i="74"/>
  <c r="V54" i="74"/>
  <c r="U54" i="74"/>
  <c r="T54" i="74"/>
  <c r="S54" i="74"/>
  <c r="R54" i="74"/>
  <c r="V53" i="74"/>
  <c r="U53" i="74"/>
  <c r="T53" i="74"/>
  <c r="S53" i="74"/>
  <c r="R53" i="74"/>
  <c r="V52" i="74"/>
  <c r="U52" i="74"/>
  <c r="T52" i="74"/>
  <c r="S52" i="74"/>
  <c r="R52" i="74"/>
  <c r="V51" i="74"/>
  <c r="U51" i="74"/>
  <c r="T51" i="74"/>
  <c r="S51" i="74"/>
  <c r="R51" i="74"/>
  <c r="V50" i="74"/>
  <c r="U50" i="74"/>
  <c r="T50" i="74"/>
  <c r="S50" i="74"/>
  <c r="R50" i="74"/>
  <c r="V49" i="74"/>
  <c r="U49" i="74"/>
  <c r="T49" i="74"/>
  <c r="S49" i="74"/>
  <c r="R49" i="74"/>
  <c r="V48" i="74"/>
  <c r="U48" i="74"/>
  <c r="T48" i="74"/>
  <c r="S48" i="74"/>
  <c r="R48" i="74"/>
  <c r="V47" i="74"/>
  <c r="U47" i="74"/>
  <c r="T47" i="74"/>
  <c r="S47" i="74"/>
  <c r="R47" i="74"/>
  <c r="V46" i="74"/>
  <c r="U46" i="74"/>
  <c r="T46" i="74"/>
  <c r="S46" i="74"/>
  <c r="R46" i="74"/>
  <c r="V45" i="74"/>
  <c r="U45" i="74"/>
  <c r="T45" i="74"/>
  <c r="S45" i="74"/>
  <c r="R45" i="74"/>
  <c r="V44" i="74"/>
  <c r="U44" i="74"/>
  <c r="T44" i="74"/>
  <c r="S44" i="74"/>
  <c r="R44" i="74"/>
  <c r="V43" i="74"/>
  <c r="U43" i="74"/>
  <c r="T43" i="74"/>
  <c r="S43" i="74"/>
  <c r="R43" i="74"/>
  <c r="V42" i="74"/>
  <c r="U42" i="74"/>
  <c r="T42" i="74"/>
  <c r="S42" i="74"/>
  <c r="R42" i="74"/>
  <c r="V41" i="74"/>
  <c r="U41" i="74"/>
  <c r="T41" i="74"/>
  <c r="S41" i="74"/>
  <c r="R41" i="74"/>
  <c r="V40" i="74"/>
  <c r="U40" i="74"/>
  <c r="T40" i="74"/>
  <c r="S40" i="74"/>
  <c r="R40" i="74"/>
  <c r="V39" i="74"/>
  <c r="U39" i="74"/>
  <c r="T39" i="74"/>
  <c r="S39" i="74"/>
  <c r="R39" i="74"/>
  <c r="V38" i="74"/>
  <c r="U38" i="74"/>
  <c r="T38" i="74"/>
  <c r="S38" i="74"/>
  <c r="R38" i="74"/>
  <c r="V37" i="74"/>
  <c r="U37" i="74"/>
  <c r="T37" i="74"/>
  <c r="S37" i="74"/>
  <c r="R37" i="74"/>
  <c r="V36" i="74"/>
  <c r="U36" i="74"/>
  <c r="T36" i="74"/>
  <c r="S36" i="74"/>
  <c r="R36" i="74"/>
  <c r="V35" i="74"/>
  <c r="U35" i="74"/>
  <c r="T35" i="74"/>
  <c r="S35" i="74"/>
  <c r="R35" i="74"/>
  <c r="V34" i="74"/>
  <c r="U34" i="74"/>
  <c r="T34" i="74"/>
  <c r="S34" i="74"/>
  <c r="R34" i="74"/>
  <c r="V33" i="74"/>
  <c r="U33" i="74"/>
  <c r="T33" i="74"/>
  <c r="S33" i="74"/>
  <c r="R33" i="74"/>
  <c r="V32" i="74"/>
  <c r="U32" i="74"/>
  <c r="T32" i="74"/>
  <c r="S32" i="74"/>
  <c r="R32" i="74"/>
  <c r="V31" i="74"/>
  <c r="U31" i="74"/>
  <c r="T31" i="74"/>
  <c r="S31" i="74"/>
  <c r="R31" i="74"/>
  <c r="V30" i="74"/>
  <c r="U30" i="74"/>
  <c r="T30" i="74"/>
  <c r="S30" i="74"/>
  <c r="R30" i="74"/>
  <c r="V29" i="74"/>
  <c r="U29" i="74"/>
  <c r="T29" i="74"/>
  <c r="S29" i="74"/>
  <c r="R29" i="74"/>
  <c r="V28" i="74"/>
  <c r="U28" i="74"/>
  <c r="T28" i="74"/>
  <c r="S28" i="74"/>
  <c r="R28" i="74"/>
  <c r="V27" i="74"/>
  <c r="U27" i="74"/>
  <c r="T27" i="74"/>
  <c r="S27" i="74"/>
  <c r="R27" i="74"/>
  <c r="V26" i="74"/>
  <c r="U26" i="74"/>
  <c r="T26" i="74"/>
  <c r="S26" i="74"/>
  <c r="R26" i="74"/>
  <c r="V25" i="74"/>
  <c r="U25" i="74"/>
  <c r="T25" i="74"/>
  <c r="S25" i="74"/>
  <c r="R25" i="74"/>
  <c r="V24" i="74"/>
  <c r="U24" i="74"/>
  <c r="T24" i="74"/>
  <c r="S24" i="74"/>
  <c r="R24" i="74"/>
  <c r="V23" i="74"/>
  <c r="U23" i="74"/>
  <c r="T23" i="74"/>
  <c r="S23" i="74"/>
  <c r="R23" i="74"/>
  <c r="V22" i="74"/>
  <c r="U22" i="74"/>
  <c r="T22" i="74"/>
  <c r="S22" i="74"/>
  <c r="R22" i="74"/>
  <c r="V21" i="74"/>
  <c r="U21" i="74"/>
  <c r="T21" i="74"/>
  <c r="S21" i="74"/>
  <c r="R21" i="74"/>
  <c r="V20" i="74"/>
  <c r="U20" i="74"/>
  <c r="T20" i="74"/>
  <c r="S20" i="74"/>
  <c r="R20" i="74"/>
  <c r="V19" i="74"/>
  <c r="U19" i="74"/>
  <c r="T19" i="74"/>
  <c r="S19" i="74"/>
  <c r="R19" i="74"/>
  <c r="V18" i="74"/>
  <c r="U18" i="74"/>
  <c r="T18" i="74"/>
  <c r="S18" i="74"/>
  <c r="R18" i="74"/>
  <c r="V17" i="74"/>
  <c r="U17" i="74"/>
  <c r="T17" i="74"/>
  <c r="S17" i="74"/>
  <c r="R17" i="74"/>
  <c r="V16" i="74"/>
  <c r="U16" i="74"/>
  <c r="T16" i="74"/>
  <c r="S16" i="74"/>
  <c r="R16" i="74"/>
  <c r="V15" i="74"/>
  <c r="U15" i="74"/>
  <c r="T15" i="74"/>
  <c r="S15" i="74"/>
  <c r="R15" i="74"/>
  <c r="V14" i="74"/>
  <c r="U14" i="74"/>
  <c r="T14" i="74"/>
  <c r="S14" i="74"/>
  <c r="R14" i="74"/>
  <c r="V13" i="74"/>
  <c r="U13" i="74"/>
  <c r="T13" i="74"/>
  <c r="S13" i="74"/>
  <c r="R13" i="74"/>
  <c r="V12" i="74"/>
  <c r="U12" i="74"/>
  <c r="T12" i="74"/>
  <c r="S12" i="74"/>
  <c r="R12" i="74"/>
  <c r="V11" i="74"/>
  <c r="U11" i="74"/>
  <c r="T11" i="74"/>
  <c r="S11" i="74"/>
  <c r="R11" i="74"/>
  <c r="V10" i="74"/>
  <c r="U10" i="74"/>
  <c r="T10" i="74"/>
  <c r="S10" i="74"/>
  <c r="R10" i="74"/>
  <c r="V9" i="74"/>
  <c r="U9" i="74"/>
  <c r="T9" i="74"/>
  <c r="S9" i="74"/>
  <c r="R9" i="74"/>
  <c r="V8" i="74"/>
  <c r="U8" i="74"/>
  <c r="T8" i="74"/>
  <c r="S8" i="74"/>
  <c r="R8" i="74"/>
  <c r="V7" i="74"/>
  <c r="U7" i="74"/>
  <c r="T7" i="74"/>
  <c r="S7" i="74"/>
  <c r="R7" i="74"/>
  <c r="V6" i="74"/>
  <c r="U6" i="74"/>
  <c r="T6" i="74"/>
  <c r="S6" i="74"/>
  <c r="R6" i="74"/>
  <c r="V5" i="74"/>
  <c r="U5" i="74"/>
  <c r="T5" i="74"/>
  <c r="S5" i="74"/>
  <c r="R5" i="74"/>
  <c r="V4" i="74"/>
  <c r="U4" i="74"/>
  <c r="T4" i="74"/>
  <c r="S4" i="74"/>
  <c r="R4" i="74"/>
  <c r="V3" i="74"/>
  <c r="U3" i="74"/>
  <c r="T3" i="74"/>
  <c r="S3" i="74"/>
  <c r="R3" i="74"/>
  <c r="V2" i="74"/>
  <c r="U2" i="74"/>
  <c r="T2" i="74"/>
  <c r="S2" i="74"/>
  <c r="R2" i="74"/>
  <c r="R198" i="73"/>
  <c r="U198" i="73"/>
  <c r="V198" i="73"/>
  <c r="V197" i="73"/>
  <c r="U197" i="73"/>
  <c r="R197" i="73"/>
  <c r="V196" i="73"/>
  <c r="U196" i="73"/>
  <c r="R196" i="73"/>
  <c r="V195" i="73"/>
  <c r="U195" i="73"/>
  <c r="R195" i="73"/>
  <c r="V194" i="73"/>
  <c r="U194" i="73"/>
  <c r="R194" i="73"/>
  <c r="V193" i="73"/>
  <c r="U193" i="73"/>
  <c r="R193" i="73"/>
  <c r="V192" i="73"/>
  <c r="U192" i="73"/>
  <c r="R192" i="73"/>
  <c r="V191" i="73"/>
  <c r="U191" i="73"/>
  <c r="R191" i="73"/>
  <c r="V190" i="73"/>
  <c r="U190" i="73"/>
  <c r="R190" i="73"/>
  <c r="V189" i="73"/>
  <c r="U189" i="73"/>
  <c r="R189" i="73"/>
  <c r="V188" i="73"/>
  <c r="U188" i="73"/>
  <c r="R188" i="73"/>
  <c r="V187" i="73"/>
  <c r="U187" i="73"/>
  <c r="R187" i="73"/>
  <c r="V186" i="73"/>
  <c r="U186" i="73"/>
  <c r="R186" i="73"/>
  <c r="V185" i="73"/>
  <c r="U185" i="73"/>
  <c r="T185" i="73"/>
  <c r="S185" i="73"/>
  <c r="R185" i="73"/>
  <c r="V184" i="73"/>
  <c r="U184" i="73"/>
  <c r="R184" i="73"/>
  <c r="V183" i="73"/>
  <c r="U183" i="73"/>
  <c r="R183" i="73"/>
  <c r="V182" i="73"/>
  <c r="U182" i="73"/>
  <c r="R182" i="73"/>
  <c r="V181" i="73"/>
  <c r="U181" i="73"/>
  <c r="R181" i="73"/>
  <c r="V180" i="73"/>
  <c r="U180" i="73"/>
  <c r="R180" i="73"/>
  <c r="V179" i="73"/>
  <c r="U179" i="73"/>
  <c r="T179" i="73"/>
  <c r="S179" i="73"/>
  <c r="R179" i="73"/>
  <c r="V178" i="73"/>
  <c r="U178" i="73"/>
  <c r="T178" i="73"/>
  <c r="S178" i="73"/>
  <c r="R178" i="73"/>
  <c r="V177" i="73"/>
  <c r="U177" i="73"/>
  <c r="R177" i="73"/>
  <c r="V176" i="73"/>
  <c r="U176" i="73"/>
  <c r="R176" i="73"/>
  <c r="V175" i="73"/>
  <c r="U175" i="73"/>
  <c r="T175" i="73"/>
  <c r="S175" i="73"/>
  <c r="R175" i="73"/>
  <c r="V174" i="73"/>
  <c r="U174" i="73"/>
  <c r="R174" i="73"/>
  <c r="V173" i="73"/>
  <c r="U173" i="73"/>
  <c r="R173" i="73"/>
  <c r="V172" i="73"/>
  <c r="U172" i="73"/>
  <c r="R172" i="73"/>
  <c r="V171" i="73"/>
  <c r="U171" i="73"/>
  <c r="T171" i="73"/>
  <c r="S171" i="73"/>
  <c r="R171" i="73"/>
  <c r="V170" i="73"/>
  <c r="U170" i="73"/>
  <c r="R170" i="73"/>
  <c r="V169" i="73"/>
  <c r="U169" i="73"/>
  <c r="R169" i="73"/>
  <c r="V168" i="73"/>
  <c r="U168" i="73"/>
  <c r="R168" i="73"/>
  <c r="V167" i="73"/>
  <c r="U167" i="73"/>
  <c r="R167" i="73"/>
  <c r="V166" i="73"/>
  <c r="U166" i="73"/>
  <c r="R166" i="73"/>
  <c r="V165" i="73"/>
  <c r="U165" i="73"/>
  <c r="R165" i="73"/>
  <c r="V164" i="73"/>
  <c r="U164" i="73"/>
  <c r="R164" i="73"/>
  <c r="V163" i="73"/>
  <c r="U163" i="73"/>
  <c r="R163" i="73"/>
  <c r="V162" i="73"/>
  <c r="U162" i="73"/>
  <c r="R162" i="73"/>
  <c r="V161" i="73"/>
  <c r="U161" i="73"/>
  <c r="R161" i="73"/>
  <c r="V160" i="73"/>
  <c r="U160" i="73"/>
  <c r="R160" i="73"/>
  <c r="V159" i="73"/>
  <c r="U159" i="73"/>
  <c r="R159" i="73"/>
  <c r="V158" i="73"/>
  <c r="U158" i="73"/>
  <c r="R158" i="73"/>
  <c r="V157" i="73"/>
  <c r="U157" i="73"/>
  <c r="R157" i="73"/>
  <c r="V156" i="73"/>
  <c r="U156" i="73"/>
  <c r="R156" i="73"/>
  <c r="V155" i="73"/>
  <c r="U155" i="73"/>
  <c r="R155" i="73"/>
  <c r="V154" i="73"/>
  <c r="U154" i="73"/>
  <c r="T154" i="73"/>
  <c r="S154" i="73"/>
  <c r="R154" i="73"/>
  <c r="V153" i="73"/>
  <c r="U153" i="73"/>
  <c r="R153" i="73"/>
  <c r="V152" i="73"/>
  <c r="U152" i="73"/>
  <c r="R152" i="73"/>
  <c r="V151" i="73"/>
  <c r="U151" i="73"/>
  <c r="R151" i="73"/>
  <c r="V150" i="73"/>
  <c r="U150" i="73"/>
  <c r="R150" i="73"/>
  <c r="V149" i="73"/>
  <c r="U149" i="73"/>
  <c r="R149" i="73"/>
  <c r="V148" i="73"/>
  <c r="U148" i="73"/>
  <c r="R148" i="73"/>
  <c r="V147" i="73"/>
  <c r="U147" i="73"/>
  <c r="R147" i="73"/>
  <c r="V146" i="73"/>
  <c r="U146" i="73"/>
  <c r="R146" i="73"/>
  <c r="V145" i="73"/>
  <c r="U145" i="73"/>
  <c r="T145" i="73"/>
  <c r="S145" i="73"/>
  <c r="R145" i="73"/>
  <c r="V144" i="73"/>
  <c r="U144" i="73"/>
  <c r="R144" i="73"/>
  <c r="V143" i="73"/>
  <c r="U143" i="73"/>
  <c r="R143" i="73"/>
  <c r="V142" i="73"/>
  <c r="U142" i="73"/>
  <c r="R142" i="73"/>
  <c r="V141" i="73"/>
  <c r="U141" i="73"/>
  <c r="R141" i="73"/>
  <c r="V140" i="73"/>
  <c r="U140" i="73"/>
  <c r="R140" i="73"/>
  <c r="V139" i="73"/>
  <c r="U139" i="73"/>
  <c r="R139" i="73"/>
  <c r="V138" i="73"/>
  <c r="U138" i="73"/>
  <c r="R138" i="73"/>
  <c r="V137" i="73"/>
  <c r="U137" i="73"/>
  <c r="R137" i="73"/>
  <c r="V136" i="73"/>
  <c r="U136" i="73"/>
  <c r="R136" i="73"/>
  <c r="V135" i="73"/>
  <c r="U135" i="73"/>
  <c r="R135" i="73"/>
  <c r="V134" i="73"/>
  <c r="U134" i="73"/>
  <c r="R134" i="73"/>
  <c r="V133" i="73"/>
  <c r="U133" i="73"/>
  <c r="R133" i="73"/>
  <c r="V132" i="73"/>
  <c r="U132" i="73"/>
  <c r="R132" i="73"/>
  <c r="V131" i="73"/>
  <c r="U131" i="73"/>
  <c r="R131" i="73"/>
  <c r="V130" i="73"/>
  <c r="U130" i="73"/>
  <c r="R130" i="73"/>
  <c r="V129" i="73"/>
  <c r="U129" i="73"/>
  <c r="R129" i="73"/>
  <c r="V128" i="73"/>
  <c r="U128" i="73"/>
  <c r="R128" i="73"/>
  <c r="V127" i="73"/>
  <c r="U127" i="73"/>
  <c r="R127" i="73"/>
  <c r="V126" i="73"/>
  <c r="U126" i="73"/>
  <c r="R126" i="73"/>
  <c r="V125" i="73"/>
  <c r="U125" i="73"/>
  <c r="R125" i="73"/>
  <c r="V124" i="73"/>
  <c r="U124" i="73"/>
  <c r="R124" i="73"/>
  <c r="V123" i="73"/>
  <c r="U123" i="73"/>
  <c r="R123" i="73"/>
  <c r="V122" i="73"/>
  <c r="U122" i="73"/>
  <c r="R122" i="73"/>
  <c r="V121" i="73"/>
  <c r="U121" i="73"/>
  <c r="R121" i="73"/>
  <c r="V120" i="73"/>
  <c r="U120" i="73"/>
  <c r="R120" i="73"/>
  <c r="V119" i="73"/>
  <c r="U119" i="73"/>
  <c r="R119" i="73"/>
  <c r="V118" i="73"/>
  <c r="U118" i="73"/>
  <c r="R118" i="73"/>
  <c r="V117" i="73"/>
  <c r="U117" i="73"/>
  <c r="R117" i="73"/>
  <c r="V116" i="73"/>
  <c r="U116" i="73"/>
  <c r="R116" i="73"/>
  <c r="V115" i="73"/>
  <c r="U115" i="73"/>
  <c r="R115" i="73"/>
  <c r="V114" i="73"/>
  <c r="U114" i="73"/>
  <c r="R114" i="73"/>
  <c r="V113" i="73"/>
  <c r="U113" i="73"/>
  <c r="R113" i="73"/>
  <c r="V112" i="73"/>
  <c r="U112" i="73"/>
  <c r="R112" i="73"/>
  <c r="V111" i="73"/>
  <c r="U111" i="73"/>
  <c r="R111" i="73"/>
  <c r="V110" i="73"/>
  <c r="U110" i="73"/>
  <c r="R110" i="73"/>
  <c r="V109" i="73"/>
  <c r="U109" i="73"/>
  <c r="R109" i="73"/>
  <c r="V108" i="73"/>
  <c r="U108" i="73"/>
  <c r="R108" i="73"/>
  <c r="V107" i="73"/>
  <c r="U107" i="73"/>
  <c r="R107" i="73"/>
  <c r="V106" i="73"/>
  <c r="U106" i="73"/>
  <c r="R106" i="73"/>
  <c r="V105" i="73"/>
  <c r="U105" i="73"/>
  <c r="R105" i="73"/>
  <c r="V104" i="73"/>
  <c r="U104" i="73"/>
  <c r="R104" i="73"/>
  <c r="V103" i="73"/>
  <c r="U103" i="73"/>
  <c r="R103" i="73"/>
  <c r="V102" i="73"/>
  <c r="U102" i="73"/>
  <c r="R102" i="73"/>
  <c r="V101" i="73"/>
  <c r="U101" i="73"/>
  <c r="R101" i="73"/>
  <c r="V100" i="73"/>
  <c r="U100" i="73"/>
  <c r="R100" i="73"/>
  <c r="V99" i="73"/>
  <c r="U99" i="73"/>
  <c r="R99" i="73"/>
  <c r="V98" i="73"/>
  <c r="U98" i="73"/>
  <c r="T98" i="73"/>
  <c r="S98" i="73"/>
  <c r="R98" i="73"/>
  <c r="V97" i="73"/>
  <c r="U97" i="73"/>
  <c r="R97" i="73"/>
  <c r="V96" i="73"/>
  <c r="U96" i="73"/>
  <c r="R96" i="73"/>
  <c r="V95" i="73"/>
  <c r="U95" i="73"/>
  <c r="R95" i="73"/>
  <c r="V94" i="73"/>
  <c r="U94" i="73"/>
  <c r="R94" i="73"/>
  <c r="V93" i="73"/>
  <c r="U93" i="73"/>
  <c r="R93" i="73"/>
  <c r="V92" i="73"/>
  <c r="U92" i="73"/>
  <c r="R92" i="73"/>
  <c r="V91" i="73"/>
  <c r="U91" i="73"/>
  <c r="R91" i="73"/>
  <c r="V90" i="73"/>
  <c r="U90" i="73"/>
  <c r="R90" i="73"/>
  <c r="V89" i="73"/>
  <c r="U89" i="73"/>
  <c r="R89" i="73"/>
  <c r="V88" i="73"/>
  <c r="U88" i="73"/>
  <c r="R88" i="73"/>
  <c r="V87" i="73"/>
  <c r="U87" i="73"/>
  <c r="R87" i="73"/>
  <c r="V86" i="73"/>
  <c r="U86" i="73"/>
  <c r="R86" i="73"/>
  <c r="V85" i="73"/>
  <c r="U85" i="73"/>
  <c r="R85" i="73"/>
  <c r="V84" i="73"/>
  <c r="U84" i="73"/>
  <c r="R84" i="73"/>
  <c r="V83" i="73"/>
  <c r="U83" i="73"/>
  <c r="R83" i="73"/>
  <c r="V82" i="73"/>
  <c r="U82" i="73"/>
  <c r="R82" i="73"/>
  <c r="V81" i="73"/>
  <c r="U81" i="73"/>
  <c r="R81" i="73"/>
  <c r="V80" i="73"/>
  <c r="U80" i="73"/>
  <c r="R80" i="73"/>
  <c r="V79" i="73"/>
  <c r="U79" i="73"/>
  <c r="R79" i="73"/>
  <c r="V78" i="73"/>
  <c r="U78" i="73"/>
  <c r="R78" i="73"/>
  <c r="V77" i="73"/>
  <c r="U77" i="73"/>
  <c r="R77" i="73"/>
  <c r="V76" i="73"/>
  <c r="U76" i="73"/>
  <c r="R76" i="73"/>
  <c r="V75" i="73"/>
  <c r="U75" i="73"/>
  <c r="R75" i="73"/>
  <c r="V74" i="73"/>
  <c r="U74" i="73"/>
  <c r="R74" i="73"/>
  <c r="V73" i="73"/>
  <c r="U73" i="73"/>
  <c r="R73" i="73"/>
  <c r="V72" i="73"/>
  <c r="U72" i="73"/>
  <c r="R72" i="73"/>
  <c r="V71" i="73"/>
  <c r="U71" i="73"/>
  <c r="R71" i="73"/>
  <c r="V70" i="73"/>
  <c r="U70" i="73"/>
  <c r="R70" i="73"/>
  <c r="V69" i="73"/>
  <c r="U69" i="73"/>
  <c r="R69" i="73"/>
  <c r="V68" i="73"/>
  <c r="U68" i="73"/>
  <c r="R68" i="73"/>
  <c r="V67" i="73"/>
  <c r="U67" i="73"/>
  <c r="R67" i="73"/>
  <c r="V66" i="73"/>
  <c r="U66" i="73"/>
  <c r="R66" i="73"/>
  <c r="V65" i="73"/>
  <c r="U65" i="73"/>
  <c r="R65" i="73"/>
  <c r="V64" i="73"/>
  <c r="U64" i="73"/>
  <c r="R64" i="73"/>
  <c r="V63" i="73"/>
  <c r="U63" i="73"/>
  <c r="R63" i="73"/>
  <c r="V62" i="73"/>
  <c r="U62" i="73"/>
  <c r="R62" i="73"/>
  <c r="V61" i="73"/>
  <c r="U61" i="73"/>
  <c r="T61" i="73"/>
  <c r="S61" i="73"/>
  <c r="R61" i="73"/>
  <c r="V60" i="73"/>
  <c r="U60" i="73"/>
  <c r="R60" i="73"/>
  <c r="V59" i="73"/>
  <c r="U59" i="73"/>
  <c r="R59" i="73"/>
  <c r="V58" i="73"/>
  <c r="U58" i="73"/>
  <c r="R58" i="73"/>
  <c r="V57" i="73"/>
  <c r="U57" i="73"/>
  <c r="R57" i="73"/>
  <c r="V56" i="73"/>
  <c r="U56" i="73"/>
  <c r="R56" i="73"/>
  <c r="V55" i="73"/>
  <c r="U55" i="73"/>
  <c r="R55" i="73"/>
  <c r="V54" i="73"/>
  <c r="U54" i="73"/>
  <c r="R54" i="73"/>
  <c r="V53" i="73"/>
  <c r="U53" i="73"/>
  <c r="R53" i="73"/>
  <c r="V52" i="73"/>
  <c r="U52" i="73"/>
  <c r="R52" i="73"/>
  <c r="V51" i="73"/>
  <c r="U51" i="73"/>
  <c r="R51" i="73"/>
  <c r="V50" i="73"/>
  <c r="U50" i="73"/>
  <c r="R50" i="73"/>
  <c r="V49" i="73"/>
  <c r="U49" i="73"/>
  <c r="R49" i="73"/>
  <c r="V48" i="73"/>
  <c r="U48" i="73"/>
  <c r="R48" i="73"/>
  <c r="V47" i="73"/>
  <c r="U47" i="73"/>
  <c r="R47" i="73"/>
  <c r="V46" i="73"/>
  <c r="U46" i="73"/>
  <c r="R46" i="73"/>
  <c r="V45" i="73"/>
  <c r="U45" i="73"/>
  <c r="R45" i="73"/>
  <c r="V44" i="73"/>
  <c r="U44" i="73"/>
  <c r="R44" i="73"/>
  <c r="V43" i="73"/>
  <c r="U43" i="73"/>
  <c r="R43" i="73"/>
  <c r="V42" i="73"/>
  <c r="U42" i="73"/>
  <c r="R42" i="73"/>
  <c r="V41" i="73"/>
  <c r="U41" i="73"/>
  <c r="R41" i="73"/>
  <c r="V40" i="73"/>
  <c r="U40" i="73"/>
  <c r="R40" i="73"/>
  <c r="V39" i="73"/>
  <c r="U39" i="73"/>
  <c r="R39" i="73"/>
  <c r="V38" i="73"/>
  <c r="U38" i="73"/>
  <c r="R38" i="73"/>
  <c r="V37" i="73"/>
  <c r="U37" i="73"/>
  <c r="R37" i="73"/>
  <c r="V36" i="73"/>
  <c r="U36" i="73"/>
  <c r="R36" i="73"/>
  <c r="V35" i="73"/>
  <c r="U35" i="73"/>
  <c r="R35" i="73"/>
  <c r="V34" i="73"/>
  <c r="U34" i="73"/>
  <c r="R34" i="73"/>
  <c r="V33" i="73"/>
  <c r="U33" i="73"/>
  <c r="R33" i="73"/>
  <c r="V32" i="73"/>
  <c r="U32" i="73"/>
  <c r="R32" i="73"/>
  <c r="V31" i="73"/>
  <c r="U31" i="73"/>
  <c r="R31" i="73"/>
  <c r="V30" i="73"/>
  <c r="U30" i="73"/>
  <c r="R30" i="73"/>
  <c r="V29" i="73"/>
  <c r="U29" i="73"/>
  <c r="R29" i="73"/>
  <c r="V28" i="73"/>
  <c r="U28" i="73"/>
  <c r="R28" i="73"/>
  <c r="V27" i="73"/>
  <c r="U27" i="73"/>
  <c r="R27" i="73"/>
  <c r="V26" i="73"/>
  <c r="U26" i="73"/>
  <c r="R26" i="73"/>
  <c r="V25" i="73"/>
  <c r="U25" i="73"/>
  <c r="R25" i="73"/>
  <c r="V24" i="73"/>
  <c r="U24" i="73"/>
  <c r="R24" i="73"/>
  <c r="V23" i="73"/>
  <c r="U23" i="73"/>
  <c r="R23" i="73"/>
  <c r="V22" i="73"/>
  <c r="U22" i="73"/>
  <c r="R22" i="73"/>
  <c r="V21" i="73"/>
  <c r="U21" i="73"/>
  <c r="R21" i="73"/>
  <c r="V20" i="73"/>
  <c r="U20" i="73"/>
  <c r="R20" i="73"/>
  <c r="V19" i="73"/>
  <c r="U19" i="73"/>
  <c r="R19" i="73"/>
  <c r="V18" i="73"/>
  <c r="U18" i="73"/>
  <c r="R18" i="73"/>
  <c r="V17" i="73"/>
  <c r="U17" i="73"/>
  <c r="R17" i="73"/>
  <c r="V16" i="73"/>
  <c r="U16" i="73"/>
  <c r="R16" i="73"/>
  <c r="V15" i="73"/>
  <c r="U15" i="73"/>
  <c r="R15" i="73"/>
  <c r="V14" i="73"/>
  <c r="U14" i="73"/>
  <c r="R14" i="73"/>
  <c r="V13" i="73"/>
  <c r="U13" i="73"/>
  <c r="R13" i="73"/>
  <c r="V12" i="73"/>
  <c r="U12" i="73"/>
  <c r="R12" i="73"/>
  <c r="V11" i="73"/>
  <c r="U11" i="73"/>
  <c r="R11" i="73"/>
  <c r="V10" i="73"/>
  <c r="U10" i="73"/>
  <c r="R10" i="73"/>
  <c r="V9" i="73"/>
  <c r="U9" i="73"/>
  <c r="R9" i="73"/>
  <c r="V8" i="73"/>
  <c r="U8" i="73"/>
  <c r="R8" i="73"/>
  <c r="V7" i="73"/>
  <c r="U7" i="73"/>
  <c r="R7" i="73"/>
  <c r="V6" i="73"/>
  <c r="U6" i="73"/>
  <c r="R6" i="73"/>
  <c r="V5" i="73"/>
  <c r="U5" i="73"/>
  <c r="R5" i="73"/>
  <c r="V4" i="73"/>
  <c r="U4" i="73"/>
  <c r="R4" i="73"/>
  <c r="V3" i="73"/>
  <c r="U3" i="73"/>
  <c r="R3" i="73"/>
  <c r="V2" i="73"/>
  <c r="U2" i="73"/>
  <c r="R2" i="73"/>
  <c r="V197" i="72"/>
  <c r="U197" i="72"/>
  <c r="T197" i="72"/>
  <c r="S197" i="72"/>
  <c r="R197" i="72"/>
  <c r="V196" i="72"/>
  <c r="U196" i="72"/>
  <c r="T196" i="72"/>
  <c r="S196" i="72"/>
  <c r="R196" i="72"/>
  <c r="V195" i="72"/>
  <c r="U195" i="72"/>
  <c r="T195" i="72"/>
  <c r="S195" i="72"/>
  <c r="R195" i="72"/>
  <c r="V194" i="72"/>
  <c r="U194" i="72"/>
  <c r="T194" i="72"/>
  <c r="S194" i="72"/>
  <c r="R194" i="72"/>
  <c r="V193" i="72"/>
  <c r="U193" i="72"/>
  <c r="T193" i="72"/>
  <c r="S193" i="72"/>
  <c r="R193" i="72"/>
  <c r="V192" i="72"/>
  <c r="U192" i="72"/>
  <c r="T192" i="72"/>
  <c r="S192" i="72"/>
  <c r="R192" i="72"/>
  <c r="V191" i="72"/>
  <c r="U191" i="72"/>
  <c r="T191" i="72"/>
  <c r="S191" i="72"/>
  <c r="R191" i="72"/>
  <c r="V190" i="72"/>
  <c r="U190" i="72"/>
  <c r="T190" i="72"/>
  <c r="S190" i="72"/>
  <c r="R190" i="72"/>
  <c r="V189" i="72"/>
  <c r="U189" i="72"/>
  <c r="T189" i="72"/>
  <c r="S189" i="72"/>
  <c r="R189" i="72"/>
  <c r="V188" i="72"/>
  <c r="U188" i="72"/>
  <c r="T188" i="72"/>
  <c r="S188" i="72"/>
  <c r="R188" i="72"/>
  <c r="V187" i="72"/>
  <c r="U187" i="72"/>
  <c r="T187" i="72"/>
  <c r="S187" i="72"/>
  <c r="R187" i="72"/>
  <c r="V186" i="72"/>
  <c r="U186" i="72"/>
  <c r="T186" i="72"/>
  <c r="S186" i="72"/>
  <c r="R186" i="72"/>
  <c r="V185" i="72"/>
  <c r="U185" i="72"/>
  <c r="T185" i="72"/>
  <c r="S185" i="72"/>
  <c r="R185" i="72"/>
  <c r="V184" i="72"/>
  <c r="U184" i="72"/>
  <c r="T184" i="72"/>
  <c r="S184" i="72"/>
  <c r="R184" i="72"/>
  <c r="V183" i="72"/>
  <c r="U183" i="72"/>
  <c r="T183" i="72"/>
  <c r="S183" i="72"/>
  <c r="R183" i="72"/>
  <c r="V182" i="72"/>
  <c r="U182" i="72"/>
  <c r="T182" i="72"/>
  <c r="S182" i="72"/>
  <c r="R182" i="72"/>
  <c r="V181" i="72"/>
  <c r="U181" i="72"/>
  <c r="T181" i="72"/>
  <c r="S181" i="72"/>
  <c r="R181" i="72"/>
  <c r="V180" i="72"/>
  <c r="U180" i="72"/>
  <c r="T180" i="72"/>
  <c r="S180" i="72"/>
  <c r="R180" i="72"/>
  <c r="V179" i="72"/>
  <c r="U179" i="72"/>
  <c r="T179" i="72"/>
  <c r="S179" i="72"/>
  <c r="R179" i="72"/>
  <c r="V178" i="72"/>
  <c r="U178" i="72"/>
  <c r="T178" i="72"/>
  <c r="S178" i="72"/>
  <c r="R178" i="72"/>
  <c r="V177" i="72"/>
  <c r="U177" i="72"/>
  <c r="T177" i="72"/>
  <c r="S177" i="72"/>
  <c r="R177" i="72"/>
  <c r="V176" i="72"/>
  <c r="U176" i="72"/>
  <c r="T176" i="72"/>
  <c r="S176" i="72"/>
  <c r="R176" i="72"/>
  <c r="V175" i="72"/>
  <c r="U175" i="72"/>
  <c r="T175" i="72"/>
  <c r="S175" i="72"/>
  <c r="R175" i="72"/>
  <c r="V174" i="72"/>
  <c r="U174" i="72"/>
  <c r="T174" i="72"/>
  <c r="S174" i="72"/>
  <c r="R174" i="72"/>
  <c r="V173" i="72"/>
  <c r="U173" i="72"/>
  <c r="R173" i="72"/>
  <c r="V172" i="72"/>
  <c r="U172" i="72"/>
  <c r="R172" i="72"/>
  <c r="V171" i="72"/>
  <c r="U171" i="72"/>
  <c r="R171" i="72"/>
  <c r="V170" i="72"/>
  <c r="U170" i="72"/>
  <c r="R170" i="72"/>
  <c r="V169" i="72"/>
  <c r="U169" i="72"/>
  <c r="R169" i="72"/>
  <c r="V168" i="72"/>
  <c r="U168" i="72"/>
  <c r="R168" i="72"/>
  <c r="V167" i="72"/>
  <c r="U167" i="72"/>
  <c r="R167" i="72"/>
  <c r="V166" i="72"/>
  <c r="U166" i="72"/>
  <c r="R166" i="72"/>
  <c r="V165" i="72"/>
  <c r="U165" i="72"/>
  <c r="T165" i="72"/>
  <c r="S165" i="72"/>
  <c r="R165" i="72"/>
  <c r="V164" i="72"/>
  <c r="U164" i="72"/>
  <c r="R164" i="72"/>
  <c r="V163" i="72"/>
  <c r="U163" i="72"/>
  <c r="R163" i="72"/>
  <c r="V162" i="72"/>
  <c r="U162" i="72"/>
  <c r="R162" i="72"/>
  <c r="V161" i="72"/>
  <c r="U161" i="72"/>
  <c r="R161" i="72"/>
  <c r="V160" i="72"/>
  <c r="U160" i="72"/>
  <c r="R160" i="72"/>
  <c r="V159" i="72"/>
  <c r="U159" i="72"/>
  <c r="R159" i="72"/>
  <c r="V158" i="72"/>
  <c r="U158" i="72"/>
  <c r="R158" i="72"/>
  <c r="V157" i="72"/>
  <c r="U157" i="72"/>
  <c r="R157" i="72"/>
  <c r="V156" i="72"/>
  <c r="U156" i="72"/>
  <c r="R156" i="72"/>
  <c r="V155" i="72"/>
  <c r="U155" i="72"/>
  <c r="R155" i="72"/>
  <c r="V154" i="72"/>
  <c r="U154" i="72"/>
  <c r="R154" i="72"/>
  <c r="V153" i="72"/>
  <c r="U153" i="72"/>
  <c r="R153" i="72"/>
  <c r="V152" i="72"/>
  <c r="U152" i="72"/>
  <c r="R152" i="72"/>
  <c r="V151" i="72"/>
  <c r="U151" i="72"/>
  <c r="R151" i="72"/>
  <c r="V150" i="72"/>
  <c r="U150" i="72"/>
  <c r="R150" i="72"/>
  <c r="V149" i="72"/>
  <c r="U149" i="72"/>
  <c r="R149" i="72"/>
  <c r="V148" i="72"/>
  <c r="U148" i="72"/>
  <c r="R148" i="72"/>
  <c r="V147" i="72"/>
  <c r="U147" i="72"/>
  <c r="R147" i="72"/>
  <c r="V146" i="72"/>
  <c r="U146" i="72"/>
  <c r="R146" i="72"/>
  <c r="V145" i="72"/>
  <c r="U145" i="72"/>
  <c r="T145" i="72"/>
  <c r="S145" i="72"/>
  <c r="R145" i="72"/>
  <c r="V144" i="72"/>
  <c r="U144" i="72"/>
  <c r="R144" i="72"/>
  <c r="V143" i="72"/>
  <c r="U143" i="72"/>
  <c r="R143" i="72"/>
  <c r="V142" i="72"/>
  <c r="U142" i="72"/>
  <c r="R142" i="72"/>
  <c r="V141" i="72"/>
  <c r="U141" i="72"/>
  <c r="R141" i="72"/>
  <c r="V140" i="72"/>
  <c r="U140" i="72"/>
  <c r="R140" i="72"/>
  <c r="V139" i="72"/>
  <c r="U139" i="72"/>
  <c r="R139" i="72"/>
  <c r="V138" i="72"/>
  <c r="U138" i="72"/>
  <c r="R138" i="72"/>
  <c r="V137" i="72"/>
  <c r="U137" i="72"/>
  <c r="R137" i="72"/>
  <c r="V136" i="72"/>
  <c r="U136" i="72"/>
  <c r="R136" i="72"/>
  <c r="V135" i="72"/>
  <c r="U135" i="72"/>
  <c r="R135" i="72"/>
  <c r="V134" i="72"/>
  <c r="U134" i="72"/>
  <c r="R134" i="72"/>
  <c r="V133" i="72"/>
  <c r="U133" i="72"/>
  <c r="R133" i="72"/>
  <c r="V132" i="72"/>
  <c r="U132" i="72"/>
  <c r="R132" i="72"/>
  <c r="V131" i="72"/>
  <c r="U131" i="72"/>
  <c r="R131" i="72"/>
  <c r="V130" i="72"/>
  <c r="U130" i="72"/>
  <c r="R130" i="72"/>
  <c r="V129" i="72"/>
  <c r="U129" i="72"/>
  <c r="R129" i="72"/>
  <c r="V128" i="72"/>
  <c r="U128" i="72"/>
  <c r="R128" i="72"/>
  <c r="V127" i="72"/>
  <c r="U127" i="72"/>
  <c r="R127" i="72"/>
  <c r="V126" i="72"/>
  <c r="U126" i="72"/>
  <c r="R126" i="72"/>
  <c r="V125" i="72"/>
  <c r="U125" i="72"/>
  <c r="R125" i="72"/>
  <c r="V124" i="72"/>
  <c r="U124" i="72"/>
  <c r="R124" i="72"/>
  <c r="V123" i="72"/>
  <c r="U123" i="72"/>
  <c r="R123" i="72"/>
  <c r="V122" i="72"/>
  <c r="U122" i="72"/>
  <c r="R122" i="72"/>
  <c r="V121" i="72"/>
  <c r="U121" i="72"/>
  <c r="R121" i="72"/>
  <c r="V120" i="72"/>
  <c r="U120" i="72"/>
  <c r="R120" i="72"/>
  <c r="V119" i="72"/>
  <c r="U119" i="72"/>
  <c r="R119" i="72"/>
  <c r="V118" i="72"/>
  <c r="U118" i="72"/>
  <c r="R118" i="72"/>
  <c r="V117" i="72"/>
  <c r="U117" i="72"/>
  <c r="R117" i="72"/>
  <c r="V116" i="72"/>
  <c r="U116" i="72"/>
  <c r="R116" i="72"/>
  <c r="V115" i="72"/>
  <c r="U115" i="72"/>
  <c r="R115" i="72"/>
  <c r="V114" i="72"/>
  <c r="U114" i="72"/>
  <c r="R114" i="72"/>
  <c r="V113" i="72"/>
  <c r="U113" i="72"/>
  <c r="R113" i="72"/>
  <c r="V112" i="72"/>
  <c r="U112" i="72"/>
  <c r="R112" i="72"/>
  <c r="V111" i="72"/>
  <c r="U111" i="72"/>
  <c r="R111" i="72"/>
  <c r="V110" i="72"/>
  <c r="U110" i="72"/>
  <c r="R110" i="72"/>
  <c r="V109" i="72"/>
  <c r="U109" i="72"/>
  <c r="R109" i="72"/>
  <c r="V108" i="72"/>
  <c r="U108" i="72"/>
  <c r="R108" i="72"/>
  <c r="V107" i="72"/>
  <c r="U107" i="72"/>
  <c r="R107" i="72"/>
  <c r="V106" i="72"/>
  <c r="U106" i="72"/>
  <c r="R106" i="72"/>
  <c r="V105" i="72"/>
  <c r="U105" i="72"/>
  <c r="R105" i="72"/>
  <c r="V104" i="72"/>
  <c r="U104" i="72"/>
  <c r="R104" i="72"/>
  <c r="V103" i="72"/>
  <c r="U103" i="72"/>
  <c r="R103" i="72"/>
  <c r="V102" i="72"/>
  <c r="U102" i="72"/>
  <c r="R102" i="72"/>
  <c r="V101" i="72"/>
  <c r="U101" i="72"/>
  <c r="R101" i="72"/>
  <c r="V100" i="72"/>
  <c r="U100" i="72"/>
  <c r="R100" i="72"/>
  <c r="V99" i="72"/>
  <c r="U99" i="72"/>
  <c r="R99" i="72"/>
  <c r="V98" i="72"/>
  <c r="U98" i="72"/>
  <c r="T98" i="72"/>
  <c r="S98" i="72"/>
  <c r="R98" i="72"/>
  <c r="V97" i="72"/>
  <c r="U97" i="72"/>
  <c r="R97" i="72"/>
  <c r="V96" i="72"/>
  <c r="U96" i="72"/>
  <c r="R96" i="72"/>
  <c r="V95" i="72"/>
  <c r="U95" i="72"/>
  <c r="R95" i="72"/>
  <c r="V94" i="72"/>
  <c r="U94" i="72"/>
  <c r="R94" i="72"/>
  <c r="V93" i="72"/>
  <c r="U93" i="72"/>
  <c r="T93" i="72"/>
  <c r="S93" i="72"/>
  <c r="R93" i="72"/>
  <c r="V92" i="72"/>
  <c r="U92" i="72"/>
  <c r="R92" i="72"/>
  <c r="V91" i="72"/>
  <c r="U91" i="72"/>
  <c r="R91" i="72"/>
  <c r="V90" i="72"/>
  <c r="U90" i="72"/>
  <c r="R90" i="72"/>
  <c r="V89" i="72"/>
  <c r="U89" i="72"/>
  <c r="T89" i="72"/>
  <c r="S89" i="72"/>
  <c r="R89" i="72"/>
  <c r="V88" i="72"/>
  <c r="U88" i="72"/>
  <c r="R88" i="72"/>
  <c r="V87" i="72"/>
  <c r="U87" i="72"/>
  <c r="R87" i="72"/>
  <c r="V86" i="72"/>
  <c r="U86" i="72"/>
  <c r="R86" i="72"/>
  <c r="V85" i="72"/>
  <c r="U85" i="72"/>
  <c r="R85" i="72"/>
  <c r="V84" i="72"/>
  <c r="U84" i="72"/>
  <c r="T84" i="72"/>
  <c r="S84" i="72"/>
  <c r="R84" i="72"/>
  <c r="V83" i="72"/>
  <c r="U83" i="72"/>
  <c r="R83" i="72"/>
  <c r="V82" i="72"/>
  <c r="U82" i="72"/>
  <c r="R82" i="72"/>
  <c r="V81" i="72"/>
  <c r="U81" i="72"/>
  <c r="R81" i="72"/>
  <c r="V80" i="72"/>
  <c r="U80" i="72"/>
  <c r="R80" i="72"/>
  <c r="V79" i="72"/>
  <c r="U79" i="72"/>
  <c r="R79" i="72"/>
  <c r="V78" i="72"/>
  <c r="U78" i="72"/>
  <c r="R78" i="72"/>
  <c r="V77" i="72"/>
  <c r="U77" i="72"/>
  <c r="R77" i="72"/>
  <c r="V76" i="72"/>
  <c r="U76" i="72"/>
  <c r="R76" i="72"/>
  <c r="V75" i="72"/>
  <c r="U75" i="72"/>
  <c r="R75" i="72"/>
  <c r="V74" i="72"/>
  <c r="U74" i="72"/>
  <c r="R74" i="72"/>
  <c r="V73" i="72"/>
  <c r="U73" i="72"/>
  <c r="R73" i="72"/>
  <c r="V72" i="72"/>
  <c r="U72" i="72"/>
  <c r="R72" i="72"/>
  <c r="V71" i="72"/>
  <c r="U71" i="72"/>
  <c r="R71" i="72"/>
  <c r="V70" i="72"/>
  <c r="U70" i="72"/>
  <c r="R70" i="72"/>
  <c r="V69" i="72"/>
  <c r="U69" i="72"/>
  <c r="R69" i="72"/>
  <c r="V68" i="72"/>
  <c r="U68" i="72"/>
  <c r="R68" i="72"/>
  <c r="V67" i="72"/>
  <c r="U67" i="72"/>
  <c r="R67" i="72"/>
  <c r="V66" i="72"/>
  <c r="U66" i="72"/>
  <c r="R66" i="72"/>
  <c r="V65" i="72"/>
  <c r="U65" i="72"/>
  <c r="R65" i="72"/>
  <c r="V64" i="72"/>
  <c r="U64" i="72"/>
  <c r="R64" i="72"/>
  <c r="V63" i="72"/>
  <c r="U63" i="72"/>
  <c r="R63" i="72"/>
  <c r="V62" i="72"/>
  <c r="U62" i="72"/>
  <c r="R62" i="72"/>
  <c r="V61" i="72"/>
  <c r="U61" i="72"/>
  <c r="R61" i="72"/>
  <c r="V60" i="72"/>
  <c r="U60" i="72"/>
  <c r="R60" i="72"/>
  <c r="V59" i="72"/>
  <c r="U59" i="72"/>
  <c r="R59" i="72"/>
  <c r="V58" i="72"/>
  <c r="U58" i="72"/>
  <c r="R58" i="72"/>
  <c r="V57" i="72"/>
  <c r="U57" i="72"/>
  <c r="R57" i="72"/>
  <c r="V56" i="72"/>
  <c r="U56" i="72"/>
  <c r="R56" i="72"/>
  <c r="V55" i="72"/>
  <c r="U55" i="72"/>
  <c r="R55" i="72"/>
  <c r="V54" i="72"/>
  <c r="U54" i="72"/>
  <c r="R54" i="72"/>
  <c r="V53" i="72"/>
  <c r="U53" i="72"/>
  <c r="R53" i="72"/>
  <c r="V52" i="72"/>
  <c r="U52" i="72"/>
  <c r="R52" i="72"/>
  <c r="V51" i="72"/>
  <c r="U51" i="72"/>
  <c r="R51" i="72"/>
  <c r="V50" i="72"/>
  <c r="U50" i="72"/>
  <c r="R50" i="72"/>
  <c r="V49" i="72"/>
  <c r="U49" i="72"/>
  <c r="T49" i="72"/>
  <c r="S49" i="72"/>
  <c r="R49" i="72"/>
  <c r="V48" i="72"/>
  <c r="U48" i="72"/>
  <c r="R48" i="72"/>
  <c r="V47" i="72"/>
  <c r="U47" i="72"/>
  <c r="R47" i="72"/>
  <c r="V46" i="72"/>
  <c r="U46" i="72"/>
  <c r="R46" i="72"/>
  <c r="V45" i="72"/>
  <c r="U45" i="72"/>
  <c r="R45" i="72"/>
  <c r="V44" i="72"/>
  <c r="U44" i="72"/>
  <c r="R44" i="72"/>
  <c r="V43" i="72"/>
  <c r="U43" i="72"/>
  <c r="R43" i="72"/>
  <c r="V42" i="72"/>
  <c r="U42" i="72"/>
  <c r="R42" i="72"/>
  <c r="V41" i="72"/>
  <c r="U41" i="72"/>
  <c r="R41" i="72"/>
  <c r="V40" i="72"/>
  <c r="U40" i="72"/>
  <c r="R40" i="72"/>
  <c r="V39" i="72"/>
  <c r="U39" i="72"/>
  <c r="R39" i="72"/>
  <c r="V38" i="72"/>
  <c r="U38" i="72"/>
  <c r="R38" i="72"/>
  <c r="V37" i="72"/>
  <c r="U37" i="72"/>
  <c r="R37" i="72"/>
  <c r="V36" i="72"/>
  <c r="U36" i="72"/>
  <c r="R36" i="72"/>
  <c r="V35" i="72"/>
  <c r="U35" i="72"/>
  <c r="R35" i="72"/>
  <c r="V34" i="72"/>
  <c r="U34" i="72"/>
  <c r="R34" i="72"/>
  <c r="V33" i="72"/>
  <c r="U33" i="72"/>
  <c r="R33" i="72"/>
  <c r="V32" i="72"/>
  <c r="U32" i="72"/>
  <c r="R32" i="72"/>
  <c r="V31" i="72"/>
  <c r="U31" i="72"/>
  <c r="R31" i="72"/>
  <c r="V30" i="72"/>
  <c r="U30" i="72"/>
  <c r="R30" i="72"/>
  <c r="V29" i="72"/>
  <c r="U29" i="72"/>
  <c r="R29" i="72"/>
  <c r="V28" i="72"/>
  <c r="U28" i="72"/>
  <c r="R28" i="72"/>
  <c r="V27" i="72"/>
  <c r="U27" i="72"/>
  <c r="R27" i="72"/>
  <c r="V26" i="72"/>
  <c r="U26" i="72"/>
  <c r="R26" i="72"/>
  <c r="V25" i="72"/>
  <c r="U25" i="72"/>
  <c r="R25" i="72"/>
  <c r="V24" i="72"/>
  <c r="U24" i="72"/>
  <c r="R24" i="72"/>
  <c r="V23" i="72"/>
  <c r="U23" i="72"/>
  <c r="R23" i="72"/>
  <c r="V22" i="72"/>
  <c r="U22" i="72"/>
  <c r="R22" i="72"/>
  <c r="V21" i="72"/>
  <c r="U21" i="72"/>
  <c r="R21" i="72"/>
  <c r="V20" i="72"/>
  <c r="U20" i="72"/>
  <c r="R20" i="72"/>
  <c r="V19" i="72"/>
  <c r="U19" i="72"/>
  <c r="R19" i="72"/>
  <c r="V18" i="72"/>
  <c r="U18" i="72"/>
  <c r="R18" i="72"/>
  <c r="V17" i="72"/>
  <c r="U17" i="72"/>
  <c r="R17" i="72"/>
  <c r="V16" i="72"/>
  <c r="U16" i="72"/>
  <c r="R16" i="72"/>
  <c r="V15" i="72"/>
  <c r="U15" i="72"/>
  <c r="R15" i="72"/>
  <c r="V14" i="72"/>
  <c r="U14" i="72"/>
  <c r="R14" i="72"/>
  <c r="V13" i="72"/>
  <c r="U13" i="72"/>
  <c r="R13" i="72"/>
  <c r="V12" i="72"/>
  <c r="U12" i="72"/>
  <c r="R12" i="72"/>
  <c r="V11" i="72"/>
  <c r="U11" i="72"/>
  <c r="R11" i="72"/>
  <c r="V10" i="72"/>
  <c r="U10" i="72"/>
  <c r="R10" i="72"/>
  <c r="V9" i="72"/>
  <c r="U9" i="72"/>
  <c r="R9" i="72"/>
  <c r="V8" i="72"/>
  <c r="U8" i="72"/>
  <c r="R8" i="72"/>
  <c r="V7" i="72"/>
  <c r="U7" i="72"/>
  <c r="R7" i="72"/>
  <c r="V6" i="72"/>
  <c r="U6" i="72"/>
  <c r="R6" i="72"/>
  <c r="V5" i="72"/>
  <c r="U5" i="72"/>
  <c r="R5" i="72"/>
  <c r="V4" i="72"/>
  <c r="U4" i="72"/>
  <c r="R4" i="72"/>
  <c r="V3" i="72"/>
  <c r="U3" i="72"/>
  <c r="R3" i="72"/>
  <c r="V2" i="72"/>
  <c r="U2" i="72"/>
  <c r="R2" i="72"/>
  <c r="V197" i="71"/>
  <c r="V196" i="71"/>
  <c r="V195" i="71"/>
  <c r="V194" i="71"/>
  <c r="V193" i="71"/>
  <c r="V192" i="71"/>
  <c r="V191" i="71"/>
  <c r="V190" i="71"/>
  <c r="V189" i="71"/>
  <c r="V188" i="71"/>
  <c r="V187" i="71"/>
  <c r="V186" i="71"/>
  <c r="V185" i="71"/>
  <c r="V184" i="71"/>
  <c r="V183" i="71"/>
  <c r="V182" i="71"/>
  <c r="V181" i="71"/>
  <c r="V180" i="71"/>
  <c r="V179" i="71"/>
  <c r="V178" i="71"/>
  <c r="V177" i="71"/>
  <c r="V176" i="71"/>
  <c r="V175" i="71"/>
  <c r="V174" i="71"/>
  <c r="V173" i="71"/>
  <c r="V172" i="71"/>
  <c r="V171" i="71"/>
  <c r="V170" i="71"/>
  <c r="V169" i="71"/>
  <c r="V168" i="71"/>
  <c r="V167" i="71"/>
  <c r="V166" i="71"/>
  <c r="V165" i="71"/>
  <c r="V164" i="71"/>
  <c r="V163" i="71"/>
  <c r="V162" i="71"/>
  <c r="V161" i="71"/>
  <c r="V160" i="71"/>
  <c r="V159" i="71"/>
  <c r="V158" i="71"/>
  <c r="V157" i="71"/>
  <c r="V156" i="71"/>
  <c r="V155" i="71"/>
  <c r="V154" i="71"/>
  <c r="V153" i="71"/>
  <c r="V152" i="71"/>
  <c r="V151" i="71"/>
  <c r="V150" i="71"/>
  <c r="V149" i="71"/>
  <c r="V148" i="71"/>
  <c r="V147" i="71"/>
  <c r="V146" i="71"/>
  <c r="V145" i="71"/>
  <c r="V144" i="71"/>
  <c r="V143" i="71"/>
  <c r="V142" i="71"/>
  <c r="V141" i="71"/>
  <c r="V140" i="71"/>
  <c r="V139" i="71"/>
  <c r="V138" i="71"/>
  <c r="V137" i="71"/>
  <c r="V136" i="71"/>
  <c r="V135" i="71"/>
  <c r="V134" i="71"/>
  <c r="V133" i="71"/>
  <c r="V132" i="71"/>
  <c r="V131" i="71"/>
  <c r="V130" i="71"/>
  <c r="V129" i="71"/>
  <c r="V128" i="71"/>
  <c r="V127" i="71"/>
  <c r="V126" i="71"/>
  <c r="V125" i="71"/>
  <c r="V124" i="71"/>
  <c r="V123" i="71"/>
  <c r="V122" i="71"/>
  <c r="V121" i="71"/>
  <c r="V120" i="71"/>
  <c r="V119" i="71"/>
  <c r="V118" i="71"/>
  <c r="V117" i="71"/>
  <c r="V116" i="71"/>
  <c r="V115" i="71"/>
  <c r="V114" i="71"/>
  <c r="V113" i="71"/>
  <c r="V112" i="71"/>
  <c r="V111" i="71"/>
  <c r="V110" i="71"/>
  <c r="V109" i="71"/>
  <c r="V108" i="71"/>
  <c r="V107" i="71"/>
  <c r="V106" i="71"/>
  <c r="V105" i="71"/>
  <c r="V104" i="71"/>
  <c r="V103" i="71"/>
  <c r="V102" i="71"/>
  <c r="V101" i="71"/>
  <c r="V100" i="71"/>
  <c r="V99" i="71"/>
  <c r="V98" i="71"/>
  <c r="V97" i="71"/>
  <c r="V96" i="71"/>
  <c r="V95" i="71"/>
  <c r="V94" i="71"/>
  <c r="V93" i="71"/>
  <c r="V92" i="71"/>
  <c r="V91" i="71"/>
  <c r="V90" i="71"/>
  <c r="V89" i="71"/>
  <c r="V88" i="71"/>
  <c r="V87" i="71"/>
  <c r="V86" i="71"/>
  <c r="V85" i="71"/>
  <c r="V84" i="71"/>
  <c r="V83" i="71"/>
  <c r="V82" i="71"/>
  <c r="V81" i="71"/>
  <c r="V80" i="71"/>
  <c r="V79" i="71"/>
  <c r="V78" i="71"/>
  <c r="V77" i="71"/>
  <c r="V76" i="71"/>
  <c r="V75" i="71"/>
  <c r="V74" i="71"/>
  <c r="V73" i="71"/>
  <c r="V72" i="71"/>
  <c r="V71" i="71"/>
  <c r="V70" i="71"/>
  <c r="V69" i="71"/>
  <c r="V68" i="71"/>
  <c r="V67" i="71"/>
  <c r="V66" i="71"/>
  <c r="V65" i="71"/>
  <c r="V64" i="71"/>
  <c r="V63" i="71"/>
  <c r="V62" i="71"/>
  <c r="V61" i="71"/>
  <c r="V60" i="71"/>
  <c r="V59" i="71"/>
  <c r="V58" i="71"/>
  <c r="V57" i="71"/>
  <c r="V56" i="71"/>
  <c r="V55" i="71"/>
  <c r="V54" i="71"/>
  <c r="V53" i="71"/>
  <c r="V52" i="71"/>
  <c r="V51" i="71"/>
  <c r="V50" i="71"/>
  <c r="V49" i="71"/>
  <c r="V48" i="71"/>
  <c r="V47" i="71"/>
  <c r="V46" i="71"/>
  <c r="V45" i="71"/>
  <c r="V44" i="71"/>
  <c r="V43" i="71"/>
  <c r="V42" i="71"/>
  <c r="V41" i="71"/>
  <c r="V40" i="71"/>
  <c r="V39" i="71"/>
  <c r="V38" i="71"/>
  <c r="V37" i="71"/>
  <c r="V36" i="71"/>
  <c r="V35" i="71"/>
  <c r="V34" i="71"/>
  <c r="V33" i="71"/>
  <c r="V32" i="71"/>
  <c r="V31" i="71"/>
  <c r="V30" i="71"/>
  <c r="V29" i="71"/>
  <c r="V28" i="71"/>
  <c r="V27" i="71"/>
  <c r="V26" i="71"/>
  <c r="V25" i="71"/>
  <c r="V24" i="71"/>
  <c r="V23" i="71"/>
  <c r="V22" i="71"/>
  <c r="V21" i="71"/>
  <c r="V20" i="71"/>
  <c r="V19" i="71"/>
  <c r="V18" i="71"/>
  <c r="V17" i="71"/>
  <c r="V16" i="71"/>
  <c r="V15" i="71"/>
  <c r="V14" i="71"/>
  <c r="V13" i="71"/>
  <c r="V12" i="71"/>
  <c r="V11" i="71"/>
  <c r="V10" i="71"/>
  <c r="V9" i="71"/>
  <c r="V8" i="71"/>
  <c r="V7" i="71"/>
  <c r="V6" i="71"/>
  <c r="V5" i="71"/>
  <c r="V4" i="71"/>
  <c r="V3" i="71"/>
  <c r="V2" i="71"/>
  <c r="U197" i="71"/>
  <c r="U196" i="71"/>
  <c r="U195" i="71"/>
  <c r="U194" i="71"/>
  <c r="U193" i="71"/>
  <c r="U192" i="71"/>
  <c r="U191" i="71"/>
  <c r="U190" i="71"/>
  <c r="U189" i="71"/>
  <c r="U188" i="71"/>
  <c r="U187" i="71"/>
  <c r="U186" i="71"/>
  <c r="U185" i="71"/>
  <c r="U184" i="71"/>
  <c r="U183" i="71"/>
  <c r="U182" i="71"/>
  <c r="U181" i="71"/>
  <c r="U180" i="71"/>
  <c r="U179" i="71"/>
  <c r="U178" i="71"/>
  <c r="U177" i="71"/>
  <c r="U176" i="71"/>
  <c r="U175" i="71"/>
  <c r="U174" i="71"/>
  <c r="U173" i="71"/>
  <c r="U172" i="71"/>
  <c r="U171" i="71"/>
  <c r="U170" i="71"/>
  <c r="U169" i="71"/>
  <c r="U168" i="71"/>
  <c r="U167" i="71"/>
  <c r="U166" i="71"/>
  <c r="U165" i="71"/>
  <c r="U164" i="71"/>
  <c r="U163" i="71"/>
  <c r="U162" i="71"/>
  <c r="U161" i="71"/>
  <c r="U160" i="71"/>
  <c r="U159" i="71"/>
  <c r="U158" i="71"/>
  <c r="U157" i="71"/>
  <c r="U156" i="71"/>
  <c r="U155" i="71"/>
  <c r="U154" i="71"/>
  <c r="U153" i="71"/>
  <c r="U152" i="71"/>
  <c r="U151" i="71"/>
  <c r="U150" i="71"/>
  <c r="U149" i="71"/>
  <c r="U148" i="71"/>
  <c r="U147" i="71"/>
  <c r="U146" i="71"/>
  <c r="U145" i="71"/>
  <c r="U144" i="71"/>
  <c r="U143" i="71"/>
  <c r="U142" i="71"/>
  <c r="U141" i="71"/>
  <c r="U140" i="71"/>
  <c r="U139" i="71"/>
  <c r="U138" i="71"/>
  <c r="U137" i="71"/>
  <c r="U136" i="71"/>
  <c r="U135" i="71"/>
  <c r="U134" i="71"/>
  <c r="U133" i="71"/>
  <c r="U132" i="71"/>
  <c r="U131" i="71"/>
  <c r="U130" i="71"/>
  <c r="U129" i="71"/>
  <c r="U128" i="71"/>
  <c r="U127" i="71"/>
  <c r="U126" i="71"/>
  <c r="U125" i="71"/>
  <c r="U124" i="71"/>
  <c r="U123" i="71"/>
  <c r="U122" i="71"/>
  <c r="U121" i="71"/>
  <c r="U120" i="71"/>
  <c r="U119" i="71"/>
  <c r="U118" i="71"/>
  <c r="U117" i="71"/>
  <c r="U116" i="71"/>
  <c r="U115" i="71"/>
  <c r="U114" i="71"/>
  <c r="U113" i="71"/>
  <c r="U112" i="71"/>
  <c r="U111" i="71"/>
  <c r="U110" i="71"/>
  <c r="U109" i="71"/>
  <c r="U108" i="71"/>
  <c r="U107" i="71"/>
  <c r="U106" i="71"/>
  <c r="U105" i="71"/>
  <c r="U104" i="71"/>
  <c r="U103" i="71"/>
  <c r="U102" i="71"/>
  <c r="U101" i="71"/>
  <c r="U100" i="71"/>
  <c r="U99" i="71"/>
  <c r="U98" i="71"/>
  <c r="U97" i="71"/>
  <c r="U96" i="71"/>
  <c r="U95" i="71"/>
  <c r="U94" i="71"/>
  <c r="U93" i="71"/>
  <c r="U92" i="71"/>
  <c r="U91" i="71"/>
  <c r="U90" i="71"/>
  <c r="U89" i="71"/>
  <c r="U88" i="71"/>
  <c r="U87" i="71"/>
  <c r="U86" i="71"/>
  <c r="U85" i="71"/>
  <c r="U84" i="71"/>
  <c r="U83" i="71"/>
  <c r="U82" i="71"/>
  <c r="U81" i="71"/>
  <c r="U80" i="71"/>
  <c r="U79" i="71"/>
  <c r="U78" i="71"/>
  <c r="U77" i="71"/>
  <c r="U76" i="71"/>
  <c r="U75" i="71"/>
  <c r="U74" i="71"/>
  <c r="U73" i="71"/>
  <c r="U72" i="71"/>
  <c r="U71" i="71"/>
  <c r="U70" i="71"/>
  <c r="U69" i="71"/>
  <c r="U68" i="71"/>
  <c r="U67" i="71"/>
  <c r="U66" i="71"/>
  <c r="U65" i="71"/>
  <c r="U64" i="71"/>
  <c r="U63" i="71"/>
  <c r="U62" i="71"/>
  <c r="U61" i="71"/>
  <c r="U60" i="71"/>
  <c r="U59" i="71"/>
  <c r="U58" i="71"/>
  <c r="U57" i="71"/>
  <c r="U56" i="71"/>
  <c r="U55" i="71"/>
  <c r="U54" i="71"/>
  <c r="U53" i="71"/>
  <c r="U52" i="71"/>
  <c r="U51" i="71"/>
  <c r="U50" i="71"/>
  <c r="U49" i="71"/>
  <c r="U48" i="71"/>
  <c r="U47" i="71"/>
  <c r="U46" i="71"/>
  <c r="U45" i="71"/>
  <c r="U44" i="71"/>
  <c r="U43" i="71"/>
  <c r="U42" i="71"/>
  <c r="U41" i="71"/>
  <c r="U40" i="71"/>
  <c r="U39" i="71"/>
  <c r="U38" i="71"/>
  <c r="U37" i="71"/>
  <c r="U36" i="71"/>
  <c r="U35" i="71"/>
  <c r="U34" i="71"/>
  <c r="U33" i="71"/>
  <c r="U32" i="71"/>
  <c r="U31" i="71"/>
  <c r="U30" i="71"/>
  <c r="U29" i="71"/>
  <c r="U28" i="71"/>
  <c r="U27" i="71"/>
  <c r="U26" i="71"/>
  <c r="U25" i="71"/>
  <c r="U24" i="71"/>
  <c r="U23" i="71"/>
  <c r="U22" i="71"/>
  <c r="U21" i="71"/>
  <c r="U20" i="71"/>
  <c r="U19" i="71"/>
  <c r="U18" i="71"/>
  <c r="U17" i="71"/>
  <c r="U16" i="71"/>
  <c r="U15" i="71"/>
  <c r="U14" i="71"/>
  <c r="U13" i="71"/>
  <c r="U12" i="71"/>
  <c r="U11" i="71"/>
  <c r="U10" i="71"/>
  <c r="U9" i="71"/>
  <c r="U8" i="71"/>
  <c r="U7" i="71"/>
  <c r="U6" i="71"/>
  <c r="U5" i="71"/>
  <c r="U4" i="71"/>
  <c r="U3" i="71"/>
  <c r="U2" i="71"/>
  <c r="T197" i="71"/>
  <c r="T196" i="71"/>
  <c r="T195" i="71"/>
  <c r="T194" i="71"/>
  <c r="T193" i="71"/>
  <c r="T192" i="71"/>
  <c r="T191" i="71"/>
  <c r="T190" i="71"/>
  <c r="T189" i="71"/>
  <c r="T188" i="71"/>
  <c r="T187" i="71"/>
  <c r="T186" i="71"/>
  <c r="T185" i="71"/>
  <c r="T184" i="71"/>
  <c r="T183" i="71"/>
  <c r="T182" i="71"/>
  <c r="T181" i="71"/>
  <c r="T180" i="71"/>
  <c r="T179" i="71"/>
  <c r="T178" i="71"/>
  <c r="T177" i="71"/>
  <c r="T176" i="71"/>
  <c r="T175" i="71"/>
  <c r="T174" i="71"/>
  <c r="T118" i="71"/>
  <c r="T67" i="71"/>
  <c r="T62" i="71"/>
  <c r="T15" i="71"/>
  <c r="S197" i="71"/>
  <c r="S196" i="71"/>
  <c r="S195" i="71"/>
  <c r="S194" i="71"/>
  <c r="S193" i="71"/>
  <c r="S192" i="71"/>
  <c r="S191" i="71"/>
  <c r="S190" i="71"/>
  <c r="S189" i="71"/>
  <c r="S188" i="71"/>
  <c r="S187" i="71"/>
  <c r="S186" i="71"/>
  <c r="S185" i="71"/>
  <c r="S184" i="71"/>
  <c r="S183" i="71"/>
  <c r="S182" i="71"/>
  <c r="S181" i="71"/>
  <c r="S180" i="71"/>
  <c r="S179" i="71"/>
  <c r="S178" i="71"/>
  <c r="S177" i="71"/>
  <c r="S176" i="71"/>
  <c r="S175" i="71"/>
  <c r="S174" i="71"/>
  <c r="S118" i="71"/>
  <c r="S67" i="71"/>
  <c r="S62" i="71"/>
  <c r="S15" i="71"/>
  <c r="R197" i="71"/>
  <c r="R196" i="71"/>
  <c r="R195" i="71"/>
  <c r="R194" i="71"/>
  <c r="R193" i="71"/>
  <c r="R192" i="71"/>
  <c r="R191" i="71"/>
  <c r="R190" i="71"/>
  <c r="R189" i="71"/>
  <c r="R188" i="71"/>
  <c r="R187" i="71"/>
  <c r="R186" i="71"/>
  <c r="R185" i="71"/>
  <c r="R184" i="71"/>
  <c r="R183" i="71"/>
  <c r="R182" i="71"/>
  <c r="R181" i="71"/>
  <c r="R180" i="71"/>
  <c r="R179" i="71"/>
  <c r="R178" i="71"/>
  <c r="R177" i="71"/>
  <c r="R176" i="71"/>
  <c r="R175" i="71"/>
  <c r="R174" i="71"/>
  <c r="R173" i="71"/>
  <c r="R172" i="71"/>
  <c r="R171" i="71"/>
  <c r="R170" i="71"/>
  <c r="R169" i="71"/>
  <c r="R168" i="71"/>
  <c r="R167" i="71"/>
  <c r="R166" i="71"/>
  <c r="R165" i="71"/>
  <c r="R164" i="71"/>
  <c r="R163" i="71"/>
  <c r="R162" i="71"/>
  <c r="R161" i="71"/>
  <c r="R160" i="71"/>
  <c r="R159" i="71"/>
  <c r="R158" i="71"/>
  <c r="R157" i="71"/>
  <c r="R156" i="71"/>
  <c r="R155" i="71"/>
  <c r="R154" i="71"/>
  <c r="R153" i="71"/>
  <c r="R152" i="71"/>
  <c r="R151" i="71"/>
  <c r="R150" i="71"/>
  <c r="R149" i="71"/>
  <c r="R148" i="71"/>
  <c r="R147" i="71"/>
  <c r="R146" i="71"/>
  <c r="R145" i="71"/>
  <c r="R144" i="71"/>
  <c r="R143" i="71"/>
  <c r="R142" i="71"/>
  <c r="R141" i="71"/>
  <c r="R140" i="71"/>
  <c r="R139" i="71"/>
  <c r="R138" i="71"/>
  <c r="R137" i="71"/>
  <c r="R136" i="71"/>
  <c r="R135" i="71"/>
  <c r="R134" i="71"/>
  <c r="R133" i="71"/>
  <c r="R132" i="71"/>
  <c r="R131" i="71"/>
  <c r="R130" i="71"/>
  <c r="R129" i="71"/>
  <c r="R128" i="71"/>
  <c r="R127" i="71"/>
  <c r="R126" i="71"/>
  <c r="R125" i="71"/>
  <c r="R124" i="71"/>
  <c r="R123" i="71"/>
  <c r="R122" i="71"/>
  <c r="R121" i="71"/>
  <c r="R120" i="71"/>
  <c r="R119" i="71"/>
  <c r="R118" i="71"/>
  <c r="R117" i="71"/>
  <c r="R116" i="71"/>
  <c r="R115" i="71"/>
  <c r="R114" i="71"/>
  <c r="R113" i="71"/>
  <c r="R112" i="71"/>
  <c r="R111" i="71"/>
  <c r="R110" i="71"/>
  <c r="R109" i="71"/>
  <c r="R108" i="71"/>
  <c r="R107" i="71"/>
  <c r="R106" i="71"/>
  <c r="R105" i="71"/>
  <c r="R104" i="71"/>
  <c r="R103" i="71"/>
  <c r="R102" i="71"/>
  <c r="R101" i="71"/>
  <c r="R100" i="71"/>
  <c r="R99" i="71"/>
  <c r="R98" i="71"/>
  <c r="R97" i="71"/>
  <c r="R96" i="71"/>
  <c r="R95" i="71"/>
  <c r="R94" i="71"/>
  <c r="R93" i="71"/>
  <c r="R92" i="71"/>
  <c r="R91" i="71"/>
  <c r="R90" i="71"/>
  <c r="R89" i="71"/>
  <c r="R88" i="71"/>
  <c r="R87" i="71"/>
  <c r="R86" i="71"/>
  <c r="R85" i="71"/>
  <c r="R84" i="71"/>
  <c r="R83" i="71"/>
  <c r="R82" i="71"/>
  <c r="R81" i="71"/>
  <c r="R80" i="71"/>
  <c r="R79" i="71"/>
  <c r="R78" i="71"/>
  <c r="R77" i="71"/>
  <c r="R76" i="71"/>
  <c r="R75" i="71"/>
  <c r="R74" i="71"/>
  <c r="R73" i="71"/>
  <c r="R72" i="71"/>
  <c r="R71" i="71"/>
  <c r="R70" i="71"/>
  <c r="R69" i="71"/>
  <c r="R68" i="71"/>
  <c r="R67" i="71"/>
  <c r="R66" i="71"/>
  <c r="R65" i="71"/>
  <c r="R64" i="71"/>
  <c r="R63" i="71"/>
  <c r="R62" i="71"/>
  <c r="R61" i="71"/>
  <c r="R60" i="71"/>
  <c r="R59" i="71"/>
  <c r="R58" i="71"/>
  <c r="R57" i="71"/>
  <c r="R56" i="71"/>
  <c r="R55" i="71"/>
  <c r="R54" i="71"/>
  <c r="R53" i="71"/>
  <c r="R52" i="71"/>
  <c r="R51" i="71"/>
  <c r="R50" i="71"/>
  <c r="R49" i="71"/>
  <c r="R48" i="71"/>
  <c r="R47" i="71"/>
  <c r="R46" i="71"/>
  <c r="R45" i="71"/>
  <c r="R44" i="71"/>
  <c r="R43" i="71"/>
  <c r="R42" i="71"/>
  <c r="R41" i="71"/>
  <c r="R40" i="71"/>
  <c r="R39" i="71"/>
  <c r="R38" i="71"/>
  <c r="R37" i="71"/>
  <c r="R36" i="71"/>
  <c r="R35" i="71"/>
  <c r="R34" i="71"/>
  <c r="R33" i="71"/>
  <c r="R32" i="71"/>
  <c r="R31" i="71"/>
  <c r="R30" i="71"/>
  <c r="R29" i="71"/>
  <c r="R28" i="71"/>
  <c r="R27" i="71"/>
  <c r="R26" i="71"/>
  <c r="R25" i="71"/>
  <c r="R24" i="71"/>
  <c r="R23" i="71"/>
  <c r="R22" i="71"/>
  <c r="R21" i="71"/>
  <c r="R20" i="71"/>
  <c r="R19" i="71"/>
  <c r="R18" i="71"/>
  <c r="R17" i="71"/>
  <c r="R16" i="71"/>
  <c r="R15" i="71"/>
  <c r="R14" i="71"/>
  <c r="R13" i="71"/>
  <c r="R12" i="71"/>
  <c r="R11" i="71"/>
  <c r="R10" i="71"/>
  <c r="R9" i="71"/>
  <c r="R8" i="71"/>
  <c r="R7" i="71"/>
  <c r="R6" i="71"/>
  <c r="R5" i="71"/>
  <c r="R4" i="71"/>
  <c r="R3" i="71"/>
  <c r="R2" i="71"/>
  <c r="V197" i="70"/>
  <c r="V196" i="70"/>
  <c r="V195" i="70"/>
  <c r="V194" i="70"/>
  <c r="V193" i="70"/>
  <c r="V192" i="70"/>
  <c r="V191" i="70"/>
  <c r="V190" i="70"/>
  <c r="V189" i="70"/>
  <c r="V188" i="70"/>
  <c r="V187" i="70"/>
  <c r="V186" i="70"/>
  <c r="V185" i="70"/>
  <c r="V184" i="70"/>
  <c r="V183" i="70"/>
  <c r="V182" i="70"/>
  <c r="V181" i="70"/>
  <c r="V180" i="70"/>
  <c r="V179" i="70"/>
  <c r="V178" i="70"/>
  <c r="V177" i="70"/>
  <c r="V176" i="70"/>
  <c r="V175" i="70"/>
  <c r="V174" i="70"/>
  <c r="V173" i="70"/>
  <c r="V172" i="70"/>
  <c r="V171" i="70"/>
  <c r="V170" i="70"/>
  <c r="V169" i="70"/>
  <c r="V168" i="70"/>
  <c r="V167" i="70"/>
  <c r="V166" i="70"/>
  <c r="V165" i="70"/>
  <c r="V164" i="70"/>
  <c r="V163" i="70"/>
  <c r="V162" i="70"/>
  <c r="V161" i="70"/>
  <c r="V160" i="70"/>
  <c r="V159" i="70"/>
  <c r="V158" i="70"/>
  <c r="V157" i="70"/>
  <c r="V156" i="70"/>
  <c r="V155" i="70"/>
  <c r="V154" i="70"/>
  <c r="V153" i="70"/>
  <c r="V152" i="70"/>
  <c r="V151" i="70"/>
  <c r="V150" i="70"/>
  <c r="V149" i="70"/>
  <c r="V148" i="70"/>
  <c r="V147" i="70"/>
  <c r="V146" i="70"/>
  <c r="V145" i="70"/>
  <c r="V144" i="70"/>
  <c r="V143" i="70"/>
  <c r="V142" i="70"/>
  <c r="V141" i="70"/>
  <c r="V140" i="70"/>
  <c r="V139" i="70"/>
  <c r="V138" i="70"/>
  <c r="V137" i="70"/>
  <c r="V136" i="70"/>
  <c r="V135" i="70"/>
  <c r="V134" i="70"/>
  <c r="V133" i="70"/>
  <c r="V132" i="70"/>
  <c r="V131" i="70"/>
  <c r="V130" i="70"/>
  <c r="V129" i="70"/>
  <c r="V128" i="70"/>
  <c r="V127" i="70"/>
  <c r="V126" i="70"/>
  <c r="V125" i="70"/>
  <c r="V124" i="70"/>
  <c r="V123" i="70"/>
  <c r="V122" i="70"/>
  <c r="V121" i="70"/>
  <c r="V120" i="70"/>
  <c r="V119" i="70"/>
  <c r="V118" i="70"/>
  <c r="V117" i="70"/>
  <c r="V116" i="70"/>
  <c r="V115" i="70"/>
  <c r="V114" i="70"/>
  <c r="V113" i="70"/>
  <c r="V112" i="70"/>
  <c r="V111" i="70"/>
  <c r="V110" i="70"/>
  <c r="V109" i="70"/>
  <c r="V108" i="70"/>
  <c r="V107" i="70"/>
  <c r="V106" i="70"/>
  <c r="V105" i="70"/>
  <c r="V104" i="70"/>
  <c r="V103" i="70"/>
  <c r="V102" i="70"/>
  <c r="V101" i="70"/>
  <c r="V100" i="70"/>
  <c r="V99" i="70"/>
  <c r="V98" i="70"/>
  <c r="V97" i="70"/>
  <c r="V96" i="70"/>
  <c r="V95" i="70"/>
  <c r="V94" i="70"/>
  <c r="V93" i="70"/>
  <c r="V92" i="70"/>
  <c r="V91" i="70"/>
  <c r="V90" i="70"/>
  <c r="V89" i="70"/>
  <c r="V88" i="70"/>
  <c r="V87" i="70"/>
  <c r="V86" i="70"/>
  <c r="V85" i="70"/>
  <c r="V84" i="70"/>
  <c r="V83" i="70"/>
  <c r="V82" i="70"/>
  <c r="V81" i="70"/>
  <c r="V80" i="70"/>
  <c r="V79" i="70"/>
  <c r="V78" i="70"/>
  <c r="V77" i="70"/>
  <c r="V76" i="70"/>
  <c r="V75" i="70"/>
  <c r="V74" i="70"/>
  <c r="V73" i="70"/>
  <c r="V72" i="70"/>
  <c r="V71" i="70"/>
  <c r="V70" i="70"/>
  <c r="V69" i="70"/>
  <c r="V68" i="70"/>
  <c r="V67" i="70"/>
  <c r="V66" i="70"/>
  <c r="V65" i="70"/>
  <c r="V64" i="70"/>
  <c r="V63" i="70"/>
  <c r="V62" i="70"/>
  <c r="V61" i="70"/>
  <c r="V60" i="70"/>
  <c r="V59" i="70"/>
  <c r="V58" i="70"/>
  <c r="V57" i="70"/>
  <c r="V56" i="70"/>
  <c r="V55" i="70"/>
  <c r="V54" i="70"/>
  <c r="V53" i="70"/>
  <c r="V52" i="70"/>
  <c r="V51" i="70"/>
  <c r="V50" i="70"/>
  <c r="V49" i="70"/>
  <c r="V48" i="70"/>
  <c r="V47" i="70"/>
  <c r="V46" i="70"/>
  <c r="V45" i="70"/>
  <c r="V44" i="70"/>
  <c r="V43" i="70"/>
  <c r="V42" i="70"/>
  <c r="V41" i="70"/>
  <c r="V40" i="70"/>
  <c r="V39" i="70"/>
  <c r="V38" i="70"/>
  <c r="V37" i="70"/>
  <c r="V36" i="70"/>
  <c r="V35" i="70"/>
  <c r="V34" i="70"/>
  <c r="V33" i="70"/>
  <c r="V32" i="70"/>
  <c r="V31" i="70"/>
  <c r="V30" i="70"/>
  <c r="V29" i="70"/>
  <c r="V28" i="70"/>
  <c r="V27" i="70"/>
  <c r="V26" i="70"/>
  <c r="V25" i="70"/>
  <c r="V24" i="70"/>
  <c r="V23" i="70"/>
  <c r="V22" i="70"/>
  <c r="V21" i="70"/>
  <c r="V20" i="70"/>
  <c r="V19" i="70"/>
  <c r="V18" i="70"/>
  <c r="V17" i="70"/>
  <c r="V16" i="70"/>
  <c r="V15" i="70"/>
  <c r="V14" i="70"/>
  <c r="V13" i="70"/>
  <c r="V12" i="70"/>
  <c r="V11" i="70"/>
  <c r="V10" i="70"/>
  <c r="V9" i="70"/>
  <c r="V8" i="70"/>
  <c r="V7" i="70"/>
  <c r="V6" i="70"/>
  <c r="V5" i="70"/>
  <c r="V4" i="70"/>
  <c r="V3" i="70"/>
  <c r="V2" i="70"/>
  <c r="U197" i="70"/>
  <c r="U196" i="70"/>
  <c r="U195" i="70"/>
  <c r="U194" i="70"/>
  <c r="U193" i="70"/>
  <c r="U192" i="70"/>
  <c r="U191" i="70"/>
  <c r="U190" i="70"/>
  <c r="U189" i="70"/>
  <c r="U188" i="70"/>
  <c r="U187" i="70"/>
  <c r="U186" i="70"/>
  <c r="U185" i="70"/>
  <c r="U184" i="70"/>
  <c r="U183" i="70"/>
  <c r="U182" i="70"/>
  <c r="U181" i="70"/>
  <c r="U180" i="70"/>
  <c r="U179" i="70"/>
  <c r="U178" i="70"/>
  <c r="U177" i="70"/>
  <c r="U176" i="70"/>
  <c r="U175" i="70"/>
  <c r="U174" i="70"/>
  <c r="U173" i="70"/>
  <c r="U172" i="70"/>
  <c r="U171" i="70"/>
  <c r="U170" i="70"/>
  <c r="U169" i="70"/>
  <c r="U168" i="70"/>
  <c r="U167" i="70"/>
  <c r="U166" i="70"/>
  <c r="U165" i="70"/>
  <c r="U164" i="70"/>
  <c r="U163" i="70"/>
  <c r="U162" i="70"/>
  <c r="U161" i="70"/>
  <c r="U160" i="70"/>
  <c r="U159" i="70"/>
  <c r="U158" i="70"/>
  <c r="U157" i="70"/>
  <c r="U156" i="70"/>
  <c r="U155" i="70"/>
  <c r="U154" i="70"/>
  <c r="U153" i="70"/>
  <c r="U152" i="70"/>
  <c r="U151" i="70"/>
  <c r="U150" i="70"/>
  <c r="U149" i="70"/>
  <c r="U148" i="70"/>
  <c r="U147" i="70"/>
  <c r="U146" i="70"/>
  <c r="U145" i="70"/>
  <c r="U144" i="70"/>
  <c r="U143" i="70"/>
  <c r="U142" i="70"/>
  <c r="U141" i="70"/>
  <c r="U140" i="70"/>
  <c r="U139" i="70"/>
  <c r="U138" i="70"/>
  <c r="U137" i="70"/>
  <c r="U136" i="70"/>
  <c r="U135" i="70"/>
  <c r="U134" i="70"/>
  <c r="U133" i="70"/>
  <c r="U132" i="70"/>
  <c r="U131" i="70"/>
  <c r="U130" i="70"/>
  <c r="U129" i="70"/>
  <c r="U128" i="70"/>
  <c r="U127" i="70"/>
  <c r="U126" i="70"/>
  <c r="U125" i="70"/>
  <c r="U124" i="70"/>
  <c r="U123" i="70"/>
  <c r="U122" i="70"/>
  <c r="U121" i="70"/>
  <c r="U120" i="70"/>
  <c r="U119" i="70"/>
  <c r="U118" i="70"/>
  <c r="U117" i="70"/>
  <c r="U116" i="70"/>
  <c r="U115" i="70"/>
  <c r="U114" i="70"/>
  <c r="U113" i="70"/>
  <c r="U112" i="70"/>
  <c r="U111" i="70"/>
  <c r="U110" i="70"/>
  <c r="U109" i="70"/>
  <c r="U108" i="70"/>
  <c r="U107" i="70"/>
  <c r="U106" i="70"/>
  <c r="U105" i="70"/>
  <c r="U104" i="70"/>
  <c r="U103" i="70"/>
  <c r="U102" i="70"/>
  <c r="U101" i="70"/>
  <c r="U100" i="70"/>
  <c r="U99" i="70"/>
  <c r="U98" i="70"/>
  <c r="U97" i="70"/>
  <c r="U96" i="70"/>
  <c r="U95" i="70"/>
  <c r="U94" i="70"/>
  <c r="U93" i="70"/>
  <c r="U92" i="70"/>
  <c r="U91" i="70"/>
  <c r="U90" i="70"/>
  <c r="U89" i="70"/>
  <c r="U88" i="70"/>
  <c r="U87" i="70"/>
  <c r="U86" i="70"/>
  <c r="U85" i="70"/>
  <c r="U84" i="70"/>
  <c r="U83" i="70"/>
  <c r="U82" i="70"/>
  <c r="U81" i="70"/>
  <c r="U80" i="70"/>
  <c r="U79" i="70"/>
  <c r="U78" i="70"/>
  <c r="U77" i="70"/>
  <c r="U76" i="70"/>
  <c r="U75" i="70"/>
  <c r="U74" i="70"/>
  <c r="U73" i="70"/>
  <c r="U72" i="70"/>
  <c r="U71" i="70"/>
  <c r="U70" i="70"/>
  <c r="U69" i="70"/>
  <c r="U68" i="70"/>
  <c r="U67" i="70"/>
  <c r="U66" i="70"/>
  <c r="U65" i="70"/>
  <c r="U64" i="70"/>
  <c r="U63" i="70"/>
  <c r="U62" i="70"/>
  <c r="U61" i="70"/>
  <c r="U60" i="70"/>
  <c r="U59" i="70"/>
  <c r="U58" i="70"/>
  <c r="U57" i="70"/>
  <c r="U56" i="70"/>
  <c r="U55" i="70"/>
  <c r="U54" i="70"/>
  <c r="U53" i="70"/>
  <c r="U52" i="70"/>
  <c r="U51" i="70"/>
  <c r="U50" i="70"/>
  <c r="U49" i="70"/>
  <c r="U48" i="70"/>
  <c r="U47" i="70"/>
  <c r="U46" i="70"/>
  <c r="U45" i="70"/>
  <c r="U44" i="70"/>
  <c r="U43" i="70"/>
  <c r="U42" i="70"/>
  <c r="U41" i="70"/>
  <c r="U40" i="70"/>
  <c r="U39" i="70"/>
  <c r="U38" i="70"/>
  <c r="U37" i="70"/>
  <c r="U36" i="70"/>
  <c r="U35" i="70"/>
  <c r="U34" i="70"/>
  <c r="U33" i="70"/>
  <c r="U32" i="70"/>
  <c r="U31" i="70"/>
  <c r="U30" i="70"/>
  <c r="U29" i="70"/>
  <c r="U28" i="70"/>
  <c r="U27" i="70"/>
  <c r="U26" i="70"/>
  <c r="U25" i="70"/>
  <c r="U24" i="70"/>
  <c r="U23" i="70"/>
  <c r="U22" i="70"/>
  <c r="U21" i="70"/>
  <c r="U20" i="70"/>
  <c r="U19" i="70"/>
  <c r="U18" i="70"/>
  <c r="U17" i="70"/>
  <c r="U16" i="70"/>
  <c r="U15" i="70"/>
  <c r="U14" i="70"/>
  <c r="U13" i="70"/>
  <c r="U12" i="70"/>
  <c r="U11" i="70"/>
  <c r="U10" i="70"/>
  <c r="U9" i="70"/>
  <c r="U8" i="70"/>
  <c r="U7" i="70"/>
  <c r="U6" i="70"/>
  <c r="U5" i="70"/>
  <c r="U4" i="70"/>
  <c r="U3" i="70"/>
  <c r="U2" i="70"/>
  <c r="T197" i="70"/>
  <c r="T196" i="70"/>
  <c r="T195" i="70"/>
  <c r="T194" i="70"/>
  <c r="T193" i="70"/>
  <c r="T192" i="70"/>
  <c r="T191" i="70"/>
  <c r="T182" i="70"/>
  <c r="T174" i="70"/>
  <c r="T161" i="70"/>
  <c r="T151" i="70"/>
  <c r="T111" i="70"/>
  <c r="T62" i="70"/>
  <c r="S197" i="70"/>
  <c r="S196" i="70"/>
  <c r="S195" i="70"/>
  <c r="S194" i="70"/>
  <c r="S193" i="70"/>
  <c r="S192" i="70"/>
  <c r="S191" i="70"/>
  <c r="S182" i="70"/>
  <c r="S174" i="70"/>
  <c r="S161" i="70"/>
  <c r="S151" i="70"/>
  <c r="S111" i="70"/>
  <c r="S62" i="70"/>
  <c r="R197" i="70"/>
  <c r="R196" i="70"/>
  <c r="R195" i="70"/>
  <c r="R194" i="70"/>
  <c r="R193" i="70"/>
  <c r="R192" i="70"/>
  <c r="R191" i="70"/>
  <c r="R190" i="70"/>
  <c r="R189" i="70"/>
  <c r="R188" i="70"/>
  <c r="R187" i="70"/>
  <c r="R186" i="70"/>
  <c r="R185" i="70"/>
  <c r="R184" i="70"/>
  <c r="R183" i="70"/>
  <c r="R182" i="70"/>
  <c r="R181" i="70"/>
  <c r="R180" i="70"/>
  <c r="R179" i="70"/>
  <c r="R178" i="70"/>
  <c r="R177" i="70"/>
  <c r="R176" i="70"/>
  <c r="R175" i="70"/>
  <c r="R174" i="70"/>
  <c r="R173" i="70"/>
  <c r="R172" i="70"/>
  <c r="R171" i="70"/>
  <c r="R170" i="70"/>
  <c r="R169" i="70"/>
  <c r="R168" i="70"/>
  <c r="R167" i="70"/>
  <c r="R166" i="70"/>
  <c r="R165" i="70"/>
  <c r="R164" i="70"/>
  <c r="R163" i="70"/>
  <c r="R162" i="70"/>
  <c r="R161" i="70"/>
  <c r="R160" i="70"/>
  <c r="R159" i="70"/>
  <c r="R158" i="70"/>
  <c r="R157" i="70"/>
  <c r="R156" i="70"/>
  <c r="R155" i="70"/>
  <c r="R154" i="70"/>
  <c r="R153" i="70"/>
  <c r="R152" i="70"/>
  <c r="R151" i="70"/>
  <c r="R150" i="70"/>
  <c r="R149" i="70"/>
  <c r="R148" i="70"/>
  <c r="R147" i="70"/>
  <c r="R146" i="70"/>
  <c r="R145" i="70"/>
  <c r="R144" i="70"/>
  <c r="R143" i="70"/>
  <c r="R142" i="70"/>
  <c r="R141" i="70"/>
  <c r="R140" i="70"/>
  <c r="R139" i="70"/>
  <c r="R138" i="70"/>
  <c r="R137" i="70"/>
  <c r="R136" i="70"/>
  <c r="R135" i="70"/>
  <c r="R134" i="70"/>
  <c r="R133" i="70"/>
  <c r="R132" i="70"/>
  <c r="R131" i="70"/>
  <c r="R130" i="70"/>
  <c r="R129" i="70"/>
  <c r="R128" i="70"/>
  <c r="R127" i="70"/>
  <c r="R126" i="70"/>
  <c r="R125" i="70"/>
  <c r="R124" i="70"/>
  <c r="R123" i="70"/>
  <c r="R122" i="70"/>
  <c r="R121" i="70"/>
  <c r="R120" i="70"/>
  <c r="R119" i="70"/>
  <c r="R118" i="70"/>
  <c r="R117" i="70"/>
  <c r="R116" i="70"/>
  <c r="R115" i="70"/>
  <c r="R114" i="70"/>
  <c r="R113" i="70"/>
  <c r="R112" i="70"/>
  <c r="R111" i="70"/>
  <c r="R110" i="70"/>
  <c r="R109" i="70"/>
  <c r="R108" i="70"/>
  <c r="R107" i="70"/>
  <c r="R106" i="70"/>
  <c r="R105" i="70"/>
  <c r="R104" i="70"/>
  <c r="R103" i="70"/>
  <c r="R102" i="70"/>
  <c r="R101" i="70"/>
  <c r="R100" i="70"/>
  <c r="R99" i="70"/>
  <c r="R98" i="70"/>
  <c r="R97" i="70"/>
  <c r="R96" i="70"/>
  <c r="R95" i="70"/>
  <c r="R94" i="70"/>
  <c r="R93" i="70"/>
  <c r="R92" i="70"/>
  <c r="R91" i="70"/>
  <c r="R90" i="70"/>
  <c r="R89" i="70"/>
  <c r="R88" i="70"/>
  <c r="R87" i="70"/>
  <c r="R86" i="70"/>
  <c r="R85" i="70"/>
  <c r="R84" i="70"/>
  <c r="R83" i="70"/>
  <c r="R82" i="70"/>
  <c r="R81" i="70"/>
  <c r="R80" i="70"/>
  <c r="R79" i="70"/>
  <c r="R78" i="70"/>
  <c r="R77" i="70"/>
  <c r="R76" i="70"/>
  <c r="R75" i="70"/>
  <c r="R74" i="70"/>
  <c r="R73" i="70"/>
  <c r="R72" i="70"/>
  <c r="R71" i="70"/>
  <c r="R70" i="70"/>
  <c r="R69" i="70"/>
  <c r="R68" i="70"/>
  <c r="R67" i="70"/>
  <c r="R66" i="70"/>
  <c r="R65" i="70"/>
  <c r="R64" i="70"/>
  <c r="R63" i="70"/>
  <c r="R62" i="70"/>
  <c r="R61" i="70"/>
  <c r="R60" i="70"/>
  <c r="R59" i="70"/>
  <c r="R58" i="70"/>
  <c r="R57" i="70"/>
  <c r="R56" i="70"/>
  <c r="R55" i="70"/>
  <c r="R54" i="70"/>
  <c r="R53" i="70"/>
  <c r="R52" i="70"/>
  <c r="R51" i="70"/>
  <c r="R50" i="70"/>
  <c r="R49" i="70"/>
  <c r="R48" i="70"/>
  <c r="R47" i="70"/>
  <c r="R46" i="70"/>
  <c r="R45" i="70"/>
  <c r="R44" i="70"/>
  <c r="R43" i="70"/>
  <c r="R42" i="70"/>
  <c r="R41" i="70"/>
  <c r="R40" i="70"/>
  <c r="R39" i="70"/>
  <c r="R38" i="70"/>
  <c r="R37" i="70"/>
  <c r="R36" i="70"/>
  <c r="R35" i="70"/>
  <c r="R34" i="70"/>
  <c r="R33" i="70"/>
  <c r="R32" i="70"/>
  <c r="R31" i="70"/>
  <c r="R30" i="70"/>
  <c r="R29" i="70"/>
  <c r="R28" i="70"/>
  <c r="R27" i="70"/>
  <c r="R26" i="70"/>
  <c r="R25" i="70"/>
  <c r="R24" i="70"/>
  <c r="R23" i="70"/>
  <c r="R22" i="70"/>
  <c r="R21" i="70"/>
  <c r="R20" i="70"/>
  <c r="R19" i="70"/>
  <c r="R18" i="70"/>
  <c r="R17" i="70"/>
  <c r="R16" i="70"/>
  <c r="R15" i="70"/>
  <c r="R14" i="70"/>
  <c r="R13" i="70"/>
  <c r="R12" i="70"/>
  <c r="R11" i="70"/>
  <c r="R10" i="70"/>
  <c r="R9" i="70"/>
  <c r="R8" i="70"/>
  <c r="R7" i="70"/>
  <c r="R6" i="70"/>
  <c r="R5" i="70"/>
  <c r="R4" i="70"/>
  <c r="R3" i="70"/>
  <c r="R2" i="70"/>
  <c r="V197" i="69"/>
  <c r="V196" i="69"/>
  <c r="V195" i="69"/>
  <c r="V194" i="69"/>
  <c r="V193" i="69"/>
  <c r="V192" i="69"/>
  <c r="V191" i="69"/>
  <c r="V190" i="69"/>
  <c r="V189" i="69"/>
  <c r="V188" i="69"/>
  <c r="V187" i="69"/>
  <c r="V186" i="69"/>
  <c r="V185" i="69"/>
  <c r="V184" i="69"/>
  <c r="V183" i="69"/>
  <c r="V182" i="69"/>
  <c r="V181" i="69"/>
  <c r="V180" i="69"/>
  <c r="V179" i="69"/>
  <c r="V178" i="69"/>
  <c r="V177" i="69"/>
  <c r="V176" i="69"/>
  <c r="V175" i="69"/>
  <c r="V174" i="69"/>
  <c r="V173" i="69"/>
  <c r="V172" i="69"/>
  <c r="V171" i="69"/>
  <c r="V170" i="69"/>
  <c r="V169" i="69"/>
  <c r="V168" i="69"/>
  <c r="V167" i="69"/>
  <c r="V166" i="69"/>
  <c r="V165" i="69"/>
  <c r="V164" i="69"/>
  <c r="V163" i="69"/>
  <c r="V162" i="69"/>
  <c r="V161" i="69"/>
  <c r="V160" i="69"/>
  <c r="V159" i="69"/>
  <c r="V158" i="69"/>
  <c r="V157" i="69"/>
  <c r="V156" i="69"/>
  <c r="V155" i="69"/>
  <c r="V154" i="69"/>
  <c r="V153" i="69"/>
  <c r="V152" i="69"/>
  <c r="V151" i="69"/>
  <c r="V150" i="69"/>
  <c r="V149" i="69"/>
  <c r="V148" i="69"/>
  <c r="V147" i="69"/>
  <c r="V146" i="69"/>
  <c r="V145" i="69"/>
  <c r="V144" i="69"/>
  <c r="V143" i="69"/>
  <c r="V142" i="69"/>
  <c r="V141" i="69"/>
  <c r="V140" i="69"/>
  <c r="V139" i="69"/>
  <c r="V138" i="69"/>
  <c r="V137" i="69"/>
  <c r="V136" i="69"/>
  <c r="V135" i="69"/>
  <c r="V134" i="69"/>
  <c r="V133" i="69"/>
  <c r="V132" i="69"/>
  <c r="V131" i="69"/>
  <c r="V130" i="69"/>
  <c r="V129" i="69"/>
  <c r="V128" i="69"/>
  <c r="V127" i="69"/>
  <c r="V126" i="69"/>
  <c r="V125" i="69"/>
  <c r="V124" i="69"/>
  <c r="V123" i="69"/>
  <c r="V122" i="69"/>
  <c r="V121" i="69"/>
  <c r="V120" i="69"/>
  <c r="V119" i="69"/>
  <c r="V118" i="69"/>
  <c r="V117" i="69"/>
  <c r="V116" i="69"/>
  <c r="V115" i="69"/>
  <c r="V114" i="69"/>
  <c r="V113" i="69"/>
  <c r="V112" i="69"/>
  <c r="V111" i="69"/>
  <c r="V110" i="69"/>
  <c r="V109" i="69"/>
  <c r="V108" i="69"/>
  <c r="V107" i="69"/>
  <c r="V106" i="69"/>
  <c r="V105" i="69"/>
  <c r="V104" i="69"/>
  <c r="V103" i="69"/>
  <c r="V102" i="69"/>
  <c r="V101" i="69"/>
  <c r="V100" i="69"/>
  <c r="V99" i="69"/>
  <c r="V98" i="69"/>
  <c r="V97" i="69"/>
  <c r="V96" i="69"/>
  <c r="V95" i="69"/>
  <c r="V94" i="69"/>
  <c r="V93" i="69"/>
  <c r="V92" i="69"/>
  <c r="V91" i="69"/>
  <c r="V90" i="69"/>
  <c r="V89" i="69"/>
  <c r="V88" i="69"/>
  <c r="V87" i="69"/>
  <c r="V86" i="69"/>
  <c r="V85" i="69"/>
  <c r="V84" i="69"/>
  <c r="V83" i="69"/>
  <c r="V82" i="69"/>
  <c r="V81" i="69"/>
  <c r="V80" i="69"/>
  <c r="V79" i="69"/>
  <c r="V78" i="69"/>
  <c r="V77" i="69"/>
  <c r="V76" i="69"/>
  <c r="V75" i="69"/>
  <c r="V74" i="69"/>
  <c r="V73" i="69"/>
  <c r="V72" i="69"/>
  <c r="V71" i="69"/>
  <c r="V70" i="69"/>
  <c r="V69" i="69"/>
  <c r="V68" i="69"/>
  <c r="V67" i="69"/>
  <c r="V66" i="69"/>
  <c r="V65" i="69"/>
  <c r="V64" i="69"/>
  <c r="V63" i="69"/>
  <c r="V62" i="69"/>
  <c r="V61" i="69"/>
  <c r="V60" i="69"/>
  <c r="V59" i="69"/>
  <c r="V58" i="69"/>
  <c r="V57" i="69"/>
  <c r="V56" i="69"/>
  <c r="V55" i="69"/>
  <c r="V54" i="69"/>
  <c r="V53" i="69"/>
  <c r="V52" i="69"/>
  <c r="V51" i="69"/>
  <c r="V50" i="69"/>
  <c r="V49" i="69"/>
  <c r="V48" i="69"/>
  <c r="V47" i="69"/>
  <c r="V46" i="69"/>
  <c r="V45" i="69"/>
  <c r="V44" i="69"/>
  <c r="V43" i="69"/>
  <c r="V42" i="69"/>
  <c r="V41" i="69"/>
  <c r="V40" i="69"/>
  <c r="V39" i="69"/>
  <c r="V38" i="69"/>
  <c r="V37" i="69"/>
  <c r="V36" i="69"/>
  <c r="V35" i="69"/>
  <c r="V34" i="69"/>
  <c r="V33" i="69"/>
  <c r="V32" i="69"/>
  <c r="V31" i="69"/>
  <c r="V30" i="69"/>
  <c r="V29" i="69"/>
  <c r="V28" i="69"/>
  <c r="V27" i="69"/>
  <c r="V26" i="69"/>
  <c r="V25" i="69"/>
  <c r="V24" i="69"/>
  <c r="V23" i="69"/>
  <c r="V22" i="69"/>
  <c r="V21" i="69"/>
  <c r="V20" i="69"/>
  <c r="V19" i="69"/>
  <c r="V18" i="69"/>
  <c r="V17" i="69"/>
  <c r="V16" i="69"/>
  <c r="V15" i="69"/>
  <c r="V14" i="69"/>
  <c r="V13" i="69"/>
  <c r="V12" i="69"/>
  <c r="V11" i="69"/>
  <c r="V10" i="69"/>
  <c r="V9" i="69"/>
  <c r="V8" i="69"/>
  <c r="V7" i="69"/>
  <c r="V6" i="69"/>
  <c r="V5" i="69"/>
  <c r="V4" i="69"/>
  <c r="V3" i="69"/>
  <c r="V2" i="69"/>
  <c r="U197" i="69"/>
  <c r="U196" i="69"/>
  <c r="U195" i="69"/>
  <c r="U194" i="69"/>
  <c r="U193" i="69"/>
  <c r="U192" i="69"/>
  <c r="U191" i="69"/>
  <c r="U190" i="69"/>
  <c r="U189" i="69"/>
  <c r="U188" i="69"/>
  <c r="U187" i="69"/>
  <c r="U186" i="69"/>
  <c r="U185" i="69"/>
  <c r="U184" i="69"/>
  <c r="U183" i="69"/>
  <c r="U182" i="69"/>
  <c r="U181" i="69"/>
  <c r="U180" i="69"/>
  <c r="U179" i="69"/>
  <c r="U178" i="69"/>
  <c r="U177" i="69"/>
  <c r="U176" i="69"/>
  <c r="U175" i="69"/>
  <c r="U174" i="69"/>
  <c r="U173" i="69"/>
  <c r="U172" i="69"/>
  <c r="U171" i="69"/>
  <c r="U170" i="69"/>
  <c r="U169" i="69"/>
  <c r="U168" i="69"/>
  <c r="U167" i="69"/>
  <c r="U166" i="69"/>
  <c r="U165" i="69"/>
  <c r="U164" i="69"/>
  <c r="U163" i="69"/>
  <c r="U162" i="69"/>
  <c r="U161" i="69"/>
  <c r="U160" i="69"/>
  <c r="U159" i="69"/>
  <c r="U158" i="69"/>
  <c r="U157" i="69"/>
  <c r="U156" i="69"/>
  <c r="U155" i="69"/>
  <c r="U154" i="69"/>
  <c r="U153" i="69"/>
  <c r="U152" i="69"/>
  <c r="U151" i="69"/>
  <c r="U150" i="69"/>
  <c r="U149" i="69"/>
  <c r="U148" i="69"/>
  <c r="U147" i="69"/>
  <c r="U146" i="69"/>
  <c r="U145" i="69"/>
  <c r="U144" i="69"/>
  <c r="U143" i="69"/>
  <c r="U142" i="69"/>
  <c r="U141" i="69"/>
  <c r="U140" i="69"/>
  <c r="U139" i="69"/>
  <c r="U138" i="69"/>
  <c r="U137" i="69"/>
  <c r="U136" i="69"/>
  <c r="U135" i="69"/>
  <c r="U134" i="69"/>
  <c r="U133" i="69"/>
  <c r="U132" i="69"/>
  <c r="U131" i="69"/>
  <c r="U130" i="69"/>
  <c r="U129" i="69"/>
  <c r="U128" i="69"/>
  <c r="U127" i="69"/>
  <c r="U126" i="69"/>
  <c r="U125" i="69"/>
  <c r="U124" i="69"/>
  <c r="U123" i="69"/>
  <c r="U122" i="69"/>
  <c r="U121" i="69"/>
  <c r="U120" i="69"/>
  <c r="U119" i="69"/>
  <c r="U118" i="69"/>
  <c r="U117" i="69"/>
  <c r="U116" i="69"/>
  <c r="U115" i="69"/>
  <c r="U114" i="69"/>
  <c r="U113" i="69"/>
  <c r="U112" i="69"/>
  <c r="U111" i="69"/>
  <c r="U110" i="69"/>
  <c r="U109" i="69"/>
  <c r="U108" i="69"/>
  <c r="U107" i="69"/>
  <c r="U106" i="69"/>
  <c r="U105" i="69"/>
  <c r="U104" i="69"/>
  <c r="U103" i="69"/>
  <c r="U102" i="69"/>
  <c r="U101" i="69"/>
  <c r="U100" i="69"/>
  <c r="U99" i="69"/>
  <c r="U98" i="69"/>
  <c r="U97" i="69"/>
  <c r="U96" i="69"/>
  <c r="U95" i="69"/>
  <c r="U94" i="69"/>
  <c r="U93" i="69"/>
  <c r="U92" i="69"/>
  <c r="U91" i="69"/>
  <c r="U90" i="69"/>
  <c r="U89" i="69"/>
  <c r="U88" i="69"/>
  <c r="U87" i="69"/>
  <c r="U86" i="69"/>
  <c r="U85" i="69"/>
  <c r="U84" i="69"/>
  <c r="U83" i="69"/>
  <c r="U82" i="69"/>
  <c r="U81" i="69"/>
  <c r="U80" i="69"/>
  <c r="U79" i="69"/>
  <c r="U78" i="69"/>
  <c r="U77" i="69"/>
  <c r="U76" i="69"/>
  <c r="U75" i="69"/>
  <c r="U74" i="69"/>
  <c r="U73" i="69"/>
  <c r="U72" i="69"/>
  <c r="U71" i="69"/>
  <c r="U70" i="69"/>
  <c r="U69" i="69"/>
  <c r="U68" i="69"/>
  <c r="U67" i="69"/>
  <c r="U66" i="69"/>
  <c r="U65" i="69"/>
  <c r="U64" i="69"/>
  <c r="U63" i="69"/>
  <c r="U62" i="69"/>
  <c r="U61" i="69"/>
  <c r="U60" i="69"/>
  <c r="U59" i="69"/>
  <c r="U58" i="69"/>
  <c r="U57" i="69"/>
  <c r="U56" i="69"/>
  <c r="U55" i="69"/>
  <c r="U54" i="69"/>
  <c r="U53" i="69"/>
  <c r="U52" i="69"/>
  <c r="U51" i="69"/>
  <c r="U50" i="69"/>
  <c r="U49" i="69"/>
  <c r="U48" i="69"/>
  <c r="U47" i="69"/>
  <c r="U46" i="69"/>
  <c r="U45" i="69"/>
  <c r="U44" i="69"/>
  <c r="U43" i="69"/>
  <c r="U42" i="69"/>
  <c r="U41" i="69"/>
  <c r="U40" i="69"/>
  <c r="U39" i="69"/>
  <c r="U38" i="69"/>
  <c r="U37" i="69"/>
  <c r="U36" i="69"/>
  <c r="U35" i="69"/>
  <c r="U34" i="69"/>
  <c r="U33" i="69"/>
  <c r="U32" i="69"/>
  <c r="U31" i="69"/>
  <c r="U30" i="69"/>
  <c r="U29" i="69"/>
  <c r="U28" i="69"/>
  <c r="U27" i="69"/>
  <c r="U26" i="69"/>
  <c r="U25" i="69"/>
  <c r="U24" i="69"/>
  <c r="U23" i="69"/>
  <c r="U22" i="69"/>
  <c r="U21" i="69"/>
  <c r="U20" i="69"/>
  <c r="U19" i="69"/>
  <c r="U18" i="69"/>
  <c r="U17" i="69"/>
  <c r="U16" i="69"/>
  <c r="U15" i="69"/>
  <c r="U14" i="69"/>
  <c r="U13" i="69"/>
  <c r="U12" i="69"/>
  <c r="U11" i="69"/>
  <c r="U10" i="69"/>
  <c r="U9" i="69"/>
  <c r="U8" i="69"/>
  <c r="U7" i="69"/>
  <c r="U6" i="69"/>
  <c r="U5" i="69"/>
  <c r="U4" i="69"/>
  <c r="U3" i="69"/>
  <c r="U2" i="69"/>
  <c r="T197" i="69"/>
  <c r="T196" i="69"/>
  <c r="T195" i="69"/>
  <c r="T194" i="69"/>
  <c r="T193" i="69"/>
  <c r="T192" i="69"/>
  <c r="T191" i="69"/>
  <c r="T181" i="69"/>
  <c r="T178" i="69"/>
  <c r="T166" i="69"/>
  <c r="T82" i="69"/>
  <c r="T73" i="69"/>
  <c r="S197" i="69"/>
  <c r="S196" i="69"/>
  <c r="S195" i="69"/>
  <c r="S194" i="69"/>
  <c r="S193" i="69"/>
  <c r="S192" i="69"/>
  <c r="S191" i="69"/>
  <c r="S181" i="69"/>
  <c r="S178" i="69"/>
  <c r="S166" i="69"/>
  <c r="S82" i="69"/>
  <c r="S73" i="69"/>
  <c r="R197" i="69"/>
  <c r="R196" i="69"/>
  <c r="R195" i="69"/>
  <c r="R194" i="69"/>
  <c r="R193" i="69"/>
  <c r="R192" i="69"/>
  <c r="R191" i="69"/>
  <c r="R190" i="69"/>
  <c r="R189" i="69"/>
  <c r="R188" i="69"/>
  <c r="R187" i="69"/>
  <c r="R186" i="69"/>
  <c r="R185" i="69"/>
  <c r="R184" i="69"/>
  <c r="R183" i="69"/>
  <c r="R182" i="69"/>
  <c r="R181" i="69"/>
  <c r="R180" i="69"/>
  <c r="R179" i="69"/>
  <c r="R178" i="69"/>
  <c r="R177" i="69"/>
  <c r="R176" i="69"/>
  <c r="R175" i="69"/>
  <c r="R174" i="69"/>
  <c r="R173" i="69"/>
  <c r="R172" i="69"/>
  <c r="R171" i="69"/>
  <c r="R170" i="69"/>
  <c r="R169" i="69"/>
  <c r="R168" i="69"/>
  <c r="R167" i="69"/>
  <c r="R166" i="69"/>
  <c r="R165" i="69"/>
  <c r="R164" i="69"/>
  <c r="R163" i="69"/>
  <c r="R162" i="69"/>
  <c r="R161" i="69"/>
  <c r="R160" i="69"/>
  <c r="R159" i="69"/>
  <c r="R158" i="69"/>
  <c r="R157" i="69"/>
  <c r="R156" i="69"/>
  <c r="R155" i="69"/>
  <c r="R154" i="69"/>
  <c r="R153" i="69"/>
  <c r="R152" i="69"/>
  <c r="R151" i="69"/>
  <c r="R150" i="69"/>
  <c r="R149" i="69"/>
  <c r="R148" i="69"/>
  <c r="R147" i="69"/>
  <c r="R146" i="69"/>
  <c r="R145" i="69"/>
  <c r="R144" i="69"/>
  <c r="R143" i="69"/>
  <c r="R142" i="69"/>
  <c r="R141" i="69"/>
  <c r="R140" i="69"/>
  <c r="R139" i="69"/>
  <c r="R138" i="69"/>
  <c r="R137" i="69"/>
  <c r="R136" i="69"/>
  <c r="R135" i="69"/>
  <c r="R134" i="69"/>
  <c r="R133" i="69"/>
  <c r="R132" i="69"/>
  <c r="R131" i="69"/>
  <c r="R130" i="69"/>
  <c r="R129" i="69"/>
  <c r="R128" i="69"/>
  <c r="R127" i="69"/>
  <c r="R126" i="69"/>
  <c r="R125" i="69"/>
  <c r="R124" i="69"/>
  <c r="R123" i="69"/>
  <c r="R122" i="69"/>
  <c r="R121" i="69"/>
  <c r="R120" i="69"/>
  <c r="R119" i="69"/>
  <c r="R118" i="69"/>
  <c r="R117" i="69"/>
  <c r="R116" i="69"/>
  <c r="R115" i="69"/>
  <c r="R114" i="69"/>
  <c r="R113" i="69"/>
  <c r="R112" i="69"/>
  <c r="R111" i="69"/>
  <c r="R110" i="69"/>
  <c r="R109" i="69"/>
  <c r="R108" i="69"/>
  <c r="R107" i="69"/>
  <c r="R106" i="69"/>
  <c r="R105" i="69"/>
  <c r="R104" i="69"/>
  <c r="R103" i="69"/>
  <c r="R102" i="69"/>
  <c r="R101" i="69"/>
  <c r="R100" i="69"/>
  <c r="R99" i="69"/>
  <c r="R98" i="69"/>
  <c r="R97" i="69"/>
  <c r="R96" i="69"/>
  <c r="R95" i="69"/>
  <c r="R94" i="69"/>
  <c r="R93" i="69"/>
  <c r="R92" i="69"/>
  <c r="R91" i="69"/>
  <c r="R90" i="69"/>
  <c r="R89" i="69"/>
  <c r="R88" i="69"/>
  <c r="R87" i="69"/>
  <c r="R86" i="69"/>
  <c r="R85" i="69"/>
  <c r="R84" i="69"/>
  <c r="R83" i="69"/>
  <c r="R82" i="69"/>
  <c r="R81" i="69"/>
  <c r="R80" i="69"/>
  <c r="R79" i="69"/>
  <c r="R78" i="69"/>
  <c r="R77" i="69"/>
  <c r="R76" i="69"/>
  <c r="R75" i="69"/>
  <c r="R74" i="69"/>
  <c r="R73" i="69"/>
  <c r="R72" i="69"/>
  <c r="R71" i="69"/>
  <c r="R70" i="69"/>
  <c r="R69" i="69"/>
  <c r="R68" i="69"/>
  <c r="R67" i="69"/>
  <c r="R66" i="69"/>
  <c r="R65" i="69"/>
  <c r="R64" i="69"/>
  <c r="R63" i="69"/>
  <c r="R62" i="69"/>
  <c r="R61" i="69"/>
  <c r="R60" i="69"/>
  <c r="R59" i="69"/>
  <c r="R58" i="69"/>
  <c r="R57" i="69"/>
  <c r="R56" i="69"/>
  <c r="R55" i="69"/>
  <c r="R54" i="69"/>
  <c r="R53" i="69"/>
  <c r="R52" i="69"/>
  <c r="R51" i="69"/>
  <c r="R50" i="69"/>
  <c r="R49" i="69"/>
  <c r="R48" i="69"/>
  <c r="R47" i="69"/>
  <c r="R46" i="69"/>
  <c r="R45" i="69"/>
  <c r="R44" i="69"/>
  <c r="R43" i="69"/>
  <c r="R42" i="69"/>
  <c r="R41" i="69"/>
  <c r="R40" i="69"/>
  <c r="R39" i="69"/>
  <c r="R38" i="69"/>
  <c r="R37" i="69"/>
  <c r="R36" i="69"/>
  <c r="R35" i="69"/>
  <c r="R34" i="69"/>
  <c r="R33" i="69"/>
  <c r="R32" i="69"/>
  <c r="R31" i="69"/>
  <c r="R30" i="69"/>
  <c r="R29" i="69"/>
  <c r="R28" i="69"/>
  <c r="R27" i="69"/>
  <c r="R26" i="69"/>
  <c r="R25" i="69"/>
  <c r="R24" i="69"/>
  <c r="R23" i="69"/>
  <c r="R22" i="69"/>
  <c r="R21" i="69"/>
  <c r="R20" i="69"/>
  <c r="R19" i="69"/>
  <c r="R18" i="69"/>
  <c r="R17" i="69"/>
  <c r="R16" i="69"/>
  <c r="R15" i="69"/>
  <c r="R14" i="69"/>
  <c r="R13" i="69"/>
  <c r="R12" i="69"/>
  <c r="R11" i="69"/>
  <c r="R10" i="69"/>
  <c r="R9" i="69"/>
  <c r="R8" i="69"/>
  <c r="R7" i="69"/>
  <c r="R6" i="69"/>
  <c r="R5" i="69"/>
  <c r="R4" i="69"/>
  <c r="R3" i="69"/>
  <c r="R2" i="69"/>
  <c r="V197" i="68"/>
  <c r="V196" i="68"/>
  <c r="V195" i="68"/>
  <c r="V194" i="68"/>
  <c r="V193" i="68"/>
  <c r="V192" i="68"/>
  <c r="V191" i="68"/>
  <c r="V190" i="68"/>
  <c r="V189" i="68"/>
  <c r="V188" i="68"/>
  <c r="V187" i="68"/>
  <c r="V186" i="68"/>
  <c r="V185" i="68"/>
  <c r="V184" i="68"/>
  <c r="V183" i="68"/>
  <c r="V182" i="68"/>
  <c r="V181" i="68"/>
  <c r="V180" i="68"/>
  <c r="V179" i="68"/>
  <c r="V178" i="68"/>
  <c r="V177" i="68"/>
  <c r="V176" i="68"/>
  <c r="V175" i="68"/>
  <c r="V174" i="68"/>
  <c r="V173" i="68"/>
  <c r="V172" i="68"/>
  <c r="V171" i="68"/>
  <c r="V170" i="68"/>
  <c r="V169" i="68"/>
  <c r="V168" i="68"/>
  <c r="V167" i="68"/>
  <c r="V166" i="68"/>
  <c r="V165" i="68"/>
  <c r="V164" i="68"/>
  <c r="V163" i="68"/>
  <c r="V162" i="68"/>
  <c r="V161" i="68"/>
  <c r="V160" i="68"/>
  <c r="V159" i="68"/>
  <c r="V158" i="68"/>
  <c r="V157" i="68"/>
  <c r="V156" i="68"/>
  <c r="V155" i="68"/>
  <c r="V154" i="68"/>
  <c r="V153" i="68"/>
  <c r="V152" i="68"/>
  <c r="V151" i="68"/>
  <c r="V150" i="68"/>
  <c r="V149" i="68"/>
  <c r="V148" i="68"/>
  <c r="V147" i="68"/>
  <c r="V146" i="68"/>
  <c r="V145" i="68"/>
  <c r="V144" i="68"/>
  <c r="V143" i="68"/>
  <c r="V142" i="68"/>
  <c r="V141" i="68"/>
  <c r="V140" i="68"/>
  <c r="V139" i="68"/>
  <c r="V138" i="68"/>
  <c r="V137" i="68"/>
  <c r="V136" i="68"/>
  <c r="V135" i="68"/>
  <c r="V134" i="68"/>
  <c r="V133" i="68"/>
  <c r="V132" i="68"/>
  <c r="V131" i="68"/>
  <c r="V130" i="68"/>
  <c r="V129" i="68"/>
  <c r="V128" i="68"/>
  <c r="V127" i="68"/>
  <c r="V126" i="68"/>
  <c r="V125" i="68"/>
  <c r="V124" i="68"/>
  <c r="V123" i="68"/>
  <c r="V122" i="68"/>
  <c r="V121" i="68"/>
  <c r="V120" i="68"/>
  <c r="V119" i="68"/>
  <c r="V118" i="68"/>
  <c r="V117" i="68"/>
  <c r="V116" i="68"/>
  <c r="V115" i="68"/>
  <c r="V114" i="68"/>
  <c r="V113" i="68"/>
  <c r="V112" i="68"/>
  <c r="V111" i="68"/>
  <c r="V110" i="68"/>
  <c r="V109" i="68"/>
  <c r="V108" i="68"/>
  <c r="V107" i="68"/>
  <c r="V106" i="68"/>
  <c r="V105" i="68"/>
  <c r="V104" i="68"/>
  <c r="V103" i="68"/>
  <c r="V102" i="68"/>
  <c r="V101" i="68"/>
  <c r="V100" i="68"/>
  <c r="V99" i="68"/>
  <c r="V98" i="68"/>
  <c r="V97" i="68"/>
  <c r="V96" i="68"/>
  <c r="V95" i="68"/>
  <c r="V94" i="68"/>
  <c r="V93" i="68"/>
  <c r="V92" i="68"/>
  <c r="V91" i="68"/>
  <c r="V90" i="68"/>
  <c r="V89" i="68"/>
  <c r="V88" i="68"/>
  <c r="V87" i="68"/>
  <c r="V86" i="68"/>
  <c r="V85" i="68"/>
  <c r="V84" i="68"/>
  <c r="V83" i="68"/>
  <c r="V82" i="68"/>
  <c r="V81" i="68"/>
  <c r="V80" i="68"/>
  <c r="V79" i="68"/>
  <c r="V78" i="68"/>
  <c r="V77" i="68"/>
  <c r="V76" i="68"/>
  <c r="V75" i="68"/>
  <c r="V74" i="68"/>
  <c r="V73" i="68"/>
  <c r="V72" i="68"/>
  <c r="V71" i="68"/>
  <c r="V70" i="68"/>
  <c r="V69" i="68"/>
  <c r="V68" i="68"/>
  <c r="V67" i="68"/>
  <c r="V66" i="68"/>
  <c r="V65" i="68"/>
  <c r="V64" i="68"/>
  <c r="V63" i="68"/>
  <c r="V62" i="68"/>
  <c r="V61" i="68"/>
  <c r="V60" i="68"/>
  <c r="V59" i="68"/>
  <c r="V58" i="68"/>
  <c r="V57" i="68"/>
  <c r="V56" i="68"/>
  <c r="V55" i="68"/>
  <c r="V54" i="68"/>
  <c r="V53" i="68"/>
  <c r="V52" i="68"/>
  <c r="V51" i="68"/>
  <c r="V50" i="68"/>
  <c r="V49" i="68"/>
  <c r="V48" i="68"/>
  <c r="V47" i="68"/>
  <c r="V46" i="68"/>
  <c r="V45" i="68"/>
  <c r="V44" i="68"/>
  <c r="V43" i="68"/>
  <c r="V42" i="68"/>
  <c r="V41" i="68"/>
  <c r="V40" i="68"/>
  <c r="V39" i="68"/>
  <c r="V38" i="68"/>
  <c r="V37" i="68"/>
  <c r="V36" i="68"/>
  <c r="V35" i="68"/>
  <c r="V34" i="68"/>
  <c r="V33" i="68"/>
  <c r="V32" i="68"/>
  <c r="V31" i="68"/>
  <c r="V30" i="68"/>
  <c r="V29" i="68"/>
  <c r="V28" i="68"/>
  <c r="V27" i="68"/>
  <c r="V26" i="68"/>
  <c r="V25" i="68"/>
  <c r="V24" i="68"/>
  <c r="V23" i="68"/>
  <c r="V22" i="68"/>
  <c r="V21" i="68"/>
  <c r="V20" i="68"/>
  <c r="V19" i="68"/>
  <c r="V18" i="68"/>
  <c r="V17" i="68"/>
  <c r="V16" i="68"/>
  <c r="V15" i="68"/>
  <c r="V14" i="68"/>
  <c r="V13" i="68"/>
  <c r="V12" i="68"/>
  <c r="V11" i="68"/>
  <c r="V10" i="68"/>
  <c r="V9" i="68"/>
  <c r="V8" i="68"/>
  <c r="V7" i="68"/>
  <c r="V6" i="68"/>
  <c r="V5" i="68"/>
  <c r="V4" i="68"/>
  <c r="V3" i="68"/>
  <c r="V2" i="68"/>
  <c r="U197" i="68"/>
  <c r="U196" i="68"/>
  <c r="U195" i="68"/>
  <c r="U194" i="68"/>
  <c r="U193" i="68"/>
  <c r="U192" i="68"/>
  <c r="U191" i="68"/>
  <c r="U190" i="68"/>
  <c r="U189" i="68"/>
  <c r="U188" i="68"/>
  <c r="U187" i="68"/>
  <c r="U186" i="68"/>
  <c r="U185" i="68"/>
  <c r="U184" i="68"/>
  <c r="U183" i="68"/>
  <c r="U182" i="68"/>
  <c r="U181" i="68"/>
  <c r="U180" i="68"/>
  <c r="U179" i="68"/>
  <c r="U178" i="68"/>
  <c r="U177" i="68"/>
  <c r="U176" i="68"/>
  <c r="U175" i="68"/>
  <c r="U174" i="68"/>
  <c r="U173" i="68"/>
  <c r="U172" i="68"/>
  <c r="U171" i="68"/>
  <c r="U170" i="68"/>
  <c r="U169" i="68"/>
  <c r="U168" i="68"/>
  <c r="U167" i="68"/>
  <c r="U166" i="68"/>
  <c r="U165" i="68"/>
  <c r="U164" i="68"/>
  <c r="U163" i="68"/>
  <c r="U162" i="68"/>
  <c r="U161" i="68"/>
  <c r="U160" i="68"/>
  <c r="U159" i="68"/>
  <c r="U158" i="68"/>
  <c r="U157" i="68"/>
  <c r="U156" i="68"/>
  <c r="U155" i="68"/>
  <c r="U154" i="68"/>
  <c r="U153" i="68"/>
  <c r="U152" i="68"/>
  <c r="U151" i="68"/>
  <c r="U150" i="68"/>
  <c r="U149" i="68"/>
  <c r="U148" i="68"/>
  <c r="U147" i="68"/>
  <c r="U146" i="68"/>
  <c r="U145" i="68"/>
  <c r="U144" i="68"/>
  <c r="U143" i="68"/>
  <c r="U142" i="68"/>
  <c r="U141" i="68"/>
  <c r="U140" i="68"/>
  <c r="U139" i="68"/>
  <c r="U138" i="68"/>
  <c r="U137" i="68"/>
  <c r="U136" i="68"/>
  <c r="U135" i="68"/>
  <c r="U134" i="68"/>
  <c r="U133" i="68"/>
  <c r="U132" i="68"/>
  <c r="U131" i="68"/>
  <c r="U130" i="68"/>
  <c r="U129" i="68"/>
  <c r="U128" i="68"/>
  <c r="U127" i="68"/>
  <c r="U126" i="68"/>
  <c r="U125" i="68"/>
  <c r="U124" i="68"/>
  <c r="U123" i="68"/>
  <c r="U122" i="68"/>
  <c r="U121" i="68"/>
  <c r="U120" i="68"/>
  <c r="U119" i="68"/>
  <c r="U118" i="68"/>
  <c r="U117" i="68"/>
  <c r="U116" i="68"/>
  <c r="U115" i="68"/>
  <c r="U114" i="68"/>
  <c r="U113" i="68"/>
  <c r="U112" i="68"/>
  <c r="U111" i="68"/>
  <c r="U110" i="68"/>
  <c r="U109" i="68"/>
  <c r="U108" i="68"/>
  <c r="U107" i="68"/>
  <c r="U106" i="68"/>
  <c r="U105" i="68"/>
  <c r="U104" i="68"/>
  <c r="U103" i="68"/>
  <c r="U102" i="68"/>
  <c r="U101" i="68"/>
  <c r="U100" i="68"/>
  <c r="U99" i="68"/>
  <c r="U98" i="68"/>
  <c r="U97" i="68"/>
  <c r="U96" i="68"/>
  <c r="U95" i="68"/>
  <c r="U94" i="68"/>
  <c r="U93" i="68"/>
  <c r="U92" i="68"/>
  <c r="U91" i="68"/>
  <c r="U90" i="68"/>
  <c r="U89" i="68"/>
  <c r="U88" i="68"/>
  <c r="U87" i="68"/>
  <c r="U86" i="68"/>
  <c r="U85" i="68"/>
  <c r="U84" i="68"/>
  <c r="U83" i="68"/>
  <c r="U82" i="68"/>
  <c r="U81" i="68"/>
  <c r="U80" i="68"/>
  <c r="U79" i="68"/>
  <c r="U78" i="68"/>
  <c r="U77" i="68"/>
  <c r="U76" i="68"/>
  <c r="U75" i="68"/>
  <c r="U74" i="68"/>
  <c r="U73" i="68"/>
  <c r="U72" i="68"/>
  <c r="U71" i="68"/>
  <c r="U70" i="68"/>
  <c r="U69" i="68"/>
  <c r="U68" i="68"/>
  <c r="U67" i="68"/>
  <c r="U66" i="68"/>
  <c r="U65" i="68"/>
  <c r="U64" i="68"/>
  <c r="U63" i="68"/>
  <c r="U62" i="68"/>
  <c r="U61" i="68"/>
  <c r="U60" i="68"/>
  <c r="U59" i="68"/>
  <c r="U58" i="68"/>
  <c r="U57" i="68"/>
  <c r="U56" i="68"/>
  <c r="U55" i="68"/>
  <c r="U54" i="68"/>
  <c r="U53" i="68"/>
  <c r="U52" i="68"/>
  <c r="U51" i="68"/>
  <c r="U50" i="68"/>
  <c r="U49" i="68"/>
  <c r="U48" i="68"/>
  <c r="U47" i="68"/>
  <c r="U46" i="68"/>
  <c r="U45" i="68"/>
  <c r="U44" i="68"/>
  <c r="U43" i="68"/>
  <c r="U42" i="68"/>
  <c r="U41" i="68"/>
  <c r="U40" i="68"/>
  <c r="U39" i="68"/>
  <c r="U38" i="68"/>
  <c r="U37" i="68"/>
  <c r="U36" i="68"/>
  <c r="U35" i="68"/>
  <c r="U34" i="68"/>
  <c r="U33" i="68"/>
  <c r="U32" i="68"/>
  <c r="U31" i="68"/>
  <c r="U30" i="68"/>
  <c r="U29" i="68"/>
  <c r="U28" i="68"/>
  <c r="U27" i="68"/>
  <c r="U26" i="68"/>
  <c r="U25" i="68"/>
  <c r="U24" i="68"/>
  <c r="U23" i="68"/>
  <c r="U22" i="68"/>
  <c r="U21" i="68"/>
  <c r="U20" i="68"/>
  <c r="U19" i="68"/>
  <c r="U18" i="68"/>
  <c r="U17" i="68"/>
  <c r="U16" i="68"/>
  <c r="U15" i="68"/>
  <c r="U14" i="68"/>
  <c r="U13" i="68"/>
  <c r="U12" i="68"/>
  <c r="U11" i="68"/>
  <c r="U10" i="68"/>
  <c r="U9" i="68"/>
  <c r="U8" i="68"/>
  <c r="U7" i="68"/>
  <c r="U6" i="68"/>
  <c r="U5" i="68"/>
  <c r="U4" i="68"/>
  <c r="U3" i="68"/>
  <c r="U2" i="68"/>
  <c r="T197" i="68"/>
  <c r="T196" i="68"/>
  <c r="T195" i="68"/>
  <c r="T194" i="68"/>
  <c r="T193" i="68"/>
  <c r="T192" i="68"/>
  <c r="T191" i="68"/>
  <c r="T190" i="68"/>
  <c r="T189" i="68"/>
  <c r="T103" i="68"/>
  <c r="T35" i="68"/>
  <c r="S197" i="68"/>
  <c r="S196" i="68"/>
  <c r="S195" i="68"/>
  <c r="S194" i="68"/>
  <c r="S193" i="68"/>
  <c r="S192" i="68"/>
  <c r="S191" i="68"/>
  <c r="S190" i="68"/>
  <c r="S189" i="68"/>
  <c r="S103" i="68"/>
  <c r="S35" i="68"/>
  <c r="R197" i="68"/>
  <c r="R196" i="68"/>
  <c r="R195" i="68"/>
  <c r="R194" i="68"/>
  <c r="R193" i="68"/>
  <c r="R192" i="68"/>
  <c r="R191" i="68"/>
  <c r="R190" i="68"/>
  <c r="R189" i="68"/>
  <c r="R188" i="68"/>
  <c r="R187" i="68"/>
  <c r="R186" i="68"/>
  <c r="R185" i="68"/>
  <c r="R184" i="68"/>
  <c r="R183" i="68"/>
  <c r="R182" i="68"/>
  <c r="R181" i="68"/>
  <c r="R180" i="68"/>
  <c r="R179" i="68"/>
  <c r="R178" i="68"/>
  <c r="R177" i="68"/>
  <c r="R176" i="68"/>
  <c r="R175" i="68"/>
  <c r="R174" i="68"/>
  <c r="R173" i="68"/>
  <c r="R172" i="68"/>
  <c r="R171" i="68"/>
  <c r="R170" i="68"/>
  <c r="R169" i="68"/>
  <c r="R168" i="68"/>
  <c r="R167" i="68"/>
  <c r="R166" i="68"/>
  <c r="R165" i="68"/>
  <c r="R164" i="68"/>
  <c r="R163" i="68"/>
  <c r="R162" i="68"/>
  <c r="R161" i="68"/>
  <c r="R160" i="68"/>
  <c r="R159" i="68"/>
  <c r="R158" i="68"/>
  <c r="R157" i="68"/>
  <c r="R156" i="68"/>
  <c r="R155" i="68"/>
  <c r="R154" i="68"/>
  <c r="R153" i="68"/>
  <c r="R152" i="68"/>
  <c r="R151" i="68"/>
  <c r="R150" i="68"/>
  <c r="R149" i="68"/>
  <c r="R148" i="68"/>
  <c r="R147" i="68"/>
  <c r="R146" i="68"/>
  <c r="R145" i="68"/>
  <c r="R144" i="68"/>
  <c r="R143" i="68"/>
  <c r="R142" i="68"/>
  <c r="R141" i="68"/>
  <c r="R140" i="68"/>
  <c r="R139" i="68"/>
  <c r="R138" i="68"/>
  <c r="R137" i="68"/>
  <c r="R136" i="68"/>
  <c r="R135" i="68"/>
  <c r="R134" i="68"/>
  <c r="R133" i="68"/>
  <c r="R132" i="68"/>
  <c r="R131" i="68"/>
  <c r="R130" i="68"/>
  <c r="R129" i="68"/>
  <c r="R128" i="68"/>
  <c r="R127" i="68"/>
  <c r="R126" i="68"/>
  <c r="R125" i="68"/>
  <c r="R124" i="68"/>
  <c r="R123" i="68"/>
  <c r="R122" i="68"/>
  <c r="R121" i="68"/>
  <c r="R120" i="68"/>
  <c r="R119" i="68"/>
  <c r="R118" i="68"/>
  <c r="R117" i="68"/>
  <c r="R116" i="68"/>
  <c r="R115" i="68"/>
  <c r="R114" i="68"/>
  <c r="R113" i="68"/>
  <c r="R112" i="68"/>
  <c r="R111" i="68"/>
  <c r="R110" i="68"/>
  <c r="R109" i="68"/>
  <c r="R108" i="68"/>
  <c r="R107" i="68"/>
  <c r="R106" i="68"/>
  <c r="R105" i="68"/>
  <c r="R104" i="68"/>
  <c r="R103" i="68"/>
  <c r="R102" i="68"/>
  <c r="R101" i="68"/>
  <c r="R100" i="68"/>
  <c r="R99" i="68"/>
  <c r="R98" i="68"/>
  <c r="R97" i="68"/>
  <c r="R96" i="68"/>
  <c r="R95" i="68"/>
  <c r="R94" i="68"/>
  <c r="R93" i="68"/>
  <c r="R92" i="68"/>
  <c r="R91" i="68"/>
  <c r="R90" i="68"/>
  <c r="R89" i="68"/>
  <c r="R88" i="68"/>
  <c r="R87" i="68"/>
  <c r="R86" i="68"/>
  <c r="R85" i="68"/>
  <c r="R84" i="68"/>
  <c r="R83" i="68"/>
  <c r="R82" i="68"/>
  <c r="R81" i="68"/>
  <c r="R80" i="68"/>
  <c r="R79" i="68"/>
  <c r="R78" i="68"/>
  <c r="R77" i="68"/>
  <c r="R76" i="68"/>
  <c r="R75" i="68"/>
  <c r="R74" i="68"/>
  <c r="R73" i="68"/>
  <c r="R72" i="68"/>
  <c r="R71" i="68"/>
  <c r="R70" i="68"/>
  <c r="R69" i="68"/>
  <c r="R68" i="68"/>
  <c r="R67" i="68"/>
  <c r="R66" i="68"/>
  <c r="R65" i="68"/>
  <c r="R64" i="68"/>
  <c r="R63" i="68"/>
  <c r="R62" i="68"/>
  <c r="R61" i="68"/>
  <c r="R60" i="68"/>
  <c r="R59" i="68"/>
  <c r="R58" i="68"/>
  <c r="R57" i="68"/>
  <c r="R56" i="68"/>
  <c r="R55" i="68"/>
  <c r="R54" i="68"/>
  <c r="R53" i="68"/>
  <c r="R52" i="68"/>
  <c r="R51" i="68"/>
  <c r="R50" i="68"/>
  <c r="R49" i="68"/>
  <c r="R48" i="68"/>
  <c r="R47" i="68"/>
  <c r="R46" i="68"/>
  <c r="R45" i="68"/>
  <c r="R44" i="68"/>
  <c r="R43" i="68"/>
  <c r="R42" i="68"/>
  <c r="R41" i="68"/>
  <c r="R40" i="68"/>
  <c r="R39" i="68"/>
  <c r="R38" i="68"/>
  <c r="R37" i="68"/>
  <c r="R36" i="68"/>
  <c r="R35" i="68"/>
  <c r="R34" i="68"/>
  <c r="R33" i="68"/>
  <c r="R32" i="68"/>
  <c r="R31" i="68"/>
  <c r="R30" i="68"/>
  <c r="R29" i="68"/>
  <c r="R28" i="68"/>
  <c r="R27" i="68"/>
  <c r="R26" i="68"/>
  <c r="R25" i="68"/>
  <c r="R24" i="68"/>
  <c r="R23" i="68"/>
  <c r="R22" i="68"/>
  <c r="R21" i="68"/>
  <c r="R20" i="68"/>
  <c r="R19" i="68"/>
  <c r="R18" i="68"/>
  <c r="R17" i="68"/>
  <c r="R16" i="68"/>
  <c r="R15" i="68"/>
  <c r="R14" i="68"/>
  <c r="R13" i="68"/>
  <c r="R12" i="68"/>
  <c r="R11" i="68"/>
  <c r="R10" i="68"/>
  <c r="R9" i="68"/>
  <c r="R8" i="68"/>
  <c r="R7" i="68"/>
  <c r="R6" i="68"/>
  <c r="R5" i="68"/>
  <c r="R4" i="68"/>
  <c r="R3" i="68"/>
  <c r="R2" i="68"/>
  <c r="V197" i="66"/>
  <c r="V196" i="66"/>
  <c r="V195" i="66"/>
  <c r="V194" i="66"/>
  <c r="V193" i="66"/>
  <c r="V192" i="66"/>
  <c r="V191" i="66"/>
  <c r="V190" i="66"/>
  <c r="V189" i="66"/>
  <c r="V188" i="66"/>
  <c r="V187" i="66"/>
  <c r="V186" i="66"/>
  <c r="V185" i="66"/>
  <c r="V184" i="66"/>
  <c r="V183" i="66"/>
  <c r="V182" i="66"/>
  <c r="V181" i="66"/>
  <c r="V180" i="66"/>
  <c r="V179" i="66"/>
  <c r="V178" i="66"/>
  <c r="V177" i="66"/>
  <c r="V176" i="66"/>
  <c r="V175" i="66"/>
  <c r="V174" i="66"/>
  <c r="V173" i="66"/>
  <c r="V172" i="66"/>
  <c r="V171" i="66"/>
  <c r="V170" i="66"/>
  <c r="V169" i="66"/>
  <c r="V168" i="66"/>
  <c r="V167" i="66"/>
  <c r="V166" i="66"/>
  <c r="V165" i="66"/>
  <c r="V164" i="66"/>
  <c r="V163" i="66"/>
  <c r="V162" i="66"/>
  <c r="V161" i="66"/>
  <c r="V160" i="66"/>
  <c r="V159" i="66"/>
  <c r="V158" i="66"/>
  <c r="V157" i="66"/>
  <c r="V156" i="66"/>
  <c r="V155" i="66"/>
  <c r="V154" i="66"/>
  <c r="V153" i="66"/>
  <c r="V152" i="66"/>
  <c r="V151" i="66"/>
  <c r="V150" i="66"/>
  <c r="V149" i="66"/>
  <c r="V148" i="66"/>
  <c r="V147" i="66"/>
  <c r="V146" i="66"/>
  <c r="V145" i="66"/>
  <c r="V144" i="66"/>
  <c r="V143" i="66"/>
  <c r="V142" i="66"/>
  <c r="V141" i="66"/>
  <c r="V140" i="66"/>
  <c r="V139" i="66"/>
  <c r="V138" i="66"/>
  <c r="V137" i="66"/>
  <c r="V136" i="66"/>
  <c r="V135" i="66"/>
  <c r="V134" i="66"/>
  <c r="V133" i="66"/>
  <c r="V132" i="66"/>
  <c r="V131" i="66"/>
  <c r="V130" i="66"/>
  <c r="V129" i="66"/>
  <c r="V128" i="66"/>
  <c r="V127" i="66"/>
  <c r="V126" i="66"/>
  <c r="V125" i="66"/>
  <c r="V124" i="66"/>
  <c r="V123" i="66"/>
  <c r="V122" i="66"/>
  <c r="V121" i="66"/>
  <c r="V120" i="66"/>
  <c r="V119" i="66"/>
  <c r="V118" i="66"/>
  <c r="V117" i="66"/>
  <c r="V116" i="66"/>
  <c r="V115" i="66"/>
  <c r="V114" i="66"/>
  <c r="V113" i="66"/>
  <c r="V112" i="66"/>
  <c r="V111" i="66"/>
  <c r="V110" i="66"/>
  <c r="V109" i="66"/>
  <c r="V108" i="66"/>
  <c r="V107" i="66"/>
  <c r="V106" i="66"/>
  <c r="V105" i="66"/>
  <c r="V104" i="66"/>
  <c r="V103" i="66"/>
  <c r="V102" i="66"/>
  <c r="V101" i="66"/>
  <c r="V100" i="66"/>
  <c r="V99" i="66"/>
  <c r="V98" i="66"/>
  <c r="V97" i="66"/>
  <c r="V96" i="66"/>
  <c r="V95" i="66"/>
  <c r="V94" i="66"/>
  <c r="V93" i="66"/>
  <c r="V92" i="66"/>
  <c r="V91" i="66"/>
  <c r="V90" i="66"/>
  <c r="V89" i="66"/>
  <c r="V88" i="66"/>
  <c r="V87" i="66"/>
  <c r="V86" i="66"/>
  <c r="V85" i="66"/>
  <c r="V84" i="66"/>
  <c r="V83" i="66"/>
  <c r="V82" i="66"/>
  <c r="V81" i="66"/>
  <c r="V80" i="66"/>
  <c r="V79" i="66"/>
  <c r="V78" i="66"/>
  <c r="V77" i="66"/>
  <c r="V76" i="66"/>
  <c r="V75" i="66"/>
  <c r="V74" i="66"/>
  <c r="V73" i="66"/>
  <c r="V72" i="66"/>
  <c r="V71" i="66"/>
  <c r="V70" i="66"/>
  <c r="V69" i="66"/>
  <c r="V68" i="66"/>
  <c r="V67" i="66"/>
  <c r="V66" i="66"/>
  <c r="V65" i="66"/>
  <c r="V64" i="66"/>
  <c r="V63" i="66"/>
  <c r="V62" i="66"/>
  <c r="V61" i="66"/>
  <c r="V60" i="66"/>
  <c r="V59" i="66"/>
  <c r="V58" i="66"/>
  <c r="V57" i="66"/>
  <c r="V56" i="66"/>
  <c r="V55" i="66"/>
  <c r="V54" i="66"/>
  <c r="V53" i="66"/>
  <c r="V52" i="66"/>
  <c r="V51" i="66"/>
  <c r="V50" i="66"/>
  <c r="V49" i="66"/>
  <c r="V48" i="66"/>
  <c r="V47" i="66"/>
  <c r="V46" i="66"/>
  <c r="V45" i="66"/>
  <c r="V44" i="66"/>
  <c r="V43" i="66"/>
  <c r="V42" i="66"/>
  <c r="V41" i="66"/>
  <c r="V40" i="66"/>
  <c r="V39" i="66"/>
  <c r="V38" i="66"/>
  <c r="V37" i="66"/>
  <c r="V36" i="66"/>
  <c r="V35" i="66"/>
  <c r="V34" i="66"/>
  <c r="V33" i="66"/>
  <c r="V32" i="66"/>
  <c r="V31" i="66"/>
  <c r="V30" i="66"/>
  <c r="V29" i="66"/>
  <c r="V28" i="66"/>
  <c r="V27" i="66"/>
  <c r="V26" i="66"/>
  <c r="V25" i="66"/>
  <c r="V24" i="66"/>
  <c r="V23" i="66"/>
  <c r="V22" i="66"/>
  <c r="V21" i="66"/>
  <c r="V20" i="66"/>
  <c r="V19" i="66"/>
  <c r="V18" i="66"/>
  <c r="V17" i="66"/>
  <c r="V16" i="66"/>
  <c r="V15" i="66"/>
  <c r="V14" i="66"/>
  <c r="V13" i="66"/>
  <c r="V12" i="66"/>
  <c r="V11" i="66"/>
  <c r="V10" i="66"/>
  <c r="V9" i="66"/>
  <c r="V8" i="66"/>
  <c r="V7" i="66"/>
  <c r="V6" i="66"/>
  <c r="V5" i="66"/>
  <c r="V4" i="66"/>
  <c r="V3" i="66"/>
  <c r="V2" i="66"/>
  <c r="U197" i="66"/>
  <c r="U196" i="66"/>
  <c r="U195" i="66"/>
  <c r="U194" i="66"/>
  <c r="U193" i="66"/>
  <c r="U192" i="66"/>
  <c r="U191" i="66"/>
  <c r="U190" i="66"/>
  <c r="U189" i="66"/>
  <c r="U188" i="66"/>
  <c r="U187" i="66"/>
  <c r="U186" i="66"/>
  <c r="U185" i="66"/>
  <c r="U184" i="66"/>
  <c r="U183" i="66"/>
  <c r="U182" i="66"/>
  <c r="U181" i="66"/>
  <c r="U180" i="66"/>
  <c r="U179" i="66"/>
  <c r="U178" i="66"/>
  <c r="U177" i="66"/>
  <c r="U176" i="66"/>
  <c r="U175" i="66"/>
  <c r="U174" i="66"/>
  <c r="U173" i="66"/>
  <c r="U172" i="66"/>
  <c r="U171" i="66"/>
  <c r="U170" i="66"/>
  <c r="U169" i="66"/>
  <c r="U168" i="66"/>
  <c r="U167" i="66"/>
  <c r="U166" i="66"/>
  <c r="U165" i="66"/>
  <c r="U164" i="66"/>
  <c r="U163" i="66"/>
  <c r="U162" i="66"/>
  <c r="U161" i="66"/>
  <c r="U160" i="66"/>
  <c r="U159" i="66"/>
  <c r="U158" i="66"/>
  <c r="U157" i="66"/>
  <c r="U156" i="66"/>
  <c r="U155" i="66"/>
  <c r="U154" i="66"/>
  <c r="U153" i="66"/>
  <c r="U152" i="66"/>
  <c r="U151" i="66"/>
  <c r="U150" i="66"/>
  <c r="U149" i="66"/>
  <c r="U148" i="66"/>
  <c r="U147" i="66"/>
  <c r="U146" i="66"/>
  <c r="U145" i="66"/>
  <c r="U144" i="66"/>
  <c r="U143" i="66"/>
  <c r="U142" i="66"/>
  <c r="U141" i="66"/>
  <c r="U140" i="66"/>
  <c r="U139" i="66"/>
  <c r="U138" i="66"/>
  <c r="U137" i="66"/>
  <c r="U136" i="66"/>
  <c r="U135" i="66"/>
  <c r="U134" i="66"/>
  <c r="U133" i="66"/>
  <c r="U132" i="66"/>
  <c r="U131" i="66"/>
  <c r="U130" i="66"/>
  <c r="U129" i="66"/>
  <c r="U128" i="66"/>
  <c r="U127" i="66"/>
  <c r="U126" i="66"/>
  <c r="U125" i="66"/>
  <c r="U124" i="66"/>
  <c r="U123" i="66"/>
  <c r="U122" i="66"/>
  <c r="U121" i="66"/>
  <c r="U120" i="66"/>
  <c r="U119" i="66"/>
  <c r="U118" i="66"/>
  <c r="U117" i="66"/>
  <c r="U116" i="66"/>
  <c r="U115" i="66"/>
  <c r="U114" i="66"/>
  <c r="U113" i="66"/>
  <c r="U112" i="66"/>
  <c r="U111" i="66"/>
  <c r="U110" i="66"/>
  <c r="U109" i="66"/>
  <c r="U108" i="66"/>
  <c r="U107" i="66"/>
  <c r="U106" i="66"/>
  <c r="U105" i="66"/>
  <c r="U104" i="66"/>
  <c r="U103" i="66"/>
  <c r="U102" i="66"/>
  <c r="U101" i="66"/>
  <c r="U100" i="66"/>
  <c r="U99" i="66"/>
  <c r="U98" i="66"/>
  <c r="U97" i="66"/>
  <c r="U96" i="66"/>
  <c r="U95" i="66"/>
  <c r="U94" i="66"/>
  <c r="U93" i="66"/>
  <c r="U92" i="66"/>
  <c r="U91" i="66"/>
  <c r="U90" i="66"/>
  <c r="U89" i="66"/>
  <c r="U88" i="66"/>
  <c r="U87" i="66"/>
  <c r="U86" i="66"/>
  <c r="U85" i="66"/>
  <c r="U84" i="66"/>
  <c r="U83" i="66"/>
  <c r="U82" i="66"/>
  <c r="U81" i="66"/>
  <c r="U80" i="66"/>
  <c r="U79" i="66"/>
  <c r="U78" i="66"/>
  <c r="U77" i="66"/>
  <c r="U76" i="66"/>
  <c r="U75" i="66"/>
  <c r="U74" i="66"/>
  <c r="U73" i="66"/>
  <c r="U72" i="66"/>
  <c r="U71" i="66"/>
  <c r="U70" i="66"/>
  <c r="U69" i="66"/>
  <c r="U68" i="66"/>
  <c r="U67" i="66"/>
  <c r="U66" i="66"/>
  <c r="U65" i="66"/>
  <c r="U64" i="66"/>
  <c r="U63" i="66"/>
  <c r="U62" i="66"/>
  <c r="U61" i="66"/>
  <c r="U60" i="66"/>
  <c r="U59" i="66"/>
  <c r="U58" i="66"/>
  <c r="U57" i="66"/>
  <c r="U56" i="66"/>
  <c r="U55" i="66"/>
  <c r="U54" i="66"/>
  <c r="U53" i="66"/>
  <c r="U52" i="66"/>
  <c r="U51" i="66"/>
  <c r="U50" i="66"/>
  <c r="U49" i="66"/>
  <c r="U48" i="66"/>
  <c r="U47" i="66"/>
  <c r="U46" i="66"/>
  <c r="U45" i="66"/>
  <c r="U44" i="66"/>
  <c r="U43" i="66"/>
  <c r="U42" i="66"/>
  <c r="U41" i="66"/>
  <c r="U40" i="66"/>
  <c r="U39" i="66"/>
  <c r="U38" i="66"/>
  <c r="U37" i="66"/>
  <c r="U36" i="66"/>
  <c r="U35" i="66"/>
  <c r="U34" i="66"/>
  <c r="U33" i="66"/>
  <c r="U32" i="66"/>
  <c r="U31" i="66"/>
  <c r="U30" i="66"/>
  <c r="U29" i="66"/>
  <c r="U28" i="66"/>
  <c r="U27" i="66"/>
  <c r="U26" i="66"/>
  <c r="U25" i="66"/>
  <c r="U24" i="66"/>
  <c r="U23" i="66"/>
  <c r="U22" i="66"/>
  <c r="U21" i="66"/>
  <c r="U20" i="66"/>
  <c r="U19" i="66"/>
  <c r="U18" i="66"/>
  <c r="U17" i="66"/>
  <c r="U16" i="66"/>
  <c r="U15" i="66"/>
  <c r="U14" i="66"/>
  <c r="U13" i="66"/>
  <c r="U12" i="66"/>
  <c r="U11" i="66"/>
  <c r="U10" i="66"/>
  <c r="U9" i="66"/>
  <c r="U8" i="66"/>
  <c r="U7" i="66"/>
  <c r="U6" i="66"/>
  <c r="U5" i="66"/>
  <c r="U4" i="66"/>
  <c r="U3" i="66"/>
  <c r="U2" i="66"/>
  <c r="T173" i="66"/>
  <c r="T169" i="66"/>
  <c r="T158" i="66"/>
  <c r="T147" i="66"/>
  <c r="T39" i="66"/>
  <c r="S173" i="66"/>
  <c r="S169" i="66"/>
  <c r="S158" i="66"/>
  <c r="S147" i="66"/>
  <c r="S39" i="66"/>
  <c r="R197" i="66"/>
  <c r="R196" i="66"/>
  <c r="R195" i="66"/>
  <c r="R194" i="66"/>
  <c r="R193" i="66"/>
  <c r="R192" i="66"/>
  <c r="R191" i="66"/>
  <c r="R190" i="66"/>
  <c r="R189" i="66"/>
  <c r="R188" i="66"/>
  <c r="R187" i="66"/>
  <c r="R186" i="66"/>
  <c r="R185" i="66"/>
  <c r="R184" i="66"/>
  <c r="R183" i="66"/>
  <c r="R182" i="66"/>
  <c r="R181" i="66"/>
  <c r="R180" i="66"/>
  <c r="R179" i="66"/>
  <c r="R178" i="66"/>
  <c r="R177" i="66"/>
  <c r="R176" i="66"/>
  <c r="R175" i="66"/>
  <c r="R174" i="66"/>
  <c r="R173" i="66"/>
  <c r="R172" i="66"/>
  <c r="R171" i="66"/>
  <c r="R170" i="66"/>
  <c r="R169" i="66"/>
  <c r="R168" i="66"/>
  <c r="R167" i="66"/>
  <c r="R166" i="66"/>
  <c r="R165" i="66"/>
  <c r="R164" i="66"/>
  <c r="R163" i="66"/>
  <c r="R162" i="66"/>
  <c r="R161" i="66"/>
  <c r="R160" i="66"/>
  <c r="R159" i="66"/>
  <c r="R158" i="66"/>
  <c r="R157" i="66"/>
  <c r="R156" i="66"/>
  <c r="R155" i="66"/>
  <c r="R154" i="66"/>
  <c r="R153" i="66"/>
  <c r="R152" i="66"/>
  <c r="R151" i="66"/>
  <c r="R150" i="66"/>
  <c r="R149" i="66"/>
  <c r="R148" i="66"/>
  <c r="R147" i="66"/>
  <c r="R146" i="66"/>
  <c r="R145" i="66"/>
  <c r="R144" i="66"/>
  <c r="R143" i="66"/>
  <c r="R142" i="66"/>
  <c r="R141" i="66"/>
  <c r="R140" i="66"/>
  <c r="R139" i="66"/>
  <c r="R138" i="66"/>
  <c r="R137" i="66"/>
  <c r="R136" i="66"/>
  <c r="R135" i="66"/>
  <c r="R134" i="66"/>
  <c r="R133" i="66"/>
  <c r="R132" i="66"/>
  <c r="R131" i="66"/>
  <c r="R130" i="66"/>
  <c r="R129" i="66"/>
  <c r="R128" i="66"/>
  <c r="R127" i="66"/>
  <c r="R126" i="66"/>
  <c r="R125" i="66"/>
  <c r="R124" i="66"/>
  <c r="R123" i="66"/>
  <c r="R122" i="66"/>
  <c r="R121" i="66"/>
  <c r="R120" i="66"/>
  <c r="R119" i="66"/>
  <c r="R118" i="66"/>
  <c r="R117" i="66"/>
  <c r="R116" i="66"/>
  <c r="R115" i="66"/>
  <c r="R114" i="66"/>
  <c r="R113" i="66"/>
  <c r="R112" i="66"/>
  <c r="R111" i="66"/>
  <c r="R110" i="66"/>
  <c r="R109" i="66"/>
  <c r="R108" i="66"/>
  <c r="R107" i="66"/>
  <c r="R106" i="66"/>
  <c r="R105" i="66"/>
  <c r="R104" i="66"/>
  <c r="R103" i="66"/>
  <c r="R102" i="66"/>
  <c r="R101" i="66"/>
  <c r="R100" i="66"/>
  <c r="R99" i="66"/>
  <c r="R98" i="66"/>
  <c r="R97" i="66"/>
  <c r="R96" i="66"/>
  <c r="R95" i="66"/>
  <c r="R94" i="66"/>
  <c r="R93" i="66"/>
  <c r="R92" i="66"/>
  <c r="R91" i="66"/>
  <c r="R90" i="66"/>
  <c r="R89" i="66"/>
  <c r="R88" i="66"/>
  <c r="R87" i="66"/>
  <c r="R86" i="66"/>
  <c r="R85" i="66"/>
  <c r="R84" i="66"/>
  <c r="R83" i="66"/>
  <c r="R82" i="66"/>
  <c r="R81" i="66"/>
  <c r="R80" i="66"/>
  <c r="R79" i="66"/>
  <c r="R78" i="66"/>
  <c r="R77" i="66"/>
  <c r="R76" i="66"/>
  <c r="R75" i="66"/>
  <c r="R74" i="66"/>
  <c r="R73" i="66"/>
  <c r="R72" i="66"/>
  <c r="R71" i="66"/>
  <c r="R70" i="66"/>
  <c r="R69" i="66"/>
  <c r="R68" i="66"/>
  <c r="R67" i="66"/>
  <c r="R66" i="66"/>
  <c r="R65" i="66"/>
  <c r="R64" i="66"/>
  <c r="R63" i="66"/>
  <c r="R62" i="66"/>
  <c r="R61" i="66"/>
  <c r="R60" i="66"/>
  <c r="R59" i="66"/>
  <c r="R58" i="66"/>
  <c r="R57" i="66"/>
  <c r="R56" i="66"/>
  <c r="R55" i="66"/>
  <c r="R54" i="66"/>
  <c r="R53" i="66"/>
  <c r="R52" i="66"/>
  <c r="R51" i="66"/>
  <c r="R50" i="66"/>
  <c r="R49" i="66"/>
  <c r="R48" i="66"/>
  <c r="R47" i="66"/>
  <c r="R46" i="66"/>
  <c r="R45" i="66"/>
  <c r="R44" i="66"/>
  <c r="R43" i="66"/>
  <c r="R42" i="66"/>
  <c r="R41" i="66"/>
  <c r="R40" i="66"/>
  <c r="R39" i="66"/>
  <c r="R38" i="66"/>
  <c r="R37" i="66"/>
  <c r="R36" i="66"/>
  <c r="R35" i="66"/>
  <c r="R34" i="66"/>
  <c r="R33" i="66"/>
  <c r="R32" i="66"/>
  <c r="R31" i="66"/>
  <c r="R30" i="66"/>
  <c r="R29" i="66"/>
  <c r="R28" i="66"/>
  <c r="R27" i="66"/>
  <c r="R26" i="66"/>
  <c r="R25" i="66"/>
  <c r="R24" i="66"/>
  <c r="R23" i="66"/>
  <c r="R22" i="66"/>
  <c r="R21" i="66"/>
  <c r="R20" i="66"/>
  <c r="R19" i="66"/>
  <c r="R18" i="66"/>
  <c r="R17" i="66"/>
  <c r="R16" i="66"/>
  <c r="R15" i="66"/>
  <c r="R14" i="66"/>
  <c r="R13" i="66"/>
  <c r="R12" i="66"/>
  <c r="R11" i="66"/>
  <c r="R10" i="66"/>
  <c r="R9" i="66"/>
  <c r="R8" i="66"/>
  <c r="R7" i="66"/>
  <c r="R6" i="66"/>
  <c r="R5" i="66"/>
  <c r="R4" i="66"/>
  <c r="R3" i="66"/>
  <c r="R2" i="66"/>
  <c r="V188" i="65"/>
  <c r="V187" i="65"/>
  <c r="V186" i="65"/>
  <c r="V185" i="65"/>
  <c r="V184" i="65"/>
  <c r="V183" i="65"/>
  <c r="V182" i="65"/>
  <c r="V181" i="65"/>
  <c r="V180" i="65"/>
  <c r="V179" i="65"/>
  <c r="V178" i="65"/>
  <c r="V177" i="65"/>
  <c r="V176" i="65"/>
  <c r="V175" i="65"/>
  <c r="V174" i="65"/>
  <c r="V173" i="65"/>
  <c r="V172" i="65"/>
  <c r="V171" i="65"/>
  <c r="V170" i="65"/>
  <c r="V169" i="65"/>
  <c r="V168" i="65"/>
  <c r="V167" i="65"/>
  <c r="V166" i="65"/>
  <c r="V165" i="65"/>
  <c r="V164" i="65"/>
  <c r="V163" i="65"/>
  <c r="V162" i="65"/>
  <c r="V161" i="65"/>
  <c r="V160" i="65"/>
  <c r="V159" i="65"/>
  <c r="V158" i="65"/>
  <c r="V157" i="65"/>
  <c r="V156" i="65"/>
  <c r="V155" i="65"/>
  <c r="V154" i="65"/>
  <c r="V153" i="65"/>
  <c r="V152" i="65"/>
  <c r="V151" i="65"/>
  <c r="V150" i="65"/>
  <c r="V149" i="65"/>
  <c r="V148" i="65"/>
  <c r="V147" i="65"/>
  <c r="V146" i="65"/>
  <c r="V145" i="65"/>
  <c r="V144" i="65"/>
  <c r="V143" i="65"/>
  <c r="V142" i="65"/>
  <c r="V141" i="65"/>
  <c r="V140" i="65"/>
  <c r="V139" i="65"/>
  <c r="V138" i="65"/>
  <c r="V137" i="65"/>
  <c r="V136" i="65"/>
  <c r="V135" i="65"/>
  <c r="V134" i="65"/>
  <c r="V133" i="65"/>
  <c r="V132" i="65"/>
  <c r="V131" i="65"/>
  <c r="V130" i="65"/>
  <c r="V129" i="65"/>
  <c r="V128" i="65"/>
  <c r="V127" i="65"/>
  <c r="V126" i="65"/>
  <c r="V125" i="65"/>
  <c r="V124" i="65"/>
  <c r="V123" i="65"/>
  <c r="V122" i="65"/>
  <c r="V121" i="65"/>
  <c r="V120" i="65"/>
  <c r="V119" i="65"/>
  <c r="V118" i="65"/>
  <c r="V117" i="65"/>
  <c r="V116" i="65"/>
  <c r="V115" i="65"/>
  <c r="V114" i="65"/>
  <c r="V113" i="65"/>
  <c r="V112" i="65"/>
  <c r="V111" i="65"/>
  <c r="V110" i="65"/>
  <c r="V109" i="65"/>
  <c r="V108" i="65"/>
  <c r="V107" i="65"/>
  <c r="V106" i="65"/>
  <c r="V105" i="65"/>
  <c r="V104" i="65"/>
  <c r="V103" i="65"/>
  <c r="V102" i="65"/>
  <c r="V101" i="65"/>
  <c r="V100" i="65"/>
  <c r="V99" i="65"/>
  <c r="V98" i="65"/>
  <c r="V97" i="65"/>
  <c r="V96" i="65"/>
  <c r="V95" i="65"/>
  <c r="V94" i="65"/>
  <c r="V93" i="65"/>
  <c r="V92" i="65"/>
  <c r="V91" i="65"/>
  <c r="V90" i="65"/>
  <c r="V89" i="65"/>
  <c r="V88" i="65"/>
  <c r="V87" i="65"/>
  <c r="V86" i="65"/>
  <c r="V85" i="65"/>
  <c r="V84" i="65"/>
  <c r="V83" i="65"/>
  <c r="V82" i="65"/>
  <c r="V81" i="65"/>
  <c r="V80" i="65"/>
  <c r="V79" i="65"/>
  <c r="V78" i="65"/>
  <c r="V77" i="65"/>
  <c r="V76" i="65"/>
  <c r="V75" i="65"/>
  <c r="V74" i="65"/>
  <c r="V73" i="65"/>
  <c r="V72" i="65"/>
  <c r="V71" i="65"/>
  <c r="V70" i="65"/>
  <c r="V69" i="65"/>
  <c r="V68" i="65"/>
  <c r="V67" i="65"/>
  <c r="V66" i="65"/>
  <c r="V65" i="65"/>
  <c r="V64" i="65"/>
  <c r="V63" i="65"/>
  <c r="V62" i="65"/>
  <c r="V61" i="65"/>
  <c r="V60" i="65"/>
  <c r="V59" i="65"/>
  <c r="V58" i="65"/>
  <c r="V57" i="65"/>
  <c r="V56" i="65"/>
  <c r="V55" i="65"/>
  <c r="V54" i="65"/>
  <c r="V53" i="65"/>
  <c r="V52" i="65"/>
  <c r="V51" i="65"/>
  <c r="V50" i="65"/>
  <c r="V49" i="65"/>
  <c r="V48" i="65"/>
  <c r="V47" i="65"/>
  <c r="V46" i="65"/>
  <c r="V45" i="65"/>
  <c r="V44" i="65"/>
  <c r="V43" i="65"/>
  <c r="V42" i="65"/>
  <c r="V41" i="65"/>
  <c r="V40" i="65"/>
  <c r="V39" i="65"/>
  <c r="V38" i="65"/>
  <c r="V37" i="65"/>
  <c r="V36" i="65"/>
  <c r="V35" i="65"/>
  <c r="V34" i="65"/>
  <c r="V33" i="65"/>
  <c r="V32" i="65"/>
  <c r="V31" i="65"/>
  <c r="V30" i="65"/>
  <c r="V29" i="65"/>
  <c r="V28" i="65"/>
  <c r="V27" i="65"/>
  <c r="V26" i="65"/>
  <c r="V25" i="65"/>
  <c r="V24" i="65"/>
  <c r="V23" i="65"/>
  <c r="V22" i="65"/>
  <c r="V21" i="65"/>
  <c r="V20" i="65"/>
  <c r="V19" i="65"/>
  <c r="V18" i="65"/>
  <c r="V17" i="65"/>
  <c r="V16" i="65"/>
  <c r="V15" i="65"/>
  <c r="V14" i="65"/>
  <c r="V13" i="65"/>
  <c r="V12" i="65"/>
  <c r="V11" i="65"/>
  <c r="V10" i="65"/>
  <c r="V9" i="65"/>
  <c r="V8" i="65"/>
  <c r="V7" i="65"/>
  <c r="V6" i="65"/>
  <c r="V5" i="65"/>
  <c r="V4" i="65"/>
  <c r="V3" i="65"/>
  <c r="V2" i="65"/>
  <c r="U188" i="65"/>
  <c r="U187" i="65"/>
  <c r="U186" i="65"/>
  <c r="U185" i="65"/>
  <c r="U184" i="65"/>
  <c r="U183" i="65"/>
  <c r="U182" i="65"/>
  <c r="U181" i="65"/>
  <c r="U180" i="65"/>
  <c r="U179" i="65"/>
  <c r="U178" i="65"/>
  <c r="U177" i="65"/>
  <c r="U176" i="65"/>
  <c r="U175" i="65"/>
  <c r="U174" i="65"/>
  <c r="U173" i="65"/>
  <c r="U172" i="65"/>
  <c r="U171" i="65"/>
  <c r="U170" i="65"/>
  <c r="U169" i="65"/>
  <c r="U168" i="65"/>
  <c r="U167" i="65"/>
  <c r="U166" i="65"/>
  <c r="U165" i="65"/>
  <c r="U164" i="65"/>
  <c r="U163" i="65"/>
  <c r="U162" i="65"/>
  <c r="U161" i="65"/>
  <c r="U160" i="65"/>
  <c r="U159" i="65"/>
  <c r="U158" i="65"/>
  <c r="U157" i="65"/>
  <c r="U156" i="65"/>
  <c r="U155" i="65"/>
  <c r="U154" i="65"/>
  <c r="U153" i="65"/>
  <c r="U152" i="65"/>
  <c r="U151" i="65"/>
  <c r="U150" i="65"/>
  <c r="U149" i="65"/>
  <c r="U148" i="65"/>
  <c r="U147" i="65"/>
  <c r="U146" i="65"/>
  <c r="U145" i="65"/>
  <c r="U144" i="65"/>
  <c r="U143" i="65"/>
  <c r="U142" i="65"/>
  <c r="U141" i="65"/>
  <c r="U140" i="65"/>
  <c r="U139" i="65"/>
  <c r="U138" i="65"/>
  <c r="U137" i="65"/>
  <c r="U136" i="65"/>
  <c r="U135" i="65"/>
  <c r="U134" i="65"/>
  <c r="U133" i="65"/>
  <c r="U132" i="65"/>
  <c r="U131" i="65"/>
  <c r="U130" i="65"/>
  <c r="U129" i="65"/>
  <c r="U128" i="65"/>
  <c r="U127" i="65"/>
  <c r="U126" i="65"/>
  <c r="U125" i="65"/>
  <c r="U124" i="65"/>
  <c r="U123" i="65"/>
  <c r="U122" i="65"/>
  <c r="U121" i="65"/>
  <c r="U120" i="65"/>
  <c r="U119" i="65"/>
  <c r="U118" i="65"/>
  <c r="U117" i="65"/>
  <c r="U116" i="65"/>
  <c r="U115" i="65"/>
  <c r="U114" i="65"/>
  <c r="U113" i="65"/>
  <c r="U112" i="65"/>
  <c r="U111" i="65"/>
  <c r="U110" i="65"/>
  <c r="U109" i="65"/>
  <c r="U108" i="65"/>
  <c r="U107" i="65"/>
  <c r="U106" i="65"/>
  <c r="U105" i="65"/>
  <c r="U104" i="65"/>
  <c r="U103" i="65"/>
  <c r="U102" i="65"/>
  <c r="U101" i="65"/>
  <c r="U100" i="65"/>
  <c r="U99" i="65"/>
  <c r="U98" i="65"/>
  <c r="U97" i="65"/>
  <c r="U96" i="65"/>
  <c r="U95" i="65"/>
  <c r="U94" i="65"/>
  <c r="U93" i="65"/>
  <c r="U92" i="65"/>
  <c r="U91" i="65"/>
  <c r="U90" i="65"/>
  <c r="U89" i="65"/>
  <c r="U88" i="65"/>
  <c r="U87" i="65"/>
  <c r="U86" i="65"/>
  <c r="U85" i="65"/>
  <c r="U84" i="65"/>
  <c r="U83" i="65"/>
  <c r="U82" i="65"/>
  <c r="U81" i="65"/>
  <c r="U80" i="65"/>
  <c r="U79" i="65"/>
  <c r="U78" i="65"/>
  <c r="U77" i="65"/>
  <c r="U76" i="65"/>
  <c r="U75" i="65"/>
  <c r="U74" i="65"/>
  <c r="U73" i="65"/>
  <c r="U72" i="65"/>
  <c r="U71" i="65"/>
  <c r="U70" i="65"/>
  <c r="U69" i="65"/>
  <c r="U68" i="65"/>
  <c r="U67" i="65"/>
  <c r="U66" i="65"/>
  <c r="U65" i="65"/>
  <c r="U64" i="65"/>
  <c r="U63" i="65"/>
  <c r="U62" i="65"/>
  <c r="U61" i="65"/>
  <c r="U60" i="65"/>
  <c r="U59" i="65"/>
  <c r="U58" i="65"/>
  <c r="U57" i="65"/>
  <c r="U56" i="65"/>
  <c r="U55" i="65"/>
  <c r="U54" i="65"/>
  <c r="U53" i="65"/>
  <c r="U52" i="65"/>
  <c r="U51" i="65"/>
  <c r="U50" i="65"/>
  <c r="U49" i="65"/>
  <c r="U48" i="65"/>
  <c r="U47" i="65"/>
  <c r="U46" i="65"/>
  <c r="U45" i="65"/>
  <c r="U44" i="65"/>
  <c r="U43" i="65"/>
  <c r="U42" i="65"/>
  <c r="U41" i="65"/>
  <c r="U40" i="65"/>
  <c r="U39" i="65"/>
  <c r="U38" i="65"/>
  <c r="U37" i="65"/>
  <c r="U36" i="65"/>
  <c r="U35" i="65"/>
  <c r="U34" i="65"/>
  <c r="U33" i="65"/>
  <c r="U32" i="65"/>
  <c r="U31" i="65"/>
  <c r="U30" i="65"/>
  <c r="U29" i="65"/>
  <c r="U28" i="65"/>
  <c r="U27" i="65"/>
  <c r="U26" i="65"/>
  <c r="U25" i="65"/>
  <c r="U24" i="65"/>
  <c r="U23" i="65"/>
  <c r="U22" i="65"/>
  <c r="U21" i="65"/>
  <c r="U20" i="65"/>
  <c r="U19" i="65"/>
  <c r="U18" i="65"/>
  <c r="U17" i="65"/>
  <c r="U16" i="65"/>
  <c r="U15" i="65"/>
  <c r="U14" i="65"/>
  <c r="U13" i="65"/>
  <c r="U12" i="65"/>
  <c r="U11" i="65"/>
  <c r="U10" i="65"/>
  <c r="U9" i="65"/>
  <c r="U8" i="65"/>
  <c r="U7" i="65"/>
  <c r="U6" i="65"/>
  <c r="U5" i="65"/>
  <c r="U4" i="65"/>
  <c r="U3" i="65"/>
  <c r="U2" i="65"/>
  <c r="T174" i="65"/>
  <c r="T140" i="65"/>
  <c r="T111" i="65"/>
  <c r="T93" i="65"/>
  <c r="T58" i="65"/>
  <c r="S174" i="65"/>
  <c r="S140" i="65"/>
  <c r="S111" i="65"/>
  <c r="S93" i="65"/>
  <c r="S58" i="65"/>
  <c r="R188" i="65"/>
  <c r="R187" i="65"/>
  <c r="R186" i="65"/>
  <c r="R185" i="65"/>
  <c r="R184" i="65"/>
  <c r="R183" i="65"/>
  <c r="R182" i="65"/>
  <c r="R181" i="65"/>
  <c r="R180" i="65"/>
  <c r="R179" i="65"/>
  <c r="R178" i="65"/>
  <c r="R177" i="65"/>
  <c r="R176" i="65"/>
  <c r="R175" i="65"/>
  <c r="R174" i="65"/>
  <c r="R173" i="65"/>
  <c r="R172" i="65"/>
  <c r="R171" i="65"/>
  <c r="R170" i="65"/>
  <c r="R169" i="65"/>
  <c r="R168" i="65"/>
  <c r="R167" i="65"/>
  <c r="R166" i="65"/>
  <c r="R165" i="65"/>
  <c r="R164" i="65"/>
  <c r="R163" i="65"/>
  <c r="R162" i="65"/>
  <c r="R161" i="65"/>
  <c r="R160" i="65"/>
  <c r="R159" i="65"/>
  <c r="R158" i="65"/>
  <c r="R157" i="65"/>
  <c r="R156" i="65"/>
  <c r="R155" i="65"/>
  <c r="R154" i="65"/>
  <c r="R153" i="65"/>
  <c r="R152" i="65"/>
  <c r="R151" i="65"/>
  <c r="R150" i="65"/>
  <c r="R149" i="65"/>
  <c r="R148" i="65"/>
  <c r="R147" i="65"/>
  <c r="R146" i="65"/>
  <c r="R145" i="65"/>
  <c r="R144" i="65"/>
  <c r="R143" i="65"/>
  <c r="R142" i="65"/>
  <c r="R141" i="65"/>
  <c r="R140" i="65"/>
  <c r="R139" i="65"/>
  <c r="R138" i="65"/>
  <c r="R137" i="65"/>
  <c r="R136" i="65"/>
  <c r="R135" i="65"/>
  <c r="R134" i="65"/>
  <c r="R133" i="65"/>
  <c r="R132" i="65"/>
  <c r="R131" i="65"/>
  <c r="R130" i="65"/>
  <c r="R129" i="65"/>
  <c r="R128" i="65"/>
  <c r="R127" i="65"/>
  <c r="R126" i="65"/>
  <c r="R125" i="65"/>
  <c r="R124" i="65"/>
  <c r="R123" i="65"/>
  <c r="R122" i="65"/>
  <c r="R121" i="65"/>
  <c r="R120" i="65"/>
  <c r="R119" i="65"/>
  <c r="R118" i="65"/>
  <c r="R117" i="65"/>
  <c r="R116" i="65"/>
  <c r="R115" i="65"/>
  <c r="R114" i="65"/>
  <c r="R113" i="65"/>
  <c r="R112" i="65"/>
  <c r="R111" i="65"/>
  <c r="R110" i="65"/>
  <c r="R109" i="65"/>
  <c r="R108" i="65"/>
  <c r="R107" i="65"/>
  <c r="R106" i="65"/>
  <c r="R105" i="65"/>
  <c r="R104" i="65"/>
  <c r="R103" i="65"/>
  <c r="R102" i="65"/>
  <c r="R101" i="65"/>
  <c r="R100" i="65"/>
  <c r="R99" i="65"/>
  <c r="R98" i="65"/>
  <c r="R97" i="65"/>
  <c r="R96" i="65"/>
  <c r="R95" i="65"/>
  <c r="R94" i="65"/>
  <c r="R93" i="65"/>
  <c r="R92" i="65"/>
  <c r="R91" i="65"/>
  <c r="R90" i="65"/>
  <c r="R89" i="65"/>
  <c r="R88" i="65"/>
  <c r="R87" i="65"/>
  <c r="R86" i="65"/>
  <c r="R85" i="65"/>
  <c r="R84" i="65"/>
  <c r="R83" i="65"/>
  <c r="R82" i="65"/>
  <c r="R81" i="65"/>
  <c r="R80" i="65"/>
  <c r="R79" i="65"/>
  <c r="R78" i="65"/>
  <c r="R77" i="65"/>
  <c r="R76" i="65"/>
  <c r="R75" i="65"/>
  <c r="R74" i="65"/>
  <c r="R73" i="65"/>
  <c r="R72" i="65"/>
  <c r="R71" i="65"/>
  <c r="R70" i="65"/>
  <c r="R69" i="65"/>
  <c r="R68" i="65"/>
  <c r="R67" i="65"/>
  <c r="R66" i="65"/>
  <c r="R65" i="65"/>
  <c r="R64" i="65"/>
  <c r="R63" i="65"/>
  <c r="R62" i="65"/>
  <c r="R61" i="65"/>
  <c r="R60" i="65"/>
  <c r="R59" i="65"/>
  <c r="R58" i="65"/>
  <c r="R57" i="65"/>
  <c r="R56" i="65"/>
  <c r="R55" i="65"/>
  <c r="R54" i="65"/>
  <c r="R53" i="65"/>
  <c r="R52" i="65"/>
  <c r="R51" i="65"/>
  <c r="R50" i="65"/>
  <c r="R49" i="65"/>
  <c r="R48" i="65"/>
  <c r="R47" i="65"/>
  <c r="R46" i="65"/>
  <c r="R45" i="65"/>
  <c r="R44" i="65"/>
  <c r="R43" i="65"/>
  <c r="R42" i="65"/>
  <c r="R41" i="65"/>
  <c r="R40" i="65"/>
  <c r="R39" i="65"/>
  <c r="R38" i="65"/>
  <c r="R37" i="65"/>
  <c r="R36" i="65"/>
  <c r="R35" i="65"/>
  <c r="R34" i="65"/>
  <c r="R33" i="65"/>
  <c r="R32" i="65"/>
  <c r="R31" i="65"/>
  <c r="R30" i="65"/>
  <c r="R29" i="65"/>
  <c r="R28" i="65"/>
  <c r="R27" i="65"/>
  <c r="R26" i="65"/>
  <c r="R25" i="65"/>
  <c r="R24" i="65"/>
  <c r="R23" i="65"/>
  <c r="R22" i="65"/>
  <c r="R21" i="65"/>
  <c r="R20" i="65"/>
  <c r="R19" i="65"/>
  <c r="R18" i="65"/>
  <c r="R17" i="65"/>
  <c r="R16" i="65"/>
  <c r="R15" i="65"/>
  <c r="R14" i="65"/>
  <c r="R13" i="65"/>
  <c r="R12" i="65"/>
  <c r="R11" i="65"/>
  <c r="R10" i="65"/>
  <c r="R9" i="65"/>
  <c r="R8" i="65"/>
  <c r="R7" i="65"/>
  <c r="R6" i="65"/>
  <c r="R5" i="65"/>
  <c r="R4" i="65"/>
  <c r="R3" i="65"/>
  <c r="R2" i="65"/>
  <c r="S111" i="68"/>
  <c r="S56" i="69"/>
  <c r="S157" i="69"/>
  <c r="S190" i="73"/>
  <c r="S130" i="65"/>
  <c r="S148" i="73"/>
  <c r="S28" i="68"/>
  <c r="S12" i="73"/>
  <c r="S31" i="66"/>
  <c r="S197" i="73"/>
  <c r="S78" i="68"/>
  <c r="S11" i="68"/>
  <c r="S119" i="66"/>
  <c r="S117" i="66"/>
  <c r="S14" i="69"/>
  <c r="S16" i="69"/>
  <c r="S141" i="73"/>
  <c r="S18" i="69"/>
  <c r="S26" i="71"/>
  <c r="S19" i="69"/>
  <c r="S21" i="69"/>
  <c r="S22" i="69"/>
  <c r="S151" i="65"/>
  <c r="S83" i="73"/>
  <c r="S35" i="69"/>
  <c r="S51" i="65"/>
  <c r="S76" i="65"/>
  <c r="S64" i="65"/>
  <c r="S70" i="69"/>
  <c r="S55" i="65"/>
  <c r="S74" i="69"/>
  <c r="S25" i="65"/>
  <c r="S33" i="73"/>
  <c r="S173" i="70"/>
  <c r="S28" i="71"/>
  <c r="S29" i="71"/>
  <c r="S138" i="70"/>
  <c r="S15" i="72"/>
  <c r="S100" i="69"/>
  <c r="S119" i="69"/>
  <c r="S134" i="70"/>
  <c r="S27" i="72"/>
  <c r="S37" i="72"/>
  <c r="S122" i="70"/>
  <c r="S42" i="72"/>
  <c r="S119" i="70"/>
  <c r="S189" i="70"/>
  <c r="S47" i="72"/>
  <c r="S80" i="72"/>
  <c r="S177" i="66"/>
  <c r="S89" i="70"/>
  <c r="S7" i="73"/>
  <c r="S19" i="73"/>
  <c r="S189" i="69"/>
  <c r="S77" i="70"/>
  <c r="S22" i="68"/>
  <c r="S90" i="71"/>
  <c r="S111" i="71"/>
  <c r="S24" i="68"/>
  <c r="S25" i="68"/>
  <c r="S82" i="66"/>
  <c r="S26" i="68"/>
  <c r="S27" i="68"/>
  <c r="S74" i="72"/>
  <c r="S75" i="70"/>
  <c r="S177" i="73"/>
  <c r="S22" i="72"/>
  <c r="S21" i="72"/>
  <c r="S14" i="72"/>
  <c r="S8" i="72"/>
  <c r="S123" i="72"/>
  <c r="S131" i="73"/>
  <c r="S152" i="72"/>
  <c r="S119" i="73"/>
  <c r="S81" i="66"/>
  <c r="S169" i="71"/>
  <c r="S9" i="73"/>
  <c r="S18" i="73"/>
  <c r="S22" i="73"/>
  <c r="S34" i="73"/>
  <c r="S40" i="68"/>
  <c r="S168" i="65"/>
  <c r="S154" i="71"/>
  <c r="S44" i="68"/>
  <c r="S79" i="73"/>
  <c r="S60" i="68"/>
  <c r="S54" i="73"/>
  <c r="S46" i="73"/>
  <c r="S37" i="65"/>
  <c r="S17" i="73"/>
  <c r="S92" i="68"/>
  <c r="S57" i="70"/>
  <c r="S88" i="71"/>
  <c r="S42" i="65"/>
  <c r="S15" i="73"/>
  <c r="S91" i="73"/>
  <c r="S109" i="73"/>
  <c r="S13" i="68"/>
  <c r="S43" i="68"/>
  <c r="S57" i="71"/>
  <c r="S12" i="71"/>
  <c r="S15" i="70"/>
  <c r="S47" i="71"/>
  <c r="S16" i="71"/>
  <c r="S106" i="72"/>
  <c r="S46" i="72"/>
  <c r="S20" i="72"/>
  <c r="S17" i="72"/>
  <c r="S49" i="70"/>
  <c r="S127" i="71"/>
  <c r="S121" i="65"/>
  <c r="S132" i="71"/>
  <c r="S74" i="71"/>
  <c r="S52" i="71"/>
  <c r="S41" i="70"/>
  <c r="S35" i="70"/>
  <c r="S37" i="71"/>
  <c r="S36" i="71"/>
  <c r="S21" i="71"/>
  <c r="S188" i="65"/>
  <c r="S121" i="69"/>
  <c r="S5" i="72"/>
  <c r="S25" i="70"/>
  <c r="S46" i="69"/>
  <c r="S73" i="65"/>
  <c r="S24" i="70"/>
  <c r="S16" i="66"/>
  <c r="S62" i="72"/>
  <c r="S32" i="69"/>
  <c r="S20" i="66"/>
  <c r="S24" i="66"/>
  <c r="S26" i="66"/>
  <c r="S28" i="66"/>
  <c r="S30" i="66"/>
  <c r="S25" i="71"/>
  <c r="S170" i="69"/>
  <c r="S32" i="66"/>
  <c r="S29" i="69"/>
  <c r="S41" i="66"/>
  <c r="S96" i="72"/>
  <c r="S185" i="68"/>
  <c r="S2" i="65"/>
  <c r="S43" i="69"/>
  <c r="S23" i="70"/>
  <c r="S46" i="66"/>
  <c r="S21" i="70"/>
  <c r="S12" i="69"/>
  <c r="S55" i="66"/>
  <c r="S134" i="66"/>
  <c r="S9" i="69"/>
  <c r="S171" i="72"/>
  <c r="S135" i="66"/>
  <c r="S19" i="70"/>
  <c r="S60" i="66"/>
  <c r="S67" i="66"/>
  <c r="S166" i="68"/>
  <c r="S86" i="68"/>
  <c r="S21" i="73"/>
  <c r="S137" i="66"/>
  <c r="S32" i="68"/>
  <c r="S2" i="68"/>
  <c r="S45" i="73"/>
  <c r="S139" i="65"/>
  <c r="S134" i="65"/>
  <c r="S116" i="65"/>
  <c r="S140" i="68"/>
  <c r="S91" i="65"/>
  <c r="S20" i="65"/>
  <c r="S18" i="68"/>
  <c r="S21" i="65"/>
  <c r="S24" i="65"/>
  <c r="S27" i="65"/>
  <c r="S11" i="70"/>
  <c r="S125" i="68"/>
  <c r="S124" i="68"/>
  <c r="S28" i="65"/>
  <c r="S29" i="65"/>
  <c r="S8" i="70"/>
  <c r="S16" i="65"/>
  <c r="S12" i="65"/>
  <c r="S143" i="69"/>
  <c r="S142" i="69"/>
  <c r="S24" i="71"/>
  <c r="S12" i="68"/>
  <c r="S41" i="71"/>
  <c r="S45" i="68"/>
  <c r="S110" i="68"/>
  <c r="S11" i="65"/>
  <c r="S5" i="70"/>
  <c r="S41" i="65"/>
  <c r="S60" i="73"/>
  <c r="S179" i="68"/>
  <c r="S57" i="66"/>
  <c r="S61" i="69"/>
  <c r="S45" i="65"/>
  <c r="S93" i="69"/>
  <c r="S181" i="70"/>
  <c r="S44" i="72"/>
  <c r="S175" i="66"/>
  <c r="S76" i="72"/>
  <c r="S90" i="70"/>
  <c r="S85" i="70"/>
  <c r="S97" i="66"/>
  <c r="S72" i="72"/>
  <c r="S29" i="72"/>
  <c r="S4" i="73"/>
  <c r="S36" i="73"/>
  <c r="S89" i="73"/>
  <c r="S34" i="65"/>
  <c r="S44" i="73"/>
  <c r="S95" i="68"/>
  <c r="S87" i="71"/>
  <c r="S59" i="68"/>
  <c r="S10" i="71"/>
  <c r="S10" i="69"/>
  <c r="S4" i="72"/>
  <c r="S86" i="71"/>
  <c r="S43" i="70"/>
  <c r="S49" i="66"/>
  <c r="S41" i="69"/>
  <c r="S42" i="71"/>
  <c r="S184" i="68"/>
  <c r="S37" i="69"/>
  <c r="S7" i="66"/>
  <c r="S94" i="65"/>
  <c r="S33" i="72"/>
  <c r="S32" i="70"/>
  <c r="S91" i="66"/>
  <c r="S19" i="68"/>
  <c r="S118" i="72"/>
  <c r="S20" i="69"/>
  <c r="S57" i="69"/>
  <c r="S12" i="70"/>
  <c r="S38" i="68"/>
  <c r="S169" i="68"/>
  <c r="S27" i="71"/>
  <c r="S196" i="73"/>
  <c r="S173" i="72"/>
  <c r="S44" i="71"/>
  <c r="S172" i="72"/>
  <c r="S91" i="68"/>
  <c r="S152" i="70"/>
  <c r="S123" i="68"/>
  <c r="S79" i="71"/>
  <c r="S7" i="68"/>
  <c r="S6" i="70"/>
  <c r="S118" i="66"/>
  <c r="S107" i="72"/>
  <c r="S68" i="65"/>
  <c r="S157" i="65"/>
  <c r="S177" i="65"/>
  <c r="S140" i="70"/>
  <c r="S52" i="66"/>
  <c r="S183" i="68"/>
  <c r="S15" i="69"/>
  <c r="S131" i="65"/>
  <c r="S47" i="66"/>
  <c r="S110" i="73"/>
  <c r="S16" i="72"/>
  <c r="S179" i="69"/>
  <c r="S26" i="70"/>
  <c r="S19" i="71"/>
  <c r="S44" i="69"/>
  <c r="S39" i="72"/>
  <c r="S28" i="72"/>
  <c r="S42" i="66"/>
  <c r="S52" i="65"/>
  <c r="S162" i="73"/>
  <c r="S34" i="70"/>
  <c r="S35" i="73"/>
  <c r="S156" i="71"/>
  <c r="S91" i="69"/>
  <c r="S14" i="73"/>
  <c r="S164" i="65"/>
  <c r="S190" i="70"/>
  <c r="S38" i="71"/>
  <c r="S186" i="68"/>
  <c r="S114" i="70"/>
  <c r="S98" i="66"/>
  <c r="S69" i="72"/>
  <c r="S187" i="68"/>
  <c r="S29" i="73"/>
  <c r="S26" i="65"/>
  <c r="S128" i="69"/>
  <c r="S71" i="72"/>
  <c r="S83" i="65"/>
  <c r="S163" i="69"/>
  <c r="S44" i="70"/>
  <c r="S29" i="66"/>
  <c r="S157" i="66"/>
  <c r="S197" i="66"/>
  <c r="S18" i="65"/>
  <c r="S170" i="71"/>
  <c r="S34" i="68"/>
  <c r="S138" i="73"/>
  <c r="S190" i="69"/>
  <c r="S2" i="71"/>
  <c r="S75" i="69"/>
  <c r="S187" i="66"/>
  <c r="S168" i="66"/>
  <c r="S92" i="71"/>
  <c r="S30" i="69"/>
  <c r="S22" i="66"/>
  <c r="S165" i="66"/>
  <c r="S84" i="70"/>
  <c r="S47" i="68"/>
  <c r="S171" i="71"/>
  <c r="S97" i="65"/>
  <c r="S23" i="68"/>
  <c r="S122" i="73"/>
  <c r="S139" i="72"/>
  <c r="S186" i="65"/>
  <c r="S75" i="68"/>
  <c r="S185" i="65"/>
  <c r="S23" i="73"/>
  <c r="S72" i="70"/>
  <c r="S142" i="71"/>
  <c r="S114" i="71"/>
  <c r="S33" i="65"/>
  <c r="S198" i="73"/>
  <c r="S152" i="73"/>
  <c r="S116" i="71"/>
  <c r="S140" i="66"/>
  <c r="S116" i="72"/>
  <c r="S77" i="72"/>
  <c r="S131" i="69"/>
  <c r="S36" i="65"/>
  <c r="S40" i="65"/>
  <c r="S62" i="69"/>
  <c r="S156" i="66"/>
  <c r="S17" i="66"/>
  <c r="S33" i="69"/>
  <c r="S81" i="69"/>
  <c r="S132" i="72"/>
  <c r="S139" i="73"/>
  <c r="S17" i="65"/>
  <c r="S127" i="72"/>
  <c r="S33" i="68"/>
  <c r="S10" i="73"/>
  <c r="S27" i="73"/>
  <c r="S92" i="72"/>
  <c r="S169" i="72"/>
  <c r="S170" i="72"/>
  <c r="S122" i="71"/>
  <c r="S40" i="70"/>
  <c r="S129" i="71"/>
  <c r="S135" i="68"/>
  <c r="S163" i="71"/>
  <c r="S32" i="73"/>
  <c r="S35" i="71"/>
  <c r="S132" i="65"/>
  <c r="S40" i="66"/>
  <c r="S30" i="72"/>
  <c r="S31" i="70"/>
  <c r="S30" i="70"/>
  <c r="S44" i="66"/>
  <c r="S130" i="70"/>
  <c r="S167" i="69"/>
  <c r="S26" i="72"/>
  <c r="S23" i="69"/>
  <c r="S180" i="68"/>
  <c r="S110" i="66"/>
  <c r="S110" i="72"/>
  <c r="S5" i="68"/>
  <c r="S128" i="66"/>
  <c r="S45" i="71"/>
  <c r="S46" i="68"/>
  <c r="S17" i="70"/>
  <c r="S137" i="73"/>
  <c r="S17" i="71"/>
  <c r="S11" i="71"/>
  <c r="S39" i="70"/>
  <c r="S59" i="70"/>
  <c r="S8" i="73"/>
  <c r="S50" i="71"/>
  <c r="S156" i="69"/>
  <c r="S81" i="68"/>
  <c r="S136" i="66"/>
  <c r="S70" i="68"/>
  <c r="S150" i="70"/>
  <c r="S147" i="68"/>
  <c r="S47" i="73"/>
  <c r="S66" i="73"/>
  <c r="S122" i="65"/>
  <c r="S105" i="71"/>
  <c r="S146" i="66"/>
  <c r="S54" i="66"/>
  <c r="S163" i="73"/>
  <c r="S120" i="71"/>
  <c r="S3" i="72"/>
  <c r="S152" i="65"/>
  <c r="S117" i="72"/>
  <c r="S43" i="65"/>
  <c r="S78" i="69"/>
  <c r="S117" i="65"/>
  <c r="S38" i="69"/>
  <c r="S124" i="70"/>
  <c r="S110" i="69"/>
  <c r="S50" i="72"/>
  <c r="S126" i="69"/>
  <c r="S133" i="68"/>
  <c r="S104" i="70"/>
  <c r="S151" i="73"/>
  <c r="S69" i="66"/>
  <c r="S78" i="72"/>
  <c r="S115" i="68"/>
  <c r="S28" i="73"/>
  <c r="S134" i="72"/>
  <c r="S7" i="71"/>
  <c r="S9" i="66"/>
  <c r="S59" i="71"/>
  <c r="S130" i="66"/>
  <c r="S132" i="73"/>
  <c r="S129" i="68"/>
  <c r="S110" i="70"/>
  <c r="S85" i="72"/>
  <c r="S70" i="70"/>
  <c r="S76" i="71"/>
  <c r="S136" i="65"/>
  <c r="S167" i="68"/>
  <c r="S124" i="73"/>
  <c r="S125" i="72"/>
  <c r="S80" i="73"/>
  <c r="S149" i="66"/>
  <c r="S148" i="69"/>
  <c r="S123" i="69"/>
  <c r="S144" i="68"/>
  <c r="S117" i="71"/>
  <c r="S128" i="70"/>
  <c r="S111" i="69"/>
  <c r="S99" i="71"/>
  <c r="S116" i="70"/>
  <c r="S63" i="72"/>
  <c r="S38" i="73"/>
  <c r="S111" i="73"/>
  <c r="S100" i="72"/>
  <c r="S140" i="73"/>
  <c r="S126" i="71"/>
  <c r="S114" i="65"/>
  <c r="S145" i="66"/>
  <c r="S143" i="66"/>
  <c r="S123" i="65"/>
  <c r="S95" i="72"/>
  <c r="S114" i="68"/>
  <c r="S137" i="71"/>
  <c r="S135" i="73"/>
  <c r="S42" i="68"/>
  <c r="S107" i="71"/>
  <c r="S131" i="68"/>
  <c r="S92" i="70"/>
  <c r="S85" i="73"/>
  <c r="S76" i="66"/>
  <c r="S119" i="72"/>
  <c r="S5" i="73"/>
  <c r="S108" i="73"/>
  <c r="S94" i="73"/>
  <c r="S103" i="65"/>
  <c r="S107" i="70"/>
  <c r="S95" i="65"/>
  <c r="S103" i="66"/>
  <c r="S125" i="70"/>
  <c r="S86" i="65"/>
  <c r="S5" i="71"/>
  <c r="S7" i="70"/>
  <c r="S74" i="70"/>
  <c r="S99" i="69"/>
  <c r="S10" i="72"/>
  <c r="S107" i="66"/>
  <c r="S66" i="68"/>
  <c r="S128" i="65"/>
  <c r="S6" i="69"/>
  <c r="S127" i="69"/>
  <c r="S5" i="66"/>
  <c r="S97" i="69"/>
  <c r="S9" i="65"/>
  <c r="S59" i="72"/>
  <c r="S71" i="71"/>
  <c r="S127" i="66"/>
  <c r="S80" i="69"/>
  <c r="S8" i="68"/>
  <c r="S99" i="68"/>
  <c r="S26" i="69"/>
  <c r="S175" i="65"/>
  <c r="S28" i="70"/>
  <c r="S176" i="68"/>
  <c r="S182" i="73"/>
  <c r="S187" i="70"/>
  <c r="S183" i="66"/>
  <c r="S177" i="69"/>
  <c r="S158" i="72"/>
  <c r="S30" i="65"/>
  <c r="S29" i="68"/>
  <c r="S157" i="71"/>
  <c r="S23" i="72"/>
  <c r="S53" i="73"/>
  <c r="S36" i="66"/>
  <c r="S31" i="71"/>
  <c r="S36" i="68"/>
  <c r="S4" i="70"/>
  <c r="S85" i="68"/>
  <c r="S13" i="66"/>
  <c r="S147" i="73"/>
  <c r="S145" i="70"/>
  <c r="S36" i="70"/>
  <c r="S11" i="69"/>
  <c r="S8" i="66"/>
  <c r="S10" i="68"/>
  <c r="S140" i="71"/>
  <c r="S10" i="70"/>
  <c r="S60" i="72"/>
  <c r="S138" i="72"/>
  <c r="S80" i="66"/>
  <c r="S174" i="68"/>
  <c r="S31" i="72"/>
  <c r="S23" i="65"/>
  <c r="S125" i="73"/>
  <c r="S161" i="71"/>
  <c r="S160" i="65"/>
  <c r="S134" i="68"/>
  <c r="S129" i="69"/>
  <c r="S130" i="69"/>
  <c r="S179" i="65"/>
  <c r="S70" i="73"/>
  <c r="S37" i="73"/>
  <c r="S20" i="73"/>
  <c r="S113" i="72"/>
  <c r="S175" i="70"/>
  <c r="S38" i="65"/>
  <c r="S124" i="71"/>
  <c r="S48" i="66"/>
  <c r="S186" i="73"/>
  <c r="S25" i="66"/>
  <c r="S133" i="65"/>
  <c r="S161" i="66"/>
  <c r="S18" i="70"/>
  <c r="S3" i="73"/>
  <c r="S188" i="68"/>
  <c r="S164" i="72"/>
  <c r="S72" i="71"/>
  <c r="S79" i="69"/>
  <c r="S172" i="71"/>
  <c r="S80" i="70"/>
  <c r="S183" i="69"/>
  <c r="S17" i="68"/>
  <c r="S9" i="72"/>
  <c r="S78" i="65"/>
  <c r="S190" i="66"/>
  <c r="S31" i="69"/>
  <c r="S152" i="69"/>
  <c r="S6" i="71"/>
  <c r="S22" i="71"/>
  <c r="S14" i="68"/>
  <c r="S126" i="70"/>
  <c r="S13" i="65"/>
  <c r="S152" i="68"/>
  <c r="S123" i="66"/>
  <c r="S124" i="72"/>
  <c r="S2" i="70"/>
  <c r="S79" i="72"/>
  <c r="S3" i="65"/>
  <c r="S88" i="65"/>
  <c r="S173" i="71"/>
  <c r="S27" i="69"/>
  <c r="S128" i="68"/>
  <c r="S91" i="71"/>
  <c r="S130" i="71"/>
  <c r="S49" i="65"/>
  <c r="S2" i="73"/>
  <c r="S88" i="73"/>
  <c r="S132" i="70"/>
  <c r="S161" i="72"/>
  <c r="S48" i="68"/>
  <c r="S137" i="69"/>
  <c r="S155" i="65"/>
  <c r="S94" i="66"/>
  <c r="S84" i="69"/>
  <c r="S101" i="65"/>
  <c r="S81" i="70"/>
  <c r="S94" i="69"/>
  <c r="S4" i="71"/>
  <c r="S86" i="66"/>
  <c r="S55" i="73"/>
  <c r="S36" i="72"/>
  <c r="S48" i="71"/>
  <c r="S6" i="66"/>
  <c r="S83" i="71"/>
  <c r="S9" i="68"/>
  <c r="S92" i="73"/>
  <c r="S70" i="72"/>
  <c r="S89" i="68"/>
  <c r="S4" i="69"/>
  <c r="S42" i="70"/>
  <c r="S58" i="66"/>
  <c r="S148" i="68"/>
  <c r="S36" i="69"/>
  <c r="S105" i="70"/>
  <c r="S142" i="66"/>
  <c r="S142" i="73"/>
  <c r="S178" i="66"/>
  <c r="S100" i="68"/>
  <c r="S6" i="65"/>
  <c r="S105" i="68"/>
  <c r="S126" i="72"/>
  <c r="S150" i="68"/>
  <c r="S151" i="66"/>
  <c r="S131" i="70"/>
  <c r="S158" i="73"/>
  <c r="S171" i="69"/>
  <c r="S137" i="65"/>
  <c r="S154" i="66"/>
  <c r="S184" i="65"/>
  <c r="S109" i="65"/>
  <c r="S187" i="73"/>
  <c r="S4" i="66"/>
  <c r="S132" i="66"/>
  <c r="S64" i="72"/>
  <c r="S120" i="70"/>
  <c r="S172" i="73"/>
  <c r="S150" i="72"/>
  <c r="S63" i="66"/>
  <c r="S182" i="66"/>
  <c r="S195" i="73"/>
  <c r="S116" i="68"/>
  <c r="S94" i="72"/>
  <c r="S127" i="73"/>
  <c r="S125" i="66"/>
  <c r="S50" i="69"/>
  <c r="S60" i="65"/>
  <c r="S62" i="68"/>
  <c r="S119" i="65"/>
  <c r="S62" i="73"/>
  <c r="S173" i="73"/>
  <c r="S169" i="65"/>
  <c r="S98" i="69"/>
  <c r="S159" i="68"/>
  <c r="S2" i="72"/>
  <c r="S133" i="69"/>
  <c r="S78" i="71"/>
  <c r="S108" i="71"/>
  <c r="S60" i="70"/>
  <c r="S143" i="71"/>
  <c r="S163" i="70"/>
  <c r="S113" i="70"/>
  <c r="S104" i="66"/>
  <c r="S103" i="73"/>
  <c r="S112" i="69"/>
  <c r="S98" i="65"/>
  <c r="S100" i="71"/>
  <c r="S88" i="72"/>
  <c r="S117" i="68"/>
  <c r="S133" i="70"/>
  <c r="S177" i="70"/>
  <c r="S114" i="72"/>
  <c r="S166" i="71"/>
  <c r="S121" i="73"/>
  <c r="S175" i="68"/>
  <c r="S129" i="66"/>
  <c r="S192" i="66"/>
  <c r="S182" i="69"/>
  <c r="S188" i="73"/>
  <c r="S132" i="69"/>
  <c r="S136" i="68"/>
  <c r="S181" i="65"/>
  <c r="S125" i="71"/>
  <c r="S163" i="72"/>
  <c r="S124" i="65"/>
  <c r="S153" i="65"/>
  <c r="S176" i="65"/>
  <c r="S8" i="71"/>
  <c r="S185" i="70"/>
  <c r="S52" i="70"/>
  <c r="S142" i="68"/>
  <c r="S133" i="71"/>
  <c r="S135" i="65"/>
  <c r="S161" i="73"/>
  <c r="S165" i="71"/>
  <c r="S162" i="70"/>
  <c r="S141" i="66"/>
  <c r="S116" i="69"/>
  <c r="S113" i="69"/>
  <c r="S33" i="70"/>
  <c r="S124" i="66"/>
  <c r="S185" i="66"/>
  <c r="S136" i="71"/>
  <c r="S154" i="65"/>
  <c r="S35" i="65"/>
  <c r="S114" i="73"/>
  <c r="S152" i="66"/>
  <c r="S30" i="73"/>
  <c r="S163" i="66"/>
  <c r="S12" i="66"/>
  <c r="S144" i="69"/>
  <c r="S151" i="72"/>
  <c r="S180" i="70"/>
  <c r="S127" i="70"/>
  <c r="S149" i="70"/>
  <c r="S159" i="72"/>
  <c r="S173" i="69"/>
  <c r="S73" i="72"/>
  <c r="S134" i="71"/>
  <c r="S5" i="65"/>
  <c r="S33" i="71"/>
  <c r="S89" i="71"/>
  <c r="S13" i="73"/>
  <c r="S167" i="72"/>
  <c r="S134" i="73"/>
  <c r="S191" i="73"/>
  <c r="S81" i="73"/>
  <c r="S83" i="68"/>
  <c r="S84" i="71"/>
  <c r="S34" i="66"/>
  <c r="S101" i="66"/>
  <c r="S97" i="68"/>
  <c r="S83" i="72"/>
  <c r="S95" i="71"/>
  <c r="S69" i="68"/>
  <c r="S55" i="71"/>
  <c r="S90" i="73"/>
  <c r="S76" i="70"/>
  <c r="S95" i="70"/>
  <c r="S48" i="72"/>
  <c r="S62" i="66"/>
  <c r="S92" i="69"/>
  <c r="S66" i="65"/>
  <c r="S97" i="70"/>
  <c r="S56" i="65"/>
  <c r="S50" i="73"/>
  <c r="S43" i="72"/>
  <c r="S138" i="68"/>
  <c r="S93" i="68"/>
  <c r="S188" i="69"/>
  <c r="S15" i="65"/>
  <c r="S46" i="65"/>
  <c r="S21" i="66"/>
  <c r="S53" i="70"/>
  <c r="S15" i="66"/>
  <c r="S48" i="70"/>
  <c r="S147" i="70"/>
  <c r="S179" i="66"/>
  <c r="S39" i="69"/>
  <c r="S183" i="65"/>
  <c r="S159" i="65"/>
  <c r="S167" i="71"/>
  <c r="S39" i="68"/>
  <c r="S82" i="71"/>
  <c r="S193" i="73"/>
  <c r="S150" i="66"/>
  <c r="S135" i="70"/>
  <c r="S164" i="73"/>
  <c r="S85" i="65"/>
  <c r="S88" i="66"/>
  <c r="S3" i="68"/>
  <c r="S39" i="71"/>
  <c r="S11" i="72"/>
  <c r="S50" i="65"/>
  <c r="S18" i="71"/>
  <c r="S186" i="70"/>
  <c r="S90" i="69"/>
  <c r="S38" i="72"/>
  <c r="S40" i="73"/>
  <c r="S54" i="69"/>
  <c r="S21" i="68"/>
  <c r="S51" i="66"/>
  <c r="S133" i="73"/>
  <c r="S78" i="70"/>
  <c r="S166" i="72"/>
  <c r="S143" i="65"/>
  <c r="S182" i="68"/>
  <c r="S137" i="72"/>
  <c r="S84" i="66"/>
  <c r="S154" i="68"/>
  <c r="S49" i="68"/>
  <c r="S11" i="73"/>
  <c r="S161" i="69"/>
  <c r="S165" i="70"/>
  <c r="S49" i="71"/>
  <c r="S144" i="71"/>
  <c r="S63" i="73"/>
  <c r="S14" i="70"/>
  <c r="S75" i="72"/>
  <c r="S77" i="73"/>
  <c r="S66" i="69"/>
  <c r="S71" i="66"/>
  <c r="S41" i="73"/>
  <c r="S84" i="73"/>
  <c r="S37" i="70"/>
  <c r="S67" i="70"/>
  <c r="S65" i="71"/>
  <c r="S67" i="65"/>
  <c r="S54" i="72"/>
  <c r="S64" i="68"/>
  <c r="S113" i="68"/>
  <c r="S72" i="68"/>
  <c r="S102" i="69"/>
  <c r="S68" i="70"/>
  <c r="S14" i="71"/>
  <c r="S77" i="66"/>
  <c r="S101" i="71"/>
  <c r="S116" i="66"/>
  <c r="S100" i="70"/>
  <c r="S96" i="65"/>
  <c r="S65" i="72"/>
  <c r="S68" i="69"/>
  <c r="S82" i="72"/>
  <c r="S69" i="71"/>
  <c r="S139" i="69"/>
  <c r="S129" i="65"/>
  <c r="S139" i="68"/>
  <c r="S130" i="73"/>
  <c r="S70" i="65"/>
  <c r="S95" i="73"/>
  <c r="S68" i="73"/>
  <c r="S131" i="66"/>
  <c r="S106" i="65"/>
  <c r="S120" i="73"/>
  <c r="S99" i="72"/>
  <c r="S107" i="68"/>
  <c r="S139" i="66"/>
  <c r="S96" i="70"/>
  <c r="S122" i="69"/>
  <c r="S88" i="68"/>
  <c r="S99" i="73"/>
  <c r="S73" i="68"/>
  <c r="S73" i="73"/>
  <c r="S72" i="73"/>
  <c r="S151" i="68"/>
  <c r="S109" i="69"/>
  <c r="S74" i="66"/>
  <c r="S154" i="69"/>
  <c r="S106" i="66"/>
  <c r="S84" i="65"/>
  <c r="S196" i="66"/>
  <c r="S141" i="71"/>
  <c r="S67" i="69"/>
  <c r="S153" i="73"/>
  <c r="S115" i="72"/>
  <c r="S97" i="72"/>
  <c r="S109" i="71"/>
  <c r="S156" i="72"/>
  <c r="S103" i="70"/>
  <c r="S6" i="73"/>
  <c r="S9" i="71"/>
  <c r="S166" i="70"/>
  <c r="S10" i="65"/>
  <c r="S147" i="65"/>
  <c r="S51" i="69"/>
  <c r="S165" i="65"/>
  <c r="S11" i="66"/>
  <c r="S81" i="71"/>
  <c r="S6" i="72"/>
  <c r="S108" i="68"/>
  <c r="S121" i="66"/>
  <c r="S109" i="70"/>
  <c r="S112" i="68"/>
  <c r="S104" i="73"/>
  <c r="S78" i="66"/>
  <c r="S76" i="69"/>
  <c r="S77" i="68"/>
  <c r="S74" i="65"/>
  <c r="S106" i="68"/>
  <c r="S58" i="72"/>
  <c r="S69" i="73"/>
  <c r="S69" i="70"/>
  <c r="S149" i="71"/>
  <c r="S150" i="69"/>
  <c r="S105" i="73"/>
  <c r="S168" i="73"/>
  <c r="S144" i="66"/>
  <c r="S122" i="72"/>
  <c r="S154" i="70"/>
  <c r="S170" i="66"/>
  <c r="S139" i="70"/>
  <c r="S138" i="69"/>
  <c r="S105" i="65"/>
  <c r="S162" i="65"/>
  <c r="S101" i="70"/>
  <c r="S94" i="71"/>
  <c r="S111" i="72"/>
  <c r="S101" i="68"/>
  <c r="S144" i="73"/>
  <c r="S139" i="71"/>
  <c r="S108" i="66"/>
  <c r="S145" i="68"/>
  <c r="S142" i="65"/>
  <c r="S165" i="68"/>
  <c r="S127" i="68"/>
  <c r="S105" i="69"/>
  <c r="S87" i="72"/>
  <c r="S70" i="71"/>
  <c r="S134" i="69"/>
  <c r="S71" i="65"/>
  <c r="S19" i="66"/>
  <c r="S174" i="73"/>
  <c r="S167" i="65"/>
  <c r="S171" i="65"/>
  <c r="S163" i="68"/>
  <c r="S162" i="68"/>
  <c r="S176" i="73"/>
  <c r="S184" i="73"/>
  <c r="S30" i="68"/>
  <c r="S177" i="68"/>
  <c r="S24" i="73"/>
  <c r="S30" i="71"/>
  <c r="S57" i="72"/>
  <c r="S157" i="72"/>
  <c r="S73" i="71"/>
  <c r="S24" i="69"/>
  <c r="S164" i="71"/>
  <c r="S155" i="70"/>
  <c r="S87" i="66"/>
  <c r="S172" i="66"/>
  <c r="S33" i="66"/>
  <c r="S186" i="66"/>
  <c r="S72" i="69"/>
  <c r="S172" i="70"/>
  <c r="S155" i="68"/>
  <c r="S149" i="72"/>
  <c r="S79" i="70"/>
  <c r="S173" i="65"/>
  <c r="S75" i="65"/>
  <c r="S161" i="65"/>
  <c r="S74" i="68"/>
  <c r="S176" i="69"/>
  <c r="S165" i="73"/>
  <c r="S147" i="71"/>
  <c r="S27" i="70"/>
  <c r="S74" i="73"/>
  <c r="S162" i="69"/>
  <c r="S108" i="69"/>
  <c r="S112" i="65"/>
  <c r="S102" i="73"/>
  <c r="S53" i="72"/>
  <c r="S63" i="70"/>
  <c r="S124" i="69"/>
  <c r="S146" i="65"/>
  <c r="S62" i="65"/>
  <c r="S141" i="69"/>
  <c r="S64" i="71"/>
  <c r="S121" i="72"/>
  <c r="S118" i="70"/>
  <c r="S108" i="65"/>
  <c r="S180" i="66"/>
  <c r="S146" i="73"/>
  <c r="S135" i="71"/>
  <c r="S136" i="70"/>
  <c r="S65" i="73"/>
  <c r="S121" i="68"/>
  <c r="S108" i="72"/>
  <c r="S141" i="68"/>
  <c r="S143" i="73"/>
  <c r="S59" i="69"/>
  <c r="S114" i="66"/>
  <c r="S110" i="71"/>
  <c r="S68" i="68"/>
  <c r="S70" i="66"/>
  <c r="S170" i="73"/>
  <c r="S166" i="65"/>
  <c r="S168" i="68"/>
  <c r="S155" i="71"/>
  <c r="S176" i="66"/>
  <c r="S153" i="72"/>
  <c r="S169" i="69"/>
  <c r="S168" i="70"/>
  <c r="S112" i="72"/>
  <c r="S126" i="73"/>
  <c r="S88" i="70"/>
  <c r="S148" i="71"/>
  <c r="S130" i="68"/>
  <c r="S92" i="66"/>
  <c r="S92" i="65"/>
  <c r="S90" i="68"/>
  <c r="S127" i="65"/>
  <c r="S107" i="69"/>
  <c r="S131" i="72"/>
  <c r="S121" i="71"/>
  <c r="S87" i="73"/>
  <c r="S123" i="70"/>
  <c r="S125" i="69"/>
  <c r="S122" i="66"/>
  <c r="S87" i="65"/>
  <c r="S87" i="70"/>
  <c r="S128" i="71"/>
  <c r="S107" i="73"/>
  <c r="S120" i="72"/>
  <c r="S55" i="69"/>
  <c r="S85" i="69"/>
  <c r="S136" i="73"/>
  <c r="S55" i="70"/>
  <c r="S54" i="68"/>
  <c r="S97" i="73"/>
  <c r="S52" i="73"/>
  <c r="S93" i="66"/>
  <c r="S90" i="65"/>
  <c r="S75" i="66"/>
  <c r="S94" i="68"/>
  <c r="S66" i="71"/>
  <c r="S66" i="70"/>
  <c r="S58" i="73"/>
  <c r="S63" i="68"/>
  <c r="S63" i="65"/>
  <c r="S83" i="66"/>
  <c r="S45" i="72"/>
  <c r="S60" i="69"/>
  <c r="S153" i="69"/>
  <c r="S161" i="68"/>
  <c r="S141" i="70"/>
  <c r="S138" i="65"/>
  <c r="S158" i="69"/>
  <c r="S135" i="72"/>
  <c r="S150" i="73"/>
  <c r="S87" i="69"/>
  <c r="S40" i="71"/>
  <c r="S35" i="72"/>
  <c r="S49" i="73"/>
  <c r="S39" i="65"/>
  <c r="S56" i="68"/>
  <c r="S46" i="70"/>
  <c r="S43" i="66"/>
  <c r="S120" i="69"/>
  <c r="S65" i="68"/>
  <c r="S83" i="70"/>
  <c r="S118" i="68"/>
  <c r="S164" i="66"/>
  <c r="S149" i="65"/>
  <c r="S93" i="73"/>
  <c r="S80" i="71"/>
  <c r="S67" i="72"/>
  <c r="S146" i="70"/>
  <c r="S77" i="65"/>
  <c r="S64" i="69"/>
  <c r="S149" i="73"/>
  <c r="S89" i="66"/>
  <c r="S47" i="69"/>
  <c r="S59" i="66"/>
  <c r="S48" i="65"/>
  <c r="S50" i="70"/>
  <c r="S51" i="68"/>
  <c r="S40" i="72"/>
  <c r="S53" i="71"/>
  <c r="S51" i="73"/>
  <c r="S115" i="69"/>
  <c r="S98" i="68"/>
  <c r="S118" i="73"/>
  <c r="S113" i="71"/>
  <c r="S115" i="70"/>
  <c r="S105" i="72"/>
  <c r="S111" i="66"/>
  <c r="S39" i="73"/>
  <c r="S110" i="65"/>
  <c r="S137" i="68"/>
  <c r="S42" i="69"/>
  <c r="S53" i="65"/>
  <c r="S112" i="73"/>
  <c r="S23" i="71"/>
  <c r="S48" i="73"/>
  <c r="S55" i="68"/>
  <c r="S143" i="70"/>
  <c r="S17" i="69"/>
  <c r="S45" i="70"/>
  <c r="S20" i="68"/>
  <c r="S46" i="71"/>
  <c r="S41" i="72"/>
  <c r="S58" i="69"/>
  <c r="S18" i="72"/>
  <c r="S50" i="66"/>
  <c r="S81" i="65"/>
  <c r="S23" i="66"/>
  <c r="S128" i="72"/>
  <c r="S20" i="70"/>
  <c r="S160" i="69"/>
  <c r="S16" i="73"/>
  <c r="S61" i="65"/>
  <c r="S140" i="72"/>
  <c r="S45" i="69"/>
  <c r="S50" i="68"/>
  <c r="S157" i="68"/>
  <c r="S152" i="71"/>
  <c r="S104" i="65"/>
  <c r="S13" i="72"/>
  <c r="S93" i="70"/>
  <c r="S41" i="68"/>
  <c r="S19" i="65"/>
  <c r="S15" i="68"/>
  <c r="S51" i="72"/>
  <c r="S13" i="69"/>
  <c r="S56" i="70"/>
  <c r="S56" i="73"/>
  <c r="S82" i="73"/>
  <c r="S13" i="70"/>
  <c r="S101" i="69"/>
  <c r="S167" i="66"/>
  <c r="S153" i="70"/>
  <c r="S158" i="65"/>
  <c r="S104" i="71"/>
  <c r="S20" i="71"/>
  <c r="S166" i="73"/>
  <c r="S51" i="71"/>
  <c r="S48" i="69"/>
  <c r="S102" i="68"/>
  <c r="S53" i="68"/>
  <c r="S101" i="73"/>
  <c r="S45" i="66"/>
  <c r="S57" i="65"/>
  <c r="S102" i="66"/>
  <c r="S58" i="71"/>
  <c r="S56" i="71"/>
  <c r="S91" i="72"/>
  <c r="S18" i="66"/>
  <c r="S61" i="66"/>
  <c r="S34" i="69"/>
  <c r="S34" i="72"/>
  <c r="S44" i="65"/>
  <c r="S38" i="70"/>
  <c r="S65" i="66"/>
  <c r="S42" i="73"/>
  <c r="S115" i="65"/>
  <c r="S71" i="69"/>
  <c r="S108" i="70"/>
  <c r="S116" i="73"/>
  <c r="S105" i="66"/>
  <c r="S37" i="68"/>
  <c r="S47" i="65"/>
  <c r="S43" i="73"/>
  <c r="S56" i="72"/>
  <c r="S52" i="69"/>
  <c r="S54" i="71"/>
  <c r="S52" i="68"/>
  <c r="S56" i="66"/>
  <c r="S51" i="70"/>
  <c r="S178" i="68"/>
  <c r="S4" i="68"/>
  <c r="S12" i="72"/>
  <c r="S194" i="66"/>
  <c r="S194" i="73"/>
  <c r="S178" i="70"/>
  <c r="S187" i="65"/>
  <c r="S191" i="66"/>
  <c r="S188" i="70"/>
  <c r="S184" i="69"/>
  <c r="S16" i="70"/>
  <c r="S95" i="69"/>
  <c r="S120" i="68"/>
  <c r="S107" i="65"/>
  <c r="S109" i="66"/>
  <c r="S100" i="73"/>
  <c r="S167" i="70"/>
  <c r="S154" i="72"/>
  <c r="S2" i="66"/>
  <c r="S181" i="66"/>
  <c r="S90" i="72"/>
  <c r="S172" i="69"/>
  <c r="S117" i="69"/>
  <c r="S112" i="70"/>
  <c r="S106" i="71"/>
  <c r="S113" i="65"/>
  <c r="S66" i="72"/>
  <c r="S153" i="66"/>
  <c r="S103" i="71"/>
  <c r="S59" i="73"/>
  <c r="S86" i="70"/>
  <c r="S87" i="68"/>
  <c r="S106" i="73"/>
  <c r="S88" i="69"/>
  <c r="S90" i="66"/>
  <c r="S69" i="65"/>
  <c r="S159" i="70"/>
  <c r="S79" i="68"/>
  <c r="S142" i="72"/>
  <c r="S114" i="69"/>
  <c r="S171" i="70"/>
  <c r="S141" i="72"/>
  <c r="S68" i="71"/>
  <c r="S67" i="73"/>
  <c r="S174" i="66"/>
  <c r="S162" i="66"/>
  <c r="S144" i="70"/>
  <c r="S61" i="68"/>
  <c r="S151" i="69"/>
  <c r="S61" i="70"/>
  <c r="S65" i="65"/>
  <c r="S63" i="69"/>
  <c r="S55" i="72"/>
  <c r="S68" i="66"/>
  <c r="S146" i="68"/>
  <c r="S145" i="65"/>
  <c r="S157" i="73"/>
  <c r="S64" i="73"/>
  <c r="S63" i="71"/>
  <c r="S122" i="68"/>
  <c r="S75" i="71"/>
  <c r="S118" i="65"/>
  <c r="S61" i="72"/>
  <c r="S86" i="73"/>
  <c r="S73" i="70"/>
  <c r="S80" i="65"/>
  <c r="S117" i="70"/>
  <c r="S79" i="66"/>
  <c r="S112" i="71"/>
  <c r="S112" i="66"/>
  <c r="S115" i="73"/>
  <c r="S104" i="72"/>
  <c r="S71" i="68"/>
  <c r="S118" i="69"/>
  <c r="E205" i="10"/>
  <c r="F205" i="10" s="1"/>
  <c r="AI2" i="68" a="1"/>
  <c r="E204" i="10"/>
  <c r="F204" i="10"/>
  <c r="E203" i="10"/>
  <c r="F203" i="10"/>
  <c r="E361" i="73" a="1"/>
  <c r="D361" i="73" a="1"/>
  <c r="C361" i="73" a="1"/>
  <c r="B361" i="73" a="1"/>
  <c r="E360" i="73" a="1"/>
  <c r="D360" i="73" a="1"/>
  <c r="C360" i="73" a="1"/>
  <c r="B360" i="73" a="1"/>
  <c r="E359" i="73" a="1"/>
  <c r="D359" i="73" a="1"/>
  <c r="C359" i="73" a="1"/>
  <c r="B359" i="73" a="1"/>
  <c r="E358" i="73" a="1"/>
  <c r="D358" i="73" a="1"/>
  <c r="C358" i="73" a="1"/>
  <c r="B358" i="73" a="1"/>
  <c r="E357" i="73" a="1"/>
  <c r="D357" i="73" a="1"/>
  <c r="C357" i="73" a="1"/>
  <c r="B357" i="73" a="1"/>
  <c r="E356" i="73" a="1"/>
  <c r="D356" i="73" a="1"/>
  <c r="C356" i="73" a="1"/>
  <c r="B356" i="73" a="1"/>
  <c r="E355" i="73" a="1"/>
  <c r="D355" i="73" a="1"/>
  <c r="C355" i="73" a="1"/>
  <c r="B355" i="73" a="1"/>
  <c r="E354" i="73" a="1"/>
  <c r="D354" i="73" a="1"/>
  <c r="C354" i="73" a="1"/>
  <c r="B354" i="73" a="1"/>
  <c r="E353" i="73" a="1"/>
  <c r="D353" i="73" a="1"/>
  <c r="C353" i="73" a="1"/>
  <c r="B353" i="73" a="1"/>
  <c r="AE238" i="73" a="1"/>
  <c r="AD238" i="73" a="1"/>
  <c r="AC238" i="73" a="1"/>
  <c r="AB238" i="73" a="1"/>
  <c r="AA238" i="73" a="1"/>
  <c r="Z238" i="73" a="1"/>
  <c r="Y238" i="73" a="1"/>
  <c r="X238" i="73" a="1"/>
  <c r="W238" i="73" a="1"/>
  <c r="AE237" i="73" a="1"/>
  <c r="AD237" i="73" a="1"/>
  <c r="AC237" i="73" a="1"/>
  <c r="AB237" i="73" a="1"/>
  <c r="AA237" i="73" a="1"/>
  <c r="Z237" i="73" a="1"/>
  <c r="Y237" i="73" a="1"/>
  <c r="X237" i="73" a="1"/>
  <c r="W237" i="73" a="1"/>
  <c r="AE236" i="73" a="1"/>
  <c r="AD236" i="73" a="1"/>
  <c r="AC236" i="73" a="1"/>
  <c r="AB236" i="73" a="1"/>
  <c r="AA236" i="73" a="1"/>
  <c r="Z236" i="73" a="1"/>
  <c r="Y236" i="73" a="1"/>
  <c r="X236" i="73" a="1"/>
  <c r="W236" i="73" a="1"/>
  <c r="AE235" i="73" a="1"/>
  <c r="AD235" i="73" a="1"/>
  <c r="AC235" i="73" a="1"/>
  <c r="AB235" i="73" a="1"/>
  <c r="AA235" i="73" a="1"/>
  <c r="Z235" i="73" a="1"/>
  <c r="Y235" i="73" a="1"/>
  <c r="X235" i="73" a="1"/>
  <c r="W235" i="73" a="1"/>
  <c r="AE234" i="73" a="1"/>
  <c r="AD234" i="73" a="1"/>
  <c r="AC234" i="73" a="1"/>
  <c r="AB234" i="73" a="1"/>
  <c r="AA234" i="73" a="1"/>
  <c r="Z234" i="73" a="1"/>
  <c r="Y234" i="73" a="1"/>
  <c r="X234" i="73" a="1"/>
  <c r="W234" i="73" a="1"/>
  <c r="AE233" i="73" a="1"/>
  <c r="AD233" i="73" a="1"/>
  <c r="AC233" i="73" a="1"/>
  <c r="AB233" i="73" a="1"/>
  <c r="AA233" i="73" a="1"/>
  <c r="Z233" i="73" a="1"/>
  <c r="Y233" i="73" a="1"/>
  <c r="X233" i="73" a="1"/>
  <c r="W233" i="73" a="1"/>
  <c r="AE232" i="73" a="1"/>
  <c r="AD232" i="73" a="1"/>
  <c r="AC232" i="73" a="1"/>
  <c r="AB232" i="73" a="1"/>
  <c r="AA232" i="73" a="1"/>
  <c r="Z232" i="73" a="1"/>
  <c r="Y232" i="73" a="1"/>
  <c r="X232" i="73" a="1"/>
  <c r="W232" i="73" a="1"/>
  <c r="AE231" i="73" a="1"/>
  <c r="AD231" i="73" a="1"/>
  <c r="AC231" i="73" a="1"/>
  <c r="AB231" i="73" a="1"/>
  <c r="AA231" i="73" a="1"/>
  <c r="Z231" i="73" a="1"/>
  <c r="Y231" i="73" a="1"/>
  <c r="X231" i="73" a="1"/>
  <c r="W231" i="73" a="1"/>
  <c r="AE230" i="73" a="1"/>
  <c r="AD230" i="73" a="1"/>
  <c r="AC230" i="73" a="1"/>
  <c r="AB230" i="73" a="1"/>
  <c r="AA230" i="73" a="1"/>
  <c r="Z230" i="73" a="1"/>
  <c r="Y230" i="73" a="1"/>
  <c r="X230" i="73" a="1"/>
  <c r="W230" i="73" a="1"/>
  <c r="AE229" i="73" a="1"/>
  <c r="AD229" i="73" a="1"/>
  <c r="AC229" i="73" a="1"/>
  <c r="AB229" i="73" a="1"/>
  <c r="AA229" i="73" a="1"/>
  <c r="Z229" i="73" a="1"/>
  <c r="Y229" i="73" a="1"/>
  <c r="X229" i="73" a="1"/>
  <c r="W229" i="73" a="1"/>
  <c r="AE228" i="73" a="1"/>
  <c r="AD228" i="73" a="1"/>
  <c r="AC228" i="73" a="1"/>
  <c r="AB228" i="73" a="1"/>
  <c r="AA228" i="73" a="1"/>
  <c r="Z228" i="73" a="1"/>
  <c r="Y228" i="73" a="1"/>
  <c r="X228" i="73" a="1"/>
  <c r="W228" i="73" a="1"/>
  <c r="AE227" i="73" a="1"/>
  <c r="AD227" i="73" a="1"/>
  <c r="AC227" i="73" a="1"/>
  <c r="AB227" i="73" a="1"/>
  <c r="AA227" i="73" a="1"/>
  <c r="Z227" i="73" a="1"/>
  <c r="Y227" i="73" a="1"/>
  <c r="X227" i="73" a="1"/>
  <c r="W227" i="73" a="1"/>
  <c r="AE226" i="73" a="1"/>
  <c r="AD226" i="73" a="1"/>
  <c r="AC226" i="73" a="1"/>
  <c r="AB226" i="73" a="1"/>
  <c r="AA226" i="73" a="1"/>
  <c r="Z226" i="73" a="1"/>
  <c r="Y226" i="73" a="1"/>
  <c r="X226" i="73" a="1"/>
  <c r="W226" i="73" a="1"/>
  <c r="AE225" i="73" a="1"/>
  <c r="AD225" i="73" a="1"/>
  <c r="AC225" i="73" a="1"/>
  <c r="AB225" i="73" a="1"/>
  <c r="AA225" i="73" a="1"/>
  <c r="Z225" i="73" a="1"/>
  <c r="Y225" i="73" a="1"/>
  <c r="X225" i="73" a="1"/>
  <c r="W225" i="73" a="1"/>
  <c r="AE224" i="73" a="1"/>
  <c r="AD224" i="73" a="1"/>
  <c r="AC224" i="73" a="1"/>
  <c r="AB224" i="73" a="1"/>
  <c r="AA224" i="73" a="1"/>
  <c r="Z224" i="73" a="1"/>
  <c r="Y224" i="73" a="1"/>
  <c r="X224" i="73" a="1"/>
  <c r="W224" i="73" a="1"/>
  <c r="AE223" i="73" a="1"/>
  <c r="AD223" i="73" a="1"/>
  <c r="AC223" i="73" a="1"/>
  <c r="AB223" i="73" a="1"/>
  <c r="AA223" i="73" a="1"/>
  <c r="Z223" i="73" a="1"/>
  <c r="Y223" i="73" a="1"/>
  <c r="X223" i="73" a="1"/>
  <c r="W223" i="73" a="1"/>
  <c r="AE222" i="73" a="1"/>
  <c r="AD222" i="73" a="1"/>
  <c r="AC222" i="73" a="1"/>
  <c r="AB222" i="73" a="1"/>
  <c r="AA222" i="73" a="1"/>
  <c r="Z222" i="73" a="1"/>
  <c r="Y222" i="73" a="1"/>
  <c r="X222" i="73" a="1"/>
  <c r="W222" i="73" a="1"/>
  <c r="AE221" i="73" a="1"/>
  <c r="AD221" i="73" a="1"/>
  <c r="AC221" i="73" a="1"/>
  <c r="AB221" i="73" a="1"/>
  <c r="AA221" i="73" a="1"/>
  <c r="Z221" i="73" a="1"/>
  <c r="Y221" i="73" a="1"/>
  <c r="X221" i="73" a="1"/>
  <c r="W221" i="73" a="1"/>
  <c r="AE220" i="73" a="1"/>
  <c r="AD220" i="73" a="1"/>
  <c r="AC220" i="73" a="1"/>
  <c r="AB220" i="73" a="1"/>
  <c r="AA220" i="73" a="1"/>
  <c r="Z220" i="73" a="1"/>
  <c r="Y220" i="73" a="1"/>
  <c r="X220" i="73" a="1"/>
  <c r="W220" i="73" a="1"/>
  <c r="AE219" i="73" a="1"/>
  <c r="AD219" i="73" a="1"/>
  <c r="AC219" i="73" a="1"/>
  <c r="AB219" i="73" a="1"/>
  <c r="AA219" i="73" a="1"/>
  <c r="Z219" i="73" a="1"/>
  <c r="Y219" i="73" a="1"/>
  <c r="X219" i="73" a="1"/>
  <c r="W219" i="73" a="1"/>
  <c r="AE218" i="73" a="1"/>
  <c r="AD218" i="73" a="1"/>
  <c r="AC218" i="73" a="1"/>
  <c r="AB218" i="73" a="1"/>
  <c r="AA218" i="73" a="1"/>
  <c r="Z218" i="73" a="1"/>
  <c r="Y218" i="73" a="1"/>
  <c r="X218" i="73" a="1"/>
  <c r="W218" i="73" a="1"/>
  <c r="AE217" i="73" a="1"/>
  <c r="AD217" i="73" a="1"/>
  <c r="AC217" i="73" a="1"/>
  <c r="AB217" i="73" a="1"/>
  <c r="AA217" i="73" a="1"/>
  <c r="Z217" i="73" a="1"/>
  <c r="Y217" i="73" a="1"/>
  <c r="X217" i="73" a="1"/>
  <c r="W217" i="73" a="1"/>
  <c r="AE216" i="73" a="1"/>
  <c r="AD216" i="73" a="1"/>
  <c r="AC216" i="73" a="1"/>
  <c r="AB216" i="73" a="1"/>
  <c r="AA216" i="73" a="1"/>
  <c r="Z216" i="73" a="1"/>
  <c r="Y216" i="73" a="1"/>
  <c r="X216" i="73" a="1"/>
  <c r="W216" i="73" a="1"/>
  <c r="AE215" i="73" a="1"/>
  <c r="AD215" i="73" a="1"/>
  <c r="AC215" i="73" a="1"/>
  <c r="AB215" i="73" a="1"/>
  <c r="AA215" i="73" a="1"/>
  <c r="Z215" i="73" a="1"/>
  <c r="Y215" i="73" a="1"/>
  <c r="X215" i="73" a="1"/>
  <c r="W215" i="73" a="1"/>
  <c r="AE214" i="73" a="1"/>
  <c r="AD214" i="73" a="1"/>
  <c r="AC214" i="73" a="1"/>
  <c r="AB214" i="73" a="1"/>
  <c r="AA214" i="73" a="1"/>
  <c r="Z214" i="73" a="1"/>
  <c r="Y214" i="73" a="1"/>
  <c r="X214" i="73" a="1"/>
  <c r="W214" i="73" a="1"/>
  <c r="AE213" i="73" a="1"/>
  <c r="AD213" i="73" a="1"/>
  <c r="AC213" i="73" a="1"/>
  <c r="AB213" i="73" a="1"/>
  <c r="AA213" i="73" a="1"/>
  <c r="F237" i="73" s="1"/>
  <c r="Z213" i="73" a="1"/>
  <c r="Y213" i="73" a="1"/>
  <c r="X213" i="73" a="1"/>
  <c r="W213" i="73" a="1"/>
  <c r="E226" i="70" a="1"/>
  <c r="E225" i="70" a="1"/>
  <c r="E224" i="70" a="1"/>
  <c r="E223" i="70" a="1"/>
  <c r="E222" i="70" a="1"/>
  <c r="E221" i="70" a="1"/>
  <c r="E229" i="69" a="1"/>
  <c r="D229" i="69" a="1"/>
  <c r="C229" i="69" a="1"/>
  <c r="B229" i="69" a="1"/>
  <c r="H228" i="69" a="1"/>
  <c r="G228" i="69" a="1"/>
  <c r="F228" i="69" a="1"/>
  <c r="E228" i="69" a="1"/>
  <c r="D228" i="69" a="1"/>
  <c r="C228" i="69" a="1"/>
  <c r="B228" i="69" a="1"/>
  <c r="H227" i="69" a="1"/>
  <c r="G227" i="69" a="1"/>
  <c r="F227" i="69" a="1"/>
  <c r="E227" i="69" a="1"/>
  <c r="D227" i="69" a="1"/>
  <c r="C227" i="69" a="1"/>
  <c r="B227" i="69" a="1"/>
  <c r="H226" i="69" a="1"/>
  <c r="G226" i="69" a="1"/>
  <c r="F226" i="69" a="1"/>
  <c r="E226" i="69" a="1"/>
  <c r="D226" i="69" a="1"/>
  <c r="C226" i="69" a="1"/>
  <c r="B226" i="69" a="1"/>
  <c r="H225" i="69" a="1"/>
  <c r="G225" i="69" a="1"/>
  <c r="F225" i="69" a="1"/>
  <c r="E225" i="69" a="1"/>
  <c r="D225" i="69" a="1"/>
  <c r="C225" i="69" a="1"/>
  <c r="B225" i="69" a="1"/>
  <c r="H224" i="69" a="1"/>
  <c r="G224" i="69" a="1"/>
  <c r="F224" i="69" a="1"/>
  <c r="E224" i="69" a="1"/>
  <c r="D224" i="69" a="1"/>
  <c r="C224" i="69" a="1"/>
  <c r="B224" i="69" a="1"/>
  <c r="H223" i="69" a="1"/>
  <c r="G223" i="69" a="1"/>
  <c r="F223" i="69" a="1"/>
  <c r="E223" i="69" a="1"/>
  <c r="D223" i="69" a="1"/>
  <c r="C223" i="69" a="1"/>
  <c r="B223" i="69" a="1"/>
  <c r="H222" i="69" a="1"/>
  <c r="G222" i="69" a="1"/>
  <c r="F222" i="69" a="1"/>
  <c r="E222" i="69" a="1"/>
  <c r="D222" i="69" a="1"/>
  <c r="C222" i="69" a="1"/>
  <c r="B222" i="69" a="1"/>
  <c r="H221" i="69" a="1"/>
  <c r="G221" i="69" a="1"/>
  <c r="F221" i="69" a="1"/>
  <c r="E221" i="69" a="1"/>
  <c r="D221" i="69" a="1"/>
  <c r="C221" i="69" a="1"/>
  <c r="B221" i="69" a="1"/>
  <c r="H229" i="68" a="1"/>
  <c r="G229" i="68" a="1"/>
  <c r="F229" i="68" a="1"/>
  <c r="E229" i="68" a="1"/>
  <c r="D229" i="68" a="1"/>
  <c r="C229" i="68" a="1"/>
  <c r="B229" i="68" a="1"/>
  <c r="H228" i="68" a="1"/>
  <c r="G228" i="68" a="1"/>
  <c r="F228" i="68" a="1"/>
  <c r="E228" i="68" a="1"/>
  <c r="D228" i="68" a="1"/>
  <c r="C228" i="68" a="1"/>
  <c r="B228" i="68" a="1"/>
  <c r="H227" i="68" a="1"/>
  <c r="G227" i="68" a="1"/>
  <c r="F227" i="68" a="1"/>
  <c r="E227" i="68" a="1"/>
  <c r="D227" i="68" a="1"/>
  <c r="C227" i="68" a="1"/>
  <c r="B227" i="68" a="1"/>
  <c r="H226" i="68" a="1"/>
  <c r="G226" i="68" a="1"/>
  <c r="F226" i="68" a="1"/>
  <c r="E226" i="68" a="1"/>
  <c r="D226" i="68" a="1"/>
  <c r="C226" i="68" a="1"/>
  <c r="B226" i="68" a="1"/>
  <c r="H225" i="68" a="1"/>
  <c r="G225" i="68" a="1"/>
  <c r="F225" i="68" a="1"/>
  <c r="E225" i="68" a="1"/>
  <c r="D225" i="68" a="1"/>
  <c r="C225" i="68" a="1"/>
  <c r="B225" i="68" a="1"/>
  <c r="H224" i="68" a="1"/>
  <c r="G224" i="68" a="1"/>
  <c r="F224" i="68" a="1"/>
  <c r="E224" i="68" a="1"/>
  <c r="D224" i="68" a="1"/>
  <c r="C224" i="68" a="1"/>
  <c r="B224" i="68" a="1"/>
  <c r="H223" i="68" a="1"/>
  <c r="G223" i="68" a="1"/>
  <c r="F223" i="68" a="1"/>
  <c r="E223" i="68" a="1"/>
  <c r="D223" i="68" a="1"/>
  <c r="C223" i="68" a="1"/>
  <c r="B223" i="68" a="1"/>
  <c r="H222" i="68" a="1"/>
  <c r="G222" i="68" a="1"/>
  <c r="F222" i="68" a="1"/>
  <c r="E222" i="68" a="1"/>
  <c r="D222" i="68" a="1"/>
  <c r="C222" i="68" a="1"/>
  <c r="B222" i="68" a="1"/>
  <c r="H221" i="68" a="1"/>
  <c r="G221" i="68" a="1"/>
  <c r="F221" i="68" a="1"/>
  <c r="E221" i="68" a="1"/>
  <c r="D221" i="68" a="1"/>
  <c r="C221" i="68" a="1"/>
  <c r="B221" i="68" a="1"/>
  <c r="E229" i="66" a="1"/>
  <c r="G228" i="66" a="1"/>
  <c r="F228" i="66" a="1"/>
  <c r="E228" i="66" a="1"/>
  <c r="D228" i="66" a="1"/>
  <c r="C228" i="66" a="1"/>
  <c r="B228" i="66" a="1"/>
  <c r="H227" i="66" a="1"/>
  <c r="G227" i="66" a="1"/>
  <c r="F227" i="66" a="1"/>
  <c r="E227" i="66" a="1"/>
  <c r="D227" i="66" a="1"/>
  <c r="C227" i="66" a="1"/>
  <c r="B227" i="66" a="1"/>
  <c r="H226" i="66" a="1"/>
  <c r="G226" i="66" a="1"/>
  <c r="F226" i="66" a="1"/>
  <c r="E226" i="66" a="1"/>
  <c r="D226" i="66" a="1"/>
  <c r="C226" i="66" a="1"/>
  <c r="B226" i="66" a="1"/>
  <c r="H225" i="66" a="1"/>
  <c r="G225" i="66" a="1"/>
  <c r="F225" i="66" a="1"/>
  <c r="E225" i="66" a="1"/>
  <c r="D225" i="66" a="1"/>
  <c r="C225" i="66" a="1"/>
  <c r="B225" i="66" a="1"/>
  <c r="H224" i="66" a="1"/>
  <c r="G224" i="66" a="1"/>
  <c r="F224" i="66" a="1"/>
  <c r="E224" i="66" a="1"/>
  <c r="D224" i="66" a="1"/>
  <c r="C224" i="66" a="1"/>
  <c r="B224" i="66" a="1"/>
  <c r="H223" i="66" a="1"/>
  <c r="G223" i="66" a="1"/>
  <c r="F223" i="66" a="1"/>
  <c r="E223" i="66" a="1"/>
  <c r="D223" i="66" a="1"/>
  <c r="C223" i="66" a="1"/>
  <c r="B223" i="66" a="1"/>
  <c r="H222" i="66" a="1"/>
  <c r="G222" i="66" a="1"/>
  <c r="E2" i="10"/>
  <c r="E3" i="10"/>
  <c r="E4" i="10"/>
  <c r="E5" i="10"/>
  <c r="E6" i="10"/>
  <c r="E7" i="10"/>
  <c r="E8" i="10"/>
  <c r="E9" i="10"/>
  <c r="E10" i="10"/>
  <c r="E11" i="10"/>
  <c r="E12" i="10"/>
  <c r="E13" i="10"/>
  <c r="E14" i="10"/>
  <c r="E15" i="10"/>
  <c r="E16" i="10"/>
  <c r="E17" i="10"/>
  <c r="E18" i="10"/>
  <c r="E19" i="10"/>
  <c r="E20" i="10"/>
  <c r="E21" i="10"/>
  <c r="E22" i="10"/>
  <c r="E23" i="10"/>
  <c r="E24" i="10"/>
  <c r="E25" i="10"/>
  <c r="F25" i="10" s="1"/>
  <c r="E26" i="10"/>
  <c r="E27" i="10"/>
  <c r="E28" i="10"/>
  <c r="E29" i="10"/>
  <c r="E30" i="10"/>
  <c r="E31" i="10"/>
  <c r="E32" i="10"/>
  <c r="E33" i="10"/>
  <c r="F33" i="10" s="1"/>
  <c r="E34" i="10"/>
  <c r="E35" i="10"/>
  <c r="E36" i="10"/>
  <c r="E37" i="10"/>
  <c r="F37" i="10" s="1"/>
  <c r="E38" i="10"/>
  <c r="E39" i="10"/>
  <c r="E40" i="10"/>
  <c r="E41" i="10"/>
  <c r="E42" i="10"/>
  <c r="E43" i="10"/>
  <c r="E44" i="10"/>
  <c r="E45" i="10"/>
  <c r="E46" i="10"/>
  <c r="F46" i="10" s="1"/>
  <c r="E47" i="10"/>
  <c r="F47" i="10" s="1"/>
  <c r="E48" i="10"/>
  <c r="E49" i="10"/>
  <c r="E50" i="10"/>
  <c r="E51" i="10"/>
  <c r="E52" i="10"/>
  <c r="E53" i="10"/>
  <c r="E54" i="10"/>
  <c r="E55" i="10"/>
  <c r="F55" i="10" s="1"/>
  <c r="E56" i="10"/>
  <c r="F56" i="10" s="1"/>
  <c r="E57" i="10"/>
  <c r="S65" i="69" s="1"/>
  <c r="E58" i="10"/>
  <c r="E59" i="10"/>
  <c r="F59" i="10" s="1"/>
  <c r="E60" i="10"/>
  <c r="F60" i="10" s="1"/>
  <c r="E61" i="10"/>
  <c r="E62" i="10"/>
  <c r="E63" i="10"/>
  <c r="E64" i="10"/>
  <c r="E65" i="10"/>
  <c r="E66" i="10"/>
  <c r="E67" i="10"/>
  <c r="E68" i="10"/>
  <c r="F68" i="10" s="1"/>
  <c r="E69" i="10"/>
  <c r="F69" i="10" s="1"/>
  <c r="E70" i="10"/>
  <c r="F70" i="10" s="1"/>
  <c r="E71" i="10"/>
  <c r="F71" i="10" s="1"/>
  <c r="E72" i="10"/>
  <c r="F72" i="10" s="1"/>
  <c r="E73" i="10"/>
  <c r="F73" i="10" s="1"/>
  <c r="E74" i="10"/>
  <c r="E75" i="10"/>
  <c r="F75" i="10" s="1"/>
  <c r="E76" i="10"/>
  <c r="E77" i="10"/>
  <c r="F77" i="10" s="1"/>
  <c r="E78" i="10"/>
  <c r="F78" i="10" s="1"/>
  <c r="E79" i="10"/>
  <c r="E80" i="10"/>
  <c r="E81" i="10"/>
  <c r="E82" i="10"/>
  <c r="E83" i="10"/>
  <c r="E84" i="10"/>
  <c r="F84" i="10" s="1"/>
  <c r="E85" i="10"/>
  <c r="F85" i="10" s="1"/>
  <c r="E86" i="10"/>
  <c r="S8" i="69" s="1"/>
  <c r="E87" i="10"/>
  <c r="F87" i="10" s="1"/>
  <c r="E88" i="10"/>
  <c r="E89" i="10"/>
  <c r="F89" i="10" s="1"/>
  <c r="E90" i="10"/>
  <c r="E91" i="10"/>
  <c r="E92" i="10"/>
  <c r="E93" i="10"/>
  <c r="E94" i="10"/>
  <c r="E95" i="10"/>
  <c r="F95" i="10" s="1"/>
  <c r="E96" i="10"/>
  <c r="E97" i="10"/>
  <c r="E98" i="10"/>
  <c r="F98" i="10" s="1"/>
  <c r="E99" i="10"/>
  <c r="E100" i="10"/>
  <c r="E101" i="10"/>
  <c r="E102" i="10"/>
  <c r="E103" i="10"/>
  <c r="F103" i="10" s="1"/>
  <c r="E104" i="10"/>
  <c r="E105" i="10"/>
  <c r="F105" i="10" s="1"/>
  <c r="E106" i="10"/>
  <c r="F106" i="10" s="1"/>
  <c r="E107" i="10"/>
  <c r="E108" i="10"/>
  <c r="F108" i="10" s="1"/>
  <c r="E109" i="10"/>
  <c r="F109" i="10" s="1"/>
  <c r="E110" i="10"/>
  <c r="S77" i="69" s="1"/>
  <c r="E111" i="10"/>
  <c r="E112" i="10"/>
  <c r="E113" i="10"/>
  <c r="E114" i="10"/>
  <c r="F114" i="10" s="1"/>
  <c r="E115" i="10"/>
  <c r="E116" i="10"/>
  <c r="F116" i="10" s="1"/>
  <c r="E117" i="10"/>
  <c r="F117" i="10" s="1"/>
  <c r="E118" i="10"/>
  <c r="E119" i="10"/>
  <c r="E120" i="10"/>
  <c r="E121" i="10"/>
  <c r="E122" i="10"/>
  <c r="E123" i="10"/>
  <c r="E124" i="10"/>
  <c r="E125" i="10"/>
  <c r="E126" i="10"/>
  <c r="E127" i="10"/>
  <c r="F127" i="10" s="1"/>
  <c r="E128" i="10"/>
  <c r="F128" i="10" s="1"/>
  <c r="E129" i="10"/>
  <c r="E130" i="10"/>
  <c r="F130" i="10" s="1"/>
  <c r="E131" i="10"/>
  <c r="E132" i="10"/>
  <c r="F132" i="10" s="1"/>
  <c r="E133" i="10"/>
  <c r="F133" i="10" s="1"/>
  <c r="E134" i="10"/>
  <c r="F134" i="10" s="1"/>
  <c r="E135" i="10"/>
  <c r="F135" i="10" s="1"/>
  <c r="E136" i="10"/>
  <c r="F136" i="10" s="1"/>
  <c r="E137" i="10"/>
  <c r="F137" i="10" s="1"/>
  <c r="E138" i="10"/>
  <c r="F138" i="10" s="1"/>
  <c r="E139" i="10"/>
  <c r="F139" i="10" s="1"/>
  <c r="E140" i="10"/>
  <c r="F140" i="10" s="1"/>
  <c r="E141" i="10"/>
  <c r="E142" i="10"/>
  <c r="F142" i="10" s="1"/>
  <c r="E143" i="10"/>
  <c r="F143" i="10" s="1"/>
  <c r="E144" i="10"/>
  <c r="F144" i="10" s="1"/>
  <c r="E145" i="10"/>
  <c r="E146" i="10"/>
  <c r="F146" i="10" s="1"/>
  <c r="E147" i="10"/>
  <c r="F147" i="10" s="1"/>
  <c r="E148" i="10"/>
  <c r="F148" i="10" s="1"/>
  <c r="E149" i="10"/>
  <c r="F149" i="10" s="1"/>
  <c r="E150" i="10"/>
  <c r="F150" i="10" s="1"/>
  <c r="E151" i="10"/>
  <c r="F151" i="10" s="1"/>
  <c r="E152" i="10"/>
  <c r="F152" i="10" s="1"/>
  <c r="E153" i="10"/>
  <c r="E154" i="10"/>
  <c r="E155" i="10"/>
  <c r="F155" i="10" s="1"/>
  <c r="E156" i="10"/>
  <c r="F156" i="10" s="1"/>
  <c r="E157" i="10"/>
  <c r="F157" i="10" s="1"/>
  <c r="E158" i="10"/>
  <c r="F158" i="10" s="1"/>
  <c r="E159" i="10"/>
  <c r="F159" i="10" s="1"/>
  <c r="E160" i="10"/>
  <c r="F160" i="10" s="1"/>
  <c r="E161" i="10"/>
  <c r="F161" i="10" s="1"/>
  <c r="E162" i="10"/>
  <c r="E163" i="10"/>
  <c r="F163" i="10" s="1"/>
  <c r="E164" i="10"/>
  <c r="F164" i="10" s="1"/>
  <c r="E165" i="10"/>
  <c r="F165" i="10" s="1"/>
  <c r="E166" i="10"/>
  <c r="F166" i="10" s="1"/>
  <c r="E167" i="10"/>
  <c r="E168" i="10"/>
  <c r="F168" i="10" s="1"/>
  <c r="E169" i="10"/>
  <c r="E170" i="10"/>
  <c r="F170" i="10" s="1"/>
  <c r="E171" i="10"/>
  <c r="E172" i="10"/>
  <c r="F172" i="10" s="1"/>
  <c r="E173" i="10"/>
  <c r="E174" i="10"/>
  <c r="F174" i="10" s="1"/>
  <c r="E175" i="10"/>
  <c r="F175" i="10" s="1"/>
  <c r="E176" i="10"/>
  <c r="F176" i="10" s="1"/>
  <c r="E177" i="10"/>
  <c r="F177" i="10" s="1"/>
  <c r="E178" i="10"/>
  <c r="E179" i="10"/>
  <c r="F179" i="10" s="1"/>
  <c r="E180" i="10"/>
  <c r="F180" i="10" s="1"/>
  <c r="E181" i="10"/>
  <c r="F181" i="10" s="1"/>
  <c r="E182" i="10"/>
  <c r="F182" i="10" s="1"/>
  <c r="E183" i="10"/>
  <c r="F183" i="10" s="1"/>
  <c r="E184" i="10"/>
  <c r="F184" i="10" s="1"/>
  <c r="E185" i="10"/>
  <c r="E186" i="10"/>
  <c r="F186" i="10" s="1"/>
  <c r="E187" i="10"/>
  <c r="E188" i="10"/>
  <c r="E189" i="10"/>
  <c r="E190" i="10"/>
  <c r="F190" i="10" s="1"/>
  <c r="E191" i="10"/>
  <c r="E192" i="10"/>
  <c r="E193" i="10"/>
  <c r="E194" i="10"/>
  <c r="F194" i="10" s="1"/>
  <c r="E195" i="10"/>
  <c r="E196" i="10"/>
  <c r="E197" i="10"/>
  <c r="E198" i="10"/>
  <c r="E199" i="10"/>
  <c r="E200" i="10"/>
  <c r="E201" i="10"/>
  <c r="E202" i="10"/>
  <c r="F202" i="10" s="1"/>
  <c r="E360" i="72" a="1"/>
  <c r="D360" i="72" a="1"/>
  <c r="C360" i="72" a="1"/>
  <c r="B360" i="72" a="1"/>
  <c r="E359" i="72" a="1"/>
  <c r="D359" i="72" a="1"/>
  <c r="C359" i="72" a="1"/>
  <c r="B359" i="72" a="1"/>
  <c r="E358" i="72" a="1"/>
  <c r="D358" i="72" a="1"/>
  <c r="C358" i="72" a="1"/>
  <c r="B358" i="72" a="1"/>
  <c r="E357" i="72" a="1"/>
  <c r="D357" i="72" a="1"/>
  <c r="C357" i="72" a="1"/>
  <c r="B357" i="72" a="1"/>
  <c r="E356" i="72" a="1"/>
  <c r="D356" i="72" a="1"/>
  <c r="C356" i="72" a="1"/>
  <c r="B356" i="72" a="1"/>
  <c r="E355" i="72" a="1"/>
  <c r="D355" i="72" a="1"/>
  <c r="C355" i="72" a="1"/>
  <c r="B355" i="72" a="1"/>
  <c r="E354" i="72" a="1"/>
  <c r="D354" i="72" a="1"/>
  <c r="C354" i="72" a="1"/>
  <c r="B354" i="72" a="1"/>
  <c r="E353" i="72" a="1"/>
  <c r="D353" i="72" a="1"/>
  <c r="C353" i="72" a="1"/>
  <c r="B353" i="72" a="1"/>
  <c r="E352" i="72" a="1"/>
  <c r="D352" i="72" a="1"/>
  <c r="C352" i="72" a="1"/>
  <c r="B352" i="72" a="1"/>
  <c r="AE238" i="72" a="1"/>
  <c r="AD238" i="72" a="1"/>
  <c r="AC238" i="72" a="1"/>
  <c r="AB238" i="72" a="1"/>
  <c r="AA238" i="72" a="1"/>
  <c r="Z238" i="72" a="1"/>
  <c r="Y238" i="72" a="1"/>
  <c r="X238" i="72" a="1"/>
  <c r="W238" i="72" a="1"/>
  <c r="AE237" i="72" a="1"/>
  <c r="AD237" i="72" a="1"/>
  <c r="AC237" i="72" a="1"/>
  <c r="AB237" i="72" a="1"/>
  <c r="AA237" i="72" a="1"/>
  <c r="Z237" i="72" a="1"/>
  <c r="Y237" i="72" a="1"/>
  <c r="X237" i="72" a="1"/>
  <c r="W237" i="72" a="1"/>
  <c r="AE236" i="72" a="1"/>
  <c r="AD236" i="72" a="1"/>
  <c r="AC236" i="72" a="1"/>
  <c r="AB236" i="72" a="1"/>
  <c r="AA236" i="72" a="1"/>
  <c r="Z236" i="72" a="1"/>
  <c r="Y236" i="72" a="1"/>
  <c r="X236" i="72" a="1"/>
  <c r="W236" i="72" a="1"/>
  <c r="AE235" i="72" a="1"/>
  <c r="AD235" i="72" a="1"/>
  <c r="AC235" i="72" a="1"/>
  <c r="AB235" i="72" a="1"/>
  <c r="AA235" i="72" a="1"/>
  <c r="Z235" i="72" a="1"/>
  <c r="Y235" i="72" a="1"/>
  <c r="X235" i="72" a="1"/>
  <c r="W235" i="72" a="1"/>
  <c r="AE234" i="72" a="1"/>
  <c r="AD234" i="72" a="1"/>
  <c r="AC234" i="72" a="1"/>
  <c r="AB234" i="72" a="1"/>
  <c r="AA234" i="72" a="1"/>
  <c r="Z234" i="72" a="1"/>
  <c r="Y234" i="72" a="1"/>
  <c r="X234" i="72" a="1"/>
  <c r="W234" i="72" a="1"/>
  <c r="AE233" i="72" a="1"/>
  <c r="AD233" i="72" a="1"/>
  <c r="AC233" i="72" a="1"/>
  <c r="AB233" i="72" a="1"/>
  <c r="AA233" i="72" a="1"/>
  <c r="Z233" i="72" a="1"/>
  <c r="Y233" i="72" a="1"/>
  <c r="X233" i="72" a="1"/>
  <c r="W233" i="72" a="1"/>
  <c r="AE232" i="72" a="1"/>
  <c r="AD232" i="72" a="1"/>
  <c r="AC232" i="72" a="1"/>
  <c r="AB232" i="72" a="1"/>
  <c r="AA232" i="72" a="1"/>
  <c r="Z232" i="72" a="1"/>
  <c r="Y232" i="72" a="1"/>
  <c r="X232" i="72" a="1"/>
  <c r="W232" i="72" a="1"/>
  <c r="AE231" i="72" a="1"/>
  <c r="AD231" i="72" a="1"/>
  <c r="AC231" i="72" a="1"/>
  <c r="AB231" i="72" a="1"/>
  <c r="AA231" i="72" a="1"/>
  <c r="Z231" i="72" a="1"/>
  <c r="Y231" i="72" a="1"/>
  <c r="X231" i="72" a="1"/>
  <c r="W231" i="72" a="1"/>
  <c r="AE230" i="72" a="1"/>
  <c r="AD230" i="72" a="1"/>
  <c r="AC230" i="72" a="1"/>
  <c r="AB230" i="72" a="1"/>
  <c r="AA230" i="72" a="1"/>
  <c r="Z230" i="72" a="1"/>
  <c r="Y230" i="72" a="1"/>
  <c r="X230" i="72" a="1"/>
  <c r="W230" i="72" a="1"/>
  <c r="AE229" i="72" a="1"/>
  <c r="AD229" i="72" a="1"/>
  <c r="AC229" i="72" a="1"/>
  <c r="AB229" i="72" a="1"/>
  <c r="AA229" i="72" a="1"/>
  <c r="Z229" i="72" a="1"/>
  <c r="Y229" i="72" a="1"/>
  <c r="X229" i="72" a="1"/>
  <c r="W229" i="72" a="1"/>
  <c r="AE228" i="72" a="1"/>
  <c r="AD228" i="72" a="1"/>
  <c r="AC228" i="72" a="1"/>
  <c r="AB228" i="72" a="1"/>
  <c r="AA228" i="72" a="1"/>
  <c r="Z228" i="72" a="1"/>
  <c r="Y228" i="72" a="1"/>
  <c r="X228" i="72" a="1"/>
  <c r="W228" i="72" a="1"/>
  <c r="AE227" i="72" a="1"/>
  <c r="AD227" i="72" a="1"/>
  <c r="AC227" i="72" a="1"/>
  <c r="AB227" i="72" a="1"/>
  <c r="AA227" i="72" a="1"/>
  <c r="Z227" i="72" a="1"/>
  <c r="Y227" i="72" a="1"/>
  <c r="X227" i="72" a="1"/>
  <c r="W227" i="72" a="1"/>
  <c r="AE226" i="72" a="1"/>
  <c r="AD226" i="72" a="1"/>
  <c r="AC226" i="72" a="1"/>
  <c r="AB226" i="72" a="1"/>
  <c r="AA226" i="72" a="1"/>
  <c r="Z226" i="72" a="1"/>
  <c r="Y226" i="72" a="1"/>
  <c r="X226" i="72" a="1"/>
  <c r="W226" i="72" a="1"/>
  <c r="AE225" i="72" a="1"/>
  <c r="AD225" i="72" a="1"/>
  <c r="AC225" i="72" a="1"/>
  <c r="AB225" i="72" a="1"/>
  <c r="AA225" i="72" a="1"/>
  <c r="Z225" i="72" a="1"/>
  <c r="Y225" i="72" a="1"/>
  <c r="X225" i="72" a="1"/>
  <c r="W225" i="72" a="1"/>
  <c r="AE224" i="72" a="1"/>
  <c r="AD224" i="72" a="1"/>
  <c r="AC224" i="72" a="1"/>
  <c r="AB224" i="72" a="1"/>
  <c r="AA224" i="72" a="1"/>
  <c r="Z224" i="72" a="1"/>
  <c r="Y224" i="72" a="1"/>
  <c r="X224" i="72" a="1"/>
  <c r="W224" i="72" a="1"/>
  <c r="AE223" i="72" a="1"/>
  <c r="AD223" i="72" a="1"/>
  <c r="AC223" i="72" a="1"/>
  <c r="AB223" i="72" a="1"/>
  <c r="AA223" i="72" a="1"/>
  <c r="Z223" i="72" a="1"/>
  <c r="Y223" i="72" a="1"/>
  <c r="X223" i="72" a="1"/>
  <c r="W223" i="72" a="1"/>
  <c r="AE222" i="72" a="1"/>
  <c r="AD222" i="72" a="1"/>
  <c r="AC222" i="72" a="1"/>
  <c r="AB222" i="72" a="1"/>
  <c r="AA222" i="72" a="1"/>
  <c r="Z222" i="72" a="1"/>
  <c r="Y222" i="72" a="1"/>
  <c r="X222" i="72" a="1"/>
  <c r="W222" i="72" a="1"/>
  <c r="AE221" i="72" a="1"/>
  <c r="AD221" i="72" a="1"/>
  <c r="AC221" i="72" a="1"/>
  <c r="AB221" i="72" a="1"/>
  <c r="AA221" i="72" a="1"/>
  <c r="Z221" i="72" a="1"/>
  <c r="Y221" i="72" a="1"/>
  <c r="X221" i="72" a="1"/>
  <c r="W221" i="72" a="1"/>
  <c r="AE220" i="72" a="1"/>
  <c r="AD220" i="72" a="1"/>
  <c r="AC220" i="72" a="1"/>
  <c r="AB220" i="72" a="1"/>
  <c r="AA220" i="72" a="1"/>
  <c r="Z220" i="72" a="1"/>
  <c r="Y220" i="72" a="1"/>
  <c r="X220" i="72" a="1"/>
  <c r="W220" i="72" a="1"/>
  <c r="AE219" i="72" a="1"/>
  <c r="AD219" i="72" a="1"/>
  <c r="AC219" i="72" a="1"/>
  <c r="AB219" i="72" a="1"/>
  <c r="AA219" i="72" a="1"/>
  <c r="Z219" i="72" a="1"/>
  <c r="Y219" i="72" a="1"/>
  <c r="X219" i="72" a="1"/>
  <c r="W219" i="72" a="1"/>
  <c r="AE218" i="72" a="1"/>
  <c r="AD218" i="72" a="1"/>
  <c r="AC218" i="72" a="1"/>
  <c r="AB218" i="72" a="1"/>
  <c r="AA218" i="72" a="1"/>
  <c r="Z218" i="72" a="1"/>
  <c r="Y218" i="72" a="1"/>
  <c r="X218" i="72" a="1"/>
  <c r="W218" i="72" a="1"/>
  <c r="AE217" i="72" a="1"/>
  <c r="AD217" i="72" a="1"/>
  <c r="AC217" i="72" a="1"/>
  <c r="AB217" i="72" a="1"/>
  <c r="AA217" i="72" a="1"/>
  <c r="Z217" i="72" a="1"/>
  <c r="Y217" i="72" a="1"/>
  <c r="X217" i="72" a="1"/>
  <c r="W217" i="72" a="1"/>
  <c r="AE216" i="72" a="1"/>
  <c r="AD216" i="72" a="1"/>
  <c r="AC216" i="72" a="1"/>
  <c r="AB216" i="72" a="1"/>
  <c r="AA216" i="72" a="1"/>
  <c r="Z216" i="72" a="1"/>
  <c r="Y216" i="72" a="1"/>
  <c r="X216" i="72" a="1"/>
  <c r="W216" i="72" a="1"/>
  <c r="AE215" i="72" a="1"/>
  <c r="AD215" i="72" a="1"/>
  <c r="AC215" i="72" a="1"/>
  <c r="AB215" i="72" a="1"/>
  <c r="AA215" i="72" a="1"/>
  <c r="Z215" i="72" a="1"/>
  <c r="Y215" i="72" a="1"/>
  <c r="X215" i="72" a="1"/>
  <c r="W215" i="72" a="1"/>
  <c r="AE214" i="72" a="1"/>
  <c r="AD214" i="72" a="1"/>
  <c r="AC214" i="72" a="1"/>
  <c r="AB214" i="72" a="1"/>
  <c r="AA214" i="72" a="1"/>
  <c r="Z214" i="72" a="1"/>
  <c r="Y214" i="72" a="1"/>
  <c r="X214" i="72" a="1"/>
  <c r="W214" i="72" a="1"/>
  <c r="AE213" i="72" a="1"/>
  <c r="J236" i="72" s="1"/>
  <c r="AD213" i="72" a="1"/>
  <c r="I236" i="72" s="1"/>
  <c r="AC213" i="72" a="1"/>
  <c r="H236" i="72" s="1"/>
  <c r="AB213" i="72" a="1"/>
  <c r="G236" i="72" s="1"/>
  <c r="AA213" i="72" a="1"/>
  <c r="F236" i="72" s="1"/>
  <c r="Z213" i="72" a="1"/>
  <c r="E236" i="72" s="1"/>
  <c r="Y213" i="72" a="1"/>
  <c r="X213" i="72" a="1"/>
  <c r="C236" i="72" s="1"/>
  <c r="W213" i="72" a="1"/>
  <c r="B236" i="72" s="1"/>
  <c r="E360" i="71" a="1"/>
  <c r="D360" i="71" a="1"/>
  <c r="C360" i="71" a="1"/>
  <c r="B360" i="71" a="1"/>
  <c r="E359" i="71" a="1"/>
  <c r="D359" i="71" a="1"/>
  <c r="C359" i="71" a="1"/>
  <c r="B359" i="71" a="1"/>
  <c r="E358" i="71" a="1"/>
  <c r="D358" i="71" a="1"/>
  <c r="C358" i="71" a="1"/>
  <c r="B358" i="71" a="1"/>
  <c r="E357" i="71" a="1"/>
  <c r="D357" i="71" a="1"/>
  <c r="C357" i="71" a="1"/>
  <c r="B357" i="71" a="1"/>
  <c r="E356" i="71" a="1"/>
  <c r="D356" i="71" a="1"/>
  <c r="C356" i="71" a="1"/>
  <c r="B356" i="71" a="1"/>
  <c r="E355" i="71" a="1"/>
  <c r="D355" i="71" a="1"/>
  <c r="C355" i="71" a="1"/>
  <c r="B355" i="71" a="1"/>
  <c r="E354" i="71" a="1"/>
  <c r="D354" i="71" a="1"/>
  <c r="C354" i="71" a="1"/>
  <c r="B354" i="71" a="1"/>
  <c r="E353" i="71" a="1"/>
  <c r="D353" i="71" a="1"/>
  <c r="C353" i="71" a="1"/>
  <c r="B353" i="71" a="1"/>
  <c r="E352" i="71" a="1"/>
  <c r="D352" i="71" a="1"/>
  <c r="C352" i="71" a="1"/>
  <c r="B352" i="71" a="1"/>
  <c r="AE238" i="71" a="1"/>
  <c r="AD238" i="71" a="1"/>
  <c r="AC238" i="71" a="1"/>
  <c r="AB238" i="71" a="1"/>
  <c r="AA238" i="71" a="1"/>
  <c r="Z238" i="71" a="1"/>
  <c r="Y238" i="71" a="1"/>
  <c r="X238" i="71" a="1"/>
  <c r="W238" i="71" a="1"/>
  <c r="AE237" i="71" a="1"/>
  <c r="AD237" i="71" a="1"/>
  <c r="AC237" i="71" a="1"/>
  <c r="AB237" i="71" a="1"/>
  <c r="AA237" i="71" a="1"/>
  <c r="Z237" i="71" a="1"/>
  <c r="Y237" i="71" a="1"/>
  <c r="X237" i="71" a="1"/>
  <c r="W237" i="71" a="1"/>
  <c r="AE236" i="71" a="1"/>
  <c r="AD236" i="71" a="1"/>
  <c r="AC236" i="71" a="1"/>
  <c r="AB236" i="71" a="1"/>
  <c r="AA236" i="71" a="1"/>
  <c r="Z236" i="71" a="1"/>
  <c r="Y236" i="71" a="1"/>
  <c r="X236" i="71" a="1"/>
  <c r="W236" i="71" a="1"/>
  <c r="AE235" i="71" a="1"/>
  <c r="AD235" i="71" a="1"/>
  <c r="AC235" i="71" a="1"/>
  <c r="AB235" i="71" a="1"/>
  <c r="AA235" i="71" a="1"/>
  <c r="Z235" i="71" a="1"/>
  <c r="Y235" i="71" a="1"/>
  <c r="X235" i="71" a="1"/>
  <c r="W235" i="71" a="1"/>
  <c r="AE234" i="71" a="1"/>
  <c r="AD234" i="71" a="1"/>
  <c r="AC234" i="71" a="1"/>
  <c r="AB234" i="71" a="1"/>
  <c r="AA234" i="71" a="1"/>
  <c r="Z234" i="71" a="1"/>
  <c r="Y234" i="71" a="1"/>
  <c r="X234" i="71" a="1"/>
  <c r="W234" i="71" a="1"/>
  <c r="AE233" i="71" a="1"/>
  <c r="AD233" i="71" a="1"/>
  <c r="AC233" i="71" a="1"/>
  <c r="AB233" i="71" a="1"/>
  <c r="AA233" i="71" a="1"/>
  <c r="Z233" i="71" a="1"/>
  <c r="Y233" i="71" a="1"/>
  <c r="X233" i="71" a="1"/>
  <c r="W233" i="71" a="1"/>
  <c r="AE232" i="71" a="1"/>
  <c r="AD232" i="71" a="1"/>
  <c r="AC232" i="71" a="1"/>
  <c r="AB232" i="71" a="1"/>
  <c r="AA232" i="71" a="1"/>
  <c r="Z232" i="71" a="1"/>
  <c r="Y232" i="71" a="1"/>
  <c r="X232" i="71" a="1"/>
  <c r="W232" i="71" a="1"/>
  <c r="AE231" i="71" a="1"/>
  <c r="AD231" i="71" a="1"/>
  <c r="AC231" i="71" a="1"/>
  <c r="AB231" i="71" a="1"/>
  <c r="AA231" i="71" a="1"/>
  <c r="Z231" i="71" a="1"/>
  <c r="Y231" i="71" a="1"/>
  <c r="X231" i="71" a="1"/>
  <c r="W231" i="71" a="1"/>
  <c r="AE230" i="71" a="1"/>
  <c r="AD230" i="71" a="1"/>
  <c r="AC230" i="71" a="1"/>
  <c r="AB230" i="71" a="1"/>
  <c r="AA230" i="71" a="1"/>
  <c r="Z230" i="71" a="1"/>
  <c r="Y230" i="71" a="1"/>
  <c r="X230" i="71" a="1"/>
  <c r="W230" i="71" a="1"/>
  <c r="AE229" i="71" a="1"/>
  <c r="AD229" i="71" a="1"/>
  <c r="AC229" i="71" a="1"/>
  <c r="AB229" i="71" a="1"/>
  <c r="AA229" i="71" a="1"/>
  <c r="Z229" i="71" a="1"/>
  <c r="Y229" i="71" a="1"/>
  <c r="X229" i="71" a="1"/>
  <c r="W229" i="71" a="1"/>
  <c r="AE228" i="71" a="1"/>
  <c r="AD228" i="71" a="1"/>
  <c r="AC228" i="71" a="1"/>
  <c r="AB228" i="71" a="1"/>
  <c r="AA228" i="71" a="1"/>
  <c r="Z228" i="71" a="1"/>
  <c r="Y228" i="71" a="1"/>
  <c r="X228" i="71" a="1"/>
  <c r="W228" i="71" a="1"/>
  <c r="AE227" i="71" a="1"/>
  <c r="AD227" i="71" a="1"/>
  <c r="AC227" i="71" a="1"/>
  <c r="AB227" i="71" a="1"/>
  <c r="AA227" i="71" a="1"/>
  <c r="Z227" i="71" a="1"/>
  <c r="Y227" i="71" a="1"/>
  <c r="X227" i="71" a="1"/>
  <c r="W227" i="71" a="1"/>
  <c r="AE226" i="71" a="1"/>
  <c r="AD226" i="71" a="1"/>
  <c r="AC226" i="71" a="1"/>
  <c r="AB226" i="71" a="1"/>
  <c r="AA226" i="71" a="1"/>
  <c r="Z226" i="71" a="1"/>
  <c r="Y226" i="71" a="1"/>
  <c r="X226" i="71" a="1"/>
  <c r="W226" i="71" a="1"/>
  <c r="AE225" i="71" a="1"/>
  <c r="AD225" i="71" a="1"/>
  <c r="AC225" i="71" a="1"/>
  <c r="AB225" i="71" a="1"/>
  <c r="AA225" i="71" a="1"/>
  <c r="Z225" i="71" a="1"/>
  <c r="Y225" i="71" a="1"/>
  <c r="X225" i="71" a="1"/>
  <c r="W225" i="71" a="1"/>
  <c r="AE224" i="71" a="1"/>
  <c r="AD224" i="71" a="1"/>
  <c r="AC224" i="71" a="1"/>
  <c r="AB224" i="71" a="1"/>
  <c r="AA224" i="71" a="1"/>
  <c r="Z224" i="71" a="1"/>
  <c r="Y224" i="71" a="1"/>
  <c r="X224" i="71" a="1"/>
  <c r="W224" i="71" a="1"/>
  <c r="AE223" i="71" a="1"/>
  <c r="AD223" i="71" a="1"/>
  <c r="AC223" i="71" a="1"/>
  <c r="AB223" i="71" a="1"/>
  <c r="AA223" i="71" a="1"/>
  <c r="Z223" i="71" a="1"/>
  <c r="Y223" i="71" a="1"/>
  <c r="X223" i="71" a="1"/>
  <c r="W223" i="71" a="1"/>
  <c r="AE222" i="71" a="1"/>
  <c r="AD222" i="71" a="1"/>
  <c r="AC222" i="71" a="1"/>
  <c r="AB222" i="71" a="1"/>
  <c r="AA222" i="71" a="1"/>
  <c r="Z222" i="71" a="1"/>
  <c r="Y222" i="71" a="1"/>
  <c r="X222" i="71" a="1"/>
  <c r="W222" i="71" a="1"/>
  <c r="AE221" i="71" a="1"/>
  <c r="AD221" i="71" a="1"/>
  <c r="AC221" i="71" a="1"/>
  <c r="AB221" i="71" a="1"/>
  <c r="AA221" i="71" a="1"/>
  <c r="Z221" i="71" a="1"/>
  <c r="Y221" i="71" a="1"/>
  <c r="X221" i="71" a="1"/>
  <c r="W221" i="71" a="1"/>
  <c r="AE220" i="71" a="1"/>
  <c r="AD220" i="71" a="1"/>
  <c r="AC220" i="71" a="1"/>
  <c r="AB220" i="71" a="1"/>
  <c r="AA220" i="71" a="1"/>
  <c r="Z220" i="71" a="1"/>
  <c r="Y220" i="71" a="1"/>
  <c r="X220" i="71" a="1"/>
  <c r="W220" i="71" a="1"/>
  <c r="AE219" i="71" a="1"/>
  <c r="AD219" i="71" a="1"/>
  <c r="AC219" i="71" a="1"/>
  <c r="AB219" i="71" a="1"/>
  <c r="AA219" i="71" a="1"/>
  <c r="Z219" i="71" a="1"/>
  <c r="Y219" i="71" a="1"/>
  <c r="X219" i="71" a="1"/>
  <c r="W219" i="71" a="1"/>
  <c r="AE218" i="71" a="1"/>
  <c r="AD218" i="71" a="1"/>
  <c r="AC218" i="71" a="1"/>
  <c r="AB218" i="71" a="1"/>
  <c r="AA218" i="71" a="1"/>
  <c r="Z218" i="71" a="1"/>
  <c r="Y218" i="71" a="1"/>
  <c r="X218" i="71" a="1"/>
  <c r="W218" i="71" a="1"/>
  <c r="AE217" i="71" a="1"/>
  <c r="AD217" i="71" a="1"/>
  <c r="I240" i="71" s="1"/>
  <c r="AC217" i="71" a="1"/>
  <c r="AB217" i="71" a="1"/>
  <c r="AA217" i="71" a="1"/>
  <c r="Z217" i="71" a="1"/>
  <c r="Y217" i="71" a="1"/>
  <c r="X217" i="71" a="1"/>
  <c r="W217" i="71" a="1"/>
  <c r="AE216" i="71" a="1"/>
  <c r="AD216" i="71" a="1"/>
  <c r="AC216" i="71" a="1"/>
  <c r="AB216" i="71" a="1"/>
  <c r="AA216" i="71" a="1"/>
  <c r="Z216" i="71" a="1"/>
  <c r="Y216" i="71" a="1"/>
  <c r="X216" i="71" a="1"/>
  <c r="W216" i="71" a="1"/>
  <c r="AE215" i="71" a="1"/>
  <c r="AD215" i="71" a="1"/>
  <c r="AC215" i="71" a="1"/>
  <c r="AB215" i="71" a="1"/>
  <c r="AA215" i="71" a="1"/>
  <c r="Z215" i="71" a="1"/>
  <c r="Y215" i="71" a="1"/>
  <c r="X215" i="71" a="1"/>
  <c r="W215" i="71" a="1"/>
  <c r="AE214" i="71" a="1"/>
  <c r="AD214" i="71" a="1"/>
  <c r="AC214" i="71" a="1"/>
  <c r="AB214" i="71" a="1"/>
  <c r="AA214" i="71" a="1"/>
  <c r="Z214" i="71" a="1"/>
  <c r="Y214" i="71" a="1"/>
  <c r="X214" i="71" a="1"/>
  <c r="W214" i="71" a="1"/>
  <c r="AE213" i="71" a="1"/>
  <c r="J236" i="71" s="1"/>
  <c r="AD213" i="71" a="1"/>
  <c r="AC213" i="71" a="1"/>
  <c r="H236" i="71" s="1"/>
  <c r="AB213" i="71" a="1"/>
  <c r="G236" i="71" s="1"/>
  <c r="AA213" i="71" a="1"/>
  <c r="F236" i="71" s="1"/>
  <c r="Z213" i="71" a="1"/>
  <c r="E236" i="71" s="1"/>
  <c r="Y213" i="71" a="1"/>
  <c r="D236" i="71" s="1"/>
  <c r="X213" i="71" a="1"/>
  <c r="C236" i="71" s="1"/>
  <c r="W213" i="71" a="1"/>
  <c r="B236" i="71" s="1"/>
  <c r="E360" i="70" a="1"/>
  <c r="D360" i="70" a="1"/>
  <c r="C360" i="70" a="1"/>
  <c r="B360" i="70" a="1"/>
  <c r="E359" i="70" a="1"/>
  <c r="D359" i="70" a="1"/>
  <c r="C359" i="70" a="1"/>
  <c r="B359" i="70" a="1"/>
  <c r="E358" i="70" a="1"/>
  <c r="D358" i="70" a="1"/>
  <c r="C358" i="70" a="1"/>
  <c r="B358" i="70" a="1"/>
  <c r="E357" i="70" a="1"/>
  <c r="D357" i="70" a="1"/>
  <c r="C357" i="70" a="1"/>
  <c r="B357" i="70" a="1"/>
  <c r="E356" i="70" a="1"/>
  <c r="D356" i="70" a="1"/>
  <c r="C356" i="70" a="1"/>
  <c r="B356" i="70" a="1"/>
  <c r="E355" i="70" a="1"/>
  <c r="D355" i="70" a="1"/>
  <c r="C355" i="70" a="1"/>
  <c r="B355" i="70" a="1"/>
  <c r="E354" i="70" a="1"/>
  <c r="D354" i="70" a="1"/>
  <c r="C354" i="70" a="1"/>
  <c r="B354" i="70" a="1"/>
  <c r="E353" i="70" a="1"/>
  <c r="D353" i="70" a="1"/>
  <c r="C353" i="70" a="1"/>
  <c r="B353" i="70" a="1"/>
  <c r="E352" i="70" a="1"/>
  <c r="D352" i="70" a="1"/>
  <c r="C352" i="70" a="1"/>
  <c r="B352" i="70" a="1"/>
  <c r="AE238" i="70" a="1"/>
  <c r="AD238" i="70" a="1"/>
  <c r="AC238" i="70" a="1"/>
  <c r="AB238" i="70" a="1"/>
  <c r="AA238" i="70" a="1"/>
  <c r="Z238" i="70" a="1"/>
  <c r="Y238" i="70" a="1"/>
  <c r="X238" i="70" a="1"/>
  <c r="W238" i="70" a="1"/>
  <c r="AE237" i="70" a="1"/>
  <c r="AD237" i="70" a="1"/>
  <c r="AC237" i="70" a="1"/>
  <c r="AB237" i="70" a="1"/>
  <c r="AA237" i="70" a="1"/>
  <c r="Z237" i="70" a="1"/>
  <c r="Y237" i="70" a="1"/>
  <c r="X237" i="70" a="1"/>
  <c r="W237" i="70" a="1"/>
  <c r="AE236" i="70" a="1"/>
  <c r="AD236" i="70" a="1"/>
  <c r="AC236" i="70" a="1"/>
  <c r="AB236" i="70" a="1"/>
  <c r="AA236" i="70" a="1"/>
  <c r="Z236" i="70" a="1"/>
  <c r="Y236" i="70" a="1"/>
  <c r="X236" i="70" a="1"/>
  <c r="W236" i="70" a="1"/>
  <c r="AE235" i="70" a="1"/>
  <c r="AD235" i="70" a="1"/>
  <c r="AC235" i="70" a="1"/>
  <c r="AB235" i="70" a="1"/>
  <c r="AA235" i="70" a="1"/>
  <c r="Z235" i="70" a="1"/>
  <c r="Y235" i="70" a="1"/>
  <c r="X235" i="70" a="1"/>
  <c r="W235" i="70" a="1"/>
  <c r="AE234" i="70" a="1"/>
  <c r="AD234" i="70" a="1"/>
  <c r="AC234" i="70" a="1"/>
  <c r="AB234" i="70" a="1"/>
  <c r="AA234" i="70" a="1"/>
  <c r="Z234" i="70" a="1"/>
  <c r="Y234" i="70" a="1"/>
  <c r="X234" i="70" a="1"/>
  <c r="W234" i="70" a="1"/>
  <c r="AE233" i="70" a="1"/>
  <c r="AD233" i="70" a="1"/>
  <c r="AC233" i="70" a="1"/>
  <c r="AB233" i="70" a="1"/>
  <c r="AA233" i="70" a="1"/>
  <c r="Z233" i="70" a="1"/>
  <c r="Y233" i="70" a="1"/>
  <c r="X233" i="70" a="1"/>
  <c r="W233" i="70" a="1"/>
  <c r="AE232" i="70" a="1"/>
  <c r="AD232" i="70" a="1"/>
  <c r="AC232" i="70" a="1"/>
  <c r="AB232" i="70" a="1"/>
  <c r="AA232" i="70" a="1"/>
  <c r="Z232" i="70" a="1"/>
  <c r="Y232" i="70" a="1"/>
  <c r="X232" i="70" a="1"/>
  <c r="W232" i="70" a="1"/>
  <c r="AE231" i="70" a="1"/>
  <c r="AD231" i="70" a="1"/>
  <c r="AC231" i="70" a="1"/>
  <c r="AB231" i="70" a="1"/>
  <c r="AA231" i="70" a="1"/>
  <c r="Z231" i="70" a="1"/>
  <c r="Y231" i="70" a="1"/>
  <c r="X231" i="70" a="1"/>
  <c r="W231" i="70" a="1"/>
  <c r="AE230" i="70" a="1"/>
  <c r="AD230" i="70" a="1"/>
  <c r="AC230" i="70" a="1"/>
  <c r="AB230" i="70" a="1"/>
  <c r="AA230" i="70" a="1"/>
  <c r="Z230" i="70" a="1"/>
  <c r="Y230" i="70" a="1"/>
  <c r="X230" i="70" a="1"/>
  <c r="W230" i="70" a="1"/>
  <c r="AE229" i="70" a="1"/>
  <c r="AD229" i="70" a="1"/>
  <c r="AC229" i="70" a="1"/>
  <c r="AB229" i="70" a="1"/>
  <c r="AA229" i="70" a="1"/>
  <c r="Z229" i="70" a="1"/>
  <c r="Y229" i="70" a="1"/>
  <c r="X229" i="70" a="1"/>
  <c r="W229" i="70" a="1"/>
  <c r="AE228" i="70" a="1"/>
  <c r="AD228" i="70" a="1"/>
  <c r="AC228" i="70" a="1"/>
  <c r="AB228" i="70" a="1"/>
  <c r="AA228" i="70" a="1"/>
  <c r="Z228" i="70" a="1"/>
  <c r="Y228" i="70" a="1"/>
  <c r="X228" i="70" a="1"/>
  <c r="W228" i="70" a="1"/>
  <c r="AE227" i="70" a="1"/>
  <c r="AD227" i="70" a="1"/>
  <c r="AC227" i="70" a="1"/>
  <c r="AB227" i="70" a="1"/>
  <c r="AA227" i="70" a="1"/>
  <c r="Z227" i="70" a="1"/>
  <c r="Y227" i="70" a="1"/>
  <c r="X227" i="70" a="1"/>
  <c r="W227" i="70" a="1"/>
  <c r="AE226" i="70" a="1"/>
  <c r="AD226" i="70" a="1"/>
  <c r="AC226" i="70" a="1"/>
  <c r="AB226" i="70" a="1"/>
  <c r="AA226" i="70" a="1"/>
  <c r="Z226" i="70" a="1"/>
  <c r="Y226" i="70" a="1"/>
  <c r="X226" i="70" a="1"/>
  <c r="W226" i="70" a="1"/>
  <c r="AE225" i="70" a="1"/>
  <c r="AD225" i="70" a="1"/>
  <c r="AC225" i="70" a="1"/>
  <c r="AB225" i="70" a="1"/>
  <c r="AA225" i="70" a="1"/>
  <c r="Z225" i="70" a="1"/>
  <c r="Y225" i="70" a="1"/>
  <c r="X225" i="70" a="1"/>
  <c r="W225" i="70" a="1"/>
  <c r="AE224" i="70" a="1"/>
  <c r="AD224" i="70" a="1"/>
  <c r="AC224" i="70" a="1"/>
  <c r="AB224" i="70" a="1"/>
  <c r="AA224" i="70" a="1"/>
  <c r="Z224" i="70" a="1"/>
  <c r="Y224" i="70" a="1"/>
  <c r="X224" i="70" a="1"/>
  <c r="W224" i="70" a="1"/>
  <c r="AE223" i="70" a="1"/>
  <c r="AD223" i="70" a="1"/>
  <c r="AC223" i="70" a="1"/>
  <c r="AB223" i="70" a="1"/>
  <c r="AA223" i="70" a="1"/>
  <c r="Z223" i="70" a="1"/>
  <c r="Y223" i="70" a="1"/>
  <c r="X223" i="70" a="1"/>
  <c r="W223" i="70" a="1"/>
  <c r="AE222" i="70" a="1"/>
  <c r="AD222" i="70" a="1"/>
  <c r="AC222" i="70" a="1"/>
  <c r="AB222" i="70" a="1"/>
  <c r="AA222" i="70" a="1"/>
  <c r="Z222" i="70" a="1"/>
  <c r="Y222" i="70" a="1"/>
  <c r="X222" i="70" a="1"/>
  <c r="W222" i="70" a="1"/>
  <c r="AE221" i="70" a="1"/>
  <c r="AD221" i="70" a="1"/>
  <c r="AC221" i="70" a="1"/>
  <c r="AB221" i="70" a="1"/>
  <c r="AA221" i="70" a="1"/>
  <c r="Z221" i="70" a="1"/>
  <c r="Y221" i="70" a="1"/>
  <c r="X221" i="70" a="1"/>
  <c r="W221" i="70" a="1"/>
  <c r="AE220" i="70" a="1"/>
  <c r="AD220" i="70" a="1"/>
  <c r="AC220" i="70" a="1"/>
  <c r="AB220" i="70" a="1"/>
  <c r="AA220" i="70" a="1"/>
  <c r="Z220" i="70" a="1"/>
  <c r="Y220" i="70" a="1"/>
  <c r="X220" i="70" a="1"/>
  <c r="W220" i="70" a="1"/>
  <c r="AE219" i="70" a="1"/>
  <c r="AD219" i="70" a="1"/>
  <c r="AC219" i="70" a="1"/>
  <c r="AB219" i="70" a="1"/>
  <c r="AA219" i="70" a="1"/>
  <c r="Z219" i="70" a="1"/>
  <c r="Y219" i="70" a="1"/>
  <c r="X219" i="70" a="1"/>
  <c r="W219" i="70" a="1"/>
  <c r="AE218" i="70" a="1"/>
  <c r="AD218" i="70" a="1"/>
  <c r="AC218" i="70" a="1"/>
  <c r="AB218" i="70" a="1"/>
  <c r="AA218" i="70" a="1"/>
  <c r="Z218" i="70" a="1"/>
  <c r="Y218" i="70" a="1"/>
  <c r="X218" i="70" a="1"/>
  <c r="W218" i="70" a="1"/>
  <c r="AE217" i="70" a="1"/>
  <c r="AD217" i="70" a="1"/>
  <c r="AC217" i="70" a="1"/>
  <c r="AB217" i="70" a="1"/>
  <c r="AA217" i="70" a="1"/>
  <c r="Z217" i="70" a="1"/>
  <c r="Y217" i="70" a="1"/>
  <c r="X217" i="70" a="1"/>
  <c r="W217" i="70" a="1"/>
  <c r="AE216" i="70" a="1"/>
  <c r="AD216" i="70" a="1"/>
  <c r="AC216" i="70" a="1"/>
  <c r="AB216" i="70" a="1"/>
  <c r="AA216" i="70" a="1"/>
  <c r="Z216" i="70" a="1"/>
  <c r="Y216" i="70" a="1"/>
  <c r="X216" i="70" a="1"/>
  <c r="W216" i="70" a="1"/>
  <c r="AE215" i="70" a="1"/>
  <c r="AD215" i="70" a="1"/>
  <c r="AC215" i="70" a="1"/>
  <c r="AB215" i="70" a="1"/>
  <c r="AA215" i="70" a="1"/>
  <c r="Z215" i="70" a="1"/>
  <c r="Y215" i="70" a="1"/>
  <c r="X215" i="70" a="1"/>
  <c r="W215" i="70" a="1"/>
  <c r="AE214" i="70" a="1"/>
  <c r="AD214" i="70" a="1"/>
  <c r="AC214" i="70" a="1"/>
  <c r="AB214" i="70" a="1"/>
  <c r="AA214" i="70" a="1"/>
  <c r="Z214" i="70" a="1"/>
  <c r="Y214" i="70" a="1"/>
  <c r="X214" i="70" a="1"/>
  <c r="W214" i="70" a="1"/>
  <c r="AE213" i="70" a="1"/>
  <c r="J236" i="70" s="1"/>
  <c r="AD213" i="70" a="1"/>
  <c r="I236" i="70" s="1"/>
  <c r="AC213" i="70" a="1"/>
  <c r="H236" i="70" s="1"/>
  <c r="AB213" i="70" a="1"/>
  <c r="G236" i="70" s="1"/>
  <c r="AA213" i="70" a="1"/>
  <c r="F236" i="70" s="1"/>
  <c r="Z213" i="70" a="1"/>
  <c r="E236" i="70" s="1"/>
  <c r="Y213" i="70" a="1"/>
  <c r="D236" i="70" s="1"/>
  <c r="X213" i="70" a="1"/>
  <c r="C236" i="70" s="1"/>
  <c r="W213" i="70" a="1"/>
  <c r="B236" i="70" s="1"/>
  <c r="E360" i="69" a="1"/>
  <c r="D360" i="69" a="1"/>
  <c r="C360" i="69" a="1"/>
  <c r="B360" i="69" a="1"/>
  <c r="E359" i="69" a="1"/>
  <c r="D359" i="69" a="1"/>
  <c r="C359" i="69" a="1"/>
  <c r="B359" i="69" a="1"/>
  <c r="E358" i="69" a="1"/>
  <c r="D358" i="69" a="1"/>
  <c r="C358" i="69" a="1"/>
  <c r="B358" i="69" a="1"/>
  <c r="E357" i="69" a="1"/>
  <c r="D357" i="69" a="1"/>
  <c r="C357" i="69" a="1"/>
  <c r="B357" i="69" a="1"/>
  <c r="E356" i="69" a="1"/>
  <c r="D356" i="69" a="1"/>
  <c r="C356" i="69" a="1"/>
  <c r="B356" i="69" a="1"/>
  <c r="E355" i="69" a="1"/>
  <c r="D355" i="69" a="1"/>
  <c r="C355" i="69" a="1"/>
  <c r="B355" i="69" a="1"/>
  <c r="E354" i="69" a="1"/>
  <c r="D354" i="69" a="1"/>
  <c r="C354" i="69" a="1"/>
  <c r="B354" i="69" a="1"/>
  <c r="E353" i="69" a="1"/>
  <c r="D353" i="69" a="1"/>
  <c r="C353" i="69" a="1"/>
  <c r="B353" i="69" a="1"/>
  <c r="E352" i="69" a="1"/>
  <c r="D352" i="69" a="1"/>
  <c r="C352" i="69" a="1"/>
  <c r="B352" i="69" a="1"/>
  <c r="AE238" i="69" a="1"/>
  <c r="J261" i="69" s="1"/>
  <c r="AD238" i="69" a="1"/>
  <c r="I261" i="69" s="1"/>
  <c r="AC238" i="69" a="1"/>
  <c r="H261" i="69" s="1"/>
  <c r="AB238" i="69" a="1"/>
  <c r="G261" i="69" s="1"/>
  <c r="AA238" i="69" a="1"/>
  <c r="F261" i="69" s="1"/>
  <c r="Z238" i="69" a="1"/>
  <c r="E261" i="69" s="1"/>
  <c r="Y238" i="69" a="1"/>
  <c r="D261" i="69" s="1"/>
  <c r="X238" i="69" a="1"/>
  <c r="C261" i="69" s="1"/>
  <c r="W238" i="69" a="1"/>
  <c r="B261" i="69" s="1"/>
  <c r="AE237" i="69" a="1"/>
  <c r="J260" i="69" s="1"/>
  <c r="AD237" i="69" a="1"/>
  <c r="I260" i="69" s="1"/>
  <c r="AC237" i="69" a="1"/>
  <c r="H260" i="69" s="1"/>
  <c r="AB237" i="69" a="1"/>
  <c r="G260" i="69" s="1"/>
  <c r="AA237" i="69" a="1"/>
  <c r="F260" i="69" s="1"/>
  <c r="Z237" i="69" a="1"/>
  <c r="E260" i="69" s="1"/>
  <c r="Y237" i="69" a="1"/>
  <c r="D260" i="69" s="1"/>
  <c r="X237" i="69" a="1"/>
  <c r="C260" i="69" s="1"/>
  <c r="W237" i="69" a="1"/>
  <c r="B260" i="69" s="1"/>
  <c r="AE236" i="69" a="1"/>
  <c r="J259" i="69" s="1"/>
  <c r="AD236" i="69" a="1"/>
  <c r="I259" i="69" s="1"/>
  <c r="AC236" i="69" a="1"/>
  <c r="H259" i="69" s="1"/>
  <c r="AB236" i="69" a="1"/>
  <c r="G259" i="69" s="1"/>
  <c r="AA236" i="69" a="1"/>
  <c r="F259" i="69" s="1"/>
  <c r="Z236" i="69" a="1"/>
  <c r="E259" i="69" s="1"/>
  <c r="Y236" i="69" a="1"/>
  <c r="D259" i="69" s="1"/>
  <c r="X236" i="69" a="1"/>
  <c r="C259" i="69" s="1"/>
  <c r="W236" i="69" a="1"/>
  <c r="B259" i="69" s="1"/>
  <c r="AE235" i="69" a="1"/>
  <c r="J258" i="69" s="1"/>
  <c r="AD235" i="69" a="1"/>
  <c r="I258" i="69" s="1"/>
  <c r="AC235" i="69" a="1"/>
  <c r="H258" i="69" s="1"/>
  <c r="AB235" i="69" a="1"/>
  <c r="G258" i="69" s="1"/>
  <c r="AA235" i="69" a="1"/>
  <c r="F258" i="69" s="1"/>
  <c r="Z235" i="69" a="1"/>
  <c r="E258" i="69" s="1"/>
  <c r="Y235" i="69" a="1"/>
  <c r="D258" i="69" s="1"/>
  <c r="X235" i="69" a="1"/>
  <c r="C258" i="69" s="1"/>
  <c r="W235" i="69" a="1"/>
  <c r="B258" i="69" s="1"/>
  <c r="AE234" i="69" a="1"/>
  <c r="J257" i="69" s="1"/>
  <c r="AD234" i="69" a="1"/>
  <c r="I257" i="69" s="1"/>
  <c r="AC234" i="69" a="1"/>
  <c r="H257" i="69" s="1"/>
  <c r="AB234" i="69" a="1"/>
  <c r="G257" i="69" s="1"/>
  <c r="AA234" i="69" a="1"/>
  <c r="F257" i="69" s="1"/>
  <c r="Z234" i="69" a="1"/>
  <c r="E257" i="69" s="1"/>
  <c r="Y234" i="69" a="1"/>
  <c r="D257" i="69" s="1"/>
  <c r="X234" i="69" a="1"/>
  <c r="C257" i="69" s="1"/>
  <c r="W234" i="69" a="1"/>
  <c r="B257" i="69" s="1"/>
  <c r="AE233" i="69" a="1"/>
  <c r="J256" i="69" s="1"/>
  <c r="AD233" i="69" a="1"/>
  <c r="I256" i="69" s="1"/>
  <c r="AC233" i="69" a="1"/>
  <c r="H256" i="69" s="1"/>
  <c r="AB233" i="69" a="1"/>
  <c r="G256" i="69" s="1"/>
  <c r="AA233" i="69" a="1"/>
  <c r="F256" i="69" s="1"/>
  <c r="Z233" i="69" a="1"/>
  <c r="E256" i="69" s="1"/>
  <c r="Y233" i="69" a="1"/>
  <c r="D256" i="69" s="1"/>
  <c r="X233" i="69" a="1"/>
  <c r="C256" i="69" s="1"/>
  <c r="W233" i="69" a="1"/>
  <c r="B256" i="69" s="1"/>
  <c r="AE232" i="69" a="1"/>
  <c r="J255" i="69" s="1"/>
  <c r="AD232" i="69" a="1"/>
  <c r="I255" i="69" s="1"/>
  <c r="AC232" i="69" a="1"/>
  <c r="H255" i="69" s="1"/>
  <c r="AB232" i="69" a="1"/>
  <c r="G255" i="69" s="1"/>
  <c r="AA232" i="69" a="1"/>
  <c r="F255" i="69" s="1"/>
  <c r="Z232" i="69" a="1"/>
  <c r="E255" i="69" s="1"/>
  <c r="Y232" i="69" a="1"/>
  <c r="D255" i="69" s="1"/>
  <c r="X232" i="69" a="1"/>
  <c r="C255" i="69" s="1"/>
  <c r="W232" i="69" a="1"/>
  <c r="B255" i="69" s="1"/>
  <c r="AE231" i="69" a="1"/>
  <c r="J254" i="69" s="1"/>
  <c r="AD231" i="69" a="1"/>
  <c r="I254" i="69" s="1"/>
  <c r="AC231" i="69" a="1"/>
  <c r="H254" i="69" s="1"/>
  <c r="AB231" i="69" a="1"/>
  <c r="G254" i="69" s="1"/>
  <c r="AA231" i="69" a="1"/>
  <c r="F254" i="69" s="1"/>
  <c r="Z231" i="69" a="1"/>
  <c r="E254" i="69" s="1"/>
  <c r="Y231" i="69" a="1"/>
  <c r="D254" i="69" s="1"/>
  <c r="X231" i="69" a="1"/>
  <c r="C254" i="69" s="1"/>
  <c r="W231" i="69" a="1"/>
  <c r="B254" i="69" s="1"/>
  <c r="AE230" i="69" a="1"/>
  <c r="J253" i="69" s="1"/>
  <c r="AD230" i="69" a="1"/>
  <c r="I253" i="69" s="1"/>
  <c r="AC230" i="69" a="1"/>
  <c r="H253" i="69" s="1"/>
  <c r="AB230" i="69" a="1"/>
  <c r="G253" i="69" s="1"/>
  <c r="AA230" i="69" a="1"/>
  <c r="F253" i="69" s="1"/>
  <c r="Z230" i="69" a="1"/>
  <c r="E253" i="69" s="1"/>
  <c r="Y230" i="69" a="1"/>
  <c r="D253" i="69" s="1"/>
  <c r="X230" i="69" a="1"/>
  <c r="C253" i="69" s="1"/>
  <c r="W230" i="69" a="1"/>
  <c r="B253" i="69" s="1"/>
  <c r="AE229" i="69" a="1"/>
  <c r="J252" i="69" s="1"/>
  <c r="AD229" i="69" a="1"/>
  <c r="I252" i="69" s="1"/>
  <c r="AC229" i="69" a="1"/>
  <c r="H252" i="69" s="1"/>
  <c r="AB229" i="69" a="1"/>
  <c r="G252" i="69" s="1"/>
  <c r="AA229" i="69" a="1"/>
  <c r="F252" i="69" s="1"/>
  <c r="Z229" i="69" a="1"/>
  <c r="E252" i="69" s="1"/>
  <c r="Y229" i="69" a="1"/>
  <c r="D252" i="69" s="1"/>
  <c r="X229" i="69" a="1"/>
  <c r="C252" i="69" s="1"/>
  <c r="W229" i="69" a="1"/>
  <c r="B252" i="69" s="1"/>
  <c r="AE228" i="69" a="1"/>
  <c r="J251" i="69" s="1"/>
  <c r="AD228" i="69" a="1"/>
  <c r="I251" i="69" s="1"/>
  <c r="AC228" i="69" a="1"/>
  <c r="H251" i="69" s="1"/>
  <c r="AB228" i="69" a="1"/>
  <c r="G251" i="69" s="1"/>
  <c r="AA228" i="69" a="1"/>
  <c r="F251" i="69" s="1"/>
  <c r="Z228" i="69" a="1"/>
  <c r="E251" i="69" s="1"/>
  <c r="Y228" i="69" a="1"/>
  <c r="D251" i="69" s="1"/>
  <c r="X228" i="69" a="1"/>
  <c r="C251" i="69" s="1"/>
  <c r="W228" i="69" a="1"/>
  <c r="B251" i="69" s="1"/>
  <c r="AE227" i="69" a="1"/>
  <c r="J250" i="69" s="1"/>
  <c r="AD227" i="69" a="1"/>
  <c r="I250" i="69" s="1"/>
  <c r="AC227" i="69" a="1"/>
  <c r="H250" i="69" s="1"/>
  <c r="AB227" i="69" a="1"/>
  <c r="G250" i="69" s="1"/>
  <c r="AA227" i="69" a="1"/>
  <c r="F250" i="69" s="1"/>
  <c r="Z227" i="69" a="1"/>
  <c r="E250" i="69" s="1"/>
  <c r="Y227" i="69" a="1"/>
  <c r="D250" i="69" s="1"/>
  <c r="X227" i="69" a="1"/>
  <c r="C250" i="69" s="1"/>
  <c r="W227" i="69" a="1"/>
  <c r="B250" i="69" s="1"/>
  <c r="AE226" i="69" a="1"/>
  <c r="J249" i="69" s="1"/>
  <c r="AD226" i="69" a="1"/>
  <c r="I249" i="69" s="1"/>
  <c r="AC226" i="69" a="1"/>
  <c r="H249" i="69" s="1"/>
  <c r="AB226" i="69" a="1"/>
  <c r="G249" i="69" s="1"/>
  <c r="AA226" i="69" a="1"/>
  <c r="F249" i="69" s="1"/>
  <c r="Z226" i="69" a="1"/>
  <c r="E249" i="69" s="1"/>
  <c r="Y226" i="69" a="1"/>
  <c r="D249" i="69" s="1"/>
  <c r="X226" i="69" a="1"/>
  <c r="C249" i="69" s="1"/>
  <c r="W226" i="69" a="1"/>
  <c r="B249" i="69" s="1"/>
  <c r="AE225" i="69" a="1"/>
  <c r="J248" i="69" s="1"/>
  <c r="AD225" i="69" a="1"/>
  <c r="I248" i="69" s="1"/>
  <c r="AC225" i="69" a="1"/>
  <c r="H248" i="69" s="1"/>
  <c r="AB225" i="69" a="1"/>
  <c r="G248" i="69" s="1"/>
  <c r="AA225" i="69" a="1"/>
  <c r="F248" i="69" s="1"/>
  <c r="Z225" i="69" a="1"/>
  <c r="E248" i="69" s="1"/>
  <c r="Y225" i="69" a="1"/>
  <c r="D248" i="69" s="1"/>
  <c r="X225" i="69" a="1"/>
  <c r="C248" i="69" s="1"/>
  <c r="W225" i="69" a="1"/>
  <c r="B248" i="69" s="1"/>
  <c r="AE224" i="69" a="1"/>
  <c r="J247" i="69" s="1"/>
  <c r="AD224" i="69" a="1"/>
  <c r="I247" i="69" s="1"/>
  <c r="AC224" i="69" a="1"/>
  <c r="H247" i="69" s="1"/>
  <c r="AB224" i="69" a="1"/>
  <c r="G247" i="69" s="1"/>
  <c r="AA224" i="69" a="1"/>
  <c r="F247" i="69" s="1"/>
  <c r="Z224" i="69" a="1"/>
  <c r="E247" i="69" s="1"/>
  <c r="Y224" i="69" a="1"/>
  <c r="D247" i="69" s="1"/>
  <c r="X224" i="69" a="1"/>
  <c r="C247" i="69" s="1"/>
  <c r="W224" i="69" a="1"/>
  <c r="B247" i="69" s="1"/>
  <c r="AE223" i="69" a="1"/>
  <c r="J246" i="69" s="1"/>
  <c r="AD223" i="69" a="1"/>
  <c r="I246" i="69" s="1"/>
  <c r="AC223" i="69" a="1"/>
  <c r="H246" i="69" s="1"/>
  <c r="AB223" i="69" a="1"/>
  <c r="G246" i="69" s="1"/>
  <c r="AA223" i="69" a="1"/>
  <c r="F246" i="69" s="1"/>
  <c r="Z223" i="69" a="1"/>
  <c r="E246" i="69" s="1"/>
  <c r="Y223" i="69" a="1"/>
  <c r="D246" i="69" s="1"/>
  <c r="X223" i="69" a="1"/>
  <c r="C246" i="69" s="1"/>
  <c r="W223" i="69" a="1"/>
  <c r="B246" i="69" s="1"/>
  <c r="AE222" i="69" a="1"/>
  <c r="J245" i="69" s="1"/>
  <c r="AD222" i="69" a="1"/>
  <c r="I245" i="69" s="1"/>
  <c r="AC222" i="69" a="1"/>
  <c r="H245" i="69" s="1"/>
  <c r="AB222" i="69" a="1"/>
  <c r="G245" i="69" s="1"/>
  <c r="AA222" i="69" a="1"/>
  <c r="F245" i="69" s="1"/>
  <c r="Z222" i="69" a="1"/>
  <c r="E245" i="69" s="1"/>
  <c r="Y222" i="69" a="1"/>
  <c r="D245" i="69" s="1"/>
  <c r="X222" i="69" a="1"/>
  <c r="C245" i="69" s="1"/>
  <c r="W222" i="69" a="1"/>
  <c r="B245" i="69" s="1"/>
  <c r="AE221" i="69" a="1"/>
  <c r="J244" i="69" s="1"/>
  <c r="AD221" i="69" a="1"/>
  <c r="I244" i="69" s="1"/>
  <c r="AC221" i="69" a="1"/>
  <c r="H244" i="69" s="1"/>
  <c r="AB221" i="69" a="1"/>
  <c r="G244" i="69" s="1"/>
  <c r="AA221" i="69" a="1"/>
  <c r="F244" i="69" s="1"/>
  <c r="Z221" i="69" a="1"/>
  <c r="E244" i="69" s="1"/>
  <c r="Y221" i="69" a="1"/>
  <c r="D244" i="69" s="1"/>
  <c r="X221" i="69" a="1"/>
  <c r="C244" i="69" s="1"/>
  <c r="W221" i="69" a="1"/>
  <c r="B244" i="69" s="1"/>
  <c r="AE220" i="69" a="1"/>
  <c r="J243" i="69" s="1"/>
  <c r="AD220" i="69" a="1"/>
  <c r="I243" i="69" s="1"/>
  <c r="AC220" i="69" a="1"/>
  <c r="H243" i="69" s="1"/>
  <c r="AB220" i="69" a="1"/>
  <c r="G243" i="69" s="1"/>
  <c r="AA220" i="69" a="1"/>
  <c r="F243" i="69" s="1"/>
  <c r="Z220" i="69" a="1"/>
  <c r="E243" i="69" s="1"/>
  <c r="Y220" i="69" a="1"/>
  <c r="D243" i="69" s="1"/>
  <c r="X220" i="69" a="1"/>
  <c r="C243" i="69" s="1"/>
  <c r="W220" i="69" a="1"/>
  <c r="B243" i="69" s="1"/>
  <c r="AE219" i="69" a="1"/>
  <c r="J242" i="69" s="1"/>
  <c r="AD219" i="69" a="1"/>
  <c r="I242" i="69" s="1"/>
  <c r="AC219" i="69" a="1"/>
  <c r="H242" i="69" s="1"/>
  <c r="AB219" i="69" a="1"/>
  <c r="G242" i="69" s="1"/>
  <c r="AA219" i="69" a="1"/>
  <c r="F242" i="69" s="1"/>
  <c r="Z219" i="69" a="1"/>
  <c r="E242" i="69" s="1"/>
  <c r="Y219" i="69" a="1"/>
  <c r="D242" i="69" s="1"/>
  <c r="X219" i="69" a="1"/>
  <c r="C242" i="69" s="1"/>
  <c r="W219" i="69" a="1"/>
  <c r="B242" i="69" s="1"/>
  <c r="AE218" i="69" a="1"/>
  <c r="J241" i="69" s="1"/>
  <c r="AD218" i="69" a="1"/>
  <c r="I241" i="69" s="1"/>
  <c r="AC218" i="69" a="1"/>
  <c r="H241" i="69" s="1"/>
  <c r="AB218" i="69" a="1"/>
  <c r="G241" i="69" s="1"/>
  <c r="AA218" i="69" a="1"/>
  <c r="F241" i="69" s="1"/>
  <c r="Z218" i="69" a="1"/>
  <c r="E241" i="69" s="1"/>
  <c r="Y218" i="69" a="1"/>
  <c r="D241" i="69" s="1"/>
  <c r="X218" i="69" a="1"/>
  <c r="C241" i="69" s="1"/>
  <c r="W218" i="69" a="1"/>
  <c r="B241" i="69" s="1"/>
  <c r="AE217" i="69" a="1"/>
  <c r="J240" i="69" s="1"/>
  <c r="AD217" i="69" a="1"/>
  <c r="I240" i="69" s="1"/>
  <c r="AC217" i="69" a="1"/>
  <c r="H240" i="69" s="1"/>
  <c r="AB217" i="69" a="1"/>
  <c r="G240" i="69" s="1"/>
  <c r="AA217" i="69" a="1"/>
  <c r="F240" i="69" s="1"/>
  <c r="Z217" i="69" a="1"/>
  <c r="E240" i="69" s="1"/>
  <c r="Y217" i="69" a="1"/>
  <c r="D240" i="69" s="1"/>
  <c r="X217" i="69" a="1"/>
  <c r="C240" i="69" s="1"/>
  <c r="W217" i="69" a="1"/>
  <c r="B240" i="69" s="1"/>
  <c r="AE216" i="69" a="1"/>
  <c r="J239" i="69" s="1"/>
  <c r="AD216" i="69" a="1"/>
  <c r="I239" i="69" s="1"/>
  <c r="AC216" i="69" a="1"/>
  <c r="H239" i="69" s="1"/>
  <c r="AB216" i="69" a="1"/>
  <c r="G239" i="69" s="1"/>
  <c r="AA216" i="69" a="1"/>
  <c r="F239" i="69" s="1"/>
  <c r="Z216" i="69" a="1"/>
  <c r="E239" i="69" s="1"/>
  <c r="Y216" i="69" a="1"/>
  <c r="D239" i="69" s="1"/>
  <c r="X216" i="69" a="1"/>
  <c r="C239" i="69" s="1"/>
  <c r="W216" i="69" a="1"/>
  <c r="B239" i="69" s="1"/>
  <c r="AE215" i="69" a="1"/>
  <c r="J238" i="69" s="1"/>
  <c r="AD215" i="69" a="1"/>
  <c r="I238" i="69" s="1"/>
  <c r="AC215" i="69" a="1"/>
  <c r="H238" i="69" s="1"/>
  <c r="AB215" i="69" a="1"/>
  <c r="G238" i="69" s="1"/>
  <c r="AA215" i="69" a="1"/>
  <c r="F238" i="69" s="1"/>
  <c r="Z215" i="69" a="1"/>
  <c r="E238" i="69" s="1"/>
  <c r="Y215" i="69" a="1"/>
  <c r="D238" i="69" s="1"/>
  <c r="X215" i="69" a="1"/>
  <c r="C238" i="69" s="1"/>
  <c r="W215" i="69" a="1"/>
  <c r="B238" i="69" s="1"/>
  <c r="AE214" i="69" a="1"/>
  <c r="J237" i="69" s="1"/>
  <c r="AD214" i="69" a="1"/>
  <c r="I237" i="69" s="1"/>
  <c r="AC214" i="69" a="1"/>
  <c r="H237" i="69" s="1"/>
  <c r="AB214" i="69" a="1"/>
  <c r="G237" i="69" s="1"/>
  <c r="AA214" i="69" a="1"/>
  <c r="F237" i="69" s="1"/>
  <c r="Z214" i="69" a="1"/>
  <c r="E237" i="69" s="1"/>
  <c r="Y214" i="69" a="1"/>
  <c r="D237" i="69" s="1"/>
  <c r="X214" i="69" a="1"/>
  <c r="C237" i="69" s="1"/>
  <c r="W214" i="69" a="1"/>
  <c r="B237" i="69" s="1"/>
  <c r="AE213" i="69" a="1"/>
  <c r="J236" i="69" s="1"/>
  <c r="AD213" i="69" a="1"/>
  <c r="I236" i="69" s="1"/>
  <c r="AC213" i="69" a="1"/>
  <c r="H236" i="69" s="1"/>
  <c r="AB213" i="69" a="1"/>
  <c r="G236" i="69" s="1"/>
  <c r="AA213" i="69" a="1"/>
  <c r="F236" i="69" s="1"/>
  <c r="Z213" i="69" a="1"/>
  <c r="E236" i="69" s="1"/>
  <c r="Y213" i="69" a="1"/>
  <c r="D236" i="69" s="1"/>
  <c r="X213" i="69" a="1"/>
  <c r="C236" i="69" s="1"/>
  <c r="W213" i="69" a="1"/>
  <c r="B236" i="69" s="1"/>
  <c r="E360" i="68" a="1"/>
  <c r="D360" i="68" a="1"/>
  <c r="C360" i="68" a="1"/>
  <c r="B360" i="68" a="1"/>
  <c r="E359" i="68" a="1"/>
  <c r="D359" i="68" a="1"/>
  <c r="C359" i="68" a="1"/>
  <c r="B359" i="68" a="1"/>
  <c r="E358" i="68" a="1"/>
  <c r="D358" i="68" a="1"/>
  <c r="C358" i="68" a="1"/>
  <c r="B358" i="68" a="1"/>
  <c r="E357" i="68" a="1"/>
  <c r="D357" i="68" a="1"/>
  <c r="C357" i="68" a="1"/>
  <c r="B357" i="68" a="1"/>
  <c r="E356" i="68" a="1"/>
  <c r="D356" i="68" a="1"/>
  <c r="C356" i="68" a="1"/>
  <c r="B356" i="68" a="1"/>
  <c r="E355" i="68" a="1"/>
  <c r="D355" i="68" a="1"/>
  <c r="C355" i="68" a="1"/>
  <c r="B355" i="68" a="1"/>
  <c r="E354" i="68" a="1"/>
  <c r="D354" i="68" a="1"/>
  <c r="C354" i="68" a="1"/>
  <c r="B354" i="68" a="1"/>
  <c r="E353" i="68" a="1"/>
  <c r="D353" i="68" a="1"/>
  <c r="C353" i="68" a="1"/>
  <c r="B353" i="68" a="1"/>
  <c r="E352" i="68" a="1"/>
  <c r="D352" i="68" a="1"/>
  <c r="C352" i="68" a="1"/>
  <c r="B352" i="68" a="1"/>
  <c r="AE238" i="68" a="1"/>
  <c r="J261" i="68" s="1"/>
  <c r="AD238" i="68" a="1"/>
  <c r="I261" i="68" s="1"/>
  <c r="AC238" i="68" a="1"/>
  <c r="H261" i="68" s="1"/>
  <c r="AB238" i="68" a="1"/>
  <c r="G261" i="68" s="1"/>
  <c r="AA238" i="68" a="1"/>
  <c r="F261" i="68" s="1"/>
  <c r="Z238" i="68" a="1"/>
  <c r="E261" i="68" s="1"/>
  <c r="Y238" i="68" a="1"/>
  <c r="D261" i="68" s="1"/>
  <c r="X238" i="68" a="1"/>
  <c r="C261" i="68" s="1"/>
  <c r="W238" i="68" a="1"/>
  <c r="B261" i="68" s="1"/>
  <c r="AE237" i="68" a="1"/>
  <c r="J260" i="68" s="1"/>
  <c r="AD237" i="68" a="1"/>
  <c r="I260" i="68" s="1"/>
  <c r="AC237" i="68" a="1"/>
  <c r="H260" i="68" s="1"/>
  <c r="AB237" i="68" a="1"/>
  <c r="G260" i="68" s="1"/>
  <c r="AA237" i="68" a="1"/>
  <c r="F260" i="68" s="1"/>
  <c r="Z237" i="68" a="1"/>
  <c r="E260" i="68" s="1"/>
  <c r="Y237" i="68" a="1"/>
  <c r="D260" i="68" s="1"/>
  <c r="X237" i="68" a="1"/>
  <c r="C260" i="68" s="1"/>
  <c r="W237" i="68" a="1"/>
  <c r="B260" i="68" s="1"/>
  <c r="AE236" i="68" a="1"/>
  <c r="J259" i="68" s="1"/>
  <c r="AD236" i="68" a="1"/>
  <c r="I259" i="68" s="1"/>
  <c r="AC236" i="68" a="1"/>
  <c r="H259" i="68" s="1"/>
  <c r="AB236" i="68" a="1"/>
  <c r="G259" i="68" s="1"/>
  <c r="AA236" i="68" a="1"/>
  <c r="F259" i="68" s="1"/>
  <c r="Z236" i="68" a="1"/>
  <c r="E259" i="68" s="1"/>
  <c r="Y236" i="68" a="1"/>
  <c r="D259" i="68" s="1"/>
  <c r="X236" i="68" a="1"/>
  <c r="C259" i="68" s="1"/>
  <c r="W236" i="68" a="1"/>
  <c r="B259" i="68" s="1"/>
  <c r="AE235" i="68" a="1"/>
  <c r="J258" i="68" s="1"/>
  <c r="AD235" i="68" a="1"/>
  <c r="I258" i="68" s="1"/>
  <c r="AC235" i="68" a="1"/>
  <c r="H258" i="68" s="1"/>
  <c r="AB235" i="68" a="1"/>
  <c r="G258" i="68" s="1"/>
  <c r="AA235" i="68" a="1"/>
  <c r="F258" i="68" s="1"/>
  <c r="Z235" i="68" a="1"/>
  <c r="E258" i="68" s="1"/>
  <c r="Y235" i="68" a="1"/>
  <c r="D258" i="68" s="1"/>
  <c r="X235" i="68" a="1"/>
  <c r="C258" i="68" s="1"/>
  <c r="W235" i="68" a="1"/>
  <c r="B258" i="68" s="1"/>
  <c r="AE234" i="68" a="1"/>
  <c r="J257" i="68" s="1"/>
  <c r="AD234" i="68" a="1"/>
  <c r="I257" i="68" s="1"/>
  <c r="AC234" i="68" a="1"/>
  <c r="H257" i="68" s="1"/>
  <c r="AB234" i="68" a="1"/>
  <c r="G257" i="68" s="1"/>
  <c r="AA234" i="68" a="1"/>
  <c r="F257" i="68" s="1"/>
  <c r="Z234" i="68" a="1"/>
  <c r="E257" i="68" s="1"/>
  <c r="Y234" i="68" a="1"/>
  <c r="D257" i="68" s="1"/>
  <c r="X234" i="68" a="1"/>
  <c r="C257" i="68" s="1"/>
  <c r="W234" i="68" a="1"/>
  <c r="B257" i="68" s="1"/>
  <c r="AE233" i="68" a="1"/>
  <c r="J256" i="68" s="1"/>
  <c r="AD233" i="68" a="1"/>
  <c r="I256" i="68" s="1"/>
  <c r="AC233" i="68" a="1"/>
  <c r="H256" i="68" s="1"/>
  <c r="AB233" i="68" a="1"/>
  <c r="G256" i="68" s="1"/>
  <c r="AA233" i="68" a="1"/>
  <c r="F256" i="68" s="1"/>
  <c r="Z233" i="68" a="1"/>
  <c r="E256" i="68" s="1"/>
  <c r="Y233" i="68" a="1"/>
  <c r="D256" i="68" s="1"/>
  <c r="X233" i="68" a="1"/>
  <c r="C256" i="68" s="1"/>
  <c r="W233" i="68" a="1"/>
  <c r="B256" i="68" s="1"/>
  <c r="AE232" i="68" a="1"/>
  <c r="J255" i="68" s="1"/>
  <c r="AD232" i="68" a="1"/>
  <c r="I255" i="68" s="1"/>
  <c r="AC232" i="68" a="1"/>
  <c r="H255" i="68" s="1"/>
  <c r="AB232" i="68" a="1"/>
  <c r="G255" i="68" s="1"/>
  <c r="AA232" i="68" a="1"/>
  <c r="F255" i="68" s="1"/>
  <c r="Z232" i="68" a="1"/>
  <c r="E255" i="68" s="1"/>
  <c r="Y232" i="68" a="1"/>
  <c r="D255" i="68" s="1"/>
  <c r="X232" i="68" a="1"/>
  <c r="C255" i="68" s="1"/>
  <c r="W232" i="68" a="1"/>
  <c r="B255" i="68" s="1"/>
  <c r="AE231" i="68" a="1"/>
  <c r="J254" i="68" s="1"/>
  <c r="AD231" i="68" a="1"/>
  <c r="I254" i="68" s="1"/>
  <c r="AC231" i="68" a="1"/>
  <c r="H254" i="68" s="1"/>
  <c r="AB231" i="68" a="1"/>
  <c r="G254" i="68" s="1"/>
  <c r="AA231" i="68" a="1"/>
  <c r="F254" i="68" s="1"/>
  <c r="Z231" i="68" a="1"/>
  <c r="E254" i="68" s="1"/>
  <c r="Y231" i="68" a="1"/>
  <c r="D254" i="68" s="1"/>
  <c r="X231" i="68" a="1"/>
  <c r="C254" i="68" s="1"/>
  <c r="W231" i="68" a="1"/>
  <c r="B254" i="68" s="1"/>
  <c r="AE230" i="68" a="1"/>
  <c r="J253" i="68" s="1"/>
  <c r="AD230" i="68" a="1"/>
  <c r="I253" i="68" s="1"/>
  <c r="AC230" i="68" a="1"/>
  <c r="H253" i="68" s="1"/>
  <c r="AB230" i="68" a="1"/>
  <c r="G253" i="68" s="1"/>
  <c r="AA230" i="68" a="1"/>
  <c r="F253" i="68" s="1"/>
  <c r="Z230" i="68" a="1"/>
  <c r="E253" i="68" s="1"/>
  <c r="Y230" i="68" a="1"/>
  <c r="D253" i="68" s="1"/>
  <c r="X230" i="68" a="1"/>
  <c r="C253" i="68" s="1"/>
  <c r="W230" i="68" a="1"/>
  <c r="B253" i="68" s="1"/>
  <c r="AE229" i="68" a="1"/>
  <c r="J252" i="68" s="1"/>
  <c r="AD229" i="68" a="1"/>
  <c r="I252" i="68" s="1"/>
  <c r="AC229" i="68" a="1"/>
  <c r="H252" i="68" s="1"/>
  <c r="AB229" i="68" a="1"/>
  <c r="G252" i="68" s="1"/>
  <c r="AA229" i="68" a="1"/>
  <c r="F252" i="68" s="1"/>
  <c r="Z229" i="68" a="1"/>
  <c r="E252" i="68" s="1"/>
  <c r="Y229" i="68" a="1"/>
  <c r="D252" i="68" s="1"/>
  <c r="X229" i="68" a="1"/>
  <c r="C252" i="68" s="1"/>
  <c r="W229" i="68" a="1"/>
  <c r="B252" i="68" s="1"/>
  <c r="AE228" i="68" a="1"/>
  <c r="J251" i="68" s="1"/>
  <c r="AD228" i="68" a="1"/>
  <c r="I251" i="68" s="1"/>
  <c r="AC228" i="68" a="1"/>
  <c r="H251" i="68" s="1"/>
  <c r="AB228" i="68" a="1"/>
  <c r="G251" i="68" s="1"/>
  <c r="AA228" i="68" a="1"/>
  <c r="F251" i="68" s="1"/>
  <c r="Z228" i="68" a="1"/>
  <c r="E251" i="68" s="1"/>
  <c r="Y228" i="68" a="1"/>
  <c r="D251" i="68" s="1"/>
  <c r="X228" i="68" a="1"/>
  <c r="C251" i="68" s="1"/>
  <c r="W228" i="68" a="1"/>
  <c r="B251" i="68" s="1"/>
  <c r="AE227" i="68" a="1"/>
  <c r="J250" i="68" s="1"/>
  <c r="AD227" i="68" a="1"/>
  <c r="I250" i="68" s="1"/>
  <c r="AC227" i="68" a="1"/>
  <c r="H250" i="68" s="1"/>
  <c r="AB227" i="68" a="1"/>
  <c r="G250" i="68" s="1"/>
  <c r="AA227" i="68" a="1"/>
  <c r="F250" i="68" s="1"/>
  <c r="Z227" i="68" a="1"/>
  <c r="E250" i="68" s="1"/>
  <c r="Y227" i="68" a="1"/>
  <c r="D250" i="68" s="1"/>
  <c r="X227" i="68" a="1"/>
  <c r="C250" i="68" s="1"/>
  <c r="W227" i="68" a="1"/>
  <c r="B250" i="68" s="1"/>
  <c r="AE226" i="68" a="1"/>
  <c r="J249" i="68" s="1"/>
  <c r="AD226" i="68" a="1"/>
  <c r="I249" i="68" s="1"/>
  <c r="AC226" i="68" a="1"/>
  <c r="H249" i="68" s="1"/>
  <c r="AB226" i="68" a="1"/>
  <c r="G249" i="68" s="1"/>
  <c r="AA226" i="68" a="1"/>
  <c r="F249" i="68" s="1"/>
  <c r="Z226" i="68" a="1"/>
  <c r="E249" i="68" s="1"/>
  <c r="Y226" i="68" a="1"/>
  <c r="D249" i="68" s="1"/>
  <c r="X226" i="68" a="1"/>
  <c r="C249" i="68" s="1"/>
  <c r="W226" i="68" a="1"/>
  <c r="B249" i="68" s="1"/>
  <c r="AE225" i="68" a="1"/>
  <c r="J248" i="68" s="1"/>
  <c r="AD225" i="68" a="1"/>
  <c r="I248" i="68" s="1"/>
  <c r="AC225" i="68" a="1"/>
  <c r="H248" i="68" s="1"/>
  <c r="AB225" i="68" a="1"/>
  <c r="G248" i="68" s="1"/>
  <c r="AA225" i="68" a="1"/>
  <c r="F248" i="68" s="1"/>
  <c r="Z225" i="68" a="1"/>
  <c r="E248" i="68" s="1"/>
  <c r="Y225" i="68" a="1"/>
  <c r="D248" i="68" s="1"/>
  <c r="X225" i="68" a="1"/>
  <c r="C248" i="68" s="1"/>
  <c r="W225" i="68" a="1"/>
  <c r="B248" i="68" s="1"/>
  <c r="AE224" i="68" a="1"/>
  <c r="J247" i="68" s="1"/>
  <c r="AD224" i="68" a="1"/>
  <c r="I247" i="68" s="1"/>
  <c r="AC224" i="68" a="1"/>
  <c r="H247" i="68" s="1"/>
  <c r="AB224" i="68" a="1"/>
  <c r="G247" i="68" s="1"/>
  <c r="AA224" i="68" a="1"/>
  <c r="F247" i="68" s="1"/>
  <c r="Z224" i="68" a="1"/>
  <c r="E247" i="68" s="1"/>
  <c r="Y224" i="68" a="1"/>
  <c r="D247" i="68" s="1"/>
  <c r="X224" i="68" a="1"/>
  <c r="C247" i="68" s="1"/>
  <c r="W224" i="68" a="1"/>
  <c r="B247" i="68" s="1"/>
  <c r="AE223" i="68" a="1"/>
  <c r="J246" i="68" s="1"/>
  <c r="AD223" i="68" a="1"/>
  <c r="I246" i="68" s="1"/>
  <c r="AC223" i="68" a="1"/>
  <c r="H246" i="68" s="1"/>
  <c r="AB223" i="68" a="1"/>
  <c r="G246" i="68" s="1"/>
  <c r="AA223" i="68" a="1"/>
  <c r="F246" i="68" s="1"/>
  <c r="Z223" i="68" a="1"/>
  <c r="E246" i="68" s="1"/>
  <c r="Y223" i="68" a="1"/>
  <c r="D246" i="68" s="1"/>
  <c r="X223" i="68" a="1"/>
  <c r="C246" i="68" s="1"/>
  <c r="W223" i="68" a="1"/>
  <c r="B246" i="68" s="1"/>
  <c r="AE222" i="68" a="1"/>
  <c r="J245" i="68" s="1"/>
  <c r="AD222" i="68" a="1"/>
  <c r="I245" i="68" s="1"/>
  <c r="AC222" i="68" a="1"/>
  <c r="H245" i="68" s="1"/>
  <c r="AB222" i="68" a="1"/>
  <c r="G245" i="68" s="1"/>
  <c r="AA222" i="68" a="1"/>
  <c r="F245" i="68" s="1"/>
  <c r="Z222" i="68" a="1"/>
  <c r="E245" i="68" s="1"/>
  <c r="Y222" i="68" a="1"/>
  <c r="D245" i="68" s="1"/>
  <c r="X222" i="68" a="1"/>
  <c r="C245" i="68" s="1"/>
  <c r="W222" i="68" a="1"/>
  <c r="B245" i="68" s="1"/>
  <c r="AE221" i="68" a="1"/>
  <c r="J244" i="68" s="1"/>
  <c r="AD221" i="68" a="1"/>
  <c r="I244" i="68" s="1"/>
  <c r="AC221" i="68" a="1"/>
  <c r="H244" i="68" s="1"/>
  <c r="AB221" i="68" a="1"/>
  <c r="G244" i="68" s="1"/>
  <c r="AA221" i="68" a="1"/>
  <c r="F244" i="68" s="1"/>
  <c r="Z221" i="68" a="1"/>
  <c r="E244" i="68" s="1"/>
  <c r="Y221" i="68" a="1"/>
  <c r="D244" i="68" s="1"/>
  <c r="X221" i="68" a="1"/>
  <c r="C244" i="68" s="1"/>
  <c r="W221" i="68" a="1"/>
  <c r="B244" i="68" s="1"/>
  <c r="AE220" i="68" a="1"/>
  <c r="J243" i="68" s="1"/>
  <c r="AD220" i="68" a="1"/>
  <c r="I243" i="68" s="1"/>
  <c r="AC220" i="68" a="1"/>
  <c r="H243" i="68" s="1"/>
  <c r="AB220" i="68" a="1"/>
  <c r="G243" i="68" s="1"/>
  <c r="AA220" i="68" a="1"/>
  <c r="F243" i="68" s="1"/>
  <c r="Z220" i="68" a="1"/>
  <c r="E243" i="68" s="1"/>
  <c r="Y220" i="68" a="1"/>
  <c r="D243" i="68" s="1"/>
  <c r="X220" i="68" a="1"/>
  <c r="C243" i="68" s="1"/>
  <c r="W220" i="68" a="1"/>
  <c r="B243" i="68" s="1"/>
  <c r="AE219" i="68" a="1"/>
  <c r="J242" i="68" s="1"/>
  <c r="AD219" i="68" a="1"/>
  <c r="I242" i="68" s="1"/>
  <c r="AC219" i="68" a="1"/>
  <c r="H242" i="68" s="1"/>
  <c r="AB219" i="68" a="1"/>
  <c r="G242" i="68" s="1"/>
  <c r="AA219" i="68" a="1"/>
  <c r="F242" i="68" s="1"/>
  <c r="Z219" i="68" a="1"/>
  <c r="E242" i="68" s="1"/>
  <c r="Y219" i="68" a="1"/>
  <c r="D242" i="68" s="1"/>
  <c r="X219" i="68" a="1"/>
  <c r="C242" i="68" s="1"/>
  <c r="W219" i="68" a="1"/>
  <c r="B242" i="68" s="1"/>
  <c r="AE218" i="68" a="1"/>
  <c r="J241" i="68" s="1"/>
  <c r="AD218" i="68" a="1"/>
  <c r="I241" i="68" s="1"/>
  <c r="AC218" i="68" a="1"/>
  <c r="H241" i="68" s="1"/>
  <c r="AB218" i="68" a="1"/>
  <c r="G241" i="68" s="1"/>
  <c r="AA218" i="68" a="1"/>
  <c r="F241" i="68" s="1"/>
  <c r="Z218" i="68" a="1"/>
  <c r="E241" i="68" s="1"/>
  <c r="Y218" i="68" a="1"/>
  <c r="D241" i="68" s="1"/>
  <c r="X218" i="68" a="1"/>
  <c r="C241" i="68" s="1"/>
  <c r="W218" i="68" a="1"/>
  <c r="B241" i="68" s="1"/>
  <c r="AE217" i="68" a="1"/>
  <c r="J240" i="68" s="1"/>
  <c r="AD217" i="68" a="1"/>
  <c r="I240" i="68" s="1"/>
  <c r="AC217" i="68" a="1"/>
  <c r="H240" i="68" s="1"/>
  <c r="AB217" i="68" a="1"/>
  <c r="G240" i="68" s="1"/>
  <c r="AA217" i="68" a="1"/>
  <c r="F240" i="68" s="1"/>
  <c r="Z217" i="68" a="1"/>
  <c r="E240" i="68" s="1"/>
  <c r="Y217" i="68" a="1"/>
  <c r="D240" i="68" s="1"/>
  <c r="X217" i="68" a="1"/>
  <c r="C240" i="68" s="1"/>
  <c r="W217" i="68" a="1"/>
  <c r="B240" i="68" s="1"/>
  <c r="AE216" i="68" a="1"/>
  <c r="J239" i="68" s="1"/>
  <c r="AD216" i="68" a="1"/>
  <c r="I239" i="68" s="1"/>
  <c r="AC216" i="68" a="1"/>
  <c r="H239" i="68" s="1"/>
  <c r="AB216" i="68" a="1"/>
  <c r="G239" i="68" s="1"/>
  <c r="AA216" i="68" a="1"/>
  <c r="F239" i="68" s="1"/>
  <c r="Z216" i="68" a="1"/>
  <c r="E239" i="68" s="1"/>
  <c r="Y216" i="68" a="1"/>
  <c r="D239" i="68" s="1"/>
  <c r="X216" i="68" a="1"/>
  <c r="C239" i="68" s="1"/>
  <c r="W216" i="68" a="1"/>
  <c r="B239" i="68" s="1"/>
  <c r="AE215" i="68" a="1"/>
  <c r="J238" i="68" s="1"/>
  <c r="AD215" i="68" a="1"/>
  <c r="I238" i="68" s="1"/>
  <c r="AC215" i="68" a="1"/>
  <c r="H238" i="68" s="1"/>
  <c r="AB215" i="68" a="1"/>
  <c r="G238" i="68" s="1"/>
  <c r="AA215" i="68" a="1"/>
  <c r="F238" i="68" s="1"/>
  <c r="Z215" i="68" a="1"/>
  <c r="E238" i="68" s="1"/>
  <c r="Y215" i="68" a="1"/>
  <c r="D238" i="68" s="1"/>
  <c r="X215" i="68" a="1"/>
  <c r="C238" i="68" s="1"/>
  <c r="W215" i="68" a="1"/>
  <c r="B238" i="68" s="1"/>
  <c r="AE214" i="68" a="1"/>
  <c r="J237" i="68" s="1"/>
  <c r="AD214" i="68" a="1"/>
  <c r="I237" i="68" s="1"/>
  <c r="AC214" i="68" a="1"/>
  <c r="H237" i="68" s="1"/>
  <c r="AB214" i="68" a="1"/>
  <c r="G237" i="68" s="1"/>
  <c r="AA214" i="68" a="1"/>
  <c r="F237" i="68" s="1"/>
  <c r="Z214" i="68" a="1"/>
  <c r="E237" i="68" s="1"/>
  <c r="Y214" i="68" a="1"/>
  <c r="D237" i="68" s="1"/>
  <c r="X214" i="68" a="1"/>
  <c r="C237" i="68" s="1"/>
  <c r="W214" i="68" a="1"/>
  <c r="B237" i="68" s="1"/>
  <c r="AE213" i="68" a="1"/>
  <c r="J236" i="68" s="1"/>
  <c r="AD213" i="68" a="1"/>
  <c r="I236" i="68" s="1"/>
  <c r="AC213" i="68" a="1"/>
  <c r="H236" i="68" s="1"/>
  <c r="AB213" i="68" a="1"/>
  <c r="G236" i="68" s="1"/>
  <c r="AA213" i="68" a="1"/>
  <c r="F236" i="68" s="1"/>
  <c r="Z213" i="68" a="1"/>
  <c r="E236" i="68" s="1"/>
  <c r="Y213" i="68" a="1"/>
  <c r="D236" i="68" s="1"/>
  <c r="X213" i="68" a="1"/>
  <c r="C236" i="68" s="1"/>
  <c r="W213" i="68" a="1"/>
  <c r="B236" i="68" s="1"/>
  <c r="E360" i="66" a="1"/>
  <c r="D360" i="66" a="1"/>
  <c r="C360" i="66" a="1"/>
  <c r="B360" i="66" a="1"/>
  <c r="E359" i="66" a="1"/>
  <c r="D359" i="66" a="1"/>
  <c r="C359" i="66" a="1"/>
  <c r="B359" i="66" a="1"/>
  <c r="E358" i="66" a="1"/>
  <c r="D358" i="66" a="1"/>
  <c r="C358" i="66" a="1"/>
  <c r="B358" i="66" a="1"/>
  <c r="E357" i="66" a="1"/>
  <c r="D357" i="66" a="1"/>
  <c r="C357" i="66" a="1"/>
  <c r="B357" i="66" a="1"/>
  <c r="E356" i="66" a="1"/>
  <c r="D356" i="66" a="1"/>
  <c r="C356" i="66" a="1"/>
  <c r="B356" i="66" a="1"/>
  <c r="E355" i="66" a="1"/>
  <c r="D355" i="66" a="1"/>
  <c r="C355" i="66" a="1"/>
  <c r="B355" i="66" a="1"/>
  <c r="E354" i="66" a="1"/>
  <c r="D354" i="66" a="1"/>
  <c r="C354" i="66" a="1"/>
  <c r="B354" i="66" a="1"/>
  <c r="E353" i="66" a="1"/>
  <c r="D353" i="66" a="1"/>
  <c r="C353" i="66" a="1"/>
  <c r="B353" i="66" a="1"/>
  <c r="E352" i="66" a="1"/>
  <c r="D352" i="66" a="1"/>
  <c r="C352" i="66" a="1"/>
  <c r="B352" i="66" a="1"/>
  <c r="AE238" i="66" a="1"/>
  <c r="J261" i="66" s="1"/>
  <c r="AD238" i="66" a="1"/>
  <c r="I261" i="66" s="1"/>
  <c r="AC238" i="66" a="1"/>
  <c r="H261" i="66" s="1"/>
  <c r="AB238" i="66" a="1"/>
  <c r="G261" i="66" s="1"/>
  <c r="AA238" i="66" a="1"/>
  <c r="F261" i="66" s="1"/>
  <c r="Z238" i="66" a="1"/>
  <c r="E261" i="66" s="1"/>
  <c r="Y238" i="66" a="1"/>
  <c r="D261" i="66" s="1"/>
  <c r="X238" i="66" a="1"/>
  <c r="C261" i="66" s="1"/>
  <c r="W238" i="66" a="1"/>
  <c r="B261" i="66" s="1"/>
  <c r="AE237" i="66" a="1"/>
  <c r="J260" i="66" s="1"/>
  <c r="AD237" i="66" a="1"/>
  <c r="I260" i="66" s="1"/>
  <c r="AC237" i="66" a="1"/>
  <c r="H260" i="66" s="1"/>
  <c r="AB237" i="66" a="1"/>
  <c r="G260" i="66" s="1"/>
  <c r="AA237" i="66" a="1"/>
  <c r="F260" i="66" s="1"/>
  <c r="Z237" i="66" a="1"/>
  <c r="E260" i="66" s="1"/>
  <c r="Y237" i="66" a="1"/>
  <c r="D260" i="66" s="1"/>
  <c r="X237" i="66" a="1"/>
  <c r="C260" i="66" s="1"/>
  <c r="W237" i="66" a="1"/>
  <c r="B260" i="66" s="1"/>
  <c r="AE236" i="66" a="1"/>
  <c r="J259" i="66" s="1"/>
  <c r="AD236" i="66" a="1"/>
  <c r="I259" i="66" s="1"/>
  <c r="AC236" i="66" a="1"/>
  <c r="H259" i="66" s="1"/>
  <c r="AB236" i="66" a="1"/>
  <c r="G259" i="66" s="1"/>
  <c r="AA236" i="66" a="1"/>
  <c r="F259" i="66" s="1"/>
  <c r="Z236" i="66" a="1"/>
  <c r="E259" i="66" s="1"/>
  <c r="Y236" i="66" a="1"/>
  <c r="D259" i="66" s="1"/>
  <c r="X236" i="66" a="1"/>
  <c r="C259" i="66" s="1"/>
  <c r="W236" i="66" a="1"/>
  <c r="B259" i="66" s="1"/>
  <c r="AE235" i="66" a="1"/>
  <c r="J258" i="66" s="1"/>
  <c r="AD235" i="66" a="1"/>
  <c r="I258" i="66" s="1"/>
  <c r="AC235" i="66" a="1"/>
  <c r="H258" i="66" s="1"/>
  <c r="AB235" i="66" a="1"/>
  <c r="G258" i="66" s="1"/>
  <c r="AA235" i="66" a="1"/>
  <c r="F258" i="66" s="1"/>
  <c r="Z235" i="66" a="1"/>
  <c r="E258" i="66" s="1"/>
  <c r="Y235" i="66" a="1"/>
  <c r="D258" i="66" s="1"/>
  <c r="X235" i="66" a="1"/>
  <c r="C258" i="66" s="1"/>
  <c r="W235" i="66" a="1"/>
  <c r="B258" i="66" s="1"/>
  <c r="AE234" i="66" a="1"/>
  <c r="J257" i="66" s="1"/>
  <c r="AD234" i="66" a="1"/>
  <c r="I257" i="66" s="1"/>
  <c r="AC234" i="66" a="1"/>
  <c r="H257" i="66" s="1"/>
  <c r="AB234" i="66" a="1"/>
  <c r="G257" i="66" s="1"/>
  <c r="AA234" i="66" a="1"/>
  <c r="F257" i="66" s="1"/>
  <c r="Z234" i="66" a="1"/>
  <c r="E257" i="66" s="1"/>
  <c r="Y234" i="66" a="1"/>
  <c r="D257" i="66" s="1"/>
  <c r="X234" i="66" a="1"/>
  <c r="C257" i="66" s="1"/>
  <c r="W234" i="66" a="1"/>
  <c r="B257" i="66" s="1"/>
  <c r="AE233" i="66" a="1"/>
  <c r="J256" i="66" s="1"/>
  <c r="AD233" i="66" a="1"/>
  <c r="I256" i="66" s="1"/>
  <c r="AC233" i="66" a="1"/>
  <c r="H256" i="66" s="1"/>
  <c r="AB233" i="66" a="1"/>
  <c r="G256" i="66" s="1"/>
  <c r="AA233" i="66" a="1"/>
  <c r="F256" i="66" s="1"/>
  <c r="Z233" i="66" a="1"/>
  <c r="E256" i="66" s="1"/>
  <c r="Y233" i="66" a="1"/>
  <c r="D256" i="66" s="1"/>
  <c r="X233" i="66" a="1"/>
  <c r="C256" i="66" s="1"/>
  <c r="W233" i="66" a="1"/>
  <c r="B256" i="66" s="1"/>
  <c r="AE232" i="66" a="1"/>
  <c r="J255" i="66" s="1"/>
  <c r="AD232" i="66" a="1"/>
  <c r="I255" i="66" s="1"/>
  <c r="AC232" i="66" a="1"/>
  <c r="H255" i="66" s="1"/>
  <c r="AB232" i="66" a="1"/>
  <c r="G255" i="66" s="1"/>
  <c r="AA232" i="66" a="1"/>
  <c r="F255" i="66" s="1"/>
  <c r="Z232" i="66" a="1"/>
  <c r="E255" i="66" s="1"/>
  <c r="Y232" i="66" a="1"/>
  <c r="D255" i="66" s="1"/>
  <c r="X232" i="66" a="1"/>
  <c r="C255" i="66" s="1"/>
  <c r="W232" i="66" a="1"/>
  <c r="B255" i="66" s="1"/>
  <c r="AE231" i="66" a="1"/>
  <c r="J254" i="66" s="1"/>
  <c r="AD231" i="66" a="1"/>
  <c r="I254" i="66" s="1"/>
  <c r="AC231" i="66" a="1"/>
  <c r="H254" i="66" s="1"/>
  <c r="AB231" i="66" a="1"/>
  <c r="G254" i="66" s="1"/>
  <c r="AA231" i="66" a="1"/>
  <c r="F254" i="66" s="1"/>
  <c r="Z231" i="66" a="1"/>
  <c r="E254" i="66" s="1"/>
  <c r="Y231" i="66" a="1"/>
  <c r="D254" i="66" s="1"/>
  <c r="X231" i="66" a="1"/>
  <c r="C254" i="66" s="1"/>
  <c r="W231" i="66" a="1"/>
  <c r="B254" i="66" s="1"/>
  <c r="AE230" i="66" a="1"/>
  <c r="J253" i="66" s="1"/>
  <c r="AD230" i="66" a="1"/>
  <c r="I253" i="66" s="1"/>
  <c r="AC230" i="66" a="1"/>
  <c r="H253" i="66" s="1"/>
  <c r="AB230" i="66" a="1"/>
  <c r="G253" i="66" s="1"/>
  <c r="AA230" i="66" a="1"/>
  <c r="F253" i="66" s="1"/>
  <c r="Z230" i="66" a="1"/>
  <c r="E253" i="66" s="1"/>
  <c r="Y230" i="66" a="1"/>
  <c r="D253" i="66" s="1"/>
  <c r="X230" i="66" a="1"/>
  <c r="C253" i="66" s="1"/>
  <c r="W230" i="66" a="1"/>
  <c r="B253" i="66" s="1"/>
  <c r="AE229" i="66" a="1"/>
  <c r="J252" i="66" s="1"/>
  <c r="AD229" i="66" a="1"/>
  <c r="I252" i="66" s="1"/>
  <c r="AC229" i="66" a="1"/>
  <c r="H252" i="66" s="1"/>
  <c r="AB229" i="66" a="1"/>
  <c r="G252" i="66" s="1"/>
  <c r="AA229" i="66" a="1"/>
  <c r="F252" i="66" s="1"/>
  <c r="Z229" i="66" a="1"/>
  <c r="E252" i="66" s="1"/>
  <c r="Y229" i="66" a="1"/>
  <c r="D252" i="66" s="1"/>
  <c r="X229" i="66" a="1"/>
  <c r="C252" i="66" s="1"/>
  <c r="W229" i="66" a="1"/>
  <c r="B252" i="66" s="1"/>
  <c r="AE228" i="66" a="1"/>
  <c r="J251" i="66" s="1"/>
  <c r="AD228" i="66" a="1"/>
  <c r="I251" i="66" s="1"/>
  <c r="AC228" i="66" a="1"/>
  <c r="H251" i="66" s="1"/>
  <c r="AB228" i="66" a="1"/>
  <c r="G251" i="66" s="1"/>
  <c r="AA228" i="66" a="1"/>
  <c r="F251" i="66" s="1"/>
  <c r="Z228" i="66" a="1"/>
  <c r="E251" i="66" s="1"/>
  <c r="Y228" i="66" a="1"/>
  <c r="D251" i="66" s="1"/>
  <c r="X228" i="66" a="1"/>
  <c r="C251" i="66" s="1"/>
  <c r="W228" i="66" a="1"/>
  <c r="B251" i="66" s="1"/>
  <c r="AE227" i="66" a="1"/>
  <c r="J250" i="66" s="1"/>
  <c r="AD227" i="66" a="1"/>
  <c r="I250" i="66" s="1"/>
  <c r="AC227" i="66" a="1"/>
  <c r="H250" i="66" s="1"/>
  <c r="AB227" i="66" a="1"/>
  <c r="G250" i="66" s="1"/>
  <c r="AA227" i="66" a="1"/>
  <c r="F250" i="66" s="1"/>
  <c r="Z227" i="66" a="1"/>
  <c r="E250" i="66" s="1"/>
  <c r="Y227" i="66" a="1"/>
  <c r="D250" i="66" s="1"/>
  <c r="X227" i="66" a="1"/>
  <c r="C250" i="66" s="1"/>
  <c r="W227" i="66" a="1"/>
  <c r="B250" i="66" s="1"/>
  <c r="AE226" i="66" a="1"/>
  <c r="J249" i="66" s="1"/>
  <c r="AD226" i="66" a="1"/>
  <c r="I249" i="66" s="1"/>
  <c r="AC226" i="66" a="1"/>
  <c r="H249" i="66" s="1"/>
  <c r="AB226" i="66" a="1"/>
  <c r="G249" i="66" s="1"/>
  <c r="AA226" i="66" a="1"/>
  <c r="F249" i="66" s="1"/>
  <c r="Z226" i="66" a="1"/>
  <c r="E249" i="66" s="1"/>
  <c r="Y226" i="66" a="1"/>
  <c r="D249" i="66" s="1"/>
  <c r="X226" i="66" a="1"/>
  <c r="C249" i="66" s="1"/>
  <c r="W226" i="66" a="1"/>
  <c r="B249" i="66" s="1"/>
  <c r="AE225" i="66" a="1"/>
  <c r="J248" i="66" s="1"/>
  <c r="AD225" i="66" a="1"/>
  <c r="I248" i="66" s="1"/>
  <c r="AC225" i="66" a="1"/>
  <c r="H248" i="66" s="1"/>
  <c r="AB225" i="66" a="1"/>
  <c r="G248" i="66" s="1"/>
  <c r="AA225" i="66" a="1"/>
  <c r="F248" i="66" s="1"/>
  <c r="Z225" i="66" a="1"/>
  <c r="E248" i="66" s="1"/>
  <c r="Y225" i="66" a="1"/>
  <c r="D248" i="66" s="1"/>
  <c r="X225" i="66" a="1"/>
  <c r="C248" i="66" s="1"/>
  <c r="W225" i="66" a="1"/>
  <c r="B248" i="66" s="1"/>
  <c r="AE224" i="66" a="1"/>
  <c r="J247" i="66" s="1"/>
  <c r="AD224" i="66" a="1"/>
  <c r="I247" i="66" s="1"/>
  <c r="AC224" i="66" a="1"/>
  <c r="H247" i="66" s="1"/>
  <c r="AB224" i="66" a="1"/>
  <c r="G247" i="66" s="1"/>
  <c r="AA224" i="66" a="1"/>
  <c r="F247" i="66" s="1"/>
  <c r="Z224" i="66" a="1"/>
  <c r="E247" i="66" s="1"/>
  <c r="Y224" i="66" a="1"/>
  <c r="D247" i="66" s="1"/>
  <c r="X224" i="66" a="1"/>
  <c r="C247" i="66" s="1"/>
  <c r="W224" i="66" a="1"/>
  <c r="B247" i="66" s="1"/>
  <c r="AE223" i="66" a="1"/>
  <c r="J246" i="66" s="1"/>
  <c r="AD223" i="66" a="1"/>
  <c r="I246" i="66" s="1"/>
  <c r="AC223" i="66" a="1"/>
  <c r="H246" i="66" s="1"/>
  <c r="AB223" i="66" a="1"/>
  <c r="G246" i="66" s="1"/>
  <c r="AA223" i="66" a="1"/>
  <c r="F246" i="66" s="1"/>
  <c r="Z223" i="66" a="1"/>
  <c r="E246" i="66" s="1"/>
  <c r="Y223" i="66" a="1"/>
  <c r="D246" i="66" s="1"/>
  <c r="X223" i="66" a="1"/>
  <c r="C246" i="66" s="1"/>
  <c r="W223" i="66" a="1"/>
  <c r="B246" i="66" s="1"/>
  <c r="AE222" i="66" a="1"/>
  <c r="J245" i="66" s="1"/>
  <c r="AD222" i="66" a="1"/>
  <c r="I245" i="66" s="1"/>
  <c r="AC222" i="66" a="1"/>
  <c r="H245" i="66" s="1"/>
  <c r="AB222" i="66" a="1"/>
  <c r="G245" i="66" s="1"/>
  <c r="AA222" i="66" a="1"/>
  <c r="F245" i="66" s="1"/>
  <c r="Z222" i="66" a="1"/>
  <c r="E245" i="66" s="1"/>
  <c r="Y222" i="66" a="1"/>
  <c r="D245" i="66" s="1"/>
  <c r="X222" i="66" a="1"/>
  <c r="C245" i="66" s="1"/>
  <c r="W222" i="66" a="1"/>
  <c r="B245" i="66" s="1"/>
  <c r="AE221" i="66" a="1"/>
  <c r="J244" i="66" s="1"/>
  <c r="AD221" i="66" a="1"/>
  <c r="I244" i="66" s="1"/>
  <c r="AC221" i="66" a="1"/>
  <c r="H244" i="66" s="1"/>
  <c r="AB221" i="66" a="1"/>
  <c r="G244" i="66" s="1"/>
  <c r="AA221" i="66" a="1"/>
  <c r="F244" i="66" s="1"/>
  <c r="Z221" i="66" a="1"/>
  <c r="E244" i="66" s="1"/>
  <c r="Y221" i="66" a="1"/>
  <c r="D244" i="66" s="1"/>
  <c r="X221" i="66" a="1"/>
  <c r="C244" i="66" s="1"/>
  <c r="W221" i="66" a="1"/>
  <c r="B244" i="66" s="1"/>
  <c r="AE220" i="66" a="1"/>
  <c r="J243" i="66" s="1"/>
  <c r="AD220" i="66" a="1"/>
  <c r="I243" i="66" s="1"/>
  <c r="AC220" i="66" a="1"/>
  <c r="H243" i="66" s="1"/>
  <c r="AB220" i="66" a="1"/>
  <c r="G243" i="66" s="1"/>
  <c r="AA220" i="66" a="1"/>
  <c r="F243" i="66" s="1"/>
  <c r="Z220" i="66" a="1"/>
  <c r="E243" i="66" s="1"/>
  <c r="Y220" i="66" a="1"/>
  <c r="D243" i="66" s="1"/>
  <c r="X220" i="66" a="1"/>
  <c r="C243" i="66" s="1"/>
  <c r="W220" i="66" a="1"/>
  <c r="B243" i="66" s="1"/>
  <c r="AE219" i="66" a="1"/>
  <c r="J242" i="66" s="1"/>
  <c r="AD219" i="66" a="1"/>
  <c r="I242" i="66" s="1"/>
  <c r="AC219" i="66" a="1"/>
  <c r="H242" i="66" s="1"/>
  <c r="AB219" i="66" a="1"/>
  <c r="G242" i="66" s="1"/>
  <c r="AA219" i="66" a="1"/>
  <c r="F242" i="66" s="1"/>
  <c r="Z219" i="66" a="1"/>
  <c r="E242" i="66" s="1"/>
  <c r="Y219" i="66" a="1"/>
  <c r="D242" i="66" s="1"/>
  <c r="X219" i="66" a="1"/>
  <c r="C242" i="66" s="1"/>
  <c r="W219" i="66" a="1"/>
  <c r="B242" i="66" s="1"/>
  <c r="AE218" i="66" a="1"/>
  <c r="J241" i="66" s="1"/>
  <c r="AD218" i="66" a="1"/>
  <c r="I241" i="66" s="1"/>
  <c r="AC218" i="66" a="1"/>
  <c r="H241" i="66" s="1"/>
  <c r="AB218" i="66" a="1"/>
  <c r="G241" i="66" s="1"/>
  <c r="AA218" i="66" a="1"/>
  <c r="F241" i="66" s="1"/>
  <c r="Z218" i="66" a="1"/>
  <c r="E241" i="66" s="1"/>
  <c r="Y218" i="66" a="1"/>
  <c r="D241" i="66" s="1"/>
  <c r="X218" i="66" a="1"/>
  <c r="C241" i="66" s="1"/>
  <c r="W218" i="66" a="1"/>
  <c r="B241" i="66" s="1"/>
  <c r="AE217" i="66" a="1"/>
  <c r="J240" i="66" s="1"/>
  <c r="AD217" i="66" a="1"/>
  <c r="I240" i="66" s="1"/>
  <c r="AC217" i="66" a="1"/>
  <c r="H240" i="66" s="1"/>
  <c r="AB217" i="66" a="1"/>
  <c r="G240" i="66" s="1"/>
  <c r="AA217" i="66" a="1"/>
  <c r="F240" i="66" s="1"/>
  <c r="Z217" i="66" a="1"/>
  <c r="E240" i="66" s="1"/>
  <c r="Y217" i="66" a="1"/>
  <c r="D240" i="66" s="1"/>
  <c r="X217" i="66" a="1"/>
  <c r="C240" i="66" s="1"/>
  <c r="W217" i="66" a="1"/>
  <c r="B240" i="66" s="1"/>
  <c r="AE216" i="66" a="1"/>
  <c r="J239" i="66" s="1"/>
  <c r="AD216" i="66" a="1"/>
  <c r="I239" i="66" s="1"/>
  <c r="AC216" i="66" a="1"/>
  <c r="H239" i="66" s="1"/>
  <c r="AB216" i="66" a="1"/>
  <c r="G239" i="66" s="1"/>
  <c r="AA216" i="66" a="1"/>
  <c r="F239" i="66" s="1"/>
  <c r="Z216" i="66" a="1"/>
  <c r="E239" i="66" s="1"/>
  <c r="Y216" i="66" a="1"/>
  <c r="D239" i="66" s="1"/>
  <c r="X216" i="66" a="1"/>
  <c r="C239" i="66" s="1"/>
  <c r="W216" i="66" a="1"/>
  <c r="B239" i="66" s="1"/>
  <c r="AE215" i="66" a="1"/>
  <c r="J238" i="66" s="1"/>
  <c r="AD215" i="66" a="1"/>
  <c r="I238" i="66" s="1"/>
  <c r="AC215" i="66" a="1"/>
  <c r="H238" i="66" s="1"/>
  <c r="AB215" i="66" a="1"/>
  <c r="G238" i="66" s="1"/>
  <c r="AA215" i="66" a="1"/>
  <c r="F238" i="66" s="1"/>
  <c r="Z215" i="66" a="1"/>
  <c r="E238" i="66" s="1"/>
  <c r="Y215" i="66" a="1"/>
  <c r="D238" i="66" s="1"/>
  <c r="X215" i="66" a="1"/>
  <c r="C238" i="66" s="1"/>
  <c r="W215" i="66" a="1"/>
  <c r="B238" i="66" s="1"/>
  <c r="AE214" i="66" a="1"/>
  <c r="J237" i="66" s="1"/>
  <c r="AD214" i="66" a="1"/>
  <c r="I237" i="66" s="1"/>
  <c r="AC214" i="66" a="1"/>
  <c r="H237" i="66" s="1"/>
  <c r="AB214" i="66" a="1"/>
  <c r="G237" i="66" s="1"/>
  <c r="AA214" i="66" a="1"/>
  <c r="F237" i="66" s="1"/>
  <c r="Z214" i="66" a="1"/>
  <c r="E237" i="66" s="1"/>
  <c r="Y214" i="66" a="1"/>
  <c r="D237" i="66" s="1"/>
  <c r="X214" i="66" a="1"/>
  <c r="C237" i="66" s="1"/>
  <c r="W214" i="66" a="1"/>
  <c r="B237" i="66" s="1"/>
  <c r="AE213" i="66" a="1"/>
  <c r="J236" i="66" s="1"/>
  <c r="AD213" i="66" a="1"/>
  <c r="I236" i="66" s="1"/>
  <c r="AC213" i="66" a="1"/>
  <c r="H236" i="66" s="1"/>
  <c r="AB213" i="66" a="1"/>
  <c r="G236" i="66" s="1"/>
  <c r="AA213" i="66" a="1"/>
  <c r="F236" i="66" s="1"/>
  <c r="Z213" i="66" a="1"/>
  <c r="E236" i="66" s="1"/>
  <c r="Y213" i="66" a="1"/>
  <c r="D236" i="66" s="1"/>
  <c r="X213" i="66" a="1"/>
  <c r="C236" i="66" s="1"/>
  <c r="W213" i="66" a="1"/>
  <c r="B236" i="66" s="1"/>
  <c r="E351" i="65" a="1"/>
  <c r="D351" i="65" a="1"/>
  <c r="C351" i="65" a="1"/>
  <c r="B351" i="65" a="1"/>
  <c r="E350" i="65" a="1"/>
  <c r="D350" i="65" a="1"/>
  <c r="C350" i="65" a="1"/>
  <c r="B350" i="65" a="1"/>
  <c r="E349" i="65" a="1"/>
  <c r="D349" i="65" a="1"/>
  <c r="C349" i="65" a="1"/>
  <c r="B349" i="65" a="1"/>
  <c r="E348" i="65" a="1"/>
  <c r="D348" i="65" a="1"/>
  <c r="C348" i="65" a="1"/>
  <c r="B348" i="65" a="1"/>
  <c r="E347" i="65" a="1"/>
  <c r="D347" i="65" a="1"/>
  <c r="C347" i="65" a="1"/>
  <c r="B347" i="65" a="1"/>
  <c r="E346" i="65" a="1"/>
  <c r="D346" i="65" a="1"/>
  <c r="C346" i="65" a="1"/>
  <c r="B346" i="65" a="1"/>
  <c r="E345" i="65" a="1"/>
  <c r="D345" i="65" a="1"/>
  <c r="C345" i="65" a="1"/>
  <c r="B345" i="65" a="1"/>
  <c r="E344" i="65" a="1"/>
  <c r="D344" i="65" a="1"/>
  <c r="C344" i="65" a="1"/>
  <c r="B344" i="65" a="1"/>
  <c r="E343" i="65" a="1"/>
  <c r="D343" i="65" a="1"/>
  <c r="C343" i="65" a="1"/>
  <c r="B343" i="65" a="1"/>
  <c r="AE238" i="65" a="1"/>
  <c r="J252" i="65" s="1"/>
  <c r="AD238" i="65" a="1"/>
  <c r="I252" i="65" s="1"/>
  <c r="AC238" i="65" a="1"/>
  <c r="H252" i="65" s="1"/>
  <c r="AB238" i="65" a="1"/>
  <c r="G252" i="65" s="1"/>
  <c r="AA238" i="65" a="1"/>
  <c r="F252" i="65" s="1"/>
  <c r="Z238" i="65" a="1"/>
  <c r="E252" i="65" s="1"/>
  <c r="Y238" i="65" a="1"/>
  <c r="D252" i="65" s="1"/>
  <c r="X238" i="65" a="1"/>
  <c r="C252" i="65" s="1"/>
  <c r="W238" i="65" a="1"/>
  <c r="B252" i="65" s="1"/>
  <c r="AE237" i="65" a="1"/>
  <c r="J251" i="65" s="1"/>
  <c r="AD237" i="65" a="1"/>
  <c r="I251" i="65" s="1"/>
  <c r="AC237" i="65" a="1"/>
  <c r="H251" i="65" s="1"/>
  <c r="AB237" i="65" a="1"/>
  <c r="G251" i="65" s="1"/>
  <c r="AA237" i="65" a="1"/>
  <c r="F251" i="65" s="1"/>
  <c r="Z237" i="65" a="1"/>
  <c r="E251" i="65" s="1"/>
  <c r="Y237" i="65" a="1"/>
  <c r="D251" i="65" s="1"/>
  <c r="X237" i="65" a="1"/>
  <c r="C251" i="65" s="1"/>
  <c r="W237" i="65" a="1"/>
  <c r="B251" i="65" s="1"/>
  <c r="AE236" i="65" a="1"/>
  <c r="J250" i="65" s="1"/>
  <c r="AD236" i="65" a="1"/>
  <c r="I250" i="65" s="1"/>
  <c r="AC236" i="65" a="1"/>
  <c r="H250" i="65" s="1"/>
  <c r="AB236" i="65" a="1"/>
  <c r="G250" i="65" s="1"/>
  <c r="AA236" i="65" a="1"/>
  <c r="F250" i="65" s="1"/>
  <c r="Z236" i="65" a="1"/>
  <c r="E250" i="65" s="1"/>
  <c r="Y236" i="65" a="1"/>
  <c r="D250" i="65" s="1"/>
  <c r="X236" i="65" a="1"/>
  <c r="C250" i="65" s="1"/>
  <c r="W236" i="65" a="1"/>
  <c r="B250" i="65" s="1"/>
  <c r="AE235" i="65" a="1"/>
  <c r="J249" i="65" s="1"/>
  <c r="AD235" i="65" a="1"/>
  <c r="I249" i="65" s="1"/>
  <c r="AC235" i="65" a="1"/>
  <c r="H249" i="65" s="1"/>
  <c r="AB235" i="65" a="1"/>
  <c r="G249" i="65" s="1"/>
  <c r="AA235" i="65" a="1"/>
  <c r="F249" i="65" s="1"/>
  <c r="Z235" i="65" a="1"/>
  <c r="E249" i="65" s="1"/>
  <c r="Y235" i="65" a="1"/>
  <c r="D249" i="65" s="1"/>
  <c r="X235" i="65" a="1"/>
  <c r="C249" i="65" s="1"/>
  <c r="W235" i="65" a="1"/>
  <c r="B249" i="65" s="1"/>
  <c r="AE234" i="65" a="1"/>
  <c r="J248" i="65" s="1"/>
  <c r="AD234" i="65" a="1"/>
  <c r="I248" i="65" s="1"/>
  <c r="AC234" i="65" a="1"/>
  <c r="H248" i="65" s="1"/>
  <c r="AB234" i="65" a="1"/>
  <c r="G248" i="65" s="1"/>
  <c r="AA234" i="65" a="1"/>
  <c r="F248" i="65" s="1"/>
  <c r="Z234" i="65" a="1"/>
  <c r="E248" i="65" s="1"/>
  <c r="Y234" i="65" a="1"/>
  <c r="D248" i="65" s="1"/>
  <c r="X234" i="65" a="1"/>
  <c r="C248" i="65" s="1"/>
  <c r="W234" i="65" a="1"/>
  <c r="B248" i="65" s="1"/>
  <c r="AE233" i="65" a="1"/>
  <c r="J247" i="65" s="1"/>
  <c r="AD233" i="65" a="1"/>
  <c r="I247" i="65" s="1"/>
  <c r="AC233" i="65" a="1"/>
  <c r="H247" i="65" s="1"/>
  <c r="AB233" i="65" a="1"/>
  <c r="G247" i="65" s="1"/>
  <c r="AA233" i="65" a="1"/>
  <c r="F247" i="65" s="1"/>
  <c r="Z233" i="65" a="1"/>
  <c r="E247" i="65" s="1"/>
  <c r="Y233" i="65" a="1"/>
  <c r="D247" i="65" s="1"/>
  <c r="X233" i="65" a="1"/>
  <c r="C247" i="65" s="1"/>
  <c r="W233" i="65" a="1"/>
  <c r="B247" i="65" s="1"/>
  <c r="AE232" i="65" a="1"/>
  <c r="J246" i="65" s="1"/>
  <c r="AD232" i="65" a="1"/>
  <c r="I246" i="65" s="1"/>
  <c r="AC232" i="65" a="1"/>
  <c r="H246" i="65" s="1"/>
  <c r="AB232" i="65" a="1"/>
  <c r="G246" i="65" s="1"/>
  <c r="AA232" i="65" a="1"/>
  <c r="F246" i="65" s="1"/>
  <c r="Z232" i="65" a="1"/>
  <c r="E246" i="65" s="1"/>
  <c r="Y232" i="65" a="1"/>
  <c r="D246" i="65" s="1"/>
  <c r="X232" i="65" a="1"/>
  <c r="C246" i="65" s="1"/>
  <c r="W232" i="65" a="1"/>
  <c r="B246" i="65" s="1"/>
  <c r="AE231" i="65" a="1"/>
  <c r="J245" i="65" s="1"/>
  <c r="AD231" i="65" a="1"/>
  <c r="I245" i="65" s="1"/>
  <c r="AC231" i="65" a="1"/>
  <c r="H245" i="65" s="1"/>
  <c r="AB231" i="65" a="1"/>
  <c r="G245" i="65" s="1"/>
  <c r="AA231" i="65" a="1"/>
  <c r="F245" i="65" s="1"/>
  <c r="Z231" i="65" a="1"/>
  <c r="E245" i="65" s="1"/>
  <c r="Y231" i="65" a="1"/>
  <c r="D245" i="65" s="1"/>
  <c r="X231" i="65" a="1"/>
  <c r="C245" i="65" s="1"/>
  <c r="W231" i="65" a="1"/>
  <c r="B245" i="65" s="1"/>
  <c r="AE230" i="65" a="1"/>
  <c r="J244" i="65" s="1"/>
  <c r="AD230" i="65" a="1"/>
  <c r="I244" i="65" s="1"/>
  <c r="AC230" i="65" a="1"/>
  <c r="H244" i="65" s="1"/>
  <c r="AB230" i="65" a="1"/>
  <c r="G244" i="65" s="1"/>
  <c r="AA230" i="65" a="1"/>
  <c r="F244" i="65" s="1"/>
  <c r="Z230" i="65" a="1"/>
  <c r="E244" i="65" s="1"/>
  <c r="Y230" i="65" a="1"/>
  <c r="D244" i="65" s="1"/>
  <c r="X230" i="65" a="1"/>
  <c r="C244" i="65" s="1"/>
  <c r="W230" i="65" a="1"/>
  <c r="B244" i="65" s="1"/>
  <c r="AE229" i="65" a="1"/>
  <c r="J243" i="65" s="1"/>
  <c r="AD229" i="65" a="1"/>
  <c r="I243" i="65" s="1"/>
  <c r="AC229" i="65" a="1"/>
  <c r="H243" i="65" s="1"/>
  <c r="AB229" i="65" a="1"/>
  <c r="G243" i="65" s="1"/>
  <c r="AA229" i="65" a="1"/>
  <c r="F243" i="65" s="1"/>
  <c r="Z229" i="65" a="1"/>
  <c r="E243" i="65" s="1"/>
  <c r="Y229" i="65" a="1"/>
  <c r="D243" i="65" s="1"/>
  <c r="X229" i="65" a="1"/>
  <c r="C243" i="65" s="1"/>
  <c r="W229" i="65" a="1"/>
  <c r="B243" i="65" s="1"/>
  <c r="AE228" i="65" a="1"/>
  <c r="J242" i="65" s="1"/>
  <c r="AD228" i="65" a="1"/>
  <c r="I242" i="65" s="1"/>
  <c r="AC228" i="65" a="1"/>
  <c r="H242" i="65" s="1"/>
  <c r="AB228" i="65" a="1"/>
  <c r="G242" i="65" s="1"/>
  <c r="AA228" i="65" a="1"/>
  <c r="F242" i="65" s="1"/>
  <c r="Z228" i="65" a="1"/>
  <c r="E242" i="65" s="1"/>
  <c r="Y228" i="65" a="1"/>
  <c r="D242" i="65" s="1"/>
  <c r="X228" i="65" a="1"/>
  <c r="C242" i="65" s="1"/>
  <c r="W228" i="65" a="1"/>
  <c r="B242" i="65" s="1"/>
  <c r="AE227" i="65" a="1"/>
  <c r="J241" i="65" s="1"/>
  <c r="AD227" i="65" a="1"/>
  <c r="I241" i="65" s="1"/>
  <c r="AC227" i="65" a="1"/>
  <c r="H241" i="65" s="1"/>
  <c r="AB227" i="65" a="1"/>
  <c r="G241" i="65" s="1"/>
  <c r="AA227" i="65" a="1"/>
  <c r="F241" i="65" s="1"/>
  <c r="Z227" i="65" a="1"/>
  <c r="E241" i="65" s="1"/>
  <c r="Y227" i="65" a="1"/>
  <c r="D241" i="65" s="1"/>
  <c r="X227" i="65" a="1"/>
  <c r="C241" i="65" s="1"/>
  <c r="W227" i="65" a="1"/>
  <c r="B241" i="65" s="1"/>
  <c r="AE226" i="65" a="1"/>
  <c r="J240" i="65" s="1"/>
  <c r="AD226" i="65" a="1"/>
  <c r="I240" i="65" s="1"/>
  <c r="AC226" i="65" a="1"/>
  <c r="H240" i="65" s="1"/>
  <c r="AB226" i="65" a="1"/>
  <c r="G240" i="65" s="1"/>
  <c r="AA226" i="65" a="1"/>
  <c r="F240" i="65" s="1"/>
  <c r="Z226" i="65" a="1"/>
  <c r="E240" i="65" s="1"/>
  <c r="Y226" i="65" a="1"/>
  <c r="D240" i="65" s="1"/>
  <c r="X226" i="65" a="1"/>
  <c r="C240" i="65" s="1"/>
  <c r="W226" i="65" a="1"/>
  <c r="B240" i="65" s="1"/>
  <c r="AE225" i="65" a="1"/>
  <c r="J239" i="65" s="1"/>
  <c r="AD225" i="65" a="1"/>
  <c r="I239" i="65" s="1"/>
  <c r="AC225" i="65" a="1"/>
  <c r="H239" i="65" s="1"/>
  <c r="AB225" i="65" a="1"/>
  <c r="G239" i="65" s="1"/>
  <c r="AA225" i="65" a="1"/>
  <c r="F239" i="65" s="1"/>
  <c r="Z225" i="65" a="1"/>
  <c r="E239" i="65" s="1"/>
  <c r="Y225" i="65" a="1"/>
  <c r="D239" i="65" s="1"/>
  <c r="X225" i="65" a="1"/>
  <c r="C239" i="65" s="1"/>
  <c r="W225" i="65" a="1"/>
  <c r="B239" i="65" s="1"/>
  <c r="AE224" i="65" a="1"/>
  <c r="J238" i="65" s="1"/>
  <c r="AD224" i="65" a="1"/>
  <c r="I238" i="65" s="1"/>
  <c r="AC224" i="65" a="1"/>
  <c r="H238" i="65" s="1"/>
  <c r="AB224" i="65" a="1"/>
  <c r="G238" i="65" s="1"/>
  <c r="AA224" i="65" a="1"/>
  <c r="F238" i="65" s="1"/>
  <c r="Z224" i="65" a="1"/>
  <c r="E238" i="65" s="1"/>
  <c r="Y224" i="65" a="1"/>
  <c r="D238" i="65" s="1"/>
  <c r="X224" i="65" a="1"/>
  <c r="C238" i="65" s="1"/>
  <c r="W224" i="65" a="1"/>
  <c r="B238" i="65" s="1"/>
  <c r="AE223" i="65" a="1"/>
  <c r="J237" i="65" s="1"/>
  <c r="AD223" i="65" a="1"/>
  <c r="I237" i="65" s="1"/>
  <c r="AC223" i="65" a="1"/>
  <c r="H237" i="65" s="1"/>
  <c r="AB223" i="65" a="1"/>
  <c r="G237" i="65" s="1"/>
  <c r="AA223" i="65" a="1"/>
  <c r="F237" i="65" s="1"/>
  <c r="Z223" i="65" a="1"/>
  <c r="E237" i="65" s="1"/>
  <c r="Y223" i="65" a="1"/>
  <c r="D237" i="65" s="1"/>
  <c r="X223" i="65" a="1"/>
  <c r="C237" i="65" s="1"/>
  <c r="W223" i="65" a="1"/>
  <c r="B237" i="65" s="1"/>
  <c r="AE222" i="65" a="1"/>
  <c r="J236" i="65" s="1"/>
  <c r="AD222" i="65" a="1"/>
  <c r="I236" i="65" s="1"/>
  <c r="AC222" i="65" a="1"/>
  <c r="H236" i="65" s="1"/>
  <c r="AB222" i="65" a="1"/>
  <c r="G236" i="65" s="1"/>
  <c r="AA222" i="65" a="1"/>
  <c r="F236" i="65" s="1"/>
  <c r="Z222" i="65" a="1"/>
  <c r="E236" i="65" s="1"/>
  <c r="Y222" i="65" a="1"/>
  <c r="D236" i="65" s="1"/>
  <c r="X222" i="65" a="1"/>
  <c r="C236" i="65" s="1"/>
  <c r="W222" i="65" a="1"/>
  <c r="B236" i="65" s="1"/>
  <c r="AE221" i="65" a="1"/>
  <c r="J235" i="65" s="1"/>
  <c r="AD221" i="65" a="1"/>
  <c r="I235" i="65" s="1"/>
  <c r="AC221" i="65" a="1"/>
  <c r="H235" i="65" s="1"/>
  <c r="AB221" i="65" a="1"/>
  <c r="G235" i="65" s="1"/>
  <c r="AA221" i="65" a="1"/>
  <c r="F235" i="65" s="1"/>
  <c r="Z221" i="65" a="1"/>
  <c r="E235" i="65" s="1"/>
  <c r="Y221" i="65" a="1"/>
  <c r="D235" i="65" s="1"/>
  <c r="X221" i="65" a="1"/>
  <c r="C235" i="65" s="1"/>
  <c r="W221" i="65" a="1"/>
  <c r="B235" i="65" s="1"/>
  <c r="AE220" i="65" a="1"/>
  <c r="J234" i="65" s="1"/>
  <c r="AD220" i="65" a="1"/>
  <c r="I234" i="65" s="1"/>
  <c r="AC220" i="65" a="1"/>
  <c r="H234" i="65" s="1"/>
  <c r="AB220" i="65" a="1"/>
  <c r="G234" i="65" s="1"/>
  <c r="AA220" i="65" a="1"/>
  <c r="F234" i="65" s="1"/>
  <c r="Z220" i="65" a="1"/>
  <c r="E234" i="65" s="1"/>
  <c r="Y220" i="65" a="1"/>
  <c r="D234" i="65" s="1"/>
  <c r="X220" i="65" a="1"/>
  <c r="C234" i="65" s="1"/>
  <c r="W220" i="65" a="1"/>
  <c r="B234" i="65" s="1"/>
  <c r="AE219" i="65" a="1"/>
  <c r="J233" i="65" s="1"/>
  <c r="AD219" i="65" a="1"/>
  <c r="I233" i="65" s="1"/>
  <c r="AC219" i="65" a="1"/>
  <c r="H233" i="65" s="1"/>
  <c r="AB219" i="65" a="1"/>
  <c r="G233" i="65" s="1"/>
  <c r="AA219" i="65" a="1"/>
  <c r="F233" i="65" s="1"/>
  <c r="Z219" i="65" a="1"/>
  <c r="E233" i="65" s="1"/>
  <c r="Y219" i="65" a="1"/>
  <c r="D233" i="65" s="1"/>
  <c r="X219" i="65" a="1"/>
  <c r="C233" i="65" s="1"/>
  <c r="W219" i="65" a="1"/>
  <c r="B233" i="65" s="1"/>
  <c r="AE218" i="65" a="1"/>
  <c r="J232" i="65" s="1"/>
  <c r="AD218" i="65" a="1"/>
  <c r="I232" i="65" s="1"/>
  <c r="AC218" i="65" a="1"/>
  <c r="H232" i="65" s="1"/>
  <c r="AB218" i="65" a="1"/>
  <c r="G232" i="65" s="1"/>
  <c r="AA218" i="65" a="1"/>
  <c r="F232" i="65" s="1"/>
  <c r="Z218" i="65" a="1"/>
  <c r="E232" i="65" s="1"/>
  <c r="Y218" i="65" a="1"/>
  <c r="D232" i="65" s="1"/>
  <c r="X218" i="65" a="1"/>
  <c r="C232" i="65" s="1"/>
  <c r="W218" i="65" a="1"/>
  <c r="B232" i="65" s="1"/>
  <c r="AE217" i="65" a="1"/>
  <c r="J231" i="65" s="1"/>
  <c r="AD217" i="65" a="1"/>
  <c r="I231" i="65" s="1"/>
  <c r="AC217" i="65" a="1"/>
  <c r="H231" i="65" s="1"/>
  <c r="AB217" i="65" a="1"/>
  <c r="G231" i="65" s="1"/>
  <c r="AA217" i="65" a="1"/>
  <c r="F231" i="65" s="1"/>
  <c r="Z217" i="65" a="1"/>
  <c r="E231" i="65" s="1"/>
  <c r="Y217" i="65" a="1"/>
  <c r="D231" i="65" s="1"/>
  <c r="X217" i="65" a="1"/>
  <c r="C231" i="65" s="1"/>
  <c r="W217" i="65" a="1"/>
  <c r="B231" i="65" s="1"/>
  <c r="AE216" i="65" a="1"/>
  <c r="J230" i="65" s="1"/>
  <c r="AD216" i="65" a="1"/>
  <c r="I230" i="65" s="1"/>
  <c r="AC216" i="65" a="1"/>
  <c r="H230" i="65" s="1"/>
  <c r="AB216" i="65" a="1"/>
  <c r="G230" i="65" s="1"/>
  <c r="AA216" i="65" a="1"/>
  <c r="F230" i="65" s="1"/>
  <c r="Z216" i="65" a="1"/>
  <c r="E230" i="65" s="1"/>
  <c r="Y216" i="65" a="1"/>
  <c r="D230" i="65" s="1"/>
  <c r="X216" i="65" a="1"/>
  <c r="C230" i="65" s="1"/>
  <c r="W216" i="65" a="1"/>
  <c r="B230" i="65" s="1"/>
  <c r="AE215" i="65" a="1"/>
  <c r="J229" i="65" s="1"/>
  <c r="AD215" i="65" a="1"/>
  <c r="I229" i="65" s="1"/>
  <c r="AC215" i="65" a="1"/>
  <c r="H229" i="65" s="1"/>
  <c r="AB215" i="65" a="1"/>
  <c r="G229" i="65" s="1"/>
  <c r="AA215" i="65" a="1"/>
  <c r="F229" i="65" s="1"/>
  <c r="Z215" i="65" a="1"/>
  <c r="E229" i="65" s="1"/>
  <c r="Y215" i="65" a="1"/>
  <c r="D229" i="65" s="1"/>
  <c r="X215" i="65" a="1"/>
  <c r="C229" i="65" s="1"/>
  <c r="W215" i="65" a="1"/>
  <c r="B229" i="65" s="1"/>
  <c r="AE214" i="65" a="1"/>
  <c r="J228" i="65" s="1"/>
  <c r="AD214" i="65" a="1"/>
  <c r="I228" i="65" s="1"/>
  <c r="AC214" i="65" a="1"/>
  <c r="H228" i="65" s="1"/>
  <c r="AB214" i="65" a="1"/>
  <c r="G228" i="65" s="1"/>
  <c r="AA214" i="65" a="1"/>
  <c r="F228" i="65" s="1"/>
  <c r="Z214" i="65" a="1"/>
  <c r="E228" i="65" s="1"/>
  <c r="Y214" i="65" a="1"/>
  <c r="D228" i="65" s="1"/>
  <c r="X214" i="65" a="1"/>
  <c r="C228" i="65" s="1"/>
  <c r="W214" i="65" a="1"/>
  <c r="B228" i="65" s="1"/>
  <c r="AE213" i="65" a="1"/>
  <c r="J227" i="65" s="1"/>
  <c r="AD213" i="65" a="1"/>
  <c r="I227" i="65" s="1"/>
  <c r="AC213" i="65" a="1"/>
  <c r="H227" i="65" s="1"/>
  <c r="AB213" i="65" a="1"/>
  <c r="G227" i="65" s="1"/>
  <c r="AA213" i="65" a="1"/>
  <c r="F227" i="65" s="1"/>
  <c r="Z213" i="65" a="1"/>
  <c r="E227" i="65" s="1"/>
  <c r="Y213" i="65" a="1"/>
  <c r="D227" i="65" s="1"/>
  <c r="X213" i="65" a="1"/>
  <c r="C227" i="65" s="1"/>
  <c r="W213" i="65" a="1"/>
  <c r="B227" i="65" s="1"/>
  <c r="H262" i="79" l="1"/>
  <c r="D262" i="79"/>
  <c r="J261" i="79"/>
  <c r="G261" i="79"/>
  <c r="C261" i="79"/>
  <c r="H260" i="79"/>
  <c r="J259" i="79"/>
  <c r="F259" i="79"/>
  <c r="B259" i="79"/>
  <c r="D258" i="79"/>
  <c r="I257" i="79"/>
  <c r="D257" i="79"/>
  <c r="I256" i="79"/>
  <c r="D256" i="79"/>
  <c r="G255" i="79"/>
  <c r="B255" i="79"/>
  <c r="G254" i="79"/>
  <c r="B254" i="79"/>
  <c r="F253" i="79"/>
  <c r="B253" i="79"/>
  <c r="H252" i="79"/>
  <c r="D252" i="79"/>
  <c r="J245" i="79"/>
  <c r="I245" i="79"/>
  <c r="H245" i="79"/>
  <c r="G245" i="79"/>
  <c r="F245" i="79"/>
  <c r="E245" i="79"/>
  <c r="D245" i="79"/>
  <c r="C245" i="79"/>
  <c r="B245" i="79"/>
  <c r="J244" i="79"/>
  <c r="I244" i="79"/>
  <c r="H244" i="79"/>
  <c r="G244" i="79"/>
  <c r="F244" i="79"/>
  <c r="E244" i="79"/>
  <c r="D244" i="79"/>
  <c r="C244" i="79"/>
  <c r="B244" i="79"/>
  <c r="J243" i="79"/>
  <c r="I243" i="79"/>
  <c r="H243" i="79"/>
  <c r="G243" i="79"/>
  <c r="F243" i="79"/>
  <c r="E243" i="79"/>
  <c r="D243" i="79"/>
  <c r="C243" i="79"/>
  <c r="B243" i="79"/>
  <c r="J242" i="79"/>
  <c r="I242" i="79"/>
  <c r="G242" i="79"/>
  <c r="E242" i="79"/>
  <c r="C242" i="79"/>
  <c r="J241" i="79"/>
  <c r="H241" i="79"/>
  <c r="F241" i="79"/>
  <c r="D241" i="79"/>
  <c r="B241" i="79"/>
  <c r="I240" i="79"/>
  <c r="G240" i="79"/>
  <c r="E240" i="79"/>
  <c r="C240" i="79"/>
  <c r="J239" i="79"/>
  <c r="H239" i="79"/>
  <c r="F239" i="79"/>
  <c r="D239" i="79"/>
  <c r="B239" i="79"/>
  <c r="I238" i="79"/>
  <c r="G238" i="79"/>
  <c r="E238" i="79"/>
  <c r="C238" i="79"/>
  <c r="F261" i="79"/>
  <c r="B261" i="79"/>
  <c r="D260" i="79"/>
  <c r="I259" i="79"/>
  <c r="E259" i="79"/>
  <c r="G258" i="79"/>
  <c r="C258" i="79"/>
  <c r="H257" i="79"/>
  <c r="C257" i="79"/>
  <c r="G256" i="79"/>
  <c r="C256" i="79"/>
  <c r="F255" i="79"/>
  <c r="J254" i="79"/>
  <c r="E254" i="79"/>
  <c r="J253" i="79"/>
  <c r="E253" i="79"/>
  <c r="J246" i="79"/>
  <c r="I246" i="79"/>
  <c r="H246" i="79"/>
  <c r="G246" i="79"/>
  <c r="F246" i="79"/>
  <c r="E246" i="79"/>
  <c r="D246" i="79"/>
  <c r="C246" i="79"/>
  <c r="B246" i="79"/>
  <c r="F260" i="79"/>
  <c r="J258" i="79"/>
  <c r="H255" i="79"/>
  <c r="F254" i="79"/>
  <c r="J251" i="79"/>
  <c r="B251" i="79"/>
  <c r="B250" i="79"/>
  <c r="B249" i="79"/>
  <c r="J248" i="79"/>
  <c r="I248" i="79"/>
  <c r="H248" i="79"/>
  <c r="G248" i="79"/>
  <c r="F248" i="79"/>
  <c r="E248" i="79"/>
  <c r="D248" i="79"/>
  <c r="C248" i="79"/>
  <c r="B248" i="79"/>
  <c r="E260" i="79"/>
  <c r="I258" i="79"/>
  <c r="G257" i="79"/>
  <c r="B256" i="79"/>
  <c r="G260" i="79"/>
  <c r="H258" i="79"/>
  <c r="H256" i="79"/>
  <c r="C255" i="79"/>
  <c r="I253" i="79"/>
  <c r="G252" i="79"/>
  <c r="G251" i="79"/>
  <c r="I262" i="79"/>
  <c r="F262" i="79"/>
  <c r="C262" i="79"/>
  <c r="I261" i="79"/>
  <c r="E261" i="79"/>
  <c r="J260" i="79"/>
  <c r="C260" i="79"/>
  <c r="H259" i="79"/>
  <c r="D259" i="79"/>
  <c r="F258" i="79"/>
  <c r="B258" i="79"/>
  <c r="F257" i="79"/>
  <c r="B257" i="79"/>
  <c r="F256" i="79"/>
  <c r="J255" i="79"/>
  <c r="E255" i="79"/>
  <c r="I254" i="79"/>
  <c r="D254" i="79"/>
  <c r="H253" i="79"/>
  <c r="D253" i="79"/>
  <c r="J252" i="79"/>
  <c r="F252" i="79"/>
  <c r="B252" i="79"/>
  <c r="H251" i="79"/>
  <c r="E251" i="79"/>
  <c r="C251" i="79"/>
  <c r="I250" i="79"/>
  <c r="G250" i="79"/>
  <c r="E250" i="79"/>
  <c r="C250" i="79"/>
  <c r="J249" i="79"/>
  <c r="I249" i="79"/>
  <c r="H249" i="79"/>
  <c r="G249" i="79"/>
  <c r="F249" i="79"/>
  <c r="E249" i="79"/>
  <c r="D249" i="79"/>
  <c r="C249" i="79"/>
  <c r="J262" i="79"/>
  <c r="E262" i="79"/>
  <c r="B262" i="79"/>
  <c r="H261" i="79"/>
  <c r="D261" i="79"/>
  <c r="I260" i="79"/>
  <c r="B260" i="79"/>
  <c r="G259" i="79"/>
  <c r="C259" i="79"/>
  <c r="E258" i="79"/>
  <c r="J257" i="79"/>
  <c r="E257" i="79"/>
  <c r="J256" i="79"/>
  <c r="E256" i="79"/>
  <c r="I255" i="79"/>
  <c r="D255" i="79"/>
  <c r="H254" i="79"/>
  <c r="C254" i="79"/>
  <c r="G253" i="79"/>
  <c r="C253" i="79"/>
  <c r="I252" i="79"/>
  <c r="E252" i="79"/>
  <c r="C252" i="79"/>
  <c r="I251" i="79"/>
  <c r="F251" i="79"/>
  <c r="D251" i="79"/>
  <c r="J250" i="79"/>
  <c r="H250" i="79"/>
  <c r="F250" i="79"/>
  <c r="D250" i="79"/>
  <c r="H242" i="79"/>
  <c r="F242" i="79"/>
  <c r="D242" i="79"/>
  <c r="B242" i="79"/>
  <c r="I241" i="79"/>
  <c r="G241" i="79"/>
  <c r="E241" i="79"/>
  <c r="C241" i="79"/>
  <c r="J240" i="79"/>
  <c r="H240" i="79"/>
  <c r="F240" i="79"/>
  <c r="D240" i="79"/>
  <c r="B240" i="79"/>
  <c r="I239" i="79"/>
  <c r="G239" i="79"/>
  <c r="E239" i="79"/>
  <c r="C239" i="79"/>
  <c r="J238" i="79"/>
  <c r="H238" i="79"/>
  <c r="F238" i="79"/>
  <c r="D238" i="79"/>
  <c r="B238" i="79"/>
  <c r="G262" i="79"/>
  <c r="J247" i="79"/>
  <c r="I247" i="79"/>
  <c r="H247" i="79"/>
  <c r="G247" i="79"/>
  <c r="F247" i="79"/>
  <c r="E247" i="79"/>
  <c r="D247" i="79"/>
  <c r="C247" i="79"/>
  <c r="B247" i="79"/>
  <c r="H262" i="78"/>
  <c r="B262" i="78"/>
  <c r="E261" i="78"/>
  <c r="J260" i="78"/>
  <c r="D260" i="78"/>
  <c r="G259" i="78"/>
  <c r="J258" i="78"/>
  <c r="E258" i="78"/>
  <c r="I257" i="78"/>
  <c r="C257" i="78"/>
  <c r="F256" i="78"/>
  <c r="I255" i="78"/>
  <c r="D255" i="78"/>
  <c r="H254" i="78"/>
  <c r="B254" i="78"/>
  <c r="F253" i="78"/>
  <c r="J252" i="78"/>
  <c r="G252" i="78"/>
  <c r="C252" i="78"/>
  <c r="H251" i="78"/>
  <c r="D251" i="78"/>
  <c r="J250" i="78"/>
  <c r="H250" i="78"/>
  <c r="D250" i="78"/>
  <c r="B250" i="78"/>
  <c r="I249" i="78"/>
  <c r="G249" i="78"/>
  <c r="F249" i="78"/>
  <c r="D249" i="78"/>
  <c r="C249" i="78"/>
  <c r="F244" i="78"/>
  <c r="J243" i="78"/>
  <c r="G243" i="78"/>
  <c r="C243" i="78"/>
  <c r="G242" i="78"/>
  <c r="C242" i="78"/>
  <c r="F241" i="78"/>
  <c r="B241" i="78"/>
  <c r="F240" i="78"/>
  <c r="J239" i="78"/>
  <c r="F239" i="78"/>
  <c r="J238" i="78"/>
  <c r="E238" i="78"/>
  <c r="F261" i="78"/>
  <c r="I259" i="78"/>
  <c r="D258" i="78"/>
  <c r="I256" i="78"/>
  <c r="B255" i="78"/>
  <c r="G253" i="78"/>
  <c r="F252" i="78"/>
  <c r="E251" i="78"/>
  <c r="G250" i="78"/>
  <c r="J249" i="78"/>
  <c r="E249" i="78"/>
  <c r="J248" i="78"/>
  <c r="H248" i="78"/>
  <c r="F248" i="78"/>
  <c r="D248" i="78"/>
  <c r="B248" i="78"/>
  <c r="J247" i="78"/>
  <c r="I247" i="78"/>
  <c r="H247" i="78"/>
  <c r="G247" i="78"/>
  <c r="F247" i="78"/>
  <c r="E247" i="78"/>
  <c r="D247" i="78"/>
  <c r="C247" i="78"/>
  <c r="B247" i="78"/>
  <c r="H261" i="78"/>
  <c r="B260" i="78"/>
  <c r="G258" i="78"/>
  <c r="J256" i="78"/>
  <c r="E255" i="78"/>
  <c r="E246" i="78"/>
  <c r="J262" i="78"/>
  <c r="E262" i="78"/>
  <c r="I261" i="78"/>
  <c r="C261" i="78"/>
  <c r="F260" i="78"/>
  <c r="J259" i="78"/>
  <c r="E259" i="78"/>
  <c r="H258" i="78"/>
  <c r="B258" i="78"/>
  <c r="E257" i="78"/>
  <c r="H256" i="78"/>
  <c r="D256" i="78"/>
  <c r="G255" i="78"/>
  <c r="J254" i="78"/>
  <c r="D254" i="78"/>
  <c r="I253" i="78"/>
  <c r="D253" i="78"/>
  <c r="H252" i="78"/>
  <c r="D252" i="78"/>
  <c r="I251" i="78"/>
  <c r="F251" i="78"/>
  <c r="G246" i="78"/>
  <c r="F246" i="78"/>
  <c r="D246" i="78"/>
  <c r="B246" i="78"/>
  <c r="J245" i="78"/>
  <c r="G245" i="78"/>
  <c r="E245" i="78"/>
  <c r="C245" i="78"/>
  <c r="I244" i="78"/>
  <c r="G244" i="78"/>
  <c r="C244" i="78"/>
  <c r="H243" i="78"/>
  <c r="E243" i="78"/>
  <c r="H242" i="78"/>
  <c r="D242" i="78"/>
  <c r="H241" i="78"/>
  <c r="C241" i="78"/>
  <c r="H240" i="78"/>
  <c r="C240" i="78"/>
  <c r="G239" i="78"/>
  <c r="B239" i="78"/>
  <c r="F238" i="78"/>
  <c r="B238" i="78"/>
  <c r="G262" i="78"/>
  <c r="I260" i="78"/>
  <c r="C259" i="78"/>
  <c r="H257" i="78"/>
  <c r="C256" i="78"/>
  <c r="G254" i="78"/>
  <c r="C253" i="78"/>
  <c r="B252" i="78"/>
  <c r="B251" i="78"/>
  <c r="E250" i="78"/>
  <c r="H249" i="78"/>
  <c r="B249" i="78"/>
  <c r="I248" i="78"/>
  <c r="G248" i="78"/>
  <c r="E248" i="78"/>
  <c r="C248" i="78"/>
  <c r="I242" i="78"/>
  <c r="E242" i="78"/>
  <c r="I241" i="78"/>
  <c r="D241" i="78"/>
  <c r="I240" i="78"/>
  <c r="D240" i="78"/>
  <c r="H239" i="78"/>
  <c r="C239" i="78"/>
  <c r="G238" i="78"/>
  <c r="C238" i="78"/>
  <c r="I262" i="78"/>
  <c r="F262" i="78"/>
  <c r="J261" i="78"/>
  <c r="D261" i="78"/>
  <c r="H260" i="78"/>
  <c r="C260" i="78"/>
  <c r="F259" i="78"/>
  <c r="I258" i="78"/>
  <c r="C258" i="78"/>
  <c r="G257" i="78"/>
  <c r="B257" i="78"/>
  <c r="E256" i="78"/>
  <c r="H255" i="78"/>
  <c r="C255" i="78"/>
  <c r="E254" i="78"/>
  <c r="J253" i="78"/>
  <c r="E253" i="78"/>
  <c r="I252" i="78"/>
  <c r="E252" i="78"/>
  <c r="J251" i="78"/>
  <c r="G251" i="78"/>
  <c r="C251" i="78"/>
  <c r="I250" i="78"/>
  <c r="F250" i="78"/>
  <c r="C250" i="78"/>
  <c r="H245" i="78"/>
  <c r="F245" i="78"/>
  <c r="D245" i="78"/>
  <c r="J244" i="78"/>
  <c r="H244" i="78"/>
  <c r="D244" i="78"/>
  <c r="I243" i="78"/>
  <c r="F243" i="78"/>
  <c r="B243" i="78"/>
  <c r="F242" i="78"/>
  <c r="J241" i="78"/>
  <c r="E241" i="78"/>
  <c r="J240" i="78"/>
  <c r="E240" i="78"/>
  <c r="I239" i="78"/>
  <c r="E239" i="78"/>
  <c r="I238" i="78"/>
  <c r="D238" i="78"/>
  <c r="D262" i="78"/>
  <c r="G261" i="78"/>
  <c r="B261" i="78"/>
  <c r="E260" i="78"/>
  <c r="H259" i="78"/>
  <c r="D259" i="78"/>
  <c r="F258" i="78"/>
  <c r="J257" i="78"/>
  <c r="D257" i="78"/>
  <c r="G256" i="78"/>
  <c r="B256" i="78"/>
  <c r="F255" i="78"/>
  <c r="I254" i="78"/>
  <c r="C254" i="78"/>
  <c r="H253" i="78"/>
  <c r="J246" i="78"/>
  <c r="I246" i="78"/>
  <c r="H246" i="78"/>
  <c r="C246" i="78"/>
  <c r="I245" i="78"/>
  <c r="B245" i="78"/>
  <c r="B244" i="78"/>
  <c r="J242" i="78"/>
  <c r="G241" i="78"/>
  <c r="B240" i="78"/>
  <c r="H238" i="78"/>
  <c r="C262" i="78"/>
  <c r="G260" i="78"/>
  <c r="B259" i="78"/>
  <c r="F257" i="78"/>
  <c r="J255" i="78"/>
  <c r="F254" i="78"/>
  <c r="B253" i="78"/>
  <c r="E244" i="78"/>
  <c r="D243" i="78"/>
  <c r="B242" i="78"/>
  <c r="G240" i="78"/>
  <c r="D239" i="78"/>
  <c r="K337" i="79" a="1"/>
  <c r="N337" i="79" a="1"/>
  <c r="C301" i="79" a="1"/>
  <c r="C304" i="79" a="1"/>
  <c r="C307" i="79" a="1"/>
  <c r="K344" i="79" a="1"/>
  <c r="G337" i="79" a="1"/>
  <c r="N345" i="79" a="1"/>
  <c r="B338" i="79" a="1"/>
  <c r="H338" i="79" a="1"/>
  <c r="M338" i="79" a="1"/>
  <c r="E339" i="79" a="1"/>
  <c r="I339" i="79" a="1"/>
  <c r="F340" i="79" a="1"/>
  <c r="L340" i="79" a="1"/>
  <c r="B341" i="79" a="1"/>
  <c r="H341" i="79" a="1"/>
  <c r="M341" i="79" a="1"/>
  <c r="D342" i="79" a="1"/>
  <c r="J342" i="79" a="1"/>
  <c r="G343" i="79" a="1"/>
  <c r="L343" i="79" a="1"/>
  <c r="C344" i="79" a="1"/>
  <c r="H344" i="79" a="1"/>
  <c r="F345" i="79" a="1"/>
  <c r="L345" i="79" a="1"/>
  <c r="I345" i="79" a="1"/>
  <c r="L344" i="79" a="1"/>
  <c r="K343" i="79" a="1"/>
  <c r="N342" i="79" a="1"/>
  <c r="N341" i="79" a="1"/>
  <c r="O339" i="79" a="1"/>
  <c r="C339" i="79" a="1"/>
  <c r="D338" i="79" a="1"/>
  <c r="F337" i="79" a="1"/>
  <c r="F344" i="79" a="1"/>
  <c r="C303" i="79" a="1"/>
  <c r="K345" i="79" a="1"/>
  <c r="M344" i="79" a="1"/>
  <c r="N343" i="79" a="1"/>
  <c r="O342" i="79" a="1"/>
  <c r="C342" i="79" a="1"/>
  <c r="C341" i="79" a="1"/>
  <c r="D340" i="79" a="1"/>
  <c r="B339" i="79" a="1"/>
  <c r="C338" i="79" a="1"/>
  <c r="E337" i="79" a="1"/>
  <c r="I343" i="79" a="1"/>
  <c r="C343" i="79" a="1"/>
  <c r="M345" i="79" a="1"/>
  <c r="G345" i="79" a="1"/>
  <c r="O344" i="79" a="1"/>
  <c r="J344" i="79" a="1"/>
  <c r="E344" i="79" a="1"/>
  <c r="O343" i="79" a="1"/>
  <c r="J343" i="79" a="1"/>
  <c r="D343" i="79" a="1"/>
  <c r="M342" i="79" a="1"/>
  <c r="H342" i="79" a="1"/>
  <c r="B342" i="79" a="1"/>
  <c r="L341" i="79" a="1"/>
  <c r="F341" i="79" a="1"/>
  <c r="O340" i="79" a="1"/>
  <c r="J340" i="79" a="1"/>
  <c r="E340" i="79" a="1"/>
  <c r="N339" i="79" a="1"/>
  <c r="H339" i="79" a="1"/>
  <c r="D339" i="79" a="1"/>
  <c r="L338" i="79" a="1"/>
  <c r="G338" i="79" a="1"/>
  <c r="J337" i="79" a="1"/>
  <c r="D337" i="79" a="1"/>
  <c r="L342" i="79" a="1"/>
  <c r="C305" i="79" a="1"/>
  <c r="G342" i="79" a="1"/>
  <c r="I341" i="79" a="1"/>
  <c r="B345" i="79" a="1"/>
  <c r="C300" i="79" a="1"/>
  <c r="O345" i="79" a="1"/>
  <c r="C345" i="79" a="1"/>
  <c r="B344" i="79" a="1"/>
  <c r="E343" i="79" a="1"/>
  <c r="E342" i="79" a="1"/>
  <c r="G341" i="79" a="1"/>
  <c r="I340" i="79" a="1"/>
  <c r="J339" i="79" a="1"/>
  <c r="K338" i="79" a="1"/>
  <c r="L337" i="79" a="1"/>
  <c r="C308" i="79" a="1"/>
  <c r="D341" i="79" a="1"/>
  <c r="J345" i="79" a="1"/>
  <c r="E345" i="79" a="1"/>
  <c r="N344" i="79" a="1"/>
  <c r="I344" i="79" a="1"/>
  <c r="D344" i="79" a="1"/>
  <c r="M343" i="79" a="1"/>
  <c r="H343" i="79" a="1"/>
  <c r="B343" i="79" a="1"/>
  <c r="K342" i="79" a="1"/>
  <c r="F342" i="79" a="1"/>
  <c r="O341" i="79" a="1"/>
  <c r="K341" i="79" a="1"/>
  <c r="E341" i="79" a="1"/>
  <c r="N340" i="79" a="1"/>
  <c r="H340" i="79" a="1"/>
  <c r="C340" i="79" a="1"/>
  <c r="L339" i="79" a="1"/>
  <c r="G339" i="79" a="1"/>
  <c r="I338" i="79" a="1"/>
  <c r="E338" i="79" a="1"/>
  <c r="M337" i="79" a="1"/>
  <c r="H337" i="79" a="1"/>
  <c r="B337" i="79" a="1"/>
  <c r="M340" i="79" a="1"/>
  <c r="G340" i="79" a="1"/>
  <c r="B340" i="79" a="1"/>
  <c r="K339" i="79" a="1"/>
  <c r="F339" i="79" a="1"/>
  <c r="D345" i="79" a="1"/>
  <c r="G344" i="79" a="1"/>
  <c r="F343" i="79" a="1"/>
  <c r="I342" i="79" a="1"/>
  <c r="J341" i="79" a="1"/>
  <c r="K340" i="79" a="1"/>
  <c r="M339" i="79" a="1"/>
  <c r="N338" i="79" a="1"/>
  <c r="O337" i="79" a="1"/>
  <c r="O338" i="79" a="1"/>
  <c r="C302" i="79" a="1"/>
  <c r="J338" i="79" a="1"/>
  <c r="F338" i="79" a="1"/>
  <c r="C306" i="79" a="1"/>
  <c r="C337" i="79" a="1"/>
  <c r="I337" i="79" a="1"/>
  <c r="H345" i="79" a="1"/>
  <c r="D304" i="79" a="1"/>
  <c r="D303" i="79" a="1"/>
  <c r="B301" i="79" a="1"/>
  <c r="D300" i="79" a="1"/>
  <c r="B302" i="79" a="1"/>
  <c r="B305" i="79" a="1"/>
  <c r="D306" i="79" a="1"/>
  <c r="D307" i="79" a="1"/>
  <c r="D305" i="79" a="1"/>
  <c r="D302" i="79" a="1"/>
  <c r="B304" i="79" a="1"/>
  <c r="B308" i="79" a="1"/>
  <c r="B303" i="79" a="1"/>
  <c r="B306" i="79" a="1"/>
  <c r="B307" i="79" a="1"/>
  <c r="D308" i="79" a="1"/>
  <c r="D301" i="79" a="1"/>
  <c r="B300" i="79" a="1"/>
  <c r="AI1171" i="79" a="1"/>
  <c r="AI6" i="79" a="1"/>
  <c r="AI736" i="79" a="1"/>
  <c r="AI731" i="79" a="1"/>
  <c r="AI725" i="79" a="1"/>
  <c r="AI720" i="79" a="1"/>
  <c r="AI713" i="79" a="1"/>
  <c r="AI708" i="79" a="1"/>
  <c r="AI703" i="79" a="1"/>
  <c r="AI697" i="79" a="1"/>
  <c r="AI692" i="79" a="1"/>
  <c r="AI685" i="79" a="1"/>
  <c r="AI680" i="79" a="1"/>
  <c r="AI674" i="79" a="1"/>
  <c r="AI669" i="79" a="1"/>
  <c r="AI664" i="79" a="1"/>
  <c r="AI657" i="79" a="1"/>
  <c r="AI652" i="79" a="1"/>
  <c r="AI646" i="79" a="1"/>
  <c r="AI641" i="79" a="1"/>
  <c r="AI636" i="79" a="1"/>
  <c r="AI629" i="79" a="1"/>
  <c r="AI624" i="79" a="1"/>
  <c r="AI619" i="79" a="1"/>
  <c r="AI613" i="79" a="1"/>
  <c r="AI608" i="79" a="1"/>
  <c r="AI602" i="79" a="1"/>
  <c r="AI597" i="79" a="1"/>
  <c r="AI591" i="79" a="1"/>
  <c r="AI586" i="79" a="1"/>
  <c r="AI580" i="79" a="1"/>
  <c r="AI574" i="79" a="1"/>
  <c r="AI569" i="79" a="1"/>
  <c r="AI562" i="79" a="1"/>
  <c r="AI557" i="79" a="1"/>
  <c r="AI552" i="79" a="1"/>
  <c r="AI547" i="79" a="1"/>
  <c r="AI541" i="79" a="1"/>
  <c r="AI535" i="79" a="1"/>
  <c r="AI530" i="79" a="1"/>
  <c r="AI524" i="79" a="1"/>
  <c r="AI519" i="79" a="1"/>
  <c r="AI513" i="79" a="1"/>
  <c r="AI507" i="79" a="1"/>
  <c r="AI502" i="79" a="1"/>
  <c r="AI496" i="79" a="1"/>
  <c r="AI491" i="79" a="1"/>
  <c r="AI484" i="79" a="1"/>
  <c r="AI479" i="79" a="1"/>
  <c r="AI473" i="79" a="1"/>
  <c r="AI468" i="79" a="1"/>
  <c r="AI463" i="79" a="1"/>
  <c r="AI456" i="79" a="1"/>
  <c r="AI451" i="79" a="1"/>
  <c r="AI445" i="79" a="1"/>
  <c r="AI440" i="79" a="1"/>
  <c r="AI435" i="79" a="1"/>
  <c r="AI428" i="79" a="1"/>
  <c r="AI423" i="79" a="1"/>
  <c r="AI418" i="79" a="1"/>
  <c r="AI412" i="79" a="1"/>
  <c r="AI408" i="79" a="1"/>
  <c r="AI404" i="79" a="1"/>
  <c r="AI397" i="79" a="1"/>
  <c r="AI393" i="79" a="1"/>
  <c r="AI388" i="79" a="1"/>
  <c r="AI382" i="79" a="1"/>
  <c r="AI378" i="79" a="1"/>
  <c r="AI371" i="79" a="1"/>
  <c r="AI367" i="79" a="1"/>
  <c r="AI363" i="79" a="1"/>
  <c r="AI360" i="79" a="1"/>
  <c r="AI357" i="79" a="1"/>
  <c r="AI353" i="79" a="1"/>
  <c r="AI348" i="79" a="1"/>
  <c r="AI748" i="79" a="1"/>
  <c r="AI753" i="79" a="1"/>
  <c r="AI759" i="79" a="1"/>
  <c r="AI764" i="79" a="1"/>
  <c r="AI769" i="79" a="1"/>
  <c r="AI343" i="79" a="1"/>
  <c r="AI776" i="79" a="1"/>
  <c r="AI781" i="79" a="1"/>
  <c r="AI789" i="79" a="1"/>
  <c r="AI5" i="79" a="1"/>
  <c r="AI341" i="79" a="1"/>
  <c r="AI19" i="79" a="1"/>
  <c r="AI34" i="79" a="1"/>
  <c r="AI47" i="79" a="1"/>
  <c r="AI62" i="79" a="1"/>
  <c r="AI75" i="79" a="1"/>
  <c r="AI90" i="79" a="1"/>
  <c r="AI112" i="79" a="1"/>
  <c r="AI117" i="79" a="1"/>
  <c r="AI123" i="79" a="1"/>
  <c r="AI129" i="79" a="1"/>
  <c r="AI134" i="79" a="1"/>
  <c r="AI140" i="79" a="1"/>
  <c r="AI146" i="79" a="1"/>
  <c r="AI332" i="79" a="1"/>
  <c r="AI327" i="79" a="1"/>
  <c r="AI321" i="79" a="1"/>
  <c r="AI316" i="79" a="1"/>
  <c r="AI310" i="79" a="1"/>
  <c r="AI307" i="79" a="1"/>
  <c r="AI151" i="79" a="1"/>
  <c r="AI156" i="79" a="1"/>
  <c r="AI162" i="79" a="1"/>
  <c r="AI168" i="79" a="1"/>
  <c r="AI174" i="79" a="1"/>
  <c r="AI297" i="79" a="1"/>
  <c r="AI293" i="79" a="1"/>
  <c r="AI287" i="79" a="1"/>
  <c r="AI281" i="79" a="1"/>
  <c r="AI276" i="79" a="1"/>
  <c r="AI179" i="79" a="1"/>
  <c r="AI184" i="79" a="1"/>
  <c r="AI190" i="79" a="1"/>
  <c r="AI195" i="79" a="1"/>
  <c r="AI199" i="79" a="1"/>
  <c r="AI205" i="79" a="1"/>
  <c r="AI209" i="79" a="1"/>
  <c r="AI212" i="79" a="1"/>
  <c r="G223" i="79" a="1"/>
  <c r="AI223" i="79" a="1"/>
  <c r="F224" i="79" a="1"/>
  <c r="C225" i="79" a="1"/>
  <c r="B226" i="79" a="1"/>
  <c r="F226" i="79" a="1"/>
  <c r="AI260" i="79" a="1"/>
  <c r="H229" i="79" a="1"/>
  <c r="C230" i="79" a="1"/>
  <c r="G230" i="79" a="1"/>
  <c r="AI231" i="79" a="1"/>
  <c r="AI232" i="79" a="1"/>
  <c r="AI237" i="79" a="1"/>
  <c r="AI240" i="79" a="1"/>
  <c r="AI241" i="79" a="1"/>
  <c r="AI244" i="79" a="1"/>
  <c r="AI255" i="79" a="1"/>
  <c r="AI245" i="79" a="1"/>
  <c r="AI248" i="79" a="1"/>
  <c r="AI249" i="79" a="1"/>
  <c r="AI250" i="79" a="1"/>
  <c r="AI253" i="79" a="1"/>
  <c r="AI254" i="79" a="1"/>
  <c r="AI256" i="79" a="1"/>
  <c r="AI258" i="79" a="1"/>
  <c r="AI259" i="79" a="1"/>
  <c r="AI251" i="79" a="1"/>
  <c r="AI261" i="79" a="1"/>
  <c r="AI263" i="79" a="1"/>
  <c r="AI264" i="79" a="1"/>
  <c r="AI265" i="79" a="1"/>
  <c r="AI266" i="79" a="1"/>
  <c r="AI267" i="79" a="1"/>
  <c r="AI268" i="79" a="1"/>
  <c r="AI269" i="79" a="1"/>
  <c r="AI270" i="79" a="1"/>
  <c r="AI271" i="79" a="1"/>
  <c r="AI273" i="79" a="1"/>
  <c r="AI279" i="79" a="1"/>
  <c r="AI246" i="79" a="1"/>
  <c r="AI283" i="79" a="1"/>
  <c r="AI290" i="79" a="1"/>
  <c r="AI295" i="79" a="1"/>
  <c r="AI302" i="79" a="1"/>
  <c r="AI305" i="79" a="1"/>
  <c r="AI312" i="79" a="1"/>
  <c r="AI318" i="79" a="1"/>
  <c r="AI324" i="79" a="1"/>
  <c r="AI330" i="79" a="1"/>
  <c r="AI242" i="79" a="1"/>
  <c r="AI335" i="79" a="1"/>
  <c r="AI339" i="79" a="1"/>
  <c r="AI342" i="79" a="1"/>
  <c r="AI344" i="79" a="1"/>
  <c r="AI346" i="79" a="1"/>
  <c r="AI351" i="79" a="1"/>
  <c r="AI356" i="79" a="1"/>
  <c r="AI364" i="79" a="1"/>
  <c r="AI238" i="79" a="1"/>
  <c r="AI234" i="79" a="1"/>
  <c r="D229" i="79" a="1"/>
  <c r="D228" i="79" a="1"/>
  <c r="H227" i="79" a="1"/>
  <c r="D227" i="79" a="1"/>
  <c r="G226" i="79" a="1"/>
  <c r="G225" i="79" a="1"/>
  <c r="G224" i="79" a="1"/>
  <c r="D223" i="79" a="1"/>
  <c r="H222" i="79" a="1"/>
  <c r="AI214" i="79" a="1"/>
  <c r="AI210" i="79" a="1"/>
  <c r="AI200" i="79" a="1"/>
  <c r="AI175" i="79" a="1"/>
  <c r="AI163" i="79" a="1"/>
  <c r="AI147" i="79" a="1"/>
  <c r="AI135" i="79" a="1"/>
  <c r="AI122" i="79" a="1"/>
  <c r="AI107" i="79" a="1"/>
  <c r="AI95" i="79" a="1"/>
  <c r="AI80" i="79" a="1"/>
  <c r="AI67" i="79" a="1"/>
  <c r="AI52" i="79" a="1"/>
  <c r="AI39" i="79" a="1"/>
  <c r="AI24" i="79" a="1"/>
  <c r="AI13" i="79" a="1"/>
  <c r="AI4" i="79" a="1"/>
  <c r="AI1005" i="79" a="1"/>
  <c r="AI991" i="79" a="1"/>
  <c r="AI980" i="79" a="1"/>
  <c r="AI968" i="79" a="1"/>
  <c r="AI957" i="79" a="1"/>
  <c r="AI945" i="79" a="1"/>
  <c r="AI934" i="79" a="1"/>
  <c r="AI923" i="79" a="1"/>
  <c r="AI911" i="79" a="1"/>
  <c r="AI900" i="79" a="1"/>
  <c r="AI887" i="79" a="1"/>
  <c r="AI875" i="79" a="1"/>
  <c r="AI864" i="79" a="1"/>
  <c r="AI852" i="79" a="1"/>
  <c r="AI841" i="79" a="1"/>
  <c r="AI829" i="79" a="1"/>
  <c r="AI818" i="79" a="1"/>
  <c r="AI807" i="79" a="1"/>
  <c r="AI797" i="79" a="1"/>
  <c r="AI784" i="79" a="1"/>
  <c r="AI772" i="79" a="1"/>
  <c r="AI757" i="79" a="1"/>
  <c r="AI744" i="79" a="1"/>
  <c r="AI729" i="79" a="1"/>
  <c r="AI716" i="79" a="1"/>
  <c r="AI702" i="79" a="1"/>
  <c r="AI687" i="79" a="1"/>
  <c r="AI673" i="79" a="1"/>
  <c r="AI659" i="79" a="1"/>
  <c r="AI645" i="79" a="1"/>
  <c r="AI631" i="79" a="1"/>
  <c r="AI618" i="79" a="1"/>
  <c r="AI604" i="79" a="1"/>
  <c r="AI590" i="79" a="1"/>
  <c r="AI576" i="79" a="1"/>
  <c r="AI563" i="79" a="1"/>
  <c r="AI543" i="79" a="1"/>
  <c r="AI529" i="79" a="1"/>
  <c r="AI515" i="79" a="1"/>
  <c r="AI501" i="79" a="1"/>
  <c r="AI487" i="79" a="1"/>
  <c r="AI474" i="79" a="1"/>
  <c r="AI459" i="79" a="1"/>
  <c r="AI447" i="79" a="1"/>
  <c r="AI433" i="79" a="1"/>
  <c r="AI420" i="79" a="1"/>
  <c r="AI398" i="79" a="1"/>
  <c r="AI385" i="79" a="1"/>
  <c r="AI373" i="79" a="1"/>
  <c r="AI352" i="79" a="1"/>
  <c r="AI368" i="79" a="1"/>
  <c r="AI372" i="79" a="1"/>
  <c r="AI379" i="79" a="1"/>
  <c r="AI383" i="79" a="1"/>
  <c r="AI389" i="79" a="1"/>
  <c r="AI340" i="79" a="1"/>
  <c r="AI394" i="79" a="1"/>
  <c r="AI399" i="79" a="1"/>
  <c r="AI405" i="79" a="1"/>
  <c r="AI409" i="79" a="1"/>
  <c r="AI329" i="79" a="1"/>
  <c r="AI314" i="79" a="1"/>
  <c r="AI413" i="79" a="1"/>
  <c r="AI419" i="79" a="1"/>
  <c r="AI299" i="79" a="1"/>
  <c r="AI284" i="79" a="1"/>
  <c r="AI424" i="79" a="1"/>
  <c r="AI429" i="79" a="1"/>
  <c r="AI436" i="79" a="1"/>
  <c r="AI441" i="79" a="1"/>
  <c r="AI446" i="79" a="1"/>
  <c r="AI452" i="79" a="1"/>
  <c r="B230" i="79" a="1"/>
  <c r="G229" i="79" a="1"/>
  <c r="C229" i="79" a="1"/>
  <c r="AI228" i="79" a="1"/>
  <c r="H228" i="79" a="1"/>
  <c r="F225" i="79" a="1"/>
  <c r="AI224" i="79" a="1"/>
  <c r="C224" i="79" a="1"/>
  <c r="C223" i="79" a="1"/>
  <c r="C222" i="79" a="1"/>
  <c r="AI221" i="79" a="1"/>
  <c r="AI207" i="79" a="1"/>
  <c r="AI202" i="79" a="1"/>
  <c r="AI197" i="79" a="1"/>
  <c r="AI192" i="79" a="1"/>
  <c r="AI188" i="79" a="1"/>
  <c r="AI181" i="79" a="1"/>
  <c r="AI176" i="79" a="1"/>
  <c r="AI170" i="79" a="1"/>
  <c r="AI165" i="79" a="1"/>
  <c r="AI159" i="79" a="1"/>
  <c r="AI153" i="79" a="1"/>
  <c r="AI148" i="79" a="1"/>
  <c r="AI142" i="79" a="1"/>
  <c r="AI138" i="79" a="1"/>
  <c r="AI132" i="79" a="1"/>
  <c r="AI127" i="79" a="1"/>
  <c r="AI121" i="79" a="1"/>
  <c r="AI116" i="79" a="1"/>
  <c r="AI111" i="79" a="1"/>
  <c r="AI105" i="79" a="1"/>
  <c r="AI101" i="79" a="1"/>
  <c r="AI94" i="79" a="1"/>
  <c r="AI89" i="79" a="1"/>
  <c r="AI84" i="79" a="1"/>
  <c r="AI78" i="79" a="1"/>
  <c r="AI73" i="79" a="1"/>
  <c r="AI66" i="79" a="1"/>
  <c r="AI61" i="79" a="1"/>
  <c r="AI56" i="79" a="1"/>
  <c r="AI50" i="79" a="1"/>
  <c r="AI45" i="79" a="1"/>
  <c r="AI38" i="79" a="1"/>
  <c r="AI33" i="79" a="1"/>
  <c r="AI28" i="79" a="1"/>
  <c r="AI22" i="79" a="1"/>
  <c r="AI16" i="79" a="1"/>
  <c r="AI10" i="79" a="1"/>
  <c r="AI1010" i="79" a="1"/>
  <c r="AI996" i="79" a="1"/>
  <c r="AI985" i="79" a="1"/>
  <c r="AI973" i="79" a="1"/>
  <c r="AI962" i="79" a="1"/>
  <c r="AI950" i="79" a="1"/>
  <c r="AI940" i="79" a="1"/>
  <c r="AI928" i="79" a="1"/>
  <c r="AI917" i="79" a="1"/>
  <c r="AI906" i="79" a="1"/>
  <c r="AI894" i="79" a="1"/>
  <c r="AI883" i="79" a="1"/>
  <c r="AI871" i="79" a="1"/>
  <c r="AI860" i="79" a="1"/>
  <c r="AI848" i="79" a="1"/>
  <c r="AI837" i="79" a="1"/>
  <c r="AI825" i="79" a="1"/>
  <c r="AI814" i="79" a="1"/>
  <c r="AI799" i="79" a="1"/>
  <c r="AI787" i="79" a="1"/>
  <c r="AI773" i="79" a="1"/>
  <c r="AI760" i="79" a="1"/>
  <c r="AI745" i="79" a="1"/>
  <c r="AI732" i="79" a="1"/>
  <c r="AI717" i="79" a="1"/>
  <c r="AI704" i="79" a="1"/>
  <c r="AI689" i="79" a="1"/>
  <c r="AI676" i="79" a="1"/>
  <c r="AI662" i="79" a="1"/>
  <c r="AI649" i="79" a="1"/>
  <c r="AI634" i="79" a="1"/>
  <c r="AI620" i="79" a="1"/>
  <c r="AI606" i="79" a="1"/>
  <c r="AI593" i="79" a="1"/>
  <c r="AI579" i="79" a="1"/>
  <c r="AI565" i="79" a="1"/>
  <c r="AI551" i="79" a="1"/>
  <c r="AI537" i="79" a="1"/>
  <c r="AI523" i="79" a="1"/>
  <c r="AI509" i="79" a="1"/>
  <c r="AI495" i="79" a="1"/>
  <c r="AI481" i="79" a="1"/>
  <c r="AI467" i="79" a="1"/>
  <c r="AI453" i="79" a="1"/>
  <c r="AI439" i="79" a="1"/>
  <c r="AI425" i="79" a="1"/>
  <c r="AI457" i="79" a="1"/>
  <c r="AI464" i="79" a="1"/>
  <c r="AI469" i="79" a="1"/>
  <c r="AI475" i="79" a="1"/>
  <c r="AI480" i="79" a="1"/>
  <c r="AI486" i="79" a="1"/>
  <c r="AI492" i="79" a="1"/>
  <c r="AI497" i="79" a="1"/>
  <c r="AI503" i="79" a="1"/>
  <c r="AI508" i="79" a="1"/>
  <c r="AI326" i="79" a="1"/>
  <c r="AI313" i="79" a="1"/>
  <c r="AI514" i="79" a="1"/>
  <c r="AI520" i="79" a="1"/>
  <c r="AI298" i="79" a="1"/>
  <c r="AI285" i="79" a="1"/>
  <c r="AI525" i="79" a="1"/>
  <c r="AI532" i="79" a="1"/>
  <c r="AI536" i="79" a="1"/>
  <c r="AI1170" i="79" a="1"/>
  <c r="AI542" i="79" a="1"/>
  <c r="AI1169" i="79" a="1"/>
  <c r="AI548" i="79" a="1"/>
  <c r="AI553" i="79" a="1"/>
  <c r="AI559" i="79" a="1"/>
  <c r="AI564" i="79" a="1"/>
  <c r="AI570" i="79" a="1"/>
  <c r="AI575" i="79" a="1"/>
  <c r="AI581" i="79" a="1"/>
  <c r="AI587" i="79" a="1"/>
  <c r="AI592" i="79" a="1"/>
  <c r="AI236" i="79" a="1"/>
  <c r="AI230" i="79" a="1"/>
  <c r="C227" i="79" a="1"/>
  <c r="H226" i="79" a="1"/>
  <c r="C226" i="79" a="1"/>
  <c r="AI225" i="79" a="1"/>
  <c r="H225" i="79" a="1"/>
  <c r="D222" i="79" a="1"/>
  <c r="B222" i="79" a="1"/>
  <c r="AI219" i="79" a="1"/>
  <c r="AI216" i="79" a="1"/>
  <c r="AI206" i="79" a="1"/>
  <c r="AI201" i="79" a="1"/>
  <c r="AI196" i="79" a="1"/>
  <c r="AI193" i="79" a="1"/>
  <c r="AI187" i="79" a="1"/>
  <c r="AI182" i="79" a="1"/>
  <c r="AI177" i="79" a="1"/>
  <c r="AI171" i="79" a="1"/>
  <c r="AI166" i="79" a="1"/>
  <c r="AI160" i="79" a="1"/>
  <c r="AI154" i="79" a="1"/>
  <c r="AI149" i="79" a="1"/>
  <c r="AI143" i="79" a="1"/>
  <c r="AI137" i="79" a="1"/>
  <c r="AI133" i="79" a="1"/>
  <c r="AI125" i="79" a="1"/>
  <c r="AI120" i="79" a="1"/>
  <c r="AI114" i="79" a="1"/>
  <c r="AI109" i="79" a="1"/>
  <c r="AI103" i="79" a="1"/>
  <c r="AI99" i="79" a="1"/>
  <c r="AI92" i="79" a="1"/>
  <c r="AI88" i="79" a="1"/>
  <c r="AI82" i="79" a="1"/>
  <c r="AI76" i="79" a="1"/>
  <c r="AI71" i="79" a="1"/>
  <c r="AI64" i="79" a="1"/>
  <c r="AI59" i="79" a="1"/>
  <c r="AI54" i="79" a="1"/>
  <c r="AI48" i="79" a="1"/>
  <c r="AI43" i="79" a="1"/>
  <c r="AI36" i="79" a="1"/>
  <c r="AI31" i="79" a="1"/>
  <c r="AI26" i="79" a="1"/>
  <c r="AI20" i="79" a="1"/>
  <c r="AI15" i="79" a="1"/>
  <c r="AI9" i="79" a="1"/>
  <c r="AI1012" i="79" a="1"/>
  <c r="AI1004" i="79" a="1"/>
  <c r="AI1000" i="79" a="1"/>
  <c r="AI997" i="79" a="1"/>
  <c r="AI990" i="79" a="1"/>
  <c r="AI987" i="79" a="1"/>
  <c r="AI982" i="79" a="1"/>
  <c r="AI977" i="79" a="1"/>
  <c r="AI974" i="79" a="1"/>
  <c r="AI967" i="79" a="1"/>
  <c r="AI964" i="79" a="1"/>
  <c r="AI958" i="79" a="1"/>
  <c r="AI954" i="79" a="1"/>
  <c r="AI951" i="79" a="1"/>
  <c r="AI944" i="79" a="1"/>
  <c r="AI941" i="79" a="1"/>
  <c r="AI935" i="79" a="1"/>
  <c r="AI931" i="79" a="1"/>
  <c r="AI927" i="79" a="1"/>
  <c r="AI921" i="79" a="1"/>
  <c r="AI918" i="79" a="1"/>
  <c r="AI912" i="79" a="1"/>
  <c r="AI909" i="79" a="1"/>
  <c r="AI905" i="79" a="1"/>
  <c r="AI899" i="79" a="1"/>
  <c r="AI896" i="79" a="1"/>
  <c r="AI890" i="79" a="1"/>
  <c r="AI886" i="79" a="1"/>
  <c r="AI882" i="79" a="1"/>
  <c r="AI877" i="79" a="1"/>
  <c r="AI873" i="79" a="1"/>
  <c r="AI867" i="79" a="1"/>
  <c r="AI863" i="79" a="1"/>
  <c r="AI859" i="79" a="1"/>
  <c r="AI854" i="79" a="1"/>
  <c r="AI850" i="79" a="1"/>
  <c r="AI844" i="79" a="1"/>
  <c r="AI840" i="79" a="1"/>
  <c r="AI836" i="79" a="1"/>
  <c r="AI831" i="79" a="1"/>
  <c r="AI827" i="79" a="1"/>
  <c r="AI821" i="79" a="1"/>
  <c r="AI817" i="79" a="1"/>
  <c r="AI812" i="79" a="1"/>
  <c r="AI809" i="79" a="1"/>
  <c r="AI805" i="79" a="1"/>
  <c r="AI801" i="79" a="1"/>
  <c r="AI795" i="79" a="1"/>
  <c r="AI791" i="79" a="1"/>
  <c r="AI786" i="79" a="1"/>
  <c r="AI780" i="79" a="1"/>
  <c r="AI775" i="79" a="1"/>
  <c r="AI768" i="79" a="1"/>
  <c r="AI763" i="79" a="1"/>
  <c r="AI758" i="79" a="1"/>
  <c r="AI752" i="79" a="1"/>
  <c r="AI747" i="79" a="1"/>
  <c r="AI740" i="79" a="1"/>
  <c r="AI735" i="79" a="1"/>
  <c r="AI730" i="79" a="1"/>
  <c r="AI724" i="79" a="1"/>
  <c r="AI719" i="79" a="1"/>
  <c r="AI712" i="79" a="1"/>
  <c r="AI707" i="79" a="1"/>
  <c r="AI701" i="79" a="1"/>
  <c r="AI696" i="79" a="1"/>
  <c r="AI691" i="79" a="1"/>
  <c r="AI684" i="79" a="1"/>
  <c r="AI679" i="79" a="1"/>
  <c r="AI672" i="79" a="1"/>
  <c r="AI668" i="79" a="1"/>
  <c r="AI663" i="79" a="1"/>
  <c r="AI656" i="79" a="1"/>
  <c r="AI651" i="79" a="1"/>
  <c r="AI644" i="79" a="1"/>
  <c r="AI639" i="79" a="1"/>
  <c r="AI635" i="79" a="1"/>
  <c r="AI628" i="79" a="1"/>
  <c r="AI623" i="79" a="1"/>
  <c r="AI617" i="79" a="1"/>
  <c r="AI611" i="79" a="1"/>
  <c r="AI607" i="79" a="1"/>
  <c r="AI601" i="79" a="1"/>
  <c r="AI595" i="79" a="1"/>
  <c r="AI589" i="79" a="1"/>
  <c r="AI584" i="79" a="1"/>
  <c r="AI578" i="79" a="1"/>
  <c r="AI573" i="79" a="1"/>
  <c r="AI566" i="79" a="1"/>
  <c r="AI560" i="79" a="1"/>
  <c r="AI555" i="79" a="1"/>
  <c r="AI549" i="79" a="1"/>
  <c r="AI545" i="79" a="1"/>
  <c r="AI538" i="79" a="1"/>
  <c r="AI533" i="79" a="1"/>
  <c r="AI527" i="79" a="1"/>
  <c r="AI521" i="79" a="1"/>
  <c r="AI517" i="79" a="1"/>
  <c r="AI510" i="79" a="1"/>
  <c r="AI505" i="79" a="1"/>
  <c r="AI499" i="79" a="1"/>
  <c r="AI493" i="79" a="1"/>
  <c r="AI488" i="79" a="1"/>
  <c r="AI482" i="79" a="1"/>
  <c r="AI477" i="79" a="1"/>
  <c r="AI471" i="79" a="1"/>
  <c r="AI465" i="79" a="1"/>
  <c r="AI460" i="79" a="1"/>
  <c r="AI454" i="79" a="1"/>
  <c r="AI449" i="79" a="1"/>
  <c r="AI443" i="79" a="1"/>
  <c r="AI438" i="79" a="1"/>
  <c r="AI432" i="79" a="1"/>
  <c r="AI427" i="79" a="1"/>
  <c r="AI421" i="79" a="1"/>
  <c r="AI415" i="79" a="1"/>
  <c r="AI410" i="79" a="1"/>
  <c r="AI406" i="79" a="1"/>
  <c r="AI402" i="79" a="1"/>
  <c r="AI396" i="79" a="1"/>
  <c r="AI392" i="79" a="1"/>
  <c r="AI386" i="79" a="1"/>
  <c r="AI381" i="79" a="1"/>
  <c r="AI377" i="79" a="1"/>
  <c r="AI370" i="79" a="1"/>
  <c r="AI366" i="79" a="1"/>
  <c r="AI361" i="79" a="1"/>
  <c r="AI358" i="79" a="1"/>
  <c r="AI355" i="79" a="1"/>
  <c r="AI354" i="79" a="1"/>
  <c r="AI347" i="79" a="1"/>
  <c r="AI598" i="79" a="1"/>
  <c r="AI603" i="79" a="1"/>
  <c r="AI609" i="79" a="1"/>
  <c r="AI615" i="79" a="1"/>
  <c r="AI621" i="79" a="1"/>
  <c r="AI625" i="79" a="1"/>
  <c r="AI630" i="79" a="1"/>
  <c r="AI637" i="79" a="1"/>
  <c r="AI642" i="79" a="1"/>
  <c r="AI648" i="79" a="1"/>
  <c r="AI653" i="79" a="1"/>
  <c r="AI658" i="79" a="1"/>
  <c r="AI665" i="79" a="1"/>
  <c r="AI670" i="79" a="1"/>
  <c r="AI677" i="79" a="1"/>
  <c r="AI681" i="79" a="1"/>
  <c r="AI686" i="79" a="1"/>
  <c r="AI693" i="79" a="1"/>
  <c r="AI698" i="79" a="1"/>
  <c r="AI705" i="79" a="1"/>
  <c r="AI709" i="79" a="1"/>
  <c r="AI337" i="79" a="1"/>
  <c r="AI714" i="79" a="1"/>
  <c r="AI721" i="79" a="1"/>
  <c r="AI333" i="79" a="1"/>
  <c r="AI328" i="79" a="1"/>
  <c r="AI322" i="79" a="1"/>
  <c r="AI741" i="79" a="1"/>
  <c r="AI311" i="79" a="1"/>
  <c r="AI726" i="79" a="1"/>
  <c r="AI306" i="79" a="1"/>
  <c r="AI733" i="79" a="1"/>
  <c r="AI738" i="79" a="1"/>
  <c r="AI743" i="79" a="1"/>
  <c r="AI749" i="79" a="1"/>
  <c r="AI754" i="79" a="1"/>
  <c r="AI294" i="79" a="1"/>
  <c r="AI288" i="79" a="1"/>
  <c r="AI282" i="79" a="1"/>
  <c r="AI278" i="79" a="1"/>
  <c r="AI761" i="79" a="1"/>
  <c r="AI766" i="79" a="1"/>
  <c r="AI771" i="79" a="1"/>
  <c r="AI777" i="79" a="1"/>
  <c r="AI782" i="79" a="1"/>
  <c r="AI788" i="79" a="1"/>
  <c r="F230" i="79" a="1"/>
  <c r="F228" i="79" a="1"/>
  <c r="B225" i="79" a="1"/>
  <c r="D224" i="79" a="1"/>
  <c r="B223" i="79" a="1"/>
  <c r="F222" i="79" a="1"/>
  <c r="AI220" i="79" a="1"/>
  <c r="AI218" i="79" a="1"/>
  <c r="AI215" i="79" a="1"/>
  <c r="AI213" i="79" a="1"/>
  <c r="AI191" i="79" a="1"/>
  <c r="AI180" i="79" a="1"/>
  <c r="AI164" i="79" a="1"/>
  <c r="AI152" i="79" a="1"/>
  <c r="AI136" i="79" a="1"/>
  <c r="AI124" i="79" a="1"/>
  <c r="AI108" i="79" a="1"/>
  <c r="AI97" i="79" a="1"/>
  <c r="AI81" i="79" a="1"/>
  <c r="AI69" i="79" a="1"/>
  <c r="AI53" i="79" a="1"/>
  <c r="AI41" i="79" a="1"/>
  <c r="AI27" i="79" a="1"/>
  <c r="AI14" i="79" a="1"/>
  <c r="AI1158" i="79" a="1"/>
  <c r="AI1148" i="79" a="1"/>
  <c r="AI1140" i="79" a="1"/>
  <c r="AI1134" i="79" a="1"/>
  <c r="AI1126" i="79" a="1"/>
  <c r="AI1120" i="79" a="1"/>
  <c r="AI1112" i="79" a="1"/>
  <c r="AI1106" i="79" a="1"/>
  <c r="AI1098" i="79" a="1"/>
  <c r="AI1092" i="79" a="1"/>
  <c r="AI1084" i="79" a="1"/>
  <c r="AI1078" i="79" a="1"/>
  <c r="AI1071" i="79" a="1"/>
  <c r="AI1064" i="79" a="1"/>
  <c r="AI1057" i="79" a="1"/>
  <c r="AI1050" i="79" a="1"/>
  <c r="AI1044" i="79" a="1"/>
  <c r="AI1036" i="79" a="1"/>
  <c r="AI1030" i="79" a="1"/>
  <c r="AI1022" i="79" a="1"/>
  <c r="AI1016" i="79" a="1"/>
  <c r="AI1006" i="79" a="1"/>
  <c r="AI995" i="79" a="1"/>
  <c r="AI983" i="79" a="1"/>
  <c r="AI972" i="79" a="1"/>
  <c r="AI961" i="79" a="1"/>
  <c r="AI949" i="79" a="1"/>
  <c r="AI938" i="79" a="1"/>
  <c r="AI926" i="79" a="1"/>
  <c r="AI915" i="79" a="1"/>
  <c r="AI903" i="79" a="1"/>
  <c r="AI891" i="79" a="1"/>
  <c r="AI879" i="79" a="1"/>
  <c r="AI868" i="79" a="1"/>
  <c r="AI857" i="79" a="1"/>
  <c r="AI845" i="79" a="1"/>
  <c r="AI835" i="79" a="1"/>
  <c r="AI823" i="79" a="1"/>
  <c r="AI796" i="79" a="1"/>
  <c r="AI783" i="79" a="1"/>
  <c r="AI770" i="79" a="1"/>
  <c r="AI755" i="79" a="1"/>
  <c r="AI742" i="79" a="1"/>
  <c r="AI727" i="79" a="1"/>
  <c r="AI715" i="79" a="1"/>
  <c r="AI700" i="79" a="1"/>
  <c r="AI688" i="79" a="1"/>
  <c r="AI675" i="79" a="1"/>
  <c r="AI660" i="79" a="1"/>
  <c r="AI647" i="79" a="1"/>
  <c r="AI632" i="79" a="1"/>
  <c r="AI614" i="79" a="1"/>
  <c r="AI596" i="79" a="1"/>
  <c r="AI582" i="79" a="1"/>
  <c r="AI568" i="79" a="1"/>
  <c r="AI554" i="79" a="1"/>
  <c r="AI540" i="79" a="1"/>
  <c r="AI526" i="79" a="1"/>
  <c r="AI512" i="79" a="1"/>
  <c r="AI498" i="79" a="1"/>
  <c r="AI485" i="79" a="1"/>
  <c r="AI470" i="79" a="1"/>
  <c r="AI458" i="79" a="1"/>
  <c r="AI442" i="79" a="1"/>
  <c r="AI430" i="79" a="1"/>
  <c r="AI417" i="79" a="1"/>
  <c r="AI400" i="79" a="1"/>
  <c r="AI387" i="79" a="1"/>
  <c r="AI374" i="79" a="1"/>
  <c r="AI362" i="79" a="1"/>
  <c r="AI359" i="79" a="1"/>
  <c r="AI793" i="79" a="1"/>
  <c r="AI798" i="79" a="1"/>
  <c r="AI802" i="79" a="1"/>
  <c r="AI806" i="79" a="1"/>
  <c r="AI810" i="79" a="1"/>
  <c r="AI815" i="79" a="1"/>
  <c r="AI819" i="79" a="1"/>
  <c r="AI822" i="79" a="1"/>
  <c r="AI828" i="79" a="1"/>
  <c r="AI832" i="79" a="1"/>
  <c r="AI334" i="79" a="1"/>
  <c r="AI319" i="79" a="1"/>
  <c r="AI838" i="79" a="1"/>
  <c r="AI842" i="79" a="1"/>
  <c r="AI301" i="79" a="1"/>
  <c r="AI291" i="79" a="1"/>
  <c r="AI277" i="79" a="1"/>
  <c r="AI846" i="79" a="1"/>
  <c r="AI851" i="79" a="1"/>
  <c r="AI855" i="79" a="1"/>
  <c r="AI861" i="79" a="1"/>
  <c r="AI865" i="79" a="1"/>
  <c r="AI870" i="79" a="1"/>
  <c r="B228" i="79" a="1"/>
  <c r="F227" i="79" a="1"/>
  <c r="B227" i="79" a="1"/>
  <c r="AI203" i="79" a="1"/>
  <c r="AI185" i="79" a="1"/>
  <c r="AI169" i="79" a="1"/>
  <c r="AI157" i="79" a="1"/>
  <c r="AI141" i="79" a="1"/>
  <c r="AI128" i="79" a="1"/>
  <c r="AI113" i="79" a="1"/>
  <c r="AI98" i="79" a="1"/>
  <c r="AI85" i="79" a="1"/>
  <c r="AI70" i="79" a="1"/>
  <c r="AI57" i="79" a="1"/>
  <c r="AI42" i="79" a="1"/>
  <c r="AI29" i="79" a="1"/>
  <c r="AI17" i="79" a="1"/>
  <c r="AI12" i="79" a="1"/>
  <c r="AI7" i="79" a="1"/>
  <c r="AI3" i="79" a="1"/>
  <c r="AI1160" i="79" a="1"/>
  <c r="AI1155" i="79" a="1"/>
  <c r="AI1153" i="79" a="1"/>
  <c r="AI1151" i="79" a="1"/>
  <c r="AI1149" i="79" a="1"/>
  <c r="AI1145" i="79" a="1"/>
  <c r="AI1143" i="79" a="1"/>
  <c r="AI1141" i="79" a="1"/>
  <c r="AI1137" i="79" a="1"/>
  <c r="AI1135" i="79" a="1"/>
  <c r="AI1132" i="79" a="1"/>
  <c r="AI1129" i="79" a="1"/>
  <c r="AI1127" i="79" a="1"/>
  <c r="AI1123" i="79" a="1"/>
  <c r="AI1121" i="79" a="1"/>
  <c r="AI1117" i="79" a="1"/>
  <c r="AI1115" i="79" a="1"/>
  <c r="AI1113" i="79" a="1"/>
  <c r="AI1109" i="79" a="1"/>
  <c r="AI1107" i="79" a="1"/>
  <c r="AI1103" i="79" a="1"/>
  <c r="AI1101" i="79" a="1"/>
  <c r="AI1099" i="79" a="1"/>
  <c r="AI1095" i="79" a="1"/>
  <c r="AI1093" i="79" a="1"/>
  <c r="AI1089" i="79" a="1"/>
  <c r="AI1087" i="79" a="1"/>
  <c r="AI1085" i="79" a="1"/>
  <c r="AI1081" i="79" a="1"/>
  <c r="AI1079" i="79" a="1"/>
  <c r="AI1075" i="79" a="1"/>
  <c r="AI1073" i="79" a="1"/>
  <c r="AI1069" i="79" a="1"/>
  <c r="AI1067" i="79" a="1"/>
  <c r="AI1065" i="79" a="1"/>
  <c r="AI1061" i="79" a="1"/>
  <c r="AI1059" i="79" a="1"/>
  <c r="AI1055" i="79" a="1"/>
  <c r="AI1053" i="79" a="1"/>
  <c r="AI1051" i="79" a="1"/>
  <c r="AI1047" i="79" a="1"/>
  <c r="AI1045" i="79" a="1"/>
  <c r="AI1041" i="79" a="1"/>
  <c r="AI1039" i="79" a="1"/>
  <c r="AI1037" i="79" a="1"/>
  <c r="AI1033" i="79" a="1"/>
  <c r="AI1031" i="79" a="1"/>
  <c r="AI1027" i="79" a="1"/>
  <c r="AI1025" i="79" a="1"/>
  <c r="AI1023" i="79" a="1"/>
  <c r="AI1019" i="79" a="1"/>
  <c r="AI1017" i="79" a="1"/>
  <c r="AI1013" i="79" a="1"/>
  <c r="AI1009" i="79" a="1"/>
  <c r="AI1007" i="79" a="1"/>
  <c r="AI1001" i="79" a="1"/>
  <c r="AI998" i="79" a="1"/>
  <c r="AI992" i="79" a="1"/>
  <c r="AI988" i="79" a="1"/>
  <c r="AI984" i="79" a="1"/>
  <c r="AI978" i="79" a="1"/>
  <c r="AI975" i="79" a="1"/>
  <c r="AI969" i="79" a="1"/>
  <c r="AI965" i="79" a="1"/>
  <c r="AI960" i="79" a="1"/>
  <c r="AI955" i="79" a="1"/>
  <c r="AI952" i="79" a="1"/>
  <c r="AI946" i="79" a="1"/>
  <c r="AI942" i="79" a="1"/>
  <c r="AI936" i="79" a="1"/>
  <c r="AI932" i="79" a="1"/>
  <c r="AI929" i="79" a="1"/>
  <c r="AI922" i="79" a="1"/>
  <c r="AI919" i="79" a="1"/>
  <c r="AI913" i="79" a="1"/>
  <c r="AI908" i="79" a="1"/>
  <c r="AI904" i="79" a="1"/>
  <c r="AI898" i="79" a="1"/>
  <c r="AI895" i="79" a="1"/>
  <c r="AI889" i="79" a="1"/>
  <c r="AI885" i="79" a="1"/>
  <c r="AI881" i="79" a="1"/>
  <c r="AI876" i="79" a="1"/>
  <c r="AI872" i="79" a="1"/>
  <c r="AI866" i="79" a="1"/>
  <c r="AI862" i="79" a="1"/>
  <c r="AI858" i="79" a="1"/>
  <c r="AI853" i="79" a="1"/>
  <c r="AI849" i="79" a="1"/>
  <c r="AI843" i="79" a="1"/>
  <c r="AI839" i="79" a="1"/>
  <c r="AI833" i="79" a="1"/>
  <c r="AI830" i="79" a="1"/>
  <c r="AI826" i="79" a="1"/>
  <c r="AI820" i="79" a="1"/>
  <c r="AI816" i="79" a="1"/>
  <c r="AI811" i="79" a="1"/>
  <c r="AI808" i="79" a="1"/>
  <c r="AI804" i="79" a="1"/>
  <c r="AI800" i="79" a="1"/>
  <c r="AI794" i="79" a="1"/>
  <c r="AI790" i="79" a="1"/>
  <c r="AI785" i="79" a="1"/>
  <c r="AI779" i="79" a="1"/>
  <c r="AI774" i="79" a="1"/>
  <c r="AI767" i="79" a="1"/>
  <c r="AI762" i="79" a="1"/>
  <c r="AI756" i="79" a="1"/>
  <c r="AI751" i="79" a="1"/>
  <c r="AI746" i="79" a="1"/>
  <c r="AI739" i="79" a="1"/>
  <c r="AI734" i="79" a="1"/>
  <c r="AI728" i="79" a="1"/>
  <c r="AI723" i="79" a="1"/>
  <c r="AI718" i="79" a="1"/>
  <c r="AI711" i="79" a="1"/>
  <c r="AI706" i="79" a="1"/>
  <c r="AI699" i="79" a="1"/>
  <c r="AI694" i="79" a="1"/>
  <c r="AI690" i="79" a="1"/>
  <c r="AI683" i="79" a="1"/>
  <c r="AI678" i="79" a="1"/>
  <c r="AI671" i="79" a="1"/>
  <c r="AI666" i="79" a="1"/>
  <c r="AI661" i="79" a="1"/>
  <c r="AI655" i="79" a="1"/>
  <c r="AI650" i="79" a="1"/>
  <c r="AI643" i="79" a="1"/>
  <c r="AI638" i="79" a="1"/>
  <c r="AI633" i="79" a="1"/>
  <c r="AI627" i="79" a="1"/>
  <c r="AI622" i="79" a="1"/>
  <c r="AI616" i="79" a="1"/>
  <c r="AI610" i="79" a="1"/>
  <c r="AI605" i="79" a="1"/>
  <c r="AI600" i="79" a="1"/>
  <c r="AI594" i="79" a="1"/>
  <c r="AI588" i="79" a="1"/>
  <c r="AI583" i="79" a="1"/>
  <c r="AI577" i="79" a="1"/>
  <c r="AI572" i="79" a="1"/>
  <c r="AI567" i="79" a="1"/>
  <c r="AI561" i="79" a="1"/>
  <c r="AI556" i="79" a="1"/>
  <c r="AI550" i="79" a="1"/>
  <c r="AI546" i="79" a="1"/>
  <c r="AI539" i="79" a="1"/>
  <c r="AI534" i="79" a="1"/>
  <c r="AI528" i="79" a="1"/>
  <c r="AI522" i="79" a="1"/>
  <c r="AI518" i="79" a="1"/>
  <c r="AI511" i="79" a="1"/>
  <c r="AI506" i="79" a="1"/>
  <c r="AI500" i="79" a="1"/>
  <c r="AI494" i="79" a="1"/>
  <c r="AI489" i="79" a="1"/>
  <c r="AI483" i="79" a="1"/>
  <c r="AI478" i="79" a="1"/>
  <c r="AI472" i="79" a="1"/>
  <c r="AI466" i="79" a="1"/>
  <c r="AI461" i="79" a="1"/>
  <c r="AI455" i="79" a="1"/>
  <c r="AI450" i="79" a="1"/>
  <c r="AI444" i="79" a="1"/>
  <c r="AI437" i="79" a="1"/>
  <c r="AI431" i="79" a="1"/>
  <c r="AI426" i="79" a="1"/>
  <c r="AI422" i="79" a="1"/>
  <c r="AI416" i="79" a="1"/>
  <c r="AI411" i="79" a="1"/>
  <c r="AI407" i="79" a="1"/>
  <c r="AI401" i="79" a="1"/>
  <c r="AI395" i="79" a="1"/>
  <c r="AI391" i="79" a="1"/>
  <c r="AI384" i="79" a="1"/>
  <c r="AI380" i="79" a="1"/>
  <c r="AI376" i="79" a="1"/>
  <c r="AI369" i="79" a="1"/>
  <c r="AI365" i="79" a="1"/>
  <c r="AI350" i="79" a="1"/>
  <c r="AI345" i="79" a="1"/>
  <c r="AI874" i="79" a="1"/>
  <c r="AI878" i="79" a="1"/>
  <c r="AI884" i="79" a="1"/>
  <c r="AI888" i="79" a="1"/>
  <c r="AI893" i="79" a="1"/>
  <c r="AI897" i="79" a="1"/>
  <c r="AI901" i="79" a="1"/>
  <c r="AI907" i="79" a="1"/>
  <c r="AI910" i="79" a="1"/>
  <c r="AI916" i="79" a="1"/>
  <c r="AI920" i="79" a="1"/>
  <c r="AI924" i="79" a="1"/>
  <c r="AI930" i="79" a="1"/>
  <c r="AI933" i="79" a="1"/>
  <c r="AI939" i="79" a="1"/>
  <c r="AI943" i="79" a="1"/>
  <c r="AI947" i="79" a="1"/>
  <c r="AI953" i="79" a="1"/>
  <c r="AI338" i="79" a="1"/>
  <c r="AI956" i="79" a="1"/>
  <c r="AI963" i="79" a="1"/>
  <c r="AI966" i="79" a="1"/>
  <c r="AI970" i="79" a="1"/>
  <c r="AI976" i="79" a="1"/>
  <c r="AI331" i="79" a="1"/>
  <c r="AI325" i="79" a="1"/>
  <c r="AI320" i="79" a="1"/>
  <c r="AI315" i="79" a="1"/>
  <c r="AI309" i="79" a="1"/>
  <c r="AI979" i="79" a="1"/>
  <c r="AI986" i="79" a="1"/>
  <c r="AI989" i="79" a="1"/>
  <c r="AI303" i="79" a="1"/>
  <c r="AI994" i="79" a="1"/>
  <c r="AI999" i="79" a="1"/>
  <c r="AI296" i="79" a="1"/>
  <c r="AI292" i="79" a="1"/>
  <c r="AI286" i="79" a="1"/>
  <c r="AI280" i="79" a="1"/>
  <c r="AI274" i="79" a="1"/>
  <c r="AI1002" i="79" a="1"/>
  <c r="AI272" i="79" a="1"/>
  <c r="AI1008" i="79" a="1"/>
  <c r="AI1011" i="79" a="1"/>
  <c r="AI1015" i="79" a="1"/>
  <c r="AI1018" i="79" a="1"/>
  <c r="AI1020" i="79" a="1"/>
  <c r="AI235" i="79" a="1"/>
  <c r="H230" i="79" a="1"/>
  <c r="D230" i="79" a="1"/>
  <c r="AI229" i="79" a="1"/>
  <c r="F229" i="79" a="1"/>
  <c r="B229" i="79" a="1"/>
  <c r="I229" i="79" s="1"/>
  <c r="C228" i="79" a="1"/>
  <c r="AI227" i="79" a="1"/>
  <c r="G227" i="79" a="1"/>
  <c r="H224" i="79" a="1"/>
  <c r="B224" i="79" a="1"/>
  <c r="H223" i="79" a="1"/>
  <c r="F223" i="79" a="1"/>
  <c r="AI222" i="79" a="1"/>
  <c r="G222" i="79" a="1"/>
  <c r="AI217" i="79" a="1"/>
  <c r="AI211" i="79" a="1"/>
  <c r="AI208" i="79" a="1"/>
  <c r="AI204" i="79" a="1"/>
  <c r="AI198" i="79" a="1"/>
  <c r="AI194" i="79" a="1"/>
  <c r="AI189" i="79" a="1"/>
  <c r="AI183" i="79" a="1"/>
  <c r="AI178" i="79" a="1"/>
  <c r="AI172" i="79" a="1"/>
  <c r="AI167" i="79" a="1"/>
  <c r="AI161" i="79" a="1"/>
  <c r="AI155" i="79" a="1"/>
  <c r="AI150" i="79" a="1"/>
  <c r="AI144" i="79" a="1"/>
  <c r="AI139" i="79" a="1"/>
  <c r="AI131" i="79" a="1"/>
  <c r="AI126" i="79" a="1"/>
  <c r="AI119" i="79" a="1"/>
  <c r="AI115" i="79" a="1"/>
  <c r="AI110" i="79" a="1"/>
  <c r="AI104" i="79" a="1"/>
  <c r="AI100" i="79" a="1"/>
  <c r="AI93" i="79" a="1"/>
  <c r="AI87" i="79" a="1"/>
  <c r="AI83" i="79" a="1"/>
  <c r="AI77" i="79" a="1"/>
  <c r="AI72" i="79" a="1"/>
  <c r="AI65" i="79" a="1"/>
  <c r="AI60" i="79" a="1"/>
  <c r="AI55" i="79" a="1"/>
  <c r="AI49" i="79" a="1"/>
  <c r="AI44" i="79" a="1"/>
  <c r="AI37" i="79" a="1"/>
  <c r="AI32" i="79" a="1"/>
  <c r="AI25" i="79" a="1"/>
  <c r="AI21" i="79" a="1"/>
  <c r="AI1024" i="79" a="1"/>
  <c r="AI1157" i="79" a="1"/>
  <c r="AI1146" i="79" a="1"/>
  <c r="AI1139" i="79" a="1"/>
  <c r="AI1131" i="79" a="1"/>
  <c r="AI1125" i="79" a="1"/>
  <c r="AI1118" i="79" a="1"/>
  <c r="AI1111" i="79" a="1"/>
  <c r="AI1104" i="79" a="1"/>
  <c r="AI1097" i="79" a="1"/>
  <c r="AI1091" i="79" a="1"/>
  <c r="AI1083" i="79" a="1"/>
  <c r="AI1077" i="79" a="1"/>
  <c r="AI1070" i="79" a="1"/>
  <c r="AI1063" i="79" a="1"/>
  <c r="AI1056" i="79" a="1"/>
  <c r="AI1049" i="79" a="1"/>
  <c r="AI1042" i="79" a="1"/>
  <c r="AI1035" i="79" a="1"/>
  <c r="AI1028" i="79" a="1"/>
  <c r="AI1021" i="79" a="1"/>
  <c r="AI1014" i="79" a="1"/>
  <c r="AI1003" i="79" a="1"/>
  <c r="AI993" i="79" a="1"/>
  <c r="AI981" i="79" a="1"/>
  <c r="AI971" i="79" a="1"/>
  <c r="AI959" i="79" a="1"/>
  <c r="AI948" i="79" a="1"/>
  <c r="AI937" i="79" a="1"/>
  <c r="AI925" i="79" a="1"/>
  <c r="AI914" i="79" a="1"/>
  <c r="AI902" i="79" a="1"/>
  <c r="AI892" i="79" a="1"/>
  <c r="AI880" i="79" a="1"/>
  <c r="AI869" i="79" a="1"/>
  <c r="AI856" i="79" a="1"/>
  <c r="AI847" i="79" a="1"/>
  <c r="AI834" i="79" a="1"/>
  <c r="AQ4" i="79" s="1"/>
  <c r="AI824" i="79" a="1"/>
  <c r="AI813" i="79" a="1"/>
  <c r="AI803" i="79" a="1"/>
  <c r="AI792" i="79" a="1"/>
  <c r="AI778" i="79" a="1"/>
  <c r="AI765" i="79" a="1"/>
  <c r="AI750" i="79" a="1"/>
  <c r="AI737" i="79" a="1"/>
  <c r="AI722" i="79" a="1"/>
  <c r="AI710" i="79" a="1"/>
  <c r="AI695" i="79" a="1"/>
  <c r="AI682" i="79" a="1"/>
  <c r="AI667" i="79" a="1"/>
  <c r="AI654" i="79" a="1"/>
  <c r="AI640" i="79" a="1"/>
  <c r="AI626" i="79" a="1"/>
  <c r="AO6" i="79" s="1"/>
  <c r="AI612" i="79" a="1"/>
  <c r="AI599" i="79" a="1"/>
  <c r="AI585" i="79" a="1"/>
  <c r="AI571" i="79" a="1"/>
  <c r="AI558" i="79" a="1"/>
  <c r="AI544" i="79" a="1"/>
  <c r="AI531" i="79" a="1"/>
  <c r="AI516" i="79" a="1"/>
  <c r="AI504" i="79" a="1"/>
  <c r="AI490" i="79" a="1"/>
  <c r="AI476" i="79" a="1"/>
  <c r="AI462" i="79" a="1"/>
  <c r="AI448" i="79" a="1"/>
  <c r="AI434" i="79" a="1"/>
  <c r="AI414" i="79" a="1"/>
  <c r="AI403" i="79" a="1"/>
  <c r="AI390" i="79" a="1"/>
  <c r="AI375" i="79" a="1"/>
  <c r="AI349" i="79" a="1"/>
  <c r="AI1026" i="79" a="1"/>
  <c r="AI1029" i="79" a="1"/>
  <c r="AI1032" i="79" a="1"/>
  <c r="AI1034" i="79" a="1"/>
  <c r="AI1038" i="79" a="1"/>
  <c r="AI1040" i="79" a="1"/>
  <c r="AI1043" i="79" a="1"/>
  <c r="AI1046" i="79" a="1"/>
  <c r="AI1048" i="79" a="1"/>
  <c r="AI336" i="79" a="1"/>
  <c r="AI323" i="79" a="1"/>
  <c r="AI308" i="79" a="1"/>
  <c r="AI304" i="79" a="1"/>
  <c r="AI300" i="79" a="1"/>
  <c r="AI289" i="79" a="1"/>
  <c r="AI275" i="79" a="1"/>
  <c r="AI1052" i="79" a="1"/>
  <c r="AI1054" i="79" a="1"/>
  <c r="AI1058" i="79" a="1"/>
  <c r="AI1060" i="79" a="1"/>
  <c r="AI1062" i="79" a="1"/>
  <c r="AI262" i="79" a="1"/>
  <c r="AM2" i="79" s="1"/>
  <c r="AI1066" i="79" a="1"/>
  <c r="AI1068" i="79" a="1"/>
  <c r="AI1072" i="79" a="1"/>
  <c r="AI1074" i="79" a="1"/>
  <c r="AI1076" i="79" a="1"/>
  <c r="AI1080" i="79" a="1"/>
  <c r="AI1082" i="79" a="1"/>
  <c r="AI1086" i="79" a="1"/>
  <c r="AI1088" i="79" a="1"/>
  <c r="AI257" i="79" a="1"/>
  <c r="AI1090" i="79" a="1"/>
  <c r="AI1094" i="79" a="1"/>
  <c r="AI1096" i="79" a="1"/>
  <c r="AI1100" i="79" a="1"/>
  <c r="AI1102" i="79" a="1"/>
  <c r="AI1105" i="79" a="1"/>
  <c r="AI1108" i="79" a="1"/>
  <c r="AI1110" i="79" a="1"/>
  <c r="AI1114" i="79" a="1"/>
  <c r="AI252" i="79" a="1"/>
  <c r="AI1116" i="79" a="1"/>
  <c r="AI1119" i="79" a="1"/>
  <c r="AI1122" i="79" a="1"/>
  <c r="AI1124" i="79" a="1"/>
  <c r="AI1128" i="79" a="1"/>
  <c r="AI1130" i="79" a="1"/>
  <c r="AI1133" i="79" a="1"/>
  <c r="AI247" i="79" a="1"/>
  <c r="AI1136" i="79" a="1"/>
  <c r="AI1138" i="79" a="1"/>
  <c r="AI1142" i="79" a="1"/>
  <c r="AI1144" i="79" a="1"/>
  <c r="AI1147" i="79" a="1"/>
  <c r="AI1150" i="79" a="1"/>
  <c r="AI1152" i="79" a="1"/>
  <c r="AI1154" i="79" a="1"/>
  <c r="AI1156" i="79" a="1"/>
  <c r="AI243" i="79" a="1"/>
  <c r="AI1159" i="79" a="1"/>
  <c r="AI1161" i="79" a="1"/>
  <c r="AI1162" i="79" a="1"/>
  <c r="AI1163" i="79" a="1"/>
  <c r="AI1164" i="79" a="1"/>
  <c r="AI1165" i="79" a="1"/>
  <c r="AI1166" i="79" a="1"/>
  <c r="AI1167" i="79" a="1"/>
  <c r="AI1168" i="79" a="1"/>
  <c r="AI239" i="79" a="1"/>
  <c r="AI233" i="79" a="1"/>
  <c r="G228" i="79" a="1"/>
  <c r="AI226" i="79" a="1"/>
  <c r="D226" i="79" a="1"/>
  <c r="D225" i="79" a="1"/>
  <c r="AI186" i="79" a="1"/>
  <c r="AI173" i="79" a="1"/>
  <c r="AI158" i="79" a="1"/>
  <c r="AL3" i="79" s="1"/>
  <c r="C270" i="79" s="1" a="1"/>
  <c r="AI145" i="79" a="1"/>
  <c r="AI130" i="79" a="1"/>
  <c r="AI118" i="79" a="1"/>
  <c r="AI106" i="79" a="1"/>
  <c r="AI102" i="79" a="1"/>
  <c r="AI96" i="79" a="1"/>
  <c r="AI91" i="79" a="1"/>
  <c r="AI86" i="79" a="1"/>
  <c r="AI79" i="79" a="1"/>
  <c r="AI74" i="79" a="1"/>
  <c r="AI68" i="79" a="1"/>
  <c r="AI63" i="79" a="1"/>
  <c r="AI58" i="79" a="1"/>
  <c r="AI51" i="79" a="1"/>
  <c r="AI46" i="79" a="1"/>
  <c r="AI40" i="79" a="1"/>
  <c r="AI35" i="79" a="1"/>
  <c r="AI30" i="79" a="1"/>
  <c r="AI23" i="79" a="1"/>
  <c r="AI18" i="79" a="1"/>
  <c r="AI11" i="79" a="1"/>
  <c r="AI8" i="79" a="1"/>
  <c r="AI317" i="79" a="1"/>
  <c r="L345" i="78" a="1"/>
  <c r="J337" i="78" a="1"/>
  <c r="B340" i="78" a="1"/>
  <c r="E338" i="78" a="1"/>
  <c r="E337" i="78" a="1"/>
  <c r="O340" i="78" a="1"/>
  <c r="H345" i="78" a="1"/>
  <c r="L344" i="78" a="1"/>
  <c r="G344" i="78" a="1"/>
  <c r="C305" i="78" a="1"/>
  <c r="C306" i="78" a="1"/>
  <c r="J343" i="78" a="1"/>
  <c r="J345" i="78" a="1"/>
  <c r="C337" i="78" a="1"/>
  <c r="I337" i="78" a="1"/>
  <c r="O341" i="78" a="1"/>
  <c r="N337" i="78" a="1"/>
  <c r="D338" i="78" a="1"/>
  <c r="J338" i="78" a="1"/>
  <c r="D345" i="78" a="1"/>
  <c r="G339" i="78" a="1"/>
  <c r="M339" i="78" a="1"/>
  <c r="C340" i="78" a="1"/>
  <c r="I340" i="78" a="1"/>
  <c r="N340" i="78" a="1"/>
  <c r="M342" i="78" a="1"/>
  <c r="D341" i="78" a="1"/>
  <c r="J341" i="78" a="1"/>
  <c r="N344" i="78" a="1"/>
  <c r="G342" i="78" a="1"/>
  <c r="L342" i="78" a="1"/>
  <c r="C343" i="78" a="1"/>
  <c r="I343" i="78" a="1"/>
  <c r="N343" i="78" a="1"/>
  <c r="D344" i="78" a="1"/>
  <c r="L343" i="78" a="1"/>
  <c r="J344" i="78" a="1"/>
  <c r="I344" i="78" a="1"/>
  <c r="G345" i="78" a="1"/>
  <c r="M345" i="78" a="1"/>
  <c r="C344" i="78" a="1"/>
  <c r="M343" i="78" a="1"/>
  <c r="F343" i="78" a="1"/>
  <c r="I342" i="78" a="1"/>
  <c r="M341" i="78" a="1"/>
  <c r="K344" i="78" a="1"/>
  <c r="B341" i="78" a="1"/>
  <c r="L340" i="78" a="1"/>
  <c r="F340" i="78" a="1"/>
  <c r="O339" i="78" a="1"/>
  <c r="K339" i="78" a="1"/>
  <c r="E339" i="78" a="1"/>
  <c r="O338" i="78" a="1"/>
  <c r="H338" i="78" a="1"/>
  <c r="B338" i="78" a="1"/>
  <c r="K345" i="78" a="1"/>
  <c r="L337" i="78" a="1"/>
  <c r="F337" i="78" a="1"/>
  <c r="B337" i="78" a="1"/>
  <c r="D343" i="78" a="1"/>
  <c r="N342" i="78" a="1"/>
  <c r="H342" i="78" a="1"/>
  <c r="C303" i="78" a="1"/>
  <c r="C302" i="78" a="1"/>
  <c r="C301" i="78" a="1"/>
  <c r="F345" i="78" a="1"/>
  <c r="E344" i="78" a="1"/>
  <c r="G343" i="78" a="1"/>
  <c r="F342" i="78" a="1"/>
  <c r="F341" i="78" a="1"/>
  <c r="E340" i="78" a="1"/>
  <c r="F339" i="78" a="1"/>
  <c r="G338" i="78" a="1"/>
  <c r="H337" i="78" a="1"/>
  <c r="C307" i="78" a="1"/>
  <c r="B342" i="78" a="1"/>
  <c r="B345" i="78" a="1"/>
  <c r="C339" i="78" a="1"/>
  <c r="O344" i="78" a="1"/>
  <c r="O343" i="78" a="1"/>
  <c r="B343" i="78" a="1"/>
  <c r="D342" i="78" a="1"/>
  <c r="E341" i="78" a="1"/>
  <c r="G340" i="78" a="1"/>
  <c r="I339" i="78" a="1"/>
  <c r="K338" i="78" a="1"/>
  <c r="K337" i="78" a="1"/>
  <c r="L341" i="78" a="1"/>
  <c r="C300" i="78" a="1"/>
  <c r="E345" i="78" a="1"/>
  <c r="F344" i="78" a="1"/>
  <c r="H343" i="78" a="1"/>
  <c r="J342" i="78" a="1"/>
  <c r="K341" i="78" a="1"/>
  <c r="N345" i="78" a="1"/>
  <c r="I345" i="78" a="1"/>
  <c r="C345" i="78" a="1"/>
  <c r="M344" i="78" a="1"/>
  <c r="H344" i="78" a="1"/>
  <c r="B344" i="78" a="1"/>
  <c r="K343" i="78" a="1"/>
  <c r="E343" i="78" a="1"/>
  <c r="O342" i="78" a="1"/>
  <c r="K342" i="78" a="1"/>
  <c r="E342" i="78" a="1"/>
  <c r="N341" i="78" a="1"/>
  <c r="I341" i="78" a="1"/>
  <c r="C341" i="78" a="1"/>
  <c r="M340" i="78" a="1"/>
  <c r="H340" i="78" a="1"/>
  <c r="K340" i="78" a="1"/>
  <c r="J339" i="78" a="1"/>
  <c r="D339" i="78" a="1"/>
  <c r="N338" i="78" a="1"/>
  <c r="I338" i="78" a="1"/>
  <c r="C338" i="78" a="1"/>
  <c r="M337" i="78" a="1"/>
  <c r="G337" i="78" a="1"/>
  <c r="L339" i="78" a="1"/>
  <c r="M338" i="78" a="1"/>
  <c r="O337" i="78" a="1"/>
  <c r="C308" i="78" a="1"/>
  <c r="H341" i="78" a="1"/>
  <c r="C342" i="78" a="1"/>
  <c r="G341" i="78" a="1"/>
  <c r="J340" i="78" a="1"/>
  <c r="C304" i="78" a="1"/>
  <c r="D340" i="78" a="1"/>
  <c r="N339" i="78" a="1"/>
  <c r="H339" i="78" a="1"/>
  <c r="B339" i="78" a="1"/>
  <c r="L338" i="78" a="1"/>
  <c r="F338" i="78" a="1"/>
  <c r="D337" i="78" a="1"/>
  <c r="O345" i="78" a="1"/>
  <c r="D308" i="78" a="1"/>
  <c r="D306" i="78" a="1"/>
  <c r="D305" i="78" a="1"/>
  <c r="B300" i="78" a="1"/>
  <c r="D304" i="78" a="1"/>
  <c r="B303" i="78" a="1"/>
  <c r="D301" i="78" a="1"/>
  <c r="B307" i="78" a="1"/>
  <c r="D303" i="78" a="1"/>
  <c r="B304" i="78" a="1"/>
  <c r="B305" i="78" a="1"/>
  <c r="B306" i="78" a="1"/>
  <c r="D307" i="78" a="1"/>
  <c r="B308" i="78" a="1"/>
  <c r="B302" i="78" a="1"/>
  <c r="B301" i="78" a="1"/>
  <c r="D300" i="78" a="1"/>
  <c r="D302" i="78" a="1"/>
  <c r="AI1171" i="78" a="1"/>
  <c r="AI8" i="78" a="1"/>
  <c r="AI68" i="78" a="1"/>
  <c r="AI55" i="78" a="1"/>
  <c r="AI40" i="78" a="1"/>
  <c r="AI25" i="78" a="1"/>
  <c r="AI12" i="78" a="1"/>
  <c r="AI994" i="78" a="1"/>
  <c r="AI989" i="78" a="1"/>
  <c r="AI984" i="78" a="1"/>
  <c r="AI980" i="78" a="1"/>
  <c r="AI973" i="78" a="1"/>
  <c r="AI969" i="78" a="1"/>
  <c r="AI964" i="78" a="1"/>
  <c r="AI959" i="78" a="1"/>
  <c r="AI953" i="78" a="1"/>
  <c r="AI948" i="78" a="1"/>
  <c r="AI943" i="78" a="1"/>
  <c r="AI938" i="78" a="1"/>
  <c r="AI934" i="78" a="1"/>
  <c r="AI929" i="78" a="1"/>
  <c r="AI924" i="78" a="1"/>
  <c r="AI919" i="78" a="1"/>
  <c r="AI914" i="78" a="1"/>
  <c r="AI910" i="78" a="1"/>
  <c r="AI905" i="78" a="1"/>
  <c r="AI900" i="78" a="1"/>
  <c r="AI895" i="78" a="1"/>
  <c r="AI890" i="78" a="1"/>
  <c r="AI886" i="78" a="1"/>
  <c r="AI881" i="78" a="1"/>
  <c r="AI876" i="78" a="1"/>
  <c r="AI871" i="78" a="1"/>
  <c r="AI866" i="78" a="1"/>
  <c r="AI862" i="78" a="1"/>
  <c r="AI857" i="78" a="1"/>
  <c r="AI852" i="78" a="1"/>
  <c r="AI847" i="78" a="1"/>
  <c r="AI842" i="78" a="1"/>
  <c r="AI838" i="78" a="1"/>
  <c r="AI833" i="78" a="1"/>
  <c r="AI827" i="78" a="1"/>
  <c r="AI822" i="78" a="1"/>
  <c r="AI817" i="78" a="1"/>
  <c r="AI813" i="78" a="1"/>
  <c r="AI809" i="78" a="1"/>
  <c r="AI804" i="78" a="1"/>
  <c r="AI799" i="78" a="1"/>
  <c r="AI794" i="78" a="1"/>
  <c r="AI789" i="78" a="1"/>
  <c r="AI785" i="78" a="1"/>
  <c r="AI780" i="78" a="1"/>
  <c r="AI775" i="78" a="1"/>
  <c r="AI770" i="78" a="1"/>
  <c r="AI765" i="78" a="1"/>
  <c r="AI761" i="78" a="1"/>
  <c r="AI756" i="78" a="1"/>
  <c r="AI751" i="78" a="1"/>
  <c r="AI746" i="78" a="1"/>
  <c r="AI741" i="78" a="1"/>
  <c r="AI736" i="78" a="1"/>
  <c r="AI732" i="78" a="1"/>
  <c r="AI727" i="78" a="1"/>
  <c r="AI722" i="78" a="1"/>
  <c r="AI717" i="78" a="1"/>
  <c r="AI712" i="78" a="1"/>
  <c r="AI708" i="78" a="1"/>
  <c r="AI703" i="78" a="1"/>
  <c r="AI698" i="78" a="1"/>
  <c r="AI693" i="78" a="1"/>
  <c r="AI688" i="78" a="1"/>
  <c r="AI684" i="78" a="1"/>
  <c r="AI679" i="78" a="1"/>
  <c r="AI674" i="78" a="1"/>
  <c r="AI669" i="78" a="1"/>
  <c r="AI664" i="78" a="1"/>
  <c r="AI660" i="78" a="1"/>
  <c r="AI655" i="78" a="1"/>
  <c r="AI650" i="78" a="1"/>
  <c r="AI645" i="78" a="1"/>
  <c r="AI640" i="78" a="1"/>
  <c r="AI636" i="78" a="1"/>
  <c r="AI631" i="78" a="1"/>
  <c r="AI626" i="78" a="1"/>
  <c r="AI621" i="78" a="1"/>
  <c r="AI616" i="78" a="1"/>
  <c r="AI612" i="78" a="1"/>
  <c r="AI607" i="78" a="1"/>
  <c r="AI602" i="78" a="1"/>
  <c r="AI597" i="78" a="1"/>
  <c r="AI592" i="78" a="1"/>
  <c r="AI588" i="78" a="1"/>
  <c r="AI583" i="78" a="1"/>
  <c r="AI578" i="78" a="1"/>
  <c r="AI572" i="78" a="1"/>
  <c r="AI566" i="78" a="1"/>
  <c r="AI561" i="78" a="1"/>
  <c r="AI557" i="78" a="1"/>
  <c r="AI552" i="78" a="1"/>
  <c r="AI547" i="78" a="1"/>
  <c r="AI542" i="78" a="1"/>
  <c r="AI537" i="78" a="1"/>
  <c r="AI533" i="78" a="1"/>
  <c r="AI528" i="78" a="1"/>
  <c r="AI523" i="78" a="1"/>
  <c r="AI518" i="78" a="1"/>
  <c r="AI513" i="78" a="1"/>
  <c r="AI509" i="78" a="1"/>
  <c r="AI504" i="78" a="1"/>
  <c r="AI499" i="78" a="1"/>
  <c r="AI494" i="78" a="1"/>
  <c r="AI489" i="78" a="1"/>
  <c r="AI485" i="78" a="1"/>
  <c r="AI480" i="78" a="1"/>
  <c r="AI475" i="78" a="1"/>
  <c r="AI470" i="78" a="1"/>
  <c r="AI465" i="78" a="1"/>
  <c r="AI462" i="78" a="1"/>
  <c r="AI457" i="78" a="1"/>
  <c r="AI451" i="78" a="1"/>
  <c r="AI445" i="78" a="1"/>
  <c r="AI439" i="78" a="1"/>
  <c r="AI435" i="78" a="1"/>
  <c r="AI429" i="78" a="1"/>
  <c r="AI423" i="78" a="1"/>
  <c r="AI417" i="78" a="1"/>
  <c r="AI413" i="78" a="1"/>
  <c r="AI408" i="78" a="1"/>
  <c r="AI403" i="78" a="1"/>
  <c r="AI397" i="78" a="1"/>
  <c r="AI392" i="78" a="1"/>
  <c r="AI388" i="78" a="1"/>
  <c r="AI381" i="78" a="1"/>
  <c r="AI376" i="78" a="1"/>
  <c r="AI369" i="78" a="1"/>
  <c r="AI364" i="78" a="1"/>
  <c r="AI358" i="78" a="1"/>
  <c r="AI357" i="78" a="1"/>
  <c r="AI354" i="78" a="1"/>
  <c r="AI352" i="78" a="1"/>
  <c r="AI347" i="78" a="1"/>
  <c r="AI96" i="78" a="1"/>
  <c r="AI111" i="78" a="1"/>
  <c r="AI124" i="78" a="1"/>
  <c r="AI139" i="78" a="1"/>
  <c r="AI151" i="78" a="1"/>
  <c r="AI343" i="78" a="1"/>
  <c r="AI164" i="78" a="1"/>
  <c r="AI177" i="78" a="1"/>
  <c r="AI191" i="78" a="1"/>
  <c r="AI205" i="78" a="1"/>
  <c r="AI212" i="78" a="1"/>
  <c r="AI214" i="78" a="1"/>
  <c r="AI216" i="78" a="1"/>
  <c r="AI340" i="78" a="1"/>
  <c r="F222" i="78" a="1"/>
  <c r="D223" i="78" a="1"/>
  <c r="F225" i="78" a="1"/>
  <c r="D227" i="78" a="1"/>
  <c r="H227" i="78" a="1"/>
  <c r="D228" i="78" a="1"/>
  <c r="AI229" i="78" a="1"/>
  <c r="AI337" i="78" a="1"/>
  <c r="AI272" i="78" a="1"/>
  <c r="AI279" i="78" a="1"/>
  <c r="AI335" i="78" a="1"/>
  <c r="AI327" i="78" a="1"/>
  <c r="AI323" i="78" a="1"/>
  <c r="AI316" i="78" a="1"/>
  <c r="AI311" i="78" a="1"/>
  <c r="AI284" i="78" a="1"/>
  <c r="AI289" i="78" a="1"/>
  <c r="AI295" i="78" a="1"/>
  <c r="AI301" i="78" a="1"/>
  <c r="AI302" i="78" a="1"/>
  <c r="AI305" i="78" a="1"/>
  <c r="AI299" i="78" a="1"/>
  <c r="AI294" i="78" a="1"/>
  <c r="AI287" i="78" a="1"/>
  <c r="AI282" i="78" a="1"/>
  <c r="AI278" i="78" a="1"/>
  <c r="AI262" i="78" a="1"/>
  <c r="AI308" i="78" a="1"/>
  <c r="AI312" i="78" a="1"/>
  <c r="AI319" i="78" a="1"/>
  <c r="AI324" i="78" a="1"/>
  <c r="AI329" i="78" a="1"/>
  <c r="AI336" i="78" a="1"/>
  <c r="AI339" i="78" a="1"/>
  <c r="AI348" i="78" a="1"/>
  <c r="AI359" i="78" a="1"/>
  <c r="AI259" i="78" a="1"/>
  <c r="AI363" i="78" a="1"/>
  <c r="AI368" i="78" a="1"/>
  <c r="AI375" i="78" a="1"/>
  <c r="AI379" i="78" a="1"/>
  <c r="AI384" i="78" a="1"/>
  <c r="AI391" i="78" a="1"/>
  <c r="AI396" i="78" a="1"/>
  <c r="AI401" i="78" a="1"/>
  <c r="AI406" i="78" a="1"/>
  <c r="AI256" i="78" a="1"/>
  <c r="AI411" i="78" a="1"/>
  <c r="AI416" i="78" a="1"/>
  <c r="AI422" i="78" a="1"/>
  <c r="AI426" i="78" a="1"/>
  <c r="AI432" i="78" a="1"/>
  <c r="AI438" i="78" a="1"/>
  <c r="AI444" i="78" a="1"/>
  <c r="AI450" i="78" a="1"/>
  <c r="AI454" i="78" a="1"/>
  <c r="AI253" i="78" a="1"/>
  <c r="AI460" i="78" a="1"/>
  <c r="AI978" i="78" a="1"/>
  <c r="AI2" i="78" a="1"/>
  <c r="AI10" i="78" a="1"/>
  <c r="AI22" i="78" a="1"/>
  <c r="AI39" i="78" a="1"/>
  <c r="AI51" i="78" a="1"/>
  <c r="AI67" i="78" a="1"/>
  <c r="AI78" i="78" a="1"/>
  <c r="AI250" i="78" a="1"/>
  <c r="AI95" i="78" a="1"/>
  <c r="AI107" i="78" a="1"/>
  <c r="AI123" i="78" a="1"/>
  <c r="AI135" i="78" a="1"/>
  <c r="B223" i="78" a="1"/>
  <c r="C224" i="78" a="1"/>
  <c r="AI224" i="78" a="1"/>
  <c r="G225" i="78" a="1"/>
  <c r="F228" i="78" a="1"/>
  <c r="AI243" i="78" a="1"/>
  <c r="AI235" i="78" a="1"/>
  <c r="B227" i="78" a="1"/>
  <c r="H226" i="78" a="1"/>
  <c r="H223" i="78" a="1"/>
  <c r="C223" i="78" a="1"/>
  <c r="H222" i="78" a="1"/>
  <c r="B222" i="78" a="1"/>
  <c r="AI220" i="78" a="1"/>
  <c r="AI219" i="78" a="1"/>
  <c r="AI217" i="78" a="1"/>
  <c r="AI208" i="78" a="1"/>
  <c r="AI203" i="78" a="1"/>
  <c r="AI199" i="78" a="1"/>
  <c r="AI194" i="78" a="1"/>
  <c r="AI189" i="78" a="1"/>
  <c r="AI184" i="78" a="1"/>
  <c r="AI179" i="78" a="1"/>
  <c r="AI174" i="78" a="1"/>
  <c r="AI169" i="78" a="1"/>
  <c r="AI163" i="78" a="1"/>
  <c r="AI158" i="78" a="1"/>
  <c r="AI153" i="78" a="1"/>
  <c r="AI147" i="78" a="1"/>
  <c r="AI143" i="78" a="1"/>
  <c r="AI137" i="78" a="1"/>
  <c r="AI131" i="78" a="1"/>
  <c r="AI126" i="78" a="1"/>
  <c r="AI119" i="78" a="1"/>
  <c r="AI115" i="78" a="1"/>
  <c r="AI109" i="78" a="1"/>
  <c r="AI103" i="78" a="1"/>
  <c r="AI98" i="78" a="1"/>
  <c r="AI91" i="78" a="1"/>
  <c r="AI87" i="78" a="1"/>
  <c r="AI81" i="78" a="1"/>
  <c r="AI75" i="78" a="1"/>
  <c r="AI70" i="78" a="1"/>
  <c r="AI63" i="78" a="1"/>
  <c r="AI59" i="78" a="1"/>
  <c r="AI53" i="78" a="1"/>
  <c r="AI47" i="78" a="1"/>
  <c r="AI42" i="78" a="1"/>
  <c r="AI35" i="78" a="1"/>
  <c r="AI31" i="78" a="1"/>
  <c r="AI26" i="78" a="1"/>
  <c r="AI19" i="78" a="1"/>
  <c r="AI14" i="78" a="1"/>
  <c r="AI7" i="78" a="1"/>
  <c r="AI6" i="78" a="1"/>
  <c r="AI990" i="78" a="1"/>
  <c r="AI974" i="78" a="1"/>
  <c r="AI955" i="78" a="1"/>
  <c r="AI945" i="78" a="1"/>
  <c r="AI931" i="78" a="1"/>
  <c r="AI921" i="78" a="1"/>
  <c r="AI907" i="78" a="1"/>
  <c r="AI897" i="78" a="1"/>
  <c r="AI883" i="78" a="1"/>
  <c r="AI873" i="78" a="1"/>
  <c r="AI860" i="78" a="1"/>
  <c r="AI849" i="78" a="1"/>
  <c r="AI836" i="78" a="1"/>
  <c r="AI825" i="78" a="1"/>
  <c r="AI814" i="78" a="1"/>
  <c r="AI801" i="78" a="1"/>
  <c r="AI790" i="78" a="1"/>
  <c r="AI777" i="78" a="1"/>
  <c r="AI766" i="78" a="1"/>
  <c r="AI753" i="78" a="1"/>
  <c r="AI742" i="78" a="1"/>
  <c r="AI729" i="78" a="1"/>
  <c r="AI719" i="78" a="1"/>
  <c r="AI705" i="78" a="1"/>
  <c r="AI695" i="78" a="1"/>
  <c r="AI681" i="78" a="1"/>
  <c r="AI671" i="78" a="1"/>
  <c r="AI657" i="78" a="1"/>
  <c r="AI647" i="78" a="1"/>
  <c r="AI633" i="78" a="1"/>
  <c r="AI623" i="78" a="1"/>
  <c r="AI609" i="78" a="1"/>
  <c r="AI599" i="78" a="1"/>
  <c r="AI587" i="78" a="1"/>
  <c r="AI575" i="78" a="1"/>
  <c r="AI564" i="78" a="1"/>
  <c r="AI551" i="78" a="1"/>
  <c r="AI540" i="78" a="1"/>
  <c r="AI527" i="78" a="1"/>
  <c r="AI516" i="78" a="1"/>
  <c r="AI503" i="78" a="1"/>
  <c r="AI492" i="78" a="1"/>
  <c r="AI479" i="78" a="1"/>
  <c r="AI468" i="78" a="1"/>
  <c r="AI456" i="78" a="1"/>
  <c r="AI443" i="78" a="1"/>
  <c r="AI428" i="78" a="1"/>
  <c r="AI412" i="78" a="1"/>
  <c r="AI400" i="78" a="1"/>
  <c r="AI385" i="78" a="1"/>
  <c r="AI371" i="78" a="1"/>
  <c r="AI360" i="78" a="1"/>
  <c r="AI355" i="78" a="1"/>
  <c r="AI242" i="78" a="1"/>
  <c r="AI249" i="78" a="1"/>
  <c r="AI252" i="78" a="1"/>
  <c r="AI255" i="78" a="1"/>
  <c r="AI258" i="78" a="1"/>
  <c r="AI261" i="78" a="1"/>
  <c r="AI263" i="78" a="1"/>
  <c r="AI265" i="78" a="1"/>
  <c r="AI267" i="78" a="1"/>
  <c r="AI269" i="78" a="1"/>
  <c r="AI328" i="78" a="1"/>
  <c r="AI314" i="78" a="1"/>
  <c r="AI306" i="78" a="1"/>
  <c r="AI276" i="78" a="1"/>
  <c r="AI296" i="78" a="1"/>
  <c r="AI283" i="78" a="1"/>
  <c r="AI280" i="78" a="1"/>
  <c r="AI285" i="78" a="1"/>
  <c r="AI292" i="78" a="1"/>
  <c r="AI297" i="78" a="1"/>
  <c r="AI303" i="78" a="1"/>
  <c r="AI310" i="78" a="1"/>
  <c r="AI315" i="78" a="1"/>
  <c r="AI322" i="78" a="1"/>
  <c r="AI326" i="78" a="1"/>
  <c r="AI236" i="78" a="1"/>
  <c r="AI234" i="78" a="1"/>
  <c r="AI232" i="78" a="1"/>
  <c r="AI231" i="78" a="1"/>
  <c r="F230" i="78" a="1"/>
  <c r="H228" i="78" a="1"/>
  <c r="C227" i="78" a="1"/>
  <c r="D224" i="78" a="1"/>
  <c r="F223" i="78" a="1"/>
  <c r="D222" i="78" a="1"/>
  <c r="AI213" i="78" a="1"/>
  <c r="AI198" i="78" a="1"/>
  <c r="AI187" i="78" a="1"/>
  <c r="AI173" i="78" a="1"/>
  <c r="AI161" i="78" a="1"/>
  <c r="AI148" i="78" a="1"/>
  <c r="AI134" i="78" a="1"/>
  <c r="AI121" i="78" a="1"/>
  <c r="AI106" i="78" a="1"/>
  <c r="AI94" i="78" a="1"/>
  <c r="AI79" i="78" a="1"/>
  <c r="AI66" i="78" a="1"/>
  <c r="AI50" i="78" a="1"/>
  <c r="AI38" i="78" a="1"/>
  <c r="AI23" i="78" a="1"/>
  <c r="AI11" i="78" a="1"/>
  <c r="AI958" i="78" a="1"/>
  <c r="AI463" i="78" a="1"/>
  <c r="AI459" i="78" a="1"/>
  <c r="AI453" i="78" a="1"/>
  <c r="AI447" i="78" a="1"/>
  <c r="AI442" i="78" a="1"/>
  <c r="AI437" i="78" a="1"/>
  <c r="AI431" i="78" a="1"/>
  <c r="AI425" i="78" a="1"/>
  <c r="AI419" i="78" a="1"/>
  <c r="AI415" i="78" a="1"/>
  <c r="AI410" i="78" a="1"/>
  <c r="AI405" i="78" a="1"/>
  <c r="AI399" i="78" a="1"/>
  <c r="AI394" i="78" a="1"/>
  <c r="AI390" i="78" a="1"/>
  <c r="AI383" i="78" a="1"/>
  <c r="AI378" i="78" a="1"/>
  <c r="AI372" i="78" a="1"/>
  <c r="AI366" i="78" a="1"/>
  <c r="AI362" i="78" a="1"/>
  <c r="AI351" i="78" a="1"/>
  <c r="AI345" i="78" a="1"/>
  <c r="AI333" i="78" a="1"/>
  <c r="AI338" i="78" a="1"/>
  <c r="AI341" i="78" a="1"/>
  <c r="AI344" i="78" a="1"/>
  <c r="AI346" i="78" a="1"/>
  <c r="AI353" i="78" a="1"/>
  <c r="AI356" i="78" a="1"/>
  <c r="AI342" i="78" a="1"/>
  <c r="AI361" i="78" a="1"/>
  <c r="AI1170" i="78" a="1"/>
  <c r="AI365" i="78" a="1"/>
  <c r="AI1169" i="78" a="1"/>
  <c r="AI370" i="78" a="1"/>
  <c r="AI377" i="78" a="1"/>
  <c r="AI382" i="78" a="1"/>
  <c r="AI389" i="78" a="1"/>
  <c r="AI393" i="78" a="1"/>
  <c r="AI398" i="78" a="1"/>
  <c r="AI404" i="78" a="1"/>
  <c r="AI409" i="78" a="1"/>
  <c r="AI414" i="78" a="1"/>
  <c r="AI418" i="78" a="1"/>
  <c r="AI424" i="78" a="1"/>
  <c r="AI430" i="78" a="1"/>
  <c r="AI331" i="78" a="1"/>
  <c r="AI325" i="78" a="1"/>
  <c r="AI321" i="78" a="1"/>
  <c r="AI313" i="78" a="1"/>
  <c r="AI309" i="78" a="1"/>
  <c r="AI436" i="78" a="1"/>
  <c r="AI440" i="78" a="1"/>
  <c r="AI446" i="78" a="1"/>
  <c r="AI452" i="78" a="1"/>
  <c r="AI458" i="78" a="1"/>
  <c r="AI467" i="78" a="1"/>
  <c r="AI298" i="78" a="1"/>
  <c r="AI293" i="78" a="1"/>
  <c r="AI286" i="78" a="1"/>
  <c r="AI281" i="78" a="1"/>
  <c r="AI277" i="78" a="1"/>
  <c r="AI268" i="78" a="1"/>
  <c r="AI266" i="78" a="1"/>
  <c r="AI264" i="78" a="1"/>
  <c r="AI472" i="78" a="1"/>
  <c r="AI477" i="78" a="1"/>
  <c r="AI482" i="78" a="1"/>
  <c r="AI487" i="78" a="1"/>
  <c r="AI491" i="78" a="1"/>
  <c r="AI496" i="78" a="1"/>
  <c r="AI501" i="78" a="1"/>
  <c r="AI506" i="78" a="1"/>
  <c r="AI511" i="78" a="1"/>
  <c r="AI515" i="78" a="1"/>
  <c r="AI520" i="78" a="1"/>
  <c r="AI525" i="78" a="1"/>
  <c r="AI530" i="78" a="1"/>
  <c r="AI535" i="78" a="1"/>
  <c r="AI539" i="78" a="1"/>
  <c r="AI544" i="78" a="1"/>
  <c r="AI260" i="78" a="1"/>
  <c r="AI549" i="78" a="1"/>
  <c r="AI554" i="78" a="1"/>
  <c r="AI559" i="78" a="1"/>
  <c r="AI563" i="78" a="1"/>
  <c r="AI568" i="78" a="1"/>
  <c r="AI571" i="78" a="1"/>
  <c r="AI576" i="78" a="1"/>
  <c r="AI581" i="78" a="1"/>
  <c r="AI585" i="78" a="1"/>
  <c r="AI257" i="78" a="1"/>
  <c r="AI591" i="78" a="1"/>
  <c r="AI596" i="78" a="1"/>
  <c r="AI601" i="78" a="1"/>
  <c r="AI606" i="78" a="1"/>
  <c r="AI611" i="78" a="1"/>
  <c r="AI615" i="78" a="1"/>
  <c r="AI620" i="78" a="1"/>
  <c r="AI625" i="78" a="1"/>
  <c r="AI630" i="78" a="1"/>
  <c r="AI254" i="78" a="1"/>
  <c r="AI635" i="78" a="1"/>
  <c r="AI639" i="78" a="1"/>
  <c r="AI644" i="78" a="1"/>
  <c r="AI649" i="78" a="1"/>
  <c r="AI654" i="78" a="1"/>
  <c r="AI659" i="78" a="1"/>
  <c r="AI663" i="78" a="1"/>
  <c r="AI668" i="78" a="1"/>
  <c r="AI673" i="78" a="1"/>
  <c r="AI251" i="78" a="1"/>
  <c r="AI678" i="78" a="1"/>
  <c r="AI683" i="78" a="1"/>
  <c r="AI687" i="78" a="1"/>
  <c r="AI692" i="78" a="1"/>
  <c r="AI697" i="78" a="1"/>
  <c r="AI702" i="78" a="1"/>
  <c r="AI707" i="78" a="1"/>
  <c r="AI711" i="78" a="1"/>
  <c r="AI716" i="78" a="1"/>
  <c r="AI246" i="78" a="1"/>
  <c r="AI721" i="78" a="1"/>
  <c r="AI726" i="78" a="1"/>
  <c r="AI731" i="78" a="1"/>
  <c r="AI735" i="78" a="1"/>
  <c r="AI739" i="78" a="1"/>
  <c r="AI744" i="78" a="1"/>
  <c r="AI750" i="78" a="1"/>
  <c r="AI755" i="78" a="1"/>
  <c r="AI759" i="78" a="1"/>
  <c r="AI239" i="78" a="1"/>
  <c r="G230" i="78" a="1"/>
  <c r="B229" i="78" a="1"/>
  <c r="B228" i="78" a="1"/>
  <c r="F227" i="78" a="1"/>
  <c r="AI226" i="78" a="1"/>
  <c r="F226" i="78" a="1"/>
  <c r="B226" i="78" a="1"/>
  <c r="B225" i="78" a="1"/>
  <c r="AI182" i="78" a="1"/>
  <c r="AI167" i="78" a="1"/>
  <c r="AI156" i="78" a="1"/>
  <c r="AI141" i="78" a="1"/>
  <c r="AI129" i="78" a="1"/>
  <c r="AI113" i="78" a="1"/>
  <c r="AI101" i="78" a="1"/>
  <c r="AI86" i="78" a="1"/>
  <c r="AI73" i="78" a="1"/>
  <c r="AI58" i="78" a="1"/>
  <c r="AI45" i="78" a="1"/>
  <c r="AI30" i="78" a="1"/>
  <c r="AI17" i="78" a="1"/>
  <c r="AI1160" i="78" a="1"/>
  <c r="AI1154" i="78" a="1"/>
  <c r="AI1151" i="78" a="1"/>
  <c r="AI1148" i="78" a="1"/>
  <c r="AI1144" i="78" a="1"/>
  <c r="AI1141" i="78" a="1"/>
  <c r="AI1138" i="78" a="1"/>
  <c r="AI1134" i="78" a="1"/>
  <c r="AI1131" i="78" a="1"/>
  <c r="AI1127" i="78" a="1"/>
  <c r="AI1124" i="78" a="1"/>
  <c r="AI1121" i="78" a="1"/>
  <c r="AI1117" i="78" a="1"/>
  <c r="AI1114" i="78" a="1"/>
  <c r="AI1110" i="78" a="1"/>
  <c r="AI1107" i="78" a="1"/>
  <c r="AI1104" i="78" a="1"/>
  <c r="AI1100" i="78" a="1"/>
  <c r="AI1097" i="78" a="1"/>
  <c r="AI1093" i="78" a="1"/>
  <c r="AI1090" i="78" a="1"/>
  <c r="AI1087" i="78" a="1"/>
  <c r="AI1083" i="78" a="1"/>
  <c r="AI1080" i="78" a="1"/>
  <c r="AI1076" i="78" a="1"/>
  <c r="AI1073" i="78" a="1"/>
  <c r="AI1070" i="78" a="1"/>
  <c r="AI1067" i="78" a="1"/>
  <c r="AI1063" i="78" a="1"/>
  <c r="AI1059" i="78" a="1"/>
  <c r="AI1056" i="78" a="1"/>
  <c r="AI1053" i="78" a="1"/>
  <c r="AI1049" i="78" a="1"/>
  <c r="AI1046" i="78" a="1"/>
  <c r="AI1042" i="78" a="1"/>
  <c r="AI1039" i="78" a="1"/>
  <c r="AI1036" i="78" a="1"/>
  <c r="AI1032" i="78" a="1"/>
  <c r="AI1029" i="78" a="1"/>
  <c r="AI1025" i="78" a="1"/>
  <c r="AI1022" i="78" a="1"/>
  <c r="AI1019" i="78" a="1"/>
  <c r="AI1016" i="78" a="1"/>
  <c r="AI1013" i="78" a="1"/>
  <c r="AI1010" i="78" a="1"/>
  <c r="AI1006" i="78" a="1"/>
  <c r="AI1003" i="78" a="1"/>
  <c r="AI1000" i="78" a="1"/>
  <c r="AI996" i="78" a="1"/>
  <c r="AI992" i="78" a="1"/>
  <c r="AI986" i="78" a="1"/>
  <c r="AI982" i="78" a="1"/>
  <c r="AI977" i="78" a="1"/>
  <c r="AI971" i="78" a="1"/>
  <c r="AI967" i="78" a="1"/>
  <c r="AI962" i="78" a="1"/>
  <c r="AI957" i="78" a="1"/>
  <c r="AI952" i="78" a="1"/>
  <c r="AI947" i="78" a="1"/>
  <c r="AI942" i="78" a="1"/>
  <c r="AI936" i="78" a="1"/>
  <c r="AI932" i="78" a="1"/>
  <c r="AI927" i="78" a="1"/>
  <c r="AI922" i="78" a="1"/>
  <c r="AI917" i="78" a="1"/>
  <c r="AI912" i="78" a="1"/>
  <c r="AI908" i="78" a="1"/>
  <c r="AI903" i="78" a="1"/>
  <c r="AI898" i="78" a="1"/>
  <c r="AI893" i="78" a="1"/>
  <c r="AI888" i="78" a="1"/>
  <c r="AI884" i="78" a="1"/>
  <c r="AI879" i="78" a="1"/>
  <c r="AI83" i="78" a="1"/>
  <c r="AI870" i="78" a="1"/>
  <c r="AI865" i="78" a="1"/>
  <c r="AI861" i="78" a="1"/>
  <c r="AI856" i="78" a="1"/>
  <c r="AI851" i="78" a="1"/>
  <c r="AI846" i="78" a="1"/>
  <c r="AI841" i="78" a="1"/>
  <c r="AI837" i="78" a="1"/>
  <c r="AI832" i="78" a="1"/>
  <c r="AI828" i="78" a="1"/>
  <c r="AI823" i="78" a="1"/>
  <c r="AI818" i="78" a="1"/>
  <c r="AI811" i="78" a="1"/>
  <c r="AI806" i="78" a="1"/>
  <c r="AI802" i="78" a="1"/>
  <c r="AI797" i="78" a="1"/>
  <c r="AI792" i="78" a="1"/>
  <c r="AI787" i="78" a="1"/>
  <c r="AI782" i="78" a="1"/>
  <c r="AI778" i="78" a="1"/>
  <c r="AI773" i="78" a="1"/>
  <c r="AI768" i="78" a="1"/>
  <c r="AI763" i="78" a="1"/>
  <c r="AI758" i="78" a="1"/>
  <c r="AI754" i="78" a="1"/>
  <c r="AI749" i="78" a="1"/>
  <c r="AI745" i="78" a="1"/>
  <c r="AI740" i="78" a="1"/>
  <c r="AI734" i="78" a="1"/>
  <c r="AI730" i="78" a="1"/>
  <c r="AI725" i="78" a="1"/>
  <c r="AI720" i="78" a="1"/>
  <c r="AI715" i="78" a="1"/>
  <c r="AI710" i="78" a="1"/>
  <c r="AI706" i="78" a="1"/>
  <c r="AI701" i="78" a="1"/>
  <c r="AI696" i="78" a="1"/>
  <c r="AI691" i="78" a="1"/>
  <c r="AI686" i="78" a="1"/>
  <c r="AI682" i="78" a="1"/>
  <c r="AI677" i="78" a="1"/>
  <c r="AI672" i="78" a="1"/>
  <c r="AI667" i="78" a="1"/>
  <c r="AI662" i="78" a="1"/>
  <c r="AI658" i="78" a="1"/>
  <c r="AI653" i="78" a="1"/>
  <c r="AI648" i="78" a="1"/>
  <c r="AI643" i="78" a="1"/>
  <c r="AI638" i="78" a="1"/>
  <c r="AI634" i="78" a="1"/>
  <c r="AI629" i="78" a="1"/>
  <c r="AI624" i="78" a="1"/>
  <c r="AI619" i="78" a="1"/>
  <c r="AI614" i="78" a="1"/>
  <c r="AI610" i="78" a="1"/>
  <c r="AI605" i="78" a="1"/>
  <c r="AI600" i="78" a="1"/>
  <c r="AI595" i="78" a="1"/>
  <c r="AI590" i="78" a="1"/>
  <c r="AI586" i="78" a="1"/>
  <c r="AI582" i="78" a="1"/>
  <c r="AI577" i="78" a="1"/>
  <c r="AI573" i="78" a="1"/>
  <c r="AI567" i="78" a="1"/>
  <c r="AI562" i="78" a="1"/>
  <c r="AI558" i="78" a="1"/>
  <c r="AI553" i="78" a="1"/>
  <c r="AI548" i="78" a="1"/>
  <c r="AI543" i="78" a="1"/>
  <c r="AI538" i="78" a="1"/>
  <c r="AI534" i="78" a="1"/>
  <c r="AI529" i="78" a="1"/>
  <c r="AI524" i="78" a="1"/>
  <c r="AI519" i="78" a="1"/>
  <c r="AI514" i="78" a="1"/>
  <c r="AI510" i="78" a="1"/>
  <c r="AI505" i="78" a="1"/>
  <c r="AI500" i="78" a="1"/>
  <c r="AI495" i="78" a="1"/>
  <c r="AI490" i="78" a="1"/>
  <c r="AI486" i="78" a="1"/>
  <c r="AI481" i="78" a="1"/>
  <c r="AI476" i="78" a="1"/>
  <c r="AI471" i="78" a="1"/>
  <c r="AI466" i="78" a="1"/>
  <c r="AI455" i="78" a="1"/>
  <c r="AI441" i="78" a="1"/>
  <c r="AI427" i="78" a="1"/>
  <c r="AI402" i="78" a="1"/>
  <c r="AI387" i="78" a="1"/>
  <c r="AI374" i="78" a="1"/>
  <c r="AI350" i="78" a="1"/>
  <c r="AI764" i="78" a="1"/>
  <c r="AI769" i="78" a="1"/>
  <c r="AI774" i="78" a="1"/>
  <c r="AI779" i="78" a="1"/>
  <c r="AI783" i="78" a="1"/>
  <c r="AI788" i="78" a="1"/>
  <c r="AI793" i="78" a="1"/>
  <c r="AI798" i="78" a="1"/>
  <c r="AI803" i="78" a="1"/>
  <c r="AI330" i="78" a="1"/>
  <c r="AI317" i="78" a="1"/>
  <c r="AI807" i="78" a="1"/>
  <c r="AI812" i="78" a="1"/>
  <c r="AI816" i="78" a="1"/>
  <c r="AI290" i="78" a="1"/>
  <c r="AI274" i="78" a="1"/>
  <c r="AI271" i="78" a="1"/>
  <c r="AI270" i="78" a="1"/>
  <c r="H230" i="78" a="1"/>
  <c r="D230" i="78" a="1"/>
  <c r="F229" i="78" a="1"/>
  <c r="C229" i="78" a="1"/>
  <c r="C228" i="78" a="1"/>
  <c r="AI227" i="78" a="1"/>
  <c r="G227" i="78" a="1"/>
  <c r="H224" i="78" a="1"/>
  <c r="F224" i="78" a="1"/>
  <c r="AI223" i="78" a="1"/>
  <c r="AI210" i="78" a="1"/>
  <c r="AI206" i="78" a="1"/>
  <c r="AI201" i="78" a="1"/>
  <c r="AI196" i="78" a="1"/>
  <c r="AI192" i="78" a="1"/>
  <c r="AI186" i="78" a="1"/>
  <c r="AI181" i="78" a="1"/>
  <c r="AI176" i="78" a="1"/>
  <c r="AI171" i="78" a="1"/>
  <c r="AI166" i="78" a="1"/>
  <c r="AI160" i="78" a="1"/>
  <c r="AI155" i="78" a="1"/>
  <c r="AI150" i="78" a="1"/>
  <c r="AI145" i="78" a="1"/>
  <c r="AI140" i="78" a="1"/>
  <c r="AI133" i="78" a="1"/>
  <c r="AI128" i="78" a="1"/>
  <c r="AI122" i="78" a="1"/>
  <c r="AI117" i="78" a="1"/>
  <c r="AI112" i="78" a="1"/>
  <c r="AI105" i="78" a="1"/>
  <c r="AI100" i="78" a="1"/>
  <c r="AI93" i="78" a="1"/>
  <c r="AI89" i="78" a="1"/>
  <c r="AI84" i="78" a="1"/>
  <c r="AI77" i="78" a="1"/>
  <c r="AI72" i="78" a="1"/>
  <c r="AI65" i="78" a="1"/>
  <c r="AI61" i="78" a="1"/>
  <c r="AI56" i="78" a="1"/>
  <c r="AI49" i="78" a="1"/>
  <c r="AI44" i="78" a="1"/>
  <c r="AI37" i="78" a="1"/>
  <c r="AI33" i="78" a="1"/>
  <c r="AI28" i="78" a="1"/>
  <c r="AI21" i="78" a="1"/>
  <c r="AI16" i="78" a="1"/>
  <c r="AI9" i="78" a="1"/>
  <c r="AI3" i="78" a="1"/>
  <c r="AI1157" i="78" a="1"/>
  <c r="AI1146" i="78" a="1"/>
  <c r="AI1137" i="78" a="1"/>
  <c r="AI1129" i="78" a="1"/>
  <c r="AI1120" i="78" a="1"/>
  <c r="AI1112" i="78" a="1"/>
  <c r="AI1103" i="78" a="1"/>
  <c r="AI1095" i="78" a="1"/>
  <c r="AI1086" i="78" a="1"/>
  <c r="AI1078" i="78" a="1"/>
  <c r="AI1069" i="78" a="1"/>
  <c r="AI1061" i="78" a="1"/>
  <c r="AI1052" i="78" a="1"/>
  <c r="AI1044" i="78" a="1"/>
  <c r="AI1035" i="78" a="1"/>
  <c r="AI1027" i="78" a="1"/>
  <c r="AI1008" i="78" a="1"/>
  <c r="AI999" i="78" a="1"/>
  <c r="AI988" i="78" a="1"/>
  <c r="AI975" i="78" a="1"/>
  <c r="AI965" i="78" a="1"/>
  <c r="AI950" i="78" a="1"/>
  <c r="AI940" i="78" a="1"/>
  <c r="AI926" i="78" a="1"/>
  <c r="AI916" i="78" a="1"/>
  <c r="AI902" i="78" a="1"/>
  <c r="AI892" i="78" a="1"/>
  <c r="AI878" i="78" a="1"/>
  <c r="AI868" i="78" a="1"/>
  <c r="AI855" i="78" a="1"/>
  <c r="AI844" i="78" a="1"/>
  <c r="AI831" i="78" a="1"/>
  <c r="AI820" i="78" a="1"/>
  <c r="AI808" i="78" a="1"/>
  <c r="AI796" i="78" a="1"/>
  <c r="AI784" i="78" a="1"/>
  <c r="AI772" i="78" a="1"/>
  <c r="AI760" i="78" a="1"/>
  <c r="AI748" i="78" a="1"/>
  <c r="AI737" i="78" a="1"/>
  <c r="AI724" i="78" a="1"/>
  <c r="AI713" i="78" a="1"/>
  <c r="AI700" i="78" a="1"/>
  <c r="AI689" i="78" a="1"/>
  <c r="AI676" i="78" a="1"/>
  <c r="AI665" i="78" a="1"/>
  <c r="AI652" i="78" a="1"/>
  <c r="AI641" i="78" a="1"/>
  <c r="AI628" i="78" a="1"/>
  <c r="AI617" i="78" a="1"/>
  <c r="AI604" i="78" a="1"/>
  <c r="AI593" i="78" a="1"/>
  <c r="AI580" i="78" a="1"/>
  <c r="AI569" i="78" a="1"/>
  <c r="AI556" i="78" a="1"/>
  <c r="AI545" i="78" a="1"/>
  <c r="AI532" i="78" a="1"/>
  <c r="AI521" i="78" a="1"/>
  <c r="AI508" i="78" a="1"/>
  <c r="AI497" i="78" a="1"/>
  <c r="AI484" i="78" a="1"/>
  <c r="AI473" i="78" a="1"/>
  <c r="AI461" i="78" a="1"/>
  <c r="AI448" i="78" a="1"/>
  <c r="AI433" i="78" a="1"/>
  <c r="AI420" i="78" a="1"/>
  <c r="AI407" i="78" a="1"/>
  <c r="AI395" i="78" a="1"/>
  <c r="AI380" i="78" a="1"/>
  <c r="AI367" i="78" a="1"/>
  <c r="AI821" i="78" a="1"/>
  <c r="AI826" i="78" a="1"/>
  <c r="AI830" i="78" a="1"/>
  <c r="AI835" i="78" a="1"/>
  <c r="AI840" i="78" a="1"/>
  <c r="AI845" i="78" a="1"/>
  <c r="AI850" i="78" a="1"/>
  <c r="AI854" i="78" a="1"/>
  <c r="AI859" i="78" a="1"/>
  <c r="AI864" i="78" a="1"/>
  <c r="AI332" i="78" a="1"/>
  <c r="AI318" i="78" a="1"/>
  <c r="AI307" i="78" a="1"/>
  <c r="AI869" i="78" a="1"/>
  <c r="AI875" i="78" a="1"/>
  <c r="AI291" i="78" a="1"/>
  <c r="AI275" i="78" a="1"/>
  <c r="AI880" i="78" a="1"/>
  <c r="AI885" i="78" a="1"/>
  <c r="AI889" i="78" a="1"/>
  <c r="AI894" i="78" a="1"/>
  <c r="AI899" i="78" a="1"/>
  <c r="AI904" i="78" a="1"/>
  <c r="AI909" i="78" a="1"/>
  <c r="AI913" i="78" a="1"/>
  <c r="AI918" i="78" a="1"/>
  <c r="AI923" i="78" a="1"/>
  <c r="AI928" i="78" a="1"/>
  <c r="AI933" i="78" a="1"/>
  <c r="AI937" i="78" a="1"/>
  <c r="AI941" i="78" a="1"/>
  <c r="AI247" i="78" a="1"/>
  <c r="AI946" i="78" a="1"/>
  <c r="AI951" i="78" a="1"/>
  <c r="AI956" i="78" a="1"/>
  <c r="AI961" i="78" a="1"/>
  <c r="AI966" i="78" a="1"/>
  <c r="AI970" i="78" a="1"/>
  <c r="AI976" i="78" a="1"/>
  <c r="AI981" i="78" a="1"/>
  <c r="AI985" i="78" a="1"/>
  <c r="AI244" i="78" a="1"/>
  <c r="AI991" i="78" a="1"/>
  <c r="AI995" i="78" a="1"/>
  <c r="AI998" i="78" a="1"/>
  <c r="AI1002" i="78" a="1"/>
  <c r="AI1005" i="78" a="1"/>
  <c r="AI1009" i="78" a="1"/>
  <c r="AI1012" i="78" a="1"/>
  <c r="AI1015" i="78" a="1"/>
  <c r="AI1018" i="78" a="1"/>
  <c r="AI1021" i="78" a="1"/>
  <c r="AI1024" i="78" a="1"/>
  <c r="AI240" i="78" a="1"/>
  <c r="AI1028" i="78" a="1"/>
  <c r="AI233" i="78" a="1"/>
  <c r="C230" i="78" a="1"/>
  <c r="G226" i="78" a="1"/>
  <c r="D226" i="78" a="1"/>
  <c r="C226" i="78" a="1"/>
  <c r="AI225" i="78" a="1"/>
  <c r="H225" i="78" a="1"/>
  <c r="D225" i="78" a="1"/>
  <c r="C225" i="78" a="1"/>
  <c r="G224" i="78" a="1"/>
  <c r="B224" i="78" a="1"/>
  <c r="I224" i="78" s="1"/>
  <c r="G223" i="78" a="1"/>
  <c r="AI222" i="78" a="1"/>
  <c r="C222" i="78" a="1"/>
  <c r="AI215" i="78" a="1"/>
  <c r="AI211" i="78" a="1"/>
  <c r="AI207" i="78" a="1"/>
  <c r="AI202" i="78" a="1"/>
  <c r="AI197" i="78" a="1"/>
  <c r="AI193" i="78" a="1"/>
  <c r="AI188" i="78" a="1"/>
  <c r="AI183" i="78" a="1"/>
  <c r="AI178" i="78" a="1"/>
  <c r="AI172" i="78" a="1"/>
  <c r="AI168" i="78" a="1"/>
  <c r="AI162" i="78" a="1"/>
  <c r="AI157" i="78" a="1"/>
  <c r="AI152" i="78" a="1"/>
  <c r="AI146" i="78" a="1"/>
  <c r="AI142" i="78" a="1"/>
  <c r="AI136" i="78" a="1"/>
  <c r="AI130" i="78" a="1"/>
  <c r="AI125" i="78" a="1"/>
  <c r="AI118" i="78" a="1"/>
  <c r="AI114" i="78" a="1"/>
  <c r="AI108" i="78" a="1"/>
  <c r="AI102" i="78" a="1"/>
  <c r="AI97" i="78" a="1"/>
  <c r="AI90" i="78" a="1"/>
  <c r="AI85" i="78" a="1"/>
  <c r="AI80" i="78" a="1"/>
  <c r="AI74" i="78" a="1"/>
  <c r="AI69" i="78" a="1"/>
  <c r="AI62" i="78" a="1"/>
  <c r="AI57" i="78" a="1"/>
  <c r="AI52" i="78" a="1"/>
  <c r="AI46" i="78" a="1"/>
  <c r="AI41" i="78" a="1"/>
  <c r="AI34" i="78" a="1"/>
  <c r="AI29" i="78" a="1"/>
  <c r="AI24" i="78" a="1"/>
  <c r="AI18" i="78" a="1"/>
  <c r="AI13" i="78" a="1"/>
  <c r="AI5" i="78" a="1"/>
  <c r="AI4" i="78" a="1"/>
  <c r="AI1158" i="78" a="1"/>
  <c r="AI1155" i="78" a="1"/>
  <c r="AI1152" i="78" a="1"/>
  <c r="AI1149" i="78" a="1"/>
  <c r="AI1145" i="78" a="1"/>
  <c r="AI1142" i="78" a="1"/>
  <c r="AI1139" i="78" a="1"/>
  <c r="AI1135" i="78" a="1"/>
  <c r="AI1132" i="78" a="1"/>
  <c r="AI1128" i="78" a="1"/>
  <c r="AI1125" i="78" a="1"/>
  <c r="AI1122" i="78" a="1"/>
  <c r="AI1118" i="78" a="1"/>
  <c r="AI1115" i="78" a="1"/>
  <c r="AI1111" i="78" a="1"/>
  <c r="AI1108" i="78" a="1"/>
  <c r="AI1105" i="78" a="1"/>
  <c r="AI1101" i="78" a="1"/>
  <c r="AI1098" i="78" a="1"/>
  <c r="AI1094" i="78" a="1"/>
  <c r="AI1091" i="78" a="1"/>
  <c r="AI1088" i="78" a="1"/>
  <c r="AI1084" i="78" a="1"/>
  <c r="AI1081" i="78" a="1"/>
  <c r="AI1077" i="78" a="1"/>
  <c r="AI1074" i="78" a="1"/>
  <c r="AI1071" i="78" a="1"/>
  <c r="AI1066" i="78" a="1"/>
  <c r="AI1064" i="78" a="1"/>
  <c r="AI1060" i="78" a="1"/>
  <c r="AI1057" i="78" a="1"/>
  <c r="AI1054" i="78" a="1"/>
  <c r="AI1050" i="78" a="1"/>
  <c r="AI1047" i="78" a="1"/>
  <c r="AI1043" i="78" a="1"/>
  <c r="AI1040" i="78" a="1"/>
  <c r="AI1037" i="78" a="1"/>
  <c r="AI1033" i="78" a="1"/>
  <c r="AI1030" i="78" a="1"/>
  <c r="AI1026" i="78" a="1"/>
  <c r="AI1023" i="78" a="1"/>
  <c r="AI1020" i="78" a="1"/>
  <c r="AI1017" i="78" a="1"/>
  <c r="AI1014" i="78" a="1"/>
  <c r="AI1011" i="78" a="1"/>
  <c r="AI1007" i="78" a="1"/>
  <c r="AI1004" i="78" a="1"/>
  <c r="AI1001" i="78" a="1"/>
  <c r="AI997" i="78" a="1"/>
  <c r="AI993" i="78" a="1"/>
  <c r="AI987" i="78" a="1"/>
  <c r="AI983" i="78" a="1"/>
  <c r="AI979" i="78" a="1"/>
  <c r="AI972" i="78" a="1"/>
  <c r="AI968" i="78" a="1"/>
  <c r="AI963" i="78" a="1"/>
  <c r="AI960" i="78" a="1"/>
  <c r="AI954" i="78" a="1"/>
  <c r="AI949" i="78" a="1"/>
  <c r="AI944" i="78" a="1"/>
  <c r="AI939" i="78" a="1"/>
  <c r="AI935" i="78" a="1"/>
  <c r="AI930" i="78" a="1"/>
  <c r="AI925" i="78" a="1"/>
  <c r="AI920" i="78" a="1"/>
  <c r="AI915" i="78" a="1"/>
  <c r="AI911" i="78" a="1"/>
  <c r="AI906" i="78" a="1"/>
  <c r="AI901" i="78" a="1"/>
  <c r="AI896" i="78" a="1"/>
  <c r="AI891" i="78" a="1"/>
  <c r="AI887" i="78" a="1"/>
  <c r="AI882" i="78" a="1"/>
  <c r="AI877" i="78" a="1"/>
  <c r="AI872" i="78" a="1"/>
  <c r="AI867" i="78" a="1"/>
  <c r="AI863" i="78" a="1"/>
  <c r="AI858" i="78" a="1"/>
  <c r="AI853" i="78" a="1"/>
  <c r="AI848" i="78" a="1"/>
  <c r="AI843" i="78" a="1"/>
  <c r="AI839" i="78" a="1"/>
  <c r="AI834" i="78" a="1"/>
  <c r="AI829" i="78" a="1"/>
  <c r="AI824" i="78" a="1"/>
  <c r="AI819" i="78" a="1"/>
  <c r="AI815" i="78" a="1"/>
  <c r="AI810" i="78" a="1"/>
  <c r="AI805" i="78" a="1"/>
  <c r="AI800" i="78" a="1"/>
  <c r="AI795" i="78" a="1"/>
  <c r="AI791" i="78" a="1"/>
  <c r="AI786" i="78" a="1"/>
  <c r="AI781" i="78" a="1"/>
  <c r="AI776" i="78" a="1"/>
  <c r="AI771" i="78" a="1"/>
  <c r="AI767" i="78" a="1"/>
  <c r="AI762" i="78" a="1"/>
  <c r="AI757" i="78" a="1"/>
  <c r="AI752" i="78" a="1"/>
  <c r="AI747" i="78" a="1"/>
  <c r="AI743" i="78" a="1"/>
  <c r="AI738" i="78" a="1"/>
  <c r="AI733" i="78" a="1"/>
  <c r="AI728" i="78" a="1"/>
  <c r="AI723" i="78" a="1"/>
  <c r="AI718" i="78" a="1"/>
  <c r="AI714" i="78" a="1"/>
  <c r="AI709" i="78" a="1"/>
  <c r="AI704" i="78" a="1"/>
  <c r="AP4" i="78" s="1"/>
  <c r="AI699" i="78" a="1"/>
  <c r="AI694" i="78" a="1"/>
  <c r="AI690" i="78" a="1"/>
  <c r="AI685" i="78" a="1"/>
  <c r="AI680" i="78" a="1"/>
  <c r="AI675" i="78" a="1"/>
  <c r="AI670" i="78" a="1"/>
  <c r="AI666" i="78" a="1"/>
  <c r="AI661" i="78" a="1"/>
  <c r="AI656" i="78" a="1"/>
  <c r="AI651" i="78" a="1"/>
  <c r="AI646" i="78" a="1"/>
  <c r="AI642" i="78" a="1"/>
  <c r="AI637" i="78" a="1"/>
  <c r="AI632" i="78" a="1"/>
  <c r="AI627" i="78" a="1"/>
  <c r="AI622" i="78" a="1"/>
  <c r="AI618" i="78" a="1"/>
  <c r="AI613" i="78" a="1"/>
  <c r="AI608" i="78" a="1"/>
  <c r="AI603" i="78" a="1"/>
  <c r="AI598" i="78" a="1"/>
  <c r="AI594" i="78" a="1"/>
  <c r="AI589" i="78" a="1"/>
  <c r="AI584" i="78" a="1"/>
  <c r="AI579" i="78" a="1"/>
  <c r="AI574" i="78" a="1"/>
  <c r="AO4" i="78" s="1"/>
  <c r="AI570" i="78" a="1"/>
  <c r="AI565" i="78" a="1"/>
  <c r="AI560" i="78" a="1"/>
  <c r="AI555" i="78" a="1"/>
  <c r="AI550" i="78" a="1"/>
  <c r="AI546" i="78" a="1"/>
  <c r="AI541" i="78" a="1"/>
  <c r="AI536" i="78" a="1"/>
  <c r="AI531" i="78" a="1"/>
  <c r="AI526" i="78" a="1"/>
  <c r="AI522" i="78" a="1"/>
  <c r="AI517" i="78" a="1"/>
  <c r="AI512" i="78" a="1"/>
  <c r="AI507" i="78" a="1"/>
  <c r="AI502" i="78" a="1"/>
  <c r="AI498" i="78" a="1"/>
  <c r="AI493" i="78" a="1"/>
  <c r="AI488" i="78" a="1"/>
  <c r="AI483" i="78" a="1"/>
  <c r="AI478" i="78" a="1"/>
  <c r="AI474" i="78" a="1"/>
  <c r="AI469" i="78" a="1"/>
  <c r="AI464" i="78" a="1"/>
  <c r="AI449" i="78" a="1"/>
  <c r="AI434" i="78" a="1"/>
  <c r="AI421" i="78" a="1"/>
  <c r="AI386" i="78" a="1"/>
  <c r="AI373" i="78" a="1"/>
  <c r="AI349" i="78" a="1"/>
  <c r="AI1031" i="78" a="1"/>
  <c r="AI1034" i="78" a="1"/>
  <c r="AI1038" i="78" a="1"/>
  <c r="AI1041" i="78" a="1"/>
  <c r="AI1045" i="78" a="1"/>
  <c r="AI1048" i="78" a="1"/>
  <c r="AI1051" i="78" a="1"/>
  <c r="AI1055" i="78" a="1"/>
  <c r="AI1058" i="78" a="1"/>
  <c r="AI334" i="78" a="1"/>
  <c r="AI320" i="78" a="1"/>
  <c r="AI1062" i="78" a="1"/>
  <c r="AI304" i="78" a="1"/>
  <c r="AI300" i="78" a="1"/>
  <c r="AI288" i="78" a="1"/>
  <c r="AI273" i="78" a="1"/>
  <c r="AI1065" i="78" a="1"/>
  <c r="AI1068" i="78" a="1"/>
  <c r="AI1072" i="78" a="1"/>
  <c r="AI1075" i="78" a="1"/>
  <c r="AI248" i="78" a="1"/>
  <c r="AI1079" i="78" a="1"/>
  <c r="AI1082" i="78" a="1"/>
  <c r="AI1085" i="78" a="1"/>
  <c r="AI1089" i="78" a="1"/>
  <c r="AI1092" i="78" a="1"/>
  <c r="AI1096" i="78" a="1"/>
  <c r="AI1099" i="78" a="1"/>
  <c r="AI1102" i="78" a="1"/>
  <c r="AI1106" i="78" a="1"/>
  <c r="AI245" i="78" a="1"/>
  <c r="AI1109" i="78" a="1"/>
  <c r="AI1113" i="78" a="1"/>
  <c r="AI1116" i="78" a="1"/>
  <c r="AI1119" i="78" a="1"/>
  <c r="AI1123" i="78" a="1"/>
  <c r="AI1126" i="78" a="1"/>
  <c r="AI1130" i="78" a="1"/>
  <c r="AI241" i="78" a="1"/>
  <c r="AI1133" i="78" a="1"/>
  <c r="AI1136" i="78" a="1"/>
  <c r="AI1140" i="78" a="1"/>
  <c r="AI1143" i="78" a="1"/>
  <c r="AI1147" i="78" a="1"/>
  <c r="AI1150" i="78" a="1"/>
  <c r="AI1153" i="78" a="1"/>
  <c r="AI1156" i="78" a="1"/>
  <c r="AI238" i="78" a="1"/>
  <c r="AI1159" i="78" a="1"/>
  <c r="AI1161" i="78" a="1"/>
  <c r="AI1162" i="78" a="1"/>
  <c r="AI1163" i="78" a="1"/>
  <c r="AI1164" i="78" a="1"/>
  <c r="AI1165" i="78" a="1"/>
  <c r="AI1166" i="78" a="1"/>
  <c r="AI1167" i="78" a="1"/>
  <c r="AI1168" i="78" a="1"/>
  <c r="AI237" i="78" a="1"/>
  <c r="AI230" i="78" a="1"/>
  <c r="B230" i="78" a="1"/>
  <c r="I230" i="78" s="1"/>
  <c r="H229" i="78" a="1"/>
  <c r="G229" i="78" a="1"/>
  <c r="D229" i="78" a="1"/>
  <c r="AI228" i="78" a="1"/>
  <c r="G228" i="78" a="1"/>
  <c r="G222" i="78" a="1"/>
  <c r="AI221" i="78" a="1"/>
  <c r="AI218" i="78" a="1"/>
  <c r="AI209" i="78" a="1"/>
  <c r="AI204" i="78" a="1"/>
  <c r="AI200" i="78" a="1"/>
  <c r="AI195" i="78" a="1"/>
  <c r="AI190" i="78" a="1"/>
  <c r="AI185" i="78" a="1"/>
  <c r="AI180" i="78" a="1"/>
  <c r="AI175" i="78" a="1"/>
  <c r="AI170" i="78" a="1"/>
  <c r="AI165" i="78" a="1"/>
  <c r="AI159" i="78" a="1"/>
  <c r="AI154" i="78" a="1"/>
  <c r="AI149" i="78" a="1"/>
  <c r="AI144" i="78" a="1"/>
  <c r="AI138" i="78" a="1"/>
  <c r="AI132" i="78" a="1"/>
  <c r="AI127" i="78" a="1"/>
  <c r="AI120" i="78" a="1"/>
  <c r="AI116" i="78" a="1"/>
  <c r="AI110" i="78" a="1"/>
  <c r="AI104" i="78" a="1"/>
  <c r="AI99" i="78" a="1"/>
  <c r="AI92" i="78" a="1"/>
  <c r="AI88" i="78" a="1"/>
  <c r="AI82" i="78" a="1"/>
  <c r="AI76" i="78" a="1"/>
  <c r="AI71" i="78" a="1"/>
  <c r="AI64" i="78" a="1"/>
  <c r="AI60" i="78" a="1"/>
  <c r="AI54" i="78" a="1"/>
  <c r="AI48" i="78" a="1"/>
  <c r="AI43" i="78" a="1"/>
  <c r="AI36" i="78" a="1"/>
  <c r="AI32" i="78" a="1"/>
  <c r="AI27" i="78" a="1"/>
  <c r="AI20" i="78" a="1"/>
  <c r="AI15" i="78" a="1"/>
  <c r="AI874" i="78" a="1"/>
  <c r="G263" i="77"/>
  <c r="E263" i="77"/>
  <c r="C263" i="77"/>
  <c r="H262" i="77"/>
  <c r="F262" i="77"/>
  <c r="B262" i="77"/>
  <c r="I261" i="77"/>
  <c r="G261" i="77"/>
  <c r="C261" i="77"/>
  <c r="I260" i="77"/>
  <c r="E260" i="77"/>
  <c r="B260" i="77"/>
  <c r="H259" i="77"/>
  <c r="D259" i="77"/>
  <c r="J258" i="77"/>
  <c r="C258" i="77"/>
  <c r="H257" i="77"/>
  <c r="D257" i="77"/>
  <c r="G256" i="77"/>
  <c r="B256" i="77"/>
  <c r="E255" i="77"/>
  <c r="I254" i="77"/>
  <c r="D254" i="77"/>
  <c r="I253" i="77"/>
  <c r="G253" i="77"/>
  <c r="B253" i="77"/>
  <c r="I252" i="77"/>
  <c r="E252" i="77"/>
  <c r="B252" i="77"/>
  <c r="J251" i="77"/>
  <c r="H251" i="77"/>
  <c r="E251" i="77"/>
  <c r="C251" i="77"/>
  <c r="J250" i="77"/>
  <c r="H250" i="77"/>
  <c r="E250" i="77"/>
  <c r="H246" i="77"/>
  <c r="D246" i="77"/>
  <c r="J245" i="77"/>
  <c r="F245" i="77"/>
  <c r="C245" i="77"/>
  <c r="I244" i="77"/>
  <c r="E244" i="77"/>
  <c r="B244" i="77"/>
  <c r="F243" i="77"/>
  <c r="B243" i="77"/>
  <c r="F242" i="77"/>
  <c r="J241" i="77"/>
  <c r="F241" i="77"/>
  <c r="I240" i="77"/>
  <c r="E240" i="77"/>
  <c r="I239" i="77"/>
  <c r="D239" i="77"/>
  <c r="I257" i="77"/>
  <c r="J255" i="77"/>
  <c r="F254" i="77"/>
  <c r="F253" i="77"/>
  <c r="H252" i="77"/>
  <c r="G251" i="77"/>
  <c r="B251" i="77"/>
  <c r="D250" i="77"/>
  <c r="H249" i="77"/>
  <c r="B249" i="77"/>
  <c r="E248" i="77"/>
  <c r="H247" i="77"/>
  <c r="F258" i="77"/>
  <c r="F256" i="77"/>
  <c r="C255" i="77"/>
  <c r="J253" i="77"/>
  <c r="H242" i="77"/>
  <c r="E241" i="77"/>
  <c r="B240" i="77"/>
  <c r="I258" i="77"/>
  <c r="H256" i="77"/>
  <c r="D255" i="77"/>
  <c r="C254" i="77"/>
  <c r="C253" i="77"/>
  <c r="D252" i="77"/>
  <c r="F251" i="77"/>
  <c r="I250" i="77"/>
  <c r="C250" i="77"/>
  <c r="F249" i="77"/>
  <c r="D258" i="77"/>
  <c r="G257" i="77"/>
  <c r="I256" i="77"/>
  <c r="C256" i="77"/>
  <c r="F255" i="77"/>
  <c r="J254" i="77"/>
  <c r="G254" i="77"/>
  <c r="F250" i="77"/>
  <c r="B250" i="77"/>
  <c r="I249" i="77"/>
  <c r="G249" i="77"/>
  <c r="E249" i="77"/>
  <c r="C249" i="77"/>
  <c r="I248" i="77"/>
  <c r="G248" i="77"/>
  <c r="D248" i="77"/>
  <c r="B248" i="77"/>
  <c r="I247" i="77"/>
  <c r="F247" i="77"/>
  <c r="C247" i="77"/>
  <c r="J246" i="77"/>
  <c r="F246" i="77"/>
  <c r="C246" i="77"/>
  <c r="I245" i="77"/>
  <c r="E245" i="77"/>
  <c r="B245" i="77"/>
  <c r="G244" i="77"/>
  <c r="D244" i="77"/>
  <c r="J243" i="77"/>
  <c r="E243" i="77"/>
  <c r="J242" i="77"/>
  <c r="D242" i="77"/>
  <c r="I241" i="77"/>
  <c r="D241" i="77"/>
  <c r="H240" i="77"/>
  <c r="D240" i="77"/>
  <c r="G239" i="77"/>
  <c r="C239" i="77"/>
  <c r="I263" i="77"/>
  <c r="B263" i="77"/>
  <c r="C262" i="77"/>
  <c r="F261" i="77"/>
  <c r="F260" i="77"/>
  <c r="G259" i="77"/>
  <c r="E258" i="77"/>
  <c r="C257" i="77"/>
  <c r="I255" i="77"/>
  <c r="E254" i="77"/>
  <c r="E253" i="77"/>
  <c r="F252" i="77"/>
  <c r="I251" i="77"/>
  <c r="D251" i="77"/>
  <c r="G250" i="77"/>
  <c r="J249" i="77"/>
  <c r="D249" i="77"/>
  <c r="H248" i="77"/>
  <c r="J247" i="77"/>
  <c r="D247" i="77"/>
  <c r="G246" i="77"/>
  <c r="G245" i="77"/>
  <c r="H244" i="77"/>
  <c r="H243" i="77"/>
  <c r="E242" i="77"/>
  <c r="B241" i="77"/>
  <c r="H239" i="77"/>
  <c r="H263" i="77"/>
  <c r="J262" i="77"/>
  <c r="D262" i="77"/>
  <c r="E261" i="77"/>
  <c r="J260" i="77"/>
  <c r="G260" i="77"/>
  <c r="C260" i="77"/>
  <c r="I259" i="77"/>
  <c r="E259" i="77"/>
  <c r="B259" i="77"/>
  <c r="G258" i="77"/>
  <c r="J257" i="77"/>
  <c r="E257" i="77"/>
  <c r="J256" i="77"/>
  <c r="D256" i="77"/>
  <c r="H255" i="77"/>
  <c r="G247" i="77"/>
  <c r="E247" i="77"/>
  <c r="B247" i="77"/>
  <c r="I246" i="77"/>
  <c r="E246" i="77"/>
  <c r="B246" i="77"/>
  <c r="H245" i="77"/>
  <c r="D245" i="77"/>
  <c r="J244" i="77"/>
  <c r="F244" i="77"/>
  <c r="C244" i="77"/>
  <c r="G243" i="77"/>
  <c r="C243" i="77"/>
  <c r="G242" i="77"/>
  <c r="B242" i="77"/>
  <c r="G241" i="77"/>
  <c r="J240" i="77"/>
  <c r="F240" i="77"/>
  <c r="J239" i="77"/>
  <c r="E239" i="77"/>
  <c r="J263" i="77"/>
  <c r="F263" i="77"/>
  <c r="D263" i="77"/>
  <c r="I262" i="77"/>
  <c r="G262" i="77"/>
  <c r="E262" i="77"/>
  <c r="J261" i="77"/>
  <c r="H261" i="77"/>
  <c r="D261" i="77"/>
  <c r="B261" i="77"/>
  <c r="H260" i="77"/>
  <c r="D260" i="77"/>
  <c r="J259" i="77"/>
  <c r="F259" i="77"/>
  <c r="C259" i="77"/>
  <c r="H258" i="77"/>
  <c r="B258" i="77"/>
  <c r="F257" i="77"/>
  <c r="B257" i="77"/>
  <c r="E256" i="77"/>
  <c r="G255" i="77"/>
  <c r="B255" i="77"/>
  <c r="H254" i="77"/>
  <c r="B254" i="77"/>
  <c r="H253" i="77"/>
  <c r="D253" i="77"/>
  <c r="J252" i="77"/>
  <c r="G252" i="77"/>
  <c r="C252" i="77"/>
  <c r="J248" i="77"/>
  <c r="F248" i="77"/>
  <c r="C248" i="77"/>
  <c r="I243" i="77"/>
  <c r="D243" i="77"/>
  <c r="I242" i="77"/>
  <c r="C242" i="77"/>
  <c r="H241" i="77"/>
  <c r="C241" i="77"/>
  <c r="G240" i="77"/>
  <c r="C240" i="77"/>
  <c r="F239" i="77"/>
  <c r="B239" i="77"/>
  <c r="J343" i="77" a="1"/>
  <c r="F344" i="77" a="1"/>
  <c r="E346" i="77" a="1"/>
  <c r="B346" i="77" a="1"/>
  <c r="J344" i="77" a="1"/>
  <c r="E344" i="77" a="1"/>
  <c r="O346" i="77" a="1"/>
  <c r="F343" i="77" a="1"/>
  <c r="B343" i="77" a="1"/>
  <c r="N342" i="77" a="1"/>
  <c r="K342" i="77" a="1"/>
  <c r="I342" i="77" a="1"/>
  <c r="E342" i="77" a="1"/>
  <c r="L345" i="77" a="1"/>
  <c r="C302" i="77" a="1"/>
  <c r="C303" i="77" a="1"/>
  <c r="E345" i="77" a="1"/>
  <c r="C305" i="77" a="1"/>
  <c r="H344" i="77" a="1"/>
  <c r="C308" i="77" a="1"/>
  <c r="D338" i="77" a="1"/>
  <c r="G338" i="77" a="1"/>
  <c r="J338" i="77" a="1"/>
  <c r="N338" i="77" a="1"/>
  <c r="D339" i="77" a="1"/>
  <c r="H339" i="77" a="1"/>
  <c r="K339" i="77" a="1"/>
  <c r="N339" i="77" a="1"/>
  <c r="C340" i="77" a="1"/>
  <c r="F340" i="77" a="1"/>
  <c r="K340" i="77" a="1"/>
  <c r="O340" i="77" a="1"/>
  <c r="D341" i="77" a="1"/>
  <c r="G341" i="77" a="1"/>
  <c r="J341" i="77" a="1"/>
  <c r="O341" i="77" a="1"/>
  <c r="B342" i="77" a="1"/>
  <c r="D342" i="77" a="1"/>
  <c r="G342" i="77" a="1"/>
  <c r="J342" i="77" a="1"/>
  <c r="M342" i="77" a="1"/>
  <c r="E343" i="77" a="1"/>
  <c r="I343" i="77" a="1"/>
  <c r="O343" i="77" a="1"/>
  <c r="D344" i="77" a="1"/>
  <c r="I344" i="77" a="1"/>
  <c r="M344" i="77" a="1"/>
  <c r="D345" i="77" a="1"/>
  <c r="H345" i="77" a="1"/>
  <c r="J345" i="77" a="1"/>
  <c r="O345" i="77" a="1"/>
  <c r="C346" i="77" a="1"/>
  <c r="F346" i="77" a="1"/>
  <c r="I346" i="77" a="1"/>
  <c r="N346" i="77" a="1"/>
  <c r="L341" i="77" a="1"/>
  <c r="H341" i="77" a="1"/>
  <c r="E341" i="77" a="1"/>
  <c r="L340" i="77" a="1"/>
  <c r="H340" i="77" a="1"/>
  <c r="D340" i="77" a="1"/>
  <c r="O339" i="77" a="1"/>
  <c r="L339" i="77" a="1"/>
  <c r="I339" i="77" a="1"/>
  <c r="E339" i="77" a="1"/>
  <c r="O338" i="77" a="1"/>
  <c r="K338" i="77" a="1"/>
  <c r="H338" i="77" a="1"/>
  <c r="E338" i="77" a="1"/>
  <c r="L343" i="77" a="1"/>
  <c r="C301" i="77" a="1"/>
  <c r="C304" i="77" a="1"/>
  <c r="L342" i="77" a="1"/>
  <c r="C342" i="77" a="1"/>
  <c r="C307" i="77" a="1"/>
  <c r="M340" i="77" a="1"/>
  <c r="C309" i="77" a="1"/>
  <c r="K346" i="77" a="1"/>
  <c r="F338" i="77" a="1"/>
  <c r="I338" i="77" a="1"/>
  <c r="M338" i="77" a="1"/>
  <c r="F339" i="77" a="1"/>
  <c r="J339" i="77" a="1"/>
  <c r="M339" i="77" a="1"/>
  <c r="B340" i="77" a="1"/>
  <c r="E340" i="77" a="1"/>
  <c r="I340" i="77" a="1"/>
  <c r="N340" i="77" a="1"/>
  <c r="C341" i="77" a="1"/>
  <c r="F341" i="77" a="1"/>
  <c r="I341" i="77" a="1"/>
  <c r="N341" i="77" a="1"/>
  <c r="F342" i="77" a="1"/>
  <c r="B339" i="77" a="1"/>
  <c r="C338" i="77" a="1"/>
  <c r="C306" i="77" a="1"/>
  <c r="C343" i="77" a="1"/>
  <c r="H343" i="77" a="1"/>
  <c r="L338" i="77" a="1"/>
  <c r="G339" i="77" a="1"/>
  <c r="G340" i="77" a="1"/>
  <c r="B341" i="77" a="1"/>
  <c r="M341" i="77" a="1"/>
  <c r="H342" i="77" a="1"/>
  <c r="O342" i="77" a="1"/>
  <c r="K343" i="77" a="1"/>
  <c r="G344" i="77" a="1"/>
  <c r="M346" i="77" a="1"/>
  <c r="N345" i="77" a="1"/>
  <c r="N344" i="77" a="1"/>
  <c r="C344" i="77" a="1"/>
  <c r="G343" i="77" a="1"/>
  <c r="K341" i="77" a="1"/>
  <c r="J340" i="77" a="1"/>
  <c r="C339" i="77" a="1"/>
  <c r="B345" i="77" a="1"/>
  <c r="K345" i="77" a="1"/>
  <c r="H346" i="77" a="1"/>
  <c r="M343" i="77" a="1"/>
  <c r="B344" i="77" a="1"/>
  <c r="D343" i="77" a="1"/>
  <c r="N343" i="77" a="1"/>
  <c r="L344" i="77" a="1"/>
  <c r="F345" i="77" a="1"/>
  <c r="M345" i="77" a="1"/>
  <c r="J346" i="77" a="1"/>
  <c r="L346" i="77" a="1"/>
  <c r="G346" i="77" a="1"/>
  <c r="D346" i="77" a="1"/>
  <c r="I345" i="77" a="1"/>
  <c r="G345" i="77" a="1"/>
  <c r="C345" i="77" a="1"/>
  <c r="O344" i="77" a="1"/>
  <c r="K344" i="77" a="1"/>
  <c r="B338" i="77" a="1"/>
  <c r="D305" i="77" a="1"/>
  <c r="B309" i="77" a="1"/>
  <c r="D309" i="77" a="1"/>
  <c r="B307" i="77" a="1"/>
  <c r="B303" i="77" a="1"/>
  <c r="B301" i="77" a="1"/>
  <c r="D303" i="77" a="1"/>
  <c r="B306" i="77" a="1"/>
  <c r="D308" i="77" a="1"/>
  <c r="B304" i="77" a="1"/>
  <c r="B302" i="77" a="1"/>
  <c r="B308" i="77" a="1"/>
  <c r="D306" i="77" a="1"/>
  <c r="B305" i="77" a="1"/>
  <c r="D302" i="77" a="1"/>
  <c r="D307" i="77" a="1"/>
  <c r="D304" i="77" a="1"/>
  <c r="D301" i="77" a="1"/>
  <c r="AI608" i="77" a="1"/>
  <c r="AI6" i="77" a="1"/>
  <c r="AI146" i="77" a="1"/>
  <c r="AI141" i="77" a="1"/>
  <c r="AI138" i="77" a="1"/>
  <c r="AI135" i="77" a="1"/>
  <c r="AI131" i="77" a="1"/>
  <c r="AI127" i="77" a="1"/>
  <c r="AI120" i="77" a="1"/>
  <c r="AI117" i="77" a="1"/>
  <c r="AI110" i="77" a="1"/>
  <c r="AI104" i="77" a="1"/>
  <c r="AI99" i="77" a="1"/>
  <c r="AI94" i="77" a="1"/>
  <c r="AI61" i="77" a="1"/>
  <c r="AI56" i="77" a="1"/>
  <c r="AI52" i="77" a="1"/>
  <c r="AI44" i="77" a="1"/>
  <c r="AI28" i="77" a="1"/>
  <c r="AI12" i="77" a="1"/>
  <c r="AI1066" i="77" a="1"/>
  <c r="AI1026" i="77" a="1"/>
  <c r="AI1022" i="77" a="1"/>
  <c r="AI1017" i="77" a="1"/>
  <c r="AI1012" i="77" a="1"/>
  <c r="AI1006" i="77" a="1"/>
  <c r="AI1002" i="77" a="1"/>
  <c r="AI998" i="77" a="1"/>
  <c r="AI992" i="77" a="1"/>
  <c r="AI988" i="77" a="1"/>
  <c r="AI983" i="77" a="1"/>
  <c r="AI978" i="77" a="1"/>
  <c r="AI974" i="77" a="1"/>
  <c r="AI968" i="77" a="1"/>
  <c r="AI964" i="77" a="1"/>
  <c r="AI959" i="77" a="1"/>
  <c r="AI954" i="77" a="1"/>
  <c r="AI950" i="77" a="1"/>
  <c r="AI944" i="77" a="1"/>
  <c r="AI940" i="77" a="1"/>
  <c r="AI936" i="77" a="1"/>
  <c r="AI930" i="77" a="1"/>
  <c r="AI926" i="77" a="1"/>
  <c r="AI921" i="77" a="1"/>
  <c r="AI916" i="77" a="1"/>
  <c r="AI912" i="77" a="1"/>
  <c r="AI907" i="77" a="1"/>
  <c r="AI902" i="77" a="1"/>
  <c r="AI898" i="77" a="1"/>
  <c r="AI894" i="77" a="1"/>
  <c r="AI889" i="77" a="1"/>
  <c r="AI885" i="77" a="1"/>
  <c r="AI880" i="77" a="1"/>
  <c r="AI867" i="77" a="1"/>
  <c r="AI859" i="77" a="1"/>
  <c r="AI849" i="77" a="1"/>
  <c r="AI843" i="77" a="1"/>
  <c r="AI836" i="77" a="1"/>
  <c r="AI827" i="77" a="1"/>
  <c r="AI818" i="77" a="1"/>
  <c r="AI808" i="77" a="1"/>
  <c r="AI798" i="77" a="1"/>
  <c r="AI794" i="77" a="1"/>
  <c r="AI791" i="77" a="1"/>
  <c r="AI785" i="77" a="1"/>
  <c r="AI780" i="77" a="1"/>
  <c r="AI775" i="77" a="1"/>
  <c r="AI770" i="77" a="1"/>
  <c r="AI765" i="77" a="1"/>
  <c r="AI759" i="77" a="1"/>
  <c r="AI754" i="77" a="1"/>
  <c r="AI750" i="77" a="1"/>
  <c r="AI745" i="77" a="1"/>
  <c r="AI742" i="77" a="1"/>
  <c r="AI736" i="77" a="1"/>
  <c r="AI732" i="77" a="1"/>
  <c r="AI727" i="77" a="1"/>
  <c r="AI721" i="77" a="1"/>
  <c r="AI717" i="77" a="1"/>
  <c r="AI711" i="77" a="1"/>
  <c r="AI706" i="77" a="1"/>
  <c r="AI701" i="77" a="1"/>
  <c r="AI695" i="77" a="1"/>
  <c r="AI691" i="77" a="1"/>
  <c r="AI572" i="77" a="1"/>
  <c r="AI559" i="77" a="1"/>
  <c r="AI546" i="77" a="1"/>
  <c r="AI532" i="77" a="1"/>
  <c r="AI519" i="77" a="1"/>
  <c r="AI505" i="77" a="1"/>
  <c r="AI492" i="77" a="1"/>
  <c r="AI478" i="77" a="1"/>
  <c r="AI466" i="77" a="1"/>
  <c r="AI453" i="77" a="1"/>
  <c r="AI439" i="77" a="1"/>
  <c r="AI427" i="77" a="1"/>
  <c r="AI412" i="77" a="1"/>
  <c r="AI401" i="77" a="1"/>
  <c r="AI386" i="77" a="1"/>
  <c r="AI372" i="77" a="1"/>
  <c r="AI361" i="77" a="1"/>
  <c r="AI355" i="77" a="1"/>
  <c r="AI350" i="77" a="1"/>
  <c r="AI154" i="77" a="1"/>
  <c r="AI160" i="77" a="1"/>
  <c r="AI166" i="77" a="1"/>
  <c r="AI167" i="77" a="1"/>
  <c r="AI172" i="77" a="1"/>
  <c r="AI175" i="77" a="1"/>
  <c r="AI178" i="77" a="1"/>
  <c r="AI200" i="77" a="1"/>
  <c r="AI338" i="77" a="1"/>
  <c r="AI212" i="77" a="1"/>
  <c r="AI215" i="77" a="1"/>
  <c r="AI328" i="77" a="1"/>
  <c r="AI316" i="77" a="1"/>
  <c r="C223" i="77" a="1"/>
  <c r="AI222" i="77" a="1"/>
  <c r="B224" i="77" a="1"/>
  <c r="C224" i="77" a="1"/>
  <c r="AI291" i="77" a="1"/>
  <c r="AI280" i="77" a="1"/>
  <c r="D224" i="77" a="1"/>
  <c r="H229" i="77" a="1"/>
  <c r="AI228" i="77" a="1"/>
  <c r="D230" i="77" a="1"/>
  <c r="AI229" i="77" a="1"/>
  <c r="D231" i="77" a="1"/>
  <c r="G231" i="77" a="1"/>
  <c r="AI240" i="77" a="1"/>
  <c r="AI251" i="77" a="1"/>
  <c r="AI237" i="77" a="1"/>
  <c r="F230" i="77" a="1"/>
  <c r="AI227" i="77" a="1"/>
  <c r="C228" i="77" a="1"/>
  <c r="C227" i="77" a="1"/>
  <c r="AI225" i="77" a="1"/>
  <c r="C226" i="77" a="1"/>
  <c r="D225" i="77" a="1"/>
  <c r="C225" i="77" a="1"/>
  <c r="B225" i="77" a="1"/>
  <c r="AI223" i="77" a="1"/>
  <c r="H224" i="77" a="1"/>
  <c r="G224" i="77" a="1"/>
  <c r="F224" i="77" a="1"/>
  <c r="AI185" i="77" a="1"/>
  <c r="AI168" i="77" a="1"/>
  <c r="AI126" i="77" a="1"/>
  <c r="AI113" i="77" a="1"/>
  <c r="AI105" i="77" a="1"/>
  <c r="AI77" i="77" a="1"/>
  <c r="AI66" i="77" a="1"/>
  <c r="AI60" i="77" a="1"/>
  <c r="AI51" i="77" a="1"/>
  <c r="AI46" i="77" a="1"/>
  <c r="AI40" i="77" a="1"/>
  <c r="AI33" i="77" a="1"/>
  <c r="AI29" i="77" a="1"/>
  <c r="AI24" i="77" a="1"/>
  <c r="AI20" i="77" a="1"/>
  <c r="AI17" i="77" a="1"/>
  <c r="AI13" i="77" a="1"/>
  <c r="AI8" i="77" a="1"/>
  <c r="AI4" i="77" a="1"/>
  <c r="AI1064" i="77" a="1"/>
  <c r="AI846" i="77" a="1"/>
  <c r="AI748" i="77" a="1"/>
  <c r="AI734" i="77" a="1"/>
  <c r="AI730" i="77" a="1"/>
  <c r="AI725" i="77" a="1"/>
  <c r="AI719" i="77" a="1"/>
  <c r="AI715" i="77" a="1"/>
  <c r="AI709" i="77" a="1"/>
  <c r="AI704" i="77" a="1"/>
  <c r="AI699" i="77" a="1"/>
  <c r="AI693" i="77" a="1"/>
  <c r="AI689" i="77" a="1"/>
  <c r="AI686" i="77" a="1"/>
  <c r="AI682" i="77" a="1"/>
  <c r="AI679" i="77" a="1"/>
  <c r="AI675" i="77" a="1"/>
  <c r="AI672" i="77" a="1"/>
  <c r="AI669" i="77" a="1"/>
  <c r="AI665" i="77" a="1"/>
  <c r="AI661" i="77" a="1"/>
  <c r="AI655" i="77" a="1"/>
  <c r="AI650" i="77" a="1"/>
  <c r="AI646" i="77" a="1"/>
  <c r="AI640" i="77" a="1"/>
  <c r="AI635" i="77" a="1"/>
  <c r="AI630" i="77" a="1"/>
  <c r="AI625" i="77" a="1"/>
  <c r="AI620" i="77" a="1"/>
  <c r="AI614" i="77" a="1"/>
  <c r="AI609" i="77" a="1"/>
  <c r="AI604" i="77" a="1"/>
  <c r="AI599" i="77" a="1"/>
  <c r="AI594" i="77" a="1"/>
  <c r="AI588" i="77" a="1"/>
  <c r="AI584" i="77" a="1"/>
  <c r="AI579" i="77" a="1"/>
  <c r="AI574" i="77" a="1"/>
  <c r="AI568" i="77" a="1"/>
  <c r="AI563" i="77" a="1"/>
  <c r="AI558" i="77" a="1"/>
  <c r="AI553" i="77" a="1"/>
  <c r="AI548" i="77" a="1"/>
  <c r="AI542" i="77" a="1"/>
  <c r="AI538" i="77" a="1"/>
  <c r="AI533" i="77" a="1"/>
  <c r="AI527" i="77" a="1"/>
  <c r="AI522" i="77" a="1"/>
  <c r="AI517" i="77" a="1"/>
  <c r="AI512" i="77" a="1"/>
  <c r="AI507" i="77" a="1"/>
  <c r="AI501" i="77" a="1"/>
  <c r="AI496" i="77" a="1"/>
  <c r="AI491" i="77" a="1"/>
  <c r="AI486" i="77" a="1"/>
  <c r="AI480" i="77" a="1"/>
  <c r="AI474" i="77" a="1"/>
  <c r="AI470" i="77" a="1"/>
  <c r="AI464" i="77" a="1"/>
  <c r="AI460" i="77" a="1"/>
  <c r="AI456" i="77" a="1"/>
  <c r="AI451" i="77" a="1"/>
  <c r="AI445" i="77" a="1"/>
  <c r="AI441" i="77" a="1"/>
  <c r="AI434" i="77" a="1"/>
  <c r="AI430" i="77" a="1"/>
  <c r="AI425" i="77" a="1"/>
  <c r="AI419" i="77" a="1"/>
  <c r="AI415" i="77" a="1"/>
  <c r="AI410" i="77" a="1"/>
  <c r="AI404" i="77" a="1"/>
  <c r="AI399" i="77" a="1"/>
  <c r="AI393" i="77" a="1"/>
  <c r="AI389" i="77" a="1"/>
  <c r="AI384" i="77" a="1"/>
  <c r="AI378" i="77" a="1"/>
  <c r="AI374" i="77" a="1"/>
  <c r="AI369" i="77" a="1"/>
  <c r="AI363" i="77" a="1"/>
  <c r="AI357" i="77" a="1"/>
  <c r="AI315" i="77" a="1"/>
  <c r="AI325" i="77" a="1"/>
  <c r="AI336" i="77" a="1"/>
  <c r="AI346" i="77" a="1"/>
  <c r="AI352" i="77" a="1"/>
  <c r="AI364" i="77" a="1"/>
  <c r="AI370" i="77" a="1"/>
  <c r="AI375" i="77" a="1"/>
  <c r="AI379" i="77" a="1"/>
  <c r="AI385" i="77" a="1"/>
  <c r="AI390" i="77" a="1"/>
  <c r="AI394" i="77" a="1"/>
  <c r="AI332" i="77" a="1"/>
  <c r="AI321" i="77" a="1"/>
  <c r="AI309" i="77" a="1"/>
  <c r="AI400" i="77" a="1"/>
  <c r="AI306" i="77" a="1"/>
  <c r="AI405" i="77" a="1"/>
  <c r="AI411" i="77" a="1"/>
  <c r="AI303" i="77" a="1"/>
  <c r="AI416" i="77" a="1"/>
  <c r="AI301" i="77" a="1"/>
  <c r="AI420" i="77" a="1"/>
  <c r="AI299" i="77" a="1"/>
  <c r="AI295" i="77" a="1"/>
  <c r="AI292" i="77" a="1"/>
  <c r="AI286" i="77" a="1"/>
  <c r="AI283" i="77" a="1"/>
  <c r="AI279" i="77" a="1"/>
  <c r="AI274" i="77" a="1"/>
  <c r="AI272" i="77" a="1"/>
  <c r="AI269" i="77" a="1"/>
  <c r="AI426" i="77" a="1"/>
  <c r="AI431" i="77" a="1"/>
  <c r="AI435" i="77" a="1"/>
  <c r="AI442" i="77" a="1"/>
  <c r="AI446" i="77" a="1"/>
  <c r="AI452" i="77" a="1"/>
  <c r="AI457" i="77" a="1"/>
  <c r="AI461" i="77" a="1"/>
  <c r="AI467" i="77" a="1"/>
  <c r="AI261" i="77" a="1"/>
  <c r="AI472" i="77" a="1"/>
  <c r="AI476" i="77" a="1"/>
  <c r="AI482" i="77" a="1"/>
  <c r="AI487" i="77" a="1"/>
  <c r="AI493" i="77" a="1"/>
  <c r="AI498" i="77" a="1"/>
  <c r="AI502" i="77" a="1"/>
  <c r="AI508" i="77" a="1"/>
  <c r="AI513" i="77" a="1"/>
  <c r="AI259" i="77" a="1"/>
  <c r="AI518" i="77" a="1"/>
  <c r="AI524" i="77" a="1"/>
  <c r="AI528" i="77" a="1"/>
  <c r="AI534" i="77" a="1"/>
  <c r="AI539" i="77" a="1"/>
  <c r="AI544" i="77" a="1"/>
  <c r="AI549" i="77" a="1"/>
  <c r="AI554" i="77" a="1"/>
  <c r="AI560" i="77" a="1"/>
  <c r="AI253" i="77" a="1"/>
  <c r="AI565" i="77" a="1"/>
  <c r="AI569" i="77" a="1"/>
  <c r="AI575" i="77" a="1"/>
  <c r="AI580" i="77" a="1"/>
  <c r="AI585" i="77" a="1"/>
  <c r="AI590" i="77" a="1"/>
  <c r="AI595" i="77" a="1"/>
  <c r="AI600" i="77" a="1"/>
  <c r="AI606" i="77" a="1"/>
  <c r="AI610" i="77" a="1"/>
  <c r="AI615" i="77" a="1"/>
  <c r="AI243" i="77" a="1"/>
  <c r="AI235" i="77" a="1"/>
  <c r="C231" i="77" a="1"/>
  <c r="G229" i="77" a="1"/>
  <c r="C229" i="77" a="1"/>
  <c r="H228" i="77" a="1"/>
  <c r="G228" i="77" a="1"/>
  <c r="D228" i="77" a="1"/>
  <c r="H227" i="77" a="1"/>
  <c r="D227" i="77" a="1"/>
  <c r="AI207" i="77" a="1"/>
  <c r="AI203" i="77" a="1"/>
  <c r="AI198" i="77" a="1"/>
  <c r="AI193" i="77" a="1"/>
  <c r="AI191" i="77" a="1"/>
  <c r="AI190" i="77" a="1"/>
  <c r="AI188" i="77" a="1"/>
  <c r="AI187" i="77" a="1"/>
  <c r="AI184" i="77" a="1"/>
  <c r="AI182" i="77" a="1"/>
  <c r="AI180" i="77" a="1"/>
  <c r="AI177" i="77" a="1"/>
  <c r="AI171" i="77" a="1"/>
  <c r="AI170" i="77" a="1"/>
  <c r="AI164" i="77" a="1"/>
  <c r="AI159" i="77" a="1"/>
  <c r="AI155" i="77" a="1"/>
  <c r="AI153" i="77" a="1"/>
  <c r="AI147" i="77" a="1"/>
  <c r="AI143" i="77" a="1"/>
  <c r="AI139" i="77" a="1"/>
  <c r="AI137" i="77" a="1"/>
  <c r="AI134" i="77" a="1"/>
  <c r="AI123" i="77" a="1"/>
  <c r="AI111" i="77" a="1"/>
  <c r="AI96" i="77" a="1"/>
  <c r="AI91" i="77" a="1"/>
  <c r="AI85" i="77" a="1"/>
  <c r="AI82" i="77" a="1"/>
  <c r="AI78" i="77" a="1"/>
  <c r="AI74" i="77" a="1"/>
  <c r="AI67" i="77" a="1"/>
  <c r="AI59" i="77" a="1"/>
  <c r="AI43" i="77" a="1"/>
  <c r="AI1052" i="77" a="1"/>
  <c r="AI1019" i="77" a="1"/>
  <c r="AI1015" i="77" a="1"/>
  <c r="AI1010" i="77" a="1"/>
  <c r="AI1005" i="77" a="1"/>
  <c r="AI1001" i="77" a="1"/>
  <c r="AI995" i="77" a="1"/>
  <c r="AI991" i="77" a="1"/>
  <c r="AI987" i="77" a="1"/>
  <c r="AI981" i="77" a="1"/>
  <c r="AI977" i="77" a="1"/>
  <c r="AI971" i="77" a="1"/>
  <c r="AI967" i="77" a="1"/>
  <c r="AI963" i="77" a="1"/>
  <c r="AI957" i="77" a="1"/>
  <c r="AI953" i="77" a="1"/>
  <c r="AI948" i="77" a="1"/>
  <c r="AI943" i="77" a="1"/>
  <c r="AI939" i="77" a="1"/>
  <c r="AI933" i="77" a="1"/>
  <c r="AI929" i="77" a="1"/>
  <c r="AI924" i="77" a="1"/>
  <c r="AI919" i="77" a="1"/>
  <c r="AI915" i="77" a="1"/>
  <c r="AI910" i="77" a="1"/>
  <c r="AI905" i="77" a="1"/>
  <c r="AI901" i="77" a="1"/>
  <c r="AI897" i="77" a="1"/>
  <c r="AI892" i="77" a="1"/>
  <c r="AI888" i="77" a="1"/>
  <c r="AI883" i="77" a="1"/>
  <c r="AI879" i="77" a="1"/>
  <c r="AI874" i="77" a="1"/>
  <c r="AI870" i="77" a="1"/>
  <c r="AI781" i="77" a="1"/>
  <c r="AI776" i="77" a="1"/>
  <c r="AI771" i="77" a="1"/>
  <c r="AI766" i="77" a="1"/>
  <c r="AI760" i="77" a="1"/>
  <c r="AI755" i="77" a="1"/>
  <c r="AI751" i="77" a="1"/>
  <c r="AI746" i="77" a="1"/>
  <c r="AI738" i="77" a="1"/>
  <c r="AI724" i="77" a="1"/>
  <c r="AI712" i="77" a="1"/>
  <c r="AI698" i="77" a="1"/>
  <c r="AI684" i="77" a="1"/>
  <c r="AI660" i="77" a="1"/>
  <c r="AI654" i="77" a="1"/>
  <c r="AI649" i="77" a="1"/>
  <c r="AI644" i="77" a="1"/>
  <c r="AI639" i="77" a="1"/>
  <c r="AI634" i="77" a="1"/>
  <c r="AI629" i="77" a="1"/>
  <c r="AI624" i="77" a="1"/>
  <c r="AI619" i="77" a="1"/>
  <c r="AI613" i="77" a="1"/>
  <c r="AI1171" i="77" a="1"/>
  <c r="AI603" i="77" a="1"/>
  <c r="AI598" i="77" a="1"/>
  <c r="AI593" i="77" a="1"/>
  <c r="AI587" i="77" a="1"/>
  <c r="AI582" i="77" a="1"/>
  <c r="AI578" i="77" a="1"/>
  <c r="AI573" i="77" a="1"/>
  <c r="AI567" i="77" a="1"/>
  <c r="AI562" i="77" a="1"/>
  <c r="AI557" i="77" a="1"/>
  <c r="AI552" i="77" a="1"/>
  <c r="AI547" i="77" a="1"/>
  <c r="AI541" i="77" a="1"/>
  <c r="AI537" i="77" a="1"/>
  <c r="AI531" i="77" a="1"/>
  <c r="AI526" i="77" a="1"/>
  <c r="AI521" i="77" a="1"/>
  <c r="AI515" i="77" a="1"/>
  <c r="AI511" i="77" a="1"/>
  <c r="AI506" i="77" a="1"/>
  <c r="AI500" i="77" a="1"/>
  <c r="AI495" i="77" a="1"/>
  <c r="AI490" i="77" a="1"/>
  <c r="AI485" i="77" a="1"/>
  <c r="AI481" i="77" a="1"/>
  <c r="AI475" i="77" a="1"/>
  <c r="AI471" i="77" a="1"/>
  <c r="AI465" i="77" a="1"/>
  <c r="AI459" i="77" a="1"/>
  <c r="AI455" i="77" a="1"/>
  <c r="AI449" i="77" a="1"/>
  <c r="AI444" i="77" a="1"/>
  <c r="AI440" i="77" a="1"/>
  <c r="AI433" i="77" a="1"/>
  <c r="AI429" i="77" a="1"/>
  <c r="AI424" i="77" a="1"/>
  <c r="AI418" i="77" a="1"/>
  <c r="AI414" i="77" a="1"/>
  <c r="AI408" i="77" a="1"/>
  <c r="AI403" i="77" a="1"/>
  <c r="AI398" i="77" a="1"/>
  <c r="AI392" i="77" a="1"/>
  <c r="AI388" i="77" a="1"/>
  <c r="AI383" i="77" a="1"/>
  <c r="AI377" i="77" a="1"/>
  <c r="AI373" i="77" a="1"/>
  <c r="AI367" i="77" a="1"/>
  <c r="AI356" i="77" a="1"/>
  <c r="AI354" i="77" a="1"/>
  <c r="AI349" i="77" a="1"/>
  <c r="AI347" i="77" a="1"/>
  <c r="AI621" i="77" a="1"/>
  <c r="AI626" i="77" a="1"/>
  <c r="AI631" i="77" a="1"/>
  <c r="AI636" i="77" a="1"/>
  <c r="AI641" i="77" a="1"/>
  <c r="AI647" i="77" a="1"/>
  <c r="AI652" i="77" a="1"/>
  <c r="AI657" i="77" a="1"/>
  <c r="AI662" i="77" a="1"/>
  <c r="AI666" i="77" a="1"/>
  <c r="AI680" i="77" a="1"/>
  <c r="AI683" i="77" a="1"/>
  <c r="AI687" i="77" a="1"/>
  <c r="AI690" i="77" a="1"/>
  <c r="AI341" i="77" a="1"/>
  <c r="AI694" i="77" a="1"/>
  <c r="AI700" i="77" a="1"/>
  <c r="AI705" i="77" a="1"/>
  <c r="AI710" i="77" a="1"/>
  <c r="AI716" i="77" a="1"/>
  <c r="AI720" i="77" a="1"/>
  <c r="AI726" i="77" a="1"/>
  <c r="AI731" i="77" a="1"/>
  <c r="AI735" i="77" a="1"/>
  <c r="AI741" i="77" a="1"/>
  <c r="AI744" i="77" a="1"/>
  <c r="AI749" i="77" a="1"/>
  <c r="AI753" i="77" a="1"/>
  <c r="AI758" i="77" a="1"/>
  <c r="AI764" i="77" a="1"/>
  <c r="AI769" i="77" a="1"/>
  <c r="AI774" i="77" a="1"/>
  <c r="AI779" i="77" a="1"/>
  <c r="AI784" i="77" a="1"/>
  <c r="AI789" i="77" a="1"/>
  <c r="AI793" i="77" a="1"/>
  <c r="AI334" i="77" a="1"/>
  <c r="AI330" i="77" a="1"/>
  <c r="AI326" i="77" a="1"/>
  <c r="AI322" i="77" a="1"/>
  <c r="AI318" i="77" a="1"/>
  <c r="AI313" i="77" a="1"/>
  <c r="AI311" i="77" a="1"/>
  <c r="AI308" i="77" a="1"/>
  <c r="AI799" i="77" a="1"/>
  <c r="AI803" i="77" a="1"/>
  <c r="AI305" i="77" a="1"/>
  <c r="AI807" i="77" a="1"/>
  <c r="AI811" i="77" a="1"/>
  <c r="AI814" i="77" a="1"/>
  <c r="AI817" i="77" a="1"/>
  <c r="AI821" i="77" a="1"/>
  <c r="AI297" i="77" a="1"/>
  <c r="AI294" i="77" a="1"/>
  <c r="AI290" i="77" a="1"/>
  <c r="AI285" i="77" a="1"/>
  <c r="AI282" i="77" a="1"/>
  <c r="AI277" i="77" a="1"/>
  <c r="AI273" i="77" a="1"/>
  <c r="AI270" i="77" a="1"/>
  <c r="AI824" i="77" a="1"/>
  <c r="AI828" i="77" a="1"/>
  <c r="AI854" i="77" a="1"/>
  <c r="AI857" i="77" a="1"/>
  <c r="AI862" i="77" a="1"/>
  <c r="AI865" i="77" a="1"/>
  <c r="AI920" i="77" a="1"/>
  <c r="AI934" i="77" a="1"/>
  <c r="AI947" i="77" a="1"/>
  <c r="AI256" i="77" a="1"/>
  <c r="AI958" i="77" a="1"/>
  <c r="AI972" i="77" a="1"/>
  <c r="AI982" i="77" a="1"/>
  <c r="AI996" i="77" a="1"/>
  <c r="AI1008" i="77" a="1"/>
  <c r="AI1020" i="77" a="1"/>
  <c r="AI1030" i="77" a="1"/>
  <c r="AI1047" i="77" a="1"/>
  <c r="AI2" i="77" a="1"/>
  <c r="AI252" i="77" a="1"/>
  <c r="AI5" i="77" a="1"/>
  <c r="AI9" i="77" a="1"/>
  <c r="AI15" i="77" a="1"/>
  <c r="AI19" i="77" a="1"/>
  <c r="AI25" i="77" a="1"/>
  <c r="AI30" i="77" a="1"/>
  <c r="AI34" i="77" a="1"/>
  <c r="AI47" i="77" a="1"/>
  <c r="AI57" i="77" a="1"/>
  <c r="AI247" i="77" a="1"/>
  <c r="AI68" i="77" a="1"/>
  <c r="AI93" i="77" a="1"/>
  <c r="AI100" i="77" a="1"/>
  <c r="AI109" i="77" a="1"/>
  <c r="AI122" i="77" a="1"/>
  <c r="AI136" i="77" a="1"/>
  <c r="AI140" i="77" a="1"/>
  <c r="AI244" i="77" a="1"/>
  <c r="AI144" i="77" a="1"/>
  <c r="AI148" i="77" a="1"/>
  <c r="AI152" i="77" a="1"/>
  <c r="AI157" i="77" a="1"/>
  <c r="AI162" i="77" a="1"/>
  <c r="AI239" i="77" a="1"/>
  <c r="AI169" i="77" a="1"/>
  <c r="AI174" i="77" a="1"/>
  <c r="AI186" i="77" a="1"/>
  <c r="AI197" i="77" a="1"/>
  <c r="AI202" i="77" a="1"/>
  <c r="AI206" i="77" a="1"/>
  <c r="AI210" i="77" a="1"/>
  <c r="F225" i="77" a="1"/>
  <c r="G225" i="77" a="1"/>
  <c r="AI236" i="77" a="1"/>
  <c r="H230" i="77" a="1"/>
  <c r="C230" i="77" a="1"/>
  <c r="F229" i="77" a="1"/>
  <c r="B229" i="77" a="1"/>
  <c r="B228" i="77" a="1"/>
  <c r="G227" i="77" a="1"/>
  <c r="F227" i="77" a="1"/>
  <c r="H223" i="77" a="1"/>
  <c r="AI121" i="77" a="1"/>
  <c r="AI116" i="77" a="1"/>
  <c r="AI103" i="77" a="1"/>
  <c r="AI97" i="77" a="1"/>
  <c r="AI89" i="77" a="1"/>
  <c r="AI87" i="77" a="1"/>
  <c r="AI80" i="77" a="1"/>
  <c r="AI65" i="77" a="1"/>
  <c r="AI49" i="77" a="1"/>
  <c r="AI39" i="77" a="1"/>
  <c r="AI36" i="77" a="1"/>
  <c r="AI23" i="77" a="1"/>
  <c r="AI14" i="77" a="1"/>
  <c r="AI1169" i="77" a="1"/>
  <c r="AI1158" i="77" a="1"/>
  <c r="AI1154" i="77" a="1"/>
  <c r="AI1150" i="77" a="1"/>
  <c r="AI1146" i="77" a="1"/>
  <c r="AI1142" i="77" a="1"/>
  <c r="AI1138" i="77" a="1"/>
  <c r="AI150" i="77" a="1"/>
  <c r="AI1130" i="77" a="1"/>
  <c r="AI1126" i="77" a="1"/>
  <c r="AI1122" i="77" a="1"/>
  <c r="AI1118" i="77" a="1"/>
  <c r="AI1114" i="77" a="1"/>
  <c r="AI1110" i="77" a="1"/>
  <c r="AI1106" i="77" a="1"/>
  <c r="AI1102" i="77" a="1"/>
  <c r="AI1098" i="77" a="1"/>
  <c r="AI1094" i="77" a="1"/>
  <c r="AI1090" i="77" a="1"/>
  <c r="AI1086" i="77" a="1"/>
  <c r="AI1082" i="77" a="1"/>
  <c r="AI1078" i="77" a="1"/>
  <c r="AI1074" i="77" a="1"/>
  <c r="AI1070" i="77" a="1"/>
  <c r="AI1065" i="77" a="1"/>
  <c r="AI1060" i="77" a="1"/>
  <c r="AI1056" i="77" a="1"/>
  <c r="AI1051" i="77" a="1"/>
  <c r="AI1046" i="77" a="1"/>
  <c r="AI1042" i="77" a="1"/>
  <c r="AI1038" i="77" a="1"/>
  <c r="AI1034" i="77" a="1"/>
  <c r="AI1029" i="77" a="1"/>
  <c r="AI1025" i="77" a="1"/>
  <c r="AI1021" i="77" a="1"/>
  <c r="AI1016" i="77" a="1"/>
  <c r="AI1013" i="77" a="1"/>
  <c r="AI1007" i="77" a="1"/>
  <c r="AI1003" i="77" a="1"/>
  <c r="AI999" i="77" a="1"/>
  <c r="AI993" i="77" a="1"/>
  <c r="AI989" i="77" a="1"/>
  <c r="AI984" i="77" a="1"/>
  <c r="AI979" i="77" a="1"/>
  <c r="AI975" i="77" a="1"/>
  <c r="AI969" i="77" a="1"/>
  <c r="AI965" i="77" a="1"/>
  <c r="AI960" i="77" a="1"/>
  <c r="AI955" i="77" a="1"/>
  <c r="AI951" i="77" a="1"/>
  <c r="AI945" i="77" a="1"/>
  <c r="AI941" i="77" a="1"/>
  <c r="AI937" i="77" a="1"/>
  <c r="AI931" i="77" a="1"/>
  <c r="AI927" i="77" a="1"/>
  <c r="AI922" i="77" a="1"/>
  <c r="AI917" i="77" a="1"/>
  <c r="AI913" i="77" a="1"/>
  <c r="AI908" i="77" a="1"/>
  <c r="AI903" i="77" a="1"/>
  <c r="AI899" i="77" a="1"/>
  <c r="AI895" i="77" a="1"/>
  <c r="AI890" i="77" a="1"/>
  <c r="AI886" i="77" a="1"/>
  <c r="AI881" i="77" a="1"/>
  <c r="AI876" i="77" a="1"/>
  <c r="AI873" i="77" a="1"/>
  <c r="AI869" i="77" a="1"/>
  <c r="AI866" i="77" a="1"/>
  <c r="AI863" i="77" a="1"/>
  <c r="AI858" i="77" a="1"/>
  <c r="AI855" i="77" a="1"/>
  <c r="AI850" i="77" a="1"/>
  <c r="AI841" i="77" a="1"/>
  <c r="AI838" i="77" a="1"/>
  <c r="AI834" i="77" a="1"/>
  <c r="AI832" i="77" a="1"/>
  <c r="AI829" i="77" a="1"/>
  <c r="AI825" i="77" a="1"/>
  <c r="AI810" i="77" a="1"/>
  <c r="AI806" i="77" a="1"/>
  <c r="AI802" i="77" a="1"/>
  <c r="AI795" i="77" a="1"/>
  <c r="AI786" i="77" a="1"/>
  <c r="AI773" i="77" a="1"/>
  <c r="AI761" i="77" a="1"/>
  <c r="AI674" i="77" a="1"/>
  <c r="AI671" i="77" a="1"/>
  <c r="AI667" i="77" a="1"/>
  <c r="AI663" i="77" a="1"/>
  <c r="AI658" i="77" a="1"/>
  <c r="AI653" i="77" a="1"/>
  <c r="AI648" i="77" a="1"/>
  <c r="AI642" i="77" a="1"/>
  <c r="AI637" i="77" a="1"/>
  <c r="AI633" i="77" a="1"/>
  <c r="AI627" i="77" a="1"/>
  <c r="AI622" i="77" a="1"/>
  <c r="AI617" i="77" a="1"/>
  <c r="AI612" i="77" a="1"/>
  <c r="AI607" i="77" a="1"/>
  <c r="AI601" i="77" a="1"/>
  <c r="AI596" i="77" a="1"/>
  <c r="AI592" i="77" a="1"/>
  <c r="AI586" i="77" a="1"/>
  <c r="AI581" i="77" a="1"/>
  <c r="AI576" i="77" a="1"/>
  <c r="AI571" i="77" a="1"/>
  <c r="AI566" i="77" a="1"/>
  <c r="AI561" i="77" a="1"/>
  <c r="AI555" i="77" a="1"/>
  <c r="AI551" i="77" a="1"/>
  <c r="AI545" i="77" a="1"/>
  <c r="AI540" i="77" a="1"/>
  <c r="AI535" i="77" a="1"/>
  <c r="AI529" i="77" a="1"/>
  <c r="AI525" i="77" a="1"/>
  <c r="AI520" i="77" a="1"/>
  <c r="AI514" i="77" a="1"/>
  <c r="AI509" i="77" a="1"/>
  <c r="AI504" i="77" a="1"/>
  <c r="AI499" i="77" a="1"/>
  <c r="AI494" i="77" a="1"/>
  <c r="AI488" i="77" a="1"/>
  <c r="AI484" i="77" a="1"/>
  <c r="AI479" i="77" a="1"/>
  <c r="AI473" i="77" a="1"/>
  <c r="AI468" i="77" a="1"/>
  <c r="AI463" i="77" a="1"/>
  <c r="AI458" i="77" a="1"/>
  <c r="AI454" i="77" a="1"/>
  <c r="AI447" i="77" a="1"/>
  <c r="AI443" i="77" a="1"/>
  <c r="AI438" i="77" a="1"/>
  <c r="AI432" i="77" a="1"/>
  <c r="AI428" i="77" a="1"/>
  <c r="AI423" i="77" a="1"/>
  <c r="AI417" i="77" a="1"/>
  <c r="AI413" i="77" a="1"/>
  <c r="AI406" i="77" a="1"/>
  <c r="AI402" i="77" a="1"/>
  <c r="AI397" i="77" a="1"/>
  <c r="AI391" i="77" a="1"/>
  <c r="AI387" i="77" a="1"/>
  <c r="AI382" i="77" a="1"/>
  <c r="AI376" i="77" a="1"/>
  <c r="AI371" i="77" a="1"/>
  <c r="AI365" i="77" a="1"/>
  <c r="AI362" i="77" a="1"/>
  <c r="AI232" i="77" a="1"/>
  <c r="AI230" i="77" a="1"/>
  <c r="G230" i="77" a="1"/>
  <c r="B230" i="77" a="1"/>
  <c r="I230" i="77" s="1"/>
  <c r="AI219" i="77" a="1"/>
  <c r="AI217" i="77" a="1"/>
  <c r="AI214" i="77" a="1"/>
  <c r="AI211" i="77" a="1"/>
  <c r="AI208" i="77" a="1"/>
  <c r="AI204" i="77" a="1"/>
  <c r="AI199" i="77" a="1"/>
  <c r="AI194" i="77" a="1"/>
  <c r="AI129" i="77" a="1"/>
  <c r="AI125" i="77" a="1"/>
  <c r="AI118" i="77" a="1"/>
  <c r="AI108" i="77" a="1"/>
  <c r="AI102" i="77" a="1"/>
  <c r="AI92" i="77" a="1"/>
  <c r="AI88" i="77" a="1"/>
  <c r="AI83" i="77" a="1"/>
  <c r="AI79" i="77" a="1"/>
  <c r="AI73" i="77" a="1"/>
  <c r="AI71" i="77" a="1"/>
  <c r="AI64" i="77" a="1"/>
  <c r="AI58" i="77" a="1"/>
  <c r="AI54" i="77" a="1"/>
  <c r="AI50" i="77" a="1"/>
  <c r="AI45" i="77" a="1"/>
  <c r="AI41" i="77" a="1"/>
  <c r="AI38" i="77" a="1"/>
  <c r="AI31" i="77" a="1"/>
  <c r="AI26" i="77" a="1"/>
  <c r="AI21" i="77" a="1"/>
  <c r="AI10" i="77" a="1"/>
  <c r="AI3" i="77" a="1"/>
  <c r="AI1168" i="77" a="1"/>
  <c r="AI1166" i="77" a="1"/>
  <c r="AI1163" i="77" a="1"/>
  <c r="AI1160" i="77" a="1"/>
  <c r="AI1156" i="77" a="1"/>
  <c r="AI1152" i="77" a="1"/>
  <c r="AI1148" i="77" a="1"/>
  <c r="AI1144" i="77" a="1"/>
  <c r="AI1140" i="77" a="1"/>
  <c r="AI1136" i="77" a="1"/>
  <c r="AI1132" i="77" a="1"/>
  <c r="AI1129" i="77" a="1"/>
  <c r="AI1125" i="77" a="1"/>
  <c r="AI1121" i="77" a="1"/>
  <c r="AI1117" i="77" a="1"/>
  <c r="AI1113" i="77" a="1"/>
  <c r="AI1109" i="77" a="1"/>
  <c r="AI1105" i="77" a="1"/>
  <c r="AI1101" i="77" a="1"/>
  <c r="AI1097" i="77" a="1"/>
  <c r="AI1093" i="77" a="1"/>
  <c r="AI1089" i="77" a="1"/>
  <c r="AI1085" i="77" a="1"/>
  <c r="AI1081" i="77" a="1"/>
  <c r="AI1077" i="77" a="1"/>
  <c r="AI1073" i="77" a="1"/>
  <c r="AI1069" i="77" a="1"/>
  <c r="AI1063" i="77" a="1"/>
  <c r="AI1059" i="77" a="1"/>
  <c r="AI1055" i="77" a="1"/>
  <c r="AI1050" i="77" a="1"/>
  <c r="AI1045" i="77" a="1"/>
  <c r="AI1041" i="77" a="1"/>
  <c r="AI1037" i="77" a="1"/>
  <c r="AI1032" i="77" a="1"/>
  <c r="AI1028" i="77" a="1"/>
  <c r="AI1024" i="77" a="1"/>
  <c r="AI1018" i="77" a="1"/>
  <c r="AI1014" i="77" a="1"/>
  <c r="AI1009" i="77" a="1"/>
  <c r="AI1004" i="77" a="1"/>
  <c r="AI1000" i="77" a="1"/>
  <c r="AI994" i="77" a="1"/>
  <c r="AI990" i="77" a="1"/>
  <c r="AI986" i="77" a="1"/>
  <c r="AI980" i="77" a="1"/>
  <c r="AI976" i="77" a="1"/>
  <c r="AI970" i="77" a="1"/>
  <c r="AI966" i="77" a="1"/>
  <c r="AI962" i="77" a="1"/>
  <c r="AI956" i="77" a="1"/>
  <c r="AI952" i="77" a="1"/>
  <c r="AI946" i="77" a="1"/>
  <c r="AI942" i="77" a="1"/>
  <c r="AI938" i="77" a="1"/>
  <c r="AI932" i="77" a="1"/>
  <c r="AI928" i="77" a="1"/>
  <c r="AI923" i="77" a="1"/>
  <c r="AI918" i="77" a="1"/>
  <c r="AI914" i="77" a="1"/>
  <c r="AI909" i="77" a="1"/>
  <c r="AI904" i="77" a="1"/>
  <c r="AI900" i="77" a="1"/>
  <c r="AI896" i="77" a="1"/>
  <c r="AI891" i="77" a="1"/>
  <c r="AI887" i="77" a="1"/>
  <c r="AI882" i="77" a="1"/>
  <c r="AI878" i="77" a="1"/>
  <c r="AI875" i="77" a="1"/>
  <c r="AI871" i="77" a="1"/>
  <c r="AI864" i="77" a="1"/>
  <c r="AI853" i="77" a="1"/>
  <c r="AI847" i="77" a="1"/>
  <c r="AI840" i="77" a="1"/>
  <c r="AI833" i="77" a="1"/>
  <c r="AI823" i="77" a="1"/>
  <c r="AI815" i="77" a="1"/>
  <c r="AI805" i="77" a="1"/>
  <c r="AI796" i="77" a="1"/>
  <c r="AI788" i="77" a="1"/>
  <c r="AI777" i="77" a="1"/>
  <c r="AI763" i="77" a="1"/>
  <c r="AI737" i="77" a="1"/>
  <c r="AI722" i="77" a="1"/>
  <c r="AI708" i="77" a="1"/>
  <c r="AI696" i="77" a="1"/>
  <c r="AI676" i="77" a="1"/>
  <c r="AI668" i="77" a="1"/>
  <c r="AI656" i="77" a="1"/>
  <c r="AI643" i="77" a="1"/>
  <c r="AI628" i="77" a="1"/>
  <c r="AI616" i="77" a="1"/>
  <c r="AI602" i="77" a="1"/>
  <c r="AI589" i="77" a="1"/>
  <c r="AI358" i="77" a="1"/>
  <c r="H225" i="77" a="1"/>
  <c r="AI224" i="77" a="1"/>
  <c r="B226" i="77" a="1"/>
  <c r="AI343" i="77" a="1"/>
  <c r="D226" i="77" a="1"/>
  <c r="F226" i="77" a="1"/>
  <c r="AI342" i="77" a="1"/>
  <c r="G226" i="77" a="1"/>
  <c r="H226" i="77" a="1"/>
  <c r="B227" i="77" a="1"/>
  <c r="I227" i="77" s="1"/>
  <c r="AI226" i="77" a="1"/>
  <c r="F228" i="77" a="1"/>
  <c r="D229" i="77" a="1"/>
  <c r="B231" i="77" a="1"/>
  <c r="AI340" i="77" a="1"/>
  <c r="F231" i="77" a="1"/>
  <c r="AI233" i="77" a="1"/>
  <c r="AI241" i="77" a="1"/>
  <c r="AI339" i="77" a="1"/>
  <c r="AI245" i="77" a="1"/>
  <c r="AI249" i="77" a="1"/>
  <c r="AI254" i="77" a="1"/>
  <c r="AI257" i="77" a="1"/>
  <c r="AI276" i="77" a="1"/>
  <c r="AI281" i="77" a="1"/>
  <c r="AI284" i="77" a="1"/>
  <c r="AI289" i="77" a="1"/>
  <c r="AI293" i="77" a="1"/>
  <c r="AI296" i="77" a="1"/>
  <c r="AI300" i="77" a="1"/>
  <c r="AI335" i="77" a="1"/>
  <c r="AI331" i="77" a="1"/>
  <c r="AI327" i="77" a="1"/>
  <c r="AI323" i="77" a="1"/>
  <c r="AI319" i="77" a="1"/>
  <c r="AI314" i="77" a="1"/>
  <c r="AI307" i="77" a="1"/>
  <c r="AI304" i="77" a="1"/>
  <c r="AI302" i="77" a="1"/>
  <c r="AI287" i="77" a="1"/>
  <c r="AI275" i="77" a="1"/>
  <c r="AI271" i="77" a="1"/>
  <c r="AI310" i="77" a="1"/>
  <c r="AI312" i="77" a="1"/>
  <c r="AI317" i="77" a="1"/>
  <c r="AI320" i="77" a="1"/>
  <c r="AI324" i="77" a="1"/>
  <c r="AI329" i="77" a="1"/>
  <c r="AI333" i="77" a="1"/>
  <c r="AI337" i="77" a="1"/>
  <c r="AI353" i="77" a="1"/>
  <c r="AI258" i="77" a="1"/>
  <c r="AI359" i="77" a="1"/>
  <c r="AI366" i="77" a="1"/>
  <c r="AI380" i="77" a="1"/>
  <c r="AI395" i="77" a="1"/>
  <c r="AI409" i="77" a="1"/>
  <c r="AI422" i="77" a="1"/>
  <c r="AI437" i="77" a="1"/>
  <c r="AI450" i="77" a="1"/>
  <c r="AI462" i="77" a="1"/>
  <c r="AI255" i="77" a="1"/>
  <c r="AI477" i="77" a="1"/>
  <c r="AI489" i="77" a="1"/>
  <c r="AI503" i="77" a="1"/>
  <c r="AI516" i="77" a="1"/>
  <c r="AI530" i="77" a="1"/>
  <c r="AI543" i="77" a="1"/>
  <c r="AI556" i="77" a="1"/>
  <c r="AI570" i="77" a="1"/>
  <c r="AI583" i="77" a="1"/>
  <c r="AI597" i="77" a="1"/>
  <c r="AI611" i="77" a="1"/>
  <c r="AI623" i="77" a="1"/>
  <c r="AI638" i="77" a="1"/>
  <c r="AI651" i="77" a="1"/>
  <c r="AI664" i="77" a="1"/>
  <c r="AI673" i="77" a="1"/>
  <c r="AI250" i="77" a="1"/>
  <c r="AI678" i="77" a="1"/>
  <c r="AI681" i="77" a="1"/>
  <c r="AI685" i="77" a="1"/>
  <c r="AI702" i="77" a="1"/>
  <c r="AI714" i="77" a="1"/>
  <c r="AI728" i="77" a="1"/>
  <c r="AI740" i="77" a="1"/>
  <c r="AI756" i="77" a="1"/>
  <c r="AI768" i="77" a="1"/>
  <c r="AI246" i="77" a="1"/>
  <c r="AI782" i="77" a="1"/>
  <c r="AI792" i="77" a="1"/>
  <c r="AI800" i="77" a="1"/>
  <c r="AI812" i="77" a="1"/>
  <c r="AI820" i="77" a="1"/>
  <c r="AI830" i="77" a="1"/>
  <c r="AI837" i="77" a="1"/>
  <c r="AI844" i="77" a="1"/>
  <c r="AI851" i="77" a="1"/>
  <c r="AI242" i="77" a="1"/>
  <c r="AI861" i="77" a="1"/>
  <c r="AI877" i="77" a="1"/>
  <c r="AI911" i="77" a="1"/>
  <c r="AI238" i="77" a="1"/>
  <c r="G223" i="77" a="1"/>
  <c r="D223" i="77" a="1"/>
  <c r="B223" i="77" a="1"/>
  <c r="AI220" i="77" a="1"/>
  <c r="AI218" i="77" a="1"/>
  <c r="AI216" i="77" a="1"/>
  <c r="AI209" i="77" a="1"/>
  <c r="AI205" i="77" a="1"/>
  <c r="AI201" i="77" a="1"/>
  <c r="AI195" i="77" a="1"/>
  <c r="AI192" i="77" a="1"/>
  <c r="AI189" i="77" a="1"/>
  <c r="AI161" i="77" a="1"/>
  <c r="AI132" i="77" a="1"/>
  <c r="AI115" i="77" a="1"/>
  <c r="AI107" i="77" a="1"/>
  <c r="AI95" i="77" a="1"/>
  <c r="AI75" i="77" a="1"/>
  <c r="AI70" i="77" a="1"/>
  <c r="AI63" i="77" a="1"/>
  <c r="AI53" i="77" a="1"/>
  <c r="AI35" i="77" a="1"/>
  <c r="AI1170" i="77" a="1"/>
  <c r="AI1167" i="77" a="1"/>
  <c r="AI1164" i="77" a="1"/>
  <c r="AI1161" i="77" a="1"/>
  <c r="AI1157" i="77" a="1"/>
  <c r="AI1153" i="77" a="1"/>
  <c r="AI1149" i="77" a="1"/>
  <c r="AI1145" i="77" a="1"/>
  <c r="AI1141" i="77" a="1"/>
  <c r="AI1137" i="77" a="1"/>
  <c r="AI1133" i="77" a="1"/>
  <c r="AI1128" i="77" a="1"/>
  <c r="AI1124" i="77" a="1"/>
  <c r="AI1120" i="77" a="1"/>
  <c r="AI1116" i="77" a="1"/>
  <c r="AI1112" i="77" a="1"/>
  <c r="AI1107" i="77" a="1"/>
  <c r="AI1103" i="77" a="1"/>
  <c r="AI1100" i="77" a="1"/>
  <c r="AI1096" i="77" a="1"/>
  <c r="AI1092" i="77" a="1"/>
  <c r="AI1088" i="77" a="1"/>
  <c r="AI1084" i="77" a="1"/>
  <c r="AI1080" i="77" a="1"/>
  <c r="AI1076" i="77" a="1"/>
  <c r="AI1072" i="77" a="1"/>
  <c r="AI1068" i="77" a="1"/>
  <c r="AI1062" i="77" a="1"/>
  <c r="AI1058" i="77" a="1"/>
  <c r="AI1054" i="77" a="1"/>
  <c r="AI1049" i="77" a="1"/>
  <c r="AI1044" i="77" a="1"/>
  <c r="AI1040" i="77" a="1"/>
  <c r="AI1036" i="77" a="1"/>
  <c r="AI1031" i="77" a="1"/>
  <c r="AI1027" i="77" a="1"/>
  <c r="AI906" i="77" a="1"/>
  <c r="AI893" i="77" a="1"/>
  <c r="AI884" i="77" a="1"/>
  <c r="AI872" i="77" a="1"/>
  <c r="AI868" i="77" a="1"/>
  <c r="AI860" i="77" a="1"/>
  <c r="AI856" i="77" a="1"/>
  <c r="AI852" i="77" a="1"/>
  <c r="AI848" i="77" a="1"/>
  <c r="AI845" i="77" a="1"/>
  <c r="AI842" i="77" a="1"/>
  <c r="AI839" i="77" a="1"/>
  <c r="AI835" i="77" a="1"/>
  <c r="AI831" i="77" a="1"/>
  <c r="AI826" i="77" a="1"/>
  <c r="AI822" i="77" a="1"/>
  <c r="AI819" i="77" a="1"/>
  <c r="AI816" i="77" a="1"/>
  <c r="AI813" i="77" a="1"/>
  <c r="AI809" i="77" a="1"/>
  <c r="AI804" i="77" a="1"/>
  <c r="AI801" i="77" a="1"/>
  <c r="AI797" i="77" a="1"/>
  <c r="AI790" i="77" a="1"/>
  <c r="AI787" i="77" a="1"/>
  <c r="AI783" i="77" a="1"/>
  <c r="AI778" i="77" a="1"/>
  <c r="AI772" i="77" a="1"/>
  <c r="AI767" i="77" a="1"/>
  <c r="AI762" i="77" a="1"/>
  <c r="AI757" i="77" a="1"/>
  <c r="AI752" i="77" a="1"/>
  <c r="AI747" i="77" a="1"/>
  <c r="AI743" i="77" a="1"/>
  <c r="AI739" i="77" a="1"/>
  <c r="AI733" i="77" a="1"/>
  <c r="AI729" i="77" a="1"/>
  <c r="AI723" i="77" a="1"/>
  <c r="AI718" i="77" a="1"/>
  <c r="AI713" i="77" a="1"/>
  <c r="AI707" i="77" a="1"/>
  <c r="AI703" i="77" a="1"/>
  <c r="AI697" i="77" a="1"/>
  <c r="AI692" i="77" a="1"/>
  <c r="AI688" i="77" a="1"/>
  <c r="AI677" i="77" a="1"/>
  <c r="AI670" i="77" a="1"/>
  <c r="AI659" i="77" a="1"/>
  <c r="AI645" i="77" a="1"/>
  <c r="AI632" i="77" a="1"/>
  <c r="AI618" i="77" a="1"/>
  <c r="AI605" i="77" a="1"/>
  <c r="AI591" i="77" a="1"/>
  <c r="AI577" i="77" a="1"/>
  <c r="AI564" i="77" a="1"/>
  <c r="AI550" i="77" a="1"/>
  <c r="AI536" i="77" a="1"/>
  <c r="AI523" i="77" a="1"/>
  <c r="AI510" i="77" a="1"/>
  <c r="AI497" i="77" a="1"/>
  <c r="AI483" i="77" a="1"/>
  <c r="AI469" i="77" a="1"/>
  <c r="AI448" i="77" a="1"/>
  <c r="AI436" i="77" a="1"/>
  <c r="AI421" i="77" a="1"/>
  <c r="AI407" i="77" a="1"/>
  <c r="AI396" i="77" a="1"/>
  <c r="AI381" i="77" a="1"/>
  <c r="AI368" i="77" a="1"/>
  <c r="AI360" i="77" a="1"/>
  <c r="AI351" i="77" a="1"/>
  <c r="AI348" i="77" a="1"/>
  <c r="AI345" i="77" a="1"/>
  <c r="AI925" i="77" a="1"/>
  <c r="AI935" i="77" a="1"/>
  <c r="AI949" i="77" a="1"/>
  <c r="AI344" i="77" a="1"/>
  <c r="AI961" i="77" a="1"/>
  <c r="AI973" i="77" a="1"/>
  <c r="AI985" i="77" a="1"/>
  <c r="AI997" i="77" a="1"/>
  <c r="AI1011" i="77" a="1"/>
  <c r="AI1023" i="77" a="1"/>
  <c r="AI1033" i="77" a="1"/>
  <c r="AI1035" i="77" a="1"/>
  <c r="AI1039" i="77" a="1"/>
  <c r="AI1043" i="77" a="1"/>
  <c r="AI1048" i="77" a="1"/>
  <c r="AI298" i="77" a="1"/>
  <c r="AI288" i="77" a="1"/>
  <c r="AM3" i="77" s="1"/>
  <c r="AI278" i="77" a="1"/>
  <c r="AI268" i="77" a="1"/>
  <c r="AI267" i="77" a="1"/>
  <c r="AI266" i="77" a="1"/>
  <c r="AI265" i="77" a="1"/>
  <c r="AI264" i="77" a="1"/>
  <c r="AI263" i="77" a="1"/>
  <c r="AI262" i="77" a="1"/>
  <c r="AI1053" i="77" a="1"/>
  <c r="AI1057" i="77" a="1"/>
  <c r="AI1061" i="77" a="1"/>
  <c r="AI1067" i="77" a="1"/>
  <c r="AI1071" i="77" a="1"/>
  <c r="AI1075" i="77" a="1"/>
  <c r="AI1079" i="77" a="1"/>
  <c r="AI1083" i="77" a="1"/>
  <c r="AI1087" i="77" a="1"/>
  <c r="AI260" i="77" a="1"/>
  <c r="AI1091" i="77" a="1"/>
  <c r="AI1095" i="77" a="1"/>
  <c r="AI1099" i="77" a="1"/>
  <c r="AI1104" i="77" a="1"/>
  <c r="AI1108" i="77" a="1"/>
  <c r="AI1111" i="77" a="1"/>
  <c r="AI1115" i="77" a="1"/>
  <c r="AI1119" i="77" a="1"/>
  <c r="AI1123" i="77" a="1"/>
  <c r="AI1127" i="77" a="1"/>
  <c r="AI248" i="77" a="1"/>
  <c r="AI1131" i="77" a="1"/>
  <c r="AI1135" i="77" a="1"/>
  <c r="AI1139" i="77" a="1"/>
  <c r="AI1143" i="77" a="1"/>
  <c r="AI1147" i="77" a="1"/>
  <c r="AI1151" i="77" a="1"/>
  <c r="AI1155" i="77" a="1"/>
  <c r="AI1159" i="77" a="1"/>
  <c r="AI1162" i="77" a="1"/>
  <c r="AI1165" i="77" a="1"/>
  <c r="AI234" i="77" a="1"/>
  <c r="AI231" i="77" a="1"/>
  <c r="H231" i="77" a="1"/>
  <c r="F223" i="77" a="1"/>
  <c r="AI221" i="77" a="1"/>
  <c r="AI213" i="77" a="1"/>
  <c r="AI196" i="77" a="1"/>
  <c r="AI183" i="77" a="1"/>
  <c r="AI181" i="77" a="1"/>
  <c r="AI179" i="77" a="1"/>
  <c r="AI176" i="77" a="1"/>
  <c r="AI173" i="77" a="1"/>
  <c r="AI165" i="77" a="1"/>
  <c r="AI163" i="77" a="1"/>
  <c r="AI158" i="77" a="1"/>
  <c r="AI156" i="77" a="1"/>
  <c r="AI151" i="77" a="1"/>
  <c r="AI149" i="77" a="1"/>
  <c r="AI145" i="77" a="1"/>
  <c r="AI142" i="77" a="1"/>
  <c r="AI133" i="77" a="1"/>
  <c r="AI130" i="77" a="1"/>
  <c r="AI128" i="77" a="1"/>
  <c r="AI124" i="77" a="1"/>
  <c r="AI119" i="77" a="1"/>
  <c r="AI114" i="77" a="1"/>
  <c r="AI112" i="77" a="1"/>
  <c r="AI106" i="77" a="1"/>
  <c r="AI101" i="77" a="1"/>
  <c r="AI98" i="77" a="1"/>
  <c r="AI90" i="77" a="1"/>
  <c r="AI86" i="77" a="1"/>
  <c r="AI84" i="77" a="1"/>
  <c r="AI81" i="77" a="1"/>
  <c r="AI76" i="77" a="1"/>
  <c r="AI72" i="77" a="1"/>
  <c r="AI69" i="77" a="1"/>
  <c r="AI62" i="77" a="1"/>
  <c r="AI55" i="77" a="1"/>
  <c r="AI48" i="77" a="1"/>
  <c r="AI42" i="77" a="1"/>
  <c r="AI37" i="77" a="1"/>
  <c r="AI32" i="77" a="1"/>
  <c r="AI27" i="77" a="1"/>
  <c r="AI22" i="77" a="1"/>
  <c r="AI18" i="77" a="1"/>
  <c r="AI16" i="77" a="1"/>
  <c r="AI11" i="77" a="1"/>
  <c r="AI7" i="77" a="1"/>
  <c r="AI1134" i="77" a="1"/>
  <c r="I262" i="76"/>
  <c r="F262" i="76"/>
  <c r="B262" i="76"/>
  <c r="I261" i="76"/>
  <c r="G261" i="76"/>
  <c r="E261" i="76"/>
  <c r="B261" i="76"/>
  <c r="H260" i="76"/>
  <c r="F260" i="76"/>
  <c r="D260" i="76"/>
  <c r="B260" i="76"/>
  <c r="H259" i="76"/>
  <c r="F259" i="76"/>
  <c r="B259" i="76"/>
  <c r="H258" i="76"/>
  <c r="E258" i="76"/>
  <c r="C258" i="76"/>
  <c r="H257" i="76"/>
  <c r="C255" i="76"/>
  <c r="F254" i="76"/>
  <c r="H253" i="76"/>
  <c r="G246" i="76"/>
  <c r="E246" i="76"/>
  <c r="C246" i="76"/>
  <c r="B246" i="76"/>
  <c r="J245" i="76"/>
  <c r="I245" i="76"/>
  <c r="H245" i="76"/>
  <c r="G245" i="76"/>
  <c r="F245" i="76"/>
  <c r="E245" i="76"/>
  <c r="C245" i="76"/>
  <c r="B245" i="76"/>
  <c r="I244" i="76"/>
  <c r="F244" i="76"/>
  <c r="D244" i="76"/>
  <c r="B244" i="76"/>
  <c r="J243" i="76"/>
  <c r="H243" i="76"/>
  <c r="F243" i="76"/>
  <c r="D243" i="76"/>
  <c r="B243" i="76"/>
  <c r="I242" i="76"/>
  <c r="F242" i="76"/>
  <c r="D242" i="76"/>
  <c r="J241" i="76"/>
  <c r="F241" i="76"/>
  <c r="C241" i="76"/>
  <c r="J240" i="76"/>
  <c r="H240" i="76"/>
  <c r="E240" i="76"/>
  <c r="B240" i="76"/>
  <c r="I239" i="76"/>
  <c r="F239" i="76"/>
  <c r="D239" i="76"/>
  <c r="J238" i="76"/>
  <c r="G238" i="76"/>
  <c r="D238" i="76"/>
  <c r="I259" i="76"/>
  <c r="D259" i="76"/>
  <c r="J258" i="76"/>
  <c r="G258" i="76"/>
  <c r="D258" i="76"/>
  <c r="J257" i="76"/>
  <c r="H256" i="76"/>
  <c r="I255" i="76"/>
  <c r="J254" i="76"/>
  <c r="H254" i="76"/>
  <c r="E254" i="76"/>
  <c r="B254" i="76"/>
  <c r="I253" i="76"/>
  <c r="E253" i="76"/>
  <c r="C253" i="76"/>
  <c r="I252" i="76"/>
  <c r="G252" i="76"/>
  <c r="I251" i="76"/>
  <c r="C251" i="76"/>
  <c r="H250" i="76"/>
  <c r="F250" i="76"/>
  <c r="B250" i="76"/>
  <c r="J249" i="76"/>
  <c r="F249" i="76"/>
  <c r="G242" i="76"/>
  <c r="H241" i="76"/>
  <c r="G240" i="76"/>
  <c r="F257" i="76"/>
  <c r="I256" i="76"/>
  <c r="E256" i="76"/>
  <c r="B256" i="76"/>
  <c r="F255" i="76"/>
  <c r="F252" i="76"/>
  <c r="E252" i="76"/>
  <c r="B242" i="76"/>
  <c r="G241" i="76"/>
  <c r="D241" i="76"/>
  <c r="B241" i="76"/>
  <c r="I240" i="76"/>
  <c r="F240" i="76"/>
  <c r="C240" i="76"/>
  <c r="J239" i="76"/>
  <c r="G239" i="76"/>
  <c r="E239" i="76"/>
  <c r="C239" i="76"/>
  <c r="I238" i="76"/>
  <c r="F238" i="76"/>
  <c r="C238" i="76"/>
  <c r="I237" i="76"/>
  <c r="C257" i="76"/>
  <c r="H255" i="76"/>
  <c r="J246" i="76"/>
  <c r="I257" i="76"/>
  <c r="B257" i="76"/>
  <c r="B252" i="76"/>
  <c r="H251" i="76"/>
  <c r="B251" i="76"/>
  <c r="E250" i="76"/>
  <c r="D245" i="76"/>
  <c r="J244" i="76"/>
  <c r="H244" i="76"/>
  <c r="G244" i="76"/>
  <c r="E244" i="76"/>
  <c r="C244" i="76"/>
  <c r="I243" i="76"/>
  <c r="G243" i="76"/>
  <c r="E243" i="76"/>
  <c r="C243" i="76"/>
  <c r="J242" i="76"/>
  <c r="H242" i="76"/>
  <c r="E242" i="76"/>
  <c r="C242" i="76"/>
  <c r="I241" i="76"/>
  <c r="E241" i="76"/>
  <c r="D240" i="76"/>
  <c r="H262" i="76"/>
  <c r="D262" i="76"/>
  <c r="E257" i="76"/>
  <c r="J256" i="76"/>
  <c r="F256" i="76"/>
  <c r="C256" i="76"/>
  <c r="G255" i="76"/>
  <c r="D255" i="76"/>
  <c r="D254" i="76"/>
  <c r="F253" i="76"/>
  <c r="J252" i="76"/>
  <c r="D252" i="76"/>
  <c r="J251" i="76"/>
  <c r="E251" i="76"/>
  <c r="J250" i="76"/>
  <c r="G250" i="76"/>
  <c r="D250" i="76"/>
  <c r="H249" i="76"/>
  <c r="E249" i="76"/>
  <c r="C249" i="76"/>
  <c r="J248" i="76"/>
  <c r="H248" i="76"/>
  <c r="E248" i="76"/>
  <c r="B248" i="76"/>
  <c r="H246" i="76"/>
  <c r="F246" i="76"/>
  <c r="D246" i="76"/>
  <c r="G262" i="76"/>
  <c r="E262" i="76"/>
  <c r="C262" i="76"/>
  <c r="J261" i="76"/>
  <c r="H261" i="76"/>
  <c r="F261" i="76"/>
  <c r="C261" i="76"/>
  <c r="I260" i="76"/>
  <c r="G260" i="76"/>
  <c r="E260" i="76"/>
  <c r="C260" i="76"/>
  <c r="J259" i="76"/>
  <c r="G259" i="76"/>
  <c r="C259" i="76"/>
  <c r="I258" i="76"/>
  <c r="F258" i="76"/>
  <c r="G251" i="76"/>
  <c r="D251" i="76"/>
  <c r="I250" i="76"/>
  <c r="C250" i="76"/>
  <c r="I249" i="76"/>
  <c r="G249" i="76"/>
  <c r="D249" i="76"/>
  <c r="B249" i="76"/>
  <c r="I248" i="76"/>
  <c r="G248" i="76"/>
  <c r="F248" i="76"/>
  <c r="D248" i="76"/>
  <c r="C248" i="76"/>
  <c r="J247" i="76"/>
  <c r="I247" i="76"/>
  <c r="H247" i="76"/>
  <c r="G247" i="76"/>
  <c r="F247" i="76"/>
  <c r="E247" i="76"/>
  <c r="D247" i="76"/>
  <c r="C247" i="76"/>
  <c r="B247" i="76"/>
  <c r="B239" i="76"/>
  <c r="H238" i="76"/>
  <c r="E238" i="76"/>
  <c r="B238" i="76"/>
  <c r="H237" i="76"/>
  <c r="J262" i="76"/>
  <c r="D261" i="76"/>
  <c r="J260" i="76"/>
  <c r="E259" i="76"/>
  <c r="B258" i="76"/>
  <c r="G257" i="76"/>
  <c r="D257" i="76"/>
  <c r="G256" i="76"/>
  <c r="D256" i="76"/>
  <c r="J255" i="76"/>
  <c r="E255" i="76"/>
  <c r="B255" i="76"/>
  <c r="I254" i="76"/>
  <c r="G254" i="76"/>
  <c r="C254" i="76"/>
  <c r="J253" i="76"/>
  <c r="G253" i="76"/>
  <c r="D253" i="76"/>
  <c r="B253" i="76"/>
  <c r="H252" i="76"/>
  <c r="C252" i="76"/>
  <c r="F251" i="76"/>
  <c r="E285" i="75"/>
  <c r="F284" i="75"/>
  <c r="H283" i="75"/>
  <c r="B283" i="75"/>
  <c r="C282" i="75"/>
  <c r="G279" i="75"/>
  <c r="J278" i="75"/>
  <c r="F278" i="75"/>
  <c r="H277" i="75"/>
  <c r="C277" i="75"/>
  <c r="G276" i="75"/>
  <c r="B276" i="75"/>
  <c r="I275" i="75"/>
  <c r="D275" i="75"/>
  <c r="G267" i="75"/>
  <c r="E267" i="75"/>
  <c r="C267" i="75"/>
  <c r="J266" i="75"/>
  <c r="I266" i="75"/>
  <c r="G266" i="75"/>
  <c r="E266" i="75"/>
  <c r="I265" i="75"/>
  <c r="H264" i="75"/>
  <c r="G262" i="75"/>
  <c r="H261" i="75"/>
  <c r="C285" i="75"/>
  <c r="E284" i="75"/>
  <c r="F283" i="75"/>
  <c r="H282" i="75"/>
  <c r="I281" i="75"/>
  <c r="J280" i="75"/>
  <c r="H279" i="75"/>
  <c r="C278" i="75"/>
  <c r="J276" i="75"/>
  <c r="H275" i="75"/>
  <c r="J274" i="75"/>
  <c r="B272" i="75"/>
  <c r="J271" i="75"/>
  <c r="H271" i="75"/>
  <c r="G271" i="75"/>
  <c r="F271" i="75"/>
  <c r="E271" i="75"/>
  <c r="D271" i="75"/>
  <c r="C271" i="75"/>
  <c r="B271" i="75"/>
  <c r="J285" i="75"/>
  <c r="B285" i="75"/>
  <c r="D284" i="75"/>
  <c r="E283" i="75"/>
  <c r="F282" i="75"/>
  <c r="C281" i="75"/>
  <c r="G280" i="75"/>
  <c r="B280" i="75"/>
  <c r="E279" i="75"/>
  <c r="H278" i="75"/>
  <c r="E278" i="75"/>
  <c r="G277" i="75"/>
  <c r="B277" i="75"/>
  <c r="F276" i="75"/>
  <c r="B269" i="75"/>
  <c r="D285" i="75"/>
  <c r="G282" i="75"/>
  <c r="G281" i="75"/>
  <c r="F280" i="75"/>
  <c r="D279" i="75"/>
  <c r="I277" i="75"/>
  <c r="E276" i="75"/>
  <c r="F275" i="75"/>
  <c r="G274" i="75"/>
  <c r="J273" i="75"/>
  <c r="F273" i="75"/>
  <c r="B273" i="75"/>
  <c r="J272" i="75"/>
  <c r="I272" i="75"/>
  <c r="G272" i="75"/>
  <c r="F272" i="75"/>
  <c r="E272" i="75"/>
  <c r="C272" i="75"/>
  <c r="C266" i="75"/>
  <c r="H265" i="75"/>
  <c r="E265" i="75"/>
  <c r="B265" i="75"/>
  <c r="E264" i="75"/>
  <c r="B264" i="75"/>
  <c r="H263" i="75"/>
  <c r="E263" i="75"/>
  <c r="C263" i="75"/>
  <c r="H262" i="75"/>
  <c r="E262" i="75"/>
  <c r="C262" i="75"/>
  <c r="G261" i="75"/>
  <c r="E261" i="75"/>
  <c r="B261" i="75"/>
  <c r="G285" i="75"/>
  <c r="G284" i="75"/>
  <c r="J283" i="75"/>
  <c r="I283" i="75"/>
  <c r="D283" i="75"/>
  <c r="I282" i="75"/>
  <c r="D282" i="75"/>
  <c r="H281" i="75"/>
  <c r="D281" i="75"/>
  <c r="C280" i="75"/>
  <c r="I278" i="75"/>
  <c r="E277" i="75"/>
  <c r="C276" i="75"/>
  <c r="C275" i="75"/>
  <c r="F274" i="75"/>
  <c r="J265" i="75"/>
  <c r="F265" i="75"/>
  <c r="C265" i="75"/>
  <c r="I264" i="75"/>
  <c r="F264" i="75"/>
  <c r="C264" i="75"/>
  <c r="I263" i="75"/>
  <c r="B263" i="75"/>
  <c r="B262" i="75"/>
  <c r="C261" i="75"/>
  <c r="F285" i="75"/>
  <c r="H284" i="75"/>
  <c r="G283" i="75"/>
  <c r="B281" i="75"/>
  <c r="E280" i="75"/>
  <c r="J279" i="75"/>
  <c r="C279" i="75"/>
  <c r="G278" i="75"/>
  <c r="J277" i="75"/>
  <c r="D277" i="75"/>
  <c r="I276" i="75"/>
  <c r="D276" i="75"/>
  <c r="J275" i="75"/>
  <c r="E275" i="75"/>
  <c r="B275" i="75"/>
  <c r="H274" i="75"/>
  <c r="E274" i="75"/>
  <c r="D274" i="75"/>
  <c r="B274" i="75"/>
  <c r="I273" i="75"/>
  <c r="H273" i="75"/>
  <c r="E273" i="75"/>
  <c r="D273" i="75"/>
  <c r="C273" i="75"/>
  <c r="D266" i="75"/>
  <c r="B266" i="75"/>
  <c r="G265" i="75"/>
  <c r="D265" i="75"/>
  <c r="J264" i="75"/>
  <c r="G263" i="75"/>
  <c r="I262" i="75"/>
  <c r="J261" i="75"/>
  <c r="I285" i="75"/>
  <c r="I284" i="75"/>
  <c r="C284" i="75"/>
  <c r="J281" i="75"/>
  <c r="F281" i="75"/>
  <c r="I280" i="75"/>
  <c r="F279" i="75"/>
  <c r="B278" i="75"/>
  <c r="H276" i="75"/>
  <c r="G275" i="75"/>
  <c r="I274" i="75"/>
  <c r="C274" i="75"/>
  <c r="G273" i="75"/>
  <c r="H272" i="75"/>
  <c r="D272" i="75"/>
  <c r="I271" i="75"/>
  <c r="J270" i="75"/>
  <c r="I270" i="75"/>
  <c r="H270" i="75"/>
  <c r="G270" i="75"/>
  <c r="F270" i="75"/>
  <c r="E270" i="75"/>
  <c r="D270" i="75"/>
  <c r="C270" i="75"/>
  <c r="B270" i="75"/>
  <c r="H285" i="75"/>
  <c r="J284" i="75"/>
  <c r="B284" i="75"/>
  <c r="C283" i="75"/>
  <c r="J282" i="75"/>
  <c r="E282" i="75"/>
  <c r="B282" i="75"/>
  <c r="E281" i="75"/>
  <c r="H280" i="75"/>
  <c r="D280" i="75"/>
  <c r="I279" i="75"/>
  <c r="B279" i="75"/>
  <c r="D278" i="75"/>
  <c r="F277" i="75"/>
  <c r="J269" i="75"/>
  <c r="I269" i="75"/>
  <c r="H269" i="75"/>
  <c r="G269" i="75"/>
  <c r="F269" i="75"/>
  <c r="E269" i="75"/>
  <c r="D269" i="75"/>
  <c r="C269" i="75"/>
  <c r="J268" i="75"/>
  <c r="I268" i="75"/>
  <c r="H268" i="75"/>
  <c r="G268" i="75"/>
  <c r="F268" i="75"/>
  <c r="E268" i="75"/>
  <c r="D268" i="75"/>
  <c r="C268" i="75"/>
  <c r="B268" i="75"/>
  <c r="J267" i="75"/>
  <c r="I267" i="75"/>
  <c r="H267" i="75"/>
  <c r="F267" i="75"/>
  <c r="D267" i="75"/>
  <c r="B267" i="75"/>
  <c r="H266" i="75"/>
  <c r="F266" i="75"/>
  <c r="G264" i="75"/>
  <c r="D264" i="75"/>
  <c r="J263" i="75"/>
  <c r="F263" i="75"/>
  <c r="D263" i="75"/>
  <c r="J262" i="75"/>
  <c r="F262" i="75"/>
  <c r="D262" i="75"/>
  <c r="I261" i="75"/>
  <c r="F261" i="75"/>
  <c r="D261" i="75"/>
  <c r="F248" i="74"/>
  <c r="I247" i="74"/>
  <c r="B247" i="74"/>
  <c r="J247" i="74"/>
  <c r="C343" i="76" a="1"/>
  <c r="C340" i="76" a="1"/>
  <c r="D342" i="76" a="1"/>
  <c r="M341" i="76" a="1"/>
  <c r="I341" i="76" a="1"/>
  <c r="B341" i="76" a="1"/>
  <c r="M340" i="76" a="1"/>
  <c r="F340" i="76" a="1"/>
  <c r="B340" i="76" a="1"/>
  <c r="M339" i="76" a="1"/>
  <c r="G339" i="76" a="1"/>
  <c r="C339" i="76" a="1"/>
  <c r="L338" i="76" a="1"/>
  <c r="H338" i="76" a="1"/>
  <c r="D338" i="76" a="1"/>
  <c r="E337" i="76" a="1"/>
  <c r="C300" i="76" a="1"/>
  <c r="O342" i="76" a="1"/>
  <c r="D343" i="76" a="1"/>
  <c r="J343" i="76" a="1"/>
  <c r="O343" i="76" a="1"/>
  <c r="G344" i="76" a="1"/>
  <c r="L344" i="76" a="1"/>
  <c r="C305" i="76" a="1"/>
  <c r="I345" i="76" a="1"/>
  <c r="C304" i="76" a="1"/>
  <c r="C302" i="76" a="1"/>
  <c r="B345" i="76" a="1"/>
  <c r="K343" i="76" a="1"/>
  <c r="K345" i="76" a="1"/>
  <c r="F345" i="76" a="1"/>
  <c r="O344" i="76" a="1"/>
  <c r="K344" i="76" a="1"/>
  <c r="H345" i="76" a="1"/>
  <c r="N345" i="76" a="1"/>
  <c r="M342" i="76" a="1"/>
  <c r="F344" i="76" a="1"/>
  <c r="N343" i="76" a="1"/>
  <c r="I343" i="76" a="1"/>
  <c r="J344" i="76" a="1"/>
  <c r="L342" i="76" a="1"/>
  <c r="G342" i="76" a="1"/>
  <c r="C342" i="76" a="1"/>
  <c r="L341" i="76" a="1"/>
  <c r="G341" i="76" a="1"/>
  <c r="J340" i="76" a="1"/>
  <c r="D340" i="76" a="1"/>
  <c r="O339" i="76" a="1"/>
  <c r="J338" i="76" a="1"/>
  <c r="G338" i="76" a="1"/>
  <c r="O337" i="76" a="1"/>
  <c r="K337" i="76" a="1"/>
  <c r="F337" i="76" a="1"/>
  <c r="D337" i="76" a="1"/>
  <c r="J337" i="76" a="1"/>
  <c r="C303" i="76" a="1"/>
  <c r="N337" i="76" a="1"/>
  <c r="C306" i="76" a="1"/>
  <c r="C307" i="76" a="1"/>
  <c r="D345" i="76" a="1"/>
  <c r="E344" i="76" a="1"/>
  <c r="F343" i="76" a="1"/>
  <c r="I342" i="76" a="1"/>
  <c r="H341" i="76" a="1"/>
  <c r="K340" i="76" a="1"/>
  <c r="L339" i="76" a="1"/>
  <c r="O338" i="76" a="1"/>
  <c r="F338" i="76" a="1"/>
  <c r="L337" i="76" a="1"/>
  <c r="B337" i="76" a="1"/>
  <c r="B338" i="76" a="1"/>
  <c r="C308" i="76" a="1"/>
  <c r="C337" i="76" a="1"/>
  <c r="I337" i="76" a="1"/>
  <c r="M337" i="76" a="1"/>
  <c r="L345" i="76" a="1"/>
  <c r="M344" i="76" a="1"/>
  <c r="H342" i="76" a="1"/>
  <c r="H340" i="76" a="1"/>
  <c r="K339" i="76" a="1"/>
  <c r="N338" i="76" a="1"/>
  <c r="E338" i="76" a="1"/>
  <c r="G337" i="76" a="1"/>
  <c r="D339" i="76" a="1"/>
  <c r="F339" i="76" a="1"/>
  <c r="I339" i="76" a="1"/>
  <c r="C341" i="76" a="1"/>
  <c r="O341" i="76" a="1"/>
  <c r="M345" i="76" a="1"/>
  <c r="G345" i="76" a="1"/>
  <c r="I344" i="76" a="1"/>
  <c r="D344" i="76" a="1"/>
  <c r="J345" i="76" a="1"/>
  <c r="E345" i="76" a="1"/>
  <c r="N344" i="76" a="1"/>
  <c r="H344" i="76" a="1"/>
  <c r="B344" i="76" a="1"/>
  <c r="L343" i="76" a="1"/>
  <c r="M343" i="76" a="1"/>
  <c r="H343" i="76" a="1"/>
  <c r="B343" i="76" a="1"/>
  <c r="K342" i="76" a="1"/>
  <c r="F342" i="76" a="1"/>
  <c r="B342" i="76" a="1"/>
  <c r="K341" i="76" a="1"/>
  <c r="F341" i="76" a="1"/>
  <c r="O340" i="76" a="1"/>
  <c r="L340" i="76" a="1"/>
  <c r="E340" i="76" a="1"/>
  <c r="J339" i="76" a="1"/>
  <c r="E339" i="76" a="1"/>
  <c r="B339" i="76" a="1"/>
  <c r="K338" i="76" a="1"/>
  <c r="I338" i="76" a="1"/>
  <c r="G343" i="76" a="1"/>
  <c r="J342" i="76" a="1"/>
  <c r="C301" i="76" a="1"/>
  <c r="E342" i="76" a="1"/>
  <c r="N339" i="76" a="1"/>
  <c r="N341" i="76" a="1"/>
  <c r="J341" i="76" a="1"/>
  <c r="H337" i="76" a="1"/>
  <c r="C338" i="76" a="1"/>
  <c r="M338" i="76" a="1"/>
  <c r="H339" i="76" a="1"/>
  <c r="G340" i="76" a="1"/>
  <c r="E341" i="76" a="1"/>
  <c r="E343" i="76" a="1"/>
  <c r="C344" i="76" a="1"/>
  <c r="C345" i="76" a="1"/>
  <c r="O345" i="76" a="1"/>
  <c r="D341" i="76" a="1"/>
  <c r="N340" i="76" a="1"/>
  <c r="I340" i="76" a="1"/>
  <c r="N342" i="76" a="1"/>
  <c r="D308" i="76" a="1"/>
  <c r="D302" i="76" a="1"/>
  <c r="D305" i="76" a="1"/>
  <c r="B308" i="76" a="1"/>
  <c r="B305" i="76" a="1"/>
  <c r="D303" i="76" a="1"/>
  <c r="D300" i="76" a="1"/>
  <c r="D301" i="76" a="1"/>
  <c r="D304" i="76" a="1"/>
  <c r="B301" i="76" a="1"/>
  <c r="B304" i="76" a="1"/>
  <c r="B302" i="76" a="1"/>
  <c r="B300" i="76" a="1"/>
  <c r="B303" i="76" a="1"/>
  <c r="B306" i="76" a="1"/>
  <c r="D307" i="76" a="1"/>
  <c r="B307" i="76" a="1"/>
  <c r="D306" i="76" a="1"/>
  <c r="AI858" i="76" a="1"/>
  <c r="AI4" i="76" a="1"/>
  <c r="AI252" i="76" a="1"/>
  <c r="AI253" i="76" a="1"/>
  <c r="AI254" i="76" a="1"/>
  <c r="AI255" i="76" a="1"/>
  <c r="AI249" i="76" a="1"/>
  <c r="AI256" i="76" a="1"/>
  <c r="AI257" i="76" a="1"/>
  <c r="AI258" i="76" a="1"/>
  <c r="AI259" i="76" a="1"/>
  <c r="AI260" i="76" a="1"/>
  <c r="AI261" i="76" a="1"/>
  <c r="AI262" i="76" a="1"/>
  <c r="AI265" i="76" a="1"/>
  <c r="AI266" i="76" a="1"/>
  <c r="AI247" i="76" a="1"/>
  <c r="AI268" i="76" a="1"/>
  <c r="AI276" i="76" a="1"/>
  <c r="AI284" i="76" a="1"/>
  <c r="AI288" i="76" a="1"/>
  <c r="AI295" i="76" a="1"/>
  <c r="AI245" i="76" a="1"/>
  <c r="AI301" i="76" a="1"/>
  <c r="AI308" i="76" a="1"/>
  <c r="AI314" i="76" a="1"/>
  <c r="AI318" i="76" a="1"/>
  <c r="AI323" i="76" a="1"/>
  <c r="AI326" i="76" a="1"/>
  <c r="AI331" i="76" a="1"/>
  <c r="AI336" i="76" a="1"/>
  <c r="AI349" i="76" a="1"/>
  <c r="AI352" i="76" a="1"/>
  <c r="AI366" i="76" a="1"/>
  <c r="AI242" i="76" a="1"/>
  <c r="AI371" i="76" a="1"/>
  <c r="AI377" i="76" a="1"/>
  <c r="AI383" i="76" a="1"/>
  <c r="AI388" i="76" a="1"/>
  <c r="AI394" i="76" a="1"/>
  <c r="AI399" i="76" a="1"/>
  <c r="AI405" i="76" a="1"/>
  <c r="AI410" i="76" a="1"/>
  <c r="AI416" i="76" a="1"/>
  <c r="AI240" i="76" a="1"/>
  <c r="AI421" i="76" a="1"/>
  <c r="AI426" i="76" a="1"/>
  <c r="AI432" i="76" a="1"/>
  <c r="AI436" i="76" a="1"/>
  <c r="AI442" i="76" a="1"/>
  <c r="AI447" i="76" a="1"/>
  <c r="AI453" i="76" a="1"/>
  <c r="AI459" i="76" a="1"/>
  <c r="AI464" i="76" a="1"/>
  <c r="AI238" i="76" a="1"/>
  <c r="AI469" i="76" a="1"/>
  <c r="AI473" i="76" a="1"/>
  <c r="AI477" i="76" a="1"/>
  <c r="AI481" i="76" a="1"/>
  <c r="AI485" i="76" a="1"/>
  <c r="AI489" i="76" a="1"/>
  <c r="AI492" i="76" a="1"/>
  <c r="AI496" i="76" a="1"/>
  <c r="AI501" i="76" a="1"/>
  <c r="AI236" i="76" a="1"/>
  <c r="AI234" i="76" a="1"/>
  <c r="F226" i="76" a="1"/>
  <c r="C226" i="76" a="1"/>
  <c r="D225" i="76" a="1"/>
  <c r="F224" i="76" a="1"/>
  <c r="AI223" i="76" a="1"/>
  <c r="H223" i="76" a="1"/>
  <c r="F223" i="76" a="1"/>
  <c r="C223" i="76" a="1"/>
  <c r="AI222" i="76" a="1"/>
  <c r="H222" i="76" a="1"/>
  <c r="C222" i="76" a="1"/>
  <c r="AI3" i="76" a="1"/>
  <c r="AI463" i="76" a="1"/>
  <c r="AI456" i="76" a="1"/>
  <c r="AI450" i="76" a="1"/>
  <c r="AI445" i="76" a="1"/>
  <c r="AI439" i="76" a="1"/>
  <c r="AI435" i="76" a="1"/>
  <c r="AI431" i="76" a="1"/>
  <c r="AI424" i="76" a="1"/>
  <c r="AI420" i="76" a="1"/>
  <c r="AI413" i="76" a="1"/>
  <c r="AI409" i="76" a="1"/>
  <c r="AI403" i="76" a="1"/>
  <c r="AI398" i="76" a="1"/>
  <c r="AI392" i="76" a="1"/>
  <c r="AI386" i="76" a="1"/>
  <c r="AI381" i="76" a="1"/>
  <c r="AI375" i="76" a="1"/>
  <c r="AI370" i="76" a="1"/>
  <c r="AI365" i="76" a="1"/>
  <c r="AI348" i="76" a="1"/>
  <c r="AI505" i="76" a="1"/>
  <c r="AI512" i="76" a="1"/>
  <c r="AI344" i="76" a="1"/>
  <c r="AI515" i="76" a="1"/>
  <c r="AI520" i="76" a="1"/>
  <c r="AI524" i="76" a="1"/>
  <c r="AI529" i="76" a="1"/>
  <c r="AI535" i="76" a="1"/>
  <c r="AI539" i="76" a="1"/>
  <c r="AI545" i="76" a="1"/>
  <c r="AI550" i="76" a="1"/>
  <c r="AI555" i="76" a="1"/>
  <c r="AI561" i="76" a="1"/>
  <c r="AI565" i="76" a="1"/>
  <c r="AI572" i="76" a="1"/>
  <c r="AI576" i="76" a="1"/>
  <c r="AI339" i="76" a="1"/>
  <c r="AI580" i="76" a="1"/>
  <c r="AI585" i="76" a="1"/>
  <c r="AI589" i="76" a="1"/>
  <c r="AI594" i="76" a="1"/>
  <c r="AI601" i="76" a="1"/>
  <c r="AI605" i="76" a="1"/>
  <c r="AI609" i="76" a="1"/>
  <c r="AI612" i="76" a="1"/>
  <c r="AI615" i="76" a="1"/>
  <c r="AI335" i="76" a="1"/>
  <c r="AI330" i="76" a="1"/>
  <c r="AI325" i="76" a="1"/>
  <c r="AI322" i="76" a="1"/>
  <c r="AI316" i="76" a="1"/>
  <c r="AI310" i="76" a="1"/>
  <c r="AI619" i="76" a="1"/>
  <c r="AI623" i="76" a="1"/>
  <c r="AI627" i="76" a="1"/>
  <c r="AI303" i="76" a="1"/>
  <c r="AI631" i="76" a="1"/>
  <c r="AI300" i="76" a="1"/>
  <c r="AI297" i="76" a="1"/>
  <c r="AI289" i="76" a="1"/>
  <c r="AI285" i="76" a="1"/>
  <c r="AI279" i="76" a="1"/>
  <c r="AI273" i="76" a="1"/>
  <c r="AI637" i="76" a="1"/>
  <c r="AI641" i="76" a="1"/>
  <c r="AI647" i="76" a="1"/>
  <c r="AI651" i="76" a="1"/>
  <c r="AI655" i="76" a="1"/>
  <c r="AI660" i="76" a="1"/>
  <c r="G222" i="76" a="1"/>
  <c r="AI219" i="76" a="1"/>
  <c r="AI214" i="76" a="1"/>
  <c r="AI212" i="76" a="1"/>
  <c r="AI208" i="76" a="1"/>
  <c r="AI205" i="76" a="1"/>
  <c r="AI202" i="76" a="1"/>
  <c r="AI199" i="76" a="1"/>
  <c r="AI196" i="76" a="1"/>
  <c r="AI193" i="76" a="1"/>
  <c r="AI189" i="76" a="1"/>
  <c r="AI186" i="76" a="1"/>
  <c r="AI183" i="76" a="1"/>
  <c r="AI163" i="76" a="1"/>
  <c r="AI161" i="76" a="1"/>
  <c r="AI156" i="76" a="1"/>
  <c r="AI153" i="76" a="1"/>
  <c r="AI149" i="76" a="1"/>
  <c r="AI146" i="76" a="1"/>
  <c r="AI142" i="76" a="1"/>
  <c r="AI140" i="76" a="1"/>
  <c r="AI137" i="76" a="1"/>
  <c r="AI133" i="76" a="1"/>
  <c r="AI130" i="76" a="1"/>
  <c r="AI127" i="76" a="1"/>
  <c r="AI123" i="76" a="1"/>
  <c r="AI120" i="76" a="1"/>
  <c r="AI117" i="76" a="1"/>
  <c r="AI115" i="76" a="1"/>
  <c r="AI113" i="76" a="1"/>
  <c r="AI108" i="76" a="1"/>
  <c r="AI106" i="76" a="1"/>
  <c r="AI103" i="76" a="1"/>
  <c r="AI100" i="76" a="1"/>
  <c r="AI98" i="76" a="1"/>
  <c r="AI95" i="76" a="1"/>
  <c r="AI90" i="76" a="1"/>
  <c r="AI87" i="76" a="1"/>
  <c r="AI84" i="76" a="1"/>
  <c r="AI81" i="76" a="1"/>
  <c r="AI78" i="76" a="1"/>
  <c r="AI74" i="76" a="1"/>
  <c r="AI71" i="76" a="1"/>
  <c r="AI68" i="76" a="1"/>
  <c r="AI64" i="76" a="1"/>
  <c r="AI61" i="76" a="1"/>
  <c r="AI58" i="76" a="1"/>
  <c r="AI55" i="76" a="1"/>
  <c r="AI51" i="76" a="1"/>
  <c r="AI48" i="76" a="1"/>
  <c r="AI44" i="76" a="1"/>
  <c r="AI41" i="76" a="1"/>
  <c r="AI38" i="76" a="1"/>
  <c r="AI33" i="76" a="1"/>
  <c r="AI31" i="76" a="1"/>
  <c r="AI27" i="76" a="1"/>
  <c r="AI24" i="76" a="1"/>
  <c r="AI21" i="76" a="1"/>
  <c r="AI18" i="76" a="1"/>
  <c r="AI16" i="76" a="1"/>
  <c r="AI13" i="76" a="1"/>
  <c r="AI10" i="76" a="1"/>
  <c r="AI879" i="76" a="1"/>
  <c r="AI857" i="76" a="1"/>
  <c r="AI845" i="76" a="1"/>
  <c r="AI817" i="76" a="1"/>
  <c r="AI799" i="76" a="1"/>
  <c r="AI783" i="76" a="1"/>
  <c r="AI773" i="76" a="1"/>
  <c r="AI736" i="76" a="1"/>
  <c r="AI716" i="76" a="1"/>
  <c r="AI704" i="76" a="1"/>
  <c r="AI663" i="76" a="1"/>
  <c r="AI582" i="76" a="1"/>
  <c r="AI577" i="76" a="1"/>
  <c r="AI573" i="76" a="1"/>
  <c r="AI567" i="76" a="1"/>
  <c r="AI562" i="76" a="1"/>
  <c r="AI557" i="76" a="1"/>
  <c r="AI551" i="76" a="1"/>
  <c r="AI547" i="76" a="1"/>
  <c r="AI541" i="76" a="1"/>
  <c r="AI536" i="76" a="1"/>
  <c r="AI531" i="76" a="1"/>
  <c r="AI525" i="76" a="1"/>
  <c r="AI522" i="76" a="1"/>
  <c r="AI517" i="76" a="1"/>
  <c r="AI513" i="76" a="1"/>
  <c r="AI507" i="76" a="1"/>
  <c r="AI502" i="76" a="1"/>
  <c r="AI498" i="76" a="1"/>
  <c r="AI493" i="76" a="1"/>
  <c r="AI487" i="76" a="1"/>
  <c r="AI480" i="76" a="1"/>
  <c r="AI471" i="76" a="1"/>
  <c r="AI461" i="76" a="1"/>
  <c r="AI448" i="76" a="1"/>
  <c r="AI433" i="76" a="1"/>
  <c r="AI422" i="76" a="1"/>
  <c r="AI408" i="76" a="1"/>
  <c r="AI393" i="76" a="1"/>
  <c r="AI378" i="76" a="1"/>
  <c r="AI364" i="76" a="1"/>
  <c r="AI354" i="76" a="1"/>
  <c r="AI350" i="76" a="1"/>
  <c r="AI667" i="76" a="1"/>
  <c r="AI671" i="76" a="1"/>
  <c r="AI677" i="76" a="1"/>
  <c r="AI681" i="76" a="1"/>
  <c r="AI685" i="76" a="1"/>
  <c r="AI690" i="76" a="1"/>
  <c r="AI695" i="76" a="1"/>
  <c r="AI337" i="76" a="1"/>
  <c r="AI699" i="76" a="1"/>
  <c r="AI706" i="76" a="1"/>
  <c r="AI710" i="76" a="1"/>
  <c r="AI334" i="76" a="1"/>
  <c r="AI329" i="76" a="1"/>
  <c r="AI324" i="76" a="1"/>
  <c r="AI321" i="76" a="1"/>
  <c r="AI315" i="76" a="1"/>
  <c r="AI313" i="76" a="1"/>
  <c r="AI715" i="76" a="1"/>
  <c r="AI721" i="76" a="1"/>
  <c r="AI725" i="76" a="1"/>
  <c r="AI730" i="76" a="1"/>
  <c r="AI734" i="76" a="1"/>
  <c r="AI739" i="76" a="1"/>
  <c r="AI743" i="76" a="1"/>
  <c r="AI298" i="76" a="1"/>
  <c r="AI290" i="76" a="1"/>
  <c r="AI286" i="76" a="1"/>
  <c r="AI280" i="76" a="1"/>
  <c r="AI274" i="76" a="1"/>
  <c r="AI747" i="76" a="1"/>
  <c r="AI752" i="76" a="1"/>
  <c r="AI756" i="76" a="1"/>
  <c r="AI760" i="76" a="1"/>
  <c r="AI764" i="76" a="1"/>
  <c r="AI768" i="76" a="1"/>
  <c r="AI772" i="76" a="1"/>
  <c r="AI231" i="76" a="1"/>
  <c r="H230" i="76" a="1"/>
  <c r="AI228" i="76" a="1"/>
  <c r="B228" i="76" a="1"/>
  <c r="F227" i="76" a="1"/>
  <c r="D227" i="76" a="1"/>
  <c r="B225" i="76" a="1"/>
  <c r="C224" i="76" a="1"/>
  <c r="D223" i="76" a="1"/>
  <c r="B223" i="76" a="1"/>
  <c r="AI216" i="76" a="1"/>
  <c r="AI215" i="76" a="1"/>
  <c r="AI213" i="76" a="1"/>
  <c r="AI209" i="76" a="1"/>
  <c r="AI206" i="76" a="1"/>
  <c r="AI203" i="76" a="1"/>
  <c r="AI200" i="76" a="1"/>
  <c r="AI197" i="76" a="1"/>
  <c r="AI194" i="76" a="1"/>
  <c r="AI191" i="76" a="1"/>
  <c r="AI188" i="76" a="1"/>
  <c r="AI185" i="76" a="1"/>
  <c r="AI182" i="76" a="1"/>
  <c r="AI181" i="76" a="1"/>
  <c r="AI180" i="76" a="1"/>
  <c r="AI178" i="76" a="1"/>
  <c r="AI176" i="76" a="1"/>
  <c r="AI174" i="76" a="1"/>
  <c r="AI172" i="76" a="1"/>
  <c r="AI170" i="76" a="1"/>
  <c r="AI168" i="76" a="1"/>
  <c r="AI166" i="76" a="1"/>
  <c r="AI165" i="76" a="1"/>
  <c r="AI162" i="76" a="1"/>
  <c r="AI160" i="76" a="1"/>
  <c r="AI158" i="76" a="1"/>
  <c r="AI154" i="76" a="1"/>
  <c r="AI151" i="76" a="1"/>
  <c r="AI148" i="76" a="1"/>
  <c r="AI144" i="76" a="1"/>
  <c r="AI141" i="76" a="1"/>
  <c r="AI138" i="76" a="1"/>
  <c r="AI134" i="76" a="1"/>
  <c r="AI131" i="76" a="1"/>
  <c r="AI128" i="76" a="1"/>
  <c r="AI124" i="76" a="1"/>
  <c r="AI121" i="76" a="1"/>
  <c r="AI118" i="76" a="1"/>
  <c r="AI111" i="76" a="1"/>
  <c r="AI102" i="76" a="1"/>
  <c r="AI75" i="76" a="1"/>
  <c r="AI66" i="76" a="1"/>
  <c r="AI52" i="76" a="1"/>
  <c r="AI45" i="76" a="1"/>
  <c r="AI35" i="76" a="1"/>
  <c r="AI28" i="76" a="1"/>
  <c r="AI22" i="76" a="1"/>
  <c r="AI19" i="76" a="1"/>
  <c r="AI17" i="76" a="1"/>
  <c r="AI15" i="76" a="1"/>
  <c r="AI12" i="76" a="1"/>
  <c r="AI9" i="76" a="1"/>
  <c r="AI1059" i="76" a="1"/>
  <c r="AI1054" i="76" a="1"/>
  <c r="AI1049" i="76" a="1"/>
  <c r="AI1045" i="76" a="1"/>
  <c r="AI1040" i="76" a="1"/>
  <c r="AI1036" i="76" a="1"/>
  <c r="AI1032" i="76" a="1"/>
  <c r="AI1028" i="76" a="1"/>
  <c r="AI1022" i="76" a="1"/>
  <c r="AI1018" i="76" a="1"/>
  <c r="AI1014" i="76" a="1"/>
  <c r="AI1009" i="76" a="1"/>
  <c r="AI1004" i="76" a="1"/>
  <c r="AI999" i="76" a="1"/>
  <c r="AI995" i="76" a="1"/>
  <c r="AI990" i="76" a="1"/>
  <c r="AI986" i="76" a="1"/>
  <c r="AI982" i="76" a="1"/>
  <c r="AI978" i="76" a="1"/>
  <c r="AI974" i="76" a="1"/>
  <c r="AI969" i="76" a="1"/>
  <c r="AI965" i="76" a="1"/>
  <c r="AI961" i="76" a="1"/>
  <c r="AI957" i="76" a="1"/>
  <c r="AI953" i="76" a="1"/>
  <c r="AI949" i="76" a="1"/>
  <c r="AI943" i="76" a="1"/>
  <c r="AI939" i="76" a="1"/>
  <c r="AI935" i="76" a="1"/>
  <c r="AI930" i="76" a="1"/>
  <c r="AI925" i="76" a="1"/>
  <c r="AI920" i="76" a="1"/>
  <c r="AI916" i="76" a="1"/>
  <c r="AI912" i="76" a="1"/>
  <c r="AI907" i="76" a="1"/>
  <c r="AI903" i="76" a="1"/>
  <c r="AI899" i="76" a="1"/>
  <c r="AI894" i="76" a="1"/>
  <c r="AI890" i="76" a="1"/>
  <c r="AI886" i="76" a="1"/>
  <c r="AI880" i="76" a="1"/>
  <c r="AI876" i="76" a="1"/>
  <c r="AI871" i="76" a="1"/>
  <c r="AI866" i="76" a="1"/>
  <c r="AI862" i="76" a="1"/>
  <c r="AI1171" i="76" a="1"/>
  <c r="AI852" i="76" a="1"/>
  <c r="AI848" i="76" a="1"/>
  <c r="AI842" i="76" a="1"/>
  <c r="AI838" i="76" a="1"/>
  <c r="AI834" i="76" a="1"/>
  <c r="AI829" i="76" a="1"/>
  <c r="AI825" i="76" a="1"/>
  <c r="AI820" i="76" a="1"/>
  <c r="AI815" i="76" a="1"/>
  <c r="AI811" i="76" a="1"/>
  <c r="AI807" i="76" a="1"/>
  <c r="AI803" i="76" a="1"/>
  <c r="AI797" i="76" a="1"/>
  <c r="AI793" i="76" a="1"/>
  <c r="AI789" i="76" a="1"/>
  <c r="AI784" i="76" a="1"/>
  <c r="AI779" i="76" a="1"/>
  <c r="AI775" i="76" a="1"/>
  <c r="AI770" i="76" a="1"/>
  <c r="AI766" i="76" a="1"/>
  <c r="AI762" i="76" a="1"/>
  <c r="AI758" i="76" a="1"/>
  <c r="AI754" i="76" a="1"/>
  <c r="AI750" i="76" a="1"/>
  <c r="AI745" i="76" a="1"/>
  <c r="AI741" i="76" a="1"/>
  <c r="AI737" i="76" a="1"/>
  <c r="AI732" i="76" a="1"/>
  <c r="AI727" i="76" a="1"/>
  <c r="AI723" i="76" a="1"/>
  <c r="AI719" i="76" a="1"/>
  <c r="AI712" i="76" a="1"/>
  <c r="AI708" i="76" a="1"/>
  <c r="AI702" i="76" a="1"/>
  <c r="AI697" i="76" a="1"/>
  <c r="AI693" i="76" a="1"/>
  <c r="AI688" i="76" a="1"/>
  <c r="AI683" i="76" a="1"/>
  <c r="AI679" i="76" a="1"/>
  <c r="AI675" i="76" a="1"/>
  <c r="AI669" i="76" a="1"/>
  <c r="AI665" i="76" a="1"/>
  <c r="AI658" i="76" a="1"/>
  <c r="AI654" i="76" a="1"/>
  <c r="AI650" i="76" a="1"/>
  <c r="AI645" i="76" a="1"/>
  <c r="AI640" i="76" a="1"/>
  <c r="AI636" i="76" a="1"/>
  <c r="AI630" i="76" a="1"/>
  <c r="AI626" i="76" a="1"/>
  <c r="AI622" i="76" a="1"/>
  <c r="AI618" i="76" a="1"/>
  <c r="AI608" i="76" a="1"/>
  <c r="AI604" i="76" a="1"/>
  <c r="AI600" i="76" a="1"/>
  <c r="AI597" i="76" a="1"/>
  <c r="AI590" i="76" a="1"/>
  <c r="AI587" i="76" a="1"/>
  <c r="AI581" i="76" a="1"/>
  <c r="AI571" i="76" a="1"/>
  <c r="AI558" i="76" a="1"/>
  <c r="AI546" i="76" a="1"/>
  <c r="AI533" i="76" a="1"/>
  <c r="AI521" i="76" a="1"/>
  <c r="AI511" i="76" a="1"/>
  <c r="AI499" i="76" a="1"/>
  <c r="AI490" i="76" a="1"/>
  <c r="AI486" i="76" a="1"/>
  <c r="AI478" i="76" a="1"/>
  <c r="AI470" i="76" a="1"/>
  <c r="AI458" i="76" a="1"/>
  <c r="AI444" i="76" a="1"/>
  <c r="AI430" i="76" a="1"/>
  <c r="AI417" i="76" a="1"/>
  <c r="AI412" i="76" a="1"/>
  <c r="AI407" i="76" a="1"/>
  <c r="AI401" i="76" a="1"/>
  <c r="AI396" i="76" a="1"/>
  <c r="AI390" i="76" a="1"/>
  <c r="AI385" i="76" a="1"/>
  <c r="AI380" i="76" a="1"/>
  <c r="AI372" i="76" a="1"/>
  <c r="AI367" i="76" a="1"/>
  <c r="AI361" i="76" a="1"/>
  <c r="AI356" i="76" a="1"/>
  <c r="AI351" i="76" a="1"/>
  <c r="AI346" i="76" a="1"/>
  <c r="AI777" i="76" a="1"/>
  <c r="AI781" i="76" a="1"/>
  <c r="AI786" i="76" a="1"/>
  <c r="AI791" i="76" a="1"/>
  <c r="AI795" i="76" a="1"/>
  <c r="AI800" i="76" a="1"/>
  <c r="AI805" i="76" a="1"/>
  <c r="AI809" i="76" a="1"/>
  <c r="AI813" i="76" a="1"/>
  <c r="AI818" i="76" a="1"/>
  <c r="AI823" i="76" a="1"/>
  <c r="AI827" i="76" a="1"/>
  <c r="AI831" i="76" a="1"/>
  <c r="AI340" i="76" a="1"/>
  <c r="AI836" i="76" a="1"/>
  <c r="AI840" i="76" a="1"/>
  <c r="AI846" i="76" a="1"/>
  <c r="AI338" i="76" a="1"/>
  <c r="AI850" i="76" a="1"/>
  <c r="AI854" i="76" a="1"/>
  <c r="AI860" i="76" a="1"/>
  <c r="AI864" i="76" a="1"/>
  <c r="AI868" i="76" a="1"/>
  <c r="AI327" i="76" a="1"/>
  <c r="AI317" i="76" a="1"/>
  <c r="AI307" i="76" a="1"/>
  <c r="AI874" i="76" a="1"/>
  <c r="AI878" i="76" a="1"/>
  <c r="AI293" i="76" a="1"/>
  <c r="AI277" i="76" a="1"/>
  <c r="AI884" i="76" a="1"/>
  <c r="AI271" i="76" a="1"/>
  <c r="AI889" i="76" a="1"/>
  <c r="AI893" i="76" a="1"/>
  <c r="AI898" i="76" a="1"/>
  <c r="AI902" i="76" a="1"/>
  <c r="AI906" i="76" a="1"/>
  <c r="AI915" i="76" a="1"/>
  <c r="AI919" i="76" a="1"/>
  <c r="AI243" i="76" a="1"/>
  <c r="D230" i="76" a="1"/>
  <c r="AI229" i="76" a="1"/>
  <c r="D229" i="76" a="1"/>
  <c r="B229" i="76" a="1"/>
  <c r="G228" i="76" a="1"/>
  <c r="B226" i="76" a="1"/>
  <c r="AI225" i="76" a="1"/>
  <c r="H225" i="76" a="1"/>
  <c r="G225" i="76" a="1"/>
  <c r="F225" i="76" a="1"/>
  <c r="C225" i="76" a="1"/>
  <c r="AI224" i="76" a="1"/>
  <c r="H224" i="76" a="1"/>
  <c r="F222" i="76" a="1"/>
  <c r="D222" i="76" a="1"/>
  <c r="B222" i="76" a="1"/>
  <c r="I222" i="76" s="1"/>
  <c r="AI221" i="76" a="1"/>
  <c r="AI220" i="76" a="1"/>
  <c r="AI218" i="76" a="1"/>
  <c r="AI5" i="76" a="1"/>
  <c r="AI923" i="76" a="1"/>
  <c r="AI1164" i="76" a="1"/>
  <c r="AI1160" i="76" a="1"/>
  <c r="AI1157" i="76" a="1"/>
  <c r="AI1154" i="76" a="1"/>
  <c r="AI1151" i="76" a="1"/>
  <c r="AI1148" i="76" a="1"/>
  <c r="AI1145" i="76" a="1"/>
  <c r="AI1142" i="76" a="1"/>
  <c r="AI1139" i="76" a="1"/>
  <c r="AI1136" i="76" a="1"/>
  <c r="AI1133" i="76" a="1"/>
  <c r="AI1130" i="76" a="1"/>
  <c r="AI1127" i="76" a="1"/>
  <c r="AI1124" i="76" a="1"/>
  <c r="AI1121" i="76" a="1"/>
  <c r="AI1118" i="76" a="1"/>
  <c r="AI1115" i="76" a="1"/>
  <c r="AI1112" i="76" a="1"/>
  <c r="AI1109" i="76" a="1"/>
  <c r="AI1106" i="76" a="1"/>
  <c r="AI1103" i="76" a="1"/>
  <c r="AI1100" i="76" a="1"/>
  <c r="AI1097" i="76" a="1"/>
  <c r="AI1094" i="76" a="1"/>
  <c r="AI1091" i="76" a="1"/>
  <c r="AI1088" i="76" a="1"/>
  <c r="AI1085" i="76" a="1"/>
  <c r="AI1082" i="76" a="1"/>
  <c r="AI1079" i="76" a="1"/>
  <c r="AI1077" i="76" a="1"/>
  <c r="AI1075" i="76" a="1"/>
  <c r="AI1073" i="76" a="1"/>
  <c r="AI1071" i="76" a="1"/>
  <c r="AI1069" i="76" a="1"/>
  <c r="AI1067" i="76" a="1"/>
  <c r="AI1065" i="76" a="1"/>
  <c r="AI1063" i="76" a="1"/>
  <c r="AI1060" i="76" a="1"/>
  <c r="AI1057" i="76" a="1"/>
  <c r="AI1052" i="76" a="1"/>
  <c r="AI1048" i="76" a="1"/>
  <c r="AI1044" i="76" a="1"/>
  <c r="AI1039" i="76" a="1"/>
  <c r="AI1035" i="76" a="1"/>
  <c r="AI1031" i="76" a="1"/>
  <c r="AI1027" i="76" a="1"/>
  <c r="AI1021" i="76" a="1"/>
  <c r="AI1017" i="76" a="1"/>
  <c r="AI1013" i="76" a="1"/>
  <c r="AI1008" i="76" a="1"/>
  <c r="AI1003" i="76" a="1"/>
  <c r="AI998" i="76" a="1"/>
  <c r="AI994" i="76" a="1"/>
  <c r="AI989" i="76" a="1"/>
  <c r="AI985" i="76" a="1"/>
  <c r="AI981" i="76" a="1"/>
  <c r="AI977" i="76" a="1"/>
  <c r="AI973" i="76" a="1"/>
  <c r="AI968" i="76" a="1"/>
  <c r="AI964" i="76" a="1"/>
  <c r="AI960" i="76" a="1"/>
  <c r="AI956" i="76" a="1"/>
  <c r="AI952" i="76" a="1"/>
  <c r="AI948" i="76" a="1"/>
  <c r="AI944" i="76" a="1"/>
  <c r="AI940" i="76" a="1"/>
  <c r="AI936" i="76" a="1"/>
  <c r="AI931" i="76" a="1"/>
  <c r="AI251" i="76" a="1"/>
  <c r="AI921" i="76" a="1"/>
  <c r="AI917" i="76" a="1"/>
  <c r="AI913" i="76" a="1"/>
  <c r="AI908" i="76" a="1"/>
  <c r="AI904" i="76" a="1"/>
  <c r="AI900" i="76" a="1"/>
  <c r="AI895" i="76" a="1"/>
  <c r="AI891" i="76" a="1"/>
  <c r="AI887" i="76" a="1"/>
  <c r="AI881" i="76" a="1"/>
  <c r="AI875" i="76" a="1"/>
  <c r="AI869" i="76" a="1"/>
  <c r="AI865" i="76" a="1"/>
  <c r="AI861" i="76" a="1"/>
  <c r="AI856" i="76" a="1"/>
  <c r="AI851" i="76" a="1"/>
  <c r="AI847" i="76" a="1"/>
  <c r="AI841" i="76" a="1"/>
  <c r="AI837" i="76" a="1"/>
  <c r="AI832" i="76" a="1"/>
  <c r="AI828" i="76" a="1"/>
  <c r="AI824" i="76" a="1"/>
  <c r="AI819" i="76" a="1"/>
  <c r="AI814" i="76" a="1"/>
  <c r="AI810" i="76" a="1"/>
  <c r="AI806" i="76" a="1"/>
  <c r="AI801" i="76" a="1"/>
  <c r="AI796" i="76" a="1"/>
  <c r="AI792" i="76" a="1"/>
  <c r="AI788" i="76" a="1"/>
  <c r="AI782" i="76" a="1"/>
  <c r="AI778" i="76" a="1"/>
  <c r="AI774" i="76" a="1"/>
  <c r="AI769" i="76" a="1"/>
  <c r="AI765" i="76" a="1"/>
  <c r="AI761" i="76" a="1"/>
  <c r="AI757" i="76" a="1"/>
  <c r="AI753" i="76" a="1"/>
  <c r="AI749" i="76" a="1"/>
  <c r="AI744" i="76" a="1"/>
  <c r="AI740" i="76" a="1"/>
  <c r="AI735" i="76" a="1"/>
  <c r="AI731" i="76" a="1"/>
  <c r="AI726" i="76" a="1"/>
  <c r="AI722" i="76" a="1"/>
  <c r="AI718" i="76" a="1"/>
  <c r="AI711" i="76" a="1"/>
  <c r="AI707" i="76" a="1"/>
  <c r="AI701" i="76" a="1"/>
  <c r="AI696" i="76" a="1"/>
  <c r="AI691" i="76" a="1"/>
  <c r="AI686" i="76" a="1"/>
  <c r="AI682" i="76" a="1"/>
  <c r="AI678" i="76" a="1"/>
  <c r="AI673" i="76" a="1"/>
  <c r="AI668" i="76" a="1"/>
  <c r="AI664" i="76" a="1"/>
  <c r="AI657" i="76" a="1"/>
  <c r="AI653" i="76" a="1"/>
  <c r="AI649" i="76" a="1"/>
  <c r="AI644" i="76" a="1"/>
  <c r="AI639" i="76" a="1"/>
  <c r="AI635" i="76" a="1"/>
  <c r="AI629" i="76" a="1"/>
  <c r="AI625" i="76" a="1"/>
  <c r="AI621" i="76" a="1"/>
  <c r="AI617" i="76" a="1"/>
  <c r="AI614" i="76" a="1"/>
  <c r="AI611" i="76" a="1"/>
  <c r="AI607" i="76" a="1"/>
  <c r="AI603" i="76" a="1"/>
  <c r="AI599" i="76" a="1"/>
  <c r="AI596" i="76" a="1"/>
  <c r="AI595" i="76" a="1"/>
  <c r="AI592" i="76" a="1"/>
  <c r="AI584" i="76" a="1"/>
  <c r="AI579" i="76" a="1"/>
  <c r="AI575" i="76" a="1"/>
  <c r="AI570" i="76" a="1"/>
  <c r="AI564" i="76" a="1"/>
  <c r="AI560" i="76" a="1"/>
  <c r="AI553" i="76" a="1"/>
  <c r="AI549" i="76" a="1"/>
  <c r="AI544" i="76" a="1"/>
  <c r="AI538" i="76" a="1"/>
  <c r="AI534" i="76" a="1"/>
  <c r="AI527" i="76" a="1"/>
  <c r="AI510" i="76" a="1"/>
  <c r="AI504" i="76" a="1"/>
  <c r="AI500" i="76" a="1"/>
  <c r="AI495" i="76" a="1"/>
  <c r="AI491" i="76" a="1"/>
  <c r="AI484" i="76" a="1"/>
  <c r="AI479" i="76" a="1"/>
  <c r="AI475" i="76" a="1"/>
  <c r="AI472" i="76" a="1"/>
  <c r="AI467" i="76" a="1"/>
  <c r="AI462" i="76" a="1"/>
  <c r="AI457" i="76" a="1"/>
  <c r="AI452" i="76" a="1"/>
  <c r="AI446" i="76" a="1"/>
  <c r="AI440" i="76" a="1"/>
  <c r="AI434" i="76" a="1"/>
  <c r="AI428" i="76" a="1"/>
  <c r="AI415" i="76" a="1"/>
  <c r="AI397" i="76" a="1"/>
  <c r="AI382" i="76" a="1"/>
  <c r="AI369" i="76" a="1"/>
  <c r="AI360" i="76" a="1"/>
  <c r="AI353" i="76" a="1"/>
  <c r="AI347" i="76" a="1"/>
  <c r="AI928" i="76" a="1"/>
  <c r="AI933" i="76" a="1"/>
  <c r="AI938" i="76" a="1"/>
  <c r="AI942" i="76" a="1"/>
  <c r="AI946" i="76" a="1"/>
  <c r="AI951" i="76" a="1"/>
  <c r="AI954" i="76" a="1"/>
  <c r="AI958" i="76" a="1"/>
  <c r="AI962" i="76" a="1"/>
  <c r="AI966" i="76" a="1"/>
  <c r="AI970" i="76" a="1"/>
  <c r="AI328" i="76" a="1"/>
  <c r="AI311" i="76" a="1"/>
  <c r="AI305" i="76" a="1"/>
  <c r="AI975" i="76" a="1"/>
  <c r="AI294" i="76" a="1"/>
  <c r="AI282" i="76" a="1"/>
  <c r="AI979" i="76" a="1"/>
  <c r="AI983" i="76" a="1"/>
  <c r="AI987" i="76" a="1"/>
  <c r="AI991" i="76" a="1"/>
  <c r="G223" i="76" a="1"/>
  <c r="AI211" i="76" a="1"/>
  <c r="AI207" i="76" a="1"/>
  <c r="AI204" i="76" a="1"/>
  <c r="AI201" i="76" a="1"/>
  <c r="AI198" i="76" a="1"/>
  <c r="AI195" i="76" a="1"/>
  <c r="AI192" i="76" a="1"/>
  <c r="AI190" i="76" a="1"/>
  <c r="AI187" i="76" a="1"/>
  <c r="AI184" i="76" a="1"/>
  <c r="AI179" i="76" a="1"/>
  <c r="AI177" i="76" a="1"/>
  <c r="AI175" i="76" a="1"/>
  <c r="AI173" i="76" a="1"/>
  <c r="AI171" i="76" a="1"/>
  <c r="AI169" i="76" a="1"/>
  <c r="AI167" i="76" a="1"/>
  <c r="AI164" i="76" a="1"/>
  <c r="AI159" i="76" a="1"/>
  <c r="AI157" i="76" a="1"/>
  <c r="AI152" i="76" a="1"/>
  <c r="AI150" i="76" a="1"/>
  <c r="AI147" i="76" a="1"/>
  <c r="AI143" i="76" a="1"/>
  <c r="AI139" i="76" a="1"/>
  <c r="AI135" i="76" a="1"/>
  <c r="AI132" i="76" a="1"/>
  <c r="AI129" i="76" a="1"/>
  <c r="AI126" i="76" a="1"/>
  <c r="AI122" i="76" a="1"/>
  <c r="AI119" i="76" a="1"/>
  <c r="AI116" i="76" a="1"/>
  <c r="AI114" i="76" a="1"/>
  <c r="AI112" i="76" a="1"/>
  <c r="AI110" i="76" a="1"/>
  <c r="AI104" i="76" a="1"/>
  <c r="AI99" i="76" a="1"/>
  <c r="AI97" i="76" a="1"/>
  <c r="AI94" i="76" a="1"/>
  <c r="AI92" i="76" a="1"/>
  <c r="AI89" i="76" a="1"/>
  <c r="AI86" i="76" a="1"/>
  <c r="AI83" i="76" a="1"/>
  <c r="AI80" i="76" a="1"/>
  <c r="AI77" i="76" a="1"/>
  <c r="AI73" i="76" a="1"/>
  <c r="AI70" i="76" a="1"/>
  <c r="AI67" i="76" a="1"/>
  <c r="AI63" i="76" a="1"/>
  <c r="AI60" i="76" a="1"/>
  <c r="AI57" i="76" a="1"/>
  <c r="AI54" i="76" a="1"/>
  <c r="AI50" i="76" a="1"/>
  <c r="AI47" i="76" a="1"/>
  <c r="AI43" i="76" a="1"/>
  <c r="AI40" i="76" a="1"/>
  <c r="AI37" i="76" a="1"/>
  <c r="AI34" i="76" a="1"/>
  <c r="AI30" i="76" a="1"/>
  <c r="AI26" i="76" a="1"/>
  <c r="AI23" i="76" a="1"/>
  <c r="AI20" i="76" a="1"/>
  <c r="AI6" i="76" a="1"/>
  <c r="AI1163" i="76" a="1"/>
  <c r="AI1159" i="76" a="1"/>
  <c r="AI1156" i="76" a="1"/>
  <c r="AI1153" i="76" a="1"/>
  <c r="AI1150" i="76" a="1"/>
  <c r="AI1147" i="76" a="1"/>
  <c r="AI1144" i="76" a="1"/>
  <c r="AI1141" i="76" a="1"/>
  <c r="AI1138" i="76" a="1"/>
  <c r="AI1135" i="76" a="1"/>
  <c r="AI1132" i="76" a="1"/>
  <c r="AI1129" i="76" a="1"/>
  <c r="AI1126" i="76" a="1"/>
  <c r="AI1123" i="76" a="1"/>
  <c r="AI1120" i="76" a="1"/>
  <c r="AI1117" i="76" a="1"/>
  <c r="AI1062" i="76" a="1"/>
  <c r="AI1053" i="76" a="1"/>
  <c r="AI1043" i="76" a="1"/>
  <c r="AI1023" i="76" a="1"/>
  <c r="AI1012" i="76" a="1"/>
  <c r="AI1000" i="76" a="1"/>
  <c r="AI929" i="76" a="1"/>
  <c r="AI911" i="76" a="1"/>
  <c r="AI897" i="76" a="1"/>
  <c r="AI885" i="76" a="1"/>
  <c r="AI873" i="76" a="1"/>
  <c r="AI714" i="76" a="1"/>
  <c r="AI700" i="76" a="1"/>
  <c r="AI687" i="76" a="1"/>
  <c r="AI672" i="76" a="1"/>
  <c r="AI659" i="76" a="1"/>
  <c r="AI646" i="76" a="1"/>
  <c r="AI632" i="76" a="1"/>
  <c r="AI598" i="76" a="1"/>
  <c r="AI591" i="76" a="1"/>
  <c r="AI586" i="76" a="1"/>
  <c r="AI583" i="76" a="1"/>
  <c r="AI578" i="76" a="1"/>
  <c r="AI574" i="76" a="1"/>
  <c r="AI569" i="76" a="1"/>
  <c r="AI563" i="76" a="1"/>
  <c r="AI559" i="76" a="1"/>
  <c r="AI552" i="76" a="1"/>
  <c r="AI548" i="76" a="1"/>
  <c r="AI542" i="76" a="1"/>
  <c r="AI537" i="76" a="1"/>
  <c r="AI532" i="76" a="1"/>
  <c r="AI526" i="76" a="1"/>
  <c r="AI523" i="76" a="1"/>
  <c r="AI518" i="76" a="1"/>
  <c r="AI514" i="76" a="1"/>
  <c r="AI508" i="76" a="1"/>
  <c r="AI503" i="76" a="1"/>
  <c r="AI483" i="76" a="1"/>
  <c r="AI476" i="76" a="1"/>
  <c r="AI468" i="76" a="1"/>
  <c r="AI455" i="76" a="1"/>
  <c r="AI441" i="76" a="1"/>
  <c r="AI429" i="76" a="1"/>
  <c r="AI419" i="76" a="1"/>
  <c r="AI404" i="76" a="1"/>
  <c r="AI391" i="76" a="1"/>
  <c r="AI376" i="76" a="1"/>
  <c r="AI363" i="76" a="1"/>
  <c r="AI357" i="76" a="1"/>
  <c r="AI355" i="76" a="1"/>
  <c r="AI996" i="76" a="1"/>
  <c r="AI1001" i="76" a="1"/>
  <c r="AI343" i="76" a="1"/>
  <c r="AI1005" i="76" a="1"/>
  <c r="AI341" i="76" a="1"/>
  <c r="AI1010" i="76" a="1"/>
  <c r="AI1015" i="76" a="1"/>
  <c r="AI1019" i="76" a="1"/>
  <c r="AI1024" i="76" a="1"/>
  <c r="AI1029" i="76" a="1"/>
  <c r="AI332" i="76" a="1"/>
  <c r="AI320" i="76" a="1"/>
  <c r="AI309" i="76" a="1"/>
  <c r="AI1033" i="76" a="1"/>
  <c r="AI1037" i="76" a="1"/>
  <c r="AI296" i="76" a="1"/>
  <c r="AI283" i="76" a="1"/>
  <c r="AI1041" i="76" a="1"/>
  <c r="AI1046" i="76" a="1"/>
  <c r="AI1050" i="76" a="1"/>
  <c r="AI1056" i="76" a="1"/>
  <c r="D226" i="76" a="1"/>
  <c r="F229" i="76" a="1"/>
  <c r="G229" i="76" a="1"/>
  <c r="F230" i="76" a="1"/>
  <c r="B230" i="76" a="1"/>
  <c r="C229" i="76" a="1"/>
  <c r="H228" i="76" a="1"/>
  <c r="F228" i="76" a="1"/>
  <c r="D228" i="76" a="1"/>
  <c r="C228" i="76" a="1"/>
  <c r="AI227" i="76" a="1"/>
  <c r="H227" i="76" a="1"/>
  <c r="AI217" i="76" a="1"/>
  <c r="AI155" i="76" a="1"/>
  <c r="AI145" i="76" a="1"/>
  <c r="AI136" i="76" a="1"/>
  <c r="AI125" i="76" a="1"/>
  <c r="AI109" i="76" a="1"/>
  <c r="AI107" i="76" a="1"/>
  <c r="AI105" i="76" a="1"/>
  <c r="AI101" i="76" a="1"/>
  <c r="AI96" i="76" a="1"/>
  <c r="AI93" i="76" a="1"/>
  <c r="AI91" i="76" a="1"/>
  <c r="AI88" i="76" a="1"/>
  <c r="AI85" i="76" a="1"/>
  <c r="AI82" i="76" a="1"/>
  <c r="AI79" i="76" a="1"/>
  <c r="AI76" i="76" a="1"/>
  <c r="AI72" i="76" a="1"/>
  <c r="AI69" i="76" a="1"/>
  <c r="AI65" i="76" a="1"/>
  <c r="AI62" i="76" a="1"/>
  <c r="AI59" i="76" a="1"/>
  <c r="AI56" i="76" a="1"/>
  <c r="AI53" i="76" a="1"/>
  <c r="AI49" i="76" a="1"/>
  <c r="AI46" i="76" a="1"/>
  <c r="AI42" i="76" a="1"/>
  <c r="AI39" i="76" a="1"/>
  <c r="AI36" i="76" a="1"/>
  <c r="AI32" i="76" a="1"/>
  <c r="AI29" i="76" a="1"/>
  <c r="AI25" i="76" a="1"/>
  <c r="AI14" i="76" a="1"/>
  <c r="AI11" i="76" a="1"/>
  <c r="AI8" i="76" a="1"/>
  <c r="AI1114" i="76" a="1"/>
  <c r="AI1111" i="76" a="1"/>
  <c r="AI1108" i="76" a="1"/>
  <c r="AI1105" i="76" a="1"/>
  <c r="AI1102" i="76" a="1"/>
  <c r="AI1099" i="76" a="1"/>
  <c r="AI1096" i="76" a="1"/>
  <c r="AI1093" i="76" a="1"/>
  <c r="AI1090" i="76" a="1"/>
  <c r="AI1087" i="76" a="1"/>
  <c r="AI1084" i="76" a="1"/>
  <c r="AI1081" i="76" a="1"/>
  <c r="AI1078" i="76" a="1"/>
  <c r="AI1076" i="76" a="1"/>
  <c r="AI1074" i="76" a="1"/>
  <c r="AI1072" i="76" a="1"/>
  <c r="AI1070" i="76" a="1"/>
  <c r="AI1068" i="76" a="1"/>
  <c r="AI1066" i="76" a="1"/>
  <c r="AI1064" i="76" a="1"/>
  <c r="AI1061" i="76" a="1"/>
  <c r="AI1058" i="76" a="1"/>
  <c r="AI1055" i="76" a="1"/>
  <c r="AI1051" i="76" a="1"/>
  <c r="AI1047" i="76" a="1"/>
  <c r="AI1042" i="76" a="1"/>
  <c r="AI1038" i="76" a="1"/>
  <c r="AI1034" i="76" a="1"/>
  <c r="AI1030" i="76" a="1"/>
  <c r="AI1025" i="76" a="1"/>
  <c r="AI1020" i="76" a="1"/>
  <c r="AI1016" i="76" a="1"/>
  <c r="AI1011" i="76" a="1"/>
  <c r="AI1006" i="76" a="1"/>
  <c r="AI1002" i="76" a="1"/>
  <c r="AI997" i="76" a="1"/>
  <c r="AI992" i="76" a="1"/>
  <c r="AI988" i="76" a="1"/>
  <c r="AI984" i="76" a="1"/>
  <c r="AI980" i="76" a="1"/>
  <c r="AI976" i="76" a="1"/>
  <c r="AI972" i="76" a="1"/>
  <c r="AI967" i="76" a="1"/>
  <c r="AI963" i="76" a="1"/>
  <c r="AI959" i="76" a="1"/>
  <c r="AI955" i="76" a="1"/>
  <c r="AI950" i="76" a="1"/>
  <c r="AI945" i="76" a="1"/>
  <c r="AI941" i="76" a="1"/>
  <c r="AI937" i="76" a="1"/>
  <c r="AI932" i="76" a="1"/>
  <c r="AI927" i="76" a="1"/>
  <c r="AI922" i="76" a="1"/>
  <c r="AI918" i="76" a="1"/>
  <c r="AI914" i="76" a="1"/>
  <c r="AI909" i="76" a="1"/>
  <c r="AI905" i="76" a="1"/>
  <c r="AI901" i="76" a="1"/>
  <c r="AI896" i="76" a="1"/>
  <c r="AI892" i="76" a="1"/>
  <c r="AI888" i="76" a="1"/>
  <c r="AI882" i="76" a="1"/>
  <c r="AI877" i="76" a="1"/>
  <c r="AI872" i="76" a="1"/>
  <c r="AI867" i="76" a="1"/>
  <c r="AI863" i="76" a="1"/>
  <c r="AI859" i="76" a="1"/>
  <c r="AI853" i="76" a="1"/>
  <c r="AI849" i="76" a="1"/>
  <c r="AI843" i="76" a="1"/>
  <c r="AI839" i="76" a="1"/>
  <c r="AI835" i="76" a="1"/>
  <c r="AI830" i="76" a="1"/>
  <c r="AI826" i="76" a="1"/>
  <c r="AI821" i="76" a="1"/>
  <c r="AI816" i="76" a="1"/>
  <c r="AI812" i="76" a="1"/>
  <c r="AI808" i="76" a="1"/>
  <c r="AI804" i="76" a="1"/>
  <c r="AI798" i="76" a="1"/>
  <c r="AI794" i="76" a="1"/>
  <c r="AI790" i="76" a="1"/>
  <c r="AI785" i="76" a="1"/>
  <c r="AI780" i="76" a="1"/>
  <c r="AI776" i="76" a="1"/>
  <c r="AI771" i="76" a="1"/>
  <c r="AI767" i="76" a="1"/>
  <c r="AI763" i="76" a="1"/>
  <c r="AI759" i="76" a="1"/>
  <c r="AI755" i="76" a="1"/>
  <c r="AI751" i="76" a="1"/>
  <c r="AI746" i="76" a="1"/>
  <c r="AI742" i="76" a="1"/>
  <c r="AI738" i="76" a="1"/>
  <c r="AI733" i="76" a="1"/>
  <c r="AI728" i="76" a="1"/>
  <c r="AI724" i="76" a="1"/>
  <c r="AI720" i="76" a="1"/>
  <c r="AI713" i="76" a="1"/>
  <c r="AI709" i="76" a="1"/>
  <c r="AI703" i="76" a="1"/>
  <c r="AI698" i="76" a="1"/>
  <c r="AI694" i="76" a="1"/>
  <c r="AI689" i="76" a="1"/>
  <c r="AI684" i="76" a="1"/>
  <c r="AI680" i="76" a="1"/>
  <c r="AI676" i="76" a="1"/>
  <c r="AI670" i="76" a="1"/>
  <c r="AI666" i="76" a="1"/>
  <c r="AI661" i="76" a="1"/>
  <c r="AI656" i="76" a="1"/>
  <c r="AI652" i="76" a="1"/>
  <c r="AI648" i="76" a="1"/>
  <c r="AI642" i="76" a="1"/>
  <c r="AI638" i="76" a="1"/>
  <c r="AI633" i="76" a="1"/>
  <c r="AI628" i="76" a="1"/>
  <c r="AI624" i="76" a="1"/>
  <c r="AI620" i="76" a="1"/>
  <c r="AI616" i="76" a="1"/>
  <c r="AI613" i="76" a="1"/>
  <c r="AI610" i="76" a="1"/>
  <c r="AI606" i="76" a="1"/>
  <c r="AI602" i="76" a="1"/>
  <c r="AI593" i="76" a="1"/>
  <c r="AI588" i="76" a="1"/>
  <c r="AI568" i="76" a="1"/>
  <c r="AI556" i="76" a="1"/>
  <c r="AI543" i="76" a="1"/>
  <c r="AI530" i="76" a="1"/>
  <c r="AI516" i="76" a="1"/>
  <c r="AI506" i="76" a="1"/>
  <c r="AI494" i="76" a="1"/>
  <c r="AI466" i="76" a="1"/>
  <c r="AI460" i="76" a="1"/>
  <c r="AI454" i="76" a="1"/>
  <c r="AI449" i="76" a="1"/>
  <c r="AI443" i="76" a="1"/>
  <c r="AI437" i="76" a="1"/>
  <c r="AI427" i="76" a="1"/>
  <c r="AI423" i="76" a="1"/>
  <c r="AI418" i="76" a="1"/>
  <c r="AI411" i="76" a="1"/>
  <c r="AI406" i="76" a="1"/>
  <c r="AI400" i="76" a="1"/>
  <c r="AI395" i="76" a="1"/>
  <c r="AI389" i="76" a="1"/>
  <c r="AI384" i="76" a="1"/>
  <c r="AI379" i="76" a="1"/>
  <c r="AI373" i="76" a="1"/>
  <c r="AI368" i="76" a="1"/>
  <c r="AI362" i="76" a="1"/>
  <c r="AI359" i="76" a="1"/>
  <c r="AI345" i="76" a="1"/>
  <c r="H229" i="76" a="1"/>
  <c r="C230" i="76" a="1"/>
  <c r="AI230" i="76" a="1"/>
  <c r="AI232" i="76" a="1"/>
  <c r="AI235" i="76" a="1"/>
  <c r="AI237" i="76" a="1"/>
  <c r="AI278" i="76" a="1"/>
  <c r="AI342" i="76" a="1"/>
  <c r="AI292" i="76" a="1"/>
  <c r="AI304" i="76" a="1"/>
  <c r="AI319" i="76" a="1"/>
  <c r="AI333" i="76" a="1"/>
  <c r="AI358" i="76" a="1"/>
  <c r="AI374" i="76" a="1"/>
  <c r="AI387" i="76" a="1"/>
  <c r="AI402" i="76" a="1"/>
  <c r="AI414" i="76" a="1"/>
  <c r="AI425" i="76" a="1"/>
  <c r="AI438" i="76" a="1"/>
  <c r="AI312" i="76" a="1"/>
  <c r="AI451" i="76" a="1"/>
  <c r="AI306" i="76" a="1"/>
  <c r="AI465" i="76" a="1"/>
  <c r="AI474" i="76" a="1"/>
  <c r="AI302" i="76" a="1"/>
  <c r="AI482" i="76" a="1"/>
  <c r="AI299" i="76" a="1"/>
  <c r="AI291" i="76" a="1"/>
  <c r="AI287" i="76" a="1"/>
  <c r="AI281" i="76" a="1"/>
  <c r="AI275" i="76" a="1"/>
  <c r="AI488" i="76" a="1"/>
  <c r="AI272" i="76" a="1"/>
  <c r="AI497" i="76" a="1"/>
  <c r="AI509" i="76" a="1"/>
  <c r="AI519" i="76" a="1"/>
  <c r="AI270" i="76" a="1"/>
  <c r="AI528" i="76" a="1"/>
  <c r="AI540" i="76" a="1"/>
  <c r="AI269" i="76" a="1"/>
  <c r="AI554" i="76" a="1"/>
  <c r="AI566" i="76" a="1"/>
  <c r="AI267" i="76" a="1"/>
  <c r="AI264" i="76" a="1"/>
  <c r="AI263" i="76" a="1"/>
  <c r="AI634" i="76" a="1"/>
  <c r="AI643" i="76" a="1"/>
  <c r="AI662" i="76" a="1"/>
  <c r="AI674" i="76" a="1"/>
  <c r="AI692" i="76" a="1"/>
  <c r="AI705" i="76" a="1"/>
  <c r="AI717" i="76" a="1"/>
  <c r="AI729" i="76" a="1"/>
  <c r="AI748" i="76" a="1"/>
  <c r="AI250" i="76" a="1"/>
  <c r="AI787" i="76" a="1"/>
  <c r="AI802" i="76" a="1"/>
  <c r="AI822" i="76" a="1"/>
  <c r="AI833" i="76" a="1"/>
  <c r="AI844" i="76" a="1"/>
  <c r="AI855" i="76" a="1"/>
  <c r="AI870" i="76" a="1"/>
  <c r="AI883" i="76" a="1"/>
  <c r="AI910" i="76" a="1"/>
  <c r="AI248" i="76" a="1"/>
  <c r="AI924" i="76" a="1"/>
  <c r="AI934" i="76" a="1"/>
  <c r="AI947" i="76" a="1"/>
  <c r="AI971" i="76" a="1"/>
  <c r="AI993" i="76" a="1"/>
  <c r="AI1007" i="76" a="1"/>
  <c r="AI1026" i="76" a="1"/>
  <c r="AI1080" i="76" a="1"/>
  <c r="AI1083" i="76" a="1"/>
  <c r="AI246" i="76" a="1"/>
  <c r="AI1086" i="76" a="1"/>
  <c r="AI1089" i="76" a="1"/>
  <c r="AI1092" i="76" a="1"/>
  <c r="AI1095" i="76" a="1"/>
  <c r="AI1098" i="76" a="1"/>
  <c r="AI1101" i="76" a="1"/>
  <c r="AI1104" i="76" a="1"/>
  <c r="AI1107" i="76" a="1"/>
  <c r="AI1110" i="76" a="1"/>
  <c r="AI244" i="76" a="1"/>
  <c r="AI1113" i="76" a="1"/>
  <c r="AI1116" i="76" a="1"/>
  <c r="AI1119" i="76" a="1"/>
  <c r="AI1122" i="76" a="1"/>
  <c r="AI1125" i="76" a="1"/>
  <c r="AI1128" i="76" a="1"/>
  <c r="AI1131" i="76" a="1"/>
  <c r="AI1134" i="76" a="1"/>
  <c r="AI1137" i="76" a="1"/>
  <c r="AI1140" i="76" a="1"/>
  <c r="AI1143" i="76" a="1"/>
  <c r="AI1146" i="76" a="1"/>
  <c r="AI1149" i="76" a="1"/>
  <c r="AI1152" i="76" a="1"/>
  <c r="AI1155" i="76" a="1"/>
  <c r="AI241" i="76" a="1"/>
  <c r="AI1158" i="76" a="1"/>
  <c r="AI1161" i="76" a="1"/>
  <c r="AI1162" i="76" a="1"/>
  <c r="AI1165" i="76" a="1"/>
  <c r="AI1166" i="76" a="1"/>
  <c r="AI1167" i="76" a="1"/>
  <c r="AI1168" i="76" a="1"/>
  <c r="AI1169" i="76" a="1"/>
  <c r="AI1170" i="76" a="1"/>
  <c r="AI239" i="76" a="1"/>
  <c r="AI233" i="76" a="1"/>
  <c r="G230" i="76" a="1"/>
  <c r="G227" i="76" a="1"/>
  <c r="C227" i="76" a="1"/>
  <c r="B227" i="76" a="1"/>
  <c r="AI226" i="76" a="1"/>
  <c r="H226" i="76" a="1"/>
  <c r="G226" i="76" a="1"/>
  <c r="G224" i="76" a="1"/>
  <c r="D224" i="76" a="1"/>
  <c r="B224" i="76" a="1"/>
  <c r="AI210" i="76" a="1"/>
  <c r="AL5" i="76" s="1"/>
  <c r="C272" i="76" s="1" a="1"/>
  <c r="AI7" i="76" a="1"/>
  <c r="AI926" i="76" a="1"/>
  <c r="H366" i="75" a="1"/>
  <c r="J361" i="75" a="1"/>
  <c r="I360" i="75" a="1"/>
  <c r="N362" i="75" a="1"/>
  <c r="K363" i="75" a="1"/>
  <c r="G364" i="75" a="1"/>
  <c r="J365" i="75" a="1"/>
  <c r="L364" i="75" a="1"/>
  <c r="B363" i="75" a="1"/>
  <c r="C329" i="75" a="1"/>
  <c r="C330" i="75" a="1"/>
  <c r="C360" i="75" a="1"/>
  <c r="G360" i="75" a="1"/>
  <c r="M360" i="75" a="1"/>
  <c r="C361" i="75" a="1"/>
  <c r="H361" i="75" a="1"/>
  <c r="M361" i="75" a="1"/>
  <c r="C362" i="75" a="1"/>
  <c r="H362" i="75" a="1"/>
  <c r="M362" i="75" a="1"/>
  <c r="D363" i="75" a="1"/>
  <c r="H363" i="75" a="1"/>
  <c r="E364" i="75" a="1"/>
  <c r="K364" i="75" a="1"/>
  <c r="F365" i="75" a="1"/>
  <c r="K365" i="75" a="1"/>
  <c r="F366" i="75" a="1"/>
  <c r="K366" i="75" a="1"/>
  <c r="E367" i="75" a="1"/>
  <c r="I367" i="75" a="1"/>
  <c r="N367" i="75" a="1"/>
  <c r="D368" i="75" a="1"/>
  <c r="M363" i="75" a="1"/>
  <c r="L368" i="75" a="1"/>
  <c r="O368" i="75" a="1"/>
  <c r="E366" i="75" a="1"/>
  <c r="O367" i="75" a="1"/>
  <c r="N368" i="75" a="1"/>
  <c r="J368" i="75" a="1"/>
  <c r="F368" i="75" a="1"/>
  <c r="B368" i="75" a="1"/>
  <c r="C324" i="75" a="1"/>
  <c r="N360" i="75" a="1"/>
  <c r="K361" i="75" a="1"/>
  <c r="K362" i="75" a="1"/>
  <c r="I363" i="75" a="1"/>
  <c r="F364" i="75" a="1"/>
  <c r="D365" i="75" a="1"/>
  <c r="K367" i="75" a="1"/>
  <c r="G367" i="75" a="1"/>
  <c r="C367" i="75" a="1"/>
  <c r="D362" i="75" a="1"/>
  <c r="F361" i="75" a="1"/>
  <c r="K360" i="75" a="1"/>
  <c r="C331" i="75" a="1"/>
  <c r="C328" i="75" a="1"/>
  <c r="B360" i="75" a="1"/>
  <c r="F360" i="75" a="1"/>
  <c r="L360" i="75" a="1"/>
  <c r="B361" i="75" a="1"/>
  <c r="G361" i="75" a="1"/>
  <c r="L361" i="75" a="1"/>
  <c r="B362" i="75" a="1"/>
  <c r="G362" i="75" a="1"/>
  <c r="L362" i="75" a="1"/>
  <c r="C363" i="75" a="1"/>
  <c r="G363" i="75" a="1"/>
  <c r="N363" i="75" a="1"/>
  <c r="C364" i="75" a="1"/>
  <c r="I364" i="75" a="1"/>
  <c r="N364" i="75" a="1"/>
  <c r="C365" i="75" a="1"/>
  <c r="H365" i="75" a="1"/>
  <c r="M365" i="75" a="1"/>
  <c r="B366" i="75" a="1"/>
  <c r="G366" i="75" a="1"/>
  <c r="L366" i="75" a="1"/>
  <c r="O366" i="75" a="1"/>
  <c r="H368" i="75" a="1"/>
  <c r="M368" i="75" a="1"/>
  <c r="I368" i="75" a="1"/>
  <c r="E368" i="75" a="1"/>
  <c r="H367" i="75" a="1"/>
  <c r="J367" i="75" a="1"/>
  <c r="F367" i="75" a="1"/>
  <c r="B367" i="75" a="1"/>
  <c r="M366" i="75" a="1"/>
  <c r="I366" i="75" a="1"/>
  <c r="C366" i="75" a="1"/>
  <c r="N365" i="75" a="1"/>
  <c r="I365" i="75" a="1"/>
  <c r="E365" i="75" a="1"/>
  <c r="O364" i="75" a="1"/>
  <c r="J364" i="75" a="1"/>
  <c r="D364" i="75" a="1"/>
  <c r="O363" i="75" a="1"/>
  <c r="J363" i="75" a="1"/>
  <c r="E363" i="75" a="1"/>
  <c r="O362" i="75" a="1"/>
  <c r="I362" i="75" a="1"/>
  <c r="F362" i="75" a="1"/>
  <c r="N361" i="75" a="1"/>
  <c r="I361" i="75" a="1"/>
  <c r="D361" i="75" a="1"/>
  <c r="M367" i="75" a="1"/>
  <c r="H360" i="75" a="1"/>
  <c r="D360" i="75" a="1"/>
  <c r="C368" i="75" a="1"/>
  <c r="G368" i="75" a="1"/>
  <c r="K368" i="75" a="1"/>
  <c r="N366" i="75" a="1"/>
  <c r="J366" i="75" a="1"/>
  <c r="D366" i="75" a="1"/>
  <c r="E360" i="75" a="1"/>
  <c r="J360" i="75" a="1"/>
  <c r="O360" i="75" a="1"/>
  <c r="C327" i="75" a="1"/>
  <c r="C326" i="75" a="1"/>
  <c r="C325" i="75" a="1"/>
  <c r="E361" i="75" a="1"/>
  <c r="C323" i="75" a="1"/>
  <c r="O365" i="75" a="1"/>
  <c r="L365" i="75" a="1"/>
  <c r="G365" i="75" a="1"/>
  <c r="B365" i="75" a="1"/>
  <c r="M364" i="75" a="1"/>
  <c r="H364" i="75" a="1"/>
  <c r="B364" i="75" a="1"/>
  <c r="L363" i="75" a="1"/>
  <c r="L367" i="75" a="1"/>
  <c r="F363" i="75" a="1"/>
  <c r="J362" i="75" a="1"/>
  <c r="E362" i="75" a="1"/>
  <c r="O361" i="75" a="1"/>
  <c r="D367" i="75" a="1"/>
  <c r="B324" i="75" a="1"/>
  <c r="D328" i="75" a="1"/>
  <c r="D329" i="75" a="1"/>
  <c r="B323" i="75" a="1"/>
  <c r="D330" i="75" a="1"/>
  <c r="B325" i="75" a="1"/>
  <c r="B326" i="75" a="1"/>
  <c r="B330" i="75" a="1"/>
  <c r="D331" i="75" a="1"/>
  <c r="D327" i="75" a="1"/>
  <c r="B329" i="75" a="1"/>
  <c r="D326" i="75" a="1"/>
  <c r="D325" i="75" a="1"/>
  <c r="D323" i="75" a="1"/>
  <c r="B328" i="75" a="1"/>
  <c r="B327" i="75" a="1"/>
  <c r="D324" i="75" a="1"/>
  <c r="B331" i="75" a="1"/>
  <c r="AI640" i="75" a="1"/>
  <c r="AI7" i="75" a="1"/>
  <c r="AI1051" i="75" a="1"/>
  <c r="AI1047" i="75" a="1"/>
  <c r="AI1042" i="75" a="1"/>
  <c r="AI1037" i="75" a="1"/>
  <c r="AI1031" i="75" a="1"/>
  <c r="AI1026" i="75" a="1"/>
  <c r="AI1022" i="75" a="1"/>
  <c r="AI1015" i="75" a="1"/>
  <c r="AI1011" i="75" a="1"/>
  <c r="AI1004" i="75" a="1"/>
  <c r="AI999" i="75" a="1"/>
  <c r="AI993" i="75" a="1"/>
  <c r="AI988" i="75" a="1"/>
  <c r="AI984" i="75" a="1"/>
  <c r="AI977" i="75" a="1"/>
  <c r="AI972" i="75" a="1"/>
  <c r="AI966" i="75" a="1"/>
  <c r="AI960" i="75" a="1"/>
  <c r="AI956" i="75" a="1"/>
  <c r="AI951" i="75" a="1"/>
  <c r="AI947" i="75" a="1"/>
  <c r="AI942" i="75" a="1"/>
  <c r="AI937" i="75" a="1"/>
  <c r="AI933" i="75" a="1"/>
  <c r="AI927" i="75" a="1"/>
  <c r="AI922" i="75" a="1"/>
  <c r="AI916" i="75" a="1"/>
  <c r="AI911" i="75" a="1"/>
  <c r="AI907" i="75" a="1"/>
  <c r="AI900" i="75" a="1"/>
  <c r="AI896" i="75" a="1"/>
  <c r="AI890" i="75" a="1"/>
  <c r="AI885" i="75" a="1"/>
  <c r="AI880" i="75" a="1"/>
  <c r="AI874" i="75" a="1"/>
  <c r="AI870" i="75" a="1"/>
  <c r="AI864" i="75" a="1"/>
  <c r="AI859" i="75" a="1"/>
  <c r="AI853" i="75" a="1"/>
  <c r="AI828" i="75" a="1"/>
  <c r="AI815" i="75" a="1"/>
  <c r="AI802" i="75" a="1"/>
  <c r="AI789" i="75" a="1"/>
  <c r="AI777" i="75" a="1"/>
  <c r="AI762" i="75" a="1"/>
  <c r="AI750" i="75" a="1"/>
  <c r="AI739" i="75" a="1"/>
  <c r="AI725" i="75" a="1"/>
  <c r="AI714" i="75" a="1"/>
  <c r="AI701" i="75" a="1"/>
  <c r="AI659" i="75" a="1"/>
  <c r="AI648" i="75" a="1"/>
  <c r="AI634" i="75" a="1"/>
  <c r="AI622" i="75" a="1"/>
  <c r="AI610" i="75" a="1"/>
  <c r="AI597" i="75" a="1"/>
  <c r="AI585" i="75" a="1"/>
  <c r="AI571" i="75" a="1"/>
  <c r="AI559" i="75" a="1"/>
  <c r="AI546" i="75" a="1"/>
  <c r="AI535" i="75" a="1"/>
  <c r="AI523" i="75" a="1"/>
  <c r="AI510" i="75" a="1"/>
  <c r="AI499" i="75" a="1"/>
  <c r="AI488" i="75" a="1"/>
  <c r="AI471" i="75" a="1"/>
  <c r="AI459" i="75" a="1"/>
  <c r="AI447" i="75" a="1"/>
  <c r="AI433" i="75" a="1"/>
  <c r="AI422" i="75" a="1"/>
  <c r="AI406" i="75" a="1"/>
  <c r="AI395" i="75" a="1"/>
  <c r="AI380" i="75" a="1"/>
  <c r="AI369" i="75" a="1"/>
  <c r="AI6" i="75" a="1"/>
  <c r="AI23" i="75" a="1"/>
  <c r="AI42" i="75" a="1"/>
  <c r="AI52" i="75" a="1"/>
  <c r="AI68" i="75" a="1"/>
  <c r="AI80" i="75" a="1"/>
  <c r="AI94" i="75" a="1"/>
  <c r="AI167" i="75" a="1"/>
  <c r="AI334" i="75" a="1"/>
  <c r="AI317" i="75" a="1"/>
  <c r="AI181" i="75" a="1"/>
  <c r="AI194" i="75" a="1"/>
  <c r="AI299" i="75" a="1"/>
  <c r="AI273" i="75" a="1"/>
  <c r="D247" i="75" a="1"/>
  <c r="H247" i="75" a="1"/>
  <c r="B251" i="75" a="1"/>
  <c r="AI228" i="75" a="1"/>
  <c r="C252" i="75" a="1"/>
  <c r="F252" i="75" a="1"/>
  <c r="H252" i="75" a="1"/>
  <c r="B253" i="75" a="1"/>
  <c r="G253" i="75" a="1"/>
  <c r="AI232" i="75" a="1"/>
  <c r="AI276" i="75" a="1"/>
  <c r="AI280" i="75" a="1"/>
  <c r="AI284" i="75" a="1"/>
  <c r="AI288" i="75" a="1"/>
  <c r="AI292" i="75" a="1"/>
  <c r="AI295" i="75" a="1"/>
  <c r="AI310" i="75" a="1"/>
  <c r="AI239" i="75" a="1"/>
  <c r="AI315" i="75" a="1"/>
  <c r="AI320" i="75" a="1"/>
  <c r="AI236" i="75" a="1"/>
  <c r="AI235" i="75" a="1"/>
  <c r="AI234" i="75" a="1"/>
  <c r="G252" i="75" a="1"/>
  <c r="D252" i="75" a="1"/>
  <c r="B252" i="75" a="1"/>
  <c r="I252" i="75" s="1"/>
  <c r="H251" i="75" a="1"/>
  <c r="C251" i="75" a="1"/>
  <c r="AI227" i="75" a="1"/>
  <c r="D250" i="75" a="1"/>
  <c r="C250" i="75" a="1"/>
  <c r="H249" i="75" a="1"/>
  <c r="AI57" i="75" a="1"/>
  <c r="AI8" i="75" a="1"/>
  <c r="AI1053" i="75" a="1"/>
  <c r="AI1049" i="75" a="1"/>
  <c r="AI1044" i="75" a="1"/>
  <c r="AI1039" i="75" a="1"/>
  <c r="AI1033" i="75" a="1"/>
  <c r="AI1028" i="75" a="1"/>
  <c r="AI1024" i="75" a="1"/>
  <c r="AI1017" i="75" a="1"/>
  <c r="AI1013" i="75" a="1"/>
  <c r="AI1006" i="75" a="1"/>
  <c r="AI1001" i="75" a="1"/>
  <c r="AI996" i="75" a="1"/>
  <c r="AI989" i="75" a="1"/>
  <c r="AI985" i="75" a="1"/>
  <c r="AI978" i="75" a="1"/>
  <c r="AI973" i="75" a="1"/>
  <c r="AI967" i="75" a="1"/>
  <c r="AI961" i="75" a="1"/>
  <c r="AI957" i="75" a="1"/>
  <c r="AI952" i="75" a="1"/>
  <c r="AI948" i="75" a="1"/>
  <c r="AI941" i="75" a="1"/>
  <c r="AI936" i="75" a="1"/>
  <c r="AI932" i="75" a="1"/>
  <c r="AI925" i="75" a="1"/>
  <c r="AI921" i="75" a="1"/>
  <c r="AI915" i="75" a="1"/>
  <c r="AI910" i="75" a="1"/>
  <c r="AI906" i="75" a="1"/>
  <c r="AI899" i="75" a="1"/>
  <c r="AI895" i="75" a="1"/>
  <c r="AI889" i="75" a="1"/>
  <c r="AI884" i="75" a="1"/>
  <c r="AI878" i="75" a="1"/>
  <c r="AI873" i="75" a="1"/>
  <c r="AI869" i="75" a="1"/>
  <c r="AI863" i="75" a="1"/>
  <c r="AI858" i="75" a="1"/>
  <c r="AI852" i="75" a="1"/>
  <c r="AI848" i="75" a="1"/>
  <c r="AI843" i="75" a="1"/>
  <c r="AI837" i="75" a="1"/>
  <c r="AI833" i="75" a="1"/>
  <c r="AI827" i="75" a="1"/>
  <c r="AI822" i="75" a="1"/>
  <c r="AI817" i="75" a="1"/>
  <c r="AI811" i="75" a="1"/>
  <c r="AI807" i="75" a="1"/>
  <c r="AI800" i="75" a="1"/>
  <c r="AI795" i="75" a="1"/>
  <c r="AI790" i="75" a="1"/>
  <c r="AI784" i="75" a="1"/>
  <c r="AI779" i="75" a="1"/>
  <c r="AI773" i="75" a="1"/>
  <c r="AI768" i="75" a="1"/>
  <c r="AI763" i="75" a="1"/>
  <c r="AI757" i="75" a="1"/>
  <c r="AI752" i="75" a="1"/>
  <c r="AI746" i="75" a="1"/>
  <c r="AI742" i="75" a="1"/>
  <c r="AI735" i="75" a="1"/>
  <c r="AI731" i="75" a="1"/>
  <c r="AI726" i="75" a="1"/>
  <c r="AI720" i="75" a="1"/>
  <c r="AI716" i="75" a="1"/>
  <c r="AI710" i="75" a="1"/>
  <c r="AI706" i="75" a="1"/>
  <c r="AI651" i="75" a="1"/>
  <c r="AI646" i="75" a="1"/>
  <c r="AI642" i="75" a="1"/>
  <c r="AI636" i="75" a="1"/>
  <c r="AI631" i="75" a="1"/>
  <c r="AI625" i="75" a="1"/>
  <c r="AI620" i="75" a="1"/>
  <c r="AI616" i="75" a="1"/>
  <c r="AI609" i="75" a="1"/>
  <c r="AI605" i="75" a="1"/>
  <c r="AI599" i="75" a="1"/>
  <c r="AI594" i="75" a="1"/>
  <c r="AI589" i="75" a="1"/>
  <c r="AI583" i="75" a="1"/>
  <c r="AI579" i="75" a="1"/>
  <c r="AI572" i="75" a="1"/>
  <c r="AI567" i="75" a="1"/>
  <c r="AI562" i="75" a="1"/>
  <c r="AI556" i="75" a="1"/>
  <c r="AI552" i="75" a="1"/>
  <c r="AI548" i="75" a="1"/>
  <c r="AI543" i="75" a="1"/>
  <c r="AI539" i="75" a="1"/>
  <c r="AI534" i="75" a="1"/>
  <c r="AI530" i="75" a="1"/>
  <c r="AI526" i="75" a="1"/>
  <c r="AI521" i="75" a="1"/>
  <c r="AI516" i="75" a="1"/>
  <c r="AI512" i="75" a="1"/>
  <c r="AI506" i="75" a="1"/>
  <c r="AI502" i="75" a="1"/>
  <c r="AI497" i="75" a="1"/>
  <c r="AI492" i="75" a="1"/>
  <c r="AI487" i="75" a="1"/>
  <c r="AI482" i="75" a="1"/>
  <c r="AI478" i="75" a="1"/>
  <c r="AI473" i="75" a="1"/>
  <c r="AI468" i="75" a="1"/>
  <c r="AI463" i="75" a="1"/>
  <c r="AI456" i="75" a="1"/>
  <c r="AI451" i="75" a="1"/>
  <c r="AI445" i="75" a="1"/>
  <c r="AI440" i="75" a="1"/>
  <c r="AI436" i="75" a="1"/>
  <c r="AI430" i="75" a="1"/>
  <c r="AI425" i="75" a="1"/>
  <c r="AI420" i="75" a="1"/>
  <c r="AI415" i="75" a="1"/>
  <c r="AI409" i="75" a="1"/>
  <c r="AI403" i="75" a="1"/>
  <c r="AI399" i="75" a="1"/>
  <c r="AI393" i="75" a="1"/>
  <c r="AI388" i="75" a="1"/>
  <c r="AI384" i="75" a="1"/>
  <c r="AI377" i="75" a="1"/>
  <c r="AI373" i="75" a="1"/>
  <c r="AI367" i="75" a="1"/>
  <c r="AI363" i="75" a="1"/>
  <c r="AI358" i="75" a="1"/>
  <c r="AI356" i="75" a="1"/>
  <c r="AI353" i="75" a="1"/>
  <c r="AI349" i="75" a="1"/>
  <c r="AI345" i="75" a="1"/>
  <c r="AI324" i="75" a="1"/>
  <c r="AI330" i="75" a="1"/>
  <c r="AI335" i="75" a="1"/>
  <c r="AI337" i="75" a="1"/>
  <c r="AI344" i="75" a="1"/>
  <c r="AI346" i="75" a="1"/>
  <c r="AI350" i="75" a="1"/>
  <c r="AI354" i="75" a="1"/>
  <c r="AI355" i="75" a="1"/>
  <c r="AI357" i="75" a="1"/>
  <c r="AI359" i="75" a="1"/>
  <c r="AI362" i="75" a="1"/>
  <c r="AI368" i="75" a="1"/>
  <c r="AI374" i="75" a="1"/>
  <c r="AI378" i="75" a="1"/>
  <c r="AI385" i="75" a="1"/>
  <c r="AI389" i="75" a="1"/>
  <c r="AI394" i="75" a="1"/>
  <c r="AI400" i="75" a="1"/>
  <c r="AI404" i="75" a="1"/>
  <c r="AI410" i="75" a="1"/>
  <c r="AI416" i="75" a="1"/>
  <c r="AI421" i="75" a="1"/>
  <c r="AI426" i="75" a="1"/>
  <c r="AI431" i="75" a="1"/>
  <c r="AI437" i="75" a="1"/>
  <c r="AI441" i="75" a="1"/>
  <c r="AI446" i="75" a="1"/>
  <c r="AI332" i="75" a="1"/>
  <c r="AI328" i="75" a="1"/>
  <c r="AI322" i="75" a="1"/>
  <c r="AI318" i="75" a="1"/>
  <c r="AI312" i="75" a="1"/>
  <c r="AI452" i="75" a="1"/>
  <c r="AI307" i="75" a="1"/>
  <c r="AI457" i="75" a="1"/>
  <c r="AI304" i="75" a="1"/>
  <c r="AI462" i="75" a="1"/>
  <c r="AI467" i="75" a="1"/>
  <c r="AI301" i="75" a="1"/>
  <c r="AI472" i="75" a="1"/>
  <c r="AI294" i="75" a="1"/>
  <c r="AI291" i="75" a="1"/>
  <c r="AI287" i="75" a="1"/>
  <c r="AI283" i="75" a="1"/>
  <c r="AI279" i="75" a="1"/>
  <c r="AI477" i="75" a="1"/>
  <c r="AI481" i="75" a="1"/>
  <c r="AI486" i="75" a="1"/>
  <c r="AI229" i="75" a="1"/>
  <c r="D251" i="75" a="1"/>
  <c r="F250" i="75" a="1"/>
  <c r="AI225" i="75" a="1"/>
  <c r="AI223" i="75" a="1"/>
  <c r="D245" i="75" a="1"/>
  <c r="AI221" i="75" a="1"/>
  <c r="AI219" i="75" a="1"/>
  <c r="AI218" i="75" a="1"/>
  <c r="AI214" i="75" a="1"/>
  <c r="AI211" i="75" a="1"/>
  <c r="AI207" i="75" a="1"/>
  <c r="AI203" i="75" a="1"/>
  <c r="AI199" i="75" a="1"/>
  <c r="AI195" i="75" a="1"/>
  <c r="AI191" i="75" a="1"/>
  <c r="AI186" i="75" a="1"/>
  <c r="AI183" i="75" a="1"/>
  <c r="AI177" i="75" a="1"/>
  <c r="AI173" i="75" a="1"/>
  <c r="AI169" i="75" a="1"/>
  <c r="AI163" i="75" a="1"/>
  <c r="AI159" i="75" a="1"/>
  <c r="AI155" i="75" a="1"/>
  <c r="AI151" i="75" a="1"/>
  <c r="AI147" i="75" a="1"/>
  <c r="AI143" i="75" a="1"/>
  <c r="AI139" i="75" a="1"/>
  <c r="AI135" i="75" a="1"/>
  <c r="AI132" i="75" a="1"/>
  <c r="AI128" i="75" a="1"/>
  <c r="AI124" i="75" a="1"/>
  <c r="AI119" i="75" a="1"/>
  <c r="AI116" i="75" a="1"/>
  <c r="AI112" i="75" a="1"/>
  <c r="AI107" i="75" a="1"/>
  <c r="AI103" i="75" a="1"/>
  <c r="AI99" i="75" a="1"/>
  <c r="AI93" i="75" a="1"/>
  <c r="AI89" i="75" a="1"/>
  <c r="AI83" i="75" a="1"/>
  <c r="AI78" i="75" a="1"/>
  <c r="AI71" i="75" a="1"/>
  <c r="AI65" i="75" a="1"/>
  <c r="AI61" i="75" a="1"/>
  <c r="AI55" i="75" a="1"/>
  <c r="AI50" i="75" a="1"/>
  <c r="AI45" i="75" a="1"/>
  <c r="AI41" i="75" a="1"/>
  <c r="AI37" i="75" a="1"/>
  <c r="AI31" i="75" a="1"/>
  <c r="AI27" i="75" a="1"/>
  <c r="AI22" i="75" a="1"/>
  <c r="AI16" i="75" a="1"/>
  <c r="AI12" i="75" a="1"/>
  <c r="AI3" i="75" a="1"/>
  <c r="AI1058" i="75" a="1"/>
  <c r="AI1041" i="75" a="1"/>
  <c r="AI1030" i="75" a="1"/>
  <c r="AI1018" i="75" a="1"/>
  <c r="AI1003" i="75" a="1"/>
  <c r="AI990" i="75" a="1"/>
  <c r="AI976" i="75" a="1"/>
  <c r="AI962" i="75" a="1"/>
  <c r="AI950" i="75" a="1"/>
  <c r="AI939" i="75" a="1"/>
  <c r="AI926" i="75" a="1"/>
  <c r="AI913" i="75" a="1"/>
  <c r="AI901" i="75" a="1"/>
  <c r="AI888" i="75" a="1"/>
  <c r="AI876" i="75" a="1"/>
  <c r="AI862" i="75" a="1"/>
  <c r="AI850" i="75" a="1"/>
  <c r="AI838" i="75" a="1"/>
  <c r="AI824" i="75" a="1"/>
  <c r="AI812" i="75" a="1"/>
  <c r="AI799" i="75" a="1"/>
  <c r="AI787" i="75" a="1"/>
  <c r="AI775" i="75" a="1"/>
  <c r="AI761" i="75" a="1"/>
  <c r="AI749" i="75" a="1"/>
  <c r="AI737" i="75" a="1"/>
  <c r="AI723" i="75" a="1"/>
  <c r="AI713" i="75" a="1"/>
  <c r="AI702" i="75" a="1"/>
  <c r="AI684" i="75" a="1"/>
  <c r="AI678" i="75" a="1"/>
  <c r="AI674" i="75" a="1"/>
  <c r="AI671" i="75" a="1"/>
  <c r="AI667" i="75" a="1"/>
  <c r="AI662" i="75" a="1"/>
  <c r="AI654" i="75" a="1"/>
  <c r="AI1171" i="75" a="1"/>
  <c r="AI628" i="75" a="1"/>
  <c r="AI614" i="75" a="1"/>
  <c r="AI602" i="75" a="1"/>
  <c r="AI590" i="75" a="1"/>
  <c r="AI577" i="75" a="1"/>
  <c r="AI565" i="75" a="1"/>
  <c r="AI519" i="75" a="1"/>
  <c r="AI508" i="75" a="1"/>
  <c r="AI495" i="75" a="1"/>
  <c r="AI484" i="75" a="1"/>
  <c r="AI474" i="75" a="1"/>
  <c r="AI461" i="75" a="1"/>
  <c r="AI449" i="75" a="1"/>
  <c r="AI435" i="75" a="1"/>
  <c r="AI423" i="75" a="1"/>
  <c r="AI411" i="75" a="1"/>
  <c r="AI491" i="75" a="1"/>
  <c r="AI496" i="75" a="1"/>
  <c r="AI501" i="75" a="1"/>
  <c r="AI505" i="75" a="1"/>
  <c r="AI511" i="75" a="1"/>
  <c r="AI515" i="75" a="1"/>
  <c r="AI326" i="75" a="1"/>
  <c r="AI309" i="75" a="1"/>
  <c r="AI305" i="75" a="1"/>
  <c r="AI520" i="75" a="1"/>
  <c r="AI296" i="75" a="1"/>
  <c r="AI289" i="75" a="1"/>
  <c r="AI285" i="75" a="1"/>
  <c r="AI281" i="75" a="1"/>
  <c r="AI277" i="75" a="1"/>
  <c r="AI274" i="75" a="1"/>
  <c r="AI525" i="75" a="1"/>
  <c r="AI272" i="75" a="1"/>
  <c r="AI529" i="75" a="1"/>
  <c r="AI533" i="75" a="1"/>
  <c r="AI538" i="75" a="1"/>
  <c r="AI542" i="75" a="1"/>
  <c r="AI547" i="75" a="1"/>
  <c r="D253" i="75" a="1"/>
  <c r="F251" i="75" a="1"/>
  <c r="H250" i="75" a="1"/>
  <c r="B250" i="75" a="1"/>
  <c r="F249" i="75" a="1"/>
  <c r="B249" i="75" a="1"/>
  <c r="G248" i="75" a="1"/>
  <c r="B248" i="75" a="1"/>
  <c r="AI217" i="75" a="1"/>
  <c r="AI216" i="75" a="1"/>
  <c r="AI210" i="75" a="1"/>
  <c r="AI206" i="75" a="1"/>
  <c r="AI202" i="75" a="1"/>
  <c r="AI198" i="75" a="1"/>
  <c r="AI193" i="75" a="1"/>
  <c r="AI188" i="75" a="1"/>
  <c r="AI176" i="75" a="1"/>
  <c r="AI172" i="75" a="1"/>
  <c r="AI166" i="75" a="1"/>
  <c r="AI162" i="75" a="1"/>
  <c r="AI158" i="75" a="1"/>
  <c r="AI154" i="75" a="1"/>
  <c r="AI150" i="75" a="1"/>
  <c r="AI146" i="75" a="1"/>
  <c r="AI142" i="75" a="1"/>
  <c r="AI138" i="75" a="1"/>
  <c r="AI134" i="75" a="1"/>
  <c r="AI130" i="75" a="1"/>
  <c r="AI126" i="75" a="1"/>
  <c r="AI121" i="75" a="1"/>
  <c r="AI117" i="75" a="1"/>
  <c r="AI113" i="75" a="1"/>
  <c r="AI108" i="75" a="1"/>
  <c r="AI104" i="75" a="1"/>
  <c r="AI100" i="75" a="1"/>
  <c r="AI95" i="75" a="1"/>
  <c r="AI90" i="75" a="1"/>
  <c r="AI85" i="75" a="1"/>
  <c r="AI79" i="75" a="1"/>
  <c r="AI74" i="75" a="1"/>
  <c r="AI69" i="75" a="1"/>
  <c r="AI64" i="75" a="1"/>
  <c r="AI59" i="75" a="1"/>
  <c r="AI53" i="75" a="1"/>
  <c r="AI48" i="75" a="1"/>
  <c r="AI43" i="75" a="1"/>
  <c r="AI38" i="75" a="1"/>
  <c r="AI34" i="75" a="1"/>
  <c r="AI28" i="75" a="1"/>
  <c r="AI24" i="75" a="1"/>
  <c r="AI18" i="75" a="1"/>
  <c r="AI13" i="75" a="1"/>
  <c r="AI9" i="75" a="1"/>
  <c r="AI1164" i="75" a="1"/>
  <c r="AI1158" i="75" a="1"/>
  <c r="AI1154" i="75" a="1"/>
  <c r="AI1152" i="75" a="1"/>
  <c r="AI1149" i="75" a="1"/>
  <c r="AI1145" i="75" a="1"/>
  <c r="AI1144" i="75" a="1"/>
  <c r="AI1140" i="75" a="1"/>
  <c r="AI1137" i="75" a="1"/>
  <c r="AI1135" i="75" a="1"/>
  <c r="AI1133" i="75" a="1"/>
  <c r="AI1127" i="75" a="1"/>
  <c r="AI1125" i="75" a="1"/>
  <c r="AI1124" i="75" a="1"/>
  <c r="AI1122" i="75" a="1"/>
  <c r="AI1119" i="75" a="1"/>
  <c r="AI1116" i="75" a="1"/>
  <c r="AI1114" i="75" a="1"/>
  <c r="AI1111" i="75" a="1"/>
  <c r="AI1107" i="75" a="1"/>
  <c r="AI1104" i="75" a="1"/>
  <c r="AI1101" i="75" a="1"/>
  <c r="AI1097" i="75" a="1"/>
  <c r="AI1094" i="75" a="1"/>
  <c r="AI1090" i="75" a="1"/>
  <c r="AI1087" i="75" a="1"/>
  <c r="AI1083" i="75" a="1"/>
  <c r="AI1080" i="75" a="1"/>
  <c r="AI1077" i="75" a="1"/>
  <c r="AI1073" i="75" a="1"/>
  <c r="AI1071" i="75" a="1"/>
  <c r="AI1069" i="75" a="1"/>
  <c r="AI1067" i="75" a="1"/>
  <c r="AI1065" i="75" a="1"/>
  <c r="AI1062" i="75" a="1"/>
  <c r="AI1060" i="75" a="1"/>
  <c r="AI1055" i="75" a="1"/>
  <c r="AI1052" i="75" a="1"/>
  <c r="AI1048" i="75" a="1"/>
  <c r="AI1043" i="75" a="1"/>
  <c r="AI1038" i="75" a="1"/>
  <c r="AI1032" i="75" a="1"/>
  <c r="AI1027" i="75" a="1"/>
  <c r="AI1023" i="75" a="1"/>
  <c r="AI1016" i="75" a="1"/>
  <c r="AI1012" i="75" a="1"/>
  <c r="AI1005" i="75" a="1"/>
  <c r="AI1000" i="75" a="1"/>
  <c r="AI995" i="75" a="1"/>
  <c r="AI987" i="75" a="1"/>
  <c r="AI982" i="75" a="1"/>
  <c r="AI975" i="75" a="1"/>
  <c r="AI971" i="75" a="1"/>
  <c r="AI964" i="75" a="1"/>
  <c r="AI959" i="75" a="1"/>
  <c r="AI954" i="75" a="1"/>
  <c r="AI949" i="75" a="1"/>
  <c r="AI946" i="75" a="1"/>
  <c r="AI940" i="75" a="1"/>
  <c r="AI935" i="75" a="1"/>
  <c r="AI929" i="75" a="1"/>
  <c r="AI924" i="75" a="1"/>
  <c r="AI920" i="75" a="1"/>
  <c r="AI914" i="75" a="1"/>
  <c r="AI909" i="75" a="1"/>
  <c r="AI903" i="75" a="1"/>
  <c r="AI898" i="75" a="1"/>
  <c r="AI894" i="75" a="1"/>
  <c r="AI887" i="75" a="1"/>
  <c r="AI883" i="75" a="1"/>
  <c r="AI877" i="75" a="1"/>
  <c r="AI872" i="75" a="1"/>
  <c r="AI867" i="75" a="1"/>
  <c r="AI861" i="75" a="1"/>
  <c r="AI857" i="75" a="1"/>
  <c r="AI851" i="75" a="1"/>
  <c r="AI846" i="75" a="1"/>
  <c r="AI840" i="75" a="1"/>
  <c r="AI835" i="75" a="1"/>
  <c r="AI831" i="75" a="1"/>
  <c r="AI825" i="75" a="1"/>
  <c r="AI820" i="75" a="1"/>
  <c r="AI814" i="75" a="1"/>
  <c r="AI809" i="75" a="1"/>
  <c r="AI804" i="75" a="1"/>
  <c r="AI798" i="75" a="1"/>
  <c r="AI794" i="75" a="1"/>
  <c r="AI788" i="75" a="1"/>
  <c r="AI783" i="75" a="1"/>
  <c r="AI778" i="75" a="1"/>
  <c r="AI772" i="75" a="1"/>
  <c r="AI767" i="75" a="1"/>
  <c r="AI760" i="75" a="1"/>
  <c r="AI756" i="75" a="1"/>
  <c r="AI751" i="75" a="1"/>
  <c r="AI745" i="75" a="1"/>
  <c r="AI740" i="75" a="1"/>
  <c r="AI734" i="75" a="1"/>
  <c r="AI730" i="75" a="1"/>
  <c r="AI724" i="75" a="1"/>
  <c r="AI719" i="75" a="1"/>
  <c r="AI715" i="75" a="1"/>
  <c r="AI709" i="75" a="1"/>
  <c r="AI705" i="75" a="1"/>
  <c r="AI700" i="75" a="1"/>
  <c r="AI696" i="75" a="1"/>
  <c r="AI692" i="75" a="1"/>
  <c r="AI688" i="75" a="1"/>
  <c r="AI683" i="75" a="1"/>
  <c r="AI680" i="75" a="1"/>
  <c r="AI676" i="75" a="1"/>
  <c r="AI672" i="75" a="1"/>
  <c r="AI669" i="75" a="1"/>
  <c r="AI665" i="75" a="1"/>
  <c r="AI660" i="75" a="1"/>
  <c r="AI656" i="75" a="1"/>
  <c r="AI650" i="75" a="1"/>
  <c r="AI645" i="75" a="1"/>
  <c r="AI641" i="75" a="1"/>
  <c r="AI635" i="75" a="1"/>
  <c r="AI630" i="75" a="1"/>
  <c r="AI624" i="75" a="1"/>
  <c r="AI619" i="75" a="1"/>
  <c r="AI615" i="75" a="1"/>
  <c r="AI1056" i="75" a="1"/>
  <c r="AI604" i="75" a="1"/>
  <c r="AI598" i="75" a="1"/>
  <c r="AI593" i="75" a="1"/>
  <c r="AI588" i="75" a="1"/>
  <c r="AI582" i="75" a="1"/>
  <c r="AI578" i="75" a="1"/>
  <c r="AI573" i="75" a="1"/>
  <c r="AI568" i="75" a="1"/>
  <c r="AI563" i="75" a="1"/>
  <c r="AI557" i="75" a="1"/>
  <c r="AI553" i="75" a="1"/>
  <c r="AI549" i="75" a="1"/>
  <c r="AI544" i="75" a="1"/>
  <c r="AI540" i="75" a="1"/>
  <c r="AI536" i="75" a="1"/>
  <c r="AI531" i="75" a="1"/>
  <c r="AI527" i="75" a="1"/>
  <c r="AI522" i="75" a="1"/>
  <c r="AI517" i="75" a="1"/>
  <c r="AI513" i="75" a="1"/>
  <c r="AI507" i="75" a="1"/>
  <c r="AI503" i="75" a="1"/>
  <c r="AI498" i="75" a="1"/>
  <c r="AI493" i="75" a="1"/>
  <c r="AI489" i="75" a="1"/>
  <c r="AI483" i="75" a="1"/>
  <c r="AI479" i="75" a="1"/>
  <c r="AI475" i="75" a="1"/>
  <c r="AI469" i="75" a="1"/>
  <c r="AI464" i="75" a="1"/>
  <c r="AI458" i="75" a="1"/>
  <c r="AI453" i="75" a="1"/>
  <c r="AI448" i="75" a="1"/>
  <c r="AI443" i="75" a="1"/>
  <c r="AI438" i="75" a="1"/>
  <c r="AI432" i="75" a="1"/>
  <c r="AI427" i="75" a="1"/>
  <c r="AI419" i="75" a="1"/>
  <c r="AI414" i="75" a="1"/>
  <c r="AI408" i="75" a="1"/>
  <c r="AI402" i="75" a="1"/>
  <c r="AI398" i="75" a="1"/>
  <c r="AI392" i="75" a="1"/>
  <c r="AI387" i="75" a="1"/>
  <c r="AI383" i="75" a="1"/>
  <c r="AI376" i="75" a="1"/>
  <c r="AI371" i="75" a="1"/>
  <c r="AI364" i="75" a="1"/>
  <c r="AI352" i="75" a="1"/>
  <c r="AI348" i="75" a="1"/>
  <c r="AI551" i="75" a="1"/>
  <c r="AI555" i="75" a="1"/>
  <c r="AI560" i="75" a="1"/>
  <c r="AI566" i="75" a="1"/>
  <c r="AI570" i="75" a="1"/>
  <c r="AI576" i="75" a="1"/>
  <c r="AI581" i="75" a="1"/>
  <c r="AI343" i="75" a="1"/>
  <c r="AI586" i="75" a="1"/>
  <c r="AI592" i="75" a="1"/>
  <c r="AI342" i="75" a="1"/>
  <c r="AI596" i="75" a="1"/>
  <c r="AI603" i="75" a="1"/>
  <c r="AI341" i="75" a="1"/>
  <c r="AI607" i="75" a="1"/>
  <c r="AI612" i="75" a="1"/>
  <c r="AI340" i="75" a="1"/>
  <c r="AI618" i="75" a="1"/>
  <c r="AI623" i="75" a="1"/>
  <c r="AI629" i="75" a="1"/>
  <c r="AI633" i="75" a="1"/>
  <c r="AI638" i="75" a="1"/>
  <c r="AI644" i="75" a="1"/>
  <c r="AI649" i="75" a="1"/>
  <c r="AI655" i="75" a="1"/>
  <c r="AI658" i="75" a="1"/>
  <c r="AI664" i="75" a="1"/>
  <c r="AI668" i="75" a="1"/>
  <c r="AI333" i="75" a="1"/>
  <c r="AI329" i="75" a="1"/>
  <c r="AI323" i="75" a="1"/>
  <c r="AI319" i="75" a="1"/>
  <c r="AI313" i="75" a="1"/>
  <c r="AI308" i="75" a="1"/>
  <c r="AI687" i="75" a="1"/>
  <c r="AI691" i="75" a="1"/>
  <c r="AI695" i="75" a="1"/>
  <c r="AI303" i="75" a="1"/>
  <c r="AI302" i="75" a="1"/>
  <c r="AI699" i="75" a="1"/>
  <c r="AI729" i="75" a="1"/>
  <c r="AI741" i="75" a="1"/>
  <c r="AI755" i="75" a="1"/>
  <c r="AI766" i="75" a="1"/>
  <c r="AI781" i="75" a="1"/>
  <c r="AI793" i="75" a="1"/>
  <c r="AI805" i="75" a="1"/>
  <c r="AI818" i="75" a="1"/>
  <c r="AI830" i="75" a="1"/>
  <c r="AI230" i="75" a="1"/>
  <c r="G251" i="75" a="1"/>
  <c r="G250" i="75" a="1"/>
  <c r="AI226" i="75" a="1"/>
  <c r="G249" i="75" a="1"/>
  <c r="C249" i="75" a="1"/>
  <c r="H248" i="75" a="1"/>
  <c r="C248" i="75" a="1"/>
  <c r="G245" i="75" a="1"/>
  <c r="AI168" i="75" a="1"/>
  <c r="AI122" i="75" a="1"/>
  <c r="AI109" i="75" a="1"/>
  <c r="AI98" i="75" a="1"/>
  <c r="AI84" i="75" a="1"/>
  <c r="AI70" i="75" a="1"/>
  <c r="AI58" i="75" a="1"/>
  <c r="AI32" i="75" a="1"/>
  <c r="AI17" i="75" a="1"/>
  <c r="AI1161" i="75" a="1"/>
  <c r="AI1156" i="75" a="1"/>
  <c r="AI1146" i="75" a="1"/>
  <c r="AI1143" i="75" a="1"/>
  <c r="AI1141" i="75" a="1"/>
  <c r="AI1138" i="75" a="1"/>
  <c r="AI1136" i="75" a="1"/>
  <c r="AI1131" i="75" a="1"/>
  <c r="AI1130" i="75" a="1"/>
  <c r="AI1112" i="75" a="1"/>
  <c r="AI1108" i="75" a="1"/>
  <c r="AI1105" i="75" a="1"/>
  <c r="AI1102" i="75" a="1"/>
  <c r="AI1098" i="75" a="1"/>
  <c r="AI1095" i="75" a="1"/>
  <c r="AI1091" i="75" a="1"/>
  <c r="AI1088" i="75" a="1"/>
  <c r="AI1085" i="75" a="1"/>
  <c r="AI1081" i="75" a="1"/>
  <c r="AI1078" i="75" a="1"/>
  <c r="AI1074" i="75" a="1"/>
  <c r="AI1064" i="75" a="1"/>
  <c r="AI1057" i="75" a="1"/>
  <c r="AI1046" i="75" a="1"/>
  <c r="AI1034" i="75" a="1"/>
  <c r="AI1021" i="75" a="1"/>
  <c r="AI1009" i="75" a="1"/>
  <c r="AI994" i="75" a="1"/>
  <c r="AI981" i="75" a="1"/>
  <c r="AI968" i="75" a="1"/>
  <c r="AI955" i="75" a="1"/>
  <c r="AI944" i="75" a="1"/>
  <c r="AI931" i="75" a="1"/>
  <c r="AI918" i="75" a="1"/>
  <c r="AI904" i="75" a="1"/>
  <c r="AI892" i="75" a="1"/>
  <c r="AI879" i="75" a="1"/>
  <c r="AI866" i="75" a="1"/>
  <c r="AI854" i="75" a="1"/>
  <c r="AI841" i="75" a="1"/>
  <c r="AI770" i="75" a="1"/>
  <c r="AI412" i="75" a="1"/>
  <c r="AI397" i="75" a="1"/>
  <c r="AI382" i="75" a="1"/>
  <c r="AI370" i="75" a="1"/>
  <c r="AI298" i="75" a="1"/>
  <c r="AI293" i="75" a="1"/>
  <c r="AI290" i="75" a="1"/>
  <c r="AI286" i="75" a="1"/>
  <c r="AI282" i="75" a="1"/>
  <c r="AI278" i="75" a="1"/>
  <c r="AI275" i="75" a="1"/>
  <c r="AI844" i="75" a="1"/>
  <c r="AI856" i="75" a="1"/>
  <c r="AI868" i="75" a="1"/>
  <c r="AI268" i="75" a="1"/>
  <c r="AI267" i="75" a="1"/>
  <c r="AI266" i="75" a="1"/>
  <c r="AI265" i="75" a="1"/>
  <c r="AI264" i="75" a="1"/>
  <c r="AI263" i="75" a="1"/>
  <c r="AI262" i="75" a="1"/>
  <c r="AI881" i="75" a="1"/>
  <c r="AI893" i="75" a="1"/>
  <c r="AI905" i="75" a="1"/>
  <c r="AI919" i="75" a="1"/>
  <c r="AI930" i="75" a="1"/>
  <c r="AI943" i="75" a="1"/>
  <c r="AI953" i="75" a="1"/>
  <c r="AI965" i="75" a="1"/>
  <c r="AI980" i="75" a="1"/>
  <c r="AI261" i="75" a="1"/>
  <c r="AI992" i="75" a="1"/>
  <c r="AI1007" i="75" a="1"/>
  <c r="AI1020" i="75" a="1"/>
  <c r="AI1036" i="75" a="1"/>
  <c r="AI4" i="75" a="1"/>
  <c r="AI5" i="75" a="1"/>
  <c r="AI11" i="75" a="1"/>
  <c r="AI15" i="75" a="1"/>
  <c r="AI21" i="75" a="1"/>
  <c r="AI260" i="75" a="1"/>
  <c r="AI26" i="75" a="1"/>
  <c r="AI30" i="75" a="1"/>
  <c r="AI36" i="75" a="1"/>
  <c r="AI40" i="75" a="1"/>
  <c r="AI46" i="75" a="1"/>
  <c r="AI51" i="75" a="1"/>
  <c r="AI56" i="75" a="1"/>
  <c r="AI63" i="75" a="1"/>
  <c r="AI67" i="75" a="1"/>
  <c r="AI259" i="75" a="1"/>
  <c r="AI73" i="75" a="1"/>
  <c r="AI77" i="75" a="1"/>
  <c r="AI82" i="75" a="1"/>
  <c r="AI87" i="75" a="1"/>
  <c r="AI92" i="75" a="1"/>
  <c r="AI97" i="75" a="1"/>
  <c r="AI102" i="75" a="1"/>
  <c r="AI106" i="75" a="1"/>
  <c r="AI111" i="75" a="1"/>
  <c r="AI258" i="75" a="1"/>
  <c r="AI115" i="75" a="1"/>
  <c r="AI118" i="75" a="1"/>
  <c r="AI123" i="75" a="1"/>
  <c r="AI127" i="75" a="1"/>
  <c r="AI133" i="75" a="1"/>
  <c r="AI137" i="75" a="1"/>
  <c r="AI141" i="75" a="1"/>
  <c r="AI145" i="75" a="1"/>
  <c r="AI149" i="75" a="1"/>
  <c r="AI257" i="75" a="1"/>
  <c r="AI153" i="75" a="1"/>
  <c r="AI157" i="75" a="1"/>
  <c r="AI161" i="75" a="1"/>
  <c r="AI165" i="75" a="1"/>
  <c r="AI171" i="75" a="1"/>
  <c r="AI175" i="75" a="1"/>
  <c r="AI180" i="75" a="1"/>
  <c r="AI184" i="75" a="1"/>
  <c r="AI187" i="75" a="1"/>
  <c r="AI256" i="75" a="1"/>
  <c r="AI190" i="75" a="1"/>
  <c r="AI197" i="75" a="1"/>
  <c r="AI201" i="75" a="1"/>
  <c r="AI205" i="75" a="1"/>
  <c r="AI209" i="75" a="1"/>
  <c r="AI212" i="75" a="1"/>
  <c r="AI220" i="75" a="1"/>
  <c r="B245" i="75" a="1"/>
  <c r="AI233" i="75" a="1"/>
  <c r="AI255" i="75" a="1"/>
  <c r="AI270" i="75" a="1"/>
  <c r="AI297" i="75" a="1"/>
  <c r="AI300" i="75" a="1"/>
  <c r="AI306" i="75" a="1"/>
  <c r="AI311" i="75" a="1"/>
  <c r="AI316" i="75" a="1"/>
  <c r="AI321" i="75" a="1"/>
  <c r="AI325" i="75" a="1"/>
  <c r="AI331" i="75" a="1"/>
  <c r="AI254" i="75" a="1"/>
  <c r="AI336" i="75" a="1"/>
  <c r="AI339" i="75" a="1"/>
  <c r="AI347" i="75" a="1"/>
  <c r="AI351" i="75" a="1"/>
  <c r="AI360" i="75" a="1"/>
  <c r="AI361" i="75" a="1"/>
  <c r="AI365" i="75" a="1"/>
  <c r="AI372" i="75" a="1"/>
  <c r="AI375" i="75" a="1"/>
  <c r="AI253" i="75" a="1"/>
  <c r="AI381" i="75" a="1"/>
  <c r="AI386" i="75" a="1"/>
  <c r="AI390" i="75" a="1"/>
  <c r="AI396" i="75" a="1"/>
  <c r="AI401" i="75" a="1"/>
  <c r="AI407" i="75" a="1"/>
  <c r="AI413" i="75" a="1"/>
  <c r="AI418" i="75" a="1"/>
  <c r="AI424" i="75" a="1"/>
  <c r="AI252" i="75" a="1"/>
  <c r="AI428" i="75" a="1"/>
  <c r="AI434" i="75" a="1"/>
  <c r="AI439" i="75" a="1"/>
  <c r="AI444" i="75" a="1"/>
  <c r="AI450" i="75" a="1"/>
  <c r="AI455" i="75" a="1"/>
  <c r="AI460" i="75" a="1"/>
  <c r="AI465" i="75" a="1"/>
  <c r="AI470" i="75" a="1"/>
  <c r="AI251" i="75" a="1"/>
  <c r="AI476" i="75" a="1"/>
  <c r="AI480" i="75" a="1"/>
  <c r="AI485" i="75" a="1"/>
  <c r="AI490" i="75" a="1"/>
  <c r="AI494" i="75" a="1"/>
  <c r="AI500" i="75" a="1"/>
  <c r="AI504" i="75" a="1"/>
  <c r="AI509" i="75" a="1"/>
  <c r="AI514" i="75" a="1"/>
  <c r="AI250" i="75" a="1"/>
  <c r="AI518" i="75" a="1"/>
  <c r="AI524" i="75" a="1"/>
  <c r="AI528" i="75" a="1"/>
  <c r="AI532" i="75" a="1"/>
  <c r="AI537" i="75" a="1"/>
  <c r="AI541" i="75" a="1"/>
  <c r="AI545" i="75" a="1"/>
  <c r="AI550" i="75" a="1"/>
  <c r="AI554" i="75" a="1"/>
  <c r="AI248" i="75" a="1"/>
  <c r="AI558" i="75" a="1"/>
  <c r="AI564" i="75" a="1"/>
  <c r="AI569" i="75" a="1"/>
  <c r="AI574" i="75" a="1"/>
  <c r="AI580" i="75" a="1"/>
  <c r="AI584" i="75" a="1"/>
  <c r="AI591" i="75" a="1"/>
  <c r="AI595" i="75" a="1"/>
  <c r="AI600" i="75" a="1"/>
  <c r="AI247" i="75" a="1"/>
  <c r="AI606" i="75" a="1"/>
  <c r="AI611" i="75" a="1"/>
  <c r="AI617" i="75" a="1"/>
  <c r="AI621" i="75" a="1"/>
  <c r="AI626" i="75" a="1"/>
  <c r="AI632" i="75" a="1"/>
  <c r="AI637" i="75" a="1"/>
  <c r="AI643" i="75" a="1"/>
  <c r="AI647" i="75" a="1"/>
  <c r="AI246" i="75" a="1"/>
  <c r="AI653" i="75" a="1"/>
  <c r="AI657" i="75" a="1"/>
  <c r="AI661" i="75" a="1"/>
  <c r="AI666" i="75" a="1"/>
  <c r="AI670" i="75" a="1"/>
  <c r="AI673" i="75" a="1"/>
  <c r="AI677" i="75" a="1"/>
  <c r="AI681" i="75" a="1"/>
  <c r="AI685" i="75" a="1"/>
  <c r="AI245" i="75" a="1"/>
  <c r="AI689" i="75" a="1"/>
  <c r="AI693" i="75" a="1"/>
  <c r="AI697" i="75" a="1"/>
  <c r="AI703" i="75" a="1"/>
  <c r="AI707" i="75" a="1"/>
  <c r="AI711" i="75" a="1"/>
  <c r="AI717" i="75" a="1"/>
  <c r="AI721" i="75" a="1"/>
  <c r="AI727" i="75" a="1"/>
  <c r="AI243" i="75" a="1"/>
  <c r="AI732" i="75" a="1"/>
  <c r="AI736" i="75" a="1"/>
  <c r="AI743" i="75" a="1"/>
  <c r="AI747" i="75" a="1"/>
  <c r="AI753" i="75" a="1"/>
  <c r="AI758" i="75" a="1"/>
  <c r="AI764" i="75" a="1"/>
  <c r="AI771" i="75" a="1"/>
  <c r="AI776" i="75" a="1"/>
  <c r="AI242" i="75" a="1"/>
  <c r="AI782" i="75" a="1"/>
  <c r="AI786" i="75" a="1"/>
  <c r="AI792" i="75" a="1"/>
  <c r="AI797" i="75" a="1"/>
  <c r="AI803" i="75" a="1"/>
  <c r="AI808" i="75" a="1"/>
  <c r="AI813" i="75" a="1"/>
  <c r="AI819" i="75" a="1"/>
  <c r="AI823" i="75" a="1"/>
  <c r="AI240" i="75" a="1"/>
  <c r="AI829" i="75" a="1"/>
  <c r="AI834" i="75" a="1"/>
  <c r="AI839" i="75" a="1"/>
  <c r="AI845" i="75" a="1"/>
  <c r="AI849" i="75" a="1"/>
  <c r="AI855" i="75" a="1"/>
  <c r="AI860" i="75" a="1"/>
  <c r="AI865" i="75" a="1"/>
  <c r="AI871" i="75" a="1"/>
  <c r="AI238" i="75" a="1"/>
  <c r="AI875" i="75" a="1"/>
  <c r="AI882" i="75" a="1"/>
  <c r="AI886" i="75" a="1"/>
  <c r="AI891" i="75" a="1"/>
  <c r="AI897" i="75" a="1"/>
  <c r="AI902" i="75" a="1"/>
  <c r="AI908" i="75" a="1"/>
  <c r="AI912" i="75" a="1"/>
  <c r="AI917" i="75" a="1"/>
  <c r="AI237" i="75" a="1"/>
  <c r="F253" i="75" a="1"/>
  <c r="F247" i="75" a="1"/>
  <c r="B247" i="75" a="1"/>
  <c r="G246" i="75" a="1"/>
  <c r="D246" i="75" a="1"/>
  <c r="B246" i="75" a="1"/>
  <c r="AI189" i="75" a="1"/>
  <c r="AI179" i="75" a="1"/>
  <c r="AI114" i="75" a="1"/>
  <c r="AI110" i="75" a="1"/>
  <c r="AI105" i="75" a="1"/>
  <c r="AI101" i="75" a="1"/>
  <c r="AI96" i="75" a="1"/>
  <c r="AI91" i="75" a="1"/>
  <c r="AI86" i="75" a="1"/>
  <c r="AI81" i="75" a="1"/>
  <c r="AI76" i="75" a="1"/>
  <c r="AI72" i="75" a="1"/>
  <c r="AI66" i="75" a="1"/>
  <c r="AI60" i="75" a="1"/>
  <c r="AI54" i="75" a="1"/>
  <c r="AI49" i="75" a="1"/>
  <c r="AI44" i="75" a="1"/>
  <c r="AI39" i="75" a="1"/>
  <c r="AI35" i="75" a="1"/>
  <c r="AI29" i="75" a="1"/>
  <c r="AI25" i="75" a="1"/>
  <c r="AI20" i="75" a="1"/>
  <c r="AI14" i="75" a="1"/>
  <c r="AI10" i="75" a="1"/>
  <c r="AI1160" i="75" a="1"/>
  <c r="AI1155" i="75" a="1"/>
  <c r="AI1150" i="75" a="1"/>
  <c r="AI1147" i="75" a="1"/>
  <c r="AI1142" i="75" a="1"/>
  <c r="AI1139" i="75" a="1"/>
  <c r="AI1134" i="75" a="1"/>
  <c r="AI1132" i="75" a="1"/>
  <c r="AI1129" i="75" a="1"/>
  <c r="AI1126" i="75" a="1"/>
  <c r="AI1123" i="75" a="1"/>
  <c r="AI1121" i="75" a="1"/>
  <c r="AI1120" i="75" a="1"/>
  <c r="AI1118" i="75" a="1"/>
  <c r="AI1117" i="75" a="1"/>
  <c r="AI1115" i="75" a="1"/>
  <c r="AI1113" i="75" a="1"/>
  <c r="AI1109" i="75" a="1"/>
  <c r="AI1106" i="75" a="1"/>
  <c r="AI1103" i="75" a="1"/>
  <c r="AI1099" i="75" a="1"/>
  <c r="AI1096" i="75" a="1"/>
  <c r="AI1092" i="75" a="1"/>
  <c r="AI1089" i="75" a="1"/>
  <c r="AI1086" i="75" a="1"/>
  <c r="AI1082" i="75" a="1"/>
  <c r="AI1079" i="75" a="1"/>
  <c r="AI1075" i="75" a="1"/>
  <c r="AI1072" i="75" a="1"/>
  <c r="AI1070" i="75" a="1"/>
  <c r="AI1068" i="75" a="1"/>
  <c r="AI1066" i="75" a="1"/>
  <c r="AI1063" i="75" a="1"/>
  <c r="AI1061" i="75" a="1"/>
  <c r="AI1059" i="75" a="1"/>
  <c r="AI1054" i="75" a="1"/>
  <c r="AI1050" i="75" a="1"/>
  <c r="AI1045" i="75" a="1"/>
  <c r="AI1040" i="75" a="1"/>
  <c r="AI1035" i="75" a="1"/>
  <c r="AI1010" i="75" a="1"/>
  <c r="AI997" i="75" a="1"/>
  <c r="AI983" i="75" a="1"/>
  <c r="AI970" i="75" a="1"/>
  <c r="AI847" i="75" a="1"/>
  <c r="AI842" i="75" a="1"/>
  <c r="AI836" i="75" a="1"/>
  <c r="AI832" i="75" a="1"/>
  <c r="AI826" i="75" a="1"/>
  <c r="AI821" i="75" a="1"/>
  <c r="AI816" i="75" a="1"/>
  <c r="AI810" i="75" a="1"/>
  <c r="AI806" i="75" a="1"/>
  <c r="AI801" i="75" a="1"/>
  <c r="AI796" i="75" a="1"/>
  <c r="AI791" i="75" a="1"/>
  <c r="AI785" i="75" a="1"/>
  <c r="AI780" i="75" a="1"/>
  <c r="AI774" i="75" a="1"/>
  <c r="AI769" i="75" a="1"/>
  <c r="AI765" i="75" a="1"/>
  <c r="AI759" i="75" a="1"/>
  <c r="AI754" i="75" a="1"/>
  <c r="AI748" i="75" a="1"/>
  <c r="AI744" i="75" a="1"/>
  <c r="AI738" i="75" a="1"/>
  <c r="AI733" i="75" a="1"/>
  <c r="AI728" i="75" a="1"/>
  <c r="AI722" i="75" a="1"/>
  <c r="AI718" i="75" a="1"/>
  <c r="AI712" i="75" a="1"/>
  <c r="AI708" i="75" a="1"/>
  <c r="AI704" i="75" a="1"/>
  <c r="AP4" i="75" s="1"/>
  <c r="AI698" i="75" a="1"/>
  <c r="AI694" i="75" a="1"/>
  <c r="AI690" i="75" a="1"/>
  <c r="AI686" i="75" a="1"/>
  <c r="AI682" i="75" a="1"/>
  <c r="AI679" i="75" a="1"/>
  <c r="AI675" i="75" a="1"/>
  <c r="AI663" i="75" a="1"/>
  <c r="AI652" i="75" a="1"/>
  <c r="AP2" i="75" s="1"/>
  <c r="AI639" i="75" a="1"/>
  <c r="AI627" i="75" a="1"/>
  <c r="AI613" i="75" a="1"/>
  <c r="AI601" i="75" a="1"/>
  <c r="AI587" i="75" a="1"/>
  <c r="AI575" i="75" a="1"/>
  <c r="AI561" i="75" a="1"/>
  <c r="AI466" i="75" a="1"/>
  <c r="AI454" i="75" a="1"/>
  <c r="AI442" i="75" a="1"/>
  <c r="AI429" i="75" a="1"/>
  <c r="AI417" i="75" a="1"/>
  <c r="AI405" i="75" a="1"/>
  <c r="AI391" i="75" a="1"/>
  <c r="AI379" i="75" a="1"/>
  <c r="AI366" i="75" a="1"/>
  <c r="AI923" i="75" a="1"/>
  <c r="AI928" i="75" a="1"/>
  <c r="AI934" i="75" a="1"/>
  <c r="AI938" i="75" a="1"/>
  <c r="AI945" i="75" a="1"/>
  <c r="AI958" i="75" a="1"/>
  <c r="AI338" i="75" a="1"/>
  <c r="AI963" i="75" a="1"/>
  <c r="AI327" i="75" a="1"/>
  <c r="AI314" i="75" a="1"/>
  <c r="AI969" i="75" a="1"/>
  <c r="AI974" i="75" a="1"/>
  <c r="AI271" i="75" a="1"/>
  <c r="AI979" i="75" a="1"/>
  <c r="AI269" i="75" a="1"/>
  <c r="AI986" i="75" a="1"/>
  <c r="AI991" i="75" a="1"/>
  <c r="AI998" i="75" a="1"/>
  <c r="AI1002" i="75" a="1"/>
  <c r="AI1008" i="75" a="1"/>
  <c r="AI1014" i="75" a="1"/>
  <c r="AI1019" i="75" a="1"/>
  <c r="AI1025" i="75" a="1"/>
  <c r="AI1029" i="75" a="1"/>
  <c r="AI1076" i="75" a="1"/>
  <c r="AI249" i="75" a="1"/>
  <c r="AI1084" i="75" a="1"/>
  <c r="AI1093" i="75" a="1"/>
  <c r="AI1100" i="75" a="1"/>
  <c r="AI1110" i="75" a="1"/>
  <c r="AI1128" i="75" a="1"/>
  <c r="AI1148" i="75" a="1"/>
  <c r="AI1151" i="75" a="1"/>
  <c r="AI1153" i="75" a="1"/>
  <c r="AI1157" i="75" a="1"/>
  <c r="AI244" i="75" a="1"/>
  <c r="AI1159" i="75" a="1"/>
  <c r="AI1162" i="75" a="1"/>
  <c r="AI1163" i="75" a="1"/>
  <c r="AI1165" i="75" a="1"/>
  <c r="AI1166" i="75" a="1"/>
  <c r="AI1167" i="75" a="1"/>
  <c r="AI1168" i="75" a="1"/>
  <c r="AI1169" i="75" a="1"/>
  <c r="AI1170" i="75" a="1"/>
  <c r="AI241" i="75" a="1"/>
  <c r="AI231" i="75" a="1"/>
  <c r="H253" i="75" a="1"/>
  <c r="C253" i="75" a="1"/>
  <c r="D249" i="75" a="1"/>
  <c r="F248" i="75" a="1"/>
  <c r="D248" i="75" a="1"/>
  <c r="AI224" i="75" a="1"/>
  <c r="G247" i="75" a="1"/>
  <c r="C247" i="75" a="1"/>
  <c r="H246" i="75" a="1"/>
  <c r="F246" i="75" a="1"/>
  <c r="C246" i="75" a="1"/>
  <c r="AI222" i="75" a="1"/>
  <c r="H245" i="75" a="1"/>
  <c r="F245" i="75" a="1"/>
  <c r="C245" i="75" a="1"/>
  <c r="AI215" i="75" a="1"/>
  <c r="AI213" i="75" a="1"/>
  <c r="AI208" i="75" a="1"/>
  <c r="AI204" i="75" a="1"/>
  <c r="AI200" i="75" a="1"/>
  <c r="AI196" i="75" a="1"/>
  <c r="AI192" i="75" a="1"/>
  <c r="AI185" i="75" a="1"/>
  <c r="AI182" i="75" a="1"/>
  <c r="AI178" i="75" a="1"/>
  <c r="AI174" i="75" a="1"/>
  <c r="AI170" i="75" a="1"/>
  <c r="AI164" i="75" a="1"/>
  <c r="AI160" i="75" a="1"/>
  <c r="AI156" i="75" a="1"/>
  <c r="AI152" i="75" a="1"/>
  <c r="AI148" i="75" a="1"/>
  <c r="AI144" i="75" a="1"/>
  <c r="AI140" i="75" a="1"/>
  <c r="AI136" i="75" a="1"/>
  <c r="AI131" i="75" a="1"/>
  <c r="AI129" i="75" a="1"/>
  <c r="AI125" i="75" a="1"/>
  <c r="AI120" i="75" a="1"/>
  <c r="AI88" i="75" a="1"/>
  <c r="AI75" i="75" a="1"/>
  <c r="AI62" i="75" a="1"/>
  <c r="AI47" i="75" a="1"/>
  <c r="AI33" i="75" a="1"/>
  <c r="AI19" i="75" a="1"/>
  <c r="AI608" i="75" a="1"/>
  <c r="G271" i="74"/>
  <c r="D271" i="74"/>
  <c r="J270" i="74"/>
  <c r="G270" i="74"/>
  <c r="D270" i="74"/>
  <c r="J269" i="74"/>
  <c r="G269" i="74"/>
  <c r="D269" i="74"/>
  <c r="J268" i="74"/>
  <c r="F268" i="74"/>
  <c r="C268" i="74"/>
  <c r="H267" i="74"/>
  <c r="F267" i="74"/>
  <c r="H259" i="74"/>
  <c r="D259" i="74"/>
  <c r="I251" i="74"/>
  <c r="H250" i="74"/>
  <c r="D249" i="74"/>
  <c r="G247" i="74"/>
  <c r="C247" i="74"/>
  <c r="B246" i="74"/>
  <c r="J266" i="74"/>
  <c r="D265" i="74"/>
  <c r="D264" i="74"/>
  <c r="H262" i="74"/>
  <c r="B262" i="74"/>
  <c r="J258" i="74"/>
  <c r="C258" i="74"/>
  <c r="F257" i="74"/>
  <c r="C257" i="74"/>
  <c r="J256" i="74"/>
  <c r="H256" i="74"/>
  <c r="F256" i="74"/>
  <c r="D256" i="74"/>
  <c r="B256" i="74"/>
  <c r="J255" i="74"/>
  <c r="I255" i="74"/>
  <c r="H255" i="74"/>
  <c r="G255" i="74"/>
  <c r="F255" i="74"/>
  <c r="B255" i="74"/>
  <c r="J254" i="74"/>
  <c r="H254" i="74"/>
  <c r="E254" i="74"/>
  <c r="C254" i="74"/>
  <c r="H253" i="74"/>
  <c r="F253" i="74"/>
  <c r="B253" i="74"/>
  <c r="G252" i="74"/>
  <c r="D252" i="74"/>
  <c r="G251" i="74"/>
  <c r="D251" i="74"/>
  <c r="G250" i="74"/>
  <c r="C250" i="74"/>
  <c r="G249" i="74"/>
  <c r="J248" i="74"/>
  <c r="H266" i="74"/>
  <c r="C266" i="74"/>
  <c r="G265" i="74"/>
  <c r="C265" i="74"/>
  <c r="I264" i="74"/>
  <c r="B263" i="74"/>
  <c r="D262" i="74"/>
  <c r="D261" i="74"/>
  <c r="B261" i="74"/>
  <c r="J260" i="74"/>
  <c r="I260" i="74"/>
  <c r="G260" i="74"/>
  <c r="E260" i="74"/>
  <c r="C260" i="74"/>
  <c r="D255" i="74"/>
  <c r="D250" i="74"/>
  <c r="I249" i="74"/>
  <c r="B249" i="74"/>
  <c r="G248" i="74"/>
  <c r="B248" i="74"/>
  <c r="E247" i="74"/>
  <c r="I246" i="74"/>
  <c r="B268" i="74"/>
  <c r="I266" i="74"/>
  <c r="H265" i="74"/>
  <c r="C264" i="74"/>
  <c r="I263" i="74"/>
  <c r="F263" i="74"/>
  <c r="C263" i="74"/>
  <c r="I262" i="74"/>
  <c r="F262" i="74"/>
  <c r="E255" i="74"/>
  <c r="I254" i="74"/>
  <c r="B254" i="74"/>
  <c r="D253" i="74"/>
  <c r="C252" i="74"/>
  <c r="B251" i="74"/>
  <c r="H249" i="74"/>
  <c r="E248" i="74"/>
  <c r="D267" i="74"/>
  <c r="F266" i="74"/>
  <c r="J265" i="74"/>
  <c r="E265" i="74"/>
  <c r="J264" i="74"/>
  <c r="G264" i="74"/>
  <c r="E264" i="74"/>
  <c r="J263" i="74"/>
  <c r="G263" i="74"/>
  <c r="D263" i="74"/>
  <c r="J262" i="74"/>
  <c r="G262" i="74"/>
  <c r="E262" i="74"/>
  <c r="C262" i="74"/>
  <c r="J261" i="74"/>
  <c r="I261" i="74"/>
  <c r="H261" i="74"/>
  <c r="G261" i="74"/>
  <c r="F261" i="74"/>
  <c r="E261" i="74"/>
  <c r="C261" i="74"/>
  <c r="C255" i="74"/>
  <c r="G254" i="74"/>
  <c r="I253" i="74"/>
  <c r="J252" i="74"/>
  <c r="J251" i="74"/>
  <c r="I250" i="74"/>
  <c r="F249" i="74"/>
  <c r="J271" i="74"/>
  <c r="I268" i="74"/>
  <c r="C267" i="74"/>
  <c r="G266" i="74"/>
  <c r="D266" i="74"/>
  <c r="I265" i="74"/>
  <c r="H264" i="74"/>
  <c r="F264" i="74"/>
  <c r="B264" i="74"/>
  <c r="H263" i="74"/>
  <c r="E263" i="74"/>
  <c r="H260" i="74"/>
  <c r="F260" i="74"/>
  <c r="D260" i="74"/>
  <c r="B260" i="74"/>
  <c r="J259" i="74"/>
  <c r="F259" i="74"/>
  <c r="C259" i="74"/>
  <c r="H258" i="74"/>
  <c r="E258" i="74"/>
  <c r="H271" i="74"/>
  <c r="E271" i="74"/>
  <c r="B271" i="74"/>
  <c r="H270" i="74"/>
  <c r="E270" i="74"/>
  <c r="B270" i="74"/>
  <c r="H269" i="74"/>
  <c r="E269" i="74"/>
  <c r="B269" i="74"/>
  <c r="G268" i="74"/>
  <c r="E268" i="74"/>
  <c r="I267" i="74"/>
  <c r="E267" i="74"/>
  <c r="G259" i="74"/>
  <c r="I258" i="74"/>
  <c r="F258" i="74"/>
  <c r="B258" i="74"/>
  <c r="I257" i="74"/>
  <c r="G257" i="74"/>
  <c r="D257" i="74"/>
  <c r="F254" i="74"/>
  <c r="D254" i="74"/>
  <c r="J253" i="74"/>
  <c r="G253" i="74"/>
  <c r="E253" i="74"/>
  <c r="I252" i="74"/>
  <c r="F252" i="74"/>
  <c r="B252" i="74"/>
  <c r="F251" i="74"/>
  <c r="C251" i="74"/>
  <c r="F250" i="74"/>
  <c r="B250" i="74"/>
  <c r="E249" i="74"/>
  <c r="I248" i="74"/>
  <c r="D248" i="74"/>
  <c r="H247" i="74"/>
  <c r="D247" i="74"/>
  <c r="I271" i="74"/>
  <c r="F271" i="74"/>
  <c r="C271" i="74"/>
  <c r="I270" i="74"/>
  <c r="F270" i="74"/>
  <c r="C270" i="74"/>
  <c r="I269" i="74"/>
  <c r="F269" i="74"/>
  <c r="C269" i="74"/>
  <c r="H268" i="74"/>
  <c r="D268" i="74"/>
  <c r="J267" i="74"/>
  <c r="G267" i="74"/>
  <c r="B267" i="74"/>
  <c r="E266" i="74"/>
  <c r="B266" i="74"/>
  <c r="F265" i="74"/>
  <c r="B265" i="74"/>
  <c r="I259" i="74"/>
  <c r="E259" i="74"/>
  <c r="B259" i="74"/>
  <c r="G258" i="74"/>
  <c r="D258" i="74"/>
  <c r="J257" i="74"/>
  <c r="H257" i="74"/>
  <c r="E257" i="74"/>
  <c r="B257" i="74"/>
  <c r="I256" i="74"/>
  <c r="G256" i="74"/>
  <c r="E256" i="74"/>
  <c r="C256" i="74"/>
  <c r="C253" i="74"/>
  <c r="H252" i="74"/>
  <c r="E252" i="74"/>
  <c r="H251" i="74"/>
  <c r="E251" i="74"/>
  <c r="J250" i="74"/>
  <c r="E250" i="74"/>
  <c r="J249" i="74"/>
  <c r="C249" i="74"/>
  <c r="H248" i="74"/>
  <c r="C248" i="74"/>
  <c r="F247" i="74"/>
  <c r="J246" i="74"/>
  <c r="F246" i="74"/>
  <c r="E353" i="74" a="1"/>
  <c r="L347" i="74" a="1"/>
  <c r="C350" i="74" a="1"/>
  <c r="F349" i="74" a="1"/>
  <c r="K348" i="74" a="1"/>
  <c r="B348" i="74" a="1"/>
  <c r="J347" i="74" a="1"/>
  <c r="N346" i="74" a="1"/>
  <c r="C309" i="74" a="1"/>
  <c r="B350" i="74" a="1"/>
  <c r="M354" i="74" a="1"/>
  <c r="I354" i="74" a="1"/>
  <c r="F354" i="74" a="1"/>
  <c r="B354" i="74" a="1"/>
  <c r="M353" i="74" a="1"/>
  <c r="I353" i="74" a="1"/>
  <c r="D353" i="74" a="1"/>
  <c r="O352" i="74" a="1"/>
  <c r="K352" i="74" a="1"/>
  <c r="G352" i="74" a="1"/>
  <c r="C352" i="74" a="1"/>
  <c r="N351" i="74" a="1"/>
  <c r="J351" i="74" a="1"/>
  <c r="F351" i="74" a="1"/>
  <c r="B351" i="74" a="1"/>
  <c r="L350" i="74" a="1"/>
  <c r="I350" i="74" a="1"/>
  <c r="D350" i="74" a="1"/>
  <c r="M349" i="74" a="1"/>
  <c r="H349" i="74" a="1"/>
  <c r="O348" i="74" a="1"/>
  <c r="G348" i="74" a="1"/>
  <c r="N347" i="74" a="1"/>
  <c r="G347" i="74" a="1"/>
  <c r="J346" i="74" a="1"/>
  <c r="F346" i="74" a="1"/>
  <c r="N349" i="74" a="1"/>
  <c r="K349" i="74" a="1"/>
  <c r="D349" i="74" a="1"/>
  <c r="H347" i="74" a="1"/>
  <c r="L348" i="74" a="1"/>
  <c r="C315" i="74" a="1"/>
  <c r="C312" i="74" a="1"/>
  <c r="O347" i="74" a="1"/>
  <c r="H348" i="74" a="1"/>
  <c r="C349" i="74" a="1"/>
  <c r="C310" i="74" a="1"/>
  <c r="C313" i="74" a="1"/>
  <c r="I349" i="74" a="1"/>
  <c r="O349" i="74" a="1"/>
  <c r="E350" i="74" a="1"/>
  <c r="O350" i="74" a="1"/>
  <c r="D351" i="74" a="1"/>
  <c r="H351" i="74" a="1"/>
  <c r="L351" i="74" a="1"/>
  <c r="E352" i="74" a="1"/>
  <c r="I352" i="74" a="1"/>
  <c r="M346" i="74" a="1"/>
  <c r="L346" i="74" a="1"/>
  <c r="I346" i="74" a="1"/>
  <c r="H346" i="74" a="1"/>
  <c r="D346" i="74" a="1"/>
  <c r="B346" i="74" a="1"/>
  <c r="C314" i="74" a="1"/>
  <c r="C316" i="74" a="1"/>
  <c r="C317" i="74" a="1"/>
  <c r="M352" i="74" a="1"/>
  <c r="C346" i="74" a="1"/>
  <c r="N350" i="74" a="1"/>
  <c r="C351" i="74" a="1"/>
  <c r="G351" i="74" a="1"/>
  <c r="K351" i="74" a="1"/>
  <c r="O351" i="74" a="1"/>
  <c r="D352" i="74" a="1"/>
  <c r="H352" i="74" a="1"/>
  <c r="L352" i="74" a="1"/>
  <c r="B353" i="74" a="1"/>
  <c r="C311" i="74" a="1"/>
  <c r="F353" i="74" a="1"/>
  <c r="J353" i="74" a="1"/>
  <c r="N353" i="74" a="1"/>
  <c r="C354" i="74" a="1"/>
  <c r="G354" i="74" a="1"/>
  <c r="K354" i="74" a="1"/>
  <c r="O354" i="74" a="1"/>
  <c r="B347" i="74" a="1"/>
  <c r="G353" i="74" a="1"/>
  <c r="D347" i="74" a="1"/>
  <c r="F347" i="74" a="1"/>
  <c r="I347" i="74" a="1"/>
  <c r="M348" i="74" a="1"/>
  <c r="I348" i="74" a="1"/>
  <c r="E348" i="74" a="1"/>
  <c r="C348" i="74" a="1"/>
  <c r="M347" i="74" a="1"/>
  <c r="K347" i="74" a="1"/>
  <c r="K353" i="74" a="1"/>
  <c r="E347" i="74" a="1"/>
  <c r="C347" i="74" a="1"/>
  <c r="O346" i="74" a="1"/>
  <c r="K346" i="74" a="1"/>
  <c r="G346" i="74" a="1"/>
  <c r="E346" i="74" a="1"/>
  <c r="L354" i="74" a="1"/>
  <c r="H354" i="74" a="1"/>
  <c r="D354" i="74" a="1"/>
  <c r="E354" i="74" a="1"/>
  <c r="O353" i="74" a="1"/>
  <c r="L353" i="74" a="1"/>
  <c r="H353" i="74" a="1"/>
  <c r="C353" i="74" a="1"/>
  <c r="N352" i="74" a="1"/>
  <c r="J352" i="74" a="1"/>
  <c r="F352" i="74" a="1"/>
  <c r="B352" i="74" a="1"/>
  <c r="M351" i="74" a="1"/>
  <c r="J354" i="74" a="1"/>
  <c r="I351" i="74" a="1"/>
  <c r="E351" i="74" a="1"/>
  <c r="M350" i="74" a="1"/>
  <c r="K350" i="74" a="1"/>
  <c r="J350" i="74" a="1"/>
  <c r="H350" i="74" a="1"/>
  <c r="G350" i="74" a="1"/>
  <c r="L349" i="74" a="1"/>
  <c r="J349" i="74" a="1"/>
  <c r="N354" i="74" a="1"/>
  <c r="G349" i="74" a="1"/>
  <c r="E349" i="74" a="1"/>
  <c r="B349" i="74" a="1"/>
  <c r="N348" i="74" a="1"/>
  <c r="J348" i="74" a="1"/>
  <c r="F348" i="74" a="1"/>
  <c r="D348" i="74" a="1"/>
  <c r="F350" i="74" a="1"/>
  <c r="B309" i="74" a="1"/>
  <c r="B310" i="74" a="1"/>
  <c r="B311" i="74" a="1"/>
  <c r="B312" i="74" a="1"/>
  <c r="B314" i="74" a="1"/>
  <c r="D315" i="74" a="1"/>
  <c r="D316" i="74" a="1"/>
  <c r="B315" i="74" a="1"/>
  <c r="B317" i="74" a="1"/>
  <c r="D309" i="74" a="1"/>
  <c r="D314" i="74" a="1"/>
  <c r="B316" i="74" a="1"/>
  <c r="D317" i="74" a="1"/>
  <c r="D313" i="74" a="1"/>
  <c r="D312" i="74" a="1"/>
  <c r="D311" i="74" a="1"/>
  <c r="D310" i="74" a="1"/>
  <c r="B313" i="74" a="1"/>
  <c r="AI26" i="74" a="1"/>
  <c r="AI15" i="74" a="1"/>
  <c r="AI221" i="74" a="1"/>
  <c r="AI218" i="74" a="1"/>
  <c r="AI213" i="74" a="1"/>
  <c r="AI208" i="74" a="1"/>
  <c r="AI203" i="74" a="1"/>
  <c r="AI198" i="74" a="1"/>
  <c r="AI188" i="74" a="1"/>
  <c r="AI184" i="74" a="1"/>
  <c r="AI182" i="74" a="1"/>
  <c r="AI149" i="74" a="1"/>
  <c r="AI147" i="74" a="1"/>
  <c r="AI144" i="74" a="1"/>
  <c r="AI142" i="74" a="1"/>
  <c r="AI139" i="74" a="1"/>
  <c r="AI133" i="74" a="1"/>
  <c r="AI130" i="74" a="1"/>
  <c r="AI127" i="74" a="1"/>
  <c r="AI125" i="74" a="1"/>
  <c r="AI121" i="74" a="1"/>
  <c r="AI118" i="74" a="1"/>
  <c r="AI113" i="74" a="1"/>
  <c r="AI111" i="74" a="1"/>
  <c r="AI108" i="74" a="1"/>
  <c r="AI106" i="74" a="1"/>
  <c r="AI104" i="74" a="1"/>
  <c r="AI83" i="74" a="1"/>
  <c r="AI74" i="74" a="1"/>
  <c r="AI62" i="74" a="1"/>
  <c r="AI52" i="74" a="1"/>
  <c r="AI44" i="74" a="1"/>
  <c r="AI36" i="74" a="1"/>
  <c r="AI23" i="74" a="1"/>
  <c r="AI16" i="74" a="1"/>
  <c r="AI12" i="74" a="1"/>
  <c r="AI10" i="74" a="1"/>
  <c r="AI6" i="74" a="1"/>
  <c r="AI2" i="74" a="1"/>
  <c r="AI1167" i="74" a="1"/>
  <c r="AI1142" i="74" a="1"/>
  <c r="AI1138" i="74" a="1"/>
  <c r="AI1135" i="74" a="1"/>
  <c r="AI1130" i="74" a="1"/>
  <c r="AI1127" i="74" a="1"/>
  <c r="AI1124" i="74" a="1"/>
  <c r="AI1123" i="74" a="1"/>
  <c r="AI1120" i="74" a="1"/>
  <c r="AI1117" i="74" a="1"/>
  <c r="AI1112" i="74" a="1"/>
  <c r="AI1109" i="74" a="1"/>
  <c r="AI1106" i="74" a="1"/>
  <c r="AI1103" i="74" a="1"/>
  <c r="AI1099" i="74" a="1"/>
  <c r="AI1095" i="74" a="1"/>
  <c r="AI1091" i="74" a="1"/>
  <c r="AI1086" i="74" a="1"/>
  <c r="AI1082" i="74" a="1"/>
  <c r="AI1063" i="74" a="1"/>
  <c r="AI1053" i="74" a="1"/>
  <c r="AI1040" i="74" a="1"/>
  <c r="AI934" i="74" a="1"/>
  <c r="AI931" i="74" a="1"/>
  <c r="AI928" i="74" a="1"/>
  <c r="AI925" i="74" a="1"/>
  <c r="AI922" i="74" a="1"/>
  <c r="AI919" i="74" a="1"/>
  <c r="AI916" i="74" a="1"/>
  <c r="AI913" i="74" a="1"/>
  <c r="AI909" i="74" a="1"/>
  <c r="AI905" i="74" a="1"/>
  <c r="AI901" i="74" a="1"/>
  <c r="AI897" i="74" a="1"/>
  <c r="AI894" i="74" a="1"/>
  <c r="AI891" i="74" a="1"/>
  <c r="AI888" i="74" a="1"/>
  <c r="AI885" i="74" a="1"/>
  <c r="AI882" i="74" a="1"/>
  <c r="AI879" i="74" a="1"/>
  <c r="AI876" i="74" a="1"/>
  <c r="AI873" i="74" a="1"/>
  <c r="AI870" i="74" a="1"/>
  <c r="AI866" i="74" a="1"/>
  <c r="AI863" i="74" a="1"/>
  <c r="AI860" i="74" a="1"/>
  <c r="AI856" i="74" a="1"/>
  <c r="AI853" i="74" a="1"/>
  <c r="AI834" i="74" a="1"/>
  <c r="AI823" i="74" a="1"/>
  <c r="AI809" i="74" a="1"/>
  <c r="AI796" i="74" a="1"/>
  <c r="AI786" i="74" a="1"/>
  <c r="AI774" i="74" a="1"/>
  <c r="AI717" i="74" a="1"/>
  <c r="AI712" i="74" a="1"/>
  <c r="AI708" i="74" a="1"/>
  <c r="AI701" i="74" a="1"/>
  <c r="AI696" i="74" a="1"/>
  <c r="AI691" i="74" a="1"/>
  <c r="AI685" i="74" a="1"/>
  <c r="AI680" i="74" a="1"/>
  <c r="AI673" i="74" a="1"/>
  <c r="AI668" i="74" a="1"/>
  <c r="AI663" i="74" a="1"/>
  <c r="AI657" i="74" a="1"/>
  <c r="AI652" i="74" a="1"/>
  <c r="AI646" i="74" a="1"/>
  <c r="AI642" i="74" a="1"/>
  <c r="AI636" i="74" a="1"/>
  <c r="AI631" i="74" a="1"/>
  <c r="AI626" i="74" a="1"/>
  <c r="AI621" i="74" a="1"/>
  <c r="AI616" i="74" a="1"/>
  <c r="AI610" i="74" a="1"/>
  <c r="AI605" i="74" a="1"/>
  <c r="AI601" i="74" a="1"/>
  <c r="AI595" i="74" a="1"/>
  <c r="AI590" i="74" a="1"/>
  <c r="AI584" i="74" a="1"/>
  <c r="AI579" i="74" a="1"/>
  <c r="AI575" i="74" a="1"/>
  <c r="AI569" i="74" a="1"/>
  <c r="AI564" i="74" a="1"/>
  <c r="AI558" i="74" a="1"/>
  <c r="AI554" i="74" a="1"/>
  <c r="AI548" i="74" a="1"/>
  <c r="AI543" i="74" a="1"/>
  <c r="AI538" i="74" a="1"/>
  <c r="AI532" i="74" a="1"/>
  <c r="AI527" i="74" a="1"/>
  <c r="AI522" i="74" a="1"/>
  <c r="AI517" i="74" a="1"/>
  <c r="AI512" i="74" a="1"/>
  <c r="AI507" i="74" a="1"/>
  <c r="AI503" i="74" a="1"/>
  <c r="AI499" i="74" a="1"/>
  <c r="AI495" i="74" a="1"/>
  <c r="AI491" i="74" a="1"/>
  <c r="AI487" i="74" a="1"/>
  <c r="AI483" i="74" a="1"/>
  <c r="AI477" i="74" a="1"/>
  <c r="AI473" i="74" a="1"/>
  <c r="AI469" i="74" a="1"/>
  <c r="AI464" i="74" a="1"/>
  <c r="AI459" i="74" a="1"/>
  <c r="AI455" i="74" a="1"/>
  <c r="AI449" i="74" a="1"/>
  <c r="AI445" i="74" a="1"/>
  <c r="AI440" i="74" a="1"/>
  <c r="AI435" i="74" a="1"/>
  <c r="AI431" i="74" a="1"/>
  <c r="AI426" i="74" a="1"/>
  <c r="AI421" i="74" a="1"/>
  <c r="AI416" i="74" a="1"/>
  <c r="AI412" i="74" a="1"/>
  <c r="AI407" i="74" a="1"/>
  <c r="AI402" i="74" a="1"/>
  <c r="AI398" i="74" a="1"/>
  <c r="AI393" i="74" a="1"/>
  <c r="AI389" i="74" a="1"/>
  <c r="AI385" i="74" a="1"/>
  <c r="AI381" i="74" a="1"/>
  <c r="AI377" i="74" a="1"/>
  <c r="AI373" i="74" a="1"/>
  <c r="AI368" i="74" a="1"/>
  <c r="AI365" i="74" a="1"/>
  <c r="AI361" i="74" a="1"/>
  <c r="AI360" i="74" a="1"/>
  <c r="C231" i="74" a="1"/>
  <c r="D231" i="74" a="1"/>
  <c r="F231" i="74" a="1"/>
  <c r="AI222" i="74" a="1"/>
  <c r="B232" i="74" a="1"/>
  <c r="C232" i="74" a="1"/>
  <c r="AI230" i="74" a="1"/>
  <c r="AI236" i="74" a="1"/>
  <c r="AI338" i="74" a="1"/>
  <c r="AI245" i="74" a="1"/>
  <c r="AI272" i="74" a="1"/>
  <c r="AI233" i="74" a="1"/>
  <c r="H237" i="74" a="1"/>
  <c r="D232" i="74" a="1"/>
  <c r="H231" i="74" a="1"/>
  <c r="G231" i="74" a="1"/>
  <c r="AI210" i="74" a="1"/>
  <c r="AI206" i="74" a="1"/>
  <c r="AI200" i="74" a="1"/>
  <c r="AI197" i="74" a="1"/>
  <c r="AI196" i="74" a="1"/>
  <c r="AI193" i="74" a="1"/>
  <c r="AI176" i="74" a="1"/>
  <c r="AI174" i="74" a="1"/>
  <c r="AI171" i="74" a="1"/>
  <c r="AI170" i="74" a="1"/>
  <c r="AI166" i="74" a="1"/>
  <c r="AI157" i="74" a="1"/>
  <c r="AI150" i="74" a="1"/>
  <c r="AI86" i="74" a="1"/>
  <c r="AI76" i="74" a="1"/>
  <c r="AI67" i="74" a="1"/>
  <c r="AI53" i="74" a="1"/>
  <c r="AI47" i="74" a="1"/>
  <c r="AI39" i="74" a="1"/>
  <c r="AI34" i="74" a="1"/>
  <c r="AI32" i="74" a="1"/>
  <c r="AI28" i="74" a="1"/>
  <c r="AI24" i="74" a="1"/>
  <c r="AI18" i="74" a="1"/>
  <c r="AI7" i="74" a="1"/>
  <c r="AI1164" i="74" a="1"/>
  <c r="AI1133" i="74" a="1"/>
  <c r="AI1129" i="74" a="1"/>
  <c r="AI1126" i="74" a="1"/>
  <c r="AI1115" i="74" a="1"/>
  <c r="AI1107" i="74" a="1"/>
  <c r="AI1098" i="74" a="1"/>
  <c r="AI1087" i="74" a="1"/>
  <c r="AI1076" i="74" a="1"/>
  <c r="AI1065" i="74" a="1"/>
  <c r="AI1054" i="74" a="1"/>
  <c r="AI1041" i="74" a="1"/>
  <c r="AI994" i="74" a="1"/>
  <c r="AI991" i="74" a="1"/>
  <c r="AI988" i="74" a="1"/>
  <c r="AI985" i="74" a="1"/>
  <c r="AI982" i="74" a="1"/>
  <c r="AI979" i="74" a="1"/>
  <c r="AI976" i="74" a="1"/>
  <c r="AI973" i="74" a="1"/>
  <c r="AI970" i="74" a="1"/>
  <c r="AI967" i="74" a="1"/>
  <c r="AI964" i="74" a="1"/>
  <c r="AI961" i="74" a="1"/>
  <c r="AI958" i="74" a="1"/>
  <c r="AI955" i="74" a="1"/>
  <c r="AI952" i="74" a="1"/>
  <c r="AI949" i="74" a="1"/>
  <c r="AI946" i="74" a="1"/>
  <c r="AI942" i="74" a="1"/>
  <c r="AI938" i="74" a="1"/>
  <c r="AI935" i="74" a="1"/>
  <c r="AI932" i="74" a="1"/>
  <c r="AI929" i="74" a="1"/>
  <c r="AI926" i="74" a="1"/>
  <c r="AI924" i="74" a="1"/>
  <c r="AI921" i="74" a="1"/>
  <c r="AI918" i="74" a="1"/>
  <c r="AI915" i="74" a="1"/>
  <c r="AI912" i="74" a="1"/>
  <c r="AI908" i="74" a="1"/>
  <c r="AI904" i="74" a="1"/>
  <c r="AI900" i="74" a="1"/>
  <c r="AI896" i="74" a="1"/>
  <c r="AI893" i="74" a="1"/>
  <c r="AI890" i="74" a="1"/>
  <c r="AI887" i="74" a="1"/>
  <c r="AI884" i="74" a="1"/>
  <c r="AI881" i="74" a="1"/>
  <c r="AI878" i="74" a="1"/>
  <c r="AI875" i="74" a="1"/>
  <c r="AI872" i="74" a="1"/>
  <c r="AI869" i="74" a="1"/>
  <c r="AI865" i="74" a="1"/>
  <c r="AI859" i="74" a="1"/>
  <c r="AI848" i="74" a="1"/>
  <c r="AI839" i="74" a="1"/>
  <c r="AI821" i="74" a="1"/>
  <c r="AI808" i="74" a="1"/>
  <c r="AI795" i="74" a="1"/>
  <c r="AI784" i="74" a="1"/>
  <c r="AI772" i="74" a="1"/>
  <c r="AI762" i="74" a="1"/>
  <c r="AI752" i="74" a="1"/>
  <c r="AI742" i="74" a="1"/>
  <c r="AI730" i="74" a="1"/>
  <c r="AI719" i="74" a="1"/>
  <c r="AI702" i="74" a="1"/>
  <c r="AI687" i="74" a="1"/>
  <c r="AI674" i="74" a="1"/>
  <c r="AI659" i="74" a="1"/>
  <c r="AI639" i="74" a="1"/>
  <c r="AI627" i="74" a="1"/>
  <c r="AI613" i="74" a="1"/>
  <c r="AI600" i="74" a="1"/>
  <c r="AI587" i="74" a="1"/>
  <c r="AI574" i="74" a="1"/>
  <c r="AI562" i="74" a="1"/>
  <c r="AI549" i="74" a="1"/>
  <c r="AI536" i="74" a="1"/>
  <c r="AI523" i="74" a="1"/>
  <c r="AI355" i="74" a="1"/>
  <c r="AI351" i="74" a="1"/>
  <c r="AI347" i="74" a="1"/>
  <c r="AI248" i="74" a="1"/>
  <c r="AI250" i="74" a="1"/>
  <c r="AI252" i="74" a="1"/>
  <c r="AI344" i="74" a="1"/>
  <c r="AI254" i="74" a="1"/>
  <c r="AI256" i="74" a="1"/>
  <c r="AI258" i="74" a="1"/>
  <c r="AI260" i="74" a="1"/>
  <c r="AI263" i="74" a="1"/>
  <c r="AI269" i="74" a="1"/>
  <c r="AI342" i="74" a="1"/>
  <c r="AI273" i="74" a="1"/>
  <c r="AI278" i="74" a="1"/>
  <c r="AI283" i="74" a="1"/>
  <c r="AI287" i="74" a="1"/>
  <c r="AI291" i="74" a="1"/>
  <c r="AI295" i="74" a="1"/>
  <c r="AI299" i="74" a="1"/>
  <c r="AI302" i="74" a="1"/>
  <c r="AI303" i="74" a="1"/>
  <c r="AI304" i="74" a="1"/>
  <c r="AI307" i="74" a="1"/>
  <c r="AI330" i="74" a="1"/>
  <c r="AI313" i="74" a="1"/>
  <c r="AI319" i="74" a="1"/>
  <c r="AI329" i="74" a="1"/>
  <c r="AI346" i="74" a="1"/>
  <c r="AI301" i="74" a="1"/>
  <c r="AI350" i="74" a="1"/>
  <c r="AI298" i="74" a="1"/>
  <c r="AI294" i="74" a="1"/>
  <c r="AI290" i="74" a="1"/>
  <c r="AI285" i="74" a="1"/>
  <c r="AI281" i="74" a="1"/>
  <c r="AI277" i="74" a="1"/>
  <c r="AI274" i="74" a="1"/>
  <c r="AI271" i="74" a="1"/>
  <c r="AI354" i="74" a="1"/>
  <c r="AI364" i="74" a="1"/>
  <c r="AI369" i="74" a="1"/>
  <c r="AI374" i="74" a="1"/>
  <c r="AI378" i="74" a="1"/>
  <c r="AI382" i="74" a="1"/>
  <c r="AI386" i="74" a="1"/>
  <c r="AI390" i="74" a="1"/>
  <c r="AI394" i="74" a="1"/>
  <c r="AI247" i="74" a="1"/>
  <c r="AI399" i="74" a="1"/>
  <c r="AI403" i="74" a="1"/>
  <c r="AI408" i="74" a="1"/>
  <c r="AI413" i="74" a="1"/>
  <c r="AI418" i="74" a="1"/>
  <c r="AI422" i="74" a="1"/>
  <c r="AI427" i="74" a="1"/>
  <c r="AI432" i="74" a="1"/>
  <c r="AI436" i="74" a="1"/>
  <c r="AI244" i="74" a="1"/>
  <c r="AI442" i="74" a="1"/>
  <c r="AI447" i="74" a="1"/>
  <c r="AI452" i="74" a="1"/>
  <c r="AI457" i="74" a="1"/>
  <c r="AI461" i="74" a="1"/>
  <c r="AI466" i="74" a="1"/>
  <c r="AI471" i="74" a="1"/>
  <c r="AI474" i="74" a="1"/>
  <c r="AI478" i="74" a="1"/>
  <c r="AI242" i="74" a="1"/>
  <c r="AI484" i="74" a="1"/>
  <c r="AI488" i="74" a="1"/>
  <c r="AI492" i="74" a="1"/>
  <c r="AI496" i="74" a="1"/>
  <c r="AI500" i="74" a="1"/>
  <c r="AI504" i="74" a="1"/>
  <c r="AI508" i="74" a="1"/>
  <c r="AI513" i="74" a="1"/>
  <c r="AI518" i="74" a="1"/>
  <c r="AI240" i="74" a="1"/>
  <c r="AI524" i="74" a="1"/>
  <c r="AI528" i="74" a="1"/>
  <c r="AI533" i="74" a="1"/>
  <c r="AI539" i="74" a="1"/>
  <c r="AI544" i="74" a="1"/>
  <c r="AI550" i="74" a="1"/>
  <c r="AI553" i="74" a="1"/>
  <c r="AI559" i="74" a="1"/>
  <c r="AI565" i="74" a="1"/>
  <c r="AI237" i="74" a="1"/>
  <c r="F239" i="74" a="1"/>
  <c r="D239" i="74" a="1"/>
  <c r="G238" i="74" a="1"/>
  <c r="C238" i="74" a="1"/>
  <c r="AI228" i="74" a="1"/>
  <c r="AI219" i="74" a="1"/>
  <c r="AI217" i="74" a="1"/>
  <c r="AI215" i="74" a="1"/>
  <c r="AI205" i="74" a="1"/>
  <c r="AI195" i="74" a="1"/>
  <c r="AI175" i="74" a="1"/>
  <c r="AI169" i="74" a="1"/>
  <c r="AI148" i="74" a="1"/>
  <c r="AI145" i="74" a="1"/>
  <c r="AI143" i="74" a="1"/>
  <c r="AI141" i="74" a="1"/>
  <c r="AI138" i="74" a="1"/>
  <c r="AI136" i="74" a="1"/>
  <c r="AI134" i="74" a="1"/>
  <c r="AI131" i="74" a="1"/>
  <c r="AI128" i="74" a="1"/>
  <c r="AI124" i="74" a="1"/>
  <c r="AI123" i="74" a="1"/>
  <c r="AI120" i="74" a="1"/>
  <c r="AI117" i="74" a="1"/>
  <c r="AI115" i="74" a="1"/>
  <c r="AI103" i="74" a="1"/>
  <c r="AI100" i="74" a="1"/>
  <c r="AI96" i="74" a="1"/>
  <c r="AI93" i="74" a="1"/>
  <c r="AI90" i="74" a="1"/>
  <c r="AI68" i="74" a="1"/>
  <c r="AI61" i="74" a="1"/>
  <c r="AI57" i="74" a="1"/>
  <c r="AI49" i="74" a="1"/>
  <c r="AI46" i="74" a="1"/>
  <c r="AI41" i="74" a="1"/>
  <c r="AI35" i="74" a="1"/>
  <c r="AI1171" i="74" a="1"/>
  <c r="AI20" i="74" a="1"/>
  <c r="AI14" i="74" a="1"/>
  <c r="AI9" i="74" a="1"/>
  <c r="AI1166" i="74" a="1"/>
  <c r="AI1147" i="74" a="1"/>
  <c r="AI1144" i="74" a="1"/>
  <c r="AI1137" i="74" a="1"/>
  <c r="AI1131" i="74" a="1"/>
  <c r="AI1128" i="74" a="1"/>
  <c r="AI1125" i="74" a="1"/>
  <c r="AI1121" i="74" a="1"/>
  <c r="AI1118" i="74" a="1"/>
  <c r="AI1114" i="74" a="1"/>
  <c r="AI1111" i="74" a="1"/>
  <c r="AI1108" i="74" a="1"/>
  <c r="AI1104" i="74" a="1"/>
  <c r="AI1100" i="74" a="1"/>
  <c r="AI1097" i="74" a="1"/>
  <c r="AI1093" i="74" a="1"/>
  <c r="AI1089" i="74" a="1"/>
  <c r="AI1085" i="74" a="1"/>
  <c r="AI1081" i="74" a="1"/>
  <c r="AI794" i="74" a="1"/>
  <c r="AI790" i="74" a="1"/>
  <c r="AI785" i="74" a="1"/>
  <c r="AI781" i="74" a="1"/>
  <c r="AI777" i="74" a="1"/>
  <c r="AI771" i="74" a="1"/>
  <c r="AI767" i="74" a="1"/>
  <c r="AI764" i="74" a="1"/>
  <c r="AI759" i="74" a="1"/>
  <c r="AI755" i="74" a="1"/>
  <c r="AI750" i="74" a="1"/>
  <c r="AI747" i="74" a="1"/>
  <c r="AI743" i="74" a="1"/>
  <c r="AI739" i="74" a="1"/>
  <c r="AI735" i="74" a="1"/>
  <c r="AI731" i="74" a="1"/>
  <c r="AI727" i="74" a="1"/>
  <c r="AI722" i="74" a="1"/>
  <c r="AI718" i="74" a="1"/>
  <c r="AI714" i="74" a="1"/>
  <c r="AI709" i="74" a="1"/>
  <c r="AI703" i="74" a="1"/>
  <c r="AI697" i="74" a="1"/>
  <c r="AI692" i="74" a="1"/>
  <c r="AI686" i="74" a="1"/>
  <c r="AI681" i="74" a="1"/>
  <c r="AI675" i="74" a="1"/>
  <c r="AI669" i="74" a="1"/>
  <c r="AI664" i="74" a="1"/>
  <c r="AI658" i="74" a="1"/>
  <c r="AI653" i="74" a="1"/>
  <c r="AI648" i="74" a="1"/>
  <c r="AI643" i="74" a="1"/>
  <c r="AI637" i="74" a="1"/>
  <c r="AI632" i="74" a="1"/>
  <c r="AI628" i="74" a="1"/>
  <c r="AI622" i="74" a="1"/>
  <c r="AI617" i="74" a="1"/>
  <c r="AI611" i="74" a="1"/>
  <c r="AI606" i="74" a="1"/>
  <c r="AI602" i="74" a="1"/>
  <c r="AI596" i="74" a="1"/>
  <c r="AI591" i="74" a="1"/>
  <c r="AI585" i="74" a="1"/>
  <c r="AI580" i="74" a="1"/>
  <c r="AI577" i="74" a="1"/>
  <c r="AI571" i="74" a="1"/>
  <c r="AI566" i="74" a="1"/>
  <c r="AI560" i="74" a="1"/>
  <c r="AI555" i="74" a="1"/>
  <c r="AI551" i="74" a="1"/>
  <c r="AI545" i="74" a="1"/>
  <c r="AI540" i="74" a="1"/>
  <c r="AI534" i="74" a="1"/>
  <c r="AI530" i="74" a="1"/>
  <c r="AI525" i="74" a="1"/>
  <c r="AI519" i="74" a="1"/>
  <c r="AI514" i="74" a="1"/>
  <c r="AI510" i="74" a="1"/>
  <c r="AI505" i="74" a="1"/>
  <c r="AI501" i="74" a="1"/>
  <c r="AI497" i="74" a="1"/>
  <c r="AI493" i="74" a="1"/>
  <c r="AI489" i="74" a="1"/>
  <c r="AI485" i="74" a="1"/>
  <c r="AI479" i="74" a="1"/>
  <c r="AI475" i="74" a="1"/>
  <c r="AI470" i="74" a="1"/>
  <c r="AI465" i="74" a="1"/>
  <c r="AI460" i="74" a="1"/>
  <c r="AI456" i="74" a="1"/>
  <c r="AI451" i="74" a="1"/>
  <c r="AI446" i="74" a="1"/>
  <c r="AI441" i="74" a="1"/>
  <c r="AI437" i="74" a="1"/>
  <c r="AI433" i="74" a="1"/>
  <c r="AI428" i="74" a="1"/>
  <c r="AI423" i="74" a="1"/>
  <c r="AI419" i="74" a="1"/>
  <c r="AI414" i="74" a="1"/>
  <c r="AI409" i="74" a="1"/>
  <c r="AI404" i="74" a="1"/>
  <c r="AI400" i="74" a="1"/>
  <c r="AI395" i="74" a="1"/>
  <c r="AI391" i="74" a="1"/>
  <c r="AI387" i="74" a="1"/>
  <c r="AI383" i="74" a="1"/>
  <c r="AI379" i="74" a="1"/>
  <c r="AI375" i="74" a="1"/>
  <c r="AI370" i="74" a="1"/>
  <c r="AI366" i="74" a="1"/>
  <c r="AI362" i="74" a="1"/>
  <c r="AI356" i="74" a="1"/>
  <c r="AI268" i="74" a="1"/>
  <c r="AI267" i="74" a="1"/>
  <c r="AI266" i="74" a="1"/>
  <c r="AI265" i="74" a="1"/>
  <c r="AI264" i="74" a="1"/>
  <c r="AI262" i="74" a="1"/>
  <c r="AI570" i="74" a="1"/>
  <c r="AI576" i="74" a="1"/>
  <c r="AI582" i="74" a="1"/>
  <c r="AI588" i="74" a="1"/>
  <c r="AI592" i="74" a="1"/>
  <c r="AI598" i="74" a="1"/>
  <c r="AI603" i="74" a="1"/>
  <c r="AI608" i="74" a="1"/>
  <c r="AI614" i="74" a="1"/>
  <c r="AI261" i="74" a="1"/>
  <c r="AI618" i="74" a="1"/>
  <c r="AI624" i="74" a="1"/>
  <c r="AI629" i="74" a="1"/>
  <c r="AI634" i="74" a="1"/>
  <c r="AI640" i="74" a="1"/>
  <c r="AI644" i="74" a="1"/>
  <c r="AI650" i="74" a="1"/>
  <c r="AI654" i="74" a="1"/>
  <c r="AI660" i="74" a="1"/>
  <c r="AI259" i="74" a="1"/>
  <c r="AI666" i="74" a="1"/>
  <c r="AI671" i="74" a="1"/>
  <c r="AI677" i="74" a="1"/>
  <c r="AI682" i="74" a="1"/>
  <c r="AI688" i="74" a="1"/>
  <c r="AI694" i="74" a="1"/>
  <c r="AI699" i="74" a="1"/>
  <c r="AI705" i="74" a="1"/>
  <c r="AI710" i="74" a="1"/>
  <c r="AI257" i="74" a="1"/>
  <c r="AI715" i="74" a="1"/>
  <c r="AI720" i="74" a="1"/>
  <c r="AI724" i="74" a="1"/>
  <c r="AI728" i="74" a="1"/>
  <c r="AI732" i="74" a="1"/>
  <c r="AI737" i="74" a="1"/>
  <c r="AI740" i="74" a="1"/>
  <c r="AI745" i="74" a="1"/>
  <c r="AI748" i="74" a="1"/>
  <c r="AI255" i="74" a="1"/>
  <c r="AI753" i="74" a="1"/>
  <c r="AI756" i="74" a="1"/>
  <c r="AI760" i="74" a="1"/>
  <c r="AI765" i="74" a="1"/>
  <c r="AI769" i="74" a="1"/>
  <c r="AI773" i="74" a="1"/>
  <c r="AI778" i="74" a="1"/>
  <c r="AI782" i="74" a="1"/>
  <c r="AI788" i="74" a="1"/>
  <c r="AI253" i="74" a="1"/>
  <c r="AI792" i="74" a="1"/>
  <c r="AI797" i="74" a="1"/>
  <c r="AI801" i="74" a="1"/>
  <c r="AI805" i="74" a="1"/>
  <c r="AI811" i="74" a="1"/>
  <c r="AI814" i="74" a="1"/>
  <c r="AI818" i="74" a="1"/>
  <c r="AI824" i="74" a="1"/>
  <c r="AI827" i="74" a="1"/>
  <c r="AI251" i="74" a="1"/>
  <c r="AI831" i="74" a="1"/>
  <c r="AI836" i="74" a="1"/>
  <c r="AI840" i="74" a="1"/>
  <c r="AI844" i="74" a="1"/>
  <c r="AI1038" i="74" a="1"/>
  <c r="AI1049" i="74" a="1"/>
  <c r="AI1061" i="74" a="1"/>
  <c r="AI1072" i="74" a="1"/>
  <c r="AI1084" i="74" a="1"/>
  <c r="AI249" i="74" a="1"/>
  <c r="AI1094" i="74" a="1"/>
  <c r="AI1102" i="74" a="1"/>
  <c r="B231" i="74" a="1"/>
  <c r="I231" i="74" s="1"/>
  <c r="AI1110" i="74" a="1"/>
  <c r="AI1113" i="74" a="1"/>
  <c r="AI1116" i="74" a="1"/>
  <c r="AI1119" i="74" a="1"/>
  <c r="AI1122" i="74" a="1"/>
  <c r="AI1165" i="74" a="1"/>
  <c r="AI246" i="74" a="1"/>
  <c r="AI5" i="74" a="1"/>
  <c r="AI11" i="74" a="1"/>
  <c r="AI22" i="74" a="1"/>
  <c r="AI31" i="74" a="1"/>
  <c r="AI38" i="74" a="1"/>
  <c r="AI45" i="74" a="1"/>
  <c r="AI66" i="74" a="1"/>
  <c r="AI69" i="74" a="1"/>
  <c r="AI73" i="74" a="1"/>
  <c r="AI243" i="74" a="1"/>
  <c r="AI77" i="74" a="1"/>
  <c r="AI79" i="74" a="1"/>
  <c r="AI81" i="74" a="1"/>
  <c r="AI85" i="74" a="1"/>
  <c r="AI88" i="74" a="1"/>
  <c r="AI91" i="74" a="1"/>
  <c r="AI94" i="74" a="1"/>
  <c r="AI97" i="74" a="1"/>
  <c r="AI98" i="74" a="1"/>
  <c r="AI241" i="74" a="1"/>
  <c r="AI101" i="74" a="1"/>
  <c r="AI105" i="74" a="1"/>
  <c r="AI107" i="74" a="1"/>
  <c r="AI109" i="74" a="1"/>
  <c r="AI126" i="74" a="1"/>
  <c r="AI153" i="74" a="1"/>
  <c r="AI163" i="74" a="1"/>
  <c r="AI165" i="74" a="1"/>
  <c r="AI181" i="74" a="1"/>
  <c r="AI238" i="74" a="1"/>
  <c r="AI232" i="74" a="1"/>
  <c r="C239" i="74" a="1"/>
  <c r="AI220" i="74" a="1"/>
  <c r="AI214" i="74" a="1"/>
  <c r="AI211" i="74" a="1"/>
  <c r="AI207" i="74" a="1"/>
  <c r="AI202" i="74" a="1"/>
  <c r="AI190" i="74" a="1"/>
  <c r="AI187" i="74" a="1"/>
  <c r="AI87" i="74" a="1"/>
  <c r="AI71" i="74" a="1"/>
  <c r="AI58" i="74" a="1"/>
  <c r="AI56" i="74" a="1"/>
  <c r="AI51" i="74" a="1"/>
  <c r="AI30" i="74" a="1"/>
  <c r="AI27" i="74" a="1"/>
  <c r="AI25" i="74" a="1"/>
  <c r="AI19" i="74" a="1"/>
  <c r="AI13" i="74" a="1"/>
  <c r="AI1168" i="74" a="1"/>
  <c r="AI1161" i="74" a="1"/>
  <c r="AI1158" i="74" a="1"/>
  <c r="AI1157" i="74" a="1"/>
  <c r="AI1153" i="74" a="1"/>
  <c r="AI1150" i="74" a="1"/>
  <c r="AI1146" i="74" a="1"/>
  <c r="AI1140" i="74" a="1"/>
  <c r="AI1134" i="74" a="1"/>
  <c r="AI1077" i="74" a="1"/>
  <c r="AI1073" i="74" a="1"/>
  <c r="AI1069" i="74" a="1"/>
  <c r="AI1064" i="74" a="1"/>
  <c r="AI1059" i="74" a="1"/>
  <c r="AI1055" i="74" a="1"/>
  <c r="AI1050" i="74" a="1"/>
  <c r="AI1046" i="74" a="1"/>
  <c r="AI1042" i="74" a="1"/>
  <c r="AI1036" i="74" a="1"/>
  <c r="AI1033" i="74" a="1"/>
  <c r="AI1029" i="74" a="1"/>
  <c r="AI1026" i="74" a="1"/>
  <c r="AI1023" i="74" a="1"/>
  <c r="AI1020" i="74" a="1"/>
  <c r="AI1017" i="74" a="1"/>
  <c r="AI1014" i="74" a="1"/>
  <c r="AI1011" i="74" a="1"/>
  <c r="AI1008" i="74" a="1"/>
  <c r="AI1005" i="74" a="1"/>
  <c r="AI1002" i="74" a="1"/>
  <c r="AI999" i="74" a="1"/>
  <c r="AI996" i="74" a="1"/>
  <c r="AI993" i="74" a="1"/>
  <c r="AI990" i="74" a="1"/>
  <c r="AI987" i="74" a="1"/>
  <c r="AI984" i="74" a="1"/>
  <c r="AI981" i="74" a="1"/>
  <c r="AI978" i="74" a="1"/>
  <c r="AI975" i="74" a="1"/>
  <c r="AI972" i="74" a="1"/>
  <c r="AI969" i="74" a="1"/>
  <c r="AI966" i="74" a="1"/>
  <c r="AI963" i="74" a="1"/>
  <c r="AI960" i="74" a="1"/>
  <c r="AI957" i="74" a="1"/>
  <c r="AI953" i="74" a="1"/>
  <c r="AI950" i="74" a="1"/>
  <c r="AI947" i="74" a="1"/>
  <c r="AI944" i="74" a="1"/>
  <c r="AI939" i="74" a="1"/>
  <c r="AI936" i="74" a="1"/>
  <c r="AI933" i="74" a="1"/>
  <c r="AI930" i="74" a="1"/>
  <c r="AI927" i="74" a="1"/>
  <c r="AI923" i="74" a="1"/>
  <c r="AI920" i="74" a="1"/>
  <c r="AI917" i="74" a="1"/>
  <c r="AI914" i="74" a="1"/>
  <c r="AI911" i="74" a="1"/>
  <c r="AI907" i="74" a="1"/>
  <c r="AI903" i="74" a="1"/>
  <c r="AI899" i="74" a="1"/>
  <c r="AI895" i="74" a="1"/>
  <c r="AI892" i="74" a="1"/>
  <c r="AI889" i="74" a="1"/>
  <c r="AI886" i="74" a="1"/>
  <c r="AI883" i="74" a="1"/>
  <c r="AI880" i="74" a="1"/>
  <c r="AI877" i="74" a="1"/>
  <c r="AI874" i="74" a="1"/>
  <c r="AI871" i="74" a="1"/>
  <c r="AI867" i="74" a="1"/>
  <c r="AI864" i="74" a="1"/>
  <c r="AI862" i="74" a="1"/>
  <c r="AI858" i="74" a="1"/>
  <c r="AI855" i="74" a="1"/>
  <c r="AI851" i="74" a="1"/>
  <c r="AI847" i="74" a="1"/>
  <c r="AI835" i="74" a="1"/>
  <c r="AI819" i="74" a="1"/>
  <c r="AI810" i="74" a="1"/>
  <c r="AI798" i="74" a="1"/>
  <c r="AI787" i="74" a="1"/>
  <c r="AI775" i="74" a="1"/>
  <c r="AI763" i="74" a="1"/>
  <c r="AI751" i="74" a="1"/>
  <c r="AI736" i="74" a="1"/>
  <c r="AI725" i="74" a="1"/>
  <c r="AI713" i="74" a="1"/>
  <c r="AI698" i="74" a="1"/>
  <c r="AI684" i="74" a="1"/>
  <c r="AI670" i="74" a="1"/>
  <c r="AI656" i="74" a="1"/>
  <c r="AI359" i="74" a="1"/>
  <c r="AI358" i="74" a="1"/>
  <c r="AI357" i="74" a="1"/>
  <c r="AI199" i="74" a="1"/>
  <c r="AI204" i="74" a="1"/>
  <c r="AI209" i="74" a="1"/>
  <c r="AI212" i="74" a="1"/>
  <c r="AI337" i="74" a="1"/>
  <c r="G234" i="74" a="1"/>
  <c r="H234" i="74" a="1"/>
  <c r="B235" i="74" a="1"/>
  <c r="F235" i="74" a="1"/>
  <c r="G235" i="74" a="1"/>
  <c r="AI226" i="74" a="1"/>
  <c r="F236" i="74" a="1"/>
  <c r="AI336" i="74" a="1"/>
  <c r="AI333" i="74" a="1"/>
  <c r="AI328" i="74" a="1"/>
  <c r="AI325" i="74" a="1"/>
  <c r="AI322" i="74" a="1"/>
  <c r="AI318" i="74" a="1"/>
  <c r="AI315" i="74" a="1"/>
  <c r="AI311" i="74" a="1"/>
  <c r="AI308" i="74" a="1"/>
  <c r="C237" i="74" a="1"/>
  <c r="G237" i="74" a="1"/>
  <c r="D238" i="74" a="1"/>
  <c r="AI305" i="74" a="1"/>
  <c r="H238" i="74" a="1"/>
  <c r="AI343" i="74" a="1"/>
  <c r="AI348" i="74" a="1"/>
  <c r="AI352" i="74" a="1"/>
  <c r="AI371" i="74" a="1"/>
  <c r="AI396" i="74" a="1"/>
  <c r="AI296" i="74" a="1"/>
  <c r="AI292" i="74" a="1"/>
  <c r="AI288" i="74" a="1"/>
  <c r="AI284" i="74" a="1"/>
  <c r="AI280" i="74" a="1"/>
  <c r="AI276" i="74" a="1"/>
  <c r="AI270" i="74" a="1"/>
  <c r="AI411" i="74" a="1"/>
  <c r="AI424" i="74" a="1"/>
  <c r="AI438" i="74" a="1"/>
  <c r="AI450" i="74" a="1"/>
  <c r="AI462" i="74" a="1"/>
  <c r="AI481" i="74" a="1"/>
  <c r="AI515" i="74" a="1"/>
  <c r="AI529" i="74" a="1"/>
  <c r="AI541" i="74" a="1"/>
  <c r="AI239" i="74" a="1"/>
  <c r="AI235" i="74" a="1"/>
  <c r="AI231" i="74" a="1"/>
  <c r="B239" i="74" a="1"/>
  <c r="F238" i="74" a="1"/>
  <c r="B238" i="74" a="1"/>
  <c r="F237" i="74" a="1"/>
  <c r="B237" i="74" a="1"/>
  <c r="H236" i="74" a="1"/>
  <c r="D236" i="74" a="1"/>
  <c r="H235" i="74" a="1"/>
  <c r="C235" i="74" a="1"/>
  <c r="H233" i="74" a="1"/>
  <c r="G233" i="74" a="1"/>
  <c r="F233" i="74" a="1"/>
  <c r="D233" i="74" a="1"/>
  <c r="C233" i="74" a="1"/>
  <c r="B233" i="74" a="1"/>
  <c r="AI223" i="74" a="1"/>
  <c r="H232" i="74" a="1"/>
  <c r="G232" i="74" a="1"/>
  <c r="F232" i="74" a="1"/>
  <c r="AI201" i="74" a="1"/>
  <c r="AI189" i="74" a="1"/>
  <c r="AI186" i="74" a="1"/>
  <c r="AI173" i="74" a="1"/>
  <c r="AI168" i="74" a="1"/>
  <c r="AI164" i="74" a="1"/>
  <c r="AI160" i="74" a="1"/>
  <c r="AI159" i="74" a="1"/>
  <c r="AI156" i="74" a="1"/>
  <c r="AI154" i="74" a="1"/>
  <c r="AI151" i="74" a="1"/>
  <c r="AI146" i="74" a="1"/>
  <c r="AI140" i="74" a="1"/>
  <c r="AI137" i="74" a="1"/>
  <c r="AI135" i="74" a="1"/>
  <c r="AI132" i="74" a="1"/>
  <c r="AI129" i="74" a="1"/>
  <c r="AI122" i="74" a="1"/>
  <c r="AI119" i="74" a="1"/>
  <c r="AI116" i="74" a="1"/>
  <c r="AI114" i="74" a="1"/>
  <c r="AI112" i="74" a="1"/>
  <c r="AI110" i="74" a="1"/>
  <c r="AI102" i="74" a="1"/>
  <c r="AI99" i="74" a="1"/>
  <c r="AI95" i="74" a="1"/>
  <c r="AI92" i="74" a="1"/>
  <c r="AI89" i="74" a="1"/>
  <c r="AI80" i="74" a="1"/>
  <c r="AI72" i="74" a="1"/>
  <c r="AI64" i="74" a="1"/>
  <c r="AI59" i="74" a="1"/>
  <c r="AI55" i="74" a="1"/>
  <c r="AI37" i="74" a="1"/>
  <c r="AI29" i="74" a="1"/>
  <c r="AI21" i="74" a="1"/>
  <c r="AI8" i="74" a="1"/>
  <c r="AI1169" i="74" a="1"/>
  <c r="AI1154" i="74" a="1"/>
  <c r="AI1148" i="74" a="1"/>
  <c r="AI1141" i="74" a="1"/>
  <c r="AI1132" i="74" a="1"/>
  <c r="AI1096" i="74" a="1"/>
  <c r="AI1092" i="74" a="1"/>
  <c r="AI1088" i="74" a="1"/>
  <c r="AI1083" i="74" a="1"/>
  <c r="AI1079" i="74" a="1"/>
  <c r="AI1075" i="74" a="1"/>
  <c r="AI1071" i="74" a="1"/>
  <c r="AI1067" i="74" a="1"/>
  <c r="AI1062" i="74" a="1"/>
  <c r="AI1058" i="74" a="1"/>
  <c r="AI1052" i="74" a="1"/>
  <c r="AI1048" i="74" a="1"/>
  <c r="AI1044" i="74" a="1"/>
  <c r="AI1039" i="74" a="1"/>
  <c r="AI1035" i="74" a="1"/>
  <c r="AI1031" i="74" a="1"/>
  <c r="AI1028" i="74" a="1"/>
  <c r="AI1025" i="74" a="1"/>
  <c r="AI1022" i="74" a="1"/>
  <c r="AI943" i="74" a="1"/>
  <c r="AI849" i="74" a="1"/>
  <c r="AI845" i="74" a="1"/>
  <c r="AI841" i="74" a="1"/>
  <c r="AI837" i="74" a="1"/>
  <c r="AI832" i="74" a="1"/>
  <c r="AI828" i="74" a="1"/>
  <c r="AI825" i="74" a="1"/>
  <c r="AI820" i="74" a="1"/>
  <c r="AI815" i="74" a="1"/>
  <c r="AI812" i="74" a="1"/>
  <c r="AI806" i="74" a="1"/>
  <c r="AI802" i="74" a="1"/>
  <c r="AI799" i="74" a="1"/>
  <c r="AI793" i="74" a="1"/>
  <c r="AI789" i="74" a="1"/>
  <c r="AI783" i="74" a="1"/>
  <c r="AI780" i="74" a="1"/>
  <c r="AI776" i="74" a="1"/>
  <c r="AI770" i="74" a="1"/>
  <c r="AI766" i="74" a="1"/>
  <c r="AI761" i="74" a="1"/>
  <c r="AI757" i="74" a="1"/>
  <c r="AI754" i="74" a="1"/>
  <c r="AI749" i="74" a="1"/>
  <c r="AI746" i="74" a="1"/>
  <c r="AI741" i="74" a="1"/>
  <c r="AI738" i="74" a="1"/>
  <c r="AI733" i="74" a="1"/>
  <c r="AI729" i="74" a="1"/>
  <c r="AI726" i="74" a="1"/>
  <c r="AI721" i="74" a="1"/>
  <c r="AI716" i="74" a="1"/>
  <c r="AI711" i="74" a="1"/>
  <c r="AI707" i="74" a="1"/>
  <c r="AI700" i="74" a="1"/>
  <c r="AI695" i="74" a="1"/>
  <c r="AI690" i="74" a="1"/>
  <c r="AI683" i="74" a="1"/>
  <c r="AI679" i="74" a="1"/>
  <c r="AI672" i="74" a="1"/>
  <c r="AI667" i="74" a="1"/>
  <c r="AI662" i="74" a="1"/>
  <c r="AI655" i="74" a="1"/>
  <c r="AI651" i="74" a="1"/>
  <c r="AI645" i="74" a="1"/>
  <c r="AI641" i="74" a="1"/>
  <c r="AI635" i="74" a="1"/>
  <c r="AI630" i="74" a="1"/>
  <c r="AI625" i="74" a="1"/>
  <c r="AI620" i="74" a="1"/>
  <c r="AI615" i="74" a="1"/>
  <c r="AI609" i="74" a="1"/>
  <c r="AI604" i="74" a="1"/>
  <c r="AI599" i="74" a="1"/>
  <c r="AI594" i="74" a="1"/>
  <c r="AI589" i="74" a="1"/>
  <c r="AI583" i="74" a="1"/>
  <c r="AI578" i="74" a="1"/>
  <c r="AI573" i="74" a="1"/>
  <c r="AI568" i="74" a="1"/>
  <c r="AI563" i="74" a="1"/>
  <c r="AI557" i="74" a="1"/>
  <c r="AI552" i="74" a="1"/>
  <c r="AI546" i="74" a="1"/>
  <c r="AI542" i="74" a="1"/>
  <c r="AI537" i="74" a="1"/>
  <c r="AI531" i="74" a="1"/>
  <c r="AI526" i="74" a="1"/>
  <c r="AI521" i="74" a="1"/>
  <c r="AI516" i="74" a="1"/>
  <c r="AI511" i="74" a="1"/>
  <c r="AI506" i="74" a="1"/>
  <c r="AI502" i="74" a="1"/>
  <c r="AI498" i="74" a="1"/>
  <c r="AI494" i="74" a="1"/>
  <c r="AI490" i="74" a="1"/>
  <c r="AI486" i="74" a="1"/>
  <c r="AI482" i="74" a="1"/>
  <c r="AI476" i="74" a="1"/>
  <c r="AI472" i="74" a="1"/>
  <c r="AI468" i="74" a="1"/>
  <c r="AI463" i="74" a="1"/>
  <c r="AI458" i="74" a="1"/>
  <c r="AI454" i="74" a="1"/>
  <c r="AI448" i="74" a="1"/>
  <c r="AI444" i="74" a="1"/>
  <c r="AI439" i="74" a="1"/>
  <c r="AI434" i="74" a="1"/>
  <c r="AI430" i="74" a="1"/>
  <c r="AI425" i="74" a="1"/>
  <c r="AI420" i="74" a="1"/>
  <c r="AI415" i="74" a="1"/>
  <c r="AI410" i="74" a="1"/>
  <c r="AI406" i="74" a="1"/>
  <c r="AI401" i="74" a="1"/>
  <c r="AI397" i="74" a="1"/>
  <c r="AI392" i="74" a="1"/>
  <c r="AI388" i="74" a="1"/>
  <c r="AI384" i="74" a="1"/>
  <c r="AI380" i="74" a="1"/>
  <c r="AI376" i="74" a="1"/>
  <c r="AI372" i="74" a="1"/>
  <c r="AI367" i="74" a="1"/>
  <c r="AI363" i="74" a="1"/>
  <c r="AI339" i="74" a="1"/>
  <c r="AI556" i="74" a="1"/>
  <c r="AI567" i="74" a="1"/>
  <c r="AI581" i="74" a="1"/>
  <c r="AI593" i="74" a="1"/>
  <c r="AI607" i="74" a="1"/>
  <c r="AI619" i="74" a="1"/>
  <c r="AI633" i="74" a="1"/>
  <c r="AI647" i="74" a="1"/>
  <c r="AI661" i="74" a="1"/>
  <c r="AI676" i="74" a="1"/>
  <c r="AI689" i="74" a="1"/>
  <c r="AI704" i="74" a="1"/>
  <c r="AI332" i="74" a="1"/>
  <c r="AI327" i="74" a="1"/>
  <c r="AI324" i="74" a="1"/>
  <c r="AI321" i="74" a="1"/>
  <c r="AI317" i="74" a="1"/>
  <c r="AI314" i="74" a="1"/>
  <c r="AI309" i="74" a="1"/>
  <c r="AI229" i="74" a="1"/>
  <c r="AI227" i="74" a="1"/>
  <c r="C236" i="74" a="1"/>
  <c r="D235" i="74" a="1"/>
  <c r="AI225" i="74" a="1"/>
  <c r="F234" i="74" a="1"/>
  <c r="D234" i="74" a="1"/>
  <c r="C234" i="74" a="1"/>
  <c r="B234" i="74" a="1"/>
  <c r="AI224" i="74" a="1"/>
  <c r="AI194" i="74" a="1"/>
  <c r="AI192" i="74" a="1"/>
  <c r="AI191" i="74" a="1"/>
  <c r="AI183" i="74" a="1"/>
  <c r="AI179" i="74" a="1"/>
  <c r="AI178" i="74" a="1"/>
  <c r="AI172" i="74" a="1"/>
  <c r="AI161" i="74" a="1"/>
  <c r="AI155" i="74" a="1"/>
  <c r="AI4" i="74" a="1"/>
  <c r="AI3" i="74" a="1"/>
  <c r="AI1170" i="74" a="1"/>
  <c r="AI1162" i="74" a="1"/>
  <c r="AI1159" i="74" a="1"/>
  <c r="AI1155" i="74" a="1"/>
  <c r="AI1152" i="74" a="1"/>
  <c r="AI1149" i="74" a="1"/>
  <c r="AI1145" i="74" a="1"/>
  <c r="AI1143" i="74" a="1"/>
  <c r="AI1136" i="74" a="1"/>
  <c r="AI1101" i="74" a="1"/>
  <c r="AI1090" i="74" a="1"/>
  <c r="AI1080" i="74" a="1"/>
  <c r="AI1068" i="74" a="1"/>
  <c r="AI1057" i="74" a="1"/>
  <c r="AI1045" i="74" a="1"/>
  <c r="AI1032" i="74" a="1"/>
  <c r="AI1019" i="74" a="1"/>
  <c r="AI1016" i="74" a="1"/>
  <c r="AI1013" i="74" a="1"/>
  <c r="AI1010" i="74" a="1"/>
  <c r="AI1007" i="74" a="1"/>
  <c r="AI1004" i="74" a="1"/>
  <c r="AI1001" i="74" a="1"/>
  <c r="AI998" i="74" a="1"/>
  <c r="AI995" i="74" a="1"/>
  <c r="AI992" i="74" a="1"/>
  <c r="AI989" i="74" a="1"/>
  <c r="AI986" i="74" a="1"/>
  <c r="AI983" i="74" a="1"/>
  <c r="AI980" i="74" a="1"/>
  <c r="AI977" i="74" a="1"/>
  <c r="AI974" i="74" a="1"/>
  <c r="AI971" i="74" a="1"/>
  <c r="AI968" i="74" a="1"/>
  <c r="AI965" i="74" a="1"/>
  <c r="AI962" i="74" a="1"/>
  <c r="AI959" i="74" a="1"/>
  <c r="AI956" i="74" a="1"/>
  <c r="AI954" i="74" a="1"/>
  <c r="AI951" i="74" a="1"/>
  <c r="AI948" i="74" a="1"/>
  <c r="AI945" i="74" a="1"/>
  <c r="AI940" i="74" a="1"/>
  <c r="AI937" i="74" a="1"/>
  <c r="AI910" i="74" a="1"/>
  <c r="AI906" i="74" a="1"/>
  <c r="AI902" i="74" a="1"/>
  <c r="AI898" i="74" a="1"/>
  <c r="AI868" i="74" a="1"/>
  <c r="AI861" i="74" a="1"/>
  <c r="AI857" i="74" a="1"/>
  <c r="AI854" i="74" a="1"/>
  <c r="AI850" i="74" a="1"/>
  <c r="AI846" i="74" a="1"/>
  <c r="AI843" i="74" a="1"/>
  <c r="AI838" i="74" a="1"/>
  <c r="AI833" i="74" a="1"/>
  <c r="AI830" i="74" a="1"/>
  <c r="AI826" i="74" a="1"/>
  <c r="AI822" i="74" a="1"/>
  <c r="AI816" i="74" a="1"/>
  <c r="AI813" i="74" a="1"/>
  <c r="AI807" i="74" a="1"/>
  <c r="AI803" i="74" a="1"/>
  <c r="AI800" i="74" a="1"/>
  <c r="AI706" i="74" a="1"/>
  <c r="AI693" i="74" a="1"/>
  <c r="AI678" i="74" a="1"/>
  <c r="AI665" i="74" a="1"/>
  <c r="AI649" i="74" a="1"/>
  <c r="AI638" i="74" a="1"/>
  <c r="AI623" i="74" a="1"/>
  <c r="AI612" i="74" a="1"/>
  <c r="AI597" i="74" a="1"/>
  <c r="AI586" i="74" a="1"/>
  <c r="AI572" i="74" a="1"/>
  <c r="AI561" i="74" a="1"/>
  <c r="AI547" i="74" a="1"/>
  <c r="AI535" i="74" a="1"/>
  <c r="AI520" i="74" a="1"/>
  <c r="AI509" i="74" a="1"/>
  <c r="AI480" i="74" a="1"/>
  <c r="AI467" i="74" a="1"/>
  <c r="AI453" i="74" a="1"/>
  <c r="AI443" i="74" a="1"/>
  <c r="AI429" i="74" a="1"/>
  <c r="AI417" i="74" a="1"/>
  <c r="AI405" i="74" a="1"/>
  <c r="AI353" i="74" a="1"/>
  <c r="AI349" i="74" a="1"/>
  <c r="AI345" i="74" a="1"/>
  <c r="AI723" i="74" a="1"/>
  <c r="AI734" i="74" a="1"/>
  <c r="AI744" i="74" a="1"/>
  <c r="AI758" i="74" a="1"/>
  <c r="AI768" i="74" a="1"/>
  <c r="AI779" i="74" a="1"/>
  <c r="AI791" i="74" a="1"/>
  <c r="AI804" i="74" a="1"/>
  <c r="AI817" i="74" a="1"/>
  <c r="AI829" i="74" a="1"/>
  <c r="AI842" i="74" a="1"/>
  <c r="AI852" i="74" a="1"/>
  <c r="AI941" i="74" a="1"/>
  <c r="AI997" i="74" a="1"/>
  <c r="AI341" i="74" a="1"/>
  <c r="AI1000" i="74" a="1"/>
  <c r="AI1003" i="74" a="1"/>
  <c r="AI1006" i="74" a="1"/>
  <c r="AI1009" i="74" a="1"/>
  <c r="AI1012" i="74" a="1"/>
  <c r="AI340" i="74" a="1"/>
  <c r="AI1015" i="74" a="1"/>
  <c r="AI1018" i="74" a="1"/>
  <c r="AI1021" i="74" a="1"/>
  <c r="AI1024" i="74" a="1"/>
  <c r="AI1027" i="74" a="1"/>
  <c r="AI1030" i="74" a="1"/>
  <c r="AI1034" i="74" a="1"/>
  <c r="AI1037" i="74" a="1"/>
  <c r="AI1043" i="74" a="1"/>
  <c r="AI1047" i="74" a="1"/>
  <c r="AI1051" i="74" a="1"/>
  <c r="AI1056" i="74" a="1"/>
  <c r="AI1060" i="74" a="1"/>
  <c r="AI1066" i="74" a="1"/>
  <c r="AI335" i="74" a="1"/>
  <c r="AI334" i="74" a="1"/>
  <c r="AI331" i="74" a="1"/>
  <c r="AI326" i="74" a="1"/>
  <c r="AI323" i="74" a="1"/>
  <c r="AI320" i="74" a="1"/>
  <c r="AI316" i="74" a="1"/>
  <c r="AI312" i="74" a="1"/>
  <c r="AI310" i="74" a="1"/>
  <c r="AI1070" i="74" a="1"/>
  <c r="AI1074" i="74" a="1"/>
  <c r="AI306" i="74" a="1"/>
  <c r="AI1078" i="74" a="1"/>
  <c r="AI1139" i="74" a="1"/>
  <c r="AI1151" i="74" a="1"/>
  <c r="AI1156" i="74" a="1"/>
  <c r="AI1160" i="74" a="1"/>
  <c r="AI1163" i="74" a="1"/>
  <c r="AI300" i="74" a="1"/>
  <c r="AI297" i="74" a="1"/>
  <c r="AI293" i="74" a="1"/>
  <c r="AI289" i="74" a="1"/>
  <c r="AI286" i="74" a="1"/>
  <c r="AI282" i="74" a="1"/>
  <c r="AI279" i="74" a="1"/>
  <c r="AI275" i="74" a="1"/>
  <c r="AI234" i="74" a="1"/>
  <c r="H239" i="74" a="1"/>
  <c r="G239" i="74" a="1"/>
  <c r="D237" i="74" a="1"/>
  <c r="G236" i="74" a="1"/>
  <c r="B236" i="74" a="1"/>
  <c r="AI216" i="74" a="1"/>
  <c r="AI185" i="74" a="1"/>
  <c r="AI180" i="74" a="1"/>
  <c r="AI177" i="74" a="1"/>
  <c r="AI167" i="74" a="1"/>
  <c r="AI162" i="74" a="1"/>
  <c r="AI158" i="74" a="1"/>
  <c r="AI152" i="74" a="1"/>
  <c r="AI84" i="74" a="1"/>
  <c r="AI82" i="74" a="1"/>
  <c r="AI78" i="74" a="1"/>
  <c r="AI75" i="74" a="1"/>
  <c r="AI70" i="74" a="1"/>
  <c r="AI65" i="74" a="1"/>
  <c r="AI63" i="74" a="1"/>
  <c r="AI60" i="74" a="1"/>
  <c r="AI54" i="74" a="1"/>
  <c r="AI50" i="74" a="1"/>
  <c r="AI48" i="74" a="1"/>
  <c r="AI43" i="74" a="1"/>
  <c r="AI42" i="74" a="1"/>
  <c r="AI40" i="74" a="1"/>
  <c r="AI33" i="74" a="1"/>
  <c r="AI17" i="74" a="1"/>
  <c r="AI1105" i="74" a="1"/>
  <c r="B237" i="73"/>
  <c r="C237" i="73"/>
  <c r="D237" i="73"/>
  <c r="I237" i="73"/>
  <c r="H237" i="73"/>
  <c r="E237" i="73"/>
  <c r="G237" i="73"/>
  <c r="J237" i="73"/>
  <c r="G221" i="66" a="1"/>
  <c r="F221" i="66" a="1"/>
  <c r="H221" i="66" a="1"/>
  <c r="B222" i="66" a="1"/>
  <c r="C222" i="66" a="1"/>
  <c r="D222" i="66" a="1"/>
  <c r="F222" i="66" a="1"/>
  <c r="S57" i="68"/>
  <c r="S75" i="73"/>
  <c r="S49" i="69"/>
  <c r="S89" i="65"/>
  <c r="E222" i="66" a="1"/>
  <c r="E221" i="66" a="1"/>
  <c r="S29" i="70"/>
  <c r="S54" i="65"/>
  <c r="S43" i="71"/>
  <c r="S35" i="66"/>
  <c r="S47" i="70"/>
  <c r="S166" i="66"/>
  <c r="S14" i="66"/>
  <c r="S58" i="70"/>
  <c r="S31" i="73"/>
  <c r="S32" i="72"/>
  <c r="S60" i="71"/>
  <c r="S53" i="66"/>
  <c r="S156" i="70"/>
  <c r="S86" i="69"/>
  <c r="S28" i="69"/>
  <c r="S179" i="70"/>
  <c r="S168" i="72"/>
  <c r="S186" i="69"/>
  <c r="S181" i="68"/>
  <c r="S180" i="73"/>
  <c r="S162" i="71"/>
  <c r="S188" i="66"/>
  <c r="S98" i="70"/>
  <c r="S155" i="72"/>
  <c r="S138" i="66"/>
  <c r="S189" i="73"/>
  <c r="S137" i="70"/>
  <c r="S135" i="69"/>
  <c r="S170" i="68"/>
  <c r="S180" i="65"/>
  <c r="S96" i="66"/>
  <c r="S172" i="65"/>
  <c r="S170" i="70"/>
  <c r="S158" i="71"/>
  <c r="S175" i="69"/>
  <c r="S159" i="71"/>
  <c r="S81" i="72"/>
  <c r="S52" i="72"/>
  <c r="S37" i="66"/>
  <c r="S113" i="66"/>
  <c r="S72" i="66"/>
  <c r="S113" i="73"/>
  <c r="S24" i="72"/>
  <c r="S97" i="71"/>
  <c r="S25" i="69"/>
  <c r="S67" i="68"/>
  <c r="S25" i="73"/>
  <c r="S31" i="65"/>
  <c r="S99" i="70"/>
  <c r="S102" i="65"/>
  <c r="S31" i="68"/>
  <c r="S183" i="73"/>
  <c r="S173" i="68"/>
  <c r="S103" i="69"/>
  <c r="S104" i="68"/>
  <c r="S193" i="66"/>
  <c r="S160" i="72"/>
  <c r="S64" i="70"/>
  <c r="S123" i="73"/>
  <c r="S180" i="69"/>
  <c r="S32" i="71"/>
  <c r="S178" i="65"/>
  <c r="S183" i="70"/>
  <c r="S89" i="69"/>
  <c r="S71" i="73"/>
  <c r="S72" i="65"/>
  <c r="S68" i="72"/>
  <c r="S85" i="71"/>
  <c r="S73" i="66"/>
  <c r="S84" i="68"/>
  <c r="S65" i="70"/>
  <c r="S126" i="65"/>
  <c r="S182" i="65"/>
  <c r="S168" i="71"/>
  <c r="S162" i="72"/>
  <c r="S192" i="73"/>
  <c r="S195" i="66"/>
  <c r="S171" i="68"/>
  <c r="S131" i="71"/>
  <c r="S185" i="69"/>
  <c r="S164" i="70"/>
  <c r="S128" i="73"/>
  <c r="S176" i="70"/>
  <c r="S126" i="66"/>
  <c r="S159" i="69"/>
  <c r="S146" i="71"/>
  <c r="S147" i="72"/>
  <c r="S158" i="70"/>
  <c r="S3" i="66"/>
  <c r="S3" i="69"/>
  <c r="S184" i="66"/>
  <c r="S5" i="69"/>
  <c r="S181" i="73"/>
  <c r="S3" i="71"/>
  <c r="S4" i="65"/>
  <c r="S170" i="65"/>
  <c r="S174" i="69"/>
  <c r="S6" i="68"/>
  <c r="S145" i="71"/>
  <c r="S155" i="69"/>
  <c r="S160" i="73"/>
  <c r="S148" i="70"/>
  <c r="S153" i="68"/>
  <c r="S136" i="72"/>
  <c r="S159" i="66"/>
  <c r="S144" i="65"/>
  <c r="S71" i="70"/>
  <c r="S96" i="71"/>
  <c r="S77" i="71"/>
  <c r="S69" i="69"/>
  <c r="S95" i="66"/>
  <c r="S79" i="65"/>
  <c r="S82" i="68"/>
  <c r="S78" i="73"/>
  <c r="S83" i="69"/>
  <c r="S80" i="68"/>
  <c r="S85" i="66"/>
  <c r="S76" i="73"/>
  <c r="S82" i="70"/>
  <c r="S82" i="65"/>
  <c r="S93" i="71"/>
  <c r="S100" i="66"/>
  <c r="S109" i="68"/>
  <c r="S100" i="65"/>
  <c r="S103" i="72"/>
  <c r="S104" i="69"/>
  <c r="S76" i="68"/>
  <c r="S102" i="70"/>
  <c r="S96" i="73"/>
  <c r="S168" i="69"/>
  <c r="S169" i="70"/>
  <c r="S144" i="72"/>
  <c r="S156" i="65"/>
  <c r="S150" i="71"/>
  <c r="S159" i="73"/>
  <c r="S189" i="66"/>
  <c r="S146" i="72"/>
  <c r="S167" i="73"/>
  <c r="S164" i="69"/>
  <c r="S160" i="68"/>
  <c r="S160" i="70"/>
  <c r="S160" i="66"/>
  <c r="S141" i="65"/>
  <c r="S148" i="65"/>
  <c r="S123" i="71"/>
  <c r="S129" i="73"/>
  <c r="S126" i="68"/>
  <c r="S146" i="69"/>
  <c r="S129" i="70"/>
  <c r="S136" i="69"/>
  <c r="S129" i="72"/>
  <c r="S130" i="72"/>
  <c r="S142" i="70"/>
  <c r="S156" i="73"/>
  <c r="S149" i="68"/>
  <c r="S138" i="71"/>
  <c r="S155" i="66"/>
  <c r="S147" i="69"/>
  <c r="S150" i="65"/>
  <c r="S164" i="68"/>
  <c r="S155" i="73"/>
  <c r="S115" i="66"/>
  <c r="S98" i="71"/>
  <c r="S94" i="70"/>
  <c r="S101" i="72"/>
  <c r="S96" i="68"/>
  <c r="S96" i="69"/>
  <c r="S99" i="65"/>
  <c r="S132" i="68"/>
  <c r="S102" i="71"/>
  <c r="S120" i="65"/>
  <c r="S102" i="72"/>
  <c r="S140" i="69"/>
  <c r="S119" i="71"/>
  <c r="S143" i="68"/>
  <c r="S121" i="70"/>
  <c r="S125" i="65"/>
  <c r="S145" i="69"/>
  <c r="S109" i="72"/>
  <c r="S117" i="73"/>
  <c r="S133" i="66"/>
  <c r="S53" i="69"/>
  <c r="S58" i="68"/>
  <c r="S184" i="70"/>
  <c r="S64" i="66"/>
  <c r="S54" i="70"/>
  <c r="S115" i="71"/>
  <c r="S120" i="66"/>
  <c r="S19" i="72"/>
  <c r="S22" i="70"/>
  <c r="S27" i="66"/>
  <c r="S14" i="65"/>
  <c r="S22" i="65"/>
  <c r="S38" i="66"/>
  <c r="S8" i="65"/>
  <c r="S7" i="72"/>
  <c r="S16" i="68"/>
  <c r="S25" i="72"/>
  <c r="S9" i="70"/>
  <c r="S13" i="71"/>
  <c r="S7" i="69"/>
  <c r="S10" i="66"/>
  <c r="S32" i="65"/>
  <c r="S26" i="73"/>
  <c r="S34" i="71"/>
  <c r="S151" i="71"/>
  <c r="S172" i="68"/>
  <c r="S86" i="72"/>
  <c r="S157" i="70"/>
  <c r="S153" i="71"/>
  <c r="S158" i="68"/>
  <c r="S106" i="69"/>
  <c r="S169" i="73"/>
  <c r="S163" i="65"/>
  <c r="S106" i="70"/>
  <c r="S148" i="72"/>
  <c r="S165" i="69"/>
  <c r="S99" i="66"/>
  <c r="S171" i="66"/>
  <c r="S133" i="72"/>
  <c r="S91" i="70"/>
  <c r="S148" i="66"/>
  <c r="S149" i="69"/>
  <c r="S7" i="65"/>
  <c r="S57" i="73"/>
  <c r="S40" i="69"/>
  <c r="S59" i="65"/>
  <c r="S61" i="71"/>
  <c r="S66" i="66"/>
  <c r="S160" i="71"/>
  <c r="S2" i="69"/>
  <c r="S187" i="69"/>
  <c r="S3" i="70"/>
  <c r="S156" i="68"/>
  <c r="S143" i="72"/>
  <c r="S119" i="68"/>
  <c r="B221" i="66" a="1"/>
  <c r="C221" i="66" a="1"/>
  <c r="D221" i="66" a="1"/>
  <c r="B212" i="65" a="1"/>
  <c r="C212" i="65" a="1"/>
  <c r="D212" i="65" a="1"/>
  <c r="F212" i="65" a="1"/>
  <c r="G212" i="65" a="1"/>
  <c r="H212" i="65" a="1"/>
  <c r="B213" i="65" a="1"/>
  <c r="C213" i="65" a="1"/>
  <c r="D213" i="65" a="1"/>
  <c r="F213" i="65" a="1"/>
  <c r="G213" i="65" a="1"/>
  <c r="H213" i="65" a="1"/>
  <c r="B214" i="65" a="1"/>
  <c r="C214" i="65" a="1"/>
  <c r="D214" i="65" a="1"/>
  <c r="E219" i="65" a="1"/>
  <c r="E220" i="65" a="1"/>
  <c r="F214" i="65" a="1"/>
  <c r="B215" i="65" a="1"/>
  <c r="H214" i="65" a="1"/>
  <c r="G214" i="65" a="1"/>
  <c r="E212" i="65" a="1"/>
  <c r="E213" i="65" a="1"/>
  <c r="E214" i="65" a="1"/>
  <c r="E215" i="65" a="1"/>
  <c r="E216" i="65" a="1"/>
  <c r="E217" i="65" a="1"/>
  <c r="E218" i="65" a="1"/>
  <c r="F3" i="10"/>
  <c r="E226" i="71" a="1"/>
  <c r="E224" i="71" a="1"/>
  <c r="E227" i="71" a="1"/>
  <c r="E222" i="71" a="1"/>
  <c r="E228" i="71" a="1"/>
  <c r="E225" i="71" a="1"/>
  <c r="E221" i="71" a="1"/>
  <c r="E229" i="71" a="1"/>
  <c r="E223" i="71" a="1"/>
  <c r="F7" i="10"/>
  <c r="E229" i="70" a="1"/>
  <c r="E227" i="70" a="1"/>
  <c r="E228" i="70" a="1"/>
  <c r="F12" i="10"/>
  <c r="F19" i="10"/>
  <c r="F22" i="10"/>
  <c r="F31" i="10"/>
  <c r="T83" i="68" s="1"/>
  <c r="F34" i="10"/>
  <c r="F36" i="10"/>
  <c r="F38" i="10"/>
  <c r="F41" i="10"/>
  <c r="T84" i="71" s="1"/>
  <c r="F42" i="10"/>
  <c r="F49" i="10"/>
  <c r="T34" i="66" s="1"/>
  <c r="F50" i="10"/>
  <c r="F67" i="10"/>
  <c r="F79" i="10"/>
  <c r="F83" i="10"/>
  <c r="F86" i="10"/>
  <c r="T8" i="69" s="1"/>
  <c r="F93" i="10"/>
  <c r="F97" i="10"/>
  <c r="F102" i="10"/>
  <c r="F107" i="10"/>
  <c r="F110" i="10"/>
  <c r="F111" i="10"/>
  <c r="F115" i="10"/>
  <c r="F118" i="10"/>
  <c r="T4" i="66" s="1"/>
  <c r="F119" i="10"/>
  <c r="T132" i="66" s="1"/>
  <c r="E221" i="72" a="1"/>
  <c r="E223" i="72" a="1"/>
  <c r="E224" i="72" a="1"/>
  <c r="E227" i="72" a="1"/>
  <c r="E229" i="72" a="1"/>
  <c r="E228" i="72" a="1"/>
  <c r="E222" i="72" a="1"/>
  <c r="E226" i="72" a="1"/>
  <c r="E225" i="72" a="1"/>
  <c r="F125" i="10"/>
  <c r="T165" i="71" s="1"/>
  <c r="F131" i="10"/>
  <c r="T162" i="70" s="1"/>
  <c r="F141" i="10"/>
  <c r="T141" i="66" s="1"/>
  <c r="F153" i="10"/>
  <c r="T116" i="69" s="1"/>
  <c r="F162" i="10"/>
  <c r="F185" i="10"/>
  <c r="T73" i="72" s="1"/>
  <c r="F189" i="10"/>
  <c r="F198" i="10"/>
  <c r="T81" i="73" s="1"/>
  <c r="F201" i="10"/>
  <c r="T12" i="73" s="1"/>
  <c r="E230" i="73" a="1"/>
  <c r="E225" i="73" a="1"/>
  <c r="E228" i="73" a="1"/>
  <c r="E223" i="73" a="1"/>
  <c r="E226" i="73" a="1"/>
  <c r="E227" i="73" a="1"/>
  <c r="E222" i="73" a="1"/>
  <c r="E229" i="73" a="1"/>
  <c r="E224" i="73" a="1"/>
  <c r="H229" i="69" a="1"/>
  <c r="G229" i="69" a="1"/>
  <c r="F229" i="69" a="1"/>
  <c r="B221" i="72" a="1"/>
  <c r="F224" i="72" a="1"/>
  <c r="H223" i="72" a="1"/>
  <c r="F223" i="72" a="1"/>
  <c r="D223" i="72" a="1"/>
  <c r="C223" i="72" a="1"/>
  <c r="B223" i="72" a="1"/>
  <c r="H222" i="72" a="1"/>
  <c r="G222" i="72" a="1"/>
  <c r="F222" i="72" a="1"/>
  <c r="F229" i="72" a="1"/>
  <c r="B229" i="72" a="1"/>
  <c r="D222" i="72" a="1"/>
  <c r="B222" i="72" a="1"/>
  <c r="H221" i="72" a="1"/>
  <c r="G223" i="72" a="1"/>
  <c r="B224" i="72" a="1"/>
  <c r="G224" i="72" a="1"/>
  <c r="H224" i="72" a="1"/>
  <c r="B225" i="72" a="1"/>
  <c r="C225" i="72" a="1"/>
  <c r="D225" i="72" a="1"/>
  <c r="G227" i="72" a="1"/>
  <c r="B228" i="72" a="1"/>
  <c r="C228" i="72" a="1"/>
  <c r="H228" i="72" a="1"/>
  <c r="G229" i="72" a="1"/>
  <c r="D221" i="72" a="1"/>
  <c r="G221" i="72" a="1"/>
  <c r="C222" i="72" a="1"/>
  <c r="F226" i="72" a="1"/>
  <c r="G226" i="72" a="1"/>
  <c r="H226" i="72" a="1"/>
  <c r="B227" i="72" a="1"/>
  <c r="C227" i="72" a="1"/>
  <c r="F227" i="72" a="1"/>
  <c r="D228" i="72" a="1"/>
  <c r="F221" i="72" a="1"/>
  <c r="G228" i="72" a="1"/>
  <c r="D229" i="72" a="1"/>
  <c r="C224" i="72" a="1"/>
  <c r="D224" i="72" a="1"/>
  <c r="C221" i="72" a="1"/>
  <c r="F225" i="72" a="1"/>
  <c r="G225" i="72" a="1"/>
  <c r="H225" i="72" a="1"/>
  <c r="B226" i="72" a="1"/>
  <c r="C226" i="72" a="1"/>
  <c r="D226" i="72" a="1"/>
  <c r="D227" i="72" a="1"/>
  <c r="H227" i="72" a="1"/>
  <c r="F228" i="72" a="1"/>
  <c r="C229" i="72" a="1"/>
  <c r="H229" i="72" a="1"/>
  <c r="H224" i="71" a="1"/>
  <c r="H223" i="71" a="1"/>
  <c r="H226" i="71" a="1"/>
  <c r="G226" i="71" a="1"/>
  <c r="F226" i="71" a="1"/>
  <c r="G221" i="71" a="1"/>
  <c r="AI2" i="71" a="1"/>
  <c r="AI5" i="71" a="1"/>
  <c r="D226" i="71" a="1"/>
  <c r="C226" i="71" a="1"/>
  <c r="B226" i="71" a="1"/>
  <c r="H225" i="71" a="1"/>
  <c r="G225" i="71" a="1"/>
  <c r="F225" i="71" a="1"/>
  <c r="D227" i="71" a="1"/>
  <c r="D228" i="71" a="1"/>
  <c r="C228" i="71" a="1"/>
  <c r="G224" i="71" a="1"/>
  <c r="B225" i="71" a="1"/>
  <c r="C225" i="71" a="1"/>
  <c r="D225" i="71" a="1"/>
  <c r="F228" i="71" a="1"/>
  <c r="G228" i="71" a="1"/>
  <c r="H228" i="71" a="1"/>
  <c r="B229" i="71" a="1"/>
  <c r="C229" i="71" a="1"/>
  <c r="D229" i="71" a="1"/>
  <c r="F229" i="71" a="1"/>
  <c r="G229" i="71" a="1"/>
  <c r="H229" i="71" a="1"/>
  <c r="B228" i="71" a="1"/>
  <c r="H227" i="71" a="1"/>
  <c r="D222" i="71" a="1"/>
  <c r="C222" i="71" a="1"/>
  <c r="G227" i="71" a="1"/>
  <c r="F222" i="71" a="1"/>
  <c r="G222" i="71" a="1"/>
  <c r="F227" i="71" a="1"/>
  <c r="D223" i="71" a="1"/>
  <c r="C223" i="71" a="1"/>
  <c r="B223" i="71" a="1"/>
  <c r="H222" i="71" a="1"/>
  <c r="C227" i="71" a="1"/>
  <c r="F223" i="71" a="1"/>
  <c r="G223" i="71" a="1"/>
  <c r="B221" i="71" a="1"/>
  <c r="C221" i="71" a="1"/>
  <c r="D221" i="71" a="1"/>
  <c r="F221" i="71" a="1"/>
  <c r="H221" i="71" a="1"/>
  <c r="B222" i="71" a="1"/>
  <c r="F224" i="71" a="1"/>
  <c r="D224" i="71" a="1"/>
  <c r="C224" i="71" a="1"/>
  <c r="B224" i="71" a="1"/>
  <c r="B227" i="71" a="1"/>
  <c r="H226" i="70" a="1"/>
  <c r="C229" i="70" a="1"/>
  <c r="D227" i="70" a="1"/>
  <c r="C227" i="70" a="1"/>
  <c r="B227" i="70" a="1"/>
  <c r="F229" i="70" a="1"/>
  <c r="G226" i="70" a="1"/>
  <c r="F226" i="70" a="1"/>
  <c r="D223" i="70" a="1"/>
  <c r="C223" i="70" a="1"/>
  <c r="B223" i="70" a="1"/>
  <c r="H222" i="70" a="1"/>
  <c r="G222" i="70" a="1"/>
  <c r="D226" i="70" a="1"/>
  <c r="C226" i="70" a="1"/>
  <c r="B226" i="70" a="1"/>
  <c r="D229" i="70" a="1"/>
  <c r="C221" i="70" a="1"/>
  <c r="F221" i="70" a="1"/>
  <c r="G221" i="70" a="1"/>
  <c r="H225" i="70" a="1"/>
  <c r="B221" i="70" a="1"/>
  <c r="G225" i="70" a="1"/>
  <c r="D221" i="70" a="1"/>
  <c r="F224" i="70" a="1"/>
  <c r="G224" i="70" a="1"/>
  <c r="H224" i="70" a="1"/>
  <c r="F225" i="70" a="1"/>
  <c r="D222" i="70" a="1"/>
  <c r="C222" i="70" a="1"/>
  <c r="B222" i="70" a="1"/>
  <c r="H221" i="70" a="1"/>
  <c r="H229" i="70" a="1"/>
  <c r="G229" i="70" a="1"/>
  <c r="F222" i="70" a="1"/>
  <c r="D225" i="70" a="1"/>
  <c r="C225" i="70" a="1"/>
  <c r="F228" i="70" a="1"/>
  <c r="G228" i="70" a="1"/>
  <c r="H228" i="70" a="1"/>
  <c r="D228" i="70" a="1"/>
  <c r="C228" i="70" a="1"/>
  <c r="B228" i="70" a="1"/>
  <c r="H227" i="70" a="1"/>
  <c r="G227" i="70" a="1"/>
  <c r="F227" i="70" a="1"/>
  <c r="D224" i="70" a="1"/>
  <c r="C224" i="70" a="1"/>
  <c r="B224" i="70" a="1"/>
  <c r="H223" i="70" a="1"/>
  <c r="G223" i="70" a="1"/>
  <c r="F223" i="70" a="1"/>
  <c r="B229" i="70" a="1"/>
  <c r="B225" i="70" a="1"/>
  <c r="C229" i="66" a="1"/>
  <c r="H229" i="66" a="1"/>
  <c r="F229" i="66" a="1"/>
  <c r="D229" i="66" a="1"/>
  <c r="H228" i="66" a="1"/>
  <c r="G229" i="66" a="1"/>
  <c r="B229" i="66" a="1"/>
  <c r="F215" i="65" a="1"/>
  <c r="D215" i="65" a="1"/>
  <c r="C215" i="65" a="1"/>
  <c r="D217" i="65" a="1"/>
  <c r="F217" i="65" a="1"/>
  <c r="G220" i="65" a="1"/>
  <c r="H220" i="65" a="1"/>
  <c r="B217" i="65" a="1"/>
  <c r="C217" i="65" a="1"/>
  <c r="F218" i="65" a="1"/>
  <c r="G218" i="65" a="1"/>
  <c r="H218" i="65" a="1"/>
  <c r="B219" i="65" a="1"/>
  <c r="C219" i="65" a="1"/>
  <c r="D219" i="65" a="1"/>
  <c r="G215" i="65" a="1"/>
  <c r="H215" i="65" a="1"/>
  <c r="B216" i="65" a="1"/>
  <c r="C216" i="65" a="1"/>
  <c r="D216" i="65" a="1"/>
  <c r="F219" i="65" a="1"/>
  <c r="G219" i="65" a="1"/>
  <c r="H219" i="65" a="1"/>
  <c r="B220" i="65" a="1"/>
  <c r="C220" i="65" a="1"/>
  <c r="D220" i="65" a="1"/>
  <c r="F216" i="65" a="1"/>
  <c r="G216" i="65" a="1"/>
  <c r="H216" i="65" a="1"/>
  <c r="D218" i="65" a="1"/>
  <c r="C218" i="65" a="1"/>
  <c r="B218" i="65" a="1"/>
  <c r="H217" i="65" a="1"/>
  <c r="G217" i="65" a="1"/>
  <c r="F220" i="65" a="1"/>
  <c r="J262" i="73"/>
  <c r="D262" i="73"/>
  <c r="I261" i="73"/>
  <c r="E261" i="73"/>
  <c r="B261" i="73"/>
  <c r="G260" i="73"/>
  <c r="C260" i="73"/>
  <c r="H259" i="73"/>
  <c r="D259" i="73"/>
  <c r="I258" i="73"/>
  <c r="E258" i="73"/>
  <c r="J257" i="73"/>
  <c r="F257" i="73"/>
  <c r="B257" i="73"/>
  <c r="G256" i="73"/>
  <c r="C256" i="73"/>
  <c r="H255" i="73"/>
  <c r="D255" i="73"/>
  <c r="I254" i="73"/>
  <c r="E254" i="73"/>
  <c r="J253" i="73"/>
  <c r="F253" i="73"/>
  <c r="B253" i="73"/>
  <c r="H252" i="73"/>
  <c r="D252" i="73"/>
  <c r="B252" i="73"/>
  <c r="H251" i="73"/>
  <c r="D251" i="73"/>
  <c r="J250" i="73"/>
  <c r="F250" i="73"/>
  <c r="H247" i="73"/>
  <c r="E247" i="73"/>
  <c r="C247" i="73"/>
  <c r="I246" i="73"/>
  <c r="G246" i="73"/>
  <c r="E246" i="73"/>
  <c r="J242" i="73"/>
  <c r="F242" i="73"/>
  <c r="B242" i="73"/>
  <c r="H241" i="73"/>
  <c r="E241" i="73"/>
  <c r="B241" i="73"/>
  <c r="G240" i="73"/>
  <c r="B240" i="73"/>
  <c r="G239" i="73"/>
  <c r="C239" i="73"/>
  <c r="I238" i="73"/>
  <c r="D238" i="73"/>
  <c r="G250" i="73"/>
  <c r="B250" i="73"/>
  <c r="I249" i="73"/>
  <c r="H249" i="73"/>
  <c r="G249" i="73"/>
  <c r="D249" i="73"/>
  <c r="C249" i="73"/>
  <c r="C246" i="73"/>
  <c r="J245" i="73"/>
  <c r="H245" i="73"/>
  <c r="E245" i="73"/>
  <c r="B245" i="73"/>
  <c r="J244" i="73"/>
  <c r="H244" i="73"/>
  <c r="F244" i="73"/>
  <c r="D244" i="73"/>
  <c r="B244" i="73"/>
  <c r="I243" i="73"/>
  <c r="G243" i="73"/>
  <c r="D243" i="73"/>
  <c r="B243" i="73"/>
  <c r="H242" i="73"/>
  <c r="D242" i="73"/>
  <c r="J241" i="73"/>
  <c r="G241" i="73"/>
  <c r="C241" i="73"/>
  <c r="H240" i="73"/>
  <c r="C240" i="73"/>
  <c r="H239" i="73"/>
  <c r="D239" i="73"/>
  <c r="H238" i="73"/>
  <c r="E238" i="73"/>
  <c r="F252" i="73"/>
  <c r="J251" i="73"/>
  <c r="F251" i="73"/>
  <c r="C251" i="73"/>
  <c r="I250" i="73"/>
  <c r="E250" i="73"/>
  <c r="J249" i="73"/>
  <c r="H248" i="73"/>
  <c r="D248" i="73"/>
  <c r="I247" i="73"/>
  <c r="G251" i="73"/>
  <c r="B251" i="73"/>
  <c r="H250" i="73"/>
  <c r="C250" i="73"/>
  <c r="F249" i="73"/>
  <c r="B249" i="73"/>
  <c r="J248" i="73"/>
  <c r="I248" i="73"/>
  <c r="F248" i="73"/>
  <c r="E248" i="73"/>
  <c r="B248" i="73"/>
  <c r="J247" i="73"/>
  <c r="G247" i="73"/>
  <c r="D247" i="73"/>
  <c r="B247" i="73"/>
  <c r="H246" i="73"/>
  <c r="F246" i="73"/>
  <c r="D246" i="73"/>
  <c r="I245" i="73"/>
  <c r="G245" i="73"/>
  <c r="D245" i="73"/>
  <c r="C245" i="73"/>
  <c r="D241" i="73"/>
  <c r="J240" i="73"/>
  <c r="F240" i="73"/>
  <c r="J239" i="73"/>
  <c r="F239" i="73"/>
  <c r="B239" i="73"/>
  <c r="G238" i="73"/>
  <c r="C238" i="73"/>
  <c r="E252" i="73"/>
  <c r="I244" i="73"/>
  <c r="G244" i="73"/>
  <c r="E244" i="73"/>
  <c r="C244" i="73"/>
  <c r="J243" i="73"/>
  <c r="H243" i="73"/>
  <c r="F243" i="73"/>
  <c r="C243" i="73"/>
  <c r="I242" i="73"/>
  <c r="G242" i="73"/>
  <c r="C242" i="73"/>
  <c r="I241" i="73"/>
  <c r="F241" i="73"/>
  <c r="I240" i="73"/>
  <c r="D240" i="73"/>
  <c r="I239" i="73"/>
  <c r="E239" i="73"/>
  <c r="J238" i="73"/>
  <c r="F238" i="73"/>
  <c r="B238" i="73"/>
  <c r="H262" i="73"/>
  <c r="E262" i="73"/>
  <c r="J261" i="73"/>
  <c r="G261" i="73"/>
  <c r="D261" i="73"/>
  <c r="I260" i="73"/>
  <c r="E260" i="73"/>
  <c r="J259" i="73"/>
  <c r="F259" i="73"/>
  <c r="B259" i="73"/>
  <c r="G258" i="73"/>
  <c r="C258" i="73"/>
  <c r="H257" i="73"/>
  <c r="D257" i="73"/>
  <c r="I256" i="73"/>
  <c r="E256" i="73"/>
  <c r="J255" i="73"/>
  <c r="F255" i="73"/>
  <c r="B255" i="73"/>
  <c r="G254" i="73"/>
  <c r="C254" i="73"/>
  <c r="H253" i="73"/>
  <c r="D253" i="73"/>
  <c r="J252" i="73"/>
  <c r="G252" i="73"/>
  <c r="C252" i="73"/>
  <c r="I251" i="73"/>
  <c r="E251" i="73"/>
  <c r="G262" i="73"/>
  <c r="F262" i="73"/>
  <c r="B262" i="73"/>
  <c r="F261" i="73"/>
  <c r="C261" i="73"/>
  <c r="H260" i="73"/>
  <c r="D260" i="73"/>
  <c r="I259" i="73"/>
  <c r="E259" i="73"/>
  <c r="J258" i="73"/>
  <c r="F258" i="73"/>
  <c r="B258" i="73"/>
  <c r="G257" i="73"/>
  <c r="C257" i="73"/>
  <c r="H256" i="73"/>
  <c r="D256" i="73"/>
  <c r="I255" i="73"/>
  <c r="E255" i="73"/>
  <c r="J254" i="73"/>
  <c r="F254" i="73"/>
  <c r="B254" i="73"/>
  <c r="G253" i="73"/>
  <c r="C253" i="73"/>
  <c r="I252" i="73"/>
  <c r="D250" i="73"/>
  <c r="E249" i="73"/>
  <c r="G248" i="73"/>
  <c r="C248" i="73"/>
  <c r="F247" i="73"/>
  <c r="J246" i="73"/>
  <c r="B246" i="73"/>
  <c r="F245" i="73"/>
  <c r="E243" i="73"/>
  <c r="E242" i="73"/>
  <c r="E240" i="73"/>
  <c r="I262" i="73"/>
  <c r="C262" i="73"/>
  <c r="H261" i="73"/>
  <c r="J260" i="73"/>
  <c r="F260" i="73"/>
  <c r="B260" i="73"/>
  <c r="G259" i="73"/>
  <c r="C259" i="73"/>
  <c r="H258" i="73"/>
  <c r="D258" i="73"/>
  <c r="I257" i="73"/>
  <c r="E257" i="73"/>
  <c r="J256" i="73"/>
  <c r="F256" i="73"/>
  <c r="B256" i="73"/>
  <c r="G255" i="73"/>
  <c r="C255" i="73"/>
  <c r="H254" i="73"/>
  <c r="D254" i="73"/>
  <c r="I253" i="73"/>
  <c r="E253" i="73"/>
  <c r="AI16" i="73" a="1"/>
  <c r="AI89" i="73" a="1"/>
  <c r="AI32" i="73" a="1"/>
  <c r="AI37" i="73" a="1"/>
  <c r="AI43" i="73" a="1"/>
  <c r="AI51" i="73" a="1"/>
  <c r="AI56" i="73" a="1"/>
  <c r="AI66" i="73" a="1"/>
  <c r="AI84" i="73" a="1"/>
  <c r="AI94" i="73" a="1"/>
  <c r="AI267" i="73" a="1"/>
  <c r="AI266" i="73" a="1"/>
  <c r="AI265" i="73" a="1"/>
  <c r="AI264" i="73" a="1"/>
  <c r="AI263" i="73" a="1"/>
  <c r="AI262" i="73" a="1"/>
  <c r="AI261" i="73" a="1"/>
  <c r="AI100" i="73" a="1"/>
  <c r="AI106" i="73" a="1"/>
  <c r="AI112" i="73" a="1"/>
  <c r="H223" i="73" a="1"/>
  <c r="AI15" i="73" a="1"/>
  <c r="AI19" i="73" a="1"/>
  <c r="AI25" i="73" a="1"/>
  <c r="AI30" i="73" a="1"/>
  <c r="AI34" i="73" a="1"/>
  <c r="AI260" i="73" a="1"/>
  <c r="AI39" i="73" a="1"/>
  <c r="AI41" i="73" a="1"/>
  <c r="AI45" i="73" a="1"/>
  <c r="AI52" i="73" a="1"/>
  <c r="AI57" i="73" a="1"/>
  <c r="AI61" i="73" a="1"/>
  <c r="AI65" i="73" a="1"/>
  <c r="AI68" i="73" a="1"/>
  <c r="AI76" i="73" a="1"/>
  <c r="AI257" i="73" a="1"/>
  <c r="AI83" i="73" a="1"/>
  <c r="AI86" i="73" a="1"/>
  <c r="AI97" i="73" a="1"/>
  <c r="AI103" i="73" a="1"/>
  <c r="AI110" i="73" a="1"/>
  <c r="AI124" i="73" a="1"/>
  <c r="AI136" i="73" a="1"/>
  <c r="AI146" i="73" a="1"/>
  <c r="AI160" i="73" a="1"/>
  <c r="AI253" i="73" a="1"/>
  <c r="F222" i="73" a="1"/>
  <c r="G222" i="73" a="1"/>
  <c r="H222" i="73" a="1"/>
  <c r="AI221" i="73" a="1"/>
  <c r="B223" i="73" a="1"/>
  <c r="C223" i="73" a="1"/>
  <c r="D223" i="73" a="1"/>
  <c r="F223" i="73" a="1"/>
  <c r="G223" i="73" a="1"/>
  <c r="AI247" i="73" a="1"/>
  <c r="AI232" i="73" a="1"/>
  <c r="AI235" i="73" a="1"/>
  <c r="AI237" i="73" a="1"/>
  <c r="AI240" i="73" a="1"/>
  <c r="AI244" i="73" a="1"/>
  <c r="AI251" i="73" a="1"/>
  <c r="AI255" i="73" a="1"/>
  <c r="AI222" i="73" a="1"/>
  <c r="B224" i="73" a="1"/>
  <c r="AI241" i="73" a="1"/>
  <c r="AI229" i="73" a="1"/>
  <c r="G230" i="73" a="1"/>
  <c r="B230" i="73" a="1"/>
  <c r="D229" i="73" a="1"/>
  <c r="H228" i="73" a="1"/>
  <c r="D222" i="73" a="1"/>
  <c r="C222" i="73" a="1"/>
  <c r="AI218" i="73" a="1"/>
  <c r="AI217" i="73" a="1"/>
  <c r="AI216" i="73" a="1"/>
  <c r="AI214" i="73" a="1"/>
  <c r="AI210" i="73" a="1"/>
  <c r="AI205" i="73" a="1"/>
  <c r="AI202" i="73" a="1"/>
  <c r="AI197" i="73" a="1"/>
  <c r="AI194" i="73" a="1"/>
  <c r="AI190" i="73" a="1"/>
  <c r="AI186" i="73" a="1"/>
  <c r="AI182" i="73" a="1"/>
  <c r="AI176" i="73" a="1"/>
  <c r="AI171" i="73" a="1"/>
  <c r="AI162" i="73" a="1"/>
  <c r="AI154" i="73" a="1"/>
  <c r="AI152" i="73" a="1"/>
  <c r="AI149" i="73" a="1"/>
  <c r="AI143" i="73" a="1"/>
  <c r="AI138" i="73" a="1"/>
  <c r="AI132" i="73" a="1"/>
  <c r="AI118" i="73" a="1"/>
  <c r="AI101" i="73" a="1"/>
  <c r="AI90" i="73" a="1"/>
  <c r="AI77" i="73" a="1"/>
  <c r="AI64" i="73" a="1"/>
  <c r="AI59" i="73" a="1"/>
  <c r="AI53" i="73" a="1"/>
  <c r="AI49" i="73" a="1"/>
  <c r="AI47" i="73" a="1"/>
  <c r="AI42" i="73" a="1"/>
  <c r="AI38" i="73" a="1"/>
  <c r="AI33" i="73" a="1"/>
  <c r="AI29" i="73" a="1"/>
  <c r="AI21" i="73" a="1"/>
  <c r="AI18" i="73" a="1"/>
  <c r="C224" i="73" a="1"/>
  <c r="D224" i="73" a="1"/>
  <c r="F224" i="73" a="1"/>
  <c r="C225" i="73" a="1"/>
  <c r="G225" i="73" a="1"/>
  <c r="H225" i="73" a="1"/>
  <c r="B226" i="73" a="1"/>
  <c r="F226" i="73" a="1"/>
  <c r="B227" i="73" a="1"/>
  <c r="D228" i="73" a="1"/>
  <c r="AI249" i="73" a="1"/>
  <c r="AI187" i="73" a="1"/>
  <c r="AI179" i="73" a="1"/>
  <c r="AI246" i="73" a="1"/>
  <c r="D230" i="73" a="1"/>
  <c r="C229" i="73" a="1"/>
  <c r="AI226" i="73" a="1"/>
  <c r="D226" i="73" a="1"/>
  <c r="AI224" i="73" a="1"/>
  <c r="F225" i="73" a="1"/>
  <c r="D225" i="73" a="1"/>
  <c r="B225" i="73" a="1"/>
  <c r="AI223" i="73" a="1"/>
  <c r="H224" i="73" a="1"/>
  <c r="G224" i="73" a="1"/>
  <c r="AI208" i="73" a="1"/>
  <c r="AI203" i="73" a="1"/>
  <c r="AI200" i="73" a="1"/>
  <c r="AI195" i="73" a="1"/>
  <c r="AI192" i="73" a="1"/>
  <c r="AI23" i="73" a="1"/>
  <c r="AI184" i="73" a="1"/>
  <c r="AI28" i="73" a="1"/>
  <c r="AI174" i="73" a="1"/>
  <c r="AI170" i="73" a="1"/>
  <c r="AI167" i="73" a="1"/>
  <c r="AI166" i="73" a="1"/>
  <c r="AI155" i="73" a="1"/>
  <c r="AI153" i="73" a="1"/>
  <c r="AI142" i="73" a="1"/>
  <c r="AI139" i="73" a="1"/>
  <c r="AI131" i="73" a="1"/>
  <c r="AI27" i="73" a="1"/>
  <c r="AI46" i="73" a="1"/>
  <c r="AI239" i="73" a="1"/>
  <c r="AI60" i="73" a="1"/>
  <c r="AI74" i="73" a="1"/>
  <c r="AI88" i="73" a="1"/>
  <c r="AI96" i="73" a="1"/>
  <c r="AI98" i="73" a="1"/>
  <c r="AI107" i="73" a="1"/>
  <c r="AI113" i="73" a="1"/>
  <c r="AI114" i="73" a="1"/>
  <c r="AI117" i="73" a="1"/>
  <c r="AI121" i="73" a="1"/>
  <c r="AI134" i="73" a="1"/>
  <c r="AI144" i="73" a="1"/>
  <c r="AI148" i="73" a="1"/>
  <c r="AI159" i="73" a="1"/>
  <c r="AI165" i="73" a="1"/>
  <c r="AI169" i="73" a="1"/>
  <c r="AI180" i="73" a="1"/>
  <c r="AI191" i="73" a="1"/>
  <c r="AI199" i="73" a="1"/>
  <c r="AI209" i="73" a="1"/>
  <c r="C226" i="73" a="1"/>
  <c r="G226" i="73" a="1"/>
  <c r="G227" i="73" a="1"/>
  <c r="F228" i="73" a="1"/>
  <c r="AI245" i="73" a="1"/>
  <c r="AI258" i="73" a="1"/>
  <c r="AI129" i="73" a="1"/>
  <c r="AI126" i="73" a="1"/>
  <c r="AI120" i="73" a="1"/>
  <c r="AI115" i="73" a="1"/>
  <c r="AI111" i="73" a="1"/>
  <c r="AI105" i="73" a="1"/>
  <c r="AI92" i="73" a="1"/>
  <c r="AI81" i="73" a="1"/>
  <c r="AI75" i="73" a="1"/>
  <c r="AI69" i="73" a="1"/>
  <c r="AI17" i="73" a="1"/>
  <c r="AI20" i="73" a="1"/>
  <c r="AI26" i="73" a="1"/>
  <c r="AI31" i="73" a="1"/>
  <c r="AI40" i="73" a="1"/>
  <c r="AI44" i="73" a="1"/>
  <c r="AI48" i="73" a="1"/>
  <c r="AI70" i="73" a="1"/>
  <c r="AI73" i="73" a="1"/>
  <c r="AI79" i="73" a="1"/>
  <c r="AI87" i="73" a="1"/>
  <c r="AI93" i="73" a="1"/>
  <c r="AI102" i="73" a="1"/>
  <c r="AI109" i="73" a="1"/>
  <c r="AI141" i="73" a="1"/>
  <c r="AI147" i="73" a="1"/>
  <c r="AI158" i="73" a="1"/>
  <c r="AI163" i="73" a="1"/>
  <c r="AI168" i="73" a="1"/>
  <c r="AI173" i="73" a="1"/>
  <c r="AI178" i="73" a="1"/>
  <c r="AI183" i="73" a="1"/>
  <c r="H226" i="73" a="1"/>
  <c r="AI225" i="73" a="1"/>
  <c r="C227" i="73" a="1"/>
  <c r="D227" i="73" a="1"/>
  <c r="F227" i="73" a="1"/>
  <c r="H227" i="73" a="1"/>
  <c r="B228" i="73" a="1"/>
  <c r="AI227" i="73" a="1"/>
  <c r="G229" i="73" a="1"/>
  <c r="AI228" i="73" a="1"/>
  <c r="F230" i="73" a="1"/>
  <c r="AI231" i="73" a="1"/>
  <c r="AI234" i="73" a="1"/>
  <c r="AI238" i="73" a="1"/>
  <c r="AI242" i="73" a="1"/>
  <c r="AI248" i="73" a="1"/>
  <c r="AI254" i="73" a="1"/>
  <c r="AI259" i="73" a="1"/>
  <c r="AI62" i="73" a="1"/>
  <c r="AI55" i="73" a="1"/>
  <c r="AI252" i="73" a="1"/>
  <c r="AI233" i="73" a="1"/>
  <c r="AI211" i="73" a="1"/>
  <c r="AI206" i="73" a="1"/>
  <c r="AI204" i="73" a="1"/>
  <c r="AI201" i="73" a="1"/>
  <c r="AI196" i="73" a="1"/>
  <c r="AI193" i="73" a="1"/>
  <c r="AI189" i="73" a="1"/>
  <c r="AI185" i="73" a="1"/>
  <c r="AI181" i="73" a="1"/>
  <c r="AI175" i="73" a="1"/>
  <c r="AI172" i="73" a="1"/>
  <c r="AI161" i="73" a="1"/>
  <c r="AI156" i="73" a="1"/>
  <c r="AI24" i="73" a="1"/>
  <c r="AI35" i="73" a="1"/>
  <c r="AI72" i="73" a="1"/>
  <c r="AI80" i="73" a="1"/>
  <c r="AI95" i="73" a="1"/>
  <c r="AI99" i="73" a="1"/>
  <c r="AI104" i="73" a="1"/>
  <c r="AI108" i="73" a="1"/>
  <c r="AI116" i="73" a="1"/>
  <c r="AI122" i="73" a="1"/>
  <c r="AI125" i="73" a="1"/>
  <c r="AI127" i="73" a="1"/>
  <c r="AI130" i="73" a="1"/>
  <c r="AI133" i="73" a="1"/>
  <c r="AI137" i="73" a="1"/>
  <c r="AI145" i="73" a="1"/>
  <c r="AI150" i="73" a="1"/>
  <c r="AI157" i="73" a="1"/>
  <c r="AI164" i="73" a="1"/>
  <c r="AI177" i="73" a="1"/>
  <c r="AI22" i="73" a="1"/>
  <c r="AI36" i="73" a="1"/>
  <c r="AI54" i="73" a="1"/>
  <c r="AI58" i="73" a="1"/>
  <c r="AI63" i="73" a="1"/>
  <c r="AI67" i="73" a="1"/>
  <c r="AI71" i="73" a="1"/>
  <c r="AI78" i="73" a="1"/>
  <c r="AI82" i="73" a="1"/>
  <c r="AI188" i="73" a="1"/>
  <c r="AI198" i="73" a="1"/>
  <c r="AI207" i="73" a="1"/>
  <c r="AI212" i="73" a="1"/>
  <c r="AI213" i="73" a="1"/>
  <c r="AI256" i="73" a="1"/>
  <c r="AI215" i="73" a="1"/>
  <c r="AI219" i="73" a="1"/>
  <c r="AI220" i="73" a="1"/>
  <c r="B222" i="73" a="1"/>
  <c r="I222" i="73" s="1"/>
  <c r="C228" i="73" a="1"/>
  <c r="G228" i="73" a="1"/>
  <c r="AI85" i="73" a="1"/>
  <c r="B229" i="73" a="1"/>
  <c r="F229" i="73" a="1"/>
  <c r="H229" i="73" a="1"/>
  <c r="AI250" i="73" a="1"/>
  <c r="C230" i="73" a="1"/>
  <c r="H230" i="73" a="1"/>
  <c r="AI230" i="73" a="1"/>
  <c r="AI236" i="73" a="1"/>
  <c r="AI151" i="73" a="1"/>
  <c r="AI140" i="73" a="1"/>
  <c r="AI135" i="73" a="1"/>
  <c r="AI128" i="73" a="1"/>
  <c r="AI123" i="73" a="1"/>
  <c r="AI243" i="73" a="1"/>
  <c r="AI119" i="73" a="1"/>
  <c r="AI91" i="73" a="1"/>
  <c r="AI50" i="73" a="1"/>
  <c r="I345" i="73" a="1"/>
  <c r="E339" i="73" a="1"/>
  <c r="O344" i="73" a="1"/>
  <c r="D345" i="73" a="1"/>
  <c r="H345" i="73" a="1"/>
  <c r="K345" i="73" a="1"/>
  <c r="G344" i="73" a="1"/>
  <c r="O345" i="73" a="1"/>
  <c r="C344" i="73" a="1"/>
  <c r="N343" i="73" a="1"/>
  <c r="J343" i="73" a="1"/>
  <c r="F343" i="73" a="1"/>
  <c r="B343" i="73" a="1"/>
  <c r="K342" i="73" a="1"/>
  <c r="I342" i="73" a="1"/>
  <c r="C342" i="73" a="1"/>
  <c r="N341" i="73" a="1"/>
  <c r="K341" i="73" a="1"/>
  <c r="E341" i="73" a="1"/>
  <c r="B341" i="73" a="1"/>
  <c r="L340" i="73" a="1"/>
  <c r="G340" i="73" a="1"/>
  <c r="D340" i="73" a="1"/>
  <c r="K339" i="73" a="1"/>
  <c r="G339" i="73" a="1"/>
  <c r="C339" i="73" a="1"/>
  <c r="O338" i="73" a="1"/>
  <c r="M338" i="73" a="1"/>
  <c r="H338" i="73" a="1"/>
  <c r="B338" i="73" a="1"/>
  <c r="N337" i="73" a="1"/>
  <c r="I337" i="73" a="1"/>
  <c r="G337" i="73" a="1"/>
  <c r="C337" i="73" a="1"/>
  <c r="F345" i="73" a="1"/>
  <c r="C300" i="73" a="1"/>
  <c r="C301" i="73" a="1"/>
  <c r="C302" i="73" a="1"/>
  <c r="E345" i="73" a="1"/>
  <c r="N344" i="73" a="1"/>
  <c r="F344" i="73" a="1"/>
  <c r="B344" i="73" a="1"/>
  <c r="C306" i="73" a="1"/>
  <c r="M343" i="73" a="1"/>
  <c r="I343" i="73" a="1"/>
  <c r="E343" i="73" a="1"/>
  <c r="J344" i="73" a="1"/>
  <c r="O343" i="73" a="1"/>
  <c r="C343" i="73" a="1"/>
  <c r="H342" i="73" a="1"/>
  <c r="L341" i="73" a="1"/>
  <c r="B337" i="73" a="1"/>
  <c r="F337" i="73" a="1"/>
  <c r="K337" i="73" a="1"/>
  <c r="L338" i="73" a="1"/>
  <c r="H339" i="73" a="1"/>
  <c r="I340" i="73" a="1"/>
  <c r="F341" i="73" a="1"/>
  <c r="B342" i="73" a="1"/>
  <c r="L342" i="73" a="1"/>
  <c r="H343" i="73" a="1"/>
  <c r="D339" i="73" a="1"/>
  <c r="L345" i="73" a="1"/>
  <c r="K338" i="73" a="1"/>
  <c r="G338" i="73" a="1"/>
  <c r="C338" i="73" a="1"/>
  <c r="E337" i="73" a="1"/>
  <c r="G342" i="73" a="1"/>
  <c r="G341" i="73" a="1"/>
  <c r="C341" i="73" a="1"/>
  <c r="L337" i="73" a="1"/>
  <c r="E338" i="73" a="1"/>
  <c r="I338" i="73" a="1"/>
  <c r="N338" i="73" a="1"/>
  <c r="M340" i="73" a="1"/>
  <c r="J341" i="73" a="1"/>
  <c r="E342" i="73" a="1"/>
  <c r="L344" i="73" a="1"/>
  <c r="L343" i="73" a="1"/>
  <c r="H344" i="73" a="1"/>
  <c r="C304" i="73" a="1"/>
  <c r="K344" i="73" a="1"/>
  <c r="M345" i="73" a="1"/>
  <c r="B345" i="73" a="1"/>
  <c r="E344" i="73" a="1"/>
  <c r="K343" i="73" a="1"/>
  <c r="N342" i="73" a="1"/>
  <c r="D342" i="73" a="1"/>
  <c r="I341" i="73" a="1"/>
  <c r="K340" i="73" a="1"/>
  <c r="C305" i="73" a="1"/>
  <c r="N340" i="73" a="1"/>
  <c r="N345" i="73" a="1"/>
  <c r="J345" i="73" a="1"/>
  <c r="G345" i="73" a="1"/>
  <c r="C345" i="73" a="1"/>
  <c r="M344" i="73" a="1"/>
  <c r="I344" i="73" a="1"/>
  <c r="D344" i="73" a="1"/>
  <c r="G343" i="73" a="1"/>
  <c r="D343" i="73" a="1"/>
  <c r="M342" i="73" a="1"/>
  <c r="J342" i="73" a="1"/>
  <c r="F342" i="73" a="1"/>
  <c r="O341" i="73" a="1"/>
  <c r="M341" i="73" a="1"/>
  <c r="H341" i="73" a="1"/>
  <c r="D341" i="73" a="1"/>
  <c r="O340" i="73" a="1"/>
  <c r="J340" i="73" a="1"/>
  <c r="F340" i="73" a="1"/>
  <c r="C340" i="73" a="1"/>
  <c r="O339" i="73" a="1"/>
  <c r="M339" i="73" a="1"/>
  <c r="J339" i="73" a="1"/>
  <c r="F339" i="73" a="1"/>
  <c r="B339" i="73" a="1"/>
  <c r="O337" i="73" a="1"/>
  <c r="C307" i="73" a="1"/>
  <c r="H340" i="73" a="1"/>
  <c r="E340" i="73" a="1"/>
  <c r="B340" i="73" a="1"/>
  <c r="N339" i="73" a="1"/>
  <c r="L339" i="73" a="1"/>
  <c r="C303" i="73" a="1"/>
  <c r="I339" i="73" a="1"/>
  <c r="C308" i="73" a="1"/>
  <c r="D337" i="73" a="1"/>
  <c r="H337" i="73" a="1"/>
  <c r="J337" i="73" a="1"/>
  <c r="M337" i="73" a="1"/>
  <c r="D338" i="73" a="1"/>
  <c r="F338" i="73" a="1"/>
  <c r="J338" i="73" a="1"/>
  <c r="O342" i="73" a="1"/>
  <c r="AI538" i="73" a="1"/>
  <c r="AI1171" i="73" a="1"/>
  <c r="AI509" i="73" a="1"/>
  <c r="AI503" i="73" a="1"/>
  <c r="AI498" i="73" a="1"/>
  <c r="AI494" i="73" a="1"/>
  <c r="AI488" i="73" a="1"/>
  <c r="AI483" i="73" a="1"/>
  <c r="AI478" i="73" a="1"/>
  <c r="AI472" i="73" a="1"/>
  <c r="AI469" i="73" a="1"/>
  <c r="AI464" i="73" a="1"/>
  <c r="AI459" i="73" a="1"/>
  <c r="AI454" i="73" a="1"/>
  <c r="AI449" i="73" a="1"/>
  <c r="AI443" i="73" a="1"/>
  <c r="AI438" i="73" a="1"/>
  <c r="AI433" i="73" a="1"/>
  <c r="AI428" i="73" a="1"/>
  <c r="AI422" i="73" a="1"/>
  <c r="AI417" i="73" a="1"/>
  <c r="AI412" i="73" a="1"/>
  <c r="AI406" i="73" a="1"/>
  <c r="AI400" i="73" a="1"/>
  <c r="AI395" i="73" a="1"/>
  <c r="AI390" i="73" a="1"/>
  <c r="AI385" i="73" a="1"/>
  <c r="AI379" i="73" a="1"/>
  <c r="AI374" i="73" a="1"/>
  <c r="AI369" i="73" a="1"/>
  <c r="AI364" i="73" a="1"/>
  <c r="AI354" i="73" a="1"/>
  <c r="AI353" i="73" a="1"/>
  <c r="AI348" i="73" a="1"/>
  <c r="AI345" i="73" a="1"/>
  <c r="AI518" i="73" a="1"/>
  <c r="AI524" i="73" a="1"/>
  <c r="AI529" i="73" a="1"/>
  <c r="AI533" i="73" a="1"/>
  <c r="AI540" i="73" a="1"/>
  <c r="AI544" i="73" a="1"/>
  <c r="AI554" i="73" a="1"/>
  <c r="AI562" i="73" a="1"/>
  <c r="AI568" i="73" a="1"/>
  <c r="AI341" i="73" a="1"/>
  <c r="AI572" i="73" a="1"/>
  <c r="AI340" i="73" a="1"/>
  <c r="AI576" i="73" a="1"/>
  <c r="AI582" i="73" a="1"/>
  <c r="AI586" i="73" a="1"/>
  <c r="AI591" i="73" a="1"/>
  <c r="AI597" i="73" a="1"/>
  <c r="AI602" i="73" a="1"/>
  <c r="AI607" i="73" a="1"/>
  <c r="AI612" i="73" a="1"/>
  <c r="AI618" i="73" a="1"/>
  <c r="AI623" i="73" a="1"/>
  <c r="AI337" i="73" a="1"/>
  <c r="AI628" i="73" a="1"/>
  <c r="AI633" i="73" a="1"/>
  <c r="AI639" i="73" a="1"/>
  <c r="AI643" i="73" a="1"/>
  <c r="AI647" i="73" a="1"/>
  <c r="AI653" i="73" a="1"/>
  <c r="AI658" i="73" a="1"/>
  <c r="AI330" i="73" a="1"/>
  <c r="AI325" i="73" a="1"/>
  <c r="AI320" i="73" a="1"/>
  <c r="AI314" i="73" a="1"/>
  <c r="AI310" i="73" a="1"/>
  <c r="AI662" i="73" a="1"/>
  <c r="AI306" i="73" a="1"/>
  <c r="AI669" i="73" a="1"/>
  <c r="AI303" i="73" a="1"/>
  <c r="AI673" i="73" a="1"/>
  <c r="AI678" i="73" a="1"/>
  <c r="AI683" i="73" a="1"/>
  <c r="AI687" i="73" a="1"/>
  <c r="AI297" i="73" a="1"/>
  <c r="AI293" i="73" a="1"/>
  <c r="AI289" i="73" a="1"/>
  <c r="AI284" i="73" a="1"/>
  <c r="AI278" i="73" a="1"/>
  <c r="AI273" i="73" a="1"/>
  <c r="AI386" i="73" a="1"/>
  <c r="AI391" i="73" a="1"/>
  <c r="AI396" i="73" a="1"/>
  <c r="AI401" i="73" a="1"/>
  <c r="AI407" i="73" a="1"/>
  <c r="AI411" i="73" a="1"/>
  <c r="AI416" i="73" a="1"/>
  <c r="AI421" i="73" a="1"/>
  <c r="AI427" i="73" a="1"/>
  <c r="AI692" i="73" a="1"/>
  <c r="AI697" i="73" a="1"/>
  <c r="AI702" i="73" a="1"/>
  <c r="AI707" i="73" a="1"/>
  <c r="AI712" i="73" a="1"/>
  <c r="AI718" i="73" a="1"/>
  <c r="AI723" i="73" a="1"/>
  <c r="AI728" i="73" a="1"/>
  <c r="AI734" i="73" a="1"/>
  <c r="AI738" i="73" a="1"/>
  <c r="AI744" i="73" a="1"/>
  <c r="AI749" i="73" a="1"/>
  <c r="AI754" i="73" a="1"/>
  <c r="AI760" i="73" a="1"/>
  <c r="AI764" i="73" a="1"/>
  <c r="AI770" i="73" a="1"/>
  <c r="AI775" i="73" a="1"/>
  <c r="AI781" i="73" a="1"/>
  <c r="AI786" i="73" a="1"/>
  <c r="AI791" i="73" a="1"/>
  <c r="AI796" i="73" a="1"/>
  <c r="AI801" i="73" a="1"/>
  <c r="AI807" i="73" a="1"/>
  <c r="AI811" i="73" a="1"/>
  <c r="AI816" i="73" a="1"/>
  <c r="AI821" i="73" a="1"/>
  <c r="AI825" i="73" a="1"/>
  <c r="AI831" i="73" a="1"/>
  <c r="AI836" i="73" a="1"/>
  <c r="AI842" i="73" a="1"/>
  <c r="AI847" i="73" a="1"/>
  <c r="AI852" i="73" a="1"/>
  <c r="AI857" i="73" a="1"/>
  <c r="AI862" i="73" a="1"/>
  <c r="AI866" i="73" a="1"/>
  <c r="AI871" i="73" a="1"/>
  <c r="AI876" i="73" a="1"/>
  <c r="AI882" i="73" a="1"/>
  <c r="AI887" i="73" a="1"/>
  <c r="AI892" i="73" a="1"/>
  <c r="AI897" i="73" a="1"/>
  <c r="AI1127" i="73" a="1"/>
  <c r="AI1109" i="73" a="1"/>
  <c r="AI1097" i="73" a="1"/>
  <c r="AI1085" i="73" a="1"/>
  <c r="AI1074" i="73" a="1"/>
  <c r="AI1063" i="73" a="1"/>
  <c r="AI1052" i="73" a="1"/>
  <c r="AI1037" i="73" a="1"/>
  <c r="AI1027" i="73" a="1"/>
  <c r="AI1016" i="73" a="1"/>
  <c r="AI1005" i="73" a="1"/>
  <c r="AI993" i="73" a="1"/>
  <c r="AI977" i="73" a="1"/>
  <c r="AI967" i="73" a="1"/>
  <c r="AI956" i="73" a="1"/>
  <c r="AI947" i="73" a="1"/>
  <c r="AI936" i="73" a="1"/>
  <c r="AI929" i="73" a="1"/>
  <c r="AI926" i="73" a="1"/>
  <c r="AI922" i="73" a="1"/>
  <c r="AI917" i="73" a="1"/>
  <c r="AI911" i="73" a="1"/>
  <c r="AI906" i="73" a="1"/>
  <c r="AI901" i="73" a="1"/>
  <c r="AI896" i="73" a="1"/>
  <c r="AI890" i="73" a="1"/>
  <c r="AI885" i="73" a="1"/>
  <c r="AI880" i="73" a="1"/>
  <c r="AI875" i="73" a="1"/>
  <c r="AI870" i="73" a="1"/>
  <c r="AI865" i="73" a="1"/>
  <c r="AI861" i="73" a="1"/>
  <c r="AI856" i="73" a="1"/>
  <c r="AI850" i="73" a="1"/>
  <c r="AI845" i="73" a="1"/>
  <c r="AI840" i="73" a="1"/>
  <c r="AI835" i="73" a="1"/>
  <c r="AI830" i="73" a="1"/>
  <c r="AI824" i="73" a="1"/>
  <c r="AI819" i="73" a="1"/>
  <c r="AI814" i="73" a="1"/>
  <c r="AI810" i="73" a="1"/>
  <c r="AI805" i="73" a="1"/>
  <c r="AI800" i="73" a="1"/>
  <c r="AI795" i="73" a="1"/>
  <c r="AI789" i="73" a="1"/>
  <c r="AI785" i="73" a="1"/>
  <c r="AI779" i="73" a="1"/>
  <c r="AI774" i="73" a="1"/>
  <c r="AI769" i="73" a="1"/>
  <c r="AI763" i="73" a="1"/>
  <c r="AI759" i="73" a="1"/>
  <c r="AI753" i="73" a="1"/>
  <c r="AI748" i="73" a="1"/>
  <c r="AI743" i="73" a="1"/>
  <c r="AI737" i="73" a="1"/>
  <c r="AI732" i="73" a="1"/>
  <c r="AI726" i="73" a="1"/>
  <c r="AI722" i="73" a="1"/>
  <c r="AI716" i="73" a="1"/>
  <c r="AI711" i="73" a="1"/>
  <c r="AI706" i="73" a="1"/>
  <c r="AI700" i="73" a="1"/>
  <c r="AI696" i="73" a="1"/>
  <c r="AI691" i="73" a="1"/>
  <c r="AI686" i="73" a="1"/>
  <c r="AI681" i="73" a="1"/>
  <c r="AI677" i="73" a="1"/>
  <c r="AI672" i="73" a="1"/>
  <c r="AI667" i="73" a="1"/>
  <c r="AI661" i="73" a="1"/>
  <c r="AI657" i="73" a="1"/>
  <c r="AI651" i="73" a="1"/>
  <c r="AI646" i="73" a="1"/>
  <c r="AI638" i="73" a="1"/>
  <c r="AI634" i="73" a="1"/>
  <c r="AI629" i="73" a="1"/>
  <c r="AI624" i="73" a="1"/>
  <c r="AI619" i="73" a="1"/>
  <c r="AI613" i="73" a="1"/>
  <c r="AI608" i="73" a="1"/>
  <c r="AI603" i="73" a="1"/>
  <c r="AI598" i="73" a="1"/>
  <c r="AI592" i="73" a="1"/>
  <c r="AI587" i="73" a="1"/>
  <c r="AI583" i="73" a="1"/>
  <c r="AI577" i="73" a="1"/>
  <c r="AI573" i="73" a="1"/>
  <c r="AI569" i="73" a="1"/>
  <c r="AI563" i="73" a="1"/>
  <c r="AI559" i="73" a="1"/>
  <c r="AI555" i="73" a="1"/>
  <c r="AI551" i="73" a="1"/>
  <c r="AI546" i="73" a="1"/>
  <c r="AI542" i="73" a="1"/>
  <c r="AI10" i="73" a="1"/>
  <c r="AI531" i="73" a="1"/>
  <c r="AI527" i="73" a="1"/>
  <c r="AI521" i="73" a="1"/>
  <c r="AI516" i="73" a="1"/>
  <c r="AI512" i="73" a="1"/>
  <c r="AI505" i="73" a="1"/>
  <c r="AI501" i="73" a="1"/>
  <c r="AI497" i="73" a="1"/>
  <c r="AI492" i="73" a="1"/>
  <c r="AI487" i="73" a="1"/>
  <c r="AI482" i="73" a="1"/>
  <c r="AI476" i="73" a="1"/>
  <c r="AI471" i="73" a="1"/>
  <c r="AI467" i="73" a="1"/>
  <c r="AI462" i="73" a="1"/>
  <c r="AI457" i="73" a="1"/>
  <c r="AI451" i="73" a="1"/>
  <c r="AI446" i="73" a="1"/>
  <c r="AI441" i="73" a="1"/>
  <c r="AI436" i="73" a="1"/>
  <c r="AI430" i="73" a="1"/>
  <c r="AI425" i="73" a="1"/>
  <c r="AI420" i="73" a="1"/>
  <c r="AI415" i="73" a="1"/>
  <c r="AI410" i="73" a="1"/>
  <c r="AI404" i="73" a="1"/>
  <c r="AI399" i="73" a="1"/>
  <c r="AI394" i="73" a="1"/>
  <c r="AI389" i="73" a="1"/>
  <c r="AI384" i="73" a="1"/>
  <c r="AI378" i="73" a="1"/>
  <c r="AI373" i="73" a="1"/>
  <c r="AI368" i="73" a="1"/>
  <c r="AI363" i="73" a="1"/>
  <c r="AI344" i="73" a="1"/>
  <c r="AI902" i="73" a="1"/>
  <c r="AI907" i="73" a="1"/>
  <c r="AI913" i="73" a="1"/>
  <c r="AI918" i="73" a="1"/>
  <c r="AI923" i="73" a="1"/>
  <c r="AI935" i="73" a="1"/>
  <c r="AI938" i="73" a="1"/>
  <c r="AI941" i="73" a="1"/>
  <c r="AI945" i="73" a="1"/>
  <c r="AI950" i="73" a="1"/>
  <c r="AI334" i="73" a="1"/>
  <c r="AI322" i="73" a="1"/>
  <c r="AI307" i="73" a="1"/>
  <c r="AI953" i="73" a="1"/>
  <c r="AI285" i="73" a="1"/>
  <c r="AI272" i="73" a="1"/>
  <c r="AI432" i="73" a="1"/>
  <c r="AI437" i="73" a="1"/>
  <c r="AI442" i="73" a="1"/>
  <c r="AI448" i="73" a="1"/>
  <c r="AI453" i="73" a="1"/>
  <c r="AI458" i="73" a="1"/>
  <c r="AI463" i="73" a="1"/>
  <c r="AI468" i="73" a="1"/>
  <c r="AI474" i="73" a="1"/>
  <c r="AI959" i="73" a="1"/>
  <c r="AI971" i="73" a="1"/>
  <c r="AI982" i="73" a="1"/>
  <c r="AI991" i="73" a="1"/>
  <c r="AI1002" i="73" a="1"/>
  <c r="AI1015" i="73" a="1"/>
  <c r="AI1026" i="73" a="1"/>
  <c r="AI1047" i="73" a="1"/>
  <c r="AI1059" i="73" a="1"/>
  <c r="AI1070" i="73" a="1"/>
  <c r="AI1081" i="73" a="1"/>
  <c r="AI1092" i="73" a="1"/>
  <c r="AI1104" i="73" a="1"/>
  <c r="AI1116" i="73" a="1"/>
  <c r="AI1129" i="73" a="1"/>
  <c r="AI381" i="73" a="1"/>
  <c r="AI375" i="73" a="1"/>
  <c r="AI370" i="73" a="1"/>
  <c r="AI365" i="73" a="1"/>
  <c r="AI360" i="73" a="1"/>
  <c r="AI351" i="73" a="1"/>
  <c r="AI350" i="73" a="1"/>
  <c r="AI347" i="73" a="1"/>
  <c r="AI338" i="73" a="1"/>
  <c r="AI333" i="73" a="1"/>
  <c r="AI327" i="73" a="1"/>
  <c r="AI323" i="73" a="1"/>
  <c r="AI315" i="73" a="1"/>
  <c r="AI274" i="73" a="1"/>
  <c r="AI277" i="73" a="1"/>
  <c r="AI283" i="73" a="1"/>
  <c r="AI288" i="73" a="1"/>
  <c r="AI292" i="73" a="1"/>
  <c r="AI1166" i="73" a="1"/>
  <c r="AI1158" i="73" a="1"/>
  <c r="AI1150" i="73" a="1"/>
  <c r="AI1142" i="73" a="1"/>
  <c r="AI1135" i="73" a="1"/>
  <c r="AI1125" i="73" a="1"/>
  <c r="AI1093" i="73" a="1"/>
  <c r="AI1082" i="73" a="1"/>
  <c r="AI1068" i="73" a="1"/>
  <c r="AI1056" i="73" a="1"/>
  <c r="AI1045" i="73" a="1"/>
  <c r="AI1030" i="73" a="1"/>
  <c r="AI1018" i="73" a="1"/>
  <c r="AI1006" i="73" a="1"/>
  <c r="AI995" i="73" a="1"/>
  <c r="AI981" i="73" a="1"/>
  <c r="AI958" i="73" a="1"/>
  <c r="AI916" i="73" a="1"/>
  <c r="AI903" i="73" a="1"/>
  <c r="AI891" i="73" a="1"/>
  <c r="AI877" i="73" a="1"/>
  <c r="AI851" i="73" a="1"/>
  <c r="AI839" i="73" a="1"/>
  <c r="AI826" i="73" a="1"/>
  <c r="AI815" i="73" a="1"/>
  <c r="AI797" i="73" a="1"/>
  <c r="AI783" i="73" a="1"/>
  <c r="AI771" i="73" a="1"/>
  <c r="AI757" i="73" a="1"/>
  <c r="AI745" i="73" a="1"/>
  <c r="AI733" i="73" a="1"/>
  <c r="AI720" i="73" a="1"/>
  <c r="AI708" i="73" a="1"/>
  <c r="AI693" i="73" a="1"/>
  <c r="AI682" i="73" a="1"/>
  <c r="AI668" i="73" a="1"/>
  <c r="AI655" i="73" a="1"/>
  <c r="AI642" i="73" a="1"/>
  <c r="AI637" i="73" a="1"/>
  <c r="AI632" i="73" a="1"/>
  <c r="AI626" i="73" a="1"/>
  <c r="AI621" i="73" a="1"/>
  <c r="AI616" i="73" a="1"/>
  <c r="AI611" i="73" a="1"/>
  <c r="AI606" i="73" a="1"/>
  <c r="AI600" i="73" a="1"/>
  <c r="AI596" i="73" a="1"/>
  <c r="AI590" i="73" a="1"/>
  <c r="AI585" i="73" a="1"/>
  <c r="AI579" i="73" a="1"/>
  <c r="AI575" i="73" a="1"/>
  <c r="AI571" i="73" a="1"/>
  <c r="AI567" i="73" a="1"/>
  <c r="AI561" i="73" a="1"/>
  <c r="AI536" i="73" a="1"/>
  <c r="AI523" i="73" a="1"/>
  <c r="AI511" i="73" a="1"/>
  <c r="AI499" i="73" a="1"/>
  <c r="AI485" i="73" a="1"/>
  <c r="AI473" i="73" a="1"/>
  <c r="AI460" i="73" a="1"/>
  <c r="AI447" i="73" a="1"/>
  <c r="AI434" i="73" a="1"/>
  <c r="AI423" i="73" a="1"/>
  <c r="AI408" i="73" a="1"/>
  <c r="AI397" i="73" a="1"/>
  <c r="AI383" i="73" a="1"/>
  <c r="AI371" i="73" a="1"/>
  <c r="AI357" i="73" a="1"/>
  <c r="AI352" i="73" a="1"/>
  <c r="AI349" i="73" a="1"/>
  <c r="AI296" i="73" a="1"/>
  <c r="AI311" i="73" a="1"/>
  <c r="AI317" i="73" a="1"/>
  <c r="AI321" i="73" a="1"/>
  <c r="AI326" i="73" a="1"/>
  <c r="AI331" i="73" a="1"/>
  <c r="AI339" i="73" a="1"/>
  <c r="AI343" i="73" a="1"/>
  <c r="AI359" i="73" a="1"/>
  <c r="AI366" i="73" a="1"/>
  <c r="AI380" i="73" a="1"/>
  <c r="AI336" i="73" a="1"/>
  <c r="AI392" i="73" a="1"/>
  <c r="AI335" i="73" a="1"/>
  <c r="AI329" i="73" a="1"/>
  <c r="AI324" i="73" a="1"/>
  <c r="AI318" i="73" a="1"/>
  <c r="AI313" i="73" a="1"/>
  <c r="AI309" i="73" a="1"/>
  <c r="AI405" i="73" a="1"/>
  <c r="AI305" i="73" a="1"/>
  <c r="AI418" i="73" a="1"/>
  <c r="AI431" i="73" a="1"/>
  <c r="AI444" i="73" a="1"/>
  <c r="AI301" i="73" a="1"/>
  <c r="AI299" i="73" a="1"/>
  <c r="AI294" i="73" a="1"/>
  <c r="AI290" i="73" a="1"/>
  <c r="AI286" i="73" a="1"/>
  <c r="AI280" i="73" a="1"/>
  <c r="AI275" i="73" a="1"/>
  <c r="AI479" i="73" a="1"/>
  <c r="AI484" i="73" a="1"/>
  <c r="AI490" i="73" a="1"/>
  <c r="AI495" i="73" a="1"/>
  <c r="AI500" i="73" a="1"/>
  <c r="AI504" i="73" a="1"/>
  <c r="AI510" i="73" a="1"/>
  <c r="AI515" i="73" a="1"/>
  <c r="AI519" i="73" a="1"/>
  <c r="AI456" i="73" a="1"/>
  <c r="AI525" i="73" a="1"/>
  <c r="AI530" i="73" a="1"/>
  <c r="AI534" i="73" a="1"/>
  <c r="AI541" i="73" a="1"/>
  <c r="AI545" i="73" a="1"/>
  <c r="AI549" i="73" a="1"/>
  <c r="AI566" i="73" a="1"/>
  <c r="AI581" i="73" a="1"/>
  <c r="AI594" i="73" a="1"/>
  <c r="AI480" i="73" a="1"/>
  <c r="AI609" i="73" a="1"/>
  <c r="AI622" i="73" a="1"/>
  <c r="AI635" i="73" a="1"/>
  <c r="AI650" i="73" a="1"/>
  <c r="AI663" i="73" a="1"/>
  <c r="AI675" i="73" a="1"/>
  <c r="AI704" i="73" a="1"/>
  <c r="AI717" i="73" a="1"/>
  <c r="AI730" i="73" a="1"/>
  <c r="AI493" i="73" a="1"/>
  <c r="AI742" i="73" a="1"/>
  <c r="AI755" i="73" a="1"/>
  <c r="AI767" i="73" a="1"/>
  <c r="AI780" i="73" a="1"/>
  <c r="AI514" i="73" a="1"/>
  <c r="AI806" i="73" a="1"/>
  <c r="AI820" i="73" a="1"/>
  <c r="AI832" i="73" a="1"/>
  <c r="AI846" i="73" a="1"/>
  <c r="AI508" i="73" a="1"/>
  <c r="AI858" i="73" a="1"/>
  <c r="AI874" i="73" a="1"/>
  <c r="AI886" i="73" a="1"/>
  <c r="AI898" i="73" a="1"/>
  <c r="AI912" i="73" a="1"/>
  <c r="AI924" i="73" a="1"/>
  <c r="AI928" i="73" a="1"/>
  <c r="AI932" i="73" a="1"/>
  <c r="AI937" i="73" a="1"/>
  <c r="AI526" i="73" a="1"/>
  <c r="AI537" i="73" a="1"/>
  <c r="AI550" i="73" a="1"/>
  <c r="AI558" i="73" a="1"/>
  <c r="AI560" i="73" a="1"/>
  <c r="AI565" i="73" a="1"/>
  <c r="AI570" i="73" a="1"/>
  <c r="AI574" i="73" a="1"/>
  <c r="AI578" i="73" a="1"/>
  <c r="AI584" i="73" a="1"/>
  <c r="AI589" i="73" a="1"/>
  <c r="AI595" i="73" a="1"/>
  <c r="AI599" i="73" a="1"/>
  <c r="AI604" i="73" a="1"/>
  <c r="AI610" i="73" a="1"/>
  <c r="AI615" i="73" a="1"/>
  <c r="AI620" i="73" a="1"/>
  <c r="AI625" i="73" a="1"/>
  <c r="AI631" i="73" a="1"/>
  <c r="AI636" i="73" a="1"/>
  <c r="AI640" i="73" a="1"/>
  <c r="AI645" i="73" a="1"/>
  <c r="AI649" i="73" a="1"/>
  <c r="AI656" i="73" a="1"/>
  <c r="AI660" i="73" a="1"/>
  <c r="AI666" i="73" a="1"/>
  <c r="AI671" i="73" a="1"/>
  <c r="AI676" i="73" a="1"/>
  <c r="AI680" i="73" a="1"/>
  <c r="AI685" i="73" a="1"/>
  <c r="AI690" i="73" a="1"/>
  <c r="AI695" i="73" a="1"/>
  <c r="AI699" i="73" a="1"/>
  <c r="AI705" i="73" a="1"/>
  <c r="AI710" i="73" a="1"/>
  <c r="AI715" i="73" a="1"/>
  <c r="AI1164" i="73" a="1"/>
  <c r="AI1155" i="73" a="1"/>
  <c r="AI1145" i="73" a="1"/>
  <c r="AI1141" i="73" a="1"/>
  <c r="AI1139" i="73" a="1"/>
  <c r="AI1136" i="73" a="1"/>
  <c r="AI1133" i="73" a="1"/>
  <c r="AI1130" i="73" a="1"/>
  <c r="AI1124" i="73" a="1"/>
  <c r="AI1121" i="73" a="1"/>
  <c r="AI1117" i="73" a="1"/>
  <c r="AI1113" i="73" a="1"/>
  <c r="AI1110" i="73" a="1"/>
  <c r="AI1105" i="73" a="1"/>
  <c r="AI1101" i="73" a="1"/>
  <c r="AI1098" i="73" a="1"/>
  <c r="AI1091" i="73" a="1"/>
  <c r="AI1088" i="73" a="1"/>
  <c r="AI1083" i="73" a="1"/>
  <c r="AI1078" i="73" a="1"/>
  <c r="AI1075" i="73" a="1"/>
  <c r="AI1069" i="73" a="1"/>
  <c r="AI1065" i="73" a="1"/>
  <c r="AI1060" i="73" a="1"/>
  <c r="AI1055" i="73" a="1"/>
  <c r="AI1051" i="73" a="1"/>
  <c r="AI1046" i="73" a="1"/>
  <c r="AI1042" i="73" a="1"/>
  <c r="AI1038" i="73" a="1"/>
  <c r="AI1034" i="73" a="1"/>
  <c r="AI1031" i="73" a="1"/>
  <c r="AI1024" i="73" a="1"/>
  <c r="AI1021" i="73" a="1"/>
  <c r="AI1017" i="73" a="1"/>
  <c r="AI1011" i="73" a="1"/>
  <c r="AI1008" i="73" a="1"/>
  <c r="AI1001" i="73" a="1"/>
  <c r="AI998" i="73" a="1"/>
  <c r="AI994" i="73" a="1"/>
  <c r="AI988" i="73" a="1"/>
  <c r="AI985" i="73" a="1"/>
  <c r="AI979" i="73" a="1"/>
  <c r="AI975" i="73" a="1"/>
  <c r="AI972" i="73" a="1"/>
  <c r="AI966" i="73" a="1"/>
  <c r="AI963" i="73" a="1"/>
  <c r="AI960" i="73" a="1"/>
  <c r="AI954" i="73" a="1"/>
  <c r="AI951" i="73" a="1"/>
  <c r="AI946" i="73" a="1"/>
  <c r="AI942" i="73" a="1"/>
  <c r="AI939" i="73" a="1"/>
  <c r="AI931" i="73" a="1"/>
  <c r="AI927" i="73" a="1"/>
  <c r="AI925" i="73" a="1"/>
  <c r="AI920" i="73" a="1"/>
  <c r="AI915" i="73" a="1"/>
  <c r="AI909" i="73" a="1"/>
  <c r="AI904" i="73" a="1"/>
  <c r="AI899" i="73" a="1"/>
  <c r="AI894" i="73" a="1"/>
  <c r="AI888" i="73" a="1"/>
  <c r="AI883" i="73" a="1"/>
  <c r="AI878" i="73" a="1"/>
  <c r="AI872" i="73" a="1"/>
  <c r="AI868" i="73" a="1"/>
  <c r="AI863" i="73" a="1"/>
  <c r="AI859" i="73" a="1"/>
  <c r="AI854" i="73" a="1"/>
  <c r="AI848" i="73" a="1"/>
  <c r="AI843" i="73" a="1"/>
  <c r="AI837" i="73" a="1"/>
  <c r="AI833" i="73" a="1"/>
  <c r="AI827" i="73" a="1"/>
  <c r="AI822" i="73" a="1"/>
  <c r="AI817" i="73" a="1"/>
  <c r="AI812" i="73" a="1"/>
  <c r="AI808" i="73" a="1"/>
  <c r="AI803" i="73" a="1"/>
  <c r="AI798" i="73" a="1"/>
  <c r="AI793" i="73" a="1"/>
  <c r="AI787" i="73" a="1"/>
  <c r="AI782" i="73" a="1"/>
  <c r="AI777" i="73" a="1"/>
  <c r="AI772" i="73" a="1"/>
  <c r="AI766" i="73" a="1"/>
  <c r="AI761" i="73" a="1"/>
  <c r="AI756" i="73" a="1"/>
  <c r="AI750" i="73" a="1"/>
  <c r="AI746" i="73" a="1"/>
  <c r="AI740" i="73" a="1"/>
  <c r="AI735" i="73" a="1"/>
  <c r="AI729" i="73" a="1"/>
  <c r="AI724" i="73" a="1"/>
  <c r="AI719" i="73" a="1"/>
  <c r="AI714" i="73" a="1"/>
  <c r="AI709" i="73" a="1"/>
  <c r="AI703" i="73" a="1"/>
  <c r="AI698" i="73" a="1"/>
  <c r="AI694" i="73" a="1"/>
  <c r="AI689" i="73" a="1"/>
  <c r="AI684" i="73" a="1"/>
  <c r="AI664" i="73" a="1"/>
  <c r="AI652" i="73" a="1"/>
  <c r="AI641" i="73" a="1"/>
  <c r="AI627" i="73" a="1"/>
  <c r="AI614" i="73" a="1"/>
  <c r="AI601" i="73" a="1"/>
  <c r="AI588" i="73" a="1"/>
  <c r="AI557" i="73" a="1"/>
  <c r="AI552" i="73" a="1"/>
  <c r="AI548" i="73" a="1"/>
  <c r="AI535" i="73" a="1"/>
  <c r="AI520" i="73" a="1"/>
  <c r="AI507" i="73" a="1"/>
  <c r="AI489" i="73" a="1"/>
  <c r="AI477" i="73" a="1"/>
  <c r="AI465" i="73" a="1"/>
  <c r="AI452" i="73" a="1"/>
  <c r="AI439" i="73" a="1"/>
  <c r="AI426" i="73" a="1"/>
  <c r="AI413" i="73" a="1"/>
  <c r="AI402" i="73" a="1"/>
  <c r="AI387" i="73" a="1"/>
  <c r="AI376" i="73" a="1"/>
  <c r="AI362" i="73" a="1"/>
  <c r="AI356" i="73" a="1"/>
  <c r="AI355" i="73" a="1"/>
  <c r="AI721" i="73" a="1"/>
  <c r="AI725" i="73" a="1"/>
  <c r="AI731" i="73" a="1"/>
  <c r="AI736" i="73" a="1"/>
  <c r="AI741" i="73" a="1"/>
  <c r="AI747" i="73" a="1"/>
  <c r="AI752" i="73" a="1"/>
  <c r="AI758" i="73" a="1"/>
  <c r="AI328" i="73" a="1"/>
  <c r="AI316" i="73" a="1"/>
  <c r="AI762" i="73" a="1"/>
  <c r="AI768" i="73" a="1"/>
  <c r="AI298" i="73" a="1"/>
  <c r="AI282" i="73" a="1"/>
  <c r="AI271" i="73" a="1"/>
  <c r="AI269" i="73" a="1"/>
  <c r="AI949" i="73" a="1"/>
  <c r="AI961" i="73" a="1"/>
  <c r="AI970" i="73" a="1"/>
  <c r="AI980" i="73" a="1"/>
  <c r="AI992" i="73" a="1"/>
  <c r="AI1003" i="73" a="1"/>
  <c r="AI1014" i="73" a="1"/>
  <c r="AI1025" i="73" a="1"/>
  <c r="AI1039" i="73" a="1"/>
  <c r="AI773" i="73" a="1"/>
  <c r="AI1050" i="73" a="1"/>
  <c r="AI1061" i="73" a="1"/>
  <c r="AI1073" i="73" a="1"/>
  <c r="AI1084" i="73" a="1"/>
  <c r="AI1096" i="73" a="1"/>
  <c r="AI1106" i="73" a="1"/>
  <c r="AI1120" i="73" a="1"/>
  <c r="AI1131" i="73" a="1"/>
  <c r="AI1138" i="73" a="1"/>
  <c r="AI778" i="73" a="1"/>
  <c r="AI784" i="73" a="1"/>
  <c r="AI788" i="73" a="1"/>
  <c r="AI794" i="73" a="1"/>
  <c r="AI799" i="73" a="1"/>
  <c r="AI804" i="73" a="1"/>
  <c r="AI809" i="73" a="1"/>
  <c r="AI813" i="73" a="1"/>
  <c r="AI818" i="73" a="1"/>
  <c r="AI823" i="73" a="1"/>
  <c r="AI829" i="73" a="1"/>
  <c r="AI834" i="73" a="1"/>
  <c r="AI838" i="73" a="1"/>
  <c r="AI844" i="73" a="1"/>
  <c r="AI849" i="73" a="1"/>
  <c r="AI855" i="73" a="1"/>
  <c r="AI860" i="73" a="1"/>
  <c r="AI864" i="73" a="1"/>
  <c r="AI869" i="73" a="1"/>
  <c r="AI873" i="73" a="1"/>
  <c r="AI879" i="73" a="1"/>
  <c r="AI884" i="73" a="1"/>
  <c r="AI889" i="73" a="1"/>
  <c r="AI895" i="73" a="1"/>
  <c r="AI900" i="73" a="1"/>
  <c r="AI905" i="73" a="1"/>
  <c r="AI910" i="73" a="1"/>
  <c r="AI914" i="73" a="1"/>
  <c r="AI1165" i="73" a="1"/>
  <c r="AI1162" i="73" a="1"/>
  <c r="AI1161" i="73" a="1"/>
  <c r="AI1159" i="73" a="1"/>
  <c r="AI1156" i="73" a="1"/>
  <c r="AI1153" i="73" a="1"/>
  <c r="AI1151" i="73" a="1"/>
  <c r="AI1148" i="73" a="1"/>
  <c r="AI1146" i="73" a="1"/>
  <c r="AI1143" i="73" a="1"/>
  <c r="AI1140" i="73" a="1"/>
  <c r="AI1137" i="73" a="1"/>
  <c r="AI1134" i="73" a="1"/>
  <c r="AI1132" i="73" a="1"/>
  <c r="AI1126" i="73" a="1"/>
  <c r="AI1122" i="73" a="1"/>
  <c r="AI1118" i="73" a="1"/>
  <c r="AI1114" i="73" a="1"/>
  <c r="AI1111" i="73" a="1"/>
  <c r="AI1107" i="73" a="1"/>
  <c r="AI1102" i="73" a="1"/>
  <c r="AI1099" i="73" a="1"/>
  <c r="AI1094" i="73" a="1"/>
  <c r="AI1089" i="73" a="1"/>
  <c r="AI1086" i="73" a="1"/>
  <c r="AI1079" i="73" a="1"/>
  <c r="AI1076" i="73" a="1"/>
  <c r="AI1071" i="73" a="1"/>
  <c r="AI1066" i="73" a="1"/>
  <c r="AI1062" i="73" a="1"/>
  <c r="AI1057" i="73" a="1"/>
  <c r="AI1053" i="73" a="1"/>
  <c r="AI1048" i="73" a="1"/>
  <c r="AI1043" i="73" a="1"/>
  <c r="AI1040" i="73" a="1"/>
  <c r="AI1035" i="73" a="1"/>
  <c r="AI1032" i="73" a="1"/>
  <c r="AI1028" i="73" a="1"/>
  <c r="AI1022" i="73" a="1"/>
  <c r="AI1019" i="73" a="1"/>
  <c r="AI1012" i="73" a="1"/>
  <c r="AI1009" i="73" a="1"/>
  <c r="AI1004" i="73" a="1"/>
  <c r="AI999" i="73" a="1"/>
  <c r="AI996" i="73" a="1"/>
  <c r="AI989" i="73" a="1"/>
  <c r="AI986" i="73" a="1"/>
  <c r="AI983" i="73" a="1"/>
  <c r="AI976" i="73" a="1"/>
  <c r="AI973" i="73" a="1"/>
  <c r="AI968" i="73" a="1"/>
  <c r="AI964" i="73" a="1"/>
  <c r="AI962" i="73" a="1"/>
  <c r="AI955" i="73" a="1"/>
  <c r="AI952" i="73" a="1"/>
  <c r="AI948" i="73" a="1"/>
  <c r="AI943" i="73" a="1"/>
  <c r="AI940" i="73" a="1"/>
  <c r="AI934" i="73" a="1"/>
  <c r="AI930" i="73" a="1"/>
  <c r="AI921" i="73" a="1"/>
  <c r="AI908" i="73" a="1"/>
  <c r="AI893" i="73" a="1"/>
  <c r="AI881" i="73" a="1"/>
  <c r="AI867" i="73" a="1"/>
  <c r="AI853" i="73" a="1"/>
  <c r="AI841" i="73" a="1"/>
  <c r="AI828" i="73" a="1"/>
  <c r="AI802" i="73" a="1"/>
  <c r="AI790" i="73" a="1"/>
  <c r="AI776" i="73" a="1"/>
  <c r="AI765" i="73" a="1"/>
  <c r="AI751" i="73" a="1"/>
  <c r="AI739" i="73" a="1"/>
  <c r="AI727" i="73" a="1"/>
  <c r="AI713" i="73" a="1"/>
  <c r="AI701" i="73" a="1"/>
  <c r="AI688" i="73" a="1"/>
  <c r="AI679" i="73" a="1"/>
  <c r="AI674" i="73" a="1"/>
  <c r="AI670" i="73" a="1"/>
  <c r="AI665" i="73" a="1"/>
  <c r="AI659" i="73" a="1"/>
  <c r="AI654" i="73" a="1"/>
  <c r="AI648" i="73" a="1"/>
  <c r="AI644" i="73" a="1"/>
  <c r="AI630" i="73" a="1"/>
  <c r="AI617" i="73" a="1"/>
  <c r="AI605" i="73" a="1"/>
  <c r="AI593" i="73" a="1"/>
  <c r="AI580" i="73" a="1"/>
  <c r="AI564" i="73" a="1"/>
  <c r="AI556" i="73" a="1"/>
  <c r="AI553" i="73" a="1"/>
  <c r="AI547" i="73" a="1"/>
  <c r="AI543" i="73" a="1"/>
  <c r="AI539" i="73" a="1"/>
  <c r="AI532" i="73" a="1"/>
  <c r="AI528" i="73" a="1"/>
  <c r="AI522" i="73" a="1"/>
  <c r="AI517" i="73" a="1"/>
  <c r="AI513" i="73" a="1"/>
  <c r="AI506" i="73" a="1"/>
  <c r="AI502" i="73" a="1"/>
  <c r="AI496" i="73" a="1"/>
  <c r="AI491" i="73" a="1"/>
  <c r="AI486" i="73" a="1"/>
  <c r="AI481" i="73" a="1"/>
  <c r="AI475" i="73" a="1"/>
  <c r="AI470" i="73" a="1"/>
  <c r="AI466" i="73" a="1"/>
  <c r="AI461" i="73" a="1"/>
  <c r="AI455" i="73" a="1"/>
  <c r="AI450" i="73" a="1"/>
  <c r="AI445" i="73" a="1"/>
  <c r="AI440" i="73" a="1"/>
  <c r="AI435" i="73" a="1"/>
  <c r="AI429" i="73" a="1"/>
  <c r="AI424" i="73" a="1"/>
  <c r="AI419" i="73" a="1"/>
  <c r="AI414" i="73" a="1"/>
  <c r="AI409" i="73" a="1"/>
  <c r="AI403" i="73" a="1"/>
  <c r="AI398" i="73" a="1"/>
  <c r="AI393" i="73" a="1"/>
  <c r="AI388" i="73" a="1"/>
  <c r="AI382" i="73" a="1"/>
  <c r="AI377" i="73" a="1"/>
  <c r="AI372" i="73" a="1"/>
  <c r="AI367" i="73" a="1"/>
  <c r="AI361" i="73" a="1"/>
  <c r="AI358" i="73" a="1"/>
  <c r="AI346" i="73" a="1"/>
  <c r="AI919" i="73" a="1"/>
  <c r="AI933" i="73" a="1"/>
  <c r="AI944" i="73" a="1"/>
  <c r="AI957" i="73" a="1"/>
  <c r="AI965" i="73" a="1"/>
  <c r="AI969" i="73" a="1"/>
  <c r="AI974" i="73" a="1"/>
  <c r="AI342" i="73" a="1"/>
  <c r="AI978" i="73" a="1"/>
  <c r="AI984" i="73" a="1"/>
  <c r="AI987" i="73" a="1"/>
  <c r="AI990" i="73" a="1"/>
  <c r="AI997" i="73" a="1"/>
  <c r="AI1000" i="73" a="1"/>
  <c r="AI1007" i="73" a="1"/>
  <c r="AI1010" i="73" a="1"/>
  <c r="AI1013" i="73" a="1"/>
  <c r="AI1020" i="73" a="1"/>
  <c r="AI1023" i="73" a="1"/>
  <c r="AI1029" i="73" a="1"/>
  <c r="AI1033" i="73" a="1"/>
  <c r="AI1036" i="73" a="1"/>
  <c r="AI1041" i="73" a="1"/>
  <c r="AI1044" i="73" a="1"/>
  <c r="AI1049" i="73" a="1"/>
  <c r="AI1054" i="73" a="1"/>
  <c r="AI1058" i="73" a="1"/>
  <c r="AI332" i="73" a="1"/>
  <c r="AI319" i="73" a="1"/>
  <c r="AI312" i="73" a="1"/>
  <c r="AI308" i="73" a="1"/>
  <c r="AI1064" i="73" a="1"/>
  <c r="AI1067" i="73" a="1"/>
  <c r="AI304" i="73" a="1"/>
  <c r="AI302" i="73" a="1"/>
  <c r="AI300" i="73" a="1"/>
  <c r="AI1072" i="73" a="1"/>
  <c r="AI295" i="73" a="1"/>
  <c r="AI291" i="73" a="1"/>
  <c r="AI287" i="73" a="1"/>
  <c r="AI281" i="73" a="1"/>
  <c r="AI276" i="73" a="1"/>
  <c r="AI270" i="73" a="1"/>
  <c r="AI1144" i="73" a="1"/>
  <c r="AI1147" i="73" a="1"/>
  <c r="AI1149" i="73" a="1"/>
  <c r="AI1152" i="73" a="1"/>
  <c r="AI1154" i="73" a="1"/>
  <c r="AI1157" i="73" a="1"/>
  <c r="AI1160" i="73" a="1"/>
  <c r="AI1163" i="73" a="1"/>
  <c r="AI1167" i="73" a="1"/>
  <c r="AI1168" i="73" a="1"/>
  <c r="AI1077" i="73" a="1"/>
  <c r="AI1080" i="73" a="1"/>
  <c r="AI1087" i="73" a="1"/>
  <c r="AI1090" i="73" a="1"/>
  <c r="AI1095" i="73" a="1"/>
  <c r="AI1100" i="73" a="1"/>
  <c r="AI1103" i="73" a="1"/>
  <c r="AI1108" i="73" a="1"/>
  <c r="AI1112" i="73" a="1"/>
  <c r="AI1115" i="73" a="1"/>
  <c r="AI1119" i="73" a="1"/>
  <c r="AI1123" i="73" a="1"/>
  <c r="AI1128" i="73" a="1"/>
  <c r="AI279" i="73" a="1"/>
  <c r="AI268" i="73" a="1"/>
  <c r="AI14" i="73" a="1"/>
  <c r="AI13" i="73" a="1"/>
  <c r="AI12" i="73" a="1"/>
  <c r="AI11" i="73" a="1"/>
  <c r="AI2" i="73" a="1"/>
  <c r="AI3" i="73" a="1"/>
  <c r="AI4" i="73" a="1"/>
  <c r="AI5" i="73" a="1"/>
  <c r="AI6" i="73" a="1"/>
  <c r="AI7" i="73" a="1"/>
  <c r="AI8" i="73" a="1"/>
  <c r="AI9" i="73" a="1"/>
  <c r="AI1169" i="73" a="1"/>
  <c r="AI1170" i="73" a="1"/>
  <c r="AI792" i="73" a="1"/>
  <c r="D236" i="72"/>
  <c r="AI23" i="72" a="1"/>
  <c r="AI24" i="72" a="1"/>
  <c r="I261" i="72"/>
  <c r="B261" i="72"/>
  <c r="E259" i="72"/>
  <c r="J257" i="72"/>
  <c r="D256" i="72"/>
  <c r="J254" i="72"/>
  <c r="D253" i="72"/>
  <c r="B252" i="72"/>
  <c r="C261" i="72"/>
  <c r="J259" i="72"/>
  <c r="E258" i="72"/>
  <c r="J256" i="72"/>
  <c r="F255" i="72"/>
  <c r="I253" i="72"/>
  <c r="B251" i="72"/>
  <c r="G250" i="72"/>
  <c r="D250" i="72"/>
  <c r="H249" i="72"/>
  <c r="E249" i="72"/>
  <c r="B249" i="72"/>
  <c r="H248" i="72"/>
  <c r="C248" i="72"/>
  <c r="G247" i="72"/>
  <c r="D247" i="72"/>
  <c r="B243" i="72"/>
  <c r="H242" i="72"/>
  <c r="F242" i="72"/>
  <c r="D242" i="72"/>
  <c r="B242" i="72"/>
  <c r="H241" i="72"/>
  <c r="F241" i="72"/>
  <c r="D241" i="72"/>
  <c r="B241" i="72"/>
  <c r="H240" i="72"/>
  <c r="F240" i="72"/>
  <c r="D240" i="72"/>
  <c r="J239" i="72"/>
  <c r="H239" i="72"/>
  <c r="E239" i="72"/>
  <c r="C239" i="72"/>
  <c r="J238" i="72"/>
  <c r="G238" i="72"/>
  <c r="E238" i="72"/>
  <c r="B238" i="72"/>
  <c r="I237" i="72"/>
  <c r="G237" i="72"/>
  <c r="E237" i="72"/>
  <c r="C237" i="72"/>
  <c r="F261" i="72"/>
  <c r="I260" i="72"/>
  <c r="D259" i="72"/>
  <c r="C257" i="72"/>
  <c r="H255" i="72"/>
  <c r="D254" i="72"/>
  <c r="G252" i="72"/>
  <c r="F251" i="72"/>
  <c r="C250" i="72"/>
  <c r="C249" i="72"/>
  <c r="I248" i="72"/>
  <c r="E248" i="72"/>
  <c r="J241" i="72"/>
  <c r="J240" i="72"/>
  <c r="C240" i="72"/>
  <c r="G239" i="72"/>
  <c r="I238" i="72"/>
  <c r="D238" i="72"/>
  <c r="H261" i="72"/>
  <c r="I259" i="72"/>
  <c r="C259" i="72"/>
  <c r="H258" i="72"/>
  <c r="B258" i="72"/>
  <c r="F257" i="72"/>
  <c r="H256" i="72"/>
  <c r="C256" i="72"/>
  <c r="G255" i="72"/>
  <c r="I254" i="72"/>
  <c r="E254" i="72"/>
  <c r="G253" i="72"/>
  <c r="B253" i="72"/>
  <c r="F252" i="72"/>
  <c r="G261" i="72"/>
  <c r="H260" i="72"/>
  <c r="D260" i="72"/>
  <c r="G259" i="72"/>
  <c r="J258" i="72"/>
  <c r="F258" i="72"/>
  <c r="H257" i="72"/>
  <c r="D257" i="72"/>
  <c r="F256" i="72"/>
  <c r="J255" i="72"/>
  <c r="D255" i="72"/>
  <c r="G254" i="72"/>
  <c r="B254" i="72"/>
  <c r="E253" i="72"/>
  <c r="I252" i="72"/>
  <c r="E252" i="72"/>
  <c r="I251" i="72"/>
  <c r="E251" i="72"/>
  <c r="J250" i="72"/>
  <c r="B250" i="72"/>
  <c r="G249" i="72"/>
  <c r="D261" i="72"/>
  <c r="J260" i="72"/>
  <c r="E260" i="72"/>
  <c r="H259" i="72"/>
  <c r="B259" i="72"/>
  <c r="G258" i="72"/>
  <c r="I257" i="72"/>
  <c r="E257" i="72"/>
  <c r="G256" i="72"/>
  <c r="B256" i="72"/>
  <c r="E255" i="72"/>
  <c r="H254" i="72"/>
  <c r="C254" i="72"/>
  <c r="F253" i="72"/>
  <c r="J252" i="72"/>
  <c r="D252" i="72"/>
  <c r="H251" i="72"/>
  <c r="D251" i="72"/>
  <c r="I250" i="72"/>
  <c r="I249" i="72"/>
  <c r="D249" i="72"/>
  <c r="J248" i="72"/>
  <c r="F248" i="72"/>
  <c r="B248" i="72"/>
  <c r="J247" i="72"/>
  <c r="H247" i="72"/>
  <c r="E247" i="72"/>
  <c r="B247" i="72"/>
  <c r="I246" i="72"/>
  <c r="E246" i="72"/>
  <c r="B246" i="72"/>
  <c r="J245" i="72"/>
  <c r="I245" i="72"/>
  <c r="H245" i="72"/>
  <c r="G245" i="72"/>
  <c r="F245" i="72"/>
  <c r="E245" i="72"/>
  <c r="D245" i="72"/>
  <c r="C245" i="72"/>
  <c r="B245" i="72"/>
  <c r="E261" i="72"/>
  <c r="G260" i="72"/>
  <c r="B260" i="72"/>
  <c r="C258" i="72"/>
  <c r="I256" i="72"/>
  <c r="B255" i="72"/>
  <c r="H253" i="72"/>
  <c r="J251" i="72"/>
  <c r="E250" i="72"/>
  <c r="J249" i="72"/>
  <c r="F249" i="72"/>
  <c r="G248" i="72"/>
  <c r="D248" i="72"/>
  <c r="I247" i="72"/>
  <c r="F247" i="72"/>
  <c r="C247" i="72"/>
  <c r="J246" i="72"/>
  <c r="H246" i="72"/>
  <c r="G246" i="72"/>
  <c r="F246" i="72"/>
  <c r="D246" i="72"/>
  <c r="C246" i="72"/>
  <c r="J243" i="72"/>
  <c r="I243" i="72"/>
  <c r="H243" i="72"/>
  <c r="G243" i="72"/>
  <c r="F243" i="72"/>
  <c r="E243" i="72"/>
  <c r="D243" i="72"/>
  <c r="C243" i="72"/>
  <c r="J242" i="72"/>
  <c r="I242" i="72"/>
  <c r="G242" i="72"/>
  <c r="E242" i="72"/>
  <c r="C242" i="72"/>
  <c r="I241" i="72"/>
  <c r="G241" i="72"/>
  <c r="E241" i="72"/>
  <c r="C241" i="72"/>
  <c r="I240" i="72"/>
  <c r="G240" i="72"/>
  <c r="E240" i="72"/>
  <c r="B240" i="72"/>
  <c r="I239" i="72"/>
  <c r="F239" i="72"/>
  <c r="D239" i="72"/>
  <c r="B239" i="72"/>
  <c r="H238" i="72"/>
  <c r="F238" i="72"/>
  <c r="C238" i="72"/>
  <c r="J237" i="72"/>
  <c r="H237" i="72"/>
  <c r="F237" i="72"/>
  <c r="D237" i="72"/>
  <c r="B237" i="72"/>
  <c r="J261" i="72"/>
  <c r="F260" i="72"/>
  <c r="C260" i="72"/>
  <c r="F259" i="72"/>
  <c r="I258" i="72"/>
  <c r="D258" i="72"/>
  <c r="G257" i="72"/>
  <c r="B257" i="72"/>
  <c r="E256" i="72"/>
  <c r="I255" i="72"/>
  <c r="C255" i="72"/>
  <c r="F254" i="72"/>
  <c r="J253" i="72"/>
  <c r="C253" i="72"/>
  <c r="H252" i="72"/>
  <c r="C252" i="72"/>
  <c r="G251" i="72"/>
  <c r="C251" i="72"/>
  <c r="H250" i="72"/>
  <c r="F250" i="72"/>
  <c r="J244" i="72"/>
  <c r="I244" i="72"/>
  <c r="H244" i="72"/>
  <c r="G244" i="72"/>
  <c r="F244" i="72"/>
  <c r="E244" i="72"/>
  <c r="D244" i="72"/>
  <c r="C244" i="72"/>
  <c r="B244" i="72"/>
  <c r="AI149" i="72" a="1"/>
  <c r="AI246" i="72" a="1"/>
  <c r="AI42" i="72" a="1"/>
  <c r="AI53" i="72" a="1"/>
  <c r="AI60" i="72" a="1"/>
  <c r="AI83" i="72" a="1"/>
  <c r="AI90" i="72" a="1"/>
  <c r="AI256" i="72" a="1"/>
  <c r="AI97" i="72" a="1"/>
  <c r="AI131" i="72" a="1"/>
  <c r="AI135" i="72" a="1"/>
  <c r="AI140" i="72" a="1"/>
  <c r="AI173" i="72" a="1"/>
  <c r="AI187" i="72" a="1"/>
  <c r="AI210" i="72" a="1"/>
  <c r="AI215" i="72" a="1"/>
  <c r="AI217" i="72" a="1"/>
  <c r="AI228" i="72" a="1"/>
  <c r="AI230" i="72" a="1"/>
  <c r="AI255" i="72" a="1"/>
  <c r="AI231" i="72" a="1"/>
  <c r="AI233" i="72" a="1"/>
  <c r="AI240" i="72" a="1"/>
  <c r="AI245" i="72" a="1"/>
  <c r="AI249" i="72" a="1"/>
  <c r="AI253" i="72" a="1"/>
  <c r="AI269" i="72" a="1"/>
  <c r="AI31" i="72" a="1"/>
  <c r="AI248" i="72" a="1"/>
  <c r="AI251" i="72" a="1"/>
  <c r="AI34" i="72" a="1"/>
  <c r="AI39" i="72" a="1"/>
  <c r="AI43" i="72" a="1"/>
  <c r="AI50" i="72" a="1"/>
  <c r="AI54" i="72" a="1"/>
  <c r="AI247" i="72" a="1"/>
  <c r="AI58" i="72" a="1"/>
  <c r="AI65" i="72" a="1"/>
  <c r="AI68" i="72" a="1"/>
  <c r="AI258" i="72" a="1"/>
  <c r="AI72" i="72" a="1"/>
  <c r="AI75" i="72" a="1"/>
  <c r="AI78" i="72" a="1"/>
  <c r="AI88" i="72" a="1"/>
  <c r="AI95" i="72" a="1"/>
  <c r="AI107" i="72" a="1"/>
  <c r="AI132" i="72" a="1"/>
  <c r="AI162" i="72" a="1"/>
  <c r="AI165" i="72" a="1"/>
  <c r="AI243" i="72" a="1"/>
  <c r="AI241" i="72" a="1"/>
  <c r="AI234" i="72" a="1"/>
  <c r="AI208" i="72" a="1"/>
  <c r="AI198" i="72" a="1"/>
  <c r="AI177" i="72" a="1"/>
  <c r="AI156" i="72" a="1"/>
  <c r="AI121" i="72" a="1"/>
  <c r="AI116" i="72" a="1"/>
  <c r="AI93" i="72" a="1"/>
  <c r="AI84" i="72" a="1"/>
  <c r="AI63" i="72" a="1"/>
  <c r="AI47" i="72" a="1"/>
  <c r="AI35" i="72" a="1"/>
  <c r="AI259" i="72" a="1"/>
  <c r="AI244" i="72" a="1"/>
  <c r="AI239" i="72" a="1"/>
  <c r="AI237" i="72" a="1"/>
  <c r="AI235" i="72" a="1"/>
  <c r="AI229" i="72" a="1"/>
  <c r="AI214" i="72" a="1"/>
  <c r="AI261" i="72" a="1"/>
  <c r="AI268" i="72" a="1"/>
  <c r="AI223" i="72" a="1"/>
  <c r="AI26" i="72" a="1"/>
  <c r="AI30" i="72" a="1"/>
  <c r="AI37" i="72" a="1"/>
  <c r="AI41" i="72" a="1"/>
  <c r="AI46" i="72" a="1"/>
  <c r="AI52" i="72" a="1"/>
  <c r="AI56" i="72" a="1"/>
  <c r="AI62" i="72" a="1"/>
  <c r="AI71" i="72" a="1"/>
  <c r="AI77" i="72" a="1"/>
  <c r="AI81" i="72" a="1"/>
  <c r="AI86" i="72" a="1"/>
  <c r="AI92" i="72" a="1"/>
  <c r="AI96" i="72" a="1"/>
  <c r="AI100" i="72" a="1"/>
  <c r="AI103" i="72" a="1"/>
  <c r="AI110" i="72" a="1"/>
  <c r="AI115" i="72" a="1"/>
  <c r="AI122" i="72" a="1"/>
  <c r="AI129" i="72" a="1"/>
  <c r="AI141" i="72" a="1"/>
  <c r="AI143" i="72" a="1"/>
  <c r="AI150" i="72" a="1"/>
  <c r="AI222" i="72" a="1"/>
  <c r="AI236" i="72" a="1"/>
  <c r="AI211" i="72" a="1"/>
  <c r="AI206" i="72" a="1"/>
  <c r="AI203" i="72" a="1"/>
  <c r="AI200" i="72" a="1"/>
  <c r="AI196" i="72" a="1"/>
  <c r="AI193" i="72" a="1"/>
  <c r="AI190" i="72" a="1"/>
  <c r="AI185" i="72" a="1"/>
  <c r="AI181" i="72" a="1"/>
  <c r="AI67" i="72" a="1"/>
  <c r="AI61" i="72" a="1"/>
  <c r="AI33" i="72" a="1"/>
  <c r="AI27" i="72" a="1"/>
  <c r="AI45" i="72" a="1"/>
  <c r="AI51" i="72" a="1"/>
  <c r="AI57" i="72" a="1"/>
  <c r="AI70" i="72" a="1"/>
  <c r="AI73" i="72" a="1"/>
  <c r="AI82" i="72" a="1"/>
  <c r="AI87" i="72" a="1"/>
  <c r="AI89" i="72" a="1"/>
  <c r="AI94" i="72" a="1"/>
  <c r="AI99" i="72" a="1"/>
  <c r="AI202" i="72" a="1"/>
  <c r="AI109" i="72" a="1"/>
  <c r="AI114" i="72" a="1"/>
  <c r="AI119" i="72" a="1"/>
  <c r="AI124" i="72" a="1"/>
  <c r="AI126" i="72" a="1"/>
  <c r="AI130" i="72" a="1"/>
  <c r="AI137" i="72" a="1"/>
  <c r="AI139" i="72" a="1"/>
  <c r="AI145" i="72" a="1"/>
  <c r="AI147" i="72" a="1"/>
  <c r="AI154" i="72" a="1"/>
  <c r="AI158" i="72" a="1"/>
  <c r="AI160" i="72" a="1"/>
  <c r="AI168" i="72" a="1"/>
  <c r="AI172" i="72" a="1"/>
  <c r="AI178" i="72" a="1"/>
  <c r="AI28" i="72" a="1"/>
  <c r="AI32" i="72" a="1"/>
  <c r="AI38" i="72" a="1"/>
  <c r="AI44" i="72" a="1"/>
  <c r="AI49" i="72" a="1"/>
  <c r="AI55" i="72" a="1"/>
  <c r="AI66" i="72" a="1"/>
  <c r="AI69" i="72" a="1"/>
  <c r="AI74" i="72" a="1"/>
  <c r="AI79" i="72" a="1"/>
  <c r="AI85" i="72" a="1"/>
  <c r="AI101" i="72" a="1"/>
  <c r="AI105" i="72" a="1"/>
  <c r="AI108" i="72" a="1"/>
  <c r="AI111" i="72" a="1"/>
  <c r="AI113" i="72" a="1"/>
  <c r="AI117" i="72" a="1"/>
  <c r="AI125" i="72" a="1"/>
  <c r="AI128" i="72" a="1"/>
  <c r="AI133" i="72" a="1"/>
  <c r="AI134" i="72" a="1"/>
  <c r="AI148" i="72" a="1"/>
  <c r="AI151" i="72" a="1"/>
  <c r="AI155" i="72" a="1"/>
  <c r="AI161" i="72" a="1"/>
  <c r="AI164" i="72" a="1"/>
  <c r="AI167" i="72" a="1"/>
  <c r="AI170" i="72" a="1"/>
  <c r="AI174" i="72" a="1"/>
  <c r="AI179" i="72" a="1"/>
  <c r="AI183" i="72" a="1"/>
  <c r="AI188" i="72" a="1"/>
  <c r="AI224" i="72" a="1"/>
  <c r="AI225" i="72" a="1"/>
  <c r="AI260" i="72" a="1"/>
  <c r="AI176" i="72" a="1"/>
  <c r="AI166" i="72" a="1"/>
  <c r="AI163" i="72" a="1"/>
  <c r="AI159" i="72" a="1"/>
  <c r="AI157" i="72" a="1"/>
  <c r="AI153" i="72" a="1"/>
  <c r="AI152" i="72" a="1"/>
  <c r="AI146" i="72" a="1"/>
  <c r="AI182" i="72" a="1"/>
  <c r="AI252" i="72" a="1"/>
  <c r="AI186" i="72" a="1"/>
  <c r="AI191" i="72" a="1"/>
  <c r="AI194" i="72" a="1"/>
  <c r="AI197" i="72" a="1"/>
  <c r="AI201" i="72" a="1"/>
  <c r="AI144" i="72" a="1"/>
  <c r="AI204" i="72" a="1"/>
  <c r="AI207" i="72" a="1"/>
  <c r="AI212" i="72" a="1"/>
  <c r="AI213" i="72" a="1"/>
  <c r="AI262" i="72" a="1"/>
  <c r="AI263" i="72" a="1"/>
  <c r="AI267" i="72" a="1"/>
  <c r="AI216" i="72" a="1"/>
  <c r="AI218" i="72" a="1"/>
  <c r="AI219" i="72" a="1"/>
  <c r="AI220" i="72" a="1"/>
  <c r="AI221" i="72" a="1"/>
  <c r="AI226" i="72" a="1"/>
  <c r="AI266" i="72" a="1"/>
  <c r="AI265" i="72" a="1"/>
  <c r="AI264" i="72" a="1"/>
  <c r="AI142" i="72" a="1"/>
  <c r="AI138" i="72" a="1"/>
  <c r="AI136" i="72" a="1"/>
  <c r="AI127" i="72" a="1"/>
  <c r="AI123" i="72" a="1"/>
  <c r="AI120" i="72" a="1"/>
  <c r="AI118" i="72" a="1"/>
  <c r="AI112" i="72" a="1"/>
  <c r="AI106" i="72" a="1"/>
  <c r="AI257" i="72" a="1"/>
  <c r="AI102" i="72" a="1"/>
  <c r="AI98" i="72" a="1"/>
  <c r="AI91" i="72" a="1"/>
  <c r="AI80" i="72" a="1"/>
  <c r="AI76" i="72" a="1"/>
  <c r="AI64" i="72" a="1"/>
  <c r="AI59" i="72" a="1"/>
  <c r="AI48" i="72" a="1"/>
  <c r="AI40" i="72" a="1"/>
  <c r="AI254" i="72" a="1"/>
  <c r="AI36" i="72" a="1"/>
  <c r="AI29" i="72" a="1"/>
  <c r="AI25" i="72" a="1"/>
  <c r="AI238" i="72" a="1"/>
  <c r="AI169" i="72" a="1"/>
  <c r="AI171" i="72" a="1"/>
  <c r="AI175" i="72" a="1"/>
  <c r="AI180" i="72" a="1"/>
  <c r="AI250" i="72" a="1"/>
  <c r="AI184" i="72" a="1"/>
  <c r="AI189" i="72" a="1"/>
  <c r="AI192" i="72" a="1"/>
  <c r="AI195" i="72" a="1"/>
  <c r="AI199" i="72" a="1"/>
  <c r="AI242" i="72" a="1"/>
  <c r="AI232" i="72" a="1"/>
  <c r="AI227" i="72" a="1"/>
  <c r="AI209" i="72" a="1"/>
  <c r="AI205" i="72" a="1"/>
  <c r="AI104" i="72" a="1"/>
  <c r="M343" i="72" a="1"/>
  <c r="C307" i="72" a="1"/>
  <c r="I337" i="72" a="1"/>
  <c r="D338" i="72" a="1"/>
  <c r="O338" i="72" a="1"/>
  <c r="K339" i="72" a="1"/>
  <c r="H340" i="72" a="1"/>
  <c r="D341" i="72" a="1"/>
  <c r="N341" i="72" a="1"/>
  <c r="K342" i="72" a="1"/>
  <c r="I343" i="72" a="1"/>
  <c r="B344" i="72" a="1"/>
  <c r="L344" i="72" a="1"/>
  <c r="B336" i="72" a="1"/>
  <c r="C300" i="72" a="1"/>
  <c r="L339" i="72" a="1"/>
  <c r="C340" i="72" a="1"/>
  <c r="G340" i="72" a="1"/>
  <c r="C304" i="72" a="1"/>
  <c r="C305" i="72" a="1"/>
  <c r="M338" i="72" a="1"/>
  <c r="H341" i="72" a="1"/>
  <c r="C301" i="72" a="1"/>
  <c r="I338" i="72" a="1"/>
  <c r="F342" i="72" a="1"/>
  <c r="E336" i="72" a="1"/>
  <c r="I336" i="72" a="1"/>
  <c r="M336" i="72" a="1"/>
  <c r="H337" i="72" a="1"/>
  <c r="N339" i="72" a="1"/>
  <c r="J340" i="72" a="1"/>
  <c r="F341" i="72" a="1"/>
  <c r="C342" i="72" a="1"/>
  <c r="M342" i="72" a="1"/>
  <c r="G344" i="72" a="1"/>
  <c r="M344" i="72" a="1"/>
  <c r="I344" i="72" a="1"/>
  <c r="E344" i="72" a="1"/>
  <c r="G343" i="72" a="1"/>
  <c r="C343" i="72" a="1"/>
  <c r="N342" i="72" a="1"/>
  <c r="I342" i="72" a="1"/>
  <c r="E342" i="72" a="1"/>
  <c r="O341" i="72" a="1"/>
  <c r="K341" i="72" a="1"/>
  <c r="G341" i="72" a="1"/>
  <c r="B341" i="72" a="1"/>
  <c r="M340" i="72" a="1"/>
  <c r="I340" i="72" a="1"/>
  <c r="D340" i="72" a="1"/>
  <c r="O339" i="72" a="1"/>
  <c r="J339" i="72" a="1"/>
  <c r="F339" i="72" a="1"/>
  <c r="B339" i="72" a="1"/>
  <c r="K338" i="72" a="1"/>
  <c r="G338" i="72" a="1"/>
  <c r="B338" i="72" a="1"/>
  <c r="M337" i="72" a="1"/>
  <c r="J337" i="72" a="1"/>
  <c r="E337" i="72" a="1"/>
  <c r="B337" i="72" a="1"/>
  <c r="L336" i="72" a="1"/>
  <c r="G336" i="72" a="1"/>
  <c r="K336" i="72" a="1"/>
  <c r="O336" i="72" a="1"/>
  <c r="C337" i="72" a="1"/>
  <c r="F337" i="72" a="1"/>
  <c r="F338" i="72" a="1"/>
  <c r="J338" i="72" a="1"/>
  <c r="N338" i="72" a="1"/>
  <c r="E339" i="72" a="1"/>
  <c r="I339" i="72" a="1"/>
  <c r="M339" i="72" a="1"/>
  <c r="B340" i="72" a="1"/>
  <c r="F340" i="72" a="1"/>
  <c r="L340" i="72" a="1"/>
  <c r="O340" i="72" a="1"/>
  <c r="E341" i="72" a="1"/>
  <c r="J341" i="72" a="1"/>
  <c r="M341" i="72" a="1"/>
  <c r="D342" i="72" a="1"/>
  <c r="H342" i="72" a="1"/>
  <c r="L342" i="72" a="1"/>
  <c r="B343" i="72" a="1"/>
  <c r="F343" i="72" a="1"/>
  <c r="K343" i="72" a="1"/>
  <c r="O343" i="72" a="1"/>
  <c r="C344" i="72" a="1"/>
  <c r="H344" i="72" a="1"/>
  <c r="K344" i="72" a="1"/>
  <c r="O344" i="72" a="1"/>
  <c r="H336" i="72" a="1"/>
  <c r="D336" i="72" a="1"/>
  <c r="E338" i="72" a="1"/>
  <c r="E343" i="72" a="1"/>
  <c r="D339" i="72" a="1"/>
  <c r="J343" i="72" a="1"/>
  <c r="O337" i="72" a="1"/>
  <c r="N344" i="72" a="1"/>
  <c r="J344" i="72" a="1"/>
  <c r="F344" i="72" a="1"/>
  <c r="D344" i="72" a="1"/>
  <c r="N343" i="72" a="1"/>
  <c r="L343" i="72" a="1"/>
  <c r="H343" i="72" a="1"/>
  <c r="D343" i="72" a="1"/>
  <c r="O342" i="72" a="1"/>
  <c r="J342" i="72" a="1"/>
  <c r="G342" i="72" a="1"/>
  <c r="B342" i="72" a="1"/>
  <c r="L341" i="72" a="1"/>
  <c r="I341" i="72" a="1"/>
  <c r="C341" i="72" a="1"/>
  <c r="N340" i="72" a="1"/>
  <c r="K340" i="72" a="1"/>
  <c r="E340" i="72" a="1"/>
  <c r="G339" i="72" a="1"/>
  <c r="C339" i="72" a="1"/>
  <c r="L338" i="72" a="1"/>
  <c r="H338" i="72" a="1"/>
  <c r="C338" i="72" a="1"/>
  <c r="N337" i="72" a="1"/>
  <c r="K337" i="72" a="1"/>
  <c r="C336" i="72" a="1"/>
  <c r="L337" i="72" a="1"/>
  <c r="G337" i="72" a="1"/>
  <c r="C299" i="72" a="1"/>
  <c r="D337" i="72" a="1"/>
  <c r="C302" i="72" a="1"/>
  <c r="C303" i="72" a="1"/>
  <c r="N336" i="72" a="1"/>
  <c r="J336" i="72" a="1"/>
  <c r="F336" i="72" a="1"/>
  <c r="C306" i="72" a="1"/>
  <c r="H339" i="72" a="1"/>
  <c r="AI1171" i="72" a="1"/>
  <c r="AI768" i="72" a="1"/>
  <c r="AI341" i="72" a="1"/>
  <c r="AI342" i="72" a="1"/>
  <c r="AI344" i="72" a="1"/>
  <c r="AI348" i="72" a="1"/>
  <c r="AI367" i="72" a="1"/>
  <c r="AI380" i="72" a="1"/>
  <c r="AI392" i="72" a="1"/>
  <c r="AI406" i="72" a="1"/>
  <c r="AI419" i="72" a="1"/>
  <c r="AI335" i="72" a="1"/>
  <c r="AI331" i="72" a="1"/>
  <c r="AI325" i="72" a="1"/>
  <c r="AI320" i="72" a="1"/>
  <c r="AI315" i="72" a="1"/>
  <c r="AI310" i="72" a="1"/>
  <c r="AI432" i="72" a="1"/>
  <c r="AI444" i="72" a="1"/>
  <c r="AI458" i="72" a="1"/>
  <c r="AI470" i="72" a="1"/>
  <c r="AI480" i="72" a="1"/>
  <c r="AI490" i="72" a="1"/>
  <c r="AI600" i="72" a="1"/>
  <c r="AI613" i="72" a="1"/>
  <c r="AI300" i="72" a="1"/>
  <c r="AI625" i="72" a="1"/>
  <c r="AI298" i="72" a="1"/>
  <c r="AI292" i="72" a="1"/>
  <c r="AI289" i="72" a="1"/>
  <c r="AI286" i="72" a="1"/>
  <c r="AI280" i="72" a="1"/>
  <c r="AI276" i="72" a="1"/>
  <c r="AI271" i="72" a="1"/>
  <c r="AI637" i="72" a="1"/>
  <c r="AI665" i="72" a="1"/>
  <c r="AI677" i="72" a="1"/>
  <c r="AI688" i="72" a="1"/>
  <c r="AI700" i="72" a="1"/>
  <c r="AI711" i="72" a="1"/>
  <c r="AI722" i="72" a="1"/>
  <c r="AI732" i="72" a="1"/>
  <c r="AI743" i="72" a="1"/>
  <c r="AI752" i="72" a="1"/>
  <c r="AI764" i="72" a="1"/>
  <c r="AI775" i="72" a="1"/>
  <c r="AI785" i="72" a="1"/>
  <c r="AI796" i="72" a="1"/>
  <c r="AI812" i="72" a="1"/>
  <c r="AI819" i="72" a="1"/>
  <c r="AI822" i="72" a="1"/>
  <c r="AI827" i="72" a="1"/>
  <c r="AI831" i="72" a="1"/>
  <c r="AI835" i="72" a="1"/>
  <c r="AI840" i="72" a="1"/>
  <c r="AI842" i="72" a="1"/>
  <c r="AI846" i="72" a="1"/>
  <c r="AI850" i="72" a="1"/>
  <c r="AI854" i="72" a="1"/>
  <c r="AI858" i="72" a="1"/>
  <c r="AI862" i="72" a="1"/>
  <c r="AI866" i="72" a="1"/>
  <c r="AI870" i="72" a="1"/>
  <c r="AI874" i="72" a="1"/>
  <c r="AI879" i="72" a="1"/>
  <c r="AI882" i="72" a="1"/>
  <c r="AI886" i="72" a="1"/>
  <c r="AI890" i="72" a="1"/>
  <c r="AI1166" i="72" a="1"/>
  <c r="AI1150" i="72" a="1"/>
  <c r="AI1146" i="72" a="1"/>
  <c r="AI1142" i="72" a="1"/>
  <c r="AI1137" i="72" a="1"/>
  <c r="AI1129" i="72" a="1"/>
  <c r="AI1124" i="72" a="1"/>
  <c r="AI1114" i="72" a="1"/>
  <c r="AI1109" i="72" a="1"/>
  <c r="AI1073" i="72" a="1"/>
  <c r="AI1067" i="72" a="1"/>
  <c r="AI1063" i="72" a="1"/>
  <c r="AI1058" i="72" a="1"/>
  <c r="AI1052" i="72" a="1"/>
  <c r="AI1048" i="72" a="1"/>
  <c r="AI1043" i="72" a="1"/>
  <c r="AI1038" i="72" a="1"/>
  <c r="AI1034" i="72" a="1"/>
  <c r="AI1029" i="72" a="1"/>
  <c r="AI1025" i="72" a="1"/>
  <c r="AI1020" i="72" a="1"/>
  <c r="AI1014" i="72" a="1"/>
  <c r="AI1010" i="72" a="1"/>
  <c r="AI1005" i="72" a="1"/>
  <c r="AI1002" i="72" a="1"/>
  <c r="AI996" i="72" a="1"/>
  <c r="AI992" i="72" a="1"/>
  <c r="AI983" i="72" a="1"/>
  <c r="AI979" i="72" a="1"/>
  <c r="AI974" i="72" a="1"/>
  <c r="AI970" i="72" a="1"/>
  <c r="AI964" i="72" a="1"/>
  <c r="AI960" i="72" a="1"/>
  <c r="AI955" i="72" a="1"/>
  <c r="AI950" i="72" a="1"/>
  <c r="AI945" i="72" a="1"/>
  <c r="AI940" i="72" a="1"/>
  <c r="AI931" i="72" a="1"/>
  <c r="AI922" i="72" a="1"/>
  <c r="AI912" i="72" a="1"/>
  <c r="AI902" i="72" a="1"/>
  <c r="AI892" i="72" a="1"/>
  <c r="AI876" i="72" a="1"/>
  <c r="AI861" i="72" a="1"/>
  <c r="AI848" i="72" a="1"/>
  <c r="AI838" i="72" a="1"/>
  <c r="AI828" i="72" a="1"/>
  <c r="AI818" i="72" a="1"/>
  <c r="AI807" i="72" a="1"/>
  <c r="AI1164" i="72" a="1"/>
  <c r="AI894" i="72" a="1"/>
  <c r="AI1160" i="72" a="1"/>
  <c r="AI745" i="72" a="1"/>
  <c r="AI735" i="72" a="1"/>
  <c r="AI724" i="72" a="1"/>
  <c r="AI691" i="72" a="1"/>
  <c r="AI681" i="72" a="1"/>
  <c r="AI670" i="72" a="1"/>
  <c r="AI649" i="72" a="1"/>
  <c r="AI639" i="72" a="1"/>
  <c r="AI626" i="72" a="1"/>
  <c r="AI617" i="72" a="1"/>
  <c r="AI611" i="72" a="1"/>
  <c r="AI606" i="72" a="1"/>
  <c r="AI601" i="72" a="1"/>
  <c r="AI596" i="72" a="1"/>
  <c r="AI592" i="72" a="1"/>
  <c r="AI588" i="72" a="1"/>
  <c r="AI583" i="72" a="1"/>
  <c r="AI578" i="72" a="1"/>
  <c r="AI573" i="72" a="1"/>
  <c r="AI568" i="72" a="1"/>
  <c r="AI564" i="72" a="1"/>
  <c r="AI559" i="72" a="1"/>
  <c r="AI555" i="72" a="1"/>
  <c r="AI550" i="72" a="1"/>
  <c r="AI545" i="72" a="1"/>
  <c r="AI541" i="72" a="1"/>
  <c r="AI538" i="72" a="1"/>
  <c r="AI532" i="72" a="1"/>
  <c r="AI528" i="72" a="1"/>
  <c r="AI524" i="72" a="1"/>
  <c r="AI521" i="72" a="1"/>
  <c r="AI516" i="72" a="1"/>
  <c r="AI513" i="72" a="1"/>
  <c r="AI510" i="72" a="1"/>
  <c r="AI503" i="72" a="1"/>
  <c r="AI500" i="72" a="1"/>
  <c r="AI497" i="72" a="1"/>
  <c r="AI493" i="72" a="1"/>
  <c r="AI487" i="72" a="1"/>
  <c r="AI483" i="72" a="1"/>
  <c r="AI479" i="72" a="1"/>
  <c r="AI475" i="72" a="1"/>
  <c r="AI471" i="72" a="1"/>
  <c r="AI466" i="72" a="1"/>
  <c r="AI462" i="72" a="1"/>
  <c r="AI455" i="72" a="1"/>
  <c r="AI451" i="72" a="1"/>
  <c r="AI445" i="72" a="1"/>
  <c r="AI440" i="72" a="1"/>
  <c r="AI436" i="72" a="1"/>
  <c r="AI429" i="72" a="1"/>
  <c r="AI425" i="72" a="1"/>
  <c r="AI418" i="72" a="1"/>
  <c r="AI414" i="72" a="1"/>
  <c r="AI410" i="72" a="1"/>
  <c r="AI403" i="72" a="1"/>
  <c r="AI399" i="72" a="1"/>
  <c r="AI393" i="72" a="1"/>
  <c r="AI389" i="72" a="1"/>
  <c r="AI383" i="72" a="1"/>
  <c r="AI377" i="72" a="1"/>
  <c r="AI372" i="72" a="1"/>
  <c r="AI366" i="72" a="1"/>
  <c r="AI360" i="72" a="1"/>
  <c r="AI358" i="72" a="1"/>
  <c r="AI347" i="72" a="1"/>
  <c r="AI899" i="72" a="1"/>
  <c r="AI923" i="72" a="1"/>
  <c r="AI932" i="72" a="1"/>
  <c r="AI944" i="72" a="1"/>
  <c r="AI958" i="72" a="1"/>
  <c r="AI977" i="72" a="1"/>
  <c r="AI988" i="72" a="1"/>
  <c r="AI1001" i="72" a="1"/>
  <c r="AI1008" i="72" a="1"/>
  <c r="AI1021" i="72" a="1"/>
  <c r="AI1062" i="72" a="1"/>
  <c r="AI1085" i="72" a="1"/>
  <c r="AI1097" i="72" a="1"/>
  <c r="AI1102" i="72" a="1"/>
  <c r="AI1104" i="72" a="1"/>
  <c r="AI1108" i="72" a="1"/>
  <c r="AI1112" i="72" a="1"/>
  <c r="AI1116" i="72" a="1"/>
  <c r="AI1121" i="72" a="1"/>
  <c r="AI1126" i="72" a="1"/>
  <c r="AI1128" i="72" a="1"/>
  <c r="AI1135" i="72" a="1"/>
  <c r="AI1140" i="72" a="1"/>
  <c r="AI1148" i="72" a="1"/>
  <c r="AI337" i="72" a="1"/>
  <c r="AI1151" i="72" a="1"/>
  <c r="AI1153" i="72" a="1"/>
  <c r="AI1155" i="72" a="1"/>
  <c r="AI1157" i="72" a="1"/>
  <c r="AI1167" i="72" a="1"/>
  <c r="AI281" i="72" a="1"/>
  <c r="AI332" i="72" a="1"/>
  <c r="AI326" i="72" a="1"/>
  <c r="AI322" i="72" a="1"/>
  <c r="AI317" i="72" a="1"/>
  <c r="AI311" i="72" a="1"/>
  <c r="AI307" i="72" a="1"/>
  <c r="AI303" i="72" a="1"/>
  <c r="AI309" i="72" a="1"/>
  <c r="AI314" i="72" a="1"/>
  <c r="AI319" i="72" a="1"/>
  <c r="AI295" i="72" a="1"/>
  <c r="AI290" i="72" a="1"/>
  <c r="AI287" i="72" a="1"/>
  <c r="AI285" i="72" a="1"/>
  <c r="AI279" i="72" a="1"/>
  <c r="AI275" i="72" a="1"/>
  <c r="AI324" i="72" a="1"/>
  <c r="AI330" i="72" a="1"/>
  <c r="AI334" i="72" a="1"/>
  <c r="AI338" i="72" a="1"/>
  <c r="AI349" i="72" a="1"/>
  <c r="AI354" i="72" a="1"/>
  <c r="AI357" i="72" a="1"/>
  <c r="AI368" i="72" a="1"/>
  <c r="AI373" i="72" a="1"/>
  <c r="AI378" i="72" a="1"/>
  <c r="AI384" i="72" a="1"/>
  <c r="AI388" i="72" a="1"/>
  <c r="AI394" i="72" a="1"/>
  <c r="AI398" i="72" a="1"/>
  <c r="AI402" i="72" a="1"/>
  <c r="AI407" i="72" a="1"/>
  <c r="AI413" i="72" a="1"/>
  <c r="AI417" i="72" a="1"/>
  <c r="AI424" i="72" a="1"/>
  <c r="AI428" i="72" a="1"/>
  <c r="AI433" i="72" a="1"/>
  <c r="AI439" i="72" a="1"/>
  <c r="AI443" i="72" a="1"/>
  <c r="AI450" i="72" a="1"/>
  <c r="AI454" i="72" a="1"/>
  <c r="AI460" i="72" a="1"/>
  <c r="AI465" i="72" a="1"/>
  <c r="AI469" i="72" a="1"/>
  <c r="AI478" i="72" a="1"/>
  <c r="AI486" i="72" a="1"/>
  <c r="AI491" i="72" a="1"/>
  <c r="AI496" i="72" a="1"/>
  <c r="AI499" i="72" a="1"/>
  <c r="AI509" i="72" a="1"/>
  <c r="AI520" i="72" a="1"/>
  <c r="AI534" i="72" a="1"/>
  <c r="AI549" i="72" a="1"/>
  <c r="AI563" i="72" a="1"/>
  <c r="AI574" i="72" a="1"/>
  <c r="AI587" i="72" a="1"/>
  <c r="AI603" i="72" a="1"/>
  <c r="AI616" i="72" a="1"/>
  <c r="AI627" i="72" a="1"/>
  <c r="AI641" i="72" a="1"/>
  <c r="AI644" i="72" a="1"/>
  <c r="AI648" i="72" a="1"/>
  <c r="AI652" i="72" a="1"/>
  <c r="AI655" i="72" a="1"/>
  <c r="AI659" i="72" a="1"/>
  <c r="AI662" i="72" a="1"/>
  <c r="AI666" i="72" a="1"/>
  <c r="AI669" i="72" a="1"/>
  <c r="AI673" i="72" a="1"/>
  <c r="AI678" i="72" a="1"/>
  <c r="AI682" i="72" a="1"/>
  <c r="AI685" i="72" a="1"/>
  <c r="AI690" i="72" a="1"/>
  <c r="AI694" i="72" a="1"/>
  <c r="AI697" i="72" a="1"/>
  <c r="AI702" i="72" a="1"/>
  <c r="AI705" i="72" a="1"/>
  <c r="AI709" i="72" a="1"/>
  <c r="AI1169" i="72" a="1"/>
  <c r="AI1162" i="72" a="1"/>
  <c r="AI1147" i="72" a="1"/>
  <c r="AI1144" i="72" a="1"/>
  <c r="AI1125" i="72" a="1"/>
  <c r="AI1117" i="72" a="1"/>
  <c r="AI1113" i="72" a="1"/>
  <c r="AI1099" i="72" a="1"/>
  <c r="AI1096" i="72" a="1"/>
  <c r="AI1092" i="72" a="1"/>
  <c r="AI1090" i="72" a="1"/>
  <c r="AI1086" i="72" a="1"/>
  <c r="AI1082" i="72" a="1"/>
  <c r="AI1078" i="72" a="1"/>
  <c r="AI1076" i="72" a="1"/>
  <c r="AI1072" i="72" a="1"/>
  <c r="AI1066" i="72" a="1"/>
  <c r="AI1061" i="72" a="1"/>
  <c r="AI1057" i="72" a="1"/>
  <c r="AI1051" i="72" a="1"/>
  <c r="AI1047" i="72" a="1"/>
  <c r="AI1042" i="72" a="1"/>
  <c r="AI1037" i="72" a="1"/>
  <c r="AI1033" i="72" a="1"/>
  <c r="AI1028" i="72" a="1"/>
  <c r="AI1024" i="72" a="1"/>
  <c r="AI1018" i="72" a="1"/>
  <c r="AI1013" i="72" a="1"/>
  <c r="AI1009" i="72" a="1"/>
  <c r="AI1004" i="72" a="1"/>
  <c r="AI999" i="72" a="1"/>
  <c r="AI993" i="72" a="1"/>
  <c r="AI990" i="72" a="1"/>
  <c r="AI985" i="72" a="1"/>
  <c r="AI981" i="72" a="1"/>
  <c r="AI976" i="72" a="1"/>
  <c r="AI972" i="72" a="1"/>
  <c r="AI966" i="72" a="1"/>
  <c r="AI962" i="72" a="1"/>
  <c r="AI956" i="72" a="1"/>
  <c r="AI951" i="72" a="1"/>
  <c r="AI946" i="72" a="1"/>
  <c r="AI941" i="72" a="1"/>
  <c r="AI936" i="72" a="1"/>
  <c r="AI933" i="72" a="1"/>
  <c r="AI928" i="72" a="1"/>
  <c r="AI924" i="72" a="1"/>
  <c r="AI919" i="72" a="1"/>
  <c r="AI908" i="72" a="1"/>
  <c r="AI898" i="72" a="1"/>
  <c r="AI888" i="72" a="1"/>
  <c r="AI877" i="72" a="1"/>
  <c r="AI867" i="72" a="1"/>
  <c r="AI857" i="72" a="1"/>
  <c r="AI836" i="72" a="1"/>
  <c r="AI826" i="72" a="1"/>
  <c r="AI815" i="72" a="1"/>
  <c r="AI809" i="72" a="1"/>
  <c r="AI805" i="72" a="1"/>
  <c r="AI801" i="72" a="1"/>
  <c r="AI798" i="72" a="1"/>
  <c r="AI792" i="72" a="1"/>
  <c r="AI788" i="72" a="1"/>
  <c r="AI783" i="72" a="1"/>
  <c r="AI779" i="72" a="1"/>
  <c r="AI776" i="72" a="1"/>
  <c r="AI770" i="72" a="1"/>
  <c r="AI766" i="72" a="1"/>
  <c r="AI761" i="72" a="1"/>
  <c r="AI758" i="72" a="1"/>
  <c r="AI755" i="72" a="1"/>
  <c r="AI751" i="72" a="1"/>
  <c r="AI748" i="72" a="1"/>
  <c r="AI744" i="72" a="1"/>
  <c r="AI739" i="72" a="1"/>
  <c r="AI736" i="72" a="1"/>
  <c r="AI730" i="72" a="1"/>
  <c r="AI727" i="72" a="1"/>
  <c r="AI723" i="72" a="1"/>
  <c r="AI718" i="72" a="1"/>
  <c r="AI715" i="72" a="1"/>
  <c r="AI712" i="72" a="1"/>
  <c r="AI707" i="72" a="1"/>
  <c r="AI704" i="72" a="1"/>
  <c r="AI701" i="72" a="1"/>
  <c r="AI696" i="72" a="1"/>
  <c r="AI693" i="72" a="1"/>
  <c r="AI689" i="72" a="1"/>
  <c r="AI684" i="72" a="1"/>
  <c r="AI680" i="72" a="1"/>
  <c r="AI675" i="72" a="1"/>
  <c r="AI672" i="72" a="1"/>
  <c r="AI668" i="72" a="1"/>
  <c r="AI664" i="72" a="1"/>
  <c r="AI661" i="72" a="1"/>
  <c r="AI657" i="72" a="1"/>
  <c r="AI654" i="72" a="1"/>
  <c r="AI651" i="72" a="1"/>
  <c r="AI646" i="72" a="1"/>
  <c r="AI643" i="72" a="1"/>
  <c r="AI638" i="72" a="1"/>
  <c r="AI633" i="72" a="1"/>
  <c r="AI629" i="72" a="1"/>
  <c r="AI622" i="72" a="1"/>
  <c r="AI608" i="72" a="1"/>
  <c r="AI582" i="72" a="1"/>
  <c r="AI569" i="72" a="1"/>
  <c r="AI554" i="72" a="1"/>
  <c r="AI536" i="72" a="1"/>
  <c r="AI531" i="72" a="1"/>
  <c r="AI527" i="72" a="1"/>
  <c r="AI523" i="72" a="1"/>
  <c r="AI519" i="72" a="1"/>
  <c r="AI514" i="72" a="1"/>
  <c r="AI511" i="72" a="1"/>
  <c r="AI507" i="72" a="1"/>
  <c r="AI501" i="72" a="1"/>
  <c r="AI488" i="72" a="1"/>
  <c r="AI481" i="72" a="1"/>
  <c r="AI476" i="72" a="1"/>
  <c r="AI473" i="72" a="1"/>
  <c r="AI467" i="72" a="1"/>
  <c r="AI463" i="72" a="1"/>
  <c r="AI456" i="72" a="1"/>
  <c r="AI452" i="72" a="1"/>
  <c r="AI446" i="72" a="1"/>
  <c r="AI442" i="72" a="1"/>
  <c r="AI437" i="72" a="1"/>
  <c r="AI430" i="72" a="1"/>
  <c r="AI426" i="72" a="1"/>
  <c r="AI420" i="72" a="1"/>
  <c r="AI415" i="72" a="1"/>
  <c r="AI411" i="72" a="1"/>
  <c r="AI404" i="72" a="1"/>
  <c r="AI400" i="72" a="1"/>
  <c r="AI395" i="72" a="1"/>
  <c r="AI390" i="72" a="1"/>
  <c r="AI385" i="72" a="1"/>
  <c r="AI379" i="72" a="1"/>
  <c r="AI375" i="72" a="1"/>
  <c r="AI369" i="72" a="1"/>
  <c r="AI364" i="72" a="1"/>
  <c r="AI361" i="72" a="1"/>
  <c r="AI359" i="72" a="1"/>
  <c r="AI345" i="72" a="1"/>
  <c r="AI713" i="72" a="1"/>
  <c r="AI716" i="72" a="1"/>
  <c r="AI720" i="72" a="1"/>
  <c r="AI343" i="72" a="1"/>
  <c r="AI725" i="72" a="1"/>
  <c r="AI728" i="72" a="1"/>
  <c r="AI733" i="72" a="1"/>
  <c r="AI737" i="72" a="1"/>
  <c r="AI740" i="72" a="1"/>
  <c r="AI746" i="72" a="1"/>
  <c r="AI750" i="72" a="1"/>
  <c r="AI753" i="72" a="1"/>
  <c r="AI756" i="72" a="1"/>
  <c r="AI760" i="72" a="1"/>
  <c r="AI765" i="72" a="1"/>
  <c r="AI769" i="72" a="1"/>
  <c r="AI772" i="72" a="1"/>
  <c r="AI778" i="72" a="1"/>
  <c r="AI781" i="72" a="1"/>
  <c r="AI786" i="72" a="1"/>
  <c r="AI789" i="72" a="1"/>
  <c r="AI794" i="72" a="1"/>
  <c r="AI340" i="72" a="1"/>
  <c r="AI803" i="72" a="1"/>
  <c r="AI806" i="72" a="1"/>
  <c r="AI810" i="72" a="1"/>
  <c r="AI814" i="72" a="1"/>
  <c r="AI817" i="72" a="1"/>
  <c r="AI821" i="72" a="1"/>
  <c r="AI825" i="72" a="1"/>
  <c r="AI333" i="72" a="1"/>
  <c r="AI328" i="72" a="1"/>
  <c r="AI323" i="72" a="1"/>
  <c r="AI318" i="72" a="1"/>
  <c r="AI312" i="72" a="1"/>
  <c r="AI308" i="72" a="1"/>
  <c r="AI306" i="72" a="1"/>
  <c r="AI304" i="72" a="1"/>
  <c r="AI830" i="72" a="1"/>
  <c r="AI834" i="72" a="1"/>
  <c r="AI301" i="72" a="1"/>
  <c r="AI299" i="72" a="1"/>
  <c r="AI297" i="72" a="1"/>
  <c r="AI291" i="72" a="1"/>
  <c r="AI288" i="72" a="1"/>
  <c r="AI277" i="72" a="1"/>
  <c r="AI839" i="72" a="1"/>
  <c r="AI844" i="72" a="1"/>
  <c r="AI847" i="72" a="1"/>
  <c r="AI851" i="72" a="1"/>
  <c r="AI855" i="72" a="1"/>
  <c r="AI859" i="72" a="1"/>
  <c r="AI863" i="72" a="1"/>
  <c r="AI868" i="72" a="1"/>
  <c r="AI871" i="72" a="1"/>
  <c r="AI875" i="72" a="1"/>
  <c r="AI880" i="72" a="1"/>
  <c r="AI883" i="72" a="1"/>
  <c r="AI887" i="72" a="1"/>
  <c r="AI891" i="72" a="1"/>
  <c r="AI895" i="72" a="1"/>
  <c r="AI901" i="72" a="1"/>
  <c r="AI905" i="72" a="1"/>
  <c r="AI910" i="72" a="1"/>
  <c r="AI914" i="72" a="1"/>
  <c r="AI918" i="72" a="1"/>
  <c r="AI921" i="72" a="1"/>
  <c r="AI926" i="72" a="1"/>
  <c r="AI930" i="72" a="1"/>
  <c r="AI935" i="72" a="1"/>
  <c r="AI938" i="72" a="1"/>
  <c r="AI943" i="72" a="1"/>
  <c r="AI948" i="72" a="1"/>
  <c r="AI953" i="72" a="1"/>
  <c r="AI967" i="72" a="1"/>
  <c r="AI997" i="72" a="1"/>
  <c r="AI1011" i="72" a="1"/>
  <c r="AI1015" i="72" a="1"/>
  <c r="AI1022" i="72" a="1"/>
  <c r="AI1026" i="72" a="1"/>
  <c r="AI1030" i="72" a="1"/>
  <c r="AI1035" i="72" a="1"/>
  <c r="AI1040" i="72" a="1"/>
  <c r="AI1045" i="72" a="1"/>
  <c r="AI1049" i="72" a="1"/>
  <c r="AI1053" i="72" a="1"/>
  <c r="AI1059" i="72" a="1"/>
  <c r="AI1064" i="72" a="1"/>
  <c r="AI1069" i="72" a="1"/>
  <c r="AI1074" i="72" a="1"/>
  <c r="AI1077" i="72" a="1"/>
  <c r="AI1081" i="72" a="1"/>
  <c r="AI1084" i="72" a="1"/>
  <c r="AI1089" i="72" a="1"/>
  <c r="AI1168" i="72" a="1"/>
  <c r="AI1161" i="72" a="1"/>
  <c r="AI1131" i="72" a="1"/>
  <c r="AI1123" i="72" a="1"/>
  <c r="AI1115" i="72" a="1"/>
  <c r="AI1105" i="72" a="1"/>
  <c r="AI1098" i="72" a="1"/>
  <c r="AI1075" i="72" a="1"/>
  <c r="AI1071" i="72" a="1"/>
  <c r="AI1065" i="72" a="1"/>
  <c r="AI1060" i="72" a="1"/>
  <c r="AI1054" i="72" a="1"/>
  <c r="AI1050" i="72" a="1"/>
  <c r="AI1046" i="72" a="1"/>
  <c r="AI1041" i="72" a="1"/>
  <c r="AI1036" i="72" a="1"/>
  <c r="AI1031" i="72" a="1"/>
  <c r="AI1027" i="72" a="1"/>
  <c r="AI1023" i="72" a="1"/>
  <c r="AI1016" i="72" a="1"/>
  <c r="AI1012" i="72" a="1"/>
  <c r="AI1006" i="72" a="1"/>
  <c r="AI1003" i="72" a="1"/>
  <c r="AI1000" i="72" a="1"/>
  <c r="AI994" i="72" a="1"/>
  <c r="AI989" i="72" a="1"/>
  <c r="AI984" i="72" a="1"/>
  <c r="AI980" i="72" a="1"/>
  <c r="AI975" i="72" a="1"/>
  <c r="AI971" i="72" a="1"/>
  <c r="AI965" i="72" a="1"/>
  <c r="AI961" i="72" a="1"/>
  <c r="AI957" i="72" a="1"/>
  <c r="AI952" i="72" a="1"/>
  <c r="AI947" i="72" a="1"/>
  <c r="AI942" i="72" a="1"/>
  <c r="AI937" i="72" a="1"/>
  <c r="AI934" i="72" a="1"/>
  <c r="AI929" i="72" a="1"/>
  <c r="AI925" i="72" a="1"/>
  <c r="AI920" i="72" a="1"/>
  <c r="AI917" i="72" a="1"/>
  <c r="AI913" i="72" a="1"/>
  <c r="AI909" i="72" a="1"/>
  <c r="AI904" i="72" a="1"/>
  <c r="AI900" i="72" a="1"/>
  <c r="AI896" i="72" a="1"/>
  <c r="AI893" i="72" a="1"/>
  <c r="AI889" i="72" a="1"/>
  <c r="AI885" i="72" a="1"/>
  <c r="AI881" i="72" a="1"/>
  <c r="AI878" i="72" a="1"/>
  <c r="AI795" i="72" a="1"/>
  <c r="AI784" i="72" a="1"/>
  <c r="AI773" i="72" a="1"/>
  <c r="AI647" i="72" a="1"/>
  <c r="AI640" i="72" a="1"/>
  <c r="AI634" i="72" a="1"/>
  <c r="AI630" i="72" a="1"/>
  <c r="AI623" i="72" a="1"/>
  <c r="AI619" i="72" a="1"/>
  <c r="AI614" i="72" a="1"/>
  <c r="AI609" i="72" a="1"/>
  <c r="AI604" i="72" a="1"/>
  <c r="AI598" i="72" a="1"/>
  <c r="AI594" i="72" a="1"/>
  <c r="AI590" i="72" a="1"/>
  <c r="AI585" i="72" a="1"/>
  <c r="AI580" i="72" a="1"/>
  <c r="AI576" i="72" a="1"/>
  <c r="AI571" i="72" a="1"/>
  <c r="AI566" i="72" a="1"/>
  <c r="AI561" i="72" a="1"/>
  <c r="AI557" i="72" a="1"/>
  <c r="AI552" i="72" a="1"/>
  <c r="AI547" i="72" a="1"/>
  <c r="AI543" i="72" a="1"/>
  <c r="AI539" i="72" a="1"/>
  <c r="AI533" i="72" a="1"/>
  <c r="AI529" i="72" a="1"/>
  <c r="AI525" i="72" a="1"/>
  <c r="AI515" i="72" a="1"/>
  <c r="AI504" i="72" a="1"/>
  <c r="AI502" i="72" a="1"/>
  <c r="AI498" i="72" a="1"/>
  <c r="AI494" i="72" a="1"/>
  <c r="AI489" i="72" a="1"/>
  <c r="AI485" i="72" a="1"/>
  <c r="AI459" i="72" a="1"/>
  <c r="AI448" i="72" a="1"/>
  <c r="AI434" i="72" a="1"/>
  <c r="AI422" i="72" a="1"/>
  <c r="AI408" i="72" a="1"/>
  <c r="AI387" i="72" a="1"/>
  <c r="AI374" i="72" a="1"/>
  <c r="AI363" i="72" a="1"/>
  <c r="AI321" i="72" a="1"/>
  <c r="AI1095" i="72" a="1"/>
  <c r="AI1101" i="72" a="1"/>
  <c r="AI302" i="72" a="1"/>
  <c r="AI294" i="72" a="1"/>
  <c r="AI282" i="72" a="1"/>
  <c r="AI272" i="72" a="1"/>
  <c r="AI1110" i="72" a="1"/>
  <c r="AI1119" i="72" a="1"/>
  <c r="AI1127" i="72" a="1"/>
  <c r="AI1133" i="72" a="1"/>
  <c r="AI1138" i="72" a="1"/>
  <c r="AI1141" i="72" a="1"/>
  <c r="AI1145" i="72" a="1"/>
  <c r="AI1149" i="72" a="1"/>
  <c r="AI1152" i="72" a="1"/>
  <c r="AI1154" i="72" a="1"/>
  <c r="AI1156" i="72" a="1"/>
  <c r="AI1158" i="72" a="1"/>
  <c r="AI1159" i="72" a="1"/>
  <c r="AI1165" i="72" a="1"/>
  <c r="AI2" i="72" a="1"/>
  <c r="AI3" i="72" a="1"/>
  <c r="AI4" i="72" a="1"/>
  <c r="AI5" i="72" a="1"/>
  <c r="AI6" i="72" a="1"/>
  <c r="AI7" i="72" a="1"/>
  <c r="AI8" i="72" a="1"/>
  <c r="AI9" i="72" a="1"/>
  <c r="AI10" i="72" a="1"/>
  <c r="AI11" i="72" a="1"/>
  <c r="AI12" i="72" a="1"/>
  <c r="AI13" i="72" a="1"/>
  <c r="AI14" i="72" a="1"/>
  <c r="AI15" i="72" a="1"/>
  <c r="AI16" i="72" a="1"/>
  <c r="AI17" i="72" a="1"/>
  <c r="AI18" i="72" a="1"/>
  <c r="AI19" i="72" a="1"/>
  <c r="AI20" i="72" a="1"/>
  <c r="AI21" i="72" a="1"/>
  <c r="AI22" i="72" a="1"/>
  <c r="AI270" i="72" a="1"/>
  <c r="AI274" i="72" a="1"/>
  <c r="AI278" i="72" a="1"/>
  <c r="AI284" i="72" a="1"/>
  <c r="AI293" i="72" a="1"/>
  <c r="AI313" i="72" a="1"/>
  <c r="AI329" i="72" a="1"/>
  <c r="AI339" i="72" a="1"/>
  <c r="AI346" i="72" a="1"/>
  <c r="AI351" i="72" a="1"/>
  <c r="AI355" i="72" a="1"/>
  <c r="AI362" i="72" a="1"/>
  <c r="AI365" i="72" a="1"/>
  <c r="AI371" i="72" a="1"/>
  <c r="AI376" i="72" a="1"/>
  <c r="AI381" i="72" a="1"/>
  <c r="AI386" i="72" a="1"/>
  <c r="AI391" i="72" a="1"/>
  <c r="AI397" i="72" a="1"/>
  <c r="AI401" i="72" a="1"/>
  <c r="AI405" i="72" a="1"/>
  <c r="AI412" i="72" a="1"/>
  <c r="AI416" i="72" a="1"/>
  <c r="AI421" i="72" a="1"/>
  <c r="AI427" i="72" a="1"/>
  <c r="AI431" i="72" a="1"/>
  <c r="AI438" i="72" a="1"/>
  <c r="AI441" i="72" a="1"/>
  <c r="AI447" i="72" a="1"/>
  <c r="AI453" i="72" a="1"/>
  <c r="AI457" i="72" a="1"/>
  <c r="AI464" i="72" a="1"/>
  <c r="AI468" i="72" a="1"/>
  <c r="AI472" i="72" a="1"/>
  <c r="AI477" i="72" a="1"/>
  <c r="AI482" i="72" a="1"/>
  <c r="AI492" i="72" a="1"/>
  <c r="AI505" i="72" a="1"/>
  <c r="AI508" i="72" a="1"/>
  <c r="AI512" i="72" a="1"/>
  <c r="AI518" i="72" a="1"/>
  <c r="AI522" i="72" a="1"/>
  <c r="AI526" i="72" a="1"/>
  <c r="AI530" i="72" a="1"/>
  <c r="AI535" i="72" a="1"/>
  <c r="AI540" i="72" a="1"/>
  <c r="AI544" i="72" a="1"/>
  <c r="AI548" i="72" a="1"/>
  <c r="AI553" i="72" a="1"/>
  <c r="AI558" i="72" a="1"/>
  <c r="AI562" i="72" a="1"/>
  <c r="AI567" i="72" a="1"/>
  <c r="AI572" i="72" a="1"/>
  <c r="AI577" i="72" a="1"/>
  <c r="AI581" i="72" a="1"/>
  <c r="AI586" i="72" a="1"/>
  <c r="AI591" i="72" a="1"/>
  <c r="AI595" i="72" a="1"/>
  <c r="AI599" i="72" a="1"/>
  <c r="AI605" i="72" a="1"/>
  <c r="AI610" i="72" a="1"/>
  <c r="AI615" i="72" a="1"/>
  <c r="AI620" i="72" a="1"/>
  <c r="AI624" i="72" a="1"/>
  <c r="AI631" i="72" a="1"/>
  <c r="AI635" i="72" a="1"/>
  <c r="AI642" i="72" a="1"/>
  <c r="AI645" i="72" a="1"/>
  <c r="AI650" i="72" a="1"/>
  <c r="AI653" i="72" a="1"/>
  <c r="AI656" i="72" a="1"/>
  <c r="AI660" i="72" a="1"/>
  <c r="AI663" i="72" a="1"/>
  <c r="AI667" i="72" a="1"/>
  <c r="AI671" i="72" a="1"/>
  <c r="AI674" i="72" a="1"/>
  <c r="AI679" i="72" a="1"/>
  <c r="AI683" i="72" a="1"/>
  <c r="AI687" i="72" a="1"/>
  <c r="AI692" i="72" a="1"/>
  <c r="AI695" i="72" a="1"/>
  <c r="AI699" i="72" a="1"/>
  <c r="AI703" i="72" a="1"/>
  <c r="AI706" i="72" a="1"/>
  <c r="AI710" i="72" a="1"/>
  <c r="AI714" i="72" a="1"/>
  <c r="AI717" i="72" a="1"/>
  <c r="AI721" i="72" a="1"/>
  <c r="AI726" i="72" a="1"/>
  <c r="AI1170" i="72" a="1"/>
  <c r="AI1163" i="72" a="1"/>
  <c r="AI1143" i="72" a="1"/>
  <c r="AI1139" i="72" a="1"/>
  <c r="AI1136" i="72" a="1"/>
  <c r="AI1132" i="72" a="1"/>
  <c r="AI1122" i="72" a="1"/>
  <c r="AI1118" i="72" a="1"/>
  <c r="AI1107" i="72" a="1"/>
  <c r="AI1100" i="72" a="1"/>
  <c r="AI1093" i="72" a="1"/>
  <c r="AI1088" i="72" a="1"/>
  <c r="AI1079" i="72" a="1"/>
  <c r="AI1068" i="72" a="1"/>
  <c r="AI1056" i="72" a="1"/>
  <c r="AI1039" i="72" a="1"/>
  <c r="AI1017" i="72" a="1"/>
  <c r="AI995" i="72" a="1"/>
  <c r="AI991" i="72" a="1"/>
  <c r="AI986" i="72" a="1"/>
  <c r="AI982" i="72" a="1"/>
  <c r="AI978" i="72" a="1"/>
  <c r="AI973" i="72" a="1"/>
  <c r="AI969" i="72" a="1"/>
  <c r="AI963" i="72" a="1"/>
  <c r="AI959" i="72" a="1"/>
  <c r="AI949" i="72" a="1"/>
  <c r="AI939" i="72" a="1"/>
  <c r="AI927" i="72" a="1"/>
  <c r="AI916" i="72" a="1"/>
  <c r="AI906" i="72" a="1"/>
  <c r="AI897" i="72" a="1"/>
  <c r="AI872" i="72" a="1"/>
  <c r="AI869" i="72" a="1"/>
  <c r="AI865" i="72" a="1"/>
  <c r="AI860" i="72" a="1"/>
  <c r="AI856" i="72" a="1"/>
  <c r="AI852" i="72" a="1"/>
  <c r="AI849" i="72" a="1"/>
  <c r="AI845" i="72" a="1"/>
  <c r="AI841" i="72" a="1"/>
  <c r="AI837" i="72" a="1"/>
  <c r="AI833" i="72" a="1"/>
  <c r="AI829" i="72" a="1"/>
  <c r="AI824" i="72" a="1"/>
  <c r="AI820" i="72" a="1"/>
  <c r="AI816" i="72" a="1"/>
  <c r="AI813" i="72" a="1"/>
  <c r="AI808" i="72" a="1"/>
  <c r="AI804" i="72" a="1"/>
  <c r="AI800" i="72" a="1"/>
  <c r="AI797" i="72" a="1"/>
  <c r="AI791" i="72" a="1"/>
  <c r="AI787" i="72" a="1"/>
  <c r="AI782" i="72" a="1"/>
  <c r="AI780" i="72" a="1"/>
  <c r="AI777" i="72" a="1"/>
  <c r="AI771" i="72" a="1"/>
  <c r="AI767" i="72" a="1"/>
  <c r="AI762" i="72" a="1"/>
  <c r="AI742" i="72" a="1"/>
  <c r="AI731" i="72" a="1"/>
  <c r="AI719" i="72" a="1"/>
  <c r="AI708" i="72" a="1"/>
  <c r="AI698" i="72" a="1"/>
  <c r="AI686" i="72" a="1"/>
  <c r="AI676" i="72" a="1"/>
  <c r="AI658" i="72" a="1"/>
  <c r="AI636" i="72" a="1"/>
  <c r="AI632" i="72" a="1"/>
  <c r="AI628" i="72" a="1"/>
  <c r="AI621" i="72" a="1"/>
  <c r="AI618" i="72" a="1"/>
  <c r="AI612" i="72" a="1"/>
  <c r="AI607" i="72" a="1"/>
  <c r="AI602" i="72" a="1"/>
  <c r="AI597" i="72" a="1"/>
  <c r="AI593" i="72" a="1"/>
  <c r="AI589" i="72" a="1"/>
  <c r="AI584" i="72" a="1"/>
  <c r="AI579" i="72" a="1"/>
  <c r="AI575" i="72" a="1"/>
  <c r="AI570" i="72" a="1"/>
  <c r="AI565" i="72" a="1"/>
  <c r="AI560" i="72" a="1"/>
  <c r="AI556" i="72" a="1"/>
  <c r="AI551" i="72" a="1"/>
  <c r="AI546" i="72" a="1"/>
  <c r="AI542" i="72" a="1"/>
  <c r="AI537" i="72" a="1"/>
  <c r="AI517" i="72" a="1"/>
  <c r="AI506" i="72" a="1"/>
  <c r="AI495" i="72" a="1"/>
  <c r="AI484" i="72" a="1"/>
  <c r="AI474" i="72" a="1"/>
  <c r="AI461" i="72" a="1"/>
  <c r="AI449" i="72" a="1"/>
  <c r="AI435" i="72" a="1"/>
  <c r="AI423" i="72" a="1"/>
  <c r="AI409" i="72" a="1"/>
  <c r="AI396" i="72" a="1"/>
  <c r="AI382" i="72" a="1"/>
  <c r="AI370" i="72" a="1"/>
  <c r="AI356" i="72" a="1"/>
  <c r="AI353" i="72" a="1"/>
  <c r="AI352" i="72" a="1"/>
  <c r="AI350" i="72" a="1"/>
  <c r="AI729" i="72" a="1"/>
  <c r="AI734" i="72" a="1"/>
  <c r="AI738" i="72" a="1"/>
  <c r="AI741" i="72" a="1"/>
  <c r="AI747" i="72" a="1"/>
  <c r="AI749" i="72" a="1"/>
  <c r="AI754" i="72" a="1"/>
  <c r="AI757" i="72" a="1"/>
  <c r="AI763" i="72" a="1"/>
  <c r="AI774" i="72" a="1"/>
  <c r="AI790" i="72" a="1"/>
  <c r="AI336" i="72" a="1"/>
  <c r="AI327" i="72" a="1"/>
  <c r="AI316" i="72" a="1"/>
  <c r="AI305" i="72" a="1"/>
  <c r="AI802" i="72" a="1"/>
  <c r="AI296" i="72" a="1"/>
  <c r="AI283" i="72" a="1"/>
  <c r="AI273" i="72" a="1"/>
  <c r="AI811" i="72" a="1"/>
  <c r="AI823" i="72" a="1"/>
  <c r="AI832" i="72" a="1"/>
  <c r="AI843" i="72" a="1"/>
  <c r="AI853" i="72" a="1"/>
  <c r="AI864" i="72" a="1"/>
  <c r="AI873" i="72" a="1"/>
  <c r="AI884" i="72" a="1"/>
  <c r="AI903" i="72" a="1"/>
  <c r="AI907" i="72" a="1"/>
  <c r="AI911" i="72" a="1"/>
  <c r="AI915" i="72" a="1"/>
  <c r="AI954" i="72" a="1"/>
  <c r="AI968" i="72" a="1"/>
  <c r="AI987" i="72" a="1"/>
  <c r="AI998" i="72" a="1"/>
  <c r="AI1007" i="72" a="1"/>
  <c r="AI1019" i="72" a="1"/>
  <c r="AI1032" i="72" a="1"/>
  <c r="AI1044" i="72" a="1"/>
  <c r="AI1055" i="72" a="1"/>
  <c r="AI1070" i="72" a="1"/>
  <c r="AI1080" i="72" a="1"/>
  <c r="AI1083" i="72" a="1"/>
  <c r="AI1087" i="72" a="1"/>
  <c r="AI1091" i="72" a="1"/>
  <c r="AI1094" i="72" a="1"/>
  <c r="AI1103" i="72" a="1"/>
  <c r="AI1106" i="72" a="1"/>
  <c r="AI1111" i="72" a="1"/>
  <c r="AI1120" i="72" a="1"/>
  <c r="AI1130" i="72" a="1"/>
  <c r="AI1134" i="72" a="1"/>
  <c r="AI759" i="72" a="1"/>
  <c r="AI793" i="72" a="1"/>
  <c r="AI799" i="72" a="1"/>
  <c r="AI2" i="65" a="1"/>
  <c r="C261" i="71"/>
  <c r="C260" i="71"/>
  <c r="J258" i="71"/>
  <c r="H258" i="71"/>
  <c r="J257" i="71"/>
  <c r="F257" i="71"/>
  <c r="B257" i="71"/>
  <c r="G256" i="71"/>
  <c r="C256" i="71"/>
  <c r="H255" i="71"/>
  <c r="D255" i="71"/>
  <c r="I254" i="71"/>
  <c r="D254" i="71"/>
  <c r="I253" i="71"/>
  <c r="G253" i="71"/>
  <c r="E253" i="71"/>
  <c r="B253" i="71"/>
  <c r="H252" i="71"/>
  <c r="E252" i="71"/>
  <c r="B252" i="71"/>
  <c r="I251" i="71"/>
  <c r="F251" i="71"/>
  <c r="G250" i="71"/>
  <c r="I249" i="71"/>
  <c r="B249" i="71"/>
  <c r="D248" i="71"/>
  <c r="H247" i="71"/>
  <c r="C247" i="71"/>
  <c r="J246" i="71"/>
  <c r="H246" i="71"/>
  <c r="G246" i="71"/>
  <c r="F246" i="71"/>
  <c r="E246" i="71"/>
  <c r="D246" i="71"/>
  <c r="B246" i="71"/>
  <c r="J245" i="71"/>
  <c r="I245" i="71"/>
  <c r="H245" i="71"/>
  <c r="G245" i="71"/>
  <c r="F245" i="71"/>
  <c r="E245" i="71"/>
  <c r="D245" i="71"/>
  <c r="C245" i="71"/>
  <c r="B245" i="71"/>
  <c r="J261" i="71"/>
  <c r="J260" i="71"/>
  <c r="F259" i="71"/>
  <c r="D259" i="71"/>
  <c r="F258" i="71"/>
  <c r="B258" i="71"/>
  <c r="G257" i="71"/>
  <c r="C257" i="71"/>
  <c r="H256" i="71"/>
  <c r="D256" i="71"/>
  <c r="I255" i="71"/>
  <c r="E255" i="71"/>
  <c r="J254" i="71"/>
  <c r="G254" i="71"/>
  <c r="E254" i="71"/>
  <c r="B254" i="71"/>
  <c r="C253" i="71"/>
  <c r="I252" i="71"/>
  <c r="F252" i="71"/>
  <c r="C252" i="71"/>
  <c r="J251" i="71"/>
  <c r="H251" i="71"/>
  <c r="C251" i="71"/>
  <c r="J250" i="71"/>
  <c r="F250" i="71"/>
  <c r="C250" i="71"/>
  <c r="H249" i="71"/>
  <c r="E249" i="71"/>
  <c r="F242" i="71"/>
  <c r="C242" i="71"/>
  <c r="J241" i="71"/>
  <c r="F241" i="71"/>
  <c r="C241" i="71"/>
  <c r="H240" i="71"/>
  <c r="G240" i="71"/>
  <c r="D240" i="71"/>
  <c r="G239" i="71"/>
  <c r="B239" i="71"/>
  <c r="I237" i="71"/>
  <c r="F237" i="71"/>
  <c r="C237" i="71"/>
  <c r="I236" i="71"/>
  <c r="E261" i="71"/>
  <c r="H260" i="71"/>
  <c r="H259" i="71"/>
  <c r="F249" i="71"/>
  <c r="C249" i="71"/>
  <c r="I248" i="71"/>
  <c r="F248" i="71"/>
  <c r="J244" i="71"/>
  <c r="I244" i="71"/>
  <c r="H244" i="71"/>
  <c r="G244" i="71"/>
  <c r="F244" i="71"/>
  <c r="D244" i="71"/>
  <c r="B244" i="71"/>
  <c r="J243" i="71"/>
  <c r="I243" i="71"/>
  <c r="H243" i="71"/>
  <c r="G243" i="71"/>
  <c r="F243" i="71"/>
  <c r="E243" i="71"/>
  <c r="D243" i="71"/>
  <c r="C243" i="71"/>
  <c r="I242" i="71"/>
  <c r="G242" i="71"/>
  <c r="I241" i="71"/>
  <c r="E241" i="71"/>
  <c r="B240" i="71"/>
  <c r="I239" i="71"/>
  <c r="H239" i="71"/>
  <c r="F239" i="71"/>
  <c r="D239" i="71"/>
  <c r="J238" i="71"/>
  <c r="H238" i="71"/>
  <c r="F238" i="71"/>
  <c r="D238" i="71"/>
  <c r="B238" i="71"/>
  <c r="D261" i="71"/>
  <c r="G260" i="71"/>
  <c r="I259" i="71"/>
  <c r="H248" i="71"/>
  <c r="E248" i="71"/>
  <c r="B248" i="71"/>
  <c r="I247" i="71"/>
  <c r="F247" i="71"/>
  <c r="D247" i="71"/>
  <c r="I246" i="71"/>
  <c r="C246" i="71"/>
  <c r="B243" i="71"/>
  <c r="J242" i="71"/>
  <c r="H242" i="71"/>
  <c r="D242" i="71"/>
  <c r="H241" i="71"/>
  <c r="J240" i="71"/>
  <c r="F240" i="71"/>
  <c r="E240" i="71"/>
  <c r="C240" i="71"/>
  <c r="J239" i="71"/>
  <c r="H237" i="71"/>
  <c r="E237" i="71"/>
  <c r="B237" i="71"/>
  <c r="G261" i="71"/>
  <c r="I260" i="71"/>
  <c r="E260" i="71"/>
  <c r="H250" i="71"/>
  <c r="D250" i="71"/>
  <c r="F261" i="71"/>
  <c r="F260" i="71"/>
  <c r="J259" i="71"/>
  <c r="G259" i="71"/>
  <c r="E259" i="71"/>
  <c r="C259" i="71"/>
  <c r="I258" i="71"/>
  <c r="G258" i="71"/>
  <c r="D258" i="71"/>
  <c r="I257" i="71"/>
  <c r="E257" i="71"/>
  <c r="J256" i="71"/>
  <c r="F256" i="71"/>
  <c r="B256" i="71"/>
  <c r="G255" i="71"/>
  <c r="C255" i="71"/>
  <c r="H254" i="71"/>
  <c r="D251" i="71"/>
  <c r="E242" i="71"/>
  <c r="B242" i="71"/>
  <c r="G241" i="71"/>
  <c r="D241" i="71"/>
  <c r="B241" i="71"/>
  <c r="I261" i="71"/>
  <c r="B261" i="71"/>
  <c r="F254" i="71"/>
  <c r="C254" i="71"/>
  <c r="J253" i="71"/>
  <c r="H253" i="71"/>
  <c r="F253" i="71"/>
  <c r="D253" i="71"/>
  <c r="J252" i="71"/>
  <c r="G252" i="71"/>
  <c r="D252" i="71"/>
  <c r="E239" i="71"/>
  <c r="C239" i="71"/>
  <c r="I238" i="71"/>
  <c r="G238" i="71"/>
  <c r="E238" i="71"/>
  <c r="C238" i="71"/>
  <c r="J237" i="71"/>
  <c r="G237" i="71"/>
  <c r="D237" i="71"/>
  <c r="H261" i="71"/>
  <c r="D260" i="71"/>
  <c r="B260" i="71"/>
  <c r="B259" i="71"/>
  <c r="E258" i="71"/>
  <c r="C258" i="71"/>
  <c r="H257" i="71"/>
  <c r="D257" i="71"/>
  <c r="I256" i="71"/>
  <c r="E256" i="71"/>
  <c r="J255" i="71"/>
  <c r="F255" i="71"/>
  <c r="B255" i="71"/>
  <c r="G251" i="71"/>
  <c r="E251" i="71"/>
  <c r="B251" i="71"/>
  <c r="I250" i="71"/>
  <c r="E250" i="71"/>
  <c r="B250" i="71"/>
  <c r="J249" i="71"/>
  <c r="G249" i="71"/>
  <c r="D249" i="71"/>
  <c r="J248" i="71"/>
  <c r="G248" i="71"/>
  <c r="C248" i="71"/>
  <c r="J247" i="71"/>
  <c r="G247" i="71"/>
  <c r="E247" i="71"/>
  <c r="B247" i="71"/>
  <c r="E244" i="71"/>
  <c r="C244" i="71"/>
  <c r="N343" i="71" a="1"/>
  <c r="G337" i="71" a="1"/>
  <c r="J336" i="71" a="1"/>
  <c r="M336" i="71" a="1"/>
  <c r="B337" i="71" a="1"/>
  <c r="F337" i="71" a="1"/>
  <c r="J337" i="71" a="1"/>
  <c r="G338" i="71" a="1"/>
  <c r="D339" i="71" a="1"/>
  <c r="J339" i="71" a="1"/>
  <c r="M339" i="71" a="1"/>
  <c r="B340" i="71" a="1"/>
  <c r="G340" i="71" a="1"/>
  <c r="K340" i="71" a="1"/>
  <c r="B341" i="71" a="1"/>
  <c r="H341" i="71" a="1"/>
  <c r="E342" i="71" a="1"/>
  <c r="J342" i="71" a="1"/>
  <c r="N342" i="71" a="1"/>
  <c r="C343" i="71" a="1"/>
  <c r="H343" i="71" a="1"/>
  <c r="M343" i="71" a="1"/>
  <c r="C344" i="71" a="1"/>
  <c r="F344" i="71" a="1"/>
  <c r="J344" i="71" a="1"/>
  <c r="I343" i="71" a="1"/>
  <c r="L343" i="71" a="1"/>
  <c r="B344" i="71" a="1"/>
  <c r="E344" i="71" a="1"/>
  <c r="I344" i="71" a="1"/>
  <c r="M344" i="71" a="1"/>
  <c r="O344" i="71" a="1"/>
  <c r="K344" i="71" a="1"/>
  <c r="O343" i="71" a="1"/>
  <c r="F343" i="71" a="1"/>
  <c r="I342" i="71" a="1"/>
  <c r="N341" i="71" a="1"/>
  <c r="E341" i="71" a="1"/>
  <c r="G339" i="71" a="1"/>
  <c r="L338" i="71" a="1"/>
  <c r="B338" i="71" a="1"/>
  <c r="C337" i="71" a="1"/>
  <c r="I336" i="71" a="1"/>
  <c r="C305" i="71" a="1"/>
  <c r="C303" i="71" a="1"/>
  <c r="C301" i="71" a="1"/>
  <c r="B336" i="71" a="1"/>
  <c r="H342" i="71" a="1"/>
  <c r="D343" i="71" a="1"/>
  <c r="O342" i="71" a="1"/>
  <c r="K342" i="71" a="1"/>
  <c r="F342" i="71" a="1"/>
  <c r="B342" i="71" a="1"/>
  <c r="E343" i="71" a="1"/>
  <c r="G344" i="71" a="1"/>
  <c r="C306" i="71" a="1"/>
  <c r="M341" i="71" a="1"/>
  <c r="C341" i="71" a="1"/>
  <c r="D336" i="71" a="1"/>
  <c r="H336" i="71" a="1"/>
  <c r="K336" i="71" a="1"/>
  <c r="O336" i="71" a="1"/>
  <c r="D337" i="71" a="1"/>
  <c r="D338" i="71" a="1"/>
  <c r="M338" i="71" a="1"/>
  <c r="H339" i="71" a="1"/>
  <c r="D340" i="71" a="1"/>
  <c r="N340" i="71" a="1"/>
  <c r="I341" i="71" a="1"/>
  <c r="C342" i="71" a="1"/>
  <c r="M342" i="71" a="1"/>
  <c r="J343" i="71" a="1"/>
  <c r="L341" i="71" a="1"/>
  <c r="J340" i="71" a="1"/>
  <c r="J341" i="71" a="1"/>
  <c r="D341" i="71" a="1"/>
  <c r="O340" i="71" a="1"/>
  <c r="E336" i="71" a="1"/>
  <c r="I340" i="71" a="1"/>
  <c r="F340" i="71" a="1"/>
  <c r="N344" i="71" a="1"/>
  <c r="L344" i="71" a="1"/>
  <c r="H344" i="71" a="1"/>
  <c r="D344" i="71" a="1"/>
  <c r="G343" i="71" a="1"/>
  <c r="B343" i="71" a="1"/>
  <c r="L342" i="71" a="1"/>
  <c r="G342" i="71" a="1"/>
  <c r="D342" i="71" a="1"/>
  <c r="O341" i="71" a="1"/>
  <c r="K341" i="71" a="1"/>
  <c r="G341" i="71" a="1"/>
  <c r="H340" i="71" a="1"/>
  <c r="C340" i="71" a="1"/>
  <c r="N339" i="71" a="1"/>
  <c r="K339" i="71" a="1"/>
  <c r="E339" i="71" a="1"/>
  <c r="B339" i="71" a="1"/>
  <c r="K338" i="71" a="1"/>
  <c r="I338" i="71" a="1"/>
  <c r="C338" i="71" a="1"/>
  <c r="N337" i="71" a="1"/>
  <c r="H337" i="71" a="1"/>
  <c r="H338" i="71" a="1"/>
  <c r="I337" i="71" a="1"/>
  <c r="N336" i="71" a="1"/>
  <c r="F336" i="71" a="1"/>
  <c r="C299" i="71" a="1"/>
  <c r="O339" i="71" a="1"/>
  <c r="L339" i="71" a="1"/>
  <c r="F339" i="71" a="1"/>
  <c r="C339" i="71" a="1"/>
  <c r="N338" i="71" a="1"/>
  <c r="J338" i="71" a="1"/>
  <c r="F338" i="71" a="1"/>
  <c r="O337" i="71" a="1"/>
  <c r="M337" i="71" a="1"/>
  <c r="K337" i="71" a="1"/>
  <c r="C300" i="71" a="1"/>
  <c r="C302" i="71" a="1"/>
  <c r="C336" i="71" a="1"/>
  <c r="C304" i="71" a="1"/>
  <c r="L336" i="71" a="1"/>
  <c r="C307" i="71" a="1"/>
  <c r="G336" i="71" a="1"/>
  <c r="E337" i="71" a="1"/>
  <c r="L337" i="71" a="1"/>
  <c r="E338" i="71" a="1"/>
  <c r="O338" i="71" a="1"/>
  <c r="I339" i="71" a="1"/>
  <c r="E340" i="71" a="1"/>
  <c r="M340" i="71" a="1"/>
  <c r="F341" i="71" a="1"/>
  <c r="K343" i="71" a="1"/>
  <c r="L340" i="71" a="1"/>
  <c r="AI972" i="71" a="1"/>
  <c r="AI111" i="71" a="1"/>
  <c r="AI633" i="71" a="1"/>
  <c r="AI629" i="71" a="1"/>
  <c r="AI626" i="71" a="1"/>
  <c r="AI622" i="71" a="1"/>
  <c r="AI617" i="71" a="1"/>
  <c r="AI613" i="71" a="1"/>
  <c r="AI608" i="71" a="1"/>
  <c r="AI604" i="71" a="1"/>
  <c r="AI597" i="71" a="1"/>
  <c r="AI595" i="71" a="1"/>
  <c r="AI593" i="71" a="1"/>
  <c r="AI589" i="71" a="1"/>
  <c r="AI586" i="71" a="1"/>
  <c r="AI583" i="71" a="1"/>
  <c r="AI579" i="71" a="1"/>
  <c r="AI575" i="71" a="1"/>
  <c r="AI571" i="71" a="1"/>
  <c r="AI568" i="71" a="1"/>
  <c r="AI564" i="71" a="1"/>
  <c r="AI560" i="71" a="1"/>
  <c r="AI556" i="71" a="1"/>
  <c r="AI552" i="71" a="1"/>
  <c r="AI547" i="71" a="1"/>
  <c r="AI546" i="71" a="1"/>
  <c r="AI543" i="71" a="1"/>
  <c r="AI538" i="71" a="1"/>
  <c r="AI535" i="71" a="1"/>
  <c r="AI530" i="71" a="1"/>
  <c r="AI527" i="71" a="1"/>
  <c r="AI524" i="71" a="1"/>
  <c r="AI519" i="71" a="1"/>
  <c r="AI474" i="71" a="1"/>
  <c r="AI462" i="71" a="1"/>
  <c r="AI453" i="71" a="1"/>
  <c r="AI440" i="71" a="1"/>
  <c r="AI436" i="71" a="1"/>
  <c r="AI431" i="71" a="1"/>
  <c r="AI427" i="71" a="1"/>
  <c r="AI421" i="71" a="1"/>
  <c r="AI417" i="71" a="1"/>
  <c r="AI411" i="71" a="1"/>
  <c r="AI408" i="71" a="1"/>
  <c r="AI404" i="71" a="1"/>
  <c r="AI398" i="71" a="1"/>
  <c r="AI394" i="71" a="1"/>
  <c r="AI388" i="71" a="1"/>
  <c r="AI386" i="71" a="1"/>
  <c r="AI383" i="71" a="1"/>
  <c r="AI377" i="71" a="1"/>
  <c r="AI373" i="71" a="1"/>
  <c r="AI367" i="71" a="1"/>
  <c r="AI361" i="71" a="1"/>
  <c r="AI356" i="71" a="1"/>
  <c r="AI350" i="71" a="1"/>
  <c r="AI642" i="71" a="1"/>
  <c r="AI661" i="71" a="1"/>
  <c r="AI671" i="71" a="1"/>
  <c r="AI676" i="71" a="1"/>
  <c r="AI680" i="71" a="1"/>
  <c r="AI691" i="71" a="1"/>
  <c r="AI694" i="71" a="1"/>
  <c r="AI339" i="71" a="1"/>
  <c r="AI699" i="71" a="1"/>
  <c r="AI702" i="71" a="1"/>
  <c r="AI706" i="71" a="1"/>
  <c r="AI710" i="71" a="1"/>
  <c r="AI330" i="71" a="1"/>
  <c r="AI320" i="71" a="1"/>
  <c r="AI309" i="71" a="1"/>
  <c r="AI712" i="71" a="1"/>
  <c r="AI718" i="71" a="1"/>
  <c r="AI721" i="71" a="1"/>
  <c r="AI291" i="71" a="1"/>
  <c r="AI279" i="71" a="1"/>
  <c r="AI726" i="71" a="1"/>
  <c r="AI270" i="71" a="1"/>
  <c r="AI729" i="71" a="1"/>
  <c r="AI732" i="71" a="1"/>
  <c r="AI737" i="71" a="1"/>
  <c r="AI739" i="71" a="1"/>
  <c r="AI744" i="71" a="1"/>
  <c r="AI228" i="71" a="1"/>
  <c r="AI209" i="71" a="1"/>
  <c r="AI207" i="71" a="1"/>
  <c r="AI204" i="71" a="1"/>
  <c r="AI199" i="71" a="1"/>
  <c r="AI196" i="71" a="1"/>
  <c r="AI192" i="71" a="1"/>
  <c r="AI185" i="71" a="1"/>
  <c r="AI181" i="71" a="1"/>
  <c r="AI173" i="71" a="1"/>
  <c r="AI171" i="71" a="1"/>
  <c r="AI169" i="71" a="1"/>
  <c r="AI166" i="71" a="1"/>
  <c r="AI156" i="71" a="1"/>
  <c r="AI141" i="71" a="1"/>
  <c r="AI128" i="71" a="1"/>
  <c r="AI118" i="71" a="1"/>
  <c r="AI112" i="71" a="1"/>
  <c r="AI106" i="71" a="1"/>
  <c r="AI1168" i="71" a="1"/>
  <c r="AI1163" i="71" a="1"/>
  <c r="AI1159" i="71" a="1"/>
  <c r="AI1156" i="71" a="1"/>
  <c r="AI1153" i="71" a="1"/>
  <c r="AI1149" i="71" a="1"/>
  <c r="AI1146" i="71" a="1"/>
  <c r="AI1142" i="71" a="1"/>
  <c r="AI1138" i="71" a="1"/>
  <c r="AI1134" i="71" a="1"/>
  <c r="AI1130" i="71" a="1"/>
  <c r="AI1126" i="71" a="1"/>
  <c r="AI1122" i="71" a="1"/>
  <c r="AI1118" i="71" a="1"/>
  <c r="AI1114" i="71" a="1"/>
  <c r="AI1110" i="71" a="1"/>
  <c r="AI1106" i="71" a="1"/>
  <c r="AI1102" i="71" a="1"/>
  <c r="AI1100" i="71" a="1"/>
  <c r="AI1097" i="71" a="1"/>
  <c r="AI1093" i="71" a="1"/>
  <c r="AI1089" i="71" a="1"/>
  <c r="AI1083" i="71" a="1"/>
  <c r="AI1079" i="71" a="1"/>
  <c r="AI1075" i="71" a="1"/>
  <c r="AI1071" i="71" a="1"/>
  <c r="AI1068" i="71" a="1"/>
  <c r="AI1065" i="71" a="1"/>
  <c r="AI1062" i="71" a="1"/>
  <c r="AI1058" i="71" a="1"/>
  <c r="AI1054" i="71" a="1"/>
  <c r="AI1043" i="71" a="1"/>
  <c r="AI1022" i="71" a="1"/>
  <c r="AI1019" i="71" a="1"/>
  <c r="AI1015" i="71" a="1"/>
  <c r="AI1011" i="71" a="1"/>
  <c r="AI1006" i="71" a="1"/>
  <c r="AI1002" i="71" a="1"/>
  <c r="AI992" i="71" a="1"/>
  <c r="AI987" i="71" a="1"/>
  <c r="AI984" i="71" a="1"/>
  <c r="AI981" i="71" a="1"/>
  <c r="AI977" i="71" a="1"/>
  <c r="AI973" i="71" a="1"/>
  <c r="AI969" i="71" a="1"/>
  <c r="AI965" i="71" a="1"/>
  <c r="AI960" i="71" a="1"/>
  <c r="AI956" i="71" a="1"/>
  <c r="AI952" i="71" a="1"/>
  <c r="AI948" i="71" a="1"/>
  <c r="AI944" i="71" a="1"/>
  <c r="AI940" i="71" a="1"/>
  <c r="AI937" i="71" a="1"/>
  <c r="AI934" i="71" a="1"/>
  <c r="AI930" i="71" a="1"/>
  <c r="AI928" i="71" a="1"/>
  <c r="AI924" i="71" a="1"/>
  <c r="AI921" i="71" a="1"/>
  <c r="AI918" i="71" a="1"/>
  <c r="AI915" i="71" a="1"/>
  <c r="AI911" i="71" a="1"/>
  <c r="AI909" i="71" a="1"/>
  <c r="AI907" i="71" a="1"/>
  <c r="AI904" i="71" a="1"/>
  <c r="AI898" i="71" a="1"/>
  <c r="AI892" i="71" a="1"/>
  <c r="AI890" i="71" a="1"/>
  <c r="AI884" i="71" a="1"/>
  <c r="AI879" i="71" a="1"/>
  <c r="AI875" i="71" a="1"/>
  <c r="AI870" i="71" a="1"/>
  <c r="AI866" i="71" a="1"/>
  <c r="AI862" i="71" a="1"/>
  <c r="AI858" i="71" a="1"/>
  <c r="AI853" i="71" a="1"/>
  <c r="AI849" i="71" a="1"/>
  <c r="AI846" i="71" a="1"/>
  <c r="AI842" i="71" a="1"/>
  <c r="AI839" i="71" a="1"/>
  <c r="AI835" i="71" a="1"/>
  <c r="AI831" i="71" a="1"/>
  <c r="AI828" i="71" a="1"/>
  <c r="AI825" i="71" a="1"/>
  <c r="AI821" i="71" a="1"/>
  <c r="AI817" i="71" a="1"/>
  <c r="AI814" i="71" a="1"/>
  <c r="AI807" i="71" a="1"/>
  <c r="AI804" i="71" a="1"/>
  <c r="AI799" i="71" a="1"/>
  <c r="AI795" i="71" a="1"/>
  <c r="AI791" i="71" a="1"/>
  <c r="AI781" i="71" a="1"/>
  <c r="AI775" i="71" a="1"/>
  <c r="AI770" i="71" a="1"/>
  <c r="AI766" i="71" a="1"/>
  <c r="AI762" i="71" a="1"/>
  <c r="AI758" i="71" a="1"/>
  <c r="AI755" i="71" a="1"/>
  <c r="AI736" i="71" a="1"/>
  <c r="AI731" i="71" a="1"/>
  <c r="AI728" i="71" a="1"/>
  <c r="AI725" i="71" a="1"/>
  <c r="AI720" i="71" a="1"/>
  <c r="AI717" i="71" a="1"/>
  <c r="AI713" i="71" a="1"/>
  <c r="AI666" i="71" a="1"/>
  <c r="AI662" i="71" a="1"/>
  <c r="AI657" i="71" a="1"/>
  <c r="AI654" i="71" a="1"/>
  <c r="AI649" i="71" a="1"/>
  <c r="AI644" i="71" a="1"/>
  <c r="AI640" i="71" a="1"/>
  <c r="AI637" i="71" a="1"/>
  <c r="AI632" i="71" a="1"/>
  <c r="AI628" i="71" a="1"/>
  <c r="AI621" i="71" a="1"/>
  <c r="AI551" i="71" a="1"/>
  <c r="AI549" i="71" a="1"/>
  <c r="AI542" i="71" a="1"/>
  <c r="AI532" i="71" a="1"/>
  <c r="AI523" i="71" a="1"/>
  <c r="AI514" i="71" a="1"/>
  <c r="AI505" i="71" a="1"/>
  <c r="AI495" i="71" a="1"/>
  <c r="AI487" i="71" a="1"/>
  <c r="AI445" i="71" a="1"/>
  <c r="AI434" i="71" a="1"/>
  <c r="AI422" i="71" a="1"/>
  <c r="AI412" i="71" a="1"/>
  <c r="AI399" i="71" a="1"/>
  <c r="AI389" i="71" a="1"/>
  <c r="AI378" i="71" a="1"/>
  <c r="AI368" i="71" a="1"/>
  <c r="AI346" i="71" a="1"/>
  <c r="AI747" i="71" a="1"/>
  <c r="AI342" i="71" a="1"/>
  <c r="AI751" i="71" a="1"/>
  <c r="AI756" i="71" a="1"/>
  <c r="AI760" i="71" a="1"/>
  <c r="AI763" i="71" a="1"/>
  <c r="AI772" i="71" a="1"/>
  <c r="AI777" i="71" a="1"/>
  <c r="AI782" i="71" a="1"/>
  <c r="AI786" i="71" a="1"/>
  <c r="AI790" i="71" a="1"/>
  <c r="AI331" i="71" a="1"/>
  <c r="AI321" i="71" a="1"/>
  <c r="AI310" i="71" a="1"/>
  <c r="AI794" i="71" a="1"/>
  <c r="AI306" i="71" a="1"/>
  <c r="AI800" i="71" a="1"/>
  <c r="AI803" i="71" a="1"/>
  <c r="AI808" i="71" a="1"/>
  <c r="AI812" i="71" a="1"/>
  <c r="AI829" i="71" a="1"/>
  <c r="AI300" i="71" a="1"/>
  <c r="AI298" i="71" a="1"/>
  <c r="AI292" i="71" a="1"/>
  <c r="AI288" i="71" a="1"/>
  <c r="AI284" i="71" a="1"/>
  <c r="AI278" i="71" a="1"/>
  <c r="AI275" i="71" a="1"/>
  <c r="AI833" i="71" a="1"/>
  <c r="AI837" i="71" a="1"/>
  <c r="AI859" i="71" a="1"/>
  <c r="AI863" i="71" a="1"/>
  <c r="AI867" i="71" a="1"/>
  <c r="AI266" i="71" a="1"/>
  <c r="AI262" i="71" a="1"/>
  <c r="AI871" i="71" a="1"/>
  <c r="AI927" i="71" a="1"/>
  <c r="AI933" i="71" a="1"/>
  <c r="AI942" i="71" a="1"/>
  <c r="AI953" i="71" a="1"/>
  <c r="AI957" i="71" a="1"/>
  <c r="AI961" i="71" a="1"/>
  <c r="AI966" i="71" a="1"/>
  <c r="AI970" i="71" a="1"/>
  <c r="AI258" i="71" a="1"/>
  <c r="AI974" i="71" a="1"/>
  <c r="AI988" i="71" a="1"/>
  <c r="AI998" i="71" a="1"/>
  <c r="AI1009" i="71" a="1"/>
  <c r="AI1025" i="71" a="1"/>
  <c r="AI1029" i="71" a="1"/>
  <c r="AI1032" i="71" a="1"/>
  <c r="AI1038" i="71" a="1"/>
  <c r="AI1042" i="71" a="1"/>
  <c r="AI254" i="71" a="1"/>
  <c r="AI1046" i="71" a="1"/>
  <c r="AI1049" i="71" a="1"/>
  <c r="AI1052" i="71" a="1"/>
  <c r="AI1056" i="71" a="1"/>
  <c r="AI1060" i="71" a="1"/>
  <c r="AI1063" i="71" a="1"/>
  <c r="AI1066" i="71" a="1"/>
  <c r="AI1069" i="71" a="1"/>
  <c r="AI1072" i="71" a="1"/>
  <c r="AI1076" i="71" a="1"/>
  <c r="AI1080" i="71" a="1"/>
  <c r="AI1084" i="71" a="1"/>
  <c r="AI1087" i="71" a="1"/>
  <c r="AI1091" i="71" a="1"/>
  <c r="AI1095" i="71" a="1"/>
  <c r="AI249" i="71" a="1"/>
  <c r="AI1098" i="71" a="1"/>
  <c r="AI1101" i="71" a="1"/>
  <c r="AI1104" i="71" a="1"/>
  <c r="AI1108" i="71" a="1"/>
  <c r="AI1112" i="71" a="1"/>
  <c r="AI1116" i="71" a="1"/>
  <c r="AI1119" i="71" a="1"/>
  <c r="AI244" i="71" a="1"/>
  <c r="AI227" i="71" a="1"/>
  <c r="AI226" i="71" a="1"/>
  <c r="AI223" i="71" a="1"/>
  <c r="AI140" i="71" a="1"/>
  <c r="AI129" i="71" a="1"/>
  <c r="AI124" i="71" a="1"/>
  <c r="AI120" i="71" a="1"/>
  <c r="AI115" i="71" a="1"/>
  <c r="AI110" i="71" a="1"/>
  <c r="AI105" i="71" a="1"/>
  <c r="AI102" i="71" a="1"/>
  <c r="AI1123" i="71" a="1"/>
  <c r="AI1170" i="71" a="1"/>
  <c r="AI1166" i="71" a="1"/>
  <c r="AI1162" i="71" a="1"/>
  <c r="AI1158" i="71" a="1"/>
  <c r="AI1150" i="71" a="1"/>
  <c r="AI1145" i="71" a="1"/>
  <c r="AI1141" i="71" a="1"/>
  <c r="AI1137" i="71" a="1"/>
  <c r="AI1133" i="71" a="1"/>
  <c r="AI1129" i="71" a="1"/>
  <c r="AI1125" i="71" a="1"/>
  <c r="AI1121" i="71" a="1"/>
  <c r="AI1117" i="71" a="1"/>
  <c r="AI1113" i="71" a="1"/>
  <c r="AI1109" i="71" a="1"/>
  <c r="AI1105" i="71" a="1"/>
  <c r="AI1099" i="71" a="1"/>
  <c r="AI1096" i="71" a="1"/>
  <c r="AI1092" i="71" a="1"/>
  <c r="AI1088" i="71" a="1"/>
  <c r="AI1085" i="71" a="1"/>
  <c r="AI1081" i="71" a="1"/>
  <c r="AI1077" i="71" a="1"/>
  <c r="AI1073" i="71" a="1"/>
  <c r="AI1070" i="71" a="1"/>
  <c r="AI1067" i="71" a="1"/>
  <c r="AI1064" i="71" a="1"/>
  <c r="AI1061" i="71" a="1"/>
  <c r="AI1057" i="71" a="1"/>
  <c r="AI1053" i="71" a="1"/>
  <c r="AI1050" i="71" a="1"/>
  <c r="AI1047" i="71" a="1"/>
  <c r="AI1044" i="71" a="1"/>
  <c r="AI1039" i="71" a="1"/>
  <c r="AI1036" i="71" a="1"/>
  <c r="AI1034" i="71" a="1"/>
  <c r="AI1031" i="71" a="1"/>
  <c r="AI1028" i="71" a="1"/>
  <c r="AI1024" i="71" a="1"/>
  <c r="AI1017" i="71" a="1"/>
  <c r="AI1013" i="71" a="1"/>
  <c r="AI1008" i="71" a="1"/>
  <c r="AI1004" i="71" a="1"/>
  <c r="AI1000" i="71" a="1"/>
  <c r="AI996" i="71" a="1"/>
  <c r="AI994" i="71" a="1"/>
  <c r="AI990" i="71" a="1"/>
  <c r="AI986" i="71" a="1"/>
  <c r="AI983" i="71" a="1"/>
  <c r="AI980" i="71" a="1"/>
  <c r="AI976" i="71" a="1"/>
  <c r="AI1171" i="71" a="1"/>
  <c r="AI968" i="71" a="1"/>
  <c r="AI963" i="71" a="1"/>
  <c r="AI959" i="71" a="1"/>
  <c r="AI949" i="71" a="1"/>
  <c r="AI945" i="71" a="1"/>
  <c r="AI941" i="71" a="1"/>
  <c r="AI938" i="71" a="1"/>
  <c r="AI932" i="71" a="1"/>
  <c r="AI750" i="71" a="1"/>
  <c r="AI740" i="71" a="1"/>
  <c r="AI724" i="71" a="1"/>
  <c r="AI719" i="71" a="1"/>
  <c r="AI709" i="71" a="1"/>
  <c r="AI705" i="71" a="1"/>
  <c r="AI701" i="71" a="1"/>
  <c r="AI698" i="71" a="1"/>
  <c r="AI693" i="71" a="1"/>
  <c r="AI690" i="71" a="1"/>
  <c r="AI687" i="71" a="1"/>
  <c r="AI683" i="71" a="1"/>
  <c r="AI675" i="71" a="1"/>
  <c r="AI673" i="71" a="1"/>
  <c r="AI669" i="71" a="1"/>
  <c r="AI665" i="71" a="1"/>
  <c r="AI660" i="71" a="1"/>
  <c r="AI656" i="71" a="1"/>
  <c r="AI652" i="71" a="1"/>
  <c r="AI648" i="71" a="1"/>
  <c r="AI645" i="71" a="1"/>
  <c r="AI641" i="71" a="1"/>
  <c r="AI631" i="71" a="1"/>
  <c r="AI623" i="71" a="1"/>
  <c r="AI612" i="71" a="1"/>
  <c r="AI594" i="71" a="1"/>
  <c r="AI591" i="71" a="1"/>
  <c r="AI587" i="71" a="1"/>
  <c r="AI584" i="71" a="1"/>
  <c r="AI580" i="71" a="1"/>
  <c r="AI576" i="71" a="1"/>
  <c r="AI573" i="71" a="1"/>
  <c r="AI569" i="71" a="1"/>
  <c r="AI565" i="71" a="1"/>
  <c r="AI561" i="71" a="1"/>
  <c r="AI557" i="71" a="1"/>
  <c r="AI554" i="71" a="1"/>
  <c r="AI541" i="71" a="1"/>
  <c r="AI531" i="71" a="1"/>
  <c r="AI522" i="71" a="1"/>
  <c r="AI512" i="71" a="1"/>
  <c r="AI503" i="71" a="1"/>
  <c r="AI494" i="71" a="1"/>
  <c r="AI486" i="71" a="1"/>
  <c r="AI475" i="71" a="1"/>
  <c r="AI466" i="71" a="1"/>
  <c r="AI455" i="71" a="1"/>
  <c r="AI444" i="71" a="1"/>
  <c r="AI435" i="71" a="1"/>
  <c r="AI423" i="71" a="1"/>
  <c r="AI413" i="71" a="1"/>
  <c r="AI400" i="71" a="1"/>
  <c r="AI391" i="71" a="1"/>
  <c r="AI382" i="71" a="1"/>
  <c r="AI370" i="71" a="1"/>
  <c r="AI360" i="71" a="1"/>
  <c r="AI344" i="71" a="1"/>
  <c r="AI1127" i="71" a="1"/>
  <c r="AI1131" i="71" a="1"/>
  <c r="AI1135" i="71" a="1"/>
  <c r="AI1139" i="71" a="1"/>
  <c r="AI1143" i="71" a="1"/>
  <c r="AI1147" i="71" a="1"/>
  <c r="AI1151" i="71" a="1"/>
  <c r="AI1154" i="71" a="1"/>
  <c r="AI1157" i="71" a="1"/>
  <c r="AI1161" i="71" a="1"/>
  <c r="AI1165" i="71" a="1"/>
  <c r="AI1169" i="71" a="1"/>
  <c r="AI6" i="71" a="1"/>
  <c r="AI7" i="71" a="1"/>
  <c r="AI335" i="71" a="1"/>
  <c r="AI328" i="71" a="1"/>
  <c r="AI325" i="71" a="1"/>
  <c r="AI319" i="71" a="1"/>
  <c r="AI314" i="71" a="1"/>
  <c r="AI312" i="71" a="1"/>
  <c r="AI8" i="71" a="1"/>
  <c r="AI9" i="71" a="1"/>
  <c r="AI10" i="71" a="1"/>
  <c r="AI305" i="71" a="1"/>
  <c r="AI11" i="71" a="1"/>
  <c r="AI302" i="71" a="1"/>
  <c r="AI12" i="71" a="1"/>
  <c r="AI299" i="71" a="1"/>
  <c r="AI295" i="71" a="1"/>
  <c r="AI289" i="71" a="1"/>
  <c r="AI286" i="71" a="1"/>
  <c r="AI280" i="71" a="1"/>
  <c r="AI276" i="71" a="1"/>
  <c r="AI272" i="71" a="1"/>
  <c r="AI13" i="71" a="1"/>
  <c r="AI14" i="71" a="1"/>
  <c r="AI15" i="71" a="1"/>
  <c r="AI16" i="71" a="1"/>
  <c r="AI17" i="71" a="1"/>
  <c r="AI18" i="71" a="1"/>
  <c r="AI19" i="71" a="1"/>
  <c r="AI20" i="71" a="1"/>
  <c r="AI21" i="71" a="1"/>
  <c r="AI22" i="71" a="1"/>
  <c r="AI23" i="71" a="1"/>
  <c r="AI24" i="71" a="1"/>
  <c r="AI25" i="71" a="1"/>
  <c r="AI26" i="71" a="1"/>
  <c r="AI27" i="71" a="1"/>
  <c r="AI28" i="71" a="1"/>
  <c r="AI255" i="71" a="1"/>
  <c r="AI29" i="71" a="1"/>
  <c r="AI30" i="71" a="1"/>
  <c r="AI31" i="71" a="1"/>
  <c r="AI250" i="71" a="1"/>
  <c r="AI32" i="71" a="1"/>
  <c r="AI33" i="71" a="1"/>
  <c r="AI34" i="71" a="1"/>
  <c r="AI35" i="71" a="1"/>
  <c r="AI36" i="71" a="1"/>
  <c r="AI37" i="71" a="1"/>
  <c r="AI38" i="71" a="1"/>
  <c r="AI39" i="71" a="1"/>
  <c r="AI40" i="71" a="1"/>
  <c r="AI242" i="71" a="1"/>
  <c r="AI220" i="71" a="1"/>
  <c r="AI219" i="71" a="1"/>
  <c r="AI210" i="71" a="1"/>
  <c r="AI206" i="71" a="1"/>
  <c r="AI203" i="71" a="1"/>
  <c r="AI198" i="71" a="1"/>
  <c r="AI195" i="71" a="1"/>
  <c r="AI188" i="71" a="1"/>
  <c r="AI182" i="71" a="1"/>
  <c r="AI178" i="71" a="1"/>
  <c r="AI176" i="71" a="1"/>
  <c r="AI174" i="71" a="1"/>
  <c r="AI170" i="71" a="1"/>
  <c r="AI167" i="71" a="1"/>
  <c r="AI163" i="71" a="1"/>
  <c r="AI157" i="71" a="1"/>
  <c r="AI153" i="71" a="1"/>
  <c r="AI149" i="71" a="1"/>
  <c r="AI147" i="71" a="1"/>
  <c r="AI145" i="71" a="1"/>
  <c r="AI142" i="71" a="1"/>
  <c r="AI138" i="71" a="1"/>
  <c r="AI135" i="71" a="1"/>
  <c r="AI130" i="71" a="1"/>
  <c r="AI125" i="71" a="1"/>
  <c r="AI122" i="71" a="1"/>
  <c r="AI119" i="71" a="1"/>
  <c r="AI114" i="71" a="1"/>
  <c r="AI109" i="71" a="1"/>
  <c r="AI107" i="71" a="1"/>
  <c r="AI103" i="71" a="1"/>
  <c r="AI1041" i="71" a="1"/>
  <c r="AI955" i="71" a="1"/>
  <c r="AI950" i="71" a="1"/>
  <c r="AI877" i="71" a="1"/>
  <c r="AI873" i="71" a="1"/>
  <c r="AI869" i="71" a="1"/>
  <c r="AI864" i="71" a="1"/>
  <c r="AI860" i="71" a="1"/>
  <c r="AI856" i="71" a="1"/>
  <c r="AI852" i="71" a="1"/>
  <c r="AI848" i="71" a="1"/>
  <c r="AI844" i="71" a="1"/>
  <c r="AI840" i="71" a="1"/>
  <c r="AI836" i="71" a="1"/>
  <c r="AI832" i="71" a="1"/>
  <c r="AI826" i="71" a="1"/>
  <c r="AI822" i="71" a="1"/>
  <c r="AI818" i="71" a="1"/>
  <c r="AI811" i="71" a="1"/>
  <c r="AI798" i="71" a="1"/>
  <c r="AI789" i="71" a="1"/>
  <c r="AI778" i="71" a="1"/>
  <c r="AI768" i="71" a="1"/>
  <c r="AI759" i="71" a="1"/>
  <c r="AI749" i="71" a="1"/>
  <c r="AI741" i="71" a="1"/>
  <c r="AI733" i="71" a="1"/>
  <c r="AI722" i="71" a="1"/>
  <c r="AI715" i="71" a="1"/>
  <c r="AI707" i="71" a="1"/>
  <c r="AI697" i="71" a="1"/>
  <c r="AI688" i="71" a="1"/>
  <c r="AI684" i="71" a="1"/>
  <c r="AI681" i="71" a="1"/>
  <c r="AI677" i="71" a="1"/>
  <c r="AI670" i="71" a="1"/>
  <c r="AI667" i="71" a="1"/>
  <c r="AI663" i="71" a="1"/>
  <c r="AI658" i="71" a="1"/>
  <c r="AI653" i="71" a="1"/>
  <c r="AI650" i="71" a="1"/>
  <c r="AI647" i="71" a="1"/>
  <c r="AI643" i="71" a="1"/>
  <c r="AI639" i="71" a="1"/>
  <c r="AI635" i="71" a="1"/>
  <c r="AI619" i="71" a="1"/>
  <c r="AI615" i="71" a="1"/>
  <c r="AI610" i="71" a="1"/>
  <c r="AI606" i="71" a="1"/>
  <c r="AI602" i="71" a="1"/>
  <c r="AI600" i="71" a="1"/>
  <c r="AI638" i="71" a="1"/>
  <c r="AI592" i="71" a="1"/>
  <c r="AI588" i="71" a="1"/>
  <c r="AI585" i="71" a="1"/>
  <c r="AI582" i="71" a="1"/>
  <c r="AI578" i="71" a="1"/>
  <c r="AI567" i="71" a="1"/>
  <c r="AI558" i="71" a="1"/>
  <c r="AI550" i="71" a="1"/>
  <c r="AI544" i="71" a="1"/>
  <c r="AI539" i="71" a="1"/>
  <c r="AI536" i="71" a="1"/>
  <c r="AI533" i="71" a="1"/>
  <c r="AI528" i="71" a="1"/>
  <c r="AI525" i="71" a="1"/>
  <c r="AI520" i="71" a="1"/>
  <c r="AI517" i="71" a="1"/>
  <c r="AI513" i="71" a="1"/>
  <c r="AI509" i="71" a="1"/>
  <c r="AI506" i="71" a="1"/>
  <c r="AI501" i="71" a="1"/>
  <c r="AI498" i="71" a="1"/>
  <c r="AI491" i="71" a="1"/>
  <c r="AI488" i="71" a="1"/>
  <c r="AI483" i="71" a="1"/>
  <c r="AI480" i="71" a="1"/>
  <c r="AI476" i="71" a="1"/>
  <c r="AI471" i="71" a="1"/>
  <c r="AI468" i="71" a="1"/>
  <c r="AI463" i="71" a="1"/>
  <c r="AI459" i="71" a="1"/>
  <c r="AI454" i="71" a="1"/>
  <c r="AI450" i="71" a="1"/>
  <c r="AI447" i="71" a="1"/>
  <c r="AI441" i="71" a="1"/>
  <c r="AI428" i="71" a="1"/>
  <c r="AI418" i="71" a="1"/>
  <c r="AI405" i="71" a="1"/>
  <c r="AI395" i="71" a="1"/>
  <c r="AI385" i="71" a="1"/>
  <c r="AI374" i="71" a="1"/>
  <c r="AI363" i="71" a="1"/>
  <c r="AI357" i="71" a="1"/>
  <c r="AI349" i="71" a="1"/>
  <c r="AI345" i="71" a="1"/>
  <c r="AI41" i="71" a="1"/>
  <c r="AI42" i="71" a="1"/>
  <c r="AI43" i="71" a="1"/>
  <c r="AI44" i="71" a="1"/>
  <c r="AI45" i="71" a="1"/>
  <c r="AI46" i="71" a="1"/>
  <c r="AI47" i="71" a="1"/>
  <c r="AI48" i="71" a="1"/>
  <c r="AI49" i="71" a="1"/>
  <c r="AI341" i="71" a="1"/>
  <c r="AI50" i="71" a="1"/>
  <c r="AI51" i="71" a="1"/>
  <c r="AI52" i="71" a="1"/>
  <c r="AI53" i="71" a="1"/>
  <c r="AI54" i="71" a="1"/>
  <c r="AI55" i="71" a="1"/>
  <c r="AI56" i="71" a="1"/>
  <c r="AI57" i="71" a="1"/>
  <c r="AI338" i="71" a="1"/>
  <c r="AI58" i="71" a="1"/>
  <c r="AI337" i="71" a="1"/>
  <c r="AI59" i="71" a="1"/>
  <c r="AI60" i="71" a="1"/>
  <c r="AI61" i="71" a="1"/>
  <c r="AI62" i="71" a="1"/>
  <c r="AI63" i="71" a="1"/>
  <c r="AI64" i="71" a="1"/>
  <c r="AI65" i="71" a="1"/>
  <c r="AI332" i="71" a="1"/>
  <c r="AI326" i="71" a="1"/>
  <c r="AI323" i="71" a="1"/>
  <c r="AI316" i="71" a="1"/>
  <c r="AI66" i="71" a="1"/>
  <c r="AI303" i="71" a="1"/>
  <c r="AI294" i="71" a="1"/>
  <c r="AI283" i="71" a="1"/>
  <c r="AI67" i="71" a="1"/>
  <c r="AI68" i="71" a="1"/>
  <c r="AI69" i="71" a="1"/>
  <c r="AI70" i="71" a="1"/>
  <c r="AI71" i="71" a="1"/>
  <c r="AI72" i="71" a="1"/>
  <c r="AI267" i="71" a="1"/>
  <c r="AI265" i="71" a="1"/>
  <c r="AI264" i="71" a="1"/>
  <c r="AI263" i="71" a="1"/>
  <c r="AI261" i="71" a="1"/>
  <c r="AI73" i="71" a="1"/>
  <c r="AI74" i="71" a="1"/>
  <c r="AI75" i="71" a="1"/>
  <c r="AI76" i="71" a="1"/>
  <c r="AI77" i="71" a="1"/>
  <c r="AI78" i="71" a="1"/>
  <c r="AI79" i="71" a="1"/>
  <c r="AI80" i="71" a="1"/>
  <c r="AI81" i="71" a="1"/>
  <c r="AI260" i="71" a="1"/>
  <c r="AI82" i="71" a="1"/>
  <c r="AI83" i="71" a="1"/>
  <c r="AI84" i="71" a="1"/>
  <c r="AI85" i="71" a="1"/>
  <c r="AI86" i="71" a="1"/>
  <c r="AI87" i="71" a="1"/>
  <c r="AI88" i="71" a="1"/>
  <c r="AI89" i="71" a="1"/>
  <c r="AI90" i="71" a="1"/>
  <c r="AI259" i="71" a="1"/>
  <c r="AI91" i="71" a="1"/>
  <c r="AI92" i="71" a="1"/>
  <c r="AI93" i="71" a="1"/>
  <c r="AI94" i="71" a="1"/>
  <c r="AI95" i="71" a="1"/>
  <c r="AI96" i="71" a="1"/>
  <c r="AI97" i="71" a="1"/>
  <c r="AI98" i="71" a="1"/>
  <c r="AI99" i="71" a="1"/>
  <c r="AI257" i="71" a="1"/>
  <c r="AI100" i="71" a="1"/>
  <c r="AI4" i="71" a="1"/>
  <c r="AI104" i="71" a="1"/>
  <c r="AI108" i="71" a="1"/>
  <c r="AI113" i="71" a="1"/>
  <c r="AI116" i="71" a="1"/>
  <c r="AI123" i="71" a="1"/>
  <c r="AI127" i="71" a="1"/>
  <c r="AI132" i="71" a="1"/>
  <c r="AI256" i="71" a="1"/>
  <c r="AI144" i="71" a="1"/>
  <c r="AI152" i="71" a="1"/>
  <c r="AI161" i="71" a="1"/>
  <c r="AI221" i="71" a="1"/>
  <c r="AI253" i="71" a="1"/>
  <c r="AI222" i="71" a="1"/>
  <c r="AI252" i="71" a="1"/>
  <c r="AI229" i="71" a="1"/>
  <c r="AI230" i="71" a="1"/>
  <c r="AI235" i="71" a="1"/>
  <c r="AI237" i="71" a="1"/>
  <c r="AI239" i="71" a="1"/>
  <c r="AI243" i="71" a="1"/>
  <c r="AI268" i="71" a="1"/>
  <c r="AI271" i="71" a="1"/>
  <c r="AI251" i="71" a="1"/>
  <c r="AI274" i="71" a="1"/>
  <c r="AI285" i="71" a="1"/>
  <c r="AI297" i="71" a="1"/>
  <c r="AI308" i="71" a="1"/>
  <c r="AI317" i="71" a="1"/>
  <c r="AI329" i="71" a="1"/>
  <c r="AI347" i="71" a="1"/>
  <c r="AI354" i="71" a="1"/>
  <c r="AI355" i="71" a="1"/>
  <c r="AI247" i="71" a="1"/>
  <c r="AI358" i="71" a="1"/>
  <c r="AI359" i="71" a="1"/>
  <c r="AI246" i="71" a="1"/>
  <c r="AI362" i="71" a="1"/>
  <c r="AI365" i="71" a="1"/>
  <c r="AI371" i="71" a="1"/>
  <c r="AI375" i="71" a="1"/>
  <c r="AI379" i="71" a="1"/>
  <c r="AI384" i="71" a="1"/>
  <c r="AI387" i="71" a="1"/>
  <c r="AI393" i="71" a="1"/>
  <c r="AI397" i="71" a="1"/>
  <c r="AI241" i="71" a="1"/>
  <c r="AI401" i="71" a="1"/>
  <c r="AI406" i="71" a="1"/>
  <c r="AI409" i="71" a="1"/>
  <c r="AI415" i="71" a="1"/>
  <c r="AI419" i="71" a="1"/>
  <c r="AI425" i="71" a="1"/>
  <c r="AI429" i="71" a="1"/>
  <c r="AI432" i="71" a="1"/>
  <c r="AI438" i="71" a="1"/>
  <c r="AI238" i="71" a="1"/>
  <c r="AI442" i="71" a="1"/>
  <c r="AI448" i="71" a="1"/>
  <c r="AI451" i="71" a="1"/>
  <c r="AI456" i="71" a="1"/>
  <c r="AI460" i="71" a="1"/>
  <c r="AI464" i="71" a="1"/>
  <c r="AI469" i="71" a="1"/>
  <c r="AI472" i="71" a="1"/>
  <c r="AI477" i="71" a="1"/>
  <c r="AI236" i="71" a="1"/>
  <c r="AI232" i="71" a="1"/>
  <c r="AI231" i="71" a="1"/>
  <c r="AI218" i="71" a="1"/>
  <c r="AI217" i="71" a="1"/>
  <c r="AI216" i="71" a="1"/>
  <c r="AI215" i="71" a="1"/>
  <c r="AI214" i="71" a="1"/>
  <c r="AI213" i="71" a="1"/>
  <c r="AI211" i="71" a="1"/>
  <c r="AI208" i="71" a="1"/>
  <c r="AI205" i="71" a="1"/>
  <c r="AI201" i="71" a="1"/>
  <c r="AI197" i="71" a="1"/>
  <c r="AI193" i="71" a="1"/>
  <c r="AI191" i="71" a="1"/>
  <c r="AI187" i="71" a="1"/>
  <c r="AI184" i="71" a="1"/>
  <c r="AI179" i="71" a="1"/>
  <c r="AI175" i="71" a="1"/>
  <c r="AI172" i="71" a="1"/>
  <c r="AI168" i="71" a="1"/>
  <c r="AI165" i="71" a="1"/>
  <c r="AI159" i="71" a="1"/>
  <c r="AI151" i="71" a="1"/>
  <c r="AI143" i="71" a="1"/>
  <c r="AI136" i="71" a="1"/>
  <c r="AI131" i="71" a="1"/>
  <c r="AI126" i="71" a="1"/>
  <c r="AI121" i="71" a="1"/>
  <c r="AI117" i="71" a="1"/>
  <c r="AI3" i="71" a="1"/>
  <c r="AK2" i="71" s="1"/>
  <c r="B268" i="71" s="1" a="1"/>
  <c r="AI1037" i="71" a="1"/>
  <c r="AI1035" i="71" a="1"/>
  <c r="AI1033" i="71" a="1"/>
  <c r="AI1030" i="71" a="1"/>
  <c r="AI1026" i="71" a="1"/>
  <c r="AI1023" i="71" a="1"/>
  <c r="AI1020" i="71" a="1"/>
  <c r="AI1016" i="71" a="1"/>
  <c r="AI1012" i="71" a="1"/>
  <c r="AI1007" i="71" a="1"/>
  <c r="AI1003" i="71" a="1"/>
  <c r="AI999" i="71" a="1"/>
  <c r="AI995" i="71" a="1"/>
  <c r="AI993" i="71" a="1"/>
  <c r="AI989" i="71" a="1"/>
  <c r="AI985" i="71" a="1"/>
  <c r="AI982" i="71" a="1"/>
  <c r="AI979" i="71" a="1"/>
  <c r="AI964" i="71" a="1"/>
  <c r="AI954" i="71" a="1"/>
  <c r="AI946" i="71" a="1"/>
  <c r="AI936" i="71" a="1"/>
  <c r="AI926" i="71" a="1"/>
  <c r="AI923" i="71" a="1"/>
  <c r="AI920" i="71" a="1"/>
  <c r="AI914" i="71" a="1"/>
  <c r="AI906" i="71" a="1"/>
  <c r="AI903" i="71" a="1"/>
  <c r="AI895" i="71" a="1"/>
  <c r="AI883" i="71" a="1"/>
  <c r="AI880" i="71" a="1"/>
  <c r="AI876" i="71" a="1"/>
  <c r="AI872" i="71" a="1"/>
  <c r="AI868" i="71" a="1"/>
  <c r="AI855" i="71" a="1"/>
  <c r="AI851" i="71" a="1"/>
  <c r="AI845" i="71" a="1"/>
  <c r="AI841" i="71" a="1"/>
  <c r="AI824" i="71" a="1"/>
  <c r="AI820" i="71" a="1"/>
  <c r="AI815" i="71" a="1"/>
  <c r="AI810" i="71" a="1"/>
  <c r="AI806" i="71" a="1"/>
  <c r="AI802" i="71" a="1"/>
  <c r="AI788" i="71" a="1"/>
  <c r="AI784" i="71" a="1"/>
  <c r="AI780" i="71" a="1"/>
  <c r="AI773" i="71" a="1"/>
  <c r="AI769" i="71" a="1"/>
  <c r="AI765" i="71" a="1"/>
  <c r="AI761" i="71" a="1"/>
  <c r="AI757" i="71" a="1"/>
  <c r="AI754" i="71" a="1"/>
  <c r="AI748" i="71" a="1"/>
  <c r="AI745" i="71" a="1"/>
  <c r="AI742" i="71" a="1"/>
  <c r="AI738" i="71" a="1"/>
  <c r="AI735" i="71" a="1"/>
  <c r="AI730" i="71" a="1"/>
  <c r="AI727" i="71" a="1"/>
  <c r="AI716" i="71" a="1"/>
  <c r="AI711" i="71" a="1"/>
  <c r="AI708" i="71" a="1"/>
  <c r="AI703" i="71" a="1"/>
  <c r="AI700" i="71" a="1"/>
  <c r="AI696" i="71" a="1"/>
  <c r="AI692" i="71" a="1"/>
  <c r="AI689" i="71" a="1"/>
  <c r="AI685" i="71" a="1"/>
  <c r="AI682" i="71" a="1"/>
  <c r="AI679" i="71" a="1"/>
  <c r="AI674" i="71" a="1"/>
  <c r="AI672" i="71" a="1"/>
  <c r="AI664" i="71" a="1"/>
  <c r="AI659" i="71" a="1"/>
  <c r="AI655" i="71" a="1"/>
  <c r="AI651" i="71" a="1"/>
  <c r="AI646" i="71" a="1"/>
  <c r="AI634" i="71" a="1"/>
  <c r="AI625" i="71" a="1"/>
  <c r="AI618" i="71" a="1"/>
  <c r="AI614" i="71" a="1"/>
  <c r="AI609" i="71" a="1"/>
  <c r="AI605" i="71" a="1"/>
  <c r="AI601" i="71" a="1"/>
  <c r="AI599" i="71" a="1"/>
  <c r="AI577" i="71" a="1"/>
  <c r="AI574" i="71" a="1"/>
  <c r="AI570" i="71" a="1"/>
  <c r="AI566" i="71" a="1"/>
  <c r="AI562" i="71" a="1"/>
  <c r="AI559" i="71" a="1"/>
  <c r="AI555" i="71" a="1"/>
  <c r="AI548" i="71" a="1"/>
  <c r="AI545" i="71" a="1"/>
  <c r="AI540" i="71" a="1"/>
  <c r="AI537" i="71" a="1"/>
  <c r="AI534" i="71" a="1"/>
  <c r="AI529" i="71" a="1"/>
  <c r="AI526" i="71" a="1"/>
  <c r="AI521" i="71" a="1"/>
  <c r="AI518" i="71" a="1"/>
  <c r="AI515" i="71" a="1"/>
  <c r="AI510" i="71" a="1"/>
  <c r="AI507" i="71" a="1"/>
  <c r="AI502" i="71" a="1"/>
  <c r="AI499" i="71" a="1"/>
  <c r="AI496" i="71" a="1"/>
  <c r="AI479" i="71" a="1"/>
  <c r="AI467" i="71" a="1"/>
  <c r="AI458" i="71" a="1"/>
  <c r="AI446" i="71" a="1"/>
  <c r="AI437" i="71" a="1"/>
  <c r="AI424" i="71" a="1"/>
  <c r="AI414" i="71" a="1"/>
  <c r="AI402" i="71" a="1"/>
  <c r="AI392" i="71" a="1"/>
  <c r="AI381" i="71" a="1"/>
  <c r="AI369" i="71" a="1"/>
  <c r="AI351" i="71" a="1"/>
  <c r="AI481" i="71" a="1"/>
  <c r="AI484" i="71" a="1"/>
  <c r="AI489" i="71" a="1"/>
  <c r="AI492" i="71" a="1"/>
  <c r="AI746" i="71" a="1"/>
  <c r="AI752" i="71" a="1"/>
  <c r="AI767" i="71" a="1"/>
  <c r="AI771" i="71" a="1"/>
  <c r="AI776" i="71" a="1"/>
  <c r="AI779" i="71" a="1"/>
  <c r="AI783" i="71" a="1"/>
  <c r="AI333" i="71" a="1"/>
  <c r="AI322" i="71" a="1"/>
  <c r="AI311" i="71" a="1"/>
  <c r="AI787" i="71" a="1"/>
  <c r="AI792" i="71" a="1"/>
  <c r="AI796" i="71" a="1"/>
  <c r="AI801" i="71" a="1"/>
  <c r="AI293" i="71" a="1"/>
  <c r="AI281" i="71" a="1"/>
  <c r="AI805" i="71" a="1"/>
  <c r="AI809" i="71" a="1"/>
  <c r="AI813" i="71" a="1"/>
  <c r="AI816" i="71" a="1"/>
  <c r="AI819" i="71" a="1"/>
  <c r="AI823" i="71" a="1"/>
  <c r="AI827" i="71" a="1"/>
  <c r="AI830" i="71" a="1"/>
  <c r="AI834" i="71" a="1"/>
  <c r="AI838" i="71" a="1"/>
  <c r="AI843" i="71" a="1"/>
  <c r="AI847" i="71" a="1"/>
  <c r="AI850" i="71" a="1"/>
  <c r="AI854" i="71" a="1"/>
  <c r="AI857" i="71" a="1"/>
  <c r="AI248" i="71" a="1"/>
  <c r="AI861" i="71" a="1"/>
  <c r="AI865" i="71" a="1"/>
  <c r="AI878" i="71" a="1"/>
  <c r="AI881" i="71" a="1"/>
  <c r="AI886" i="71" a="1"/>
  <c r="AI888" i="71" a="1"/>
  <c r="AI889" i="71" a="1"/>
  <c r="AI891" i="71" a="1"/>
  <c r="AI893" i="71" a="1"/>
  <c r="AI894" i="71" a="1"/>
  <c r="AI897" i="71" a="1"/>
  <c r="AI899" i="71" a="1"/>
  <c r="AI901" i="71" a="1"/>
  <c r="AI905" i="71" a="1"/>
  <c r="AI910" i="71" a="1"/>
  <c r="AI913" i="71" a="1"/>
  <c r="AI245" i="71" a="1"/>
  <c r="AI917" i="71" a="1"/>
  <c r="AI962" i="71" a="1"/>
  <c r="AI967" i="71" a="1"/>
  <c r="AI971" i="71" a="1"/>
  <c r="AI975" i="71" a="1"/>
  <c r="AI978" i="71" a="1"/>
  <c r="AI991" i="71" a="1"/>
  <c r="AI997" i="71" a="1"/>
  <c r="AI1001" i="71" a="1"/>
  <c r="AI240" i="71" a="1"/>
  <c r="AI234" i="71" a="1"/>
  <c r="AI233" i="71" a="1"/>
  <c r="AI200" i="71" a="1"/>
  <c r="AI194" i="71" a="1"/>
  <c r="AI189" i="71" a="1"/>
  <c r="AI186" i="71" a="1"/>
  <c r="AI180" i="71" a="1"/>
  <c r="AI177" i="71" a="1"/>
  <c r="AI162" i="71" a="1"/>
  <c r="AI160" i="71" a="1"/>
  <c r="AI158" i="71" a="1"/>
  <c r="AI154" i="71" a="1"/>
  <c r="AI150" i="71" a="1"/>
  <c r="AI148" i="71" a="1"/>
  <c r="AI146" i="71" a="1"/>
  <c r="AI137" i="71" a="1"/>
  <c r="AI134" i="71" a="1"/>
  <c r="AI101" i="71" a="1"/>
  <c r="AI958" i="71" a="1"/>
  <c r="AI951" i="71" a="1"/>
  <c r="AI947" i="71" a="1"/>
  <c r="AI943" i="71" a="1"/>
  <c r="AI939" i="71" a="1"/>
  <c r="AI935" i="71" a="1"/>
  <c r="AI931" i="71" a="1"/>
  <c r="AI929" i="71" a="1"/>
  <c r="AI925" i="71" a="1"/>
  <c r="AI922" i="71" a="1"/>
  <c r="AI919" i="71" a="1"/>
  <c r="AI916" i="71" a="1"/>
  <c r="AI912" i="71" a="1"/>
  <c r="AI908" i="71" a="1"/>
  <c r="AI902" i="71" a="1"/>
  <c r="AI900" i="71" a="1"/>
  <c r="AI896" i="71" a="1"/>
  <c r="AI887" i="71" a="1"/>
  <c r="AI885" i="71" a="1"/>
  <c r="AI882" i="71" a="1"/>
  <c r="AI874" i="71" a="1"/>
  <c r="AI797" i="71" a="1"/>
  <c r="AI793" i="71" a="1"/>
  <c r="AI785" i="71" a="1"/>
  <c r="AI774" i="71" a="1"/>
  <c r="AI764" i="71" a="1"/>
  <c r="AI753" i="71" a="1"/>
  <c r="AI743" i="71" a="1"/>
  <c r="AI734" i="71" a="1"/>
  <c r="AI723" i="71" a="1"/>
  <c r="AI714" i="71" a="1"/>
  <c r="AI704" i="71" a="1"/>
  <c r="AI695" i="71" a="1"/>
  <c r="AI686" i="71" a="1"/>
  <c r="AI678" i="71" a="1"/>
  <c r="AP3" i="71" s="1"/>
  <c r="AI668" i="71" a="1"/>
  <c r="AI636" i="71" a="1"/>
  <c r="AI630" i="71" a="1"/>
  <c r="AI627" i="71" a="1"/>
  <c r="AI624" i="71" a="1"/>
  <c r="AI620" i="71" a="1"/>
  <c r="AI616" i="71" a="1"/>
  <c r="AI611" i="71" a="1"/>
  <c r="AI607" i="71" a="1"/>
  <c r="AI603" i="71" a="1"/>
  <c r="AI598" i="71" a="1"/>
  <c r="AI590" i="71" a="1"/>
  <c r="AI581" i="71" a="1"/>
  <c r="AI572" i="71" a="1"/>
  <c r="AI563" i="71" a="1"/>
  <c r="AI553" i="71" a="1"/>
  <c r="AI516" i="71" a="1"/>
  <c r="AI511" i="71" a="1"/>
  <c r="AI508" i="71" a="1"/>
  <c r="AI504" i="71" a="1"/>
  <c r="AI500" i="71" a="1"/>
  <c r="AI497" i="71" a="1"/>
  <c r="AI493" i="71" a="1"/>
  <c r="AI490" i="71" a="1"/>
  <c r="AI485" i="71" a="1"/>
  <c r="AI482" i="71" a="1"/>
  <c r="AI478" i="71" a="1"/>
  <c r="AI473" i="71" a="1"/>
  <c r="AI470" i="71" a="1"/>
  <c r="AI465" i="71" a="1"/>
  <c r="AI461" i="71" a="1"/>
  <c r="AI457" i="71" a="1"/>
  <c r="AI452" i="71" a="1"/>
  <c r="AI449" i="71" a="1"/>
  <c r="AI443" i="71" a="1"/>
  <c r="AI439" i="71" a="1"/>
  <c r="AI433" i="71" a="1"/>
  <c r="AI430" i="71" a="1"/>
  <c r="AI426" i="71" a="1"/>
  <c r="AI420" i="71" a="1"/>
  <c r="AI416" i="71" a="1"/>
  <c r="AI410" i="71" a="1"/>
  <c r="AI407" i="71" a="1"/>
  <c r="AI403" i="71" a="1"/>
  <c r="AI396" i="71" a="1"/>
  <c r="AI390" i="71" a="1"/>
  <c r="AI380" i="71" a="1"/>
  <c r="AI376" i="71" a="1"/>
  <c r="AI372" i="71" a="1"/>
  <c r="AI366" i="71" a="1"/>
  <c r="AI364" i="71" a="1"/>
  <c r="AI353" i="71" a="1"/>
  <c r="AI352" i="71" a="1"/>
  <c r="AI348" i="71" a="1"/>
  <c r="AI1005" i="71" a="1"/>
  <c r="AI1010" i="71" a="1"/>
  <c r="AI1014" i="71" a="1"/>
  <c r="AI1018" i="71" a="1"/>
  <c r="AI343" i="71" a="1"/>
  <c r="AI1021" i="71" a="1"/>
  <c r="AI1027" i="71" a="1"/>
  <c r="AI1040" i="71" a="1"/>
  <c r="AI1045" i="71" a="1"/>
  <c r="AI1048" i="71" a="1"/>
  <c r="AI1051" i="71" a="1"/>
  <c r="AI1055" i="71" a="1"/>
  <c r="AI1059" i="71" a="1"/>
  <c r="AI340" i="71" a="1"/>
  <c r="AI1074" i="71" a="1"/>
  <c r="AI1078" i="71" a="1"/>
  <c r="AI1082" i="71" a="1"/>
  <c r="AI1086" i="71" a="1"/>
  <c r="AI1090" i="71" a="1"/>
  <c r="AI1094" i="71" a="1"/>
  <c r="AI1103" i="71" a="1"/>
  <c r="AI1107" i="71" a="1"/>
  <c r="AI1111" i="71" a="1"/>
  <c r="AI1115" i="71" a="1"/>
  <c r="AI1120" i="71" a="1"/>
  <c r="AI336" i="71" a="1"/>
  <c r="AI334" i="71" a="1"/>
  <c r="AI327" i="71" a="1"/>
  <c r="AI324" i="71" a="1"/>
  <c r="AI318" i="71" a="1"/>
  <c r="AI315" i="71" a="1"/>
  <c r="AI313" i="71" a="1"/>
  <c r="AI307" i="71" a="1"/>
  <c r="AI1124" i="71" a="1"/>
  <c r="AI1128" i="71" a="1"/>
  <c r="AI304" i="71" a="1"/>
  <c r="AI1132" i="71" a="1"/>
  <c r="AI301" i="71" a="1"/>
  <c r="AI1136" i="71" a="1"/>
  <c r="AI1140" i="71" a="1"/>
  <c r="AI296" i="71" a="1"/>
  <c r="AI290" i="71" a="1"/>
  <c r="AI287" i="71" a="1"/>
  <c r="AI282" i="71" a="1"/>
  <c r="AI277" i="71" a="1"/>
  <c r="AI273" i="71" a="1"/>
  <c r="AI1144" i="71" a="1"/>
  <c r="AI1148" i="71" a="1"/>
  <c r="AI1152" i="71" a="1"/>
  <c r="AI269" i="71" a="1"/>
  <c r="AI1155" i="71" a="1"/>
  <c r="AI1160" i="71" a="1"/>
  <c r="AI1164" i="71" a="1"/>
  <c r="AI1167" i="71" a="1"/>
  <c r="AI225" i="71" a="1"/>
  <c r="AI224" i="71" a="1"/>
  <c r="AI212" i="71" a="1"/>
  <c r="AI202" i="71" a="1"/>
  <c r="AI190" i="71" a="1"/>
  <c r="AI183" i="71" a="1"/>
  <c r="AI164" i="71" a="1"/>
  <c r="AI155" i="71" a="1"/>
  <c r="AI139" i="71" a="1"/>
  <c r="AI133" i="71" a="1"/>
  <c r="AI596" i="71" a="1"/>
  <c r="J261" i="70"/>
  <c r="F260" i="70"/>
  <c r="I259" i="70"/>
  <c r="E259" i="70"/>
  <c r="I258" i="70"/>
  <c r="C258" i="70"/>
  <c r="G257" i="70"/>
  <c r="J256" i="70"/>
  <c r="D256" i="70"/>
  <c r="H255" i="70"/>
  <c r="B255" i="70"/>
  <c r="F254" i="70"/>
  <c r="I253" i="70"/>
  <c r="D253" i="70"/>
  <c r="G252" i="70"/>
  <c r="E245" i="70"/>
  <c r="D245" i="70"/>
  <c r="B245" i="70"/>
  <c r="D238" i="70"/>
  <c r="J237" i="70"/>
  <c r="F237" i="70"/>
  <c r="C237" i="70"/>
  <c r="G261" i="70"/>
  <c r="H260" i="70"/>
  <c r="J259" i="70"/>
  <c r="F259" i="70"/>
  <c r="J258" i="70"/>
  <c r="D258" i="70"/>
  <c r="H257" i="70"/>
  <c r="B257" i="70"/>
  <c r="E256" i="70"/>
  <c r="I255" i="70"/>
  <c r="C255" i="70"/>
  <c r="G254" i="70"/>
  <c r="J253" i="70"/>
  <c r="E253" i="70"/>
  <c r="I252" i="70"/>
  <c r="C252" i="70"/>
  <c r="G251" i="70"/>
  <c r="B251" i="70"/>
  <c r="J250" i="70"/>
  <c r="E250" i="70"/>
  <c r="J244" i="70"/>
  <c r="H244" i="70"/>
  <c r="G244" i="70"/>
  <c r="E244" i="70"/>
  <c r="D244" i="70"/>
  <c r="B244" i="70"/>
  <c r="F261" i="70"/>
  <c r="J260" i="70"/>
  <c r="C260" i="70"/>
  <c r="G259" i="70"/>
  <c r="B259" i="70"/>
  <c r="E258" i="70"/>
  <c r="I257" i="70"/>
  <c r="C257" i="70"/>
  <c r="F256" i="70"/>
  <c r="J255" i="70"/>
  <c r="D255" i="70"/>
  <c r="H254" i="70"/>
  <c r="C254" i="70"/>
  <c r="F253" i="70"/>
  <c r="J252" i="70"/>
  <c r="D252" i="70"/>
  <c r="H251" i="70"/>
  <c r="C251" i="70"/>
  <c r="H250" i="70"/>
  <c r="D250" i="70"/>
  <c r="J249" i="70"/>
  <c r="H249" i="70"/>
  <c r="C249" i="70"/>
  <c r="C243" i="70"/>
  <c r="J242" i="70"/>
  <c r="I242" i="70"/>
  <c r="H242" i="70"/>
  <c r="F242" i="70"/>
  <c r="E242" i="70"/>
  <c r="C242" i="70"/>
  <c r="B242" i="70"/>
  <c r="J241" i="70"/>
  <c r="H241" i="70"/>
  <c r="G241" i="70"/>
  <c r="E241" i="70"/>
  <c r="D241" i="70"/>
  <c r="B241" i="70"/>
  <c r="I240" i="70"/>
  <c r="G240" i="70"/>
  <c r="D240" i="70"/>
  <c r="B240" i="70"/>
  <c r="I239" i="70"/>
  <c r="G239" i="70"/>
  <c r="E239" i="70"/>
  <c r="B239" i="70"/>
  <c r="I238" i="70"/>
  <c r="F238" i="70"/>
  <c r="C238" i="70"/>
  <c r="H237" i="70"/>
  <c r="E237" i="70"/>
  <c r="B237" i="70"/>
  <c r="C261" i="70"/>
  <c r="I260" i="70"/>
  <c r="H258" i="70"/>
  <c r="E257" i="70"/>
  <c r="G255" i="70"/>
  <c r="E254" i="70"/>
  <c r="H252" i="70"/>
  <c r="F251" i="70"/>
  <c r="F250" i="70"/>
  <c r="E249" i="70"/>
  <c r="H248" i="70"/>
  <c r="B248" i="70"/>
  <c r="G247" i="70"/>
  <c r="B247" i="70"/>
  <c r="I246" i="70"/>
  <c r="G246" i="70"/>
  <c r="E246" i="70"/>
  <c r="C246" i="70"/>
  <c r="I261" i="70"/>
  <c r="B261" i="70"/>
  <c r="D260" i="70"/>
  <c r="H259" i="70"/>
  <c r="C259" i="70"/>
  <c r="F258" i="70"/>
  <c r="J257" i="70"/>
  <c r="D257" i="70"/>
  <c r="G256" i="70"/>
  <c r="B256" i="70"/>
  <c r="E255" i="70"/>
  <c r="I254" i="70"/>
  <c r="D254" i="70"/>
  <c r="G253" i="70"/>
  <c r="B253" i="70"/>
  <c r="E252" i="70"/>
  <c r="I251" i="70"/>
  <c r="D251" i="70"/>
  <c r="I250" i="70"/>
  <c r="C250" i="70"/>
  <c r="I249" i="70"/>
  <c r="G249" i="70"/>
  <c r="B249" i="70"/>
  <c r="J248" i="70"/>
  <c r="G248" i="70"/>
  <c r="E248" i="70"/>
  <c r="C248" i="70"/>
  <c r="J247" i="70"/>
  <c r="I247" i="70"/>
  <c r="F247" i="70"/>
  <c r="E247" i="70"/>
  <c r="C247" i="70"/>
  <c r="J240" i="70"/>
  <c r="H240" i="70"/>
  <c r="E240" i="70"/>
  <c r="C240" i="70"/>
  <c r="H239" i="70"/>
  <c r="F239" i="70"/>
  <c r="D239" i="70"/>
  <c r="J238" i="70"/>
  <c r="H238" i="70"/>
  <c r="E238" i="70"/>
  <c r="B238" i="70"/>
  <c r="G237" i="70"/>
  <c r="D237" i="70"/>
  <c r="H261" i="70"/>
  <c r="E260" i="70"/>
  <c r="D259" i="70"/>
  <c r="F257" i="70"/>
  <c r="C256" i="70"/>
  <c r="H253" i="70"/>
  <c r="B252" i="70"/>
  <c r="E261" i="70"/>
  <c r="G260" i="70"/>
  <c r="B258" i="70"/>
  <c r="H256" i="70"/>
  <c r="J254" i="70"/>
  <c r="C253" i="70"/>
  <c r="J251" i="70"/>
  <c r="G250" i="70"/>
  <c r="F249" i="70"/>
  <c r="I248" i="70"/>
  <c r="D248" i="70"/>
  <c r="H247" i="70"/>
  <c r="D247" i="70"/>
  <c r="J246" i="70"/>
  <c r="H246" i="70"/>
  <c r="F246" i="70"/>
  <c r="D246" i="70"/>
  <c r="B246" i="70"/>
  <c r="J245" i="70"/>
  <c r="I245" i="70"/>
  <c r="H245" i="70"/>
  <c r="G245" i="70"/>
  <c r="F245" i="70"/>
  <c r="C245" i="70"/>
  <c r="I244" i="70"/>
  <c r="F244" i="70"/>
  <c r="C244" i="70"/>
  <c r="J243" i="70"/>
  <c r="I243" i="70"/>
  <c r="H243" i="70"/>
  <c r="G243" i="70"/>
  <c r="F243" i="70"/>
  <c r="E243" i="70"/>
  <c r="D243" i="70"/>
  <c r="B243" i="70"/>
  <c r="G242" i="70"/>
  <c r="D242" i="70"/>
  <c r="I241" i="70"/>
  <c r="F241" i="70"/>
  <c r="C241" i="70"/>
  <c r="F240" i="70"/>
  <c r="J239" i="70"/>
  <c r="C239" i="70"/>
  <c r="G238" i="70"/>
  <c r="I237" i="70"/>
  <c r="D261" i="70"/>
  <c r="B260" i="70"/>
  <c r="G258" i="70"/>
  <c r="I256" i="70"/>
  <c r="F255" i="70"/>
  <c r="B254" i="70"/>
  <c r="F252" i="70"/>
  <c r="E251" i="70"/>
  <c r="B250" i="70"/>
  <c r="D249" i="70"/>
  <c r="F248" i="70"/>
  <c r="C336" i="70" a="1"/>
  <c r="D340" i="70" a="1"/>
  <c r="C340" i="70" a="1"/>
  <c r="L340" i="70" a="1"/>
  <c r="F341" i="70" a="1"/>
  <c r="B337" i="70" a="1"/>
  <c r="F336" i="70" a="1"/>
  <c r="C305" i="70" a="1"/>
  <c r="N336" i="70" a="1"/>
  <c r="C301" i="70" a="1"/>
  <c r="E336" i="70" a="1"/>
  <c r="J336" i="70" a="1"/>
  <c r="L336" i="70" a="1"/>
  <c r="C337" i="70" a="1"/>
  <c r="G337" i="70" a="1"/>
  <c r="K337" i="70" a="1"/>
  <c r="E338" i="70" a="1"/>
  <c r="I338" i="70" a="1"/>
  <c r="H336" i="70" a="1"/>
  <c r="D337" i="70" a="1"/>
  <c r="M338" i="70" a="1"/>
  <c r="B339" i="70" a="1"/>
  <c r="E339" i="70" a="1"/>
  <c r="J339" i="70" a="1"/>
  <c r="N339" i="70" a="1"/>
  <c r="B340" i="70" a="1"/>
  <c r="G340" i="70" a="1"/>
  <c r="K340" i="70" a="1"/>
  <c r="N340" i="70" a="1"/>
  <c r="D341" i="70" a="1"/>
  <c r="O337" i="70" a="1"/>
  <c r="C300" i="70" a="1"/>
  <c r="M339" i="70" a="1"/>
  <c r="H340" i="70" a="1"/>
  <c r="C303" i="70" a="1"/>
  <c r="B341" i="70" a="1"/>
  <c r="C304" i="70" a="1"/>
  <c r="N344" i="70" a="1"/>
  <c r="C299" i="70" a="1"/>
  <c r="C306" i="70" a="1"/>
  <c r="M336" i="70" a="1"/>
  <c r="B336" i="70" a="1"/>
  <c r="G336" i="70" a="1"/>
  <c r="K336" i="70" a="1"/>
  <c r="O336" i="70" a="1"/>
  <c r="E337" i="70" a="1"/>
  <c r="I337" i="70" a="1"/>
  <c r="N337" i="70" a="1"/>
  <c r="C338" i="70" a="1"/>
  <c r="G338" i="70" a="1"/>
  <c r="K338" i="70" a="1"/>
  <c r="O338" i="70" a="1"/>
  <c r="D339" i="70" a="1"/>
  <c r="H339" i="70" a="1"/>
  <c r="L339" i="70" a="1"/>
  <c r="O339" i="70" a="1"/>
  <c r="E340" i="70" a="1"/>
  <c r="I340" i="70" a="1"/>
  <c r="E341" i="70" a="1"/>
  <c r="I341" i="70" a="1"/>
  <c r="M341" i="70" a="1"/>
  <c r="O341" i="70" a="1"/>
  <c r="C342" i="70" a="1"/>
  <c r="F342" i="70" a="1"/>
  <c r="I342" i="70" a="1"/>
  <c r="L342" i="70" a="1"/>
  <c r="N342" i="70" a="1"/>
  <c r="B343" i="70" a="1"/>
  <c r="E343" i="70" a="1"/>
  <c r="H343" i="70" a="1"/>
  <c r="K343" i="70" a="1"/>
  <c r="D344" i="70" a="1"/>
  <c r="G344" i="70" a="1"/>
  <c r="J344" i="70" a="1"/>
  <c r="J337" i="70" a="1"/>
  <c r="H338" i="70" a="1"/>
  <c r="L337" i="70" a="1"/>
  <c r="F339" i="70" a="1"/>
  <c r="D338" i="70" a="1"/>
  <c r="L338" i="70" a="1"/>
  <c r="I339" i="70" a="1"/>
  <c r="C307" i="70" a="1"/>
  <c r="D336" i="70" a="1"/>
  <c r="I336" i="70" a="1"/>
  <c r="F337" i="70" a="1"/>
  <c r="H337" i="70" a="1"/>
  <c r="M337" i="70" a="1"/>
  <c r="B338" i="70" a="1"/>
  <c r="F338" i="70" a="1"/>
  <c r="J338" i="70" a="1"/>
  <c r="N338" i="70" a="1"/>
  <c r="C339" i="70" a="1"/>
  <c r="G339" i="70" a="1"/>
  <c r="K339" i="70" a="1"/>
  <c r="F340" i="70" a="1"/>
  <c r="J340" i="70" a="1"/>
  <c r="M340" i="70" a="1"/>
  <c r="C341" i="70" a="1"/>
  <c r="G341" i="70" a="1"/>
  <c r="K341" i="70" a="1"/>
  <c r="N341" i="70" a="1"/>
  <c r="B342" i="70" a="1"/>
  <c r="E342" i="70" a="1"/>
  <c r="H342" i="70" a="1"/>
  <c r="K342" i="70" a="1"/>
  <c r="D343" i="70" a="1"/>
  <c r="G343" i="70" a="1"/>
  <c r="J343" i="70" a="1"/>
  <c r="M343" i="70" a="1"/>
  <c r="O343" i="70" a="1"/>
  <c r="C344" i="70" a="1"/>
  <c r="F344" i="70" a="1"/>
  <c r="I344" i="70" a="1"/>
  <c r="L344" i="70" a="1"/>
  <c r="O344" i="70" a="1"/>
  <c r="H341" i="70" a="1"/>
  <c r="L341" i="70" a="1"/>
  <c r="D342" i="70" a="1"/>
  <c r="G342" i="70" a="1"/>
  <c r="J342" i="70" a="1"/>
  <c r="M342" i="70" a="1"/>
  <c r="O342" i="70" a="1"/>
  <c r="C343" i="70" a="1"/>
  <c r="F343" i="70" a="1"/>
  <c r="I343" i="70" a="1"/>
  <c r="L343" i="70" a="1"/>
  <c r="N343" i="70" a="1"/>
  <c r="B344" i="70" a="1"/>
  <c r="E344" i="70" a="1"/>
  <c r="H344" i="70" a="1"/>
  <c r="K344" i="70" a="1"/>
  <c r="M344" i="70" a="1"/>
  <c r="J341" i="70" a="1"/>
  <c r="O340" i="70" a="1"/>
  <c r="C302" i="70" a="1"/>
  <c r="AI793" i="70" a="1"/>
  <c r="AI3" i="70" a="1"/>
  <c r="AI1063" i="70" a="1"/>
  <c r="AI1060" i="70" a="1"/>
  <c r="AI1055" i="70" a="1"/>
  <c r="AI1051" i="70" a="1"/>
  <c r="AI1045" i="70" a="1"/>
  <c r="AI1041" i="70" a="1"/>
  <c r="AI1037" i="70" a="1"/>
  <c r="AI1032" i="70" a="1"/>
  <c r="AI1027" i="70" a="1"/>
  <c r="AI1022" i="70" a="1"/>
  <c r="AI1016" i="70" a="1"/>
  <c r="AI1012" i="70" a="1"/>
  <c r="AI1006" i="70" a="1"/>
  <c r="AI1001" i="70" a="1"/>
  <c r="AI996" i="70" a="1"/>
  <c r="AI990" i="70" a="1"/>
  <c r="AI986" i="70" a="1"/>
  <c r="AI980" i="70" a="1"/>
  <c r="AI975" i="70" a="1"/>
  <c r="AI970" i="70" a="1"/>
  <c r="AI964" i="70" a="1"/>
  <c r="AI960" i="70" a="1"/>
  <c r="AI955" i="70" a="1"/>
  <c r="AI949" i="70" a="1"/>
  <c r="AI944" i="70" a="1"/>
  <c r="AI939" i="70" a="1"/>
  <c r="AI935" i="70" a="1"/>
  <c r="AI929" i="70" a="1"/>
  <c r="AI924" i="70" a="1"/>
  <c r="AI918" i="70" a="1"/>
  <c r="AI913" i="70" a="1"/>
  <c r="AI908" i="70" a="1"/>
  <c r="AI903" i="70" a="1"/>
  <c r="AI899" i="70" a="1"/>
  <c r="AI895" i="70" a="1"/>
  <c r="AI891" i="70" a="1"/>
  <c r="AI886" i="70" a="1"/>
  <c r="AI881" i="70" a="1"/>
  <c r="AI877" i="70" a="1"/>
  <c r="AI872" i="70" a="1"/>
  <c r="AI866" i="70" a="1"/>
  <c r="AI861" i="70" a="1"/>
  <c r="AI855" i="70" a="1"/>
  <c r="AI851" i="70" a="1"/>
  <c r="AI846" i="70" a="1"/>
  <c r="AI840" i="70" a="1"/>
  <c r="AI835" i="70" a="1"/>
  <c r="AI829" i="70" a="1"/>
  <c r="AI825" i="70" a="1"/>
  <c r="AI820" i="70" a="1"/>
  <c r="AI815" i="70" a="1"/>
  <c r="AI809" i="70" a="1"/>
  <c r="AI804" i="70" a="1"/>
  <c r="AI799" i="70" a="1"/>
  <c r="AI794" i="70" a="1"/>
  <c r="AI789" i="70" a="1"/>
  <c r="AI783" i="70" a="1"/>
  <c r="AI778" i="70" a="1"/>
  <c r="AI773" i="70" a="1"/>
  <c r="AI768" i="70" a="1"/>
  <c r="AI762" i="70" a="1"/>
  <c r="AI758" i="70" a="1"/>
  <c r="AI753" i="70" a="1"/>
  <c r="AI749" i="70" a="1"/>
  <c r="AI745" i="70" a="1"/>
  <c r="AI740" i="70" a="1"/>
  <c r="AI735" i="70" a="1"/>
  <c r="AI730" i="70" a="1"/>
  <c r="AI726" i="70" a="1"/>
  <c r="AI721" i="70" a="1"/>
  <c r="AI718" i="70" a="1"/>
  <c r="AI707" i="70" a="1"/>
  <c r="AI690" i="70" a="1"/>
  <c r="AI686" i="70" a="1"/>
  <c r="AI640" i="70" a="1"/>
  <c r="AI627" i="70" a="1"/>
  <c r="AI615" i="70" a="1"/>
  <c r="AI605" i="70" a="1"/>
  <c r="AI593" i="70" a="1"/>
  <c r="AI581" i="70" a="1"/>
  <c r="AI570" i="70" a="1"/>
  <c r="AI558" i="70" a="1"/>
  <c r="AI547" i="70" a="1"/>
  <c r="AI531" i="70" a="1"/>
  <c r="AI522" i="70" a="1"/>
  <c r="AI510" i="70" a="1"/>
  <c r="AI502" i="70" a="1"/>
  <c r="AI497" i="70" a="1"/>
  <c r="AI493" i="70" a="1"/>
  <c r="AI489" i="70" a="1"/>
  <c r="AI483" i="70" a="1"/>
  <c r="AI480" i="70" a="1"/>
  <c r="AI477" i="70" a="1"/>
  <c r="AI473" i="70" a="1"/>
  <c r="AI467" i="70" a="1"/>
  <c r="AI464" i="70" a="1"/>
  <c r="AI460" i="70" a="1"/>
  <c r="AI454" i="70" a="1"/>
  <c r="AI450" i="70" a="1"/>
  <c r="AI445" i="70" a="1"/>
  <c r="AI442" i="70" a="1"/>
  <c r="AI437" i="70" a="1"/>
  <c r="AI433" i="70" a="1"/>
  <c r="AI430" i="70" a="1"/>
  <c r="AI427" i="70" a="1"/>
  <c r="AI423" i="70" a="1"/>
  <c r="AI420" i="70" a="1"/>
  <c r="AI417" i="70" a="1"/>
  <c r="AI412" i="70" a="1"/>
  <c r="AI408" i="70" a="1"/>
  <c r="AI405" i="70" a="1"/>
  <c r="AI402" i="70" a="1"/>
  <c r="AI398" i="70" a="1"/>
  <c r="AI393" i="70" a="1"/>
  <c r="AI389" i="70" a="1"/>
  <c r="AI383" i="70" a="1"/>
  <c r="AI378" i="70" a="1"/>
  <c r="AI375" i="70" a="1"/>
  <c r="AI371" i="70" a="1"/>
  <c r="AI367" i="70" a="1"/>
  <c r="AI362" i="70" a="1"/>
  <c r="AI346" i="70" a="1"/>
  <c r="AI1137" i="70" a="1"/>
  <c r="AI1141" i="70" a="1"/>
  <c r="AI327" i="70" a="1"/>
  <c r="AI316" i="70" a="1"/>
  <c r="AI308" i="70" a="1"/>
  <c r="AI1144" i="70" a="1"/>
  <c r="AI1148" i="70" a="1"/>
  <c r="AI1154" i="70" a="1"/>
  <c r="AI1165" i="70" a="1"/>
  <c r="AI6" i="70" a="1"/>
  <c r="AI7" i="70" a="1"/>
  <c r="AI8" i="70" a="1"/>
  <c r="AI9" i="70" a="1"/>
  <c r="AI10" i="70" a="1"/>
  <c r="AI257" i="70" a="1"/>
  <c r="AI11" i="70" a="1"/>
  <c r="AI12" i="70" a="1"/>
  <c r="AI13" i="70" a="1"/>
  <c r="AI14" i="70" a="1"/>
  <c r="AI15" i="70" a="1"/>
  <c r="AI16" i="70" a="1"/>
  <c r="AI17" i="70" a="1"/>
  <c r="AI18" i="70" a="1"/>
  <c r="AI19" i="70" a="1"/>
  <c r="AI254" i="70" a="1"/>
  <c r="AI20" i="70" a="1"/>
  <c r="AI21" i="70" a="1"/>
  <c r="AI22" i="70" a="1"/>
  <c r="AI23" i="70" a="1"/>
  <c r="AI24" i="70" a="1"/>
  <c r="AI25" i="70" a="1"/>
  <c r="AI26" i="70" a="1"/>
  <c r="AI27" i="70" a="1"/>
  <c r="AI28" i="70" a="1"/>
  <c r="AI250" i="70" a="1"/>
  <c r="AI29" i="70" a="1"/>
  <c r="AI30" i="70" a="1"/>
  <c r="AI31" i="70" a="1"/>
  <c r="AI32" i="70" a="1"/>
  <c r="AI33" i="70" a="1"/>
  <c r="AI34" i="70" a="1"/>
  <c r="AI35" i="70" a="1"/>
  <c r="AI36" i="70" a="1"/>
  <c r="AI37" i="70" a="1"/>
  <c r="AI38" i="70" a="1"/>
  <c r="AI239" i="70" a="1"/>
  <c r="AI233" i="70" a="1"/>
  <c r="AI222" i="70" a="1"/>
  <c r="AI1167" i="70" a="1"/>
  <c r="AI1152" i="70" a="1"/>
  <c r="AI1062" i="70" a="1"/>
  <c r="AI1058" i="70" a="1"/>
  <c r="AI1054" i="70" a="1"/>
  <c r="AI1049" i="70" a="1"/>
  <c r="AI1044" i="70" a="1"/>
  <c r="AI1040" i="70" a="1"/>
  <c r="AI1036" i="70" a="1"/>
  <c r="AI1031" i="70" a="1"/>
  <c r="AI1026" i="70" a="1"/>
  <c r="AI1021" i="70" a="1"/>
  <c r="AI1015" i="70" a="1"/>
  <c r="AI1011" i="70" a="1"/>
  <c r="AI1004" i="70" a="1"/>
  <c r="AI1000" i="70" a="1"/>
  <c r="AI994" i="70" a="1"/>
  <c r="AI989" i="70" a="1"/>
  <c r="AI984" i="70" a="1"/>
  <c r="AI978" i="70" a="1"/>
  <c r="AI974" i="70" a="1"/>
  <c r="AI968" i="70" a="1"/>
  <c r="AI963" i="70" a="1"/>
  <c r="AI958" i="70" a="1"/>
  <c r="AI953" i="70" a="1"/>
  <c r="AI948" i="70" a="1"/>
  <c r="AI943" i="70" a="1"/>
  <c r="AI938" i="70" a="1"/>
  <c r="AI932" i="70" a="1"/>
  <c r="AI927" i="70" a="1"/>
  <c r="AI923" i="70" a="1"/>
  <c r="AI917" i="70" a="1"/>
  <c r="AI912" i="70" a="1"/>
  <c r="AI906" i="70" a="1"/>
  <c r="AI902" i="70" a="1"/>
  <c r="AI898" i="70" a="1"/>
  <c r="AI894" i="70" a="1"/>
  <c r="AI890" i="70" a="1"/>
  <c r="AI884" i="70" a="1"/>
  <c r="AI880" i="70" a="1"/>
  <c r="AI875" i="70" a="1"/>
  <c r="AI869" i="70" a="1"/>
  <c r="AI865" i="70" a="1"/>
  <c r="AI860" i="70" a="1"/>
  <c r="AI854" i="70" a="1"/>
  <c r="AI849" i="70" a="1"/>
  <c r="AI843" i="70" a="1"/>
  <c r="AI839" i="70" a="1"/>
  <c r="AI834" i="70" a="1"/>
  <c r="AI828" i="70" a="1"/>
  <c r="AI823" i="70" a="1"/>
  <c r="AI818" i="70" a="1"/>
  <c r="AI813" i="70" a="1"/>
  <c r="AI808" i="70" a="1"/>
  <c r="AI803" i="70" a="1"/>
  <c r="AI797" i="70" a="1"/>
  <c r="AI792" i="70" a="1"/>
  <c r="AI787" i="70" a="1"/>
  <c r="AI782" i="70" a="1"/>
  <c r="AI777" i="70" a="1"/>
  <c r="AI771" i="70" a="1"/>
  <c r="AI766" i="70" a="1"/>
  <c r="AI761" i="70" a="1"/>
  <c r="AI757" i="70" a="1"/>
  <c r="AI752" i="70" a="1"/>
  <c r="AI747" i="70" a="1"/>
  <c r="AI742" i="70" a="1"/>
  <c r="AI738" i="70" a="1"/>
  <c r="AI733" i="70" a="1"/>
  <c r="AI728" i="70" a="1"/>
  <c r="AI724" i="70" a="1"/>
  <c r="AI720" i="70" a="1"/>
  <c r="AI714" i="70" a="1"/>
  <c r="AI710" i="70" a="1"/>
  <c r="AI705" i="70" a="1"/>
  <c r="AI700" i="70" a="1"/>
  <c r="AI659" i="70" a="1"/>
  <c r="AI655" i="70" a="1"/>
  <c r="AI651" i="70" a="1"/>
  <c r="AI647" i="70" a="1"/>
  <c r="AI642" i="70" a="1"/>
  <c r="AI636" i="70" a="1"/>
  <c r="AI631" i="70" a="1"/>
  <c r="AI625" i="70" a="1"/>
  <c r="AI622" i="70" a="1"/>
  <c r="AI618" i="70" a="1"/>
  <c r="AI614" i="70" a="1"/>
  <c r="AI610" i="70" a="1"/>
  <c r="AI606" i="70" a="1"/>
  <c r="AI602" i="70" a="1"/>
  <c r="AI596" i="70" a="1"/>
  <c r="AI592" i="70" a="1"/>
  <c r="AI589" i="70" a="1"/>
  <c r="AI583" i="70" a="1"/>
  <c r="AI579" i="70" a="1"/>
  <c r="AI574" i="70" a="1"/>
  <c r="AI569" i="70" a="1"/>
  <c r="AI566" i="70" a="1"/>
  <c r="AI560" i="70" a="1"/>
  <c r="AI556" i="70" a="1"/>
  <c r="AI552" i="70" a="1"/>
  <c r="AI546" i="70" a="1"/>
  <c r="AI543" i="70" a="1"/>
  <c r="AI538" i="70" a="1"/>
  <c r="AI534" i="70" a="1"/>
  <c r="AI498" i="70" a="1"/>
  <c r="AI487" i="70" a="1"/>
  <c r="AI475" i="70" a="1"/>
  <c r="AI463" i="70" a="1"/>
  <c r="AI452" i="70" a="1"/>
  <c r="AI440" i="70" a="1"/>
  <c r="AI426" i="70" a="1"/>
  <c r="AI413" i="70" a="1"/>
  <c r="AI396" i="70" a="1"/>
  <c r="AI382" i="70" a="1"/>
  <c r="AI357" i="70" a="1"/>
  <c r="AI356" i="70" a="1"/>
  <c r="AI354" i="70" a="1"/>
  <c r="AI347" i="70" a="1"/>
  <c r="AI39" i="70" a="1"/>
  <c r="AI40" i="70" a="1"/>
  <c r="AI41" i="70" a="1"/>
  <c r="AI42" i="70" a="1"/>
  <c r="AI43" i="70" a="1"/>
  <c r="AI44" i="70" a="1"/>
  <c r="AI45" i="70" a="1"/>
  <c r="AI46" i="70" a="1"/>
  <c r="AI47" i="70" a="1"/>
  <c r="AI48" i="70" a="1"/>
  <c r="AI342" i="70" a="1"/>
  <c r="AI49" i="70" a="1"/>
  <c r="AI50" i="70" a="1"/>
  <c r="AI51" i="70" a="1"/>
  <c r="AI52" i="70" a="1"/>
  <c r="AI53" i="70" a="1"/>
  <c r="AI54" i="70" a="1"/>
  <c r="AI55" i="70" a="1"/>
  <c r="AI56" i="70" a="1"/>
  <c r="AI57" i="70" a="1"/>
  <c r="AI58" i="70" a="1"/>
  <c r="AI59" i="70" a="1"/>
  <c r="AI339" i="70" a="1"/>
  <c r="AI60" i="70" a="1"/>
  <c r="AI61" i="70" a="1"/>
  <c r="AI62" i="70" a="1"/>
  <c r="AI63" i="70" a="1"/>
  <c r="AI64" i="70" a="1"/>
  <c r="AI65" i="70" a="1"/>
  <c r="AI66" i="70" a="1"/>
  <c r="AI67" i="70" a="1"/>
  <c r="AI68" i="70" a="1"/>
  <c r="AI69" i="70" a="1"/>
  <c r="AI336" i="70" a="1"/>
  <c r="AI70" i="70" a="1"/>
  <c r="AI71" i="70" a="1"/>
  <c r="AI333" i="70" a="1"/>
  <c r="AI328" i="70" a="1"/>
  <c r="AI324" i="70" a="1"/>
  <c r="AI320" i="70" a="1"/>
  <c r="AI315" i="70" a="1"/>
  <c r="AI311" i="70" a="1"/>
  <c r="AI72" i="70" a="1"/>
  <c r="AI73" i="70" a="1"/>
  <c r="AI305" i="70" a="1"/>
  <c r="AI304" i="70" a="1"/>
  <c r="AI74" i="70" a="1"/>
  <c r="AI75" i="70" a="1"/>
  <c r="AI76" i="70" a="1"/>
  <c r="AI301" i="70" a="1"/>
  <c r="AI77" i="70" a="1"/>
  <c r="AI78" i="70" a="1"/>
  <c r="AI79" i="70" a="1"/>
  <c r="AI297" i="70" a="1"/>
  <c r="AI294" i="70" a="1"/>
  <c r="AI291" i="70" a="1"/>
  <c r="AI288" i="70" a="1"/>
  <c r="AI285" i="70" a="1"/>
  <c r="AI282" i="70" a="1"/>
  <c r="AI279" i="70" a="1"/>
  <c r="AI276" i="70" a="1"/>
  <c r="AI273" i="70" a="1"/>
  <c r="AI231" i="70" a="1"/>
  <c r="AI230" i="70" a="1"/>
  <c r="AI227" i="70" a="1"/>
  <c r="AI226" i="70" a="1"/>
  <c r="AI220" i="70" a="1"/>
  <c r="AI218" i="70" a="1"/>
  <c r="AI216" i="70" a="1"/>
  <c r="AI213" i="70" a="1"/>
  <c r="AI208" i="70" a="1"/>
  <c r="AI183" i="70" a="1"/>
  <c r="AI167" i="70" a="1"/>
  <c r="AI152" i="70" a="1"/>
  <c r="AI147" i="70" a="1"/>
  <c r="AI144" i="70" a="1"/>
  <c r="AI140" i="70" a="1"/>
  <c r="AI137" i="70" a="1"/>
  <c r="AI134" i="70" a="1"/>
  <c r="AI129" i="70" a="1"/>
  <c r="AI1168" i="70" a="1"/>
  <c r="AI1133" i="70" a="1"/>
  <c r="AI1129" i="70" a="1"/>
  <c r="AI1125" i="70" a="1"/>
  <c r="AI1121" i="70" a="1"/>
  <c r="AI1117" i="70" a="1"/>
  <c r="AI1113" i="70" a="1"/>
  <c r="AI1109" i="70" a="1"/>
  <c r="AI1105" i="70" a="1"/>
  <c r="AI1101" i="70" a="1"/>
  <c r="AI1097" i="70" a="1"/>
  <c r="AI1093" i="70" a="1"/>
  <c r="AI1089" i="70" a="1"/>
  <c r="AI1085" i="70" a="1"/>
  <c r="AI1082" i="70" a="1"/>
  <c r="AI1078" i="70" a="1"/>
  <c r="AI1073" i="70" a="1"/>
  <c r="AI1047" i="70" a="1"/>
  <c r="AI1030" i="70" a="1"/>
  <c r="AI1018" i="70" a="1"/>
  <c r="AI1005" i="70" a="1"/>
  <c r="AI992" i="70" a="1"/>
  <c r="AI979" i="70" a="1"/>
  <c r="AI966" i="70" a="1"/>
  <c r="AI954" i="70" a="1"/>
  <c r="AI941" i="70" a="1"/>
  <c r="AI928" i="70" a="1"/>
  <c r="AI915" i="70" a="1"/>
  <c r="AI871" i="70" a="1"/>
  <c r="AI858" i="70" a="1"/>
  <c r="AI845" i="70" a="1"/>
  <c r="AI833" i="70" a="1"/>
  <c r="AI819" i="70" a="1"/>
  <c r="AI806" i="70" a="1"/>
  <c r="AI1171" i="70" a="1"/>
  <c r="AI780" i="70" a="1"/>
  <c r="AI767" i="70" a="1"/>
  <c r="AI755" i="70" a="1"/>
  <c r="AI743" i="70" a="1"/>
  <c r="AI731" i="70" a="1"/>
  <c r="AI716" i="70" a="1"/>
  <c r="AI704" i="70" a="1"/>
  <c r="AI682" i="70" a="1"/>
  <c r="AI678" i="70" a="1"/>
  <c r="AI675" i="70" a="1"/>
  <c r="AI670" i="70" a="1"/>
  <c r="AI666" i="70" a="1"/>
  <c r="AI662" i="70" a="1"/>
  <c r="AI658" i="70" a="1"/>
  <c r="AI645" i="70" a="1"/>
  <c r="AI632" i="70" a="1"/>
  <c r="AI619" i="70" a="1"/>
  <c r="AI611" i="70" a="1"/>
  <c r="AI599" i="70" a="1"/>
  <c r="AI588" i="70" a="1"/>
  <c r="AI575" i="70" a="1"/>
  <c r="AI562" i="70" a="1"/>
  <c r="AI553" i="70" a="1"/>
  <c r="AI540" i="70" a="1"/>
  <c r="AI530" i="70" a="1"/>
  <c r="AI518" i="70" a="1"/>
  <c r="AI503" i="70" a="1"/>
  <c r="AI492" i="70" a="1"/>
  <c r="AI472" i="70" a="1"/>
  <c r="AI457" i="70" a="1"/>
  <c r="AI441" i="70" a="1"/>
  <c r="AI411" i="70" a="1"/>
  <c r="AI399" i="70" a="1"/>
  <c r="AI384" i="70" a="1"/>
  <c r="AI374" i="70" a="1"/>
  <c r="AI370" i="70" a="1"/>
  <c r="AI366" i="70" a="1"/>
  <c r="AI361" i="70" a="1"/>
  <c r="AI359" i="70" a="1"/>
  <c r="AI355" i="70" a="1"/>
  <c r="AI350" i="70" a="1"/>
  <c r="AI348" i="70" a="1"/>
  <c r="AI344" i="70" a="1"/>
  <c r="AI80" i="70" a="1"/>
  <c r="AI81" i="70" a="1"/>
  <c r="AI82" i="70" a="1"/>
  <c r="AI343" i="70" a="1"/>
  <c r="AI83" i="70" a="1"/>
  <c r="AI84" i="70" a="1"/>
  <c r="AI85" i="70" a="1"/>
  <c r="AI86" i="70" a="1"/>
  <c r="AI87" i="70" a="1"/>
  <c r="AI88" i="70" a="1"/>
  <c r="AI89" i="70" a="1"/>
  <c r="AI90" i="70" a="1"/>
  <c r="AI91" i="70" a="1"/>
  <c r="AI92" i="70" a="1"/>
  <c r="AI93" i="70" a="1"/>
  <c r="AI94" i="70" a="1"/>
  <c r="AI95" i="70" a="1"/>
  <c r="AI340" i="70" a="1"/>
  <c r="AI96" i="70" a="1"/>
  <c r="AI97" i="70" a="1"/>
  <c r="AI98" i="70" a="1"/>
  <c r="AI99" i="70" a="1"/>
  <c r="AI100" i="70" a="1"/>
  <c r="AI101" i="70" a="1"/>
  <c r="AI102" i="70" a="1"/>
  <c r="AI103" i="70" a="1"/>
  <c r="AI104" i="70" a="1"/>
  <c r="AI105" i="70" a="1"/>
  <c r="AI106" i="70" a="1"/>
  <c r="AI107" i="70" a="1"/>
  <c r="AI108" i="70" a="1"/>
  <c r="AI109" i="70" a="1"/>
  <c r="AI110" i="70" a="1"/>
  <c r="AI111" i="70" a="1"/>
  <c r="AI112" i="70" a="1"/>
  <c r="AI331" i="70" a="1"/>
  <c r="AI326" i="70" a="1"/>
  <c r="AI322" i="70" a="1"/>
  <c r="AI318" i="70" a="1"/>
  <c r="AI313" i="70" a="1"/>
  <c r="AI309" i="70" a="1"/>
  <c r="AI113" i="70" a="1"/>
  <c r="AI114" i="70" a="1"/>
  <c r="AI115" i="70" a="1"/>
  <c r="AI116" i="70" a="1"/>
  <c r="AI117" i="70" a="1"/>
  <c r="AI118" i="70" a="1"/>
  <c r="AI119" i="70" a="1"/>
  <c r="AI302" i="70" a="1"/>
  <c r="AI120" i="70" a="1"/>
  <c r="AI121" i="70" a="1"/>
  <c r="AI122" i="70" a="1"/>
  <c r="AI123" i="70" a="1"/>
  <c r="AI298" i="70" a="1"/>
  <c r="AI295" i="70" a="1"/>
  <c r="AI292" i="70" a="1"/>
  <c r="AI289" i="70" a="1"/>
  <c r="AI286" i="70" a="1"/>
  <c r="AI283" i="70" a="1"/>
  <c r="AI280" i="70" a="1"/>
  <c r="AI277" i="70" a="1"/>
  <c r="AI274" i="70" a="1"/>
  <c r="AI264" i="70" a="1"/>
  <c r="AI124" i="70" a="1"/>
  <c r="AI125" i="70" a="1"/>
  <c r="AI126" i="70" a="1"/>
  <c r="AI127" i="70" a="1"/>
  <c r="AI2" i="70" a="1"/>
  <c r="AI5" i="70" a="1"/>
  <c r="AI128" i="70" a="1"/>
  <c r="AI135" i="70" a="1"/>
  <c r="AI138" i="70" a="1"/>
  <c r="AI259" i="70" a="1"/>
  <c r="AI141" i="70" a="1"/>
  <c r="AI160" i="70" a="1"/>
  <c r="AI166" i="70" a="1"/>
  <c r="AI168" i="70" a="1"/>
  <c r="AI170" i="70" a="1"/>
  <c r="AI189" i="70" a="1"/>
  <c r="AI196" i="70" a="1"/>
  <c r="AI199" i="70" a="1"/>
  <c r="AI203" i="70" a="1"/>
  <c r="AI251" i="70" a="1"/>
  <c r="AI207" i="70" a="1"/>
  <c r="AI212" i="70" a="1"/>
  <c r="AI223" i="70" a="1"/>
  <c r="AI234" i="70" a="1"/>
  <c r="AI228" i="70" a="1"/>
  <c r="AI225" i="70" a="1"/>
  <c r="AI217" i="70" a="1"/>
  <c r="AI215" i="70" a="1"/>
  <c r="AI209" i="70" a="1"/>
  <c r="AI179" i="70" a="1"/>
  <c r="AI177" i="70" a="1"/>
  <c r="AI161" i="70" a="1"/>
  <c r="AI158" i="70" a="1"/>
  <c r="AI156" i="70" a="1"/>
  <c r="AI153" i="70" a="1"/>
  <c r="AI149" i="70" a="1"/>
  <c r="AI1169" i="70" a="1"/>
  <c r="AI1132" i="70" a="1"/>
  <c r="AI1128" i="70" a="1"/>
  <c r="AI1124" i="70" a="1"/>
  <c r="AI1120" i="70" a="1"/>
  <c r="AI1116" i="70" a="1"/>
  <c r="AI1112" i="70" a="1"/>
  <c r="AI1108" i="70" a="1"/>
  <c r="AI1104" i="70" a="1"/>
  <c r="AI1100" i="70" a="1"/>
  <c r="AI1096" i="70" a="1"/>
  <c r="AI1092" i="70" a="1"/>
  <c r="AI1088" i="70" a="1"/>
  <c r="AI1084" i="70" a="1"/>
  <c r="AI1080" i="70" a="1"/>
  <c r="AI1076" i="70" a="1"/>
  <c r="AI1071" i="70" a="1"/>
  <c r="AI1068" i="70" a="1"/>
  <c r="AI1024" i="70" a="1"/>
  <c r="AI1009" i="70" a="1"/>
  <c r="AI998" i="70" a="1"/>
  <c r="AI985" i="70" a="1"/>
  <c r="AI972" i="70" a="1"/>
  <c r="AI959" i="70" a="1"/>
  <c r="AI946" i="70" a="1"/>
  <c r="AI933" i="70" a="1"/>
  <c r="AI920" i="70" a="1"/>
  <c r="AI907" i="70" a="1"/>
  <c r="AI885" i="70" a="1"/>
  <c r="AI870" i="70" a="1"/>
  <c r="AI857" i="70" a="1"/>
  <c r="AI844" i="70" a="1"/>
  <c r="AI832" i="70" a="1"/>
  <c r="AI814" i="70" a="1"/>
  <c r="AI1066" i="70" a="1"/>
  <c r="AI788" i="70" a="1"/>
  <c r="AI776" i="70" a="1"/>
  <c r="AI764" i="70" a="1"/>
  <c r="AI748" i="70" a="1"/>
  <c r="AI737" i="70" a="1"/>
  <c r="AI715" i="70" a="1"/>
  <c r="AI697" i="70" a="1"/>
  <c r="AI692" i="70" a="1"/>
  <c r="AI689" i="70" a="1"/>
  <c r="AI684" i="70" a="1"/>
  <c r="AI680" i="70" a="1"/>
  <c r="AI677" i="70" a="1"/>
  <c r="AI673" i="70" a="1"/>
  <c r="AI669" i="70" a="1"/>
  <c r="AI665" i="70" a="1"/>
  <c r="AI661" i="70" a="1"/>
  <c r="AI657" i="70" a="1"/>
  <c r="AI653" i="70" a="1"/>
  <c r="AI649" i="70" a="1"/>
  <c r="AI644" i="70" a="1"/>
  <c r="AI639" i="70" a="1"/>
  <c r="AI634" i="70" a="1"/>
  <c r="AI629" i="70" a="1"/>
  <c r="AI624" i="70" a="1"/>
  <c r="AI621" i="70" a="1"/>
  <c r="AI617" i="70" a="1"/>
  <c r="AI613" i="70" a="1"/>
  <c r="AI609" i="70" a="1"/>
  <c r="AI604" i="70" a="1"/>
  <c r="AI601" i="70" a="1"/>
  <c r="AI595" i="70" a="1"/>
  <c r="AI591" i="70" a="1"/>
  <c r="AI587" i="70" a="1"/>
  <c r="AI582" i="70" a="1"/>
  <c r="AI578" i="70" a="1"/>
  <c r="AI573" i="70" a="1"/>
  <c r="AI568" i="70" a="1"/>
  <c r="AI565" i="70" a="1"/>
  <c r="AI559" i="70" a="1"/>
  <c r="AI555" i="70" a="1"/>
  <c r="AI550" i="70" a="1"/>
  <c r="AI545" i="70" a="1"/>
  <c r="AI542" i="70" a="1"/>
  <c r="AI537" i="70" a="1"/>
  <c r="AI533" i="70" a="1"/>
  <c r="AI529" i="70" a="1"/>
  <c r="AI525" i="70" a="1"/>
  <c r="AI521" i="70" a="1"/>
  <c r="AI516" i="70" a="1"/>
  <c r="AI513" i="70" a="1"/>
  <c r="AI509" i="70" a="1"/>
  <c r="AI500" i="70" a="1"/>
  <c r="AI488" i="70" a="1"/>
  <c r="AI470" i="70" a="1"/>
  <c r="AI458" i="70" a="1"/>
  <c r="AI446" i="70" a="1"/>
  <c r="AI436" i="70" a="1"/>
  <c r="AI416" i="70" a="1"/>
  <c r="AI397" i="70" a="1"/>
  <c r="AI388" i="70" a="1"/>
  <c r="AI360" i="70" a="1"/>
  <c r="AI352" i="70" a="1"/>
  <c r="AI224" i="70" a="1"/>
  <c r="AI330" i="70" a="1"/>
  <c r="AI319" i="70" a="1"/>
  <c r="AI314" i="70" a="1"/>
  <c r="AI310" i="70" a="1"/>
  <c r="AI306" i="70" a="1"/>
  <c r="AI236" i="70" a="1"/>
  <c r="AI266" i="70" a="1"/>
  <c r="AI261" i="70" a="1"/>
  <c r="AI241" i="70" a="1"/>
  <c r="AI244" i="70" a="1"/>
  <c r="AI247" i="70" a="1"/>
  <c r="AI249" i="70" a="1"/>
  <c r="AI253" i="70" a="1"/>
  <c r="AI272" i="70" a="1"/>
  <c r="AI275" i="70" a="1"/>
  <c r="AI278" i="70" a="1"/>
  <c r="AI281" i="70" a="1"/>
  <c r="AI256" i="70" a="1"/>
  <c r="AI284" i="70" a="1"/>
  <c r="AI287" i="70" a="1"/>
  <c r="AI290" i="70" a="1"/>
  <c r="AI293" i="70" a="1"/>
  <c r="AI296" i="70" a="1"/>
  <c r="AI299" i="70" a="1"/>
  <c r="AI300" i="70" a="1"/>
  <c r="AI303" i="70" a="1"/>
  <c r="AI321" i="70" a="1"/>
  <c r="AI325" i="70" a="1"/>
  <c r="AI329" i="70" a="1"/>
  <c r="AI334" i="70" a="1"/>
  <c r="AI337" i="70" a="1"/>
  <c r="AI341" i="70" a="1"/>
  <c r="AI345" i="70" a="1"/>
  <c r="AI349" i="70" a="1"/>
  <c r="AI351" i="70" a="1"/>
  <c r="AI246" i="70" a="1"/>
  <c r="AI353" i="70" a="1"/>
  <c r="AI365" i="70" a="1"/>
  <c r="AI369" i="70" a="1"/>
  <c r="AI373" i="70" a="1"/>
  <c r="AI376" i="70" a="1"/>
  <c r="AI379" i="70" a="1"/>
  <c r="AI385" i="70" a="1"/>
  <c r="AI390" i="70" a="1"/>
  <c r="AI449" i="70" a="1"/>
  <c r="AI240" i="70" a="1"/>
  <c r="AI459" i="70" a="1"/>
  <c r="AI471" i="70" a="1"/>
  <c r="AI484" i="70" a="1"/>
  <c r="AI496" i="70" a="1"/>
  <c r="AI508" i="70" a="1"/>
  <c r="AI517" i="70" a="1"/>
  <c r="AI528" i="70" a="1"/>
  <c r="AI539" i="70" a="1"/>
  <c r="AI551" i="70" a="1"/>
  <c r="AI237" i="70" a="1"/>
  <c r="AI229" i="70" a="1"/>
  <c r="AI219" i="70" a="1"/>
  <c r="AI214" i="70" a="1"/>
  <c r="AI211" i="70" a="1"/>
  <c r="AI206" i="70" a="1"/>
  <c r="AI200" i="70" a="1"/>
  <c r="AI195" i="70" a="1"/>
  <c r="AI192" i="70" a="1"/>
  <c r="AI188" i="70" a="1"/>
  <c r="AI186" i="70" a="1"/>
  <c r="AI184" i="70" a="1"/>
  <c r="AI163" i="70" a="1"/>
  <c r="AI157" i="70" a="1"/>
  <c r="AI154" i="70" a="1"/>
  <c r="AI150" i="70" a="1"/>
  <c r="AI146" i="70" a="1"/>
  <c r="AI143" i="70" a="1"/>
  <c r="AI136" i="70" a="1"/>
  <c r="AI131" i="70" a="1"/>
  <c r="AI4" i="70" a="1"/>
  <c r="AI1166" i="70" a="1"/>
  <c r="AI1163" i="70" a="1"/>
  <c r="AI1161" i="70" a="1"/>
  <c r="AI1159" i="70" a="1"/>
  <c r="AI1156" i="70" a="1"/>
  <c r="AI1151" i="70" a="1"/>
  <c r="AI1147" i="70" a="1"/>
  <c r="AI1142" i="70" a="1"/>
  <c r="AI1138" i="70" a="1"/>
  <c r="AI1134" i="70" a="1"/>
  <c r="AI1131" i="70" a="1"/>
  <c r="AI1127" i="70" a="1"/>
  <c r="AI1123" i="70" a="1"/>
  <c r="AI1119" i="70" a="1"/>
  <c r="AI1115" i="70" a="1"/>
  <c r="AI1111" i="70" a="1"/>
  <c r="AI1107" i="70" a="1"/>
  <c r="AI1103" i="70" a="1"/>
  <c r="AI1099" i="70" a="1"/>
  <c r="AI1095" i="70" a="1"/>
  <c r="AI1091" i="70" a="1"/>
  <c r="AI1087" i="70" a="1"/>
  <c r="AI1075" i="70" a="1"/>
  <c r="AI1050" i="70" a="1"/>
  <c r="AI1034" i="70" a="1"/>
  <c r="AI1019" i="70" a="1"/>
  <c r="AI1008" i="70" a="1"/>
  <c r="AI995" i="70" a="1"/>
  <c r="AI982" i="70" a="1"/>
  <c r="AI969" i="70" a="1"/>
  <c r="AI951" i="70" a="1"/>
  <c r="AI934" i="70" a="1"/>
  <c r="AI921" i="70" a="1"/>
  <c r="AI909" i="70" a="1"/>
  <c r="AI888" i="70" a="1"/>
  <c r="AI876" i="70" a="1"/>
  <c r="AI863" i="70" a="1"/>
  <c r="AI850" i="70" a="1"/>
  <c r="AI837" i="70" a="1"/>
  <c r="AI824" i="70" a="1"/>
  <c r="AI811" i="70" a="1"/>
  <c r="AI798" i="70" a="1"/>
  <c r="AI785" i="70" a="1"/>
  <c r="AI772" i="70" a="1"/>
  <c r="AI711" i="70" a="1"/>
  <c r="AI706" i="70" a="1"/>
  <c r="AI701" i="70" a="1"/>
  <c r="AI696" i="70" a="1"/>
  <c r="AI693" i="70" a="1"/>
  <c r="AI688" i="70" a="1"/>
  <c r="AI685" i="70" a="1"/>
  <c r="AI681" i="70" a="1"/>
  <c r="AI674" i="70" a="1"/>
  <c r="AI671" i="70" a="1"/>
  <c r="AI667" i="70" a="1"/>
  <c r="AI663" i="70" a="1"/>
  <c r="AI654" i="70" a="1"/>
  <c r="AI650" i="70" a="1"/>
  <c r="AI646" i="70" a="1"/>
  <c r="AI641" i="70" a="1"/>
  <c r="AI635" i="70" a="1"/>
  <c r="AI630" i="70" a="1"/>
  <c r="AI598" i="70" a="1"/>
  <c r="AI584" i="70" a="1"/>
  <c r="AI576" i="70" a="1"/>
  <c r="AI564" i="70" a="1"/>
  <c r="AI549" i="70" a="1"/>
  <c r="AI535" i="70" a="1"/>
  <c r="AI527" i="70" a="1"/>
  <c r="AI524" i="70" a="1"/>
  <c r="AI520" i="70" a="1"/>
  <c r="AI515" i="70" a="1"/>
  <c r="AI512" i="70" a="1"/>
  <c r="AI507" i="70" a="1"/>
  <c r="AI505" i="70" a="1"/>
  <c r="AI501" i="70" a="1"/>
  <c r="AI495" i="70" a="1"/>
  <c r="AI491" i="70" a="1"/>
  <c r="AI486" i="70" a="1"/>
  <c r="AI482" i="70" a="1"/>
  <c r="AI479" i="70" a="1"/>
  <c r="AI476" i="70" a="1"/>
  <c r="AI469" i="70" a="1"/>
  <c r="AI466" i="70" a="1"/>
  <c r="AI462" i="70" a="1"/>
  <c r="AI456" i="70" a="1"/>
  <c r="AI451" i="70" a="1"/>
  <c r="AI447" i="70" a="1"/>
  <c r="AI443" i="70" a="1"/>
  <c r="AI438" i="70" a="1"/>
  <c r="AI434" i="70" a="1"/>
  <c r="AI431" i="70" a="1"/>
  <c r="AI428" i="70" a="1"/>
  <c r="AI424" i="70" a="1"/>
  <c r="AI421" i="70" a="1"/>
  <c r="AI418" i="70" a="1"/>
  <c r="AI414" i="70" a="1"/>
  <c r="AI409" i="70" a="1"/>
  <c r="AI406" i="70" a="1"/>
  <c r="AI403" i="70" a="1"/>
  <c r="AI400" i="70" a="1"/>
  <c r="AI394" i="70" a="1"/>
  <c r="AI391" i="70" a="1"/>
  <c r="AI386" i="70" a="1"/>
  <c r="AI380" i="70" a="1"/>
  <c r="AI377" i="70" a="1"/>
  <c r="AI372" i="70" a="1"/>
  <c r="AI368" i="70" a="1"/>
  <c r="AI364" i="70" a="1"/>
  <c r="AI358" i="70" a="1"/>
  <c r="AI561" i="70" a="1"/>
  <c r="AI572" i="70" a="1"/>
  <c r="AI585" i="70" a="1"/>
  <c r="AI597" i="70" a="1"/>
  <c r="AI607" i="70" a="1"/>
  <c r="AI626" i="70" a="1"/>
  <c r="AI637" i="70" a="1"/>
  <c r="AI694" i="70" a="1"/>
  <c r="AI698" i="70" a="1"/>
  <c r="AI335" i="70" a="1"/>
  <c r="AI323" i="70" a="1"/>
  <c r="AI312" i="70" a="1"/>
  <c r="AI702" i="70" a="1"/>
  <c r="AI708" i="70" a="1"/>
  <c r="AI712" i="70" a="1"/>
  <c r="AI270" i="70" a="1"/>
  <c r="AI268" i="70" a="1"/>
  <c r="AI717" i="70" a="1"/>
  <c r="AI722" i="70" a="1"/>
  <c r="AI725" i="70" a="1"/>
  <c r="AI729" i="70" a="1"/>
  <c r="AI734" i="70" a="1"/>
  <c r="AI739" i="70" a="1"/>
  <c r="AI744" i="70" a="1"/>
  <c r="AI750" i="70" a="1"/>
  <c r="AI754" i="70" a="1"/>
  <c r="AI242" i="70" a="1"/>
  <c r="AI232" i="70" a="1"/>
  <c r="AI221" i="70" a="1"/>
  <c r="AI204" i="70" a="1"/>
  <c r="AI201" i="70" a="1"/>
  <c r="AI197" i="70" a="1"/>
  <c r="AI193" i="70" a="1"/>
  <c r="AI190" i="70" a="1"/>
  <c r="AI182" i="70" a="1"/>
  <c r="AI181" i="70" a="1"/>
  <c r="AI180" i="70" a="1"/>
  <c r="AI178" i="70" a="1"/>
  <c r="AI176" i="70" a="1"/>
  <c r="AI173" i="70" a="1"/>
  <c r="AI165" i="70" a="1"/>
  <c r="AI139" i="70" a="1"/>
  <c r="AI133" i="70" a="1"/>
  <c r="AI130" i="70" a="1"/>
  <c r="AI1170" i="70" a="1"/>
  <c r="AI1158" i="70" a="1"/>
  <c r="AI1155" i="70" a="1"/>
  <c r="AI1150" i="70" a="1"/>
  <c r="AI1146" i="70" a="1"/>
  <c r="AI1143" i="70" a="1"/>
  <c r="AI1140" i="70" a="1"/>
  <c r="AI1136" i="70" a="1"/>
  <c r="AI1081" i="70" a="1"/>
  <c r="AI1077" i="70" a="1"/>
  <c r="AI1072" i="70" a="1"/>
  <c r="AI1069" i="70" a="1"/>
  <c r="AI1065" i="70" a="1"/>
  <c r="AI1061" i="70" a="1"/>
  <c r="AI1057" i="70" a="1"/>
  <c r="AI1053" i="70" a="1"/>
  <c r="AI1048" i="70" a="1"/>
  <c r="AI1043" i="70" a="1"/>
  <c r="AI1039" i="70" a="1"/>
  <c r="AI1035" i="70" a="1"/>
  <c r="AI1029" i="70" a="1"/>
  <c r="AI1025" i="70" a="1"/>
  <c r="AI1020" i="70" a="1"/>
  <c r="AI1014" i="70" a="1"/>
  <c r="AI1010" i="70" a="1"/>
  <c r="AI1003" i="70" a="1"/>
  <c r="AI999" i="70" a="1"/>
  <c r="AI993" i="70" a="1"/>
  <c r="AI988" i="70" a="1"/>
  <c r="AI983" i="70" a="1"/>
  <c r="AI977" i="70" a="1"/>
  <c r="AI973" i="70" a="1"/>
  <c r="AI967" i="70" a="1"/>
  <c r="AI962" i="70" a="1"/>
  <c r="AI957" i="70" a="1"/>
  <c r="AI952" i="70" a="1"/>
  <c r="AI947" i="70" a="1"/>
  <c r="AI942" i="70" a="1"/>
  <c r="AI937" i="70" a="1"/>
  <c r="AI931" i="70" a="1"/>
  <c r="AI926" i="70" a="1"/>
  <c r="AI922" i="70" a="1"/>
  <c r="AI916" i="70" a="1"/>
  <c r="AI911" i="70" a="1"/>
  <c r="AI905" i="70" a="1"/>
  <c r="AI901" i="70" a="1"/>
  <c r="AI897" i="70" a="1"/>
  <c r="AI893" i="70" a="1"/>
  <c r="AI889" i="70" a="1"/>
  <c r="AI883" i="70" a="1"/>
  <c r="AI879" i="70" a="1"/>
  <c r="AI874" i="70" a="1"/>
  <c r="AI868" i="70" a="1"/>
  <c r="AI864" i="70" a="1"/>
  <c r="AI859" i="70" a="1"/>
  <c r="AI853" i="70" a="1"/>
  <c r="AI848" i="70" a="1"/>
  <c r="AI842" i="70" a="1"/>
  <c r="AI838" i="70" a="1"/>
  <c r="AI831" i="70" a="1"/>
  <c r="AI827" i="70" a="1"/>
  <c r="AI822" i="70" a="1"/>
  <c r="AI817" i="70" a="1"/>
  <c r="AI812" i="70" a="1"/>
  <c r="AI807" i="70" a="1"/>
  <c r="AI801" i="70" a="1"/>
  <c r="AI796" i="70" a="1"/>
  <c r="AI791" i="70" a="1"/>
  <c r="AI786" i="70" a="1"/>
  <c r="AI781" i="70" a="1"/>
  <c r="AI775" i="70" a="1"/>
  <c r="AI770" i="70" a="1"/>
  <c r="AI765" i="70" a="1"/>
  <c r="AI760" i="70" a="1"/>
  <c r="AI756" i="70" a="1"/>
  <c r="AI751" i="70" a="1"/>
  <c r="AI746" i="70" a="1"/>
  <c r="AI741" i="70" a="1"/>
  <c r="AI736" i="70" a="1"/>
  <c r="AI732" i="70" a="1"/>
  <c r="AI727" i="70" a="1"/>
  <c r="AI723" i="70" a="1"/>
  <c r="AI719" i="70" a="1"/>
  <c r="AI713" i="70" a="1"/>
  <c r="AI709" i="70" a="1"/>
  <c r="AI703" i="70" a="1"/>
  <c r="AI699" i="70" a="1"/>
  <c r="AI695" i="70" a="1"/>
  <c r="AI691" i="70" a="1"/>
  <c r="AI687" i="70" a="1"/>
  <c r="AI683" i="70" a="1"/>
  <c r="AI679" i="70" a="1"/>
  <c r="AI676" i="70" a="1"/>
  <c r="AI672" i="70" a="1"/>
  <c r="AI668" i="70" a="1"/>
  <c r="AI664" i="70" a="1"/>
  <c r="AI660" i="70" a="1"/>
  <c r="AI656" i="70" a="1"/>
  <c r="AI652" i="70" a="1"/>
  <c r="AI648" i="70" a="1"/>
  <c r="AI643" i="70" a="1"/>
  <c r="AI638" i="70" a="1"/>
  <c r="AI633" i="70" a="1"/>
  <c r="AI628" i="70" a="1"/>
  <c r="AI623" i="70" a="1"/>
  <c r="AI620" i="70" a="1"/>
  <c r="AI616" i="70" a="1"/>
  <c r="AI612" i="70" a="1"/>
  <c r="AI608" i="70" a="1"/>
  <c r="AI603" i="70" a="1"/>
  <c r="AI600" i="70" a="1"/>
  <c r="AI594" i="70" a="1"/>
  <c r="AI590" i="70" a="1"/>
  <c r="AI586" i="70" a="1"/>
  <c r="AI580" i="70" a="1"/>
  <c r="AI577" i="70" a="1"/>
  <c r="AI571" i="70" a="1"/>
  <c r="AI567" i="70" a="1"/>
  <c r="AI563" i="70" a="1"/>
  <c r="AI557" i="70" a="1"/>
  <c r="AI554" i="70" a="1"/>
  <c r="AI548" i="70" a="1"/>
  <c r="AI544" i="70" a="1"/>
  <c r="AI541" i="70" a="1"/>
  <c r="AI536" i="70" a="1"/>
  <c r="AI532" i="70" a="1"/>
  <c r="AI526" i="70" a="1"/>
  <c r="AI523" i="70" a="1"/>
  <c r="AI519" i="70" a="1"/>
  <c r="AI514" i="70" a="1"/>
  <c r="AI511" i="70" a="1"/>
  <c r="AI506" i="70" a="1"/>
  <c r="AI504" i="70" a="1"/>
  <c r="AI499" i="70" a="1"/>
  <c r="AI494" i="70" a="1"/>
  <c r="AI490" i="70" a="1"/>
  <c r="AI485" i="70" a="1"/>
  <c r="AI481" i="70" a="1"/>
  <c r="AI478" i="70" a="1"/>
  <c r="AI474" i="70" a="1"/>
  <c r="AI468" i="70" a="1"/>
  <c r="AI465" i="70" a="1"/>
  <c r="AI461" i="70" a="1"/>
  <c r="AI455" i="70" a="1"/>
  <c r="AI453" i="70" a="1"/>
  <c r="AI448" i="70" a="1"/>
  <c r="AI444" i="70" a="1"/>
  <c r="AI439" i="70" a="1"/>
  <c r="AI435" i="70" a="1"/>
  <c r="AI432" i="70" a="1"/>
  <c r="AI429" i="70" a="1"/>
  <c r="AI425" i="70" a="1"/>
  <c r="AI422" i="70" a="1"/>
  <c r="AI419" i="70" a="1"/>
  <c r="AI415" i="70" a="1"/>
  <c r="AI410" i="70" a="1"/>
  <c r="AI407" i="70" a="1"/>
  <c r="AI404" i="70" a="1"/>
  <c r="AI401" i="70" a="1"/>
  <c r="AI395" i="70" a="1"/>
  <c r="AI392" i="70" a="1"/>
  <c r="AI387" i="70" a="1"/>
  <c r="AI381" i="70" a="1"/>
  <c r="AI363" i="70" a="1"/>
  <c r="AI759" i="70" a="1"/>
  <c r="AI763" i="70" a="1"/>
  <c r="AI769" i="70" a="1"/>
  <c r="AI774" i="70" a="1"/>
  <c r="AI338" i="70" a="1"/>
  <c r="AI779" i="70" a="1"/>
  <c r="AI784" i="70" a="1"/>
  <c r="AI790" i="70" a="1"/>
  <c r="AI332" i="70" a="1"/>
  <c r="AI317" i="70" a="1"/>
  <c r="AI307" i="70" a="1"/>
  <c r="AI271" i="70" a="1"/>
  <c r="AI269" i="70" a="1"/>
  <c r="AI267" i="70" a="1"/>
  <c r="AI265" i="70" a="1"/>
  <c r="AI263" i="70" a="1"/>
  <c r="AI262" i="70" a="1"/>
  <c r="AI795" i="70" a="1"/>
  <c r="AI800" i="70" a="1"/>
  <c r="AI805" i="70" a="1"/>
  <c r="AI810" i="70" a="1"/>
  <c r="AI816" i="70" a="1"/>
  <c r="AI821" i="70" a="1"/>
  <c r="AI826" i="70" a="1"/>
  <c r="AI830" i="70" a="1"/>
  <c r="AI836" i="70" a="1"/>
  <c r="AI260" i="70" a="1"/>
  <c r="AI841" i="70" a="1"/>
  <c r="AI847" i="70" a="1"/>
  <c r="AI852" i="70" a="1"/>
  <c r="AI856" i="70" a="1"/>
  <c r="AI862" i="70" a="1"/>
  <c r="AI867" i="70" a="1"/>
  <c r="AI873" i="70" a="1"/>
  <c r="AI878" i="70" a="1"/>
  <c r="AI882" i="70" a="1"/>
  <c r="AI258" i="70" a="1"/>
  <c r="AI887" i="70" a="1"/>
  <c r="AI892" i="70" a="1"/>
  <c r="AI896" i="70" a="1"/>
  <c r="AI900" i="70" a="1"/>
  <c r="AI904" i="70" a="1"/>
  <c r="AI910" i="70" a="1"/>
  <c r="AI914" i="70" a="1"/>
  <c r="AI919" i="70" a="1"/>
  <c r="AI925" i="70" a="1"/>
  <c r="AI255" i="70" a="1"/>
  <c r="AI930" i="70" a="1"/>
  <c r="AI936" i="70" a="1"/>
  <c r="AI940" i="70" a="1"/>
  <c r="AI945" i="70" a="1"/>
  <c r="AI950" i="70" a="1"/>
  <c r="AI956" i="70" a="1"/>
  <c r="AI961" i="70" a="1"/>
  <c r="AI965" i="70" a="1"/>
  <c r="AI971" i="70" a="1"/>
  <c r="AI252" i="70" a="1"/>
  <c r="AI976" i="70" a="1"/>
  <c r="AI981" i="70" a="1"/>
  <c r="AI987" i="70" a="1"/>
  <c r="AI991" i="70" a="1"/>
  <c r="AI997" i="70" a="1"/>
  <c r="AI1002" i="70" a="1"/>
  <c r="AI1007" i="70" a="1"/>
  <c r="AI1013" i="70" a="1"/>
  <c r="AI1017" i="70" a="1"/>
  <c r="AI248" i="70" a="1"/>
  <c r="AI1023" i="70" a="1"/>
  <c r="AI1028" i="70" a="1"/>
  <c r="AI1033" i="70" a="1"/>
  <c r="AI1038" i="70" a="1"/>
  <c r="AI1042" i="70" a="1"/>
  <c r="AI1046" i="70" a="1"/>
  <c r="AI1052" i="70" a="1"/>
  <c r="AI1056" i="70" a="1"/>
  <c r="AI1059" i="70" a="1"/>
  <c r="AI245" i="70" a="1"/>
  <c r="AI1064" i="70" a="1"/>
  <c r="AI1067" i="70" a="1"/>
  <c r="AI1070" i="70" a="1"/>
  <c r="AI1074" i="70" a="1"/>
  <c r="AI1079" i="70" a="1"/>
  <c r="AI1083" i="70" a="1"/>
  <c r="AI1086" i="70" a="1"/>
  <c r="AI1090" i="70" a="1"/>
  <c r="AI1094" i="70" a="1"/>
  <c r="AI243" i="70" a="1"/>
  <c r="AI1098" i="70" a="1"/>
  <c r="AI1102" i="70" a="1"/>
  <c r="AI1106" i="70" a="1"/>
  <c r="AI1110" i="70" a="1"/>
  <c r="AI1114" i="70" a="1"/>
  <c r="AI1118" i="70" a="1"/>
  <c r="AI1122" i="70" a="1"/>
  <c r="AI1126" i="70" a="1"/>
  <c r="AI1130" i="70" a="1"/>
  <c r="AI238" i="70" a="1"/>
  <c r="AI1135" i="70" a="1"/>
  <c r="AI1139" i="70" a="1"/>
  <c r="AI1145" i="70" a="1"/>
  <c r="AI1149" i="70" a="1"/>
  <c r="AI1153" i="70" a="1"/>
  <c r="AI1157" i="70" a="1"/>
  <c r="AI1160" i="70" a="1"/>
  <c r="AI1162" i="70" a="1"/>
  <c r="AI1164" i="70" a="1"/>
  <c r="AI235" i="70" a="1"/>
  <c r="AI210" i="70" a="1"/>
  <c r="AI205" i="70" a="1"/>
  <c r="AI202" i="70" a="1"/>
  <c r="AI198" i="70" a="1"/>
  <c r="AI194" i="70" a="1"/>
  <c r="AI191" i="70" a="1"/>
  <c r="AI187" i="70" a="1"/>
  <c r="AI185" i="70" a="1"/>
  <c r="AI175" i="70" a="1"/>
  <c r="AI174" i="70" a="1"/>
  <c r="AI172" i="70" a="1"/>
  <c r="AI171" i="70" a="1"/>
  <c r="AI169" i="70" a="1"/>
  <c r="AI164" i="70" a="1"/>
  <c r="AI162" i="70" a="1"/>
  <c r="AI159" i="70" a="1"/>
  <c r="AI155" i="70" a="1"/>
  <c r="AI151" i="70" a="1"/>
  <c r="AI148" i="70" a="1"/>
  <c r="AI145" i="70" a="1"/>
  <c r="AI142" i="70" a="1"/>
  <c r="AI132" i="70" a="1"/>
  <c r="AI802" i="70" a="1"/>
  <c r="B338" i="69" a="1"/>
  <c r="N337" i="69" a="1"/>
  <c r="I344" i="69" a="1"/>
  <c r="D344" i="69" a="1"/>
  <c r="N343" i="69" a="1"/>
  <c r="G343" i="69" a="1"/>
  <c r="C343" i="69" a="1"/>
  <c r="N342" i="69" a="1"/>
  <c r="F342" i="69" a="1"/>
  <c r="B342" i="69" a="1"/>
  <c r="J341" i="69" a="1"/>
  <c r="E341" i="69" a="1"/>
  <c r="I340" i="69" a="1"/>
  <c r="F340" i="69" a="1"/>
  <c r="M339" i="69" a="1"/>
  <c r="I339" i="69" a="1"/>
  <c r="C339" i="69" a="1"/>
  <c r="L338" i="69" a="1"/>
  <c r="J343" i="69" a="1"/>
  <c r="C336" i="69" a="1"/>
  <c r="B337" i="69" a="1"/>
  <c r="O337" i="69" a="1"/>
  <c r="N338" i="69" a="1"/>
  <c r="O340" i="69" a="1"/>
  <c r="O341" i="69" a="1"/>
  <c r="K342" i="69" a="1"/>
  <c r="L343" i="69" a="1"/>
  <c r="H338" i="69" a="1"/>
  <c r="G344" i="69" a="1"/>
  <c r="K337" i="69" a="1"/>
  <c r="E337" i="69" a="1"/>
  <c r="N336" i="69" a="1"/>
  <c r="J336" i="69" a="1"/>
  <c r="D336" i="69" a="1"/>
  <c r="J342" i="69" a="1"/>
  <c r="N341" i="69" a="1"/>
  <c r="L340" i="69" a="1"/>
  <c r="C303" i="69" a="1"/>
  <c r="B340" i="69" a="1"/>
  <c r="D339" i="69" a="1"/>
  <c r="E338" i="69" a="1"/>
  <c r="C300" i="69" a="1"/>
  <c r="F337" i="69" a="1"/>
  <c r="C302" i="69" a="1"/>
  <c r="G336" i="69" a="1"/>
  <c r="C305" i="69" a="1"/>
  <c r="B336" i="69" a="1"/>
  <c r="H336" i="69" a="1"/>
  <c r="M336" i="69" a="1"/>
  <c r="D337" i="69" a="1"/>
  <c r="J337" i="69" a="1"/>
  <c r="G338" i="69" a="1"/>
  <c r="K338" i="69" a="1"/>
  <c r="B339" i="69" a="1"/>
  <c r="H339" i="69" a="1"/>
  <c r="L339" i="69" a="1"/>
  <c r="E340" i="69" a="1"/>
  <c r="H340" i="69" a="1"/>
  <c r="N340" i="69" a="1"/>
  <c r="D341" i="69" a="1"/>
  <c r="H341" i="69" a="1"/>
  <c r="E342" i="69" a="1"/>
  <c r="L342" i="69" a="1"/>
  <c r="B343" i="69" a="1"/>
  <c r="F343" i="69" a="1"/>
  <c r="M343" i="69" a="1"/>
  <c r="C344" i="69" a="1"/>
  <c r="H344" i="69" a="1"/>
  <c r="M344" i="69" a="1"/>
  <c r="B344" i="69" a="1"/>
  <c r="C301" i="69" a="1"/>
  <c r="I342" i="69" a="1"/>
  <c r="I341" i="69" a="1"/>
  <c r="K340" i="69" a="1"/>
  <c r="O339" i="69" a="1"/>
  <c r="F336" i="69" a="1"/>
  <c r="L336" i="69" a="1"/>
  <c r="N344" i="69" a="1"/>
  <c r="I337" i="69" a="1"/>
  <c r="M337" i="69" a="1"/>
  <c r="D338" i="69" a="1"/>
  <c r="J338" i="69" a="1"/>
  <c r="O338" i="69" a="1"/>
  <c r="G339" i="69" a="1"/>
  <c r="K339" i="69" a="1"/>
  <c r="D340" i="69" a="1"/>
  <c r="G341" i="69" a="1"/>
  <c r="L344" i="69" a="1"/>
  <c r="K343" i="69" a="1"/>
  <c r="D342" i="69" a="1"/>
  <c r="M341" i="69" a="1"/>
  <c r="M340" i="69" a="1"/>
  <c r="C340" i="69" a="1"/>
  <c r="F339" i="69" a="1"/>
  <c r="F338" i="69" a="1"/>
  <c r="H337" i="69" a="1"/>
  <c r="I336" i="69" a="1"/>
  <c r="H342" i="69" a="1"/>
  <c r="O342" i="69" a="1"/>
  <c r="C306" i="69" a="1"/>
  <c r="E343" i="69" a="1"/>
  <c r="C299" i="69" a="1"/>
  <c r="I343" i="69" a="1"/>
  <c r="O343" i="69" a="1"/>
  <c r="E344" i="69" a="1"/>
  <c r="J344" i="69" a="1"/>
  <c r="O344" i="69" a="1"/>
  <c r="C304" i="69" a="1"/>
  <c r="C307" i="69" a="1"/>
  <c r="E336" i="69" a="1"/>
  <c r="K336" i="69" a="1"/>
  <c r="O336" i="69" a="1"/>
  <c r="G337" i="69" a="1"/>
  <c r="L337" i="69" a="1"/>
  <c r="C338" i="69" a="1"/>
  <c r="I338" i="69" a="1"/>
  <c r="M338" i="69" a="1"/>
  <c r="E339" i="69" a="1"/>
  <c r="J339" i="69" a="1"/>
  <c r="N339" i="69" a="1"/>
  <c r="G340" i="69" a="1"/>
  <c r="J340" i="69" a="1"/>
  <c r="B341" i="69" a="1"/>
  <c r="F341" i="69" a="1"/>
  <c r="K341" i="69" a="1"/>
  <c r="C342" i="69" a="1"/>
  <c r="G342" i="69" a="1"/>
  <c r="M342" i="69" a="1"/>
  <c r="D343" i="69" a="1"/>
  <c r="H343" i="69" a="1"/>
  <c r="F344" i="69" a="1"/>
  <c r="K344" i="69" a="1"/>
  <c r="C341" i="69" a="1"/>
  <c r="L341" i="69" a="1"/>
  <c r="C337" i="69" a="1"/>
  <c r="AI1171" i="69" a="1"/>
  <c r="AI2" i="69" a="1"/>
  <c r="AI984" i="69" a="1"/>
  <c r="AI968" i="69" a="1"/>
  <c r="AI955" i="69" a="1"/>
  <c r="AI940" i="69" a="1"/>
  <c r="AI927" i="69" a="1"/>
  <c r="AI912" i="69" a="1"/>
  <c r="AI898" i="69" a="1"/>
  <c r="AI875" i="69" a="1"/>
  <c r="AI862" i="69" a="1"/>
  <c r="AI846" i="69" a="1"/>
  <c r="AI834" i="69" a="1"/>
  <c r="AI819" i="69" a="1"/>
  <c r="AI806" i="69" a="1"/>
  <c r="AI791" i="69" a="1"/>
  <c r="AI779" i="69" a="1"/>
  <c r="AI764" i="69" a="1"/>
  <c r="AI750" i="69" a="1"/>
  <c r="AI735" i="69" a="1"/>
  <c r="AI722" i="69" a="1"/>
  <c r="AI708" i="69" a="1"/>
  <c r="AI694" i="69" a="1"/>
  <c r="AI684" i="69" a="1"/>
  <c r="AI674" i="69" a="1"/>
  <c r="AI662" i="69" a="1"/>
  <c r="AI650" i="69" a="1"/>
  <c r="AI634" i="69" a="1"/>
  <c r="AI620" i="69" a="1"/>
  <c r="AI608" i="69" a="1"/>
  <c r="AI591" i="69" a="1"/>
  <c r="AI570" i="69" a="1"/>
  <c r="AI556" i="69" a="1"/>
  <c r="AI543" i="69" a="1"/>
  <c r="AI528" i="69" a="1"/>
  <c r="AI461" i="69" a="1"/>
  <c r="AI443" i="69" a="1"/>
  <c r="AI431" i="69" a="1"/>
  <c r="AI417" i="69" a="1"/>
  <c r="AI403" i="69" a="1"/>
  <c r="AI388" i="69" a="1"/>
  <c r="AI375" i="69" a="1"/>
  <c r="AI360" i="69" a="1"/>
  <c r="AI357" i="69" a="1"/>
  <c r="AI348" i="69" a="1"/>
  <c r="AI1012" i="69" a="1"/>
  <c r="AI1026" i="69" a="1"/>
  <c r="AI1046" i="69" a="1"/>
  <c r="AI1062" i="69" a="1"/>
  <c r="AI1074" i="69" a="1"/>
  <c r="AI1090" i="69" a="1"/>
  <c r="AI1105" i="69" a="1"/>
  <c r="AI1118" i="69" a="1"/>
  <c r="AI1131" i="69" a="1"/>
  <c r="AI1146" i="69" a="1"/>
  <c r="AI328" i="69" a="1"/>
  <c r="AI313" i="69" a="1"/>
  <c r="AI1158" i="69" a="1"/>
  <c r="AI1165" i="69" a="1"/>
  <c r="AI299" i="69" a="1"/>
  <c r="AI288" i="69" a="1"/>
  <c r="AI273" i="69" a="1"/>
  <c r="AI234" i="69" a="1"/>
  <c r="AI232" i="69" a="1"/>
  <c r="AI210" i="69" a="1"/>
  <c r="AI206" i="69" a="1"/>
  <c r="AI202" i="69" a="1"/>
  <c r="AI198" i="69" a="1"/>
  <c r="AI187" i="69" a="1"/>
  <c r="AI183" i="69" a="1"/>
  <c r="AI170" i="69" a="1"/>
  <c r="AI167" i="69" a="1"/>
  <c r="AI165" i="69" a="1"/>
  <c r="AI164" i="69" a="1"/>
  <c r="AI160" i="69" a="1"/>
  <c r="AI157" i="69" a="1"/>
  <c r="AI151" i="69" a="1"/>
  <c r="AI141" i="69" a="1"/>
  <c r="AI139" i="69" a="1"/>
  <c r="AI127" i="69" a="1"/>
  <c r="AI122" i="69" a="1"/>
  <c r="AI116" i="69" a="1"/>
  <c r="AI107" i="69" a="1"/>
  <c r="AI86" i="69" a="1"/>
  <c r="AI82" i="69" a="1"/>
  <c r="AI79" i="69" a="1"/>
  <c r="AI66" i="69" a="1"/>
  <c r="AI55" i="69" a="1"/>
  <c r="AI51" i="69" a="1"/>
  <c r="AI49" i="69" a="1"/>
  <c r="AI44" i="69" a="1"/>
  <c r="AI28" i="69" a="1"/>
  <c r="AI21" i="69" a="1"/>
  <c r="AI13" i="69" a="1"/>
  <c r="AI3" i="69" a="1"/>
  <c r="AI1166" i="69" a="1"/>
  <c r="AI1160" i="69" a="1"/>
  <c r="AI1153" i="69" a="1"/>
  <c r="AI1149" i="69" a="1"/>
  <c r="AI1142" i="69" a="1"/>
  <c r="AI1138" i="69" a="1"/>
  <c r="AI1133" i="69" a="1"/>
  <c r="AI1125" i="69" a="1"/>
  <c r="AI1122" i="69" a="1"/>
  <c r="AI1117" i="69" a="1"/>
  <c r="AI1111" i="69" a="1"/>
  <c r="AI1107" i="69" a="1"/>
  <c r="AI1101" i="69" a="1"/>
  <c r="AI1095" i="69" a="1"/>
  <c r="AI1091" i="69" a="1"/>
  <c r="AI1083" i="69" a="1"/>
  <c r="AI1079" i="69" a="1"/>
  <c r="AI1075" i="69" a="1"/>
  <c r="AI1067" i="69" a="1"/>
  <c r="AI1063" i="69" a="1"/>
  <c r="AI1055" i="69" a="1"/>
  <c r="AI1051" i="69" a="1"/>
  <c r="AI1047" i="69" a="1"/>
  <c r="AI1039" i="69" a="1"/>
  <c r="AI1035" i="69" a="1"/>
  <c r="AI1030" i="69" a="1"/>
  <c r="AI1024" i="69" a="1"/>
  <c r="AI1019" i="69" a="1"/>
  <c r="AI1013" i="69" a="1"/>
  <c r="AI1007" i="69" a="1"/>
  <c r="AI1003" i="69" a="1"/>
  <c r="AI997" i="69" a="1"/>
  <c r="AI992" i="69" a="1"/>
  <c r="AI986" i="69" a="1"/>
  <c r="AI981" i="69" a="1"/>
  <c r="AI976" i="69" a="1"/>
  <c r="AI969" i="69" a="1"/>
  <c r="AI964" i="69" a="1"/>
  <c r="AI958" i="69" a="1"/>
  <c r="AI953" i="69" a="1"/>
  <c r="AI948" i="69" a="1"/>
  <c r="AI942" i="69" a="1"/>
  <c r="AI937" i="69" a="1"/>
  <c r="AI930" i="69" a="1"/>
  <c r="AI925" i="69" a="1"/>
  <c r="AI920" i="69" a="1"/>
  <c r="AI914" i="69" a="1"/>
  <c r="AI909" i="69" a="1"/>
  <c r="AI902" i="69" a="1"/>
  <c r="AI897" i="69" a="1"/>
  <c r="AI892" i="69" a="1"/>
  <c r="AI876" i="69" a="1"/>
  <c r="AI863" i="69" a="1"/>
  <c r="AI848" i="69" a="1"/>
  <c r="AI835" i="69" a="1"/>
  <c r="AI818" i="69" a="1"/>
  <c r="AI803" i="69" a="1"/>
  <c r="AI790" i="69" a="1"/>
  <c r="AI775" i="69" a="1"/>
  <c r="AI762" i="69" a="1"/>
  <c r="AI746" i="69" a="1"/>
  <c r="AI732" i="69" a="1"/>
  <c r="AI718" i="69" a="1"/>
  <c r="AI704" i="69" a="1"/>
  <c r="AI693" i="69" a="1"/>
  <c r="AI689" i="69" a="1"/>
  <c r="AI685" i="69" a="1"/>
  <c r="AI682" i="69" a="1"/>
  <c r="AI678" i="69" a="1"/>
  <c r="AI673" i="69" a="1"/>
  <c r="AI669" i="69" a="1"/>
  <c r="AI664" i="69" a="1"/>
  <c r="AI659" i="69" a="1"/>
  <c r="AI656" i="69" a="1"/>
  <c r="AI648" i="69" a="1"/>
  <c r="AI644" i="69" a="1"/>
  <c r="AI637" i="69" a="1"/>
  <c r="AI632" i="69" a="1"/>
  <c r="AI628" i="69" a="1"/>
  <c r="AI622" i="69" a="1"/>
  <c r="AI617" i="69" a="1"/>
  <c r="AI612" i="69" a="1"/>
  <c r="AI606" i="69" a="1"/>
  <c r="AI602" i="69" a="1"/>
  <c r="AI596" i="69" a="1"/>
  <c r="AI550" i="69" a="1"/>
  <c r="AI533" i="69" a="1"/>
  <c r="AI516" i="69" a="1"/>
  <c r="AI504" i="69" a="1"/>
  <c r="AI491" i="69" a="1"/>
  <c r="AI478" i="69" a="1"/>
  <c r="AI460" i="69" a="1"/>
  <c r="AI448" i="69" a="1"/>
  <c r="AI425" i="69" a="1"/>
  <c r="AI411" i="69" a="1"/>
  <c r="AI397" i="69" a="1"/>
  <c r="AI382" i="69" a="1"/>
  <c r="AI369" i="69" a="1"/>
  <c r="AI10" i="69" a="1"/>
  <c r="AI15" i="69" a="1"/>
  <c r="AI18" i="69" a="1"/>
  <c r="AI23" i="69" a="1"/>
  <c r="AI27" i="69" a="1"/>
  <c r="AI338" i="69" a="1"/>
  <c r="AI30" i="69" a="1"/>
  <c r="AI336" i="69" a="1"/>
  <c r="AI334" i="69" a="1"/>
  <c r="AI319" i="69" a="1"/>
  <c r="AI39" i="69" a="1"/>
  <c r="AI303" i="69" a="1"/>
  <c r="AI300" i="69" a="1"/>
  <c r="AI67" i="69" a="1"/>
  <c r="AI295" i="69" a="1"/>
  <c r="AI290" i="69" a="1"/>
  <c r="AI284" i="69" a="1"/>
  <c r="AI278" i="69" a="1"/>
  <c r="AI274" i="69" a="1"/>
  <c r="AI270" i="69" a="1"/>
  <c r="AI269" i="69" a="1"/>
  <c r="AI268" i="69" a="1"/>
  <c r="AI267" i="69" a="1"/>
  <c r="AI266" i="69" a="1"/>
  <c r="AI265" i="69" a="1"/>
  <c r="AI264" i="69" a="1"/>
  <c r="AI263" i="69" a="1"/>
  <c r="AI73" i="69" a="1"/>
  <c r="AI77" i="69" a="1"/>
  <c r="AI83" i="69" a="1"/>
  <c r="AI259" i="69" a="1"/>
  <c r="AI254" i="69" a="1"/>
  <c r="AI92" i="69" a="1"/>
  <c r="AI100" i="69" a="1"/>
  <c r="AI104" i="69" a="1"/>
  <c r="AI110" i="69" a="1"/>
  <c r="AI112" i="69" a="1"/>
  <c r="AI120" i="69" a="1"/>
  <c r="AI135" i="69" a="1"/>
  <c r="AI142" i="69" a="1"/>
  <c r="AI148" i="69" a="1"/>
  <c r="AI246" i="69" a="1"/>
  <c r="AI166" i="69" a="1"/>
  <c r="AI169" i="69" a="1"/>
  <c r="AI175" i="69" a="1"/>
  <c r="AI179" i="69" a="1"/>
  <c r="AI181" i="69" a="1"/>
  <c r="AI184" i="69" a="1"/>
  <c r="AI239" i="69" a="1"/>
  <c r="AI223" i="69" a="1"/>
  <c r="AI224" i="69" a="1"/>
  <c r="AI236" i="69" a="1"/>
  <c r="AI229" i="69" a="1"/>
  <c r="AI211" i="69" a="1"/>
  <c r="AI207" i="69" a="1"/>
  <c r="AI203" i="69" a="1"/>
  <c r="AI199" i="69" a="1"/>
  <c r="AI195" i="69" a="1"/>
  <c r="AI162" i="69" a="1"/>
  <c r="AI156" i="69" a="1"/>
  <c r="AI143" i="69" a="1"/>
  <c r="AI125" i="69" a="1"/>
  <c r="AI115" i="69" a="1"/>
  <c r="AI108" i="69" a="1"/>
  <c r="AI98" i="69" a="1"/>
  <c r="AI95" i="69" a="1"/>
  <c r="AI81" i="69" a="1"/>
  <c r="AI65" i="69" a="1"/>
  <c r="AI56" i="69" a="1"/>
  <c r="AI45" i="69" a="1"/>
  <c r="AI40" i="69" a="1"/>
  <c r="AI36" i="69" a="1"/>
  <c r="AI31" i="69" a="1"/>
  <c r="AI26" i="69" a="1"/>
  <c r="AI22" i="69" a="1"/>
  <c r="AI17" i="69" a="1"/>
  <c r="AI12" i="69" a="1"/>
  <c r="AI8" i="69" a="1"/>
  <c r="AI1168" i="69" a="1"/>
  <c r="AI1157" i="69" a="1"/>
  <c r="AI1144" i="69" a="1"/>
  <c r="AI1130" i="69" a="1"/>
  <c r="AI1086" i="69" a="1"/>
  <c r="AI1071" i="69" a="1"/>
  <c r="AI1058" i="69" a="1"/>
  <c r="AI1043" i="69" a="1"/>
  <c r="AI1029" i="69" a="1"/>
  <c r="AI1016" i="69" a="1"/>
  <c r="AI1001" i="69" a="1"/>
  <c r="AI988" i="69" a="1"/>
  <c r="AI973" i="69" a="1"/>
  <c r="AI959" i="69" a="1"/>
  <c r="AI945" i="69" a="1"/>
  <c r="AI933" i="69" a="1"/>
  <c r="AI918" i="69" a="1"/>
  <c r="AI905" i="69" a="1"/>
  <c r="AI889" i="69" a="1"/>
  <c r="AI885" i="69" a="1"/>
  <c r="AI880" i="69" a="1"/>
  <c r="AI873" i="69" a="1"/>
  <c r="AI869" i="69" a="1"/>
  <c r="AI861" i="69" a="1"/>
  <c r="AI857" i="69" a="1"/>
  <c r="AI852" i="69" a="1"/>
  <c r="AI845" i="69" a="1"/>
  <c r="AI841" i="69" a="1"/>
  <c r="AI833" i="69" a="1"/>
  <c r="AI828" i="69" a="1"/>
  <c r="AI823" i="69" a="1"/>
  <c r="AI816" i="69" a="1"/>
  <c r="AI812" i="69" a="1"/>
  <c r="AI805" i="69" a="1"/>
  <c r="AI800" i="69" a="1"/>
  <c r="AI795" i="69" a="1"/>
  <c r="AI788" i="69" a="1"/>
  <c r="AI784" i="69" a="1"/>
  <c r="AI777" i="69" a="1"/>
  <c r="AI772" i="69" a="1"/>
  <c r="AI767" i="69" a="1"/>
  <c r="AI760" i="69" a="1"/>
  <c r="AI756" i="69" a="1"/>
  <c r="AI749" i="69" a="1"/>
  <c r="AI744" i="69" a="1"/>
  <c r="AI740" i="69" a="1"/>
  <c r="AI733" i="69" a="1"/>
  <c r="AI728" i="69" a="1"/>
  <c r="AI723" i="69" a="1"/>
  <c r="AI716" i="69" a="1"/>
  <c r="AI712" i="69" a="1"/>
  <c r="AI705" i="69" a="1"/>
  <c r="AI700" i="69" a="1"/>
  <c r="AI695" i="69" a="1"/>
  <c r="AI690" i="69" a="1"/>
  <c r="AI686" i="69" a="1"/>
  <c r="AI680" i="69" a="1"/>
  <c r="AI676" i="69" a="1"/>
  <c r="AI671" i="69" a="1"/>
  <c r="AI668" i="69" a="1"/>
  <c r="AI663" i="69" a="1"/>
  <c r="AI658" i="69" a="1"/>
  <c r="AI653" i="69" a="1"/>
  <c r="AI646" i="69" a="1"/>
  <c r="AI642" i="69" a="1"/>
  <c r="AI635" i="69" a="1"/>
  <c r="AI630" i="69" a="1"/>
  <c r="AI626" i="69" a="1"/>
  <c r="AI619" i="69" a="1"/>
  <c r="AI615" i="69" a="1"/>
  <c r="AI610" i="69" a="1"/>
  <c r="AI604" i="69" a="1"/>
  <c r="AI600" i="69" a="1"/>
  <c r="AI594" i="69" a="1"/>
  <c r="AI590" i="69" a="1"/>
  <c r="AI586" i="69" a="1"/>
  <c r="AI582" i="69" a="1"/>
  <c r="AI578" i="69" a="1"/>
  <c r="AI572" i="69" a="1"/>
  <c r="AI567" i="69" a="1"/>
  <c r="AI562" i="69" a="1"/>
  <c r="AI557" i="69" a="1"/>
  <c r="AI552" i="69" a="1"/>
  <c r="AI545" i="69" a="1"/>
  <c r="AI540" i="69" a="1"/>
  <c r="AI535" i="69" a="1"/>
  <c r="AI529" i="69" a="1"/>
  <c r="AI524" i="69" a="1"/>
  <c r="AI518" i="69" a="1"/>
  <c r="AI513" i="69" a="1"/>
  <c r="AI508" i="69" a="1"/>
  <c r="AI503" i="69" a="1"/>
  <c r="AI498" i="69" a="1"/>
  <c r="AI493" i="69" a="1"/>
  <c r="AI488" i="69" a="1"/>
  <c r="AI483" i="69" a="1"/>
  <c r="AI477" i="69" a="1"/>
  <c r="AI472" i="69" a="1"/>
  <c r="AI468" i="69" a="1"/>
  <c r="AI463" i="69" a="1"/>
  <c r="AI457" i="69" a="1"/>
  <c r="AI453" i="69" a="1"/>
  <c r="AI447" i="69" a="1"/>
  <c r="AI442" i="69" a="1"/>
  <c r="AI438" i="69" a="1"/>
  <c r="AI433" i="69" a="1"/>
  <c r="AI427" i="69" a="1"/>
  <c r="AI422" i="69" a="1"/>
  <c r="AI416" i="69" a="1"/>
  <c r="AI410" i="69" a="1"/>
  <c r="AI405" i="69" a="1"/>
  <c r="AI399" i="69" a="1"/>
  <c r="AI394" i="69" a="1"/>
  <c r="AI389" i="69" a="1"/>
  <c r="AI383" i="69" a="1"/>
  <c r="AI377" i="69" a="1"/>
  <c r="AI371" i="69" a="1"/>
  <c r="AI366" i="69" a="1"/>
  <c r="AI361" i="69" a="1"/>
  <c r="AI359" i="69" a="1"/>
  <c r="AI358" i="69" a="1"/>
  <c r="AI351" i="69" a="1"/>
  <c r="AI347" i="69" a="1"/>
  <c r="AI226" i="69" a="1"/>
  <c r="AI272" i="69" a="1"/>
  <c r="AI287" i="69" a="1"/>
  <c r="AI302" i="69" a="1"/>
  <c r="AI315" i="69" a="1"/>
  <c r="AI329" i="69" a="1"/>
  <c r="AI342" i="69" a="1"/>
  <c r="AI1156" i="69" a="1"/>
  <c r="AI350" i="69" a="1"/>
  <c r="AI1143" i="69" a="1"/>
  <c r="AI352" i="69" a="1"/>
  <c r="AI355" i="69" a="1"/>
  <c r="AI374" i="69" a="1"/>
  <c r="AI387" i="69" a="1"/>
  <c r="AI402" i="69" a="1"/>
  <c r="AI415" i="69" a="1"/>
  <c r="AI430" i="69" a="1"/>
  <c r="AI451" i="69" a="1"/>
  <c r="AI464" i="69" a="1"/>
  <c r="AI479" i="69" a="1"/>
  <c r="AI494" i="69" a="1"/>
  <c r="AI335" i="69" a="1"/>
  <c r="AI330" i="69" a="1"/>
  <c r="AI323" i="69" a="1"/>
  <c r="AI318" i="69" a="1"/>
  <c r="AI312" i="69" a="1"/>
  <c r="AI307" i="69" a="1"/>
  <c r="AI509" i="69" a="1"/>
  <c r="AI522" i="69" a="1"/>
  <c r="AI536" i="69" a="1"/>
  <c r="AI549" i="69" a="1"/>
  <c r="AI563" i="69" a="1"/>
  <c r="AI576" i="69" a="1"/>
  <c r="AI298" i="69" a="1"/>
  <c r="AI292" i="69" a="1"/>
  <c r="AI286" i="69" a="1"/>
  <c r="AI281" i="69" a="1"/>
  <c r="AI276" i="69" a="1"/>
  <c r="AI231" i="69" a="1"/>
  <c r="AI227" i="69" a="1"/>
  <c r="AI191" i="69" a="1"/>
  <c r="AI190" i="69" a="1"/>
  <c r="AI161" i="69" a="1"/>
  <c r="AI150" i="69" a="1"/>
  <c r="AI147" i="69" a="1"/>
  <c r="AI145" i="69" a="1"/>
  <c r="AI109" i="69" a="1"/>
  <c r="AI101" i="69" a="1"/>
  <c r="AI94" i="69" a="1"/>
  <c r="AI87" i="69" a="1"/>
  <c r="AI75" i="69" a="1"/>
  <c r="AI69" i="69" a="1"/>
  <c r="AI64" i="69" a="1"/>
  <c r="AI58" i="69" a="1"/>
  <c r="AI54" i="69" a="1"/>
  <c r="AI52" i="69" a="1"/>
  <c r="AI48" i="69" a="1"/>
  <c r="AI43" i="69" a="1"/>
  <c r="AI38" i="69" a="1"/>
  <c r="AI32" i="69" a="1"/>
  <c r="AI25" i="69" a="1"/>
  <c r="AI9" i="69" a="1"/>
  <c r="AI5" i="69" a="1"/>
  <c r="AI1167" i="69" a="1"/>
  <c r="AI1159" i="69" a="1"/>
  <c r="AI1152" i="69" a="1"/>
  <c r="AI1148" i="69" a="1"/>
  <c r="AI1141" i="69" a="1"/>
  <c r="AI1137" i="69" a="1"/>
  <c r="AI1132" i="69" a="1"/>
  <c r="AI1126" i="69" a="1"/>
  <c r="AI1121" i="69" a="1"/>
  <c r="AI1116" i="69" a="1"/>
  <c r="AI1110" i="69" a="1"/>
  <c r="AI1106" i="69" a="1"/>
  <c r="AI1102" i="69" a="1"/>
  <c r="AI1096" i="69" a="1"/>
  <c r="AI1092" i="69" a="1"/>
  <c r="AI1084" i="69" a="1"/>
  <c r="AI1080" i="69" a="1"/>
  <c r="AI1076" i="69" a="1"/>
  <c r="AI1068" i="69" a="1"/>
  <c r="AI1064" i="69" a="1"/>
  <c r="AI1056" i="69" a="1"/>
  <c r="AI1052" i="69" a="1"/>
  <c r="AI1048" i="69" a="1"/>
  <c r="AI1040" i="69" a="1"/>
  <c r="AI1036" i="69" a="1"/>
  <c r="AI1032" i="69" a="1"/>
  <c r="AI1025" i="69" a="1"/>
  <c r="AI1020" i="69" a="1"/>
  <c r="AI1014" i="69" a="1"/>
  <c r="AI1008" i="69" a="1"/>
  <c r="AI1004" i="69" a="1"/>
  <c r="AI998" i="69" a="1"/>
  <c r="AI991" i="69" a="1"/>
  <c r="AI985" i="69" a="1"/>
  <c r="AI980" i="69" a="1"/>
  <c r="AI975" i="69" a="1"/>
  <c r="AI970" i="69" a="1"/>
  <c r="AI965" i="69" a="1"/>
  <c r="AI957" i="69" a="1"/>
  <c r="AI952" i="69" a="1"/>
  <c r="AI947" i="69" a="1"/>
  <c r="AI941" i="69" a="1"/>
  <c r="AI936" i="69" a="1"/>
  <c r="AI929" i="69" a="1"/>
  <c r="AI924" i="69" a="1"/>
  <c r="AI919" i="69" a="1"/>
  <c r="AI913" i="69" a="1"/>
  <c r="AI908" i="69" a="1"/>
  <c r="AI901" i="69" a="1"/>
  <c r="AI896" i="69" a="1"/>
  <c r="AI891" i="69" a="1"/>
  <c r="AI886" i="69" a="1"/>
  <c r="AI882" i="69" a="1"/>
  <c r="AI874" i="69" a="1"/>
  <c r="AI870" i="69" a="1"/>
  <c r="AI866" i="69" a="1"/>
  <c r="AI858" i="69" a="1"/>
  <c r="AI854" i="69" a="1"/>
  <c r="AI847" i="69" a="1"/>
  <c r="AI842" i="69" a="1"/>
  <c r="AI837" i="69" a="1"/>
  <c r="AI830" i="69" a="1"/>
  <c r="AI826" i="69" a="1"/>
  <c r="AI820" i="69" a="1"/>
  <c r="AI814" i="69" a="1"/>
  <c r="AI810" i="69" a="1"/>
  <c r="AI802" i="69" a="1"/>
  <c r="AI798" i="69" a="1"/>
  <c r="AI792" i="69" a="1"/>
  <c r="AI786" i="69" a="1"/>
  <c r="AI782" i="69" a="1"/>
  <c r="AI774" i="69" a="1"/>
  <c r="AI770" i="69" a="1"/>
  <c r="AI763" i="69" a="1"/>
  <c r="AI758" i="69" a="1"/>
  <c r="AI754" i="69" a="1"/>
  <c r="AI747" i="69" a="1"/>
  <c r="AI742" i="69" a="1"/>
  <c r="AI736" i="69" a="1"/>
  <c r="AI730" i="69" a="1"/>
  <c r="AI726" i="69" a="1"/>
  <c r="AI719" i="69" a="1"/>
  <c r="AI714" i="69" a="1"/>
  <c r="AI710" i="69" a="1"/>
  <c r="AI702" i="69" a="1"/>
  <c r="AI698" i="69" a="1"/>
  <c r="AI652" i="69" a="1"/>
  <c r="AI640" i="69" a="1"/>
  <c r="AI624" i="69" a="1"/>
  <c r="AI614" i="69" a="1"/>
  <c r="AI598" i="69" a="1"/>
  <c r="AI585" i="69" a="1"/>
  <c r="AI581" i="69" a="1"/>
  <c r="AI577" i="69" a="1"/>
  <c r="AI571" i="69" a="1"/>
  <c r="AI566" i="69" a="1"/>
  <c r="AI561" i="69" a="1"/>
  <c r="AI555" i="69" a="1"/>
  <c r="AI551" i="69" a="1"/>
  <c r="AI544" i="69" a="1"/>
  <c r="AI539" i="69" a="1"/>
  <c r="AI534" i="69" a="1"/>
  <c r="AI527" i="69" a="1"/>
  <c r="AI523" i="69" a="1"/>
  <c r="AI517" i="69" a="1"/>
  <c r="AI512" i="69" a="1"/>
  <c r="AI507" i="69" a="1"/>
  <c r="AI502" i="69" a="1"/>
  <c r="AI497" i="69" a="1"/>
  <c r="AI492" i="69" a="1"/>
  <c r="AI487" i="69" a="1"/>
  <c r="AI482" i="69" a="1"/>
  <c r="AI476" i="69" a="1"/>
  <c r="AI471" i="69" a="1"/>
  <c r="AI467" i="69" a="1"/>
  <c r="AI462" i="69" a="1"/>
  <c r="AI456" i="69" a="1"/>
  <c r="AI452" i="69" a="1"/>
  <c r="AI446" i="69" a="1"/>
  <c r="AI441" i="69" a="1"/>
  <c r="AI437" i="69" a="1"/>
  <c r="AI432" i="69" a="1"/>
  <c r="AI426" i="69" a="1"/>
  <c r="AI421" i="69" a="1"/>
  <c r="AI414" i="69" a="1"/>
  <c r="AI409" i="69" a="1"/>
  <c r="AI404" i="69" a="1"/>
  <c r="AI398" i="69" a="1"/>
  <c r="AI393" i="69" a="1"/>
  <c r="AI386" i="69" a="1"/>
  <c r="AI381" i="69" a="1"/>
  <c r="AI376" i="69" a="1"/>
  <c r="AI370" i="69" a="1"/>
  <c r="AI365" i="69" a="1"/>
  <c r="AI346" i="69" a="1"/>
  <c r="AI996" i="69" a="1"/>
  <c r="AI599" i="69" a="1"/>
  <c r="AI625" i="69" a="1"/>
  <c r="AI641" i="69" a="1"/>
  <c r="AI654" i="69" a="1"/>
  <c r="AI699" i="69" a="1"/>
  <c r="AI703" i="69" a="1"/>
  <c r="AI711" i="69" a="1"/>
  <c r="AI341" i="69" a="1"/>
  <c r="AI715" i="69" a="1"/>
  <c r="AI720" i="69" a="1"/>
  <c r="AI727" i="69" a="1"/>
  <c r="AI731" i="69" a="1"/>
  <c r="AI738" i="69" a="1"/>
  <c r="AI743" i="69" a="1"/>
  <c r="AI748" i="69" a="1"/>
  <c r="AI755" i="69" a="1"/>
  <c r="AI759" i="69" a="1"/>
  <c r="AI766" i="69" a="1"/>
  <c r="AI337" i="69" a="1"/>
  <c r="AI771" i="69" a="1"/>
  <c r="AI776" i="69" a="1"/>
  <c r="AI783" i="69" a="1"/>
  <c r="AI787" i="69" a="1"/>
  <c r="AI794" i="69" a="1"/>
  <c r="AI331" i="69" a="1"/>
  <c r="AI325" i="69" a="1"/>
  <c r="AI320" i="69" a="1"/>
  <c r="AI314" i="69" a="1"/>
  <c r="AI308" i="69" a="1"/>
  <c r="AI306" i="69" a="1"/>
  <c r="AI799" i="69" a="1"/>
  <c r="AI804" i="69" a="1"/>
  <c r="AI811" i="69" a="1"/>
  <c r="AI815" i="69" a="1"/>
  <c r="AI822" i="69" a="1"/>
  <c r="AI296" i="69" a="1"/>
  <c r="AI291" i="69" a="1"/>
  <c r="AI285" i="69" a="1"/>
  <c r="AI280" i="69" a="1"/>
  <c r="AI275" i="69" a="1"/>
  <c r="AI827" i="69" a="1"/>
  <c r="AI831" i="69" a="1"/>
  <c r="AI839" i="69" a="1"/>
  <c r="AI843" i="69" a="1"/>
  <c r="AI850" i="69" a="1"/>
  <c r="AI855" i="69" a="1"/>
  <c r="AI859" i="69" a="1"/>
  <c r="AI867" i="69" a="1"/>
  <c r="AI871" i="69" a="1"/>
  <c r="AI878" i="69" a="1"/>
  <c r="AI883" i="69" a="1"/>
  <c r="AI887" i="69" a="1"/>
  <c r="AI894" i="69" a="1"/>
  <c r="AI899" i="69" a="1"/>
  <c r="AI243" i="69" a="1"/>
  <c r="AI220" i="69" a="1"/>
  <c r="AI214" i="69" a="1"/>
  <c r="AI204" i="69" a="1"/>
  <c r="AI200" i="69" a="1"/>
  <c r="AI196" i="69" a="1"/>
  <c r="AI194" i="69" a="1"/>
  <c r="AI182" i="69" a="1"/>
  <c r="AI177" i="69" a="1"/>
  <c r="AI174" i="69" a="1"/>
  <c r="AI171" i="69" a="1"/>
  <c r="AI155" i="69" a="1"/>
  <c r="AI152" i="69" a="1"/>
  <c r="AI144" i="69" a="1"/>
  <c r="AI137" i="69" a="1"/>
  <c r="AI128" i="69" a="1"/>
  <c r="AI124" i="69" a="1"/>
  <c r="AI119" i="69" a="1"/>
  <c r="AI106" i="69" a="1"/>
  <c r="AI96" i="69" a="1"/>
  <c r="AI91" i="69" a="1"/>
  <c r="AI88" i="69" a="1"/>
  <c r="AI85" i="69" a="1"/>
  <c r="AI76" i="69" a="1"/>
  <c r="AI71" i="69" a="1"/>
  <c r="AI60" i="69" a="1"/>
  <c r="AI47" i="69" a="1"/>
  <c r="AI34" i="69" a="1"/>
  <c r="AI7" i="69" a="1"/>
  <c r="AI1169" i="69" a="1"/>
  <c r="AI1163" i="69" a="1"/>
  <c r="AI1155" i="69" a="1"/>
  <c r="AI1151" i="69" a="1"/>
  <c r="AI1147" i="69" a="1"/>
  <c r="AI1140" i="69" a="1"/>
  <c r="AI1135" i="69" a="1"/>
  <c r="AI1128" i="69" a="1"/>
  <c r="AI1124" i="69" a="1"/>
  <c r="AI1120" i="69" a="1"/>
  <c r="AI1113" i="69" a="1"/>
  <c r="AI1109" i="69" a="1"/>
  <c r="AI1104" i="69" a="1"/>
  <c r="AI1098" i="69" a="1"/>
  <c r="AI1094" i="69" a="1"/>
  <c r="AI1088" i="69" a="1"/>
  <c r="AI1082" i="69" a="1"/>
  <c r="AI1078" i="69" a="1"/>
  <c r="AI1070" i="69" a="1"/>
  <c r="AI1066" i="69" a="1"/>
  <c r="AI1061" i="69" a="1"/>
  <c r="AI1054" i="69" a="1"/>
  <c r="AI1050" i="69" a="1"/>
  <c r="AI1042" i="69" a="1"/>
  <c r="AI1038" i="69" a="1"/>
  <c r="AI1034" i="69" a="1"/>
  <c r="AI1028" i="69" a="1"/>
  <c r="AI1022" i="69" a="1"/>
  <c r="AI1017" i="69" a="1"/>
  <c r="AI1011" i="69" a="1"/>
  <c r="AI1006" i="69" a="1"/>
  <c r="AI1000" i="69" a="1"/>
  <c r="AI994" i="69" a="1"/>
  <c r="AI989" i="69" a="1"/>
  <c r="AI983" i="69" a="1"/>
  <c r="AI979" i="69" a="1"/>
  <c r="AI972" i="69" a="1"/>
  <c r="AI967" i="69" a="1"/>
  <c r="AI962" i="69" a="1"/>
  <c r="AI956" i="69" a="1"/>
  <c r="AI951" i="69" a="1"/>
  <c r="AI944" i="69" a="1"/>
  <c r="AI939" i="69" a="1"/>
  <c r="AI934" i="69" a="1"/>
  <c r="AI928" i="69" a="1"/>
  <c r="AI923" i="69" a="1"/>
  <c r="AI916" i="69" a="1"/>
  <c r="AI911" i="69" a="1"/>
  <c r="AI906" i="69" a="1"/>
  <c r="AI900" i="69" a="1"/>
  <c r="AI895" i="69" a="1"/>
  <c r="AI888" i="69" a="1"/>
  <c r="AI884" i="69" a="1"/>
  <c r="AI879" i="69" a="1"/>
  <c r="AI872" i="69" a="1"/>
  <c r="AI868" i="69" a="1"/>
  <c r="AI860" i="69" a="1"/>
  <c r="AI856" i="69" a="1"/>
  <c r="AI851" i="69" a="1"/>
  <c r="AI844" i="69" a="1"/>
  <c r="AI840" i="69" a="1"/>
  <c r="AI832" i="69" a="1"/>
  <c r="AI829" i="69" a="1"/>
  <c r="AI824" i="69" a="1"/>
  <c r="AI817" i="69" a="1"/>
  <c r="AI813" i="69" a="1"/>
  <c r="AI807" i="69" a="1"/>
  <c r="AI801" i="69" a="1"/>
  <c r="AI796" i="69" a="1"/>
  <c r="AI789" i="69" a="1"/>
  <c r="AI785" i="69" a="1"/>
  <c r="AI778" i="69" a="1"/>
  <c r="AI773" i="69" a="1"/>
  <c r="AI769" i="69" a="1"/>
  <c r="AI761" i="69" a="1"/>
  <c r="AI757" i="69" a="1"/>
  <c r="AI751" i="69" a="1"/>
  <c r="AI745" i="69" a="1"/>
  <c r="AI741" i="69" a="1"/>
  <c r="AI734" i="69" a="1"/>
  <c r="AI729" i="69" a="1"/>
  <c r="AI724" i="69" a="1"/>
  <c r="AI717" i="69" a="1"/>
  <c r="AI713" i="69" a="1"/>
  <c r="AI706" i="69" a="1"/>
  <c r="AI701" i="69" a="1"/>
  <c r="AI665" i="69" a="1"/>
  <c r="AI660" i="69" a="1"/>
  <c r="AI655" i="69" a="1"/>
  <c r="AI647" i="69" a="1"/>
  <c r="AI643" i="69" a="1"/>
  <c r="AI636" i="69" a="1"/>
  <c r="AI631" i="69" a="1"/>
  <c r="AI627" i="69" a="1"/>
  <c r="AI621" i="69" a="1"/>
  <c r="AI616" i="69" a="1"/>
  <c r="AI611" i="69" a="1"/>
  <c r="AI605" i="69" a="1"/>
  <c r="AI601" i="69" a="1"/>
  <c r="AI595" i="69" a="1"/>
  <c r="AI592" i="69" a="1"/>
  <c r="AI587" i="69" a="1"/>
  <c r="AI583" i="69" a="1"/>
  <c r="AI579" i="69" a="1"/>
  <c r="AI574" i="69" a="1"/>
  <c r="AI568" i="69" a="1"/>
  <c r="AI564" i="69" a="1"/>
  <c r="AI558" i="69" a="1"/>
  <c r="AI553" i="69" a="1"/>
  <c r="AI547" i="69" a="1"/>
  <c r="AI541" i="69" a="1"/>
  <c r="AI537" i="69" a="1"/>
  <c r="AI530" i="69" a="1"/>
  <c r="AI525" i="69" a="1"/>
  <c r="AI520" i="69" a="1"/>
  <c r="AI514" i="69" a="1"/>
  <c r="AI510" i="69" a="1"/>
  <c r="AI505" i="69" a="1"/>
  <c r="AI500" i="69" a="1"/>
  <c r="AI495" i="69" a="1"/>
  <c r="AI489" i="69" a="1"/>
  <c r="AI484" i="69" a="1"/>
  <c r="AI480" i="69" a="1"/>
  <c r="AI474" i="69" a="1"/>
  <c r="AI469" i="69" a="1"/>
  <c r="AI465" i="69" a="1"/>
  <c r="AI458" i="69" a="1"/>
  <c r="AI454" i="69" a="1"/>
  <c r="AI449" i="69" a="1"/>
  <c r="AI444" i="69" a="1"/>
  <c r="AI439" i="69" a="1"/>
  <c r="AI435" i="69" a="1"/>
  <c r="AI429" i="69" a="1"/>
  <c r="AI424" i="69" a="1"/>
  <c r="AI419" i="69" a="1"/>
  <c r="AI413" i="69" a="1"/>
  <c r="AI407" i="69" a="1"/>
  <c r="AI401" i="69" a="1"/>
  <c r="AI396" i="69" a="1"/>
  <c r="AI391" i="69" a="1"/>
  <c r="AI385" i="69" a="1"/>
  <c r="AI380" i="69" a="1"/>
  <c r="AI373" i="69" a="1"/>
  <c r="AI368" i="69" a="1"/>
  <c r="AI363" i="69" a="1"/>
  <c r="AI903" i="69" a="1"/>
  <c r="AI910" i="69" a="1"/>
  <c r="AI915" i="69" a="1"/>
  <c r="AI922" i="69" a="1"/>
  <c r="AI339" i="69" a="1"/>
  <c r="AI926" i="69" a="1"/>
  <c r="AI931" i="69" a="1"/>
  <c r="AI938" i="69" a="1"/>
  <c r="AI943" i="69" a="1"/>
  <c r="AI324" i="69" a="1"/>
  <c r="AI310" i="69" a="1"/>
  <c r="AI304" i="69" a="1"/>
  <c r="AI950" i="69" a="1"/>
  <c r="AI293" i="69" a="1"/>
  <c r="AI279" i="69" a="1"/>
  <c r="AI954" i="69" a="1"/>
  <c r="AI960" i="69" a="1"/>
  <c r="AI966" i="69" a="1"/>
  <c r="AI971" i="69" a="1"/>
  <c r="AI978" i="69" a="1"/>
  <c r="AI982" i="69" a="1"/>
  <c r="AI987" i="69" a="1"/>
  <c r="AI993" i="69" a="1"/>
  <c r="AI999" i="69" a="1"/>
  <c r="AI1005" i="69" a="1"/>
  <c r="AI1010" i="69" a="1"/>
  <c r="AI1015" i="69" a="1"/>
  <c r="AI1021" i="69" a="1"/>
  <c r="AI1027" i="69" a="1"/>
  <c r="AI1033" i="69" a="1"/>
  <c r="AI1037" i="69" a="1"/>
  <c r="AI1041" i="69" a="1"/>
  <c r="AI1049" i="69" a="1"/>
  <c r="AI1053" i="69" a="1"/>
  <c r="AI1060" i="69" a="1"/>
  <c r="AI1065" i="69" a="1"/>
  <c r="AI1069" i="69" a="1"/>
  <c r="AI258" i="69" a="1"/>
  <c r="AI1077" i="69" a="1"/>
  <c r="AI1081" i="69" a="1"/>
  <c r="AI1087" i="69" a="1"/>
  <c r="AI1093" i="69" a="1"/>
  <c r="AI1097" i="69" a="1"/>
  <c r="AI1103" i="69" a="1"/>
  <c r="AI1108" i="69" a="1"/>
  <c r="AI1112" i="69" a="1"/>
  <c r="AI1119" i="69" a="1"/>
  <c r="AI252" i="69" a="1"/>
  <c r="AI1123" i="69" a="1"/>
  <c r="AI1127" i="69" a="1"/>
  <c r="AI1134" i="69" a="1"/>
  <c r="AI1139" i="69" a="1"/>
  <c r="AI1145" i="69" a="1"/>
  <c r="AI1150" i="69" a="1"/>
  <c r="AI1154" i="69" a="1"/>
  <c r="AI1162" i="69" a="1"/>
  <c r="AI1164" i="69" a="1"/>
  <c r="AI245" i="69" a="1"/>
  <c r="AI228" i="69" a="1"/>
  <c r="AI222" i="69" a="1"/>
  <c r="AI221" i="69" a="1"/>
  <c r="AI219" i="69" a="1"/>
  <c r="AI218" i="69" a="1"/>
  <c r="AI217" i="69" a="1"/>
  <c r="AI213" i="69" a="1"/>
  <c r="AI212" i="69" a="1"/>
  <c r="AI208" i="69" a="1"/>
  <c r="AI205" i="69" a="1"/>
  <c r="AI201" i="69" a="1"/>
  <c r="AI188" i="69" a="1"/>
  <c r="AI185" i="69" a="1"/>
  <c r="AI178" i="69" a="1"/>
  <c r="AI176" i="69" a="1"/>
  <c r="AI168" i="69" a="1"/>
  <c r="AI158" i="69" a="1"/>
  <c r="AI154" i="69" a="1"/>
  <c r="AI149" i="69" a="1"/>
  <c r="AI138" i="69" a="1"/>
  <c r="AI131" i="69" a="1"/>
  <c r="AI126" i="69" a="1"/>
  <c r="AI121" i="69" a="1"/>
  <c r="AI117" i="69" a="1"/>
  <c r="AI113" i="69" a="1"/>
  <c r="AI111" i="69" a="1"/>
  <c r="AI103" i="69" a="1"/>
  <c r="AI90" i="69" a="1"/>
  <c r="AI84" i="69" a="1"/>
  <c r="AI78" i="69" a="1"/>
  <c r="AI72" i="69" a="1"/>
  <c r="AI63" i="69" a="1"/>
  <c r="AI59" i="69" a="1"/>
  <c r="AI35" i="69" a="1"/>
  <c r="AI19" i="69" a="1"/>
  <c r="AI6" i="69" a="1"/>
  <c r="AI1170" i="69" a="1"/>
  <c r="AI1161" i="69" a="1"/>
  <c r="AI1136" i="69" a="1"/>
  <c r="AI1115" i="69" a="1"/>
  <c r="AI1100" i="69" a="1"/>
  <c r="AI1089" i="69" a="1"/>
  <c r="AI1073" i="69" a="1"/>
  <c r="AI1059" i="69" a="1"/>
  <c r="AI1044" i="69" a="1"/>
  <c r="AI1031" i="69" a="1"/>
  <c r="AI1018" i="69" a="1"/>
  <c r="AI1002" i="69" a="1"/>
  <c r="AI990" i="69" a="1"/>
  <c r="AI974" i="69" a="1"/>
  <c r="AI961" i="69" a="1"/>
  <c r="AI946" i="69" a="1"/>
  <c r="AI932" i="69" a="1"/>
  <c r="AI917" i="69" a="1"/>
  <c r="AI904" i="69" a="1"/>
  <c r="AI890" i="69" a="1"/>
  <c r="AI877" i="69" a="1"/>
  <c r="AI864" i="69" a="1"/>
  <c r="AI849" i="69" a="1"/>
  <c r="AI836" i="69" a="1"/>
  <c r="AI821" i="69" a="1"/>
  <c r="AI808" i="69" a="1"/>
  <c r="AI793" i="69" a="1"/>
  <c r="AI780" i="69" a="1"/>
  <c r="AI765" i="69" a="1"/>
  <c r="AI752" i="69" a="1"/>
  <c r="AI737" i="69" a="1"/>
  <c r="AI725" i="69" a="1"/>
  <c r="AI709" i="69" a="1"/>
  <c r="AI696" i="69" a="1"/>
  <c r="AI692" i="69" a="1"/>
  <c r="AI687" i="69" a="1"/>
  <c r="AI681" i="69" a="1"/>
  <c r="AI677" i="69" a="1"/>
  <c r="AI672" i="69" a="1"/>
  <c r="AI670" i="69" a="1"/>
  <c r="AI666" i="69" a="1"/>
  <c r="AI661" i="69" a="1"/>
  <c r="AI657" i="69" a="1"/>
  <c r="AI649" i="69" a="1"/>
  <c r="AI645" i="69" a="1"/>
  <c r="AI638" i="69" a="1"/>
  <c r="AI633" i="69" a="1"/>
  <c r="AI629" i="69" a="1"/>
  <c r="AI623" i="69" a="1"/>
  <c r="AI618" i="69" a="1"/>
  <c r="AI613" i="69" a="1"/>
  <c r="AI607" i="69" a="1"/>
  <c r="AI603" i="69" a="1"/>
  <c r="AI597" i="69" a="1"/>
  <c r="AI593" i="69" a="1"/>
  <c r="AI588" i="69" a="1"/>
  <c r="AI584" i="69" a="1"/>
  <c r="AI580" i="69" a="1"/>
  <c r="AI575" i="69" a="1"/>
  <c r="AI569" i="69" a="1"/>
  <c r="AI565" i="69" a="1"/>
  <c r="AI559" i="69" a="1"/>
  <c r="AI554" i="69" a="1"/>
  <c r="AI548" i="69" a="1"/>
  <c r="AI542" i="69" a="1"/>
  <c r="AI538" i="69" a="1"/>
  <c r="AI531" i="69" a="1"/>
  <c r="AI526" i="69" a="1"/>
  <c r="AI521" i="69" a="1"/>
  <c r="AI515" i="69" a="1"/>
  <c r="AI511" i="69" a="1"/>
  <c r="AI506" i="69" a="1"/>
  <c r="AI501" i="69" a="1"/>
  <c r="AI496" i="69" a="1"/>
  <c r="AI490" i="69" a="1"/>
  <c r="AI485" i="69" a="1"/>
  <c r="AI481" i="69" a="1"/>
  <c r="AI475" i="69" a="1"/>
  <c r="AI470" i="69" a="1"/>
  <c r="AI466" i="69" a="1"/>
  <c r="AI459" i="69" a="1"/>
  <c r="AI455" i="69" a="1"/>
  <c r="AI450" i="69" a="1"/>
  <c r="AI445" i="69" a="1"/>
  <c r="AI440" i="69" a="1"/>
  <c r="AI434" i="69" a="1"/>
  <c r="AI428" i="69" a="1"/>
  <c r="AI423" i="69" a="1"/>
  <c r="AI418" i="69" a="1"/>
  <c r="AI412" i="69" a="1"/>
  <c r="AI406" i="69" a="1"/>
  <c r="AI400" i="69" a="1"/>
  <c r="AI395" i="69" a="1"/>
  <c r="AI390" i="69" a="1"/>
  <c r="AI384" i="69" a="1"/>
  <c r="AI378" i="69" a="1"/>
  <c r="AI372" i="69" a="1"/>
  <c r="AI367" i="69" a="1"/>
  <c r="AI362" i="69" a="1"/>
  <c r="AI356" i="69" a="1"/>
  <c r="AI354" i="69" a="1"/>
  <c r="AI349" i="69" a="1"/>
  <c r="AI345" i="69" a="1"/>
  <c r="AI11" i="69" a="1"/>
  <c r="AI16" i="69" a="1"/>
  <c r="AI20" i="69" a="1"/>
  <c r="AI29" i="69" a="1"/>
  <c r="AI37" i="69" a="1"/>
  <c r="AI42" i="69" a="1"/>
  <c r="AI62" i="69" a="1"/>
  <c r="AI70" i="69" a="1"/>
  <c r="AI93" i="69" a="1"/>
  <c r="AI99" i="69" a="1"/>
  <c r="AI105" i="69" a="1"/>
  <c r="AI340" i="69" a="1"/>
  <c r="AI130" i="69" a="1"/>
  <c r="AI133" i="69" a="1"/>
  <c r="AI140" i="69" a="1"/>
  <c r="AI146" i="69" a="1"/>
  <c r="AI163" i="69" a="1"/>
  <c r="AI173" i="69" a="1"/>
  <c r="AI180" i="69" a="1"/>
  <c r="AI186" i="69" a="1"/>
  <c r="AI192" i="69" a="1"/>
  <c r="AI193" i="69" a="1"/>
  <c r="AI197" i="69" a="1"/>
  <c r="AI209" i="69" a="1"/>
  <c r="AI332" i="69" a="1"/>
  <c r="AI326" i="69" a="1"/>
  <c r="AI321" i="69" a="1"/>
  <c r="AI316" i="69" a="1"/>
  <c r="AI309" i="69" a="1"/>
  <c r="AI225" i="69" a="1"/>
  <c r="AI301" i="69" a="1"/>
  <c r="AI294" i="69" a="1"/>
  <c r="AI289" i="69" a="1"/>
  <c r="AI282" i="69" a="1"/>
  <c r="AI277" i="69" a="1"/>
  <c r="AI271" i="69" a="1"/>
  <c r="AI230" i="69" a="1"/>
  <c r="AI237" i="69" a="1"/>
  <c r="AI240" i="69" a="1"/>
  <c r="AI242" i="69" a="1"/>
  <c r="AI247" i="69" a="1"/>
  <c r="AI249" i="69" a="1"/>
  <c r="AI251" i="69" a="1"/>
  <c r="AI256" i="69" a="1"/>
  <c r="AI255" i="69" a="1"/>
  <c r="AI257" i="69" a="1"/>
  <c r="AI260" i="69" a="1"/>
  <c r="AI261" i="69" a="1"/>
  <c r="AI262" i="69" a="1"/>
  <c r="AI283" i="69" a="1"/>
  <c r="AI297" i="69" a="1"/>
  <c r="AI305" i="69" a="1"/>
  <c r="AI311" i="69" a="1"/>
  <c r="AI317" i="69" a="1"/>
  <c r="AI322" i="69" a="1"/>
  <c r="AI327" i="69" a="1"/>
  <c r="AI333" i="69" a="1"/>
  <c r="AI343" i="69" a="1"/>
  <c r="AI344" i="69" a="1"/>
  <c r="AI353" i="69" a="1"/>
  <c r="AI364" i="69" a="1"/>
  <c r="AI379" i="69" a="1"/>
  <c r="AI253" i="69" a="1"/>
  <c r="AI392" i="69" a="1"/>
  <c r="AI408" i="69" a="1"/>
  <c r="AI420" i="69" a="1"/>
  <c r="AI436" i="69" a="1"/>
  <c r="AI473" i="69" a="1"/>
  <c r="AI486" i="69" a="1"/>
  <c r="AI499" i="69" a="1"/>
  <c r="AI519" i="69" a="1"/>
  <c r="AI532" i="69" a="1"/>
  <c r="AI250" i="69" a="1"/>
  <c r="AI546" i="69" a="1"/>
  <c r="AI560" i="69" a="1"/>
  <c r="AI573" i="69" a="1"/>
  <c r="AI609" i="69" a="1"/>
  <c r="AI639" i="69" a="1"/>
  <c r="AI651" i="69" a="1"/>
  <c r="AI667" i="69" a="1"/>
  <c r="AI675" i="69" a="1"/>
  <c r="AI679" i="69" a="1"/>
  <c r="AI248" i="69" a="1"/>
  <c r="AI683" i="69" a="1"/>
  <c r="AI688" i="69" a="1"/>
  <c r="AI691" i="69" a="1"/>
  <c r="AI697" i="69" a="1"/>
  <c r="AI244" i="69" a="1"/>
  <c r="AI707" i="69" a="1"/>
  <c r="AI721" i="69" a="1"/>
  <c r="AI739" i="69" a="1"/>
  <c r="AI753" i="69" a="1"/>
  <c r="AI768" i="69" a="1"/>
  <c r="AI781" i="69" a="1"/>
  <c r="AI797" i="69" a="1"/>
  <c r="AI809" i="69" a="1"/>
  <c r="AI825" i="69" a="1"/>
  <c r="AI241" i="69" a="1"/>
  <c r="AI838" i="69" a="1"/>
  <c r="AI853" i="69" a="1"/>
  <c r="AI865" i="69" a="1"/>
  <c r="AI881" i="69" a="1"/>
  <c r="AI893" i="69" a="1"/>
  <c r="AI907" i="69" a="1"/>
  <c r="AI921" i="69" a="1"/>
  <c r="AI935" i="69" a="1"/>
  <c r="AI949" i="69" a="1"/>
  <c r="AI963" i="69" a="1"/>
  <c r="AI977" i="69" a="1"/>
  <c r="AI995" i="69" a="1"/>
  <c r="AI238" i="69" a="1"/>
  <c r="AI1009" i="69" a="1"/>
  <c r="AI1023" i="69" a="1"/>
  <c r="AI1045" i="69" a="1"/>
  <c r="AI1057" i="69" a="1"/>
  <c r="AI1072" i="69" a="1"/>
  <c r="AI1085" i="69" a="1"/>
  <c r="AI1099" i="69" a="1"/>
  <c r="AI1114" i="69" a="1"/>
  <c r="AI1129" i="69" a="1"/>
  <c r="AI235" i="69" a="1"/>
  <c r="AI233" i="69" a="1"/>
  <c r="AI216" i="69" a="1"/>
  <c r="AI215" i="69" a="1"/>
  <c r="AI189" i="69" a="1"/>
  <c r="AI172" i="69" a="1"/>
  <c r="AI159" i="69" a="1"/>
  <c r="AI153" i="69" a="1"/>
  <c r="AI136" i="69" a="1"/>
  <c r="AI134" i="69" a="1"/>
  <c r="AI132" i="69" a="1"/>
  <c r="AI129" i="69" a="1"/>
  <c r="AI123" i="69" a="1"/>
  <c r="AI118" i="69" a="1"/>
  <c r="AI114" i="69" a="1"/>
  <c r="AI102" i="69" a="1"/>
  <c r="AI97" i="69" a="1"/>
  <c r="AI89" i="69" a="1"/>
  <c r="AI80" i="69" a="1"/>
  <c r="AI74" i="69" a="1"/>
  <c r="AI68" i="69" a="1"/>
  <c r="AI61" i="69" a="1"/>
  <c r="AI57" i="69" a="1"/>
  <c r="AI53" i="69" a="1"/>
  <c r="AI50" i="69" a="1"/>
  <c r="AI46" i="69" a="1"/>
  <c r="AI41" i="69" a="1"/>
  <c r="AI33" i="69" a="1"/>
  <c r="AI24" i="69" a="1"/>
  <c r="AI14" i="69" a="1"/>
  <c r="AI4" i="69" a="1"/>
  <c r="AI589" i="69" a="1"/>
  <c r="H340" i="68" a="1"/>
  <c r="B338" i="68" a="1"/>
  <c r="H337" i="68" a="1"/>
  <c r="C337" i="68" a="1"/>
  <c r="J344" i="68" a="1"/>
  <c r="F344" i="68" a="1"/>
  <c r="D336" i="68" a="1"/>
  <c r="K337" i="68" a="1"/>
  <c r="J338" i="68" a="1"/>
  <c r="I339" i="68" a="1"/>
  <c r="G340" i="68" a="1"/>
  <c r="G341" i="68" a="1"/>
  <c r="G342" i="68" a="1"/>
  <c r="F343" i="68" a="1"/>
  <c r="E344" i="68" a="1"/>
  <c r="L336" i="68" a="1"/>
  <c r="G336" i="68" a="1"/>
  <c r="B336" i="68" a="1"/>
  <c r="D338" i="68" a="1"/>
  <c r="I338" i="68" a="1"/>
  <c r="O338" i="68" a="1"/>
  <c r="F339" i="68" a="1"/>
  <c r="K339" i="68" a="1"/>
  <c r="B340" i="68" a="1"/>
  <c r="F340" i="68" a="1"/>
  <c r="L340" i="68" a="1"/>
  <c r="C341" i="68" a="1"/>
  <c r="I341" i="68" a="1"/>
  <c r="M341" i="68" a="1"/>
  <c r="D342" i="68" a="1"/>
  <c r="J342" i="68" a="1"/>
  <c r="O339" i="68" a="1"/>
  <c r="G343" i="68" a="1"/>
  <c r="K343" i="68" a="1"/>
  <c r="B344" i="68" a="1"/>
  <c r="H344" i="68" a="1"/>
  <c r="L344" i="68" a="1"/>
  <c r="J339" i="68" a="1"/>
  <c r="D339" i="68" a="1"/>
  <c r="M338" i="68" a="1"/>
  <c r="H338" i="68" a="1"/>
  <c r="C338" i="68" a="1"/>
  <c r="L337" i="68" a="1"/>
  <c r="F337" i="68" a="1"/>
  <c r="B337" i="68" a="1"/>
  <c r="K336" i="68" a="1"/>
  <c r="F336" i="68" a="1"/>
  <c r="M343" i="68" a="1"/>
  <c r="I343" i="68" a="1"/>
  <c r="E340" i="68" a="1"/>
  <c r="K340" i="68" a="1"/>
  <c r="E339" i="68" a="1"/>
  <c r="B341" i="68" a="1"/>
  <c r="N344" i="68" a="1"/>
  <c r="C344" i="68" a="1"/>
  <c r="O344" i="68" a="1"/>
  <c r="N342" i="68" a="1"/>
  <c r="N341" i="68" a="1"/>
  <c r="N339" i="68" a="1"/>
  <c r="N337" i="68" a="1"/>
  <c r="D343" i="68" a="1"/>
  <c r="L342" i="68" a="1"/>
  <c r="H341" i="68" a="1"/>
  <c r="L341" i="68" a="1"/>
  <c r="H342" i="68" a="1"/>
  <c r="C305" i="68" a="1"/>
  <c r="C304" i="68" a="1"/>
  <c r="C342" i="68" a="1"/>
  <c r="I342" i="68" a="1"/>
  <c r="B342" i="68" a="1"/>
  <c r="C299" i="68" a="1"/>
  <c r="C343" i="68" a="1"/>
  <c r="C300" i="68" a="1"/>
  <c r="K341" i="68" a="1"/>
  <c r="M336" i="68" a="1"/>
  <c r="N338" i="68" a="1"/>
  <c r="N340" i="68" a="1"/>
  <c r="M337" i="68" a="1"/>
  <c r="N343" i="68" a="1"/>
  <c r="M342" i="68" a="1"/>
  <c r="E343" i="68" a="1"/>
  <c r="J343" i="68" a="1"/>
  <c r="O343" i="68" a="1"/>
  <c r="G344" i="68" a="1"/>
  <c r="K344" i="68" a="1"/>
  <c r="E341" i="68" a="1"/>
  <c r="O340" i="68" a="1"/>
  <c r="J340" i="68" a="1"/>
  <c r="D340" i="68" a="1"/>
  <c r="M339" i="68" a="1"/>
  <c r="H339" i="68" a="1"/>
  <c r="C336" i="68" a="1"/>
  <c r="H336" i="68" a="1"/>
  <c r="N336" i="68" a="1"/>
  <c r="D337" i="68" a="1"/>
  <c r="I337" i="68" a="1"/>
  <c r="O337" i="68" a="1"/>
  <c r="E338" i="68" a="1"/>
  <c r="K338" i="68" a="1"/>
  <c r="B339" i="68" a="1"/>
  <c r="G339" i="68" a="1"/>
  <c r="L339" i="68" a="1"/>
  <c r="C340" i="68" a="1"/>
  <c r="I340" i="68" a="1"/>
  <c r="M340" i="68" a="1"/>
  <c r="D341" i="68" a="1"/>
  <c r="J341" i="68" a="1"/>
  <c r="O341" i="68" a="1"/>
  <c r="F342" i="68" a="1"/>
  <c r="K342" i="68" a="1"/>
  <c r="B343" i="68" a="1"/>
  <c r="H343" i="68" a="1"/>
  <c r="L343" i="68" a="1"/>
  <c r="D344" i="68" a="1"/>
  <c r="I344" i="68" a="1"/>
  <c r="M344" i="68" a="1"/>
  <c r="E342" i="68" a="1"/>
  <c r="F341" i="68" a="1"/>
  <c r="C303" i="68" a="1"/>
  <c r="C306" i="68" a="1"/>
  <c r="I336" i="68" a="1"/>
  <c r="G337" i="68" a="1"/>
  <c r="F338" i="68" a="1"/>
  <c r="C339" i="68" a="1"/>
  <c r="L338" i="68" a="1"/>
  <c r="C301" i="68" a="1"/>
  <c r="C302" i="68" a="1"/>
  <c r="G338" i="68" a="1"/>
  <c r="C307" i="68" a="1"/>
  <c r="E336" i="68" a="1"/>
  <c r="J336" i="68" a="1"/>
  <c r="O336" i="68" a="1"/>
  <c r="E337" i="68" a="1"/>
  <c r="J337" i="68" a="1"/>
  <c r="O342" i="68" a="1"/>
  <c r="AI1171" i="68" a="1"/>
  <c r="AI6" i="68" a="1"/>
  <c r="AI347" i="68" a="1"/>
  <c r="AI355" i="68" a="1"/>
  <c r="AI360" i="68" a="1"/>
  <c r="AI366" i="68" a="1"/>
  <c r="AI372" i="68" a="1"/>
  <c r="AI377" i="68" a="1"/>
  <c r="AI382" i="68" a="1"/>
  <c r="AI389" i="68" a="1"/>
  <c r="AI394" i="68" a="1"/>
  <c r="AI401" i="68" a="1"/>
  <c r="AI406" i="68" a="1"/>
  <c r="AI411" i="68" a="1"/>
  <c r="AI417" i="68" a="1"/>
  <c r="AI422" i="68" a="1"/>
  <c r="AI428" i="68" a="1"/>
  <c r="AI434" i="68" a="1"/>
  <c r="AI439" i="68" a="1"/>
  <c r="AI445" i="68" a="1"/>
  <c r="AI450" i="68" a="1"/>
  <c r="AI455" i="68" a="1"/>
  <c r="AI460" i="68" a="1"/>
  <c r="AI467" i="68" a="1"/>
  <c r="AI471" i="68" a="1"/>
  <c r="AI476" i="68" a="1"/>
  <c r="AI483" i="68" a="1"/>
  <c r="AI488" i="68" a="1"/>
  <c r="AI332" i="68" a="1"/>
  <c r="AI327" i="68" a="1"/>
  <c r="AI322" i="68" a="1"/>
  <c r="AI316" i="68" a="1"/>
  <c r="AI310" i="68" a="1"/>
  <c r="AI493" i="68" a="1"/>
  <c r="AI305" i="68" a="1"/>
  <c r="AI304" i="68" a="1"/>
  <c r="AI499" i="68" a="1"/>
  <c r="AI502" i="68" a="1"/>
  <c r="AI508" i="68" a="1"/>
  <c r="AI513" i="68" a="1"/>
  <c r="AI518" i="68" a="1"/>
  <c r="AI295" i="68" a="1"/>
  <c r="AI290" i="68" a="1"/>
  <c r="AI286" i="68" a="1"/>
  <c r="AI280" i="68" a="1"/>
  <c r="AI276" i="68" a="1"/>
  <c r="AI272" i="68" a="1"/>
  <c r="AI523" i="68" a="1"/>
  <c r="AI271" i="68" a="1"/>
  <c r="AI529" i="68" a="1"/>
  <c r="AI536" i="68" a="1"/>
  <c r="AI541" i="68" a="1"/>
  <c r="AI548" i="68" a="1"/>
  <c r="AI553" i="68" a="1"/>
  <c r="AI231" i="68" a="1"/>
  <c r="AI212" i="68" a="1"/>
  <c r="AI210" i="68" a="1"/>
  <c r="AI205" i="68" a="1"/>
  <c r="AI201" i="68" a="1"/>
  <c r="AI188" i="68" a="1"/>
  <c r="AI180" i="68" a="1"/>
  <c r="AI167" i="68" a="1"/>
  <c r="AI162" i="68" a="1"/>
  <c r="AI148" i="68" a="1"/>
  <c r="AI142" i="68" a="1"/>
  <c r="AI118" i="68" a="1"/>
  <c r="AI111" i="68" a="1"/>
  <c r="AI94" i="68" a="1"/>
  <c r="AI83" i="68" a="1"/>
  <c r="AI70" i="68" a="1"/>
  <c r="AI62" i="68" a="1"/>
  <c r="AI48" i="68" a="1"/>
  <c r="AI40" i="68" a="1"/>
  <c r="AI33" i="68" a="1"/>
  <c r="AI26" i="68" a="1"/>
  <c r="AI18" i="68" a="1"/>
  <c r="AI12" i="68" a="1"/>
  <c r="AI5" i="68" a="1"/>
  <c r="AI558" i="68" a="1"/>
  <c r="AI1169" i="68" a="1"/>
  <c r="AI1153" i="68" a="1"/>
  <c r="AI1137" i="68" a="1"/>
  <c r="AI1125" i="68" a="1"/>
  <c r="AI1108" i="68" a="1"/>
  <c r="AI1098" i="68" a="1"/>
  <c r="AI1081" i="68" a="1"/>
  <c r="AI1062" i="68" a="1"/>
  <c r="AI1053" i="68" a="1"/>
  <c r="AI1041" i="68" a="1"/>
  <c r="AI1030" i="68" a="1"/>
  <c r="AI1021" i="68" a="1"/>
  <c r="AI1014" i="68" a="1"/>
  <c r="AI1003" i="68" a="1"/>
  <c r="AI992" i="68" a="1"/>
  <c r="AI982" i="68" a="1"/>
  <c r="AI967" i="68" a="1"/>
  <c r="AI960" i="68" a="1"/>
  <c r="AI955" i="68" a="1"/>
  <c r="AI951" i="68" a="1"/>
  <c r="AI948" i="68" a="1"/>
  <c r="AI946" i="68" a="1"/>
  <c r="AI941" i="68" a="1"/>
  <c r="AI938" i="68" a="1"/>
  <c r="AI935" i="68" a="1"/>
  <c r="AI930" i="68" a="1"/>
  <c r="AI926" i="68" a="1"/>
  <c r="AI920" i="68" a="1"/>
  <c r="AI917" i="68" a="1"/>
  <c r="AI913" i="68" a="1"/>
  <c r="AI907" i="68" a="1"/>
  <c r="AI904" i="68" a="1"/>
  <c r="AI899" i="68" a="1"/>
  <c r="AI896" i="68" a="1"/>
  <c r="AI892" i="68" a="1"/>
  <c r="AI888" i="68" a="1"/>
  <c r="AI884" i="68" a="1"/>
  <c r="AI878" i="68" a="1"/>
  <c r="AI874" i="68" a="1"/>
  <c r="AI868" i="68" a="1"/>
  <c r="AI863" i="68" a="1"/>
  <c r="AI857" i="68" a="1"/>
  <c r="AI852" i="68" a="1"/>
  <c r="AI846" i="68" a="1"/>
  <c r="AI841" i="68" a="1"/>
  <c r="AI832" i="68" a="1"/>
  <c r="AI819" i="68" a="1"/>
  <c r="AI804" i="68" a="1"/>
  <c r="AI793" i="68" a="1"/>
  <c r="AI782" i="68" a="1"/>
  <c r="AI771" i="68" a="1"/>
  <c r="AI757" i="68" a="1"/>
  <c r="AI744" i="68" a="1"/>
  <c r="AI729" i="68" a="1"/>
  <c r="AI716" i="68" a="1"/>
  <c r="AI701" i="68" a="1"/>
  <c r="AI689" i="68" a="1"/>
  <c r="AI674" i="68" a="1"/>
  <c r="AI661" i="68" a="1"/>
  <c r="AI648" i="68" a="1"/>
  <c r="AI635" i="68" a="1"/>
  <c r="AI609" i="68" a="1"/>
  <c r="AI594" i="68" a="1"/>
  <c r="AI581" i="68" a="1"/>
  <c r="AI565" i="68" a="1"/>
  <c r="AI552" i="68" a="1"/>
  <c r="AI537" i="68" a="1"/>
  <c r="AI525" i="68" a="1"/>
  <c r="AI510" i="68" a="1"/>
  <c r="AI500" i="68" a="1"/>
  <c r="AI484" i="68" a="1"/>
  <c r="AI472" i="68" a="1"/>
  <c r="AI456" i="68" a="1"/>
  <c r="AI441" i="68" a="1"/>
  <c r="AI426" i="68" a="1"/>
  <c r="AI413" i="68" a="1"/>
  <c r="AI397" i="68" a="1"/>
  <c r="AI385" i="68" a="1"/>
  <c r="AI370" i="68" a="1"/>
  <c r="AI358" i="68" a="1"/>
  <c r="AI354" i="68" a="1"/>
  <c r="AI352" i="68" a="1"/>
  <c r="AI346" i="68" a="1"/>
  <c r="AI564" i="68" a="1"/>
  <c r="AI569" i="68" a="1"/>
  <c r="AI576" i="68" a="1"/>
  <c r="AI580" i="68" a="1"/>
  <c r="AI586" i="68" a="1"/>
  <c r="AI592" i="68" a="1"/>
  <c r="AI597" i="68" a="1"/>
  <c r="AI604" i="68" a="1"/>
  <c r="AI608" i="68" a="1"/>
  <c r="AI614" i="68" a="1"/>
  <c r="AI620" i="68" a="1"/>
  <c r="AI624" i="68" a="1"/>
  <c r="AI628" i="68" a="1"/>
  <c r="AI636" i="68" a="1"/>
  <c r="AI640" i="68" a="1"/>
  <c r="AI645" i="68" a="1"/>
  <c r="AI652" i="68" a="1"/>
  <c r="AI656" i="68" a="1"/>
  <c r="AI663" i="68" a="1"/>
  <c r="AI668" i="68" a="1"/>
  <c r="AI672" i="68" a="1"/>
  <c r="AI679" i="68" a="1"/>
  <c r="AI684" i="68" a="1"/>
  <c r="AI690" i="68" a="1"/>
  <c r="AI695" i="68" a="1"/>
  <c r="AI331" i="68" a="1"/>
  <c r="AI326" i="68" a="1"/>
  <c r="AI321" i="68" a="1"/>
  <c r="AI314" i="68" a="1"/>
  <c r="AI309" i="68" a="1"/>
  <c r="AI306" i="68" a="1"/>
  <c r="AI699" i="68" a="1"/>
  <c r="AI707" i="68" a="1"/>
  <c r="AI711" i="68" a="1"/>
  <c r="AI717" i="68" a="1"/>
  <c r="AI723" i="68" a="1"/>
  <c r="AI728" i="68" a="1"/>
  <c r="AI298" i="68" a="1"/>
  <c r="AI293" i="68" a="1"/>
  <c r="AI288" i="68" a="1"/>
  <c r="AI284" i="68" a="1"/>
  <c r="AI279" i="68" a="1"/>
  <c r="AI274" i="68" a="1"/>
  <c r="AI735" i="68" a="1"/>
  <c r="AI739" i="68" a="1"/>
  <c r="AI270" i="68" a="1"/>
  <c r="AI745" i="68" a="1"/>
  <c r="AI751" i="68" a="1"/>
  <c r="AI755" i="68" a="1"/>
  <c r="AI763" i="68" a="1"/>
  <c r="AI222" i="68" a="1"/>
  <c r="AI199" i="68" a="1"/>
  <c r="AI176" i="68" a="1"/>
  <c r="AI165" i="68" a="1"/>
  <c r="AI157" i="68" a="1"/>
  <c r="AI152" i="68" a="1"/>
  <c r="AI149" i="68" a="1"/>
  <c r="AI147" i="68" a="1"/>
  <c r="AI139" i="68" a="1"/>
  <c r="AI132" i="68" a="1"/>
  <c r="AI126" i="68" a="1"/>
  <c r="AI122" i="68" a="1"/>
  <c r="AI119" i="68" a="1"/>
  <c r="AI116" i="68" a="1"/>
  <c r="AI114" i="68" a="1"/>
  <c r="AI106" i="68" a="1"/>
  <c r="AI96" i="68" a="1"/>
  <c r="AI92" i="68" a="1"/>
  <c r="AI86" i="68" a="1"/>
  <c r="AI80" i="68" a="1"/>
  <c r="AI74" i="68" a="1"/>
  <c r="AI63" i="68" a="1"/>
  <c r="AI61" i="68" a="1"/>
  <c r="AI54" i="68" a="1"/>
  <c r="AI47" i="68" a="1"/>
  <c r="AI35" i="68" a="1"/>
  <c r="AI21" i="68" a="1"/>
  <c r="AI13" i="68" a="1"/>
  <c r="AI1168" i="68" a="1"/>
  <c r="AI1160" i="68" a="1"/>
  <c r="AI1157" i="68" a="1"/>
  <c r="AI1150" i="68" a="1"/>
  <c r="AI1146" i="68" a="1"/>
  <c r="AI1140" i="68" a="1"/>
  <c r="AI1133" i="68" a="1"/>
  <c r="AI1127" i="68" a="1"/>
  <c r="AI1121" i="68" a="1"/>
  <c r="AI1117" i="68" a="1"/>
  <c r="AI1112" i="68" a="1"/>
  <c r="AI1105" i="68" a="1"/>
  <c r="AI1100" i="68" a="1"/>
  <c r="AI1093" i="68" a="1"/>
  <c r="AI1089" i="68" a="1"/>
  <c r="AI1084" i="68" a="1"/>
  <c r="AI1077" i="68" a="1"/>
  <c r="AI1073" i="68" a="1"/>
  <c r="AI1067" i="68" a="1"/>
  <c r="AI1063" i="68" a="1"/>
  <c r="AI1058" i="68" a="1"/>
  <c r="AI1054" i="68" a="1"/>
  <c r="AI932" i="68" a="1"/>
  <c r="AI922" i="68" a="1"/>
  <c r="AI908" i="68" a="1"/>
  <c r="AI898" i="68" a="1"/>
  <c r="AI889" i="68" a="1"/>
  <c r="AI879" i="68" a="1"/>
  <c r="AI855" i="68" a="1"/>
  <c r="AI840" i="68" a="1"/>
  <c r="AI830" i="68" a="1"/>
  <c r="AI815" i="68" a="1"/>
  <c r="AI802" i="68" a="1"/>
  <c r="AI791" i="68" a="1"/>
  <c r="AI779" i="68" a="1"/>
  <c r="AI768" i="68" a="1"/>
  <c r="AI756" i="68" a="1"/>
  <c r="AI740" i="68" a="1"/>
  <c r="AI727" i="68" a="1"/>
  <c r="AI712" i="68" a="1"/>
  <c r="AI700" i="68" a="1"/>
  <c r="AI685" i="68" a="1"/>
  <c r="AI673" i="68" a="1"/>
  <c r="AI657" i="68" a="1"/>
  <c r="AI644" i="68" a="1"/>
  <c r="AI631" i="68" a="1"/>
  <c r="AI615" i="68" a="1"/>
  <c r="AI602" i="68" a="1"/>
  <c r="AI588" i="68" a="1"/>
  <c r="AI575" i="68" a="1"/>
  <c r="AI560" i="68" a="1"/>
  <c r="AI545" i="68" a="1"/>
  <c r="AI531" i="68" a="1"/>
  <c r="AI517" i="68" a="1"/>
  <c r="AI505" i="68" a="1"/>
  <c r="AI494" i="68" a="1"/>
  <c r="AI479" i="68" a="1"/>
  <c r="AI464" i="68" a="1"/>
  <c r="AI442" i="68" a="1"/>
  <c r="AI429" i="68" a="1"/>
  <c r="AI414" i="68" a="1"/>
  <c r="AI399" i="68" a="1"/>
  <c r="AI386" i="68" a="1"/>
  <c r="AI371" i="68" a="1"/>
  <c r="AI357" i="68" a="1"/>
  <c r="AI767" i="68" a="1"/>
  <c r="AI770" i="68" a="1"/>
  <c r="AI341" i="68" a="1"/>
  <c r="AI776" i="68" a="1"/>
  <c r="AI339" i="68" a="1"/>
  <c r="AI780" i="68" a="1"/>
  <c r="AI337" i="68" a="1"/>
  <c r="AI786" i="68" a="1"/>
  <c r="AI333" i="68" a="1"/>
  <c r="AI319" i="68" a="1"/>
  <c r="AI789" i="68" a="1"/>
  <c r="AI303" i="68" a="1"/>
  <c r="AI794" i="68" a="1"/>
  <c r="AI294" i="68" a="1"/>
  <c r="AI283" i="68" a="1"/>
  <c r="AI799" i="68" a="1"/>
  <c r="AI805" i="68" a="1"/>
  <c r="AI811" i="68" a="1"/>
  <c r="AI816" i="68" a="1"/>
  <c r="AI821" i="68" a="1"/>
  <c r="AI828" i="68" a="1"/>
  <c r="AI844" i="68" a="1"/>
  <c r="AI859" i="68" a="1"/>
  <c r="AI872" i="68" a="1"/>
  <c r="AI883" i="68" a="1"/>
  <c r="AI894" i="68" a="1"/>
  <c r="AI902" i="68" a="1"/>
  <c r="AI912" i="68" a="1"/>
  <c r="AI923" i="68" a="1"/>
  <c r="AI248" i="68" a="1"/>
  <c r="AI933" i="68" a="1"/>
  <c r="AI943" i="68" a="1"/>
  <c r="AI953" i="68" a="1"/>
  <c r="AI958" i="68" a="1"/>
  <c r="AI965" i="68" a="1"/>
  <c r="AI972" i="68" a="1"/>
  <c r="AI978" i="68" a="1"/>
  <c r="AI985" i="68" a="1"/>
  <c r="AI996" i="68" a="1"/>
  <c r="AI244" i="68" a="1"/>
  <c r="AI1008" i="68" a="1"/>
  <c r="AI1016" i="68" a="1"/>
  <c r="AI1025" i="68" a="1"/>
  <c r="AI1035" i="68" a="1"/>
  <c r="AI1047" i="68" a="1"/>
  <c r="AI1057" i="68" a="1"/>
  <c r="AI1069" i="68" a="1"/>
  <c r="AI1080" i="68" a="1"/>
  <c r="AI1097" i="68" a="1"/>
  <c r="AI241" i="68" a="1"/>
  <c r="AI1109" i="68" a="1"/>
  <c r="AI1124" i="68" a="1"/>
  <c r="AI1136" i="68" a="1"/>
  <c r="AI1152" i="68" a="1"/>
  <c r="AI1167" i="68" a="1"/>
  <c r="AI7" i="68" a="1"/>
  <c r="AI15" i="68" a="1"/>
  <c r="AI17" i="68" a="1"/>
  <c r="AI25" i="68" a="1"/>
  <c r="AI238" i="68" a="1"/>
  <c r="AI32" i="68" a="1"/>
  <c r="AI39" i="68" a="1"/>
  <c r="AI46" i="68" a="1"/>
  <c r="AI52" i="68" a="1"/>
  <c r="AI58" i="68" a="1"/>
  <c r="AI64" i="68" a="1"/>
  <c r="AI69" i="68" a="1"/>
  <c r="AI73" i="68" a="1"/>
  <c r="AI79" i="68" a="1"/>
  <c r="AI237" i="68" a="1"/>
  <c r="AI81" i="68" a="1"/>
  <c r="AI85" i="68" a="1"/>
  <c r="AI88" i="68" a="1"/>
  <c r="AI1159" i="68" a="1"/>
  <c r="AI99" i="68" a="1"/>
  <c r="AI1143" i="68" a="1"/>
  <c r="AI101" i="68" a="1"/>
  <c r="AI103" i="68" a="1"/>
  <c r="AI109" i="68" a="1"/>
  <c r="AI235" i="68" a="1"/>
  <c r="AI233" i="68" a="1"/>
  <c r="AI211" i="68" a="1"/>
  <c r="AI203" i="68" a="1"/>
  <c r="AI185" i="68" a="1"/>
  <c r="AI172" i="68" a="1"/>
  <c r="AI160" i="68" a="1"/>
  <c r="AI146" i="68" a="1"/>
  <c r="AI141" i="68" a="1"/>
  <c r="AI138" i="68" a="1"/>
  <c r="AI135" i="68" a="1"/>
  <c r="AI129" i="68" a="1"/>
  <c r="AI123" i="68" a="1"/>
  <c r="AI115" i="68" a="1"/>
  <c r="AI110" i="68" a="1"/>
  <c r="AI107" i="68" a="1"/>
  <c r="AI104" i="68" a="1"/>
  <c r="AI98" i="68" a="1"/>
  <c r="AI95" i="68" a="1"/>
  <c r="AI87" i="68" a="1"/>
  <c r="AI82" i="68" a="1"/>
  <c r="AI78" i="68" a="1"/>
  <c r="AI68" i="68" a="1"/>
  <c r="AI60" i="68" a="1"/>
  <c r="AI50" i="68" a="1"/>
  <c r="AI43" i="68" a="1"/>
  <c r="AI38" i="68" a="1"/>
  <c r="AI34" i="68" a="1"/>
  <c r="AI28" i="68" a="1"/>
  <c r="AI23" i="68" a="1"/>
  <c r="AI16" i="68" a="1"/>
  <c r="AI10" i="68" a="1"/>
  <c r="AI4" i="68" a="1"/>
  <c r="AI1166" i="68" a="1"/>
  <c r="AI1154" i="68" a="1"/>
  <c r="AI1138" i="68" a="1"/>
  <c r="AI1126" i="68" a="1"/>
  <c r="AI1110" i="68" a="1"/>
  <c r="AI1096" i="68" a="1"/>
  <c r="AI1082" i="68" a="1"/>
  <c r="AI1068" i="68" a="1"/>
  <c r="AI1056" i="68" a="1"/>
  <c r="AI1045" i="68" a="1"/>
  <c r="AI1034" i="68" a="1"/>
  <c r="AI1024" i="68" a="1"/>
  <c r="AI1018" i="68" a="1"/>
  <c r="AI1007" i="68" a="1"/>
  <c r="AI994" i="68" a="1"/>
  <c r="AI984" i="68" a="1"/>
  <c r="AI977" i="68" a="1"/>
  <c r="AI971" i="68" a="1"/>
  <c r="AI968" i="68" a="1"/>
  <c r="AI964" i="68" a="1"/>
  <c r="AI963" i="68" a="1"/>
  <c r="AI959" i="68" a="1"/>
  <c r="AI944" i="68" a="1"/>
  <c r="AI939" i="68" a="1"/>
  <c r="AI928" i="68" a="1"/>
  <c r="AI924" i="68" a="1"/>
  <c r="AI918" i="68" a="1"/>
  <c r="AI914" i="68" a="1"/>
  <c r="AI909" i="68" a="1"/>
  <c r="AI906" i="68" a="1"/>
  <c r="AI903" i="68" a="1"/>
  <c r="AI893" i="68" a="1"/>
  <c r="AI885" i="68" a="1"/>
  <c r="AI881" i="68" a="1"/>
  <c r="AI875" i="68" a="1"/>
  <c r="AI870" i="68" a="1"/>
  <c r="AI865" i="68" a="1"/>
  <c r="AI860" i="68" a="1"/>
  <c r="AI854" i="68" a="1"/>
  <c r="AI849" i="68" a="1"/>
  <c r="AI843" i="68" a="1"/>
  <c r="AI838" i="68" a="1"/>
  <c r="AI834" i="68" a="1"/>
  <c r="AI829" i="68" a="1"/>
  <c r="AI824" i="68" a="1"/>
  <c r="AI818" i="68" a="1"/>
  <c r="AI813" i="68" a="1"/>
  <c r="AI807" i="68" a="1"/>
  <c r="AI801" i="68" a="1"/>
  <c r="AI798" i="68" a="1"/>
  <c r="AI792" i="68" a="1"/>
  <c r="AI788" i="68" a="1"/>
  <c r="AI783" i="68" a="1"/>
  <c r="AI778" i="68" a="1"/>
  <c r="AI775" i="68" a="1"/>
  <c r="AI769" i="68" a="1"/>
  <c r="AI764" i="68" a="1"/>
  <c r="AI758" i="68" a="1"/>
  <c r="AI752" i="68" a="1"/>
  <c r="AI748" i="68" a="1"/>
  <c r="AI741" i="68" a="1"/>
  <c r="AI736" i="68" a="1"/>
  <c r="AI730" i="68" a="1"/>
  <c r="AI724" i="68" a="1"/>
  <c r="AI720" i="68" a="1"/>
  <c r="AI713" i="68" a="1"/>
  <c r="AI708" i="68" a="1"/>
  <c r="AI702" i="68" a="1"/>
  <c r="AI696" i="68" a="1"/>
  <c r="AI692" i="68" a="1"/>
  <c r="AI686" i="68" a="1"/>
  <c r="AI681" i="68" a="1"/>
  <c r="AI676" i="68" a="1"/>
  <c r="AI669" i="68" a="1"/>
  <c r="AI664" i="68" a="1"/>
  <c r="AI658" i="68" a="1"/>
  <c r="AI653" i="68" a="1"/>
  <c r="AI650" i="68" a="1"/>
  <c r="AI642" i="68" a="1"/>
  <c r="AI638" i="68" a="1"/>
  <c r="AI633" i="68" a="1"/>
  <c r="AI626" i="68" a="1"/>
  <c r="AI622" i="68" a="1"/>
  <c r="AI618" i="68" a="1"/>
  <c r="AI611" i="68" a="1"/>
  <c r="AI606" i="68" a="1"/>
  <c r="AI600" i="68" a="1"/>
  <c r="AI595" i="68" a="1"/>
  <c r="AI590" i="68" a="1"/>
  <c r="AI583" i="68" a="1"/>
  <c r="AI578" i="68" a="1"/>
  <c r="AI572" i="68" a="1"/>
  <c r="AI567" i="68" a="1"/>
  <c r="AI562" i="68" a="1"/>
  <c r="AI556" i="68" a="1"/>
  <c r="AI550" i="68" a="1"/>
  <c r="AI544" i="68" a="1"/>
  <c r="AI539" i="68" a="1"/>
  <c r="AI534" i="68" a="1"/>
  <c r="AI528" i="68" a="1"/>
  <c r="AI522" i="68" a="1"/>
  <c r="AI516" i="68" a="1"/>
  <c r="AI512" i="68" a="1"/>
  <c r="AI509" i="68" a="1"/>
  <c r="AI504" i="68" a="1"/>
  <c r="AI497" i="68" a="1"/>
  <c r="AI492" i="68" a="1"/>
  <c r="AI487" i="68" a="1"/>
  <c r="AI482" i="68" a="1"/>
  <c r="AI475" i="68" a="1"/>
  <c r="AI470" i="68" a="1"/>
  <c r="AI466" i="68" a="1"/>
  <c r="AI459" i="68" a="1"/>
  <c r="AI454" i="68" a="1"/>
  <c r="AI449" i="68" a="1"/>
  <c r="AI444" i="68" a="1"/>
  <c r="AI438" i="68" a="1"/>
  <c r="AI433" i="68" a="1"/>
  <c r="AI427" i="68" a="1"/>
  <c r="AI421" i="68" a="1"/>
  <c r="AI416" i="68" a="1"/>
  <c r="AI410" i="68" a="1"/>
  <c r="AI405" i="68" a="1"/>
  <c r="AI400" i="68" a="1"/>
  <c r="AI393" i="68" a="1"/>
  <c r="AI388" i="68" a="1"/>
  <c r="AI383" i="68" a="1"/>
  <c r="AI378" i="68" a="1"/>
  <c r="AI373" i="68" a="1"/>
  <c r="AI367" i="68" a="1"/>
  <c r="AI361" i="68" a="1"/>
  <c r="AI359" i="68" a="1"/>
  <c r="AI124" i="68" a="1"/>
  <c r="AI127" i="68" a="1"/>
  <c r="AI133" i="68" a="1"/>
  <c r="AI136" i="68" a="1"/>
  <c r="AI144" i="68" a="1"/>
  <c r="AI151" i="68" a="1"/>
  <c r="AI155" i="68" a="1"/>
  <c r="AI159" i="68" a="1"/>
  <c r="AI166" i="68" a="1"/>
  <c r="AI325" i="68" a="1"/>
  <c r="AI312" i="68" a="1"/>
  <c r="AI175" i="68" a="1"/>
  <c r="AI179" i="68" a="1"/>
  <c r="AI299" i="68" a="1"/>
  <c r="AI289" i="68" a="1"/>
  <c r="AI278" i="68" a="1"/>
  <c r="AI181" i="68" a="1"/>
  <c r="AI187" i="68" a="1"/>
  <c r="AI192" i="68" a="1"/>
  <c r="AI195" i="68" a="1"/>
  <c r="AI214" i="68" a="1"/>
  <c r="AI220" i="68" a="1"/>
  <c r="AI221" i="68" a="1"/>
  <c r="AI229" i="68" a="1"/>
  <c r="AI230" i="68" a="1"/>
  <c r="AI245" i="68" a="1"/>
  <c r="AI225" i="68" a="1"/>
  <c r="AI224" i="68" a="1"/>
  <c r="AI215" i="68" a="1"/>
  <c r="AI206" i="68" a="1"/>
  <c r="AI200" i="68" a="1"/>
  <c r="AI196" i="68" a="1"/>
  <c r="AI193" i="68" a="1"/>
  <c r="AI191" i="68" a="1"/>
  <c r="AI190" i="68" a="1"/>
  <c r="AI183" i="68" a="1"/>
  <c r="AI350" i="68" a="1"/>
  <c r="AI137" i="68" a="1"/>
  <c r="AI128" i="68" a="1"/>
  <c r="AI91" i="68" a="1"/>
  <c r="AI75" i="68" a="1"/>
  <c r="AI67" i="68" a="1"/>
  <c r="AI59" i="68" a="1"/>
  <c r="AI55" i="68" a="1"/>
  <c r="AI49" i="68" a="1"/>
  <c r="AI44" i="68" a="1"/>
  <c r="AI36" i="68" a="1"/>
  <c r="AI22" i="68" a="1"/>
  <c r="AI8" i="68" a="1"/>
  <c r="AI3" i="68" a="1"/>
  <c r="AI1170" i="68" a="1"/>
  <c r="AI1161" i="68" a="1"/>
  <c r="AI1156" i="68" a="1"/>
  <c r="AI1149" i="68" a="1"/>
  <c r="AI1145" i="68" a="1"/>
  <c r="AI1141" i="68" a="1"/>
  <c r="AI1134" i="68" a="1"/>
  <c r="AI1130" i="68" a="1"/>
  <c r="AI1123" i="68" a="1"/>
  <c r="AI1119" i="68" a="1"/>
  <c r="AI1114" i="68" a="1"/>
  <c r="AI1107" i="68" a="1"/>
  <c r="AI1102" i="68" a="1"/>
  <c r="AI1095" i="68" a="1"/>
  <c r="AI1091" i="68" a="1"/>
  <c r="AI1085" i="68" a="1"/>
  <c r="AI1079" i="68" a="1"/>
  <c r="AI1074" i="68" a="1"/>
  <c r="AI1070" i="68" a="1"/>
  <c r="AI1065" i="68" a="1"/>
  <c r="AI1059" i="68" a="1"/>
  <c r="AI1055" i="68" a="1"/>
  <c r="AI1049" i="68" a="1"/>
  <c r="AI1044" i="68" a="1"/>
  <c r="AI1039" i="68" a="1"/>
  <c r="AI1036" i="68" a="1"/>
  <c r="AI1031" i="68" a="1"/>
  <c r="AI1027" i="68" a="1"/>
  <c r="AI1023" i="68" a="1"/>
  <c r="AI1019" i="68" a="1"/>
  <c r="AI1017" i="68" a="1"/>
  <c r="AI1012" i="68" a="1"/>
  <c r="AI1009" i="68" a="1"/>
  <c r="AI1004" i="68" a="1"/>
  <c r="AI999" i="68" a="1"/>
  <c r="AI995" i="68" a="1"/>
  <c r="AI989" i="68" a="1"/>
  <c r="AI986" i="68" a="1"/>
  <c r="AI980" i="68" a="1"/>
  <c r="AI974" i="68" a="1"/>
  <c r="AI961" i="68" a="1"/>
  <c r="AI947" i="68" a="1"/>
  <c r="AI937" i="68" a="1"/>
  <c r="AI927" i="68" a="1"/>
  <c r="AI916" i="68" a="1"/>
  <c r="AI905" i="68" a="1"/>
  <c r="AI897" i="68" a="1"/>
  <c r="AI887" i="68" a="1"/>
  <c r="AI876" i="68" a="1"/>
  <c r="AI862" i="68" a="1"/>
  <c r="AI847" i="68" a="1"/>
  <c r="AI835" i="68" a="1"/>
  <c r="AI823" i="68" a="1"/>
  <c r="AI809" i="68" a="1"/>
  <c r="AI797" i="68" a="1"/>
  <c r="AI785" i="68" a="1"/>
  <c r="AI774" i="68" a="1"/>
  <c r="AI762" i="68" a="1"/>
  <c r="AI747" i="68" a="1"/>
  <c r="AI734" i="68" a="1"/>
  <c r="AI719" i="68" a="1"/>
  <c r="AI705" i="68" a="1"/>
  <c r="AI691" i="68" a="1"/>
  <c r="AI675" i="68" a="1"/>
  <c r="AI662" i="68" a="1"/>
  <c r="AI646" i="68" a="1"/>
  <c r="AI629" i="68" a="1"/>
  <c r="AI613" i="68" a="1"/>
  <c r="AI598" i="68" a="1"/>
  <c r="AI585" i="68" a="1"/>
  <c r="AI570" i="68" a="1"/>
  <c r="AI555" i="68" a="1"/>
  <c r="AI542" i="68" a="1"/>
  <c r="AI527" i="68" a="1"/>
  <c r="AI514" i="68" a="1"/>
  <c r="AI503" i="68" a="1"/>
  <c r="AI489" i="68" a="1"/>
  <c r="AI477" i="68" a="1"/>
  <c r="AI461" i="68" a="1"/>
  <c r="AI448" i="68" a="1"/>
  <c r="AI432" i="68" a="1"/>
  <c r="AI419" i="68" a="1"/>
  <c r="AI404" i="68" a="1"/>
  <c r="AI391" i="68" a="1"/>
  <c r="AI375" i="68" a="1"/>
  <c r="AI363" i="68" a="1"/>
  <c r="AI240" i="68" a="1"/>
  <c r="AI243" i="68" a="1"/>
  <c r="AI247" i="68" a="1"/>
  <c r="AI250" i="68" a="1"/>
  <c r="AI252" i="68" a="1"/>
  <c r="AI254" i="68" a="1"/>
  <c r="AI255" i="68" a="1"/>
  <c r="AI257" i="68" a="1"/>
  <c r="AI258" i="68" a="1"/>
  <c r="AI329" i="68" a="1"/>
  <c r="AI315" i="68" a="1"/>
  <c r="AI259" i="68" a="1"/>
  <c r="AI261" i="68" a="1"/>
  <c r="AI300" i="68" a="1"/>
  <c r="AI292" i="68" a="1"/>
  <c r="AI281" i="68" a="1"/>
  <c r="AI262" i="68" a="1"/>
  <c r="AI263" i="68" a="1"/>
  <c r="AI264" i="68" a="1"/>
  <c r="AI265" i="68" a="1"/>
  <c r="AI266" i="68" a="1"/>
  <c r="AI267" i="68" a="1"/>
  <c r="AI234" i="68" a="1"/>
  <c r="AI227" i="68" a="1"/>
  <c r="I227" i="68"/>
  <c r="AI226" i="68" a="1"/>
  <c r="AI218" i="68" a="1"/>
  <c r="AI216" i="68" a="1"/>
  <c r="AI213" i="68" a="1"/>
  <c r="AI208" i="68" a="1"/>
  <c r="AI202" i="68" a="1"/>
  <c r="AI197" i="68" a="1"/>
  <c r="AI194" i="68" a="1"/>
  <c r="AI184" i="68" a="1"/>
  <c r="AI174" i="68" a="1"/>
  <c r="AI169" i="68" a="1"/>
  <c r="AI158" i="68" a="1"/>
  <c r="AI154" i="68" a="1"/>
  <c r="AI143" i="68" a="1"/>
  <c r="AI140" i="68" a="1"/>
  <c r="AI130" i="68" a="1"/>
  <c r="AI121" i="68" a="1"/>
  <c r="AI112" i="68" a="1"/>
  <c r="AI93" i="68" a="1"/>
  <c r="AI76" i="68" a="1"/>
  <c r="AI65" i="68" a="1"/>
  <c r="AI56" i="68" a="1"/>
  <c r="AI51" i="68" a="1"/>
  <c r="AI42" i="68" a="1"/>
  <c r="AI31" i="68" a="1"/>
  <c r="AI24" i="68" a="1"/>
  <c r="AI11" i="68" a="1"/>
  <c r="AI1165" i="68" a="1"/>
  <c r="AI1163" i="68" a="1"/>
  <c r="AI1155" i="68" a="1"/>
  <c r="AI1148" i="68" a="1"/>
  <c r="AI1144" i="68" a="1"/>
  <c r="AI1139" i="68" a="1"/>
  <c r="AI1132" i="68" a="1"/>
  <c r="AI1128" i="68" a="1"/>
  <c r="AI1120" i="68" a="1"/>
  <c r="AI1116" i="68" a="1"/>
  <c r="AI1111" i="68" a="1"/>
  <c r="AI1104" i="68" a="1"/>
  <c r="AI1099" i="68" a="1"/>
  <c r="AI1092" i="68" a="1"/>
  <c r="AI1088" i="68" a="1"/>
  <c r="AI1083" i="68" a="1"/>
  <c r="AI1076" i="68" a="1"/>
  <c r="AI1071" i="68" a="1"/>
  <c r="AI1060" i="68" a="1"/>
  <c r="AI1051" i="68" a="1"/>
  <c r="AI1048" i="68" a="1"/>
  <c r="AI1043" i="68" a="1"/>
  <c r="AI1038" i="68" a="1"/>
  <c r="AI1033" i="68" a="1"/>
  <c r="AI1029" i="68" a="1"/>
  <c r="AI1026" i="68" a="1"/>
  <c r="AI1022" i="68" a="1"/>
  <c r="AI1015" i="68" a="1"/>
  <c r="AI1011" i="68" a="1"/>
  <c r="AI1006" i="68" a="1"/>
  <c r="AI1001" i="68" a="1"/>
  <c r="AI998" i="68" a="1"/>
  <c r="AI993" i="68" a="1"/>
  <c r="AI988" i="68" a="1"/>
  <c r="AI983" i="68" a="1"/>
  <c r="AI981" i="68" a="1"/>
  <c r="AI979" i="68" a="1"/>
  <c r="AI975" i="68" a="1"/>
  <c r="AI973" i="68" a="1"/>
  <c r="AI969" i="68" a="1"/>
  <c r="AI966" i="68" a="1"/>
  <c r="AI962" i="68" a="1"/>
  <c r="AI956" i="68" a="1"/>
  <c r="AI950" i="68" a="1"/>
  <c r="AI942" i="68" a="1"/>
  <c r="AI931" i="68" a="1"/>
  <c r="AI921" i="68" a="1"/>
  <c r="AI911" i="68" a="1"/>
  <c r="AI901" i="68" a="1"/>
  <c r="AI890" i="68" a="1"/>
  <c r="AI880" i="68" a="1"/>
  <c r="AI866" i="68" a="1"/>
  <c r="AI850" i="68" a="1"/>
  <c r="AI837" i="68" a="1"/>
  <c r="AI825" i="68" a="1"/>
  <c r="AI808" i="68" a="1"/>
  <c r="AI795" i="68" a="1"/>
  <c r="AI784" i="68" a="1"/>
  <c r="AI772" i="68" a="1"/>
  <c r="AI761" i="68" a="1"/>
  <c r="AI746" i="68" a="1"/>
  <c r="AI733" i="68" a="1"/>
  <c r="AI718" i="68" a="1"/>
  <c r="AI706" i="68" a="1"/>
  <c r="AI680" i="68" a="1"/>
  <c r="AI667" i="68" a="1"/>
  <c r="AI647" i="68" a="1"/>
  <c r="AI632" i="68" a="1"/>
  <c r="AI617" i="68" a="1"/>
  <c r="AI603" i="68" a="1"/>
  <c r="AI587" i="68" a="1"/>
  <c r="AI573" i="68" a="1"/>
  <c r="AI559" i="68" a="1"/>
  <c r="AI546" i="68" a="1"/>
  <c r="AI532" i="68" a="1"/>
  <c r="AI519" i="68" a="1"/>
  <c r="AI506" i="68" a="1"/>
  <c r="AI495" i="68" a="1"/>
  <c r="AI478" i="68" a="1"/>
  <c r="AI462" i="68" a="1"/>
  <c r="AI451" i="68" a="1"/>
  <c r="AI436" i="68" a="1"/>
  <c r="AI423" i="68" a="1"/>
  <c r="AI408" i="68" a="1"/>
  <c r="AI395" i="68" a="1"/>
  <c r="AI380" i="68" a="1"/>
  <c r="AI364" i="68" a="1"/>
  <c r="AI356" i="68" a="1"/>
  <c r="AI348" i="68" a="1"/>
  <c r="AI344" i="68" a="1"/>
  <c r="AI273" i="68" a="1"/>
  <c r="AI277" i="68" a="1"/>
  <c r="AI282" i="68" a="1"/>
  <c r="AI287" i="68" a="1"/>
  <c r="AI291" i="68" a="1"/>
  <c r="AI296" i="68" a="1"/>
  <c r="AI301" i="68" a="1"/>
  <c r="AI302" i="68" a="1"/>
  <c r="AI308" i="68" a="1"/>
  <c r="AI313" i="68" a="1"/>
  <c r="AI318" i="68" a="1"/>
  <c r="AI324" i="68" a="1"/>
  <c r="AI330" i="68" a="1"/>
  <c r="AI342" i="68" a="1"/>
  <c r="AI345" i="68" a="1"/>
  <c r="AI349" i="68" a="1"/>
  <c r="AI351" i="68" a="1"/>
  <c r="AI353" i="68" a="1"/>
  <c r="AI365" i="68" a="1"/>
  <c r="AI369" i="68" a="1"/>
  <c r="AI376" i="68" a="1"/>
  <c r="AI381" i="68" a="1"/>
  <c r="AI387" i="68" a="1"/>
  <c r="AI392" i="68" a="1"/>
  <c r="AI334" i="68" a="1"/>
  <c r="AI328" i="68" a="1"/>
  <c r="AI323" i="68" a="1"/>
  <c r="AI317" i="68" a="1"/>
  <c r="AI311" i="68" a="1"/>
  <c r="AI398" i="68" a="1"/>
  <c r="AI403" i="68" a="1"/>
  <c r="AI409" i="68" a="1"/>
  <c r="AI415" i="68" a="1"/>
  <c r="AI420" i="68" a="1"/>
  <c r="AI425" i="68" a="1"/>
  <c r="AI268" i="68" a="1"/>
  <c r="AI431" i="68" a="1"/>
  <c r="AI437" i="68" a="1"/>
  <c r="AI443" i="68" a="1"/>
  <c r="AI447" i="68" a="1"/>
  <c r="AI453" i="68" a="1"/>
  <c r="AI457" i="68" a="1"/>
  <c r="AI463" i="68" a="1"/>
  <c r="AI468" i="68" a="1"/>
  <c r="AI473" i="68" a="1"/>
  <c r="AI480" i="68" a="1"/>
  <c r="AI485" i="68" a="1"/>
  <c r="AI236" i="68" a="1"/>
  <c r="AI223" i="68" a="1"/>
  <c r="AI217" i="68" a="1"/>
  <c r="AI209" i="68" a="1"/>
  <c r="AI204" i="68" a="1"/>
  <c r="AI198" i="68" a="1"/>
  <c r="AI189" i="68" a="1"/>
  <c r="AI182" i="68" a="1"/>
  <c r="AI177" i="68" a="1"/>
  <c r="AI173" i="68" a="1"/>
  <c r="AI171" i="68" a="1"/>
  <c r="AI168" i="68" a="1"/>
  <c r="AI161" i="68" a="1"/>
  <c r="AI156" i="68" a="1"/>
  <c r="AI153" i="68" a="1"/>
  <c r="AI145" i="68" a="1"/>
  <c r="AI134" i="68" a="1"/>
  <c r="AI131" i="68" a="1"/>
  <c r="AI125" i="68" a="1"/>
  <c r="AI120" i="68" a="1"/>
  <c r="AI108" i="68" a="1"/>
  <c r="AI102" i="68" a="1"/>
  <c r="AI100" i="68" a="1"/>
  <c r="AI97" i="68" a="1"/>
  <c r="AI90" i="68" a="1"/>
  <c r="AI84" i="68" a="1"/>
  <c r="AI77" i="68" a="1"/>
  <c r="AI72" i="68" a="1"/>
  <c r="AI66" i="68" a="1"/>
  <c r="AI53" i="68" a="1"/>
  <c r="AI41" i="68" a="1"/>
  <c r="AI29" i="68" a="1"/>
  <c r="AI19" i="68" a="1"/>
  <c r="AI14" i="68" a="1"/>
  <c r="AI1164" i="68" a="1"/>
  <c r="AI1162" i="68" a="1"/>
  <c r="AI1158" i="68" a="1"/>
  <c r="AI1151" i="68" a="1"/>
  <c r="AI1147" i="68" a="1"/>
  <c r="AI1142" i="68" a="1"/>
  <c r="AI1135" i="68" a="1"/>
  <c r="AI1129" i="68" a="1"/>
  <c r="AI1122" i="68" a="1"/>
  <c r="AI1118" i="68" a="1"/>
  <c r="AI1113" i="68" a="1"/>
  <c r="AI1106" i="68" a="1"/>
  <c r="AI1101" i="68" a="1"/>
  <c r="AI1094" i="68" a="1"/>
  <c r="AI1090" i="68" a="1"/>
  <c r="AI1086" i="68" a="1"/>
  <c r="AI1078" i="68" a="1"/>
  <c r="AI1072" i="68" a="1"/>
  <c r="AI1066" i="68" a="1"/>
  <c r="AI1064" i="68" a="1"/>
  <c r="AI1050" i="68" a="1"/>
  <c r="AI1046" i="68" a="1"/>
  <c r="AI1042" i="68" a="1"/>
  <c r="AI1037" i="68" a="1"/>
  <c r="AI1032" i="68" a="1"/>
  <c r="AI1010" i="68" a="1"/>
  <c r="AI1005" i="68" a="1"/>
  <c r="AI1000" i="68" a="1"/>
  <c r="AI997" i="68" a="1"/>
  <c r="AI991" i="68" a="1"/>
  <c r="AI987" i="68" a="1"/>
  <c r="AI976" i="68" a="1"/>
  <c r="AI970" i="68" a="1"/>
  <c r="AI957" i="68" a="1"/>
  <c r="AI954" i="68" a="1"/>
  <c r="AI952" i="68" a="1"/>
  <c r="AI949" i="68" a="1"/>
  <c r="AI945" i="68" a="1"/>
  <c r="AI940" i="68" a="1"/>
  <c r="AI936" i="68" a="1"/>
  <c r="AI934" i="68" a="1"/>
  <c r="AI929" i="68" a="1"/>
  <c r="AI925" i="68" a="1"/>
  <c r="AI919" i="68" a="1"/>
  <c r="AI915" i="68" a="1"/>
  <c r="AI910" i="68" a="1"/>
  <c r="AI900" i="68" a="1"/>
  <c r="AI895" i="68" a="1"/>
  <c r="AI891" i="68" a="1"/>
  <c r="AI886" i="68" a="1"/>
  <c r="AI882" i="68" a="1"/>
  <c r="AI877" i="68" a="1"/>
  <c r="AI871" i="68" a="1"/>
  <c r="AI867" i="68" a="1"/>
  <c r="AI861" i="68" a="1"/>
  <c r="AI856" i="68" a="1"/>
  <c r="AI851" i="68" a="1"/>
  <c r="AI845" i="68" a="1"/>
  <c r="AI839" i="68" a="1"/>
  <c r="AI833" i="68" a="1"/>
  <c r="AI827" i="68" a="1"/>
  <c r="AI822" i="68" a="1"/>
  <c r="AI817" i="68" a="1"/>
  <c r="AI812" i="68" a="1"/>
  <c r="AI806" i="68" a="1"/>
  <c r="AI766" i="68" a="1"/>
  <c r="AI760" i="68" a="1"/>
  <c r="AI754" i="68" a="1"/>
  <c r="AI750" i="68" a="1"/>
  <c r="AI743" i="68" a="1"/>
  <c r="AI738" i="68" a="1"/>
  <c r="AI732" i="68" a="1"/>
  <c r="AI726" i="68" a="1"/>
  <c r="AI722" i="68" a="1"/>
  <c r="AI715" i="68" a="1"/>
  <c r="AI710" i="68" a="1"/>
  <c r="AI704" i="68" a="1"/>
  <c r="AI697" i="68" a="1"/>
  <c r="AI693" i="68" a="1"/>
  <c r="AI687" i="68" a="1"/>
  <c r="AI682" i="68" a="1"/>
  <c r="AI677" i="68" a="1"/>
  <c r="AI670" i="68" a="1"/>
  <c r="AI665" i="68" a="1"/>
  <c r="AI659" i="68" a="1"/>
  <c r="AI654" i="68" a="1"/>
  <c r="AI649" i="68" a="1"/>
  <c r="AI641" i="68" a="1"/>
  <c r="AI637" i="68" a="1"/>
  <c r="AI630" i="68" a="1"/>
  <c r="AI625" i="68" a="1"/>
  <c r="AI621" i="68" a="1"/>
  <c r="AI616" i="68" a="1"/>
  <c r="AI610" i="68" a="1"/>
  <c r="AI605" i="68" a="1"/>
  <c r="AI599" i="68" a="1"/>
  <c r="AI593" i="68" a="1"/>
  <c r="AI589" i="68" a="1"/>
  <c r="AI582" i="68" a="1"/>
  <c r="AI577" i="68" a="1"/>
  <c r="AI571" i="68" a="1"/>
  <c r="AI566" i="68" a="1"/>
  <c r="AI561" i="68" a="1"/>
  <c r="AI554" i="68" a="1"/>
  <c r="AI549" i="68" a="1"/>
  <c r="AI543" i="68" a="1"/>
  <c r="AI538" i="68" a="1"/>
  <c r="AI533" i="68" a="1"/>
  <c r="AI526" i="68" a="1"/>
  <c r="AI521" i="68" a="1"/>
  <c r="AI515" i="68" a="1"/>
  <c r="AI511" i="68" a="1"/>
  <c r="AI496" i="68" a="1"/>
  <c r="AI491" i="68" a="1"/>
  <c r="AI486" i="68" a="1"/>
  <c r="AI481" i="68" a="1"/>
  <c r="AI474" i="68" a="1"/>
  <c r="AI469" i="68" a="1"/>
  <c r="AI465" i="68" a="1"/>
  <c r="AI458" i="68" a="1"/>
  <c r="AI452" i="68" a="1"/>
  <c r="AI446" i="68" a="1"/>
  <c r="AI440" i="68" a="1"/>
  <c r="AI435" i="68" a="1"/>
  <c r="AI430" i="68" a="1"/>
  <c r="AI424" i="68" a="1"/>
  <c r="AI418" i="68" a="1"/>
  <c r="AI412" i="68" a="1"/>
  <c r="AI407" i="68" a="1"/>
  <c r="AI402" i="68" a="1"/>
  <c r="AI396" i="68" a="1"/>
  <c r="AI390" i="68" a="1"/>
  <c r="AI384" i="68" a="1"/>
  <c r="AI379" i="68" a="1"/>
  <c r="AI374" i="68" a="1"/>
  <c r="AI368" i="68" a="1"/>
  <c r="AI362" i="68" a="1"/>
  <c r="AI490" i="68" a="1"/>
  <c r="AI343" i="68" a="1"/>
  <c r="AI498" i="68" a="1"/>
  <c r="AI501" i="68" a="1"/>
  <c r="AI340" i="68" a="1"/>
  <c r="AI507" i="68" a="1"/>
  <c r="AI338" i="68" a="1"/>
  <c r="AI520" i="68" a="1"/>
  <c r="AI336" i="68" a="1"/>
  <c r="AI335" i="68" a="1"/>
  <c r="AI320" i="68" a="1"/>
  <c r="AI307" i="68" a="1"/>
  <c r="AI524" i="68" a="1"/>
  <c r="AI530" i="68" a="1"/>
  <c r="AI297" i="68" a="1"/>
  <c r="AI285" i="68" a="1"/>
  <c r="AI275" i="68" a="1"/>
  <c r="AI535" i="68" a="1"/>
  <c r="AI540" i="68" a="1"/>
  <c r="AI547" i="68" a="1"/>
  <c r="AI269" i="68" a="1"/>
  <c r="AI551" i="68" a="1"/>
  <c r="AI557" i="68" a="1"/>
  <c r="AI563" i="68" a="1"/>
  <c r="AI568" i="68" a="1"/>
  <c r="AI574" i="68" a="1"/>
  <c r="AI579" i="68" a="1"/>
  <c r="AI584" i="68" a="1"/>
  <c r="AI591" i="68" a="1"/>
  <c r="AI596" i="68" a="1"/>
  <c r="AI601" i="68" a="1"/>
  <c r="AI607" i="68" a="1"/>
  <c r="AI260" i="68" a="1"/>
  <c r="AI612" i="68" a="1"/>
  <c r="AI619" i="68" a="1"/>
  <c r="AI623" i="68" a="1"/>
  <c r="AI627" i="68" a="1"/>
  <c r="AI634" i="68" a="1"/>
  <c r="AI639" i="68" a="1"/>
  <c r="AI643" i="68" a="1"/>
  <c r="AI651" i="68" a="1"/>
  <c r="AI655" i="68" a="1"/>
  <c r="AI256" i="68" a="1"/>
  <c r="AI660" i="68" a="1"/>
  <c r="AI666" i="68" a="1"/>
  <c r="AI671" i="68" a="1"/>
  <c r="AI678" i="68" a="1"/>
  <c r="AI683" i="68" a="1"/>
  <c r="AI688" i="68" a="1"/>
  <c r="AI694" i="68" a="1"/>
  <c r="AI698" i="68" a="1"/>
  <c r="AI703" i="68" a="1"/>
  <c r="AI253" i="68" a="1"/>
  <c r="AI709" i="68" a="1"/>
  <c r="AI714" i="68" a="1"/>
  <c r="AI721" i="68" a="1"/>
  <c r="AI725" i="68" a="1"/>
  <c r="AI731" i="68" a="1"/>
  <c r="AI737" i="68" a="1"/>
  <c r="AI742" i="68" a="1"/>
  <c r="AI749" i="68" a="1"/>
  <c r="AI753" i="68" a="1"/>
  <c r="AI251" i="68" a="1"/>
  <c r="AI759" i="68" a="1"/>
  <c r="AI765" i="68" a="1"/>
  <c r="AI773" i="68" a="1"/>
  <c r="AI777" i="68" a="1"/>
  <c r="AI781" i="68" a="1"/>
  <c r="AI787" i="68" a="1"/>
  <c r="AI790" i="68" a="1"/>
  <c r="AI796" i="68" a="1"/>
  <c r="AI800" i="68" a="1"/>
  <c r="AI249" i="68" a="1"/>
  <c r="AI803" i="68" a="1"/>
  <c r="AI810" i="68" a="1"/>
  <c r="AI814" i="68" a="1"/>
  <c r="AI820" i="68" a="1"/>
  <c r="AI826" i="68" a="1"/>
  <c r="AI831" i="68" a="1"/>
  <c r="AI836" i="68" a="1"/>
  <c r="AI842" i="68" a="1"/>
  <c r="AI848" i="68" a="1"/>
  <c r="AI246" i="68" a="1"/>
  <c r="AI853" i="68" a="1"/>
  <c r="AI858" i="68" a="1"/>
  <c r="AI864" i="68" a="1"/>
  <c r="AI869" i="68" a="1"/>
  <c r="AI873" i="68" a="1"/>
  <c r="AI990" i="68" a="1"/>
  <c r="AI1002" i="68" a="1"/>
  <c r="AI1013" i="68" a="1"/>
  <c r="AI1020" i="68" a="1"/>
  <c r="AI242" i="68" a="1"/>
  <c r="AI1028" i="68" a="1"/>
  <c r="AI1040" i="68" a="1"/>
  <c r="AI1052" i="68" a="1"/>
  <c r="AI1061" i="68" a="1"/>
  <c r="AI1075" i="68" a="1"/>
  <c r="AI1087" i="68" a="1"/>
  <c r="AI1103" i="68" a="1"/>
  <c r="AI1115" i="68" a="1"/>
  <c r="AI1131" i="68" a="1"/>
  <c r="AI239" i="68" a="1"/>
  <c r="AI232" i="68" a="1"/>
  <c r="AI228" i="68" a="1"/>
  <c r="AI219" i="68" a="1"/>
  <c r="AI207" i="68" a="1"/>
  <c r="AI186" i="68" a="1"/>
  <c r="AI178" i="68" a="1"/>
  <c r="AI170" i="68" a="1"/>
  <c r="AI163" i="68" a="1"/>
  <c r="AI150" i="68" a="1"/>
  <c r="AI117" i="68" a="1"/>
  <c r="AI113" i="68" a="1"/>
  <c r="AI105" i="68" a="1"/>
  <c r="AI89" i="68" a="1"/>
  <c r="AI71" i="68" a="1"/>
  <c r="AI57" i="68" a="1"/>
  <c r="AI45" i="68" a="1"/>
  <c r="AI37" i="68" a="1"/>
  <c r="AI30" i="68" a="1"/>
  <c r="AI27" i="68" a="1"/>
  <c r="AI20" i="68" a="1"/>
  <c r="AI9" i="68" a="1"/>
  <c r="AI164" i="68" a="1"/>
  <c r="K339" i="66" a="1"/>
  <c r="K344" i="66" a="1"/>
  <c r="C343" i="66" a="1"/>
  <c r="C301" i="66" a="1"/>
  <c r="C302" i="66" a="1"/>
  <c r="J342" i="66" a="1"/>
  <c r="K341" i="66" a="1"/>
  <c r="C306" i="66" a="1"/>
  <c r="J341" i="66" a="1"/>
  <c r="K340" i="66" a="1"/>
  <c r="L339" i="66" a="1"/>
  <c r="M338" i="66" a="1"/>
  <c r="O337" i="66" a="1"/>
  <c r="C307" i="66" a="1"/>
  <c r="F336" i="66" a="1"/>
  <c r="L336" i="66" a="1"/>
  <c r="C337" i="66" a="1"/>
  <c r="H337" i="66" a="1"/>
  <c r="M337" i="66" a="1"/>
  <c r="D338" i="66" a="1"/>
  <c r="J338" i="66" a="1"/>
  <c r="O338" i="66" a="1"/>
  <c r="F339" i="66" a="1"/>
  <c r="K343" i="66" a="1"/>
  <c r="B340" i="66" a="1"/>
  <c r="H340" i="66" a="1"/>
  <c r="M340" i="66" a="1"/>
  <c r="D341" i="66" a="1"/>
  <c r="I341" i="66" a="1"/>
  <c r="N340" i="66" a="1"/>
  <c r="F342" i="66" a="1"/>
  <c r="K342" i="66" a="1"/>
  <c r="C300" i="66" a="1"/>
  <c r="G343" i="66" a="1"/>
  <c r="M343" i="66" a="1"/>
  <c r="B344" i="66" a="1"/>
  <c r="G344" i="66" a="1"/>
  <c r="L344" i="66" a="1"/>
  <c r="O344" i="66" a="1"/>
  <c r="J344" i="66" a="1"/>
  <c r="F344" i="66" a="1"/>
  <c r="J343" i="66" a="1"/>
  <c r="F343" i="66" a="1"/>
  <c r="O342" i="66" a="1"/>
  <c r="I342" i="66" a="1"/>
  <c r="D342" i="66" a="1"/>
  <c r="N341" i="66" a="1"/>
  <c r="H341" i="66" a="1"/>
  <c r="C341" i="66" a="1"/>
  <c r="L340" i="66" a="1"/>
  <c r="F340" i="66" a="1"/>
  <c r="I339" i="66" a="1"/>
  <c r="D339" i="66" a="1"/>
  <c r="L338" i="66" a="1"/>
  <c r="G338" i="66" a="1"/>
  <c r="B338" i="66" a="1"/>
  <c r="K337" i="66" a="1"/>
  <c r="F337" i="66" a="1"/>
  <c r="O336" i="66" a="1"/>
  <c r="I336" i="66" a="1"/>
  <c r="D336" i="66" a="1"/>
  <c r="N339" i="66" a="1"/>
  <c r="N337" i="66" a="1"/>
  <c r="N336" i="66" a="1"/>
  <c r="C303" i="66" a="1"/>
  <c r="B336" i="66" a="1"/>
  <c r="C304" i="66" a="1"/>
  <c r="N344" i="66" a="1"/>
  <c r="I344" i="66" a="1"/>
  <c r="E344" i="66" a="1"/>
  <c r="O343" i="66" a="1"/>
  <c r="I343" i="66" a="1"/>
  <c r="E343" i="66" a="1"/>
  <c r="N342" i="66" a="1"/>
  <c r="H342" i="66" a="1"/>
  <c r="C342" i="66" a="1"/>
  <c r="M341" i="66" a="1"/>
  <c r="C344" i="66" a="1"/>
  <c r="B341" i="66" a="1"/>
  <c r="C299" i="66" a="1"/>
  <c r="K336" i="66" a="1"/>
  <c r="J337" i="66" a="1"/>
  <c r="C305" i="66" a="1"/>
  <c r="I338" i="66" a="1"/>
  <c r="C336" i="66" a="1"/>
  <c r="G336" i="66" a="1"/>
  <c r="M336" i="66" a="1"/>
  <c r="D337" i="66" a="1"/>
  <c r="I337" i="66" a="1"/>
  <c r="F338" i="66" a="1"/>
  <c r="K338" i="66" a="1"/>
  <c r="B339" i="66" a="1"/>
  <c r="H339" i="66" a="1"/>
  <c r="M339" i="66" a="1"/>
  <c r="D340" i="66" a="1"/>
  <c r="I340" i="66" a="1"/>
  <c r="F341" i="66" a="1"/>
  <c r="L341" i="66" a="1"/>
  <c r="B342" i="66" a="1"/>
  <c r="G342" i="66" a="1"/>
  <c r="L342" i="66" a="1"/>
  <c r="B343" i="66" a="1"/>
  <c r="H343" i="66" a="1"/>
  <c r="N343" i="66" a="1"/>
  <c r="D344" i="66" a="1"/>
  <c r="H344" i="66" a="1"/>
  <c r="M344" i="66" a="1"/>
  <c r="J340" i="66" a="1"/>
  <c r="E340" i="66" a="1"/>
  <c r="O339" i="66" a="1"/>
  <c r="J339" i="66" a="1"/>
  <c r="E339" i="66" a="1"/>
  <c r="N338" i="66" a="1"/>
  <c r="H338" i="66" a="1"/>
  <c r="C338" i="66" a="1"/>
  <c r="L337" i="66" a="1"/>
  <c r="G337" i="66" a="1"/>
  <c r="B337" i="66" a="1"/>
  <c r="J336" i="66" a="1"/>
  <c r="E336" i="66" a="1"/>
  <c r="G339" i="66" a="1"/>
  <c r="G340" i="66" a="1"/>
  <c r="E341" i="66" a="1"/>
  <c r="E342" i="66" a="1"/>
  <c r="D343" i="66" a="1"/>
  <c r="H336" i="66" a="1"/>
  <c r="E337" i="66" a="1"/>
  <c r="E338" i="66" a="1"/>
  <c r="C339" i="66" a="1"/>
  <c r="C340" i="66" a="1"/>
  <c r="O340" i="66" a="1"/>
  <c r="O341" i="66" a="1"/>
  <c r="M342" i="66" a="1"/>
  <c r="L343" i="66" a="1"/>
  <c r="G341" i="66" a="1"/>
  <c r="AI1171" i="66" a="1"/>
  <c r="AI3" i="66" a="1"/>
  <c r="AI511" i="66" a="1"/>
  <c r="AI507" i="66" a="1"/>
  <c r="AI503" i="66" a="1"/>
  <c r="AI499" i="66" a="1"/>
  <c r="AI495" i="66" a="1"/>
  <c r="AI491" i="66" a="1"/>
  <c r="AI487" i="66" a="1"/>
  <c r="AI483" i="66" a="1"/>
  <c r="AI479" i="66" a="1"/>
  <c r="AI474" i="66" a="1"/>
  <c r="AI470" i="66" a="1"/>
  <c r="AI466" i="66" a="1"/>
  <c r="AI461" i="66" a="1"/>
  <c r="AI457" i="66" a="1"/>
  <c r="AI453" i="66" a="1"/>
  <c r="AI449" i="66" a="1"/>
  <c r="AI445" i="66" a="1"/>
  <c r="AI442" i="66" a="1"/>
  <c r="AI438" i="66" a="1"/>
  <c r="AI434" i="66" a="1"/>
  <c r="AI430" i="66" a="1"/>
  <c r="AI427" i="66" a="1"/>
  <c r="AI425" i="66" a="1"/>
  <c r="AI422" i="66" a="1"/>
  <c r="AI419" i="66" a="1"/>
  <c r="AI417" i="66" a="1"/>
  <c r="AI415" i="66" a="1"/>
  <c r="AI411" i="66" a="1"/>
  <c r="AI407" i="66" a="1"/>
  <c r="AI403" i="66" a="1"/>
  <c r="AI401" i="66" a="1"/>
  <c r="AI388" i="66" a="1"/>
  <c r="AI373" i="66" a="1"/>
  <c r="AI360" i="66" a="1"/>
  <c r="AI352" i="66" a="1"/>
  <c r="AI517" i="66" a="1"/>
  <c r="AI521" i="66" a="1"/>
  <c r="AI524" i="66" a="1"/>
  <c r="AI527" i="66" a="1"/>
  <c r="AI531" i="66" a="1"/>
  <c r="AI338" i="66" a="1"/>
  <c r="AI535" i="66" a="1"/>
  <c r="AI541" i="66" a="1"/>
  <c r="AI545" i="66" a="1"/>
  <c r="AI322" i="66" a="1"/>
  <c r="AI309" i="66" a="1"/>
  <c r="AI549" i="66" a="1"/>
  <c r="AI553" i="66" a="1"/>
  <c r="AI294" i="66" a="1"/>
  <c r="AI280" i="66" a="1"/>
  <c r="AI558" i="66" a="1"/>
  <c r="AI562" i="66" a="1"/>
  <c r="AI566" i="66" a="1"/>
  <c r="AI571" i="66" a="1"/>
  <c r="AI575" i="66" a="1"/>
  <c r="AI579" i="66" a="1"/>
  <c r="AI583" i="66" a="1"/>
  <c r="AI587" i="66" a="1"/>
  <c r="AI591" i="66" a="1"/>
  <c r="AI235" i="66" a="1"/>
  <c r="AI231" i="66" a="1"/>
  <c r="AI229" i="66" a="1"/>
  <c r="AI228" i="66" a="1"/>
  <c r="AI227" i="66" a="1"/>
  <c r="AI221" i="66" a="1"/>
  <c r="AI213" i="66" a="1"/>
  <c r="AI208" i="66" a="1"/>
  <c r="AI204" i="66" a="1"/>
  <c r="AI198" i="66" a="1"/>
  <c r="AI196" i="66" a="1"/>
  <c r="AI181" i="66" a="1"/>
  <c r="AI175" i="66" a="1"/>
  <c r="AI141" i="66" a="1"/>
  <c r="AI131" i="66" a="1"/>
  <c r="AI126" i="66" a="1"/>
  <c r="AI125" i="66" a="1"/>
  <c r="AI124" i="66" a="1"/>
  <c r="AI123" i="66" a="1"/>
  <c r="AI121" i="66" a="1"/>
  <c r="AI119" i="66" a="1"/>
  <c r="AI99" i="66" a="1"/>
  <c r="AI70" i="66" a="1"/>
  <c r="AI58" i="66" a="1"/>
  <c r="AI45" i="66" a="1"/>
  <c r="AI39" i="66" a="1"/>
  <c r="AI31" i="66" a="1"/>
  <c r="AI25" i="66" a="1"/>
  <c r="AI20" i="66" a="1"/>
  <c r="AI16" i="66" a="1"/>
  <c r="AI12" i="66" a="1"/>
  <c r="AI2" i="66" a="1"/>
  <c r="AI1166" i="66" a="1"/>
  <c r="AI1163" i="66" a="1"/>
  <c r="AI1142" i="66" a="1"/>
  <c r="AI1127" i="66" a="1"/>
  <c r="AI1116" i="66" a="1"/>
  <c r="AI1105" i="66" a="1"/>
  <c r="AI1073" i="66" a="1"/>
  <c r="AI1058" i="66" a="1"/>
  <c r="AI1045" i="66" a="1"/>
  <c r="AI1032" i="66" a="1"/>
  <c r="AI1019" i="66" a="1"/>
  <c r="AI1006" i="66" a="1"/>
  <c r="AI995" i="66" a="1"/>
  <c r="AI970" i="66" a="1"/>
  <c r="AI955" i="66" a="1"/>
  <c r="AI942" i="66" a="1"/>
  <c r="AI929" i="66" a="1"/>
  <c r="AI917" i="66" a="1"/>
  <c r="AI905" i="66" a="1"/>
  <c r="AI891" i="66" a="1"/>
  <c r="AI879" i="66" a="1"/>
  <c r="AI865" i="66" a="1"/>
  <c r="AI851" i="66" a="1"/>
  <c r="AI838" i="66" a="1"/>
  <c r="AI824" i="66" a="1"/>
  <c r="AI807" i="66" a="1"/>
  <c r="AI392" i="66" a="1"/>
  <c r="AI386" i="66" a="1"/>
  <c r="AI381" i="66" a="1"/>
  <c r="AI375" i="66" a="1"/>
  <c r="AI369" i="66" a="1"/>
  <c r="AI364" i="66" a="1"/>
  <c r="AI595" i="66" a="1"/>
  <c r="AI598" i="66" a="1"/>
  <c r="AI601" i="66" a="1"/>
  <c r="AI604" i="66" a="1"/>
  <c r="AI608" i="66" a="1"/>
  <c r="AI612" i="66" a="1"/>
  <c r="AI616" i="66" a="1"/>
  <c r="AI619" i="66" a="1"/>
  <c r="AI623" i="66" a="1"/>
  <c r="AI627" i="66" a="1"/>
  <c r="AI328" i="66" a="1"/>
  <c r="AI314" i="66" a="1"/>
  <c r="AI305" i="66" a="1"/>
  <c r="AI282" i="66" a="1"/>
  <c r="AI631" i="66" a="1"/>
  <c r="AI635" i="66" a="1"/>
  <c r="AI639" i="66" a="1"/>
  <c r="AI643" i="66" a="1"/>
  <c r="AI647" i="66" a="1"/>
  <c r="AI651" i="66" a="1"/>
  <c r="AI656" i="66" a="1"/>
  <c r="AI660" i="66" a="1"/>
  <c r="AI664" i="66" a="1"/>
  <c r="AI238" i="66" a="1"/>
  <c r="AI668" i="66" a="1"/>
  <c r="AI673" i="66" a="1"/>
  <c r="AI677" i="66" a="1"/>
  <c r="AI681" i="66" a="1"/>
  <c r="AI685" i="66" a="1"/>
  <c r="AI689" i="66" a="1"/>
  <c r="AI693" i="66" a="1"/>
  <c r="AI697" i="66" a="1"/>
  <c r="AI702" i="66" a="1"/>
  <c r="AI236" i="66" a="1"/>
  <c r="AI216" i="66" a="1"/>
  <c r="AI209" i="66" a="1"/>
  <c r="AI205" i="66" a="1"/>
  <c r="AI197" i="66" a="1"/>
  <c r="AI195" i="66" a="1"/>
  <c r="AI191" i="66" a="1"/>
  <c r="AI190" i="66" a="1"/>
  <c r="AI176" i="66" a="1"/>
  <c r="AI156" i="66" a="1"/>
  <c r="AI154" i="66" a="1"/>
  <c r="AI153" i="66" a="1"/>
  <c r="AI151" i="66" a="1"/>
  <c r="AI149" i="66" a="1"/>
  <c r="AI146" i="66" a="1"/>
  <c r="AI142" i="66" a="1"/>
  <c r="AI138" i="66" a="1"/>
  <c r="AI137" i="66" a="1"/>
  <c r="AI133" i="66" a="1"/>
  <c r="AI129" i="66" a="1"/>
  <c r="AI122" i="66" a="1"/>
  <c r="AI116" i="66" a="1"/>
  <c r="AI114" i="66" a="1"/>
  <c r="AI113" i="66" a="1"/>
  <c r="AI110" i="66" a="1"/>
  <c r="AI108" i="66" a="1"/>
  <c r="AI103" i="66" a="1"/>
  <c r="AI96" i="66" a="1"/>
  <c r="AI94" i="66" a="1"/>
  <c r="AI90" i="66" a="1"/>
  <c r="AI86" i="66" a="1"/>
  <c r="AI77" i="66" a="1"/>
  <c r="AI61" i="66" a="1"/>
  <c r="AI43" i="66" a="1"/>
  <c r="AI38" i="66" a="1"/>
  <c r="AI33" i="66" a="1"/>
  <c r="AI19" i="66" a="1"/>
  <c r="AI1165" i="66" a="1"/>
  <c r="AI1161" i="66" a="1"/>
  <c r="AI1154" i="66" a="1"/>
  <c r="AI1151" i="66" a="1"/>
  <c r="AI1147" i="66" a="1"/>
  <c r="AI1140" i="66" a="1"/>
  <c r="AI1136" i="66" a="1"/>
  <c r="AI1131" i="66" a="1"/>
  <c r="AI1123" i="66" a="1"/>
  <c r="AI1118" i="66" a="1"/>
  <c r="AI1113" i="66" a="1"/>
  <c r="AI1109" i="66" a="1"/>
  <c r="AI1106" i="66" a="1"/>
  <c r="AI1100" i="66" a="1"/>
  <c r="AI1097" i="66" a="1"/>
  <c r="AI1094" i="66" a="1"/>
  <c r="AI1091" i="66" a="1"/>
  <c r="AI1089" i="66" a="1"/>
  <c r="AI1085" i="66" a="1"/>
  <c r="AI1082" i="66" a="1"/>
  <c r="AI1078" i="66" a="1"/>
  <c r="AI1072" i="66" a="1"/>
  <c r="AI1068" i="66" a="1"/>
  <c r="AI1063" i="66" a="1"/>
  <c r="AI1057" i="66" a="1"/>
  <c r="AI1053" i="66" a="1"/>
  <c r="AI1047" i="66" a="1"/>
  <c r="AI1042" i="66" a="1"/>
  <c r="AI1037" i="66" a="1"/>
  <c r="AI1031" i="66" a="1"/>
  <c r="AI1027" i="66" a="1"/>
  <c r="AI1021" i="66" a="1"/>
  <c r="AI1016" i="66" a="1"/>
  <c r="AI1011" i="66" a="1"/>
  <c r="AI1005" i="66" a="1"/>
  <c r="AI1001" i="66" a="1"/>
  <c r="AI997" i="66" a="1"/>
  <c r="AI992" i="66" a="1"/>
  <c r="AI988" i="66" a="1"/>
  <c r="AI983" i="66" a="1"/>
  <c r="AI979" i="66" a="1"/>
  <c r="AI975" i="66" a="1"/>
  <c r="AI971" i="66" a="1"/>
  <c r="AI966" i="66" a="1"/>
  <c r="AI962" i="66" a="1"/>
  <c r="AI957" i="66" a="1"/>
  <c r="AI951" i="66" a="1"/>
  <c r="AI947" i="66" a="1"/>
  <c r="AI941" i="66" a="1"/>
  <c r="AI936" i="66" a="1"/>
  <c r="AI931" i="66" a="1"/>
  <c r="AI925" i="66" a="1"/>
  <c r="AI921" i="66" a="1"/>
  <c r="AI916" i="66" a="1"/>
  <c r="AI900" i="66" a="1"/>
  <c r="AI889" i="66" a="1"/>
  <c r="AI874" i="66" a="1"/>
  <c r="AI864" i="66" a="1"/>
  <c r="AI379" i="66" a="1"/>
  <c r="AI365" i="66" a="1"/>
  <c r="AI355" i="66" a="1"/>
  <c r="AI349" i="66" a="1"/>
  <c r="AI345" i="66" a="1"/>
  <c r="AI706" i="66" a="1"/>
  <c r="AI710" i="66" a="1"/>
  <c r="AI714" i="66" a="1"/>
  <c r="AI719" i="66" a="1"/>
  <c r="AI723" i="66" a="1"/>
  <c r="AI727" i="66" a="1"/>
  <c r="AI731" i="66" a="1"/>
  <c r="AI735" i="66" a="1"/>
  <c r="AI739" i="66" a="1"/>
  <c r="AI743" i="66" a="1"/>
  <c r="AI748" i="66" a="1"/>
  <c r="AI340" i="66" a="1"/>
  <c r="AI752" i="66" a="1"/>
  <c r="AI756" i="66" a="1"/>
  <c r="AI760" i="66" a="1"/>
  <c r="AI764" i="66" a="1"/>
  <c r="AI767" i="66" a="1"/>
  <c r="AI771" i="66" a="1"/>
  <c r="AI775" i="66" a="1"/>
  <c r="AI337" i="66" a="1"/>
  <c r="AI779" i="66" a="1"/>
  <c r="AI782" i="66" a="1"/>
  <c r="AI786" i="66" a="1"/>
  <c r="AI790" i="66" a="1"/>
  <c r="AI794" i="66" a="1"/>
  <c r="AI330" i="66" a="1"/>
  <c r="AI325" i="66" a="1"/>
  <c r="AI319" i="66" a="1"/>
  <c r="AI313" i="66" a="1"/>
  <c r="AI308" i="66" a="1"/>
  <c r="AI798" i="66" a="1"/>
  <c r="AI803" i="66" a="1"/>
  <c r="AI303" i="66" a="1"/>
  <c r="AI808" i="66" a="1"/>
  <c r="AI812" i="66" a="1"/>
  <c r="AI817" i="66" a="1"/>
  <c r="AI298" i="66" a="1"/>
  <c r="AI293" i="66" a="1"/>
  <c r="AI288" i="66" a="1"/>
  <c r="AI284" i="66" a="1"/>
  <c r="AI278" i="66" a="1"/>
  <c r="AI273" i="66" a="1"/>
  <c r="AI270" i="66" a="1"/>
  <c r="AI266" i="66" a="1"/>
  <c r="AI264" i="66" a="1"/>
  <c r="AI262" i="66" a="1"/>
  <c r="AI821" i="66" a="1"/>
  <c r="AI826" i="66" a="1"/>
  <c r="AI830" i="66" a="1"/>
  <c r="AI834" i="66" a="1"/>
  <c r="AI839" i="66" a="1"/>
  <c r="AI844" i="66" a="1"/>
  <c r="AI848" i="66" a="1"/>
  <c r="AI853" i="66" a="1"/>
  <c r="AI857" i="66" a="1"/>
  <c r="AI260" i="66" a="1"/>
  <c r="AI861" i="66" a="1"/>
  <c r="AI867" i="66" a="1"/>
  <c r="AI871" i="66" a="1"/>
  <c r="AI876" i="66" a="1"/>
  <c r="AI881" i="66" a="1"/>
  <c r="AI886" i="66" a="1"/>
  <c r="AI892" i="66" a="1"/>
  <c r="AI897" i="66" a="1"/>
  <c r="AI902" i="66" a="1"/>
  <c r="AI258" i="66" a="1"/>
  <c r="AI907" i="66" a="1"/>
  <c r="AI912" i="66" a="1"/>
  <c r="AI918" i="66" a="1"/>
  <c r="AI922" i="66" a="1"/>
  <c r="AI926" i="66" a="1"/>
  <c r="AI932" i="66" a="1"/>
  <c r="AI937" i="66" a="1"/>
  <c r="AI943" i="66" a="1"/>
  <c r="AI948" i="66" a="1"/>
  <c r="AI256" i="66" a="1"/>
  <c r="AI952" i="66" a="1"/>
  <c r="AI958" i="66" a="1"/>
  <c r="AI963" i="66" a="1"/>
  <c r="AI967" i="66" a="1"/>
  <c r="AI972" i="66" a="1"/>
  <c r="AI976" i="66" a="1"/>
  <c r="AI980" i="66" a="1"/>
  <c r="AI984" i="66" a="1"/>
  <c r="AI989" i="66" a="1"/>
  <c r="AI255" i="66" a="1"/>
  <c r="AI993" i="66" a="1"/>
  <c r="AI998" i="66" a="1"/>
  <c r="AI1002" i="66" a="1"/>
  <c r="AI1007" i="66" a="1"/>
  <c r="AI1012" i="66" a="1"/>
  <c r="AI1017" i="66" a="1"/>
  <c r="AI1023" i="66" a="1"/>
  <c r="AI1028" i="66" a="1"/>
  <c r="AI1033" i="66" a="1"/>
  <c r="AI254" i="66" a="1"/>
  <c r="AI1039" i="66" a="1"/>
  <c r="AI1043" i="66" a="1"/>
  <c r="AI1048" i="66" a="1"/>
  <c r="AI1054" i="66" a="1"/>
  <c r="AI1059" i="66" a="1"/>
  <c r="AI1065" i="66" a="1"/>
  <c r="AI1069" i="66" a="1"/>
  <c r="AI1074" i="66" a="1"/>
  <c r="AI1079" i="66" a="1"/>
  <c r="AI252" i="66" a="1"/>
  <c r="AI1084" i="66" a="1"/>
  <c r="AI1087" i="66" a="1"/>
  <c r="AI1092" i="66" a="1"/>
  <c r="AI1095" i="66" a="1"/>
  <c r="AI1098" i="66" a="1"/>
  <c r="AI1101" i="66" a="1"/>
  <c r="AI1108" i="66" a="1"/>
  <c r="AI1111" i="66" a="1"/>
  <c r="AI1115" i="66" a="1"/>
  <c r="AI250" i="66" a="1"/>
  <c r="AI1120" i="66" a="1"/>
  <c r="AI1125" i="66" a="1"/>
  <c r="AI1128" i="66" a="1"/>
  <c r="AI1159" i="66" a="1"/>
  <c r="AI1167" i="66" a="1"/>
  <c r="AI9" i="66" a="1"/>
  <c r="AI40" i="66" a="1"/>
  <c r="AI48" i="66" a="1"/>
  <c r="AI53" i="66" a="1"/>
  <c r="AI248" i="66" a="1"/>
  <c r="AI59" i="66" a="1"/>
  <c r="AI69" i="66" a="1"/>
  <c r="AI74" i="66" a="1"/>
  <c r="AI78" i="66" a="1"/>
  <c r="AI80" i="66" a="1"/>
  <c r="AI85" i="66" a="1"/>
  <c r="AI179" i="66" a="1"/>
  <c r="AI192" i="66" a="1"/>
  <c r="AI194" i="66" a="1"/>
  <c r="AI246" i="66" a="1"/>
  <c r="AI203" i="66" a="1"/>
  <c r="AI219" i="66" a="1"/>
  <c r="AI220" i="66" a="1"/>
  <c r="AI244" i="66" a="1"/>
  <c r="AI1162" i="66" a="1"/>
  <c r="AI1155" i="66" a="1"/>
  <c r="AI276" i="66" a="1"/>
  <c r="AI283" i="66" a="1"/>
  <c r="AI287" i="66" a="1"/>
  <c r="AI292" i="66" a="1"/>
  <c r="AI241" i="66" a="1"/>
  <c r="AI226" i="66" a="1"/>
  <c r="AI215" i="66" a="1"/>
  <c r="AI214" i="66" a="1"/>
  <c r="AI210" i="66" a="1"/>
  <c r="AI206" i="66" a="1"/>
  <c r="AI200" i="66" a="1"/>
  <c r="AI186" i="66" a="1"/>
  <c r="AI177" i="66" a="1"/>
  <c r="AI170" i="66" a="1"/>
  <c r="AI167" i="66" a="1"/>
  <c r="AI164" i="66" a="1"/>
  <c r="AI162" i="66" a="1"/>
  <c r="AI159" i="66" a="1"/>
  <c r="AI144" i="66" a="1"/>
  <c r="AI134" i="66" a="1"/>
  <c r="AI81" i="66" a="1"/>
  <c r="AI76" i="66" a="1"/>
  <c r="AI68" i="66" a="1"/>
  <c r="AI65" i="66" a="1"/>
  <c r="AI56" i="66" a="1"/>
  <c r="AI52" i="66" a="1"/>
  <c r="AI46" i="66" a="1"/>
  <c r="AI41" i="66" a="1"/>
  <c r="AI35" i="66" a="1"/>
  <c r="AI29" i="66" a="1"/>
  <c r="AI26" i="66" a="1"/>
  <c r="AI22" i="66" a="1"/>
  <c r="AI17" i="66" a="1"/>
  <c r="AI14" i="66" a="1"/>
  <c r="AI11" i="66" a="1"/>
  <c r="AI7" i="66" a="1"/>
  <c r="AI6" i="66" a="1"/>
  <c r="AI5" i="66" a="1"/>
  <c r="AI1164" i="66" a="1"/>
  <c r="AI1160" i="66" a="1"/>
  <c r="AI1153" i="66" a="1"/>
  <c r="AI1150" i="66" a="1"/>
  <c r="AI1146" i="66" a="1"/>
  <c r="AI1139" i="66" a="1"/>
  <c r="AI1135" i="66" a="1"/>
  <c r="AI1129" i="66" a="1"/>
  <c r="AI1126" i="66" a="1"/>
  <c r="AI1122" i="66" a="1"/>
  <c r="AI1117" i="66" a="1"/>
  <c r="AI1112" i="66" a="1"/>
  <c r="AI1076" i="66" a="1"/>
  <c r="AI1064" i="66" a="1"/>
  <c r="AI1051" i="66" a="1"/>
  <c r="AI1038" i="66" a="1"/>
  <c r="AI1025" i="66" a="1"/>
  <c r="AI1013" i="66" a="1"/>
  <c r="AI954" i="66" a="1"/>
  <c r="AI939" i="66" a="1"/>
  <c r="AI928" i="66" a="1"/>
  <c r="AI910" i="66" a="1"/>
  <c r="AI896" i="66" a="1"/>
  <c r="AI884" i="66" a="1"/>
  <c r="AI843" i="66" a="1"/>
  <c r="AI815" i="66" a="1"/>
  <c r="AI801" i="66" a="1"/>
  <c r="AI744" i="66" a="1"/>
  <c r="AI568" i="66" a="1"/>
  <c r="AI554" i="66" a="1"/>
  <c r="AI518" i="66" a="1"/>
  <c r="AI510" i="66" a="1"/>
  <c r="AI506" i="66" a="1"/>
  <c r="AI502" i="66" a="1"/>
  <c r="AI498" i="66" a="1"/>
  <c r="AI494" i="66" a="1"/>
  <c r="AI490" i="66" a="1"/>
  <c r="AI486" i="66" a="1"/>
  <c r="AI482" i="66" a="1"/>
  <c r="AI478" i="66" a="1"/>
  <c r="AI473" i="66" a="1"/>
  <c r="AI469" i="66" a="1"/>
  <c r="AI465" i="66" a="1"/>
  <c r="AI460" i="66" a="1"/>
  <c r="AI456" i="66" a="1"/>
  <c r="AI452" i="66" a="1"/>
  <c r="AI448" i="66" a="1"/>
  <c r="AI418" i="66" a="1"/>
  <c r="AI416" i="66" a="1"/>
  <c r="AI414" i="66" a="1"/>
  <c r="AI408" i="66" a="1"/>
  <c r="AI404" i="66" a="1"/>
  <c r="AI402" i="66" a="1"/>
  <c r="AI399" i="66" a="1"/>
  <c r="AI395" i="66" a="1"/>
  <c r="AI391" i="66" a="1"/>
  <c r="AI385" i="66" a="1"/>
  <c r="AI380" i="66" a="1"/>
  <c r="AI374" i="66" a="1"/>
  <c r="AI368" i="66" a="1"/>
  <c r="AI363" i="66" a="1"/>
  <c r="AI297" i="66" a="1"/>
  <c r="AI299" i="66" a="1"/>
  <c r="AI307" i="66" a="1"/>
  <c r="AI312" i="66" a="1"/>
  <c r="AI318" i="66" a="1"/>
  <c r="AI324" i="66" a="1"/>
  <c r="AI329" i="66" a="1"/>
  <c r="AI336" i="66" a="1"/>
  <c r="AI333" i="66" a="1"/>
  <c r="AI320" i="66" a="1"/>
  <c r="AI335" i="66" a="1"/>
  <c r="AI341" i="66" a="1"/>
  <c r="AI342" i="66" a="1"/>
  <c r="AI277" i="66" a="1"/>
  <c r="AI267" i="66" a="1"/>
  <c r="AI265" i="66" a="1"/>
  <c r="AI263" i="66" a="1"/>
  <c r="AI261" i="66" a="1"/>
  <c r="AI344" i="66" a="1"/>
  <c r="AI348" i="66" a="1"/>
  <c r="AI356" i="66" a="1"/>
  <c r="AI366" i="66" a="1"/>
  <c r="AI371" i="66" a="1"/>
  <c r="AI377" i="66" a="1"/>
  <c r="AI382" i="66" a="1"/>
  <c r="AI387" i="66" a="1"/>
  <c r="AI393" i="66" a="1"/>
  <c r="AI259" i="66" a="1"/>
  <c r="AI397" i="66" a="1"/>
  <c r="AI406" i="66" a="1"/>
  <c r="AI432" i="66" a="1"/>
  <c r="AI436" i="66" a="1"/>
  <c r="AI440" i="66" a="1"/>
  <c r="AI444" i="66" a="1"/>
  <c r="AI447" i="66" a="1"/>
  <c r="AI451" i="66" a="1"/>
  <c r="AI455" i="66" a="1"/>
  <c r="AI257" i="66" a="1"/>
  <c r="AI459" i="66" a="1"/>
  <c r="AI464" i="66" a="1"/>
  <c r="AI468" i="66" a="1"/>
  <c r="AI472" i="66" a="1"/>
  <c r="AI477" i="66" a="1"/>
  <c r="AI481" i="66" a="1"/>
  <c r="AI485" i="66" a="1"/>
  <c r="AI489" i="66" a="1"/>
  <c r="AI493" i="66" a="1"/>
  <c r="AI253" i="66" a="1"/>
  <c r="AI497" i="66" a="1"/>
  <c r="AI501" i="66" a="1"/>
  <c r="AI505" i="66" a="1"/>
  <c r="AI509" i="66" a="1"/>
  <c r="AI513" i="66" a="1"/>
  <c r="AI516" i="66" a="1"/>
  <c r="AI520" i="66" a="1"/>
  <c r="AI523" i="66" a="1"/>
  <c r="AI526" i="66" a="1"/>
  <c r="AI251" i="66" a="1"/>
  <c r="AI530" i="66" a="1"/>
  <c r="AI534" i="66" a="1"/>
  <c r="AI538" i="66" a="1"/>
  <c r="AI543" i="66" a="1"/>
  <c r="AI547" i="66" a="1"/>
  <c r="AI551" i="66" a="1"/>
  <c r="AI556" i="66" a="1"/>
  <c r="AI560" i="66" a="1"/>
  <c r="AI564" i="66" a="1"/>
  <c r="AI249" i="66" a="1"/>
  <c r="AI569" i="66" a="1"/>
  <c r="AI573" i="66" a="1"/>
  <c r="AI577" i="66" a="1"/>
  <c r="AI581" i="66" a="1"/>
  <c r="AI585" i="66" a="1"/>
  <c r="AI589" i="66" a="1"/>
  <c r="AI593" i="66" a="1"/>
  <c r="AI597" i="66" a="1"/>
  <c r="AI600" i="66" a="1"/>
  <c r="AI247" i="66" a="1"/>
  <c r="AI603" i="66" a="1"/>
  <c r="AI607" i="66" a="1"/>
  <c r="AI611" i="66" a="1"/>
  <c r="AI615" i="66" a="1"/>
  <c r="AI622" i="66" a="1"/>
  <c r="AI626" i="66" a="1"/>
  <c r="AI630" i="66" a="1"/>
  <c r="AI634" i="66" a="1"/>
  <c r="AI638" i="66" a="1"/>
  <c r="AI245" i="66" a="1"/>
  <c r="AI642" i="66" a="1"/>
  <c r="AI646" i="66" a="1"/>
  <c r="AI650" i="66" a="1"/>
  <c r="AI514" i="66" a="1"/>
  <c r="AI659" i="66" a="1"/>
  <c r="AI663" i="66" a="1"/>
  <c r="AI667" i="66" a="1"/>
  <c r="AI672" i="66" a="1"/>
  <c r="AI676" i="66" a="1"/>
  <c r="AI242" i="66" a="1"/>
  <c r="AI680" i="66" a="1"/>
  <c r="AI684" i="66" a="1"/>
  <c r="AI688" i="66" a="1"/>
  <c r="AI692" i="66" a="1"/>
  <c r="AI696" i="66" a="1"/>
  <c r="AI701" i="66" a="1"/>
  <c r="AI705" i="66" a="1"/>
  <c r="AI709" i="66" a="1"/>
  <c r="AI713" i="66" a="1"/>
  <c r="AI239" i="66" a="1"/>
  <c r="AI230" i="66" a="1"/>
  <c r="AI224" i="66" a="1"/>
  <c r="AI222" i="66" a="1"/>
  <c r="AI217" i="66" a="1"/>
  <c r="AI201" i="66" a="1"/>
  <c r="AI193" i="66" a="1"/>
  <c r="AI180" i="66" a="1"/>
  <c r="AI173" i="66" a="1"/>
  <c r="AI172" i="66" a="1"/>
  <c r="AI169" i="66" a="1"/>
  <c r="AI168" i="66" a="1"/>
  <c r="AI165" i="66" a="1"/>
  <c r="AI160" i="66" a="1"/>
  <c r="AI135" i="66" a="1"/>
  <c r="AI132" i="66" a="1"/>
  <c r="AI120" i="66" a="1"/>
  <c r="AI112" i="66" a="1"/>
  <c r="AI107" i="66" a="1"/>
  <c r="AI105" i="66" a="1"/>
  <c r="AI101" i="66" a="1"/>
  <c r="AI97" i="66" a="1"/>
  <c r="AI92" i="66" a="1"/>
  <c r="AI89" i="66" a="1"/>
  <c r="AI83" i="66" a="1"/>
  <c r="AI72" i="66" a="1"/>
  <c r="AI66" i="66" a="1"/>
  <c r="AI63" i="66" a="1"/>
  <c r="AI60" i="66" a="1"/>
  <c r="AI54" i="66" a="1"/>
  <c r="AI47" i="66" a="1"/>
  <c r="AI36" i="66" a="1"/>
  <c r="AI21" i="66" a="1"/>
  <c r="AI8" i="66" a="1"/>
  <c r="AI1169" i="66" a="1"/>
  <c r="AI1158" i="66" a="1"/>
  <c r="AI1144" i="66" a="1"/>
  <c r="AI1130" i="66" a="1"/>
  <c r="AI1121" i="66" a="1"/>
  <c r="AI778" i="66" a="1"/>
  <c r="AI774" i="66" a="1"/>
  <c r="AI770" i="66" a="1"/>
  <c r="AI766" i="66" a="1"/>
  <c r="AI762" i="66" a="1"/>
  <c r="AI758" i="66" a="1"/>
  <c r="AI754" i="66" a="1"/>
  <c r="AI750" i="66" a="1"/>
  <c r="AI746" i="66" a="1"/>
  <c r="AI741" i="66" a="1"/>
  <c r="AI737" i="66" a="1"/>
  <c r="AI733" i="66" a="1"/>
  <c r="AI729" i="66" a="1"/>
  <c r="AI725" i="66" a="1"/>
  <c r="AI721" i="66" a="1"/>
  <c r="AI716" i="66" a="1"/>
  <c r="AI712" i="66" a="1"/>
  <c r="AI708" i="66" a="1"/>
  <c r="AI704" i="66" a="1"/>
  <c r="AI700" i="66" a="1"/>
  <c r="AI695" i="66" a="1"/>
  <c r="AI691" i="66" a="1"/>
  <c r="AI687" i="66" a="1"/>
  <c r="AI683" i="66" a="1"/>
  <c r="AI679" i="66" a="1"/>
  <c r="AI675" i="66" a="1"/>
  <c r="AI670" i="66" a="1"/>
  <c r="AI666" i="66" a="1"/>
  <c r="AI661" i="66" a="1"/>
  <c r="AI658" i="66" a="1"/>
  <c r="AI652" i="66" a="1"/>
  <c r="AI649" i="66" a="1"/>
  <c r="AI645" i="66" a="1"/>
  <c r="AI640" i="66" a="1"/>
  <c r="AI636" i="66" a="1"/>
  <c r="AI632" i="66" a="1"/>
  <c r="AI628" i="66" a="1"/>
  <c r="AI624" i="66" a="1"/>
  <c r="AI620" i="66" a="1"/>
  <c r="AI617" i="66" a="1"/>
  <c r="AI613" i="66" a="1"/>
  <c r="AI609" i="66" a="1"/>
  <c r="AI606" i="66" a="1"/>
  <c r="AI602" i="66" a="1"/>
  <c r="AI599" i="66" a="1"/>
  <c r="AI594" i="66" a="1"/>
  <c r="AI590" i="66" a="1"/>
  <c r="AI586" i="66" a="1"/>
  <c r="AI582" i="66" a="1"/>
  <c r="AI578" i="66" a="1"/>
  <c r="AI574" i="66" a="1"/>
  <c r="AI570" i="66" a="1"/>
  <c r="AI565" i="66" a="1"/>
  <c r="AI561" i="66" a="1"/>
  <c r="AI557" i="66" a="1"/>
  <c r="AI552" i="66" a="1"/>
  <c r="AI548" i="66" a="1"/>
  <c r="AI544" i="66" a="1"/>
  <c r="AI540" i="66" a="1"/>
  <c r="AI537" i="66" a="1"/>
  <c r="AI533" i="66" a="1"/>
  <c r="AI529" i="66" a="1"/>
  <c r="AI525" i="66" a="1"/>
  <c r="AI522" i="66" a="1"/>
  <c r="AI519" i="66" a="1"/>
  <c r="AI515" i="66" a="1"/>
  <c r="AI512" i="66" a="1"/>
  <c r="AI508" i="66" a="1"/>
  <c r="AI504" i="66" a="1"/>
  <c r="AI500" i="66" a="1"/>
  <c r="AI496" i="66" a="1"/>
  <c r="AI492" i="66" a="1"/>
  <c r="AI488" i="66" a="1"/>
  <c r="AI484" i="66" a="1"/>
  <c r="AI480" i="66" a="1"/>
  <c r="AI476" i="66" a="1"/>
  <c r="AI471" i="66" a="1"/>
  <c r="AI467" i="66" a="1"/>
  <c r="AI463" i="66" a="1"/>
  <c r="AI458" i="66" a="1"/>
  <c r="AI454" i="66" a="1"/>
  <c r="AI450" i="66" a="1"/>
  <c r="AI443" i="66" a="1"/>
  <c r="AI439" i="66" a="1"/>
  <c r="AI435" i="66" a="1"/>
  <c r="AI431" i="66" a="1"/>
  <c r="AI428" i="66" a="1"/>
  <c r="AI424" i="66" a="1"/>
  <c r="AI421" i="66" a="1"/>
  <c r="AI413" i="66" a="1"/>
  <c r="AI409" i="66" a="1"/>
  <c r="AI405" i="66" a="1"/>
  <c r="AI396" i="66" a="1"/>
  <c r="AI383" i="66" a="1"/>
  <c r="AI370" i="66" a="1"/>
  <c r="AI359" i="66" a="1"/>
  <c r="AI358" i="66" a="1"/>
  <c r="AI351" i="66" a="1"/>
  <c r="AI347" i="66" a="1"/>
  <c r="AI718" i="66" a="1"/>
  <c r="AI722" i="66" a="1"/>
  <c r="AI726" i="66" a="1"/>
  <c r="AI343" i="66" a="1"/>
  <c r="AI730" i="66" a="1"/>
  <c r="AI734" i="66" a="1"/>
  <c r="AI738" i="66" a="1"/>
  <c r="AI742" i="66" a="1"/>
  <c r="AI747" i="66" a="1"/>
  <c r="AI751" i="66" a="1"/>
  <c r="AI755" i="66" a="1"/>
  <c r="AI759" i="66" a="1"/>
  <c r="AI763" i="66" a="1"/>
  <c r="AI768" i="66" a="1"/>
  <c r="AI339" i="66" a="1"/>
  <c r="AI772" i="66" a="1"/>
  <c r="AI776" i="66" a="1"/>
  <c r="AI780" i="66" a="1"/>
  <c r="AI783" i="66" a="1"/>
  <c r="AI787" i="66" a="1"/>
  <c r="AI791" i="66" a="1"/>
  <c r="AI795" i="66" a="1"/>
  <c r="AI799" i="66" a="1"/>
  <c r="AI804" i="66" a="1"/>
  <c r="AI809" i="66" a="1"/>
  <c r="AI332" i="66" a="1"/>
  <c r="AI326" i="66" a="1"/>
  <c r="AI321" i="66" a="1"/>
  <c r="AI315" i="66" a="1"/>
  <c r="AI310" i="66" a="1"/>
  <c r="AI813" i="66" a="1"/>
  <c r="AI818" i="66" a="1"/>
  <c r="AI822" i="66" a="1"/>
  <c r="AI827" i="66" a="1"/>
  <c r="AI831" i="66" a="1"/>
  <c r="AI300" i="66" a="1"/>
  <c r="AI835" i="66" a="1"/>
  <c r="AI296" i="66" a="1"/>
  <c r="AI291" i="66" a="1"/>
  <c r="AI286" i="66" a="1"/>
  <c r="AI281" i="66" a="1"/>
  <c r="AI275" i="66" a="1"/>
  <c r="AI271" i="66" a="1"/>
  <c r="AI234" i="66" a="1"/>
  <c r="AI233" i="66" a="1"/>
  <c r="AI225" i="66" a="1"/>
  <c r="AI218" i="66" a="1"/>
  <c r="AI211" i="66" a="1"/>
  <c r="AI207" i="66" a="1"/>
  <c r="AI199" i="66" a="1"/>
  <c r="AI188" i="66" a="1"/>
  <c r="AI184" i="66" a="1"/>
  <c r="AI178" i="66" a="1"/>
  <c r="AI171" i="66" a="1"/>
  <c r="AI62" i="66" a="1"/>
  <c r="AI55" i="66" a="1"/>
  <c r="AI49" i="66" a="1"/>
  <c r="AI44" i="66" a="1"/>
  <c r="AI37" i="66" a="1"/>
  <c r="AI30" i="66" a="1"/>
  <c r="AI27" i="66" a="1"/>
  <c r="AI24" i="66" a="1"/>
  <c r="AI18" i="66" a="1"/>
  <c r="AI15" i="66" a="1"/>
  <c r="AI10" i="66" a="1"/>
  <c r="AI1168" i="66" a="1"/>
  <c r="AI1157" i="66" a="1"/>
  <c r="AI1149" i="66" a="1"/>
  <c r="AI1145" i="66" a="1"/>
  <c r="AI1138" i="66" a="1"/>
  <c r="AI1134" i="66" a="1"/>
  <c r="AI1104" i="66" a="1"/>
  <c r="AI1093" i="66" a="1"/>
  <c r="AI1088" i="66" a="1"/>
  <c r="AI1081" i="66" a="1"/>
  <c r="AI1077" i="66" a="1"/>
  <c r="AI1071" i="66" a="1"/>
  <c r="AI1067" i="66" a="1"/>
  <c r="AI1062" i="66" a="1"/>
  <c r="AI1056" i="66" a="1"/>
  <c r="AI1052" i="66" a="1"/>
  <c r="AI1046" i="66" a="1"/>
  <c r="AI1041" i="66" a="1"/>
  <c r="AI1036" i="66" a="1"/>
  <c r="AI1030" i="66" a="1"/>
  <c r="AI1026" i="66" a="1"/>
  <c r="AI1020" i="66" a="1"/>
  <c r="AI1015" i="66" a="1"/>
  <c r="AI1010" i="66" a="1"/>
  <c r="AI1004" i="66" a="1"/>
  <c r="AI1000" i="66" a="1"/>
  <c r="AI996" i="66" a="1"/>
  <c r="AI991" i="66" a="1"/>
  <c r="AI987" i="66" a="1"/>
  <c r="AI982" i="66" a="1"/>
  <c r="AI978" i="66" a="1"/>
  <c r="AI974" i="66" a="1"/>
  <c r="AI969" i="66" a="1"/>
  <c r="AI965" i="66" a="1"/>
  <c r="AI961" i="66" a="1"/>
  <c r="AI956" i="66" a="1"/>
  <c r="AI950" i="66" a="1"/>
  <c r="AI945" i="66" a="1"/>
  <c r="AI940" i="66" a="1"/>
  <c r="AI935" i="66" a="1"/>
  <c r="AI930" i="66" a="1"/>
  <c r="AI924" i="66" a="1"/>
  <c r="AI920" i="66" a="1"/>
  <c r="AI915" i="66" a="1"/>
  <c r="AI911" i="66" a="1"/>
  <c r="AI906" i="66" a="1"/>
  <c r="AI901" i="66" a="1"/>
  <c r="AI895" i="66" a="1"/>
  <c r="AI890" i="66" a="1"/>
  <c r="AI885" i="66" a="1"/>
  <c r="AI880" i="66" a="1"/>
  <c r="AI875" i="66" a="1"/>
  <c r="AI870" i="66" a="1"/>
  <c r="AI866" i="66" a="1"/>
  <c r="AI860" i="66" a="1"/>
  <c r="AI856" i="66" a="1"/>
  <c r="AI852" i="66" a="1"/>
  <c r="AI847" i="66" a="1"/>
  <c r="AI842" i="66" a="1"/>
  <c r="AI837" i="66" a="1"/>
  <c r="AI833" i="66" a="1"/>
  <c r="AI829" i="66" a="1"/>
  <c r="AI825" i="66" a="1"/>
  <c r="AI820" i="66" a="1"/>
  <c r="AI816" i="66" a="1"/>
  <c r="AI811" i="66" a="1"/>
  <c r="AI806" i="66" a="1"/>
  <c r="AI802" i="66" a="1"/>
  <c r="AI797" i="66" a="1"/>
  <c r="AI793" i="66" a="1"/>
  <c r="AI789" i="66" a="1"/>
  <c r="AI785" i="66" a="1"/>
  <c r="AI717" i="66" a="1"/>
  <c r="AI699" i="66" a="1"/>
  <c r="AI671" i="66" a="1"/>
  <c r="AI654" i="66" a="1"/>
  <c r="AI410" i="66" a="1"/>
  <c r="AI400" i="66" a="1"/>
  <c r="AI389" i="66" a="1"/>
  <c r="AI376" i="66" a="1"/>
  <c r="AI361" i="66" a="1"/>
  <c r="AI357" i="66" a="1"/>
  <c r="AI353" i="66" a="1"/>
  <c r="AI350" i="66" a="1"/>
  <c r="AI346" i="66" a="1"/>
  <c r="AI840" i="66" a="1"/>
  <c r="AI845" i="66" a="1"/>
  <c r="AI849" i="66" a="1"/>
  <c r="AI854" i="66" a="1"/>
  <c r="AI859" i="66" a="1"/>
  <c r="AI863" i="66" a="1"/>
  <c r="AI869" i="66" a="1"/>
  <c r="AI873" i="66" a="1"/>
  <c r="AI878" i="66" a="1"/>
  <c r="AI883" i="66" a="1"/>
  <c r="AI888" i="66" a="1"/>
  <c r="AI894" i="66" a="1"/>
  <c r="AI899" i="66" a="1"/>
  <c r="AI904" i="66" a="1"/>
  <c r="AI909" i="66" a="1"/>
  <c r="AI914" i="66" a="1"/>
  <c r="AI919" i="66" a="1"/>
  <c r="AI923" i="66" a="1"/>
  <c r="AI927" i="66" a="1"/>
  <c r="AI933" i="66" a="1"/>
  <c r="AI938" i="66" a="1"/>
  <c r="AI944" i="66" a="1"/>
  <c r="AI949" i="66" a="1"/>
  <c r="AI953" i="66" a="1"/>
  <c r="AI959" i="66" a="1"/>
  <c r="AI334" i="66" a="1"/>
  <c r="AI327" i="66" a="1"/>
  <c r="AI323" i="66" a="1"/>
  <c r="AI316" i="66" a="1"/>
  <c r="AI311" i="66" a="1"/>
  <c r="AI964" i="66" a="1"/>
  <c r="AI968" i="66" a="1"/>
  <c r="AI304" i="66" a="1"/>
  <c r="AI973" i="66" a="1"/>
  <c r="AI301" i="66" a="1"/>
  <c r="AI977" i="66" a="1"/>
  <c r="AI981" i="66" a="1"/>
  <c r="AI295" i="66" a="1"/>
  <c r="AI290" i="66" a="1"/>
  <c r="AI285" i="66" a="1"/>
  <c r="AI279" i="66" a="1"/>
  <c r="AI274" i="66" a="1"/>
  <c r="AI269" i="66" a="1"/>
  <c r="AI223" i="66" a="1"/>
  <c r="AI189" i="66" a="1"/>
  <c r="AI185" i="66" a="1"/>
  <c r="AI182" i="66" a="1"/>
  <c r="AI161" i="66" a="1"/>
  <c r="AI157" i="66" a="1"/>
  <c r="AI150" i="66" a="1"/>
  <c r="AI147" i="66" a="1"/>
  <c r="AI145" i="66" a="1"/>
  <c r="AI139" i="66" a="1"/>
  <c r="AI136" i="66" a="1"/>
  <c r="AI128" i="66" a="1"/>
  <c r="AI118" i="66" a="1"/>
  <c r="AI115" i="66" a="1"/>
  <c r="AI109" i="66" a="1"/>
  <c r="AI100" i="66" a="1"/>
  <c r="AI93" i="66" a="1"/>
  <c r="AI87" i="66" a="1"/>
  <c r="AI84" i="66" a="1"/>
  <c r="AI79" i="66" a="1"/>
  <c r="AI73" i="66" a="1"/>
  <c r="AI71" i="66" a="1"/>
  <c r="AI64" i="66" a="1"/>
  <c r="AI57" i="66" a="1"/>
  <c r="AI51" i="66" a="1"/>
  <c r="AI32" i="66" a="1"/>
  <c r="AI23" i="66" a="1"/>
  <c r="AI13" i="66" a="1"/>
  <c r="AI4" i="66" a="1"/>
  <c r="AI1170" i="66" a="1"/>
  <c r="AI1156" i="66" a="1"/>
  <c r="AI1143" i="66" a="1"/>
  <c r="AI1132" i="66" a="1"/>
  <c r="AI1103" i="66" a="1"/>
  <c r="AI1061" i="66" a="1"/>
  <c r="AI1049" i="66" a="1"/>
  <c r="AI1035" i="66" a="1"/>
  <c r="AI1022" i="66" a="1"/>
  <c r="AI1009" i="66" a="1"/>
  <c r="AI986" i="66" a="1"/>
  <c r="AI960" i="66" a="1"/>
  <c r="AI946" i="66" a="1"/>
  <c r="AI934" i="66" a="1"/>
  <c r="AI913" i="66" a="1"/>
  <c r="AI908" i="66" a="1"/>
  <c r="AI903" i="66" a="1"/>
  <c r="AI898" i="66" a="1"/>
  <c r="AI893" i="66" a="1"/>
  <c r="AI887" i="66" a="1"/>
  <c r="AI882" i="66" a="1"/>
  <c r="AI877" i="66" a="1"/>
  <c r="AI872" i="66" a="1"/>
  <c r="AI868" i="66" a="1"/>
  <c r="AI862" i="66" a="1"/>
  <c r="AI858" i="66" a="1"/>
  <c r="AI855" i="66" a="1"/>
  <c r="AI850" i="66" a="1"/>
  <c r="AI846" i="66" a="1"/>
  <c r="AI841" i="66" a="1"/>
  <c r="AI836" i="66" a="1"/>
  <c r="AI832" i="66" a="1"/>
  <c r="AI828" i="66" a="1"/>
  <c r="AI823" i="66" a="1"/>
  <c r="AI819" i="66" a="1"/>
  <c r="AI814" i="66" a="1"/>
  <c r="AI810" i="66" a="1"/>
  <c r="AI805" i="66" a="1"/>
  <c r="AI800" i="66" a="1"/>
  <c r="AI796" i="66" a="1"/>
  <c r="AI792" i="66" a="1"/>
  <c r="AI788" i="66" a="1"/>
  <c r="AI784" i="66" a="1"/>
  <c r="AI781" i="66" a="1"/>
  <c r="AI777" i="66" a="1"/>
  <c r="AI773" i="66" a="1"/>
  <c r="AI769" i="66" a="1"/>
  <c r="AI765" i="66" a="1"/>
  <c r="AI761" i="66" a="1"/>
  <c r="AI757" i="66" a="1"/>
  <c r="AI753" i="66" a="1"/>
  <c r="AI749" i="66" a="1"/>
  <c r="AI745" i="66" a="1"/>
  <c r="AI740" i="66" a="1"/>
  <c r="AI736" i="66" a="1"/>
  <c r="AI732" i="66" a="1"/>
  <c r="AI728" i="66" a="1"/>
  <c r="AI724" i="66" a="1"/>
  <c r="AI720" i="66" a="1"/>
  <c r="AI715" i="66" a="1"/>
  <c r="AI711" i="66" a="1"/>
  <c r="AI707" i="66" a="1"/>
  <c r="AI703" i="66" a="1"/>
  <c r="AI698" i="66" a="1"/>
  <c r="AI694" i="66" a="1"/>
  <c r="AI690" i="66" a="1"/>
  <c r="AI686" i="66" a="1"/>
  <c r="AI682" i="66" a="1"/>
  <c r="AI678" i="66" a="1"/>
  <c r="AI674" i="66" a="1"/>
  <c r="AI669" i="66" a="1"/>
  <c r="AI665" i="66" a="1"/>
  <c r="AI662" i="66" a="1"/>
  <c r="AI657" i="66" a="1"/>
  <c r="AI653" i="66" a="1"/>
  <c r="AI648" i="66" a="1"/>
  <c r="AI644" i="66" a="1"/>
  <c r="AI641" i="66" a="1"/>
  <c r="AI637" i="66" a="1"/>
  <c r="AI633" i="66" a="1"/>
  <c r="AI629" i="66" a="1"/>
  <c r="AI625" i="66" a="1"/>
  <c r="AI621" i="66" a="1"/>
  <c r="AI618" i="66" a="1"/>
  <c r="AI614" i="66" a="1"/>
  <c r="AI610" i="66" a="1"/>
  <c r="AI605" i="66" a="1"/>
  <c r="AI596" i="66" a="1"/>
  <c r="AI592" i="66" a="1"/>
  <c r="AI588" i="66" a="1"/>
  <c r="AI584" i="66" a="1"/>
  <c r="AI580" i="66" a="1"/>
  <c r="AI576" i="66" a="1"/>
  <c r="AI572" i="66" a="1"/>
  <c r="AI567" i="66" a="1"/>
  <c r="AI563" i="66" a="1"/>
  <c r="AI559" i="66" a="1"/>
  <c r="AI555" i="66" a="1"/>
  <c r="AI550" i="66" a="1"/>
  <c r="AI546" i="66" a="1"/>
  <c r="AI542" i="66" a="1"/>
  <c r="AI539" i="66" a="1"/>
  <c r="AI536" i="66" a="1"/>
  <c r="AI532" i="66" a="1"/>
  <c r="AI528" i="66" a="1"/>
  <c r="AI475" i="66" a="1"/>
  <c r="AI462" i="66" a="1"/>
  <c r="AI446" i="66" a="1"/>
  <c r="AI441" i="66" a="1"/>
  <c r="AI437" i="66" a="1"/>
  <c r="AI433" i="66" a="1"/>
  <c r="AI429" i="66" a="1"/>
  <c r="AI426" i="66" a="1"/>
  <c r="AI423" i="66" a="1"/>
  <c r="AI420" i="66" a="1"/>
  <c r="AI412" i="66" a="1"/>
  <c r="AI398" i="66" a="1"/>
  <c r="AI394" i="66" a="1"/>
  <c r="AI390" i="66" a="1"/>
  <c r="AI384" i="66" a="1"/>
  <c r="AI378" i="66" a="1"/>
  <c r="AI372" i="66" a="1"/>
  <c r="AI367" i="66" a="1"/>
  <c r="AI362" i="66" a="1"/>
  <c r="AI354" i="66" a="1"/>
  <c r="AI985" i="66" a="1"/>
  <c r="AI990" i="66" a="1"/>
  <c r="AI994" i="66" a="1"/>
  <c r="AI999" i="66" a="1"/>
  <c r="AI1003" i="66" a="1"/>
  <c r="AI1008" i="66" a="1"/>
  <c r="AI1014" i="66" a="1"/>
  <c r="AI1018" i="66" a="1"/>
  <c r="AI331" i="66" a="1"/>
  <c r="AI317" i="66" a="1"/>
  <c r="AI306" i="66" a="1"/>
  <c r="AI302" i="66" a="1"/>
  <c r="AI1024" i="66" a="1"/>
  <c r="AI289" i="66" a="1"/>
  <c r="AI272" i="66" a="1"/>
  <c r="AI268" i="66" a="1"/>
  <c r="AI1029" i="66" a="1"/>
  <c r="AI1034" i="66" a="1"/>
  <c r="AI1040" i="66" a="1"/>
  <c r="AI1044" i="66" a="1"/>
  <c r="AI1050" i="66" a="1"/>
  <c r="AI1055" i="66" a="1"/>
  <c r="AI1060" i="66" a="1"/>
  <c r="AI1066" i="66" a="1"/>
  <c r="AI1070" i="66" a="1"/>
  <c r="AI243" i="66" a="1"/>
  <c r="AI1075" i="66" a="1"/>
  <c r="AI1080" i="66" a="1"/>
  <c r="AI1083" i="66" a="1"/>
  <c r="AI1086" i="66" a="1"/>
  <c r="AI1090" i="66" a="1"/>
  <c r="AI1096" i="66" a="1"/>
  <c r="AI1099" i="66" a="1"/>
  <c r="AI1102" i="66" a="1"/>
  <c r="AI1107" i="66" a="1"/>
  <c r="AI240" i="66" a="1"/>
  <c r="AI1110" i="66" a="1"/>
  <c r="AI1114" i="66" a="1"/>
  <c r="AI1119" i="66" a="1"/>
  <c r="AI1124" i="66" a="1"/>
  <c r="AI1133" i="66" a="1"/>
  <c r="AI1137" i="66" a="1"/>
  <c r="AI1141" i="66" a="1"/>
  <c r="AI1148" i="66" a="1"/>
  <c r="AI1152" i="66" a="1"/>
  <c r="AI237" i="66" a="1"/>
  <c r="AI232" i="66" a="1"/>
  <c r="AI212" i="66" a="1"/>
  <c r="AI202" i="66" a="1"/>
  <c r="AI187" i="66" a="1"/>
  <c r="AI183" i="66" a="1"/>
  <c r="AI174" i="66" a="1"/>
  <c r="AI166" i="66" a="1"/>
  <c r="AI163" i="66" a="1"/>
  <c r="AI158" i="66" a="1"/>
  <c r="AI155" i="66" a="1"/>
  <c r="AI152" i="66" a="1"/>
  <c r="AI148" i="66" a="1"/>
  <c r="AI143" i="66" a="1"/>
  <c r="AI140" i="66" a="1"/>
  <c r="AI130" i="66" a="1"/>
  <c r="AI127" i="66" a="1"/>
  <c r="AI117" i="66" a="1"/>
  <c r="AI111" i="66" a="1"/>
  <c r="AI106" i="66" a="1"/>
  <c r="AI104" i="66" a="1"/>
  <c r="AI102" i="66" a="1"/>
  <c r="AI98" i="66" a="1"/>
  <c r="AI95" i="66" a="1"/>
  <c r="AI91" i="66" a="1"/>
  <c r="AI88" i="66" a="1"/>
  <c r="AI82" i="66" a="1"/>
  <c r="AI75" i="66" a="1"/>
  <c r="AI67" i="66" a="1"/>
  <c r="AI50" i="66" a="1"/>
  <c r="AI42" i="66" a="1"/>
  <c r="AI34" i="66" a="1"/>
  <c r="AI28" i="66" a="1"/>
  <c r="AI655" i="66" a="1"/>
  <c r="F334" i="65" a="1"/>
  <c r="N328" i="65" a="1"/>
  <c r="D335" i="65" a="1"/>
  <c r="D327" i="65" a="1"/>
  <c r="I327" i="65" a="1"/>
  <c r="O327" i="65" a="1"/>
  <c r="E328" i="65" a="1"/>
  <c r="J328" i="65" a="1"/>
  <c r="B329" i="65" a="1"/>
  <c r="G329" i="65" a="1"/>
  <c r="L329" i="65" a="1"/>
  <c r="C330" i="65" a="1"/>
  <c r="I330" i="65" a="1"/>
  <c r="N330" i="65" a="1"/>
  <c r="E331" i="65" a="1"/>
  <c r="J331" i="65" a="1"/>
  <c r="G332" i="65" a="1"/>
  <c r="L332" i="65" a="1"/>
  <c r="C333" i="65" a="1"/>
  <c r="I333" i="65" a="1"/>
  <c r="N333" i="65" a="1"/>
  <c r="E334" i="65" a="1"/>
  <c r="J334" i="65" a="1"/>
  <c r="G335" i="65" a="1"/>
  <c r="L335" i="65" a="1"/>
  <c r="J335" i="65" a="1"/>
  <c r="E335" i="65" a="1"/>
  <c r="N334" i="65" a="1"/>
  <c r="H334" i="65" a="1"/>
  <c r="C334" i="65" a="1"/>
  <c r="L333" i="65" a="1"/>
  <c r="G333" i="65" a="1"/>
  <c r="I332" i="65" a="1"/>
  <c r="D332" i="65" a="1"/>
  <c r="M331" i="65" a="1"/>
  <c r="G331" i="65" a="1"/>
  <c r="B331" i="65" a="1"/>
  <c r="K330" i="65" a="1"/>
  <c r="F330" i="65" a="1"/>
  <c r="I329" i="65" a="1"/>
  <c r="D329" i="65" a="1"/>
  <c r="M328" i="65" a="1"/>
  <c r="G328" i="65" a="1"/>
  <c r="C328" i="65" a="1"/>
  <c r="L327" i="65" a="1"/>
  <c r="F327" i="65" a="1"/>
  <c r="B327" i="65" a="1"/>
  <c r="G334" i="65" a="1"/>
  <c r="B334" i="65" a="1"/>
  <c r="K333" i="65" a="1"/>
  <c r="M335" i="65" a="1"/>
  <c r="H335" i="65" a="1"/>
  <c r="B335" i="65" a="1"/>
  <c r="L334" i="65" a="1"/>
  <c r="N335" i="65" a="1"/>
  <c r="C293" i="65" a="1"/>
  <c r="J333" i="65" a="1"/>
  <c r="D333" i="65" a="1"/>
  <c r="M332" i="65" a="1"/>
  <c r="H332" i="65" a="1"/>
  <c r="B332" i="65" a="1"/>
  <c r="L331" i="65" a="1"/>
  <c r="F331" i="65" a="1"/>
  <c r="O330" i="65" a="1"/>
  <c r="J330" i="65" a="1"/>
  <c r="D330" i="65" a="1"/>
  <c r="O329" i="65" a="1"/>
  <c r="H329" i="65" a="1"/>
  <c r="E329" i="65" a="1"/>
  <c r="L328" i="65" a="1"/>
  <c r="F328" i="65" a="1"/>
  <c r="B328" i="65" a="1"/>
  <c r="K327" i="65" a="1"/>
  <c r="E327" i="65" a="1"/>
  <c r="F333" i="65" a="1"/>
  <c r="O332" i="65" a="1"/>
  <c r="M334" i="65" a="1"/>
  <c r="I335" i="65" a="1"/>
  <c r="J332" i="65" a="1"/>
  <c r="C291" i="65" a="1"/>
  <c r="C297" i="65" a="1"/>
  <c r="C290" i="65" a="1"/>
  <c r="C294" i="65" a="1"/>
  <c r="F335" i="65" a="1"/>
  <c r="E332" i="65" a="1"/>
  <c r="N331" i="65" a="1"/>
  <c r="I334" i="65" a="1"/>
  <c r="H333" i="65" a="1"/>
  <c r="K332" i="65" a="1"/>
  <c r="K331" i="65" a="1"/>
  <c r="O335" i="65" a="1"/>
  <c r="O334" i="65" a="1"/>
  <c r="O333" i="65" a="1"/>
  <c r="B333" i="65" a="1"/>
  <c r="C332" i="65" a="1"/>
  <c r="D331" i="65" a="1"/>
  <c r="M330" i="65" a="1"/>
  <c r="M329" i="65" a="1"/>
  <c r="N327" i="65" a="1"/>
  <c r="C298" i="65" a="1"/>
  <c r="C295" i="65" a="1"/>
  <c r="H331" i="65" a="1"/>
  <c r="E330" i="65" a="1"/>
  <c r="F329" i="65" a="1"/>
  <c r="H328" i="65" a="1"/>
  <c r="H327" i="65" a="1"/>
  <c r="C331" i="65" a="1"/>
  <c r="L330" i="65" a="1"/>
  <c r="J327" i="65" a="1"/>
  <c r="K328" i="65" a="1"/>
  <c r="K329" i="65" a="1"/>
  <c r="G330" i="65" a="1"/>
  <c r="B330" i="65" a="1"/>
  <c r="O328" i="65" a="1"/>
  <c r="N329" i="65" a="1"/>
  <c r="O331" i="65" a="1"/>
  <c r="N332" i="65" a="1"/>
  <c r="M333" i="65" a="1"/>
  <c r="K334" i="65" a="1"/>
  <c r="K335" i="65" a="1"/>
  <c r="H330" i="65" a="1"/>
  <c r="I331" i="65" a="1"/>
  <c r="F332" i="65" a="1"/>
  <c r="E333" i="65" a="1"/>
  <c r="D334" i="65" a="1"/>
  <c r="C335" i="65" a="1"/>
  <c r="C292" i="65" a="1"/>
  <c r="J329" i="65" a="1"/>
  <c r="C296" i="65" a="1"/>
  <c r="C327" i="65" a="1"/>
  <c r="G327" i="65" a="1"/>
  <c r="M327" i="65" a="1"/>
  <c r="D328" i="65" a="1"/>
  <c r="I328" i="65" a="1"/>
  <c r="C329" i="65" a="1"/>
  <c r="AI1053" i="65" a="1"/>
  <c r="AI4" i="65" a="1"/>
  <c r="AI598" i="65" a="1"/>
  <c r="AI584" i="65" a="1"/>
  <c r="AI570" i="65" a="1"/>
  <c r="AI552" i="65" a="1"/>
  <c r="AI548" i="65" a="1"/>
  <c r="AI542" i="65" a="1"/>
  <c r="AI537" i="65" a="1"/>
  <c r="AI532" i="65" a="1"/>
  <c r="AI526" i="65" a="1"/>
  <c r="AI520" i="65" a="1"/>
  <c r="AI515" i="65" a="1"/>
  <c r="AI511" i="65" a="1"/>
  <c r="AI506" i="65" a="1"/>
  <c r="AI500" i="65" a="1"/>
  <c r="AI495" i="65" a="1"/>
  <c r="AI490" i="65" a="1"/>
  <c r="AI485" i="65" a="1"/>
  <c r="AI481" i="65" a="1"/>
  <c r="AI477" i="65" a="1"/>
  <c r="AI470" i="65" a="1"/>
  <c r="AI465" i="65" a="1"/>
  <c r="AI459" i="65" a="1"/>
  <c r="AI453" i="65" a="1"/>
  <c r="AI449" i="65" a="1"/>
  <c r="AI442" i="65" a="1"/>
  <c r="AI437" i="65" a="1"/>
  <c r="AI432" i="65" a="1"/>
  <c r="AI426" i="65" a="1"/>
  <c r="AI421" i="65" a="1"/>
  <c r="AI415" i="65" a="1"/>
  <c r="AI409" i="65" a="1"/>
  <c r="AI404" i="65" a="1"/>
  <c r="AI399" i="65" a="1"/>
  <c r="AI393" i="65" a="1"/>
  <c r="AI388" i="65" a="1"/>
  <c r="AI381" i="65" a="1"/>
  <c r="AI376" i="65" a="1"/>
  <c r="AI371" i="65" a="1"/>
  <c r="AI365" i="65" a="1"/>
  <c r="AI360" i="65" a="1"/>
  <c r="AI353" i="65" a="1"/>
  <c r="AI346" i="65" a="1"/>
  <c r="AI344" i="65" a="1"/>
  <c r="AI695" i="65" a="1"/>
  <c r="AI708" i="65" a="1"/>
  <c r="AI723" i="65" a="1"/>
  <c r="AI738" i="65" a="1"/>
  <c r="AI751" i="65" a="1"/>
  <c r="AI767" i="65" a="1"/>
  <c r="AI779" i="65" a="1"/>
  <c r="AI795" i="65" a="1"/>
  <c r="AI807" i="65" a="1"/>
  <c r="AI822" i="65" a="1"/>
  <c r="AI835" i="65" a="1"/>
  <c r="AI854" i="65" a="1"/>
  <c r="AI866" i="65" a="1"/>
  <c r="AI880" i="65" a="1"/>
  <c r="AI892" i="65" a="1"/>
  <c r="AI902" i="65" a="1"/>
  <c r="AI912" i="65" a="1"/>
  <c r="AI925" i="65" a="1"/>
  <c r="AI937" i="65" a="1"/>
  <c r="AI955" i="65" a="1"/>
  <c r="AI971" i="65" a="1"/>
  <c r="AI982" i="65" a="1"/>
  <c r="AI995" i="65" a="1"/>
  <c r="AI1008" i="65" a="1"/>
  <c r="AI1013" i="65" a="1"/>
  <c r="AI321" i="65" a="1"/>
  <c r="AI316" i="65" a="1"/>
  <c r="AI310" i="65" a="1"/>
  <c r="AI304" i="65" a="1"/>
  <c r="AI300" i="65" a="1"/>
  <c r="AI297" i="65" a="1"/>
  <c r="AI1044" i="65" a="1"/>
  <c r="AI294" i="65" a="1"/>
  <c r="AI1054" i="65" a="1"/>
  <c r="AI1065" i="65" a="1"/>
  <c r="AI290" i="65" a="1"/>
  <c r="AI286" i="65" a="1"/>
  <c r="AI280" i="65" a="1"/>
  <c r="AI276" i="65" a="1"/>
  <c r="AI270" i="65" a="1"/>
  <c r="AI264" i="65" a="1"/>
  <c r="AI1078" i="65" a="1"/>
  <c r="AI262" i="65" a="1"/>
  <c r="AI1090" i="65" a="1"/>
  <c r="AI1108" i="65" a="1"/>
  <c r="AI1119" i="65" a="1"/>
  <c r="AI1131" i="65" a="1"/>
  <c r="AI1145" i="65" a="1"/>
  <c r="AI212" i="65" a="1"/>
  <c r="AI108" i="65" a="1"/>
  <c r="AI104" i="65" a="1"/>
  <c r="AI100" i="65" a="1"/>
  <c r="AI97" i="65" a="1"/>
  <c r="AI93" i="65" a="1"/>
  <c r="AI92" i="65" a="1"/>
  <c r="AI86" i="65" a="1"/>
  <c r="AI81" i="65" a="1"/>
  <c r="AI65" i="65" a="1"/>
  <c r="AI58" i="65" a="1"/>
  <c r="AI51" i="65" a="1"/>
  <c r="AI40" i="65" a="1"/>
  <c r="AI27" i="65" a="1"/>
  <c r="AI19" i="65" a="1"/>
  <c r="AI10" i="65" a="1"/>
  <c r="AI1164" i="65" a="1"/>
  <c r="AI1160" i="65" a="1"/>
  <c r="AI1149" i="65" a="1"/>
  <c r="AI1128" i="65" a="1"/>
  <c r="AI1124" i="65" a="1"/>
  <c r="AI1118" i="65" a="1"/>
  <c r="AI1115" i="65" a="1"/>
  <c r="AI1110" i="65" a="1"/>
  <c r="AI1105" i="65" a="1"/>
  <c r="AI1101" i="65" a="1"/>
  <c r="AI1096" i="65" a="1"/>
  <c r="AI1093" i="65" a="1"/>
  <c r="AI1087" i="65" a="1"/>
  <c r="AI1083" i="65" a="1"/>
  <c r="AI1079" i="65" a="1"/>
  <c r="AI1073" i="65" a="1"/>
  <c r="AI1070" i="65" a="1"/>
  <c r="AI1064" i="65" a="1"/>
  <c r="AI1060" i="65" a="1"/>
  <c r="AI1056" i="65" a="1"/>
  <c r="AI1051" i="65" a="1"/>
  <c r="AI1047" i="65" a="1"/>
  <c r="AI1043" i="65" a="1"/>
  <c r="AI1038" i="65" a="1"/>
  <c r="AI1035" i="65" a="1"/>
  <c r="AI1031" i="65" a="1"/>
  <c r="AI1027" i="65" a="1"/>
  <c r="AI1023" i="65" a="1"/>
  <c r="AI1019" i="65" a="1"/>
  <c r="AI1011" i="65" a="1"/>
  <c r="AI998" i="65" a="1"/>
  <c r="AI987" i="65" a="1"/>
  <c r="AI976" i="65" a="1"/>
  <c r="AI961" i="65" a="1"/>
  <c r="AI928" i="65" a="1"/>
  <c r="AI914" i="65" a="1"/>
  <c r="AI895" i="65" a="1"/>
  <c r="AI888" i="65" a="1"/>
  <c r="AI884" i="65" a="1"/>
  <c r="AI878" i="65" a="1"/>
  <c r="AI874" i="65" a="1"/>
  <c r="AI870" i="65" a="1"/>
  <c r="AI864" i="65" a="1"/>
  <c r="AI859" i="65" a="1"/>
  <c r="AI853" i="65" a="1"/>
  <c r="AI849" i="65" a="1"/>
  <c r="AI844" i="65" a="1"/>
  <c r="AI836" i="65" a="1"/>
  <c r="AI831" i="65" a="1"/>
  <c r="AI825" i="65" a="1"/>
  <c r="AI819" i="65" a="1"/>
  <c r="AI815" i="65" a="1"/>
  <c r="AI809" i="65" a="1"/>
  <c r="AI803" i="65" a="1"/>
  <c r="AI797" i="65" a="1"/>
  <c r="AI791" i="65" a="1"/>
  <c r="AI787" i="65" a="1"/>
  <c r="AI781" i="65" a="1"/>
  <c r="AI775" i="65" a="1"/>
  <c r="AI769" i="65" a="1"/>
  <c r="AI763" i="65" a="1"/>
  <c r="AI759" i="65" a="1"/>
  <c r="AI754" i="65" a="1"/>
  <c r="AI748" i="65" a="1"/>
  <c r="AI744" i="65" a="1"/>
  <c r="AI737" i="65" a="1"/>
  <c r="AI732" i="65" a="1"/>
  <c r="AI727" i="65" a="1"/>
  <c r="AI720" i="65" a="1"/>
  <c r="AI715" i="65" a="1"/>
  <c r="AI709" i="65" a="1"/>
  <c r="AI704" i="65" a="1"/>
  <c r="AI699" i="65" a="1"/>
  <c r="AI693" i="65" a="1"/>
  <c r="AI688" i="65" a="1"/>
  <c r="AI682" i="65" a="1"/>
  <c r="AI677" i="65" a="1"/>
  <c r="AI671" i="65" a="1"/>
  <c r="AI666" i="65" a="1"/>
  <c r="AI661" i="65" a="1"/>
  <c r="AI656" i="65" a="1"/>
  <c r="AI651" i="65" a="1"/>
  <c r="AI646" i="65" a="1"/>
  <c r="AI641" i="65" a="1"/>
  <c r="AI637" i="65" a="1"/>
  <c r="AI632" i="65" a="1"/>
  <c r="AI624" i="65" a="1"/>
  <c r="AI620" i="65" a="1"/>
  <c r="AI616" i="65" a="1"/>
  <c r="AI610" i="65" a="1"/>
  <c r="AI605" i="65" a="1"/>
  <c r="AI599" i="65" a="1"/>
  <c r="AI594" i="65" a="1"/>
  <c r="AI588" i="65" a="1"/>
  <c r="AI582" i="65" a="1"/>
  <c r="AI577" i="65" a="1"/>
  <c r="AI571" i="65" a="1"/>
  <c r="AI566" i="65" a="1"/>
  <c r="AI561" i="65" a="1"/>
  <c r="AI556" i="65" a="1"/>
  <c r="AI545" i="65" a="1"/>
  <c r="AI529" i="65" a="1"/>
  <c r="AI517" i="65" a="1"/>
  <c r="AI502" i="65" a="1"/>
  <c r="AI487" i="65" a="1"/>
  <c r="AI473" i="65" a="1"/>
  <c r="AI460" i="65" a="1"/>
  <c r="AI445" i="65" a="1"/>
  <c r="AI430" i="65" a="1"/>
  <c r="AI417" i="65" a="1"/>
  <c r="AI395" i="65" a="1"/>
  <c r="AI383" i="65" a="1"/>
  <c r="AI367" i="65" a="1"/>
  <c r="AI355" i="65" a="1"/>
  <c r="AI345" i="65" a="1"/>
  <c r="AI343" i="65" a="1"/>
  <c r="AI1158" i="65" a="1"/>
  <c r="AI1165" i="65" a="1"/>
  <c r="AI3" i="65" a="1"/>
  <c r="AI16" i="65" a="1"/>
  <c r="AI31" i="65" a="1"/>
  <c r="AI330" i="65" a="1"/>
  <c r="AI35" i="65" a="1"/>
  <c r="AI41" i="65" a="1"/>
  <c r="AI327" i="65" a="1"/>
  <c r="AI326" i="65" a="1"/>
  <c r="AI312" i="65" a="1"/>
  <c r="AI46" i="65" a="1"/>
  <c r="AI49" i="65" a="1"/>
  <c r="AI291" i="65" a="1"/>
  <c r="AI282" i="65" a="1"/>
  <c r="AI267" i="65" a="1"/>
  <c r="AI56" i="65" a="1"/>
  <c r="AI68" i="65" a="1"/>
  <c r="AI77" i="65" a="1"/>
  <c r="AI260" i="65" a="1"/>
  <c r="AI88" i="65" a="1"/>
  <c r="AI123" i="65" a="1"/>
  <c r="AI132" i="65" a="1"/>
  <c r="AI252" i="65" a="1"/>
  <c r="AI137" i="65" a="1"/>
  <c r="AI169" i="65" a="1"/>
  <c r="AI177" i="65" a="1"/>
  <c r="AI180" i="65" a="1"/>
  <c r="AI186" i="65" a="1"/>
  <c r="AI219" i="65" a="1"/>
  <c r="AI220" i="65" a="1"/>
  <c r="AI225" i="65" a="1"/>
  <c r="AI250" i="65" a="1"/>
  <c r="AI266" i="65" a="1"/>
  <c r="AI272" i="65" a="1"/>
  <c r="AI278" i="65" a="1"/>
  <c r="AI284" i="65" a="1"/>
  <c r="AI292" i="65" a="1"/>
  <c r="AI295" i="65" a="1"/>
  <c r="AI298" i="65" a="1"/>
  <c r="AI302" i="65" a="1"/>
  <c r="AI308" i="65" a="1"/>
  <c r="AI248" i="65" a="1"/>
  <c r="AI314" i="65" a="1"/>
  <c r="AI318" i="65" a="1"/>
  <c r="AI325" i="65" a="1"/>
  <c r="AI333" i="65" a="1"/>
  <c r="AI338" i="65" a="1"/>
  <c r="AI347" i="65" a="1"/>
  <c r="AI352" i="65" a="1"/>
  <c r="AI359" i="65" a="1"/>
  <c r="AI364" i="65" a="1"/>
  <c r="AI246" i="65" a="1"/>
  <c r="AI370" i="65" a="1"/>
  <c r="AI375" i="65" a="1"/>
  <c r="AI380" i="65" a="1"/>
  <c r="AI387" i="65" a="1"/>
  <c r="AI392" i="65" a="1"/>
  <c r="AI398" i="65" a="1"/>
  <c r="AI403" i="65" a="1"/>
  <c r="AI408" i="65" a="1"/>
  <c r="AI414" i="65" a="1"/>
  <c r="AI244" i="65" a="1"/>
  <c r="AI420" i="65" a="1"/>
  <c r="AI425" i="65" a="1"/>
  <c r="AI431" i="65" a="1"/>
  <c r="AI436" i="65" a="1"/>
  <c r="AI441" i="65" a="1"/>
  <c r="AI448" i="65" a="1"/>
  <c r="AI452" i="65" a="1"/>
  <c r="AI458" i="65" a="1"/>
  <c r="AI464" i="65" a="1"/>
  <c r="AI242" i="65" a="1"/>
  <c r="AI469" i="65" a="1"/>
  <c r="AI475" i="65" a="1"/>
  <c r="AI480" i="65" a="1"/>
  <c r="AI484" i="65" a="1"/>
  <c r="AI489" i="65" a="1"/>
  <c r="AI494" i="65" a="1"/>
  <c r="AI499" i="65" a="1"/>
  <c r="AI505" i="65" a="1"/>
  <c r="AI510" i="65" a="1"/>
  <c r="AI239" i="65" a="1"/>
  <c r="AI514" i="65" a="1"/>
  <c r="AI521" i="65" a="1"/>
  <c r="AI527" i="65" a="1"/>
  <c r="AI533" i="65" a="1"/>
  <c r="AI538" i="65" a="1"/>
  <c r="AI543" i="65" a="1"/>
  <c r="AI549" i="65" a="1"/>
  <c r="AI554" i="65" a="1"/>
  <c r="AI558" i="65" a="1"/>
  <c r="AI236" i="65" a="1"/>
  <c r="AI564" i="65" a="1"/>
  <c r="AI569" i="65" a="1"/>
  <c r="AI575" i="65" a="1"/>
  <c r="AI581" i="65" a="1"/>
  <c r="AI586" i="65" a="1"/>
  <c r="AI592" i="65" a="1"/>
  <c r="AI597" i="65" a="1"/>
  <c r="AI603" i="65" a="1"/>
  <c r="AI609" i="65" a="1"/>
  <c r="AI233" i="65" a="1"/>
  <c r="AI613" i="65" a="1"/>
  <c r="AI619" i="65" a="1"/>
  <c r="AI623" i="65" a="1"/>
  <c r="AI628" i="65" a="1"/>
  <c r="AI633" i="65" a="1"/>
  <c r="AI636" i="65" a="1"/>
  <c r="AI643" i="65" a="1"/>
  <c r="AI647" i="65" a="1"/>
  <c r="AI652" i="65" a="1"/>
  <c r="AI228" i="65" a="1"/>
  <c r="AI223" i="65" a="1"/>
  <c r="AI168" i="65" a="1"/>
  <c r="AI161" i="65" a="1"/>
  <c r="AI153" i="65" a="1"/>
  <c r="AI109" i="65" a="1"/>
  <c r="AI83" i="65" a="1"/>
  <c r="AI74" i="65" a="1"/>
  <c r="AI71" i="65" a="1"/>
  <c r="AI62" i="65" a="1"/>
  <c r="AI52" i="65" a="1"/>
  <c r="AI44" i="65" a="1"/>
  <c r="AI33" i="65" a="1"/>
  <c r="AI30" i="65" a="1"/>
  <c r="AI24" i="65" a="1"/>
  <c r="AI18" i="65" a="1"/>
  <c r="AI11" i="65" a="1"/>
  <c r="AI1167" i="65" a="1"/>
  <c r="AI1163" i="65" a="1"/>
  <c r="AI1156" i="65" a="1"/>
  <c r="AI1153" i="65" a="1"/>
  <c r="AI1150" i="65" a="1"/>
  <c r="AI1143" i="65" a="1"/>
  <c r="AI1140" i="65" a="1"/>
  <c r="AI1136" i="65" a="1"/>
  <c r="AI1130" i="65" a="1"/>
  <c r="AI1127" i="65" a="1"/>
  <c r="AI1122" i="65" a="1"/>
  <c r="AI1117" i="65" a="1"/>
  <c r="AI1113" i="65" a="1"/>
  <c r="AI1107" i="65" a="1"/>
  <c r="AI1104" i="65" a="1"/>
  <c r="AI1099" i="65" a="1"/>
  <c r="AI1095" i="65" a="1"/>
  <c r="AI1091" i="65" a="1"/>
  <c r="AI1085" i="65" a="1"/>
  <c r="AI1082" i="65" a="1"/>
  <c r="AI1076" i="65" a="1"/>
  <c r="AI1072" i="65" a="1"/>
  <c r="AI1068" i="65" a="1"/>
  <c r="AI1062" i="65" a="1"/>
  <c r="AI1059" i="65" a="1"/>
  <c r="AI1171" i="65" a="1"/>
  <c r="AI1049" i="65" a="1"/>
  <c r="AI1046" i="65" a="1"/>
  <c r="AI1041" i="65" a="1"/>
  <c r="AI1037" i="65" a="1"/>
  <c r="AI1034" i="65" a="1"/>
  <c r="AI1030" i="65" a="1"/>
  <c r="AI1026" i="65" a="1"/>
  <c r="AI1022" i="65" a="1"/>
  <c r="AI1018" i="65" a="1"/>
  <c r="AI1014" i="65" a="1"/>
  <c r="AI991" i="65" a="1"/>
  <c r="AI980" i="65" a="1"/>
  <c r="AI967" i="65" a="1"/>
  <c r="AI839" i="65" a="1"/>
  <c r="AI824" i="65" a="1"/>
  <c r="AI808" i="65" a="1"/>
  <c r="AI796" i="65" a="1"/>
  <c r="AI780" i="65" a="1"/>
  <c r="AI768" i="65" a="1"/>
  <c r="AI752" i="65" a="1"/>
  <c r="AI740" i="65" a="1"/>
  <c r="AI725" i="65" a="1"/>
  <c r="AI712" i="65" a="1"/>
  <c r="AI697" i="65" a="1"/>
  <c r="AI684" i="65" a="1"/>
  <c r="AI668" i="65" a="1"/>
  <c r="AI654" i="65" a="1"/>
  <c r="AI639" i="65" a="1"/>
  <c r="AI629" i="65" a="1"/>
  <c r="AI608" i="65" a="1"/>
  <c r="AI593" i="65" a="1"/>
  <c r="AI579" i="65" a="1"/>
  <c r="AI565" i="65" a="1"/>
  <c r="AI551" i="65" a="1"/>
  <c r="AI535" i="65" a="1"/>
  <c r="AI522" i="65" a="1"/>
  <c r="AI508" i="65" a="1"/>
  <c r="AI496" i="65" a="1"/>
  <c r="AI472" i="65" a="1"/>
  <c r="AI456" i="65" a="1"/>
  <c r="AI443" i="65" a="1"/>
  <c r="AI428" i="65" a="1"/>
  <c r="AI413" i="65" a="1"/>
  <c r="AI401" i="65" a="1"/>
  <c r="AI386" i="65" a="1"/>
  <c r="AI373" i="65" a="1"/>
  <c r="AI357" i="65" a="1"/>
  <c r="AI349" i="65" a="1"/>
  <c r="AI341" i="65" a="1"/>
  <c r="AI657" i="65" a="1"/>
  <c r="AI662" i="65" a="1"/>
  <c r="AI667" i="65" a="1"/>
  <c r="AI672" i="65" a="1"/>
  <c r="AI678" i="65" a="1"/>
  <c r="AI683" i="65" a="1"/>
  <c r="AI689" i="65" a="1"/>
  <c r="AI694" i="65" a="1"/>
  <c r="AI700" i="65" a="1"/>
  <c r="AI706" i="65" a="1"/>
  <c r="AI320" i="65" a="1"/>
  <c r="AI305" i="65" a="1"/>
  <c r="AI711" i="65" a="1"/>
  <c r="AI293" i="65" a="1"/>
  <c r="AI289" i="65" a="1"/>
  <c r="AI275" i="65" a="1"/>
  <c r="AI717" i="65" a="1"/>
  <c r="AI722" i="65" a="1"/>
  <c r="AI728" i="65" a="1"/>
  <c r="AI734" i="65" a="1"/>
  <c r="AI739" i="65" a="1"/>
  <c r="AI258" i="65" a="1"/>
  <c r="AI257" i="65" a="1"/>
  <c r="AI256" i="65" a="1"/>
  <c r="AI255" i="65" a="1"/>
  <c r="AI254" i="65" a="1"/>
  <c r="AI253" i="65" a="1"/>
  <c r="AI745" i="65" a="1"/>
  <c r="AI750" i="65" a="1"/>
  <c r="AI756" i="65" a="1"/>
  <c r="AI762" i="65" a="1"/>
  <c r="AI766" i="65" a="1"/>
  <c r="AI773" i="65" a="1"/>
  <c r="AI778" i="65" a="1"/>
  <c r="AI784" i="65" a="1"/>
  <c r="AI790" i="65" a="1"/>
  <c r="AI251" i="65" a="1"/>
  <c r="AI794" i="65" a="1"/>
  <c r="AI801" i="65" a="1"/>
  <c r="AI806" i="65" a="1"/>
  <c r="AI812" i="65" a="1"/>
  <c r="AI818" i="65" a="1"/>
  <c r="AI823" i="65" a="1"/>
  <c r="AI829" i="65" a="1"/>
  <c r="AI834" i="65" a="1"/>
  <c r="AI840" i="65" a="1"/>
  <c r="AI249" i="65" a="1"/>
  <c r="AI846" i="65" a="1"/>
  <c r="AI850" i="65" a="1"/>
  <c r="AI856" i="65" a="1"/>
  <c r="AI860" i="65" a="1"/>
  <c r="AI865" i="65" a="1"/>
  <c r="AI871" i="65" a="1"/>
  <c r="AI876" i="65" a="1"/>
  <c r="AI881" i="65" a="1"/>
  <c r="AI886" i="65" a="1"/>
  <c r="AI247" i="65" a="1"/>
  <c r="AI891" i="65" a="1"/>
  <c r="AI897" i="65" a="1"/>
  <c r="AI899" i="65" a="1"/>
  <c r="AI904" i="65" a="1"/>
  <c r="AI907" i="65" a="1"/>
  <c r="AI911" i="65" a="1"/>
  <c r="AI917" i="65" a="1"/>
  <c r="AI920" i="65" a="1"/>
  <c r="AI926" i="65" a="1"/>
  <c r="AI245" i="65" a="1"/>
  <c r="AI930" i="65" a="1"/>
  <c r="AI934" i="65" a="1"/>
  <c r="AI938" i="65" a="1"/>
  <c r="AI941" i="65" a="1"/>
  <c r="AI945" i="65" a="1"/>
  <c r="AI948" i="65" a="1"/>
  <c r="AI952" i="65" a="1"/>
  <c r="AI957" i="65" a="1"/>
  <c r="AI963" i="65" a="1"/>
  <c r="AI243" i="65" a="1"/>
  <c r="AI968" i="65" a="1"/>
  <c r="AI974" i="65" a="1"/>
  <c r="AI997" i="65" a="1"/>
  <c r="AI1002" i="65" a="1"/>
  <c r="AI1006" i="65" a="1"/>
  <c r="AI1012" i="65" a="1"/>
  <c r="AI1021" i="65" a="1"/>
  <c r="AI1032" i="65" a="1"/>
  <c r="AI1042" i="65" a="1"/>
  <c r="AI240" i="65" a="1"/>
  <c r="AI1055" i="65" a="1"/>
  <c r="AI1066" i="65" a="1"/>
  <c r="AI1077" i="65" a="1"/>
  <c r="AI1088" i="65" a="1"/>
  <c r="AI1100" i="65" a="1"/>
  <c r="AI1111" i="65" a="1"/>
  <c r="AI1123" i="65" a="1"/>
  <c r="AI1133" i="65" a="1"/>
  <c r="AI1168" i="65" a="1"/>
  <c r="AI235" i="65" a="1"/>
  <c r="AI6" i="65" a="1"/>
  <c r="AI8" i="65" a="1"/>
  <c r="AI12" i="65" a="1"/>
  <c r="AI15" i="65" a="1"/>
  <c r="AI21" i="65" a="1"/>
  <c r="AI23" i="65" a="1"/>
  <c r="AI29" i="65" a="1"/>
  <c r="AI32" i="65" a="1"/>
  <c r="AI38" i="65" a="1"/>
  <c r="AI234" i="65" a="1"/>
  <c r="AI45" i="65" a="1"/>
  <c r="AI48" i="65" a="1"/>
  <c r="AI54" i="65" a="1"/>
  <c r="AI60" i="65" a="1"/>
  <c r="AI63" i="65" a="1"/>
  <c r="AI69" i="65" a="1"/>
  <c r="AI73" i="65" a="1"/>
  <c r="AI78" i="65" a="1"/>
  <c r="AI80" i="65" a="1"/>
  <c r="AI232" i="65" a="1"/>
  <c r="AI84" i="65" a="1"/>
  <c r="AI87" i="65" a="1"/>
  <c r="AI94" i="65" a="1"/>
  <c r="AI98" i="65" a="1"/>
  <c r="AI105" i="65" a="1"/>
  <c r="AI112" i="65" a="1"/>
  <c r="AI115" i="65" a="1"/>
  <c r="AI118" i="65" a="1"/>
  <c r="AI120" i="65" a="1"/>
  <c r="AI230" i="65" a="1"/>
  <c r="AI211" i="65" a="1"/>
  <c r="AI209" i="65" a="1"/>
  <c r="AI206" i="65" a="1"/>
  <c r="AI202" i="65" a="1"/>
  <c r="AI198" i="65" a="1"/>
  <c r="AI195" i="65" a="1"/>
  <c r="AI191" i="65" a="1"/>
  <c r="AI187" i="65" a="1"/>
  <c r="AI185" i="65" a="1"/>
  <c r="AI165" i="65" a="1"/>
  <c r="AI159" i="65" a="1"/>
  <c r="AI147" i="65" a="1"/>
  <c r="AI138" i="65" a="1"/>
  <c r="AI134" i="65" a="1"/>
  <c r="AI130" i="65" a="1"/>
  <c r="AI128" i="65" a="1"/>
  <c r="AI125" i="65" a="1"/>
  <c r="AI122" i="65" a="1"/>
  <c r="AI119" i="65" a="1"/>
  <c r="AI117" i="65" a="1"/>
  <c r="AI113" i="65" a="1"/>
  <c r="AI111" i="65" a="1"/>
  <c r="AI106" i="65" a="1"/>
  <c r="AI101" i="65" a="1"/>
  <c r="AI95" i="65" a="1"/>
  <c r="AI89" i="65" a="1"/>
  <c r="AI75" i="65" a="1"/>
  <c r="AI66" i="65" a="1"/>
  <c r="AI59" i="65" a="1"/>
  <c r="AI679" i="65" a="1"/>
  <c r="AI25" i="65" a="1"/>
  <c r="AI14" i="65" a="1"/>
  <c r="AI127" i="65" a="1"/>
  <c r="AI1166" i="65" a="1"/>
  <c r="AI1161" i="65" a="1"/>
  <c r="AI1154" i="65" a="1"/>
  <c r="AI1151" i="65" a="1"/>
  <c r="AI1146" i="65" a="1"/>
  <c r="AI1141" i="65" a="1"/>
  <c r="AI1138" i="65" a="1"/>
  <c r="AI1134" i="65" a="1"/>
  <c r="AI1129" i="65" a="1"/>
  <c r="AI1125" i="65" a="1"/>
  <c r="AI1121" i="65" a="1"/>
  <c r="AI1116" i="65" a="1"/>
  <c r="AI1112" i="65" a="1"/>
  <c r="AI1106" i="65" a="1"/>
  <c r="AI1103" i="65" a="1"/>
  <c r="AI1098" i="65" a="1"/>
  <c r="AI1094" i="65" a="1"/>
  <c r="AI1089" i="65" a="1"/>
  <c r="AI1084" i="65" a="1"/>
  <c r="AI1081" i="65" a="1"/>
  <c r="AI1075" i="65" a="1"/>
  <c r="AI1071" i="65" a="1"/>
  <c r="AI1067" i="65" a="1"/>
  <c r="AI1061" i="65" a="1"/>
  <c r="AI1057" i="65" a="1"/>
  <c r="AI1052" i="65" a="1"/>
  <c r="AI1048" i="65" a="1"/>
  <c r="AI1045" i="65" a="1"/>
  <c r="AI1040" i="65" a="1"/>
  <c r="AI1036" i="65" a="1"/>
  <c r="AI1033" i="65" a="1"/>
  <c r="AI1028" i="65" a="1"/>
  <c r="AI1025" i="65" a="1"/>
  <c r="AI1020" i="65" a="1"/>
  <c r="AI1017" i="65" a="1"/>
  <c r="AI1005" i="65" a="1"/>
  <c r="AI1001" i="65" a="1"/>
  <c r="AI994" i="65" a="1"/>
  <c r="AI990" i="65" a="1"/>
  <c r="AI986" i="65" a="1"/>
  <c r="AI981" i="65" a="1"/>
  <c r="AI977" i="65" a="1"/>
  <c r="AI970" i="65" a="1"/>
  <c r="AI965" i="65" a="1"/>
  <c r="AI960" i="65" a="1"/>
  <c r="AI954" i="65" a="1"/>
  <c r="AI950" i="65" a="1"/>
  <c r="AI947" i="65" a="1"/>
  <c r="AI944" i="65" a="1"/>
  <c r="AI940" i="65" a="1"/>
  <c r="AI936" i="65" a="1"/>
  <c r="AI932" i="65" a="1"/>
  <c r="AI929" i="65" a="1"/>
  <c r="AI923" i="65" a="1"/>
  <c r="AI919" i="65" a="1"/>
  <c r="AI915" i="65" a="1"/>
  <c r="AI909" i="65" a="1"/>
  <c r="AI906" i="65" a="1"/>
  <c r="AI898" i="65" a="1"/>
  <c r="AI894" i="65" a="1"/>
  <c r="AI889" i="65" a="1"/>
  <c r="AI883" i="65" a="1"/>
  <c r="AI877" i="65" a="1"/>
  <c r="AI873" i="65" a="1"/>
  <c r="AI868" i="65" a="1"/>
  <c r="AI862" i="65" a="1"/>
  <c r="AI857" i="65" a="1"/>
  <c r="AI852" i="65" a="1"/>
  <c r="AI848" i="65" a="1"/>
  <c r="AI845" i="65" a="1"/>
  <c r="AI838" i="65" a="1"/>
  <c r="AI833" i="65" a="1"/>
  <c r="AI827" i="65" a="1"/>
  <c r="AI821" i="65" a="1"/>
  <c r="AI816" i="65" a="1"/>
  <c r="AI810" i="65" a="1"/>
  <c r="AI805" i="65" a="1"/>
  <c r="AI799" i="65" a="1"/>
  <c r="AI793" i="65" a="1"/>
  <c r="AI789" i="65" a="1"/>
  <c r="AI782" i="65" a="1"/>
  <c r="AI776" i="65" a="1"/>
  <c r="AI770" i="65" a="1"/>
  <c r="AI764" i="65" a="1"/>
  <c r="AI760" i="65" a="1"/>
  <c r="AI753" i="65" a="1"/>
  <c r="AI747" i="65" a="1"/>
  <c r="AI741" i="65" a="1"/>
  <c r="AI735" i="65" a="1"/>
  <c r="AI730" i="65" a="1"/>
  <c r="AI724" i="65" a="1"/>
  <c r="AI719" i="65" a="1"/>
  <c r="AI714" i="65" a="1"/>
  <c r="AI707" i="65" a="1"/>
  <c r="AI702" i="65" a="1"/>
  <c r="AI696" i="65" a="1"/>
  <c r="AI691" i="65" a="1"/>
  <c r="AI686" i="65" a="1"/>
  <c r="AI680" i="65" a="1"/>
  <c r="AI674" i="65" a="1"/>
  <c r="AI669" i="65" a="1"/>
  <c r="AI664" i="65" a="1"/>
  <c r="AI659" i="65" a="1"/>
  <c r="AI653" i="65" a="1"/>
  <c r="AI649" i="65" a="1"/>
  <c r="AI644" i="65" a="1"/>
  <c r="AI640" i="65" a="1"/>
  <c r="AI635" i="65" a="1"/>
  <c r="AI630" i="65" a="1"/>
  <c r="AI627" i="65" a="1"/>
  <c r="AI622" i="65" a="1"/>
  <c r="AI618" i="65" a="1"/>
  <c r="AI612" i="65" a="1"/>
  <c r="AI607" i="65" a="1"/>
  <c r="AI602" i="65" a="1"/>
  <c r="AI596" i="65" a="1"/>
  <c r="AI591" i="65" a="1"/>
  <c r="AI585" i="65" a="1"/>
  <c r="AI580" i="65" a="1"/>
  <c r="AI574" i="65" a="1"/>
  <c r="AI568" i="65" a="1"/>
  <c r="AI563" i="65" a="1"/>
  <c r="AI559" i="65" a="1"/>
  <c r="AI553" i="65" a="1"/>
  <c r="AI550" i="65" a="1"/>
  <c r="AI544" i="65" a="1"/>
  <c r="AI539" i="65" a="1"/>
  <c r="AI534" i="65" a="1"/>
  <c r="AI528" i="65" a="1"/>
  <c r="AI523" i="65" a="1"/>
  <c r="AI516" i="65" a="1"/>
  <c r="AI512" i="65" a="1"/>
  <c r="AI507" i="65" a="1"/>
  <c r="AI501" i="65" a="1"/>
  <c r="AI497" i="65" a="1"/>
  <c r="AI491" i="65" a="1"/>
  <c r="AI486" i="65" a="1"/>
  <c r="AI482" i="65" a="1"/>
  <c r="AI478" i="65" a="1"/>
  <c r="AI471" i="65" a="1"/>
  <c r="AI466" i="65" a="1"/>
  <c r="AI461" i="65" a="1"/>
  <c r="AI455" i="65" a="1"/>
  <c r="AI450" i="65" a="1"/>
  <c r="AI444" i="65" a="1"/>
  <c r="AI438" i="65" a="1"/>
  <c r="AI433" i="65" a="1"/>
  <c r="AI427" i="65" a="1"/>
  <c r="AI422" i="65" a="1"/>
  <c r="AI416" i="65" a="1"/>
  <c r="AI410" i="65" a="1"/>
  <c r="AI405" i="65" a="1"/>
  <c r="AI400" i="65" a="1"/>
  <c r="AI394" i="65" a="1"/>
  <c r="AI389" i="65" a="1"/>
  <c r="AI382" i="65" a="1"/>
  <c r="AI377" i="65" a="1"/>
  <c r="AI372" i="65" a="1"/>
  <c r="AI366" i="65" a="1"/>
  <c r="AI361" i="65" a="1"/>
  <c r="AI354" i="65" a="1"/>
  <c r="AI342" i="65" a="1"/>
  <c r="AI336" i="65" a="1"/>
  <c r="AI133" i="65" a="1"/>
  <c r="AI136" i="65" a="1"/>
  <c r="AI141" i="65" a="1"/>
  <c r="AI144" i="65" a="1"/>
  <c r="AI146" i="65" a="1"/>
  <c r="AI149" i="65" a="1"/>
  <c r="AI157" i="65" a="1"/>
  <c r="AI167" i="65" a="1"/>
  <c r="AI322" i="65" a="1"/>
  <c r="AI307" i="65" a="1"/>
  <c r="AI296" i="65" a="1"/>
  <c r="AI215" i="65" a="1"/>
  <c r="AI288" i="65" a="1"/>
  <c r="AI274" i="65" a="1"/>
  <c r="AI218" i="65" a="1"/>
  <c r="AI227" i="65" a="1"/>
  <c r="AI229" i="65" a="1"/>
  <c r="AI231" i="65" a="1"/>
  <c r="AI237" i="65" a="1"/>
  <c r="AI263" i="65" a="1"/>
  <c r="AI268" i="65" a="1"/>
  <c r="AI273" i="65" a="1"/>
  <c r="AI279" i="65" a="1"/>
  <c r="AI241" i="65" a="1"/>
  <c r="AI285" i="65" a="1"/>
  <c r="AI301" i="65" a="1"/>
  <c r="AI306" i="65" a="1"/>
  <c r="AI313" i="65" a="1"/>
  <c r="AI317" i="65" a="1"/>
  <c r="AI323" i="65" a="1"/>
  <c r="AI331" i="65" a="1"/>
  <c r="AI334" i="65" a="1"/>
  <c r="AI337" i="65" a="1"/>
  <c r="AI238" i="65" a="1"/>
  <c r="AI348" i="65" a="1"/>
  <c r="AI356" i="65" a="1"/>
  <c r="AI369" i="65" a="1"/>
  <c r="AI384" i="65" a="1"/>
  <c r="AI397" i="65" a="1"/>
  <c r="AI411" i="65" a="1"/>
  <c r="AI424" i="65" a="1"/>
  <c r="AI439" i="65" a="1"/>
  <c r="AI454" i="65" a="1"/>
  <c r="AI226" i="65" a="1"/>
  <c r="AI224" i="65" a="1"/>
  <c r="AI222" i="65" a="1"/>
  <c r="AI216" i="65" a="1"/>
  <c r="I216" i="65"/>
  <c r="AI214" i="65" a="1"/>
  <c r="AI213" i="65" a="1"/>
  <c r="AI164" i="65" a="1"/>
  <c r="AI162" i="65" a="1"/>
  <c r="AI160" i="65" a="1"/>
  <c r="AI155" i="65" a="1"/>
  <c r="AI152" i="65" a="1"/>
  <c r="AI143" i="65" a="1"/>
  <c r="AI129" i="65" a="1"/>
  <c r="AI121" i="65" a="1"/>
  <c r="AI103" i="65" a="1"/>
  <c r="AI91" i="65" a="1"/>
  <c r="AI76" i="65" a="1"/>
  <c r="AI67" i="65" a="1"/>
  <c r="AI61" i="65" a="1"/>
  <c r="AI50" i="65" a="1"/>
  <c r="AI47" i="65" a="1"/>
  <c r="AI43" i="65" a="1"/>
  <c r="AI36" i="65" a="1"/>
  <c r="AI34" i="65" a="1"/>
  <c r="AI28" i="65" a="1"/>
  <c r="AI22" i="65" a="1"/>
  <c r="AI20" i="65" a="1"/>
  <c r="AI13" i="65" a="1"/>
  <c r="AI1169" i="65" a="1"/>
  <c r="AI1159" i="65" a="1"/>
  <c r="AI1148" i="65" a="1"/>
  <c r="AI1137" i="65" a="1"/>
  <c r="AI1126" i="65" a="1"/>
  <c r="AI1114" i="65" a="1"/>
  <c r="AI1102" i="65" a="1"/>
  <c r="AI1092" i="65" a="1"/>
  <c r="AI1080" i="65" a="1"/>
  <c r="AI1069" i="65" a="1"/>
  <c r="AI1058" i="65" a="1"/>
  <c r="AI1009" i="65" a="1"/>
  <c r="AI1003" i="65" a="1"/>
  <c r="AI999" i="65" a="1"/>
  <c r="AI992" i="65" a="1"/>
  <c r="AI988" i="65" a="1"/>
  <c r="AI984" i="65" a="1"/>
  <c r="AI978" i="65" a="1"/>
  <c r="AI975" i="65" a="1"/>
  <c r="AI969" i="65" a="1"/>
  <c r="AI964" i="65" a="1"/>
  <c r="AI958" i="65" a="1"/>
  <c r="AI953" i="65" a="1"/>
  <c r="AI949" i="65" a="1"/>
  <c r="AI946" i="65" a="1"/>
  <c r="AI942" i="65" a="1"/>
  <c r="AI939" i="65" a="1"/>
  <c r="AI935" i="65" a="1"/>
  <c r="AI931" i="65" a="1"/>
  <c r="AI927" i="65" a="1"/>
  <c r="AI922" i="65" a="1"/>
  <c r="AI918" i="65" a="1"/>
  <c r="AI913" i="65" a="1"/>
  <c r="AI908" i="65" a="1"/>
  <c r="AI905" i="65" a="1"/>
  <c r="AI901" i="65" a="1"/>
  <c r="AI896" i="65" a="1"/>
  <c r="AI890" i="65" a="1"/>
  <c r="AI885" i="65" a="1"/>
  <c r="AI879" i="65" a="1"/>
  <c r="AI875" i="65" a="1"/>
  <c r="AI869" i="65" a="1"/>
  <c r="AI863" i="65" a="1"/>
  <c r="AI858" i="65" a="1"/>
  <c r="AI851" i="65" a="1"/>
  <c r="AI847" i="65" a="1"/>
  <c r="AI843" i="65" a="1"/>
  <c r="AI837" i="65" a="1"/>
  <c r="AI832" i="65" a="1"/>
  <c r="AI826" i="65" a="1"/>
  <c r="AI820" i="65" a="1"/>
  <c r="AI817" i="65" a="1"/>
  <c r="AI811" i="65" a="1"/>
  <c r="AI804" i="65" a="1"/>
  <c r="AI798" i="65" a="1"/>
  <c r="AI792" i="65" a="1"/>
  <c r="AI788" i="65" a="1"/>
  <c r="AI783" i="65" a="1"/>
  <c r="AI777" i="65" a="1"/>
  <c r="AI771" i="65" a="1"/>
  <c r="AI765" i="65" a="1"/>
  <c r="AI761" i="65" a="1"/>
  <c r="AI755" i="65" a="1"/>
  <c r="AI749" i="65" a="1"/>
  <c r="AI743" i="65" a="1"/>
  <c r="AI736" i="65" a="1"/>
  <c r="AI733" i="65" a="1"/>
  <c r="AI726" i="65" a="1"/>
  <c r="AI721" i="65" a="1"/>
  <c r="AI716" i="65" a="1"/>
  <c r="AI710" i="65" a="1"/>
  <c r="AI705" i="65" a="1"/>
  <c r="AI698" i="65" a="1"/>
  <c r="AI692" i="65" a="1"/>
  <c r="AI687" i="65" a="1"/>
  <c r="AI681" i="65" a="1"/>
  <c r="AI675" i="65" a="1"/>
  <c r="AI670" i="65" a="1"/>
  <c r="AI665" i="65" a="1"/>
  <c r="AI660" i="65" a="1"/>
  <c r="AI655" i="65" a="1"/>
  <c r="AI650" i="65" a="1"/>
  <c r="AI645" i="65" a="1"/>
  <c r="AI642" i="65" a="1"/>
  <c r="AI638" i="65" a="1"/>
  <c r="AI634" i="65" a="1"/>
  <c r="AI625" i="65" a="1"/>
  <c r="AI621" i="65" a="1"/>
  <c r="AI617" i="65" a="1"/>
  <c r="AI611" i="65" a="1"/>
  <c r="AI606" i="65" a="1"/>
  <c r="AI600" i="65" a="1"/>
  <c r="AI595" i="65" a="1"/>
  <c r="AI590" i="65" a="1"/>
  <c r="AI583" i="65" a="1"/>
  <c r="AI578" i="65" a="1"/>
  <c r="AI573" i="65" a="1"/>
  <c r="AI567" i="65" a="1"/>
  <c r="AI562" i="65" a="1"/>
  <c r="AI557" i="65" a="1"/>
  <c r="AI547" i="65" a="1"/>
  <c r="AI541" i="65" a="1"/>
  <c r="AI536" i="65" a="1"/>
  <c r="AI531" i="65" a="1"/>
  <c r="AI525" i="65" a="1"/>
  <c r="AI519" i="65" a="1"/>
  <c r="AI513" i="65" a="1"/>
  <c r="AI509" i="65" a="1"/>
  <c r="AI504" i="65" a="1"/>
  <c r="AI498" i="65" a="1"/>
  <c r="AI493" i="65" a="1"/>
  <c r="AI488" i="65" a="1"/>
  <c r="AI483" i="65" a="1"/>
  <c r="AI479" i="65" a="1"/>
  <c r="AI474" i="65" a="1"/>
  <c r="AI468" i="65" a="1"/>
  <c r="AI463" i="65" a="1"/>
  <c r="AI457" i="65" a="1"/>
  <c r="AI451" i="65" a="1"/>
  <c r="AI446" i="65" a="1"/>
  <c r="AI440" i="65" a="1"/>
  <c r="AI435" i="65" a="1"/>
  <c r="AI429" i="65" a="1"/>
  <c r="AI423" i="65" a="1"/>
  <c r="AI419" i="65" a="1"/>
  <c r="AI412" i="65" a="1"/>
  <c r="AI407" i="65" a="1"/>
  <c r="AI402" i="65" a="1"/>
  <c r="AI396" i="65" a="1"/>
  <c r="AI391" i="65" a="1"/>
  <c r="AI385" i="65" a="1"/>
  <c r="AI379" i="65" a="1"/>
  <c r="AI374" i="65" a="1"/>
  <c r="AI368" i="65" a="1"/>
  <c r="AI363" i="65" a="1"/>
  <c r="AI358" i="65" a="1"/>
  <c r="AI351" i="65" a="1"/>
  <c r="AI350" i="65" a="1"/>
  <c r="AI339" i="65" a="1"/>
  <c r="AI335" i="65" a="1"/>
  <c r="AI467" i="65" a="1"/>
  <c r="AI524" i="65" a="1"/>
  <c r="AI540" i="65" a="1"/>
  <c r="AI555" i="65" a="1"/>
  <c r="AI572" i="65" a="1"/>
  <c r="AI587" i="65" a="1"/>
  <c r="AI601" i="65" a="1"/>
  <c r="AI332" i="65" a="1"/>
  <c r="AI614" i="65" a="1"/>
  <c r="AI626" i="65" a="1"/>
  <c r="AI648" i="65" a="1"/>
  <c r="AI663" i="65" a="1"/>
  <c r="AI676" i="65" a="1"/>
  <c r="AI690" i="65" a="1"/>
  <c r="AI703" i="65" a="1"/>
  <c r="AI329" i="65" a="1"/>
  <c r="AI718" i="65" a="1"/>
  <c r="AI731" i="65" a="1"/>
  <c r="AI746" i="65" a="1"/>
  <c r="AI758" i="65" a="1"/>
  <c r="AI774" i="65" a="1"/>
  <c r="AI786" i="65" a="1"/>
  <c r="AI802" i="65" a="1"/>
  <c r="AI814" i="65" a="1"/>
  <c r="AI319" i="65" a="1"/>
  <c r="AI315" i="65" a="1"/>
  <c r="AI309" i="65" a="1"/>
  <c r="AI303" i="65" a="1"/>
  <c r="AI299" i="65" a="1"/>
  <c r="AI830" i="65" a="1"/>
  <c r="AI842" i="65" a="1"/>
  <c r="AI861" i="65" a="1"/>
  <c r="AI872" i="65" a="1"/>
  <c r="AI887" i="65" a="1"/>
  <c r="AI900" i="65" a="1"/>
  <c r="AI287" i="65" a="1"/>
  <c r="AI281" i="65" a="1"/>
  <c r="AI277" i="65" a="1"/>
  <c r="AI271" i="65" a="1"/>
  <c r="AI265" i="65" a="1"/>
  <c r="AI910" i="65" a="1"/>
  <c r="AI921" i="65" a="1"/>
  <c r="AI261" i="65" a="1"/>
  <c r="AI933" i="65" a="1"/>
  <c r="AI943" i="65" a="1"/>
  <c r="AI259" i="65" a="1"/>
  <c r="AI959" i="65" a="1"/>
  <c r="AI221" i="65" a="1"/>
  <c r="AI217" i="65" a="1"/>
  <c r="AI189" i="65" a="1"/>
  <c r="AI183" i="65" a="1"/>
  <c r="AI182" i="65" a="1"/>
  <c r="AI181" i="65" a="1"/>
  <c r="AI179" i="65" a="1"/>
  <c r="AI176" i="65" a="1"/>
  <c r="AI175" i="65" a="1"/>
  <c r="AI174" i="65" a="1"/>
  <c r="AI173" i="65" a="1"/>
  <c r="AI172" i="65" a="1"/>
  <c r="AI170" i="65" a="1"/>
  <c r="AI158" i="65" a="1"/>
  <c r="AI150" i="65" a="1"/>
  <c r="AI79" i="65" a="1"/>
  <c r="AI70" i="65" a="1"/>
  <c r="AI64" i="65" a="1"/>
  <c r="AI55" i="65" a="1"/>
  <c r="AI37" i="65" a="1"/>
  <c r="AI9" i="65" a="1"/>
  <c r="AI7" i="65" a="1"/>
  <c r="AI1170" i="65" a="1"/>
  <c r="AI1162" i="65" a="1"/>
  <c r="AI1155" i="65" a="1"/>
  <c r="AI1152" i="65" a="1"/>
  <c r="AI1147" i="65" a="1"/>
  <c r="AI1142" i="65" a="1"/>
  <c r="AI1139" i="65" a="1"/>
  <c r="AI1135" i="65" a="1"/>
  <c r="AI1039" i="65" a="1"/>
  <c r="AI1029" i="65" a="1"/>
  <c r="AI1016" i="65" a="1"/>
  <c r="AI1010" i="65" a="1"/>
  <c r="AI1004" i="65" a="1"/>
  <c r="AI1000" i="65" a="1"/>
  <c r="AI993" i="65" a="1"/>
  <c r="AI989" i="65" a="1"/>
  <c r="AI985" i="65" a="1"/>
  <c r="AI979" i="65" a="1"/>
  <c r="AI973" i="65" a="1"/>
  <c r="AI966" i="65" a="1"/>
  <c r="AI962" i="65" a="1"/>
  <c r="AI956" i="65" a="1"/>
  <c r="AI951" i="65" a="1"/>
  <c r="AI924" i="65" a="1"/>
  <c r="AI916" i="65" a="1"/>
  <c r="AI903" i="65" a="1"/>
  <c r="AI893" i="65" a="1"/>
  <c r="AI882" i="65" a="1"/>
  <c r="AI867" i="65" a="1"/>
  <c r="AI855" i="65" a="1"/>
  <c r="AI841" i="65" a="1"/>
  <c r="AI828" i="65" a="1"/>
  <c r="AI813" i="65" a="1"/>
  <c r="AI800" i="65" a="1"/>
  <c r="AI785" i="65" a="1"/>
  <c r="AI772" i="65" a="1"/>
  <c r="AI757" i="65" a="1"/>
  <c r="AI742" i="65" a="1"/>
  <c r="AI729" i="65" a="1"/>
  <c r="AI713" i="65" a="1"/>
  <c r="AI701" i="65" a="1"/>
  <c r="AI685" i="65" a="1"/>
  <c r="AI673" i="65" a="1"/>
  <c r="AI658" i="65" a="1"/>
  <c r="AI631" i="65" a="1"/>
  <c r="AI615" i="65" a="1"/>
  <c r="AI604" i="65" a="1"/>
  <c r="AI589" i="65" a="1"/>
  <c r="AI576" i="65" a="1"/>
  <c r="AI560" i="65" a="1"/>
  <c r="AI546" i="65" a="1"/>
  <c r="AI530" i="65" a="1"/>
  <c r="AI518" i="65" a="1"/>
  <c r="AI503" i="65" a="1"/>
  <c r="AI492" i="65" a="1"/>
  <c r="AI476" i="65" a="1"/>
  <c r="AI462" i="65" a="1"/>
  <c r="AI447" i="65" a="1"/>
  <c r="AI434" i="65" a="1"/>
  <c r="AI418" i="65" a="1"/>
  <c r="AI406" i="65" a="1"/>
  <c r="AI390" i="65" a="1"/>
  <c r="AI378" i="65" a="1"/>
  <c r="AI362" i="65" a="1"/>
  <c r="AI340" i="65" a="1"/>
  <c r="AM5" i="65" s="1"/>
  <c r="AI972" i="65" a="1"/>
  <c r="AI983" i="65" a="1"/>
  <c r="AI996" i="65" a="1"/>
  <c r="AI1007" i="65" a="1"/>
  <c r="AI1015" i="65" a="1"/>
  <c r="AI1024" i="65" a="1"/>
  <c r="AI1050" i="65" a="1"/>
  <c r="AI328" i="65" a="1"/>
  <c r="AI1063" i="65" a="1"/>
  <c r="AI324" i="65" a="1"/>
  <c r="AI311" i="65" a="1"/>
  <c r="AI1074" i="65" a="1"/>
  <c r="AI1086" i="65" a="1"/>
  <c r="AI1097" i="65" a="1"/>
  <c r="AI283" i="65" a="1"/>
  <c r="AI269" i="65" a="1"/>
  <c r="AI1109" i="65" a="1"/>
  <c r="AI1120" i="65" a="1"/>
  <c r="AI1132" i="65" a="1"/>
  <c r="AI1144" i="65" a="1"/>
  <c r="AI1157" i="65" a="1"/>
  <c r="AI210" i="65" a="1"/>
  <c r="AL5" i="65" s="1"/>
  <c r="AI208" i="65" a="1"/>
  <c r="AI207" i="65" a="1"/>
  <c r="AI205" i="65" a="1"/>
  <c r="AI204" i="65" a="1"/>
  <c r="AI203" i="65" a="1"/>
  <c r="AI201" i="65" a="1"/>
  <c r="AI200" i="65" a="1"/>
  <c r="AI199" i="65" a="1"/>
  <c r="AI197" i="65" a="1"/>
  <c r="AI196" i="65" a="1"/>
  <c r="AI194" i="65" a="1"/>
  <c r="AI193" i="65" a="1"/>
  <c r="AI192" i="65" a="1"/>
  <c r="AI190" i="65" a="1"/>
  <c r="AI188" i="65" a="1"/>
  <c r="AI184" i="65" a="1"/>
  <c r="AI178" i="65" a="1"/>
  <c r="AI171" i="65" a="1"/>
  <c r="AI166" i="65" a="1"/>
  <c r="AI163" i="65" a="1"/>
  <c r="AI156" i="65" a="1"/>
  <c r="AI154" i="65" a="1"/>
  <c r="AI151" i="65" a="1"/>
  <c r="AI148" i="65" a="1"/>
  <c r="AI145" i="65" a="1"/>
  <c r="AI142" i="65" a="1"/>
  <c r="AI140" i="65" a="1"/>
  <c r="AI139" i="65" a="1"/>
  <c r="AI135" i="65" a="1"/>
  <c r="AI131" i="65" a="1"/>
  <c r="AI126" i="65" a="1"/>
  <c r="AI124" i="65" a="1"/>
  <c r="AI116" i="65" a="1"/>
  <c r="AI114" i="65" a="1"/>
  <c r="AI110" i="65" a="1"/>
  <c r="AI107" i="65" a="1"/>
  <c r="AI102" i="65" a="1"/>
  <c r="AI99" i="65" a="1"/>
  <c r="AI96" i="65" a="1"/>
  <c r="AI90" i="65" a="1"/>
  <c r="AI85" i="65" a="1"/>
  <c r="AI82" i="65" a="1"/>
  <c r="AI72" i="65" a="1"/>
  <c r="AI57" i="65" a="1"/>
  <c r="AI53" i="65" a="1"/>
  <c r="AI39" i="65" a="1"/>
  <c r="AI26" i="65" a="1"/>
  <c r="AI17" i="65" a="1"/>
  <c r="AI5" i="65" a="1"/>
  <c r="AI42" i="65" a="1"/>
  <c r="F199" i="10"/>
  <c r="T28" i="68" s="1"/>
  <c r="F197" i="10"/>
  <c r="F195" i="10"/>
  <c r="F193" i="10"/>
  <c r="F191" i="10"/>
  <c r="F187" i="10"/>
  <c r="F178" i="10"/>
  <c r="F173" i="10"/>
  <c r="T190" i="73" s="1"/>
  <c r="F171" i="10"/>
  <c r="F169" i="10"/>
  <c r="F167" i="10"/>
  <c r="F154" i="10"/>
  <c r="F145" i="10"/>
  <c r="F129" i="10"/>
  <c r="F126" i="10"/>
  <c r="F123" i="10"/>
  <c r="F122" i="10"/>
  <c r="F121" i="10"/>
  <c r="F113" i="10"/>
  <c r="F101" i="10"/>
  <c r="F99" i="10"/>
  <c r="F94" i="10"/>
  <c r="F91" i="10"/>
  <c r="F90" i="10"/>
  <c r="F82" i="10"/>
  <c r="F81" i="10"/>
  <c r="F74" i="10"/>
  <c r="F66" i="10"/>
  <c r="F65" i="10"/>
  <c r="F63" i="10"/>
  <c r="F62" i="10"/>
  <c r="F61" i="10"/>
  <c r="F58" i="10"/>
  <c r="F57" i="10"/>
  <c r="F54" i="10"/>
  <c r="F53" i="10"/>
  <c r="F51" i="10"/>
  <c r="F45" i="10"/>
  <c r="F43" i="10"/>
  <c r="F39" i="10"/>
  <c r="F35" i="10"/>
  <c r="F30" i="10"/>
  <c r="F29" i="10"/>
  <c r="F28" i="10"/>
  <c r="F27" i="10"/>
  <c r="F26" i="10"/>
  <c r="F23" i="10"/>
  <c r="F21" i="10"/>
  <c r="F20" i="10"/>
  <c r="F18" i="10"/>
  <c r="F17" i="10"/>
  <c r="F15" i="10"/>
  <c r="F14" i="10"/>
  <c r="F13" i="10"/>
  <c r="F11" i="10"/>
  <c r="F10" i="10"/>
  <c r="F9" i="10"/>
  <c r="F6" i="10"/>
  <c r="F5" i="10"/>
  <c r="F2" i="10"/>
  <c r="F4" i="10"/>
  <c r="F8" i="10"/>
  <c r="F16" i="10"/>
  <c r="F24" i="10"/>
  <c r="F32" i="10"/>
  <c r="F40" i="10"/>
  <c r="F44" i="10"/>
  <c r="T111" i="68" s="1"/>
  <c r="F48" i="10"/>
  <c r="T56" i="69" s="1"/>
  <c r="F52" i="10"/>
  <c r="F64" i="10"/>
  <c r="F76" i="10"/>
  <c r="T157" i="69" s="1"/>
  <c r="F80" i="10"/>
  <c r="F88" i="10"/>
  <c r="F92" i="10"/>
  <c r="F96" i="10"/>
  <c r="F100" i="10"/>
  <c r="F104" i="10"/>
  <c r="F112" i="10"/>
  <c r="F120" i="10"/>
  <c r="F124" i="10"/>
  <c r="F188" i="10"/>
  <c r="F192" i="10"/>
  <c r="T130" i="65" s="1"/>
  <c r="F196" i="10"/>
  <c r="T148" i="73" s="1"/>
  <c r="F200" i="10"/>
  <c r="F273" i="79" l="1" a="1"/>
  <c r="D269" i="79" a="1"/>
  <c r="H271" i="79" a="1"/>
  <c r="AK2" i="79"/>
  <c r="B269" i="79" s="1" a="1"/>
  <c r="AL2" i="78"/>
  <c r="AQ4" i="78"/>
  <c r="AO4" i="79"/>
  <c r="F271" i="79" s="1" a="1"/>
  <c r="AR6" i="79"/>
  <c r="I273" i="79" s="1" a="1"/>
  <c r="I228" i="79"/>
  <c r="I224" i="79"/>
  <c r="AS3" i="79"/>
  <c r="J270" i="79" s="1" a="1"/>
  <c r="AP2" i="79"/>
  <c r="G269" i="79" s="1" a="1"/>
  <c r="AM5" i="79"/>
  <c r="D272" i="79" s="1" a="1"/>
  <c r="AM4" i="79"/>
  <c r="D271" i="79" s="1" a="1"/>
  <c r="AL2" i="79"/>
  <c r="C269" i="79" s="1" a="1"/>
  <c r="AR4" i="79"/>
  <c r="I271" i="79" s="1" a="1"/>
  <c r="AR2" i="79"/>
  <c r="I269" i="79" s="1" a="1"/>
  <c r="AM3" i="79"/>
  <c r="D270" i="79" s="1" a="1"/>
  <c r="AN4" i="79"/>
  <c r="E271" i="79" s="1" a="1"/>
  <c r="AK5" i="79"/>
  <c r="B272" i="79" s="1" a="1"/>
  <c r="AO3" i="79"/>
  <c r="F270" i="79" s="1" a="1"/>
  <c r="AN2" i="79"/>
  <c r="E269" i="79" s="1" a="1"/>
  <c r="I223" i="79"/>
  <c r="AN5" i="79"/>
  <c r="E272" i="79" s="1" a="1"/>
  <c r="AP3" i="79"/>
  <c r="G270" i="79" s="1" a="1"/>
  <c r="AN3" i="79"/>
  <c r="E270" i="79" s="1" a="1"/>
  <c r="AL4" i="79"/>
  <c r="C271" i="79" s="1" a="1"/>
  <c r="I222" i="79"/>
  <c r="AQ2" i="79"/>
  <c r="H269" i="79" s="1" a="1"/>
  <c r="AL5" i="79"/>
  <c r="C272" i="79" s="1" a="1"/>
  <c r="AM6" i="79"/>
  <c r="D273" i="79" s="1" a="1"/>
  <c r="I226" i="79"/>
  <c r="I230" i="79"/>
  <c r="AQ5" i="79"/>
  <c r="H272" i="79" s="1" a="1"/>
  <c r="AP5" i="79"/>
  <c r="G272" i="79" s="1" a="1"/>
  <c r="I225" i="79"/>
  <c r="AR3" i="79"/>
  <c r="I270" i="79" s="1" a="1"/>
  <c r="AO2" i="79"/>
  <c r="F269" i="79" s="1" a="1"/>
  <c r="AS6" i="79"/>
  <c r="J273" i="79" s="1" a="1"/>
  <c r="AN6" i="79"/>
  <c r="E273" i="79" s="1" a="1"/>
  <c r="AK3" i="79"/>
  <c r="B270" i="79" s="1" a="1"/>
  <c r="AP4" i="79"/>
  <c r="G271" i="79" s="1" a="1"/>
  <c r="AL6" i="79"/>
  <c r="C273" i="79" s="1" a="1"/>
  <c r="AK4" i="79"/>
  <c r="B271" i="79" s="1" a="1"/>
  <c r="AR5" i="79"/>
  <c r="I272" i="79" s="1" a="1"/>
  <c r="AQ6" i="79"/>
  <c r="H273" i="79" s="1" a="1"/>
  <c r="I227" i="79"/>
  <c r="AQ3" i="79"/>
  <c r="H270" i="79" s="1" a="1"/>
  <c r="AO5" i="79"/>
  <c r="F272" i="79" s="1" a="1"/>
  <c r="AS2" i="79"/>
  <c r="J269" i="79" s="1" a="1"/>
  <c r="AK6" i="79"/>
  <c r="B273" i="79" s="1" a="1"/>
  <c r="AS5" i="79"/>
  <c r="J272" i="79" s="1" a="1"/>
  <c r="AP6" i="79"/>
  <c r="G273" i="79" s="1" a="1"/>
  <c r="AS4" i="79"/>
  <c r="J271" i="79" s="1" a="1"/>
  <c r="G271" i="78" a="1"/>
  <c r="AK2" i="78"/>
  <c r="C269" i="78" a="1"/>
  <c r="H271" i="78" a="1"/>
  <c r="B269" i="78" a="1"/>
  <c r="F271" i="78" a="1"/>
  <c r="AP6" i="78"/>
  <c r="G273" i="78" s="1" a="1"/>
  <c r="AN5" i="78"/>
  <c r="E272" i="78" s="1" a="1"/>
  <c r="I223" i="78"/>
  <c r="I227" i="78"/>
  <c r="AO3" i="78"/>
  <c r="F270" i="78" s="1" a="1"/>
  <c r="AK6" i="78"/>
  <c r="B273" i="78" s="1" a="1"/>
  <c r="I229" i="78"/>
  <c r="AO5" i="78"/>
  <c r="F272" i="78" s="1" a="1"/>
  <c r="AK3" i="78"/>
  <c r="B270" i="78" s="1" a="1"/>
  <c r="AS6" i="78"/>
  <c r="J273" i="78" s="1" a="1"/>
  <c r="AO2" i="78"/>
  <c r="F269" i="78" s="1" a="1"/>
  <c r="AQ6" i="78"/>
  <c r="H273" i="78" s="1" a="1"/>
  <c r="AO6" i="78"/>
  <c r="F273" i="78" s="1" a="1"/>
  <c r="AN2" i="78"/>
  <c r="E269" i="78" s="1" a="1"/>
  <c r="I222" i="78"/>
  <c r="AR5" i="78"/>
  <c r="I272" i="78" s="1" a="1"/>
  <c r="I228" i="78"/>
  <c r="I226" i="78"/>
  <c r="AS2" i="78"/>
  <c r="J269" i="78" s="1" a="1"/>
  <c r="AR6" i="78"/>
  <c r="I273" i="78" s="1" a="1"/>
  <c r="AQ2" i="78"/>
  <c r="H269" i="78" s="1" a="1"/>
  <c r="AS3" i="78"/>
  <c r="J270" i="78" s="1" a="1"/>
  <c r="AM2" i="78"/>
  <c r="D269" i="78" s="1" a="1"/>
  <c r="AM3" i="78"/>
  <c r="D270" i="78" s="1" a="1"/>
  <c r="AR3" i="78"/>
  <c r="I270" i="78" s="1" a="1"/>
  <c r="AL4" i="78"/>
  <c r="C271" i="78" s="1" a="1"/>
  <c r="I225" i="78"/>
  <c r="AQ3" i="78"/>
  <c r="H270" i="78" s="1" a="1"/>
  <c r="AP2" i="78"/>
  <c r="G269" i="78" s="1" a="1"/>
  <c r="AK5" i="78"/>
  <c r="B272" i="78" s="1" a="1"/>
  <c r="AP5" i="78"/>
  <c r="G272" i="78" s="1" a="1"/>
  <c r="AN4" i="78"/>
  <c r="E271" i="78" s="1" a="1"/>
  <c r="AM4" i="78"/>
  <c r="D271" i="78" s="1" a="1"/>
  <c r="AN3" i="78"/>
  <c r="E270" i="78" s="1" a="1"/>
  <c r="AP3" i="78"/>
  <c r="G270" i="78" s="1" a="1"/>
  <c r="AR4" i="78"/>
  <c r="I271" i="78" s="1" a="1"/>
  <c r="AM5" i="78"/>
  <c r="D272" i="78" s="1" a="1"/>
  <c r="AL3" i="78"/>
  <c r="C270" i="78" s="1" a="1"/>
  <c r="AQ5" i="78"/>
  <c r="H272" i="78" s="1" a="1"/>
  <c r="AL6" i="78"/>
  <c r="C273" i="78" s="1" a="1"/>
  <c r="AM6" i="78"/>
  <c r="D273" i="78" s="1" a="1"/>
  <c r="AN6" i="78"/>
  <c r="E273" i="78" s="1" a="1"/>
  <c r="AR2" i="78"/>
  <c r="I269" i="78" s="1" a="1"/>
  <c r="AL5" i="78"/>
  <c r="C272" i="78" s="1" a="1"/>
  <c r="AS5" i="78"/>
  <c r="J272" i="78" s="1" a="1"/>
  <c r="AS4" i="78"/>
  <c r="J271" i="78" s="1" a="1"/>
  <c r="AK4" i="78"/>
  <c r="B271" i="78" s="1" a="1"/>
  <c r="AK2" i="77"/>
  <c r="D271" i="77" a="1"/>
  <c r="B270" i="77" a="1"/>
  <c r="J272" i="77" a="1"/>
  <c r="AK3" i="77"/>
  <c r="B271" i="77" s="1" a="1"/>
  <c r="AN4" i="77"/>
  <c r="E272" i="77" s="1" a="1"/>
  <c r="AL5" i="77"/>
  <c r="C273" i="77" s="1" a="1"/>
  <c r="I228" i="77"/>
  <c r="AS6" i="77"/>
  <c r="J274" i="77" s="1" a="1"/>
  <c r="AS4" i="77"/>
  <c r="AR6" i="77"/>
  <c r="I274" i="77" s="1" a="1"/>
  <c r="AR5" i="77"/>
  <c r="I273" i="77" s="1" a="1"/>
  <c r="I226" i="77"/>
  <c r="AM6" i="77"/>
  <c r="D274" i="77" s="1" a="1"/>
  <c r="AR2" i="77"/>
  <c r="I270" i="77" s="1" a="1"/>
  <c r="AQ3" i="77"/>
  <c r="H271" i="77" s="1" a="1"/>
  <c r="AN6" i="77"/>
  <c r="E274" i="77" s="1" a="1"/>
  <c r="AS2" i="77"/>
  <c r="J270" i="77" s="1" a="1"/>
  <c r="AP3" i="77"/>
  <c r="G271" i="77" s="1" a="1"/>
  <c r="AK6" i="77"/>
  <c r="B274" i="77" s="1" a="1"/>
  <c r="AP4" i="77"/>
  <c r="G272" i="77" s="1" a="1"/>
  <c r="AL4" i="77"/>
  <c r="C272" i="77" s="1" a="1"/>
  <c r="AL6" i="77"/>
  <c r="C274" i="77" s="1" a="1"/>
  <c r="AQ4" i="77"/>
  <c r="H272" i="77" s="1" a="1"/>
  <c r="AR4" i="77"/>
  <c r="I272" i="77" s="1" a="1"/>
  <c r="AP5" i="77"/>
  <c r="G273" i="77" s="1" a="1"/>
  <c r="AN5" i="77"/>
  <c r="E273" i="77" s="1" a="1"/>
  <c r="I231" i="77"/>
  <c r="AM4" i="77"/>
  <c r="D272" i="77" s="1" a="1"/>
  <c r="AQ2" i="77"/>
  <c r="H270" i="77" s="1" a="1"/>
  <c r="AL3" i="77"/>
  <c r="C271" i="77" s="1" a="1"/>
  <c r="I224" i="77"/>
  <c r="AO3" i="77"/>
  <c r="F271" i="77" s="1" a="1"/>
  <c r="AN2" i="77"/>
  <c r="E270" i="77" s="1" a="1"/>
  <c r="AO6" i="77"/>
  <c r="F274" i="77" s="1" a="1"/>
  <c r="AR3" i="77"/>
  <c r="I271" i="77" s="1" a="1"/>
  <c r="AP6" i="77"/>
  <c r="G274" i="77" s="1" a="1"/>
  <c r="AL2" i="77"/>
  <c r="C270" i="77" s="1" a="1"/>
  <c r="AS3" i="77"/>
  <c r="J271" i="77" s="1" a="1"/>
  <c r="AQ5" i="77"/>
  <c r="H273" i="77" s="1" a="1"/>
  <c r="AM2" i="77"/>
  <c r="D270" i="77" s="1" a="1"/>
  <c r="I225" i="77"/>
  <c r="AO5" i="77"/>
  <c r="F273" i="77" s="1" a="1"/>
  <c r="AP2" i="77"/>
  <c r="G270" i="77" s="1" a="1"/>
  <c r="AQ6" i="77"/>
  <c r="H274" i="77" s="1" a="1"/>
  <c r="I223" i="77"/>
  <c r="AO4" i="77"/>
  <c r="F272" i="77" s="1" a="1"/>
  <c r="AO2" i="77"/>
  <c r="F270" i="77" s="1" a="1"/>
  <c r="I229" i="77"/>
  <c r="AK4" i="77"/>
  <c r="B272" i="77" s="1" a="1"/>
  <c r="AM5" i="77"/>
  <c r="D273" i="77" s="1" a="1"/>
  <c r="AS5" i="77"/>
  <c r="J273" i="77" s="1" a="1"/>
  <c r="AN3" i="77"/>
  <c r="E271" i="77" s="1" a="1"/>
  <c r="AK5" i="77"/>
  <c r="B273" i="77" s="1" a="1"/>
  <c r="AK2" i="76"/>
  <c r="B269" i="76" s="1" a="1"/>
  <c r="I224" i="76"/>
  <c r="G292" i="75" a="1"/>
  <c r="G294" i="75" a="1"/>
  <c r="AM4" i="75"/>
  <c r="D294" i="75" s="1" a="1"/>
  <c r="AK2" i="75"/>
  <c r="B292" i="75" s="1" a="1"/>
  <c r="AM6" i="75"/>
  <c r="D296" i="75" s="1" a="1"/>
  <c r="AP3" i="74"/>
  <c r="G279" i="74" s="1" a="1"/>
  <c r="AO2" i="76"/>
  <c r="F269" i="76" s="1" a="1"/>
  <c r="AP6" i="76"/>
  <c r="G273" i="76" s="1" a="1"/>
  <c r="AK3" i="76"/>
  <c r="B270" i="76" s="1" a="1"/>
  <c r="AQ4" i="76"/>
  <c r="H271" i="76" s="1" a="1"/>
  <c r="AO6" i="76"/>
  <c r="F273" i="76" s="1" a="1"/>
  <c r="AQ2" i="76"/>
  <c r="H269" i="76" s="1" a="1"/>
  <c r="AM4" i="76"/>
  <c r="D271" i="76" s="1" a="1"/>
  <c r="AK6" i="76"/>
  <c r="B273" i="76" s="1" a="1"/>
  <c r="AP5" i="76"/>
  <c r="G272" i="76" s="1" a="1"/>
  <c r="AM5" i="76"/>
  <c r="D272" i="76" s="1" a="1"/>
  <c r="AK5" i="76"/>
  <c r="B272" i="76" s="1" a="1"/>
  <c r="I230" i="76"/>
  <c r="AN6" i="76"/>
  <c r="E273" i="76" s="1" a="1"/>
  <c r="I228" i="76"/>
  <c r="AQ6" i="76"/>
  <c r="H273" i="76" s="1" a="1"/>
  <c r="AN4" i="76"/>
  <c r="E271" i="76" s="1" a="1"/>
  <c r="AQ5" i="76"/>
  <c r="H272" i="76" s="1" a="1"/>
  <c r="I226" i="76"/>
  <c r="AS4" i="76"/>
  <c r="J271" i="76" s="1" a="1"/>
  <c r="AS6" i="76"/>
  <c r="J273" i="76" s="1" a="1"/>
  <c r="AO5" i="76"/>
  <c r="F272" i="76" s="1" a="1"/>
  <c r="AR3" i="76"/>
  <c r="I270" i="76" s="1" a="1"/>
  <c r="AO4" i="76"/>
  <c r="F271" i="76" s="1" a="1"/>
  <c r="AO3" i="76"/>
  <c r="F270" i="76" s="1" a="1"/>
  <c r="AR6" i="76"/>
  <c r="I273" i="76" s="1" a="1"/>
  <c r="AS3" i="76"/>
  <c r="J270" i="76" s="1" a="1"/>
  <c r="AS2" i="76"/>
  <c r="J269" i="76" s="1" a="1"/>
  <c r="AQ3" i="76"/>
  <c r="H270" i="76" s="1" a="1"/>
  <c r="AL3" i="76"/>
  <c r="C270" i="76" s="1" a="1"/>
  <c r="AS5" i="76"/>
  <c r="J272" i="76" s="1" a="1"/>
  <c r="AP2" i="76"/>
  <c r="G269" i="76" s="1" a="1"/>
  <c r="AN3" i="76"/>
  <c r="E270" i="76" s="1" a="1"/>
  <c r="AM2" i="76"/>
  <c r="D269" i="76" s="1" a="1"/>
  <c r="AM3" i="76"/>
  <c r="D270" i="76" s="1" a="1"/>
  <c r="AM6" i="76"/>
  <c r="D273" i="76" s="1" a="1"/>
  <c r="AL6" i="76"/>
  <c r="C273" i="76" s="1" a="1"/>
  <c r="AN2" i="76"/>
  <c r="E269" i="76" s="1" a="1"/>
  <c r="AP4" i="76"/>
  <c r="G271" i="76" s="1" a="1"/>
  <c r="I225" i="76"/>
  <c r="AR5" i="76"/>
  <c r="I272" i="76" s="1" a="1"/>
  <c r="AN5" i="76"/>
  <c r="E272" i="76" s="1" a="1"/>
  <c r="AL4" i="76"/>
  <c r="C271" i="76" s="1" a="1"/>
  <c r="AK4" i="76"/>
  <c r="B271" i="76" s="1" a="1"/>
  <c r="I223" i="76"/>
  <c r="AR2" i="76"/>
  <c r="I269" i="76" s="1" a="1"/>
  <c r="I229" i="76"/>
  <c r="AR4" i="76"/>
  <c r="I271" i="76" s="1" a="1"/>
  <c r="AP3" i="76"/>
  <c r="G270" i="76" s="1" a="1"/>
  <c r="AL2" i="76"/>
  <c r="C269" i="76" s="1" a="1"/>
  <c r="I227" i="76"/>
  <c r="AK5" i="75"/>
  <c r="B295" i="75" s="1" a="1"/>
  <c r="AM3" i="75"/>
  <c r="D293" i="75" s="1" a="1"/>
  <c r="AR5" i="75"/>
  <c r="I295" i="75" s="1" a="1"/>
  <c r="AN6" i="75"/>
  <c r="E296" i="75" s="1" a="1"/>
  <c r="AL5" i="75"/>
  <c r="C295" i="75" s="1" a="1"/>
  <c r="AK3" i="75"/>
  <c r="B293" i="75" s="1" a="1"/>
  <c r="AR6" i="75"/>
  <c r="I296" i="75" s="1" a="1"/>
  <c r="AM5" i="75"/>
  <c r="D295" i="75" s="1" a="1"/>
  <c r="AM2" i="75"/>
  <c r="D292" i="75" s="1" a="1"/>
  <c r="I245" i="75"/>
  <c r="AQ2" i="75"/>
  <c r="H292" i="75" s="1" a="1"/>
  <c r="AQ5" i="75"/>
  <c r="H295" i="75" s="1" a="1"/>
  <c r="I247" i="75"/>
  <c r="I250" i="75"/>
  <c r="AR4" i="75"/>
  <c r="I294" i="75" s="1" a="1"/>
  <c r="AP6" i="75"/>
  <c r="G296" i="75" s="1" a="1"/>
  <c r="AN2" i="75"/>
  <c r="E292" i="75" s="1" a="1"/>
  <c r="AO6" i="75"/>
  <c r="F296" i="75" s="1" a="1"/>
  <c r="AS5" i="75"/>
  <c r="J295" i="75" s="1" a="1"/>
  <c r="AS3" i="75"/>
  <c r="J293" i="75" s="1" a="1"/>
  <c r="I253" i="75"/>
  <c r="AL6" i="75"/>
  <c r="C296" i="75" s="1" a="1"/>
  <c r="AS4" i="75"/>
  <c r="J294" i="75" s="1" a="1"/>
  <c r="AN4" i="75"/>
  <c r="E294" i="75" s="1" a="1"/>
  <c r="AL2" i="75"/>
  <c r="C292" i="75" s="1" a="1"/>
  <c r="AO3" i="75"/>
  <c r="F293" i="75" s="1" a="1"/>
  <c r="I249" i="75"/>
  <c r="AL3" i="75"/>
  <c r="C293" i="75" s="1" a="1"/>
  <c r="AS6" i="75"/>
  <c r="J296" i="75" s="1" a="1"/>
  <c r="AK6" i="75"/>
  <c r="B296" i="75" s="1" a="1"/>
  <c r="AQ3" i="75"/>
  <c r="H293" i="75" s="1" a="1"/>
  <c r="AQ4" i="75"/>
  <c r="H294" i="75" s="1" a="1"/>
  <c r="AQ6" i="75"/>
  <c r="H296" i="75" s="1" a="1"/>
  <c r="AR2" i="75"/>
  <c r="I292" i="75" s="1" a="1"/>
  <c r="I251" i="75"/>
  <c r="AP5" i="75"/>
  <c r="G295" i="75" s="1" a="1"/>
  <c r="AN3" i="75"/>
  <c r="E293" i="75" s="1" a="1"/>
  <c r="AO4" i="75"/>
  <c r="F294" i="75" s="1" a="1"/>
  <c r="AK4" i="75"/>
  <c r="B294" i="75" s="1" a="1"/>
  <c r="AR3" i="75"/>
  <c r="I293" i="75" s="1" a="1"/>
  <c r="AS2" i="75"/>
  <c r="J292" i="75" s="1" a="1"/>
  <c r="AP3" i="75"/>
  <c r="G293" i="75" s="1" a="1"/>
  <c r="AN5" i="75"/>
  <c r="E295" i="75" s="1" a="1"/>
  <c r="AO5" i="75"/>
  <c r="F295" i="75" s="1" a="1"/>
  <c r="I248" i="75"/>
  <c r="AO2" i="75"/>
  <c r="F292" i="75" s="1" a="1"/>
  <c r="AL4" i="75"/>
  <c r="C294" i="75" s="1" a="1"/>
  <c r="I246" i="75"/>
  <c r="AL3" i="74"/>
  <c r="I234" i="74"/>
  <c r="AM5" i="74"/>
  <c r="AK4" i="74"/>
  <c r="I236" i="74"/>
  <c r="C279" i="74" a="1"/>
  <c r="AK2" i="74"/>
  <c r="B278" i="74" a="1"/>
  <c r="B280" i="74" a="1"/>
  <c r="D281" i="74" a="1"/>
  <c r="AO2" i="74"/>
  <c r="F278" i="74" s="1" a="1"/>
  <c r="AL6" i="74"/>
  <c r="C282" i="74" s="1" a="1"/>
  <c r="AS6" i="74"/>
  <c r="J282" i="74" s="1" a="1"/>
  <c r="AM3" i="74"/>
  <c r="D279" i="74" s="1" a="1"/>
  <c r="AL4" i="74"/>
  <c r="C280" i="74" s="1" a="1"/>
  <c r="I232" i="74"/>
  <c r="AR2" i="74"/>
  <c r="I278" i="74" s="1" a="1"/>
  <c r="AP5" i="74"/>
  <c r="G281" i="74" s="1" a="1"/>
  <c r="AS2" i="74"/>
  <c r="J278" i="74" s="1" a="1"/>
  <c r="AR5" i="74"/>
  <c r="I281" i="74" s="1" a="1"/>
  <c r="AQ6" i="74"/>
  <c r="H282" i="74" s="1" a="1"/>
  <c r="AN4" i="74"/>
  <c r="E280" i="74" s="1" a="1"/>
  <c r="AM4" i="74"/>
  <c r="D280" i="74" s="1" a="1"/>
  <c r="AQ4" i="74"/>
  <c r="H280" i="74" s="1" a="1"/>
  <c r="AS4" i="74"/>
  <c r="J280" i="74" s="1" a="1"/>
  <c r="I235" i="74"/>
  <c r="AK6" i="74"/>
  <c r="B282" i="74" s="1" a="1"/>
  <c r="AP2" i="74"/>
  <c r="G278" i="74" s="1" a="1"/>
  <c r="AO5" i="74"/>
  <c r="F281" i="74" s="1" a="1"/>
  <c r="AS5" i="74"/>
  <c r="J281" i="74" s="1" a="1"/>
  <c r="AO6" i="74"/>
  <c r="F282" i="74" s="1" a="1"/>
  <c r="AO3" i="74"/>
  <c r="F279" i="74" s="1" a="1"/>
  <c r="AR3" i="74"/>
  <c r="I279" i="74" s="1" a="1"/>
  <c r="AQ2" i="74"/>
  <c r="H278" i="74" s="1" a="1"/>
  <c r="I237" i="74"/>
  <c r="AQ5" i="74"/>
  <c r="H281" i="74" s="1" a="1"/>
  <c r="AQ3" i="74"/>
  <c r="H279" i="74" s="1" a="1"/>
  <c r="AO4" i="74"/>
  <c r="F280" i="74" s="1" a="1"/>
  <c r="AN6" i="74"/>
  <c r="E282" i="74" s="1" a="1"/>
  <c r="AM2" i="74"/>
  <c r="D278" i="74" s="1" a="1"/>
  <c r="AP6" i="74"/>
  <c r="G282" i="74" s="1" a="1"/>
  <c r="I239" i="74"/>
  <c r="AL2" i="74"/>
  <c r="C278" i="74" s="1" a="1"/>
  <c r="AK5" i="74"/>
  <c r="B281" i="74" s="1" a="1"/>
  <c r="AR6" i="74"/>
  <c r="I282" i="74" s="1" a="1"/>
  <c r="AN3" i="74"/>
  <c r="E279" i="74" s="1" a="1"/>
  <c r="I238" i="74"/>
  <c r="I233" i="74"/>
  <c r="AP4" i="74"/>
  <c r="G280" i="74" s="1" a="1"/>
  <c r="AL5" i="74"/>
  <c r="C281" i="74" s="1" a="1"/>
  <c r="AK3" i="74"/>
  <c r="B279" i="74" s="1" a="1"/>
  <c r="AR4" i="74"/>
  <c r="I280" i="74" s="1" a="1"/>
  <c r="AN5" i="74"/>
  <c r="E281" i="74" s="1" a="1"/>
  <c r="AM6" i="74"/>
  <c r="D282" i="74" s="1" a="1"/>
  <c r="AN2" i="74"/>
  <c r="E278" i="74" s="1" a="1"/>
  <c r="AS3" i="74"/>
  <c r="J279" i="74" s="1" a="1"/>
  <c r="T12" i="68"/>
  <c r="T5" i="70"/>
  <c r="T86" i="71"/>
  <c r="T179" i="68"/>
  <c r="T184" i="68"/>
  <c r="T89" i="73"/>
  <c r="T97" i="66"/>
  <c r="T110" i="68"/>
  <c r="T181" i="70"/>
  <c r="T49" i="66"/>
  <c r="T94" i="65"/>
  <c r="T4" i="72"/>
  <c r="T45" i="68"/>
  <c r="T33" i="72"/>
  <c r="T11" i="65"/>
  <c r="T34" i="65"/>
  <c r="T87" i="71"/>
  <c r="T10" i="69"/>
  <c r="T85" i="70"/>
  <c r="T37" i="69"/>
  <c r="T72" i="72"/>
  <c r="T41" i="69"/>
  <c r="T42" i="71"/>
  <c r="T59" i="68"/>
  <c r="T91" i="66"/>
  <c r="T93" i="69"/>
  <c r="T32" i="70"/>
  <c r="T95" i="68"/>
  <c r="T36" i="73"/>
  <c r="T57" i="66"/>
  <c r="T61" i="69"/>
  <c r="T45" i="65"/>
  <c r="T60" i="73"/>
  <c r="T4" i="73"/>
  <c r="T10" i="71"/>
  <c r="T43" i="70"/>
  <c r="T44" i="73"/>
  <c r="T41" i="65"/>
  <c r="T7" i="66"/>
  <c r="T90" i="70"/>
  <c r="T175" i="66"/>
  <c r="T41" i="71"/>
  <c r="T76" i="72"/>
  <c r="T29" i="72"/>
  <c r="T44" i="72"/>
  <c r="T145" i="66"/>
  <c r="T117" i="71"/>
  <c r="T70" i="70"/>
  <c r="T111" i="69"/>
  <c r="T114" i="65"/>
  <c r="T76" i="71"/>
  <c r="T38" i="73"/>
  <c r="T140" i="73"/>
  <c r="T116" i="70"/>
  <c r="T99" i="71"/>
  <c r="T85" i="72"/>
  <c r="T143" i="66"/>
  <c r="T128" i="70"/>
  <c r="T100" i="72"/>
  <c r="T123" i="69"/>
  <c r="T136" i="65"/>
  <c r="T148" i="69"/>
  <c r="T125" i="72"/>
  <c r="T123" i="65"/>
  <c r="T149" i="66"/>
  <c r="T80" i="73"/>
  <c r="T110" i="70"/>
  <c r="T167" i="68"/>
  <c r="T111" i="73"/>
  <c r="T63" i="72"/>
  <c r="T126" i="71"/>
  <c r="T144" i="68"/>
  <c r="T124" i="73"/>
  <c r="T129" i="68"/>
  <c r="T49" i="69"/>
  <c r="T48" i="72"/>
  <c r="T90" i="73"/>
  <c r="T69" i="68"/>
  <c r="T83" i="72"/>
  <c r="T56" i="65"/>
  <c r="T89" i="65"/>
  <c r="T62" i="66"/>
  <c r="T95" i="70"/>
  <c r="T95" i="71"/>
  <c r="T66" i="65"/>
  <c r="T97" i="68"/>
  <c r="T55" i="71"/>
  <c r="T50" i="73"/>
  <c r="T101" i="66"/>
  <c r="T92" i="69"/>
  <c r="T76" i="70"/>
  <c r="T75" i="73"/>
  <c r="T57" i="68"/>
  <c r="T97" i="70"/>
  <c r="T77" i="68"/>
  <c r="T78" i="66"/>
  <c r="T76" i="69"/>
  <c r="T106" i="68"/>
  <c r="T69" i="70"/>
  <c r="T58" i="72"/>
  <c r="T74" i="65"/>
  <c r="T69" i="73"/>
  <c r="T163" i="68"/>
  <c r="T176" i="73"/>
  <c r="T174" i="73"/>
  <c r="T171" i="65"/>
  <c r="T167" i="65"/>
  <c r="T162" i="68"/>
  <c r="T40" i="71"/>
  <c r="T43" i="66"/>
  <c r="T87" i="69"/>
  <c r="T49" i="73"/>
  <c r="T35" i="72"/>
  <c r="T56" i="68"/>
  <c r="T39" i="65"/>
  <c r="T46" i="70"/>
  <c r="T40" i="72"/>
  <c r="T47" i="69"/>
  <c r="T48" i="65"/>
  <c r="T51" i="73"/>
  <c r="T53" i="71"/>
  <c r="T51" i="68"/>
  <c r="T59" i="66"/>
  <c r="T50" i="70"/>
  <c r="T39" i="73"/>
  <c r="T105" i="72"/>
  <c r="T111" i="66"/>
  <c r="T98" i="68"/>
  <c r="T113" i="71"/>
  <c r="T118" i="73"/>
  <c r="T110" i="65"/>
  <c r="T115" i="70"/>
  <c r="T137" i="68"/>
  <c r="T115" i="69"/>
  <c r="T116" i="73"/>
  <c r="T37" i="68"/>
  <c r="T105" i="66"/>
  <c r="T115" i="65"/>
  <c r="T71" i="69"/>
  <c r="T108" i="70"/>
  <c r="T16" i="70"/>
  <c r="T95" i="69"/>
  <c r="T148" i="70"/>
  <c r="T145" i="71"/>
  <c r="T160" i="73"/>
  <c r="T136" i="72"/>
  <c r="T159" i="66"/>
  <c r="T153" i="68"/>
  <c r="T155" i="69"/>
  <c r="T144" i="65"/>
  <c r="T82" i="65"/>
  <c r="T85" i="66"/>
  <c r="T83" i="69"/>
  <c r="T82" i="70"/>
  <c r="T76" i="73"/>
  <c r="T80" i="68"/>
  <c r="T136" i="69"/>
  <c r="T129" i="72"/>
  <c r="T19" i="72"/>
  <c r="T27" i="66"/>
  <c r="T22" i="70"/>
  <c r="T158" i="68"/>
  <c r="T169" i="73"/>
  <c r="T86" i="72"/>
  <c r="T163" i="65"/>
  <c r="T106" i="70"/>
  <c r="T153" i="71"/>
  <c r="T157" i="70"/>
  <c r="T171" i="66"/>
  <c r="T165" i="69"/>
  <c r="T99" i="66"/>
  <c r="T148" i="72"/>
  <c r="T106" i="69"/>
  <c r="T2" i="69"/>
  <c r="T160" i="71"/>
  <c r="T143" i="72"/>
  <c r="T156" i="68"/>
  <c r="T119" i="68"/>
  <c r="T178" i="66"/>
  <c r="T100" i="68"/>
  <c r="T77" i="69"/>
  <c r="T6" i="65"/>
  <c r="T126" i="72"/>
  <c r="T105" i="68"/>
  <c r="T187" i="73"/>
  <c r="T154" i="66"/>
  <c r="T184" i="65"/>
  <c r="T109" i="65"/>
  <c r="T173" i="69"/>
  <c r="T159" i="72"/>
  <c r="T13" i="73"/>
  <c r="T167" i="72"/>
  <c r="T191" i="73"/>
  <c r="T134" i="73"/>
  <c r="T163" i="66"/>
  <c r="T185" i="66"/>
  <c r="T113" i="69"/>
  <c r="T154" i="65"/>
  <c r="T151" i="72"/>
  <c r="T149" i="70"/>
  <c r="T124" i="66"/>
  <c r="T114" i="73"/>
  <c r="T35" i="65"/>
  <c r="T152" i="66"/>
  <c r="T136" i="71"/>
  <c r="T127" i="70"/>
  <c r="T12" i="66"/>
  <c r="T180" i="70"/>
  <c r="T30" i="73"/>
  <c r="T33" i="70"/>
  <c r="T144" i="69"/>
  <c r="T52" i="70"/>
  <c r="T185" i="70"/>
  <c r="T176" i="65"/>
  <c r="T153" i="65"/>
  <c r="T8" i="71"/>
  <c r="T175" i="68"/>
  <c r="T124" i="65"/>
  <c r="T125" i="71"/>
  <c r="T133" i="70"/>
  <c r="T132" i="69"/>
  <c r="T163" i="72"/>
  <c r="T129" i="66"/>
  <c r="T121" i="73"/>
  <c r="T181" i="65"/>
  <c r="T192" i="66"/>
  <c r="T114" i="72"/>
  <c r="T188" i="73"/>
  <c r="T182" i="69"/>
  <c r="T136" i="68"/>
  <c r="T166" i="71"/>
  <c r="T177" i="70"/>
  <c r="T88" i="72"/>
  <c r="T112" i="69"/>
  <c r="T104" i="66"/>
  <c r="T117" i="68"/>
  <c r="T103" i="73"/>
  <c r="T100" i="71"/>
  <c r="T98" i="65"/>
  <c r="T113" i="70"/>
  <c r="T91" i="70"/>
  <c r="T149" i="69"/>
  <c r="T148" i="66"/>
  <c r="T7" i="65"/>
  <c r="T133" i="72"/>
  <c r="T34" i="71"/>
  <c r="T7" i="72"/>
  <c r="T10" i="66"/>
  <c r="T8" i="65"/>
  <c r="T13" i="71"/>
  <c r="T38" i="66"/>
  <c r="T7" i="69"/>
  <c r="T25" i="72"/>
  <c r="T9" i="70"/>
  <c r="T22" i="65"/>
  <c r="T32" i="65"/>
  <c r="T26" i="73"/>
  <c r="T14" i="65"/>
  <c r="T16" i="68"/>
  <c r="T102" i="71"/>
  <c r="T132" i="68"/>
  <c r="T96" i="68"/>
  <c r="T115" i="66"/>
  <c r="T94" i="70"/>
  <c r="T98" i="71"/>
  <c r="T155" i="73"/>
  <c r="T96" i="69"/>
  <c r="T99" i="65"/>
  <c r="T101" i="72"/>
  <c r="T146" i="69"/>
  <c r="T129" i="73"/>
  <c r="T129" i="70"/>
  <c r="T126" i="68"/>
  <c r="T148" i="65"/>
  <c r="T123" i="71"/>
  <c r="T141" i="65"/>
  <c r="T159" i="73"/>
  <c r="T164" i="69"/>
  <c r="T150" i="71"/>
  <c r="T189" i="66"/>
  <c r="T169" i="70"/>
  <c r="T146" i="72"/>
  <c r="T160" i="68"/>
  <c r="T168" i="69"/>
  <c r="T167" i="73"/>
  <c r="T160" i="66"/>
  <c r="T156" i="65"/>
  <c r="T160" i="70"/>
  <c r="T144" i="72"/>
  <c r="T79" i="65"/>
  <c r="T71" i="70"/>
  <c r="T95" i="66"/>
  <c r="T82" i="68"/>
  <c r="T69" i="69"/>
  <c r="T77" i="71"/>
  <c r="T78" i="73"/>
  <c r="T96" i="71"/>
  <c r="T6" i="68"/>
  <c r="T170" i="65"/>
  <c r="T3" i="71"/>
  <c r="T174" i="69"/>
  <c r="T181" i="73"/>
  <c r="T4" i="65"/>
  <c r="T5" i="69"/>
  <c r="T159" i="69"/>
  <c r="T3" i="69"/>
  <c r="T3" i="66"/>
  <c r="T158" i="70"/>
  <c r="T147" i="72"/>
  <c r="T146" i="71"/>
  <c r="T184" i="66"/>
  <c r="T65" i="70"/>
  <c r="T84" i="68"/>
  <c r="T68" i="72"/>
  <c r="T71" i="73"/>
  <c r="T72" i="65"/>
  <c r="T89" i="69"/>
  <c r="T73" i="66"/>
  <c r="T85" i="71"/>
  <c r="T32" i="71"/>
  <c r="T173" i="68"/>
  <c r="T67" i="68"/>
  <c r="T25" i="73"/>
  <c r="T25" i="69"/>
  <c r="T113" i="73"/>
  <c r="T31" i="68"/>
  <c r="T99" i="70"/>
  <c r="T103" i="69"/>
  <c r="T37" i="66"/>
  <c r="T81" i="72"/>
  <c r="T123" i="73"/>
  <c r="T24" i="72"/>
  <c r="T102" i="65"/>
  <c r="T193" i="66"/>
  <c r="T160" i="72"/>
  <c r="T183" i="70"/>
  <c r="T72" i="66"/>
  <c r="T180" i="69"/>
  <c r="T159" i="71"/>
  <c r="T97" i="71"/>
  <c r="T113" i="66"/>
  <c r="T64" i="70"/>
  <c r="T52" i="72"/>
  <c r="T178" i="65"/>
  <c r="T104" i="68"/>
  <c r="T183" i="73"/>
  <c r="T31" i="65"/>
  <c r="T137" i="70"/>
  <c r="T162" i="71"/>
  <c r="T135" i="69"/>
  <c r="T186" i="69"/>
  <c r="T170" i="70"/>
  <c r="T158" i="71"/>
  <c r="T172" i="65"/>
  <c r="T181" i="68"/>
  <c r="T179" i="70"/>
  <c r="T188" i="66"/>
  <c r="T138" i="66"/>
  <c r="T168" i="72"/>
  <c r="T170" i="68"/>
  <c r="T189" i="73"/>
  <c r="T96" i="66"/>
  <c r="T175" i="69"/>
  <c r="T180" i="65"/>
  <c r="T98" i="70"/>
  <c r="T180" i="73"/>
  <c r="T155" i="72"/>
  <c r="T60" i="71"/>
  <c r="T29" i="70"/>
  <c r="T166" i="66"/>
  <c r="T43" i="71"/>
  <c r="T86" i="69"/>
  <c r="T31" i="73"/>
  <c r="T32" i="72"/>
  <c r="T156" i="70"/>
  <c r="T28" i="69"/>
  <c r="T54" i="65"/>
  <c r="T47" i="70"/>
  <c r="T58" i="70"/>
  <c r="T35" i="66"/>
  <c r="T14" i="66"/>
  <c r="T53" i="66"/>
  <c r="T122" i="68"/>
  <c r="T115" i="73"/>
  <c r="T118" i="69"/>
  <c r="T79" i="66"/>
  <c r="T117" i="70"/>
  <c r="T86" i="73"/>
  <c r="T112" i="71"/>
  <c r="T71" i="68"/>
  <c r="T61" i="72"/>
  <c r="T73" i="70"/>
  <c r="T65" i="69"/>
  <c r="T104" i="72"/>
  <c r="T75" i="71"/>
  <c r="T80" i="65"/>
  <c r="T112" i="66"/>
  <c r="T118" i="65"/>
  <c r="T61" i="70"/>
  <c r="T63" i="69"/>
  <c r="T61" i="68"/>
  <c r="T55" i="72"/>
  <c r="T157" i="73"/>
  <c r="T144" i="70"/>
  <c r="T145" i="65"/>
  <c r="T63" i="71"/>
  <c r="T64" i="73"/>
  <c r="T65" i="65"/>
  <c r="T162" i="66"/>
  <c r="T68" i="66"/>
  <c r="T146" i="68"/>
  <c r="T151" i="69"/>
  <c r="T68" i="71"/>
  <c r="T142" i="72"/>
  <c r="T141" i="72"/>
  <c r="T114" i="69"/>
  <c r="T69" i="65"/>
  <c r="T174" i="66"/>
  <c r="T171" i="70"/>
  <c r="T67" i="73"/>
  <c r="T159" i="70"/>
  <c r="T79" i="68"/>
  <c r="T90" i="72"/>
  <c r="T2" i="66"/>
  <c r="T106" i="71"/>
  <c r="T181" i="66"/>
  <c r="T120" i="68"/>
  <c r="T172" i="69"/>
  <c r="T154" i="72"/>
  <c r="T117" i="69"/>
  <c r="T109" i="66"/>
  <c r="T112" i="70"/>
  <c r="T107" i="65"/>
  <c r="T167" i="70"/>
  <c r="T100" i="73"/>
  <c r="T184" i="69"/>
  <c r="T4" i="68"/>
  <c r="T191" i="66"/>
  <c r="T178" i="70"/>
  <c r="T188" i="70"/>
  <c r="T194" i="66"/>
  <c r="T187" i="65"/>
  <c r="T178" i="68"/>
  <c r="T12" i="72"/>
  <c r="T194" i="73"/>
  <c r="T52" i="69"/>
  <c r="T56" i="66"/>
  <c r="T54" i="71"/>
  <c r="T43" i="73"/>
  <c r="T56" i="72"/>
  <c r="T52" i="68"/>
  <c r="T51" i="70"/>
  <c r="T47" i="65"/>
  <c r="T81" i="65"/>
  <c r="T45" i="70"/>
  <c r="T20" i="68"/>
  <c r="T48" i="73"/>
  <c r="T58" i="69"/>
  <c r="T17" i="69"/>
  <c r="T20" i="70"/>
  <c r="T112" i="73"/>
  <c r="T23" i="71"/>
  <c r="T23" i="66"/>
  <c r="T143" i="70"/>
  <c r="T55" i="68"/>
  <c r="T41" i="72"/>
  <c r="T46" i="71"/>
  <c r="T50" i="66"/>
  <c r="T128" i="72"/>
  <c r="T53" i="65"/>
  <c r="T18" i="72"/>
  <c r="T42" i="69"/>
  <c r="T67" i="72"/>
  <c r="T80" i="71"/>
  <c r="T93" i="73"/>
  <c r="T118" i="68"/>
  <c r="T149" i="65"/>
  <c r="T164" i="66"/>
  <c r="T120" i="69"/>
  <c r="T146" i="70"/>
  <c r="T89" i="66"/>
  <c r="T65" i="68"/>
  <c r="T64" i="69"/>
  <c r="T149" i="73"/>
  <c r="T77" i="65"/>
  <c r="T83" i="70"/>
  <c r="T45" i="72"/>
  <c r="T66" i="70"/>
  <c r="T58" i="73"/>
  <c r="T63" i="68"/>
  <c r="T63" i="65"/>
  <c r="T60" i="69"/>
  <c r="T83" i="66"/>
  <c r="T66" i="71"/>
  <c r="T93" i="66"/>
  <c r="T107" i="73"/>
  <c r="T94" i="68"/>
  <c r="T87" i="65"/>
  <c r="T97" i="73"/>
  <c r="T85" i="69"/>
  <c r="T55" i="70"/>
  <c r="T128" i="71"/>
  <c r="T90" i="65"/>
  <c r="T75" i="66"/>
  <c r="T120" i="72"/>
  <c r="T54" i="68"/>
  <c r="T136" i="73"/>
  <c r="T52" i="73"/>
  <c r="T55" i="69"/>
  <c r="T87" i="70"/>
  <c r="T121" i="71"/>
  <c r="T130" i="68"/>
  <c r="T131" i="72"/>
  <c r="T126" i="73"/>
  <c r="T107" i="69"/>
  <c r="T88" i="70"/>
  <c r="T92" i="65"/>
  <c r="T87" i="73"/>
  <c r="T148" i="71"/>
  <c r="T127" i="65"/>
  <c r="T90" i="68"/>
  <c r="T112" i="72"/>
  <c r="T125" i="69"/>
  <c r="T123" i="70"/>
  <c r="T122" i="66"/>
  <c r="T92" i="66"/>
  <c r="T170" i="73"/>
  <c r="T169" i="69"/>
  <c r="T168" i="68"/>
  <c r="T166" i="65"/>
  <c r="T168" i="70"/>
  <c r="T176" i="66"/>
  <c r="T155" i="71"/>
  <c r="T153" i="72"/>
  <c r="T146" i="73"/>
  <c r="T70" i="66"/>
  <c r="T63" i="70"/>
  <c r="T110" i="71"/>
  <c r="T108" i="65"/>
  <c r="T108" i="72"/>
  <c r="T121" i="68"/>
  <c r="T146" i="65"/>
  <c r="T135" i="71"/>
  <c r="T141" i="69"/>
  <c r="T143" i="73"/>
  <c r="T121" i="72"/>
  <c r="T53" i="72"/>
  <c r="T136" i="70"/>
  <c r="T180" i="66"/>
  <c r="T114" i="66"/>
  <c r="T118" i="70"/>
  <c r="T68" i="68"/>
  <c r="T124" i="69"/>
  <c r="T65" i="73"/>
  <c r="T59" i="69"/>
  <c r="T62" i="65"/>
  <c r="T64" i="71"/>
  <c r="T141" i="68"/>
  <c r="T74" i="73"/>
  <c r="T24" i="73"/>
  <c r="T177" i="68"/>
  <c r="T30" i="71"/>
  <c r="T33" i="66"/>
  <c r="T72" i="69"/>
  <c r="T27" i="70"/>
  <c r="T73" i="71"/>
  <c r="T74" i="68"/>
  <c r="T57" i="72"/>
  <c r="T186" i="66"/>
  <c r="T157" i="72"/>
  <c r="T155" i="68"/>
  <c r="T149" i="72"/>
  <c r="T30" i="68"/>
  <c r="T147" i="71"/>
  <c r="T173" i="65"/>
  <c r="T79" i="70"/>
  <c r="T176" i="69"/>
  <c r="T24" i="69"/>
  <c r="T162" i="69"/>
  <c r="T165" i="73"/>
  <c r="T172" i="66"/>
  <c r="T164" i="71"/>
  <c r="T155" i="70"/>
  <c r="T161" i="65"/>
  <c r="T184" i="73"/>
  <c r="T172" i="70"/>
  <c r="T75" i="65"/>
  <c r="T87" i="66"/>
  <c r="T19" i="66"/>
  <c r="T70" i="71"/>
  <c r="T71" i="65"/>
  <c r="T134" i="69"/>
  <c r="T87" i="72"/>
  <c r="T145" i="68"/>
  <c r="T149" i="71"/>
  <c r="T150" i="69"/>
  <c r="T105" i="73"/>
  <c r="T101" i="70"/>
  <c r="T168" i="73"/>
  <c r="T138" i="69"/>
  <c r="T165" i="68"/>
  <c r="T144" i="66"/>
  <c r="T154" i="70"/>
  <c r="T144" i="73"/>
  <c r="T139" i="70"/>
  <c r="T142" i="65"/>
  <c r="T127" i="68"/>
  <c r="T139" i="71"/>
  <c r="T94" i="71"/>
  <c r="T105" i="65"/>
  <c r="T162" i="65"/>
  <c r="T111" i="72"/>
  <c r="T170" i="66"/>
  <c r="T108" i="66"/>
  <c r="T122" i="72"/>
  <c r="T101" i="68"/>
  <c r="T105" i="69"/>
  <c r="T104" i="73"/>
  <c r="T112" i="68"/>
  <c r="T109" i="69"/>
  <c r="T141" i="71"/>
  <c r="T73" i="73"/>
  <c r="T154" i="69"/>
  <c r="T106" i="66"/>
  <c r="T51" i="69"/>
  <c r="T103" i="70"/>
  <c r="T9" i="71"/>
  <c r="T109" i="71"/>
  <c r="T121" i="66"/>
  <c r="T166" i="70"/>
  <c r="T6" i="72"/>
  <c r="T11" i="66"/>
  <c r="T97" i="72"/>
  <c r="T84" i="65"/>
  <c r="T153" i="73"/>
  <c r="T151" i="68"/>
  <c r="T67" i="69"/>
  <c r="T156" i="72"/>
  <c r="T81" i="71"/>
  <c r="T115" i="72"/>
  <c r="T74" i="66"/>
  <c r="T10" i="65"/>
  <c r="T165" i="65"/>
  <c r="T6" i="73"/>
  <c r="T73" i="68"/>
  <c r="T99" i="73"/>
  <c r="T72" i="73"/>
  <c r="T196" i="66"/>
  <c r="T108" i="68"/>
  <c r="T147" i="65"/>
  <c r="T109" i="70"/>
  <c r="T82" i="72"/>
  <c r="T95" i="73"/>
  <c r="T70" i="65"/>
  <c r="T102" i="69"/>
  <c r="T77" i="66"/>
  <c r="T139" i="69"/>
  <c r="T100" i="70"/>
  <c r="T116" i="66"/>
  <c r="T65" i="72"/>
  <c r="T139" i="68"/>
  <c r="T129" i="65"/>
  <c r="T69" i="71"/>
  <c r="T113" i="68"/>
  <c r="T68" i="69"/>
  <c r="T101" i="71"/>
  <c r="T130" i="73"/>
  <c r="T68" i="73"/>
  <c r="T131" i="66"/>
  <c r="T72" i="68"/>
  <c r="T96" i="65"/>
  <c r="T14" i="71"/>
  <c r="T68" i="70"/>
  <c r="T67" i="70"/>
  <c r="T54" i="72"/>
  <c r="T65" i="71"/>
  <c r="T41" i="73"/>
  <c r="T84" i="73"/>
  <c r="T64" i="68"/>
  <c r="T67" i="65"/>
  <c r="T71" i="66"/>
  <c r="T66" i="69"/>
  <c r="T37" i="70"/>
  <c r="T50" i="65"/>
  <c r="T3" i="68"/>
  <c r="T21" i="68"/>
  <c r="T54" i="69"/>
  <c r="T53" i="70"/>
  <c r="T63" i="73"/>
  <c r="T18" i="71"/>
  <c r="T147" i="70"/>
  <c r="T15" i="65"/>
  <c r="T49" i="71"/>
  <c r="T159" i="65"/>
  <c r="T90" i="69"/>
  <c r="T93" i="68"/>
  <c r="T150" i="66"/>
  <c r="T161" i="69"/>
  <c r="T164" i="73"/>
  <c r="T43" i="72"/>
  <c r="T14" i="70"/>
  <c r="T179" i="66"/>
  <c r="T51" i="66"/>
  <c r="T143" i="65"/>
  <c r="T165" i="70"/>
  <c r="T39" i="69"/>
  <c r="T183" i="65"/>
  <c r="T166" i="72"/>
  <c r="T167" i="71"/>
  <c r="T144" i="71"/>
  <c r="T48" i="70"/>
  <c r="T38" i="72"/>
  <c r="T46" i="65"/>
  <c r="T49" i="68"/>
  <c r="T154" i="68"/>
  <c r="T138" i="68"/>
  <c r="T15" i="66"/>
  <c r="T78" i="70"/>
  <c r="T193" i="73"/>
  <c r="T137" i="72"/>
  <c r="T88" i="66"/>
  <c r="T82" i="71"/>
  <c r="T11" i="73"/>
  <c r="T40" i="73"/>
  <c r="T11" i="72"/>
  <c r="T188" i="69"/>
  <c r="T186" i="70"/>
  <c r="T133" i="73"/>
  <c r="T182" i="68"/>
  <c r="T39" i="68"/>
  <c r="T135" i="70"/>
  <c r="T85" i="65"/>
  <c r="T75" i="72"/>
  <c r="T39" i="71"/>
  <c r="T77" i="73"/>
  <c r="T21" i="66"/>
  <c r="T84" i="66"/>
  <c r="T48" i="68"/>
  <c r="T81" i="70"/>
  <c r="T48" i="71"/>
  <c r="T84" i="69"/>
  <c r="T88" i="73"/>
  <c r="T94" i="66"/>
  <c r="T58" i="66"/>
  <c r="T101" i="65"/>
  <c r="T3" i="65"/>
  <c r="T132" i="70"/>
  <c r="T83" i="71"/>
  <c r="T27" i="69"/>
  <c r="T36" i="72"/>
  <c r="T86" i="66"/>
  <c r="T130" i="71"/>
  <c r="T128" i="68"/>
  <c r="T4" i="71"/>
  <c r="T91" i="71"/>
  <c r="T173" i="71"/>
  <c r="T70" i="72"/>
  <c r="T148" i="68"/>
  <c r="T161" i="72"/>
  <c r="T6" i="66"/>
  <c r="T88" i="65"/>
  <c r="T124" i="72"/>
  <c r="T49" i="65"/>
  <c r="T89" i="68"/>
  <c r="T105" i="70"/>
  <c r="T2" i="73"/>
  <c r="T92" i="73"/>
  <c r="T36" i="69"/>
  <c r="T142" i="66"/>
  <c r="T55" i="73"/>
  <c r="T142" i="73"/>
  <c r="T4" i="69"/>
  <c r="T137" i="69"/>
  <c r="T9" i="68"/>
  <c r="T79" i="72"/>
  <c r="T42" i="70"/>
  <c r="T94" i="69"/>
  <c r="T2" i="70"/>
  <c r="T155" i="65"/>
  <c r="T79" i="69"/>
  <c r="T13" i="65"/>
  <c r="T25" i="66"/>
  <c r="T72" i="71"/>
  <c r="T8" i="66"/>
  <c r="T183" i="69"/>
  <c r="T80" i="70"/>
  <c r="T123" i="66"/>
  <c r="T152" i="69"/>
  <c r="T172" i="71"/>
  <c r="T11" i="69"/>
  <c r="T160" i="65"/>
  <c r="T134" i="68"/>
  <c r="T48" i="66"/>
  <c r="T85" i="68"/>
  <c r="T38" i="65"/>
  <c r="T78" i="65"/>
  <c r="T60" i="72"/>
  <c r="T161" i="66"/>
  <c r="T37" i="73"/>
  <c r="T13" i="66"/>
  <c r="T113" i="72"/>
  <c r="T10" i="70"/>
  <c r="T175" i="70"/>
  <c r="T190" i="66"/>
  <c r="T186" i="73"/>
  <c r="T140" i="71"/>
  <c r="T31" i="72"/>
  <c r="T126" i="70"/>
  <c r="T174" i="68"/>
  <c r="T179" i="65"/>
  <c r="T70" i="73"/>
  <c r="T138" i="72"/>
  <c r="T20" i="73"/>
  <c r="T31" i="69"/>
  <c r="T14" i="68"/>
  <c r="T125" i="73"/>
  <c r="T133" i="65"/>
  <c r="T164" i="72"/>
  <c r="T22" i="71"/>
  <c r="T10" i="68"/>
  <c r="T152" i="68"/>
  <c r="T161" i="71"/>
  <c r="T147" i="73"/>
  <c r="T17" i="68"/>
  <c r="T129" i="69"/>
  <c r="T6" i="71"/>
  <c r="T3" i="73"/>
  <c r="T9" i="72"/>
  <c r="T23" i="65"/>
  <c r="T36" i="70"/>
  <c r="T4" i="70"/>
  <c r="T124" i="71"/>
  <c r="T188" i="68"/>
  <c r="T36" i="68"/>
  <c r="T80" i="66"/>
  <c r="T18" i="70"/>
  <c r="T130" i="69"/>
  <c r="T145" i="70"/>
  <c r="T158" i="72"/>
  <c r="T157" i="71"/>
  <c r="T23" i="72"/>
  <c r="T29" i="68"/>
  <c r="T36" i="66"/>
  <c r="T53" i="73"/>
  <c r="T187" i="70"/>
  <c r="T182" i="73"/>
  <c r="T176" i="68"/>
  <c r="T30" i="65"/>
  <c r="T183" i="66"/>
  <c r="T177" i="69"/>
  <c r="T175" i="65"/>
  <c r="T26" i="69"/>
  <c r="T28" i="70"/>
  <c r="T31" i="71"/>
  <c r="T50" i="72"/>
  <c r="T81" i="68"/>
  <c r="T9" i="66"/>
  <c r="T115" i="68"/>
  <c r="T59" i="70"/>
  <c r="T78" i="72"/>
  <c r="T104" i="70"/>
  <c r="T69" i="66"/>
  <c r="T66" i="73"/>
  <c r="T8" i="73"/>
  <c r="T3" i="72"/>
  <c r="T122" i="65"/>
  <c r="T151" i="73"/>
  <c r="T110" i="69"/>
  <c r="T47" i="73"/>
  <c r="T50" i="71"/>
  <c r="T163" i="73"/>
  <c r="T136" i="66"/>
  <c r="T117" i="72"/>
  <c r="T146" i="66"/>
  <c r="T39" i="70"/>
  <c r="T120" i="71"/>
  <c r="T126" i="69"/>
  <c r="T124" i="70"/>
  <c r="T105" i="71"/>
  <c r="T78" i="69"/>
  <c r="T28" i="73"/>
  <c r="T152" i="65"/>
  <c r="T147" i="68"/>
  <c r="T133" i="68"/>
  <c r="T43" i="65"/>
  <c r="T130" i="66"/>
  <c r="T54" i="66"/>
  <c r="T134" i="72"/>
  <c r="T150" i="70"/>
  <c r="T59" i="71"/>
  <c r="T132" i="73"/>
  <c r="T117" i="65"/>
  <c r="T156" i="69"/>
  <c r="T38" i="69"/>
  <c r="T7" i="71"/>
  <c r="T70" i="68"/>
  <c r="T40" i="70"/>
  <c r="T110" i="66"/>
  <c r="T31" i="70"/>
  <c r="T40" i="66"/>
  <c r="T17" i="65"/>
  <c r="T77" i="72"/>
  <c r="T11" i="71"/>
  <c r="T27" i="73"/>
  <c r="T44" i="66"/>
  <c r="T139" i="73"/>
  <c r="T130" i="70"/>
  <c r="T116" i="72"/>
  <c r="T32" i="73"/>
  <c r="T5" i="68"/>
  <c r="T156" i="66"/>
  <c r="T33" i="69"/>
  <c r="T33" i="68"/>
  <c r="T81" i="69"/>
  <c r="T132" i="72"/>
  <c r="T30" i="72"/>
  <c r="T180" i="68"/>
  <c r="T17" i="70"/>
  <c r="T26" i="72"/>
  <c r="T132" i="65"/>
  <c r="T122" i="71"/>
  <c r="T17" i="71"/>
  <c r="T135" i="68"/>
  <c r="T129" i="71"/>
  <c r="T128" i="66"/>
  <c r="T92" i="72"/>
  <c r="T127" i="72"/>
  <c r="T137" i="73"/>
  <c r="T17" i="66"/>
  <c r="T23" i="69"/>
  <c r="T131" i="69"/>
  <c r="T36" i="65"/>
  <c r="T163" i="71"/>
  <c r="T10" i="73"/>
  <c r="T170" i="72"/>
  <c r="T62" i="69"/>
  <c r="T40" i="65"/>
  <c r="T169" i="72"/>
  <c r="T30" i="70"/>
  <c r="T46" i="68"/>
  <c r="T45" i="71"/>
  <c r="T35" i="71"/>
  <c r="T110" i="72"/>
  <c r="T167" i="69"/>
  <c r="T7" i="73"/>
  <c r="T22" i="73"/>
  <c r="T24" i="68"/>
  <c r="T46" i="72"/>
  <c r="T91" i="73"/>
  <c r="T19" i="73"/>
  <c r="T24" i="70"/>
  <c r="T16" i="69"/>
  <c r="T35" i="69"/>
  <c r="T2" i="65"/>
  <c r="T52" i="71"/>
  <c r="T74" i="69"/>
  <c r="T47" i="72"/>
  <c r="T55" i="65"/>
  <c r="T70" i="69"/>
  <c r="T5" i="72"/>
  <c r="T14" i="72"/>
  <c r="T54" i="73"/>
  <c r="T92" i="68"/>
  <c r="T173" i="70"/>
  <c r="T22" i="69"/>
  <c r="T131" i="73"/>
  <c r="T11" i="70"/>
  <c r="T111" i="71"/>
  <c r="T46" i="69"/>
  <c r="T124" i="68"/>
  <c r="T135" i="66"/>
  <c r="T32" i="69"/>
  <c r="T21" i="69"/>
  <c r="T169" i="71"/>
  <c r="T100" i="69"/>
  <c r="T89" i="70"/>
  <c r="T64" i="65"/>
  <c r="T26" i="68"/>
  <c r="T27" i="68"/>
  <c r="T73" i="65"/>
  <c r="T15" i="73"/>
  <c r="T46" i="73"/>
  <c r="T41" i="70"/>
  <c r="T30" i="66"/>
  <c r="T16" i="65"/>
  <c r="T55" i="66"/>
  <c r="T9" i="69"/>
  <c r="T35" i="70"/>
  <c r="T77" i="70"/>
  <c r="T12" i="65"/>
  <c r="T134" i="65"/>
  <c r="T122" i="70"/>
  <c r="T170" i="69"/>
  <c r="T51" i="65"/>
  <c r="T86" i="68"/>
  <c r="T26" i="71"/>
  <c r="T18" i="68"/>
  <c r="T37" i="72"/>
  <c r="T27" i="65"/>
  <c r="T41" i="66"/>
  <c r="T78" i="68"/>
  <c r="T142" i="69"/>
  <c r="T57" i="70"/>
  <c r="T40" i="68"/>
  <c r="T12" i="71"/>
  <c r="T19" i="69"/>
  <c r="T20" i="65"/>
  <c r="T139" i="65"/>
  <c r="T119" i="66"/>
  <c r="T32" i="68"/>
  <c r="T25" i="71"/>
  <c r="T185" i="68"/>
  <c r="T9" i="73"/>
  <c r="T14" i="69"/>
  <c r="T189" i="70"/>
  <c r="T16" i="71"/>
  <c r="T119" i="73"/>
  <c r="T119" i="70"/>
  <c r="T57" i="71"/>
  <c r="T23" i="70"/>
  <c r="T168" i="65"/>
  <c r="T141" i="73"/>
  <c r="T21" i="72"/>
  <c r="T45" i="73"/>
  <c r="T2" i="68"/>
  <c r="T21" i="65"/>
  <c r="T140" i="68"/>
  <c r="T32" i="66"/>
  <c r="T34" i="73"/>
  <c r="T29" i="71"/>
  <c r="T90" i="71"/>
  <c r="T36" i="71"/>
  <c r="T22" i="72"/>
  <c r="T8" i="70"/>
  <c r="T46" i="66"/>
  <c r="T42" i="72"/>
  <c r="T19" i="70"/>
  <c r="T18" i="69"/>
  <c r="T74" i="72"/>
  <c r="T33" i="73"/>
  <c r="T83" i="73"/>
  <c r="T24" i="65"/>
  <c r="T24" i="71"/>
  <c r="T74" i="71"/>
  <c r="T43" i="68"/>
  <c r="T60" i="68"/>
  <c r="T171" i="72"/>
  <c r="T134" i="70"/>
  <c r="T15" i="72"/>
  <c r="T67" i="66"/>
  <c r="T138" i="70"/>
  <c r="T166" i="68"/>
  <c r="T197" i="73"/>
  <c r="T13" i="68"/>
  <c r="T21" i="73"/>
  <c r="T28" i="66"/>
  <c r="T151" i="65"/>
  <c r="T20" i="72"/>
  <c r="T117" i="66"/>
  <c r="T177" i="66"/>
  <c r="T152" i="72"/>
  <c r="T17" i="73"/>
  <c r="T127" i="71"/>
  <c r="T62" i="72"/>
  <c r="T20" i="66"/>
  <c r="T109" i="73"/>
  <c r="T29" i="69"/>
  <c r="T116" i="65"/>
  <c r="T134" i="66"/>
  <c r="T76" i="65"/>
  <c r="T21" i="71"/>
  <c r="T27" i="72"/>
  <c r="T18" i="73"/>
  <c r="T88" i="71"/>
  <c r="T12" i="69"/>
  <c r="T26" i="66"/>
  <c r="T96" i="72"/>
  <c r="T25" i="68"/>
  <c r="T24" i="66"/>
  <c r="T47" i="71"/>
  <c r="T75" i="70"/>
  <c r="T123" i="72"/>
  <c r="T49" i="70"/>
  <c r="T8" i="72"/>
  <c r="T15" i="70"/>
  <c r="T188" i="65"/>
  <c r="T60" i="66"/>
  <c r="T16" i="66"/>
  <c r="T119" i="69"/>
  <c r="T11" i="68"/>
  <c r="T31" i="66"/>
  <c r="T154" i="71"/>
  <c r="T25" i="70"/>
  <c r="T106" i="72"/>
  <c r="T21" i="70"/>
  <c r="T22" i="68"/>
  <c r="T125" i="68"/>
  <c r="T137" i="66"/>
  <c r="T121" i="69"/>
  <c r="T42" i="65"/>
  <c r="T37" i="71"/>
  <c r="T132" i="71"/>
  <c r="T189" i="69"/>
  <c r="T17" i="72"/>
  <c r="T81" i="66"/>
  <c r="T29" i="65"/>
  <c r="T91" i="65"/>
  <c r="T28" i="71"/>
  <c r="T25" i="65"/>
  <c r="T43" i="69"/>
  <c r="T44" i="68"/>
  <c r="T37" i="65"/>
  <c r="T28" i="65"/>
  <c r="T80" i="72"/>
  <c r="T82" i="66"/>
  <c r="T177" i="73"/>
  <c r="T121" i="65"/>
  <c r="T143" i="69"/>
  <c r="T79" i="73"/>
  <c r="T187" i="66"/>
  <c r="T15" i="69"/>
  <c r="T52" i="65"/>
  <c r="T123" i="68"/>
  <c r="T196" i="73"/>
  <c r="T19" i="68"/>
  <c r="T116" i="71"/>
  <c r="T35" i="73"/>
  <c r="T7" i="68"/>
  <c r="T98" i="66"/>
  <c r="T27" i="71"/>
  <c r="T6" i="70"/>
  <c r="T165" i="66"/>
  <c r="T156" i="71"/>
  <c r="T29" i="66"/>
  <c r="T187" i="68"/>
  <c r="T20" i="69"/>
  <c r="T22" i="66"/>
  <c r="T198" i="73"/>
  <c r="T122" i="73"/>
  <c r="T177" i="65"/>
  <c r="T164" i="65"/>
  <c r="T107" i="72"/>
  <c r="T190" i="69"/>
  <c r="T197" i="66"/>
  <c r="T97" i="65"/>
  <c r="T169" i="68"/>
  <c r="T75" i="69"/>
  <c r="T57" i="69"/>
  <c r="T75" i="68"/>
  <c r="T91" i="68"/>
  <c r="T138" i="73"/>
  <c r="T26" i="70"/>
  <c r="T170" i="71"/>
  <c r="T114" i="70"/>
  <c r="T28" i="72"/>
  <c r="T110" i="73"/>
  <c r="T14" i="73"/>
  <c r="T26" i="65"/>
  <c r="T163" i="69"/>
  <c r="T44" i="70"/>
  <c r="T12" i="70"/>
  <c r="T131" i="65"/>
  <c r="T29" i="73"/>
  <c r="T23" i="68"/>
  <c r="T84" i="70"/>
  <c r="T68" i="65"/>
  <c r="T44" i="71"/>
  <c r="T47" i="66"/>
  <c r="T38" i="68"/>
  <c r="T118" i="72"/>
  <c r="T92" i="71"/>
  <c r="T162" i="73"/>
  <c r="T152" i="73"/>
  <c r="T69" i="72"/>
  <c r="T114" i="71"/>
  <c r="T179" i="69"/>
  <c r="T168" i="66"/>
  <c r="T52" i="66"/>
  <c r="T183" i="68"/>
  <c r="T39" i="72"/>
  <c r="T140" i="66"/>
  <c r="T152" i="70"/>
  <c r="T186" i="65"/>
  <c r="T157" i="66"/>
  <c r="T172" i="72"/>
  <c r="T128" i="69"/>
  <c r="T140" i="70"/>
  <c r="T38" i="71"/>
  <c r="T118" i="66"/>
  <c r="T16" i="72"/>
  <c r="T79" i="71"/>
  <c r="T190" i="70"/>
  <c r="T83" i="65"/>
  <c r="T72" i="70"/>
  <c r="T91" i="69"/>
  <c r="T47" i="68"/>
  <c r="T186" i="68"/>
  <c r="T34" i="68"/>
  <c r="T157" i="65"/>
  <c r="T34" i="70"/>
  <c r="T171" i="71"/>
  <c r="T19" i="71"/>
  <c r="T142" i="71"/>
  <c r="T44" i="69"/>
  <c r="T173" i="72"/>
  <c r="T185" i="65"/>
  <c r="T18" i="65"/>
  <c r="T30" i="69"/>
  <c r="T33" i="65"/>
  <c r="T71" i="72"/>
  <c r="T42" i="66"/>
  <c r="T23" i="73"/>
  <c r="T2" i="71"/>
  <c r="T139" i="72"/>
  <c r="T137" i="71"/>
  <c r="T85" i="73"/>
  <c r="T108" i="73"/>
  <c r="T97" i="69"/>
  <c r="T5" i="66"/>
  <c r="T71" i="71"/>
  <c r="T5" i="71"/>
  <c r="T86" i="65"/>
  <c r="T128" i="65"/>
  <c r="T107" i="66"/>
  <c r="T107" i="71"/>
  <c r="T114" i="68"/>
  <c r="T76" i="66"/>
  <c r="T131" i="68"/>
  <c r="T94" i="73"/>
  <c r="T99" i="69"/>
  <c r="T10" i="72"/>
  <c r="T42" i="68"/>
  <c r="T74" i="70"/>
  <c r="T119" i="72"/>
  <c r="T103" i="66"/>
  <c r="T99" i="68"/>
  <c r="T66" i="68"/>
  <c r="T103" i="65"/>
  <c r="T8" i="68"/>
  <c r="T127" i="69"/>
  <c r="T7" i="70"/>
  <c r="T95" i="65"/>
  <c r="T127" i="66"/>
  <c r="T92" i="70"/>
  <c r="T107" i="70"/>
  <c r="T6" i="69"/>
  <c r="T9" i="65"/>
  <c r="T59" i="72"/>
  <c r="T80" i="69"/>
  <c r="T135" i="73"/>
  <c r="T5" i="73"/>
  <c r="T95" i="72"/>
  <c r="T125" i="70"/>
  <c r="T139" i="66"/>
  <c r="T120" i="73"/>
  <c r="T122" i="69"/>
  <c r="T106" i="65"/>
  <c r="T99" i="72"/>
  <c r="T107" i="68"/>
  <c r="T88" i="68"/>
  <c r="T96" i="70"/>
  <c r="T112" i="65"/>
  <c r="T108" i="69"/>
  <c r="T102" i="73"/>
  <c r="T150" i="73"/>
  <c r="T158" i="69"/>
  <c r="T138" i="65"/>
  <c r="T141" i="70"/>
  <c r="T153" i="69"/>
  <c r="T135" i="72"/>
  <c r="T161" i="68"/>
  <c r="T101" i="73"/>
  <c r="T157" i="68"/>
  <c r="T152" i="71"/>
  <c r="T19" i="65"/>
  <c r="T93" i="70"/>
  <c r="T34" i="72"/>
  <c r="T38" i="70"/>
  <c r="T104" i="65"/>
  <c r="T15" i="68"/>
  <c r="T167" i="66"/>
  <c r="T65" i="66"/>
  <c r="T16" i="73"/>
  <c r="T82" i="73"/>
  <c r="T140" i="72"/>
  <c r="T56" i="71"/>
  <c r="T56" i="70"/>
  <c r="T61" i="66"/>
  <c r="T51" i="71"/>
  <c r="T53" i="68"/>
  <c r="T18" i="66"/>
  <c r="T101" i="69"/>
  <c r="T42" i="73"/>
  <c r="T48" i="69"/>
  <c r="T13" i="69"/>
  <c r="T160" i="69"/>
  <c r="T57" i="65"/>
  <c r="T102" i="68"/>
  <c r="T51" i="72"/>
  <c r="T102" i="66"/>
  <c r="T34" i="69"/>
  <c r="T50" i="68"/>
  <c r="T58" i="71"/>
  <c r="T45" i="66"/>
  <c r="T104" i="71"/>
  <c r="T41" i="68"/>
  <c r="T56" i="73"/>
  <c r="T20" i="71"/>
  <c r="T45" i="69"/>
  <c r="T166" i="73"/>
  <c r="T153" i="70"/>
  <c r="T61" i="65"/>
  <c r="T13" i="72"/>
  <c r="T13" i="70"/>
  <c r="T158" i="65"/>
  <c r="T91" i="72"/>
  <c r="T44" i="65"/>
  <c r="T59" i="73"/>
  <c r="T113" i="65"/>
  <c r="T88" i="69"/>
  <c r="T106" i="73"/>
  <c r="T87" i="68"/>
  <c r="T103" i="71"/>
  <c r="T153" i="66"/>
  <c r="T86" i="70"/>
  <c r="T66" i="72"/>
  <c r="T90" i="66"/>
  <c r="T128" i="73"/>
  <c r="T185" i="69"/>
  <c r="T126" i="65"/>
  <c r="T168" i="71"/>
  <c r="T176" i="70"/>
  <c r="T131" i="71"/>
  <c r="T195" i="66"/>
  <c r="T126" i="66"/>
  <c r="T171" i="68"/>
  <c r="T164" i="70"/>
  <c r="T182" i="65"/>
  <c r="T192" i="73"/>
  <c r="T162" i="72"/>
  <c r="T96" i="73"/>
  <c r="T93" i="71"/>
  <c r="T103" i="72"/>
  <c r="T100" i="66"/>
  <c r="T100" i="65"/>
  <c r="T109" i="68"/>
  <c r="T102" i="70"/>
  <c r="T76" i="68"/>
  <c r="T104" i="69"/>
  <c r="T156" i="73"/>
  <c r="T149" i="68"/>
  <c r="T155" i="66"/>
  <c r="T164" i="68"/>
  <c r="T130" i="72"/>
  <c r="T138" i="71"/>
  <c r="T142" i="70"/>
  <c r="T147" i="69"/>
  <c r="T150" i="65"/>
  <c r="T117" i="73"/>
  <c r="T120" i="66"/>
  <c r="T115" i="71"/>
  <c r="T64" i="66"/>
  <c r="T119" i="71"/>
  <c r="T121" i="70"/>
  <c r="T125" i="65"/>
  <c r="T143" i="68"/>
  <c r="T120" i="65"/>
  <c r="T133" i="66"/>
  <c r="T58" i="68"/>
  <c r="T102" i="72"/>
  <c r="T140" i="69"/>
  <c r="T184" i="70"/>
  <c r="T145" i="69"/>
  <c r="T54" i="70"/>
  <c r="T53" i="69"/>
  <c r="T109" i="72"/>
  <c r="T172" i="68"/>
  <c r="T151" i="71"/>
  <c r="T66" i="66"/>
  <c r="T40" i="69"/>
  <c r="T61" i="71"/>
  <c r="T57" i="73"/>
  <c r="T59" i="65"/>
  <c r="T187" i="69"/>
  <c r="T3" i="70"/>
  <c r="T131" i="70"/>
  <c r="T171" i="69"/>
  <c r="T137" i="65"/>
  <c r="T151" i="66"/>
  <c r="T150" i="68"/>
  <c r="T158" i="73"/>
  <c r="T116" i="68"/>
  <c r="T108" i="71"/>
  <c r="T150" i="72"/>
  <c r="T50" i="69"/>
  <c r="T195" i="73"/>
  <c r="T169" i="65"/>
  <c r="T60" i="65"/>
  <c r="T64" i="72"/>
  <c r="T78" i="71"/>
  <c r="T120" i="70"/>
  <c r="T63" i="66"/>
  <c r="T94" i="72"/>
  <c r="T119" i="65"/>
  <c r="T60" i="70"/>
  <c r="T125" i="66"/>
  <c r="T159" i="68"/>
  <c r="T133" i="69"/>
  <c r="T127" i="73"/>
  <c r="T62" i="73"/>
  <c r="T182" i="66"/>
  <c r="T143" i="71"/>
  <c r="T2" i="72"/>
  <c r="T62" i="68"/>
  <c r="T173" i="73"/>
  <c r="T98" i="69"/>
  <c r="T163" i="70"/>
  <c r="T172" i="73"/>
  <c r="T135" i="65"/>
  <c r="T142" i="68"/>
  <c r="T161" i="73"/>
  <c r="T133" i="71"/>
  <c r="T134" i="71"/>
  <c r="T33" i="71"/>
  <c r="T89" i="71"/>
  <c r="T5" i="65"/>
  <c r="AR5" i="73"/>
  <c r="AR5" i="68"/>
  <c r="AS5" i="72"/>
  <c r="AL5" i="70"/>
  <c r="AK6" i="66"/>
  <c r="AK3" i="66"/>
  <c r="I271" i="68" a="1"/>
  <c r="AK2" i="73"/>
  <c r="I272" i="73" a="1"/>
  <c r="B269" i="73" a="1"/>
  <c r="I230" i="73"/>
  <c r="AL4" i="73"/>
  <c r="C271" i="73" s="1" a="1"/>
  <c r="AR3" i="73"/>
  <c r="I270" i="73" s="1" a="1"/>
  <c r="AP6" i="73"/>
  <c r="G273" i="73" s="1" a="1"/>
  <c r="AL3" i="73"/>
  <c r="C270" i="73" s="1" a="1"/>
  <c r="AR2" i="73"/>
  <c r="I269" i="73" s="1" a="1"/>
  <c r="AO3" i="73"/>
  <c r="F270" i="73" s="1" a="1"/>
  <c r="AQ5" i="73"/>
  <c r="H272" i="73" s="1" a="1"/>
  <c r="AN5" i="73"/>
  <c r="E272" i="73" s="1" a="1"/>
  <c r="I229" i="73"/>
  <c r="AM6" i="73"/>
  <c r="D273" i="73" s="1" a="1"/>
  <c r="AN2" i="73"/>
  <c r="E269" i="73" s="1" a="1"/>
  <c r="AQ3" i="73"/>
  <c r="H270" i="73" s="1" a="1"/>
  <c r="AS6" i="73"/>
  <c r="J273" i="73" s="1" a="1"/>
  <c r="AS4" i="73"/>
  <c r="J271" i="73" s="1" a="1"/>
  <c r="AM2" i="73"/>
  <c r="D269" i="73" s="1" a="1"/>
  <c r="AL6" i="73"/>
  <c r="C273" i="73" s="1" a="1"/>
  <c r="AM4" i="73"/>
  <c r="D271" i="73" s="1" a="1"/>
  <c r="AS2" i="73"/>
  <c r="J269" i="73" s="1" a="1"/>
  <c r="AP2" i="73"/>
  <c r="G269" i="73" s="1" a="1"/>
  <c r="AQ4" i="73"/>
  <c r="H271" i="73" s="1" a="1"/>
  <c r="AK6" i="73"/>
  <c r="B273" i="73" s="1" a="1"/>
  <c r="I224" i="73"/>
  <c r="AL5" i="73"/>
  <c r="C272" i="73" s="1" a="1"/>
  <c r="I225" i="73"/>
  <c r="I228" i="73"/>
  <c r="AK4" i="73"/>
  <c r="B271" i="73" s="1" a="1"/>
  <c r="AR6" i="73"/>
  <c r="I273" i="73" s="1" a="1"/>
  <c r="AM3" i="73"/>
  <c r="D270" i="73" s="1" a="1"/>
  <c r="AN4" i="73"/>
  <c r="E271" i="73" s="1" a="1"/>
  <c r="AP4" i="73"/>
  <c r="G271" i="73" s="1" a="1"/>
  <c r="AQ2" i="73"/>
  <c r="H269" i="73" s="1" a="1"/>
  <c r="AS5" i="73"/>
  <c r="J272" i="73" s="1" a="1"/>
  <c r="AR4" i="73"/>
  <c r="I271" i="73" s="1" a="1"/>
  <c r="I223" i="73"/>
  <c r="AL2" i="73"/>
  <c r="C269" i="73" s="1" a="1"/>
  <c r="I226" i="73"/>
  <c r="AK3" i="73"/>
  <c r="B270" i="73" s="1" a="1"/>
  <c r="AM5" i="73"/>
  <c r="D272" i="73" s="1" a="1"/>
  <c r="AO2" i="73"/>
  <c r="F269" i="73" s="1" a="1"/>
  <c r="AK5" i="73"/>
  <c r="B272" i="73" s="1" a="1"/>
  <c r="AP3" i="73"/>
  <c r="G270" i="73" s="1" a="1"/>
  <c r="AO6" i="73"/>
  <c r="F273" i="73" s="1" a="1"/>
  <c r="AN3" i="73"/>
  <c r="E270" i="73" s="1" a="1"/>
  <c r="AP5" i="73"/>
  <c r="G272" i="73" s="1" a="1"/>
  <c r="AQ6" i="73"/>
  <c r="H273" i="73" s="1" a="1"/>
  <c r="I227" i="73"/>
  <c r="AS3" i="73"/>
  <c r="J270" i="73" s="1" a="1"/>
  <c r="AO5" i="73"/>
  <c r="F272" i="73" s="1" a="1"/>
  <c r="AO4" i="73"/>
  <c r="F271" i="73" s="1" a="1"/>
  <c r="AN6" i="73"/>
  <c r="E273" i="73" s="1" a="1"/>
  <c r="AL4" i="72"/>
  <c r="I228" i="72"/>
  <c r="AK2" i="72"/>
  <c r="B268" i="72" a="1"/>
  <c r="J271" i="72" a="1"/>
  <c r="C270" i="72" a="1"/>
  <c r="I221" i="72"/>
  <c r="AS6" i="72"/>
  <c r="J272" i="72" s="1" a="1"/>
  <c r="AN3" i="72"/>
  <c r="E269" i="72" s="1" a="1"/>
  <c r="AP2" i="72"/>
  <c r="G268" i="72" s="1" a="1"/>
  <c r="AP4" i="72"/>
  <c r="G270" i="72" s="1" a="1"/>
  <c r="AQ4" i="72"/>
  <c r="H270" i="72" s="1" a="1"/>
  <c r="AR6" i="72"/>
  <c r="I272" i="72" s="1" a="1"/>
  <c r="AO3" i="72"/>
  <c r="F269" i="72" s="1" a="1"/>
  <c r="AL2" i="72"/>
  <c r="C268" i="72" s="1" a="1"/>
  <c r="AN5" i="72"/>
  <c r="E271" i="72" s="1" a="1"/>
  <c r="AM4" i="72"/>
  <c r="D270" i="72" s="1" a="1"/>
  <c r="AP6" i="72"/>
  <c r="G272" i="72" s="1" a="1"/>
  <c r="AM5" i="72"/>
  <c r="D271" i="72" s="1" a="1"/>
  <c r="AK3" i="72"/>
  <c r="B269" i="72" s="1" a="1"/>
  <c r="AM2" i="72"/>
  <c r="D268" i="72" s="1" a="1"/>
  <c r="AR5" i="72"/>
  <c r="I271" i="72" s="1" a="1"/>
  <c r="I222" i="72"/>
  <c r="I229" i="72"/>
  <c r="AN4" i="72"/>
  <c r="E270" i="72" s="1" a="1"/>
  <c r="AR2" i="72"/>
  <c r="I268" i="72" s="1" a="1"/>
  <c r="AR3" i="72"/>
  <c r="I269" i="72" s="1" a="1"/>
  <c r="I225" i="72"/>
  <c r="I226" i="72"/>
  <c r="AP3" i="72"/>
  <c r="G269" i="72" s="1" a="1"/>
  <c r="AM3" i="72"/>
  <c r="D269" i="72" s="1" a="1"/>
  <c r="AQ3" i="72"/>
  <c r="H269" i="72" s="1" a="1"/>
  <c r="AS4" i="72"/>
  <c r="J270" i="72" s="1" a="1"/>
  <c r="I223" i="72"/>
  <c r="I224" i="72"/>
  <c r="AL6" i="72"/>
  <c r="C272" i="72" s="1" a="1"/>
  <c r="AK6" i="72"/>
  <c r="B272" i="72" s="1" a="1"/>
  <c r="AR4" i="72"/>
  <c r="I270" i="72" s="1" a="1"/>
  <c r="AS2" i="72"/>
  <c r="J268" i="72" s="1" a="1"/>
  <c r="AO2" i="72"/>
  <c r="F268" i="72" s="1" a="1"/>
  <c r="AL5" i="72"/>
  <c r="C271" i="72" s="1" a="1"/>
  <c r="AL3" i="72"/>
  <c r="C269" i="72" s="1" a="1"/>
  <c r="AN2" i="72"/>
  <c r="E268" i="72" s="1" a="1"/>
  <c r="AQ6" i="72"/>
  <c r="H272" i="72" s="1" a="1"/>
  <c r="AO6" i="72"/>
  <c r="F272" i="72" s="1" a="1"/>
  <c r="AN6" i="72"/>
  <c r="E272" i="72" s="1" a="1"/>
  <c r="I227" i="72"/>
  <c r="AK4" i="72"/>
  <c r="B270" i="72" s="1" a="1"/>
  <c r="AK5" i="72"/>
  <c r="B271" i="72" s="1" a="1"/>
  <c r="AO5" i="72"/>
  <c r="F271" i="72" s="1" a="1"/>
  <c r="AM6" i="72"/>
  <c r="D272" i="72" s="1" a="1"/>
  <c r="AO4" i="72"/>
  <c r="F270" i="72" s="1" a="1"/>
  <c r="AP5" i="72"/>
  <c r="G271" i="72" s="1" a="1"/>
  <c r="AS3" i="72"/>
  <c r="J269" i="72" s="1" a="1"/>
  <c r="AQ5" i="72"/>
  <c r="H271" i="72" s="1" a="1"/>
  <c r="AQ2" i="72"/>
  <c r="H268" i="72" s="1" a="1"/>
  <c r="I226" i="71"/>
  <c r="I229" i="71"/>
  <c r="I225" i="70"/>
  <c r="I221" i="69"/>
  <c r="I223" i="69"/>
  <c r="AM2" i="69"/>
  <c r="I228" i="68"/>
  <c r="I221" i="68"/>
  <c r="AK2" i="68"/>
  <c r="B268" i="68" s="1" a="1"/>
  <c r="I225" i="68"/>
  <c r="I229" i="66"/>
  <c r="I226" i="66"/>
  <c r="D262" i="65" a="1"/>
  <c r="C262" i="65" a="1"/>
  <c r="AK2" i="65"/>
  <c r="B259" i="65" s="1" a="1"/>
  <c r="AL4" i="65"/>
  <c r="C261" i="65" s="1" a="1"/>
  <c r="I222" i="71"/>
  <c r="AM6" i="71"/>
  <c r="AQ4" i="71"/>
  <c r="H270" i="71" s="1" a="1"/>
  <c r="G269" i="71" a="1"/>
  <c r="D272" i="71" a="1"/>
  <c r="AQ3" i="71"/>
  <c r="H269" i="71" s="1" a="1"/>
  <c r="AM2" i="71"/>
  <c r="D268" i="71" s="1" a="1"/>
  <c r="AK3" i="71"/>
  <c r="B269" i="71" s="1" a="1"/>
  <c r="AN3" i="71"/>
  <c r="E269" i="71" s="1" a="1"/>
  <c r="AR4" i="71"/>
  <c r="I270" i="71" s="1" a="1"/>
  <c r="AP5" i="71"/>
  <c r="G271" i="71" s="1" a="1"/>
  <c r="AS4" i="71"/>
  <c r="J270" i="71" s="1" a="1"/>
  <c r="AS5" i="71"/>
  <c r="J271" i="71" s="1" a="1"/>
  <c r="AP6" i="71"/>
  <c r="G272" i="71" s="1" a="1"/>
  <c r="AS2" i="71"/>
  <c r="J268" i="71" s="1" a="1"/>
  <c r="AR3" i="71"/>
  <c r="I269" i="71" s="1" a="1"/>
  <c r="AN4" i="71"/>
  <c r="E270" i="71" s="1" a="1"/>
  <c r="AL5" i="71"/>
  <c r="C271" i="71" s="1" a="1"/>
  <c r="AL6" i="71"/>
  <c r="C272" i="71" s="1" a="1"/>
  <c r="AQ2" i="71"/>
  <c r="H268" i="71" s="1" a="1"/>
  <c r="AP2" i="71"/>
  <c r="G268" i="71" s="1" a="1"/>
  <c r="AO4" i="71"/>
  <c r="F270" i="71" s="1" a="1"/>
  <c r="AO3" i="71"/>
  <c r="F269" i="71" s="1" a="1"/>
  <c r="AQ6" i="71"/>
  <c r="H272" i="71" s="1" a="1"/>
  <c r="AP4" i="71"/>
  <c r="G270" i="71" s="1" a="1"/>
  <c r="I224" i="71"/>
  <c r="AK4" i="71"/>
  <c r="B270" i="71" s="1" a="1"/>
  <c r="AM5" i="71"/>
  <c r="D271" i="71" s="1" a="1"/>
  <c r="AL2" i="71"/>
  <c r="C268" i="71" s="1" a="1"/>
  <c r="I227" i="71"/>
  <c r="AN6" i="71"/>
  <c r="E272" i="71" s="1" a="1"/>
  <c r="AL3" i="71"/>
  <c r="C269" i="71" s="1" a="1"/>
  <c r="AO6" i="71"/>
  <c r="F272" i="71" s="1" a="1"/>
  <c r="AM3" i="71"/>
  <c r="D269" i="71" s="1" a="1"/>
  <c r="AO2" i="71"/>
  <c r="F268" i="71" s="1" a="1"/>
  <c r="AM4" i="71"/>
  <c r="D270" i="71" s="1" a="1"/>
  <c r="I221" i="71"/>
  <c r="AS6" i="71"/>
  <c r="J272" i="71" s="1" a="1"/>
  <c r="AR6" i="71"/>
  <c r="I272" i="71" s="1" a="1"/>
  <c r="I228" i="71"/>
  <c r="AR2" i="71"/>
  <c r="I268" i="71" s="1" a="1"/>
  <c r="AN5" i="71"/>
  <c r="E271" i="71" s="1" a="1"/>
  <c r="I225" i="71"/>
  <c r="AK6" i="71"/>
  <c r="B272" i="71" s="1" a="1"/>
  <c r="AS3" i="71"/>
  <c r="J269" i="71" s="1" a="1"/>
  <c r="AR5" i="71"/>
  <c r="I271" i="71" s="1" a="1"/>
  <c r="AQ5" i="71"/>
  <c r="H271" i="71" s="1" a="1"/>
  <c r="AO5" i="71"/>
  <c r="F271" i="71" s="1" a="1"/>
  <c r="AK5" i="71"/>
  <c r="B271" i="71" s="1" a="1"/>
  <c r="I223" i="71"/>
  <c r="AL4" i="71"/>
  <c r="C270" i="71" s="1" a="1"/>
  <c r="AN2" i="71"/>
  <c r="E268" i="71" s="1" a="1"/>
  <c r="I229" i="70"/>
  <c r="I224" i="70"/>
  <c r="I228" i="70"/>
  <c r="I227" i="70"/>
  <c r="I226" i="70"/>
  <c r="AN4" i="70"/>
  <c r="I221" i="70"/>
  <c r="I222" i="70"/>
  <c r="I223" i="70"/>
  <c r="E270" i="70" a="1"/>
  <c r="C271" i="70" a="1"/>
  <c r="AK2" i="70"/>
  <c r="B268" i="70" s="1" a="1"/>
  <c r="AR6" i="70"/>
  <c r="I272" i="70" s="1" a="1"/>
  <c r="AQ6" i="70"/>
  <c r="H272" i="70" s="1" a="1"/>
  <c r="AQ3" i="70"/>
  <c r="H269" i="70" s="1" a="1"/>
  <c r="AQ2" i="70"/>
  <c r="H268" i="70" s="1" a="1"/>
  <c r="AP4" i="70"/>
  <c r="G270" i="70" s="1" a="1"/>
  <c r="AK5" i="70"/>
  <c r="B271" i="70" s="1" a="1"/>
  <c r="AS3" i="70"/>
  <c r="J269" i="70" s="1" a="1"/>
  <c r="AN6" i="70"/>
  <c r="E272" i="70" s="1" a="1"/>
  <c r="AP6" i="70"/>
  <c r="G272" i="70" s="1" a="1"/>
  <c r="AS2" i="70"/>
  <c r="J268" i="70" s="1" a="1"/>
  <c r="AL2" i="70"/>
  <c r="C268" i="70" s="1" a="1"/>
  <c r="AP5" i="70"/>
  <c r="G271" i="70" s="1" a="1"/>
  <c r="AO2" i="70"/>
  <c r="F268" i="70" s="1" a="1"/>
  <c r="AR3" i="70"/>
  <c r="I269" i="70" s="1" a="1"/>
  <c r="AO4" i="70"/>
  <c r="F270" i="70" s="1" a="1"/>
  <c r="AK6" i="70"/>
  <c r="B272" i="70" s="1" a="1"/>
  <c r="AS5" i="70"/>
  <c r="J271" i="70" s="1" a="1"/>
  <c r="AL6" i="70"/>
  <c r="C272" i="70" s="1" a="1"/>
  <c r="AN2" i="70"/>
  <c r="E268" i="70" s="1" a="1"/>
  <c r="AM2" i="70"/>
  <c r="D268" i="70" s="1" a="1"/>
  <c r="AQ4" i="70"/>
  <c r="H270" i="70" s="1" a="1"/>
  <c r="AM3" i="70"/>
  <c r="D269" i="70" s="1" a="1"/>
  <c r="AO6" i="70"/>
  <c r="F272" i="70" s="1" a="1"/>
  <c r="AL3" i="70"/>
  <c r="C269" i="70" s="1" a="1"/>
  <c r="AM4" i="70"/>
  <c r="D270" i="70" s="1" a="1"/>
  <c r="AS6" i="70"/>
  <c r="J272" i="70" s="1" a="1"/>
  <c r="AS4" i="70"/>
  <c r="J270" i="70" s="1" a="1"/>
  <c r="AR5" i="70"/>
  <c r="I271" i="70" s="1" a="1"/>
  <c r="AR4" i="70"/>
  <c r="I270" i="70" s="1" a="1"/>
  <c r="AR2" i="70"/>
  <c r="I268" i="70" s="1" a="1"/>
  <c r="AP3" i="70"/>
  <c r="G269" i="70" s="1" a="1"/>
  <c r="AM5" i="70"/>
  <c r="D271" i="70" s="1" a="1"/>
  <c r="AQ5" i="70"/>
  <c r="H271" i="70" s="1" a="1"/>
  <c r="AN5" i="70"/>
  <c r="E271" i="70" s="1" a="1"/>
  <c r="AL4" i="70"/>
  <c r="C270" i="70" s="1" a="1"/>
  <c r="AN3" i="70"/>
  <c r="E269" i="70" s="1" a="1"/>
  <c r="AP2" i="70"/>
  <c r="G268" i="70" s="1" a="1"/>
  <c r="AO5" i="70"/>
  <c r="F271" i="70" s="1" a="1"/>
  <c r="AO3" i="70"/>
  <c r="F269" i="70" s="1" a="1"/>
  <c r="AK3" i="70"/>
  <c r="B269" i="70" s="1" a="1"/>
  <c r="AK4" i="70"/>
  <c r="B270" i="70" s="1" a="1"/>
  <c r="AM6" i="70"/>
  <c r="D272" i="70" s="1" a="1"/>
  <c r="D268" i="69" a="1"/>
  <c r="AK2" i="69"/>
  <c r="B268" i="69" s="1" a="1"/>
  <c r="AO2" i="69"/>
  <c r="F268" i="69" s="1" a="1"/>
  <c r="AP5" i="69"/>
  <c r="G271" i="69" s="1" a="1"/>
  <c r="AN4" i="69"/>
  <c r="E270" i="69" s="1" a="1"/>
  <c r="AS6" i="69"/>
  <c r="J272" i="69" s="1" a="1"/>
  <c r="AR6" i="69"/>
  <c r="I272" i="69" s="1" a="1"/>
  <c r="AO5" i="69"/>
  <c r="F271" i="69" s="1" a="1"/>
  <c r="I222" i="69"/>
  <c r="AO3" i="69"/>
  <c r="F269" i="69" s="1" a="1"/>
  <c r="AK3" i="69"/>
  <c r="B269" i="69" s="1" a="1"/>
  <c r="AM6" i="69"/>
  <c r="D272" i="69" s="1" a="1"/>
  <c r="AO4" i="69"/>
  <c r="F270" i="69" s="1" a="1"/>
  <c r="AR3" i="69"/>
  <c r="I269" i="69" s="1" a="1"/>
  <c r="AQ3" i="69"/>
  <c r="H269" i="69" s="1" a="1"/>
  <c r="AL2" i="69"/>
  <c r="C268" i="69" s="1" a="1"/>
  <c r="AK5" i="69"/>
  <c r="B271" i="69" s="1" a="1"/>
  <c r="AM3" i="69"/>
  <c r="D269" i="69" s="1" a="1"/>
  <c r="AS3" i="69"/>
  <c r="J269" i="69" s="1" a="1"/>
  <c r="AQ6" i="69"/>
  <c r="H272" i="69" s="1" a="1"/>
  <c r="AP2" i="69"/>
  <c r="G268" i="69" s="1" a="1"/>
  <c r="AM4" i="69"/>
  <c r="D270" i="69" s="1" a="1"/>
  <c r="AS2" i="69"/>
  <c r="J268" i="69" s="1" a="1"/>
  <c r="I228" i="69"/>
  <c r="AM5" i="69"/>
  <c r="D271" i="69" s="1" a="1"/>
  <c r="AL5" i="69"/>
  <c r="C271" i="69" s="1" a="1"/>
  <c r="AP3" i="69"/>
  <c r="G269" i="69" s="1" a="1"/>
  <c r="AL6" i="69"/>
  <c r="C272" i="69" s="1" a="1"/>
  <c r="AK4" i="69"/>
  <c r="B270" i="69" s="1" a="1"/>
  <c r="AS5" i="69"/>
  <c r="J271" i="69" s="1" a="1"/>
  <c r="AN5" i="69"/>
  <c r="E271" i="69" s="1" a="1"/>
  <c r="AN2" i="69"/>
  <c r="E268" i="69" s="1" a="1"/>
  <c r="AR4" i="69"/>
  <c r="I270" i="69" s="1" a="1"/>
  <c r="AL4" i="69"/>
  <c r="C270" i="69" s="1" a="1"/>
  <c r="I229" i="69"/>
  <c r="AK6" i="69"/>
  <c r="B272" i="69" s="1" a="1"/>
  <c r="AL3" i="69"/>
  <c r="C269" i="69" s="1" a="1"/>
  <c r="AN3" i="69"/>
  <c r="E269" i="69" s="1" a="1"/>
  <c r="AQ4" i="69"/>
  <c r="H270" i="69" s="1" a="1"/>
  <c r="AO6" i="69"/>
  <c r="F272" i="69" s="1" a="1"/>
  <c r="AQ2" i="69"/>
  <c r="H268" i="69" s="1" a="1"/>
  <c r="I224" i="69"/>
  <c r="I225" i="69"/>
  <c r="AR2" i="69"/>
  <c r="I268" i="69" s="1" a="1"/>
  <c r="AP4" i="69"/>
  <c r="G270" i="69" s="1" a="1"/>
  <c r="I226" i="69"/>
  <c r="AP6" i="69"/>
  <c r="G272" i="69" s="1" a="1"/>
  <c r="I227" i="69"/>
  <c r="AS4" i="69"/>
  <c r="J270" i="69" s="1" a="1"/>
  <c r="AQ5" i="69"/>
  <c r="H271" i="69" s="1" a="1"/>
  <c r="AR5" i="69"/>
  <c r="I271" i="69" s="1" a="1"/>
  <c r="AN6" i="69"/>
  <c r="E272" i="69" s="1" a="1"/>
  <c r="AK5" i="68"/>
  <c r="B271" i="68" s="1" a="1"/>
  <c r="AS6" i="68"/>
  <c r="J272" i="68" s="1" a="1"/>
  <c r="AQ5" i="68"/>
  <c r="H271" i="68" s="1" a="1"/>
  <c r="AO5" i="68"/>
  <c r="F271" i="68" s="1" a="1"/>
  <c r="AN4" i="68"/>
  <c r="E270" i="68" s="1" a="1"/>
  <c r="AL4" i="68"/>
  <c r="C270" i="68" s="1" a="1"/>
  <c r="AS4" i="68"/>
  <c r="J270" i="68" s="1" a="1"/>
  <c r="AN6" i="68"/>
  <c r="E272" i="68" s="1" a="1"/>
  <c r="AO4" i="68"/>
  <c r="F270" i="68" s="1" a="1"/>
  <c r="AP6" i="68"/>
  <c r="G272" i="68" s="1" a="1"/>
  <c r="AQ4" i="68"/>
  <c r="H270" i="68" s="1" a="1"/>
  <c r="AO2" i="68"/>
  <c r="F268" i="68" s="1" a="1"/>
  <c r="AN2" i="68"/>
  <c r="E268" i="68" s="1" a="1"/>
  <c r="AS2" i="68"/>
  <c r="J268" i="68" s="1" a="1"/>
  <c r="AN3" i="68"/>
  <c r="E269" i="68" s="1" a="1"/>
  <c r="AL5" i="68"/>
  <c r="C271" i="68" s="1" a="1"/>
  <c r="AM4" i="68"/>
  <c r="D270" i="68" s="1" a="1"/>
  <c r="AR4" i="68"/>
  <c r="I270" i="68" s="1" a="1"/>
  <c r="AM2" i="68"/>
  <c r="D268" i="68" s="1" a="1"/>
  <c r="AQ6" i="68"/>
  <c r="H272" i="68" s="1" a="1"/>
  <c r="AK6" i="68"/>
  <c r="B272" i="68" s="1" a="1"/>
  <c r="AL3" i="68"/>
  <c r="C269" i="68" s="1" a="1"/>
  <c r="AP2" i="68"/>
  <c r="G268" i="68" s="1" a="1"/>
  <c r="I224" i="68"/>
  <c r="AP5" i="68"/>
  <c r="G271" i="68" s="1" a="1"/>
  <c r="AQ3" i="68"/>
  <c r="H269" i="68" s="1" a="1"/>
  <c r="AM5" i="68"/>
  <c r="D271" i="68" s="1" a="1"/>
  <c r="I229" i="68"/>
  <c r="AL2" i="68"/>
  <c r="C268" i="68" s="1" a="1"/>
  <c r="AK4" i="68"/>
  <c r="B270" i="68" s="1" a="1"/>
  <c r="I222" i="68"/>
  <c r="AP4" i="68"/>
  <c r="G270" i="68" s="1" a="1"/>
  <c r="AO3" i="68"/>
  <c r="F269" i="68" s="1" a="1"/>
  <c r="AM3" i="68"/>
  <c r="D269" i="68" s="1" a="1"/>
  <c r="I226" i="68"/>
  <c r="I223" i="68"/>
  <c r="AS5" i="68"/>
  <c r="J271" i="68" s="1" a="1"/>
  <c r="AM6" i="68"/>
  <c r="D272" i="68" s="1" a="1"/>
  <c r="AR3" i="68"/>
  <c r="I269" i="68" s="1" a="1"/>
  <c r="AQ2" i="68"/>
  <c r="H268" i="68" s="1" a="1"/>
  <c r="AR2" i="68"/>
  <c r="I268" i="68" s="1" a="1"/>
  <c r="AR6" i="68"/>
  <c r="I272" i="68" s="1" a="1"/>
  <c r="AK3" i="68"/>
  <c r="B269" i="68" s="1" a="1"/>
  <c r="AS3" i="68"/>
  <c r="J269" i="68" s="1" a="1"/>
  <c r="AO6" i="68"/>
  <c r="F272" i="68" s="1" a="1"/>
  <c r="AN5" i="68"/>
  <c r="E271" i="68" s="1" a="1"/>
  <c r="AL6" i="68"/>
  <c r="C272" i="68" s="1" a="1"/>
  <c r="AP3" i="68"/>
  <c r="G269" i="68" s="1" a="1"/>
  <c r="AK2" i="66"/>
  <c r="B272" i="66" a="1"/>
  <c r="B268" i="66" a="1"/>
  <c r="B269" i="66" a="1"/>
  <c r="AO5" i="66"/>
  <c r="F271" i="66" s="1" a="1"/>
  <c r="I223" i="66"/>
  <c r="AL3" i="66"/>
  <c r="C269" i="66" s="1" a="1"/>
  <c r="AL6" i="66"/>
  <c r="C272" i="66" s="1" a="1"/>
  <c r="AS4" i="66"/>
  <c r="J270" i="66" s="1" a="1"/>
  <c r="AS3" i="66"/>
  <c r="J269" i="66" s="1" a="1"/>
  <c r="AM5" i="66"/>
  <c r="D271" i="66" s="1" a="1"/>
  <c r="AM2" i="66"/>
  <c r="D268" i="66" s="1" a="1"/>
  <c r="AM6" i="66"/>
  <c r="D272" i="66" s="1" a="1"/>
  <c r="AP4" i="66"/>
  <c r="G270" i="66" s="1" a="1"/>
  <c r="AN6" i="66"/>
  <c r="E272" i="66" s="1" a="1"/>
  <c r="AR6" i="66"/>
  <c r="I272" i="66" s="1" a="1"/>
  <c r="AQ4" i="66"/>
  <c r="H270" i="66" s="1" a="1"/>
  <c r="AS5" i="66"/>
  <c r="J271" i="66" s="1" a="1"/>
  <c r="AR5" i="66"/>
  <c r="I271" i="66" s="1" a="1"/>
  <c r="AN2" i="66"/>
  <c r="E268" i="66" s="1" a="1"/>
  <c r="AS2" i="66"/>
  <c r="J268" i="66" s="1" a="1"/>
  <c r="AM3" i="66"/>
  <c r="D269" i="66" s="1" a="1"/>
  <c r="AN3" i="66"/>
  <c r="E269" i="66" s="1" a="1"/>
  <c r="AL2" i="66"/>
  <c r="C268" i="66" s="1" a="1"/>
  <c r="AP5" i="66"/>
  <c r="G271" i="66" s="1" a="1"/>
  <c r="AP6" i="66"/>
  <c r="G272" i="66" s="1" a="1"/>
  <c r="AR2" i="66"/>
  <c r="I268" i="66" s="1" a="1"/>
  <c r="AK5" i="66"/>
  <c r="B271" i="66" s="1" a="1"/>
  <c r="AK4" i="66"/>
  <c r="B270" i="66" s="1" a="1"/>
  <c r="AR3" i="66"/>
  <c r="I269" i="66" s="1" a="1"/>
  <c r="I224" i="66"/>
  <c r="AN5" i="66"/>
  <c r="E271" i="66" s="1" a="1"/>
  <c r="I222" i="66"/>
  <c r="I227" i="66"/>
  <c r="AO6" i="66"/>
  <c r="F272" i="66" s="1" a="1"/>
  <c r="AP2" i="66"/>
  <c r="G268" i="66" s="1" a="1"/>
  <c r="I225" i="66"/>
  <c r="AR4" i="66"/>
  <c r="I270" i="66" s="1" a="1"/>
  <c r="AP3" i="66"/>
  <c r="G269" i="66" s="1" a="1"/>
  <c r="AQ2" i="66"/>
  <c r="H268" i="66" s="1" a="1"/>
  <c r="AQ3" i="66"/>
  <c r="H269" i="66" s="1" a="1"/>
  <c r="AS6" i="66"/>
  <c r="J272" i="66" s="1" a="1"/>
  <c r="AO4" i="66"/>
  <c r="F270" i="66" s="1" a="1"/>
  <c r="AO3" i="66"/>
  <c r="F269" i="66" s="1" a="1"/>
  <c r="AQ5" i="66"/>
  <c r="H271" i="66" s="1" a="1"/>
  <c r="AM4" i="66"/>
  <c r="D270" i="66" s="1" a="1"/>
  <c r="AQ6" i="66"/>
  <c r="H272" i="66" s="1" a="1"/>
  <c r="I221" i="66"/>
  <c r="I228" i="66"/>
  <c r="AL5" i="66"/>
  <c r="C271" i="66" s="1" a="1"/>
  <c r="AN4" i="66"/>
  <c r="E270" i="66" s="1" a="1"/>
  <c r="AO2" i="66"/>
  <c r="F268" i="66" s="1" a="1"/>
  <c r="AL4" i="66"/>
  <c r="C270" i="66" s="1" a="1"/>
  <c r="AM4" i="65"/>
  <c r="D261" i="65" s="1" a="1"/>
  <c r="I212" i="65"/>
  <c r="AS6" i="65"/>
  <c r="J263" i="65" s="1" a="1"/>
  <c r="AS4" i="65"/>
  <c r="J261" i="65" s="1" a="1"/>
  <c r="AM2" i="65"/>
  <c r="D259" i="65" s="1" a="1"/>
  <c r="AN2" i="65"/>
  <c r="E259" i="65" s="1" a="1"/>
  <c r="I215" i="65"/>
  <c r="AN6" i="65"/>
  <c r="E263" i="65" s="1" a="1"/>
  <c r="AK4" i="65"/>
  <c r="B261" i="65" s="1" a="1"/>
  <c r="AR5" i="65"/>
  <c r="I262" i="65" s="1" a="1"/>
  <c r="AO3" i="65"/>
  <c r="F260" i="65" s="1" a="1"/>
  <c r="AL2" i="65"/>
  <c r="C259" i="65" s="1" a="1"/>
  <c r="AL6" i="65"/>
  <c r="C263" i="65" s="1" a="1"/>
  <c r="AP5" i="65"/>
  <c r="G262" i="65" s="1" a="1"/>
  <c r="AM6" i="65"/>
  <c r="D263" i="65" s="1" a="1"/>
  <c r="AM3" i="65"/>
  <c r="D260" i="65" s="1" a="1"/>
  <c r="I214" i="65"/>
  <c r="AO5" i="65"/>
  <c r="F262" i="65" s="1" a="1"/>
  <c r="AN3" i="65"/>
  <c r="E260" i="65" s="1" a="1"/>
  <c r="AP2" i="65"/>
  <c r="G259" i="65" s="1" a="1"/>
  <c r="I218" i="65"/>
  <c r="AQ6" i="65"/>
  <c r="H263" i="65" s="1" a="1"/>
  <c r="I213" i="65"/>
  <c r="AN4" i="65"/>
  <c r="E261" i="65" s="1" a="1"/>
  <c r="AQ3" i="65"/>
  <c r="H260" i="65" s="1" a="1"/>
  <c r="AQ4" i="65"/>
  <c r="H261" i="65" s="1" a="1"/>
  <c r="AQ2" i="65"/>
  <c r="H259" i="65" s="1" a="1"/>
  <c r="AL3" i="65"/>
  <c r="C260" i="65" s="1" a="1"/>
  <c r="AN5" i="65"/>
  <c r="E262" i="65" s="1" a="1"/>
  <c r="I219" i="65"/>
  <c r="AP3" i="65"/>
  <c r="G260" i="65" s="1" a="1"/>
  <c r="AK5" i="65"/>
  <c r="B262" i="65" s="1" a="1"/>
  <c r="AO4" i="65"/>
  <c r="F261" i="65" s="1" a="1"/>
  <c r="I217" i="65"/>
  <c r="I220" i="65"/>
  <c r="AR6" i="65"/>
  <c r="I263" i="65" s="1" a="1"/>
  <c r="AP4" i="65"/>
  <c r="G261" i="65" s="1" a="1"/>
  <c r="AO2" i="65"/>
  <c r="F259" i="65" s="1" a="1"/>
  <c r="AP6" i="65"/>
  <c r="G263" i="65" s="1" a="1"/>
  <c r="AQ5" i="65"/>
  <c r="H262" i="65" s="1" a="1"/>
  <c r="AR3" i="65"/>
  <c r="I260" i="65" s="1" a="1"/>
  <c r="AK6" i="65"/>
  <c r="B263" i="65" s="1" a="1"/>
  <c r="AK3" i="65"/>
  <c r="B260" i="65" s="1" a="1"/>
  <c r="AR4" i="65"/>
  <c r="I261" i="65" s="1" a="1"/>
  <c r="AO6" i="65"/>
  <c r="F263" i="65" s="1" a="1"/>
  <c r="AR2" i="65"/>
  <c r="I259" i="65" s="1" a="1"/>
  <c r="AS3" i="65"/>
  <c r="J260" i="65" s="1" a="1"/>
  <c r="AS2" i="65"/>
  <c r="J259" i="65" s="1" a="1"/>
  <c r="AS5" i="65"/>
  <c r="J262" i="65" s="1" a="1"/>
  <c r="D308" i="73" l="1" a="1"/>
  <c r="D303" i="73" a="1"/>
  <c r="B306" i="73" a="1"/>
  <c r="B300" i="73" a="1"/>
  <c r="B302" i="73" a="1"/>
  <c r="B308" i="73" a="1"/>
  <c r="D304" i="73" a="1"/>
  <c r="D300" i="73" a="1"/>
  <c r="B301" i="73" a="1"/>
  <c r="B307" i="73" a="1"/>
  <c r="B303" i="73" a="1"/>
  <c r="D301" i="73" a="1"/>
  <c r="D307" i="73" a="1"/>
  <c r="D302" i="73" a="1"/>
  <c r="D306" i="73" a="1"/>
  <c r="B305" i="73" a="1"/>
  <c r="D305" i="73" a="1"/>
  <c r="B304" i="73" a="1"/>
  <c r="B304" i="69" a="1"/>
  <c r="D304" i="69" a="1"/>
  <c r="B301" i="69" a="1"/>
  <c r="B307" i="69" a="1"/>
  <c r="B303" i="69" a="1"/>
  <c r="D305" i="69" a="1"/>
  <c r="B299" i="69" a="1"/>
  <c r="B306" i="69" a="1"/>
  <c r="D302" i="69" a="1"/>
  <c r="B300" i="69" a="1"/>
  <c r="B302" i="69" a="1"/>
  <c r="D303" i="69" a="1"/>
  <c r="B305" i="69" a="1"/>
  <c r="D306" i="69" a="1"/>
  <c r="D299" i="69" a="1"/>
  <c r="D307" i="69" a="1"/>
  <c r="D300" i="69" a="1"/>
  <c r="D301" i="69" a="1"/>
  <c r="B302" i="66" a="1"/>
  <c r="D303" i="66" a="1"/>
  <c r="D305" i="66" a="1"/>
  <c r="B305" i="66" a="1"/>
  <c r="D304" i="66" a="1"/>
  <c r="B301" i="66" a="1"/>
  <c r="B300" i="66" a="1"/>
  <c r="D301" i="66" a="1"/>
  <c r="D302" i="66" a="1"/>
  <c r="D306" i="66" a="1"/>
  <c r="D307" i="66" a="1"/>
  <c r="B306" i="66" a="1"/>
  <c r="B303" i="66" a="1"/>
  <c r="D300" i="66" a="1"/>
  <c r="B299" i="66" a="1"/>
  <c r="B307" i="66" a="1"/>
  <c r="B304" i="66" a="1"/>
  <c r="D299" i="66" a="1"/>
  <c r="D300" i="70" a="1"/>
  <c r="B300" i="70" a="1"/>
  <c r="D307" i="70" a="1"/>
  <c r="B302" i="70" a="1"/>
  <c r="D302" i="70" a="1"/>
  <c r="D299" i="70" a="1"/>
  <c r="B301" i="70" a="1"/>
  <c r="D301" i="70" a="1"/>
  <c r="B304" i="70" a="1"/>
  <c r="B305" i="70" a="1"/>
  <c r="D305" i="70" a="1"/>
  <c r="D304" i="70" a="1"/>
  <c r="B306" i="70" a="1"/>
  <c r="B307" i="70" a="1"/>
  <c r="B299" i="70" a="1"/>
  <c r="B303" i="70" a="1"/>
  <c r="D303" i="70" a="1"/>
  <c r="D306" i="70" a="1"/>
  <c r="D294" i="65" a="1"/>
  <c r="D295" i="65" a="1"/>
  <c r="B294" i="65" a="1"/>
  <c r="D297" i="65" a="1"/>
  <c r="D290" i="65" a="1"/>
  <c r="D296" i="65" a="1"/>
  <c r="B291" i="65" a="1"/>
  <c r="B290" i="65" a="1"/>
  <c r="D291" i="65" a="1"/>
  <c r="B297" i="65" a="1"/>
  <c r="B293" i="65" a="1"/>
  <c r="B295" i="65" a="1"/>
  <c r="D298" i="65" a="1"/>
  <c r="D293" i="65" a="1"/>
  <c r="B298" i="65" a="1"/>
  <c r="D292" i="65" a="1"/>
  <c r="B292" i="65" a="1"/>
  <c r="B296" i="65" a="1"/>
  <c r="D302" i="68" a="1"/>
  <c r="B305" i="68" a="1"/>
  <c r="D307" i="68" a="1"/>
  <c r="B306" i="68" a="1"/>
  <c r="B304" i="68" a="1"/>
  <c r="D301" i="68" a="1"/>
  <c r="D306" i="68" a="1"/>
  <c r="D300" i="68" a="1"/>
  <c r="B307" i="68" a="1"/>
  <c r="D299" i="68" a="1"/>
  <c r="B301" i="68" a="1"/>
  <c r="B302" i="68" a="1"/>
  <c r="B303" i="68" a="1"/>
  <c r="D304" i="68" a="1"/>
  <c r="D305" i="68" a="1"/>
  <c r="B299" i="68" a="1"/>
  <c r="B300" i="68" a="1"/>
  <c r="D303" i="68" a="1"/>
  <c r="B300" i="71" a="1"/>
  <c r="B307" i="71" a="1"/>
  <c r="B303" i="71" a="1"/>
  <c r="B306" i="71" a="1"/>
  <c r="D304" i="71" a="1"/>
  <c r="B304" i="71" a="1"/>
  <c r="D307" i="71" a="1"/>
  <c r="D306" i="71" a="1"/>
  <c r="D302" i="71" a="1"/>
  <c r="B299" i="71" a="1"/>
  <c r="B302" i="71" a="1"/>
  <c r="B305" i="71" a="1"/>
  <c r="D300" i="71" a="1"/>
  <c r="D299" i="71" a="1"/>
  <c r="D305" i="71" a="1"/>
  <c r="B301" i="71" a="1"/>
  <c r="D301" i="71" a="1"/>
  <c r="D303" i="71" a="1"/>
  <c r="B302" i="72" a="1"/>
  <c r="B303" i="72" a="1"/>
  <c r="D306" i="72" a="1"/>
  <c r="B305" i="72" a="1"/>
  <c r="D299" i="72" a="1"/>
  <c r="B304" i="72" a="1"/>
  <c r="B301" i="72" a="1"/>
  <c r="B307" i="72" a="1"/>
  <c r="D303" i="72" a="1"/>
  <c r="D307" i="72" a="1"/>
  <c r="D301" i="72" a="1"/>
  <c r="D305" i="72" a="1"/>
  <c r="B300" i="72" a="1"/>
  <c r="B306" i="72" a="1"/>
  <c r="B299" i="72" a="1"/>
  <c r="D302" i="72" a="1"/>
  <c r="D300" i="72" a="1"/>
  <c r="D304" i="7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<sst xmlns="http://schemas.openxmlformats.org/spreadsheetml/2006/main" count="47879" uniqueCount="5067">
  <si>
    <t>callsign</t>
  </si>
  <si>
    <t>adep</t>
  </si>
  <si>
    <t>ades</t>
  </si>
  <si>
    <t>aircraft_type</t>
  </si>
  <si>
    <t>aircraft_registration</t>
  </si>
  <si>
    <t>ata</t>
  </si>
  <si>
    <t>arr_runway</t>
  </si>
  <si>
    <t>route</t>
  </si>
  <si>
    <t>rfl</t>
  </si>
  <si>
    <t>flight_rule</t>
  </si>
  <si>
    <t>flight_type</t>
  </si>
  <si>
    <t>distance_flown_in_fir</t>
  </si>
  <si>
    <t>entry_point</t>
  </si>
  <si>
    <t>entry_hour</t>
  </si>
  <si>
    <t>entry_level</t>
  </si>
  <si>
    <t>wtc</t>
  </si>
  <si>
    <t>nfl</t>
  </si>
  <si>
    <t>UAL1020</t>
  </si>
  <si>
    <t>KIAH</t>
  </si>
  <si>
    <t>MMUN</t>
  </si>
  <si>
    <t>B39M</t>
  </si>
  <si>
    <t>12L</t>
  </si>
  <si>
    <t>I</t>
  </si>
  <si>
    <t>S</t>
  </si>
  <si>
    <t>2429N08950W</t>
  </si>
  <si>
    <t>KEHLI</t>
  </si>
  <si>
    <t>M</t>
  </si>
  <si>
    <t>MMCM</t>
  </si>
  <si>
    <t>12R</t>
  </si>
  <si>
    <t>DCT</t>
  </si>
  <si>
    <t>V</t>
  </si>
  <si>
    <t>G</t>
  </si>
  <si>
    <t>L</t>
  </si>
  <si>
    <t>EVE813</t>
  </si>
  <si>
    <t>LEMD</t>
  </si>
  <si>
    <t>A333</t>
  </si>
  <si>
    <t>2156N08600W</t>
  </si>
  <si>
    <t>NOSAT</t>
  </si>
  <si>
    <t>H</t>
  </si>
  <si>
    <t>VOC4070</t>
  </si>
  <si>
    <t>MROC</t>
  </si>
  <si>
    <t>A20N</t>
  </si>
  <si>
    <t>N547VL</t>
  </si>
  <si>
    <t>1939N08622W</t>
  </si>
  <si>
    <t>SIGMA</t>
  </si>
  <si>
    <t>DAL1939</t>
  </si>
  <si>
    <t>KATL</t>
  </si>
  <si>
    <t>B738</t>
  </si>
  <si>
    <t>ROU1812</t>
  </si>
  <si>
    <t>CYYZ</t>
  </si>
  <si>
    <t>A321</t>
  </si>
  <si>
    <t>VIV7041</t>
  </si>
  <si>
    <t>MMSM</t>
  </si>
  <si>
    <t>A320</t>
  </si>
  <si>
    <t>XAVAK</t>
  </si>
  <si>
    <t>N</t>
  </si>
  <si>
    <t>ELURA</t>
  </si>
  <si>
    <t>KDFW</t>
  </si>
  <si>
    <t>ESF610</t>
  </si>
  <si>
    <t>KMIA</t>
  </si>
  <si>
    <t>B734</t>
  </si>
  <si>
    <t>XASLG</t>
  </si>
  <si>
    <t>CYUL</t>
  </si>
  <si>
    <t>A319</t>
  </si>
  <si>
    <t>AMX560</t>
  </si>
  <si>
    <t>MMMX</t>
  </si>
  <si>
    <t>XAIMH</t>
  </si>
  <si>
    <t>2012N09459W</t>
  </si>
  <si>
    <t>VIV2125</t>
  </si>
  <si>
    <t>MMVA</t>
  </si>
  <si>
    <t>XAVMF</t>
  </si>
  <si>
    <t>EDDF</t>
  </si>
  <si>
    <t>A339</t>
  </si>
  <si>
    <t>X</t>
  </si>
  <si>
    <t>VIV7413</t>
  </si>
  <si>
    <t>MMGL</t>
  </si>
  <si>
    <t>A21N</t>
  </si>
  <si>
    <t>1918N09502W</t>
  </si>
  <si>
    <t>GOTAS</t>
  </si>
  <si>
    <t>VOI104</t>
  </si>
  <si>
    <t>XAVLT</t>
  </si>
  <si>
    <t>MMMY</t>
  </si>
  <si>
    <t>XATVM</t>
  </si>
  <si>
    <t>2352N09350W</t>
  </si>
  <si>
    <t>MATOL</t>
  </si>
  <si>
    <t>VIV7033</t>
  </si>
  <si>
    <t>MMTO</t>
  </si>
  <si>
    <t>XAVAM</t>
  </si>
  <si>
    <t>CMP103</t>
  </si>
  <si>
    <t>MPTO</t>
  </si>
  <si>
    <t>B737</t>
  </si>
  <si>
    <t>LEBL</t>
  </si>
  <si>
    <t>N457JC</t>
  </si>
  <si>
    <t>GLF3</t>
  </si>
  <si>
    <t>VIV1020</t>
  </si>
  <si>
    <t>1922N09501W</t>
  </si>
  <si>
    <t>AMX556</t>
  </si>
  <si>
    <t>N891AM</t>
  </si>
  <si>
    <t>1923N09501W</t>
  </si>
  <si>
    <t>VIV7315</t>
  </si>
  <si>
    <t>XAVMH</t>
  </si>
  <si>
    <t>VIV2107</t>
  </si>
  <si>
    <t>MMVR</t>
  </si>
  <si>
    <t>XAVIB</t>
  </si>
  <si>
    <t>1930N09459W</t>
  </si>
  <si>
    <t>OMPAN</t>
  </si>
  <si>
    <t>AMX558</t>
  </si>
  <si>
    <t>B38M</t>
  </si>
  <si>
    <t>VOI110</t>
  </si>
  <si>
    <t>N518VL</t>
  </si>
  <si>
    <t>VIV7404</t>
  </si>
  <si>
    <t>XAVBI</t>
  </si>
  <si>
    <t>VIV2179</t>
  </si>
  <si>
    <t>XAVMG</t>
  </si>
  <si>
    <t>AMX564</t>
  </si>
  <si>
    <t>VIV1374</t>
  </si>
  <si>
    <t>XAVXD</t>
  </si>
  <si>
    <t>1933N09459W</t>
  </si>
  <si>
    <t>UAL1075</t>
  </si>
  <si>
    <t>KLAX</t>
  </si>
  <si>
    <t>B739</t>
  </si>
  <si>
    <t>VTM9902</t>
  </si>
  <si>
    <t>MMQT</t>
  </si>
  <si>
    <t>B733</t>
  </si>
  <si>
    <t>XAVFI</t>
  </si>
  <si>
    <t>VOI5584</t>
  </si>
  <si>
    <t>VIV2015</t>
  </si>
  <si>
    <t>XAVAQ</t>
  </si>
  <si>
    <t>2005N09459W</t>
  </si>
  <si>
    <t>VIV1028</t>
  </si>
  <si>
    <t>AMX500</t>
  </si>
  <si>
    <t>1959N09459W</t>
  </si>
  <si>
    <t>VIV2163</t>
  </si>
  <si>
    <t>XAVBU</t>
  </si>
  <si>
    <t>VOI1052</t>
  </si>
  <si>
    <t>2159N09459W</t>
  </si>
  <si>
    <t>LIDAM</t>
  </si>
  <si>
    <t>VIV2281</t>
  </si>
  <si>
    <t>XAVAN</t>
  </si>
  <si>
    <t>ESF615</t>
  </si>
  <si>
    <t>MMMD</t>
  </si>
  <si>
    <t>KJFK</t>
  </si>
  <si>
    <t>TSC326</t>
  </si>
  <si>
    <t>CGTCY</t>
  </si>
  <si>
    <t>VTM2203</t>
  </si>
  <si>
    <t>VIV2175</t>
  </si>
  <si>
    <t>CMP293</t>
  </si>
  <si>
    <t>HP9809</t>
  </si>
  <si>
    <t>AMIDA</t>
  </si>
  <si>
    <t>VOI3591</t>
  </si>
  <si>
    <t>MMSP</t>
  </si>
  <si>
    <t>VOI100</t>
  </si>
  <si>
    <t>XAVUT</t>
  </si>
  <si>
    <t>VIV8004</t>
  </si>
  <si>
    <t>MMCS</t>
  </si>
  <si>
    <t>UAL1619</t>
  </si>
  <si>
    <t>VIV2141</t>
  </si>
  <si>
    <t>VIV2103</t>
  </si>
  <si>
    <t>1926N09500W</t>
  </si>
  <si>
    <t>TSC538</t>
  </si>
  <si>
    <t>VIV1016</t>
  </si>
  <si>
    <t>XAVXZ</t>
  </si>
  <si>
    <t>VIV313</t>
  </si>
  <si>
    <t>MUHA</t>
  </si>
  <si>
    <t>CMP316</t>
  </si>
  <si>
    <t>AMX504</t>
  </si>
  <si>
    <t>N837AM</t>
  </si>
  <si>
    <t>1920N09502W</t>
  </si>
  <si>
    <t>MMAN</t>
  </si>
  <si>
    <t>E55P</t>
  </si>
  <si>
    <t>AAL895</t>
  </si>
  <si>
    <t>KCLT</t>
  </si>
  <si>
    <t>N189UW</t>
  </si>
  <si>
    <t>2158N08601W</t>
  </si>
  <si>
    <t>AAL1262</t>
  </si>
  <si>
    <t>KPHL</t>
  </si>
  <si>
    <t>UAL1154</t>
  </si>
  <si>
    <t>KIAD</t>
  </si>
  <si>
    <t>VOI3629</t>
  </si>
  <si>
    <t>MMMM</t>
  </si>
  <si>
    <t>AAL1190</t>
  </si>
  <si>
    <t>JBU2795</t>
  </si>
  <si>
    <t>KFLL</t>
  </si>
  <si>
    <t>2143N08553W</t>
  </si>
  <si>
    <t>DAL621</t>
  </si>
  <si>
    <t>UAL1052</t>
  </si>
  <si>
    <t>KEWR</t>
  </si>
  <si>
    <t>DWI7006</t>
  </si>
  <si>
    <t>MDPC</t>
  </si>
  <si>
    <t>HI1134</t>
  </si>
  <si>
    <t>ILUBA</t>
  </si>
  <si>
    <t>VIV2273</t>
  </si>
  <si>
    <t>XAVIH</t>
  </si>
  <si>
    <t>VIV2167</t>
  </si>
  <si>
    <t>VIV1380</t>
  </si>
  <si>
    <t>SWA1607</t>
  </si>
  <si>
    <t>KBWI</t>
  </si>
  <si>
    <t>N7747C</t>
  </si>
  <si>
    <t>AVA268</t>
  </si>
  <si>
    <t>SKRG</t>
  </si>
  <si>
    <t>VOI1048</t>
  </si>
  <si>
    <t>2200N09459W</t>
  </si>
  <si>
    <t>DAL619</t>
  </si>
  <si>
    <t>KDTW</t>
  </si>
  <si>
    <t>PISAD</t>
  </si>
  <si>
    <t>AVA256</t>
  </si>
  <si>
    <t>SKBO</t>
  </si>
  <si>
    <t>AMX508</t>
  </si>
  <si>
    <t>KORD</t>
  </si>
  <si>
    <t>ROU1882</t>
  </si>
  <si>
    <t>2155N08559W</t>
  </si>
  <si>
    <t>B789</t>
  </si>
  <si>
    <t>SWA317</t>
  </si>
  <si>
    <t>KHOU</t>
  </si>
  <si>
    <t>2146N08554W</t>
  </si>
  <si>
    <t>KMDW</t>
  </si>
  <si>
    <t>N907WN</t>
  </si>
  <si>
    <t>2429N08813W</t>
  </si>
  <si>
    <t>IRDOV</t>
  </si>
  <si>
    <t>WJA2128</t>
  </si>
  <si>
    <t>POE765</t>
  </si>
  <si>
    <t>E295</t>
  </si>
  <si>
    <t>JBU1365</t>
  </si>
  <si>
    <t>KTPA</t>
  </si>
  <si>
    <t>JBU1851</t>
  </si>
  <si>
    <t>2226N08601W</t>
  </si>
  <si>
    <t>VIV2197</t>
  </si>
  <si>
    <t>UAL1018</t>
  </si>
  <si>
    <t>SWA708</t>
  </si>
  <si>
    <t>KAUS</t>
  </si>
  <si>
    <t>N7745A</t>
  </si>
  <si>
    <t>VIV2183</t>
  </si>
  <si>
    <t>MMCU</t>
  </si>
  <si>
    <t>VIV2061</t>
  </si>
  <si>
    <t>XAVYA</t>
  </si>
  <si>
    <t>AAL2874</t>
  </si>
  <si>
    <t>DAL578</t>
  </si>
  <si>
    <t>N841DN</t>
  </si>
  <si>
    <t>DAL586</t>
  </si>
  <si>
    <t>AAL2422</t>
  </si>
  <si>
    <t>2152N08558W</t>
  </si>
  <si>
    <t>UAL1014</t>
  </si>
  <si>
    <t>DAL598</t>
  </si>
  <si>
    <t>N316DN</t>
  </si>
  <si>
    <t>CMP113</t>
  </si>
  <si>
    <t>UAL1198</t>
  </si>
  <si>
    <t>N66808</t>
  </si>
  <si>
    <t>2429N08812W</t>
  </si>
  <si>
    <t>XAVGV</t>
  </si>
  <si>
    <t>C206</t>
  </si>
  <si>
    <t>SWA305</t>
  </si>
  <si>
    <t>IPSEV</t>
  </si>
  <si>
    <t>TOS6610</t>
  </si>
  <si>
    <t>MZBZ</t>
  </si>
  <si>
    <t>C208</t>
  </si>
  <si>
    <t>XBGPE</t>
  </si>
  <si>
    <t>C150</t>
  </si>
  <si>
    <t>JBU771</t>
  </si>
  <si>
    <t>KBOS</t>
  </si>
  <si>
    <t>BCS3</t>
  </si>
  <si>
    <t>UAL1054</t>
  </si>
  <si>
    <t>VIV2003</t>
  </si>
  <si>
    <t>MMTC</t>
  </si>
  <si>
    <t>AMX516</t>
  </si>
  <si>
    <t>N469AM</t>
  </si>
  <si>
    <t>AAL886</t>
  </si>
  <si>
    <t>N959XV</t>
  </si>
  <si>
    <t>MMCZ</t>
  </si>
  <si>
    <t>VOI3080</t>
  </si>
  <si>
    <t>MMTJ</t>
  </si>
  <si>
    <t>XAVUJ</t>
  </si>
  <si>
    <t>VIV2043</t>
  </si>
  <si>
    <t>MMLO</t>
  </si>
  <si>
    <t>VOI5586</t>
  </si>
  <si>
    <t>XAVLM</t>
  </si>
  <si>
    <t>CCDBL</t>
  </si>
  <si>
    <t>VIV1022</t>
  </si>
  <si>
    <t>EGCC</t>
  </si>
  <si>
    <t>GTUIL</t>
  </si>
  <si>
    <t>EGKK</t>
  </si>
  <si>
    <t>GTUIO</t>
  </si>
  <si>
    <t>LPE2458</t>
  </si>
  <si>
    <t>SPJC</t>
  </si>
  <si>
    <t>VOI3503</t>
  </si>
  <si>
    <t>N514VL</t>
  </si>
  <si>
    <t>DAL592</t>
  </si>
  <si>
    <t>JBU1013</t>
  </si>
  <si>
    <t>KMCO</t>
  </si>
  <si>
    <t>VOI3533</t>
  </si>
  <si>
    <t>XAVUU</t>
  </si>
  <si>
    <t>1934N09459W</t>
  </si>
  <si>
    <t>VOI3483</t>
  </si>
  <si>
    <t>XAVVB</t>
  </si>
  <si>
    <t>KOPF</t>
  </si>
  <si>
    <t>VOI102</t>
  </si>
  <si>
    <t>AAL1157</t>
  </si>
  <si>
    <t>LRC650</t>
  </si>
  <si>
    <t>MSLP</t>
  </si>
  <si>
    <t>N779AV</t>
  </si>
  <si>
    <t>1827N08809W</t>
  </si>
  <si>
    <t>UAL1177</t>
  </si>
  <si>
    <t>KDEN</t>
  </si>
  <si>
    <t>UAL1167</t>
  </si>
  <si>
    <t>N77592</t>
  </si>
  <si>
    <t>SWA307</t>
  </si>
  <si>
    <t>AAL2207</t>
  </si>
  <si>
    <t>DAL649</t>
  </si>
  <si>
    <t>KSLC</t>
  </si>
  <si>
    <t>AAL158</t>
  </si>
  <si>
    <t>WJA2200</t>
  </si>
  <si>
    <t>CYYC</t>
  </si>
  <si>
    <t>VIV7409</t>
  </si>
  <si>
    <t>VOI3577</t>
  </si>
  <si>
    <t>MMTG</t>
  </si>
  <si>
    <t>CMP324</t>
  </si>
  <si>
    <t>HP1821</t>
  </si>
  <si>
    <t>VOI1050</t>
  </si>
  <si>
    <t>XAVLN</t>
  </si>
  <si>
    <t>AVA068</t>
  </si>
  <si>
    <t>VIV2255</t>
  </si>
  <si>
    <t>VIV7442</t>
  </si>
  <si>
    <t>XAVXA</t>
  </si>
  <si>
    <t>CFG114</t>
  </si>
  <si>
    <t>VOI3931</t>
  </si>
  <si>
    <t>MGGT</t>
  </si>
  <si>
    <t>VIV2153</t>
  </si>
  <si>
    <t>MMTM</t>
  </si>
  <si>
    <t>AMX528</t>
  </si>
  <si>
    <t>XAMJJ</t>
  </si>
  <si>
    <t>UAL1679</t>
  </si>
  <si>
    <t>KSFO</t>
  </si>
  <si>
    <t>VIV2171</t>
  </si>
  <si>
    <t>VOI3939</t>
  </si>
  <si>
    <t>DAL615</t>
  </si>
  <si>
    <t>VOI3553</t>
  </si>
  <si>
    <t>MMPB</t>
  </si>
  <si>
    <t>XAVRO</t>
  </si>
  <si>
    <t>AVA264</t>
  </si>
  <si>
    <t>WFL2501</t>
  </si>
  <si>
    <t>A359</t>
  </si>
  <si>
    <t>LPPT</t>
  </si>
  <si>
    <t>CSTCF</t>
  </si>
  <si>
    <t>VOI3519</t>
  </si>
  <si>
    <t>XAVRT</t>
  </si>
  <si>
    <t>AMX596</t>
  </si>
  <si>
    <t>N958AM</t>
  </si>
  <si>
    <t>VIV2027</t>
  </si>
  <si>
    <t>LPE2456</t>
  </si>
  <si>
    <t>FLE2612</t>
  </si>
  <si>
    <t>VOI1046</t>
  </si>
  <si>
    <t>2146N09459W</t>
  </si>
  <si>
    <t>MKJS</t>
  </si>
  <si>
    <t>B788</t>
  </si>
  <si>
    <t>AEA063</t>
  </si>
  <si>
    <t>MMAS</t>
  </si>
  <si>
    <t>VIV2199</t>
  </si>
  <si>
    <t>VIV2279</t>
  </si>
  <si>
    <t>AMX536</t>
  </si>
  <si>
    <t>VOI5588</t>
  </si>
  <si>
    <t>H25B</t>
  </si>
  <si>
    <t>VIV2285</t>
  </si>
  <si>
    <t>CGHPJ</t>
  </si>
  <si>
    <t>CL60</t>
  </si>
  <si>
    <t>XAVUZ</t>
  </si>
  <si>
    <t>BAW2203</t>
  </si>
  <si>
    <t>B772</t>
  </si>
  <si>
    <t>N569AM</t>
  </si>
  <si>
    <t>VIV2237</t>
  </si>
  <si>
    <t>ELURA DCT XUDUN XUDN1A</t>
  </si>
  <si>
    <t>VIV437</t>
  </si>
  <si>
    <t>LJ35</t>
  </si>
  <si>
    <t>1949N09459W</t>
  </si>
  <si>
    <t>DUTRO</t>
  </si>
  <si>
    <t>N377AR</t>
  </si>
  <si>
    <t>XAVAJ</t>
  </si>
  <si>
    <t>WJA2774</t>
  </si>
  <si>
    <t>ROU1810</t>
  </si>
  <si>
    <t>XAVVD</t>
  </si>
  <si>
    <t>N77558</t>
  </si>
  <si>
    <t>XAVMB</t>
  </si>
  <si>
    <t>XAVBM</t>
  </si>
  <si>
    <t>XAVAX</t>
  </si>
  <si>
    <t>MUCM</t>
  </si>
  <si>
    <t>N148AN</t>
  </si>
  <si>
    <t>VOI3515</t>
  </si>
  <si>
    <t>XAVSG</t>
  </si>
  <si>
    <t>XAAMF</t>
  </si>
  <si>
    <t>1944N09459W</t>
  </si>
  <si>
    <t>2003N09459W</t>
  </si>
  <si>
    <t>N138AN</t>
  </si>
  <si>
    <t>N7746C</t>
  </si>
  <si>
    <t>THY184</t>
  </si>
  <si>
    <t>XBBVZ</t>
  </si>
  <si>
    <t>C152</t>
  </si>
  <si>
    <t>2239N08601W</t>
  </si>
  <si>
    <t>XAVBV</t>
  </si>
  <si>
    <t>2216N08601W</t>
  </si>
  <si>
    <t>DAL1881</t>
  </si>
  <si>
    <t>KMSP</t>
  </si>
  <si>
    <t>2215N08601W</t>
  </si>
  <si>
    <t>2207N08601W</t>
  </si>
  <si>
    <t>N37465</t>
  </si>
  <si>
    <t>N7751A</t>
  </si>
  <si>
    <t>XAVIQ</t>
  </si>
  <si>
    <t>N618JB</t>
  </si>
  <si>
    <t>EGPF</t>
  </si>
  <si>
    <t>GTUIE</t>
  </si>
  <si>
    <t>XATVE</t>
  </si>
  <si>
    <t>A332</t>
  </si>
  <si>
    <t>1921N09501W</t>
  </si>
  <si>
    <t>CCBAK</t>
  </si>
  <si>
    <t>2429N08951W</t>
  </si>
  <si>
    <t>VOI3623</t>
  </si>
  <si>
    <t>XAVRY</t>
  </si>
  <si>
    <t>N952XV</t>
  </si>
  <si>
    <t>EGBB</t>
  </si>
  <si>
    <t>DWI7002</t>
  </si>
  <si>
    <t>CFG116</t>
  </si>
  <si>
    <t>N874NN</t>
  </si>
  <si>
    <t>BE40</t>
  </si>
  <si>
    <t>XAMAZ</t>
  </si>
  <si>
    <t>1921N09502W</t>
  </si>
  <si>
    <t>1927N09500W</t>
  </si>
  <si>
    <t>VOI3082</t>
  </si>
  <si>
    <t>XAVSD</t>
  </si>
  <si>
    <t>N529VL</t>
  </si>
  <si>
    <t>1919N09502W</t>
  </si>
  <si>
    <t>HK5366</t>
  </si>
  <si>
    <t>GYMME</t>
  </si>
  <si>
    <t>XAJMX</t>
  </si>
  <si>
    <t>2022N09459W</t>
  </si>
  <si>
    <t>2004N09459W</t>
  </si>
  <si>
    <t>1941N09459W</t>
  </si>
  <si>
    <t>VIV2139</t>
  </si>
  <si>
    <t>1925N09500W</t>
  </si>
  <si>
    <t>1935N09459W</t>
  </si>
  <si>
    <t>XAVST</t>
  </si>
  <si>
    <t>1952N09459W</t>
  </si>
  <si>
    <t>LJ55</t>
  </si>
  <si>
    <t>2008N09459W</t>
  </si>
  <si>
    <t>2202N08601W</t>
  </si>
  <si>
    <t>C182</t>
  </si>
  <si>
    <t>VOI3481</t>
  </si>
  <si>
    <t>N515VL</t>
  </si>
  <si>
    <t>N17595</t>
  </si>
  <si>
    <t>XAVLU</t>
  </si>
  <si>
    <t>N521VL</t>
  </si>
  <si>
    <t>AAL1752</t>
  </si>
  <si>
    <t>VOI3501</t>
  </si>
  <si>
    <t>XAVUI</t>
  </si>
  <si>
    <t>XAVUY</t>
  </si>
  <si>
    <t>AAL2179</t>
  </si>
  <si>
    <t>WJA2962</t>
  </si>
  <si>
    <t>SWA1609</t>
  </si>
  <si>
    <t>KFXE</t>
  </si>
  <si>
    <t>N37562</t>
  </si>
  <si>
    <t>GLF4</t>
  </si>
  <si>
    <t>CFYXC</t>
  </si>
  <si>
    <t>VOI3599</t>
  </si>
  <si>
    <t>MMOX</t>
  </si>
  <si>
    <t>1728N09534W</t>
  </si>
  <si>
    <t>THY181</t>
  </si>
  <si>
    <t>XBLVH</t>
  </si>
  <si>
    <t>KCXO</t>
  </si>
  <si>
    <t>LJ75</t>
  </si>
  <si>
    <t>MATOL UT11 URTEL UT34 VOMAR AGNIX EPNEL 2132N08722W UN528 UN529 UN532 RW12L</t>
  </si>
  <si>
    <t>LJ60</t>
  </si>
  <si>
    <t>WJA2300</t>
  </si>
  <si>
    <t>CYEG</t>
  </si>
  <si>
    <t>XAVDP</t>
  </si>
  <si>
    <t>30L</t>
  </si>
  <si>
    <t>SWA1995</t>
  </si>
  <si>
    <t>KSTL</t>
  </si>
  <si>
    <t>2429N08850W</t>
  </si>
  <si>
    <t>FFT153</t>
  </si>
  <si>
    <t>1924N09501W</t>
  </si>
  <si>
    <t>N17589</t>
  </si>
  <si>
    <t>VIV2169</t>
  </si>
  <si>
    <t>CCDBP</t>
  </si>
  <si>
    <t>N77543</t>
  </si>
  <si>
    <t>VIV2133</t>
  </si>
  <si>
    <t>XAVYE</t>
  </si>
  <si>
    <t>TOM142</t>
  </si>
  <si>
    <t>N686TA</t>
  </si>
  <si>
    <t>AMX520</t>
  </si>
  <si>
    <t>XABBB</t>
  </si>
  <si>
    <t>N17403</t>
  </si>
  <si>
    <t>AAL1778</t>
  </si>
  <si>
    <t>UAL1659</t>
  </si>
  <si>
    <t>AAL515</t>
  </si>
  <si>
    <t>KPHX</t>
  </si>
  <si>
    <t>N854DN</t>
  </si>
  <si>
    <t>UAL1276</t>
  </si>
  <si>
    <t>N47524</t>
  </si>
  <si>
    <t>CFMXG</t>
  </si>
  <si>
    <t>XAVXS</t>
  </si>
  <si>
    <t>XAUSL</t>
  </si>
  <si>
    <t>WJA2052</t>
  </si>
  <si>
    <t>CYVR</t>
  </si>
  <si>
    <t>N804AM</t>
  </si>
  <si>
    <t>SWA131</t>
  </si>
  <si>
    <t>N8755L</t>
  </si>
  <si>
    <t>ROU2128</t>
  </si>
  <si>
    <t>N526VL</t>
  </si>
  <si>
    <t>N37534</t>
  </si>
  <si>
    <t>XAVDJ</t>
  </si>
  <si>
    <t>C68A</t>
  </si>
  <si>
    <t>XAMLE</t>
  </si>
  <si>
    <t>GTUIJ</t>
  </si>
  <si>
    <t>1943N08618W</t>
  </si>
  <si>
    <t>VIV2035</t>
  </si>
  <si>
    <t>MMIO</t>
  </si>
  <si>
    <t>XASRK</t>
  </si>
  <si>
    <t>N4142R</t>
  </si>
  <si>
    <t>PA34</t>
  </si>
  <si>
    <t>2429N08952W</t>
  </si>
  <si>
    <t>NOS430</t>
  </si>
  <si>
    <t>LIRF</t>
  </si>
  <si>
    <t>1951N09459W</t>
  </si>
  <si>
    <t>XAVXU</t>
  </si>
  <si>
    <t>MATOL UT11 URTEL UT34 VOMAR VOMR1A</t>
  </si>
  <si>
    <t>VIV7067</t>
  </si>
  <si>
    <t>2030N09459W</t>
  </si>
  <si>
    <t>VIV2087</t>
  </si>
  <si>
    <t>MMRX</t>
  </si>
  <si>
    <t>2017N09459W</t>
  </si>
  <si>
    <t>2014N09459W</t>
  </si>
  <si>
    <t>XAGQS</t>
  </si>
  <si>
    <t>DCT PULOX UL423 ILTUR DCT IRATA UN420 MORLI UN420 SPP UM205 SIGMA OVGED ILONI HURIN UN523 UN511 UN519 UN514 ELINO UN540 UN545 RW12R</t>
  </si>
  <si>
    <t>ARG1370</t>
  </si>
  <si>
    <t>SAEZ</t>
  </si>
  <si>
    <t>LVKHT</t>
  </si>
  <si>
    <t>LJ45</t>
  </si>
  <si>
    <t>XAVSN</t>
  </si>
  <si>
    <t>XPTU</t>
  </si>
  <si>
    <t>N875AM</t>
  </si>
  <si>
    <t>XATVB</t>
  </si>
  <si>
    <t>XAVUN</t>
  </si>
  <si>
    <t>CMP122</t>
  </si>
  <si>
    <t>VOI5103</t>
  </si>
  <si>
    <t>DUTNA</t>
  </si>
  <si>
    <t>2429N09015W</t>
  </si>
  <si>
    <t>F900</t>
  </si>
  <si>
    <t>XASGP</t>
  </si>
  <si>
    <t>TCLLT</t>
  </si>
  <si>
    <t>MAYNR3 CANOA UB879 NOSAT NOSAT1B</t>
  </si>
  <si>
    <t>KLBB</t>
  </si>
  <si>
    <t>C56X</t>
  </si>
  <si>
    <t>XAVBN</t>
  </si>
  <si>
    <t>VIV2025</t>
  </si>
  <si>
    <t>CTM</t>
  </si>
  <si>
    <t>N8767M</t>
  </si>
  <si>
    <t>C650</t>
  </si>
  <si>
    <t>N8324A</t>
  </si>
  <si>
    <t>N134AN</t>
  </si>
  <si>
    <t>PA46</t>
  </si>
  <si>
    <t>KHRL</t>
  </si>
  <si>
    <t>XAMIJ</t>
  </si>
  <si>
    <t>XAVDG</t>
  </si>
  <si>
    <t>XABAT</t>
  </si>
  <si>
    <t>G280</t>
  </si>
  <si>
    <t>N545VL</t>
  </si>
  <si>
    <t>N520VL</t>
  </si>
  <si>
    <t>GLADZ4 LULLS Y196 CANOA UB879 NOSAT NOSAT1B</t>
  </si>
  <si>
    <t>TOM524</t>
  </si>
  <si>
    <t>EGNT</t>
  </si>
  <si>
    <t>GLF5</t>
  </si>
  <si>
    <t>N77585</t>
  </si>
  <si>
    <t>VIV2193</t>
  </si>
  <si>
    <t>XAVBJ</t>
  </si>
  <si>
    <t>N27503</t>
  </si>
  <si>
    <t>2429N09019W</t>
  </si>
  <si>
    <t>1917N09503W</t>
  </si>
  <si>
    <t>LFPO</t>
  </si>
  <si>
    <t>WJA2852</t>
  </si>
  <si>
    <t>N37547</t>
  </si>
  <si>
    <t>XAVLD</t>
  </si>
  <si>
    <t>XAVLL</t>
  </si>
  <si>
    <t>TOM064</t>
  </si>
  <si>
    <t>GTUIH</t>
  </si>
  <si>
    <t>XAAMC</t>
  </si>
  <si>
    <t>CCBFW</t>
  </si>
  <si>
    <t>1935N08626W</t>
  </si>
  <si>
    <t>WJA2134</t>
  </si>
  <si>
    <t>CGWJQ</t>
  </si>
  <si>
    <t>N974AM</t>
  </si>
  <si>
    <t>N524VL</t>
  </si>
  <si>
    <t>CYOW</t>
  </si>
  <si>
    <t>2016N09459W</t>
  </si>
  <si>
    <t>N990GG</t>
  </si>
  <si>
    <t>N840AC</t>
  </si>
  <si>
    <t>LJ40</t>
  </si>
  <si>
    <t>XAMKJ</t>
  </si>
  <si>
    <t>XAVXO</t>
  </si>
  <si>
    <t>N671RR</t>
  </si>
  <si>
    <t>PC12</t>
  </si>
  <si>
    <t>SWA751</t>
  </si>
  <si>
    <t>KMCI</t>
  </si>
  <si>
    <t>N555LV</t>
  </si>
  <si>
    <t>CFJQH</t>
  </si>
  <si>
    <t>N710AB</t>
  </si>
  <si>
    <t>KHWO</t>
  </si>
  <si>
    <t>BE36</t>
  </si>
  <si>
    <t>DAL1964</t>
  </si>
  <si>
    <t>N833DN</t>
  </si>
  <si>
    <t>N995NN</t>
  </si>
  <si>
    <t>XAVAU</t>
  </si>
  <si>
    <t>N165NN</t>
  </si>
  <si>
    <t>XAVIE</t>
  </si>
  <si>
    <t>1943N09459W</t>
  </si>
  <si>
    <t>XAVDU</t>
  </si>
  <si>
    <t>N564JB</t>
  </si>
  <si>
    <t>HP1721</t>
  </si>
  <si>
    <t>N118NN</t>
  </si>
  <si>
    <t>N323DN</t>
  </si>
  <si>
    <t>HK5389</t>
  </si>
  <si>
    <t>UAL1038</t>
  </si>
  <si>
    <t>KCLE</t>
  </si>
  <si>
    <t>N68836</t>
  </si>
  <si>
    <t>N589DT</t>
  </si>
  <si>
    <t>N975JT</t>
  </si>
  <si>
    <t>TCLMB</t>
  </si>
  <si>
    <t>E545</t>
  </si>
  <si>
    <t>N8317M</t>
  </si>
  <si>
    <t>UAL1119</t>
  </si>
  <si>
    <t>WJA2536</t>
  </si>
  <si>
    <t>CYWG</t>
  </si>
  <si>
    <t>V3HII</t>
  </si>
  <si>
    <t>SWA386</t>
  </si>
  <si>
    <t>KBNA</t>
  </si>
  <si>
    <t>N37561</t>
  </si>
  <si>
    <t>TOM620</t>
  </si>
  <si>
    <t>XAVSH</t>
  </si>
  <si>
    <t>1918N09503W</t>
  </si>
  <si>
    <t>N8707P</t>
  </si>
  <si>
    <t>KSAT</t>
  </si>
  <si>
    <t>C25C</t>
  </si>
  <si>
    <t>N77544</t>
  </si>
  <si>
    <t>TOM154</t>
  </si>
  <si>
    <t>N8725L</t>
  </si>
  <si>
    <t>2429N08955W</t>
  </si>
  <si>
    <t>N541VL</t>
  </si>
  <si>
    <t>N150NN</t>
  </si>
  <si>
    <t>WJA2202</t>
  </si>
  <si>
    <t>2405N09333W</t>
  </si>
  <si>
    <t>1954N09459W</t>
  </si>
  <si>
    <t>EDW24</t>
  </si>
  <si>
    <t>LSZH</t>
  </si>
  <si>
    <t>KTMB</t>
  </si>
  <si>
    <t>GYMMD</t>
  </si>
  <si>
    <t>N37531</t>
  </si>
  <si>
    <t>DANRT</t>
  </si>
  <si>
    <t>N3765</t>
  </si>
  <si>
    <t>XAVRC</t>
  </si>
  <si>
    <t>TFL821</t>
  </si>
  <si>
    <t>EHAM</t>
  </si>
  <si>
    <t>2018N09459W</t>
  </si>
  <si>
    <t>1953N09459W</t>
  </si>
  <si>
    <t>XAEBN</t>
  </si>
  <si>
    <t>CGKFB</t>
  </si>
  <si>
    <t>CCDBO</t>
  </si>
  <si>
    <t>XAVRJ</t>
  </si>
  <si>
    <t>XAVYB</t>
  </si>
  <si>
    <t>XAVDE</t>
  </si>
  <si>
    <t>XAVRK</t>
  </si>
  <si>
    <t>N115AM</t>
  </si>
  <si>
    <t>CGEZO</t>
  </si>
  <si>
    <t>LIDAM UT23 PERGO UT17 VOMAR VOMAR1A</t>
  </si>
  <si>
    <t>LAN583</t>
  </si>
  <si>
    <t>CCBBD</t>
  </si>
  <si>
    <t>N910AU</t>
  </si>
  <si>
    <t>VIV343</t>
  </si>
  <si>
    <t>KCVG</t>
  </si>
  <si>
    <t>XAVBQ</t>
  </si>
  <si>
    <t>GOTAS PERGO VOMAR VOMAR1A</t>
  </si>
  <si>
    <t>N607JB</t>
  </si>
  <si>
    <t>XAVVF</t>
  </si>
  <si>
    <t>N7752B</t>
  </si>
  <si>
    <t>XAVLW</t>
  </si>
  <si>
    <t>N7744A</t>
  </si>
  <si>
    <t>WJA2632</t>
  </si>
  <si>
    <t>CYQB</t>
  </si>
  <si>
    <t>N7820L</t>
  </si>
  <si>
    <t>N303DN</t>
  </si>
  <si>
    <t>CGWSR</t>
  </si>
  <si>
    <t>DWI7004</t>
  </si>
  <si>
    <t>N537VL</t>
  </si>
  <si>
    <t>N7743B</t>
  </si>
  <si>
    <t>2429N08830W</t>
  </si>
  <si>
    <t>TOM242</t>
  </si>
  <si>
    <t>VOI3555</t>
  </si>
  <si>
    <t>XAVRU</t>
  </si>
  <si>
    <t>XBRCM</t>
  </si>
  <si>
    <t>N536VL</t>
  </si>
  <si>
    <t>TOM182</t>
  </si>
  <si>
    <t>2402N09337W</t>
  </si>
  <si>
    <t>LAN582</t>
  </si>
  <si>
    <t>SCEL</t>
  </si>
  <si>
    <t>2154N08559W</t>
  </si>
  <si>
    <t>XATVH</t>
  </si>
  <si>
    <t>XAVOZ</t>
  </si>
  <si>
    <t>XAVRB</t>
  </si>
  <si>
    <t>CGWBU</t>
  </si>
  <si>
    <t>WPT2151</t>
  </si>
  <si>
    <t>entry_sector</t>
  </si>
  <si>
    <t>ADEP</t>
  </si>
  <si>
    <t>BPN</t>
  </si>
  <si>
    <t>SVMI</t>
  </si>
  <si>
    <t>KIND</t>
  </si>
  <si>
    <t>KRDU</t>
  </si>
  <si>
    <t>LFPG</t>
  </si>
  <si>
    <t>KLAN</t>
  </si>
  <si>
    <t>HOU</t>
  </si>
  <si>
    <t>KSEA</t>
  </si>
  <si>
    <t>XUDUN</t>
  </si>
  <si>
    <t>KPDX</t>
  </si>
  <si>
    <t>KMKE</t>
  </si>
  <si>
    <t>RFD</t>
  </si>
  <si>
    <t>KPIT</t>
  </si>
  <si>
    <t>LTBA</t>
  </si>
  <si>
    <t>EIDW</t>
  </si>
  <si>
    <t>KCMH</t>
  </si>
  <si>
    <t>SBBR</t>
  </si>
  <si>
    <t>CYHZ</t>
  </si>
  <si>
    <t>EPWA</t>
  </si>
  <si>
    <t>SPIM</t>
  </si>
  <si>
    <t>CYXU</t>
  </si>
  <si>
    <t>CYXE</t>
  </si>
  <si>
    <t>CYQR</t>
  </si>
  <si>
    <t>EGGL</t>
  </si>
  <si>
    <t>KORF</t>
  </si>
  <si>
    <t>CYYJ</t>
  </si>
  <si>
    <t>YHM</t>
  </si>
  <si>
    <t>CYKF</t>
  </si>
  <si>
    <t>OKC</t>
  </si>
  <si>
    <t>KMSY</t>
  </si>
  <si>
    <t>KCHS</t>
  </si>
  <si>
    <t>YLW</t>
  </si>
  <si>
    <t>KLAS</t>
  </si>
  <si>
    <t>TUL</t>
  </si>
  <si>
    <t>BCN</t>
  </si>
  <si>
    <t>SVVA</t>
  </si>
  <si>
    <t>Sector</t>
  </si>
  <si>
    <t>Sector 1</t>
  </si>
  <si>
    <t>Sector 3</t>
  </si>
  <si>
    <t>Sector 5</t>
  </si>
  <si>
    <t>VSA</t>
  </si>
  <si>
    <t>Sector 7</t>
  </si>
  <si>
    <t>TGZ</t>
  </si>
  <si>
    <t>OMATO</t>
  </si>
  <si>
    <t>ACC_Adyacente</t>
  </si>
  <si>
    <t>MMEX</t>
  </si>
  <si>
    <t>KZHU</t>
  </si>
  <si>
    <t>MMTY</t>
  </si>
  <si>
    <t>MUFH</t>
  </si>
  <si>
    <t>MHCC</t>
  </si>
  <si>
    <t>MMID</t>
  </si>
  <si>
    <t>ANEPU</t>
  </si>
  <si>
    <t>440–449</t>
  </si>
  <si>
    <t>430–439</t>
  </si>
  <si>
    <t>420–429</t>
  </si>
  <si>
    <t>410–419</t>
  </si>
  <si>
    <t>400–409</t>
  </si>
  <si>
    <t>390–399</t>
  </si>
  <si>
    <t>380–389</t>
  </si>
  <si>
    <t>370–379</t>
  </si>
  <si>
    <t>360–369</t>
  </si>
  <si>
    <t>350–359</t>
  </si>
  <si>
    <t>340–349</t>
  </si>
  <si>
    <t>330–339</t>
  </si>
  <si>
    <t>320–329</t>
  </si>
  <si>
    <t>310–319</t>
  </si>
  <si>
    <t>300–309</t>
  </si>
  <si>
    <t>290–299</t>
  </si>
  <si>
    <t>280–289</t>
  </si>
  <si>
    <t>270–279</t>
  </si>
  <si>
    <t>260–269</t>
  </si>
  <si>
    <t>250–259</t>
  </si>
  <si>
    <t>Color</t>
  </si>
  <si>
    <t>2–3</t>
  </si>
  <si>
    <t>4–5</t>
  </si>
  <si>
    <t>6+</t>
  </si>
  <si>
    <t>Sector_4</t>
  </si>
  <si>
    <t>Poste_TMA</t>
  </si>
  <si>
    <t>Next_Sector</t>
  </si>
  <si>
    <t>VOMAR/XUDUN</t>
  </si>
  <si>
    <t>PAULE/SIGMA</t>
  </si>
  <si>
    <t>BPN_2</t>
  </si>
  <si>
    <t>1950N09459W</t>
  </si>
  <si>
    <t>2214N08601W</t>
  </si>
  <si>
    <t>XACUN</t>
  </si>
  <si>
    <t>XAAME</t>
  </si>
  <si>
    <t>N75428</t>
  </si>
  <si>
    <t>2007N09459W</t>
  </si>
  <si>
    <t>XAVWA</t>
  </si>
  <si>
    <t>XAVAW</t>
  </si>
  <si>
    <t>1936N09459W</t>
  </si>
  <si>
    <t>HP1718</t>
  </si>
  <si>
    <t>N143AN</t>
  </si>
  <si>
    <t>XAVBW</t>
  </si>
  <si>
    <t>CGIIZ</t>
  </si>
  <si>
    <t>N53441</t>
  </si>
  <si>
    <t>2312N08601W</t>
  </si>
  <si>
    <t>30R</t>
  </si>
  <si>
    <t>GTUII</t>
  </si>
  <si>
    <t>2147N08555W</t>
  </si>
  <si>
    <t>2010N09459W</t>
  </si>
  <si>
    <t>XAVRQ</t>
  </si>
  <si>
    <t>CCBAB</t>
  </si>
  <si>
    <t>N130AN</t>
  </si>
  <si>
    <t>2355N09346W</t>
  </si>
  <si>
    <t>1931N09459W</t>
  </si>
  <si>
    <t>2023N09459W</t>
  </si>
  <si>
    <t>1957N09459W</t>
  </si>
  <si>
    <t>LJ31</t>
  </si>
  <si>
    <t>XAVUB</t>
  </si>
  <si>
    <t>XAHSB</t>
  </si>
  <si>
    <t>2013N09459W</t>
  </si>
  <si>
    <t>2142N09459W</t>
  </si>
  <si>
    <t>XAVXT</t>
  </si>
  <si>
    <t>N559JB</t>
  </si>
  <si>
    <t>HP1716</t>
  </si>
  <si>
    <t>N615JB</t>
  </si>
  <si>
    <t>N806JB</t>
  </si>
  <si>
    <t>N7826B</t>
  </si>
  <si>
    <t>N139AN</t>
  </si>
  <si>
    <t>N954XV</t>
  </si>
  <si>
    <t>N621JB</t>
  </si>
  <si>
    <t>XAVAA</t>
  </si>
  <si>
    <t>1942N08619W</t>
  </si>
  <si>
    <t>DANRB</t>
  </si>
  <si>
    <t>XAVRS</t>
  </si>
  <si>
    <t>N533VL</t>
  </si>
  <si>
    <t>2144N09459W</t>
  </si>
  <si>
    <t>2149N09459W</t>
  </si>
  <si>
    <t>240–249</t>
  </si>
  <si>
    <t>230–239</t>
  </si>
  <si>
    <t>220–229</t>
  </si>
  <si>
    <t>210–219</t>
  </si>
  <si>
    <t>200–209</t>
  </si>
  <si>
    <t>Sector 6</t>
  </si>
  <si>
    <t>1947N09459W</t>
  </si>
  <si>
    <t>MMAA</t>
  </si>
  <si>
    <t>1934N08627W</t>
  </si>
  <si>
    <t>1932N09459W</t>
  </si>
  <si>
    <t>XAMBE</t>
  </si>
  <si>
    <t>N838AM</t>
  </si>
  <si>
    <t>2103N09459W</t>
  </si>
  <si>
    <t>CGXJR</t>
  </si>
  <si>
    <t>2210N08601W</t>
  </si>
  <si>
    <t>N527VL</t>
  </si>
  <si>
    <t>XAVSX</t>
  </si>
  <si>
    <t>N528VL</t>
  </si>
  <si>
    <t>2154N09459W</t>
  </si>
  <si>
    <t>N37541</t>
  </si>
  <si>
    <t>XATVC</t>
  </si>
  <si>
    <t>N36447</t>
  </si>
  <si>
    <t>N68811</t>
  </si>
  <si>
    <t>AAL1547</t>
  </si>
  <si>
    <t>AAL492</t>
  </si>
  <si>
    <t>N17550</t>
  </si>
  <si>
    <t>MMCP</t>
  </si>
  <si>
    <t>GYMMC</t>
  </si>
  <si>
    <t>N825AM</t>
  </si>
  <si>
    <t>HP1837</t>
  </si>
  <si>
    <t>HI1118</t>
  </si>
  <si>
    <t>N156UW</t>
  </si>
  <si>
    <t>N8766T</t>
  </si>
  <si>
    <t>N665FR</t>
  </si>
  <si>
    <t>2429N09052W</t>
  </si>
  <si>
    <t>TOM092</t>
  </si>
  <si>
    <t>JBU1051</t>
  </si>
  <si>
    <t>N957JB</t>
  </si>
  <si>
    <t>N37577</t>
  </si>
  <si>
    <t>KSDL</t>
  </si>
  <si>
    <t>C750</t>
  </si>
  <si>
    <t>CFSNQ</t>
  </si>
  <si>
    <t>CFAXD</t>
  </si>
  <si>
    <t>CCBAA</t>
  </si>
  <si>
    <t>XAEME</t>
  </si>
  <si>
    <t>HP1855</t>
  </si>
  <si>
    <t>N556UW</t>
  </si>
  <si>
    <t>N968NN</t>
  </si>
  <si>
    <t>N27520</t>
  </si>
  <si>
    <t>KTEB</t>
  </si>
  <si>
    <t>FA50</t>
  </si>
  <si>
    <t>N7748A</t>
  </si>
  <si>
    <t>HP9802</t>
  </si>
  <si>
    <t>N950RG</t>
  </si>
  <si>
    <t>N906WN</t>
  </si>
  <si>
    <t>XAVMI</t>
  </si>
  <si>
    <t>XBPXP</t>
  </si>
  <si>
    <t>1940N09459W</t>
  </si>
  <si>
    <t>N17596</t>
  </si>
  <si>
    <t>XAVLF</t>
  </si>
  <si>
    <t>CGLVU</t>
  </si>
  <si>
    <t>N538VL</t>
  </si>
  <si>
    <t>C550</t>
  </si>
  <si>
    <t>EGLL</t>
  </si>
  <si>
    <t>2212N08601W</t>
  </si>
  <si>
    <t>1937N09459W</t>
  </si>
  <si>
    <t>1948N09459W</t>
  </si>
  <si>
    <t>SKBQ</t>
  </si>
  <si>
    <t>N69813</t>
  </si>
  <si>
    <t>CGEZJ</t>
  </si>
  <si>
    <t>XAVRV</t>
  </si>
  <si>
    <t>XPPS</t>
  </si>
  <si>
    <t>N166NN</t>
  </si>
  <si>
    <t>ELURA XUDUN BEPOR BUBUN 2113N08734W UN528 UN529 UN532 RW12L</t>
  </si>
  <si>
    <t>2211N08601W</t>
  </si>
  <si>
    <t>CGJTX</t>
  </si>
  <si>
    <t>N658JB</t>
  </si>
  <si>
    <t>N958XV</t>
  </si>
  <si>
    <t>N532VL</t>
  </si>
  <si>
    <t>2339N09408W</t>
  </si>
  <si>
    <t>N945AV</t>
  </si>
  <si>
    <t>CCBHA</t>
  </si>
  <si>
    <t>1938N08623W</t>
  </si>
  <si>
    <t>2150N08556W</t>
  </si>
  <si>
    <t>HP1526</t>
  </si>
  <si>
    <t>2121N09459W</t>
  </si>
  <si>
    <t>XAVXR</t>
  </si>
  <si>
    <t>N68880</t>
  </si>
  <si>
    <t>KADS</t>
  </si>
  <si>
    <t>2429N08953W</t>
  </si>
  <si>
    <t>N499AM</t>
  </si>
  <si>
    <t>N27539</t>
  </si>
  <si>
    <t>N552VL</t>
  </si>
  <si>
    <t>HP1852</t>
  </si>
  <si>
    <t>CGKQV</t>
  </si>
  <si>
    <t>XAVLS</t>
  </si>
  <si>
    <t>N37549</t>
  </si>
  <si>
    <t>HP1730</t>
  </si>
  <si>
    <t>Sector 4</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</si>
  <si>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</si>
  <si>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</si>
  <si>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</si>
  <si>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</si>
  <si>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</si>
  <si>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</si>
  <si>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</si>
  <si>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</si>
  <si>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</si>
  <si>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</si>
  <si>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</si>
  <si>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</si>
  <si>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</si>
  <si>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</si>
  <si>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</si>
  <si>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</si>
  <si>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</si>
  <si>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</si>
  <si>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</si>
  <si>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</si>
  <si>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</si>
  <si>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</si>
  <si>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</si>
  <si>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</si>
  <si>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</si>
  <si>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</si>
  <si>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</si>
  <si>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</si>
  <si>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</si>
  <si>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</si>
  <si>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</si>
  <si>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</si>
  <si>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</si>
  <si>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KBRO</t>
  </si>
  <si>
    <t>MMCV</t>
  </si>
  <si>
    <t>MMMA</t>
  </si>
  <si>
    <t>MMNL</t>
  </si>
  <si>
    <t>MMTP</t>
  </si>
  <si>
    <t>SEQM</t>
  </si>
  <si>
    <t>BIKF</t>
  </si>
  <si>
    <t>MHPR</t>
  </si>
  <si>
    <t>MRLB</t>
  </si>
  <si>
    <t>NZAA</t>
  </si>
  <si>
    <t>TJSJ</t>
  </si>
  <si>
    <t>KAEX</t>
  </si>
  <si>
    <t>KECP</t>
  </si>
  <si>
    <t>KGSP</t>
  </si>
  <si>
    <t>KLRD</t>
  </si>
  <si>
    <t>KMFE</t>
  </si>
  <si>
    <t>KSHV</t>
  </si>
  <si>
    <t>LTFM</t>
  </si>
  <si>
    <t>MNMG</t>
  </si>
  <si>
    <t>TLC</t>
  </si>
  <si>
    <t>Sector 2</t>
  </si>
  <si>
    <t>Totals</t>
  </si>
  <si>
    <t>Hour</t>
  </si>
  <si>
    <t>Band</t>
  </si>
  <si>
    <t>Frequency</t>
  </si>
  <si>
    <t>Heat map: shows only the 5 most frequent flight-level bands in each hour from 14:00 to 22:00.</t>
  </si>
  <si>
    <t>Flight Level / Hour</t>
  </si>
  <si>
    <t>Band Start</t>
  </si>
  <si>
    <t>Low</t>
  </si>
  <si>
    <t>Medium</t>
  </si>
  <si>
    <t>High</t>
  </si>
  <si>
    <t>Very High</t>
  </si>
  <si>
    <t>Each cell shows the dominant flight-level band and, in parentheses, its frequency for the corresponding sector and hour.</t>
  </si>
  <si>
    <t>Sector / Hour</t>
  </si>
  <si>
    <t>Number of arrivals by UTC hour from 14:00 to 22:00, based on the recorded landing runway.</t>
  </si>
  <si>
    <t>UTC Hour</t>
  </si>
  <si>
    <t>TMA_Fix</t>
  </si>
  <si>
    <t>Adjacent_ACC</t>
  </si>
  <si>
    <t>No data</t>
  </si>
  <si>
    <t>Chart 6 · Arrivals by Runway 12L and 12R · Wednesday Sep 30, 2026</t>
  </si>
  <si>
    <t>2206N08601W</t>
  </si>
  <si>
    <t>N8310C</t>
  </si>
  <si>
    <t>CGEHI</t>
  </si>
  <si>
    <t>N621TX</t>
  </si>
  <si>
    <t>KODI</t>
  </si>
  <si>
    <t>HP9806</t>
  </si>
  <si>
    <t>2123N09459W</t>
  </si>
  <si>
    <t>N587DT</t>
  </si>
  <si>
    <t>N8329B</t>
  </si>
  <si>
    <t>TCLLF</t>
  </si>
  <si>
    <t>N122NN</t>
  </si>
  <si>
    <t>TAI434</t>
  </si>
  <si>
    <t>XAVSZ</t>
  </si>
  <si>
    <t>CGFJQ</t>
  </si>
  <si>
    <t>XAONE</t>
  </si>
  <si>
    <t>HBIHF</t>
  </si>
  <si>
    <t>CCBAM</t>
  </si>
  <si>
    <t>DANRG</t>
  </si>
  <si>
    <t>2159N08601W</t>
  </si>
  <si>
    <t>XAMMN</t>
  </si>
  <si>
    <t>DUTRO DCT XUDUN BEPOR BUBUN UN528 UN529 UN532 RW12L</t>
  </si>
  <si>
    <t>N17529</t>
  </si>
  <si>
    <t>N77587</t>
  </si>
  <si>
    <t>XAVLE</t>
  </si>
  <si>
    <t>1813N08746W</t>
  </si>
  <si>
    <t>2353N09349W</t>
  </si>
  <si>
    <t>XAREG</t>
  </si>
  <si>
    <t>1939N08623W</t>
  </si>
  <si>
    <t>N47512</t>
  </si>
  <si>
    <t>N312DN</t>
  </si>
  <si>
    <t>2418N08714W</t>
  </si>
  <si>
    <t>N66848</t>
  </si>
  <si>
    <t>N902AV</t>
  </si>
  <si>
    <t>N127DN</t>
  </si>
  <si>
    <t>2424N08741W</t>
  </si>
  <si>
    <t>2403N08616W</t>
  </si>
  <si>
    <t>N944AN</t>
  </si>
  <si>
    <t>2429N09011W</t>
  </si>
  <si>
    <t>N463AM</t>
  </si>
  <si>
    <t>N925NN</t>
  </si>
  <si>
    <t>N926UW</t>
  </si>
  <si>
    <t>N479AM</t>
  </si>
  <si>
    <t>AXOMU</t>
  </si>
  <si>
    <t>2429N08928W</t>
  </si>
  <si>
    <t>2116N09459W</t>
  </si>
  <si>
    <t>N67501</t>
  </si>
  <si>
    <t>KVNY</t>
  </si>
  <si>
    <t>F2TH</t>
  </si>
  <si>
    <t>1900N09508W</t>
  </si>
  <si>
    <t>2041N09459W</t>
  </si>
  <si>
    <t>ECOGY</t>
  </si>
  <si>
    <t>2407N09330W</t>
  </si>
  <si>
    <t>2148N09459W</t>
  </si>
  <si>
    <t>2416N08708W</t>
  </si>
  <si>
    <t>2129N09459W</t>
  </si>
  <si>
    <t>XAAMA</t>
  </si>
  <si>
    <t>N8777Q</t>
  </si>
  <si>
    <t>HP1822</t>
  </si>
  <si>
    <t>EVE816</t>
  </si>
  <si>
    <t>HP1823</t>
  </si>
  <si>
    <t>N934AA</t>
  </si>
  <si>
    <t>CGAMQ</t>
  </si>
  <si>
    <t>N365DN</t>
  </si>
  <si>
    <t>N37537</t>
  </si>
  <si>
    <t>FLYZA5 KELPP A766 KEHLI VOMAR VOMAR1A</t>
  </si>
  <si>
    <t>2205N08601W</t>
  </si>
  <si>
    <t>XAVXB</t>
  </si>
  <si>
    <t>2349N09354W</t>
  </si>
  <si>
    <t>2403N09336W</t>
  </si>
  <si>
    <t>XAOCA</t>
  </si>
  <si>
    <t>N357DN</t>
  </si>
  <si>
    <t>XAVBB</t>
  </si>
  <si>
    <t>2348N09355W</t>
  </si>
  <si>
    <t>XASAA</t>
  </si>
  <si>
    <t>2152N09459W</t>
  </si>
  <si>
    <t>N530VL</t>
  </si>
  <si>
    <t>MAYNR3 CANOA UB879 NOSAT HACHO LETIS APMUS UN500 UN522 UN515 ERDAM UN528 UN529 UN532 RW12L</t>
  </si>
  <si>
    <t>MATOL UT11 URTEL UT34 VOMAR AGNIX EPNEL 2133N08723W UN528 UN529 UN532 RW12L</t>
  </si>
  <si>
    <t>LIDAM UT23 PERGO XUDUN XUDUN1A</t>
  </si>
  <si>
    <t>2429N08818W</t>
  </si>
  <si>
    <t>1826N08807W</t>
  </si>
  <si>
    <t>N997AA</t>
  </si>
  <si>
    <t>XAVOA</t>
  </si>
  <si>
    <t>DANRD</t>
  </si>
  <si>
    <t>2153N08558W</t>
  </si>
  <si>
    <t>N960AV</t>
  </si>
  <si>
    <t>N368AR</t>
  </si>
  <si>
    <t>XAUUW</t>
  </si>
  <si>
    <t>KGTU</t>
  </si>
  <si>
    <t>TCLLJ</t>
  </si>
  <si>
    <t>CGITR</t>
  </si>
  <si>
    <t>HP9815</t>
  </si>
  <si>
    <t>N38443</t>
  </si>
  <si>
    <t>N841NN</t>
  </si>
  <si>
    <t>N370RV</t>
  </si>
  <si>
    <t>MATOL UT11 URTEL UT34 VOMAR AGNIX EPNEL ODLAR UN528 UN529 UN532 RW12L</t>
  </si>
  <si>
    <t>2148N08555W</t>
  </si>
  <si>
    <t>2225N08601W</t>
  </si>
  <si>
    <t>KEDC</t>
  </si>
  <si>
    <t>N821JB</t>
  </si>
  <si>
    <t>HP1854</t>
  </si>
  <si>
    <t>ELURA DCT XUDUN BEPOR BUBUN UN528 UN529 UN532 RW12L</t>
  </si>
  <si>
    <t>KHPN</t>
  </si>
  <si>
    <t>CGEMV</t>
  </si>
  <si>
    <t>N941DZ</t>
  </si>
  <si>
    <t>EINEU</t>
  </si>
  <si>
    <t>VIV2243</t>
  </si>
  <si>
    <t>KHSD</t>
  </si>
  <si>
    <t>N37532</t>
  </si>
  <si>
    <t>N8710M</t>
  </si>
  <si>
    <t>XADAT</t>
  </si>
  <si>
    <t>N118DY</t>
  </si>
  <si>
    <t>XBSCM</t>
  </si>
  <si>
    <t>2147N09459W</t>
  </si>
  <si>
    <t>ECNXA</t>
  </si>
  <si>
    <t>KPIE</t>
  </si>
  <si>
    <t>HI1026</t>
  </si>
  <si>
    <t>N729JB</t>
  </si>
  <si>
    <t>GLEX</t>
  </si>
  <si>
    <t>N535UW</t>
  </si>
  <si>
    <t>LIRN</t>
  </si>
  <si>
    <t>2402N09336W</t>
  </si>
  <si>
    <t>N848DN</t>
  </si>
  <si>
    <t>N77598</t>
  </si>
  <si>
    <t>ECNZF</t>
  </si>
  <si>
    <t>N905NN</t>
  </si>
  <si>
    <t>2144N08553W</t>
  </si>
  <si>
    <t>XAAMV</t>
  </si>
  <si>
    <t>2429N08809W</t>
  </si>
  <si>
    <t>N308DN</t>
  </si>
  <si>
    <t>2429N08947W</t>
  </si>
  <si>
    <t>2400N09340W</t>
  </si>
  <si>
    <t>2152N08557W</t>
  </si>
  <si>
    <t>2429N08837W</t>
  </si>
  <si>
    <t>N933AN</t>
  </si>
  <si>
    <t>N47505</t>
  </si>
  <si>
    <t>2359N09341W</t>
  </si>
  <si>
    <t>CZM</t>
  </si>
  <si>
    <t>CPE</t>
  </si>
  <si>
    <t>PAULE</t>
  </si>
  <si>
    <t>N958NN</t>
  </si>
  <si>
    <t>N75429</t>
  </si>
  <si>
    <t>2429N08930W</t>
  </si>
  <si>
    <t>CGZSG</t>
  </si>
  <si>
    <t>N942AV</t>
  </si>
  <si>
    <t>1955N08606W</t>
  </si>
  <si>
    <t>CFIBA</t>
  </si>
  <si>
    <t>N992AU</t>
  </si>
  <si>
    <t>1827N08811W</t>
  </si>
  <si>
    <t>2201N08601W</t>
  </si>
  <si>
    <t>N853DN</t>
  </si>
  <si>
    <t>GOTAS 1916N09357W 1915N09345W 2001N09157W 2021N09123W 2042N09045W 2049N09033W 2055N09023W NA284 2128N08926W 2132N08921W 2136N08914W 2141N08906W 2139N08859W 2138N08851W 2135N08843W BUBUN SCAHA KAROR UN505 UN528 UN529 UN532 RW12L</t>
  </si>
  <si>
    <t>FLYZA5 KELPP A766 KEHLI UL209 TABSA 2333N08948W 2323N08947W 2311N08908W 2223N08811W 2125N08719W 2124N08717W 2118N08713W 2116N08713W 2109N08708W UN529 UN532 RW12L</t>
  </si>
  <si>
    <t>NANJO3U ULAPO DCT KELVO/N0328F220 DCT SIGMA OVGED ILONI ELINO EBMIS UN505 UN528 UN529 UN532 RW12L</t>
  </si>
  <si>
    <t>MAYNR3 CANOA UB879 NOSAT 2151N08606W RIDUG UN505 UN528 UN529 UN532 RW12L</t>
  </si>
  <si>
    <t>MATOL 2331N09253W 2329N09249W 2241N08950W 2239N08942W 2146N08743W 2145N08742W UN528 UN529 UN532 RW12L</t>
  </si>
  <si>
    <t>LIDAM UT23 COFRE 2147N09320W 2147N09313W 2204N08913W 2204N08908W 2140N08734W 2139N08733W UN528 UN529 UN532 RW12L</t>
  </si>
  <si>
    <t>XBBFF</t>
  </si>
  <si>
    <t>VSA UJ9 CME 1907N09012W 1924N08935W PAULE 2007N08658W 2008N08657W 2102N08707W 2108N08703W UN529 UN532 RW12L</t>
  </si>
  <si>
    <t>N3748Y</t>
  </si>
  <si>
    <t>BANNG3 LUCKK DCT BULZI DCT PLYER DCT KNOST/N0457F360 M219 NAVVL L465 SHARQ UM463 CHINO NOSAT HACHO 2139N08617W 2138N08618W ERDAM RIDUG UN505 UN528 UN529 UN532 RW12L MMUN 2104N08650W 2105N08650W 2110N08654W ERDAM 2110N08704W 2106N08657W N0 MMUN 2104N08650W</t>
  </si>
  <si>
    <t>GLADZ4 LULLS DCT CANOA B879 OLABI 2246N08521W NOSAT HACHO LETIS 2125N08628W ERDAM UN528 UN529 UN532 RW12L</t>
  </si>
  <si>
    <t>BETES3 FOXEE Q145 HVQ DCT VLKNN/N0455F380 DCT SJI DCT LEV/N0459F370 A770 DOLPH 2729N09000W IRDOV VOMAR VOMAR1A</t>
  </si>
  <si>
    <t>GOTAS 1918N09502W 1917N09457W 2114N08949W XUDUN XUDUN1A</t>
  </si>
  <si>
    <t>ELURA XUDUN BEPOR BUBUN 2114N08737W 2118N08724W UN505 UN528 UN529 UN532 RW12L</t>
  </si>
  <si>
    <t>UJ9 AGAVE 1823N09213W 1832N09201W 1837N09154W 2041N09014W 2052N09008W 2052N09007W MD409 2059N08955W 2101N08947W XUDUN XUDUN1A</t>
  </si>
  <si>
    <t>LIDAM DCT 2144N09200W 2122N08828W UN505 UN528 UN529 UN532 RW12L</t>
  </si>
  <si>
    <t>ANX1203</t>
  </si>
  <si>
    <t>1918N09504W 1919N09454W 1922N09443W XUDUN 2118N08818W UN505 UN528 UN529 UN532 RW12L</t>
  </si>
  <si>
    <t>DUTRO DCT XUDUN 2122N08823W UN505 UN528 UN529 UN532 RW12L</t>
  </si>
  <si>
    <t>MATOL 2337N09310W VOMAR 2156N08745W O12R2 CUN RW12L</t>
  </si>
  <si>
    <t>SIMAN3A SIMAN DCT MORLI DCT SIDAL/N0465F360 DCT BENAS DCT ROA DCT 1658N08605W AMIDA DCT PAULE PAULE3H</t>
  </si>
  <si>
    <t>1929N09709W 1939N09507W 1940N09500W 1950N09431W 2054N09024W 2108N08826W KAROR UN505 UN528 UN529 UN532 RW12L</t>
  </si>
  <si>
    <t>GOTAS 1917N09447W 1919N09438W 2054N09040W 2057N09034W 2110N08818W 2113N08719W UN529 UN532 RW12L</t>
  </si>
  <si>
    <t>VSA 1810N09232W 1811N09231W 1830N09207W 2000N09008W 2107N08726W UN528 UN529 UN532 RW12L</t>
  </si>
  <si>
    <t>ELURA XUDUN 2122N08825W KAROR UN505 UN528 UN529 UN532 RW12L</t>
  </si>
  <si>
    <t>GOTAS UT65 NAKAM 1958N08726W ELINO UN295 UN529 UN532 RW12L</t>
  </si>
  <si>
    <t>1929N09825W 2046N09200W 2115N08719W 2117N08716W UN505 UN528 UN529 UN532 RW12L</t>
  </si>
  <si>
    <t>MATOL 2342N09322W VOMAR VOMAR1A</t>
  </si>
  <si>
    <t>GOTAS 2014N09239W 2020N09223W 2116N08850W BUBUN SCAHA KAROR UN505 UN528 UN529 UN532 RW12L</t>
  </si>
  <si>
    <t>1927N09757W 2114N08829W UN528 UN529 UN532 RW12L</t>
  </si>
  <si>
    <t>1959N09713W XUDUN UN528 UN529 UN532 RW12L</t>
  </si>
  <si>
    <t>MATOL UT11 LERIL VOMAR VOMAR1A</t>
  </si>
  <si>
    <t>XAILS</t>
  </si>
  <si>
    <t>2133N09715W 2155N09518W 2119N08759W UN528 UN529 UN532 RW12L</t>
  </si>
  <si>
    <t>VSA UJ9 AGAVE 1815N09226W 2058N08857W 2102N08852W 2110N08738W 2111N08736W UN540 L0 UN542</t>
  </si>
  <si>
    <t>MATOL 2340N09318W 2338N09311W 2200N08942W 2158N08938W UN505 UN528 UN529 UN532 RW12L</t>
  </si>
  <si>
    <t>CFKWS</t>
  </si>
  <si>
    <t>BETES3 AIRRA DCT GEQUE DCT FEEDS DCT ACERB DCT KERLY DCT CAMJO DCT PLYER/N0457F350 DCT ENDEW Q81 KARTR/N0457F340 Q81 TUNSL Y196 CANOA UB879 DUNOG 2342N08446W 2158N08559W 2156N08601W 2152N08610W 2147N08621W 2144N08628W 2142N08630W 2138N08631W 2136N08632W 2134N08633W RIDUG UN505 UN528 UN529 UN532 RW12L</t>
  </si>
  <si>
    <t>2045N08658W 2046N08658W 2057N08657W 2059N08658W N61S 2103N08656W 2103N08654W CN00</t>
  </si>
  <si>
    <t>GOTAS PERGO XUDUN BEPOR 2114N08745W 2113N08742W UN528 UN529 UN532 RW12L</t>
  </si>
  <si>
    <t>1959N09654W 2030N09457W XUDUN 2122N08825W 2121N08821W 2116N08734W 2116N08732W 2113N08716W 2112N08715W UN540 L0 2103N08654W RW12L</t>
  </si>
  <si>
    <t>N8793Q</t>
  </si>
  <si>
    <t>RACER8 BUM DCT LIT/N0463F370 DCT LEV A770 KEHLI UL209 X209 VOMAR AGNIX EPNEL ODLAR 2121N08713W UN528 UN529 UN532 RW12L</t>
  </si>
  <si>
    <t>1919N09542W 1919N09529W PERGO 2118N08919W BUBUN UN528 UN529 UN532 RW12L</t>
  </si>
  <si>
    <t>BETES3 AIRRA Q103 SLOJO/N0472F330 DCT EFFAY/N0470F340 Q83 JEVED Q97 WOPNR Q93 DEBRL/N0473F330 Q93 EBAYY/N0473F340 Q93 LINEY Y262 TUNSL Y196 CANOA UB879 MUPKI 2225N08516W 2207N08539W 2159N08547W 2158N08554W 2155N08600W 2155N08601W 2155N08603W 2155N08610W 2155N08620W 2155N08626W 2155N08632W 2154N08632W 2154N08638W 2154N08640W ERDAM UN529 UN532 RW12L</t>
  </si>
  <si>
    <t>1927N09506W 2115N08947W 2114N08818W 2114N08816W 2113N08726W 2113N08725W 2113N08723W UN540 N2S</t>
  </si>
  <si>
    <t>DARTZ9 TNV DCT SBI/N0457F370 A766 KEHLI UL209 X209 2351N08948W VOMAR AGNIX EPNEL 2124N08715W UN528 UN529 UN532 RW12L</t>
  </si>
  <si>
    <t>SIMAN3A SIMAN DCT AROVI DCT ANSON UM206 BTO 1636N08536W PAULE UN530 HURIN UN523 UN511 2055N08652W 2056N08700W 2059N08703W 2100N08704W 2101N08704W 2103N08705W 2104N08705W 2105N08705W 2106N08705W 2108N08703W 2108N08700W UN532 RW12L</t>
  </si>
  <si>
    <t>1902N08658W</t>
  </si>
  <si>
    <t>NOSAT HACHO LETIS APMUS 2120N08632W 2118N08633W ERDAM 2111N08703W UN529 UN532 RW12L</t>
  </si>
  <si>
    <t>2029N10314W 2041N10258W 2056N10243W 2129N10200W 2135N10148W TMN DCT 2206N09748W 2206N09747W 2156N09725W 2128N09637W 2105N09547W PERGO UT23 XUDUN 2118N08806W 2117N08802W 2115N08731W 2115N08728W UN528 UN529 UN532 RW12L</t>
  </si>
  <si>
    <t>2107N09459W</t>
  </si>
  <si>
    <t>MATOL UT11 URTEL UT34 VOMAR AGNIX EPNEL 2124N08715W 2123N08714W UN528 UN529 UN532 RW12L</t>
  </si>
  <si>
    <t>LIDAM/N0452F370 DCT 2143N09247W 2123N08836W 2123N08832W 2115N08724W 2115N08721W UN528 UN529 UN532 RW12L</t>
  </si>
  <si>
    <t>MATOL 2348N09339W 2126N08832W 2124N08829W UN505 UN528 UN529 UN532 RW12L</t>
  </si>
  <si>
    <t>LIDAM UT23 PERGO 2124N08927W 2126N08920W XUDUN BEPOR BUBUN 2113N08733W 2114N08730W 2111N08710W 2107N08703W UN532 RW12L</t>
  </si>
  <si>
    <t>1925N09726W PERGO VETRI XUDUN BEPOR BUBUN 2113N08742W 2113N08738W 2112N08726W 2112N08725W L0 CN00</t>
  </si>
  <si>
    <t>MATOL 2323N09233W 2129N08838W 2125N08827W 2125N08825W UN505 UN528 UN529 UN532 RW12L 2103N08652W 2103N08651W 2107N08647W 2110N08644W 2121N08631W 2121N08632W 2125N08633W 2124N08641W RIDUG UN505 UN528 UN529 F12L B12L3</t>
  </si>
  <si>
    <t>GOTAS 1921N09419W 1922N09414W PERGO 2118N08940W 2121N08933W XUDUN BEPOR BUBUN 2113N08741W 2113N08715W 2109N08705W UN545 CN00</t>
  </si>
  <si>
    <t>S10 S101 2109N08856W 2112N08849W BUBUN SCAHA KAROR UN505 UN528 UN529 UN532 RW12L 2107N08647W APMUS ERDAM RIDUG UN505 UN529 UN532 B12L3</t>
  </si>
  <si>
    <t>1939N09643W PERGO VETRI 2122N08903W 2122N08855W XUDUN BEPOR 2114N08747W BUBUN 2113N08714W 2107N08706W L0 CN00</t>
  </si>
  <si>
    <t>DCT FAWNS DCT BUGSY DCT SYR DCT PSB Q71 EMNEM Q103 SLOJO Q75 ENEME Q65 DOFFY Q79 MOLIE/N0456F350 Q79 FEMID/N0456F360 DCT TUNSL Y196 CANOA UB879 DUNOG 2341N08441W NOSAT NOSAT1B</t>
  </si>
  <si>
    <t>SIMAN3A SIMAN DCT AROVI DCT ANSON/N0465F360 UM206 BTO 1722N08553W 1824N08631W PAULE UN519 UN514 ELINO EBMIS UN505 UN528 UN529 UN532 RW12L</t>
  </si>
  <si>
    <t>1904N08656W</t>
  </si>
  <si>
    <t>NUBIT PERGO DCT XUDUN XUDUN1A</t>
  </si>
  <si>
    <t>NUBIT</t>
  </si>
  <si>
    <t>PEECE6 KELPP A766 KEHLI 2424N08950W 2416N08950W VOMAR AGNIX EPNEL 2135N08725W 2134N08724W 2125N08719W 2122N08717W UN529 UN532 RW12L</t>
  </si>
  <si>
    <t>HP9930</t>
  </si>
  <si>
    <t>SIMAN3A SIMAN DCT MORLI DCT SPP DCT TEKUG UM205 AMESI 1935N08625W 1940N08629W 1959N08644W HURIN 2028N08636W 2040N08645W UN511 UN519 UN514 ELINO EBMIS UN505 UN528 UN529 UN532 RW12L</t>
  </si>
  <si>
    <t>N927UW</t>
  </si>
  <si>
    <t>BEAVY9 JENDO DCT MAVRC DCT TEEEM Q75 ENEME DCT EVANZ Q109 BRUTS/N0448F320 Q109 KNOST M215 CIGAR M219 NAVVL 2358N08532W 2339N08538W 2321N08546W 2308N08549W 2250N08553W 2219N08603W HACHO LETIS APMUS UN500 UN522 UN515 ERDAM RIDUG UN505 UN528 UN529 UN532 RW12L</t>
  </si>
  <si>
    <t>EPMAR4A MUPKI 2207N08525W NOSAT HACHO LETIS APMUS UN500 2105N08645W UN522 UN515 2111N08700W 2110N08701W 2107N08659W L0 CN00</t>
  </si>
  <si>
    <t>GOTAS 1917N09446W 1917N09441W PERGO XUDUN BEPOR 2117N08802W 2117N08800W UN528 UN529 UN532 RW12L</t>
  </si>
  <si>
    <t>N37474</t>
  </si>
  <si>
    <t>SCRAM6 GLANC DCT COLZI Q52 IPTAY/N0473F320 Q52 CHOPZ DCT MGMRY DCT SJI DCT LEV/N0473F330 L214 IRDOV 2406N08803W 2404N08802W 2355N08759W 2343N08810W 2336N08816W 2321N08826W 2316N08830W 2307N08834W VOMAR AGNIX EPNEL 2133N08723W 2132N08722W 2128N08722W 2116N08718W UN529 UN532 RW12L</t>
  </si>
  <si>
    <t>CGZWS</t>
  </si>
  <si>
    <t>DCT FAWNS DCT BUGSY DCT SYR DCT VINSE/N0450F360 DCT NOOKS DCT RIELE Q103 PUPYY Q409 ENEME DCT DEANR Q109 KNOST M219 CIGAR/M077F360 M219 NAVVL 2346N08535W NOSAT HACHO LETIS APMUS 2114N08636W 2112N08637W ERDAM RIDUG UN505 UN528 UN529 UN532 RW12L</t>
  </si>
  <si>
    <t>DCT STOEN Q75 TEEEM/N0448F300 DCT ENEME DCT EVANZ Q109 KNOST DCT CIGAR M219 NAVVL 2344N08527W 2339N08527W 2328N08527W 2311N08532W 2206N08549W NOSAT HACHO LETIS 2127N08626W 2126N08627W ERDAM RIDUG UN505 UN528 UN529 UN532 RW12L</t>
  </si>
  <si>
    <t>MATOL 2342N09327W 2342N09326W 2338N09319W XUDUN BEPOR BUBUN 2113N08731W UN540 L0 CN00</t>
  </si>
  <si>
    <t>ETBOD2W ETBOD UL577 ITMAD/N0449F400 UL577 DUKTA 2011N08455W 2019N08505W 2022N08510W 2026N08515W 2028N08520W 2038N08606W UN519 UN514 ELINO EBMIS UN505 UN528 UN529 UN532 RW12L</t>
  </si>
  <si>
    <t>2028N08522W</t>
  </si>
  <si>
    <t>DCT WAVEY DCT EMJAY Q167 ZJAAY Q97 SAWED Q64 GUILD Q409 ENEME/N0456F360 DCT CTY DCT KNOST M215 CIGAR/N0452F300 M215 MINOW 2459N08638W 2449N08642W 2436N08651W 2419N08702W 2417N08702W VOMAR AGNIX 2147N08736W 2125N08725W 2114N08718W UN529 UN532 RW12L</t>
  </si>
  <si>
    <t>2415N08703W</t>
  </si>
  <si>
    <t>LET7553</t>
  </si>
  <si>
    <t>MATOL 2333N09259W 2330N09253W XUDUN BEPOR BUBUN 2113N08739W 2113N08735W UN529 UN532 RW12L</t>
  </si>
  <si>
    <t>HK5320</t>
  </si>
  <si>
    <t>LLIX2A KOTIN UN653 ARORO/N0459F360 UN653 SPP/N0453F380 UM205 AMESI 1754N08534W 1821N08550W 1903N08610W 1924N08622W 1939N08630W 1950N08636W 2001N08639W 2009N08642W 2030N08642W UN519 UN514 ELINO EBMIS UN505 UN528 UN529 UN532 RW12L</t>
  </si>
  <si>
    <t>1932N09817W 2054N09143W 2055N09134W XUDUN 2120N08813W BUBUN 2113N08735W UN528 UN529 UN532 RW12L</t>
  </si>
  <si>
    <t>CLVIN3 STAZE DCT FLM J43 VXV DCT THRSR DCT HONID DCT HEVVN DCT PLYER DCT KNOST M219 CIGAR/N0455F300 M219 NAVVL L465 SHARQ 2342N08533W NOSAT HACHO LETIS 2129N08626W UN515 ERDAM RIDUG UN505 UN528 UN529 UN532 RW12L</t>
  </si>
  <si>
    <t>TOBK1S VASIL UL423 PULOX DCT ARORO DCT PML UN653 SPP/N0455F350 UM205 TEKUG/N0452F340 UM205 SIGMA SIGMA2H</t>
  </si>
  <si>
    <t>1929N09809W 2049N09202W 2051N09152W XUDUN BEPOR BUBUN 2113N08737W 2113N08736W 2113N08731W UN529 UN532 RW12L</t>
  </si>
  <si>
    <t>N8732S</t>
  </si>
  <si>
    <t>TERPZ8 RRSIN DCT GSO Q75 ENEME DCT EVANZ Q109 KNOST M219 NAVVL L465 SHARQ 2341N08531W TELCO NOSAT 2151N08606W 2144N08621W UN500 UN522 UN515 ERDAM RIDUG UN505 UN528 UN529 UN532 RW12L</t>
  </si>
  <si>
    <t>1929N09706W 1955N09453W 1958N09443W 2043N09155W 2046N09144W XUDUN XUDUN1A</t>
  </si>
  <si>
    <t>N662JB</t>
  </si>
  <si>
    <t>DORMR3 CIGAR M219 NAVVL L465 SHARQ UM463 CHINO 2317N08536W 2221N08553W HACHO LETIS APMUS 2112N08639W ERDAM RIDUG UN505 UN528 UN529 UN532 RW12L</t>
  </si>
  <si>
    <t>DCT BIGGY Q75 MURPH/N0464F340 Q75 ENEME DCT EVANZ Q109 KNOST M215 PISAD UM215 NUDIS UT38 LEVAT 2253N08849W 2247N08850W 2238N08847W VOMAR/N0394F210 VOMAR1A</t>
  </si>
  <si>
    <t>GOTAS PERGO XUDUN BEPOR BUBUN 2113N08727W 2112N08723W UN529 UN532 RW12L</t>
  </si>
  <si>
    <t>KANAL 1751N09420W 1753N09415W 1754N09413W 1757N09408W PERGO XUDUN BEPOR BUBUN 2113N08727W UN529 UN532 RW12L</t>
  </si>
  <si>
    <t>MATOL UT11 URTEL UT34 VOMAR AGNIX EPNEL 2134N08723W UN528 UN529 UN532 RW12L</t>
  </si>
  <si>
    <t>N979UY</t>
  </si>
  <si>
    <t>GLADZ4 LULLS Y196 CANOA UB879 OLABI 2242N08446W NOSAT HACHO LETIS APMUS 2114N08636W 2110N08639W 2114N08655W 2112N08703W 2111N08703W UN529 UN532 RW12L</t>
  </si>
  <si>
    <t>2035N10310W 2043N10259W 2046N10248W 2045N10243W 2044N10237W 2043N10226W 2050N10203W 2125N09516W 2117N09447W PERGO 2122N08826W 2113N08721W UN529 UN532 RW12L</t>
  </si>
  <si>
    <t>2120N09459W</t>
  </si>
  <si>
    <t>BANNG3 LUCKK DCT BULZI DCT PLYER DCT KNOST M219 NAVVL L465 SHARQ 2342N08535W NOSAT HACHO LETIS APMUS 2110N08639W 2109N08640W 2113N08658W 2113N08703W 2111N08703W UN529 UN532 RW12L</t>
  </si>
  <si>
    <t>MATOL UT11 OTOGU 2248N09105W 2245N09058W 2246N09058W 2242N09050W XUDUN BEPOR BUBUN 2113N08734W UN529 UN532 RW12L</t>
  </si>
  <si>
    <t>FLYZA5 ANKRR L208 DUTNA UL208 URTEL 2226N08950W 2225N08944W 2221N08937W 2208N08935W 2200N08928W 2152N08927W XUDUN BEPOR BUBUN 2113N08737W UN529 UN532 RW12L</t>
  </si>
  <si>
    <t>FAWNS DCT BUGSY DCT SYR DCT HAR DCT MRB/N0457F360 DCT LDN DCT LYH DCT GSO DCT SLOJO Q75 ENEME DCT CTY DCT KNOST M219 CULLY/M077F360 M219 NAVVL 2410N08533W 2210N08556W 2149N08623W LETIS APMUS UN500 UN522 UN515 ERDAM RIDUG UN505 UN528 UN529 UN532 RW12L</t>
  </si>
  <si>
    <t>MATOL UT11 OTOGU 2256N09124W 2251N09111W 2247N09106W 2212N08957W 2158N08952W 2200N08949W 2149N08946W 2139N08937W 2136N08932W XUDUN BEPOR BUBUN 2113N08736W UN529 UN532 RW12L</t>
  </si>
  <si>
    <t>GOTAS 1924N09433W 1926N09427W PERGO VOMAR AGNIX EPNEL 2133N08724W UN529 UN532 RW12L</t>
  </si>
  <si>
    <t>SWA318</t>
  </si>
  <si>
    <t>N274WN</t>
  </si>
  <si>
    <t>FSHUN4 PLUMR DCT DOWNN DCT RSW/N0468F350 DCT KARTR/N0465F360 DCT LULLS Y196 CANOA UB879 NOSAT HACHO LETIS APMUS 2111N08644W 2111N08651W 2114N08700W 2114N08703W 2112N08704W UN529 UN532 RW12L</t>
  </si>
  <si>
    <t>N650RA</t>
  </si>
  <si>
    <t>JPOOL8 TNV DCT KELPP A766 KEHLI UA770 TABSA 2345N08948W 2338N08948W VOMAR AGNIX EPNEL 2125N08718W UN528 UN529 UN532 RW12L</t>
  </si>
  <si>
    <t>CGYLP</t>
  </si>
  <si>
    <t>BETES3 ERI DCT EWC DCT CKB DCT COBBE DCT SLOJO Q103 EMCET Q69 BLAAN DCT TEEEM Q75 ENEME DCT DEANR Q109 KNOST M219 CIGAR/M079F380 M219 NAVVL 2347N08531W 2315N08532W WALKY 2204N08554W 2200N08603W 2200N08606W 2159N08606W 2152N08617W LETIS APMUS UN522 UN515 ERDAM RIDUG UN505 UN528 UN529 UN532 RW12L</t>
  </si>
  <si>
    <t>BANNG3 LUCKK DCT BULZI DCT PLYER/N0452F320 DCT KNOST M219 BUUOY/N0453F340 M219 NAVVL L465 SHARQ UM463 CHINO 2311N08543W NOSAT HACHO LETIS ERDAM 2113N08704W UN528 UN529 UN532 RW12L</t>
  </si>
  <si>
    <t>DCT RBV Q430 COPES Q75 ENEME DCT EVANZ DCT KNOST DCT CIGAR M219 NAVVL 2359N08530W 2206N08557W 2158N08602W 2157N08604W 2150N08612W LETIS 2131N08629W 2125N08640W ERDAM UN529 UN532 RW12L</t>
  </si>
  <si>
    <t>MATOL UT11 OTOGU 2240N09045W XUDUN BEPOR 2114N08744W 2114N08740W 2112N08730W 2112N08729W UN529 UN532 RW12L</t>
  </si>
  <si>
    <t>B764 BZE B764 ANEPU B764 CZM UB879 TEFMO 2051N08702W 2052N08703W 2101N08703W 2102N08703W 2106N08702W UN152 L0 CN00</t>
  </si>
  <si>
    <t>MATOL UT11 OTOGU 2249N09108W XUDUN XUDUN1A</t>
  </si>
  <si>
    <t>SWA216</t>
  </si>
  <si>
    <t>DCT BACEN DCT BLOKR DCT BEKKI DCT ENL J71 MEM J35 MCB/N0464F370 J35 LEV A770 KEHLI UL209 BETAS DCT VOMAR VOMAR1A</t>
  </si>
  <si>
    <t>FLYZA5 ANKRR L208 DUTNA UL208 URTEL UT34 VOMAR AGNIX EPNEL 2133N08723W 2132N08722W 2121N08716W 2120N08715W UN505 UN528 UN529 UN532 RW12L</t>
  </si>
  <si>
    <t>2207N09539W 2207N09524W 2201N09453W COFRE PERGO XUDUN BEPOR 2117N08800W 2116N08756W UN528 UN529 UN532 RW12L</t>
  </si>
  <si>
    <t>2204N09459W</t>
  </si>
  <si>
    <t>BANNG3 LUCKK DCT BULZI DCT PLYER DCT KNOST/N0460F340 M219 NAVVL L465 SHARQ 2359N08531W 2214N08559W 2205N08608W LETIS APMUS 2121N08631W 2118N08632W 2116N08652W 2114N08703W 2113N08704W 2111N08704W UN528 UN529 UN532 RW12L</t>
  </si>
  <si>
    <t>SIMAN3A SIMAN DCT AROVI DCT ANSON UM206 BTO 1650N08610W 1828N08706W 1847N08711W 1853N08715W 1854N08715W 1914N08731W 1915N08732W 1918N08733W 1929N08740W 1937N08746W 1945N08749W 1945N08747W 1947N08747W 2013N08748W 2016N08741W 2039N08713W 2041N08712W 2058N08709W 2108N08707W 2109N08702W UN529 UN532 RW12L</t>
  </si>
  <si>
    <t>1847N08711W</t>
  </si>
  <si>
    <t>N14502</t>
  </si>
  <si>
    <t>MATOL UT11 URTEL UT34 VOMAR 2202N08750W 2158N08748W 2144N08734W 2141N08732W 2138N08726W 2130N08716W 2129N08711W 2126N08709W UN528 UN529 UN532 RW12L</t>
  </si>
  <si>
    <t>RST1 ALO DCT WELTS/N0464F330 DCT CARIN DCT MCB/N0462F350 J35 LEV L214 IRDOV 2416N08807W 2325N08805W 2320N08804W 2318N08804W 2311N08803W 2202N08737W 2158N08735W 2128N08715W 2116N08704W UN529 UN532 RW12L</t>
  </si>
  <si>
    <t>MATOL UT11 URTEL UT34 VOMAR 2205N08754W 2202N08751W 2137N08728W 2134N08725W 2127N08716W 2127N08715W 2122N08714W UN528 UN529 UN532 RW12L</t>
  </si>
  <si>
    <t>N986AN</t>
  </si>
  <si>
    <t>BEAVY9 JENDO DCT MAVRC DCT TEEEM Q75 ENEME DCT EVANZ Q109 KNOST M215 CIGAR M219 NAVVL 2413N08536W 2254N08550W 2248N08554W 2245N08557W 2238N08603W 2218N08621W 2215N08625W 2213N08627W 2206N08633W 2204N08635W 2143N08633W 2139N08633W 2124N08656W 2123N08659W 2123N08703W 2123N08704W 2122N08707W 2120N08708W UN528 UN529 UN532 RW12L</t>
  </si>
  <si>
    <t>LET7883</t>
  </si>
  <si>
    <t>N8727M</t>
  </si>
  <si>
    <t>CHUUC6 ARG DCT MCB J35 LEV A770 ALGAE 2504N08952W X209 2406N08937W VOMAR AGNIX 2148N08736W 2125N08717W 2124N08715W UN529 UN532 RW12L</t>
  </si>
  <si>
    <t>N828RX</t>
  </si>
  <si>
    <t>MMJC</t>
  </si>
  <si>
    <t>2002N09605W 2040N09142W 2042N09132W PERGO XUDUN BEPOR 2116N08755W UN540 UN545 RW12R</t>
  </si>
  <si>
    <t>CFPRP</t>
  </si>
  <si>
    <t>DCT OMROD DCT IGVUX DCT TOVIS DCT DAPOP DCT GGW DCT VKING DCT LBF DCT RASCL/N0457F370 DCT FSM DCT ELD DCT LEV A770 DOLPH/M077F370 A770 ALGAE 2517N08953W 2431N08951W 2423N08950W 2418N08945W VOMAR VOMAR1A</t>
  </si>
  <si>
    <t>MAYNR3 CANOA UB879 DUNOG 2257N08347W 2252N08353W NOSAT HACHO LETIS APMUS UN500 UN522 UN515 2113N08658W 2113N08659W 2112N08703W 2109N08702W UN532 RW12L</t>
  </si>
  <si>
    <t>DCT BACEN DCT BLOKR DCT BEKKI DCT ENL/N0478F320 DCT SQS/N0473F330 DCT LEV A770 ALGAE 2529N08954W X209 2404N08949W 2355N08949W 2352N08945W 2321N08932W VOMAR VOMAR1A</t>
  </si>
  <si>
    <t>N8316H</t>
  </si>
  <si>
    <t>DRURY5 JALAR DCT MEI J31 LEV/N0463F370 A770 ALGAE 2516N08953W 2414N08950W 2409N08949W 2355N08949W 2348N08947W 2315N08936W 2311N08914W 2307N08909W VOMAR VOMAR1A</t>
  </si>
  <si>
    <t>DARTZ9 TNV DCT SBI A766 KELPP 2535N09041W 2439N09016W 2356N08953W 2351N08951W TABSA 2338N08948W 2330N08948W VOMAR 2202N08751W UN505 UN528 UN529 UN532 RW12L</t>
  </si>
  <si>
    <t>DCT BIGGY Q75 GVE/N0465F340 Q75 ENEME DCT EVANZ Q109 KNOST M219 NAVVL L465 SHARQ UM463 CHINO 2251N08552W 2228N08612W 2221N08616W 2220N08617W 2214N08620W 2147N08626W 2141N08627W 2128N08632W 2117N08637W 2115N08638W UN522 UN515 2114N08701W 2115N08702W 2114N08704W 2113N08705W 2112N08704W 2110N08703W UN529 UN532 RW12L</t>
  </si>
  <si>
    <t>2241N08601W</t>
  </si>
  <si>
    <t>PEECE6 KELPP 2513N09024W 2436N08954W X209 2411N08949W 2403N08949W VOMAR AGNIX 2153N08742W UN505 UN528 UN529 UN532 RW12L</t>
  </si>
  <si>
    <t>LIDAM UT23 MUNDA 2129N09113W 2128N09100W 2208N08758W 2134N08725W 2126N08718W UN528 UN529 UN532 RW12L</t>
  </si>
  <si>
    <t>GOTAS PERGO VOMAR 2207N08756W 2141N08733W 2139N08732W 2130N08722W 2121N08713W UN528 UN529 UN532 RW12L</t>
  </si>
  <si>
    <t>DARTZ9 TNV DCT SBI A766 KEHLI 2426N08950W 2417N08951W 2347N08956W 2315N09001W 2306N08950W 2300N08949W 2259N08948W 2253N08946W 2210N08802W 2154N08745W 2150N08741W 2135N08726W UN528 UN529 UN532 RW12L</t>
  </si>
  <si>
    <t>N887NN</t>
  </si>
  <si>
    <t>DCT BACEN DCT BLOKR DCT BEKKI DCT ENL/N0453F360 DCT SQS/N0449F370 DCT LEV A770 ALGAE 2512N08953W 2355N08949W 2351N08949W VOMAR AGNIX EPNEL ODLAR UN528 UN529 UN532 RW12L</t>
  </si>
  <si>
    <t>TELE2F ISREN UL780 VAKUD/N0445F360 UL780 TBG UN420 SPP/N0439F370 UM205 TEKUG/N0438F360 UM205 AMESI 1800N08515W 1853N08604W 1906N08618W 1909N08622W 1913N08630W 1916N08634W 1919N08638W 1930N08650W 1943N08656W 1945N08657W 1950N08659W 2016N08654W CZ11 2104N08707W 2109N08708W 2114N08707W UN528 UN529 UN532 RW12L</t>
  </si>
  <si>
    <t>1921N08640W</t>
  </si>
  <si>
    <t>LIDAM UT23 PERGO UT17 AXIDO 2203N08808W 2204N08805W 2149N08741W 2146N08739W 2143N08735W 2141N08734W 2129N08720W 2125N08713W UN528 UN529 UN532 RW12L</t>
  </si>
  <si>
    <t>NOVMA1X NOVMA L620 SAM N19 ADKIK DCT UNFIT DCT PENWU DCT NICXI DCT BAKUR DCT DIGAN DCT DOGAL/M084F400 DCT 5430N02000W DCT 54N030W DCT 52N040W DCT 48N050W/N0480F400 DCT NICSO DCT CARAC/M084F400 DCT NOVOK M201 VEGAA Y493 TUBBS/N0479F400 DCT OZENA/N0475F430 DCT HIBAC DCT TRV DCT SWAGS DCT LULLS DCT CANOA UB879 DUNOG 2307N08433W 2259N08455W 2213N08541W HACHO LETIS APMUS UN500 UN522 UN515 ERDAM RIDUG UN505 UN528 UN529 UN532 RW12L</t>
  </si>
  <si>
    <t>2155N08600W</t>
  </si>
  <si>
    <t>N597JB</t>
  </si>
  <si>
    <t>2404N08518W DCT 2248N08702W 2244N08709W AGNIX EPNEL ODLAR VIKSI UN505 UN528 UN529 UN532 RW12L</t>
  </si>
  <si>
    <t>2333N08601W</t>
  </si>
  <si>
    <t>BANNG3 LUCKK DCT BULZI DCT PLYER DCT KNOST/N0466F340 M219 NAVVL L465 SHARQ UM463 TELCO 2423N08540W 2419N08551W 2409N08608W 2404N08613W 2309N08702W 2304N08708W 2253N08717W 2250N08720W AGNIX EPNEL ODLAR VIKSI UN505 UN528 UN529 UN532 RW12L</t>
  </si>
  <si>
    <t>2403N08614W</t>
  </si>
  <si>
    <t>N965JT</t>
  </si>
  <si>
    <t>DCT RBV Q430 COPES Q75 ENEME DCT EVANZ DCT KNOST DCT CIGAR M219 NAVVL 2446N08543W 2331N08641W 2244N08727W 2241N08729W AGNIX EPNEL 2136N08725W UN528 UN529 UN532 RW12L</t>
  </si>
  <si>
    <t>DCT MAYNR DCT CANOA B879 MUPKI 2215N08530W 2208N08539W 2206N08541W HACHO LETIS APMUS UN500 UN522 UN515 ERDAM 2115N08702W 2116N08703W 2114N08706W UN528 UN529 UN532 RW12L</t>
  </si>
  <si>
    <t>MATOL UT11 URTEL UT34 VOMAR AGNIX EPNEL 2130N08720W 2127N08714W 2125N08711W UN505 UN528 UN529 UN532 RW12L</t>
  </si>
  <si>
    <t>GOTAS PERGO XUDUN 2127N08838W 2123N08837W 2122N08831W 2122N08830W 2120N08812W UN528 UN529 UN532 RW12L</t>
  </si>
  <si>
    <t>GOTAS PERGO 2200N08814W 2202N08811W 2125N08721W UN528 UN529 UN532 RW12L</t>
  </si>
  <si>
    <t>GOTAS PERGO 2130N08916W 2132N08910W XUDUN XUDUN1A</t>
  </si>
  <si>
    <t>ATUMA4C ATUMA UH225 NAGEL UH225 TIRNA/N0439F350 UH225 SAP UG521 KORTI 1606N08814W PAULE 1956N08715W 1958N08711W 2020N08700W 2022N08659W UN519 UN514 ELINO UN528 UN529 UN532 RW12L</t>
  </si>
  <si>
    <t>DCT BACEN DCT BLOKR DCT BEKKI DCT ENL DCT HENSY/N0478F330 DCT MERDN/N0475F340 DCT LEV/N0478F330 A770 ALGAE 2511N08953W 2506N08953W VOMAR AGNIX EPNEL 2125N08716W UN529 UN532 RW12L</t>
  </si>
  <si>
    <t>SWA169</t>
  </si>
  <si>
    <t>N1804U</t>
  </si>
  <si>
    <t>MATOL UT11 OTOGU 2249N09108W 2248N09105W 2138N08849W 2137N08846W 2130N08820W 2129N08816W 2123N08750W 2119N08738W UN528 UN529 UN532 RW12L</t>
  </si>
  <si>
    <t>N454AL</t>
  </si>
  <si>
    <t>MATOL UT11 LERIL 2303N09143W 2156N08930W 2154N08927W 2124N08753W 2123N08751W UN505 UN528 UN529 UN532 RW12L</t>
  </si>
  <si>
    <t>1917N09518W 1917N09511W PERGO 2149N08836W 2152N08830W 2141N08817W 2140N08817W 2137N08815W 2126N08741W 2120N08732W UN528 UN529 UN532 RW12L</t>
  </si>
  <si>
    <t>N903TF</t>
  </si>
  <si>
    <t>KXNA</t>
  </si>
  <si>
    <t>GA5C</t>
  </si>
  <si>
    <t>DCT WUNEB DCT JODOX DCT DOOMS DCT LEV A770 KEHLI VOMAR AGNIX EPNEL 2128N08719W UN528 UN529 UN532 RW12L</t>
  </si>
  <si>
    <t>1632N09253W 1639N09234W 1636N09228W 1638N09227W 1702N09153W 1929N08804W 1947N08752W 2003N08750W 2005N08750W 2006N08750W TQO2 BUBUN OTROV 2113N08739W 2114N08735W 2116N08725W 2116N08723W 2110N08704W F12L UN531</t>
  </si>
  <si>
    <t>MATOL UT11 URTEL 2217N08854W 2216N08848W AGNIX EPNEL ODLAR VIKSI UN505 UN528 UN529 UN532 RW12L</t>
  </si>
  <si>
    <t>LIDAM UT23 PERGO 2130N08916W 2133N08909W AGNIX 2147N08735W 2142N08726W 2139N08724W 2127N08717W UN528 UN529 UN532 RW12L</t>
  </si>
  <si>
    <t>N803DN</t>
  </si>
  <si>
    <t>MATOL UT11 URTEL UT34 VOMAR AGNIX EPNEL 2134N08724W UN528 UN529 UN532 RW12L</t>
  </si>
  <si>
    <t>JDUBB4 RRSIN DCT GSO Q75 SLOJO/N0465F340 Q75 ENEME DCT EVANZ Q109 KNOST M219 NAVVL L465 SHARQ UM463 WALKY 2208N08556W 2207N08558W 2204N08607W 2155N08619W 2147N08622W 2142N08624W 2131N08633W 2128N08635W 2128N08653W 2125N08704W 2122N08706W UN528 UN529 UN532 RW12L</t>
  </si>
  <si>
    <t>N156AN</t>
  </si>
  <si>
    <t>BEAVY9 JENDO DCT MAVRC DCT TEEEM Q75 ENEME DCT EVANZ Q109 KNOST M215 PISAD UM215 NUDIS 2321N08802W 2321N08806W 2316N08821W 2315N08823W 2313N08832W 2250N08851W 2241N08853W 2238N08854W VOMAR AGNIX EPNEL ODLAR 2122N08714W UN528 UN529 UN532 RW12L</t>
  </si>
  <si>
    <t>GLADZ4 LULLS Y196 CANOA UB879 NOSAT 2141N08615W 2138N08618W 2118N08640W 2116N08641W 2117N08658W 2116N08703W 2114N08704W 2114N08705W B12L2 UN705 UN532 RW12L</t>
  </si>
  <si>
    <t>2358N08531W 2352N08534W 2346N08535W 2338N08539W 2318N08549W 2314N08557W 2309N08607W 2320N08709W 2320N08710W 2322N08717W 2317N08745W 2316N08749W 2316N08753W 2307N08818W 2301N08831W 2248N08840W 2244N08841W VOMAR VOMAR1A</t>
  </si>
  <si>
    <t>N1805U</t>
  </si>
  <si>
    <t>TERPZ8 RRSIN DCT GSO Q75 ENEME DCT EVANZ Q109 KNOST M219 NAVVL L465 SHARQ UM463 TELCO 2247N08544W 2230N08558W 2218N08603W 2209N08609W 2206N08613W 2152N08628W 2142N08635W 2139N08633W 2127N08640W 2120N08644W 2118N08645W 2119N08653W 2119N08713W UN505 UN528 UN529 UN532 RW12L</t>
  </si>
  <si>
    <t>MATOL UT11 URTEL 2222N08926W 2222N08921W EPNEL ODLAR VIKSI UN505 UN528 UN529 UN532 RW12L</t>
  </si>
  <si>
    <t>XCLRD</t>
  </si>
  <si>
    <t>1931N09701W PERGO 2118N08923W 2119N08919W 2138N08842W 2141N08838W EPNEL ODLAR VIKSI UN505 UN528 UN529 UN532 RW12L</t>
  </si>
  <si>
    <t>MATOL UT11 URTEL/N0472F290 UT34 VOMAR VOMAR1A</t>
  </si>
  <si>
    <t>MINOW PISAD UM215 ALKIM 2335N08734W VOMAR AGNIX EPNEL 2125N08716W UN528 UN529 UN532 RW12L</t>
  </si>
  <si>
    <t>FLYZA5 ANKRR L208 DUTNA UL208 ODKOT 2336N09054W VOMAR AGNIX EPNEL UN528 UN529 UN532 RW12L</t>
  </si>
  <si>
    <t>1629N09258W 1625N09254W 1643N09249W SAXAV DCT 1929N08807W 1933N08755W 1937N08748W PAULE 1959N08710W 2026N08700W 2031N08659W 2031N08656W 2036N08653W UN519 UN514 ELINO EBMIS UN505 UN528 UN529 UN532 RW12L</t>
  </si>
  <si>
    <t>MATOL UT11 OTOGU 2251N09113W XUDUN BEPOR BUBUN 2113N08730W UN528 UN529 UN532 RW12L</t>
  </si>
  <si>
    <t>HP9816</t>
  </si>
  <si>
    <t>SIMAN3A SIMAN DCT AROVI DCT ANSON UM206 BTO 1656N08607W AMIDA/N0456F340 DCT 1918N08722W 1925N08723W 1933N08731W 1938N08734W PAULE 1956N08715W 2002N08709W 2021N08705W 2024N08702W UN519 UN514 ELINO EBMIS UN505 UN528 UN529 UN532 RW12L</t>
  </si>
  <si>
    <t>LIDAM DCT 2130N09114W XUDUN BEPOR BUBUN 2110N08734W TL515 UN529 UN532 RW12L</t>
  </si>
  <si>
    <t>GOTAS PERGO VOMAR AGNIX EPNEL ODLAR 2120N08713W UN528 UN529 UN532 RW12L</t>
  </si>
  <si>
    <t>HK5424</t>
  </si>
  <si>
    <t>TOBK1S VASIL UL423 PULOX/N0460F360 DCT ARORO DCT PML UN653 SPP UM205 AMESI 1824N08555W 1829N08600W SIGMA SIGMA2H</t>
  </si>
  <si>
    <t>N8716B</t>
  </si>
  <si>
    <t>MATOL 2327N09244W 2324N09236W XUDUN BEPOR BUBUN UN528 UN529 UN532 RW12L</t>
  </si>
  <si>
    <t>DCT AUR DCT VILDA DCT RAB UA770 BIBES UM207 ATUTO 1928N09029W 1943N09022W 1948N09016W XUDUN BEPOR BUBUN UN528 UN529 UN532 RW12L</t>
  </si>
  <si>
    <t>ATUTO</t>
  </si>
  <si>
    <t>MATOL XUDUN 2120N08816W BUBUN UN540 L0 CN00</t>
  </si>
  <si>
    <t>MAYNR3 CANOA UB879 DUNOG 2357N08503W 2350N08534W 2349N08539W 2336N08641W 2333N08644W 2330N08645W 2323N08647W 2202N08719W 2158N08720W UN528 UN529 UN532 RW12L</t>
  </si>
  <si>
    <t>2343N08601W</t>
  </si>
  <si>
    <t>MATOL XUDUN BEPOR 2113N08745W UN528 UN529 UN532 RW12L</t>
  </si>
  <si>
    <t>MATOL XUDUN BEPOR BUBUN UN528 UN529 UN532 RW12L</t>
  </si>
  <si>
    <t>GOTAS 1925N09501W 1929N09448W PERGO 2121N08837W BUBUN UN528 UN529 UN532 RW12L</t>
  </si>
  <si>
    <t>PEECE6 KELPP A766 KEHLI 2209N08758W UN528 UN529 UN532 RW12L</t>
  </si>
  <si>
    <t>NANJO3U ULAPO DCT 1756N08601W 1941N08618W HURIN 2024N08635W UN519 UN514 2104N08705W 2108N08703W UN529 UN532 RW12L</t>
  </si>
  <si>
    <t>CFSKZ</t>
  </si>
  <si>
    <t>YVR DCT MLP DCT BIL DCT KD90U DCT KD72A DCT OBH DCT BUM DCT KK42G DCT LIT DCT MCB J35 LEV L214 PLNDR/M079F350 L214 DAGGR 2509N08827W 2438N08820W 2340N08807W 2207N08731W UN528 UN529 UN532 RW12L</t>
  </si>
  <si>
    <t>1910N09710W 1911N09613W GOTAS 1944N09403W 1948N09353W 2121N08831W 2121N08823W 2120N08822W UN540 L0 CN00</t>
  </si>
  <si>
    <t>N728AV</t>
  </si>
  <si>
    <t>TOBK1S VASIL UL423 PULOX DCT ARORO DCT PML UN653 SPP UM205 TEKUG/N0459F340 UM205 AMESI HURIN UN523 UN511 UN519 UN514 ELINO EBMIS UN505 UN528 UN529 UN532 RW12L</t>
  </si>
  <si>
    <t>KOW90</t>
  </si>
  <si>
    <t>KALB</t>
  </si>
  <si>
    <t>N90FX</t>
  </si>
  <si>
    <t>NAVVL 2417N08708W VOMAR AGNIX EPNEL 2129N08719W UN528 UN529 UN532 RW12L</t>
  </si>
  <si>
    <t>N872DN</t>
  </si>
  <si>
    <t>MATOL XUDUN 2122N08814W 2115N08738W 2114N08736W UN528 UN529 UN532 RW12L</t>
  </si>
  <si>
    <t>TFF821</t>
  </si>
  <si>
    <t>N321EJ</t>
  </si>
  <si>
    <t>GLADZ4 LULLS Y196 CANOA UB879 WALKY 2206N08544W 2157N08605W HACHO LETIS APMUS 2107N08641W 2105N08642W ERDAM RIDUG UN505 UN528 UN529 UN532 RW12L</t>
  </si>
  <si>
    <t>XAKDN</t>
  </si>
  <si>
    <t>MATOL XUDUN BEPOR BUBUN 2112N08728W UN528 UN529 UN532 RW12L</t>
  </si>
  <si>
    <t>LIDAM 2156N09434W 2155N09431W XUDUN BEPOR BUBUN UN528 UN529 UN532 RW12L</t>
  </si>
  <si>
    <t>1942N09759W 1935N09514W 1935N09459W PERGO 2124N08927W 2125N08925W XUDUN 2116N08812W UN528 UN529 UN532 RW12L</t>
  </si>
  <si>
    <t>GOTAS PERGO 2121N08840W 2116N08826W 2115N08822W 2114N08820W 2113N08815W UN528 UN529 UN532 RW12L</t>
  </si>
  <si>
    <t>TELE2F ISREN/N0448F360 UL780 TORIL/N0448F380 UL780 TBG UN420 SPP/N0449F370 UM205 TEKUG/N0440F360 UM205 AMESI 1908N08551W 1914N08554W 1948N08614W 1950N08616W UN519 2102N08659W 2102N08700W 2104N08704W 2104N08705W 2106N08705W 2108N08704W UN529 UN532 RW12L</t>
  </si>
  <si>
    <t>1947N08614W</t>
  </si>
  <si>
    <t>NOVMA L620 SAM N19 ADKIK DCT FONZU DCT LESLU DCT DINIM/M083F360 DCT 5130N02000W 51N030W 4830N04000W 44N050W DCT SOORY/M083F380 M204 SUMRS/N0481F380 A699 NUCAR DCT VKZ DCT EYW DCT CANOA UB879 DUNOG 2321N08424W NOSAT HACHO LETIS APMUS 2120N08632W 2118N08633W 2115N08700W 2112N08702W UN529 UN532 RW12L</t>
  </si>
  <si>
    <t>LIDAM UT23 COFRE 2145N09307W 2123N08834W 2122N08828W UN528 UN529 UN532 RW12L</t>
  </si>
  <si>
    <t>MATOL 2329N09250W XUDUN BEPOR BUBUN 2113N08741W 2113N08737W UN528 UN529 UN532 RW12L</t>
  </si>
  <si>
    <t>MATOL UT11 URTEL UT34 VOMAR 2204N08752W UN528 UN529 UN532 RW12L</t>
  </si>
  <si>
    <t>MATOL UT11 URTEL 2209N08805W 2202N08755W UN540 UN545 CN00</t>
  </si>
  <si>
    <t>BARDI DCT RIVRO/N0492F340 DCT BANAL/M085F340 DCT 43N020W/M085F360 44N030W 44N040W 43N050W 40N060W/M085F380 DCT SELIM/M085F380 M203 SNAGY/N0492F380 DCT PBI DCT EYW DCT CANOA UB879 MUPKI 2217N08518W 2208N08522W 2158N08532W 2154N08536W 2145N08543W 2144N08559W ERDAM UN528 UN529 UN532 RW12L</t>
  </si>
  <si>
    <t>GOTAS/N0459F370 UT65 NUGAD 1914N09208W 1914N09204W 1919N09158W 1921N09155W 1952N09118W 2010N09052W XUDUN BEPOR BUBUN 2113N08737W UN528 UN529 UN532 RW12L</t>
  </si>
  <si>
    <t>Chart 1: Operations by BPN Entry Hour and Sector · Thursday Oct 1, 2026 (14:00–22:00 UTC)</t>
  </si>
  <si>
    <t>Table 2 · Frequency of Entry Flight Levels (FL) into MMID ACC by Hour · Thursday Oct 1, 2026 (14:00–22:00 UTC)</t>
  </si>
  <si>
    <t>Table 3 · Most Frequent Entry Flight Level (FL) by Hour and Sector · Thursday Oct 1, 2026</t>
  </si>
  <si>
    <t>Chart 4 · Arrivals by Hour and MMUN TMA Entry Point · Thursday Oct 1, 2026 (14:00–22:00 UTC)</t>
  </si>
  <si>
    <t>Chart 5 · Arrivals by MMID ACC Entry Hour and BPN · Thursday 1, 2026 (14:00–22:00 UTC)</t>
  </si>
  <si>
    <t>Chart 6 · Arrivals by Runway 12L and 12R · Thursday Oct 1, 2026</t>
  </si>
  <si>
    <t>N731AW</t>
  </si>
  <si>
    <t>MATOL UT11 LERIL 2305N09148W XUDUN 2121N08821W UN528 UN529 UN532 RW12L</t>
  </si>
  <si>
    <t>OBOKA6G OBOKA Z28 DIBIR DCT BUDIP DCT GISEB DCT RAVLO Y70 OTBED L60 MOGMO/N0471F360 L60 PENIL M144 BAGSO DCT ULTAG DCT DOGAL/M082F360 NATG 5430N03000W/M082F370 NATG BUDAR/M081F380 DCT CARAC M201 DRYED DCT ONGOT DCT SNAGY/N0473F380 DCT STIFF DCT WOLFO DCT VKZ DCT MAXIM DCT MUPKI 2242N08539W 2243N08557W 2243N08604W 2244N08604W 2244N08608W 2244N08610W 2245N08619W 2246N08630W 2247N08636W 2232N08704W 2229N08711W 2154N08722W 2152N08723W UN528 UN529 UN532 RW12L</t>
  </si>
  <si>
    <t>2243N08601W</t>
  </si>
  <si>
    <t>PODOX DCT TOBGA DCT DOBIM DCT PIGOS DCT BODRU DCT KOTIT DCT ETREK DCT NOQAS DCT LERGA DCT CNA DCT GALOF DCT GATMO DCT RIVAK/M085F340 DCT SIVIR DCT 46N010W DCT 47N020W DCT 47N030W DCT 47N040W/M085F360 DCT 46N050W/N0493F360 DCT SUPRY DCT CARAC/M085F360 M201 NOVOK/M085F380 M201 VEGAA Y493 TUBBS/N0485F380 DCT OZENA DCT MAJIK DCT INDRO DCT PHK DCT SWAGS DCT LULLS DCT CANOA UB879 DUNOG 2343N08448W 2302N08515W 2206N08543W 2156N08548W EMOSA 2131N08634W 2130N08635W 2127N08646W 2127N08647W 2124N08656W 2115N08702W UN529 UN532 RW12L</t>
  </si>
  <si>
    <t>EMOSA</t>
  </si>
  <si>
    <t>KNOST 2515N08737W 2510N08738W 2431N08740W VOMAR AGNIX EPNEL ODLAR UN528 UN529 UN532 RW12L</t>
  </si>
  <si>
    <t>FLYZA5 KELPP 2437N08958W X209 2359N08947W 2348N08945W 2339N08939W 2331N08932W VOMAR AGNIX EPNEL UN528 UN529 UN532 RW12L</t>
  </si>
  <si>
    <t>BETES3 FOXEE Q145 HVQ/N0465F360 DCT VLKNN DCT SJI DCT LEV/N0464F370 A770 DOLPH/M079F370 A770 KEHLI VOMAR AGNIX EPNEL UN528 UN529 UN532 RW12L</t>
  </si>
  <si>
    <t>MATOL 2344N09327W XUDUN BEPOR BUBUN UN528 UN529 UN532 RW12L</t>
  </si>
  <si>
    <t>UJ9 NOPON 1849N09148W 1851N09146W 1856N09141W 1858N09143W 1913N09138W 1948N09130W 2002N09128W 2016N09129W 2021N09129W 2026N09126W 2033N09104W 2116N08845W 2117N08841W BEPOR 2116N08758W 2115N08756W UN528 UN529 UN532 RW12L</t>
  </si>
  <si>
    <t>GLADZ4 LULLS DCT CANOA B879 WALKY 2159N08548W 2139N08604W 2128N08628W RIDUG UN528 UN529 UN532 RW12L</t>
  </si>
  <si>
    <t>2149N08556W</t>
  </si>
  <si>
    <t>CZM7C CZM B879 TEFMO ELINO UN528 B12L3</t>
  </si>
  <si>
    <t>ELURA DCT XUDUN 2121N08818W 2116N08734W UN528 UN529 UN532 RW12L</t>
  </si>
  <si>
    <t>XACAP</t>
  </si>
  <si>
    <t>S10 2055N08936W 2056N08935W 2056N08933W 2103N08916W 2103N08914W 2109N08820W UN505 UN528 UN529 UN532 RW12L</t>
  </si>
  <si>
    <t>2159N09459W 2158N09457W 2158N09449W 2139N09106W XUDUN 2121N08821W 2115N08725W UN528 UN529 UN532 RW12L</t>
  </si>
  <si>
    <t>GOTAS PERGO 2122N08833W UN505 UN528 UN529 UN532 RW12L</t>
  </si>
  <si>
    <t>DUTRO DCT 2108N08932W BUBUN SCAHA KAROR UN505 UN528 UN529 UN532 RW12L 2104N08651W 2111N08643W 2114N08650W RIDUG UN505</t>
  </si>
  <si>
    <t>HP1836</t>
  </si>
  <si>
    <t>SIMAN3A SIMAN DCT MORLI DCT SPP/N0450F360 DCT TEKUG UM205 AMESI 1931N08624W 1938N08628W UN519 2055N08700W 2055N08714W 2049N08705W 2051N08658W L11 EBMIS UN505 UN528 UN529 UN532 RW12L</t>
  </si>
  <si>
    <t>LET5989</t>
  </si>
  <si>
    <t>MATOL 2349N09340W 2347N09334W XUDUN BEPOR BUBUN SCAHA KAROR UN505 UN528 UN529 UN532 RW12L</t>
  </si>
  <si>
    <t>GOTAS DCT 1931N09422W 1938N09404W XUDUN BEPOR BUBUN SCAHA KAROR UN505 UN528 UN529 UN532 RW12L</t>
  </si>
  <si>
    <t>2011N09912W 2008N09512W 2009N09505W 2102N09056W 2104N09049W XUDUN BEPOR BUBUN SCAHA KAROR UN505 UN528 UN529 UN532 RW12L</t>
  </si>
  <si>
    <t>MATOL 2343N09326W XUDUN BEPOR BUBUN 2113N08725W NOVEV UN540 UN545 RW12R</t>
  </si>
  <si>
    <t>1917N09603W DCT 1918N09559W 1920N09550W OMPAN XUDUN BEPOR BUBUN 2113N08741W UN540 UN545 RW12R</t>
  </si>
  <si>
    <t>GOTAS XUDUN XUDN1A</t>
  </si>
  <si>
    <t>RW22C SM501 2004N09911W 2011N09905W 2008N09850W XUDUN XUDN1A</t>
  </si>
  <si>
    <t>2040N09459W</t>
  </si>
  <si>
    <t>2413N09504W 2401N09431W URTEL 2222N08924W 2147N08753W UN506 UN540 UN545 RW12R</t>
  </si>
  <si>
    <t>1935N09805W 1931N09508W 2046N09122W 2049N09117W 2107N09055W 2108N09055W 2113N09047W XUDUN BEPOR BUBUN UN540 UN545 RW12R</t>
  </si>
  <si>
    <t>MATOL 2340N09318W 2337N09309W VOMAR VOMR1A</t>
  </si>
  <si>
    <t>1918N09514W 2101N09016W NA287 XUDUN XUDN1A</t>
  </si>
  <si>
    <t>1942N09736W 2055N09156W 2101N09109W XUDUN XUDN1A</t>
  </si>
  <si>
    <t>1920N09811W 2038N09250W 2051N09213W 2102N09108W XUDUN XUDN1A</t>
  </si>
  <si>
    <t>TOBK4R VASIL UL423 ILTUR/N0452F380 DCT IRATA UN420 SPP UM205 SIGMA OVGED ILONI HURIN UN523 UN511 UN519 UN514 ELINO UN540 UN545 RW12R</t>
  </si>
  <si>
    <t>1054N08038W/N0468F400 DCT PELRA 1700N08348W CISNE UN420 OMIRO 1835N08457W 1848N08508W 1913N08539W 1936N08607W 1939N08612W 1943N08618W UN519 UN514 ELINO UN540 UN545 RW12R</t>
  </si>
  <si>
    <t>N904DH</t>
  </si>
  <si>
    <t>USBUS1A USBUS UJ16 XUDUN XUDN1A</t>
  </si>
  <si>
    <t>N69816</t>
  </si>
  <si>
    <t>VESKO UT11 LERIL 2300N09146W XUDUN XUDN1A</t>
  </si>
  <si>
    <t>2117N09728W 2123N08948W 2118N08819W 2117N08813W 2114N08730W 2114N08727W UN540 UN545 RW12R</t>
  </si>
  <si>
    <t>VSA UJ9 AGAVE 1824N09212W 2107N08845W 2111N08840W 2111N08820W UN540 L0 CN00</t>
  </si>
  <si>
    <t>2042N08708W 2045N08709W</t>
  </si>
  <si>
    <t>XAMJE</t>
  </si>
  <si>
    <t>GOTAS 1917N09459W XUDUN 2120N08812W UN528 UN529 UN532 RW12L</t>
  </si>
  <si>
    <t>MATOL 2331N09255W XUDUN 2120N08815W UN540 2105N08657W CN00</t>
  </si>
  <si>
    <t>N8320J</t>
  </si>
  <si>
    <t>RACER8 BUM DCT LIT DCT LEV/N0458F390 A770 DOLPH 2733N09001W 2429N08812W 2418N08807W VOMAR AGNIX EPNEL UN505 UN528 UN529 UN532 RW12L</t>
  </si>
  <si>
    <t>1918N09516W 1918N09510W 2043N09118W 2121N08833W 2122N08830W UN505 UN528 UN529 UN532 RW12L</t>
  </si>
  <si>
    <t>SIMAN3A SIMAN DCT AROVI DCT ANSON UM206 BTO 1626N08559W 1915N08710W 1952N08724W 1955N08724W 2012N08726W 2035N08724W 2038N08725W 2101N08729W 2109N08724W UN505 UN528 UN529 UN532 RW12L</t>
  </si>
  <si>
    <t>1857N08702W</t>
  </si>
  <si>
    <t>GOTAS 2032N09145W XUDUN BEPOR BUBUN UN528 UN529 UN532 RW12L</t>
  </si>
  <si>
    <t>MATOL UT11 OTOGU XUDUN BEPOR 2115N08750W 2114N08748W UN528 UN529 UN532 RW12L</t>
  </si>
  <si>
    <t>1947N09716W 2113N09004W 2121N08951W 2134N08945W XUDUN BEPOR 2115N08754W 2115N08752W UN528 UN529 UN532 RW12L</t>
  </si>
  <si>
    <t>BETES3 FOXEE Q145 HVQ DCT VLKNN DCT MEI DCT PLNDR/M079F330 L214 IRDOV 2427N08811W 2420N08809W 2400N08802W 2343N08801W 2334N08800W 2329N08803W 2309N08808W 2249N08804W 2231N08819W VOMAR AGNIX 2149N08738W 2147N08736W UN528 UN529 UN532 RW12L</t>
  </si>
  <si>
    <t>1916N09530W 1916N09522W 2007N09306W 2119N08838W 2120N08833W UN505 UN528 UN529 UN532 RW12L</t>
  </si>
  <si>
    <t>1940N09742W 2009N09550W 2024N09533W 2039N09514W PERGO XUDUN BEPOR 2119N08758W UN505 UN528 UN529 UN532 RW12L</t>
  </si>
  <si>
    <t>MATOL 2308N09156W 2305N09149W VOMAR AGNIX EPNEL 2126N08720W UN528 UN529 UN532 RW12L</t>
  </si>
  <si>
    <t>S10 MD600 MD609 MD604 2004N08808W 2003N08759W 2005N08756W 2009N08751W 2050N08719W EBMIS UN528 UN529 UN532 RW12L</t>
  </si>
  <si>
    <t>DARTZ9 TNV DCT VUH L207 MUSYL/N0458F370 L207 IPSEV UL207 X207 2358N09218W 2352N09215W VOMAR AGNIX 2145N08734W 2129N08721W UN528 UN529 UN532 RW12L</t>
  </si>
  <si>
    <t>ELURA DCT 2113N08939W 2122N08931W XUDUN 2118N08805W 2117N08803W 2114N08731W O12R2 N2S CN00</t>
  </si>
  <si>
    <t>MATOL UT11 URTEL UT34 VOMAR AGNIX EPNEL 2136N08726W UN528 UN529 UN532 RW12L</t>
  </si>
  <si>
    <t>BETES3 AIRRA Q103 ASBUR/N0457F340 Q103 SLOJO Q75 ENEME Q65 DOFFY Q79 MOLIE/N0453F350 Q79 FEMID/N0453F360 DCT TUNSL Y196 CANOA UB879 NOSAT HACHO LETIS APMUS UN500 UN522 UN515 ERDAM 2113N08704W UN528 UN529 UN532 RW12L</t>
  </si>
  <si>
    <t>N37510</t>
  </si>
  <si>
    <t>MATOL 2353N09350W 2550N09535W 2547N09537W MATOL 2340N09339W 2340N09338W 2318N09255W 2253N09157W XUDUN XUDUN1A</t>
  </si>
  <si>
    <t>2150N09717W 2126N09129W 2126N09128W 2124N09115W XUDUN BEPOR 2117N08802W 2116N08759W UN528 UN529 UN532 RW12L</t>
  </si>
  <si>
    <t>GOTAS PERGO VOMAR AGNIX EPNEL 2124N08715W 2122N08713W UN528 UN529 UN532 RW12L</t>
  </si>
  <si>
    <t>SIMAN3A SIMAN DCT AROVI DCT ANSON UM206 BTO 1617N08603W 1720N08627W SIGMA OVGED 1950N08625W 2000N08634W 2007N08642W 2013N08644W UN519 UN514 2104N08705W 2109N08708W 2109N08707W UN528 UN529 UN532 RW12L</t>
  </si>
  <si>
    <t>DCT FAWNS DCT BUGSY DCT NIPPY DCT PONCT/N0459F340 Q437 VILLS Q409 SMELI/N0457F360 Q409 CRPLR DCT EARZZ Q131 WAALT Y289 BAHAA AR17 VKZ DCT TUNSL Y196 CANOA UB879 NOSAT HACHO LETIS APMUS UN500 UN522 UN515 2114N08659W 2114N08703W 2112N08704W UN528 UN529 UN532 RW12L</t>
  </si>
  <si>
    <t>IPSEV 2430N09232W 2737N09346W 2726N09402W IPSEV UL207 X207 2358N09218W 2351N09214W VOMAR VOMAR1A</t>
  </si>
  <si>
    <t>LIDAM UT23 PERGO XUDUN BEPOR BUBUN 2113N08729W 2113N08726W UN528 UN529 UN532 RW12L</t>
  </si>
  <si>
    <t>SIMAN3A SIMAN DCT AROVI DCT ANSON UM206 BTO DCT KIRAP DCT 1725N08609W SIGMA OVGED 1952N08626W 2006N08635W 2016N08644W UN519 UN514 2105N08707W 2109N08709W 2110N08708W UN528 UN529 UN532 RW12L</t>
  </si>
  <si>
    <t>LIDAM/N0459F350 DCT PERGO DCT XUDUN BEPOR BUBUN 2113N08723W 2114N08701W UN529 UN532 RW12L</t>
  </si>
  <si>
    <t>GOTAS 1921N09429W 1922N09425W 2026N09149W 2028N09146W XUDUN BEPOR 2118N08804W 2115N08737W 2115N08735W 2115N08734W UN505 UN528 UN529 UN532 RW12L</t>
  </si>
  <si>
    <t>JCOBY4 SCOOB DCT EARZZ Q131 WAALT Y289 BAHAA DCT SAXXN/N0461F340 Y262 LULLS Y196 CANOA UB879 NOSAT 2154N08606W 2151N08615W RIDUG UN505 UN528 UN529 UN532 RW12L</t>
  </si>
  <si>
    <t>N994AN</t>
  </si>
  <si>
    <t>DARTZ9 TNV DCT VUH L207 IPSEV VOMAR AGNIX 2139N08729W UN505 UN528 UN529 UN532 RW12L</t>
  </si>
  <si>
    <t>N131NN</t>
  </si>
  <si>
    <t>ICONS8 NOOKS DCT CAE DCT SSI DCT CRG DCT RSW/N0462F350 DCT FIPES/N0465F340 DCT WIGNA DCT LULLS DCT CANOA UB879 DUNOG 2320N08427W 2228N08538W 2220N08547W 2219N08550W 2212N08600W 2204N08609W 2156N08619W 2152N08625W 2130N08637W 2127N08639W 2124N08645W 2124N08647W ERDAM UN528 UN529 UN532 RW12L</t>
  </si>
  <si>
    <t>DCT OOD DCT TEBEE DCT HAYDO DCT TRPOD Q409 CRPLR DCT EARZZ Q131 WAALT AR17 ACMED/N0452F340 AR17 HIBAC DCT THNDR DCT KARTR DCT LULLS DCT CANOA UB879 DUNOG 2316N08412W 2308N08445W 2302N08507W 2206N08547W 2203N08550W 2157N08617W 2154N08621W 2153N08625W ERDAM UN529 UN532 RW12L</t>
  </si>
  <si>
    <t>RNG2B RNG UN653 SPP UM205 SIGMA OVGED ILONI 2038N08645W ELINO UN528 UN529 UN532 RW12L</t>
  </si>
  <si>
    <t>MAYNR3 CANOA UB879 DUNOG 2311N08429W 2241N08509W 2212N08542W 2210N08545W 2204N08550W 2153N08601W 2150N08606W 2147N08608W ERDAM 2112N08703W 2111N08703W UN529 UN532 RW12L</t>
  </si>
  <si>
    <t>N862NN</t>
  </si>
  <si>
    <t>ILEXY4 ZENZI DCT IAH DCT VUH L207 SEAGL 2454N09251W 2455N09251W 2435N09241W VOMAR AGNIX 2139N08728W 2128N08720W 2127N08719W UN528 UN529 UN532 RW12L</t>
  </si>
  <si>
    <t>2429N09229W</t>
  </si>
  <si>
    <t>SMLTZ3 WALET DCT ZPLEN DCT OTK DCT CTY DCT PIE DCT KARTR Q81 TUNSL/N0467F340 Y196 CANOA UB879 DUNOG 2319N08431W 2316N08434W 2207N08549W 2203N08553W 2149N08604W 2144N08608W ERDAM UN528 UN529 UN532 RW12L</t>
  </si>
  <si>
    <t>DCT WAVEY DCT EMJAY Q167 ZJAAY Q97 DEBRL Q93 MALET/N0454F330 Q93 FOBIN/N0455F340 Q93 LINEY Y262 LULLS Y196 CANOA UB879 DUNOG 2325N08411W 2320N08429W NOSAT 2151N08605W 2145N08611W ERDAM UN528 UN529 UN532 RW12L</t>
  </si>
  <si>
    <t>BARII3 SINKR DCT IIU/N0467F340 DCT HITMN DCT MERDN DCT LEV 2910N09006W 2521N08905W 2515N08901W 2439N08828W 2425N08823W 2413N08828W 2401N08840W 2347N08853W 2325N08847W 2305N08844W VOMAR AGNIX 2141N08730W 2121N08714W 2120N08714W 2118N08712W UN529 UN532 RW12L</t>
  </si>
  <si>
    <t>2429N08825W</t>
  </si>
  <si>
    <t>DCT ELVAE DCT NECCK DCT WHITE Q409 SMELI/N0466F340 Q409 CRPLR DCT EARZZ Q131 PRONI/N0457F360 Q131 WAALT Y289 BAHAA DCT SAXXN Y262 LULLS Y196 CANOA UB879 WALKY 2208N08538W 2155N08549W 2148N08557W 2142N08605W 2140N08608W 2115N08659W 2114N08701W 2113N08702W UN529 UN532 RW12L</t>
  </si>
  <si>
    <t>1934N09738W 1933N09650W 1932N09616W 1932N09615W 1931N09605W 1947N09519W 1947N09518W 1946N09520W 2001N09502W 2007N09455W 2023N09436W 2026N09431W 2028N09416W 2028N09412W XUDUN BEPOR 2115N08753W 2114N08732W 2114N08729W 2112N08716W UN529 UN532 RW12L</t>
  </si>
  <si>
    <t>1918N09504W 1917N09501W 1917N09457W 1919N09418W PERGO XUDUN BEPOR BUBUN 2114N08734W 2113N08732W 2112N08719W UN529 UN532 RW12L</t>
  </si>
  <si>
    <t>1919N09511W 1916N09418W 1916N09356W PERGO XUDUN 2118N08805W 2116N08743W 2115N08739W 2112N08717W UN529 UN532 RW12L</t>
  </si>
  <si>
    <t>EPMAR4A 2242N08437W 2213N08531W 2209N08536W 2150N08602W 2144N08609W 2141N08613W 2138N08619W 2124N08648W 2119N08655W 2116N08659W 2115N08701W UN529 UN532 RW12L</t>
  </si>
  <si>
    <t>FEISE1B FEISE J25 SLP UT147 TMN UJ14 TAM/N0457F370 UT23 ONBUL 2207N09637W LIDAM 2157N09447W 2157N09421W 2152N09315W PERGO 2122N08827W B12L2 F12L</t>
  </si>
  <si>
    <t>KANAL 1739N09500W 1743N09450W MID 2120N08832W 2117N08746W 2116N08740W UN528 UN529 UN532 RW12L</t>
  </si>
  <si>
    <t>FLYZA5 MUSYL L207 IPSEV UL207 X207 2413N09224W 2407N09221W 2213N08808W 2149N08740W 2148N08739W UN505 UN528 UN529 UN532 RW12L</t>
  </si>
  <si>
    <t>TOBK1S VASIL UL423 PULOX DCT ARORO DCT PML UN653 SEKMA/N0455F380 UN653 SPP UM205 SIGMA OVGED ILONI HURIN UN523 UN511 UN519 UN514 ELINO UN540 UN529 UN532 RW12L</t>
  </si>
  <si>
    <t>2158N09505W 2203N09436W 2206N09415W 2157N09339W PERGO 2121N08837W 2116N08731W 2115N08727W 2112N08714W UN529 UN532 RW12L</t>
  </si>
  <si>
    <t>CONLE5 SCOOB DCT EARZZ Q131 WAALT Y289 BAHAA DCT SAXXN Y262 LULLS Y196 CANOA UB879 WALKY 2212N08539W 2211N08541W 2205N08556W HACHO 2136N08619W 2134N08622W 2126N08638W 2124N08642W 2120N08651W 2116N08702W 2114N08705W UN528 UN529 UN532 RW12L</t>
  </si>
  <si>
    <t>N834JB</t>
  </si>
  <si>
    <t>GLADZ4 LULLS Y196 CANOA UB879 MUPKI 2214N08534W 2155N08552W 2148N08602W 2118N08654W 2114N08659W 2114N08700W 2111N08701W UN529 UN532 RW12L</t>
  </si>
  <si>
    <t>DAGGR 2434N08812W 2429N08809W 2411N08801W 2347N08751W VOMAR 2200N08749W UN505 UN528 UN529 UN532 RW12L</t>
  </si>
  <si>
    <t>N276WN</t>
  </si>
  <si>
    <t>FSHUN4 PLUMR DCT DOWNN DCT RSW DCT KARTR/N0472F360 DCT LULLS Y196 CANOA UB879 OLABI 2256N08500W 2248N08519W 2229N08527W 2211N08534W 2158N08537W HACHO LETIS APMUS 2121N08631W VIS3 2114N08657W 2114N08702W 2111N08704W 2110N08703W UN529 UN532 RW12L</t>
  </si>
  <si>
    <t>ILEXY4 ZENZI DCT VUH L207 IPSEV VOMAR AGNIX UN505 UN528 UN529 UN532 RW12L</t>
  </si>
  <si>
    <t>N37420</t>
  </si>
  <si>
    <t>FLYZA5 MUSYL L207 IPSEV 2425N09230W 2420N09227W VOMAR/N0483F230 2201N08750W UN505 UN528 UN529 UN532 RW12L</t>
  </si>
  <si>
    <t>GANDY8 SABEE DCT CYY DCT KARTR/N0453F340 DCT TUNSL Y196 CANOA UB879 DUNOG 2304N08434W 2259N08456W 2224N08518W 2215N08531W 2215N08544W 2215N08552W 2215N08611W HACHO LETIS APMUS UN500 UN522 UN515 ERDAM RIDUG UN505 UN528 UN529 UN532 RW12L</t>
  </si>
  <si>
    <t>GOTAS 1943N09322W 1948N09312W XUDUN 2119N08812W 2118N08801W 2118N08755W UN528 UN529 UN532 RW12L</t>
  </si>
  <si>
    <t>BETES3 AIRRA DCT ACERB/N0456F380 DCT KERLY DCT CAMJO DCT PLYER/N0458F350 DCT ENDEW Q81 FIPES/N0456F360 Q81 TUNSL Y196 CANOA UB879 MUPKI 2216N08533W 2210N08539W 2158N08552W HACHO 2136N08619W 2135N08620W ERDAM 2114N08703W UN529 UN532 RW12L</t>
  </si>
  <si>
    <t>2355N09352W 2346N09318W URTEL UT34 VOMAR 2204N08753W 2202N08751W UN528 UN529 UN532 RW12L</t>
  </si>
  <si>
    <t>JERON2A JERON UH227 EMBIN/N0412F320 UH227 PESGA 1658N08851W 1718N08843W 1739N08834W PAULE PAULE3H</t>
  </si>
  <si>
    <t>DCT BACEN DCT BLOKR DCT BEKKI DCT ENL J71 MEM/N0477F340 J35 MCB/N0475F350 J35 LEV L214 DAGGR 2433N08813W 2428N08814W 2418N08817W VOMAR AGNIX EPNEL ODLAR 2119N08712W UN528 UN529 UN532 RW12L</t>
  </si>
  <si>
    <t>FAWNS DCT BUGSY DCT NIPPY DCT PONCT DCT SAX DCT SBJ DCT ARD DCT OOD DCT TRPOD Q409 CRPLR DCT EARZZ Q131 WAALT Y289 BAHAA/N0461F360 DCT HIBAC DCT VKZ DCT TUNSL Y196 CANOA UB879 OLABI 2244N08505W 2238N08513W 2220N08530W 2212N08539W HACHO LETIS APMUS UN500 UN522 UN515 ERDAM RIDUG UN505 UN528 UN529 UN532 RW12L</t>
  </si>
  <si>
    <t>SIMAN3A SIMAN DCT AROVI DCT ANSON UM206 BTO 1652N08620W AMIDA/N0464F340 DCT PAULE 1952N08721W 2004N08711W 2007N08708W HURIN UN523 UN511 UN519 UN514 ELINO EBMIS UN505 UN528 UN529 UN532 RW12L</t>
  </si>
  <si>
    <t>N635FR</t>
  </si>
  <si>
    <t>POUNC2 POUNC DCT GRGIA DCT ARNNY DCT SJI DCT LEV/N0467F330 L214 DAGGR 2445N08756W 2430N08752W 2425N08751W 2354N08739W 2342N08747W 2327N08750W 2308N08757W 2305N08757W VOMAR AGNIX EPNEL 2132N08722W UN528 UN529 UN532 RW12L</t>
  </si>
  <si>
    <t>2427N08751W</t>
  </si>
  <si>
    <t>B764 BZE 1747N08810W BUKKY B764 ANEPU B764 CZM UB879 TEFMO 2101N08706W 2104N08707W 2106N08707W 2108N08706W O12R2 UN152 T30L6</t>
  </si>
  <si>
    <t>N8726H</t>
  </si>
  <si>
    <t>DRURY5 JALAR DCT MEI J31 LEV/N0475F350 L214 DAGGR 2514N08801W 2425N08755W 2406N08758W 2352N08804W VOMAR VOMAR1A</t>
  </si>
  <si>
    <t>2427N08752W</t>
  </si>
  <si>
    <t>MAYNR3 CANOA UB879 OLABI 2159N08440W 2130N08446W 2123N08453W 2136N08604W 2137N08604W 2137N08607W 2126N08625W 2123N08629W 2119N08646W 2118N08652W 2118N08653W UN529 UN532 RW12L</t>
  </si>
  <si>
    <t>2134N08548W</t>
  </si>
  <si>
    <t>N367DN</t>
  </si>
  <si>
    <t>BANNG3 LUCKK DCT BULZI DCT HEVVN DCT PLYER DCT ENDEW Q81 TUNSL/N0462F360 Y196 CANOA UB879 OLABI 2235N08447W 2159N08452W 2155N08458W 2144N08553W KESPO 2133N08614W ERDAM UN528 UN529 UN532 RW12L</t>
  </si>
  <si>
    <t>N14506</t>
  </si>
  <si>
    <t>SLEEK2 SLEEK DCT EZEEE/N0465F330 DCT MQP DCT IAH DCT VUH L207 IPSEV UL207 X207 2410N09223W 2403N09220W VOMAR/N0479F210 AGNIX EPNEL 2138N08727W UN528 UN529 UN532 RW12L</t>
  </si>
  <si>
    <t>2358N09402W 2402N09348W 2410N09331W 2407N09317W 2403N09308W 2342N09231W 2338N09223W VOMAR 2159N08747W 2120N08712W 2119N08712W 2117N08711W 2113N08709W UN529 UN532 RW12L</t>
  </si>
  <si>
    <t>2411N09324W</t>
  </si>
  <si>
    <t>N300FB</t>
  </si>
  <si>
    <t>EPIC</t>
  </si>
  <si>
    <t>GOTAS UT65 GOTAS PERGO XUDUN 2120N08818W 2117N08753W 2117N08751W UN540 UN545 RW12R</t>
  </si>
  <si>
    <t>N8734Q</t>
  </si>
  <si>
    <t>CHUUC6 ARG DCT MCB J35 LEV L214 DAGGR 2437N08800W 2430N08759W 2421N08758W 2419N08803W 2412N08809W VOMAR VOMAR1A</t>
  </si>
  <si>
    <t>2429N08759W</t>
  </si>
  <si>
    <t>DCT ELVAE DCT NECCK DCT WHITE Q409 SMELI/N0466F340 Q409 CRPLR DCT EARZZ Q131 WAALT Y289 BAHAA DCT SAXXN Y262 LULLS Y196 CANOA UB879 OLABI 2233N08440W 2204N08455W 2155N08502W 2153N08508W 2141N08527W HACHO LETIS APMUS UN500 UN522 2109N08651W 2111N08654W 2114N08656W ERDAM RIDUG UN505 UN528 UN529 UN532 RW12L</t>
  </si>
  <si>
    <t>2140N08551W</t>
  </si>
  <si>
    <t>LIDAM UT23 MUNDA 2130N09120W 2130N09116W 2130N09108W XUDUN XUDN1A</t>
  </si>
  <si>
    <t>ICONS8 NOOKS DCT CAE DCT SSI/N0463F340 DCT CRG DCT RSW/N0467F330 DCT FIPES/N0465F340 DCT WIGNA DCT LULLS DCT CANOA UB879 OLABI 2245N08455W 2234N08513W 2204N08548W HACHO LETIS APMUS UN500 UN522 UN515 ERDAM RIDUG UN505 UN528 UN529 UN532 RW12L</t>
  </si>
  <si>
    <t>2411N09403W 2406N09319W 2357N09254W 2343N09235W 2340N09230W 2329N09154W 2321N09114W VOMAR 2203N08752W 2118N08716W 2113N08715W 2113N08714W UN529 UN532 RW12L</t>
  </si>
  <si>
    <t>N556JB</t>
  </si>
  <si>
    <t>DCT WAVEY DCT EMJAY Q167 ZJAAY DCT KALDA Q131 WAALT Y289 BAHAA DCT SAXXN Y262 LULLS Y196 CANOA/N0453F360 UB879 DUNOG 2303N08434W 2249N08500W 2240N08513W NOSAT 2149N08607W ERDAM UN528 UN529 UN532 RW12L</t>
  </si>
  <si>
    <t>1920N09627W 1920N09609W 1919N09553W 1920N09549W 2012N09311W 2105N08931W 2101N08912W 2058N08858W 2101N08849W BUBUN SCAHA KAROR UN505 UN528 UN529 UN532 RW12L</t>
  </si>
  <si>
    <t>2410N09410W 2410N09412W 2358N09320W 2342N09246W 2340N09241W 2339N09240W 2338N09239W 2332N09224W 2214N08821W 2202N08803W 2130N08725W 2116N08718W UN528 UN529 UN532 RW12L</t>
  </si>
  <si>
    <t>GOTAS 1917N09452W 1917N09447W 1917N09438W PERGO 2117N08836W 2117N08818W 2117N08817W 2111N08712W UN529 UN532 RW12L</t>
  </si>
  <si>
    <t>LIDAM UT23 MUNDA VOMAR AGNIX 2150N08739W 2119N08724W 2117N08723W UN528 UN529 UN532 RW12L</t>
  </si>
  <si>
    <t>VJA67</t>
  </si>
  <si>
    <t>N67JE</t>
  </si>
  <si>
    <t>MAYNR3 CANOA UB879 WALKY 2206N08547W 2152N08559W HACHO LETIS APMUS UN500 UN522 UN515 2112N08657W 2113N08658W 2111N08701W T30R8 UN532 RW12L</t>
  </si>
  <si>
    <t>FSHUN4 PLUMR DCT SHEEK Q118 FEMID/N0440F320 DCT KARTR DCT LULLS Y196 CANOA UB879 MUPKI 2209N08512W 2149N08557W HACHO LETIS 2118N08652W 2113N08700W 2110N08701W UN529 UN532 RW12L</t>
  </si>
  <si>
    <t>1918N09506W 1918N09459W 2026N09202W XUDUN BEPOR BUBUN 2111N08709W UN529 UN532 RW12L</t>
  </si>
  <si>
    <t>2033N08650W 2033N08649W 2044N08658W 2052N08700W 2101N08654W</t>
  </si>
  <si>
    <t>N7704B</t>
  </si>
  <si>
    <t>2201N09529W 2122N09509W 2107N09501W 2103N09449W 2101N09439W 2100N09432W 2058N09422W 2057N09411W 2055N09358W 2054N09355W 2053N09339W 2051N09334W 2046N09304W 2043N09241W 2042N09237W ELOPA 2037N09206W 2038N09204W PERGO XUDUN BEPOR BUBUN 2111N08718W UN529 UN532 RW12L</t>
  </si>
  <si>
    <t>NOVMA1X NOVMA L620 SAM N19 ADKIK/N0480F400 DCT JOZMA DCT GAPLI/M084F400 DCT KOGAD DCT 48N020W DCT 46N030W DCT 43N040W DCT 40N050W DCT SOORY/M084F430 M204 SUMRS/N0473F430 A699 PBI DCT EYW DCT CANOA UB879 OLABI 2251N08505W 2246N08524W NOSAT HACHO LETIS APMUS 2116N08634W VIS3 2114N08653W 2115N08703W 2113N08705W UN528 UN529 UN532 RW12L</t>
  </si>
  <si>
    <t>N919DU</t>
  </si>
  <si>
    <t>SMLTZ3 WALET DCT ZPLEN DCT OTK DCT CTY DCT PIE DCT KARTR Q81 TUNSL/N0468F340 Y196 CANOA UB879 DUNOG 2310N08423W 2302N08439W 2211N08555W 2145N08613W 2143N08614W 2115N08701W UN529 UN532 RW12L</t>
  </si>
  <si>
    <t>1918N09519W 1918N09512W 2021N09221W 2052N09026W 2117N08847W 2117N08819W BUBUN SCAHA KAROR UN528 UN529 UN532 RW12L</t>
  </si>
  <si>
    <t>TELE2F ISREN UM542 ATENO/N0464F340 UM542 TBG UN420 SPP/N0447F370 UM205 TEKUG/N0458F360 UM205 SIGMA OVGED 1958N08628W 2006N08634W 2011N08637W 2013N08637W 2019N08637W 2027N08638W UN511 UN519 UN514 2103N08704W 2106N08706W 2109N08705W UN528 UN529 UN532 RW12L</t>
  </si>
  <si>
    <t>N140AN</t>
  </si>
  <si>
    <t>DARTZ9 TNV DCT VUH L207 IPSEV UL207 X207 2359N09218W 2351N09214W 2342N09200W 2340N09154W 2334N09122W VOMAR AGNIX 2145N08734W 2126N08725W 2121N08723W 2118N08721W 2115N08721W UN528 UN529 UN532 RW12L</t>
  </si>
  <si>
    <t>DCT WAVEY DCT EMJAY Q167 ZJAAY DCT KALDA Q131 WAALT Y289 BAHAA DCT SAXXN Y262 LULLS Y196 CANOA UB879 MUPKI 2231N08535W 2227N08539W NOSAT HACHO LETIS APMUS UN500 UN522 UN515 2113N08659W 2114N08700W 2113N08703W 2111N08704W UN528 UN529 UN532 RW12L</t>
  </si>
  <si>
    <t>DCT NATEB Y96 TLA DCT MOLAK DCT REVNU DCT DOGAL/M084F380 DCT 53N020W DCT 50N030W DCT 46N040W DCT 43N050W DCT SOORY/M084F430 M204 SUMRS/N0473F430 A699 PBI DCT EYW DCT CANOA UB879 OLABI 2252N08502W 2245N08522W 2239N08539W NOSAT HACHO 2134N08621W 2134N08620W 2112N08637W 2111N08638W 2112N08647W 2112N08648W 2117N08656W 2116N08702W 2112N08705W 2112N08706W UN540 2108N08702W UN545 2103N08653W</t>
  </si>
  <si>
    <t>LIDAM UT23 MUNDA 2133N09137W 2132N09129W 2203N08828W 2204N08822W 2212N08811W 2216N08805W 2215N08802W 2213N08753W 2201N08749W 2159N08747W 2124N08727W 2119N08724W 2116N08722W 2115N08718W 2115N08716W UN528 UN529 UN532 RW12L</t>
  </si>
  <si>
    <t>GOTAS 1917N09436W 1917N09434W 1916N09418W 1916N09417W 1916N09408W PERGO 2145N08844W 2147N08841W 2203N08828W VOMAR 2205N08754W 2204N08752W 2119N08724W 2116N08723W UN528 UN529 UN532 RW12L</t>
  </si>
  <si>
    <t>GOTAS PERGO XUDUN BEPOR 2115N08751W 2113N08732W 2113N08730W 2112N08723W 2114N08718W 2117N08715W UN528 UN529 UN532 RW12L</t>
  </si>
  <si>
    <t>N967NN</t>
  </si>
  <si>
    <t>DARTZ9 TNV DCT VUH L207 IPSEV 2423N09229W X207 2215N08811W 2201N08752W 2133N08733W 2131N08732W UN505 UN528 UN529 UN532 RW12L</t>
  </si>
  <si>
    <t>GOTAS 2031N09150W 2104N08940W 2104N08919W XUDUN BEPOR 2115N08752W 2114N08740W 2114N08739W 2118N08717W 2117N08711W 2117N08709W UN528 UN529 UN532 RW12L</t>
  </si>
  <si>
    <t>GOTAS DCT 2024N09208W 2049N09036W 2110N08950W 2118N08932W 2119N08931W 2126N08914W 2119N08808W 2116N08742W 2113N08729W 2110N08719W 2111N08712W 2112N08711W 2111N08709W 2111N08708W UN528 UN529 UN532 RW12L</t>
  </si>
  <si>
    <t>RST1 ALO DCT WELTS DCT CARIN DCT MCB J35 LEV L214 PLNDR/N0465F350 L214 DAGGR 2451N08745W 2439N08746W 2437N08813W 2436N08826W 2433N08834W 2425N08839W 2257N08845W 2246N08848W 2228N08854W 2222N08855W 2218N08856W 2213N08855W 2157N08756W 2151N08748W UN505 UN528 UN529 UN532 RW12L</t>
  </si>
  <si>
    <t>2414N09532W 2343N09459W 2333N09448W 2312N09430W 2303N09421W 2248N09401W 2248N09400W 2246N09353W 2240N09305W 2236N09240W 2221N09141W XUDUN 2122N08823W 2116N08734W 2115N08729W 2113N08714W 2113N08713W 2115N08710W UN528 UN529 UN532 RW12L</t>
  </si>
  <si>
    <t>2318N09435W</t>
  </si>
  <si>
    <t>PIEPE6 IBUFY DCT MCGEE J35 MCB/N0435F410 J35 LEV A770 DOLPH 2758N09002W 2749N09002W 2746N09000W 2741N09002W 2528N09010W 2415N09016W 2406N09016W 2251N08845W 2248N08820W 2247N08818W 2231N08804W 2211N08757W AGNIX EPNEL 2130N08721W 2110N08704W RW12L</t>
  </si>
  <si>
    <t>SEAGL IPSEV UL207 LERIL UT11 URTEL 2215N08840W 2214N08813W VOMAR AGNIX EPNEL 2127N08720W 2121N08715W 2116N08707W UN528 UN529 UN532 RW12L</t>
  </si>
  <si>
    <t>DCT BACEN DCT BLOKR DCT BEKKI DCT ENL DCT MEMFS/N0479F330 DCT PLNDR L214 IRDOV 2340N08752W 2333N08745W 2326N08742W 2248N08821W 2244N08825W VOMAR AGNIX EPNEL 2129N08719W 2125N08713W UN528 UN529 UN532 RW12L</t>
  </si>
  <si>
    <t>SLEEK2 SLEEK DCT EZEEE/N0475F330 DCT MQP DCT IAH DCT VUH L207 IPSEV UL207 LERIL UT11 URTEL UT34 VOMAR/N0471F210 AGNIX EPNEL 2126N08717W 2119N08706W UN528 UN529 UN532 RW12L</t>
  </si>
  <si>
    <t>N38458</t>
  </si>
  <si>
    <t>DCT BACEN DCT BLOKR DCT BEKKI DCT ENL DCT MEMFS/N0476F330 DCT PLNDR L214 DAGGR 2519N08746W 2449N08747W 2422N08813W 2423N08812W 2402N08811W 2401N08813W 2312N08843W 2244N08902W 2244N08900W 2240N08902W VOMAR AGNIX EPNEL 2131N08721W UN528 UN529 UN532 RW12L</t>
  </si>
  <si>
    <t>2429N08806W</t>
  </si>
  <si>
    <t>DARTZ9 TNV DCT VUH L207 MUSYL/N0464F350 L207 IPSEV UL207 LERIL UT11 URTEL/N0459F290 UT34 VOMAR AGNIX EPNEL 2130N08720W UN528 UN529 UN532 RW12L</t>
  </si>
  <si>
    <t>LIDAM UT23 ELUNI 2141N09238W 2140N09232W 2142N09224W 2207N09124W 2211N09116W VOMAR AGNIX EPNEL 2133N08723W UN528 UN529 UN532 RW12L</t>
  </si>
  <si>
    <t>N813NN</t>
  </si>
  <si>
    <t>DCT BACEN DCT BLOKR DCT BEKKI DCT ENL/N0470F340 DCT SQS/N0469F350 DCT LEV A770 KEHLI UL209 TABSA 2245N08945W VOMAR AGNIX EPNEL 2129N08719W UN528 UN529 UN532 RW12L</t>
  </si>
  <si>
    <t>LIDAM UT23 COFRE 2147N09325W 2147N09320W 2147N09314W 2203N09212W VOMAR AGNIX EPNEL 2131N08721W UN528 UN529 UN532 RW12L</t>
  </si>
  <si>
    <t>CATFS IPSEV UL207 LIBOK 2334N09207W 2327N09205W VOMAR AGNIX EPNEL 2130N08720W UN528 2110N08704W 2109N08703W NOTOM 2103N08654W</t>
  </si>
  <si>
    <t>2030N08654W 2030N08655W 2030N08657W 2034N08708W 2044N08658W 2052N08700W 2101N08654W</t>
  </si>
  <si>
    <t>GLADZ4 LULLS Y196 CANOA UB879 DUNOG 2320N08429W 2257N08507W 2234N08527W 2159N08558W XOPUT 2118N08656W 2114N08702W 2111N08704W 2108N08702W L0 UN542 2102N08652W</t>
  </si>
  <si>
    <t>XBNVN</t>
  </si>
  <si>
    <t>2408N09443W 2410N09422W 2410N09412W 2357N09332W URTEL UT34 VOMAR AGNIX EPNEL 2130N08720W 2119N08712W UN540</t>
  </si>
  <si>
    <t>DCT NOSIV Q909 DESNU DCT COKEE DCT RAP DCT LIDIC DCT ADM/N0458F370 DCT VUH L207 MUSYL/M079F370 L207 IPSEV UL207 LERIL UT11 URTEL UT34 VOMAR AGNIX EPNEL 2130N08720W UN528 UN529 UN532 RW12L</t>
  </si>
  <si>
    <t>XARIN</t>
  </si>
  <si>
    <t>1917N09804W 1918N09638W 1918N09623W 2044N09133W 2130N08935W 2135N08910W VOMAR AGNIX EPNEL ODLAR VIKSI 2115N08710W UN528 UN529 UN532 RW12L</t>
  </si>
  <si>
    <t>2410N09353W 2402N09335W URTEL 2217N08851W 2216N08844W 2133N08739W 2120N08727W UN528 UN529 UN532 RW12L</t>
  </si>
  <si>
    <t>ZIONZ1 KIMMR DCT JNC DCT HBU DCT TBE DCT SPS J58 AEX DCT LEV/N0468F350 L214 DAGGR 2449N08843W 2443N08841W LEVAT/N0478F340 DCT 2322N08843W 2322N08846W 2302N08901W 2255N08908W 2253N08909W 2244N08914W 2242N08915W 2230N08913W 2224N08911W 2225N08906W 2221N08857W UN505 UN528 UN529 UN532 RW12L</t>
  </si>
  <si>
    <t>2429N08835W</t>
  </si>
  <si>
    <t>TGZ V51 SAXAV 1744N09119W 1747N09114W 1804N09100W 1823N09043W 1852N09018W 1854N09016W 1907N09004W 1918N08955W 1927N08947W 1934N08939W 1942N08928W 1950N08910W 1951N08907W 2014N08830W 2020N08819W 2038N08751W 2045N08743W 2109N08721W 2114N08717W UN505 UN528 UN529 UN532 RW12L</t>
  </si>
  <si>
    <t>1910N09713W PERGO 2119N08941W 2125N08934W 2228N08839W 2231N08836W 2233N08833W 2236N08825W 2238N08814W 2239N08808W 2238N08801W 2236N08803W 2232N08800W AGNIX EPNEL 2133N08721W 2128N08716W UN528 UN529 UN532 RW12L</t>
  </si>
  <si>
    <t>JCOBY4 SCOOB DCT EARZZ DCT SKARP DCT IDOLS/N0468F340 DCT JAZZI Y319 ZFP Y262 TUNSL Y196 CANOA UB879 OLABI 2249N08506W 2242N08522W 2214N08552W HACHO LETIS APMUS UN500 UN522 UN515 ERDAM RIDUG UN505 UN528 UN529 UN532 RW12L</t>
  </si>
  <si>
    <t>XASAM</t>
  </si>
  <si>
    <t>MINOW 2455N08640W 2439N08646W 2422N08657W 2415N08703W 2405N08718W 2402N08723W 2332N08751W 2326N08755W 2323N08757W LEVAT 2316N08850W 2316N08841W ITLOM UM782 VOMAR AGNIX 2147N08736W 2138N08731W 2134N08729W 2129N08728W 2125N08726W 2122N08724W UN505 UN528 UN529 UN532 RW12L</t>
  </si>
  <si>
    <t>MATOL UT11 OTOGU 2248N09106W VOMAR AGNIX EPNEL 2136N08725W 2124N08720W 2120N08717W UN505 UN528 UN529 UN532 RW12L</t>
  </si>
  <si>
    <t>S18 2052N08939W 2052N08934W 2058N08934W 2109N08937W 2112N08936W 2122N08931W 2125N08928W 2128N08923W 2131N08916W 2152N08752W 2153N08748W 2152N08745W UN505 UN528 UN529 UN532 RW12L</t>
  </si>
  <si>
    <t>HP9902</t>
  </si>
  <si>
    <t>SIMAN3A SIMAN DCT MORLI DCT SPP DCT TEKUG UM205 SIGMA/N0385F220 OVGED ILONI HURIN UN523 UN511 UN519 UN514 2104N08705W UN529 UN532 RW12L</t>
  </si>
  <si>
    <t>2325N09528W 2255N09510W 2259N09451W 2251N09435W 2237N09358W 2231N09342W 2224N09313W 2226N09253W 2211N08843W 2143N08746W UN505 UN528 UN529 UN532 RW12L</t>
  </si>
  <si>
    <t>2257N09459W</t>
  </si>
  <si>
    <t>DCT KUTNE DCT RINEO DCT CANOA B879 MUPKI 2222N08535W HACHO LETIS APMUS 2114N08636W 2112N08641W 2112N08646W UN406 ERDAM RIDUG UN505 UN528 UN529 UN532 RW12L</t>
  </si>
  <si>
    <t>EPKEE7 DUUZE DCT GCK DCT SPS DCT VUH L207 IPSEV UL207 X207 2418N09211W 2409N09150W VOMAR AGNIX 2149N08738W 2133N08733W 2126N08727W 2126N08725W 2127N08722W UN505 UN528 UN529 UN532 RW12L</t>
  </si>
  <si>
    <t>DCT AUR DCT VILDA DCT JERON DCT AMINU DCT 1740N08838W 1909N08750W 1946N08744W 1948N08743W 1959N08736W UN511 UN519 UN514 ELINO EBMIS UN505 UN528 UN529 UN532 RW12L</t>
  </si>
  <si>
    <t>N567AV</t>
  </si>
  <si>
    <t>TOBK1S VASIL UL423 PULOX DCT ARORO DCT PML UN653 SPP UM205 SIGMA OVGED ILONI HURIN 2029N08637W UN519 UN514 ELINO EBMIS UN505 UN528 UN529 UN532 RW12L</t>
  </si>
  <si>
    <t>XBMJE</t>
  </si>
  <si>
    <t>GOTAS 2104N09016W 2103N09011W 2104N09006W 2108N09000W 2118N08949W 2122N08945W 2123N08942W 2135N08925W 2134N08922W 2139N08913W 2144N08903W 2148N08853W 2143N08839W 2141N08835W 2136N08817W 2120N08757W 2119N08754W 2115N08748W O12R1 2113N08727W 2114N08724W 2119N08719W UN505 UN528 UN529 UN532 RW12L</t>
  </si>
  <si>
    <t>ETBOD2W ETBOD/N0453F380 UL577 MAMBI/N0362F220 UL577 ILUBA URVEN SEDAS UN523 2044N08641W 2056N08654W ELINO EBMIS UN505 UN528 UN529 UN532 RW12L</t>
  </si>
  <si>
    <t>BETES3 AIRRA DCT SINDE DCT LUNDD/N0456F380 DCT NOOKS DCT WOPNR Q93 DEBRL/N0455F370 Q93 EBAYY/N0457F360 Q93 LINEY Y262 LULLS Y196 CANOA UB879 WALKY 2210N08538W 2201N08547W HACHO LETIS APMUS UN500 UN522 UN515 ERDAM RIDUG UN505 UN528 UN529 UN532 RW12L</t>
  </si>
  <si>
    <t>N77573</t>
  </si>
  <si>
    <t>2526N09605W MATOL 2526N09605W MATOL 2347N09321W 2319N09210W 2314N09139W 2308N09137W 2306N09131W VOMAR AGNIX EPNEL 2129N08719W UN528 UN529 UN532 RW12L</t>
  </si>
  <si>
    <t>1917N09507W 1918N09500W PERGO 2129N08917W 2139N08910W 2153N08903W 2200N08905W 2219N08902W VOMAR AGNIX EPNEL ODLAR VIKSI UN505 UN528 UN529 UN532 RW12L</t>
  </si>
  <si>
    <t>MATOL 2357N09346W LERIL UT11 URTEL 2217N08948W VOMAR AGNIX EPNEL 2127N08717W UN528 UN529 UN532 RW12L</t>
  </si>
  <si>
    <t>LIDAM DCT 2123N09028W 2122N09021W 2120N09008W 2119N09003W 2149N08904W 2220N08900W 2210N08850W VOMAR AGNIX EPNEL 2129N08720W UN528 UN529 UN532 RW12L</t>
  </si>
  <si>
    <t>N563UW</t>
  </si>
  <si>
    <t>ICONS8 NOOKS DCT GRONK DCT GURGE DCT SAV DCT CRG/N0464F340 DCT RSW/N0461F330 DCT FIPES/N0465F340 DCT WIGNA DCT LULLS DCT CANOA UB879 MUPKI 2210N08536W 2205N08542W 2205N08543W 2153N08558W 2205N08551W 2201N08543W 2158N08546W HACHO LETIS APMUS UN500 UN522 UN515 ERDAM RIDUG UN505 UN528 UN529 UN532 RW12L</t>
  </si>
  <si>
    <t>MATOL 2341N09316W 2341N09313W 2323N09213W URTEL/N0451F230 2230N09014W 2228N09005W 2248N08923W 2250N08914W VOMAR VOMAR1A</t>
  </si>
  <si>
    <t>PEECE6 MUSYL L207 SEAGL KEHLI 2419N08950W 2410N08949W 2400N08949W VOMAR VOMAR1A</t>
  </si>
  <si>
    <t>N831DN</t>
  </si>
  <si>
    <t>DOTSS2 CNERY DCT BLH J169 SALOM DCT EWM DCT FST J86 IAH DCT SBI A766 KEHLI VOMAR 2159N08747W 2131N08720W 2120N08717W 2113N08715W 2112N08714W UN529 UN532 RW12L</t>
  </si>
  <si>
    <t>OBOKA6G OBOKA Z29 TORNU DCT GALSO Q63 KOPUL/N0466F360 DCT ENHAQ DCT GAJIT DCT BAPHU DCT LESLU DCT MAPAG/M082F360 DCT RODEL/M081F380 DCT 4930N02000W 47N030W 44N040W 41N050W 38N060W/M081F400 DCT LUNKR M204 SUMRS/N0466F400 A699 NUCAR DCT VKZ DCT MAXIM DCT 2248N08426W 2203N08545W 2201N08550W 2159N08556W 2135N08617W UN500 UN522 UN515 2113N08700W 2111N08701W 2108N08700W UN532 RW12L</t>
  </si>
  <si>
    <t>N232CF</t>
  </si>
  <si>
    <t>S1Z CZ02 CZ03 SV111 2027N08646W 2030N08645W 2039N08652W 2057N08703W 2103N08704W 2105N08704W 2106N08704W 2107N08703W 2107N08700W CN00 MMUN 2101N08651W 2100N08651W 2059N08652W L07 ELINO EBMIS UN506 T30R8 MMUN 2058N08700W 2102N08708W 2107N08710W 2109N08708W UN528 F12L N0</t>
  </si>
  <si>
    <t>TOBK1S VASIL UL423 PULOX/N0461F360 DCT ARORO DCT PML UN653 SPP UM205 AMESI 1921N08613W 1924N08617W 1958N08629W 2007N08633W 2017N08637W UN511 UN519 2056N08654W 2058N08703W ELINO EBMIS UN505 UN528 UN529 UN532 RW12L</t>
  </si>
  <si>
    <t>MATOL 2340N09316W 2338N09313W 2321N09145W 2320N09142W 2215N08834W 2157N08818W 2149N08814W 2114N08747W 2121N08730W 2117N08718W 2113N08714W UN528 UN529 UN532 RW12L</t>
  </si>
  <si>
    <t>1847N09644W 1848N09637W 1858N09410W 1908N09148W 1908N09146W 1911N09051W 1913N09015W 1914N08941W 1916N08912W 1915N08911W 1909N08853W 1902N08834W 1900N08829W 1900N08827W 1903N08814W 1910N08803W 1915N08751W 1921N08739W 1930N08728W 1944N08716W 1946N08714W 1951N08711W UN519 UN514 ELINO EBMIS UN505 UN528 UN529 UN532 RW12L</t>
  </si>
  <si>
    <t>1854N09509W</t>
  </si>
  <si>
    <t>TGZ 1657N09247W 1705N09235W 1709N09229W 1836N09134W 1843N09129W 1913N08926W 1906N08859W 1902N08843W 1857N08835W 1852N08817W 1905N08816W 1911N08809W PAULE 2001N08708W 2003N08704W UN519 UN514 ELINO EBMIS UN505 UN528 UN529 UN532 RW12L</t>
  </si>
  <si>
    <t>1939N09645W 2038N09227W 2139N08927W 2154N08859W VOMAR AGNIX EPNEL 2132N08721W UN528 UN529 UN532 RW12L</t>
  </si>
  <si>
    <t>BARDI/N0495F340 DCT BANAL/M085F360 DCT 43N020W/M085F360 43N030W/M085F380 42N040W 40N050W/M085F380 DCT SOORY M204 SUMRS/N0495F380 DCT ZFP Y262 CANVI/N0490F400 Y262 LULLS Y196 CANOA UB879 DUNOG 2258N08426W 2219N08449W NOSAT HACHO 2138N08617W ERDAM UN529 UN532 RW12L</t>
  </si>
  <si>
    <t>TELE2F ISREN UM542 ATENO/N0451F360 UL203 LIXAS UZ512 LIB 1745N08554W SIGMA OVGED ILONI HURIN UN523 UN511 UN519 UN514 ELINO UN528 UN529 UN532 RW12L</t>
  </si>
  <si>
    <t>2202N09713W 2142N09306W 2141N09257W 2202N08916W 2157N08842W 2132N08816W UN505 UN528 UN529 UN532 RW12L</t>
  </si>
  <si>
    <t>BARDI DCT TOVBA/N0490F320 DCT ARMED/M085F380 DCT 44N020W 44N030W 42N040W 39N050W 37N060W/M085F400 DCT QINCY DCT ENAPI DCT FLUPS M204 SUMRS DCT ZFP/N0487F400 DCT VKZ DCT EYW DCT CANOA UB879 DUNOG 2324N08349W 2255N08427W WALKY 2159N08556W 2158N08605W 2147N08610W 2129N08645W 2128N08646W ERDAM UN529 UN532 RW12L</t>
  </si>
  <si>
    <t>NOVMA L620 SAM N19 ADKIK DCT JOZMA/N0473F360 DCT ARKIL/M083F360 DCT RODEL/M083F360 DCT 4930N02000W/M083F370 47N030W 44N040W/M083F380 42N045W 41N050W 37N060W DCT RNGRS/M083F400 DCT JIMAC M327 SUMRS/N0475F400 A699 NUCAR DCT VKZ DCT EYW DCT CANOA UB879 NOSAT 2147N08609W 2146N08611W 2123N08646W 2122N08652W 2121N08656W 2120N08658W UN528 UN529 UN532 RW12L</t>
  </si>
  <si>
    <t>N339TP</t>
  </si>
  <si>
    <t>MAYNR3 CANOA UB879 DUNOG 2251N08433W 2219N08517W 2159N08553W 2154N08602W 2134N08633W 2133N08634W UN529 UN532 RW12L</t>
  </si>
  <si>
    <t>MATOL 2338N09327W 2309N09251W 2301N09238W 2300N09235W 2259N09228W 2247N09124W 2252N09109W 2252N09107W 2252N09056W 2254N09013W 2254N08956W 2253N08952W 2233N08911W 2232N08910W 2229N08908W 2213N08853W 2148N08829W 2147N08829W 2143N08824W 2118N08723W 2118N08711W 2115N08707W UN532 RW12L</t>
  </si>
  <si>
    <t>Chart 1: Operations by BPN Entry Hour and Sector · Friday Oct 2, 2026 (14:00–22:00 UTC)</t>
  </si>
  <si>
    <t>Table 2 · Frequency of Entry Flight Levels (FL) into MMID ACC by Hour · Friday Oct 2, 2026 (14:00–22:00 UTC)</t>
  </si>
  <si>
    <t>Table 3 · Most Frequent Entry Flight Level (FL) by Hour and Sector · Friday Oct 2, 2026</t>
  </si>
  <si>
    <t>Chart 4 · Arrivals by Hour and MMUN TMA Entry Point · Friday Oct 2, 2026 (14:00–22:00 UTC)</t>
  </si>
  <si>
    <t>Chart 5 · Arrivals by MMID ACC Entry Hour and BPN · Friday Oct 2, 2026 (14:00–22:00 UTC)</t>
  </si>
  <si>
    <t>MX800 MX802 1934N09845W 1932N09807W 1932N09804W 1932N09731W 1932N09720W 2047N09202W 2049N09155W 2112N09120W 2123N09102W 2123N09101W 2128N09055W 2148N09024W 2203N09002W 2209N08953W 2145N08805W 2143N08759W 2142N08757W 2130N08728W 2123N08715W 2116N08702W UN529 UN532 RW12L</t>
  </si>
  <si>
    <t>2159N09704W 2129N09120W 2126N08942W 2133N08922W 2125N08816W 2124N08813W 2123N08809W 2124N08749W 2131N08739W 2132N08737W 2133N08736W SUTIP 2128N08727W 2127N08716W 2127N08713W 2126N08712W 2126N08709W UN529 UN532 RW12L</t>
  </si>
  <si>
    <t>ZMR N733 DESAT DCT STG/N0471F360 DCT KOPAS/M082F360 DCT 45N020W DCT 45N030W/M082F380 DCT 43N040W DCT 40N050W DCT 37N060W DCT BOVIC/M082F400 DCT BEXUM M204 SUMRS/N0470F400 A699 NUCAR DCT LULLS Y196 CANOA UB879 NOSAT HACHO LETIS APMUS UN500 UN522 UN515 2112N08657W 2113N08659W UN528 UN529 UN532 RW12L</t>
  </si>
  <si>
    <t>XAAMI</t>
  </si>
  <si>
    <t>GOTAS UT65 JOTAS 1915N09053W 1915N09045W 1932N08914W 1933N08908W 1948N08832W 2001N08752W 2013N08721W 2013N08718W 2015N08715W 2016N08712W 2022N08711W UN519 2058N08656W 2102N08706W 2107N08707W UN528 UN529 UN532 RW12L</t>
  </si>
  <si>
    <t>NANJO3U ULAPO DCT 1716N08554W SIGMA OVGED ILONI 2008N08631W 2010N08632W 2022N08638W CZ603 2040N08649W XHMA UN519 UN514 ELINO EBMIS UN505 UN528 UN529 UN532 RW12L</t>
  </si>
  <si>
    <t>MATOL 2337N09308W 2336N09308W 2336N09307W 2336N09306W 2331N09252W 2327N09205W 2307N09040W 2302N08958W 2257N08928W 2230N08906W 2212N08855W 2209N08853W 2206N08851W 2200N08846W 2156N08844W 2146N08823W 2139N08818W 2137N08801W 2138N08747W 2129N08717W 2128N08706W 2118N08651W 2113N08651W L43 2113N08654W 2116N08654W UN532 RW12L</t>
  </si>
  <si>
    <t>N387DA</t>
  </si>
  <si>
    <t>CIGAR 2521N08811W 2456N08822W 2430N08828W 2404N08834W 2336N08841W 2313N08845W 2303N08847W 2211N08800W 2145N08717W 2142N08713W 2132N08702W UN532 RW12L</t>
  </si>
  <si>
    <t>2429N08828W</t>
  </si>
  <si>
    <t>FLYZA5 KELPP A766 KEHLI 2219N08803W 2214N08757W 2148N08734W 2135N08724W 2120N08726W UN529 UN532 RW12L</t>
  </si>
  <si>
    <t>2010N09527W 2016N09502W 2055N09115W 2057N09101W 2058N09046W 2100N09026W 2103N09010W 2119N08841W 2120N08837W 2124N08821W UN506 N015 N2S UN542</t>
  </si>
  <si>
    <t>GOTAS 2017N09201W 2025N09050W 2024N09048W 2025N09027W XUDUN 2120N08814W UN528 UN529 UN532 RW12L</t>
  </si>
  <si>
    <t>BETES3 FOXEE Q145 HVQ DCT VLKNN DCT MEI DCT PLNDR/M080F330 L214 DAGGR 2452N08826W 2442N08827W LEVAT DCT 2254N08840W 2224N08834W 2219N08835W 2157N08840W 2136N08800W 2122N08746W 2118N08731W 2117N08724W 2116N08709W 2119N08705W 2120N08700W 2115N08657W UN532 N0</t>
  </si>
  <si>
    <t>GOTAS UT65 NUGAD 1914N09151W 1919N09138W 1951N09059W 2018N09032W 2017N09028W 2020N09024W 2039N09001W RWY36 XUDUN 2122N08823W UN505 UN528 UN529 UN532 RW12L</t>
  </si>
  <si>
    <t>ELURA DCT 2050N09235W 2047N09206W 2047N09159W 2047N09129W 2044N09119W 2039N09102W 2037N09050W 2036N09027W XUDUN 2122N08822W 2110N08753W 2106N08740W UN540 NOTOM CN00</t>
  </si>
  <si>
    <t>SIMAN3A SIMAN DCT MORLI DCT SPP/N0449F340 DCT TEKUG UM205 SIGMA/N0371F220 OVGED ILONI 2009N08629W 2031N08631W UN511 2045N08633W 2044N08638W UN619 RW12L</t>
  </si>
  <si>
    <t>VSA UJ9 AGAVE 1822N09216W 1823N09214W 1826N09210W 1827N09209W 1857N09140W 1906N09130W 1929N09059W 1942N09043W 1951N09033W 1953N09031W 1955N09026W 1951N08808W 1951N08806W 1950N08745W 1950N08741W 1949N08729W PAULE UN530 HURIN 2039N08630W 2034N08638W UN601 UN619</t>
  </si>
  <si>
    <t>1940N09816W 2108N08957W LCL4 2112N08810W 2111N08735W 2110N08733W 2110N08731W 2107N08721W 2106N08709W T30R8 RW30L</t>
  </si>
  <si>
    <t>GOTAS 2041N09123W 2042N09121W 2045N09114W 2058N09012W NA290 BUBUN SCAHA KAROR UN506 UN540 UN545 RW12R</t>
  </si>
  <si>
    <t>2350N09500W 2309N09233W 2308N09229W 2311N09048W 2311N09032W 2311N09024W 2310N09008W 2211N08936W 2207N08933W 2142N08937W XUDUN XUDN1A</t>
  </si>
  <si>
    <t>2337N09411W</t>
  </si>
  <si>
    <t>1916N09540W 1917N09526W 1938N09411W 2039N09117W 2119N08731W 2120N08722W 2113N08713W 2111N08712W UN540 UN545 RW12R</t>
  </si>
  <si>
    <t>2129N09800W 2127N09513W XUDUN XUDN1A</t>
  </si>
  <si>
    <t>2127N09459W</t>
  </si>
  <si>
    <t>1925N09646W XUDUN BEPOR BUBUN SCAHA KAROR UN506 UN540 2108N08703W 2051N08702W 2043N08652W 2047N08642W 2051N08642W UN630 UN632</t>
  </si>
  <si>
    <t>MATOL UT11 OTOGU 2245N09120W 2233N09054W 2225N09026W 2130N08805W 2119N08749W UN511 2051N08643W 2052N08642W 2053N08642W F30L CUN RW12R</t>
  </si>
  <si>
    <t>1940N09527W BEPOR BUBUN SCAHA UN605 UN608 DEPVA UN630 UN631 UN632 RW30L</t>
  </si>
  <si>
    <t>1948N09657W 2005N09453W 2041N09202W 2045N09150W 2058N09127W 2101N09104W XUDUN XUDUN1D</t>
  </si>
  <si>
    <t>1929N09640W XUDUN BEPOR BUBUN SCAHA UN605 UN608 DEPVA UN630 UN631 UN632 RW30L</t>
  </si>
  <si>
    <t>VOI9402</t>
  </si>
  <si>
    <t>1919N09807W 2054N09104W SCAHA UN605 2055N08652W 2050N08649W 2050N08646W 2052N08641W UN630 UN631 UN632 RW30L</t>
  </si>
  <si>
    <t>N77ME</t>
  </si>
  <si>
    <t>DCT BBALE DCT CANOA UB879 NOSAT 2144N08612W 2132N08633W OTSOL UN604 UN630 UN631 UN632 RW30L</t>
  </si>
  <si>
    <t>2410N09343W 2344N09214W VOMAR AGNIX 2140N08714W 2138N08707W OTSOL UN630 UN631 UN632 RW30L</t>
  </si>
  <si>
    <t>DCT PULOX UL423 ILTUR DCT IRATA UN420 MORLI UN420 SPP UM205 AMESI 1923N08552W UN631 UN632 RW30L</t>
  </si>
  <si>
    <t>2123N09515W 2105N08725W 2058N08707W 2051N08650W UN631 UN632 RW30L</t>
  </si>
  <si>
    <t>1913N09542W VR502 XUDUN BEPOR UN528 UN529 UN532 RW12L</t>
  </si>
  <si>
    <t>DUTRO DCT XUDUN BEPOR UN528 UN529 UN532 RW12L</t>
  </si>
  <si>
    <t>MATOL UT11 URTEL 2214N08836W 2214N08833W 2211N08828W 2208N08824W 2208N08823W EPNEL ODLAR UN528 UN529 UN532 RW12L</t>
  </si>
  <si>
    <t>N606MC</t>
  </si>
  <si>
    <t>KXNX</t>
  </si>
  <si>
    <t>DCT SALMS Q139 VLKNN DCT PIGON DCT CEW DCT ROZZI DCT NAVVL L465 SHARQ 2314N08414W 2305N08442W 2254N08508W 2240N08536W 2235N08538W 2223N08551W 2213N08600W 2158N08609W 2154N08611W ERDAM UN529 UN532 RW12L</t>
  </si>
  <si>
    <t>1940N09749W 1948N09453W 2046N09100W 2046N09059W 2048N09051W BUBUN 2113N08726W SCAHA KAROR UN506 UN540 L0 UN542</t>
  </si>
  <si>
    <t>DRURY5 JALAR DCT MEI/N0477F340 J31 LEV/N0475F350 L214 IRDOV 2422N08809W 2310N08821W 2308N08822W VOMAR AGNIX EPNEL ODLAR VIKSI UN528 UN529 UN532 RW12L</t>
  </si>
  <si>
    <t>MATOL 2346N09334W 2335N09305W XUDUN BEPOR SCAHA KAROR UN505 UN528 UN529 UN532 RW12L</t>
  </si>
  <si>
    <t>1954N09703W 2019N09518W XUDUN 2118N08803W 2117N08759W BUBUN SCAHA UN540 UN545 CN00</t>
  </si>
  <si>
    <t>1920N09811W 1922N09501W 1923N09452W 1925N09422W 1926N09414W 2041N09113W 2044N09106W XUDUN BEPOR UN528 UN529 UN532 RW12L</t>
  </si>
  <si>
    <t>SIMAN3A SIMAN DCT MORLI DCT SPP/N0453F380 DCT TEKUG UM205 SIGMA/N0370F220 OVGED ILONI HURIN UN523 UN511 UN519 UN514 2105N08707W 2106N08709W 2109N08709W 2110N08708W UN528 UN529 UN532 RW12L</t>
  </si>
  <si>
    <t>N804DN</t>
  </si>
  <si>
    <t>BANNG3 LUCKK DCT BULZI DCT HEVVN DCT PLYER DCT ENDEW Q81 TUNSL/N0468F340 Y196 CANOA UB879 MUPKI 2225N08530W 2219N08553W 2210N08619W ERDAM UN529 UN532 RW12L</t>
  </si>
  <si>
    <t>1921N09502W 1924N09432W 1933N09422W 1933N09421W 1935N09415W XUDUN 2119N08802W 2119N08800W UN506 UN540 L0 CN00</t>
  </si>
  <si>
    <t>GOTAS 2022N09214W 2025N09207W 2028N09201W XUDUN BEPOR 2121N08759W 2122N08754W 2121N08750W 2120N08748W 2116N08724W 2115N08722W UN540 L0 CN00</t>
  </si>
  <si>
    <t>BETES3 AIRRA Q103 SLOJO Q75 ENEME Q65 DOFFY Q79 MOLIE/N0454F350 Q79 FEMID/N0453F360 DCT TUNSL Y196 CANOA UB879 DUNOG 2329N08354W 2316N08424W 2254N08504W 2234N08533W NOSAT HACHO LETIS APMUS 2119N08632W 2117N08635W 2117N08651W 2118N08707W 2116N08709W UN505 UN528 UN529 UN532 RW12L</t>
  </si>
  <si>
    <t>GOTAS 1917N09501W 1917N09456W 1917N09447W 2012N09231W 2014N09225W 2015N09222W 2018N09216W XUDUN 2121N08813W 2121N08806W 2116N08734W 2116N08732W UN528 UN529 UN532 RW12L</t>
  </si>
  <si>
    <t>MATOL UT11 URTEL UT34 VOMAR AGNIX EPNEL 2130N08720W 2129N08719W 2128N08719W UN540 UN545 RW12R</t>
  </si>
  <si>
    <t>N17597</t>
  </si>
  <si>
    <t>MATOL 2337N09309W 2335N09302W VOMAR VOMAR1A</t>
  </si>
  <si>
    <t>XAVIW</t>
  </si>
  <si>
    <t>LIDAM UT23 MUNDA 2128N09100W XUDUN BEPOR 2116N08758W 2116N08757W UN506 N015 NOTOM CN00</t>
  </si>
  <si>
    <t>SIMAN3A SIMAN DCT MORLI DCT SPP DCT TEKUG UM205 SIGMA/N0384F220 OVGED ILONI HURIN UN523 UN511 UN519 UN514 2104N08705W 2108N08708W 2108N08707W 2110N08703W RW12L</t>
  </si>
  <si>
    <t>LIDAM PERGO/N0375F200 DCT XUDUN BEPOR 2117N08800W 2116N08758W UN528 UN529 UN532 RW12L</t>
  </si>
  <si>
    <t>MATOL UT11 URTEL UT34 VOMAR 2201N08749W UN506 UN540 L0 CN00</t>
  </si>
  <si>
    <t>SIMAN3A SIMAN DCT MORLI/N0450F360 DCT SPP DCT TEKUG UM205 SIGMA/N0372F220 SIGMA2H</t>
  </si>
  <si>
    <t>N972NN</t>
  </si>
  <si>
    <t>ILEXY4 ZENZI DCT SBI A766 KELPP 2439N08957W 2421N08939W 2409N08927W 2405N08923W 2358N08916W 2356N08913W 2253N08824W 2252N08824W 2248N08822W VOMAR VOMAR1A</t>
  </si>
  <si>
    <t>GOTAS UT65 NUGAD 1914N09203W 1915N09156W XUDUN BEPOR BUBUN 2113N08725W 2109N08705W UN529 UN532 RW12L</t>
  </si>
  <si>
    <t>RACER8 BUM DCT LIT/N0480F330 DCT LEV/N0475F350 A770 ALGAE 2433N08951W 2410N08935W VOMAR VOMAR1A</t>
  </si>
  <si>
    <t>DCT FAWNS DCT BUGSY DCT NIPPY DCT PONCT Q437 VILLS Q409 CRPLR DCT EARZZ Q131 WAALT/N0458F360 Y289 BAHAA AR17 VKZ DCT TUNSL Y196 CANOA UB879 DUNOG 2311N08341W NOSAT HACHO LETIS APMUS 2115N08635W ERDAM UN528 UN529 UN532 RW12L</t>
  </si>
  <si>
    <t>LIDAM UT23 MUNDA 2126N09050W 2125N09043W XUDUN XUDUN1A</t>
  </si>
  <si>
    <t>BETES3 ERI DCT EWC DCT CKB DCT COBBE DCT DANCO DCT SLOJO Q75 ENEME Q65 DOFFY/N0470F350 Q79 MOLIE/N0464F370 Q79 FEMID/N0467F360 DCT TUNSL Y196 CANOA UB879 NOSAT HACHO LETIS 2126N08628W 2120N08632W 2119N08633W ERDAM RIDUG UN505 UN528 UN529 UN532 RW12L</t>
  </si>
  <si>
    <t>GOTAS 1917N09444W 1917N09437W PERGO XUDUN BEPOR 2116N08756W UN528 UN529 UN532 RW12L</t>
  </si>
  <si>
    <t>CLTCH3 FLASK DCT GOWBE DCT BURGG DCT IRQ DCT KERLY Q65 ENEME/N0461F340 Q65 DOFFY/N0460F330 Q79 FEMID/N0460F340 DCT TUNSL Y196 CANOA UB879 DUNOG 2259N08424W NOSAT HACHO 2138N08617W ERDAM 2112N08703W UN540 UN545 2103N08653W</t>
  </si>
  <si>
    <t>ELOCO6 SBI A766 KELPP 2444N09018W 2432N09019W 2428N09018W 2402N09015W 2354N09012W 2345N09009W 2319N08953W 2314N08948W 2212N08804W 2134N08726W UN540 UN545 CN00</t>
  </si>
  <si>
    <t>EPMAR4A 2227N08425W 2204N08536W 2152N08555W 2151N08558W 2148N08606W 2150N08616W 2149N08634W 2147N08636W 2131N08652W UN528 UN529 UN532 RW12L</t>
  </si>
  <si>
    <t>N196UW</t>
  </si>
  <si>
    <t>DCT OOD DCT TEBEE DCT HAYDO DCT TRPOD Q409 CRPLR/N0456F320 DCT EARZZ Q131 WAALT AR17 HIBAC/N0451F340 DCT EBAYY DCT KARTR DCT LULLS DCT CANOA UB879 DUNOG 2227N08410W 2203N08514W 2203N08520W 2155N08540W 2150N08548W 2117N08705W 2116N08706W UN529 UN532 RW12L</t>
  </si>
  <si>
    <t>CONLE5 SCOOB DCT EARZZ Q131 WAALT Y289 NRRSE/N0458F380 Y289 BAHAA DCT SAXXN Y262 LULLS Y196 CANOA UB879 DUNOG 2308N08417W 2206N08521W 2203N08527W 2144N08608W 2117N08701W 2115N08703W UN529 UN532 RW12L</t>
  </si>
  <si>
    <t>BANNG3 LUCKK DCT BULZI DCT HEVVN DCT PLYER DCT ENDEW Q81 TUNSL/N0467F340 Y196 CANOA UB879 DUNOG 2313N08348W 2152N08545W 2146N08600W 2138N08613W 2137N08615W 2123N08643W 2119N08659W 2118N08701W 2117N08702W 2112N08703W UN156 2108N08700W UN532 RW12L</t>
  </si>
  <si>
    <t>2209N09532W 2204N09456W 2149N09311W 2149N09310W 2148N09301W 2137N09123W 2130N09107W XUDUN 2119N08812W 2118N08759W 2115N08731W 2114N08721W 2114N08720W UN528 UN529 UN532 RW12L</t>
  </si>
  <si>
    <t>KERVU 2154N08547W HACHO LETIS APMUS 2114N08636W RIDUG UN505 UN528 UN529 UN532 RW12L</t>
  </si>
  <si>
    <t>DCT FAWNS DCT BUGSY DCT PONCT Q437 CRPLR DCT EARZZ Q131 WAALT Y289 BAHAA DCT HIBAC DCT VKZ DCT TUNSL Y196 CANOA UB879 MUPKI 2207N08517W HACHO LETIS 2132N08624W 2129N08626W 2119N08658W 2113N08704W UN528 UN529 UN532 RW12L</t>
  </si>
  <si>
    <t>2149N08555W</t>
  </si>
  <si>
    <t>DARTZ9 TNV DCT SBI A766 KELPP 2511N09035W 2438N09024W 2423N09011W 2357N08943W 2353N08940W 2343N08938W 2342N08937W 2339N08936W 2326N08928W 2324N08924W VOMAR AGNIX EPNEL 2131N08721W UN528 UN529 UN532 RW12L</t>
  </si>
  <si>
    <t>2429N09021W</t>
  </si>
  <si>
    <t>N17405</t>
  </si>
  <si>
    <t>DCT ELVAE DCT NECCK DCT WHITE Q409 CRPLR DCT PAACK Q97 KENLL/N0462F350 Q97 EBAYY/N0458F360 Q93 LINEY Y262 LULLS Y196 CANOA UB879 MUPKI 2223N08503W 2207N08504W 2209N08508W 2204N08520W HACHO LETIS APMUS 2114N08636W 2110N08642W RIDUG UN505 UN528 UN529 UN532 RW12L</t>
  </si>
  <si>
    <t>DCT WAVEY DCT EMJAY Q167 ZJAAY Q97 CAKET/N0458F340 Q97 DEBRL Q93 LINEY Y262 LULLS Y196 CANOA UB879 MUPKI 2218N08514W 2158N08521W 2154N08525W 2151N08535W HACHO LETIS 2126N08627W 2125N08629W 2120N08656W 2115N08703W UN528 UN529 UN532 RW12L</t>
  </si>
  <si>
    <t>MAYNR3 CANOA UB879 OLABI 2239N08452W 2208N08517W 2149N08557W LETIS 2119N08700W 2119N08702W 2114N08707W UN528 UN529 UN532 RW12L</t>
  </si>
  <si>
    <t>HK5353</t>
  </si>
  <si>
    <t>TOBK1S VASIL UL423 PULOX/N0460F360 DCT ARORO DCT PML UN653 SPP UM205 SIGMA OVGED ILONI 2052N08651W ELINO EBMIS UN505 UN528 UN529 UN532 RW12L</t>
  </si>
  <si>
    <t>MATOL 2342N09336W 2324N09313W 2238N09044W 2157N08927W 2155N08924W 2137N08840W MR210 2137N08827W 2138N08802W UN505 UN528 UN529 UN532 RW12L</t>
  </si>
  <si>
    <t>SWA228</t>
  </si>
  <si>
    <t>DCT BACEN DCT BLOKR DCT BEKKI DCT ENL J71 MEM J35 MCB/N0463F370 J35 LEV A770 ALGAE 2519N09004W 2414N08918W 2402N08908W VOMAR AGNIX EPNEL 2132N08722W 2118N08712W 2117N08712W UN528 UN529 UN532 RW12L</t>
  </si>
  <si>
    <t>N338DN</t>
  </si>
  <si>
    <t>CLVIN3 STAZE DCT FLM J43 VXV DCT THRSR DCT HONID DCT HEVVN/N0461F340 DCT PLYER DCT ENDEW Q81 TUNSL Y196 CANOA UB879 DUNOG 2317N08348W 2251N08430W NOSAT NOSAT1B</t>
  </si>
  <si>
    <t>1910N09633W 1911N09634W 1910N09629W 1909N09620W 2118N08842W 2120N08834W 2126N08813W 2127N08810W 2117N08736W 2113N08709W</t>
  </si>
  <si>
    <t>ETBOD2W ETBOD/N0453F400 UL577 MAMBI/N0360F220 UL577 ILUBA URVEN UN511 UN519 UN514 ELINO EBMIS UN505 UN528 UN529 UN532 RW12L</t>
  </si>
  <si>
    <t>1718N09606W 1734N09529W PERGO 2120N08853W 2120N08852W 2125N08831W 2126N08808W 2131N08804W 2131N08756W 2132N08753W UN505 UN528 UN529 UN532 RW12L</t>
  </si>
  <si>
    <t>1735N09533W</t>
  </si>
  <si>
    <t>N861NN</t>
  </si>
  <si>
    <t>DARTZ9 TNV DCT SBI A766 KELPP 2505N09005W 2449N08939W 2440N08923W 2428N08904W 2419N08859W VOMAR VOMAR1A</t>
  </si>
  <si>
    <t>2429N08905W</t>
  </si>
  <si>
    <t>N565JB</t>
  </si>
  <si>
    <t>GANDY8 SABEE DCT CYY DCT KARTR DCT TUNSL Y196 CANOA UB879 NOSAT NOSAT1B</t>
  </si>
  <si>
    <t>CAVVS5 APE DCT SPAYD DCT VXV DCT MGMRY/N0479F320 DCT SJI DCT LEV/N0474F330 L214 IRDOV UL214 NUDIS 2317N08813W 2313N08818W VOMAR/N0486F270 VOMAR1A</t>
  </si>
  <si>
    <t>RNG2B RNG UN653 KOTIN/N0460F360 UN653 SPP/N0454F380 UM205 SIGMA OVGED ILONI 2018N08633W 2037N08635W 2038N08639W UN511 UN519 UN514 ELINO EBMIS UN505 UN528 UN529 UN532 RW12L</t>
  </si>
  <si>
    <t>GOTAS 1917N09449W 1917N09440W 2106N09010W VOMAR VOMAR1A</t>
  </si>
  <si>
    <t>1918N09509W 1917N09459W 2057N09037W 2059N09029W VOMAR AGNIX EPNEL 2129N08719W 2128N08718W UN528 UN529 UN532 RW12L</t>
  </si>
  <si>
    <t>SCX573</t>
  </si>
  <si>
    <t>N856SY</t>
  </si>
  <si>
    <t>RST1 ALO DCT WELTS DCT CARIN DCT MCB J35 LEV L214 IRDOV 2428N08811W 2427N08811W 2420N08808W VOMAR VOMAR1A</t>
  </si>
  <si>
    <t>FLYZA5 KELPP 2430N08936W 2429N08933W 2422N08908W 2419N08856W 2411N08844W 2358N08827W 2352N08819W VOMAR/N0493F270 AGNIX EPNEL ODLAR UN528 UN529 UN532 RW12L</t>
  </si>
  <si>
    <t>2429N08934W</t>
  </si>
  <si>
    <t>N8838Q</t>
  </si>
  <si>
    <t>FSHUN4 PLUMR DCT DOWNN DCT RSW DCT KARTR/N0471F360 DCT LULLS Y196 CANOA UB879 NOSAT NOSAT1B</t>
  </si>
  <si>
    <t>2400N09407W 2324N09318W 2254N09137W VOMAR AGNIX EPNEL 2133N08723W 2132N08722W UN528 UN529 UN532 RW12L</t>
  </si>
  <si>
    <t>GOTAS UT65 NUGAD 1913N09238W 1935N08935W 1935N08934W 1936N08928W 1956N08852W 2003N08848W 2012N08834W 2014N08830W X84 2102N08813W 2109N08811W 2107N08808W 2109N08805W 2107N08802W 2108N08800W 2108N08757W UN540 L0 CN00</t>
  </si>
  <si>
    <t>GOTAS 1914N09312W 2001N09149W VOMAR AGNIX EPNEL 2123N08714W UN528 UN529 UN532 RW12L</t>
  </si>
  <si>
    <t>MATOL 2322N09230W VOMAR AGNIX EPNEL 2133N08723W 2132N08722W UN528 UN529 UN532 RW12L</t>
  </si>
  <si>
    <t>BETES3 AIRRA DCT NOOKS DCT WOPNR Q93 DEBRL/N0455F370 Q93 EBAYY/N0454F360 Q93 LINEY Y262 LULLS Y196 CANOA UB879 NOSAT NOSAT1B</t>
  </si>
  <si>
    <t>2400N09349W 2347N09313W 2345N09309W 2340N09300W VOMAR 2200N08749W UN528 UN529 UN532 RW12L</t>
  </si>
  <si>
    <t>FAWNS DCT BUGSY DCT SYR DCT PTAKI DCT STUBN DCT PSB DCT MOL DCT GSO DCT SLOJO Q75 ENEME Q65 DOFFY/N0468F330 Q79 FEMID/N0469F320 DCT TUNSL Y196 CANOA UB879 NOSAT NOSAT1B</t>
  </si>
  <si>
    <t>SWA1985</t>
  </si>
  <si>
    <t>CHUUC6 ARG DCT MCB J35 LEV/N0470F370 L214 DAGGR 2438N08815W 2435N08814W VOMAR AGNIX EPNEL 2131N08721W UN529 UN532 RW12L</t>
  </si>
  <si>
    <t>POUNC2 POUNC DCT GRGIA DCT ARNNY/N0456F340 DCT SJI DCT LEV/N0457F350 L214 IRDOV VOMAR AGNIX EPNEL 2133N08723W UN528 UN529 UN532 RW12L</t>
  </si>
  <si>
    <t>SWA1836</t>
  </si>
  <si>
    <t>2355N09356W 2349N09320W 2346N09313W VOMAR AGNIX EPNEL 2131N08721W UN528 UN529 UN532 RW12L</t>
  </si>
  <si>
    <t>2353N09348W</t>
  </si>
  <si>
    <t>N24508</t>
  </si>
  <si>
    <t>SLEEK2 SLEEK DCT NOSEW/N0460F350 DCT MQP DCT SBI L208 RUMMM 2714N09301W 2511N09013W 2458N08951W 2447N08916W 2443N08909W 2432N08903W VOMAR/N0474F270 AGNIX EPNEL 2132N08722W 2114N08707W UN529 UN532 RW12L</t>
  </si>
  <si>
    <t>2429N08902W</t>
  </si>
  <si>
    <t>HP9905</t>
  </si>
  <si>
    <t>SIMAN3A SIMAN DCT SEKMA DCT ARNAL DCT DELVI DCT ILUBA URVEN SEDAS 2030N08616W 2034N08629W 2040N08644W 2053N08704W ELINO EBMIS UN505 UN528 UN529 UN532 RW12L</t>
  </si>
  <si>
    <t>LIDAM UT23 MUNDA 2129N09110W VOMAR VOMAR1A</t>
  </si>
  <si>
    <t>NORBO1H NORBO L186 TRN N562 MAC DCT MOLAK DCT TOBOR/M084F320 DCT 50N020W DCT 44N030W/M084F400 DCT 41N040W DCT 39N050W DCT 37N060W DCT RNGRS DCT ANTIG M328 GRAMN/M084F430 M328 CNNOR/N0475F430 M328 BAAGR DCT JITGO Y642 LULLS DCT CANOA UB879 NOSAT HACHO 2138N08618W 2134N08623W 2132N08629W 2128N08639W UN505 UN528 UN529 UN532 RW12L</t>
  </si>
  <si>
    <t>LEV 2511N08933W 2434N08855W 2430N08850W VOMAR AGNIX 2149N08737W 2135N08726W UN528 UN529 UN532 RW12L</t>
  </si>
  <si>
    <t>RST1 ALO J233 CNOTA DCT IRK DCT SGF DCT RZC/N0469F300 DCT EIC/N0468F310 DCT SBI/N0466F320 A766 LAURL/N0466F350 A766 KELPP 2532N09039W 2524N09027W 2527N09008W 2512N08942W 2401N08820W 2356N08816W VOMAR 2156N08745W 2142N08733W UN528 UN529 UN532 RW12L</t>
  </si>
  <si>
    <t>2429N08854W</t>
  </si>
  <si>
    <t>DCT BACEN DCT BLOKR DCT BEKKI DCT ENL J71 MEM J35 MCB/N0469F370 J35 LEV A770 ALGAE 2514N08924W 2420N08830W 2350N08806W 2346N08803W VOMAR VOMAR1A</t>
  </si>
  <si>
    <t>2429N08839W</t>
  </si>
  <si>
    <t>CGKXT</t>
  </si>
  <si>
    <t>BETES3 AIRRA Q103 SLOJO Q75 ENEME Q65 DOFFY DCT MGNTY Q81 TUNSL Y196 CANOA UB879 NOSAT NOSAT1B</t>
  </si>
  <si>
    <t>KAVKI DCT IKLUG DCT GFK DCT HEHRS DCT KP72E DCT MCI DCT FSM DCT TXK DCT SBI A766 KLAMS/M077F350 A766 KELPP 2554N09056W 2517N09018W 2453N08933W 2441N08915W 2430N08902W 2338N08801W 2335N08757W VOMAR VOMAR1A</t>
  </si>
  <si>
    <t>2429N08901W</t>
  </si>
  <si>
    <t>SSOXS7 SSOXS Q167 RIFLE DCT HEADI Q97 KALDA Q131 WAALT Y289 ACMED/N0457F360 Y289 BAHAA DCT HIBAC AR17 VKZ DCT LINEY Y262 LULLS Y196 CANOA UB879 NOSAT NOSAT1B</t>
  </si>
  <si>
    <t>DCT WAVEY DCT EMJAY Q167 ZJAAY DCT KALDA Q131 WAALT Y289 BAHAA DCT SAXXN Y262 LULLS Y196 CANOA UB879 NOSAT NOSAT1B</t>
  </si>
  <si>
    <t>N123DW</t>
  </si>
  <si>
    <t>BANNG3 LUCKK DCT BULZI DCT HEVVN DCT PLYER DCT ENDEW Q81 TUNSL/N0468F340 Y196 CANOA UB879 MUPKI 2224N08526W 2222N08538W NOSAT NOSAT1B</t>
  </si>
  <si>
    <t>DARTZ9 TNV DCT SBI L208 DUTNA UL208 URTEL 2232N09021W 2222N09007W 2226N08949W 2226N08948W 2225N08943W VOMAR AGNIX EPNEL 2126N08717W 2122N08720W UN505 UN528 UN529 UN532 RW12L</t>
  </si>
  <si>
    <t>PEECE6 KELPP 2608N09107W 2513N08946W 2417N08848W 2412N08841W VOMAR AGNIX EPNEL 2131N08721W 2122N08721W 2120N08721W UN528 UN529 UN532 RW12L</t>
  </si>
  <si>
    <t>2429N08856W</t>
  </si>
  <si>
    <t>B764 BZE B764 ANEPU B764 MURBU 1954N08713W 1955N08713W TEFMO 2102N08709W 2106N08710W 2105N08712W 2105N08711W DEP30 NOTOM CN00</t>
  </si>
  <si>
    <t>SWA1611</t>
  </si>
  <si>
    <t>N8783L</t>
  </si>
  <si>
    <t>CONLE5 SCOOB DCT EARZZ Q131 WAALT Y289 NRRSE/N0459F380 Y289 BAHAA DCT SAXXN Y262 LULLS Y196 CANOA UB879 NOSAT NOSAT1B</t>
  </si>
  <si>
    <t>SWA1026</t>
  </si>
  <si>
    <t>DCT LEV L214 DAGGR/N0454F410 L214 IRDOV 2409N08810W 2407N08810W 2400N08809W 2216N08747W 2122N08714W 2118N08717W 2117N08716W 2115N08716W 2114N08716W 2111N08705W UN529 UN532 RW12L</t>
  </si>
  <si>
    <t>2431N09525W 2404N09425W LERIL UT11 URTEL/N0451F230 UT34 VOMAR 2155N08743W UN505 UN528 UN529 UN532 RW12L</t>
  </si>
  <si>
    <t>2352N09351W</t>
  </si>
  <si>
    <t>ICONS8 NOOKS DCT CAE DCT GRONK DCT GURGE Q93 ISUZO DCT SSI DCT CRG DCT RSW/N0459F350 DCT FIPES/N0459F360 DCT WIGNA DCT LULLS DCT CANOA UB879 NOSAT NOSAT1B</t>
  </si>
  <si>
    <t>N68802</t>
  </si>
  <si>
    <t>DCT BIGGY Q75 ENEME Q65 DOFFY/N0466F330 Q99 KPASA Q118 FEMID DCT LINEY/N0466F340 Y262 LULLS Y196 CANOA UB879 NOSAT HACHO LETIS 2129N08626W 2116N08657W 2114N08702W UN156 UN529 UN532 RW12L</t>
  </si>
  <si>
    <t>2401N09413W 2331N09255W 2327N09243W 2304N09112W 2304N09110W 2303N09047W 2158N08805W UN505 UN528 UN529 UN532 RW12L</t>
  </si>
  <si>
    <t>GOTAS PERGO 2137N08900W SUVOL 2139N08815W UN505 UN528 UN529 UN532 RW12L</t>
  </si>
  <si>
    <t>GOTAS 1917N09449W 1916N09433W PERGO 2135N08905W 2137N08901W 2146N08820W UN505 UN528 UN529 UN532 RW12L</t>
  </si>
  <si>
    <t>CANOA UB879 NOSAT HACHO LETIS APMUS 2117N08634W 2113N08636W RIDUG UN505 UN528 UN529 UN532 RW12L</t>
  </si>
  <si>
    <t>SWA601</t>
  </si>
  <si>
    <t>EPKEE7 DUUZE DCT GCK DCT ADM DCT SBI A766 KELPP 2514N09015W 2437N09011W 2400N09004W 2347N09000W 2340N08959W 2214N08804W 2125N08719W 2117N08709W 2115N08706W UN529 UN532 RW12L</t>
  </si>
  <si>
    <t>FLYZA5 KELPP 2512N09005W 2501N08914W 2452N08859W 2430N08831W 2425N08836W 2338N08757W 2333N08752W 2244N08755W 2240N08755W 2233N08802W 2228N08807W 2225N08809W 2220N08809W 2220N08807W UN505 UN528 UN529 UN532 RW12L</t>
  </si>
  <si>
    <t>DCT BACEN DCT BLOKR DCT BEKKI DCT ENL DCT HENSY/N0478F310 DCT MERDN/N0479F320 DCT LEV/N0477F330 A770 ALGAE 2614N08956W 2558N08940W 2446N08852W 2431N08839W 2424N08833W 2423N08833W 2402N08816W VOMAR/N0488F270 AGNIX EPNEL 2130N08722W 2121N08714W UN528 UN529 UN532 RW12L</t>
  </si>
  <si>
    <t>2429N08838W</t>
  </si>
  <si>
    <t>FSHUN4 PLUMR DCT SHEEK Q118 FEMID DCT KARTR DCT LULLS Y196 CANOA UB879 NOSAT HACHO LETIS APMUS UN500 UN522 2110N08653W 2112N08657W 2113N08658W 2113N08700W 2112N08702W 2110N08703W UN529 UN532 RW12L</t>
  </si>
  <si>
    <t>BANNG3 LUCKK DCT BULZI DCT HEVVN DCT PLYER DCT ENDEW Q81 TUNSL/N0468F340 Y196 CANOA UB879 NOSAT HACHO LETIS APMUS UN500 UN522 UN515 2112N08656W 2113N08658W 2113N08701W 2111N08702W UN529 UN532 RW12L</t>
  </si>
  <si>
    <t>MATOL 2316N09218W 2313N09210W 2300N09110W 2300N09101W 2300N09057W 2156N08810W 2153N08803W UN505 UN528 UN529 UN532 RW12L</t>
  </si>
  <si>
    <t>DARTZ9 TNV DCT SBI L208 PEGLG 2525N09231W 2448N09212W 2421N09158W 2417N09156W 2405N09144W 2400N09138W 2356N09132W 2324N09052W 2321N09049W 2202N08812W 2159N08806W UN505 UN528 UN529 UN532 RW12L</t>
  </si>
  <si>
    <t>2429N09203W</t>
  </si>
  <si>
    <t>2104N09020W 2104N09018W PERGO 2217N08849W 2220N08846W 2222N08844W 2223N08839W 2221N08833W 2221N08831W 2209N08810W 2206N08804W 2129N08725W UN528 UN529 UN532 RW12L</t>
  </si>
  <si>
    <t>GOTAS PERGO 2201N08811W 2203N08806W EPNEL UN505 UN528 UN529 UN532 RW12L</t>
  </si>
  <si>
    <t>TELE2F ISREN UM542 ATENO UL203 LIXAS UZ512 RADIM/N0447F380 UZ512 LIB DCT SIGMA OVGED ILONI 2007N08631W HURIN UN523 UN511 UN519 UN514 2104N08705W 2104N08706W 2106N08707W 2108N08706W UN529 UN532 RW12L</t>
  </si>
  <si>
    <t>CHUUC6 ARG DCT MCB J35 LEV L214 PLNDR/N0470F370 L214 IRDOV 2404N08836W 2358N08842W VOMAR AGNIX EPNEL 2124N08718W 2123N08717W UN528 UN529 UN532 RW12L</t>
  </si>
  <si>
    <t>DCT WAVEY DCT EMJAY Q167 ZJAAY DCT KALDA Q131 WAALT Y289 BAHAA DCT SAXXN Y262 LULLS Y196 CANOA UB879 NOSAT HACHO LETIS APMUS 2114N08636W 2110N08639W UN522 UN515 2113N08659W 2114N08702W 2112N08704W UN528 UN529 UN532 RW12L</t>
  </si>
  <si>
    <t>GOTAS 1918N09502W 1918N09455W PERGO VOMAR VOMAR1A</t>
  </si>
  <si>
    <t>N507AY</t>
  </si>
  <si>
    <t>ICONS8 NOOKS DCT SAV DCT CRG/N0470F340 DCT RSW/N0466F330 DCT FIPES/N0470F340 DCT WIGNA DCT LULLS DCT CANOA UB879 DUNOG 2301N08441W 2301N08506W 2246N08508W 2229N08503W 2217N08505W NOSAT HACHO LETIS APMUS UN500 UN522 UN515 ERDAM UN528 UN529 UN532 RW12L</t>
  </si>
  <si>
    <t>ATUM3E ATUMA UH225 SAP/N0456F350 UG521 KORTI 1622N08738W 1634N08734W 1655N08717W 1730N08713W 1815N08714W 1828N08702W 1858N08626W 1938N08622W 1940N08623W OVGED 1949N08625W 1954N08628W 1959N08633W 2004N08635W 2005N08635W 2010N08637W 2012N08637W HURIN 2030N08637W DEPVA UN519 UN514 ELINO EBMIS UN505 UN528 UN529 UN532 RW12L</t>
  </si>
  <si>
    <t>2119N09513W 2118N09511W 2116N09503W 2118N09140W 2118N09131W 2204N08810W AGNIX EPNEL ODLAR VIKSI UN505 UN528 UN529 UN532 RW12L</t>
  </si>
  <si>
    <t>DCT BACEN DCT BLOKR DCT BEKKI DCT ENL DCT SQS/N0480F330 DCT LEV 2432N08813W AGNIX EPNEL 2133N08723W UN528 UN529 UN532 RW12L</t>
  </si>
  <si>
    <t>SLEEK2 SLEEK DCT PNH J17 ABI DCT SBI L208 DUTNA UL208 X208 2417N09114W 2412N09111W 2411N09109W 2351N09049W 2332N09027W VOMAR/N0493F270 AGNIX EPNEL 2134N08724W 2122N08715W UN528 UN529 UN532 RW12L</t>
  </si>
  <si>
    <t>JCOBY4 SCOOB DCT PAACK Q97 DEBRL/N0464F350 Q97 EBAYY/N0457F360 Q93 LINEY Y262 LULLS Y196 CANOA UB879 NOSAT 2146N08613W 2130N08651W RIDUG UN505 UN528 UN529 UN532 RW12L</t>
  </si>
  <si>
    <t>N146AA</t>
  </si>
  <si>
    <t>DARTZ9 TNV DCT SBI L208 PEGLG 2516N09150W 2510N09145W 2425N09049W 2418N09036W 2415N09028W 2406N08951W 2404N08932W VOMAR AGNIX EPNEL 2133N08723W UN528 UN529 UN532 RW12L</t>
  </si>
  <si>
    <t>MATOL 2356N09343W 2320N09222W 2317N09215W VOMAR AGNIX EPNEL 2125N08716W UN528 UN529 UN532 RW12L</t>
  </si>
  <si>
    <t>CGEWJ</t>
  </si>
  <si>
    <t>MATOL 2358N09344W LERIL 2258N09131W 2255N09122W VOMAR AGNIX EPNEL 2134N08723W UN528 UN529 UN532 RW12L</t>
  </si>
  <si>
    <t>N1803U</t>
  </si>
  <si>
    <t>NIITZ4 SSKEE DCT ZUN DCT CNX DCT BGTOE DCT AGJ DCT DBOYS DCT ANKRR L208 DUTNA UL208 AGPOD 2241N09028W 2236N09026W VOMAR AGNIX EPNEL 2133N08723W UN528 UN529 UN532 RW12L</t>
  </si>
  <si>
    <t>1917N09507W 1918N09458W PERGO VOMAR AGNIX EPNEL 2134N08723W UN528 UN529 UN532 RW12L</t>
  </si>
  <si>
    <t>2409N09402W 2341N09303W 2337N09254W VOMAR AGNIX EPNEL 2130N08721W 2129N08720W UN528 UN529 UN532 RW12L</t>
  </si>
  <si>
    <t>2131N09720W 2146N09436W 2146N09430W 2156N08812W 2156N08809W 2119N08717W UN540 NOTOM CN00</t>
  </si>
  <si>
    <t>N944AV</t>
  </si>
  <si>
    <t>TOBK1S VASIL UL423 PULOX DCT ARORO DCT PML UN653 SPP UM205 SIGMA OVGED 1959N08628W ELINO 2109N08705W UN529 UN532 RW12L</t>
  </si>
  <si>
    <t>MXY354</t>
  </si>
  <si>
    <t>N258BZ</t>
  </si>
  <si>
    <t>DCT LEV L214 DAGGR 2552N08844W 2539N08839W 2518N08843W 2511N08843W 2456N08839W 2419N08830W VOMAR AGNIX EPNEL 2132N08722W 2130N08720W UN528 UN529 UN532 RW12L</t>
  </si>
  <si>
    <t>2429N08832W</t>
  </si>
  <si>
    <t>HP1842</t>
  </si>
  <si>
    <t>SIMAN3A SIMAN DCT MORLI DCT SPP DCT TEKUG UM205 AMESI 1801N08451W 1827N08449W 1841N08453W 1855N08458W SIGMA/N0371F220 OVGED 2002N08631W 2007N08636W 2012N08638W ELINO 2109N08705W UN529 UN532 RW12L</t>
  </si>
  <si>
    <t>DCT AUR DCT VILDA DCT JERON DCT AMINU DCT CTM UG765 PAULE UN530 HURIN UN523 UN511 UN519 UN514 ELINO UN528 UN529 UN532 RW12L</t>
  </si>
  <si>
    <t>PEGLG DUTNA UL208 ODKOT VOMAR AGNIX EPNEL 2136N08725W 2132N08722W UN528 UN529 UN532 RW12L</t>
  </si>
  <si>
    <t>TGZ 1700N09235W 1704N09231W 1708N09225W 1811N09132W 2031N08916W 2035N08913W BEPOR 2113N08733W 2113N08732W UN540 L0 2103N08654W</t>
  </si>
  <si>
    <t>SWA1735</t>
  </si>
  <si>
    <t>N1807U</t>
  </si>
  <si>
    <t>2416N09319W 2404N09256W 2347N09229W 2341N09220W 2251N09049W 2242N09021W XUDUN BEPOR BUBUN 2113N08740W 2113N08739W 2110N08704W UN528 UN529 UN532 RW12L</t>
  </si>
  <si>
    <t>2416N09318W</t>
  </si>
  <si>
    <t>CFSIP</t>
  </si>
  <si>
    <t>2406N09345W 2401N09332W 2337N09251W 2310N09157W 2301N09144W 2233N09103W 2215N09043W 2205N09031W 2202N09025W 2152N09005W XUDUN BEPOR BUBUN 2113N08736W 2113N08735W UN528 UN529 UN532 RW12L</t>
  </si>
  <si>
    <t>MATOL 2332N09257W 2330N09249W 2257N09140W 2247N09131W 2235N09113W 2218N09046W 2205N09031W XUDUN BEPOR BUBUN 2113N08743W 2114N08738W UN528 UN529 UN532 RW12L</t>
  </si>
  <si>
    <t>MATOL 2339N09314W 2300N09149W 2215N09037W XUDUN 2125N08819W 2126N08805W UN528</t>
  </si>
  <si>
    <t>N283WN</t>
  </si>
  <si>
    <t>AXOMU DCT 2058N09420W 2058N09416W 2154N08914W 2155N08908W XUDUN BEPOR BUBUN 2113N08731W 2113N08729W 2114N08727W UN528 UN529 UN532 RW12L</t>
  </si>
  <si>
    <t>GOTAS 2045N09118W 2111N09052W 2122N09044W 2123N09039W 2122N09033W ISARO 2142N08923W 2144N08917W XUDUN BEPOR BUBUN 2113N08734W 2113N08733W UN528 UN529 UN532 RW12L</t>
  </si>
  <si>
    <t>N915AN</t>
  </si>
  <si>
    <t>DCT DENNT DCT DARCY DCT DREGS DCT DUMGE DCT SCOTO DCT SWAPP DCT TAZZA DCT STRWY DCT LARZZ DCT JAYJA DCT LAL DCT RSW DCT FIPES/N0454F360 DCT WIGNA DCT LULLS DCT CANOA UB879 OLABI 2231N08512W NOSAT 2143N08612W 2141N08614W 2134N08619W 2126N08626W 2117N08653W 2111N08701W UN529 UN532 RW12L</t>
  </si>
  <si>
    <t>2422N09403W 2408N09339W 2356N09317W LERIL 2307N09151W 2306N09149W 2303N09139W 2251N09115W 2241N09105W 2223N09047W 2220N09044W 2207N09017W 2204N09011W XUDUN BEPOR BUBUN 2113N08731W UN528 UN529 UN532 RW12L</t>
  </si>
  <si>
    <t>R30MY B30MY 2505N09711W 2501N09653W MATOL 2337N09312W 2337N09310W 2256N09153W 2249N09142W 2228N09112W 2127N08839W UN528 UN529 UN532 RW12L</t>
  </si>
  <si>
    <t>GOTAS 2004N09244W 2046N09034W 2051N09025W 2054N09016W 2118N08840W UN528 UN529 UN532 RW12L</t>
  </si>
  <si>
    <t>NOVMA L620 SAM N19 ADKIK DCT JOZMA DCT GAPLI/M080F280 DCT OMOKO/M080F280 DCT 48N015W 46N020W 44N030W 42N040W/M080F320 40N050W/M080F380 37N060W DCT RNGRS DCT ANTIG M328 TASNI/M080F400 M328 CNNOR DCT ZFP/N0459F400 DCT VKZ/N0471F400 DCT MAXIM DCT MUPKI UB879 NOSAT 2149N08607W 2148N08609W ERDAM UN528 UN529 UN532 RW12L</t>
  </si>
  <si>
    <t>LIDAM 2151N09311W 2148N09303W 2135N09220W 2134N09146W 2136N09137W 2139N09122W 2141N09116W 2123N08833W 2122N08830W UN528 UN529 UN532 RW12L</t>
  </si>
  <si>
    <t>LIDAM UT23 COFRE 2145N09308W 2145N09307W 2143N09300W 2138N09244W 2137N09242W 2136N09238W 2135N09213W UN528 UN529 UN532 RW12L</t>
  </si>
  <si>
    <t>1857N09655W 1858N09639W 1859N09630W PERGO 2128N08920W 2136N08903W 2115N08719W UN528 UN529 UN532 RW12L</t>
  </si>
  <si>
    <t>CCBFP</t>
  </si>
  <si>
    <t>TELE2F ISREN VUGAL UM542 AKTUK/N0444F360 UM542 ATENO UL203 LIXAS UZ512 LIB 1718N08603W SIGMA 1945N08624W 1959N08628W 2105N08707W UN528 UN529 UN532 RW12L</t>
  </si>
  <si>
    <t>N883DN</t>
  </si>
  <si>
    <t>2345N09424W 2324N09332W 2323N09324W 2317N09306W 2316N09258W 2258N09215W 2256N09205W 2242N09135W 2216N09059W XUDUN BEPOR BUBUN 2113N08729W UN528 UN529 UN532 RW12L</t>
  </si>
  <si>
    <t>N948AV</t>
  </si>
  <si>
    <t>TOBK1S VASIL UL423 PULOX/N0460F340 DCT ARORO DCT PML UN653 SPP UM205 TEKUG/N0457F320 UM205 AMESI 1736N08510W 1817N08537W SIGMA 1940N08623W ELINO UN528 UN529 UN532 RW12L</t>
  </si>
  <si>
    <t>BARDI DCT RIVRO DCT BANAL/M085F360 DCT 42N020W/M085F360 41N030W 40N040W/M085F380 38N050W 35N060W/M085F380 DCT BALOO/N0488F400 DCT BALTN/M085F400 M329 GRATX/N0489F400 Y642 LULLS Y196 CANOA UB879 NOSAT HACHO 2135N08620W 2134N08621W ERDAM UN528 UN529 UN532 RW12L</t>
  </si>
  <si>
    <t>CFLKO</t>
  </si>
  <si>
    <t>BETES3 FOXEE DCT AIR DCT LEVII DCT YICUT DCT DEBIE DCT MELKR/N0456F380 DCT BADDD DCT EVANZ Q109 KNOST M219 NAVVL 2413N08530W NOSAT HACHO LETIS APMUS 2117N08634W 2113N08637W 2115N08700W UN529 UN532 RW12L</t>
  </si>
  <si>
    <t>N671MM</t>
  </si>
  <si>
    <t>2002N09650W 2010N09608W 2011N09601W 2114N08923W 2116N08916W 2114N08815W 2114N08807W 2112N08732W UN540 UN532 RW12L</t>
  </si>
  <si>
    <t>1907N09733W 2052N09118W 2053N09111W 2126N08927W 2129N08903W XUDUN BEPOR BUBUN 2113N08734W UN528 UN529 UN532 RW12L</t>
  </si>
  <si>
    <t>LIDAM UT23 MUNDA 2135N09152W XUDUN BEPOR BUBUN 2113N08738W 2114N08738W 2113N08730W UN528 UN529 UN532 RW12L</t>
  </si>
  <si>
    <t>VIV2203</t>
  </si>
  <si>
    <t>LIBOX 2401N09413W 2336N09307W XUDUN BEPOR BUBUN 2113N08742W 2113N08739W UN528 UN529 UN532 RW12L</t>
  </si>
  <si>
    <t>CGWSB</t>
  </si>
  <si>
    <t>RIGUS5 PSB DCT LDN DCT GVE DCT ILM DCT GARIC AR3 OSTNN AR17 ACMED Y289 BAHAA AR17 VKZ DCT TUNSL Y196 CANOA UB879 DUNOG 2259N08433W NOSAT HACHO LETIS 2130N08630W ERDAM UN529 UN532 RW12L</t>
  </si>
  <si>
    <t>1921N09643W PERGO 2122N08828W UN528 UN529 UN532 RW12L</t>
  </si>
  <si>
    <t>MATOL XUDUN 2121N08821W UN528 UN622 RW30R</t>
  </si>
  <si>
    <t>MATOL XUDUN BEPOR 2116N08747W UN528 UN529 UN532 RW12L</t>
  </si>
  <si>
    <t>VIV2287</t>
  </si>
  <si>
    <t>VR507 GOTAS 2114N09000W 2131N08949W XUDUN 2119N08805W UN528 UN529 UN532 RW12L</t>
  </si>
  <si>
    <t>Chart 1: Operations by BPN Entry Hour and Sector · Saturday Oct 3, 2026 (14:00–22:00 UTC)</t>
  </si>
  <si>
    <t>Table 2 · Frequency of Entry Flight Levels (FL) into MMID ACC by Hour · Saturday Oct 3, 2026 (14:00–22:00 UTC)</t>
  </si>
  <si>
    <t>Table 3 · Most Frequent Entry Flight Level (FL) by Hour and Sector · Saturday Oct 3, 2026</t>
  </si>
  <si>
    <t>Chart 4 · Arrivals by Hour and MMUN TMA Entry Point · Saturday Oct 3, 2026 (14:00–22:00 UTC)</t>
  </si>
  <si>
    <t>Chart 5 · Arrivals by MMID ACC Entry Hour and BPN · Saturday Oct 3, 2026 (14:00–22:00 UTC)</t>
  </si>
  <si>
    <t>Chart 6 · Arrivals by Runway 12L and 12R · Saturday Oct 3, 2026</t>
  </si>
  <si>
    <t>VEBIT T10 TORPA DCT REKLA DCT RLP DCT ROTSI DCT AMODO DCT COHPA UM729 RESMI DCT TABOV DCT PIGOP/N0483F370 DCT DITAL UN872 KURIS UT176 TERPO DCT AKEMO DCT COQUE DCT LAPEX/M085F370 DCT SEPAL/M085F380 DCT 47N015W DCT 46N020W DCT 44N030W DCT 42N040W/M085F400 DCT 39N050W DCT BALOO DCT ANTIG M328 BAAGR DCT ZBV/N0488F400 DCT EYW DCT CANOA UB879 DUNOG 2313N08412W OLABI UB879 MUPKI 2225N08537W NOSAT 2154N08603W 2128N08641W 2115N08658W 2112N08701W 2110N08701W 2108N08659W UN532 RW12L</t>
  </si>
  <si>
    <t>SOBRA3U SOBRA Y180 NISIV/N0476F330 Y180 DIK UN857 TOLVU DCT RAPOR DCT GIMER DCT ESTOC DCT AMJUS/N0473F350 DCT DITAL DCT GODIX DCT DIDAK DCT AKEMO DCT LAPEX/M082F360 UN470 SEPAL/M082F360 DCT 47N015W/M082F380 46N020W 44N030W 42N040W 40N050W 37N060W/M082F400 DCT RNGRS DCT ANTIG M328 CNNOR DCT ZFP/N0471F400 DCT VKZ DCT MAXIM DCT 2301N08419W 2240N08418W 2225N08419W 2216N08435W NOSAT 2153N08603W 2130N08637W 2114N08659W 2111N08702W 2107N08659W UN532 RW12L</t>
  </si>
  <si>
    <t>FLYZA5 MUSYL L207 IPSEV 2422N09228W X207 VOMAR VOMAR1A</t>
  </si>
  <si>
    <t>NANJO3U ULAPO DCT 1901N08617W SIGMA OVGED ILONI 2020N08634W HURIN UN523 UN511 UN519 UN514 2105N08706W 2105N08707W 2107N08708W 2108N08706W 2109N08704W 2107N08700W 2102N08653W</t>
  </si>
  <si>
    <t>N3754A</t>
  </si>
  <si>
    <t>SMLTZ3 WALET DCT ZPLEN DCT OTK DCT CTY DCT PIE DCT KARTR Q81 TUNSL/N0467F360 Y196 CANOA UB879 NOSAT HACHO 2139N08617W 2123N08648W B12L2 UN529 UN532 RW12L</t>
  </si>
  <si>
    <t>VSA UJ9 NOPON 1834N09158W 1835N09156W CME 1929N09111W 1932N09108W 2059N08901W 2101N08857W UN528 2109N08702W 2107N08700W CN00</t>
  </si>
  <si>
    <t>PHTFL</t>
  </si>
  <si>
    <t>IDRID L980 ABNED/N0480F360 L980 MANGO DCT ENHAQ DCT GAJIT DCT GAPLI/M084F320 DCT EVBAK DCT TAMEL DCT 47N015W/M084F400 DCT 45N020W DCT 43N030W DCT 41N040W DCT 38N050W DCT 35N060W DCT ANTIG M328 TASNI/M084F430 M328 CNNOR/N0475F430 M328 BAAGR DCT JITGO Y642 LULLS DCT CANOA UB879 NOSAT HACHO LETIS 2122N08630W 2116N08652W 2114N08653W 2110N08658W 2108N08659W UN532 RW12L</t>
  </si>
  <si>
    <t>1922N09542W 1923N09506W PERGO UT23 XUDUN 2119N08812W UN528 UN529 UN532 RW12L</t>
  </si>
  <si>
    <t>CGFCI</t>
  </si>
  <si>
    <t>NOSAT HACHO 2136N08623W ERDAM UN529 UN532 RW12L</t>
  </si>
  <si>
    <t>2012N09701W PERGO XUDUN XUDUN1A</t>
  </si>
  <si>
    <t>2032N09459W</t>
  </si>
  <si>
    <t>1932N09456W 1935N09445W 1956N09442W 2009N09437W 2022N09433W 2025N09431W 2029N09427W PERGO XUDUN 2122N08822W UN528 UN529 UN532 RW12L</t>
  </si>
  <si>
    <t>SIMAN3A SIMAN DCT MORLI DCT SPP/N0450F360 DCT TEKUG UM205 SIGMA/N0377F220 OVGED ILONI HURIN UN523 UN511 UN519 UN514</t>
  </si>
  <si>
    <t>1954N09425W 1958N09416W PERGO XUDUN BEPOR BUBUN SCAHA KAROR UN505 UN528 UN529 UN532 RW12L</t>
  </si>
  <si>
    <t>1923N09638W 1948N09450W 1952N09440W PERGO XUDUN XUDN1A</t>
  </si>
  <si>
    <t>1921N09537W 2039N09134W XUDUN BEPOR BUBUN 2113N08733W 2112N08711W UN540 UN545 RW12R</t>
  </si>
  <si>
    <t>XASRJ</t>
  </si>
  <si>
    <t>1924N09820W 1919N09649W 1922N09616W XUDUN XUDN1A</t>
  </si>
  <si>
    <t>1915N09730W 1949N09516W XUDUN XUDN1A</t>
  </si>
  <si>
    <t>MATOL 2308N09206W 2249N09118W XUDUN XUDN1A</t>
  </si>
  <si>
    <t>1937N09811W 2016N09501W XUDUN XUDN1A</t>
  </si>
  <si>
    <t>1919N09515W 1935N09426W 2007N09304W 2025N09235W ELOPA 2048N09156W 2058N09114W 2103N09041W XUDUN XUDN1A</t>
  </si>
  <si>
    <t>1915N09850W 1932N09457W 1933N09441W 2018N09202W 2016N09143W 2024N09140W 2112N08901W UN506 UN540 UN545 RW12R</t>
  </si>
  <si>
    <t>2131N09620W 2126N09304W 2121N09228W 2127N09139W XUDUN XUDN1A</t>
  </si>
  <si>
    <t>2131N09459W</t>
  </si>
  <si>
    <t>DOTSS2 CNERY DCT BLH DCT WOBUG Q180 EWM/N0475F330 DCT JCT DCT IAH DCT SBI/N0471F350 L208 DUTNA VOMAR VOMR1A</t>
  </si>
  <si>
    <t>UAL3920</t>
  </si>
  <si>
    <t>FLYZA5 MUSYL L207 SEAGL 2439N09153W ODKOT VOMAR/N0487F230 2201N08750W UN540 UN545 RW12R</t>
  </si>
  <si>
    <t>2429N09135W</t>
  </si>
  <si>
    <t>XAVFT</t>
  </si>
  <si>
    <t>USBUS1A USBUS 2105N08916W 2111N08909W 2116N08823W UN540 UN545 RW12R</t>
  </si>
  <si>
    <t>ELURA DCT 2048N09333W 2112N09250W XUDUN BEPOR UN528 UN529 UN532 RW12L</t>
  </si>
  <si>
    <t>ELURA DCT 2048N09341W 2113N09246W 2118N09231W XUDUN 2122N08822W 2121N08819W UN528 UN529 UN532 RW12L</t>
  </si>
  <si>
    <t>1916N09756W 2019N09359W 2111N09254W 2105N09241W 2106N09229W 2122N08826W 2122N08823W 2116N08728W 2115N08725W UN528 UN529 UN532 RW12L</t>
  </si>
  <si>
    <t>1922N09831W 2013N09435W 2015N09428W 2055N09304W 2057N09250W XUDUN BEPOR 2119N08758W 2116N08729W UN528 UN529 UN532 RW12L</t>
  </si>
  <si>
    <t>SIMAN3A SIMAN DCT MORLI DCT SPP DCT TEKUG UM205 SIGMA/N0384F220 OVGED ILONI HURIN UN523 UN511 UN519 UN514 ELINO 2108N08707W 2109N08706W 2109N08702W UN532 RW12L</t>
  </si>
  <si>
    <t>GOTAS 1918N09451W 1921N09359W 1918N09341W 1918N09252W 1917N09221W 1930N09217W 1934N09210W XUDUN 2122N08823W 2121N08819W 2120N08813W 2117N08741W 2116N08738W O12R2 UN545 CN00</t>
  </si>
  <si>
    <t>FLYZA5 KELPP A766 KEHLI UL209 TABSA 2334N08948W 2332N08947W VOMAR AGNIX 2153N08742W 2151N08740W UN528 UN529 UN532 RW12L</t>
  </si>
  <si>
    <t>TUNSL Y196 CANOA UB879 WALKY 2209N08540W 2154N08557W HACHO LETIS APMUS UN500 UN522 UN515 ERDAM RIDUG UN505 UN528 UN529 UN532 RW12L</t>
  </si>
  <si>
    <t>N981NN</t>
  </si>
  <si>
    <t>DARTZ9 TNV DCT SBI A766 KEHLI 2213N08801W 2211N08759W UN505 UN528 UN529 UN532 RW12L</t>
  </si>
  <si>
    <t>2152N09550W 2147N09505W 2138N09406W 2141N09356W XUDUN BEPOR 2119N08758W UN505 UN528 UN529 UN532 RW12L</t>
  </si>
  <si>
    <t>2150N09604W 2149N09505W 2144N09412W XUDUN BEPOR 2118N08746W UN505 UN528 UN529 UN532 RW12L</t>
  </si>
  <si>
    <t>TUNSL Y196 CANOA UB879 NOSAT HACHO 2137N08619W 2134N08621W ERDAM UN528 UN529 UN532 RW12L</t>
  </si>
  <si>
    <t>1916N09602W 1916N09556W GOTAS 1920N09446W 1921N09440W 1923N09435W 1925N09401W 1916N09259W 1915N09253W 1945N09202W 1948N09157W XUDUN 2121N08814W 2116N08728W 2115N08726W UN529 UN532 RW12L</t>
  </si>
  <si>
    <t>1917N09517W 1917N09511W 1940N09411W 1943N09404W 1932N09340W 1921N09259W 1919N09234W 1923N09229W 1931N09216W 1959N09134W XUDUN BEPOR 2119N08759W 2118N08749W UN529 UN532 RW12L</t>
  </si>
  <si>
    <t>MATOL 2322N09230W 2123N08827W 2119N08758W 2118N08755W UN529 UN532 RW12L</t>
  </si>
  <si>
    <t>HP1524</t>
  </si>
  <si>
    <t>SIMAN3A SIMAN DCT MORLI DCT SPP DCT TEKUG UM205 SIGMA/N0366F220 OVGED ILONI HURIN 2023N08635W ELINO EBMIS UN505 UN528 UN529 UN532 RW12L</t>
  </si>
  <si>
    <t>1918N09521W VR406 1946N09356W 1946N09350W 1922N09248W 1927N09230W 1932N09222W 2111N08950W 2124N08931W 2127N08926W XUDUN BEPOR BUBUN UN528 UN529 UN532 RW12L</t>
  </si>
  <si>
    <t>1936N09553W 1934N09548W 1928N09532W 1923N09516W 1920N09510W 1947N09409W 1950N09405W 2012N09328W 2014N09321W PERGO XUDUN BEPOR 2114N08746W 2111N08714W UN529 UN532 RW12L</t>
  </si>
  <si>
    <t>SIMAN3A SIMAN DCT MORLI/N0461F360 DCT SPP DCT TEKUG UM205 SIGMA/N0397F220 OVGED ILONI 2009N08631W 2102N08706W 2110N08710W 2111N08708W UN528 UN529 UN532 RW12L</t>
  </si>
  <si>
    <t>KNOST M219 NAVVL L465 SHARQ 2338N08536W NOSAT 2145N08611W 2144N08612W 2119N08653W 2118N08657W 2116N08707W UN505 UN528 UN529 UN532 RW12L</t>
  </si>
  <si>
    <t>PEECE6 KELPP A766 KEHLI UL209 BETAS 2229N08944W 2224N08943W VOMAR AGNIX EPNEL ODLAR 2122N08714W UN528 UN529 UN532 RW12L</t>
  </si>
  <si>
    <t>CCBGX</t>
  </si>
  <si>
    <t>CANOA 2246N08523W 2247N08531W 2243N08541W 2233N08550W NOSAT 2145N08611W 2143N08613W 2134N08629W 2124N08650W 2127N08710W 2121N08707W UN528 UN529 UN532 RW12L</t>
  </si>
  <si>
    <t>MATOL 2327N09243W 2325N09236W VOMAR AGNIX EPNEL 2131N08721W UN528 UN529 UN532 RW12L</t>
  </si>
  <si>
    <t>LIDAM UT23 COFRE 2149N09339W 2149N09328W 2200N09039W 2200N09029W XUDUN BEPOR BUBUN 2113N08727W UN528 UN529 UN532 RW12L</t>
  </si>
  <si>
    <t>1916N09518W 1917N09512W 1929N09444W 1958N09408W 2009N09354W 2031N09329W 2040N09318W 2044N09313W 2120N09100W 2121N09053W 2123N09046W 2122N08925W 2122N08920W 2126N08915W XUDUN BEPOR BUBUN 2113N08734W UN528 UN529 UN532 RW12L</t>
  </si>
  <si>
    <t>ILEXY4 ZENZI DCT SBI A766 KELPP/N0456F390 A766 KEHLI UL209 X209 VOMAR AGNIX EPNEL 2128N08719W UN528 UN529 UN532 RW12L</t>
  </si>
  <si>
    <t>SILKS6 TRFWA DCT SWAPP Q79 THRSR/N0446F390 Q79 IISLY/N0448F380 DCT JAMIZ DCT KLIIN DCT KNOST M215 MINOW 2505N08658W 2442N08706W 2419N08713W 2420N08713W 2413N08716W 2411N08716W 2401N08719W 2254N08817W 2249N08820W 2248N08821W 2243N08822W 2242N08823W 2239N08824W 2231N08823W 2226N08823W VOMAR AGNIX EPNEL 2131N08722W 2123N08716W O12R2 L0 CN00</t>
  </si>
  <si>
    <t>MATOL UT11 URTEL UT34 VOMAR AGNIX EPNEL 2128N08719W UN528 UN529 UN532 RW12L</t>
  </si>
  <si>
    <t>N45KH</t>
  </si>
  <si>
    <t>1915N09532W 1916N09527W 1943N09441W 1945N09436W 1959N09400W 2018N09345W 2033N09324W 2034N09319W 2047N09258W 2117N09217W 2112N09202W 2115N09155W VOMAR AGNIX EPNEL 2133N08723W UN528 UN529 UN532 RW12L</t>
  </si>
  <si>
    <t>LULLS DCT CANOA UB879 NOSAT 2151N08606W 2149N08607W 2148N08609W ERDAM UN528 UN529 UN532 RW12L</t>
  </si>
  <si>
    <t>EPMAR4A 2231N08403W 2229N08412W 2218N08449W 2216N08456W 2213N08507W NOSAT 2148N08608W 2146N08611W ERDAM UN528 UN529 UN532 RW12L</t>
  </si>
  <si>
    <t>LINEY Y262 LULLS Y196 CANOA UB879 NOSAT HACHO LETIS APMUS 2120N08632W 2119N08633W ERDAM UN528 UN529 UN532 RW12L</t>
  </si>
  <si>
    <t>1918N09525W 1918N09518W PERGO XUDUN BEPOR 2117N08800W 2115N08738W UN528 UN529 UN532 RW12L</t>
  </si>
  <si>
    <t>JDUBB4 RRSIN DCT GSO Q75 ENEME DCT EVANZ DCT CIGAR M219 BUUOY/N0452F360 M219 NAVVL 2350N08534W 2344N08536W NOSAT HACHO LETIS APMUS 2116N08641W 2115N08655W 2115N08657W 2115N08705W 2113N08706W UN528 UN529 UN532 RW12L</t>
  </si>
  <si>
    <t>N207WN</t>
  </si>
  <si>
    <t>LINEY Y262 LULLS Y196 CANOA UB879 NOSAT HACHO 2132N08623W 2129N08625W 2119N08648W RIDUG UN505 UN528 UN529 UN532 RW12L</t>
  </si>
  <si>
    <t>DCT ELVAE DCT NECCK DCT WHITE Q409 TRPOD/N0456F360 Q409 CRPLR DCT EARZZ Q131 WAALT Y289 BAHAA DCT SAXXN Y262 LULLS Y196 CANOA UB879 NOSAT HACHO LETIS 2132N08623W 2130N08625W 2117N08654W 2113N08705W UN528 UN529 UN532 RW12L</t>
  </si>
  <si>
    <t>DCT STOEN Q75 ENEME DCT EVANZ Q109 BRUTS/N0455F360 Q109 KNOST DCT CIGAR M219 NAVVL L465 SHARQ UM463 MENRO 2218N08535W 2209N08536W NOSAT HACHO LETIS 2131N08624W 2117N08653W 2114N08702W 2112N08705W UN528 UN529 UN532 RW12L</t>
  </si>
  <si>
    <t>N539UW</t>
  </si>
  <si>
    <t>MAYNR3 CANOA UB879 NOSAT HACHO LETIS ERDAM UN528 UN529 UN532 RW12L</t>
  </si>
  <si>
    <t>DCT WAVEY DCT EMJAY Q167 KALDA Q131 WAALT Y289 BAHAA DCT HIBAC AR17 VKZ/N0459F360 DCT LINEY Y262 LULLS Y196 CANOA UB879 NOSAT HACHO ERDAM UN528 UN529 UN532 RW12L</t>
  </si>
  <si>
    <t>DORMR3 CIGAR M219 NAVVL L465 SHARQ UM463 CHINO 2257N08529W 2234N08511W WALKY 2205N08546W 2158N08610W 2144N08614W ERDAM UN528 UN529 UN532 RW12L</t>
  </si>
  <si>
    <t>1918N09504W 2021N09215W 2023N09208W XUDUN 2118N08807W 2115N08734W UN528 UN529 UN532 RW12L</t>
  </si>
  <si>
    <t>N8789Q</t>
  </si>
  <si>
    <t>TIPPN5 DENST DCT LAYIN Q19 WYATT DCT SZW/N0472F360 DCT CIGAR M219 NAVVL L465 SHARQ UM463 CHINO 2309N08535W NOSAT HACHO LETIS APMUS UN500 UN522 UN515 ERDAM UN528 UN529 UN532 RW12L</t>
  </si>
  <si>
    <t>TOBK1S VASIL UL423 PULOX/N0454F380 DCT ARORO DCT PML UN653 SPP UM205 SIGMA OVGED ILONI HURIN UN523 UN511 UN519 UN514 ELINO 2108N08708W 2110N08707W UN528 UN529 UN532 RW12L</t>
  </si>
  <si>
    <t>1920N09520W 1936N09443W 1942N09425W 1944N09419W 1942N09351W 1941N09337W 1938N09320W 1938N09304W 1941N09258W 1946N09243W 2000N09209W 2003N09203W XUDUN BEPOR BUBUN SCAHA KAROR UN528 UN529 UN532 RW12L</t>
  </si>
  <si>
    <t>MATOL UT11 LERIL 2303N09143W 2300N09137W XUDUN XUDUN1A</t>
  </si>
  <si>
    <t>N306DN</t>
  </si>
  <si>
    <t>CLVIN3 STAZE DCT FLM J43 VXV DCT THRSR DCT HONID/N0461F340 DCT HEVVN DCT PLYER DCT KNOST M219 SNAKR/N0459F360 M219 NAVVL 2403N08530W 2223N08555W 2202N08611W 2153N08618W LETIS APMUS UN500 UN522 UN515 ERDAM RIDUG UN505 UN528 UN529 UN532 RW12L</t>
  </si>
  <si>
    <t>ACW2550</t>
  </si>
  <si>
    <t>XAUPZ</t>
  </si>
  <si>
    <t>SNIDR2 BLUMS DCT MOLLR T220 SBI A766 KLAMS DCT KELPP A766 KEHLI TABSA BETAS 2230N08908W 2228N08904W 2231N08843W 2232N08838W 2232N08831W VOMAR VOMAR1A</t>
  </si>
  <si>
    <t>DARTZ9 TNV DCT SBI A766 KEHLI UL209 TABSA/N0459F290 UL209 BETAS 2233N08921W 2230N08909W VOMAR VOMAR1A</t>
  </si>
  <si>
    <t>1937N09510W 2003N09350W 2014N09337W 2027N09318W 2045N09236W 2118N09215W 2124N09208W 2123N09120W 2122N09110W 2150N08920W 2151N08912W AGNIX EPNEL ODLAR VIKSI UN505 UN528 UN529 UN532 RW12L</t>
  </si>
  <si>
    <t>BANNG3 LUCKK DCT BULZI DCT PLYER DCT KNOST/N0467F340 M219 NAVVL L465 SHARQ UM463 CHINO 2310N08536W 2247N08546W 2156N08617W LETIS APMUS UN500 UN522 UN515 ERDAM RIDUG UN505 UN528 UN529 UN532 RW12L</t>
  </si>
  <si>
    <t>XBEEM</t>
  </si>
  <si>
    <t>1918N09514W 1920N09509W 1952N09404W 2027N09305W 2043N09124W 2046N09116W 2107N09012W 2108N09010W 2108N09008W 2109N09007W 2113N08953W AGNIX EPNEL 2131N08721W UN528 UN529 UN532 RW12L</t>
  </si>
  <si>
    <t>2023N08706W 2028N08707W CZ255</t>
  </si>
  <si>
    <t>KANAL 1757N09402W 1801N09345W 2103N09001W 2107N08956W AGNIX EPNEL ODLAR VIKSI UN505 UN528 UN529 UN532 RW12L</t>
  </si>
  <si>
    <t>FLYZA5 KELPP A766 KEHLI UL209 TABSA 2315N08947W 2309N08946W VOMAR AGNIX EPNEL 2126N08717W UN528 UN529 UN532 RW12L</t>
  </si>
  <si>
    <t>MATOL UT11 OTOGU 2243N09052W 2239N09044W XUDUN BEPOR BUBUN 2113N08731W 2113N08730W UN528 UN529 UN532 RW12L</t>
  </si>
  <si>
    <t>2049N08754W</t>
  </si>
  <si>
    <t>N8313F</t>
  </si>
  <si>
    <t>RACER8 BUM DCT LIT/N0464F370 DCT LEV A770 KEHLI UL209 TABSA 2321N08947W 2317N08947W VOMAR AGNIX EPNEL 2133N08723W 2132N08722W UN528 UN529 UN532 RW12L</t>
  </si>
  <si>
    <t>LLIX2A KOTIN UN653 SPP/N0456F370 UM205 TEKUG/N0453F380 UM205 SIGMA SIGMA2H</t>
  </si>
  <si>
    <t>LIDAM DCT 2128N09103W 2128N09100W XUDUN BEPOR BUBUN SCAHA KAROR UN528 UN529 UN532 RW12L</t>
  </si>
  <si>
    <t>MATOL UT11 URTEL UT34 VOMAR AGNIX EPNEL 2131N08721W 2129N08721W 2123N08720W UN505 UN528 UN529 UN532 RW12L</t>
  </si>
  <si>
    <t>FAWNS DCT BUGSY DCT SYR DCT HAR DCT MRB DCT LDN DCT LYH DCT GSO DCT SLOJO Q75 FISHO/N0465F360 Q75 ENEME DCT CTY DCT KNOST M219 CULLY/M079F360 M219 NAVVL 2346N08537W 2324N08550W 2306N08601W 2250N08609W 2243N08614W 2235N08617W 2221N08621W HACHO LETIS APMUS UN500 UN522 UN515 ERDAM RIDUG UN505 UN528 UN529 UN532 RW12L</t>
  </si>
  <si>
    <t>2306N08601W</t>
  </si>
  <si>
    <t>BETES3 ERI DCT BKW DCT KT18S DCT BAXLY DCT KJ84Q DCT CIGAR/M079F360 M219 NAVVL L465 SHARQ 2336N08536W 2251N08552W 2233N08559W 2223N08604W 2210N08611W 2206N08615W 2156N08621W HACHO LETIS APMUS UN500 UN522 UN515 ERDAM RIDUG UN505 UN528 UN529 UN532 RW12L</t>
  </si>
  <si>
    <t>2230N08601W</t>
  </si>
  <si>
    <t>FLYZA5 MUSYL L207 IPSEV 2429N09231W 2426N09229W 2416N09220W VOMAR AGNIX EPNEL 2124N08715W UN528 UN529 UN532 RW12L</t>
  </si>
  <si>
    <t>DCT PENTU Q824 CATOG DCT BUGSY DCT SYR DCT PSB DCT PETTO DCT CIGAR/M077F340 M219 NAVVL 2354N08534W 2346N08535W NOSAT HACHO 2139N08617W ERDAM UN528 UN529 UN532 RW12L</t>
  </si>
  <si>
    <t>MATOL UT11 OTOGU 2253N09117W 2250N09111W 2141N08900W 2131N08826W 2118N08731W 2118N08729W UN528 UN529 UN532 RW12L</t>
  </si>
  <si>
    <t>N634FR</t>
  </si>
  <si>
    <t>BANNG3 LUCKK DCT HONID Q81 NICKI/N0453F340 DCT KNOST M215 CIGAR/N0459F360 M219 NAVVL L465 SHARQ UM463 CHINO 2313N08538W NOSAT HACHO LETIS APMUS 2119N08633W UN522 UN515 ERDAM RIDUG UN505 UN528 UN529 UN532 RW12L</t>
  </si>
  <si>
    <t>PEECE6 KELPP A766 KEHLI UL209 TABSA 2325N08947W 2316N08948W VOMAR VOMAR1A</t>
  </si>
  <si>
    <t>BANNG3 LUCKK DCT OTK DCT PLYER/N0459F360 DCT KNOST M219 NAVVL L465 SHARQ UM463 TELCO 2239N08549W NOSAT HACHO LETIS 2132N08623W 2111N08645W ERDAM RIDUG UN505 UN528 UN529 UN532 RW12L</t>
  </si>
  <si>
    <t>1910N09603W 1911N09553W 2001N09406W 2015N09408W 2028N09404W 2043N09333W 2048N09327W 2059N09306W 2110N09251W 2112N09246W 2114N09242W 2149N08942W 2211N08902W 2214N08857W 2213N08843W 2220N08829W VOMAR AGNIX EPNEL 2133N08723W ODLAR UN505 UN528 UN529 UN532 RW12L</t>
  </si>
  <si>
    <t>SIMAN3A SIMAN DCT MORLI/N0444F360 DCT SPP DCT TEKUG UM205 SIGMA/N0373F220 SIGMA2H</t>
  </si>
  <si>
    <t>N661JB</t>
  </si>
  <si>
    <t>DCT RBV Q430 COPES Q75 GSO/N0456F360 Q75 ENEME DCT EVANZ DCT KNOST DCT CIGAR M219 NAVVL 2418N08531W NOSAT 2144N08612W 2115N08641W 2114N08653W RIDUG UN505 UN528 UN529 UN532 RW12L</t>
  </si>
  <si>
    <t>LIDAM UT23 PERGO XUDUN BEPOR BUBUN 2113N08726W UN528 UN529 UN532 RW12L</t>
  </si>
  <si>
    <t>DCT DENNT DCT DARCY DCT DREGS DCT DUMGE DCT SCOTO DCT SWAPP DCT HCH DCT MCN DCT SBRRR/N0461F380 DCT PLYER DCT CIGAR M219 NAVVL L465 SHARQ 2404N08532W 2343N08536W NOSAT HACHO LETIS APMUS 2117N08634W UN522 UN515 ERDAM RIDUG UN505 UN528 UN529 UN532 RW12L</t>
  </si>
  <si>
    <t>N24542</t>
  </si>
  <si>
    <t>SLEEK2 SLEEK DCT NOSEW DCT MQP/N0456F370 DCT SBI L208 DUTNA UL208 ODKOT 2356N09104W 2349N09102W 2342N09055W 2337N09053W VOMAR AGNIX EPNEL 2128N08719W UN528 UN529 UN532 RW12L</t>
  </si>
  <si>
    <t>JERON2A JERON UH227 EMBIN/N0408F300 UH227 PESGA 1643N08900W ANEPU UB764 MURBU UM209 MARID UG765 PAULE PAULE3H</t>
  </si>
  <si>
    <t>N213WN</t>
  </si>
  <si>
    <t>FSHUN4 PLUMR DCT DOWNN DCT RSW DCT KARTR/N0459F380 DCT LULLS Y196 CANOA UB879 NOSAT HACHO 2136N08620W 2129N08627W 2123N08638W UN522 UN515 ERDAM RIDUG UN505 UN528 UN529 UN532 RW12L</t>
  </si>
  <si>
    <t>DCT OMROD DCT IGVUX DCT TOVIS DCT DAPOP DCT GGW DCT MOTLY DCT SLN/N0455F370 DCT KOMMA DCT LEV L214 DAGGR/M077F370 L214 IRDOV VOMAR AGNIX EPNEL 2129N08720W VIKSI UN505 UN528 UN529 UN532 RW12L</t>
  </si>
  <si>
    <t>MAYNR3 CANOA UB879 NOSAT HACHO LETIS APMUS UN500 UN522 UN515 ERDAM RIDUG UN528 UN529 UN532 RW12L</t>
  </si>
  <si>
    <t>DARTZ9 TNV DCT SBI A766 KEHLI UL209 X209 2402N08949W 2359N08950W VOMAR AGNIX EPNEL 2126N08719W 2118N08717W UN528 UN529 UN532 RW12L</t>
  </si>
  <si>
    <t>N36476</t>
  </si>
  <si>
    <t>DCT BACEN DCT BLOKR DCT BEKKI DCT ENL DCT MEMFS DCT MCB/N0476F330 J35 LEV A770 KEHLI VOMAR AGNIX 2149N08738W 2144N08734W 2140N08732W 2122N08726W 2116N08725W UN528 UN529 UN532 RW12L</t>
  </si>
  <si>
    <t>B764 ELSON 1928N08725W MURBU B764 CZM 2041N08658W 2049N08700W 2055N08701W 2059N08703W UN301 CN00</t>
  </si>
  <si>
    <t>N177HN</t>
  </si>
  <si>
    <t>S1Z CZ02 CZ03 SV111 SV112 SV113 2026N08652W 2032N08653W 2036N08652W 2037N08652W 2039N08651W 2050N08659W 2051N08700W 2059N08704W 2105N08704W 2107N08703W UN705</t>
  </si>
  <si>
    <t>ETBOD2W ETBOD/N0451F380 UL577 ILUBA URVEN SEDAS UN523 2043N08641W UN519 UN514 ELINO EBMIS UN505 UN528 UN529 UN532 RW12L</t>
  </si>
  <si>
    <t>CHUUC6 ARG DCT MCB J35 LEV A770 ALGAE 2440N08952W VOMAR AGNIX 2144N08733W 2133N08727W 2123N08721W 2118N08713W UN528 UN529 UN532 RW12L</t>
  </si>
  <si>
    <t>2429N08943W</t>
  </si>
  <si>
    <t>1723N09556W 1727N09549W 1758N09411W 1801N09401W 1814N09336W 1824N09315W 1836N09252W 1852N09223W 1904N09202W 1955N09102W 2009N09045W 2020N09029W 2105N08930W 2116N08914W 2117N08913W 2125N08902W 2127N08857W XUDUN BEPOR BUBUN 2114N08734W 2119N08723W UN528 UN529 UN532 RW12L</t>
  </si>
  <si>
    <t>1732N09533W</t>
  </si>
  <si>
    <t>IREKO UL655 AVALI 2006N09629W 2110N09024W 2112N09017W 2113N09013W 2115N09005W XUDUN BEPOR BUBUN 2113N08742W UN528 UN529 UN532 RW12L</t>
  </si>
  <si>
    <t>DCT ELVAE DCT NECCK DCT WHITE Q409 TRPOD/N0458F360 Q409 CRPLR DCT PAACK Q97 EBAYY Q93 LINEY Y262 LULLS Y196 CANOA UB879 NOSAT 2141N08614W HACHO LETIS APMUS UN515 ERDAM UN540 UN545 UN542</t>
  </si>
  <si>
    <t>1921N09513W 2031N09157W 2034N09150W 2052N09106W 2056N09057W XUDUN BEPOR 2113N08744W UN528 UN529 UN532 RW12L</t>
  </si>
  <si>
    <t>TERPZ8 RRSIN DCT GSO Q75 ENEME DCT EVANZ Q109 KNOST M219 NAVVL L465 SHARQ 2332N08536W NOSAT 2139N08616W ERDAM 2114N08702W 2114N08703W 2109N08703W UN529 UN532 RW12L</t>
  </si>
  <si>
    <t>GOTAS 1929N09436W 1945N09409W 2009N09345W 2033N09322W 2030N09309W 2103N09128W 2105N09122W 2108N09112W XUDUN XUDUN1A</t>
  </si>
  <si>
    <t>N380DN</t>
  </si>
  <si>
    <t>RST1 ALO DCT WELTS DCT CARIN DCT MCB J35 LEV A770 KEHLI UL209 TABSA 2313N08946W 2314N08946W 2306N08946W 2248N08925W 2246N08919W VOMAR VOMAR1A</t>
  </si>
  <si>
    <t>N957AN</t>
  </si>
  <si>
    <t>DCT BACEN DCT BLOKR DCT BEKKI DCT WIDAM DCT DENNI DCT CRAMM/N0457F360 DCT WINAP DCT HRV DCT LEV/N0454F370 L214 IRDOV 2413N08806W 2403N08803W 2329N08831W 2325N08833W VOMAR 2202N08750W 2148N08739W UN505 UN528 UN529 UN532 RW12L</t>
  </si>
  <si>
    <t>ICONS8 NOOKS DCT CAE DCT CANTR DCT SAV DCT CRG DCT RSW/N0450F350 DCT FIPES/N0453F340 DCT WIGNA DCT LULLS DCT CANOA UB879 DUNOG 2249N08446W NOSAT HACHO LETIS APMUS 2112N08637W 2110N08641W ERDAM 2114N08704W 2110N08704W UN529 UN532 RW12L</t>
  </si>
  <si>
    <t>FSHUN4 PLUMR DCT SHEEK Q118 FEMID DCT KARTR DCT LULLS Y196 CANOA UB879 NOSAT HACHO LETIS ERDAM 2114N08702W 2112N08703W UN529 UN532 RW12L</t>
  </si>
  <si>
    <t>DARTZ9 TNV DCT SBI A766 KEHLI 2424N08950W 2418N08951W VOMAR AGNIX 2140N08735W 2128N08728W UN528 UN529 UN532 RW12L</t>
  </si>
  <si>
    <t>BANNG3 LUCKK DCT OTK DCT PLYER/N0458F340 DCT KNOST M219 NAVVL 2356N08530W CHINO UM463 WALKY UB879 NOSAT HACHO LETIS APMUS 2117N08634W 2110N08640W 2113N08652W 2114N08658W 2113N08703W 2112N08703W UN529 UN532 RW12L</t>
  </si>
  <si>
    <t>N171UT</t>
  </si>
  <si>
    <t>C510</t>
  </si>
  <si>
    <t>1918N09518W 1930N09307W 1934N09229W 1946N08833W 1946N08826W 2018N08652W 2020N08646W 2048N08650W 2049N08650W L13 2104N08706W 2105N08707W 2106N08707W 2107N08707W 2108N08707W 2109N08703W L0 CN00</t>
  </si>
  <si>
    <t>1920N09519W 1919N09510W 2043N09121W XUDUN BEPOR UN528 UN529 UN532 2104N08654W UN622 UN708 2114N08659W 2114N08700W 2114N08703W 2113N08705W UN528 UN532 RW12L</t>
  </si>
  <si>
    <t>1921N09835W 1923N09514W 1923N09505W 2029N09202W XUDUN BEPOR BUBUN UN528 UN529 UN532 RW12L</t>
  </si>
  <si>
    <t>TELE2F ISREN UM542 ATENO UL203 LIXAS UZ512 LIB DCT SIGMA OVGED ILONI HURIN UN523 UN511 UN519 UN514 ELINO EBMIS UN505 UN528 UN529 UN532 RW12L</t>
  </si>
  <si>
    <t>PEECE6 KELPP 2447N09007W VOMAR VOMAR1A</t>
  </si>
  <si>
    <t>N301FJ</t>
  </si>
  <si>
    <t>TBM8</t>
  </si>
  <si>
    <t>SAVEK MATOL UT11 URTEL UT34 VOMAR AGNIX EPNEL 2127N08720W 2124N08717W 2123N08716W 2120N08714W 2119N08714W 2115N08710W 2107N08700W L0 CN00</t>
  </si>
  <si>
    <t>1914N09542W 1907N09522W 1901N09510W 1900N09508W 1855N09454W 1906N09450W 1933N09425W 1945N09410W 2002N09352W 2018N09323W 2037N09252W 2043N09227W PERGO XUDUN BEPOR 2113N08722W UN528 UN529 UN532 RW12L</t>
  </si>
  <si>
    <t>LUVUM1M LUVUM DCT NANTI Y53 EKLAD/N0478F380 Y53 WAL PENIL M144 BAGSO DCT BAL DCT KURUM DCT LINRA/M084F380 DCT KOGAD DCT 47N020W DCT 43N030W DCT 39N040W/M084F400 NATG 33N060W DCT NUMBR M328 BDA M329 GRATX/N0483F400 Y642 LULLS DCT CANOA UB879 NOSAT NOSAT1B</t>
  </si>
  <si>
    <t>SLEEK2 SLEEK DCT NOSEW DCT MQP DCT VUH L207 SEAGL 2431N09235W 2425N09232W 2421N09230W VOMAR/N0425F210 AGNIX EPNEL 2126N08718W UN528 UN529 UN532 RW12L</t>
  </si>
  <si>
    <t>2429N09234W</t>
  </si>
  <si>
    <t>N971JT</t>
  </si>
  <si>
    <t>CANOA NOSAT HACHO LETIS APMUS 2116N08635W 2114N08636W ERDAM RIDUG UN505 UN528 UN529 UN532 RW12L</t>
  </si>
  <si>
    <t>LIDAM UT23 COFRE 2149N09336W 2148N09327W 2204N08913W AGNIX EPNEL 2130N08720W UN528 UN529 UN532 RW12L</t>
  </si>
  <si>
    <t>ICONS8 NOOKS DCT CAE DCT SSI DCT CRG DCT RSW/N0462F350 DCT FIPES/N0464F340 DCT WIGNA DCT LULLS DCT CANOA UB879 NOSAT HACHO LETIS APMUS UN500 UN522 UN515 2114N08659W 2111N08702W 2109N08702W UN529 UN532 RW12L</t>
  </si>
  <si>
    <t>1941N09525W 2003N09510W 2017N09500W 2024N09455W 2037N09447W 2048N09441W 2109N09432W 2119N09423W 2119N09420W 2119N09404W 2119N09356W 2155N08944W AGNIX EPNEL 2128N08719W UN528 UN529 UN532 RW12L</t>
  </si>
  <si>
    <t>1921N09543W PERGO XUDUN BEPOR BUBUN 2113N08732W 2113N08729W UN528 UN529 UN532 RW12L</t>
  </si>
  <si>
    <t>XANTR</t>
  </si>
  <si>
    <t>CZM7C CZM 2039N08657W 2102N08703W 2106N08701W LL01 L0 CN00</t>
  </si>
  <si>
    <t>LIDAM UT23 ELUNI 2138N09212W 2137N09210W MUNDA XUDUN BEPOR BUBUN 2113N08728W UN528 UN529 UN532 RW12L</t>
  </si>
  <si>
    <t>LULLS DCT CANOA UB879 NOSAT NOSAT1B</t>
  </si>
  <si>
    <t>DCT NOSIV Q909 DESNU DCT COKEE DCT RAP DCT KD60A DCT IRW DCT BYP DCT SBI A766 KLAMS/M078F370 A766 KEHLI VOMAR VOMAR1A</t>
  </si>
  <si>
    <t>DCT DENNT DCT DARCY DCT DREGS/N0471F310 DCT DUMGE DCT SCOTO DCT SWAPP Q79 THRSR/N0480F320 DCT HONID/N0476F340 DCT CIGAR M219 NAVVL L465 SHARQ UM463 WALKY UB879 NOSAT HACHO LETIS APMUS 2114N08636W 2113N08637W 2112N08640W 2116N08657W 2114N08705W 2113N08706W 2112N08705W UN528 UN529 UN532 RW12L</t>
  </si>
  <si>
    <t>LIDAM PERGO XUDUN BEPOR BUBUN 2113N08723W UN528 UN529 UN532 RW12L</t>
  </si>
  <si>
    <t>N8780Q</t>
  </si>
  <si>
    <t>EPKEE7 DUUZE DCT GCK DCT ADM DCT SBI A766 KEHLI UL209 TABSA VOMAR VOMAR1A</t>
  </si>
  <si>
    <t>JCOBY4 SCOOB DCT EARZZ Q131 WAALT Y289 BAHAA DCT SAXXN Y262 LULLS Y196 CANOA UB879 NOSAT HACHO LETIS APMUS 2112N08638W 2110N08639W 2115N08703W 2113N08705W 2111N08705W UN528 UN529 UN532 RW12L</t>
  </si>
  <si>
    <t>1939N09537W 2006N09403W 2014N09337W 2028N09245W DUVBI PERGO XUDUN BEPOR BUBUN SCAHA 2113N08718W UN528 UN529 UN532 RW12L</t>
  </si>
  <si>
    <t>MATOL UT11 URTEL UT34 VOMAR AGNIX EPNEL 2131N08721W 2129N08719W UN528 UN529 UN532 RW12L</t>
  </si>
  <si>
    <t>N324RN</t>
  </si>
  <si>
    <t>MAYNR3 CANOA UB879 NOSAT HACHO LETIS APMUS 2115N08636W 2111N08638W ERDAM UN528 UN529 UN532 RW12L</t>
  </si>
  <si>
    <t>DARTZ9 TNV DCT SBI A766 KEHLI UL209 TABSA 2327N08947W 2317N08946W VOMAR AGNIX EPNEL 2135N08724W UN528 UN529 UN532 RW12L</t>
  </si>
  <si>
    <t>DONTI1R DONTI UT131 ATEDA UL302 IREMI/N0489F380 UL302 ILMAR UM542 ATENO UL203 LIXAS/N0483F400 UZ512 TALAG/N0491F390 UA754 BTO DCT SIGMA OVGED ILONI HURIN UN523 UN511 UN519 UN514 ELINO UN528 UN529 UN532 RW12L</t>
  </si>
  <si>
    <t>N431AN</t>
  </si>
  <si>
    <t>ECLPS1 PHASE DCT SUMMY DCT KF09Y DCT WEELS DCT DIESL/N0461F350 DCT TNV DCT SBI A766 KEHLI 2415N08950W 2408N08949W VOMAR AGNIX EPNEL 2126N08717W UN528 UN529 UN532 RW12L</t>
  </si>
  <si>
    <t>SOBRA3U SOBRA Y180 NISIV/N0477F330 Y180 DIK UN857 TOLVU DCT RAPOR DCT GIMER DCT ESTOC DCT AMJUS/N0473F350 DCT DITAL DCT GODIX DCT DIDAK DCT AKEMO DCT TIVLU/M082F360 UN536 BUNAV DCT 45N015W 44N020W 4030N03000W/M082F380 36N040W 32N050W 30N060W/M082F400 DCT GECAL DCT DUNIG DCT GRATX Y642 JITGO/N0471F400 Y642 LULLS Y262 MAXIM DCT MUPKI UB879 NOSAT HACHO LETIS 2123N08630W 2117N08636W 2116N08638W 2114N08641W 2114N08643W ERDAM RIDUG UN505 UN528 UN529 UN532 RW12L</t>
  </si>
  <si>
    <t>SIMAN3A SIMAN DCT MORLI DCT SPP DCT TEKUG UM205 SIGMA/N0385F220 SIGMA2H</t>
  </si>
  <si>
    <t>1917N09725W 2043N09254W 2102N09231W 2109N09059W 2124N09013W 2129N09006W 2129N09005W 2129N08959W 2123N08828W XUDUN BEPOR BUBUN 2113N08726W UN528 UN529 UN532 RW12L</t>
  </si>
  <si>
    <t>TOBK1S VASIL UL423 PULOX DCT ARORO DCT PML UN653 SPP UM205 SIGMA SIGMA2H</t>
  </si>
  <si>
    <t>TGZ V51 SAXAV 1704N09229W 1714N09157W 1727N09126W 1726N09120W 1732N09102W 1739N09047W 1745N09038W 1807N09033W 1830N09020W 1911N08954W 1914N08951W 1936N08946W 1942N08946W 2021N08940W 2025N08935W 2027N08931W 2030N08925W 2032N08921W 2135N08825W 2149N08752W 2150N08751W UN505 UN528 UN529 UN532 RW12L</t>
  </si>
  <si>
    <t>DCT AUR DCT VILDA DCT JERON DCT 1652N08855W PAULE 1955N08715W 1957N08713W 2029N08702W 2031N08701W ELINO UN528 UN529 UN532 RW12L</t>
  </si>
  <si>
    <t>XADIJ</t>
  </si>
  <si>
    <t>1948N09502W 2104N09035W 2102N09011W 2107N09006W 2113N08958W 2126N08945W 2154N08839W 2154N08814W 2154N08812W UN505 UN528 UN529 UN532 RW12L</t>
  </si>
  <si>
    <t>TGZ 1654N09304W 1655N09259W SAXAV 1719N09228W 1723N09224W 1827N09127W 1846N09109W 1903N09106W 2038N09046W 2107N09038W 2139N09019W 2156N08859W 2157N08851W 2156N08842W 2155N08836W 2123N08728W UN506 UN540 N2S RW12L</t>
  </si>
  <si>
    <t>TRUKN2 SYRAH DCT JSICA Q130 TAHIB DCT RSK DCT TCC DCT HNKER DCT SBI/N0467F350 L208 DUTNA UL208 X208 2248N08856W 2246N08851W 2137N08735W 2135N08733W 2133N08731W 2125N08725W UN528 UN529 UN532 RW12L</t>
  </si>
  <si>
    <t>1953N09624W 1949N09617W 2030N09346W 2041N09323W 2050N09304W 2102N09237W 2108N09222W 2109N09221W 2117N09153W 2122N09137W 2126N09114W 2135N09049W 2138N09033W 2147N08949W 2148N08942W 2149N08930W 2148N08923W UN505 UN528 UN529 UN532 RW12L</t>
  </si>
  <si>
    <t>N8763L</t>
  </si>
  <si>
    <t>NIITZ4 SSKEE DCT ZUN DCT CNX DCT BGTOE DCT AGJ DCT DBOYS DCT ANKRR L208 DUTNA 2316N08934W 2312N08929W UN505 UN528 UN529 UN532 RW12L</t>
  </si>
  <si>
    <t>MATOL UT11 URTEL 2225N08941W 2224N08932W UN505 UN528 UN529 UN532 RW12L</t>
  </si>
  <si>
    <t>N17QS</t>
  </si>
  <si>
    <t>MATOL UT11 URTEL 2215N08839W 2213N08836W 2150N08759W UN505 UN528 UN529 UN532 RW12L</t>
  </si>
  <si>
    <t>NANJO3U ULAPO DCT KELVO/N0455F210 DCT SIGMA SIGMA2H</t>
  </si>
  <si>
    <t>GOTAS DCT 1926N09427W 1930N09351W 1941N09344W 1958N09257W 2042N09114W 2042N09113W 2045N09106W 2105N09055W 2132N09028W 2150N08912W UN505 UN528 UN529 UN532 RW12L</t>
  </si>
  <si>
    <t>N963AV</t>
  </si>
  <si>
    <t>TOBK1S VASIL UL423 PULOX/N0454F360 DCT ARORO DCT PML UN653 SPP UM205 SIGMA SIGMA2H</t>
  </si>
  <si>
    <t>N860DN</t>
  </si>
  <si>
    <t>MATOL 2340N09315W 2338N09308W 2333N09244W 2232N08915W 2230N08909W UN505 UN528 UN529 UN532 RW12L</t>
  </si>
  <si>
    <t>N667WJ</t>
  </si>
  <si>
    <t>KCGI</t>
  </si>
  <si>
    <t>DCT MEM DCT LEV L214 IRDOV 2424N08810W 2416N08807W 2239N08759W 2205N08742W 2127N08718W UN528 UN529 UN532 RW12L</t>
  </si>
  <si>
    <t>2353N09350W 2229N08904W 2228N08900W 2144N08754W UN528 UN529 UN532 RW12L</t>
  </si>
  <si>
    <t>2131N09751W 2126N09333W 2127N09327W 2159N08918W 2200N08913W UN505 UN528 UN529 UN532 RW12L</t>
  </si>
  <si>
    <t>FYL86MA</t>
  </si>
  <si>
    <t>KBGR</t>
  </si>
  <si>
    <t>LXFMA</t>
  </si>
  <si>
    <t>DCT AALYS T295 ENE Q480 BEEKN Q439 BLENO Q97 YAZUU Q167 ZJAAY Q108 SAWED Q64 GUILD Q409 ENEME DCT EVANZ Q109 KNOST M215 CIGAR M219 NAVVL L465 SHARQ UM463 TELCO 2237N08549W NOSAT HACHO LETIS APMUS 2121N08631W 2118N08643W 2118N08648W 2118N08658W 2117N08701W 2117N08702W 2114N08704W UN529 UN532 RW12L</t>
  </si>
  <si>
    <t>TELE2F ISREN UM542 ATENO UL203 LIXAS UZ512 LIB DCT SIGMA 1942N08623W 2054N08701W 2058N08703W 2102N08704W 2103N08705W 2107N08701W 2107N08700W 2105N08656W</t>
  </si>
  <si>
    <t>1958N09544W 1951N09519W 1950N09513W 2109N09011W S3615 2115N08927W 2132N08914W 2149N08832W UN505 RW12R</t>
  </si>
  <si>
    <t>ECMOM</t>
  </si>
  <si>
    <t>ZMR L155 ADORO/N0487F320 DCT BANAL/M085F360 DCT 4130N02000W/M084F380 41N030W 3930N04000W 37N050W/M084F400 34N060W/M084F400 DCT LAZEY DCT SHEIL M330 DUNIG DCT GRATX M329 MAMML DCT ZQA/N0486F400 DCT TANIA/N0491F390 UR628 UVA/N0494F380 UR628 UHA UR522 NAKRO 2240N08303W 2222N08419W NOSAT 2143N08613W ERDAM UN315 UN529 UN532 RW12L</t>
  </si>
  <si>
    <t>NOVMA L620 SAM N19 ADKIK DCT JOZMA DCT GAPLI/M081F340 DCT EVBAK DCT TAMEL DCT 47N015W 46N020W 43N030W 39N040W/M082F370 NATG 36N050W/M082F380 NATG 33N060W DCT NUMBR DCT BALTN/M082F400 M329 GRATX Y642 JITGO/N0471F400 Y642 LULLS DCT CANOA UB879 OLABI 2231N08454W 2209N08458W 2155N08501W NOSAT 2153N08603W ERDAM UN315 UN529 UN532 RW12L</t>
  </si>
  <si>
    <t>1946N09507W 1958N09441W 2014N09359W 2051N09110W 2054N09048W 2053N09031W 2056N08958W 2112N08902W 2113N08802W UN528 UN529 UN532 RW12L</t>
  </si>
  <si>
    <t>CSWFP</t>
  </si>
  <si>
    <t>ELNUB DCT ERPES/M081F340 DCT 40N020W/M081F360 40N030W 38N040W 35N050W/M081F380 32N060W/M081F380 DCT WINGZ/N0469F380 DCT SHEIL DCT DUNIG DCT GRATX Y642 LULLS/N0466F400 Y196 CANOA UB879 NOSAT 2146N08610W 2120N08652W UN528 UN529 UN532 RW12L</t>
  </si>
  <si>
    <t>2203N09843W 2147N09501W 2135N09241W 2146N09207W 2147N09206W 2153N09152W 2149N09134W 2149N09132W MARUS 2154N09020W 2142N08941W 2142N08936W 2144N08855W 2134N08837W 2132N08831W 2128N08814W UN528 UN529 UN532 RW12L</t>
  </si>
  <si>
    <t>1908N09654W 1920N09628W 1917N09509W 1927N09440W 2021N09153W 2051N09105W 2051N09057W 2058N09045W 2100N09038W 2100N09036W 2105N09019W 2103N09017W 2103N09014W 2101N09006W 2101N09002W 2101N09000W 2101N08957W 2101N08944W 2100N08938W 2100N08936W 2100N08934W S3617 2107N08825W UN529 UN532 RW12L</t>
  </si>
  <si>
    <t>MATOL 2336N09306W 2331N09255W 2224N08850W 2222N08842W UN505 UN528 UN529 UN532 RW12L</t>
  </si>
  <si>
    <t>Chart 1: Operations by BPN Entry Hour and Sector · Sunday Oct 4, 2026 (14:00–22:00 UTC)</t>
  </si>
  <si>
    <t>Table 2 · Frequency of Entry Flight Levels (FL) into MMID ACC by Hour · Sunday Oct 4, 2026 (14:00–22:00 UTC)</t>
  </si>
  <si>
    <t>Table 3 · Most Frequent Entry Flight Level (FL) by Hour and Sector · Sunday Oct 4, 2026</t>
  </si>
  <si>
    <t>Chart 4 · Arrivals by Hour and MMUN TMA Entry Point · Sunday Oct 4, 2026 (14:00–22:00 UTC)</t>
  </si>
  <si>
    <t>Chart 5 · Arrivals by MMID ACC Entry Hour and BPN · Sunday Oct 4, 2026 (14:00–22:00 UTC)</t>
  </si>
  <si>
    <t>Chart 6 · Arrivals by Runway 12L and 12R · Sunday Oct 4, 2026</t>
  </si>
  <si>
    <t>MATOL UT11 URTEL 2220N08910W 2220N08907W 2218N08826W 2219N08827W 2215N08759W 2212N08754W 2210N08750W 2207N08745W 2204N08742W 2145N08722W 2143N08720W UN528 UN529 UN532 RW12L</t>
  </si>
  <si>
    <t>NANJO3U ULAPO DCT 1728N08553W SIGMA OVGED 1955N08627W 2000N08629W ELINO UN155 UN529 UN532 RW12L</t>
  </si>
  <si>
    <t>N77590</t>
  </si>
  <si>
    <t>MMUGS4 LLA DCT LLACE DCT BOGGY/N0467F370 DCT TBDRK DCT IRDOV/N0468F360 DCT 2430N08812W 2817N08909W PLNDR DAGGR IRDOV/N0468F360 DCT 2226N08759W 2223N08758W 2213N08752W 2159N08738W 2159N08737W 2156N08735W 2147N08725W 2134N08716W UN528 UN529 UN532 RW12L</t>
  </si>
  <si>
    <t>N390DA</t>
  </si>
  <si>
    <t>SMLTZ3 WALET DCT ZPLEN DCT OTK DCT CTY DCT PIE DCT KARTR Q81 TUNSL/N0456F380 Y196 CANOA UB879 DUNOG 2336N08420W NOSAT 2144N08612W 2142N08613W 2121N08649W 2120N08652W UN529 UN532 RW12L</t>
  </si>
  <si>
    <t>ELURA DCT 2117N08906W 2117N08902W 2116N08831W 2111N08709W UN540 L0 CN00</t>
  </si>
  <si>
    <t>AAL2650</t>
  </si>
  <si>
    <t>N857NN</t>
  </si>
  <si>
    <t>DARTZ9 TNV DCT SBI A766 KEHLI UL209 TABSA/N0441F290 UL209 BETAS 2239N08934W 2238N08930W 2230N08825W 2225N08813W VOMAR 2208N08756W 2153N08745W UN528 UN529 UN532 RW12L</t>
  </si>
  <si>
    <t>N68AR</t>
  </si>
  <si>
    <t>MAYNR3 CANOA UB879 NOSAT 2147N08609W 2143N08612W ERDAM RIDUG UN505 UN528 UN529 UN532 RW12L</t>
  </si>
  <si>
    <t>GLADZ4 LULLS Y196 CANOA B879 OLABI 2231N08452W 2224N08453W 2219N08457W 2218N08505W WALKY NOSAT 2146N08610W 2143N08612W ERDAM UN528 UN529 UN532 RW12L</t>
  </si>
  <si>
    <t>BETES3 FOXEE DCT AIR DCT DANCO DCT SLOJO/N0472F330 DCT EFFAY/N0470F340 Q83 JEVED Q97 WOPNR Q93 DEBRL/N0468F350 Q93 EBAYY/N0465F360 Q93 LINEY Y262 TUNSL Y196 CANOA UB879 NOSAT 2147N08609W ERDAM UN528 UN529 UN532 RW12L</t>
  </si>
  <si>
    <t>1916N09858W 2105N09043W XUDUN BEPOR 2116N08755W 2113N08744W UN540 NOTOM CN00 RW12L</t>
  </si>
  <si>
    <t>N866AM</t>
  </si>
  <si>
    <t>GOTAS 1916N09420W 1919N09411W 2111N08956W 2119N08856W 2115N08842W 2114N08758W 2114N08740W UN528 UN529 UN532 RW12L</t>
  </si>
  <si>
    <t>UJ9 AGAVE 1811N09225W TETUK 1821N09158W 1839N09110W 1846N09105W 1850N09104W 1930N09057W 1943N09055W 2025N09044W 2051N09037W 2102N09017W 2109N09008W 2117N08855W 2118N08852W 2115N08758W UN506 N015 NOTOM UN542</t>
  </si>
  <si>
    <t>N958JB</t>
  </si>
  <si>
    <t>NOSAT 2149N08607W ERDAM UN528 UN529 UN532 RW12L</t>
  </si>
  <si>
    <t>MMHC</t>
  </si>
  <si>
    <t>GOTAS PERGO XUDUN 2122N08823W 2117N08743W UN528 UN529 UN532 RW12L</t>
  </si>
  <si>
    <t>ELURA/N0423F230 DCT XUDUN XUDUN1A</t>
  </si>
  <si>
    <t>DUTRO DCT XUDUN XUDUN1A</t>
  </si>
  <si>
    <t>LIDAM UT23 MUNDA 2132N09129W XUDUN XUDUN1A</t>
  </si>
  <si>
    <t>MATOL UT11 URTEL UT34 VOMAR AGNIX EPNEL ODLAR 2122N08714W UN528 UN529 UN532 RW12L</t>
  </si>
  <si>
    <t>HP1844</t>
  </si>
  <si>
    <t>SIMAN3A SIMAN DCT MORLI DCT SPP DCT TEKUG UM205 SIGMA/N0380F220 OVGED 1952N08626W 2053N08656W ELINO UN529 UN532 RW12L</t>
  </si>
  <si>
    <t>N867AM</t>
  </si>
  <si>
    <t>ELURA 2110N09007W 2119N08955W 2125N08952W XUDUN XUDN1A</t>
  </si>
  <si>
    <t>ELURA XUDUN XUDN1A</t>
  </si>
  <si>
    <t>1912N09533W 1910N09518W MID UJ16 XUDUN XUDN1A</t>
  </si>
  <si>
    <t>1915N09503W</t>
  </si>
  <si>
    <t>XAJSO</t>
  </si>
  <si>
    <t>1854N09643W 1948N09525W 2000N09453W 2003N09442W XUDUN XUDN1A</t>
  </si>
  <si>
    <t>1931N09516W XUDUN XUDN1A</t>
  </si>
  <si>
    <t>2403N09341W 2229N08856W AGNIX EPNEL ODLAR VIKSI UN506 UN540 UN545 RW12R</t>
  </si>
  <si>
    <t>XAGPS</t>
  </si>
  <si>
    <t>1937N09822W XUDUN XUDN1A</t>
  </si>
  <si>
    <t>1942N09635W XUDUN XUDN1A</t>
  </si>
  <si>
    <t>DCT PULOX UL423 ILTUR DCT IRATA UN420 MORLI UN420 SPP UM205 SIGMA OVGED ILONI 2052N08701W 2105N08707W ELINO UN540 UN545 RW12R</t>
  </si>
  <si>
    <t>N66828</t>
  </si>
  <si>
    <t>VESKO 2402N09214W 2304N09021W 2244N08946W 2243N08946W 2238N08937W VOMAR VOMR1A</t>
  </si>
  <si>
    <t>2401N09339W</t>
  </si>
  <si>
    <t>2052N09952W 2117N09441W XUDUN 2121N08820W UN540 UN545 RW12R</t>
  </si>
  <si>
    <t>2111N09459W</t>
  </si>
  <si>
    <t>N420MX</t>
  </si>
  <si>
    <t>HDJT</t>
  </si>
  <si>
    <t>MAYNR3 CANOA UB879 NOSAT HACHO 2138N08617W 2135N08619W ERDAM UN540 UN545 RW12R</t>
  </si>
  <si>
    <t>VSA UJ9 AGAVE 1824N09212W 2054N08901W 2101N08826W UN528 UN529 UN532 RW12L</t>
  </si>
  <si>
    <t>GOTAS 1917N09437W 1917N09430W 1915N09323W 1915N09315W XUDUN XUDUN1A</t>
  </si>
  <si>
    <t>XAVAY</t>
  </si>
  <si>
    <t>1845N09537W 1826N09455W 1823N09425W 1825N09349W 1833N09338W 1836N09328W 1840N09314W 1919N09218W 1943N09203W 1945N09138W 1950N09128W XUDUN XUDUN1A</t>
  </si>
  <si>
    <t>1832N09516W</t>
  </si>
  <si>
    <t>SLI500</t>
  </si>
  <si>
    <t>E190</t>
  </si>
  <si>
    <t>XAACE</t>
  </si>
  <si>
    <t>GOTAS 1919N09437W 1914N09407W 1912N09349W 1912N09338W 1917N09319W 1954N09209W 1958N09202W 2121N08829W UN505 UN528 UN529 UN532 RW12L</t>
  </si>
  <si>
    <t>2404N09406W 2350N09343W 2331N09313W 2336N09306W XUDUN BEPOR UN528 UN529 UN532 RW12L</t>
  </si>
  <si>
    <t>2354N09347W</t>
  </si>
  <si>
    <t>XAVSK</t>
  </si>
  <si>
    <t>2033N10322W GL704 2037N10325W FEISE 2107N10231W 2137N09520W 2136N09441W 2135N09417W 2128N09222W 2128N09215W XUDUN BEPOR UN540 NOTOM CN00</t>
  </si>
  <si>
    <t>2140N09459W</t>
  </si>
  <si>
    <t>N8723Q</t>
  </si>
  <si>
    <t>RACER8 BUM DCT LIT DCT LEV A770 KEHLI UL209 X209 2400N08937W 2351N08931W 2343N08925W 2325N08913W 2316N08901W 2251N08837W 2233N08838W 2232N08836W 2226N08836W VOMAR AGNIX UN505 UN528 UN529 UN532 RW12L</t>
  </si>
  <si>
    <t>CGEOJ</t>
  </si>
  <si>
    <t>MIXUT7 GNTRY DCT RINTE/N0466F340 DCT IIU DCT MEI/N0461F380 DCT PLNDR/M079F370 L214 IRDOV 2409N08811W 2359N08817W 2330N08816W 2318N08833W 2312N08840W 2301N08830W 2247N08831W 2239N08830W 2231N08831W VOMAR AGNIX EPNEL ODLAR UN528 UN529 UN532 RW12L</t>
  </si>
  <si>
    <t>BETES3 AIRRA Q103 SLOJO Q75 ENEME DCT CTY DCT KNOST M219 NAVVL L465 SHARQ UM463 MENRO 2233N08551W NOSAT HACHO ERDAM UN528 UN529 UN532 RW12L</t>
  </si>
  <si>
    <t>S10 2056N08937W 2058N08932W 2100N08930W 2101N08930W 2102N08928W 2103N08925W 2107N08914W BUBUN UN528 UN529 UN532 RW12L</t>
  </si>
  <si>
    <t>2430N09505W 2428N09441W 2355N09329W 2352N09322W 2347N09311W 2330N09238W 2141N08901W 2140N08859W 2127N08853W XUDUN BEPOR UN540 L0 CN00</t>
  </si>
  <si>
    <t>XACZG</t>
  </si>
  <si>
    <t>GOTAS 2026N09149W 2033N09128W 2042N09052W 2050N09022W XUDUN BEPOR UN528 UN529 UN532 RW12L</t>
  </si>
  <si>
    <t>1911N09514W 1911N09450W 1912N09425W 1927N09343W PERGO XUDUN BEPOR 2113N08719W UN529 UN532 RW12L</t>
  </si>
  <si>
    <t>1911N09504W</t>
  </si>
  <si>
    <t>1832N09503W 1829N09443W 1835N09414W 1841N09347W 1847N09314W 1854N09300W 1953N09139W 2035N09042W 2037N09038W 2039N09033W 2109N08904W 2112N08856W BUBUN 2112N08735W 2112N08733W 2111N08727W 2112N08723W 2113N08720W 2113N08719W 2114N08719W 2114N08717W UN540 NOTOM CN00</t>
  </si>
  <si>
    <t>1835N09515W</t>
  </si>
  <si>
    <t>MMUGS4 LLA DCT LEV L214 IRDOV UL214 NUDIS 2314N08801W 2309N08804W 2307N08804W 2301N08806W 2239N08801W 2234N08800W AGNIX EPNEL ODLAR UN528 UN529 UN532 RW12L</t>
  </si>
  <si>
    <t>XAVAE</t>
  </si>
  <si>
    <t>2141N09532W 2146N09459W 2148N09436W 2151N09411W COFRE UT23 MUNDA 2126N09048W 2124N09036W 2146N08827W 2154N08812W AGNIX EPNEL ODLAR VIKSI UN540 L0 CN00</t>
  </si>
  <si>
    <t>AAL1001</t>
  </si>
  <si>
    <t>N893NN</t>
  </si>
  <si>
    <t>DARTZ9 TNV DCT SBI A766 KELPP 2434N08951W 2404N08929W 2401N08927W 2339N08912W 2325N08901W VOMAR AGNIX EPNEL ODLAR UN528 UN529 UN532 RW12L</t>
  </si>
  <si>
    <t>2429N08948W</t>
  </si>
  <si>
    <t>SIMAN3A SIMAN DCT AROVI DCT ANSON UM206 BTO DCT KIRAP/N0461F350 DCT AMIDA/N0463F340 DCT PAULE 2008N08657W UN530 HURIN UN519 UN514 ELINO EBMIS UN505 UN528 UN529 UN532 RW12L</t>
  </si>
  <si>
    <t>1853N09606W 1827N09517W 1826N09509W 1823N09457W 1822N09451W 1818N09429W 1825N09414W ALUEN 1828N09402W 1829N09400W 1830N09357W 1832N09351W 1837N09342W PERGO XUDUN BEPOR BUBUN 2113N08736W 2113N08720W 2113N08718W UN540 L0 CN00</t>
  </si>
  <si>
    <t>1836N09515W</t>
  </si>
  <si>
    <t>2130N09623W 2135N09458W 2135N09429W PERGO XUDUN BEPOR UN528 UN529 UN532 RW12L</t>
  </si>
  <si>
    <t>2128N09459W</t>
  </si>
  <si>
    <t>2427N09414W 2423N09406W 2413N09340W 2409N09320W 2353N09242W URTEL UT34 VOMAR AGNIX EPNEL ODLAR UN528 UN529 UN532 RW12L</t>
  </si>
  <si>
    <t>2411N09325W</t>
  </si>
  <si>
    <t>CGEZN</t>
  </si>
  <si>
    <t>DCT FAWNS DCT BUGSY DCT SYR DCT PSB Q71 EMNEM Q103 DANCO/N0456F340 Q103 SLOJO Q75 ENEME DCT CTY DCT KNOST M215 CIGAR M219 NAVVL L465 SHARQ 2343N08537W NOSAT HACHO 2129N08648W 2129N08650W 2128N08651W 2124N08706W 2122N08707W 2121N08708W UN528 UN529 UN532 RW12L</t>
  </si>
  <si>
    <t>HP1834</t>
  </si>
  <si>
    <t>SIMAN3A SIMAN DCT AROVI DCT ANSON UM206 BTO 1638N08643W AMIDA DCT 1948N08723W 2022N08715W CZ028 ELINO 2107N08707W 2106N08705W 2108N08702W UN545 CN00</t>
  </si>
  <si>
    <t>GOTAS 1913N09502W 1913N09459W 1909N09427W 1908N09424W 1904N09335W 1911N09237W 1912N09231W 2047N09005W 2048N09003W 2053N08957W XUDUN BEPOR 2118N08758W 2112N08715W UN540 UN545 UN542</t>
  </si>
  <si>
    <t>HP1843</t>
  </si>
  <si>
    <t>SIMAN3A SIMAN DCT AROVI DCT ANSON UM206 BTO 1647N08643W AMIDA DCT PAULE 1951N08722W 1954N08718W ELINO 2108N08707W 2109N08703W L0 CN00</t>
  </si>
  <si>
    <t>N988AL</t>
  </si>
  <si>
    <t>DARTZ9 TNV DCT SBI A766 KELPP 2453N09000W 2448N08952W 2422N08934W 2359N08929W VOMAR AGNIX EPNEL 2125N08716W 2123N08715W UN506 UN540 UN545 UN542</t>
  </si>
  <si>
    <t>2429N08939W</t>
  </si>
  <si>
    <t>N630WB</t>
  </si>
  <si>
    <t>S10 NA101 2055N08936W 2055N08935W 2109N08930W 2114N08914W 2114N08823W 2112N08750W UN540 CN00</t>
  </si>
  <si>
    <t>XAVUK</t>
  </si>
  <si>
    <t>2130N09526W 2129N09447W 2125N09431W 2121N09424W 2105N09403W 2115N09354W 2130N09330W 2124N09314W 2123N09303W PERGO UT23 XUDUN 2121N08819W BEPOR 2115N08744W UN540 L0 CN00</t>
  </si>
  <si>
    <t>2059N08651W 2058N08650W L25 2046N08703W 2052N08703W 2055N08659W</t>
  </si>
  <si>
    <t>N28457</t>
  </si>
  <si>
    <t>JCOBY4 SCOOB DCT PAACK Q97 DEBRL/N0474F330 Q97 EBAYY/N0477F320 Q93 LINEY Y262 LULLS Y196 CANOA UB879 NOSAT 2151N08606W 2148N08609W ERDAM 2113N08702W 2112N08702W UN529 UN532 RW12L</t>
  </si>
  <si>
    <t>N163US</t>
  </si>
  <si>
    <t>BEAVY9 JENDO DCT DEQUE DCT CRG DCT RSW/N0459F350 DCT FIPES/N0452F340 DCT WIGNA DCT LULLS DCT CANOA UB879 NOSAT HACHO ERDAM UN528 UN529 UN532 RW12L</t>
  </si>
  <si>
    <t>N523UW</t>
  </si>
  <si>
    <t>DCT OOD DCT TEBEE DCT HAYDO DCT TRPOD Q409 CRPLR DCT EARZZ Q131 WAALT AR17 OGGRE/N0463F340 AR17 HIBAC DCT THNDR DCT KARTR DCT LULLS DCT CANOA UB879 NOSAT HACHO 2134N08621W ERDAM UN528 UN529 UN532 RW12L</t>
  </si>
  <si>
    <t>EPMAR4A MUPKI 2214N08509W NOSAT 2145N08611W 2143N08614W 2123N08647W 2120N08652W 2120N08653W 2116N08657W 2112N08700W 2111N08701W 2110N08701W 2109N08700W L0 CN00</t>
  </si>
  <si>
    <t>N775MJ</t>
  </si>
  <si>
    <t>KEKY</t>
  </si>
  <si>
    <t>DAGGR IRDOV 2336N08751W OTOMO L214 XORAR 2133N08704W 2128N08703W 2114N08703W UN705 UN532 UN531</t>
  </si>
  <si>
    <t>HI1103</t>
  </si>
  <si>
    <t>ETBOD2W ETBOD/N0449F380 UL577 KEBET/N0447F400 UL577 ILUBA URVEN SEDAS UN523 UN511 2054N08650W 2054N08651W 2057N08657W UN514 ELINO EBMIS UN505 UN528 UN529 UN532 RW12L</t>
  </si>
  <si>
    <t>N591DT</t>
  </si>
  <si>
    <t>DCT WAVEY DCT EMJAY Q167 ZJAAY Q97 CAKET/N0460F340 Q97 DEBRL Q93 LINEY Y262 LULLS Y196 CANOA UB879 NOSAT HACHO LETIS APMUS UN500 UN522 UN515 2112N08657W 2113N08658W 2113N08700W UN529 UN532 RW12L</t>
  </si>
  <si>
    <t>LET3551</t>
  </si>
  <si>
    <t>C25B</t>
  </si>
  <si>
    <t>XALEY</t>
  </si>
  <si>
    <t>MATOL 2333N09258W 2331N09252W XUDUN BEPOR BUBUN 2113N08729W 2113N08726W UN528 UN529 UN532 RW12L</t>
  </si>
  <si>
    <t>N330DX</t>
  </si>
  <si>
    <t>SMLTZ3 WALET DCT ZPLEN DCT OTK DCT CTY DCT PIE DCT KARTR Q81 TUNSL Y196 LULLS/N0458F320 Y196 CANOA UB879 NOSAT HACHO LETIS APMUS UN500 UN522 UN515 ERDAM 2113N08703W 2112N08703W UN529 UN532 RW12L</t>
  </si>
  <si>
    <t>2023N09623W 2111N09524W 2122N09454W 2130N09441W 2135N09432W 2142N09418W 2144N09410W XUDUN BEPOR BUBUN 2113N08736W 2113N08735W 2113N08733W 2113N08732W UN540 L0 CN00</t>
  </si>
  <si>
    <t>N964AV</t>
  </si>
  <si>
    <t>TOBK4R VASIL UL423 PULOX/N0455F360 DCT ARORO DCT PML UN653 SPP UM205 SIGMA OVGED ILONI HURIN 2035N08638W UN519 UN514 2102N08703W 2103N08705W 2106N08705W 2107N08705W UN529 UN532 RW12L</t>
  </si>
  <si>
    <t>GOTAS 2028N09200W XUDUN BEPOR BUBUN 2113N08727W 2113N08726W UN528 UN529 UN532 RW12L</t>
  </si>
  <si>
    <t>DCT ELVAE DCT NECCK DCT WHITE Q409 CRPLR DCT PAACK Q97 YEASO/N0467F340 Q97 EBAYY/N0460F360 Q93 LINEY Y262 LULLS Y196 CANOA UB879 NOSAT NOSAT1B</t>
  </si>
  <si>
    <t>AAL1503</t>
  </si>
  <si>
    <t>N151AN</t>
  </si>
  <si>
    <t>DCT BACEN DCT BLOKR DCT BEKKI DCT DENNI DCT OMDUE DCT SPKER DCT WINAP DCT HRV DCT LEV/N0450F350 L214 DAGGR 2452N08816W 2434N08808W 2424N08802W 2411N08756W 2408N08754W 2400N08754W 2352N08755W 2308N08816W 2242N08827W 2224N08831W 2220N08831W VOMAR VOMAR1A</t>
  </si>
  <si>
    <t>2429N08805W</t>
  </si>
  <si>
    <t>N508JL</t>
  </si>
  <si>
    <t>GANDY8 SABEE DCT CYY DCT KARTR/N0453F340 DCT TUNSL Y196 CANOA UB879 NOSAT NOSAT1B</t>
  </si>
  <si>
    <t>N8770Q</t>
  </si>
  <si>
    <t>PEECE6 KELPP A766 KEHLI VOMAR AGNIX EPNEL 2127N08718W 2122N08714W 2121N08713W 2114N08707W UN528 UN529 UN532 RW12L</t>
  </si>
  <si>
    <t>MATOL 2331N09253W 2328N09247W XUDUN BEPOR BUBUN 2113N08731W UN540 UN545 RW12R</t>
  </si>
  <si>
    <t>N8743K</t>
  </si>
  <si>
    <t>CONLE5 SCOOB DCT PAACK Q97 DEBRL/N0467F370 Q97 EBAYY/N0471F360 Q93 LINEY Y262 LULLS Y196 CANOA UB879 NOSAT NOSAT1B</t>
  </si>
  <si>
    <t>N434AN</t>
  </si>
  <si>
    <t>MAYNR3 CANOA UB879 NOSAT HACHO LETIS APMUS 2121N08631W 2117N08634W 2116N08646W 2115N08703W 2114N08704W UN528 UN529 UN532 RW12L</t>
  </si>
  <si>
    <t>XAVOY</t>
  </si>
  <si>
    <t>1918N09508W 1916N09440W 2034N09127W 2037N09119W XUDUN BEPOR BUBUN SCAHA KAROR UN528 UN529 UN532 RW12L</t>
  </si>
  <si>
    <t>N37437</t>
  </si>
  <si>
    <t>FLYZA5 KELPP A766 KEHLI 2425N08950W 2419N08949W VOMAR AGNIX EPNEL 2129N08720W 2123N08718W 2122N08714W 2122N08713W UN528 UN529 UN532 RW12L</t>
  </si>
  <si>
    <t>POE767</t>
  </si>
  <si>
    <t>CGKYC</t>
  </si>
  <si>
    <t>RADEN DCT LETAK DCT NOVON DCT MGW DCT RICCS Q103 SLOJO Q75 FISHO Q93 DEBRL/N0450F370 Q93 EBAYY/N0447F380 Q93 LINEY Y262 LULLS Y196 CANOA UB879 NOSAT HACHO LETIS APMUS 2118N08633W 2117N08633W RIDUG UN505 UN528 UN529 UN532 RW12L</t>
  </si>
  <si>
    <t>HK5365</t>
  </si>
  <si>
    <t>RNG2B RNG UN653 KOTIN/N0454F380 UN653 SPP UM205 SIGMA OVGED ILONI HURIN 2029N08637W UN519 UN514 ELINO EBMIS UN505 UN528 UN529 UN532 RW12L</t>
  </si>
  <si>
    <t>CGJKK</t>
  </si>
  <si>
    <t>BETES3 ERI DCT EWC DCT CKB DCT DANCO Q103 EMCET Q69 BLAAN DCT TEEEM Q99 CAMJO DCT KNOST M219 CIGAR/M078F360 M219 NAVVL L465 SHARQ/N0454F360 UM463 TELCO 2242N08550W NOSAT 2142N08614W RIDUG UN528 UN529 UN532 RW12L</t>
  </si>
  <si>
    <t>ROU1814</t>
  </si>
  <si>
    <t>CFSLU</t>
  </si>
  <si>
    <t>MIXUT7 GNTRY DCT RINTE DCT BWG DCT MEI/N0464F360 DCT PLNDR/M079F370 L214 DAGGR 2430N08812W 2423N08809W VOMAR AGNIX 2147N08736W UN505 UN528 UN529 UN532 RW12L</t>
  </si>
  <si>
    <t>GOTAS 1920N09446W 1926N09425W 2043N09108W 2045N09103W XUDUN BEPOR 2118N08803W 2118N08759W 2114N08724W UN528 UN529 UN532 RW12L</t>
  </si>
  <si>
    <t>N1071A</t>
  </si>
  <si>
    <t>PA31</t>
  </si>
  <si>
    <t>DCT DHP V157 EYW DCT CANOA B879 NOSAT HACHO LETIS 2127N08628W 2125N08630W 2124N08630W 2113N08658W UN318 UN532 RW12L</t>
  </si>
  <si>
    <t>THY182</t>
  </si>
  <si>
    <t>TCLLU</t>
  </si>
  <si>
    <t>GOTAS 1916N09437W 1911N09426W 1912N09411W PERGO XUDUN BEPOR BUBUN 2113N08723W 2114N08718W 2114N08717W UN505 UN528 UN529 UN532 RW12L</t>
  </si>
  <si>
    <t>N77575</t>
  </si>
  <si>
    <t>FLYZA5 KELPP 2432N08948W 2413N08926W 2345N08900W 2326N08854W VOMAR VOMAR1A</t>
  </si>
  <si>
    <t>2429N08944W</t>
  </si>
  <si>
    <t>2512N09558W 2446N09501W 2446N09452W 2454N09355W 2453N09352W 2445N09318W 2437N09229W 2422N09108W 2416N09045W VOMAR 2201N08750W 2158N08747W 2155N08744W AGNIX 2123N08718W 2121N08716W UN540 L0 2103N08655W</t>
  </si>
  <si>
    <t>2429N09139W</t>
  </si>
  <si>
    <t>N8741L</t>
  </si>
  <si>
    <t>DCT BACEN DCT BLOKR DCT BEKKI DCT ENL J71 MEM J35 MCGEE/N0469F370 J35 LEV A770 KEHLI UL209 TABSA 2322N08947W 2317N08947W VOMAR VOMAR1A</t>
  </si>
  <si>
    <t>N14509</t>
  </si>
  <si>
    <t>SLEEK2 SLEEK DCT EZEEE DCT MQP DCT SBI L208 PEGLG 2456N08951W 2452N08946W 2430N08926W 2428N08925W 2418N08920W 2348N08829W 2347N08827W 2343N08824W 2343N08823W 2337N08819W 2324N08823W 2255N08828W 2250N08828W VOMAR AGNIX EPNEL ODLAR 2122N08714W 2121N08713W UN528 UN529 UN532 RW12L</t>
  </si>
  <si>
    <t>2429N08924W</t>
  </si>
  <si>
    <t>FAWNS DCT BUGSY DCT PONCT DCT PSB/N0468F320 DCT HVQ DCT MEI DCT PLNDR/M079F330 L214 IRDOV UL214 NUDIS 2320N08806W 2318N08810W 2312N08815W 2308N08816W 2303N08817W VOMAR AGNIX 2148N08737W 2145N08734W 2127N08728W 2126N08725W 2125N08724W 2121N08718W 2120N08718W 2114N08712W 2113N08707W 2113N08706W UN529 UN532 RW12L</t>
  </si>
  <si>
    <t>ELZ4</t>
  </si>
  <si>
    <t>N54DP</t>
  </si>
  <si>
    <t>GANDY8 SABEE DCT FERAL DCT FEMID/N0476F470 DCT KARTR DCT LULLS Y196 CANOA UB879 NOSAT 2154N08603W 2151N08605W 2120N08652W 2117N08656W 2111N08702W UN529 UN532 RW12L</t>
  </si>
  <si>
    <t>LIDAM UT23 ELUNI 2139N09221W 2137N09208W 2123N08836W 2123N08833W UN528 UN529 UN532 RW12L</t>
  </si>
  <si>
    <t>XAVME</t>
  </si>
  <si>
    <t>2617N09915W 2521N09510W 2504N09328W 2406N09230W 2342N09218W 2330N09208W 2301N09131W VOMAR AGNIX EPNEL 2132N08720W 2126N08715W 2124N08713W UN528 UN529 UN532 RW12L</t>
  </si>
  <si>
    <t>2429N09253W</t>
  </si>
  <si>
    <t>DCT BACEN DCT BLOKR DCT BEKKI DCT ENL DCT MEMFS/N0473F330 DCT PLNDR/N0470F350 L214 DAGGR 2508N08834W 2447N08824W 2439N08820W VOMAR 2207N08755W 2158N08748W 2141N08733W UN528 UN529 UN532 RW12L</t>
  </si>
  <si>
    <t>B764 BZE B764 ANEPU B764 DAXUM 2012N08705W 2013N08705W 2014N08706W 2021N08706W TEFMO 2102N08701W N2S UN542</t>
  </si>
  <si>
    <t>N653JB</t>
  </si>
  <si>
    <t>DCT RBV DCT HAFNR DCT MONAT DCT FILDS DCT JLENA DCT KAILL DCT MGM DCT CATLN DCT LEV/N0457F330 L214 DAGGR 2517N08831W IRDOV VOMAR 2208N08756W 2201N08755W 2147N08736W 2137N08727W 2134N08725W 2124N08719W UN528 UN529 UN532 RW12L</t>
  </si>
  <si>
    <t>2515N09450W 2425N09302W 2416N09229W 2353N09138W 2348N09128W 2157N08908W 2154N08904W 2135N08827W 2132N08821W UN528 UN529 UN532 RW12L</t>
  </si>
  <si>
    <t>2426N09304W</t>
  </si>
  <si>
    <t>N591JB</t>
  </si>
  <si>
    <t>GLADZ4 LULLS Y196 CANOA UB879 NOSAT HACHO LETIS APMUS 2110N08639W 2108N08640W ERDAM 2115N08702W 2116N08703W 2115N08706W 2114N08707W 2111N08705W T30R8 RW12L</t>
  </si>
  <si>
    <t>SIMAN3B SIMAN DCT MORLI DCT SPP DCT TEKUG UM205 SIGMA/N0377F220 OVGED ILONI HURIN UN523 UN511 UN519 UN514 2103N08705W 2104N08706W 2105N08706W 2106N08706W 2107N08706W 2107N08705W 2108N08705W T30R8 UN532 RW12L</t>
  </si>
  <si>
    <t>DARTZ9 TNV DCT SBI A766 KELPP 2516N08956W 2500N08932W 2448N08922W 2429N08904W 2422N08901W 2416N08858W VOMAR 2207N08756W 2129N08721W UN529 UN532 RW12L</t>
  </si>
  <si>
    <t>2429N08904W</t>
  </si>
  <si>
    <t>XATVJ</t>
  </si>
  <si>
    <t>MATOL UT11 OTOGU 2235N09042W 2221N09016W 2216N09008W 2206N08947W 2152N08918W 2144N08905W XUDUN 2124N08818W 2116N08733W UN529 UN532 RW12L</t>
  </si>
  <si>
    <t>N320DN</t>
  </si>
  <si>
    <t>SMLTZ3 WALET DCT OTK DCT DOFFY DCT JINOS DCT LAL DCT RSW DCT KARTR Q81 TUNSL/N0461F340 Y196 CANOA UB879 NOSAT 2140N08616W 2133N08623W 2129N08632W UN500 UN522 UN515 2112N08657W 2113N08658W 2111N08701W UN529 UN532 RW12L</t>
  </si>
  <si>
    <t>N8776L</t>
  </si>
  <si>
    <t>PEECE6 KELPP 2454N09004W 2431N08956W 2428N08956W 2419N08956W VOMAR VOMAR1A</t>
  </si>
  <si>
    <t>2429N08956W</t>
  </si>
  <si>
    <t>N306SW</t>
  </si>
  <si>
    <t>MAYNR3 CANOA UB879 NOSAT HACHO LETIS APMUS UN500 UN522 UN515 2113N08658W 2116N08702W 2114N08705W UN529 UN532 RW12L</t>
  </si>
  <si>
    <t>N573UW</t>
  </si>
  <si>
    <t>BEAVY9 JENDO DCT OLBEC Q69 VIYAP DCT SSI DCT CRG DCT RSW/N0461F350 DCT FIPES/N0464F340 DCT WIGNA DCT LULLS DCT CANOA UB879 NOSAT NOSAT1B</t>
  </si>
  <si>
    <t>OKUBI 1807N09529W 1806N09519W 2004N09155W 2007N09151W 2041N09020W 2042N09018W 2115N08815W 2118N08759W 2119N08739W 2115N08729W 2115N08725W 2115N08714W UN529 UN532 RW12L</t>
  </si>
  <si>
    <t>1806N09523W</t>
  </si>
  <si>
    <t>DCT ELVAE DCT NECCK DCT WHITE Q409 VILLS/N0461F320 Q409 CRPLR DCT PAACK Q97 YEASO/N0465F340 Q97 KENLL/N0463F350 Q97 EBAYY/N0459F360 Q93 LINEY Y262 LULLS Y196 CANOA UB879 NOSAT HACHO LETIS APMUS UN500 UN522 UN515 ERDAM 2115N08703W 2114N08704W 2113N08705W UN529 UN532 RW12L</t>
  </si>
  <si>
    <t>N8771D</t>
  </si>
  <si>
    <t>CHUUC6 ARG DCT MCB J35 LEV A770 ALGAE 2452N08947W 2432N08949W 2423N08949W 2420N08949W 2409N08948W VOMAR VOMAR1A</t>
  </si>
  <si>
    <t>2429N08949W</t>
  </si>
  <si>
    <t>2333N09355W 2312N09325W 2303N09309W 2234N09207W 2230N09149W 2227N09141W XUDUN BEPOR 2115N08754W 2113N08734W UN529 UN532 RW12L</t>
  </si>
  <si>
    <t>2338N09408W</t>
  </si>
  <si>
    <t>LIDAM UT23 ELUNI 2141N09236W 2139N09224W 2122N08826W 2118N08750W 2116N08738W 2116N08734W UN529 UN532 RW12L</t>
  </si>
  <si>
    <t>VIV2173</t>
  </si>
  <si>
    <t>XAVXH</t>
  </si>
  <si>
    <t>2410N09448W 2405N09419W 2412N09349W 2400N09328W 2337N09217W 2324N09153W 2321N09149W 2256N09054W 2257N09054W XUDUN 2121N08817W 2116N08730W 2113N08720W UN529 UN532 RW12L</t>
  </si>
  <si>
    <t>2406N09331W</t>
  </si>
  <si>
    <t>LEV L214 DAGGR 2436N08817W 2255N08827W 2250N08828W VOMAR AGNIX EPNEL 2128N08719W UN528 UN529 UN532 RW12L</t>
  </si>
  <si>
    <t>N521CL</t>
  </si>
  <si>
    <t>KOMA</t>
  </si>
  <si>
    <t>ALUXU UT151 UKROR 2059N09638W 2041N09626W 2031N09616W 1924N09510W GOTAS ONGIG 1938N09221W 1939N09210W XUDUN BEPOR 2117N08803W 2121N08741W 2122N08737W UN505 UN528 UN529 UN532 RW12L</t>
  </si>
  <si>
    <t>2150N09523W 2146N09507W 2137N09312W 2136N09300W XUDUN 2120N08816W XOVAV 2120N08812W 2123N08746W 2119N08737W 2119N08735W 2117N08725W UN528 UN529 UN532 RW12L</t>
  </si>
  <si>
    <t>2145N09459W</t>
  </si>
  <si>
    <t>DARTZ9 TNV DCT SBI A766 KELPP 2537N09042W 2432N08948W 2400N08948W 2354N08948W 2350N08946W 2348N08944W VOMAR VOMAR1A</t>
  </si>
  <si>
    <t>N637JB</t>
  </si>
  <si>
    <t>FSHUN4 PLUMR DCT SHEEK Q118 FEMID/N0452F360 DCT KARTR DCT LULLS Y196 CANOA UB879 NOSAT HACHO LETIS APMUS 2121N08631W 2119N08633W UN522 UN515 ERDAM RIDUG UN505 UN528 UN529 UN532 RW12L</t>
  </si>
  <si>
    <t>XAJTM</t>
  </si>
  <si>
    <t>GOTAS 2037N09134W 2041N09124W XUDUN 2118N08808W 2119N08808W 2116N08803W 2105N08751W 2110N08746W 2107N08740W 2108N08737W 2108N08733W UN528 UN529 UN532 RW12L</t>
  </si>
  <si>
    <t>TOM91K</t>
  </si>
  <si>
    <t>CANOA UB879 NOSAT 2145N08611W 2143N08613W RIDUG UN505 UN528 UN529 UN532 RW12L</t>
  </si>
  <si>
    <t>GOTAS 2009N09242W 2014N09231W XUDUN 2120N08817W 2120N08814W 2118N08756W 2119N08751W 2120N08737W UN505 UN528 UN529 UN532 RW12L</t>
  </si>
  <si>
    <t>TELE2F ISREN UM542 ATENO/N0464F340 UL203 LIXAS UZ512 LIB DCT SIGMA SIGMA2H</t>
  </si>
  <si>
    <t>N77431</t>
  </si>
  <si>
    <t>DCT BACEN DCT BLOKR DCT BEKKI DCT ENL DCT MEMFS/N0468F350 DCT PLNDR L214 IRDOV AGNIX EPNEL ODLAR VIKSI UN505 UN528 UN529 UN532 RW12L</t>
  </si>
  <si>
    <t>1916N09519W 1925N09452W 2120N08833W 2121N08825W 2120N08813W 2121N08812W 2120N08809W 2119N08736W 2119N08734W 2118N08731W UN506 UN540 L0 UN542</t>
  </si>
  <si>
    <t>N8785L</t>
  </si>
  <si>
    <t>ILEXY4 ZENZI DCT SBI A766 KELPP 2457N09011W 2307N08950W 2257N08949W VOMAR VOMAR1A</t>
  </si>
  <si>
    <t>2429N09006W</t>
  </si>
  <si>
    <t>1923N09728W 2007N09513W 2012N09504W 2038N09256W 2042N09157W 2055N09107W 2105N09030W 2107N09022W 2201N08813W 2204N08806W 2205N08804W 2207N08759W AGNIX 2143N08732W 2140N08729W UN505 UN528 UN529 UN532 RW12L</t>
  </si>
  <si>
    <t>FLYZA5 KELPP 2522N09037W 2437N09017W 2416N09006W 2406N09000W 2357N08955W 2350N08951W VOMAR AGNIX 2151N08740W 2149N08738W UN505 UN528 UN529 UN532 RW12L</t>
  </si>
  <si>
    <t>TOM048</t>
  </si>
  <si>
    <t>GTUIM</t>
  </si>
  <si>
    <t>NOVMA1X NOVMA L620 SAM N19 ADKIK/N0480F380 DCT JOZMA DCT GAPLI/M084F380 DCT BEDRA DCT 4830N02000W DCT 4530N03000W/M084F400 DCT 40N040W DCT 35N050W DCT 31N060W DCT SEAVR/M084F430 DCT DUPOX M593 GRATX/N0474F430 Y642 LULLS Y196 CANOA UB879 NOSAT HACHO 2132N08623W 2132N08622W 2119N08636W 2117N08651W 2117N08653W RIDUG UN505 UN528 UN529 UN532 RW12L</t>
  </si>
  <si>
    <t>GOTAS 1917N09446W 1918N09437W PERGO 2122N08826W 2121N08816W 2119N08805W 2120N08742W 2117N08740W 2119N08732W UN528 UN529 UN532 RW12L</t>
  </si>
  <si>
    <t>ATUMA4C ATUMA DCT NAGEL/N0420F310 DCT 1641N08817W PAULE 2009N08656W 2028N08649W 2033N08648W ELINO UN528 UN529 UN532 RW12L</t>
  </si>
  <si>
    <t>1817N08750W</t>
  </si>
  <si>
    <t>FRV864</t>
  </si>
  <si>
    <t>B350</t>
  </si>
  <si>
    <t>N864CA</t>
  </si>
  <si>
    <t>DCT MAYNR DCT ROOTE DCT MAXIM G765 PODON 2257N08435W NOSAT HACHO 2116N08658W 2112N08701W UN529 UN532 RW12L</t>
  </si>
  <si>
    <t>N402AN</t>
  </si>
  <si>
    <t>ICONS8 NOOKS DCT CAE DCT SSI DCT CRG DCT RSW/N0462F350 DCT FIPES/N0459F360 DCT WIGNA DCT LULLS DCT CANOA UB879 NOSAT HACHO LETIS ERDAM 2114N08703W 2112N08704W 2109N08703W UN529 UN532 RW12L</t>
  </si>
  <si>
    <t>2040N08652W L08 2102N08655W</t>
  </si>
  <si>
    <t>N893DN</t>
  </si>
  <si>
    <t>SMLTZ3 WALET DCT ZPLEN Q79 DOFFY DCT MILYR DCT LAL DCT RSW DCT KARTR Q81 TUNSL/N0464F360 Y196 CANOA UB879 NOSAT HACHO 2135N08629W 2117N08658W 2116N08658W 2112N08702W UN529 UN532 RW12L</t>
  </si>
  <si>
    <t>CGWJJ</t>
  </si>
  <si>
    <t>DCT NOSIV Q909 DESNU DCT CHMNY DCT RODIE/N0449F370 DCT CUGGA DCT CVE DCT SBI A766 KLAMS/M078F370 A766 KEHLI VOMAR 2203N08752W UN528 UN529 UN532 RW12L</t>
  </si>
  <si>
    <t>EPKEE7 DUUZE DCT GCK/N0454F350 DCT IRW DCT AEX/N0462F330 DCT LEV A770 ALGAE 2516N08953W 2500N08952W 2502N08953W 2457N08951W 2427N08946W VOMAR 2200N08749W UN528 UN529 UN532 RW12L</t>
  </si>
  <si>
    <t>2429N08946W</t>
  </si>
  <si>
    <t>1940N09819W 1919N09517W GOTAS 1937N09412W 1943N09330W 1950N09323W XUDUN 2121N08822W 2120N08815W 2113N08720W 2113N08719W 2113N08717W 2114N08715W 2115N08713W UN529 UN532 RW12L</t>
  </si>
  <si>
    <t>N358PW</t>
  </si>
  <si>
    <t>MAYNR3 CANOA UB879 NOSAT HACHO LETIS 2130N08625W 2128N08626W 2119N08652W 2119N08656W 2119N08658W 2116N08700W 2115N08700W B12L2 UN529 UN532 RW12L</t>
  </si>
  <si>
    <t>2349N09359W 2325N09241W 2321N09235W 2120N08829W 2115N08821W 2115N08820W 2110N08807W 2109N08802W 2108N08755W 2109N08739W 2111N08738W 2113N08736W 2115N08733W 2115N08729W 2112N08724W 2112N08723W 2108N08717W UN528 UN529 UN532 RW12L</t>
  </si>
  <si>
    <t>2348N09356W</t>
  </si>
  <si>
    <t>PEECE6 KELPP A766 KEHLI 2411N08939W 2344N08902W VOMAR AGNIX 2148N08737W 2131N08721W 2129N08719W 2124N08707W UN529 UN532 RW12L</t>
  </si>
  <si>
    <t>GOTAS 1929N09429W 1930N09349W 2003N09230W 2107N08914W 2112N08900W 2122N08826W 2121N08822W 2119N08803W 2117N08740W 2115N08725W 2116N08724W 2115N08715W UN528 UN529 UN532 RW12L</t>
  </si>
  <si>
    <t>N933DZ</t>
  </si>
  <si>
    <t>RUGGD3 KIERA DCT JNC DCT ALS DCT PNH J17 ABI J50 ACT DCT SBI A766 KLAMS/N0468F350 A766 KEHLI VOMAR VOMAR1A</t>
  </si>
  <si>
    <t>DANRA</t>
  </si>
  <si>
    <t>SOBRA8D SOBRA Y180 NISIV/N0481F330 Y180 DIK UN857 TOLVU DCT RAPOR DCT GIMER DCT ESTOC DCT AMJUS DCT ELCOB/N0478F340 DCT RUBIX DCT SENLO DCT JSY DCT LARLA DCT RATKA/M082F340 DCT BEDRA/M082F340 DCT 47N020W 45N024W/M082F360 42N030W 3830N04000W 34N050W/M082F380 2930N06000W DCT VINSO DCT 2635N06845W 2610N07000W DCT CANEE DCT STAAL/N0476F380 DCT TANIA/N0473F390 UR628 METGA/N0469F400 UR628 UHA UR522 NAKRO 2206N08353W 2154N08418W NOSAT 2141N08614W 2138N08618W ERDAM UN529 UN532 RW12L</t>
  </si>
  <si>
    <t>HK5319</t>
  </si>
  <si>
    <t>TOBK1S VASIL UL423 PULOX DCT ARORO DCT PML UN653 SPP UM205 AMESI 1807N08503W 1818N08509W HURIN UN523 UN511 UN519 UN514 ELINO 2107N08706W UN295 UN529 UN532 RW12L</t>
  </si>
  <si>
    <t>1950N08612W</t>
  </si>
  <si>
    <t>N7729A</t>
  </si>
  <si>
    <t>FSHUN4 PLUMR DCT DOWNN DCT RSW DCT KARTR/N0454F400 DCT LULLS Y196 CANOA UB879 NOSAT HACHO LETIS 2128N08626W 2126N08627W 2126N08634W 2119N08702W 2118N08704W 2118N08706W 2116N08706W 2114N08706W UN529 UN532 RW12L</t>
  </si>
  <si>
    <t>N8737L</t>
  </si>
  <si>
    <t>LEV KEHLI VOMAR AGNIX 2140N08729W UN528 UN529 UN532 RW12L</t>
  </si>
  <si>
    <t>TGZ V51 SAXAV 1706N09235W 1712N09231W 1713N09230W 1715N09229W 1717N09228W 1721N09225W 2008N08940W 2016N08931W 2031N08911W 2036N08901W 2048N08831W 2100N08817W 2107N08758W BUBUN 2110N08740W 2110N08733W 2118N08724W 2118N08723W 2110N08705W L0 CN00</t>
  </si>
  <si>
    <t>LIDAM 2150N09347W 2150N09344W 2129N08932W XUDUN BEPOR BUBUN 2113N08739W 2113N08737W UN529 UN532 RW12L</t>
  </si>
  <si>
    <t>HP9801</t>
  </si>
  <si>
    <t>SIMAN3B SIMAN DCT MORLI DCT SPP DCT TEKUG UM205 AMESI 1740N08455W 1823N08506W UN519 UN514 ELINO UN528 UN529 UN532 RW12L</t>
  </si>
  <si>
    <t>1951N08611W</t>
  </si>
  <si>
    <t>1632N08921W CTM/N0415F390 UG765 PAULE 2006N08659W 2007N08657W UN519 UN514 2102N08703W 2103N08704W 2107N08704W UN529 UN532 RW12L</t>
  </si>
  <si>
    <t>NOXOS3A NOXOS UT155 KIROG 1911N09647W 1911N09643W VER 1951N09407W 2036N09153W 2058N09042W VOMAR 2158N08747W 2153N08741W 2138N08716W 2131N08706W UN528 UN529 UN532 RW12L</t>
  </si>
  <si>
    <t>TRUKN2 SYRAH DCT JSICA Q130 HASSL/N0461F350 Q130 TAHIB DCT RSK DCT TCC DCT TXO DCT FUZ DCT TBD DCT LEV L214 DAGGR 2449N08810W 2436N08806W 2428N08804W 2403N08757W 2356N08755W 2350N08754W 2345N08753W VOMAR 2203N08752W 2149N08734W 2132N08709W UN528 UN529 UN532 RW12L</t>
  </si>
  <si>
    <t>2429N08804W</t>
  </si>
  <si>
    <t>2437N09450W 2439N09440W 2448N09405W 2437N09349W 2321N09143W 2209N08800W 2204N08750W 2200N08744W 2152N08730W 2150N08727W 2139N08709W 2134N08708W UN528 UN529 UN532 RW12L</t>
  </si>
  <si>
    <t>2417N09316W</t>
  </si>
  <si>
    <t>N3745B</t>
  </si>
  <si>
    <t>DOTSS2 CNERY DCT BLH J169 SALOM DCT EWM DCT FST J86 IAH DCT SBI/N0460F370 A766 KEHLI 2413N08950W 2409N08949W VOMAR 2207N08748W 2204N08745W 2153N08729W 2150N08726W 2140N08712W 2136N08708W UN528 UN529 UN532 RW12L</t>
  </si>
  <si>
    <t>GOTAS DCT PERGO VOMAR 2158N08747W 2155N08744W 2138N08737W 2132N08733W UN528 UN529 UN532 RW12L</t>
  </si>
  <si>
    <t>2146N09713W 2142N09452W 2133N09306W 2132N09259W 2200N08913W 2201N08908W 2146N08811W 2145N08808W 2143N08804W 2140N08758W 2122N08725W 2121N08723W UN540 L0 UN542</t>
  </si>
  <si>
    <t>HBIHC</t>
  </si>
  <si>
    <t>VEBIT T10 TORPA/N0486F380 DCT RLP DCT ROTSI DCT AMODO DCT COHPA UM729 RESMI DCT TABOV DCT PIGOP DCT DITAL UN491 OTOFE DCT ALUTA/N0486F380 DCT TAKAS/M085F380 DCT TAMEL DCT 4630N02000W DCT 43N030W DCT 39N040W DCT 34N050W/M085F400 DCT 30N060W DCT 27N070W DCT MILLE DCT TANIA/N0487F410 UR628 UVA/N0490F400 UR628 UHA UR522 NAKRO 2252N08413W MUPKI UB879 NOSAT HACHO 2139N08622W 2136N08626W ERDAM UN528 UN529 UN532 RW12L</t>
  </si>
  <si>
    <t>SLI596</t>
  </si>
  <si>
    <t>1919N09520W 1919N09511W PERGO 2145N08832W 2138N08803W 2138N08802W 2135N08758W 2125N08743W 2125N08740W UN528 UN529 UN532 RW12L</t>
  </si>
  <si>
    <t>GOTAS PERGO 2133N08909W 2136N08904W 2148N08838W 2145N08837W 2141N08806W 2139N08754W 2140N08747W 2137N08743W UN529 UN532 RW12L</t>
  </si>
  <si>
    <t>N910KS</t>
  </si>
  <si>
    <t>1918N09527W 1918N09517W PERGO 2158N08818W 2200N08813W 2148N08756W 2122N08721W 2116N08715W 2112N08706W 2111N08703W 2110N08703W UN532 RW12L</t>
  </si>
  <si>
    <t>1924N09500W</t>
  </si>
  <si>
    <t>TOBK1S VASIL DCT PULOX/N0452F360 DCT ARORO DCT PML UN653 SPP UM205 AMESI 1808N08518W 1834N08524W SIGMA OVGED ILONI HURIN UN523 UN511 UN519 UN514 ELINO EBMIS UN505 UN528 2108N08705W UN529 UN532 RW12L</t>
  </si>
  <si>
    <t>TFL511</t>
  </si>
  <si>
    <t>PHTFM</t>
  </si>
  <si>
    <t>PETSI2 PETSI R640 FROST UG633 GCM UR640 MAMBI UL577 ILUBA 2013N08525W 2015N08531W UN511 UN519 UN514 2105N08707W 2106N08706W 2107N08706W 2108N08706W 2108N08700W UN532 RW12L</t>
  </si>
  <si>
    <t>CCBLK</t>
  </si>
  <si>
    <t>UM542 ATENO UL203 LIXAS UZ512 LIB DCT SIGMA OVGED ILONI HURIN UN523 UN511 UN519 UN514 ELINO 2106N08709W 2107N08709W 2108N08708W 2109N08708W 2109N08703W UN532 RW12L</t>
  </si>
  <si>
    <t>1938N09756W 1934N09536W 1932N09451W PERGO 2118N08940W 2139N08915W SASEN 2145N08814W 2143N08807W 2115N08713W UN540 L0 CN00</t>
  </si>
  <si>
    <t>GYMMF</t>
  </si>
  <si>
    <t>NOVMA L620 SAM N19 ADKIK DCT JOZMA DCT GAPLI/M080F340 DCT BEDRA/M080F340 DCT 4830N02000W 46N030W 41N040W 36N050W DCT WINGZ DCT DUNIG DCT GRATX Y642 JITGO/N0476F340 Y642 DROWN/N0447F340 Y642 LULLS DCT CANOA UB879 NOSAT HACHO LETIS APMUS 2119N08633W 2117N08634W 2117N08656W 2118N08659W UN528 UN529 UN532 RW12L</t>
  </si>
  <si>
    <t>GOTAS 1954N09327W 2030N09151W 2112N08954W 2114N08951W 2134N08929W 2148N08915W 2158N08904W 2208N08852W 2156N08819W 2154N08810W UN505 UN528 UN529 UN532 RW12L</t>
  </si>
  <si>
    <t>2359N09347W 2347N09320W 2345N09314W 2330N09223W 2329N09220W 2317N09156W 2315N09150W 2221N08839W 2220N08835W UN505 UN528 UN529 UN532 RW12L</t>
  </si>
  <si>
    <t>2357N09343W</t>
  </si>
  <si>
    <t>2417N09405W 2402N09320W 2354N09254W 2351N09249W 2350N09224W 2352N09154W 2217N08825W 2215N08823W UN505 UN528 UN529 UN532 RW12L</t>
  </si>
  <si>
    <t>GOTAS PERGO 2133N08927W 2154N08912W 2158N08909W 2209N08859W 2149N08807W 2149N08803W UN505 UN528 UN529 UN532 RW12L</t>
  </si>
  <si>
    <t>FLYZA5 KELPP 2430N08951W 2226N08811W 2221N08805W 2217N08800W 2208N08751W UN505 UN528 UN529 UN532 RW12L</t>
  </si>
  <si>
    <t>FLYZA5 KELPP A766 KEHLI VOMAR 2206N08755W UN528 UN529 UN532 RW12L</t>
  </si>
  <si>
    <t>OBS863</t>
  </si>
  <si>
    <t>CSTKH</t>
  </si>
  <si>
    <t>NOSAT 2154N08603W RIDUG UN505 UN528 UN529 UN532 RW12L</t>
  </si>
  <si>
    <t>ELURA 2056N09157W 2057N09150W 2059N09142W 2105N09107W VIVEP 2110N09011W 2110N09008W 2110N09003W 2114N08908W 2108N08846W 2113N08822W 2114N08818W UN528 UN529 UN532 RW12L</t>
  </si>
  <si>
    <t>BETES3 FOXEE DCT AIR DCT DANCO/N0469F340 DCT SLOJO Q75 ENEME Q65 DOFFY/N0469F350 Q79 FEMID/N0466F360 DCT TUNSL Y196 CANOA UB879 MUPKI 2220N08539W 2214N08545W NOSAT HACHO LETIS APMUS UN500 UN522 UN515 2113N08659W 2113N08701W 2111N08702W UN529 UN532 RW12L</t>
  </si>
  <si>
    <t>MATOL 2331N09254W 2325N09234W EPNEL 2128N08719W 2126N08717W UN540 NOTOM CN00</t>
  </si>
  <si>
    <t>SMLTZ3 WALET DCT ZPLEN DCT OTK DCT CTY DCT PIE DCT KARTR Q81 TUNSL/N0460F380 Y196 CANOA UB879 DUNOG 2326N08358W 2304N08452W 2237N08535W 2225N08543W HACHO LETIS APMUS UN500 UN522 UN515 2113N08658W 2113N08701W 2111N08702W UN529 UN532 RW12L</t>
  </si>
  <si>
    <t>2200N08601W</t>
  </si>
  <si>
    <t>1856N09635W 1915N09455W 1915N09447W 2006N09245W 2007N09242W 2027N09222W 2052N09154W 2106N09136W 2112N09127W 2119N09109W 2120N09100W 2120N09059W 2119N09054W 2112N09021W 2110N09003W 2110N08932W 2107N08908W 2102N08845W 2101N08836W 2102N08828W BUBUN SCAHA KAROR UN505 UN528 UN529 UN532 RW12L</t>
  </si>
  <si>
    <t>1913N09504W</t>
  </si>
  <si>
    <t>VSA 1814N09232W 1819N09224W 1820N09220W 1815N09138W 1812N09119W 1808N09107W 1819N09057W 1945N08733W 1947N08730W 2005N08720W 2012N08717W ELINO UN529 UN532 RW12L</t>
  </si>
  <si>
    <t>2017N09542W 2146N08938W 2148N08924W 2129N08810W UN528 UN529 UN532 RW12L</t>
  </si>
  <si>
    <t>2028N09459W</t>
  </si>
  <si>
    <t>1924N09729W 1923N09716W 1944N09622W 1948N09606W 2048N09249W 2050N09241W 2100N09231W 2103N09229W 2106N09222W 2108N09217W 2114N09158W 2119N09142W 2130N09047W 2131N09011W 2148N08922W 2150N08915W UN505 UN528 UN529 UN532 RW12L</t>
  </si>
  <si>
    <t>2009N09459W</t>
  </si>
  <si>
    <t>VIV2201</t>
  </si>
  <si>
    <t>XAVXX</t>
  </si>
  <si>
    <t>2407N09441W 2330N09342W 2314N09302W 2313N09256W 2310N09244W 2310N09243W 2259N09205W 2239N09106W 2233N09054W 2209N09000W 2204N08950W UN505 UN528 UN529 UN532 RW12L</t>
  </si>
  <si>
    <t>2341N09404W</t>
  </si>
  <si>
    <t>HP1841</t>
  </si>
  <si>
    <t>SIMAN3A SIMAN DCT MORLI DCT SPP DCT TEKUG/N0443F340 UM205 SIGMA/N0375F220 OVGED ILONI 2007N08631W ELINO UN528 UN529 UN532 RW12L</t>
  </si>
  <si>
    <t>2131N09823W 2115N09500W 2116N09351W 2123N09335W 2151N09246W 2213N09205W 2220N09150W 2237N09117W 2236N09109W 2233N09046W URTEL UN505 UN528 UN529 UN532 RW12L</t>
  </si>
  <si>
    <t>2115N09459W</t>
  </si>
  <si>
    <t>XAVCF</t>
  </si>
  <si>
    <t>1934N09508W 1942N09451W 1942N09433W 2022N09231W 2022N09232W 2029N09145W 2035N09054W 2107N09006W SISSL XUDUN XUDUN1A</t>
  </si>
  <si>
    <t>1938N09459W</t>
  </si>
  <si>
    <t>TSC652</t>
  </si>
  <si>
    <t>CGEZD</t>
  </si>
  <si>
    <t>DCT PENTU Q824 CATOG DCT PONCT Q437 VILLS Q409 CRPLR DCT EARZZ/N0456F340 Q131 PRONI/N0454F360 Q131 WAALT Y289 BAHAA AR17 VKZ DCT TUNSL Y196 CANOA UB879 WALKY 2211N08540W 2146N08557W HACHO LETIS APMUS UN500 UN522 UN515 ERDAM RIDUG UN506 UN540 RW30L RW12L</t>
  </si>
  <si>
    <t>GOTAS 2102N09025W 2108N09005W XUDUN XUDN1A</t>
  </si>
  <si>
    <t>ANADU 2048N09501W 2101N09425W 2111N09329W 2119N09323W 2125N09317W 2143N09259W 2231N09206W 2244N09145W 2247N09134W 2251N09100W 2241N09041W UN506 UN540 UN545 RW12R</t>
  </si>
  <si>
    <t>2049N09459W</t>
  </si>
  <si>
    <t>XAAMJ</t>
  </si>
  <si>
    <t>1857N09544W 1848N09532W 1850N09511W 1849N09506W 1849N09502W 1849N09458W 1849N09454W 1849N09451W 1852N09429W 1852N09428W 1857N09418W 1908N09347W 1911N09337W 1918N09255W 1926N09159W 1935N09148W 2101N08908W 2103N08903W 2108N08821W 2111N08745W UN540 UN545 RW12R</t>
  </si>
  <si>
    <t>1850N09511W</t>
  </si>
  <si>
    <t>1929N09531W 1932N09527W 1957N09503W 1958N09458W XUDUN 2119N08812W UN506 UN540 UN545 RW12R</t>
  </si>
  <si>
    <t>1958N09459W</t>
  </si>
  <si>
    <t>1926N09513W 1939N09427W 2001N09332W 2021N09237W 2107N08932W BUBUN SCAHA KAROR UN506 UN540 UN545 RW12R</t>
  </si>
  <si>
    <t>1928N09459W</t>
  </si>
  <si>
    <t>VESKO UT11 MATOL 2347N09329W 2353N09300W 2359N09237W 2407N09210W 2411N09154W 2411N09149W UN506 UN540 UN545 RW12R</t>
  </si>
  <si>
    <t>XAVRX</t>
  </si>
  <si>
    <t>1914N09700W 1933N09520W 1928N09459W 1938N09406W 1934N09300W 1932N09246W 1928N09202W 1939N09154W 1944N09139W KAROR UN506 UN540 UN545 RW12R</t>
  </si>
  <si>
    <t>1936N09807W 2117N09458W 2102N09345W 2104N09336W 2120N08837W 2118N08821W UN540 UN545 RW12R</t>
  </si>
  <si>
    <t>2117N09459W</t>
  </si>
  <si>
    <t>1924N09820W 1941N09510W 1951N09433W PERGO XUDUN XUDN1A</t>
  </si>
  <si>
    <t>VESKO UT11 MATOL 2316N09259W 2302N09203W 2239N09108W 2153N08928W UN506 UN540 UN545 RW12R</t>
  </si>
  <si>
    <t>DCT PULOX UL423 ILTUR DCT IRATA UN420 MORLI UN420 SPP UM205 SIGMA 1940N08623W ELINO UN540 UN545 RW12R</t>
  </si>
  <si>
    <t>N62849</t>
  </si>
  <si>
    <t>VESKO UT11 LERIL 2311N09140W 2300N09047W VOMAR VOMR1A</t>
  </si>
  <si>
    <t>XAUNH</t>
  </si>
  <si>
    <t>S10 S101 XUDUN 2122N08823W 2121N08820W UN528 UN529 UN532 RW12L</t>
  </si>
  <si>
    <t>1855N09531W 1846N09518W 1827N09448W 1825N09442W 1827N09438W 1829N09429W 1915N08945W 2100N08723W UN540 UN545 RW12R</t>
  </si>
  <si>
    <t>1844N09512W</t>
  </si>
  <si>
    <t>1924N09741W 2017N09348W 2016N09326W 2020N09252W XUDUN 2121N08818W 2120N08813W UN528 UN529 UN532 RW12L</t>
  </si>
  <si>
    <t>2002N09459W</t>
  </si>
  <si>
    <t>BETES3 FOXEE DCT AIR DCT DANCO/N0463F360 DCT SLOJO Q75 ENEME DCT CTY DCT KNOST M219 CULLY/M079F360 M219 NAVVL L465 SHARQ 2409N08533W NOSAT 2154N08603W 2149N08606W 2126N08639W 2124N08640W ERDAM UN529 UN532 RW12L</t>
  </si>
  <si>
    <t>MATOL 2350N09336W 2350N09334W 2345N09234W 2337N09209W VOMAR 2204N08753W 2201N08750W 2122N08715W UN540 L0</t>
  </si>
  <si>
    <t>1928N09738W 2051N09529W 2102N09505W 2100N09407W 2055N09330W 2045N09321W 2033N09253W XUDUN 2119N08812W 2119N08809W 2116N08736W 2116N08733W UN528 UN529 UN532 RW12L</t>
  </si>
  <si>
    <t>2102N09459W</t>
  </si>
  <si>
    <t>1952N09800W 2020N09503W 2022N09446W 2032N09430W 2105N09356W 2058N09344W 2051N09312W 2034N09258W 2034N09247W 2122N08826W 2122N08823W 2115N08722W 2115N08719W UN528 UN529 UN532 RW12L</t>
  </si>
  <si>
    <t>2019N09459W</t>
  </si>
  <si>
    <t>N970UY</t>
  </si>
  <si>
    <t>DCT STOEN Q75 SLOJO/N0459F360 DCT ENEME DCT EVANZ Q109 KNOST DCT CIGAR M219 NAVVL L465 SHARQ UM463 WALKY UB879 NOSAT HACHO LETIS APMUS UN500 UN522 UN515 2113N08658W 2113N08700W 2113N08702W 2112N08703W UN705 UN532 RW12L</t>
  </si>
  <si>
    <t>HP1846</t>
  </si>
  <si>
    <t>SIMAN3A SIMAN DCT MORLI/N0445F360 DCT SPP DCT TEKUG UM205 SIGMA/N0380F220 OVGED ILONI HURIN 2024N08635W 2027N08636W UN519 2057N08655W T30L8 2102N08704W 2103N08704W 2105N08704W 2106N08703W T30R8 UN532 RW12L</t>
  </si>
  <si>
    <t>N960AN</t>
  </si>
  <si>
    <t>DARTZ9 TNV DCT SBI A766 KEHLI VOMAR AGNIX EPNEL 2130N08724W UN505 UN528 UN529 UN532 RW12L</t>
  </si>
  <si>
    <t>GOTAS 2029N09155W XUDUN 2120N08817W 2120N08814W 2115N08728W 2115N08725W UN528 UN529 UN532 RW12L</t>
  </si>
  <si>
    <t>GOTAS DCT 1923N09449W 1927N09438W 1937N09345W 2002N09248W 2004N09242W XUDUN 2121N08821W 2121N08819W 2115N08729W 2115N08727W UN540 UN545 RW12R</t>
  </si>
  <si>
    <t>N47569</t>
  </si>
  <si>
    <t>GUMBY3 LLA DCT LEV L214 DAGGR 2444N08818W VOMAR AGNIX EPNEL 2127N08718W 2125N08716W UN528 UN529 UN532 RW12L</t>
  </si>
  <si>
    <t>2429N08816W</t>
  </si>
  <si>
    <t>BETES3 AIRRA Q103 DANCO/N0455F340 Q103 SLOJO Q75 ENEME DCT CTY DCT KNOST/N0455F360 M219 NAVVL L465 SHARQ UM463 WALKY UB879 NOSAT HACHO LETIS APMUS 2116N08655W ERDAM UN529 UN532 RW12L</t>
  </si>
  <si>
    <t>2424N09423W 2425N09406W 2417N09318W 2357N09253W 2340N09233W 2335N09226W 2337N09224W 2337N09202W 2334N09127W 2331N09122W 2319N09052W VOMAR 2203N08752W 2201N08750W UN505 UN528 UN529 UN532 RW12L</t>
  </si>
  <si>
    <t>2416N09317W</t>
  </si>
  <si>
    <t>1909N09601W 1850N09535W 1825N09501W 1837N09456W 1840N09450W 1923N09329W 1926N09236W 2053N09021W 2058N09014W XUDUN BEPOR BUBUN 2113N08725W UN528 UN529 UN532 RW12L</t>
  </si>
  <si>
    <t>N8758L</t>
  </si>
  <si>
    <t>RACER8 BUM DCT LIT DCT LEV A770 KEHLI UL209 BETAS DCT VOMAR 2203N08752W 2202N08751W UN505 UN528 UN529 UN532 RW12L</t>
  </si>
  <si>
    <t>S10 MD600 2027N08913W 2027N08914W 2014N08836W 2014N08831W 2046N08709W 2048N08706W ELINO UN528 UN529 UN532 RW12L</t>
  </si>
  <si>
    <t>2117N09704W 2235N09510W 2248N09455W 2339N09347W 2346N09333W 2355N09308W 2351N09254W 2347N09241W VOMAR 2207N08755W 2205N08753W 2130N08724W 2128N08722W UN528 UN529 UN532 RW12L</t>
  </si>
  <si>
    <t>2244N09459W</t>
  </si>
  <si>
    <t>GOTAS 1922N09444W 1927N09343W 1928N09323W 1930N09319W 1949N09247W 1955N09237W PERGO 2140N08855W 2143N08849W 2139N08737W 2139N08722W 2131N08720W 2129N08719W UN528 UN529 UN532 RW12L</t>
  </si>
  <si>
    <t>2157N09527W 2143N09509W 2125N09449W 2120N09157W 2121N09110W 2121N09059W 2153N08859W 2154N08854W 2150N08834W 2147N08826W 2144N08801W 2143N08756W 2141N08739W 2140N08736W UN505 UN528 UN529 UN532 RW12L</t>
  </si>
  <si>
    <t>2134N09458W</t>
  </si>
  <si>
    <t>2455N09618W 2357N09352W 2354N09309W 2353N09304W 2353N09301W 2326N09137W 2329N09122W 2325N09111W VOMAR 2200N08749W 2158N08747W 2135N08727W 2133N08726W UN528 UN529 UN532 RW12L</t>
  </si>
  <si>
    <t>2356N09344W</t>
  </si>
  <si>
    <t>VTE7164</t>
  </si>
  <si>
    <t>CRJ2</t>
  </si>
  <si>
    <t>N7164</t>
  </si>
  <si>
    <t>MAYNR3 CANOA UB879 NOSAT HACHO LETIS APMUS 2116N08652W 2117N08658W 2117N08700W 2115N08704W 2113N08704W UN529 UN532 RW12L</t>
  </si>
  <si>
    <t>1900N09554W 1839N09520W 1839N09513W NAKAM 1943N08746W 1945N08740W 2025N08714W 2028N08713W CZ028 2100N08708W 2105N08710W 2110N08709W 2111N08708W UN540 UN545 RW12R</t>
  </si>
  <si>
    <t>1839N09514W</t>
  </si>
  <si>
    <t>N512VL</t>
  </si>
  <si>
    <t>LIDAM UT23 MUNDA 2134N09141W 2132N09130W VOMAR AGNIX EPNEL 2133N08723W 2129N08724W 2127N08725W UN505 UN528 UN529 UN532 RW12L</t>
  </si>
  <si>
    <t>N983NN</t>
  </si>
  <si>
    <t>ILEXY4 ZENZI DCT DAS DCT GUSTI DCT LEV L214 IRDOV UL214 NUDIS 2318N08812W 2316N08818W 2311N08818W VOMAR AGNIX EPNEL 2126N08717W UN528 UN529 UN532 RW12L</t>
  </si>
  <si>
    <t>HP1826</t>
  </si>
  <si>
    <t>SIMAN3A SIMAN DCT MORLI/N0446F360 DCT SPP DCT TEKUG UM205 SIGMA/N0379F220 SIGMA2H</t>
  </si>
  <si>
    <t>XAMAQ</t>
  </si>
  <si>
    <t>1840N09534W 1838N09528W 1835N09501W 1835N09451W 1905N09208W 1906N09204W 1947N08737W 1947N08727W 2053N08707W ELINO 2108N08708W 2109N08707W UN529 UN532 RW12L</t>
  </si>
  <si>
    <t>S10 2056N08937W USBUS 2105N08916W 2117N08910W 2121N08909W XUDUN BEPOR BUBUN SCAHA 2112N08718W 2111N08715W 2108N08712W UN540 UN545 RW12R</t>
  </si>
  <si>
    <t>DARTZ9 TNV DCT SBI A766 KEHLI UL209 X209 2411N08949W 2402N08950W VOMAR AGNIX EPNEL 2137N08726W 2134N08724W UN528 UN529 UN532 RW12L</t>
  </si>
  <si>
    <t>PEECE6 KELPP A766 KEHLI VOMAR AGNIX EPNEL 2137N08726W 2124N08715W 2119N08709W UN528 UN529 UN532 RW12L</t>
  </si>
  <si>
    <t>N69833</t>
  </si>
  <si>
    <t>JDUBB4 RRSIN DCT GSO Q75 ENEME DCT EVANZ Q109 KNOST M219 NAVVL L465 SHARQ UM463 WALKY UB879 NOSAT 2146N08610W 2144N08612W ERDAM UN528 UN529 UN532 RW12L</t>
  </si>
  <si>
    <t>LCLUN CUN</t>
  </si>
  <si>
    <t>N184US</t>
  </si>
  <si>
    <t>ICONS8 NOOKS DCT GRONK DCT GURGE Q93 ISUZO DCT SSI DCT CRG DCT RSW/N0450F330 DCT FIPES/N0452F340 DCT WIGNA DCT LULLS DCT CANOA UB879 NOSAT HACHO LETIS 2130N08631W ERDAM UN528 UN529 UN532 RW12L</t>
  </si>
  <si>
    <t>XAVSI</t>
  </si>
  <si>
    <t>LIDAM UT23 COFRE 2153N09340W 2152N09338W 2152N09336W XUDUN 2122N08824W 2121N08818W 2114N08730W 2113N08728W 2111N08726W UN528 UN529 UN532 RW12L</t>
  </si>
  <si>
    <t>N284AV</t>
  </si>
  <si>
    <t>LLIX2A KOTIN DCT ARORO/N0456F360 UN653 SPP UM205 AMESI 1733N08457W 1741N08503W SIGMA SIGMA2H</t>
  </si>
  <si>
    <t>EPMAR4A MUPKI 2211N08514W 2205N08529W 2131N08631W 2128N08635W ERDAM RIDUG UN505 UN528 UN529 UN532 RW12L</t>
  </si>
  <si>
    <t>N152AA</t>
  </si>
  <si>
    <t>DCT OOD DCT TEBEE DCT HAYDO DCT TRPOD Q409 CRPLR DCT EARZZ Q131 PRONI/N0446F360 Q131 WAALT AR17 HIBAC DCT THNDR DCT KARTR DCT LULLS DCT CANOA UB879 OLABI 2228N08441W 2210N08531W 2207N08544W HACHO 2139N08617W 2136N08620W ERDAM RIDUG UN505 UN528 UN529 UN532 RW12L</t>
  </si>
  <si>
    <t>N584DN</t>
  </si>
  <si>
    <t>DCT WAVEY DCT EMJAY Q167 ZJAAY Q97 ELLDE/N0459F320 Q97 JEVED DCT LPERD DCT GNV DCT KNOST M219 NAVVL L465 SHARQ 2325N08511W 2256N08500W 2238N08459W 2226N08500W NOSAT 2151N08605W 2148N08608W ERDAM RIDUG UN505 UN528 UN529 UN532 RW12L</t>
  </si>
  <si>
    <t>BARII3 SINKR DCT IIU/N0461F340 DCT HITMN DCT MERDN DCT LEV A770 ALGAE 2432N08947W VOMAR AGNIX 2149N08738W 2148N08737W 2144N08733W UN528 UN529 UN532 RW12L</t>
  </si>
  <si>
    <t>2429N08945W</t>
  </si>
  <si>
    <t>DCT BACEN DCT BLOKR DCT BEKKI DCT BLANS DCT VISQA DCT HENSY DCT WINAP DCT HRV DCT LEV/N0451F350 L214 IRDOV VOMAR AGNIX UN528 UN529 UN532 RW12L</t>
  </si>
  <si>
    <t>N529JB</t>
  </si>
  <si>
    <t>DORMR3 CIGAR M219 NAVVL L465 SHARQ UM463 CHINO 2255N08516W 2242N08507W 2233N08505W WALKY UB879 NOSAT HACHO LETIS APMUS UN500 UN522 UN515 2113N08658W 2113N08659W 2112N08702W 2110N08702W UN529 UN532 RW12L</t>
  </si>
  <si>
    <t>2354N09351W 2342N09315W 2335N09311W 2329N09256W URTEL 2216N08843W 2215N08838W AGNIX EPNEL ODLAR 2120N08713W 2118N08712W UN529 UN532 RW12L</t>
  </si>
  <si>
    <t>N37513</t>
  </si>
  <si>
    <t>DCT ELVAE DCT NECCK DCT WHITE Q409 CRPLR DCT EARZZ Q131 PRONI/N0458F360 Q131 WAALT Y289 BAHAA DCT SAXXN Y262 LULLS Y196 CANOA UB879 NOSAT HACHO LETIS APMUS UN500 UN522 UN515 2114N08700W 2113N08702W 2112N08703W 2111N08703W UN529 UN532 RW12L</t>
  </si>
  <si>
    <t>N311DN</t>
  </si>
  <si>
    <t>POUNC2 GRGIA DCT ARNNY DCT SJI DCT LEV L214 PLNDR/N0465F350 L214 IRDOV 2345N08831W 2342N08832W ITLOM/N0468F330 DCT VOMAR 2201N08750W 2157N08747W UN528 UN529 UN532 RW12L</t>
  </si>
  <si>
    <t>1912N09512W 1919N09453W 1923N09442W 1927N09433W 1929N09429W 1926N09352W 1925N09336W 1923N09316W 1922N09305W 1921N09255W 1921N09254W 1921N09249W 1920N09239W 1919N09230W PAULE 1951N08722W 1953N08719W 2033N08702W 2036N08701W UN514 ELINO EBMIS UN505 UN528 UN529 UN532 RW12L</t>
  </si>
  <si>
    <t>CFTXQ</t>
  </si>
  <si>
    <t>DCT FAWNS DCT BUGSY DCT SYR DCT PSB Q71 EMNEM Q103 DANCO/N0460F360 Q103 SLOJO Q75 ENEME DCT CTY DCT KNOST M215 CIGAR M219 NAVVL 2346N08531W 2225N08533W NOSAT HACHO LETIS APMUS UN500 UN522 UN515 ERDAM 2114N08703W 2114N08704W 2112N08704W 2110N08703W UN529 UN532 RW12L</t>
  </si>
  <si>
    <t>1917N09612W 1926N09545W 1928N09504W 1932N09422W 1948N09325W 1940N09310W 1927N09250W 1924N09245W 1919N09237W PERGO 2116N08942W 2118N08934W XUDUN BEPOR BUBUN 2113N08739W 2114N08736W 2116N08722W 2114N08716W UN529 UN532 RW12L</t>
  </si>
  <si>
    <t>XAVSY</t>
  </si>
  <si>
    <t>FEISE1B FEISE J25 SLP UT147 TMN DCT RAULS UT23 LIDAM DCT PERGO DCT XUDUN XUDUN1A</t>
  </si>
  <si>
    <t>DCT BO908 DCT SOA DCT BO426 DCT 0438N07435W DCT VASIL UL423 PULOX/N0458F360 DCT ARORO DCT PML UN653 SEKMA UN653 SPP/N0454F380 UM205 SIGMA OVGED ILONI HURIN 2035N08639W UN519 UN514 2103N08704W 2104N08705W 2106N08705W 2107N08705W 2108N08703W 2108N08701W T30R8 UN532 RW12L</t>
  </si>
  <si>
    <t>GOTAS PERGO XUDUN BEPOR BUBUN 2114N08737W 2114N08735W 2116N08730W 2114N08717W UN529 UN532 RW12L</t>
  </si>
  <si>
    <t>SBI A766 KEHLI 2422N08950W 2413N08947W VOMAR AGNIX EPNEL 2133N08723W 2131N08721W UN528 UN529 UN532 RW12L</t>
  </si>
  <si>
    <t>KANAL PAULE UN530 HURIN UN523 UN511 UN519 UN514 2103N08703W 2104N08706W 2108N08706W 2109N08704W UN529 UN532 RW12L</t>
  </si>
  <si>
    <t>N8314L</t>
  </si>
  <si>
    <t>CONLE5 SCOOB DCT PAACK Q97 DEBRL/N0468F350 Q97 EBAYY/N0465F360 Q93 LINEY Y262 LULLS Y196 CANOA UB879 NOSAT HACHO LETIS APMUS 2113N08637W 2109N08639W UN522 UN515 ERDAM RIDUG UN505 UN528 UN529 UN532 RW12L</t>
  </si>
  <si>
    <t>2433N09449W 2436N09356W 2435N09357W 2429N09316W 2423N09248W 2322N09127W 2319N09122W 2311N09112W 2125N08829W UN528 UN529 UN532 RW12L</t>
  </si>
  <si>
    <t>CGZQU</t>
  </si>
  <si>
    <t>BETES3 AIRRA Q103 DANCO DCT SPA DCT KERLY Q65 ENEME DCT CAMJO Q109 KNOST M219 NAVVL 2347N08525W 2332N08511W 2257N08437W NOSAT 2147N08610W 2143N08620W UN500 UN522 UN515 2111N08656W 2114N08700W 2111N08702W 2109N08701W UN529 UN532 RW12L</t>
  </si>
  <si>
    <t>N633JB</t>
  </si>
  <si>
    <t>GLADZ4 LULLS Y196 CANOA UB879 NOSAT HACHO LETIS APMUS 2111N08638W 2109N08643W XHCH 2113N08657W 2112N08701W 2111N08701W UN529 UN532 RW12L</t>
  </si>
  <si>
    <t>N7741C</t>
  </si>
  <si>
    <t>ILEXY4 ZENZI DCT SBI A766 KEHLI UL209 TABSA 2333N08948W 2321N08947W VOMAR VOMAR1A</t>
  </si>
  <si>
    <t>N244WN</t>
  </si>
  <si>
    <t>FSHUN4 PLUMR DCT DOWNN DCT RSW DCT KARTR/N0454F400 DCT LULLS Y196 CANOA UB879 DUNOG 2305N08423W 2242N08516W 2242N08533W NOSAT HACHO LETIS APMUS 2111N08639W UN522 UN515 2113N08658W 2113N08700W 2112N08702W 2111N08702W 2110N08702W UN529 UN532 RW12L</t>
  </si>
  <si>
    <t>TCLLD</t>
  </si>
  <si>
    <t>GOTAS 1918N09501W 1925N09433W 1928N09424W 1932N09415W 1935N09409W 1932N09347W ONGIG PERGO 2120N08935W 2126N08923W 2129N08917W XUDUN BEPOR BUBUN SCAHA 2113N08719W UN528 UN529 UN532 RW12L</t>
  </si>
  <si>
    <t>BETES3 ERI DCT FAALS DCT BULVE/N0455F380 DCT SCRZA DCT KERLY DCT CAMJO DCT KNOST M219 CIGAR/M078F380 M219 NAVVL 2338N08512W 2321N08454W 2322N08500W 2250N08446W WALKY UB879 NOSAT HACHO LETIS APMUS UN500 UN522 UN515 2113N08659W 2113N08702W 2111N08703W UN529 UN532 RW12L</t>
  </si>
  <si>
    <t>N525HC</t>
  </si>
  <si>
    <t>C525</t>
  </si>
  <si>
    <t>LIDAM UT23 ELUNI 2136N09159W XUDUN 2121N08818W 2116N08744W UN540 UN545 RW12R</t>
  </si>
  <si>
    <t>N613FR</t>
  </si>
  <si>
    <t>SMLTZ3 WALET DCT ZPLEN DCT OTK DCT CTY DCT PIE DCT KARTR/N0448F360 Q81 TUNSL Y196 CANOA UB879 NOSAT HACHO LETIS APMUS UN500 UN522 UN515 2112N08657W 2113N08658W 2112N08659W 2111N08700W 2111N08701W T30R8 UN532 RW12L</t>
  </si>
  <si>
    <t>HP1539</t>
  </si>
  <si>
    <t>SIMAN3A SIMAN DCT MORLI/N0462F360 DCT SPP DCT TEKUG UM205 SIGMA/N0450F220 OVGED ILONI HURIN UN523 UN511 UN519 UN514 2103N08704W 2104N08705W 2107N08706W 2108N08705W T30R8 UN532 RW12L</t>
  </si>
  <si>
    <t>2427N09259W 2416N09237W 2401N09217W 2350N09136W 2351N09131W 2351N09120W VOMAR AGNIX EPNEL ODLAR 2122N08713W 2120N08712W UN529 UN532 RW12L</t>
  </si>
  <si>
    <t>2428N09301W</t>
  </si>
  <si>
    <t>FAWNS DCT BUGSY DCT SYR DCT PSB DCT MOL DCT GSO DCT SLOJO/N0466F350 DCT EFFAY/N0464F360 Q83 JEVED Q97 WOPNR Q93 DEBRL/N0462F370 Q93 EBAYY/N0465F360 Q93 LINEY Y262 TUNSL Y196 CANOA UB879 NOSAT HACHO LETIS APMUS UN500 UN522 UN515 ERDAM 2113N08703W 2111N08704W UN529 UN532 RW12L</t>
  </si>
  <si>
    <t>N329DN</t>
  </si>
  <si>
    <t>RST1 ALO DCT WELTS DCT CARIN DCT MCB J35 LEV A770 KEHLI 2409N08933W 2342N08912W 2332N08900W 2319N08848W 2317N08846W VOMAR AGNIX EPNEL 2130N08720W UN528 UN529 UN532 RW12L</t>
  </si>
  <si>
    <t>WJA2960</t>
  </si>
  <si>
    <t>CGFVE</t>
  </si>
  <si>
    <t>DCT FAWNS DCT BUGSY DCT CASIL DCT PSB DCT EYTEE/N0452F380 DCT GSO DCT CAMJO DCT KNOST M219 CIGAR/M078F380 M219 NAVVL 2353N08530W CHINO 2249N08527W 2239N08513W 2244N08521W 2240N08515W 2230N08527W NOSAT HACHO LETIS APMUS UN500 UN522 UN515 ERDAM 2115N08703W 2115N08704W 2114N08705W 2109N08702W UN532 RW12L</t>
  </si>
  <si>
    <t>GOTAS/N0450F390 1918N09459W 1917N09455W 1916N09406W 1926N09336W 1930N09314W 2008N09206W 2011N09201W 2030N09120W 2041N09101W 2105N08933W BEPOR 2117N08749W 2115N08737W 2115N08735W 2117N08733W 2120N08725W 2120N08719W 2119N08717W N015 L0 CN00</t>
  </si>
  <si>
    <t>2211N09456W 2226N09424W 2225N09413W 2220N09323W 2220N09244W 2220N09229W XUDUN 2118N08805W 2117N08803W 2115N08723W 2113N08716W 2110N08706W 2110N08703W UN532 RW12L</t>
  </si>
  <si>
    <t>2210N09459W</t>
  </si>
  <si>
    <t>N643JB</t>
  </si>
  <si>
    <t>DCT RBV Q430 COPES Q75 TOOBN/N0437F260 Q75 BROSK/N0461F340 Q75 ENEME DCT EVANZ/N0453F360 DCT KNOST DCT CIGAR M219 NAVVL L465 SHARQ UM463 CHINO 2311N08527W 2255N08508W 2249N08518W NOSAT HACHO LETIS APMUS UN500 UN522 UN515 ERDAM 2116N08703W 2116N08704W 2116N08707W 2115N08708W 2112N08707W 2109N08702W UN532 RW12L</t>
  </si>
  <si>
    <t>N24519</t>
  </si>
  <si>
    <t>SLEEK2 SLEEK DCT NOSEW DCT MQP DCT SBI L208 DUTNA UL208 AGPOD 2300N09037W 2252N09032W VOMAR AGNIX 2139N08728W EPNEL 2133N08728W 2127N08729W 2127N08728W 2126N08727W 2112N08707W 2112N08705W UN532 RW12L</t>
  </si>
  <si>
    <t>N8729H</t>
  </si>
  <si>
    <t>DCT BACEN DCT BLOKR DCT BEKKI DCT ENL J71 MEM J35 MCB/N0474F350 J35 LEV A770 ALGAE/N0469F370 A770 KEHLI UL209 TABSA 2338N08948W 2226N08944W 2217N08945W VOMAR AGNIX EPNEL 2126N08717W UN528 UN529 UN532 RW12L</t>
  </si>
  <si>
    <t>N145AN</t>
  </si>
  <si>
    <t>MAYNR3 CANOA UB879 NOSAT HACHO LETIS APMUS UN500 UN522 UN515 ERDAM 2115N08701W 2115N08702W 2115N08704W 2114N08705W 2114N08706W UN528 UN529 UN532 RW12L</t>
  </si>
  <si>
    <t>N163AA</t>
  </si>
  <si>
    <t>DARTZ9 TNV DCT SBI A766 KEHLI UL209 TABSA 2330N08947W 2322N08947W VOMAR AGNIX EPNEL ODLAR VIKSI UN529 UN532 RW12L</t>
  </si>
  <si>
    <t>N27586</t>
  </si>
  <si>
    <t>MMUGS4 LLA DCT LEV DCT TRESR L465 NAVVL 2354N08530W CHINO UM463 TELCO 2231N08530W 2223N08527W WALKY UB879 NOSAT HACHO LETIS APMUS UN500 UN522 UN515 ERDAM 2115N08701W 2115N08703W 2115N08704W 2115N08705W 2115N08706W 2114N08706W UN529 UN532 RW12L</t>
  </si>
  <si>
    <t>N788AV</t>
  </si>
  <si>
    <t>JERON2A JERON UH227 BENES/N0442F370 UH227 PESGA 1621N08929W CTM/N0418F350 1849N08807W 1850N08807W 1905N08752W PAULE UN530 HURIN UN523 UN511 UN519 UN514 ELINO EBMIS UN505 2111N08708W 2111N08707W 2111N08705W F12L N0</t>
  </si>
  <si>
    <t>N106DN</t>
  </si>
  <si>
    <t>POUNC2 GRGIA DCT ARNNY DCT SJI DCT LEV L214 PLNDR/N0468F330 L214 IRDOV 2427N08811W 2413N08805W VOMAR AGNIX EPNEL ODLAR VIKSI UN528 UN529 UN532 RW12L</t>
  </si>
  <si>
    <t>DRURY5 JALAR DCT MEI J31 LEV/N0469F370 A770 KEHLI 2418N08950W X209 VOMAR AGNIX EPNEL 2130N08720W UN528 UN529 UN532 RW12L</t>
  </si>
  <si>
    <t>N327VP</t>
  </si>
  <si>
    <t>DCT BACEN DCT BLOKR DCT BEKKI DCT ENL DCT HENSY/N0470F350 DCT MERDN/N0467F360 DCT HOOCK/N0466F370 L333 TRESR 2506N08738W 2428N08742W 2420N08743W 2341N08817W 2303N08827W 2257N08828W VOMAR AGNIX EPNEL ODLAR 2123N08714W UN529 UN532 RW12L</t>
  </si>
  <si>
    <t>2425N08742W</t>
  </si>
  <si>
    <t>2104N08648W 2106N08646W 2111N08647W 2112N08639W VIS3 LCLUN CUN</t>
  </si>
  <si>
    <t>2354N09406W URTEL UT34 VOMAR AGNIX EPNEL 2135N08725W 2132N08723W UN528 UN529 UN532 RW12L</t>
  </si>
  <si>
    <t>2350N09353W</t>
  </si>
  <si>
    <t>BZE B764 ANEPU B764 ELSON 1923N08727W MURBU B764 CZM UB879 TEFMO 2051N08701W 2056N08704W 2104N08704W 2107N08702W 2107N08700W L0 CN00</t>
  </si>
  <si>
    <t>2510N09613W 2447N09451W 2438N09419W 2329N09220W 2318N09209W 2311N09202W XUDUN 2121N08822W 2120N08818W 2120N08811W 2119N08808W 2111N08742W 2113N08730W 2113N08729W UN528 UN529 UN532 RW12L</t>
  </si>
  <si>
    <t>2410N09326W</t>
  </si>
  <si>
    <t>N8728Q</t>
  </si>
  <si>
    <t>CHUUC6 ARG DCT MCB J35 LEV A770 ALGAE/N0469F370 A770 KEHLI UL209 TABSA 2331N08947W 2324N08948W VOMAR AGNIX EPNEL 2136N08725W 2133N08723W UN528 UN529 UN532 RW12L</t>
  </si>
  <si>
    <t>N974AN</t>
  </si>
  <si>
    <t>DCT BACEN DCT BLOKR DCT BEKKI DCT BLANS DCT HENSY DCT WINAP DCT HRV DCT LEV/N0449F370 L214 IRDOV VOMAR AGNIX 2141N08730W UN528 UN529 UN532 RW12L</t>
  </si>
  <si>
    <t>DCT BIGGY Q75 MURPH/N0460F360 Q75 ENEME DCT EVANZ Q109 KNOST M219 NAVVL 2353N08532W NOSAT HACHO LETIS APMUS 2120N08631W 2117N08632W 2115N08634W UN500 2106N08647W 2106N08648W 2109N08651W ERDAM RIDUG UN505 UN528 UN529 UN532 RW12L</t>
  </si>
  <si>
    <t>N929AA</t>
  </si>
  <si>
    <t>ICONS8 NOOKS DCT GRONK DCT GURGE DCT SAV DCT CRG DCT RSW/N0467F330 DCT FIPES/N0464F340 DCT WIGNA DCT LULLS DCT CANOA UB879 NOSAT HACHO 2134N08622W 2131N08625W 2115N08700W 2112N08703W UN529 UN532 RW12L</t>
  </si>
  <si>
    <t>1848N09601W 1839N09549W 1841N09531W 1845N09448W PERGO XUDUN BEPOR BUBUN UN528 UN529 UN532 RW12L</t>
  </si>
  <si>
    <t>1843N09513W</t>
  </si>
  <si>
    <t>PEECE6 KELPP A766 KEHLI VOMAR AGNIX 2145N08734W 2141N08730W UN528 UN529 UN532 RW12L</t>
  </si>
  <si>
    <t>LIDAM 2159N09455W 2157N09425W 2147N09327W PERGO 2125N08926W 2126N08921W XUDUN 2119N08810W 2118N08806W UN528 UN529 UN532 RW12L</t>
  </si>
  <si>
    <t>1922N09535W 1922N09528W PERGO XUDUN 2120N08814W 2119N08808W 2112N08721W 2110N08715W UN529 UN532 RW12L</t>
  </si>
  <si>
    <t>N520JB</t>
  </si>
  <si>
    <t>FSHUN4 PLUMR DCT SHEEK Q118 FEMID/N0452F360 DCT KARTR DCT LULLS Y196 CANOA UB879 NOSAT NOSAT1B</t>
  </si>
  <si>
    <t>DARTZ9 TNV DCT SBI A766 KEHLI VOMAR AGNIX 2145N08734W UN528 UN529 UN532 RW12L</t>
  </si>
  <si>
    <t>N834DN</t>
  </si>
  <si>
    <t>POUNC2 GRGIA DCT ARNNY DCT SJI DCT LEV L214 PLNDR/N0477F330 L214 DAGGR 2436N08814W 2422N08810W VOMAR 2157N08746W UN528 UN529 UN532 RW12L</t>
  </si>
  <si>
    <t>1926N09802W 1924N09453W 1924N09445W PERGO XUDUN 2121N08818W 2118N08745W 2117N08737W UN528 UN529 UN532 RW12L</t>
  </si>
  <si>
    <t>XBURZ</t>
  </si>
  <si>
    <t>B407</t>
  </si>
  <si>
    <t>N37542</t>
  </si>
  <si>
    <t>DCT BACEN DCT BLOKR DCT BEKKI DCT ENL DCT HENSY/N0477F330 DCT MERDN/N0475F340 DCT HOOCK/N0471F350 L333 PISAD VOMAR 2156N08744W UN528 UN529 UN532 RW12L</t>
  </si>
  <si>
    <t>TOM192</t>
  </si>
  <si>
    <t>KUXEM1R KUXEM P17 BEPHE DCT OSSEP DCT OXCUD DCT ZIPWE DCT INFEC DCT PEWBI DCT GAPLI/M084F380 DCT TAMEL DCT 47N015W DCT 45N020W DCT 41N030W/M084F400 DCT 38N040W DCT 36N050W DCT 33N060W DCT NUMBR DCT BALTN M329 GRATX/N0476F400 Y642 LULLS DCT CANOA UB879 DUNOG 2331N08345W NOSAT HACHO LETIS APMUS 2113N08637W 2111N08638W 2110N08642W ERDAM RIDUG UN505 UN528 UN529 UN532 RW12L</t>
  </si>
  <si>
    <t>1920N09838W 1922N09512W 1922N09506W 2044N09120W 2121N08942W NA107 XUDUN 2120N08810W 2124N08744W UN505 UN528 UN529 UN532 RW12L</t>
  </si>
  <si>
    <t>N8312C</t>
  </si>
  <si>
    <t>NIITZ4 SSKEE DCT ZUN DCT CNX DCT BGTOE DCT AGJ DCT DBOYS DCT ANKRR L208 PEGLG/N0463F370 L208 DUTNA UL208 X208 2318N08934W 2315N08930W 2310N08912W VOMAR AGNIX EPNEL 2134N08724W 2132N08722W 2124N08715W UN529 UN532 RW12L</t>
  </si>
  <si>
    <t>N17565</t>
  </si>
  <si>
    <t>FLYZA5 KELPP A766 KEHLI 2418N08944W 2413N08950W 2406N08947W VOMAR 2159N08748W 2119N08712W UN529 UN532 RW12L</t>
  </si>
  <si>
    <t>CCBHD</t>
  </si>
  <si>
    <t>TELE2F ISREN UM542 ATENO UL203 LIXAS UZ512 LIB DCT SIGMA OVGED ILONI HURIN 2029N08637W UN519 UN514 ELINO EBMIS UN505 UN528 UN529 UN532 RW12L</t>
  </si>
  <si>
    <t>1838N09558W 1840N09531W PERGO 2202N08810W 2205N08804W AGNIX EPNEL ODLAR 2123N08714W 2121N08713W UN528 UN529 UN532 RW12L</t>
  </si>
  <si>
    <t>FEISE1B FEISE J25 SLP UT147 ILEMA/N0457F370 UT147 TMN 2118N09737W 2105N09551W 2057N09525W 2051N09506W 2050N09503W 2021N09322W 2019N09314W 2059N09051W 2100N09047W 2111N09034W 2117N09029W XUDUN 2122N08824W 2122N08821W 2125N08756W 2126N08749W 2124N08733W 2121N08725W 2119N08721W UN505 UN528 UN529 UN532 RW12L</t>
  </si>
  <si>
    <t>ICONS8 NOOKS DCT CAE DCT CANTR DCT SAV DCT CRG DCT RSW/N0461F330 DCT FIPES/N0464F340 DCT WIGNA DCT LULLS DCT CANOA UB879 NOSAT NOSAT1B</t>
  </si>
  <si>
    <t>1922N09725W 1923N09557W 1922N09505W PERGO XUDUN 2121N08819W 2125N08746W 2126N08742W 2125N08733W UN528 UN529 UN532 RW12L</t>
  </si>
  <si>
    <t>N769AM</t>
  </si>
  <si>
    <t>1918N09806W MTT 1804N09356W 1803N09346W 1912N08946W 1938N08909W 1935N08828W 1934N08816W 1934N08815W 1939N08753W HURIN UN523 UN511 UN519 UN514 ELINO EBMIS UN505 UN528 UN529 UN532 RW12L</t>
  </si>
  <si>
    <t>1822N09519W</t>
  </si>
  <si>
    <t>SLEEK2 SLEEK DCT NOSEW/N0462F350 DCT MQP DCT VUH L207 MUSYL 2800N09406W KEHLI 2338N08948W 2330N08947W 2323N08931W 2304N08905W VOMAR AGNIX EPNEL 2133N08723W 2128N08719W 2124N08717W UN505 UN528 UN529 UN532 RW12L</t>
  </si>
  <si>
    <t>2404N09328W 2354N09255W 2258N09131W 2252N09118W VOMAR 2156N08744W UN528 UN529 UN532 RW12L MMUN 2105N08649W 2107N08646W 2109N08644W 2110N08643W 2114N08647W RIDUG UN505 UN528 UN529 UN532 B12L3</t>
  </si>
  <si>
    <t>N473AN</t>
  </si>
  <si>
    <t>2545N09542W 2541N09417W 2542N09406W 2541N09349W 2540N09330W 2510N09257W 2357N09123W 2350N09118W VOMAR VOMAR1A</t>
  </si>
  <si>
    <t>2429N09204W</t>
  </si>
  <si>
    <t>DCT NOSIV Q909 DESNU DCT RECAP DCT VKING DCT SLN DCT KOMMA/N0454F370 DCT LEV L214 DAGGR/M078F370 L214 IRDOV UL214 NUDIS 2312N08827W 2308N08834W VOMAR AGNIX EPNEL 2135N08725W UN528 UN529 UN532 RW12L</t>
  </si>
  <si>
    <t>XCDGA</t>
  </si>
  <si>
    <t>1917N09543W 1917N09522W 1917N09451W 1917N09446W 2057N08945W 2106N08907W 2111N08851W 2117N08813W BEPOR 2118N08803W 2115N08751W BEPOR 2114N08732W 2114N08730W UN540 L0 CN00</t>
  </si>
  <si>
    <t>N37521</t>
  </si>
  <si>
    <t>JDUBB4 RRSIN DCT GSO Q75 ENEME/N0456F380 DCT EVANZ Q109 KNOST M219 NAVVL L465 SHARQ UM463 WALKY UB879 NOSAT HACHO LETIS 2122N08631W 2118N08633W 2116N08650W 2116N08652W RIDUG UN505 UN528 UN529 UN532 RW12L</t>
  </si>
  <si>
    <t>1929N09518W 1927N09437W 2012N09259W PERGO 2117N08933W 2124N08903W 2126N08900W 2128N08846W 2125N08834W 2121N08817W 2111N08753W 2115N08745W 2115N08738W UN528 UN529 UN532 RW12L</t>
  </si>
  <si>
    <t>N8713M</t>
  </si>
  <si>
    <t>TERPZ8 RRSIN DCT GSO/N0465F380 Q75 ENEME DCT EVANZ Q109 KNOST M219 NAVVL L465 SHARQ UM463 WALKY UB879 NOSAT NOSAT1B</t>
  </si>
  <si>
    <t>2113N09527W 2116N09509W 2136N09342W 2147N09315W 2146N09253W 2121N09010W 2121N08919W 2126N08900W 2129N08851W 2132N08841W 2131N08839W 2126N08836W 2126N08835W 2127N08809W 2130N08750W UN505 UN528 UN529 UN532 RW12L</t>
  </si>
  <si>
    <t>2118N09459W</t>
  </si>
  <si>
    <t>N855DN</t>
  </si>
  <si>
    <t>RUGGD3 KIERA DCT JNC DCT ALS DCT PNH J17 ABI J50 ACT/N0462F350 DCT SBI A766 KEHLI 2427N08950W VOMAR VOMAR1A</t>
  </si>
  <si>
    <t>XCLQU</t>
  </si>
  <si>
    <t>N918NN</t>
  </si>
  <si>
    <t>DARTZ9 TNV DCT SBI A766 KEHLI VOMAR AGNIX 2141N08730W UN528 UN529 UN532 RW12L</t>
  </si>
  <si>
    <t>2100N08653W CN26 2045N08704W 2038N08707W 2037N08714W 2057N08708W CUN</t>
  </si>
  <si>
    <t>MATOL 2313N09207W VOMAR AGNIX 2139N08728W 2137N08727W UN540 UN545 RW12R</t>
  </si>
  <si>
    <t>HP9811</t>
  </si>
  <si>
    <t>SIMAN3A SIMAN DCT MORLI DCT SPP DCT TEKUG UM205 SIGMA/N0388F220 OVGED ILONI HURIN UN523 UN511 2050N08643W UN703 2057N08657W ELINO EBMIS UN505 UN528 UN529 UN532 RW12L</t>
  </si>
  <si>
    <t>N8774Q</t>
  </si>
  <si>
    <t>EPKEE7 DUUZE DCT GCK DCT ADM DCT SBI A766 KEHLI UL209 TABSA 2328N08947W 2323N08947W VOMAR VOMAR1A</t>
  </si>
  <si>
    <t>TOBK1S VASIL UL423 PULOX/N0458F360 DCT ARORO DCT PML UN653 SPP UM205 SIGMA SIGMA2H</t>
  </si>
  <si>
    <t>N100WX</t>
  </si>
  <si>
    <t>E50P</t>
  </si>
  <si>
    <t>S10 2055N08936W 2058N08929W 2109N08922W 2112N08921W 2119N08921W 2122N08911W 2132N08907W 2137N08858W 2139N08850W 2137N08839W 2126N08833W 2119N08830W 2114N08827W 2111N08826W 2107N08823W 2105N08820W 2103N08817W 2101N08810W 2103N08801W 2103N08800W 2103N08758W 2106N08750W 2106N08748W 2109N08730W O12R2 L0 CN00</t>
  </si>
  <si>
    <t>DCT AUR DCT VILDA DCT JERON DCT 1706N08849W ULBIN PAULE 2006N08700W 2010N08656W 2041N08654W ELINO UN528 UN529 UN532 RW12L</t>
  </si>
  <si>
    <t>CFG118</t>
  </si>
  <si>
    <t>DANRN</t>
  </si>
  <si>
    <t>NOSAT HACHO LETIS APMUS UN500 UN522 UN515 ERDAM UN528 UN529 UN532 RW12L</t>
  </si>
  <si>
    <t>ARG1324</t>
  </si>
  <si>
    <t>LVKHU</t>
  </si>
  <si>
    <t>DCT PNA W6 LRN/N0463F360 UW24 KODIX/N0464F380 UL212 BIBAS/N0463F400 UL212 NOSAT HACHO LETIS APMUS 2107N08641W ERDAM UN528 UN529 UN532 RW12L</t>
  </si>
  <si>
    <t>TGZ V51 SAXAV 1707N09235W 1713N09227W 1720N09219W PQE 1934N09047W 1934N09046W 1944N09022W 1945N09020W 1954N09007W 2055N08853W 2103N08823W 2110N08758W 2110N08726W O12R2 UN545 CN00</t>
  </si>
  <si>
    <t>XPCE</t>
  </si>
  <si>
    <t>N706P</t>
  </si>
  <si>
    <t>MATOL 2326N09242W 2324N09236W VOMAR AGNIX EPNEL 2128N08718W UN528 UN529 UN532 RW12L</t>
  </si>
  <si>
    <t>PEECE6 KELPP A766 KEHLI 2423N08950W 2414N08950W VOMAR AGNIX EPNEL 2130N08720W 2114N08707W UN529 UN532 RW12L</t>
  </si>
  <si>
    <t>TOM038</t>
  </si>
  <si>
    <t>GTUIA</t>
  </si>
  <si>
    <t>NOVMA1X NOVMA L620 SAM N19 ADKIK/N0482F380 DCT JOZMA DCT GAPLI/M084F380 DCT TAMEL DCT 47N015W DCT 45N020W DCT 41N030W/M084F400 DCT 38N040W DCT 36N050W DCT 33N060W DCT NUMBR DCT BALTN M329 GRATX/N0476F400 Y642 LULLS DCT CANOA UB879 NOSAT 2142N08614W 2139N08618W 2132N08625W ERDAM UN529 UN532 RW12L</t>
  </si>
  <si>
    <t>N525VL</t>
  </si>
  <si>
    <t>2151N09647W 2154N09624W 2158N09454W 2157N09445W 2157N09446W 2156N09437W 2137N09052W 2146N08954W 2145N08941W 2148N08912W 2146N08849W 2144N08836W 2140N08823W 2125N08747W 2121N08737W 2115N08725W UN528 UN529 UN532 RW12L</t>
  </si>
  <si>
    <t>N308UK</t>
  </si>
  <si>
    <t>MAYNR3 CANOA UB879 NOSAT 2144N08612W ERDAM RIDUG UN505 UN528 UN529 UN532 RW12L</t>
  </si>
  <si>
    <t>2404N09437W 2336N09303W VOMAR AGNIX EPNEL 2129N08719W UN528 UN529 UN532 RW12L</t>
  </si>
  <si>
    <t>N77572</t>
  </si>
  <si>
    <t>TRUKN2 SYRAH DCT JSICA/N0462F330 Q130 REANA/N0458F350 Q130 TAHIB DCT RSK DCT TXO DCT ACT DCT SBI L208 DUTNA UL208 URTEL UT34 VOMAR AGNIX EPNEL 2131N08721W UN528 UN529 UN532 RW12L</t>
  </si>
  <si>
    <t>TGZ V51 SAXAV 1716N09229W 1717N09227W 1717N09226W 1728N09205W 1740N09153W 1941N09041W 1947N09038W 2039N08942W 2043N08941W 2107N08935W 2109N08934W 2126N08929W 2131N08926W 2204N08928W 2209N08929W 2222N08913W 2213N08904W VOMAR AGNIX EPNEL 2131N08721W 2130N08721W UN529 UN532 RW12L</t>
  </si>
  <si>
    <t>GOTAS 2100N09030W 2102N09026W 2116N09004W 2152N08902W 2158N08829W VOMAR AGNIX EPNEL 2133N08723W UN528 UN529 UN532 RW12L</t>
  </si>
  <si>
    <t>HI1133</t>
  </si>
  <si>
    <t>ETBOD2W ETBOD/N0447F400 UL577 MAMBI/N0360F220 UL577 ILUBA 2013N08525W 2015N08531W UN511 UN519 UN514 ELINO 2109N08705W UN529 UN532 RW12L</t>
  </si>
  <si>
    <t>N938AV</t>
  </si>
  <si>
    <t>TOBK4R VASIL UL423 PULOX/N0454F360 DCT ARORO DCT PML UN653 SPP UM205 AMESI/N0448F340 UM205 SIGMA OVGED ILONI HURIN UN523 UN511 UN519 UN514 2103N08704W 2107N08704W 2108N08703W UN529 UN532 RW12L</t>
  </si>
  <si>
    <t>GOTAS 2104N09021W 2109N09019W 2115N09016W 2130N09004W 2138N08946W 2150N08921W 2200N08901W 2202N08856W VOMAR AGNIX EPNEL 2132N08722W 2122N08714W 2122N08713W 2121N08713W UN528 UN529 UN532 RW12L</t>
  </si>
  <si>
    <t>2102N08652W 2111N08649W T30R6 CUN</t>
  </si>
  <si>
    <t>XAADT</t>
  </si>
  <si>
    <t>GOTAS 1918N09458W 1917N09454W 2046N09105W 2046N09103W 2119N09013W 2145N08921W 2159N08853W 2204N08814W 2143N08734W UN528 UN529 UN532 RW12L</t>
  </si>
  <si>
    <t>NOVMA L620 SAM N19 ADKIK DCT JOZMA DCT GAPLI/M081F340 DCT EVBAK DCT TAMEL DCT 47N015W 45N020W 42N030W/M082F360 39N040W/M082F370 NATJ 37N050W/M083F390 NATJ 34N060W/M082F400 DCT LAZEY M329 GRATX Y642 JITGO/N0470F400 Y642 LULLS Y196 CANOA UB879 MUPKI/N0465F380 UB879 NOSAT HACHO LETIS 2130N08624W 2129N08625W RIDUG UN505 UN528 UN529 UN532 RW12L</t>
  </si>
  <si>
    <t>CCCQO</t>
  </si>
  <si>
    <t>TELE2F ISREN UM542 ATENO UL203 LIXAS UZ512 LIB DCT SIGMA OVGED ILONI HURIN UN523 UN511 UN519 UN514 ELINO UN528 UN529 UN532 RW12L</t>
  </si>
  <si>
    <t>BARDI DCT RIVRO/N0493F340 DCT DETOX/M085F360 DCT 41N020W/M085F360 40N030W 38N040W/M085F380 36N050W 32N060W/M085F400 DCT WINGZ/N0486F400 DCT GECAL DCT DUPOX/M085F400 M593 GRATX/N0488F400 Y642 LULLS Y196 CANOA UB879 NOSAT HACHO 2133N08622W ERDAM UN528 UN529 UN532 RW12L</t>
  </si>
  <si>
    <t>1909N09614W 1911N09607W 2035N09153W 2035N09152W 2043N09057W 2053N08954W 2054N08936W 2021N08822W 2017N08736W 2021N08727W ELINO N015 NOTOM UN542</t>
  </si>
  <si>
    <t>N31ZZ</t>
  </si>
  <si>
    <t>S1Z CZ02 TEFMO 2059N08705W 2107N08702W T30R8 N00 N0</t>
  </si>
  <si>
    <t>WJA2776</t>
  </si>
  <si>
    <t>CFFPH</t>
  </si>
  <si>
    <t>BETES3 ERI DCT BKW DCT KT27S/N0450F380 DCT CAMJO DCT KNOST M219 CIGAR/M077F380 M219 NAVVL 2358N08531W NOSAT HACHO 2136N08620W 2119N08652W 2113N08659W UN529 UN532 RW12L</t>
  </si>
  <si>
    <t>RWY27 2037N10009W ROGDI 2102N09947W 2122N09818W 2121N09803W 2055N09644W 2115N09534W 2115N09512W 2116N09457W 2145N09117W 2145N09116W 2148N09107W 2159N09039W 2203N09022W 2206N09009W 2211N08937W 2210N08853W 2209N08845W 2207N08840W 2201N08835W 2157N08833W 2154N08831W 2131N08752W 2126N08746W UN506 UN540 L0 UN542</t>
  </si>
  <si>
    <t>1919N09510W 1918N09507W 2055N09108W 2057N09104W 2055N09100W 2054N09056W 2045N09039W 2041N09031W 2039N09026W 2026N08952W 2019N08923W 2014N08905W 2006N08834W 2004N08825W 2005N08824W 2008N08819W 2032N08733W 2033N08731W 2043N08712W ELINO EBMIS UN505 UN528 UN529 UN532 RW12L</t>
  </si>
  <si>
    <t>GLADZ4 LULLS Y196 CANOA UB879 NOSAT HACHO LETIS 2128N08626W 2117N08652W 2115N08703W 2113N08704W UN528 UN529 UN532 RW12L</t>
  </si>
  <si>
    <t>GOTAS 1918N09459W 1918N09455W 2108N09007W 2108N09005W 2109N09004W 2109N09003W 2115N08946W 2121N08931W BUBUN 2113N08725W UN540 L0 CN00</t>
  </si>
  <si>
    <t>N930DZ</t>
  </si>
  <si>
    <t>DOTSS2 CNERY DCT BLH J169 SALOM DCT EWM DCT FST J86 IAH DCT SBI A766 KEHLI 2223N08809W 2216N08801W 2150N08733W 2143N08725W UN505 UN528 UN529 UN532 RW12L</t>
  </si>
  <si>
    <t>ECNGY</t>
  </si>
  <si>
    <t>ZMR L155 ADORO/N0487F380 DCT BANAL/M085F380 DCT 42N020W DCT 40N030W DCT 3830N04000W DCT 35N050W/M085F400 DCT 30N060W DCT SEAVR DCT GECAL DCT DUNIG DCT GRATX Y642 DROWN/N0490F400 Y642 LULLS Y196 CANOA UB879 NOSAT 2145N08611W ERDAM UN528 UN529 UN532 RW12L</t>
  </si>
  <si>
    <t>GOTAS 2051N09056W 2057N09031W 2108N08953W LCL4 XUDUN BEPOR BUBUN UN528 UN529 UN532 RW12L</t>
  </si>
  <si>
    <t>MATOL UT11 URTEL 2223N08932W 2225N08913W 2224N08905W VOMAR 2204N08747W 2157N08737W 2154N08736W 2144N08725W UN528 UN529 UN532 RW12L</t>
  </si>
  <si>
    <t>PEECE6 KELPP A766 KEHLI 2426N08950W VOMAR 2159N08747W UN505 UN528 UN529 UN532 RW12L</t>
  </si>
  <si>
    <t>N997NN</t>
  </si>
  <si>
    <t>DARTZ9 TNV DCT SBI A766 KEHLI 2417N08950W 2409N08950W 2210N08758W UN505 UN528 UN529 UN532 RW12L</t>
  </si>
  <si>
    <t>CFYJP</t>
  </si>
  <si>
    <t>MIXUT7 GNTRY DCT RINTE DCT BWG DCT MEI/N0472F360 DCT PLNDR/M080F370 L214 DAGGR 2512N08829W 2433N08833W 2354N08839W 2351N08840W VOMAR AGNIX 2150N08739W 2129N08722W 2126N08720W UN505 UN528 UN529 UN532 RW12L</t>
  </si>
  <si>
    <t>2429N08834W</t>
  </si>
  <si>
    <t>2106N09044W 2108N09034W 2123N09000W 2126N08945W 2127N08915W XUDUN BEPOR BUBUN UN528 UN529 UN532 RW12L</t>
  </si>
  <si>
    <t>GLADZ4 LULLS DCT CANOA B879 NOSAT HACHO LETIS APMUS 2116N08635W 2114N08636W RIDUG UN505 UN528 UN529 UN532 RW12L</t>
  </si>
  <si>
    <t>UJ9 AGAVE 1825N09211W 1829N09205W 1848N09058W 1914N09022W 1921N09011W 1930N08937W 1929N08908W 1930N08906W 1930N08854W 1938N08835W 1940N08834W 1950N08824W 1959N08746W 2005N08728W 2010N08730W 2012N08727W 2029N08721W 2033N08720W 2052N08716W 2054N08715W UN528 UN529 UN532 RW12L</t>
  </si>
  <si>
    <t>1918N09503W PERGO 2119N08935W 2124N08912W 2122N08826W 2119N08805W UN528 UN540 L0 CN00</t>
  </si>
  <si>
    <t>ELURA 2105N09049W 2102N09020W 2118N08933W 2122N08920W 2125N08907W 2125N08900W 2124N08854W 2123N08841W 2122N08838W UN528 UN529 UN532 RW12L</t>
  </si>
  <si>
    <t>N3740C</t>
  </si>
  <si>
    <t>POUNC2 GRGIA DCT ARNNY DCT SJI DCT LEV A770 DOLPH/N0474F350 A770 KEHLI UL209 X209 2347N08948W 2329N08947W 2325N08947W 2320N08946W 2314N08940W 2211N08801W 2130N08724W 2129N08723W 2127N08723W 2122N08724W 2119N08724W UN528 UN529 UN532 RW12L</t>
  </si>
  <si>
    <t>XAVCC</t>
  </si>
  <si>
    <t>2104N09638W 2048N09453W 2048N09452W 2048N09450W 2048N09449W 2114N09011W XUDUN BEPOR UN528 UN529 UN532 RW12L</t>
  </si>
  <si>
    <t>ECMTI</t>
  </si>
  <si>
    <t>CCS DCT ELVAR/N0488F370 DCT BUSEN DCT KOMUT/M084F380 DCT 37N020W 35N030W 33N040W/M084F400 30N050W DCT AYTTE M595 MILLE DCT ZQA R628 PEKRE/N0486F400 DCT LULLS DCT CANOA UB879 NOSAT 2149N08607W ERDAM UN528 UN529 UN532 RW12L</t>
  </si>
  <si>
    <t>SIMAN3A SIMAN DCT MORLI/N0450F360 DCT SPP DCT TEKUG UM205 SIGMA/N0375F220 SIGMA2H</t>
  </si>
  <si>
    <t>ELURA DCT XUDUN XUDUN1A</t>
  </si>
  <si>
    <t>1937N09636W 1932N09551W 1936N09535W 2053N09110W 2053N09108W 2056N09057W XUDUN XUDUN1A</t>
  </si>
  <si>
    <t>2115N09620W 2053N09539W 2041N09458W 2043N09423W KAROR UN505 UN528 UN529 UN532 RW12L</t>
  </si>
  <si>
    <t>2046N09459W</t>
  </si>
  <si>
    <t>1911N09542W VR502 2111N09000W KAROR UN505 UN528 UN529 UN532 RW12L</t>
  </si>
  <si>
    <t>OMPAN DCT 2047N09021W 2053N08952W KAROR UN505 UN528 UN529 UN532 RW12L</t>
  </si>
  <si>
    <t>2426N09346W 2405N09309W 2354N09252W 2339N09235W 2317N09207W UN505 UN528 UN529 UN532 RW12L</t>
  </si>
  <si>
    <t>GOTAS 1918N09501W 1918N09455W KAROR UN505 UN528 UN529 UN532 RW12L</t>
  </si>
  <si>
    <t>1921N09659W 2114N08728W UN529 UN532 RW12L</t>
  </si>
  <si>
    <t>1916N09732W 2109N08940W UN505 UN528 UN529 UN532 RW12L</t>
  </si>
  <si>
    <t>1955N09459W</t>
  </si>
  <si>
    <t>N62894</t>
  </si>
  <si>
    <t>DOTSS2 CNERY DCT BLH DCT WOBUG DCT ELP DCT JCT DCT VUH/N0468F330 L207 SEAGL 2528N09311W 2520N09303W 2339N08941W 2302N08842W 2236N08814W VOMAR VOMAR1A</t>
  </si>
  <si>
    <t>2429N09138W</t>
  </si>
  <si>
    <t>2100N09946W 2120N09452W 2121N09437W XUDUN XUDUN1A</t>
  </si>
  <si>
    <t>2112N09459W</t>
  </si>
  <si>
    <t>VSA UJ9 CME 1854N09140W 1917N09109W 2034N08925W 2039N08908W 2100N08800W 2101N08755W 2101N08753W UN540 UN545 CN00</t>
  </si>
  <si>
    <t>DUTRO DCT XUDUN 2119N08812W 2119N08809W UN529 UN532 RW12L</t>
  </si>
  <si>
    <t>1924N09503W 1946N09354W 1945N09347W 1942N09316W 1944N09241W 1956N09236W 2014N09208W XUDUN BEPOR UN529 UN532 RW12L</t>
  </si>
  <si>
    <t>XAVRD</t>
  </si>
  <si>
    <t>2354N09354W 2351N09346W 2348N09334W 2346N09319W 2346N09317W 2338N09233W VOMAR 2204N08753W UN529 UN532 RW12L</t>
  </si>
  <si>
    <t>CGFVX</t>
  </si>
  <si>
    <t>BETES3 ERI DCT DREFT DCT BAZOO DCT KM18M DCT HRV DCT LEV/N0460F350 L214 DAGGR 2434N08813W 2427N08812W VOMAR VOMAR1A</t>
  </si>
  <si>
    <t>XATVI</t>
  </si>
  <si>
    <t>GOTAS 1921N09501W 1949N09346W 1953N09310W XUDUN BEPOR UN528 UN529 UN532 RW12L</t>
  </si>
  <si>
    <t>1929N09457W 1932N09448W 1948N09405W 1950N09357W XUDUN UN506 UN540 UN545 RW12R</t>
  </si>
  <si>
    <t>1929N09459W</t>
  </si>
  <si>
    <t>S10 S101 S102 S103 2056N08930W XUDUN XUDUN1A</t>
  </si>
  <si>
    <t>CFSJJ</t>
  </si>
  <si>
    <t>BETES3 AIRRA Q103 SLOJO/N0468F350 DCT EFFAY/N0467F360 Q83 JEVED Q97 WOPNR Q93 DEBRL/N0464F370 Q93 EBAYY/N0468F360 Q93 LINEY Y262 TUNSL Y196 CANOA UB879 NOSAT HACHO LETIS APMUS 2111N08638W 2110N08639W ERDAM RIDUG UN505 UN528 UN529 UN532 RW12L</t>
  </si>
  <si>
    <t>HP9810</t>
  </si>
  <si>
    <t>SIMAN3A SIMAN DCT MORLI DCT SPP DCT TEKUG UM205 SIGMA/N0387F220 OVGED ILONI 2018N08634W 2041N08640W 2041N08641W ELINO EBMIS UN506 UN540 L0 UN542</t>
  </si>
  <si>
    <t>RACER8 BUM DCT LIT DCT LEV A770 KEHLI VOMAR VOMAR1A</t>
  </si>
  <si>
    <t>N37506</t>
  </si>
  <si>
    <t>FLYZA5 KELPP A766 KEHLI 2419N08950W 2418N08950W 2407N08944W VOMAR VOMAR1A</t>
  </si>
  <si>
    <t>GOTAS PERGO XUDUN BEPOR BUBUN 2113N08740W 2113N08737W UN528 UN529 UN532 RW12L</t>
  </si>
  <si>
    <t>GOTAS 1917N09457W 1918N09435W 1937N09404W 1941N09356W 2015N09228W 2053N09213W 2133N09149W 2134N09148W 2141N09141W 2145N09135W 2145N09127W VOMAR AGNIX EPNEL 2135N08724W UN528 UN529 UN532 RW12L</t>
  </si>
  <si>
    <t>2006N09516W 1954N09350W 1934N09311W 1914N09251W 1833N09204W 1831N09146W 1825N09129W 1836N09113W 1840N09100W PAULE 1956N08714W 2053N08708W 2056N08708W 2107N08704W UN529 UN532 RW12L</t>
  </si>
  <si>
    <t>2212N09645W 2209N09531W 2156N09510W 2149N09500W 2141N09448W 2140N09447W 2139N09445W 2136N09441W 2117N09410W 2100N09316W 2056N09256W 2049N09231W XUDUN 2122N08823W 2120N08820W UN528 UN529 UN532 RW12L</t>
  </si>
  <si>
    <t>1907N09602W 1907N09552W 1917N09503W 2008N09221W 2005N09147W 2122N08827W 2122N08823W 2122N08821W UN506 UN540 L0 CN00</t>
  </si>
  <si>
    <t>1914N09503W</t>
  </si>
  <si>
    <t>GOTAS DCT 1918N09421W 1910N09347W 1903N09324W 1843N09259W 1831N09248W 1827N09238W DANIS UT65 PAULE 1958N08711W 2049N08707W 2051N08707W 2105N08709W 2108N08710W 2109N08708W UN528 UN529 UN532 RW12L</t>
  </si>
  <si>
    <t>GOTAS 1915N09342W 1836N09225W 1830N09201W DANIS PAULE 1956N08715W 2053N08708W 2055N08708W 2100N08709W UN528 UN529 UN532 RW12L</t>
  </si>
  <si>
    <t>CGEZX</t>
  </si>
  <si>
    <t>BETES3 AIRRA Q103 SLOJO Q75 ILBEE/N0459F360 Q75 ENEME Q65 DOFFY Q79 MOLIE/N0456F370 Q79 FEMID/N0455F360 DCT TUNSL Y196 CANOA UB879 NOSAT HACHO LETIS APMUS UN500 UN522 UN515 ERDAM RIDUG UN505 UN528 UN529</t>
  </si>
  <si>
    <t>EPMAR4A MUPKI 2209N08521W NOSAT HACHO 2134N08622W 2118N08652W 2111N08701W UN529 UN532 RW12L</t>
  </si>
  <si>
    <t>1900N09514W EMTT 1807N09333W 1827N09233W DANIS UT65 NAKAM 1946N08734W 1947N08733W 2049N08712W 2056N08707W ELINO UN529 UN532 RW12L</t>
  </si>
  <si>
    <t>1856N09509W</t>
  </si>
  <si>
    <t>XASRB</t>
  </si>
  <si>
    <t>GOTAS 1944N09340W 1952N09311W PERGO XUDUN BEPOR 2117N08758W 2115N08732W UN505 UN528 UN529 UN532 RW12L</t>
  </si>
  <si>
    <t>DCT FAWNS DCT BUGSY DCT NIPPY DCT PONCT/N0452F340 Q437 VILLS Q409 CRPLR DCT EARZZ/N0458F360 Q131 WAALT Y289 BAHAA AR17 VKZ DCT TUNSL Y196 CANOA UB879 NOSAT HACHO LETIS APMUS UN500 UN522 UN515 ERDAM UN528 UN529 UN532 RW12L</t>
  </si>
  <si>
    <t>2101N08652W 2052N08701W 2043N08658W 2051N08652W</t>
  </si>
  <si>
    <t>DARTZ9 TNV DCT SBI A766 KEHLI 2354N08920W 2348N08913W 2337N08901W 2309N08849W 2219N08805W 2124N08718W UN529 UN532 RW12L</t>
  </si>
  <si>
    <t>SIMAN3A SIMAN DCT MORLI DCT SPP DCT TEKUG UM205 SIGMA/N0387F220 SIGMA2H</t>
  </si>
  <si>
    <t>LIDAM 2149N09245W 2151N09225W XUDUN BEPOR 2116N08734W UN529 UN532 RW12L</t>
  </si>
  <si>
    <t>N587UW</t>
  </si>
  <si>
    <t>ICONS8 NOOKS DCT TAALN Q83 ROYCO DCT KENLL/N0465F340 DCT OMN DCT TIRCO DCT KARTR DCT LULLS DCT CANOA UB879 NOSAT HACHO LETIS 2127N08627W ERDAM UN529 UN532 RW12L</t>
  </si>
  <si>
    <t>N978UY</t>
  </si>
  <si>
    <t>DCT OOD DCT TEBEE DCT HAYDO DCT TRPOD Q409 CRPLR DCT EARZZ Q131 WAALT AR17 HIBAC/N0464F340 DCT PHK DCT DEEDS DCT KARTR DCT LULLS DCT CANOA UB879 NOSAT HACHO 2139N08617W ERDAM UN528 UN529 UN532 RW12L</t>
  </si>
  <si>
    <t>N63899</t>
  </si>
  <si>
    <t>JCOBY4 SCOOB DCT PAACK Q97 YURCK/N0478F320 Q97 DEBRL/N0473F330 Q97 EBAYY/N0477F320 Q93 FOBIN/N0473F340 Q93 LINEY Y262 LULLS Y196 CANOA UB879 NOSAT 2146N08610W RIDUG UN528 UN529 UN532 RW12L</t>
  </si>
  <si>
    <t>2006N09500W 2004N09452W 2004N09433W 2005N09353W 2006N09305W 2007N09302W XUDUN BEPOR BUBUN 2113N08736W UN528 UN529 UN532 RW12L</t>
  </si>
  <si>
    <t>2006N09459W</t>
  </si>
  <si>
    <t>HK5409</t>
  </si>
  <si>
    <t>TOBK1S VASIL UL423 PULOX/N0458F360 DCT ARORO DCT PML UN653 SPP UM205 SIGMA OVGED ILONI HURIN UN523 UN511 UN519 UN514 2105N08705W 2107N08706W UN529 UN532 RW12L</t>
  </si>
  <si>
    <t>N321DH</t>
  </si>
  <si>
    <t>BARII3 SINKR DCT IIU/N0452F320 DCT HITMN DCT MERDN DCT LEV L214 DAGGR/N0462F340 L214 IRDOV VOMAR VOMAR1A</t>
  </si>
  <si>
    <t>POUNC2 GRGIA DCT ARNNY DCT SJI DCT LEV L214 PLNDR/N0465F350 L214 IRDOV VOMAR AGNIX EPNEL 2127N08717W UN528 UN529 UN532 RW12L</t>
  </si>
  <si>
    <t>GOTAS 1959N09340W 2012N09236W 2019N09203W 2028N09134W 2044N09057W 2107N08930W 2109N08923W 2117N08813W 2115N08734W UN528 UN529 UN532 RW12L</t>
  </si>
  <si>
    <t>N77559</t>
  </si>
  <si>
    <t>DCT ELVAE DCT NECCK DCT WHITE Q409 CRPLR DCT PAACK Q97 ELLDE/N0478F320 Q97 DEBRL/N0476F330 Q97 EBAYY/N0473F340 Q93 LINEY Y262 LULLS Y196 CANOA UB879 NOSAT HACHO LETIS 2125N08628W ERDAM RIDUG UN505 UN528 UN529 UN532 RW12L</t>
  </si>
  <si>
    <t>GOTAS 2041N09123W 2101N08958W 2102N08954W BEPOR BUBUN SCAHA KAROR UN505 UN528 UN529 UN532 RW12L</t>
  </si>
  <si>
    <t>DCT BACEN DCT BLOKR DCT BEKKI DCT DAAVE DCT HUMBO DCT MEMFS DCT MCB/N0465F330 J35 LEV L214 PLNDR/N0462F350 L214 DAGGR 2510N08834W 2445N08841W 2432N08842W LEVAT/N0465F290 DCT 2227N08849W 2222N08849W VOMAR AGNIX EPNEL 2125N08716W UN528 UN529 UN532 RW12L</t>
  </si>
  <si>
    <t>2429N08842W</t>
  </si>
  <si>
    <t>PEECE6 KELPP 2437N09006W 2418N08958W 2409N08951W 2354N08938W VOMAR AGNIX EPNEL ODLAR 2121N08713W UN528 UN529 UN532 RW12L</t>
  </si>
  <si>
    <t>2429N09003W</t>
  </si>
  <si>
    <t>N573DT</t>
  </si>
  <si>
    <t>DCT WAVEY DCT EMJAY Q167 ZJAAY Q97 DEBRL Q93 MALET/N0461F350 Q93 FOBIN/N0458F340 Q93 LINEY Y262 LULLS Y196 CANOA UB879 NOSAT HACHO LETIS APMUS UN500 2106N08647W L34 2116N08653W 2119N08655W 2119N08701W 2120N08706W 2121N08710W 2119N08710W 2119N08711W UN505 UN528 UN529 UN532 RW12L</t>
  </si>
  <si>
    <t>N635JB</t>
  </si>
  <si>
    <t>GLADZ4 LULLS Y196 CANOA UB879 NOSAT HACHO LETIS APMUS UN500 UN522 2110N08653W 2113N08659W 2113N08701W 2111N08703W 2109N08703W UN529 UN532 RW12L</t>
  </si>
  <si>
    <t>N8730Q</t>
  </si>
  <si>
    <t>TERPZ8 RRSIN DCT GSO Q75 ENEME DCT EVANZ Q109 KNOST M219 NAVVL L465 SHARQ UM463 WALKY UB879 NOSAT HACHO LETIS APMUS UN500 UN522 UN515 ERDAM UN529 UN532 RW12L</t>
  </si>
  <si>
    <t>LLIX2A KOTIN UN653 SPP/N0454F370 UM205 TEKUG/N0452F380 UM205 SIGMA OVGED ILONI HURIN 2027N08636W 2031N08638W 2050N08649W ELINO EBMIS UN505 UN528 UN529 UN532 RW12L</t>
  </si>
  <si>
    <t>2413N09503W 2351N09452W 2329N09444W 2307N09435W 2248N09425W 2219N09407W 2217N09406W 2152N09347W 2146N09342W 2134N09328W 2105N09249W XUDUN BEPOR BUBUN 2113N08739W 2113N08738W 2108N08725W UN528 UN529 UN532 RW12L</t>
  </si>
  <si>
    <t>2315N09439W</t>
  </si>
  <si>
    <t>MMUGS4 LLA DCT LEV DCT TRESR L465 NAVVL/N0474F340 L465 SHARQ UM463 CHINO 2319N08532W 2243N08534W WALKY NOSAT NOSAT1B</t>
  </si>
  <si>
    <t>LIDAM 2148N09347W 2142N09331W 2117N09228W 2127N09217W 2126N09156W PERGO XUDUN BEPOR BUBUN 2112N08739W 2109N08731W UN528 UN529 UN532 RW12L</t>
  </si>
  <si>
    <t>CGZQR</t>
  </si>
  <si>
    <t>BETES3 FOXEE Q145 HVQ Q147 NEALS J85 SPA DCT MCN DCT SZW DCT CIGAR M219 NAVVL 2352N08530W 2309N08533W WALKY NOSAT HACHO LETIS APMUS UN500 UN522 UN515 2114N08659W 2114N08700W 2114N08701W 2114N08702W 2113N08703W 2112N08703W 2109N08702W UN532 RW12L</t>
  </si>
  <si>
    <t>ANX2205</t>
  </si>
  <si>
    <t>MI8</t>
  </si>
  <si>
    <t>CPE CUN</t>
  </si>
  <si>
    <t>GOTAS 1917N09452W 1917N09443W 1948N09333W 1949N09330W 2004N09249W XUDUN BEPOR BUBUN 2113N08725W UN528 UN529 UN532 RW12L</t>
  </si>
  <si>
    <t>AVINA UT113 IZT 1630N09421W 1631N09417W CME XUDUN BEPOR BUBUN 2113N08728W 2113N08725W UN528 UN529 UN532 RW12L</t>
  </si>
  <si>
    <t>AVINA</t>
  </si>
  <si>
    <t>CFHCM</t>
  </si>
  <si>
    <t>BETES3 ERI DCT FETEG DCT BAZOO DCT KM18M DCT HRV DCT LEV/N0460F350 L214 DAGGR 2440N08815W IRDOV NUDIS 2321N08804W 2317N08810W 2314N08810W VOMAR VOMAR1A</t>
  </si>
  <si>
    <t>LET3290</t>
  </si>
  <si>
    <t>GOTAS 1918N09501W 1917N09452W 2054N09043W 2108N08937W 2111N08917W BUBUN 2113N08738W 2120N08720W 2118N08714W UN528 UN529 UN532 RW12L</t>
  </si>
  <si>
    <t>N153AN</t>
  </si>
  <si>
    <t>DARTZ9 TNV DCT SBI A766 KELPP 2507N08940W 2439N08916W 2426N08910W 2402N08900W LEVAT VOMAR VOMAR1A</t>
  </si>
  <si>
    <t>2429N08911W</t>
  </si>
  <si>
    <t>MMUGS4 LLA DCT LEV L214 IRDOV 2349N08756W 2347N08755W 2332N08809W 2327N08816W 2311N08824W 2249N08832W 2245N08831W VOMAR VOMAR1A</t>
  </si>
  <si>
    <t>1918N09514W 1919N09504W 1948N09408W 1955N09328W 1958N09254W PERGO 2140N08854W 2200N08845W 2204N08843W 2209N08838W 2214N08817W 2214N08813W VOMAR VOMAR1A</t>
  </si>
  <si>
    <t>1926N09519W 1921N09510W 1922N09452W 1929N09433W PERGO 2159N08816W 2200N08813W AGNIX 2152N08741W UN505 UN528 UN529 UN532 RW12L</t>
  </si>
  <si>
    <t>N665JB</t>
  </si>
  <si>
    <t>DCT RBV DCT CSN J48 MOL DCT CLAWD DCT MHONY DCT CHOPZ DCT SARGE/N0456F330 DCT SZW/N0454F340 DCT CIGAR M215 MINOW 2506N08626W 2445N08632W 2434N08642W 2231N08745W AGNIX 2151N08740W UN506 UN528 UN529 UN532 RW12L</t>
  </si>
  <si>
    <t>2412N08653W</t>
  </si>
  <si>
    <t>CGEKZ</t>
  </si>
  <si>
    <t>FAWNS DCT BUGSY DCT PONCT DCT BIZEX Q75 SLOJO DCT EFFAY Q83 WURFL/N0467F360 Q83 JEVED Q97 WOPNR Q93 DEBRL/N0465F370 Q93 EBAYY/N0468F360 Q93 LINEY Y262 TUNSL Y196 CANOA UB879 NOSAT HACHO LETIS APMUS UN500 UN522 UN515 ERDAM 2115N08702W 2114N08703W 2113N08703W 2113N08704W UN529 UN532 RW12L</t>
  </si>
  <si>
    <t>N910NM</t>
  </si>
  <si>
    <t>KSUS</t>
  </si>
  <si>
    <t>LINDY9 MYERZ DCT MAW DCT MEM/N0437F370 J35 XESSS DCT KALBE DCT PLNDR/N0434F390 L214 DAGGR 2428N08820W 2421N08822W VOMAR AGNIX 2146N08735W UN505 UN528 UN529 UN532 RW12L</t>
  </si>
  <si>
    <t>2429N08820W</t>
  </si>
  <si>
    <t>N75436</t>
  </si>
  <si>
    <t>DCT BACEN DCT BLOKR DCT BEKKI DCT ENL DCT MEMFS DCT PLNDR/N0474F340 L214 DAGGR 2533N08837W 2528N08832W 2519N08829W 2500N08833W 2431N08836W 2430N08836W 2421N08834W 2414N08832W VOMAR AGNIX EPNEL 2138N08727W 2133N08727W 2128N08725W 2119N08713W UN528 UN529 UN532 RW12L</t>
  </si>
  <si>
    <t>2429N08836W</t>
  </si>
  <si>
    <t>N903AV</t>
  </si>
  <si>
    <t>JERON2A JERON UH227 BZE UB764 ELSON 1930N08724W HURIN UN523 UN511 UN519 2058N08657W 2059N08659W 2101N08701W 2102N08702W 2103N08705W 2107N08703W 2108N08703W 2108N08700W UN532 RW12L</t>
  </si>
  <si>
    <t>N74532</t>
  </si>
  <si>
    <t>EPKEE7 DUUZE DCT BISKT DCT IRW DCT EMG DCT SWEUP DCT PLNDR L214 DAGGR 2447N08826W 2444N08825W 2435N08821W 2404N08832W 2357N08835W VOMAR/N0478F210 AGNIX 2146N08735W 2132N08725W 2127N08721W 2120N08714W UN528 UN529 UN532 RW12L</t>
  </si>
  <si>
    <t>2429N08823W</t>
  </si>
  <si>
    <t>B764 DAXUM 2013N08708W TEFMO 2055N08703W 2103N08702W 2105N08658W</t>
  </si>
  <si>
    <t>2101N08653W UN1PA 2044N08658W CZM 2055N08659W 2101N08653W 2101N08655W 2103N08654W</t>
  </si>
  <si>
    <t>2429N09502W 2423N09456W 2410N09425W 2355N09324W 2357N09258W 2401N09221W 2404N09143W 2405N09113W 2400N09112W 2344N09044W VOMAR 2203N08752W 2127N08721W 2126N08720W 2121N08714W 2119N08711W 2114N08703W UN529 UN532 RW12L</t>
  </si>
  <si>
    <t>HP1831</t>
  </si>
  <si>
    <t>SIMAN3A SIMAN DCT MORLI/N0450F340 DCT SPP DCT TEKUG/N0445F360 UM205 SIGMA/N0380F220 OVGED ILONI HURIN UN523 UN511 UN519 2057N08655W 2101N08703W 2101N08705W 2105N08709W 2113N08712W UN505 2109N08703W UN529 UN532 RW12L</t>
  </si>
  <si>
    <t>N543EE</t>
  </si>
  <si>
    <t>E550</t>
  </si>
  <si>
    <t>GOTAS PERGO VOMAR 2205N08756W 2116N08712W 2114N08711W UN528 UN529 UN532 RW12L</t>
  </si>
  <si>
    <t>JRE272</t>
  </si>
  <si>
    <t>KSGJ</t>
  </si>
  <si>
    <t>CL35</t>
  </si>
  <si>
    <t>N272BQ</t>
  </si>
  <si>
    <t>DCT MICKI DCT PEBOE DCT CANOA UB879 NOSAT HACHO LETIS APMUS UN500 UN522 UN515 ERDAM RIDUG UN505 UN528 UN529</t>
  </si>
  <si>
    <t>PEECE6 KELPP 2710N09157W 2701N09150W 2438N09124W X208 2419N09101W VOMAR AGNIX EPNEL 2131N08721W UN528 UN529 UN532 RW12L</t>
  </si>
  <si>
    <t>2429N09120W</t>
  </si>
  <si>
    <t>POUNC2 GRGIA DCT ARNNY DCT SJI DCT LEV/N0465F350 L214 DAGGR 2517N08855W 2421N08851W VOMAR AGNIX EPNEL 2131N08721W UN528 UN529 UN532 RW12L</t>
  </si>
  <si>
    <t>2429N08852W</t>
  </si>
  <si>
    <t>GOTAS 2043N09116W 2047N09105W XUDUN 2119N08810W BEPOR 2111N08713W UN529 UN532 RW12L</t>
  </si>
  <si>
    <t>N905AN</t>
  </si>
  <si>
    <t>XHOL</t>
  </si>
  <si>
    <t>2110N08714W 2102N08708W 2101N08654W</t>
  </si>
  <si>
    <t>N391DN</t>
  </si>
  <si>
    <t>RST1 ALO DCT WELTS DCT CARIN DCT MCB J35 LEV L214 DAGGR 2435N08830W 2430N08831W 2414N08835W 2407N08838W VOMAR 2154N08743W 2146N08739W UN505 UN528 UN529 UN532 RW12L</t>
  </si>
  <si>
    <t>2429N08831W</t>
  </si>
  <si>
    <t>N314RH</t>
  </si>
  <si>
    <t>DCT BACEN DCT BLOKR DCT BEKKI DCT DAAVE DCT HUMBO DCT MEM DCT MCB/N0463F370 DCT HRV L333 TRESR 2516N08745W 2437N08740W 2428N08739W VOMAR VOMAR1A</t>
  </si>
  <si>
    <t>2424N08740W</t>
  </si>
  <si>
    <t>2143N09733W 2016N09453W 2015N09453W 2014N09452W 1935N09423W 1926N09419W 1921N09415W 1914N09411W 1913N09410W 1905N09404W 1853N09356W 1844N09341W 1836N09309W 1842N09257W 1841N09233W 1926N08903W 1943N08830W PAULE 2011N08652W UN511 UN519 UN514 ELINO EBMIS UN505 UN528 UN529 UN532 RW12L</t>
  </si>
  <si>
    <t>2029N09459W</t>
  </si>
  <si>
    <t>XAVDT</t>
  </si>
  <si>
    <t>GOTAS 2035N09141W 2038N09134W XUDUN BEPOR 2116N08757W 2113N08744W 2113N08737W UN506 UN540 UN545 RW12R</t>
  </si>
  <si>
    <t>DCT BACEN DCT BLOKR DCT BEKKI DCT ENL J71 MEM J35 MCB/N0469F370 J35 LEV 2441N08817W 2431N08815W 2317N08824W 2313N08824W VOMAR AGNIX EPNEL 2131N08722W UN505 UN528 UN529 UN532 RW12L</t>
  </si>
  <si>
    <t>2429N08815W</t>
  </si>
  <si>
    <t>DCT ELVAE DCT NECCK DCT WHITE Q409 CRPLR DCT PAACK Q97 EBAYY Q93 LINEY Y262 LULLS Y196 CANOA UB879 NOSAT NOSAT1B</t>
  </si>
  <si>
    <t>N8319F</t>
  </si>
  <si>
    <t>CHUUC6 ARG DCT MCB J35 LEV A770 DOLPH 2751N09002W 2742N09001W 2448N08820W 2432N08815W 2418N08811W 2408N08823W 2327N08839W 2324N08840W VOMAR VOMAR1A</t>
  </si>
  <si>
    <t>2429N08814W</t>
  </si>
  <si>
    <t>GOTAS 1916N09452W 1923N09435W PERGO XUDUN BEPOR 2114N08747W 2116N08736W 2113N08720W 2113N08719W UN529 UN532 RW12L</t>
  </si>
  <si>
    <t>N550VL</t>
  </si>
  <si>
    <t>MATOL 2347N09311W 2345N09248W 2322N09201W VOMAR AGNIX 2143N08732W 2133N08723W 2132N08721W UN528 UN529 UN532 RW12L</t>
  </si>
  <si>
    <t>ICONS8 NOOKS DCT WURFL/N0463F300 DCT OMN/N0465F340 DCT TIRCO DCT KARTR DCT LULLS DCT CANOA UB879 NOSAT HACHO LETIS APMUS UN500 UN522 UN515 ERDAM 2114N08703W 2113N08704W 2109N08702W UN532 RW12L</t>
  </si>
  <si>
    <t>GOTAS 1937N09359W 1946N09321W 2113N08952W XUDUN BEPOR 2115N08753W 2115N08752W 2112N08740W UN529 UN532 RW12L</t>
  </si>
  <si>
    <t>N2787</t>
  </si>
  <si>
    <t>GOTAS 1917N09431W 1917N09425W 1933N09347W 2111N08957W 2121N08835W 2122N08831W 2122N08828W 2118N08757W 2113N08740W 2111N08731W UN540 UN545 RW12R</t>
  </si>
  <si>
    <t>EPKEE7 DUUZE DCT GCK DCT ADM DCT SBI/N0463F370 A766 KELPP 2505N09003W 2448N08957W 2431N08951W KEHLI 2427N08950W 2421N08950W 2414N08950W VOMAR VOMAR1A</t>
  </si>
  <si>
    <t>N3138J</t>
  </si>
  <si>
    <t>FSHUN4 PLUMR DCT SHEEK Q118 FEMID DCT KARTR DCT LULLS Y196 CANOA UB879 NOSAT HACHO LETIS APMUS UN500 UN522 UN515 2113N08701W 2113N08703W 2110N08703W UN529 UN532 RW12L</t>
  </si>
  <si>
    <t>ELOGO 1832N09423W 1829N09412W 1825N09240W 1823N09217W 1827N09125W 1827N09035W 1829N09025W PAULE UN530 HURIN UN523 UN511 UN519 UN514 ELINO UN528 UN529 UN532 RW12L</t>
  </si>
  <si>
    <t>ELOGO</t>
  </si>
  <si>
    <t>TELE2F VUGAL/N0454F340 UM542 ATENO UL203 LIXAS UZ512 LIB 1740N08605W 1748N08606W SIGMA OVGED ILONI HURIN UN523 UN511 UN519 UN514 2102N08703W 2102N08704W 2104N08706W 2106N08706W 2107N08704W 2108N08704W T30R8 UN532 RW12L</t>
  </si>
  <si>
    <t>MAYNR3 CANOA UB879 NOSAT HACHO LETIS APMUS UN500 UN522 UN515 2113N08658W 2114N08659W 2113N08701W 2113N08702W 2112N08703W 2110N08703W UN529 UN532 RW12L</t>
  </si>
  <si>
    <t>GOTAS 1956N09309W 2016N09215W 2019N09210W 2052N09047W 2053N09044W XUDUN XUDUN1A</t>
  </si>
  <si>
    <t>N932AN</t>
  </si>
  <si>
    <t>MRSSH3 ZALEA DCT LEV L214 IRDOV 2426N08818W 2424N08817W 2417N08814W 2417N08813W 2410N08810W 2333N08834W 2327N08836W 2254N08836W 2247N08834W 2235N08833W VOMAR AGNIX EPNEL ODLAR 2121N08713W 2120N08713W UN528 UN529 UN532 RW12L</t>
  </si>
  <si>
    <t>XAVCG</t>
  </si>
  <si>
    <t>MATOL UT11 URTEL 2224N08938W 2223N08929W 2232N08858W 2240N08849W 2243N08842W VOMAR VOMAR1A</t>
  </si>
  <si>
    <t>N890DN</t>
  </si>
  <si>
    <t>POUNC2 GRGIA DCT ARNNY DCT SJI DCT LEV L214 PLNDR/N0471F350 L214 DAGGR 2503N08841W 2420N08844W 2410N08841W 2405N08839W VOMAR AGNIX EPNEL ODLAR 2121N08713W UN528 UN529 UN532 RW12L</t>
  </si>
  <si>
    <t>2429N08840W</t>
  </si>
  <si>
    <t>PLNDR 2511N08828W 2453N08819W 2412N08802W 2410N08802W VOMAR AGNIX EPNEL ODLAR 2122N08714W UN528 UN529 UN532 RW12L</t>
  </si>
  <si>
    <t>2429N08802W</t>
  </si>
  <si>
    <t>N125AA</t>
  </si>
  <si>
    <t>BEAVY9 JENDO DCT OLBEC Q69 VIYAP DCT SSI DCT ETORE/N0466F340 DCT LAL/N0462F350 DCT RSW DCT FIPES/N0464F340 DCT WIGNA DCT LULLS DCT CANOA UB879 NOSAT HACHO LETIS APMUS UN500 UN522 UN515 ERDAM UN528 UN529 UN532 RW12L</t>
  </si>
  <si>
    <t>EPKEE7 DUUZE DCT BISKT DCT IRW DCT AEX DCT LEV L214 DAGGR 2504N08819W 2413N08746W 2402N08753W 2328N08801W VOMAR AGNIX EPNEL ODLAR VIKSI 2118N08711W UN529 UN532 RW12L</t>
  </si>
  <si>
    <t>2428N08756W</t>
  </si>
  <si>
    <t>ELOGO UJ12 VSA UJ5 EBLEV 1812N09106W 1814N09058W PAULE UN530 2014N08648W UN511 UN519 UN514 2103N08704W 2107N08706W 2110N08705W UN528 UN529 UN532 RW12L</t>
  </si>
  <si>
    <t>MMUGS4 LLA DCT LEV L214 DAGGR 2440N08802W 2422N08752W 2419N08756W 2400N08755W VOMAR VOMAR1A</t>
  </si>
  <si>
    <t>2428N08755W</t>
  </si>
  <si>
    <t>DCT BACEN DCT BLOKR DCT BEKKI DCT ENL DCT MEMFS DCT MCB/N0478F330 DCT PLNDR L214 DAGGR 2432N08813W 2424N08810W 2423N08810W NUDIS 2321N08802W 2320N08806W VOMAR AGNIX EPNEL 2128N08721W 2127N08719W 2125N08716W UN505 UN528 UN529 UN532 RW12L</t>
  </si>
  <si>
    <t>TOM684</t>
  </si>
  <si>
    <t>NORBO1H NORBO L186 TRN N562 MAC DCT MOLAK DCT DINIM/M084F380 DCT 48N020W DCT 43N030W/M084F400 DCT 40N040W DCT 36N050W DCT 32N060W DCT WINGZ/M084F430 DCT SHEIL M330 RUDLI M593 GRATX/N0474F430 Y642 LULLS Y196 CANOA UB879 NOSAT HACHO 2133N08622W 2122N08652W ERDAM 2112N08703W UN529 UN532 RW12L</t>
  </si>
  <si>
    <t>N785V</t>
  </si>
  <si>
    <t>GOTAS 2110N09000W 2112N08953W 2123N08831W 2124N08827W 2125N08810W 2124N08807W UN505 UN528 UN529 UN532 RW12L</t>
  </si>
  <si>
    <t>XBFYT</t>
  </si>
  <si>
    <t>GOTAS PERGO 2122N08825W 2115N08727W 2115N08723W UN528 UN529 UN532 RW12L</t>
  </si>
  <si>
    <t>TOM204</t>
  </si>
  <si>
    <t>NOSAT HACHO 2135N08620W 2127N08633W 2121N08654W 2119N08657W 2119N08658W 2116N08701W 2114N08703W 2113N08704W UN529 UN532 RW12L</t>
  </si>
  <si>
    <t>CGRWS</t>
  </si>
  <si>
    <t>DCT NOSIV Q909 DESNU DCT RECAP DCT NUXRO/N0449F370 DCT RRNET DCT TBD DCT LEV L214 DAGGR 2515N08838W 2447N08840W 2416N08844W 2400N08842W VOMAR AGNIX 2150N08739W 2137N08720W 2132N08713W 2127N08715W 2125N08714W UN505 UN528 UN529 UN532 RW12L</t>
  </si>
  <si>
    <t>FSHUN4 PLUMR DCT DOWNN DCT RSW DCT KARTR/N0454F400 DCT LULLS Y196 CANOA UB879 NOSAT HACHO LETIS APMUS UN500 UN522 2108N08650W 2111N08651W 2113N08656W 2113N08657W UN529 UN532 RW12L</t>
  </si>
  <si>
    <t>GOTAS 1917N09444W 1917N09439W 2002N09225W 2121N08829W 2118N08759W 2120N08730W 2114N08716W UN529 UN532 RW12L</t>
  </si>
  <si>
    <t>2136N09812W 2017N09503W 1920N09348W 1916N09345W 1915N09344W 1903N09326W 1843N09259W 1818N09220W 1834N09124W 1839N09110W 2101N08848W 2104N08844W 2110N08828W 2121N08745W 2120N08737W 2120N08732W 2119N08726W 2112N08713W UN528 UN529 UN532 RW12L</t>
  </si>
  <si>
    <t>2015N09459W</t>
  </si>
  <si>
    <t>N880NN</t>
  </si>
  <si>
    <t>MRSSH3 ZALEA DCT LEV L214 DAGGR 2436N08908W 2426N08907W VOMAR 2201N08749W 2150N08734W 2141N08723W 2133N08716W 2129N08715W 2121N08710W 2118N08708W 2114N08705W UN529 UN532 RW12L</t>
  </si>
  <si>
    <t>2429N08907W</t>
  </si>
  <si>
    <t>N424AN</t>
  </si>
  <si>
    <t>ECLPS1 PHASE DCT ELP J86 LEV L214 PLNDR/N0462F350 L214 DAGGR 2520N08914W 2448N08911W 2356N08859W 2352N08856W 2218N08803W 2205N08744W 2134N08711W 2132N08711W 2128N08711W UN528 UN529 UN532 RW12L</t>
  </si>
  <si>
    <t>2429N08906W</t>
  </si>
  <si>
    <t>N866DN</t>
  </si>
  <si>
    <t>RUGGD3 KIERA DCT JNC DCT HBU DCT TBE DCT SPS J58 ADUKE/N0466F350 J58 AEX DCT LEV L214 IRDOV UL214 NUDIS 2319N08808W 2317N08812W 2310N08815W 2216N08759W 2147N08726W 2144N08717W 2141N08713W UN505 UN528 UN529 UN532 RW12L</t>
  </si>
  <si>
    <t>GOTAS 1918N09406W 1921N09359W 2017N09148W PERGO 2117N08941W 2119N08938W 2122N08834W 2123N08747W UN505 UN528 UN529 UN532 RW12L</t>
  </si>
  <si>
    <t>GOTAS 1918N09502W 1918N09452W 1912N09441W 1905N09417W 1853N09338W 1840N09254W 1837N09210W 1842N09150W 1907N09029W 1912N09015W 1912N09006W 1913N08958W 1914N08932W 1914N08929W 1913N08905W 1912N08837W 1912N08808W 1913N08805W 1917N08759W 1921N08755W PAULE UN530 HURIN UN523 UN511 UN519 UN514 2106N08705W 2107N08705W UN529 UN532 RW12L</t>
  </si>
  <si>
    <t>NUBIT UT46 VODAG 2004N09416W 1950N09308W 2002N09303W 2003N09301W 2023N09141W 2037N09055W 2041N09040W 2041N09039W 2043N09031W 2115N08943W CHICX XUDUN 2123N08805W 2123N08800W 2126N08744W UN505 UN528 UN529 UN532 RW12L</t>
  </si>
  <si>
    <t>HP1717</t>
  </si>
  <si>
    <t>SIMAN3A SIMAN DCT MORLI DCT SPP DCT TEKUG UM205 SIGMA/N0380F220 OVGED ILONI HURIN UN523 UN511 UN519 UN514 ELINO 2106N08706W UN529 UN532 N0</t>
  </si>
  <si>
    <t>DCT PNA W6 LRN/N0466F400 UW24 KODIX NOSAT HACHO LETIS APMUS UN500 UN522 UN515 ERDAM 2114N08701W 2114N08702W UN156 UN705 UN532 RW12L</t>
  </si>
  <si>
    <t>ETBOD2W ETBOD UL577 KEBET/N0451F400 UL577 MAMBI/N0360F220 UL577 ILUBA URVEN SEDAS UN523 UN511 UN519 UN514 2103N08703W 2104N08705W 2107N08705W UN529 UN532 RW12L</t>
  </si>
  <si>
    <t>DCT LEV L214 DAGGR 2435N08816W VOMAR 2205N08754W 2203N08750W 2157N08748W 2140N08737W UN505 UN528 UN529 UN532 RW12L</t>
  </si>
  <si>
    <t>TGZ 1647N09301W 1655N09248W SAXAV DCT 1903N08852W 1906N08847W 1908N08844W 1928N08813W 1933N08804W 1935N08759W 1938N08751W PAULE UN530 HURIN 2026N08636W 2033N08639W 2046N08647W 2059N08702W 2105N08708W UN540 L0 CN00</t>
  </si>
  <si>
    <t>2101N08653W 2100N08654W 2052N08657W 2044N08710W 2037N08710W 2045N08701W 2056N08702W SR39 CUN</t>
  </si>
  <si>
    <t>TGZ 1647N09307W 1650N09305W 1649N09252W SAXAV DCT 1842N08930W 1845N08922W 1856N08849W 1919N08751W PAULE 2003N08704W ITPIG UN519 UN514 ELINO EBMIS UN505 UN528 UN529 UN532 RW12L</t>
  </si>
  <si>
    <t>DANRC</t>
  </si>
  <si>
    <t>SOBRA3U SOBRA Y180 NISIV/N0477F330 Y180 DIK UN857 TOLVU DCT RAPOR DCT GIMER DCT ESTOC DCT AMJUS DCT DITAL/N0470F350 DCT GODIX DCT DIDAK DCT AKEMO DCT TIVLU/M082F360 UN536 BUNAV DCT PASAS/M082F360 DCT 42N020W 39N030W/M082F380 35N040W 3130N05000W DCT AMENO DCT 2835N06135W DCT VINSO M595 RABAL/M082F400 M595 MILLE M330 MLSAP/N0470F400 DCT ZOLLA R628 TANIA/N0474F390 UR628 UVA/N0477F380 UR628 UHA UR506 NUDUG UL212 ZARDO 2219N08516W NOSAT HACHO LETIS APMUS 2114N08636W 2116N08700W 2115N08701W 2112N08703W UN529 UN532 RW12L</t>
  </si>
  <si>
    <t>DCT AUR DCT 1435N09021W DCT 1627N08924W 1822N08801W 1839N08747W PAULE 1955N08716W 1957N08713W 2045N08657W 2101N08706W 2103N08708W 2106N08704W 2108N08703W 2108N08700W UN532 RW12L</t>
  </si>
  <si>
    <t>1824N08800W</t>
  </si>
  <si>
    <t>HK5335</t>
  </si>
  <si>
    <t>TOBK1S VASIL UL423 PULOX/N0456F360 DCT ARORO DCT PML UN653 SPP UM205 SIGMA OVGED ILONI HURIN UN523 UN511 UN519 UN514 2102N08703W ELINO UN528 F12L N0</t>
  </si>
  <si>
    <t>2114N09550W 2032N09459W 2029N09456W 1930N09346W MIDWP XUDUN 2120N08815W 2120N08812W UN505 UN528 UN529 UN532 RW12L</t>
  </si>
  <si>
    <t>S1Z 2030N08653W 2029N08647W TEFMO 2057N08702W 2104N08700W L0 CN00</t>
  </si>
  <si>
    <t>1915N09719W 1827N09408W 1827N09407W 1823N09354W 1817N09336W 1821N09300W 1824N09215W 1839N09131W 1903N09053W 1907N09048W 1910N09043W 2007N09021W 2022N09013W 2052N08913W 2055N08906W 2113N08833W 2121N08827W UN528 UN529 UN532 RW12L</t>
  </si>
  <si>
    <t>TRUKN2 SYRAH DCT JSICA/N0472F330 Q130 TAHIB DCT RSK DCT TCC DCT GTH DCT LCH DCT LEV L214 DAGGR 2521N08846W 2436N08847W 2426N08840W 2410N08833W 2405N08833W 2333N08833W 2322N08820W 2316N08818W VOMAR UN528 UN529 UN532 RW12L</t>
  </si>
  <si>
    <t>2429N08848W</t>
  </si>
  <si>
    <t>AVALI 1928N09525W 1909N09405W 1851N09328W 1839N09304W 1832N09245W 1834N09244W 1833N09236W CME 1848N09139W 1907N09119W 2045N09007W 2047N09006W 2101N08949W S3621 2107N08926W 2110N08919W 2108N08915W 2107N08905W 2105N08858W 2107N08819W 2105N08804W 2104N08758W 2110N08733W 2110N08729W UN528 UN529 UN532 RW12L</t>
  </si>
  <si>
    <t>N539VL</t>
  </si>
  <si>
    <t>GOTAS DCT 1918N09455W 1918N09431W 1918N09415W 1918N09408W 1918N09401W 1920N09351W 1918N09334W 1918N09327W 1918N09319W 1918N09311W 2048N09032W 2050N09030W 2111N08906W 2111N08858W 2106N08840W 2106N08834W 2110N08753W 2111N08748W UN528 UN529 UN532 RW12L</t>
  </si>
  <si>
    <t>N852NN</t>
  </si>
  <si>
    <t>MAYNR3 CANOA UB879 NOSAT HACHO LETIS APMUS UN500 UN522 UN515 ERDAM 2115N08701W UN528 UN529 UN532 RW12L</t>
  </si>
  <si>
    <t>N401AV</t>
  </si>
  <si>
    <t>TOBK1S VASIL UL423 PULOX/N0455F360 DCT ARORO DCT PML UN653 SPP UM205 SIGMA OVGED ILONI HURIN 2034N08641W 2036N08643W UN519 UN514 UN710 2105N08705W 2108N08703W UN529 UN532 RW12L</t>
  </si>
  <si>
    <t>N381DN</t>
  </si>
  <si>
    <t>DOTSS2 CNERY DCT BLH J169 SALOM DCT EWM DCT FST J86 IAH DCT SBI DCT PEKON J86 LEV/N0463F370 L214 DAGGR 2454N08814W 2305N08800W 2258N08800W 2227N08751W 2219N08749W 2211N08744W 2201N08741W 2159N08740W UN528 UN529 UN532 RW12L</t>
  </si>
  <si>
    <t>2429N08811W</t>
  </si>
  <si>
    <t>N63PC</t>
  </si>
  <si>
    <t>ELOGO UJ12 VSA UJ5 EBLEV 1807N09151W PAULE 1951N08722W UN530 2021N08638W 2026N08635W 2029N08636W UN519 UN514 ELINO EBMIS UN505 UN528 UN529 UN532 RW12L</t>
  </si>
  <si>
    <t>2152N09740W 2120N09020W 2118N08926W 2118N08921W 2114N08800W 2114N08756W 2113N08738W 2113N08734W UN528 UN529 UN532 RW12L</t>
  </si>
  <si>
    <t>2143N09459W</t>
  </si>
  <si>
    <t>GUMBY3 LLA DCT LEV L214 DAGGR 2435N08809W 2423N08813W 2408N08820W 2402N08822W VOMAR 2202N08749W 2159N08745W 2158N08744W 2155N08740W UN505 UN528 UN529 UN532 RW12L</t>
  </si>
  <si>
    <t>GYMMB</t>
  </si>
  <si>
    <t>IMVUR N63 SAM N19 ADKIK DCT JOZMA DCT GAPLI/M081F340 DCT TAMEL DCT 47N015W 45N020W 41N030W/M081F360 38N040W/M082F380 33N050W DCT AMENO M593 SEBIS/M082F400 M593 GRATX Y642 JITGO/N0471F400 Y642 LULLS DCT CANOA UB879 NOSAT HACHO LETIS APMUS 2109N08640W 2108N08640W 2114N08700W UN315 UN529 UN532 RW12L</t>
  </si>
  <si>
    <t>TELE2F ISREN/N0455F340 UM542 ATENO UL203 LIXAS UZ512 LIB DCT SIGMA OVGED ILONI HURIN UN523 UN511 UN519 UN514 ELINO UN528 UN529 UN532 RW12L</t>
  </si>
  <si>
    <t>1845N09831W MTT UJ5 VSA UJ9 CME UT30 KETBA 1916N09018W 1935N08937W 1943N08928W 2056N08933W S1804 2100N08740W 2100N08736W 2100N08735W 2100N08729W KAROR UN505 CUNW CUN</t>
  </si>
  <si>
    <t>1814N09521W</t>
  </si>
  <si>
    <t>N888DS</t>
  </si>
  <si>
    <t>MMTL</t>
  </si>
  <si>
    <t>S12 2009N08736W 2008N08732W 2015N08723W 2018N08721W 2043N08702W 2044N08701W TEFMO 2051N08702W 2100N08705W UN290 UN152</t>
  </si>
  <si>
    <t>1856N09518W 1849N09357W 1849N09345W 1854N09324W 1856N09315W 2019N09111W 2029N09048W 2118N08924W 2123N08915W 2146N08901W 2156N08857W 2206N08853W 2207N08853W 2211N08851W 2207N08821W 2154N08811W 2146N08806W 2137N08754W 2134N08748W UN505 UN528 UN529 UN532 RW12L</t>
  </si>
  <si>
    <t>VIV387</t>
  </si>
  <si>
    <t>DELBA3A HUZAR DCT AVROP UL212 NOSAT 2145N08611W 2143N08612W 2121N08650W 2119N08701W 2118N08702W 2115N08704W 2113N08704W UN529 UN532 RW12L</t>
  </si>
  <si>
    <t>GOTAS 1917N09456W 1917N09448W 2112N08956W 2114N08953W 2137N08922W 2158N08906W 2159N08904W 2203N08858W 2214N08841W 2216N08833W 2214N08827W 2210N08822W 2140N08730W 2135N08722W 2117N08711W UN540 L0 CN00</t>
  </si>
  <si>
    <t>XADLN</t>
  </si>
  <si>
    <t>1903N09617W 1912N09229W 1912N09222W PAULE UN530 2021N08640W 2046N08652W 2102N08705W 2105N08706W 2106N08706W 2107N08704W 2108N08704W T30R8 UN532 RW12L</t>
  </si>
  <si>
    <t>1906N09506W</t>
  </si>
  <si>
    <t>1908N09427W NUGAD UT65 JOTAS 1914N09036W 1914N09028W PAULE UN530 2015N08649W 2105N08706W 2106N08706W 2107N08705W 2108N08704W 2108N08700W UN532 RW12L</t>
  </si>
  <si>
    <t>1910N09505W</t>
  </si>
  <si>
    <t>1932N09458W 1924N09357W 1921N09347W 1930N09308W 2054N09028W 2055N09024W 2055N09023W 2057N09014W 2103N08948W 2115N08904W 2119N08846W 2122N08836W 2122N08833W 2119N08806W UN529 UN532 RW12L</t>
  </si>
  <si>
    <t>2123N09602W 2117N09554W 2107N09511W 2119N09432W 2119N09430W 2122N09426W 2152N09046W 2212N09004W 2213N08953W 2215N08940W 2218N08924W 2221N08910W 2227N08841W 2227N08840W 2229N08831W 2205N08758W 2203N08757W UN529 UN532 RW12L</t>
  </si>
  <si>
    <t>2109N09459W</t>
  </si>
  <si>
    <t>2137N09613W 2121N09551W 2117N09453W 2138N09221W 2138N09218W 2147N09113W 2210N08947W 2212N08942W 2217N08855W 2209N08836W 2203N08827W 2155N08754W 2154N08749W UN528 UN529 UN532 RW12L</t>
  </si>
  <si>
    <t>N37518</t>
  </si>
  <si>
    <t>DAGGR 2649N08907W 2526N08953W LEVAT UM782 ITLOM 2238N08827W 2237N08826W 2235N08824W 2233N08820W 2229N08810W 2224N08759W 2219N08749W EPNEL 2131N08721W 2128N08718W UN528 UN529 UN532 RW12L</t>
  </si>
  <si>
    <t>2429N08926W</t>
  </si>
  <si>
    <t>GOTAS 2037N09133W 2105N09015W 2109N09001W 2108N08958W 2107N08952W 2107N08950W 2058N08855W 2058N08854W 2054N08844W 2048N08827W 2045N08820W 2043N08815W 2035N08755W UN528 UN529 UN532 RW12L</t>
  </si>
  <si>
    <t>BETES3 AIRRA Q103 SLOJO Q75 ENEME DCT CTY/N0477F340 DCT KNOST M219 CULLY/M080F340 M219 NAVVL 2415N08518W WALKY/N0482F320 UB879 NOSAT HACHO LETIS APMUS 2116N08635W VIS3 ERDAM 2114N08703W 2112N08704W UN528 UN529 UN532 RW12L</t>
  </si>
  <si>
    <t>N391DA</t>
  </si>
  <si>
    <t>POUNC2 GRGIA DCT ARNNY DCT SJI DCT LEV L214 PLNDR/N0476F310 L214 IRDOV 2419N08808W 2411N08807W 2406N08810W VOMAR AGNIX EPNEL 2123N08715W 2120N08712W UN528 UN529 UN532 RW12L</t>
  </si>
  <si>
    <t>GLADZ4 LULLS Y196 CANOA B879 NOSAT HACHO LETIS APMUS 2119N08633W ERDAM 2113N08703W UN529 UN532 RW12L</t>
  </si>
  <si>
    <t>1817N09737W MTT UJ16 BASKO 1851N09320W 1906N09117W 1930N08912W 1931N08906W 1931N08904W 1937N08837W 2000N08752W 2025N08725W 2028N08722W ELINO UN529 UN532 RW12L</t>
  </si>
  <si>
    <t>1809N09522W</t>
  </si>
  <si>
    <t>N818NN</t>
  </si>
  <si>
    <t>LEV 2530N08931W 2438N08915W 2426N08909W 2419N08904W 2407N08859W 2337N08843W 2320N08832W 2300N08817W 2245N08809W 2159N08742W UN528 UN529 UN532 RW12L</t>
  </si>
  <si>
    <t>2429N08910W</t>
  </si>
  <si>
    <t>1927N09503W 1927N09452W 1948N08754W 1948N08747W 2001N08738W 2107N08705W 2108N08705W UN529 UN532 RW12L</t>
  </si>
  <si>
    <t>1939N09549W 1951N09503W 2013N09343W 2015N09336W 2141N08921W 2143N08916W 2147N08843W 2149N08825W 2149N08820W 2133N08749W UN528 UN529 UN532 RW12L</t>
  </si>
  <si>
    <t>1935N09539W 1934N09518W 1932N09503W 1931N09457W 1946N08924W 1950N08915W 2007N08846W 2016N08845W 2018N08838W 2042N08708W 2043N08706W 2044N08704W UN514 ELINO 2106N08708W UN529 UN532 RW12L</t>
  </si>
  <si>
    <t>N12DC</t>
  </si>
  <si>
    <t>KGAO</t>
  </si>
  <si>
    <t>DCT DAGGR L214 IRDOV 2404N08802W 2359N08800W VOMAR 2205N08754W UN528 UN529 UN532 RW12L</t>
  </si>
  <si>
    <t>VIV004</t>
  </si>
  <si>
    <t>DELBA3A HUZAR DCT AVROP UL212 VTICO 2133N08408W 2153N08537W 2153N08540W 2141N08613W 2137N08621W 2109N08659W 2108N08659W UN532 RW12L</t>
  </si>
  <si>
    <t>2232N09719W 2132N09434W 2130N09426W 2106N09244W 2103N09237W 2110N09121W XUDUN 2120N08816W UN528 UN529 UN532 RW12L</t>
  </si>
  <si>
    <t>2141N09459W</t>
  </si>
  <si>
    <t>XAVXL</t>
  </si>
  <si>
    <t>1919N09536W 1918N09530W 2008N09308W 2012N09258W 2012N09256W 2013N09255W 2012N09250W 1953N08815W 1953N08804W PAULE UN530 HURIN UN523 UN511 UN519 UN514 ELINO EBMIS UN505 UN528 UN529 UN532 RW12L</t>
  </si>
  <si>
    <t>HP9808</t>
  </si>
  <si>
    <t>SIMAN3A SIMAN DCT MORLI DCT SPP DCT TEKUG UM205 SIGMA/N0388F220 SIGMA2G</t>
  </si>
  <si>
    <t>GOTAS 2011N09248W 2014N09241W 2010N09205W 2010N09203W 2010N09200W 2010N09147W PAULE UN530 2014N08648W 2015N08646W UN511 UN519 UN514 ELINO EBMIS UN506 UN540 UN545 RW12R</t>
  </si>
  <si>
    <t>N845AM</t>
  </si>
  <si>
    <t>1918N09518W 2020N09155W 2047N09103W 2059N08956W 2054N08942W BUBUN SCAHA KAROR UN506 UN540 UN545 RW12R</t>
  </si>
  <si>
    <t>XAVSL</t>
  </si>
  <si>
    <t>GOTAS 2048N09026W XOLRO BUBUN SCAHA KAROR UN506 UN540 UN545 RW12R</t>
  </si>
  <si>
    <t>1924N09819W 1919N09617W 1922N09607W 2108N08924W XUDUN XUDN1A</t>
  </si>
  <si>
    <t>1913N09637W 2101N08954W XUDUN XUDN1A</t>
  </si>
  <si>
    <t>2036N09633W 2023N09444W 2040N09226W 2040N09209W 2043N09105W 2044N09033W S1812 XUDUN XUDN1A</t>
  </si>
  <si>
    <t>2025N09459W</t>
  </si>
  <si>
    <t>DCT PULOX UL423 ILTUR DCT IRATA UN420 MORLI UN420 SPP UM205 SIGMA ELINO UN540 UN545 RW12R</t>
  </si>
  <si>
    <t>2154N09531W 2128N08953W 2119N08920W XUDUN 2121N08821W UN540 UN545 RW12R</t>
  </si>
  <si>
    <t>VSA UJ9 NOPON 1826N09209W 2027N08937W MD955 2052N08821W 2053N08817W 2054N08815W UN540 2109N08703W NOTOM CN00</t>
  </si>
  <si>
    <t>1922N09503W 1925N09432W 1925N09423W 2046N09024W S3627 XUDUN BEPOR BUBUN 2113N08726W UN529 UN532 RW12L</t>
  </si>
  <si>
    <t>FFT228</t>
  </si>
  <si>
    <t>N654FR</t>
  </si>
  <si>
    <t>2439N09528W 2425N09512W 2343N09506W 2308N09504W 2245N09504W 2218N09503W 2120N09320W 2115N09225W XUDUN BEPOR BUBUN 2113N08733W UN529 UN532 RW12L</t>
  </si>
  <si>
    <t>2216N09459W</t>
  </si>
  <si>
    <t>2231N09800W XUDUN BEPOR BUBUN SCAHA 2113N08720W UN529 UN532 RW12L</t>
  </si>
  <si>
    <t>2213N09459W</t>
  </si>
  <si>
    <t>S18 S181 2052N08937W 2104N08908W 2106N08905W 2109N08822W 2110N08728W UN529 UN532 RW12L</t>
  </si>
  <si>
    <t>GOTAS 1917N09449W 1914N09429W 1915N09411W 2054N09033W 2116N08854W 2117N08850W 2115N08819W 2115N08816W 2114N08722W UN529 UN532 RW12L</t>
  </si>
  <si>
    <t>GOTAS 1917N09444W 1917N09440W 1926N09359W 1924N09351W PERGO XUDUN 2122N08823W 2121N08820W 2115N08726W UN529 UN532 RW12L</t>
  </si>
  <si>
    <t>XAAML</t>
  </si>
  <si>
    <t>ELOGO 1832N09422W 1814N09351W 1812N09330W 1812N09318W 1820N09248W PAULE 2002N08706W 2004N08703W 2101N08707W 2107N08702W 2108N08700W UN532 RW12L</t>
  </si>
  <si>
    <t>2142N09612W 2138N09551W 2114N09515W 2111N09458W PERGO XUDUN BEPOR BUBUN 2113N08726W UN529 UN532 RW12L</t>
  </si>
  <si>
    <t>CGMEX</t>
  </si>
  <si>
    <t>BETES3 ERI DCT EWC DCT CKB DCT COBBE DCT DANCO DCT SLOJO/N0474F330 DCT EFFAY/N0473F340 Q83 JEVED Q97 WOPNR/N0468F360 Q93 DEBRL/N0465F370 Q93 EBAYY/N0469F360 Q93 LINEY Y262 TUNSL Y196 CANOA UB879 NOSAT HACHO LETIS APMUS 2120N08632W 2118N08633W UN522 UN515 ERDAM 2114N08703W 2113N08705W UN528 UN529 UN532 RW12L</t>
  </si>
  <si>
    <t>GOTAS 1917N09455W 1929N09357W 1944N09318W 2107N09006W 2108N09004W 2108N09003W 2109N08959W XUDUN 2120N08813W UN506 O12R2</t>
  </si>
  <si>
    <t>FFT44</t>
  </si>
  <si>
    <t>N662FR</t>
  </si>
  <si>
    <t>CANOA DCT NOSAT HACHO LETIS 2130N08625W 2126N08628W ERDAM UN529 UN532 RW12L</t>
  </si>
  <si>
    <t>FFT86</t>
  </si>
  <si>
    <t>CANOA DCT NOSAT HACHO ERDAM 2114N08701W UN529 UN532 RW12L</t>
  </si>
  <si>
    <t>1850N09515W 1834N09438W 1826N09426W 1823N09419W 1810N09354W 1809N09332W 1802N09319W 1803N09246W 1813N09239W PAULE 1950N08724W 1955N08718W 2054N08709W 2106N08703W 2108N08702W NOTOM CN00</t>
  </si>
  <si>
    <t>1848N09511W</t>
  </si>
  <si>
    <t>N459AN</t>
  </si>
  <si>
    <t>DCT OOD DCT TEBEE DCT HAYDO DCT TRPOD Q409 CRPLR DCT EARZZ Q131 PRONI/N0463F340 Q131 WAALT AR17 NRRSE/N0457F320 AR17 BAHAA/N0459F280 AR17 HIBAC DCT PHK DCT DEEDS DCT KARTR DCT LULLS DCT CANOA/N0435F280 UB879 NOSAT 2142N08614W 2135N08624W UN522 UN515 2111N08655W 2114N08659W 2110N08702W 2110N08701W T30R8 UN532 RW12L</t>
  </si>
  <si>
    <t>SIMAN3A SIMAN DCT MORLI DCT SPP/N0451F360 DCT TEKUG UM205 AMESI 1905N08559W 1912N08602W 1916N08603W 1933N08606W 1957N08610W 2002N08610W 2009N08612W 2021N08613W UN511 UN519 UN514 ELINO 2109N08708W 2111N08707W UN528 UN529 UN532 RW12L</t>
  </si>
  <si>
    <t>1951N08610W</t>
  </si>
  <si>
    <t>2410N09436W 2357N09401W 2333N09307W 2328N09255W 2320N09233W 2256N09128W 2231N09029W 2232N09026W 2219N09002W XUDUN 2122N08823W 2115N08729W UN529 UN532 RW12L</t>
  </si>
  <si>
    <t>BETES3 AIRRA Q103 SLOJO Q75 ENEME Q65 DOFFY Q79 MOLIE/N0457F330 Q79 FEMID/N0454F340 DCT TUNSL Y196 CANOA UB879 NOSAT HACHO 2138N08621W 2130N08634W 2111N08647W 2111N08651W 2114N08658W 2111N08701W UN529 UN532 RW12L</t>
  </si>
  <si>
    <t>1935N09517W 2114N08858W BUBUN SCAHA KAROR UN505 UN528 UN529 UN532 RW12L</t>
  </si>
  <si>
    <t>DUPLO MTT 1802N09330W 1811N09253W 1812N09251W 1838N09109W 1839N09100W PAULE UN530 2018N08642W 2020N08640W UN519 UN514 ELINO EBMIS UN506 O12R2 N2S</t>
  </si>
  <si>
    <t>DUPLO</t>
  </si>
  <si>
    <t>N946NN</t>
  </si>
  <si>
    <t>VUH L207 SEAGL 2529N09307W 2517N09255W 2430N09242W 2427N09241W 2412N09238W 2412N09234W 2410N09232W 2328N09158W 2301N09134W 2258N09133W 2234N09113W 2229N09107W 2223N09052W XUDUN BEPOR 2117N08801W UN505 UN528 UN529 UN532 RW12L</t>
  </si>
  <si>
    <t>2429N09242W</t>
  </si>
  <si>
    <t>DUPLO UA552 MTT UJ5 NUKAR 1802N09254W 1803N09251W 1824N09148W 1835N09058W 1837N09051W PAULE 1953N08718W 1956N08716W UN519 UN514 ELINO EBMIS UN505 UN528 UN529 UN532 RW12L</t>
  </si>
  <si>
    <t>N8772M</t>
  </si>
  <si>
    <t>2222N09624W DCT 2219N09615W 2159N09540W 2151N09523W 2142N09459W 2141N09457W 2138N09450W XUDUN 2121N08817W 2120N08814W UN505 UN528 UN529 UN532 RW12L</t>
  </si>
  <si>
    <t>DCT FAWNS DCT BUGSY DCT NIPPY DCT PONCT Q437 VILLS Q409 CRPLR DCT EARZZ Q131 WAALT Y289 OSTNN/N0461F340 Y289 BAHAA AR17 VKZ DCT TUNSL Y196 CANOA UB879 NOSAT 2145N08611W 2143N08613W 2135N08621W 2134N08622W 2111N08645W 2110N08645W ERDAM RIDUG UN505 UN528 UN529 UN532 RW12L</t>
  </si>
  <si>
    <t>ELOGO 1838N09439W 1814N09330W 1813N09327W V15NW 1815N09257W PAULE PAULE3H</t>
  </si>
  <si>
    <t>N913AN</t>
  </si>
  <si>
    <t>2402N09416W 2353N09406W 2334N09345W 2312N09321W 2311N09320W 2257N09306W 2223N09233W 2215N09221W 2201N09206W 2147N09138W 2145N09124W XUDUN 2122N08823W 2121N08819W 2116N08730W UN528 UN529 UN532 RW12L</t>
  </si>
  <si>
    <t>2346N09358W</t>
  </si>
  <si>
    <t>2359N09417W 2332N09329W 2329N09323W 2326N09318W XUDUN 2121N08819W 2120N08817W 2115N08724W UN528 UN529 UN532 RW12L</t>
  </si>
  <si>
    <t>2347N09356W</t>
  </si>
  <si>
    <t>1851N09516W 1858N09502W 1904N09454W 1927N09429W 1927N09428W 1952N09358W 1949N08738W 2035N08655W 2037N08653W 2040N08653W 2042N08653W ELINO EBMIS UN505 UN528 UN529 UN532 RW12L</t>
  </si>
  <si>
    <t>1851N09510W</t>
  </si>
  <si>
    <t>2147N09615W 2145N09601W 2143N09551W XUDUN 2121N08820W 2121N08818W UN505 UN528 UN529 UN532 RW12L</t>
  </si>
  <si>
    <t>HP1848</t>
  </si>
  <si>
    <t>SIMAN3A SIMAN DCT MORLI DCT SPP/N0450F360 DCT TEKUG UM205 AMESI 1908N08544W 1941N08607W 1949N08615W UN511 UN519 UN514 ELINO EBMIS UN505 UN528 UN529 UN532 RW12L</t>
  </si>
  <si>
    <t>2209N09628W 2203N09539W PERGO DCT XUDUN 2119N08811W 2115N08726W UN528 UN529 UN532 RW12L</t>
  </si>
  <si>
    <t>2158N09459W</t>
  </si>
  <si>
    <t>EPMAR4A 2233N08410W 2228N08426W 2203N08544W 2202N08548W 2155N08610W 2150N08629W 2141N08641W 2127N08656W UN528 UN529 UN532 RW12L</t>
  </si>
  <si>
    <t>JBU2095</t>
  </si>
  <si>
    <t>N625JB</t>
  </si>
  <si>
    <t>GLADZ4 LULLS Y196 CANOA UB879 WALKY 2157N08559W 2153N08603W 2147N08608W 2128N08621W ERDAM UN529 UN532 RW12L</t>
  </si>
  <si>
    <t>CFMXA</t>
  </si>
  <si>
    <t>BETES3 ERI DCT BKW/N0453F370 DCT NOOKS/N0462F360 DCT WOPNR Q93 DEBRL/N0455F370 Q93 EBAYY/N0461F360 Q93 LINEY Y262 LULLS Y196 CANOA UB879 WALKY 2205N08546W 2138N08608W 2133N08612W 2125N08621W 2124N08622W 2117N08649W 2117N08650W 2112N08701W 2111N08702W T30R8 UN532 RW12L</t>
  </si>
  <si>
    <t>2151N08557W</t>
  </si>
  <si>
    <t>N7827A</t>
  </si>
  <si>
    <t>2302N09554W DCT 2252N09547W 2241N09531W 2228N09507W 2224N09500W 2220N09455W 2220N09454W 2220N09453W 2215N09446W XUDUN BEPOR BUBUN 2113N08721W UN528 UN529 UN532 RW12L</t>
  </si>
  <si>
    <t>2223N09459W</t>
  </si>
  <si>
    <t>GOTAS 1926N09501W 1928N09421W PERGO XUDUN 2120N08816W 2120N08813W UN505 UN528 UN529 UN532 RW12L</t>
  </si>
  <si>
    <t>N36472</t>
  </si>
  <si>
    <t>JCOBY4 SCOOB DCT PAACK Q97 JEVED/N0485F300 Q97 WOPNR/N0480F320 Q97 DEBRL/N0475F330 Q97 EBAYY/N0474F340 Q93 LINEY Y262 LULLS Y196 CANOA UB879 NOSAT HACHO LETIS APMUS UN500 UN522 UN515 2112N08658W 2113N08659W 2113N08700W UN529 UN532 RW12L</t>
  </si>
  <si>
    <t>N127AA</t>
  </si>
  <si>
    <t>ICONS8 NOOKS DCT CAE DCT TAALN Q83 JEVED DCT WOPNR Q93 PRMUS DCT OMN DCT TIRCO DCT KARTR DCT LULLS DCT CANOA UB879 NOSAT 2154N08600W 2134N08614W UN500 UN522 UN515 2112N08657W 2113N08658W 2112N08702W 2111N08701W 2110N08701W 2108N08700W UN532 RW12L</t>
  </si>
  <si>
    <t>VUH L207 MUSYL 2801N09406W 2759N09406W 2512N09354W 2245N09346W 2243N09346W 2236N09345W 2234N09342W 2228N09332W 2214N09302W 2211N09253W 2211N09251W 2203N09227W 2148N09147W 2138N09124W XUDUN XUDUN1A</t>
  </si>
  <si>
    <t>ETBOD2W ETBOD/N0457F380 UL577 MAMBI/N0362F220 UL577 ILUBA URVEN SEDAS 2036N08622W UN511 UN519 UN514 2103N08704W 2104N08706W 2106N08705W UN529 UN532 RW12L</t>
  </si>
  <si>
    <t>N588DT</t>
  </si>
  <si>
    <t>DCT WAVEY DCT EMJAY Q167 KALDA Q131 EARZZ/N0464F320 Q131 WAALT Y289 BAHAA DCT HIBAC AR17 VKZ/N0462F340 DCT LINEY Y262 LULLS Y196 CANOA UB879 NOSAT 2151N08603W 2145N08609W 2132N08614W UN500 UN522 UN515 2112N08657W 2113N08659W 2113N08700W 2111N08701W UN529 UN532 RW12L</t>
  </si>
  <si>
    <t>CLVIN3 STAZE DCT FLM J43 VXV DCT THRSR/N0471F320 DCT HONID DCT HEVVN DCT LAL/N0467F340 DCT FIPES/N0462F360 Q81 TUNSL Y196 CANOA UB879 NOSAT HACHO LETIS APMUS UN500 UN522 UN515 2112N08657W 2113N08658W UN529 UN532 RW12L</t>
  </si>
  <si>
    <t>ELURA DCT 2113N08943W BEPOR BUBUN 2113N08743W UN528 UN529 UN532 RW12L</t>
  </si>
  <si>
    <t>N562AV</t>
  </si>
  <si>
    <t>LLIX2A KOTIN UN653 ARORO/N0457F360 UN653 SPP/N0457F370 UM205 TEKUG/N0454F380 UM205 AMESI/N0457F360 UM205 SIGMA SIGMA2H</t>
  </si>
  <si>
    <t>N730QS</t>
  </si>
  <si>
    <t>MAYNR3 CANOA UB879 NOSAT HACHO LETIS APMUS UN500 UN522 UN515 ERDAM 2115N08702W 2114N08704W 2113N08705W UN528 UN529 UN532 RW12L</t>
  </si>
  <si>
    <t>MAYNR3 CANOA UB879 DUNOG 2335N08402W 2328N08410W 2327N08410W 2303N08424W NOSAT NOSAT1B</t>
  </si>
  <si>
    <t>N943AV</t>
  </si>
  <si>
    <t>1128N08028W/N0449F360 DCT SPP UM205 AMESI DCT 1720N08445W DCT ILUBA URVEN 2028N08610W UN511 UN519 UN514 ELINO EBMIS UN505 UN528 UN529 UN532 RW12L</t>
  </si>
  <si>
    <t>CGFJO</t>
  </si>
  <si>
    <t>DCT FAWNS DCT BUGSY DCT SYR DCT PSB DCT MOL DCT GSO DCT SLOJO Q103 EMCET/N0456F380 Q69 GURGE Q93 SUSYQ Q87 ZERBO/N0458F350 Q87 TIRCO/N0456F360 Q87 GOPEY Y262 TUNSL Y196 CANOA UB879 NOSAT HACHO LETIS APMUS 2114N08636W 2112N08637W 2111N08639W ERDAM RIDUG UN505 UN528 UN529 UN532 RW12L</t>
  </si>
  <si>
    <t>KANAL PAULE PAULE3H</t>
  </si>
  <si>
    <t>LIDAM UT23 COFRE 2152N09333W 2144N09158W 2142N09141W 2140N09118W XUDUN XUDUN1A</t>
  </si>
  <si>
    <t>N623JB</t>
  </si>
  <si>
    <t>CROWD8 HALLR DCT LBELL DCT CYY DCT KARTR/N0486F300 DCT TUNSL/N0482F320 Y196 CANOA/N0477F340 UB879 NOSAT HACHO LETIS APMUS 2110N08639W 2109N08641W 2113N08657W 2111N08704W UN528 UN529 UN532 RW12L</t>
  </si>
  <si>
    <t>1755N09649W 1751N09631W 1806N09542W 1804N09519W 1758N09418W 1758N09358W 1755N09327W PAULE PAULE3H</t>
  </si>
  <si>
    <t>1810N09522W</t>
  </si>
  <si>
    <t>N567UW</t>
  </si>
  <si>
    <t>DCT EARND DCT ELANR DCT EMMLY DCT ERECO DCT IIU DCT OMN DCT PHK/N0456F280 DCT EYW DCT CANOA UB879 NOSAT HACHO LETIS APMUS 2113N08637W 2112N08638W 2110N08640W 2114N08657W 2114N08700W 2111N08704W</t>
  </si>
  <si>
    <t>N1837S</t>
  </si>
  <si>
    <t>MATOL UT11 URTEL UT34 VOMAR VOMAR1A</t>
  </si>
  <si>
    <t>SIMAN3A SIMAN DCT MORLI DCT SPP/N0451F360 DCT TEKUG UM205 AMESI 1844N08546W 1856N08553W HURIN UN523 UN511 UN519 UN514 ELINO EBMIS UN505 UN528 UN529 UN532 RW12L</t>
  </si>
  <si>
    <t>1945N08616W</t>
  </si>
  <si>
    <t>TCLLG</t>
  </si>
  <si>
    <t>1911N09607W 1913N09504W 1928N09412W 1935N09310W 1938N09241W 1943N09235W PERGO XUDUN BEPOR BUBUN 2113N08724W 2113N08723W 2113N08719W 2116N08717W 2116N08716W UN528 UN529 UN532 RW12L</t>
  </si>
  <si>
    <t>N889NN</t>
  </si>
  <si>
    <t>DCT OOD DCT TEBEE DCT HAYDO DCT TRPOD Q409 CRPLR DCT EARZZ Q131 WAALT AR17 HIBAC DCT EYW DCT CANOA UB879 WALKY 2159N08556W 2153N08601W 2131N08619W 2113N08636W 2111N08638W UN515 ERDAM RIDUG UN505 UN528 UN529 UN532 RW12L MMUN 2108N08645W 2110N08643W 2111N08642W 2116N08647W 2119N08652W 2120N08653W 2119N08707W 2117N08710W UN505 UN528</t>
  </si>
  <si>
    <t>N337DN</t>
  </si>
  <si>
    <t>SMLTZ3 WALET DCT ZPLEN DCT OTK DCT CTY DCT PIE DCT KARTR/N0462F350 Q81 TUNSL/N0462F340 Y196 CANOA UB879 NOSAT NOSAT1B</t>
  </si>
  <si>
    <t>DCT ELVAE DCT NECCK DCT WHITE Q409 CRPLR DCT PAACK Q97 JEVED/N0485F300 Q97 WOPNR/N0479F320 Q97 KENLL/N0475F330 Q97 EBAYY/N0476F340 Q93 LINEY Y262 LULLS Y196 CANOA UB879 NOSAT NOSAT1B</t>
  </si>
  <si>
    <t>N924WN</t>
  </si>
  <si>
    <t>FSHUN4 PLUMR DCT DOWNN DCT RSW/N0457F390 DCT KARTR/N0472F360 DCT LULLS Y196 CANOA UB879 NOSAT NOSAT1B</t>
  </si>
  <si>
    <t>N36469</t>
  </si>
  <si>
    <t>NOTEN DCT 2313N09432W 2312N09432W 2304N09423W RUDMI XUDUN BEPOR BUBUN 2113N08725W UN528 UN529 UN532 RW12L</t>
  </si>
  <si>
    <t>NOTEN</t>
  </si>
  <si>
    <t>CFNWD</t>
  </si>
  <si>
    <t>BETES3 ERI DCT BKW/N0454F370 DCT NOOKS/N0460F360 DCT WOPNR Q93 DEBRL/N0454F370 Q93 EBAYY/N0459F360 Q93 LINEY Y262 LULLS Y196 CANOA UB879 NOSAT NOSAT1B</t>
  </si>
  <si>
    <t>FAWNS DCT BUGSY DCT SYR DCT PSB DCT MOL DCT GSO DCT SLOJO/N0470F340 DCT EFFAY Q83 JEVED Q97 WOPNR Q93 DEBRL/N0474F330 Q93 EBAYY/N0472F340 Q93 LINEY Y262 TUNSL Y196 CANOA UB879 NOSAT HACHO LETIS APMUS 2120N08632W 2118N08633W ERDAM RIDUG UN505 UN528 UN529 UN532 RW12L</t>
  </si>
  <si>
    <t>DUPLO 1824N09502W MTT 1806N09429W 1749N09258W 1756N09216W 1759N09204W PAULE UN530 UN519 UN514 2102N08703W 2104N08705W 2108N08707W 2109N08706W UN528 UN529 UN532 RW12L</t>
  </si>
  <si>
    <t>N66897</t>
  </si>
  <si>
    <t>FLYZA5 MUSYL L207 IPSEV UL207 LERIL UT11 URTEL UT34 VOMAR AGNIX EPNEL 2129N08720W UN528 UN529 UN532 RW12L</t>
  </si>
  <si>
    <t>CONLE5 SCOOB DCT PAACK Q97 DEBRL/N0468F350 Q97 EBAYY/N0472F360 Q93 LINEY Y262 LULLS Y196 CANOA UB879 NOSAT NOSAT1B</t>
  </si>
  <si>
    <t>N649FR</t>
  </si>
  <si>
    <t>SMLTZ3 WALET DCT ZPLEN DCT OTK DCT CTY DCT PIE DCT KARTR/N0454F340 Q81 TUNSL Y196 CANOA UB879 WALKY 2201N08555W 2149N08606W 2146N08609W ERDAM UN528 UN529 UN532 RW12L</t>
  </si>
  <si>
    <t>2157N08601W</t>
  </si>
  <si>
    <t>DCT WAVEY DCT EMJAY Q167 ZJAAY DCT KALDA Q131 PRONI/N0462F340 Q131 WAALT Y289 BAHAA DCT SAXXN Y262 LULLS Y196 CANOA UB879 NOSAT 2151N08606W 2149N08608W ERDAM 2112N08702W UN529 UN532 RW12L</t>
  </si>
  <si>
    <t>N8781Q</t>
  </si>
  <si>
    <t>DCT CMSKY DCT CARYN DCT CYBIL DCT PXV/N0479F310 DCT VLKNN Q116 DEEDA/N0474F350 DCT MOLIE Q79 FEMID/N0472F360 DCT TUNSL Y196 CANOA UB879 NOSAT HACHO 2138N08618W 2136N08620W ERDAM UN528 UN529 UN532 RW12L</t>
  </si>
  <si>
    <t>JTL945</t>
  </si>
  <si>
    <t>N945FS</t>
  </si>
  <si>
    <t>MATOL UT11 URTEL UT34 VOMAR AGNIX EPNEL 2129N08719W UN528 UN529 UN532 RW12L</t>
  </si>
  <si>
    <t>2118N08716W 2112N08715W 2102N08709W 2105N08707W 2102N08656W</t>
  </si>
  <si>
    <t>N355PU</t>
  </si>
  <si>
    <t>MAYNR3 CANOA UB879 NOSAT 2149N08607W 2147N08610W 2119N08653W 2109N08700W T30R8 RW12L</t>
  </si>
  <si>
    <t>MATOL 2340N09302W 2335N09243W VOMAR VOMAR1A</t>
  </si>
  <si>
    <t>SIMAN3A SIMAN DCT MORLI DCT SPP/N0461F360 DCT TEKUG UM205 SIGMA/N0389F220 SIGMA2H</t>
  </si>
  <si>
    <t>CGDDR</t>
  </si>
  <si>
    <t>MATOL 2353N09350W 2520N09607W 2510N09608W MATOL UT11 URTEL UT34 VOMAR VOMAR1A</t>
  </si>
  <si>
    <t>B764 BZE B764 ANEPU B764 DAXUM 2011N08704W TEFMO 2103N08706W O12R2 CUN</t>
  </si>
  <si>
    <t>N624JB</t>
  </si>
  <si>
    <t>SSOXS7 SSOXS Q167 RIFLE DCT HEADI Q97 KALDA Q131 ODAWG/N0461F300 Q131 PRONI/N0463F340 Q131 WAALT Y289 NRRSE/N0458F360 Y289 BAHAA DCT SAXXN Y262 LULLS Y196 CANOA UB879 NOSAT NOSAT1B</t>
  </si>
  <si>
    <t>N14512</t>
  </si>
  <si>
    <t>MATOL 2353N09350W 2520N09605W 2507N09607W MATOL UT11 URTEL 2229N09009W 2228N08952W 2229N08933W 2231N08911W 2232N08906W VOMAR VOMAR1A</t>
  </si>
  <si>
    <t>2144N09513W DCT 2132N09435W 2104N09321W 2104N09320W 2102N09312W XUDUN BEPOR BUBUN SCAHA KAROR 2113N08714W 2109N08702W</t>
  </si>
  <si>
    <t>SMLTZ3 WALET DCT ZPLEN DCT OTK DCT CTY DCT PIE DCT KARTR Q81 TUNSL/N0469F340 Y196 CANOA UB879 NOSAT NOSAT1B</t>
  </si>
  <si>
    <t>GOTAS 2011N09241W 2012N09240W 2014N09233W 2054N09002W 2055N08941W 2055N08936W S103 BEPOR BUBUN 2113N08733W 2120N08725W UN505 UN528 UN529 UN532 RW12L</t>
  </si>
  <si>
    <t>N800SV</t>
  </si>
  <si>
    <t>DCT DENNT DCT DARCY DCT DREGS DCT DUMGE DCT SCOTO DCT SWAPP Q79 FEMID/N0478F320 DCT TUNSL Y196 CANOA UB879 NOSAT HACHO LETIS APMUS UN500 UN522 UN515 ERDAM 2114N08705W 2109N08703W</t>
  </si>
  <si>
    <t>GOTAS 1916N09424W 1916N09406W 1916N09400W 2101N09017W 2104N09009W VOMAR AGNIX 2153N08742W 2150N08739W 2145N08734W EPNEL 2129N08720W 2128N08719W UN506 UN540 UN545 RW12R</t>
  </si>
  <si>
    <t>LIDAM 2150N09448W 2148N09416W 2147N09410W XUDUN 2118N08805W 2114N08716W UN529 UN532 RW12L</t>
  </si>
  <si>
    <t>2047N08659W 2052N08701W</t>
  </si>
  <si>
    <t>N17591</t>
  </si>
  <si>
    <t>DCT ELVAE DCT NECCK DCT WHITE Q409 CRPLR DCT PAACK Q97 ELLDE/N0479F320 Q97 KENLL/N0475F330 Q97 EBAYY/N0473F340 Q93 LINEY Y262 LULLS Y196 CANOA UB879 NOSAT HACHO LETIS APMUS UN500 UN522 UN515 ERDAM 2115N08701W 2113N08709W UN528 UN529 UN532 RW12L</t>
  </si>
  <si>
    <t>TIPPN5 DENST DCT SZW/N0474F350 DCT ENDEW Q81 KARTR/N0472F360 Q81 TUNSL Y196 CANOA UB879 NOSAT NOSAT1B</t>
  </si>
  <si>
    <t>LIDAM 2157N09447W 2156N09440W XUDUN BEPOR BUBUN SCAHA KAROR UN505 UN528 2109N08702W 2108N08701W 2106N08659W UN542 2102N08653W</t>
  </si>
  <si>
    <t>DRUSE5 BNA DCT LGC DCT HONID Q81 KARTR/N0467F360 DCT TUNSL Y196 CANOA UB879 NOSAT HACHO LETIS APMUS UN500 UN522 UN515 ERDAM 2115N08703W 2114N08704W UN529 UN532 RW12L</t>
  </si>
  <si>
    <t>1919N09505W 1923N09439W 1924N09435W PERGO XUDUN BEPOR 2114N08747W 2114N08737W 2113N08728W 2113N08724W UN528 UN529 UN532 RW12L</t>
  </si>
  <si>
    <t>RST1 ALO DCT IOW DCT STL/N0459F330 DCT MSL DCT DEEDA Q116 DEANR Q109 KNOST/N0468F340 M219 CIGAR DCT MINOW DCT NAVVL/N0469F350 L465 SHARQ/N0469F340 UM463 WALKY UB879 NOSAT NOSAT1B</t>
  </si>
  <si>
    <t>CCBAC</t>
  </si>
  <si>
    <t>TELE2F ISREN UM542 ATENO UL203 LIXAS UZ512 LIB DCT SIGMA OVGED 1950N08626W 1953N08627W 2050N08650W 2100N08701W 2101N08703W 2104N08703W 2106N08704W 2108N08702W T30R8 UN532 RW12L</t>
  </si>
  <si>
    <t>XAVUV</t>
  </si>
  <si>
    <t>LIDAM UT23 COFRE 2143N09250W XUDUN XUDUN1A</t>
  </si>
  <si>
    <t>N228JD</t>
  </si>
  <si>
    <t>2034N09531W 2026N09447W 2024N09417W 2008N09153W 2010N09133W 2047N08845W 2048N08839W CUN</t>
  </si>
  <si>
    <t>N838NN</t>
  </si>
  <si>
    <t>DCT EARND DCT ELANR DCT EMMLY DCT ERECO DCT IIU DCT OMN DCT PHK/N0441F280 DCT EYW DCT CANOA UB879 NOSAT HACHO LETIS APMUS UN500 UN522 UN515 ERDAM UN528 UN529 UN532 RW12L</t>
  </si>
  <si>
    <t>XAVUR</t>
  </si>
  <si>
    <t>1918N09515W 1919N09510W 1929N09429W 1932N09418W 1935N09413W PERGO XUDUN XUDUN1A</t>
  </si>
  <si>
    <t>N630JB</t>
  </si>
  <si>
    <t>FSHUN4 PLUMR DCT SHEEK Q118 FEMID/N0453F360 DCT KARTR DCT LULLS Y196 CANOA UB879 NOSAT HACHO LETIS APMUS ERDAM UN528 UN529 UN532 RW12L</t>
  </si>
  <si>
    <t>2214N09610W DCT 2213N09608W 2212N09603W 2150N09515W 2058N09301W 2058N09300W 2055N09253W 2056N09232W 2056N09231W 2056N09224W XUDUN BEPOR 2117N08802W UN528 UN529 UN532 RW12L</t>
  </si>
  <si>
    <t>NOVMA1X NOVMA L620 SAM M195 LORKU DCT COQUE DCT RIVAK/M084F380 DCT SIVIR DCT PITAX/N0478F390 DCT HIDRA/M084F390 DCT 42N020W DCT 39N030W/M084F400 DCT 36N040W DCT 32N050W DCT AMENO M593 GRATX/N0473F430 Y642 LULLS Y196 CANOA UB879 NOSAT HACHO LETIS 2122N08631W 2120N08632W 2118N08639W RIDUG UN505 UN528 UN529 UN532 RW12L</t>
  </si>
  <si>
    <t>KUXEM1R KUXEM P17 BEPHE DCT OSSEP DCT OXCUD DCT ZIPWE DCT INFEC DCT PEWBI DCT GAPLI/M083F380 DCT TAMEL DCT 46N015W DCT 44N020W DCT 40N030W DCT 37N040W DCT 33N050W DCT 30N060W/M084F400 DCT DUPOX M593 GRATX/N0483F400 Y642 LULLS Y196 CANOA UB879 NOSAT HACHO 2133N08622W LETIS APMUS ERDAM RIDUG UN505 UN528 UN529 UN532 RW12L</t>
  </si>
  <si>
    <t>DCT WAVEY DCT EMJAY Q167 ZJAAY DCT KALDA Q131 PRONI/N0458F360 Q131 WAALT Y289 BAHAA DCT SAXXN Y262 LULLS Y196 CANOA UB879 NOSAT HACHO LETIS APMUS 2117N08645W ERDAM UN528 UN529 UN532 RW12L</t>
  </si>
  <si>
    <t>1927N09602W 1945N09514W 2006N09411W 2028N09248W 2030N09242W 2056N09035W 2058N09028W 2058N09026W NA284 2116N08937W 2121N08922W 2116N08828W 2114N08739W UN528 UN529 UN532 RW12L</t>
  </si>
  <si>
    <t>N953AN</t>
  </si>
  <si>
    <t>GABAT 2348N09357W RADAS 2525N09622W VESKO URTEL 2217N08849W 2216N08847W 2215N08842W 2220N08831W 2221N08824W VOMAR AGNIX EPNEL 2133N08723W 2127N08718W UN528 UN529 UN532 RW12L</t>
  </si>
  <si>
    <t>2159N09502W 2157N09437W XUDUN XUDUN1A</t>
  </si>
  <si>
    <t>CTM DCT CUN</t>
  </si>
  <si>
    <t>N847DN</t>
  </si>
  <si>
    <t>SMLTZ3 WALET DCT ZPLEN DCT OTK DCT CTY DCT PIE DCT KARTR/N0472F350 Q81 TUNSL/N0472F340 Y196 CANOA UB879 NOSAT HACHO LETIS APMUS UN500 UN522 UN515 ERDAM 2113N08705W 2112N08705W UN528 UN529 UN532 RW12L</t>
  </si>
  <si>
    <t>LXJ546</t>
  </si>
  <si>
    <t>N546FX</t>
  </si>
  <si>
    <t>SEAGL IPSEV UL207 LIBOK 2337N09208W 2327N09203W 2227N08904W 2216N08844W VOMAR AGNIX EPNEL 2132N08722W 2128N08717W 2127N08715W UN528 UN529 UN532 RW12L</t>
  </si>
  <si>
    <t>VER 1851N09544W 1849N09541W MTT 1759N09423W 1752N09404W 1742N09334W 1747N09315W 1801N09253W 1803N09250W 1811N09237W 1823N09200W 1848N09042W PAULE 2011N08652W UN530 HURIN UN523 UN511 UN519 UN514 2104N08706W 2106N08706W 2108N08704W 2109N08703W UN545 CUN</t>
  </si>
  <si>
    <t>1833N09516W</t>
  </si>
  <si>
    <t>2124N09507W 2121N09449W PERGO 2122N08920W 2122N08919W 2123N08914W XUDUN 2119N08811W UN505 UN528 UN529 UN532 RW12L</t>
  </si>
  <si>
    <t>1910N09545W 1903N09534W 1851N09512W 1847N09507W 1856N09440W 1909N09404W 1911N09347W 1911N09342W 1905N09305W 1903N09235W 1902N09201W 1901N09155W 1901N09151W 1901N09138W 1901N09132W 1900N09119W 1900N09117W 1859N09108W 1912N09104W 1932N09058W 1938N08953W 1941N08929W PAULE UN530 2019N08641W 2039N08642W UN519 UN514 2105N08707W 2107N08706W 2109N08704W UN529 UN532 RW12L</t>
  </si>
  <si>
    <t>N17594</t>
  </si>
  <si>
    <t>DCT DENNT DCT DARCY DCT DREGS DCT DUMGE/N0470F310 DCT SCOTO DCT SWAPP Q79 IISLY/N0479F330 Q79 FEMID/N0478F340 DCT TUNSL Y196 CANOA UB879 NOSAT HACHO LETIS APMUS UN500 UN522 UN515 2112N08657W 2109N08659W 2108N08659W 2107N08659W UN532 RW12L</t>
  </si>
  <si>
    <t>1929N09547W 1950N09436W 1952N09430W 2051N09113W 2053N09107W 2059N09033W 2100N09025W 2102N09015W 2104N09008W 2107N08957W 2108N08955W 2108N08954W 2120N08916W 2122N08911W XUDUN BEPOR BUBUN SCAHA UN528 UN529 UN532 RW12L</t>
  </si>
  <si>
    <t>1939N09459W</t>
  </si>
  <si>
    <t>XOTUG 2430N09547W 2509N09525W GABAT 2346N09332W 2331N09255W 2327N09243W 2232N09026W VOMAR AGNIX EPNEL 2131N08721W UN528 UN529 UN532 RW12L</t>
  </si>
  <si>
    <t>GABAT</t>
  </si>
  <si>
    <t>N121AN</t>
  </si>
  <si>
    <t>ICONS8 NOOKS DCT SAV DCT CRG DCT RSW/N0468F330 DCT FIPES/N0466F340 DCT WIGNA DCT LULLS DCT CANOA UB879 NOSAT HACHO LETIS APMUS UN500 UN522 UN515 2114N08700W 2111N08702W 2109N08702W UN529 UN532 RW12L</t>
  </si>
  <si>
    <t>2411N09615W 2250N09359W 2245N09351W 2136N09035W 2135N09033W 2133N09026W XUDUN BEPOR 2117N08802W UN505 UN528 UN529 UN532 RW12L</t>
  </si>
  <si>
    <t>LXJ608</t>
  </si>
  <si>
    <t>KMMU</t>
  </si>
  <si>
    <t>N608FX</t>
  </si>
  <si>
    <t>NOSAT HACHO LETIS 2130N08625W 2122N08649W 2119N08702W 2114N08705W UN528 UN529 UN532 RW12L</t>
  </si>
  <si>
    <t>N161AA</t>
  </si>
  <si>
    <t>ICONS8 NOOKS DCT SAV DCT CRG DCT RSW/N0468F330 DCT FIPES/N0466F340 DCT WIGNA DCT LULLS DCT CANOA UB879 MUPKI 2227N08534W NOSAT HACHO LETIS 2127N08627W 2120N08652W 2119N08658W 2112N08702W UN529 UN532 RW12L</t>
  </si>
  <si>
    <t>1931N09534W 1938N09506W 1941N09500W PERGO 2121N08929W 2124N08920W 2127N08912W 2127N08909W 2125N08903W XUDUN BEPOR BUBUN SCAHA UN528 UN529 UN532 RW12L</t>
  </si>
  <si>
    <t>N978CC</t>
  </si>
  <si>
    <t>NOSAT HACHO LETIS APMUS UN500 UN522 UN515 ERDAM 2114N08703W 2110N08702W UN529 UN532 RW12L</t>
  </si>
  <si>
    <t>CONLE5 SCOOB DCT PAACK Q97 ELMSZ/N0480F320 Q97 KENLL/N0474F350 Q97 EBAYY/N0472F360 Q93 LINEY Y262 LULLS Y196 CANOA UB879 MUPKI 2226N08532W 2226N08550W 2200N08530W 2156N08535W 2155N08543W NOSAT HACHO LETIS APMUS UN500 UN522 UN515 2113N08658W 2111N08702W UN529 UN532 RW12L</t>
  </si>
  <si>
    <t>N309UL</t>
  </si>
  <si>
    <t>MATOL 2353N09350W 2458N09618W MATOL UT11 URTEL 2219N08905W 2218N08859W 2158N08757W UN505 UN528 UN529 UN532 RW12L</t>
  </si>
  <si>
    <t>N990AU</t>
  </si>
  <si>
    <t>GABAT 2348N09357W 2559N09711W 2552N09715W GABAT UT22 MARUS 2135N09014W 2132N09009W 2131N08956W 2131N08939W VETRI 2125N08828W 2125N08827W 2122N08818W 2116N08729W UN528 UN529 UN532 RW12L</t>
  </si>
  <si>
    <t>ELOGO 1845N09500W 1920N09247W 2021N09112W 2025N09106W 2152N08827W 2155N08820W 2154N08752W UN505 UN528 UN529 UN532 RW12L</t>
  </si>
  <si>
    <t>N948AN</t>
  </si>
  <si>
    <t>MAYNR3 CANOA UB879 NOSAT HACHO LETIS APMUS UN500 UN522 UN515 2112N08657W 2110N08700W 2108N08700W UN532 RW12L</t>
  </si>
  <si>
    <t>2057N08651W 2051N08651W 2051N08657W 2052N08648W L25 2054N08657W</t>
  </si>
  <si>
    <t>2248N09816W 2059N09409W 2057N09405W PERGO 2117N08931W 2114N08917W 2108N08906W 2107N08904W 2102N08854W 2106N08843W 2109N08836W 2109N08825W 2113N08726W 2113N08724W 2113N08714W UN528 UN529 UN532 RW12L</t>
  </si>
  <si>
    <t>2122N09459W</t>
  </si>
  <si>
    <t>GABAT 2348N09357W 2541N09657W 2538N09706W 2515N09626W 2517N09735W 2403N09417W 2343N09324W 2145N08911W 2144N08908W 2138N08852W 2137N08849W 2122N08840W 2123N08838W IGSAR 2118N08826W 2114N08725W 2114N08721W 2114N08716W UN528 UN529 UN532 RW12L</t>
  </si>
  <si>
    <t>JCOBY4 SCOOB DCT PAACK Q97 JEVED/N0488F280 Q97 KENLL/N0486F290 Q97 EBAYY/N0487F300 Q93 FOBIN/N0477F340 Q93 LINEY Y262 LULLS Y196 CANOA UB879 NOSAT HACHO LETIS APMUS UN500 UN522 UN515 ERDAM 2114N08704W 2111N08705W UN528 UN529 UN532 RW12L</t>
  </si>
  <si>
    <t>N8701Q</t>
  </si>
  <si>
    <t>AXOMU DCT 2054N09354W 2054N09349W 2059N09252W 2059N09246W 2138N09006W 2141N08940W 2143N08916W 2157N08828W 2157N08827W EPNEL ODLAR VIKSI UN505 UN528 UN529 UN532 RW12L</t>
  </si>
  <si>
    <t>TGZ V51 SAXAV 1718N09200W 1723N09132W 1726N09117W PAULE UN530 HURIN UN523 UN511 UN519 UN514 ELINO 2106N08709W 2109N08709W 2109N08708W 2110N08707W UN528 UN529 UN532 RW12L</t>
  </si>
  <si>
    <t>N892DN</t>
  </si>
  <si>
    <t>2551N09727W GABAT 2550N09727W 2345N09354W 2349N09340W 2339N09314W 2141N08903W 2132N08857W 2118N08857W 2111N08859W 2104N08842W 2107N08835W BUBUN SCAHA KAROR UN505 UN528 UN529 UN532 RW12L</t>
  </si>
  <si>
    <t>2347N09357W</t>
  </si>
  <si>
    <t>N934AG</t>
  </si>
  <si>
    <t>NAGEL2W NAGEL DCT 1712N08808W ANEPU 1827N08754W 1851N08806W 1857N08812W PAULE UN530 HURIN UN523 UN511 UN519 UN514 ELINO 2105N08707W 2106N08708W 2110N08708W 2111N08707W UN528 UN529 UN532 RW12L</t>
  </si>
  <si>
    <t>2211N09600W 2207N09538W 2149N09316W 2147N09308W 2144N09251W 2142N09241W 2143N09048W 2139N09034W 2139N09006W 2139N08942W 2145N08901W 2147N08847W 2203N08810W 2204N08808W 2216N08759W 2217N08749W 2217N08748W 2212N08749W UN505 UN528 UN529 UN532 RW12L</t>
  </si>
  <si>
    <t>GABAT 2348N09357W 2543N09546W 2415N09413W 2347N09336W LERIL 2301N09137W 2247N09103W 2244N09055W 2235N09032W 2219N09010W 2224N09006W 2204N08911W 2200N08900W 2157N08850W 2154N08840W 2153N08835W AGNIX EPNEL 2132N08722W UN528 UN529 UN532 RW12L</t>
  </si>
  <si>
    <t>XAVSP</t>
  </si>
  <si>
    <t>1936N09724W 1947N09533W 1957N09457W 2008N09425W 2010N09418W 2105N09036W 2154N08832W 2157N08826W AGNIX EPNEL 2138N08727W 2136N08726W UN529 UN532 RW12L</t>
  </si>
  <si>
    <t>N4304</t>
  </si>
  <si>
    <t>TOBK1S VASIL UL423 PULOX/N0459F340 DCT ARORO DCT PML/N0458F360 UN653 SPP UM205 TEKUG UM205 SIGMA OVGED ILONI 2019N08634W UN519 UN514 ELINO 2107N08706W UN529 UN532 RW12L</t>
  </si>
  <si>
    <t>SIMAN3A SIMAN DCT MORLI/N0452F360 DCT SPP DCT TEKUG UM205 SIGMA/N0375F220 OVGED 1956N08627W 2000N08628W UN519 UN514 ELINO 2108N08706W UN529 UN532 RW12L</t>
  </si>
  <si>
    <t>TGZ V51 SAXAV 1707N09224W 1717N09148W 1720N09118W 1722N09110W 1733N09056W 1756N09021W 1822N08946W 1825N08939W PAULE UN530 2014N08649W CZ25 UN519 UN514 2104N08706W 2107N08704W UN529 UN532 RW12L</t>
  </si>
  <si>
    <t>N8720L</t>
  </si>
  <si>
    <t>2615N09736W 2501N09725W 2446N09723W 2438N09723W 2255N09319W 2248N09302W 2215N08851W EPNEL ODLAR VIKSI UN505 UN528 UN529 UN532 RW12L</t>
  </si>
  <si>
    <t>2324N09427W</t>
  </si>
  <si>
    <t>DCT AUR DCT VILDA DCT JERON DCT AMINU DCT CTM UG765 MARID/N0458F240 UG765 PAULE UN530 UN511 UN519 UN514 ELINO 2108N08707W UN528 UN529 UN532 RW12L</t>
  </si>
  <si>
    <t>N37538</t>
  </si>
  <si>
    <t>MATOL UT11 URTEL UT34 VOMAR AGNIX EPNEL 2132N08722W 2129N08720W UN505 UN528 UN529 UN532 RW12L</t>
  </si>
  <si>
    <t>SBI L208 DUTNA 2426N09118W ODKOT VOMAR AGNIX EPNEL 2134N08723W 2129N08719W UN528 UN529 UN532 RW12L</t>
  </si>
  <si>
    <t>N7749B</t>
  </si>
  <si>
    <t>VUH L207 IPSEV UL207 LERIL UT11 URTEL UT34 VOMAR AGNIX EPNEL 2133N08723W 2129N08720W UN505 UN528 UN529 UN532 RW12L</t>
  </si>
  <si>
    <t>2214N09642W 2152N09331W 2140N09255W 2133N09240W 2124N09217W 2125N09145W 2125N09136W 2201N08835W 2204N08824W 2209N08806W VOMAR AGNIX EPNEL 2130N08720W 2127N08717W UN528 UN529 UN532 RW12L</t>
  </si>
  <si>
    <t>2205N09459W</t>
  </si>
  <si>
    <t>2056N08657W 2051N08700W 2051N08702W 2052N08658W 2052N08702W 2051N08659W 2052N08701W</t>
  </si>
  <si>
    <t>2212N09518W 2156N09259W 2156N09251W 2207N09150W 2208N09137W VOMAR AGNIX EPNEL 2130N08717W 2128N08715W UN529 UN532 RW12L</t>
  </si>
  <si>
    <t>2209N09459W</t>
  </si>
  <si>
    <t>1937N09508W 1937N09506W 1940N09441W 1953N09427W 1958N09415W 2007N09350W 2014N09330W 2015N09327W 2208N08813W 2211N08809W 2211N08804W VOMAR 2203N08751W UN528 UN529 UN532 RW12L</t>
  </si>
  <si>
    <t>CGNRC</t>
  </si>
  <si>
    <t>KMKC</t>
  </si>
  <si>
    <t>MATOL UT11 URTEL 2213N08824W 2212N08823W 2216N08813W VOMAR 2210N08754W 2206N08749W UN528 UN529 UN532 RW12L</t>
  </si>
  <si>
    <t>XAVLX</t>
  </si>
  <si>
    <t>GOTAS 1926N09457W 1945N09430W PERGO 2147N08840W 2212N08820W 2217N08806W 2216N08756W 2215N08755W 2209N08752W 2205N08749W 2140N08729W 2137N08728W 2131N08724W UN528 UN529 UN532 RW12L</t>
  </si>
  <si>
    <t>NANJO3U ULAPO DCT 1719N08600W SIGMA SIGMA2H</t>
  </si>
  <si>
    <t>N392DA</t>
  </si>
  <si>
    <t>2207N09459W 2204N09446W 2209N08854W 2209N08853W 2222N08811W 2226N08802W 2224N08758W 2226N08753W 2225N08747W 2222N08745W 2219N08743W 2216N08740W 2155N08731W 2149N08725W 2135N08710W UN528 UN529 UN532 RW12L</t>
  </si>
  <si>
    <t>2207N09459W</t>
  </si>
  <si>
    <t>2105N09623W 2107N09538W 2112N09416W 2116N09332W 2117N09257W 2120N09211W 2127N09119W 2118N09018W MD603 2114N08949W 2111N08933W 2111N08929W 2108N08856W 2108N08851W 2108N08841W 2108N08840W 2109N08841W 2109N08826W 2109N08822W 2113N08814W 2116N08809W UN528 UN529 UN532 RW12L</t>
  </si>
  <si>
    <t>2113N09459W</t>
  </si>
  <si>
    <t>N930AV</t>
  </si>
  <si>
    <t>TOBK1S VASIL UL423 PULOX DCT ARORO DCT PML UN653 SPP UM205 AMESI UN519 UN514 ELINO UN528 UN529 UN532 RW12L</t>
  </si>
  <si>
    <t>2054N08657W 2045N08655W 2044N08659W 2048N08659W SR39</t>
  </si>
  <si>
    <t>GOTAS PERGO 2119N08938W 2120N08934W 2138N08759W 2138N08754W UN528 UN529 UN532 RW12L</t>
  </si>
  <si>
    <t>MATOL UT11 URTEL 2223N08954W 2223N08952W 2214N08939W 2211N08933W 2207N08921W 2203N08902W 2149N08810W 2149N08808W 2146N08758W UN505 UN528 UN529 UN532 RW12L</t>
  </si>
  <si>
    <t>CCBFS</t>
  </si>
  <si>
    <t>TELE2F ISREN UL780 UGUPI/N0445F360 UL780 TBG UN420 SPP/N0443F370 UM205 TEKUG/N0444F360 UM205 SIGMA OVGED 1954N08627W 2047N08649W ELINO EBMIS UN505 UN528 UN529 UN532 RW12L</t>
  </si>
  <si>
    <t>1937N09512W 1941N09500W 2115N08950W 2141N08854W AXIDO 2145N08827W MOBAN 2148N08821W 2148N08812W 2147N08809W 2146N08801W 2134N08736W 2122N08731W UN505 UN528 UN529 UN532 RW12L</t>
  </si>
  <si>
    <t>AAL2060</t>
  </si>
  <si>
    <t>N998NN</t>
  </si>
  <si>
    <t>DCT 1037N08527W DCT 1053N08553W DCT 1319N09018W DCT 1631N09022W 1636N09018W 1850N08818W 1907N08751W 1921N08744W 1929N08735W 1930N08733W 1936N08719W 1941N08702W 2022N08655W UN519 UN514 ELINO EBMIS UN505 UN528 UN529 UN532 RW12L</t>
  </si>
  <si>
    <t>1759N08904W</t>
  </si>
  <si>
    <t>XAUTR</t>
  </si>
  <si>
    <t>SR22</t>
  </si>
  <si>
    <t>CTM G765 ANADI 1942N08729W TEFMO ELINO UN540 CN00</t>
  </si>
  <si>
    <t>NOVMA L620 SAM N19 ADKIK DCT JOZMA DCT GAPLI/M082F340 DCT OMOKO/M082F340 DCT 45N020W/M082F360 41N030W 37N040W 3230N05000W/M082F380 DCT AMENO M593 DUPOX/M082F400 M593 GRATX Y642 JITGO/N0472F400 Y642 LULLS DCT CANOA UB879 MUPKI/N0470F380 UB879 NOSAT HACHO LETIS 2129N08632W RIDUG UN528 UN529 UN532 RW12L</t>
  </si>
  <si>
    <t>2206N09519W 2207N09456W 2201N09401W 2207N09346W 2208N09338W 2209N08914W 2208N08909W AGNIX 2149N08738W SUTIP UN505 UN528 UN529 UN532 RW12L</t>
  </si>
  <si>
    <t>2211N09459W</t>
  </si>
  <si>
    <t>ECMLT</t>
  </si>
  <si>
    <t>BARDI DCT RIVRO DCT ERPES/M084F380 DCT 39N020W 37N030W 35N040W 33N045W 31N050W/M084F400 DCT AMENO/M084F400 DCT LFANO M595 MILLE DCT BNTTZ BR53V ZQA R628 PEKRE/N0488F400 DCT LULLS DCT CANOA UB879 NOSAT 2148N08608W 2122N08648W RIDUG UN505 UN528 UN529 UN532 RW12L</t>
  </si>
  <si>
    <t>PEECE6 MUSYL L207 IPSEV 2429N09232W 2420N09227W VOMAR 2204N08751W 2155N08737W UN528 UN529 UN532 RW12L</t>
  </si>
  <si>
    <t>XAVIU</t>
  </si>
  <si>
    <t>MATOL 2341N09320W 2336N09306W 2211N08806W 2209N08755W 2205N08739W 2203N08736W 2141N08723W 2126N08712W UN540 UN545 CN00</t>
  </si>
  <si>
    <t>XAJGQ</t>
  </si>
  <si>
    <t>MX800 SSR51 MX839 MX840 USBAN 1848N09851W 1825N09839W 1806N09829W 1759N09741W 1803N09717W DANIS UT65 NAKAM 1935N08817W 1937N08809W 1943N08758W 1946N08755W 1948N08753W 2011N08741W 2030N08733W ELINO UN529 UN532 RW12L</t>
  </si>
  <si>
    <t>1823N09518W</t>
  </si>
  <si>
    <t>VIV2239</t>
  </si>
  <si>
    <t>MATOL UT11 URTEL 2209N08802W 2208N08759W 2200N08736W 2155N08723W UN528 UN529 UN532 RW12L</t>
  </si>
  <si>
    <t>KERGA1B KERGA UJ81 ITBEN UJ38 CVM UJ15 TAM 2248N09633W 2219N09452W 2211N09420W 2134N08940W 2131N08922W 2139N08830W 2144N08826W 2145N08821W 2150N08802W 2157N08753W 2201N08748W 2200N08745W 2201N08740W 2157N08730W 2156N08725W 2152N08722W UN528 UN529 UN532 RW12L</t>
  </si>
  <si>
    <t>1952N09608W 2028N09314W 2205N08808W 2209N08731W 2207N08715W 2204N08707W 2158N08659W 2148N08701W UN532 RW12L</t>
  </si>
  <si>
    <t>DARTZ9 TNV DCT VUH L207 IPSEV UL207 X207 2351N09214W 2344N09212W 2248N09048W 2246N09044W 2214N08810W 2211N08736W 2210N08729W 2207N08714W 2201N08705W 2200N08707W UN532 RW12L</t>
  </si>
  <si>
    <t>BETES3 AIRRA Q103 DANCO/N0469F340 Q103 SLOJO DCT EFFAY Q83 JEVED Q97 WOPNR Q93 DEBRL/N0475F330 Q93 EBAYY/N0473F340 Q93 LINEY Y262 TUNSL Y196 CANOA UB879 NOSAT HACHO LETIS APMUS UN500 UN522 UN515 2112N08656W 2110N08659W 2107N08700W UN532 RW12L</t>
  </si>
  <si>
    <t>N379DA</t>
  </si>
  <si>
    <t>BANNG3 LUCKK DCT BULZI DCT HEVVN/N0478F310 DCT PLYER DCT ENDEW/N0471F350 Q81 TUNSL/N0466F360 Y196 CANOA UB879 NOSAT HACHO LETIS APMUS 2117N08646W 2112N08658W UN529 UN532 RW12L</t>
  </si>
  <si>
    <t>GLADZ4 LULLS Y196 CANOA B879 NOSAT HACHO LETIS ERDAM UN529 UN532 RW12L</t>
  </si>
  <si>
    <t>GOTAS PERGO 2132N08908W 2153N08745W 2157N08743W 2200N08736W 2155N08720W 2153N08718W 2150N08714W 2149N08713W 2147N08711W UN528 UN529 UN532 RW12L</t>
  </si>
  <si>
    <t>N43TP</t>
  </si>
  <si>
    <t>MATOL UT11 URTEL 2219N08901W 2213N08825W 2212N08739W 2212N08727W 2206N08720W 2204N08720W B12L2 UN532 RW12L</t>
  </si>
  <si>
    <t>UJ9 CME 1847N09131W PERGO VOMAR 2209N08723W 2208N08719W 2204N08715W 2157N08717W UN528 UN529 UN532 RW12L</t>
  </si>
  <si>
    <t>ELURA 2043N09330W 2045N09314W 2159N08832W 2204N08808W 2204N08753W 2205N08750W 2201N08720W 2200N08717W 2141N08713W UN529 UN532 RW12L</t>
  </si>
  <si>
    <t>S1Z CZ02 2031N08652W 2043N08658W TEFMO 2048N08658W 2049N08657W 2058N08658W 2102N08659W 2103N08659W L0 CN00</t>
  </si>
  <si>
    <t>MATOL UT11 URTEL 2220N08837W 2215N08750W 2215N08749W 2217N08733W 2159N08713W 2127N08706W 2124N08705W UN529 UN532 RW12L</t>
  </si>
  <si>
    <t>GOTAS PERGO 2141N08852W 2204N08731W 2209N08722W 2205N08715W 2131N08707W 2130N08707W UN529 UN532 RW12L</t>
  </si>
  <si>
    <t>DUTRO 1955N09432W 1957N09427W LCL5 2155N08820W 2210N08732W 2211N08730W 2208N08715W 2207N08714W 2203N08711W 2159N08708W 2151N08706W 2136N08706W 2119N08704W 2118N08704W UN529 F12L RW12L</t>
  </si>
  <si>
    <t>DANRI</t>
  </si>
  <si>
    <t>SOBRA3U SOBRA Y180 NISIV/N0482F330 Y180 DIK UN857 TOLVU DCT RAPOR DCT GIMER DCT ESTOC DCT AMJUS/N0477F350 DCT DITAL DCT GODIX DCT DIDAK DCT KURIS DCT TERPO DCT ERIGA DCT AZFIC DCT LOTEE DCT PETEK DCT BANAL/M082F360 DCT 40N020W 3730N03000W 35N040W 3130N05000W DCT AMENO/M082F380 DCT LFANO/M082F400 M595 MILLE DCT ZQA/N0473F400 DCT TANIA/N0477F390 UR628 UVA/N0481F380 UR628 UHA UR522 FRANT NOSAT 2152N08605W 2149N08608W 2124N08646W UN709 UN528 UN529 UN532 RW12L</t>
  </si>
  <si>
    <t>EIXIN</t>
  </si>
  <si>
    <t>ESINO Z924 ABIDU DCT EPIKU/N0490F340 DCT GINOX DCT KIFMI DCT ELVOP DCT MUREN/N0490F350 M601 BCN DCT ANTON DCT XIKEN DCT OSLAP N975 CCS DCT ORVED DCT MOMAS DCT ORSOS DCT LAZET/N0490F370 DCT KOMUT/M085F360 DCT 37N020W DCT 36N025W DCT 35N030W DCT 34N040W DCT 31N050W DCT AMENO/M085F380 M593 GRATX/N0494F380 Y642 LULLS DCT CANOA UB879 NOSAT HACHO LETIS APMUS 2115N08635W ERDAM UN540 RW30L</t>
  </si>
  <si>
    <t>N398AB</t>
  </si>
  <si>
    <t>GOTAS PERGO 2141N08852W 2152N08753W 2156N08734W ODLAR VIKSI UN505 UN528 UN529 UN532 RW12L</t>
  </si>
  <si>
    <t>HP9819</t>
  </si>
  <si>
    <t>SIMAN3A SIMAN DCT MORLI DCT SPP DCT TEKUG UM205 SIGMA/N0389F220 SIGMA2H</t>
  </si>
  <si>
    <t>1936N09812W 2018N09428W 2020N09419W 2102N09056W XUDUN BEPOR BUBUN 2113N08742W UN540 UN545 RW12R</t>
  </si>
  <si>
    <t>GOTAS 2107N09010W XUDUN BEPOR 2113N08730W UN545 RW12R</t>
  </si>
  <si>
    <t>MATOL 2352N09348W 2303N09058W 2241N09010W 2120N08725W 2108N08708W UN545 RW12R</t>
  </si>
  <si>
    <t>2202N09839W 2135N09520W 2126N09406W 2127N09141W 2115N08806W UN540 UN545 RW12R</t>
  </si>
  <si>
    <t>2132N09459W</t>
  </si>
  <si>
    <t>GOTAS 1955N09316W 2108N08843W 2111N08834W 2117N08746W 2121N08733W 2116N08709W UN304 UN632</t>
  </si>
  <si>
    <t>2025N09459W 2111N08809W 2112N08802W 2113N08744W 2115N08726W UN506 CUN</t>
  </si>
  <si>
    <t>1928N09504W 1931N09457W 2059N08951W 2101N08944W 2113N08744W 2117N08728W UN506 UN540 UN545 RW12R</t>
  </si>
  <si>
    <t>VESKO UT11 MATOL 2317N09207W 2221N08942W 2136N08800W 2133N08743W UN506 UN540 UN545 RW12R</t>
  </si>
  <si>
    <t>1924N09819W 2048N09135W BUBUN SCAHA KAROR UN506 UN540 UN545 RW12R</t>
  </si>
  <si>
    <t>1936N09811W XUDUN BEPOR 2117N08803W UN545 RW12R</t>
  </si>
  <si>
    <t>VIV2245</t>
  </si>
  <si>
    <t>VESKO UT11 MATOL 2325N09240W XUDUN XUDN1A</t>
  </si>
  <si>
    <t>1937N09804W 2107N09005W ISA17 BUBUN SCAHA KAROR UN506 UN540 UN545 RW12R MMUN 2100N08652W 2056N08651W SR33 2058N08706W ELINO O12R2</t>
  </si>
  <si>
    <t>DCT AMESI UM205 SIGMA OVGED 1954N08631W ELINO UN540 UN545 RW12R</t>
  </si>
  <si>
    <t>N67845</t>
  </si>
  <si>
    <t>VESKO UT11 MATOL 2341N09319W VOMAR AGNIX EPNEL 2135N08728W UN506 UN540 UN545 RW12R</t>
  </si>
  <si>
    <t>ATOVO3A ATOVO UW5 CBA UW16 LAR UT691 GEKAL UL650 ELASA/M081F380 UL302 ASEPU/M081F360 UL302 IREMI/M080F360 UL302 ILMAR/N0473F380 UM542 ISREN/N0467F400 DCT GYV UM659 LODUN UL318 RADIM 1750N08646W 1934N08623W ELINO UN540 UN545 RW12R</t>
  </si>
  <si>
    <t>1937N08624W</t>
  </si>
  <si>
    <t>N631FR</t>
  </si>
  <si>
    <t>DARTZ9 TNV DCT SBI A766 LAURL/N0457F350 A766 KELPP 2436N08956W VOMAR AGNIX 2141N08730W 2130N08721W UN529 UN532 RW12L</t>
  </si>
  <si>
    <t>VSA UJ9 AGAVE 1823N09215W 2039N08918W 2041N08915W 2101N08811W UN540 UN545 RW12R</t>
  </si>
  <si>
    <t>XAVGB</t>
  </si>
  <si>
    <t>S10 S101 2117N08839W 2119N08832W 2116N08812W UN540 UN545 RW12R</t>
  </si>
  <si>
    <t>1929N09749W XUDUN BEPOR BUBUN 2113N08726W 2113N08723W UN528 UN529 UN532 RW12L</t>
  </si>
  <si>
    <t>MATOL XUDUN XUDUN1A</t>
  </si>
  <si>
    <t>1939N09755W XUDUN BEPOR 2115N08752W 2115N08750W 2114N08726W UN528 UN529 UN532 RW12L</t>
  </si>
  <si>
    <t>N655FR</t>
  </si>
  <si>
    <t>CHUUC6 ARG DCT LIT DCT EIC/N0453F330 DCT SBI A766 KEHLI VOMAR 2202N08751W 2201N08749W 2127N08721W UN528 UN529 UN532 RW12L</t>
  </si>
  <si>
    <t>1921N09728W XUDUN 2121N08821W 2121N08819W UN505 UN528 UN529 UN532 RW12L</t>
  </si>
  <si>
    <t>1925N09757W XUDUN 2121N08822W 2121N08820W 2116N08729W UN528 UN529 UN532 RW12L</t>
  </si>
  <si>
    <t>MATOL UT11 URTEL 2214N08831W 2159N08755W 2159N08753W 2157N08750W 2157N08749W 2156N08748W 2129N08723W UN540 L0 RW12L</t>
  </si>
  <si>
    <t>N132AN</t>
  </si>
  <si>
    <t>DCT OOD DCT TEBEE DCT HAYDO DCT TRPOD Q409 CRPLR DCT PAACK Q97 ELLDE/N0464F340 Q97 DEBRL/N0451F350 Q97 EBAYY/N0449F360 Q93 LINEY Y262 LULLS DCT CANOA UB879 MUPKI 2157N08504W 2148N08510W 2138N08517W 2132N08521W 2114N08536W 2113N08538W 2108N08615W 2107N08618W ERDAM RIDUG UN505 UN528 UN529 UN532 RW12L</t>
  </si>
  <si>
    <t>2113N08537W</t>
  </si>
  <si>
    <t>S10 S101 S102 2108N08841W 2111N08809W 2112N08807W 2113N08717W KAROR UN529 UN532 RW12L</t>
  </si>
  <si>
    <t>CGEJL</t>
  </si>
  <si>
    <t>BETES3 AIRRA Q103 SLOJO/N0473F340 DCT EFFAY Q83 JEVED Q97 WOPNR Q93 DEBRL/N0472F350 Q93 MALET/N0466F370 Q93 EBAYY/N0462F380 Q93 LINEY Y262 TUNSL Y196 CANOA UB879 MUPKI 2214N08458W 2206N08503W 2140N08518W 2135N08521W 2123N08527W 2112N08533W 2108N08543W 2107N08603W 2107N08606W ERDAM UN528 UN529 UN532 RW12L</t>
  </si>
  <si>
    <t>2109N08535W</t>
  </si>
  <si>
    <t>N77571</t>
  </si>
  <si>
    <t>FLYZA5 KELPP A766 KEHLI 2426N08950W 2417N08950W 2409N08949W VOMAR AGNIX EPNEL ODLAR 2120N08713W 2118N08712W UN529 UN532 RW12L</t>
  </si>
  <si>
    <t>RACER8 DOSOA DCT HITUG/N0468F350 DCT MRSSH DCT SBI L208 DUTNA VOMAR AGNIX EPNEL ODLAR 2123N08714W UN529 UN532 RW12L</t>
  </si>
  <si>
    <t>LIDAM DCT COFRE 2122N08826W 2121N08823W 2116N08733W UN529 UN532 RW12L</t>
  </si>
  <si>
    <t>VESKO UT11 URTEL 2230N09013W 2229N09011W 2228N09005W 2223N08959W 2221N08952W 2211N08828W 2202N08802W 2200N08759W 2130N08727W 2120N08716W 2118N08713W 2117N08711W UN540 L0 CN00</t>
  </si>
  <si>
    <t>ELURA 2032N09445W 2034N09438W 2115N08952W 2136N08933W 2132N08930W 2136N08925W 2137N08922W 2136N08916W XUDUN BEPOR 2118N08756W 2116N08735W UN528 UN529 UN532 RW12L</t>
  </si>
  <si>
    <t>GOTAS 1926N09441W 1935N09354W PERGO 2126N08923W 2128N08918W XUDUN 2122N08822W 2121N08820W 2116N08733W UN528 UN529 UN532 RW12L</t>
  </si>
  <si>
    <t>GOTAS PERGO 2124N08928W 2126N08925W 2122N08827W 2116N08733W UN528 UN529 UN532 RW12L</t>
  </si>
  <si>
    <t>HP1845</t>
  </si>
  <si>
    <t>SIMAN3A SIMAN DCT MORLI/N0448F360 DCT SPP DCT TEKUG UM205 AMESI 1915N08612W 1918N08615W 1933N08628W 2002N08633W 2004N08633W 2025N08641W 2057N08702W 2108N08708W N015 UN529 UN532 RW12L</t>
  </si>
  <si>
    <t>1933N08628W</t>
  </si>
  <si>
    <t>XAVDI</t>
  </si>
  <si>
    <t>GOTAS 1930N09432W 1932N09426W 1931N09351W 2113N08951W LCL1 XUDUN XUDUN1A</t>
  </si>
  <si>
    <t>BETES3 AIRRA Q103 SLOJO Q75 ILBEE/N0458F340 Q75 ENEME Q65 DOFFY Q79 FEMID DCT TUNSL Y196 CANOA UB879 OLABI 2217N08502W 2155N08516W 2131N08533W 2130N08536W 2111N08624W 2110N08627W ERDAM RIDUG UN505 UN528 UN529 UN532 RW12L</t>
  </si>
  <si>
    <t>2127N08544W</t>
  </si>
  <si>
    <t>N907AN</t>
  </si>
  <si>
    <t>ILEXY4 ZENZI DCT IAH/N0453F370 DCT SBI A766 KEHLI VOMAR VOMAR1A</t>
  </si>
  <si>
    <t>DCT BACEN DCT BLOKR DCT BEKKI DCT FAM J137 BSIDE/N0448F300 J137 ARG DCT LITTR Q33 KAMEN/N0455F320 Q33 SWEUP DCT SBI/N0453F330 L208 DUTNA UL208 ODKOT 2350N09101W 2341N09055W VOMAR VOMAR1A</t>
  </si>
  <si>
    <t>LIDAM COFRE XUDUN XUDUN1A</t>
  </si>
  <si>
    <t>VESKO UT11 MATOL 2351N09345W 2345N09333W XUDUN BEPOR BUBUN SCAHA KAROR UN528 UN529 UN532 RW12L</t>
  </si>
  <si>
    <t>LIDAM UT23 PERGO XUDUN BEPOR BUBUN SCAHA 2113N08719W UN528 UN529 UN532 RW12L</t>
  </si>
  <si>
    <t>1948N09736W PERGO XUDUN BEPOR BUBUN 2113N08730W UN528 UN529 UN532 RW12L</t>
  </si>
  <si>
    <t>2020N09459W</t>
  </si>
  <si>
    <t>LIDAM DCT PERGO DCT XUDUN 2122N08825W 2116N08732W UN528 UN529 UN532 RW12L</t>
  </si>
  <si>
    <t>SIMAN3A SIMAN DCT MORLI DCT SPP/N0459F360 DCT TEKUG UM205 SIGMA/N0389F220 OVGED ILONI HURIN 2026N08636W 2028N08637W UN519 UN514 ELINO EBMIS UN505 UN528 UN529 UN532 RW12L</t>
  </si>
  <si>
    <t>EPMAR4A 2153N08411W 2142N08429W 2135N08442W 2123N08505W 2116N08519W 2110N08532W 2107N08540W 2106N08551W ERDAM UN315 2111N08702W UN529 UN532 RW12L</t>
  </si>
  <si>
    <t>DCT FAWNS DCT BUGSY DCT NIPPY DCT PONCT Q437 VILLS Q409 CRPLR DCT EARZZ/N0460F340 Q131 WAALT Y289 BAHAA AR17 VKZ DCT TUNSL Y196 CANOA UB879 DUNOG 2303N08411W 2246N08423W 2220N08443W 2211N08452W 2147N08516W 2139N08524W 2133N08530W 2125N08538W 2121N08553W 2120N08556W ERDAM UN529 UN532 RW12L</t>
  </si>
  <si>
    <t>2124N08543W</t>
  </si>
  <si>
    <t>SIMAN3A SIMAN DCT MORLI/N0450F360 DCT SPP DCT TEKUG UM205 SIGMA/N0381F220 OVGED ILONI HURIN UN523 UN511 UN519 UN514 2102N08702W 2103N08705W 2106N08705W 2108N08704W UN529 UN532 RW12L</t>
  </si>
  <si>
    <t>N989AU</t>
  </si>
  <si>
    <t>DARTZ9 TNV DCT SBI/N0461F350 L208 DUTNA 2422N09116W 2419N09115W VOMAR 2204N08753W 2203N08751W 2122N08716W UN529 UN532 RW12L</t>
  </si>
  <si>
    <t>N584UW</t>
  </si>
  <si>
    <t>DCT OOD DCT TEBEE DCT HAYDO DCT TRPOD Q409 CRPLR DCT EARZZ Q131 PRONI/N0463F340 Q131 WAALT AR17 HIBAC DCT THNDR/N0455F360 DCT KARTR DCT LULLS DCT CANOA UB879 OLABI 2231N08451W 2228N08454W 2215N08502W 2202N08510W 2131N08528W NUDAL 2114N08539W 2112N08542W 2109N08547W 2106N08552W 2107N08554W 2107N08556W 2114N08655W 2114N08656W 2114N08658W UN529 UN532 RW12L</t>
  </si>
  <si>
    <t>NUDAL</t>
  </si>
  <si>
    <t>PEECE6 MUSYL L207 SEAGL 2428N09231W 2422N09229W VOMAR AGNIX 2142N08731W UN505 UN528 UN529 UN532 RW12L</t>
  </si>
  <si>
    <t>2429N09232W</t>
  </si>
  <si>
    <t>GLADZ4 LULLS Y196 CANOA UB879 OLABI 2242N08447W 2219N08502W 2154N08518W 2137N08527W 2131N08529W 2115N08534W 2110N08536W 2103N08538W 2059N08541W 2056N08542W 2054N08545W 2054N08551W UN500 UN522 UN515 ERDAM 2115N08702W 2115N08703W 2115N08704W 2115N08705W 2112N08706W UN528 UN529 UN532 RW12L</t>
  </si>
  <si>
    <t>2111N08536W</t>
  </si>
  <si>
    <t>XAVLC</t>
  </si>
  <si>
    <t>LIDAM UT23 ELUNI XUDUN XUDUN1A</t>
  </si>
  <si>
    <t>JCOBY4 SCOOB DCT PAACK Q97 JEVED/N0479F320 Q97 EBAYY Q93 LINEY Y262 LULLS Y196 CANOA UB879 OLABI 2233N08449W 2213N08458W 2141N08513W 2136N08515W 2121N08522W 2116N08524W 2107N08531W 2105N08536W UN500 UN522 UN515 2112N08656W 2112N08658W 2112N08659W 2111N08700W T30R8 UN532 RW12L</t>
  </si>
  <si>
    <t>2106N08533W</t>
  </si>
  <si>
    <t>1929N09809W 1933N09638W 1938N09501W 1949N09402W 1952N09354W 2008N09307W 2011N09259W XUDUN BEPOR BUBUN 2113N08733W 2113N08731W UN528 UN529 UN532 RW12L</t>
  </si>
  <si>
    <t>DARTZ9 TNV DCT SBI/N0457F370 L208 DUTNA 2426N09118W X208 2417N09114W 2413N09111W VOMAR AGNIX EPNEL ODLAR 2122N08714W 2121N08713W UN528 UN529 UN532 RW12L</t>
  </si>
  <si>
    <t>N592DT</t>
  </si>
  <si>
    <t>DCT WAVEY DCT EMJAY Q167 KALDA Q131 ODAWG/N0464F320 Q131 WAALT Y289 BAHAA DCT HIBAC AR17 VKZ/N0459F360 DCT LINEY Y262 LULLS Y196 CANOA UB879 DUNOG 2251N08425W 2243N08430W 2222N08445W 2138N08515W 2120N08528W 2113N08536W 2110N08546W 2108N08550W 2114N08655W 2114N08656W 2113N08658W 2111N08701W 2111N08700W 2110N08701W T30R8 UN532 RW12L</t>
  </si>
  <si>
    <t>GOTAS 1918N09459W 1919N09451W 1931N09422W 1934N09414W PERGO XUDUN BEPOR BUBUN 2113N08733W 2114N08732W UN528 UN529 UN532 RW12L</t>
  </si>
  <si>
    <t>DCT ELVAE DCT NECCK DCT WHITE Q409 VILLS/N0466F300 Q409 CRPLR/N0468F340 DCT EARZZ Q131 WAALT Y289 BAHAA DCT SAXXN Y262 LULLS Y196 CANOA UB879 DUNOG 2247N08427W 2122N08530W 2108N08539W 2107N08545W ERDAM UN528 UN529 UN532 RW12L</t>
  </si>
  <si>
    <t>2112N08536W</t>
  </si>
  <si>
    <t>NDL10</t>
  </si>
  <si>
    <t>CYHU</t>
  </si>
  <si>
    <t>CFJIC</t>
  </si>
  <si>
    <t>DCT FAWNS DCT BUGSY DCT SYR DCT PSB DCT MOL DCT GSO DCT SLOJO DCT EFFAY Q83 JEVED Q97 WOPNR Q93 LINEY Y262 TUNSL Y196 CANOA UB879 DUNOG 2304N08418W 2243N08436W 2233N08438W 2209N08439W 2202N08444W 2137N08459W 2128N08506W 2115N08524W 2113N08530W 2111N08535W 2111N08547W 2111N08552W 2114N08651W 2114N08653W 2113N08657W 2113N08658W 2110N08701W UN529 UN532 RW12L</t>
  </si>
  <si>
    <t>GOTAS PERGO XUDUN BEPOR BUBUN SCAHA 2113N08715W UN529 UN532 RW12L</t>
  </si>
  <si>
    <t>TOBK1S VASIL UL423 PULOX/N0459F360 DCT ARORO DCT PML UN653 SPP UM205 SIGMA OVGED ILONI HURIN UN523 UN511 UN519 UN514 ELINO UN528 UN529 UN532 RW12L</t>
  </si>
  <si>
    <t>N545UW</t>
  </si>
  <si>
    <t>MAYNR3 CANOA UB879 DUNOG 2256N08432W 2159N08509W 2150N08514W 2114N08536W 2107N08539W 2059N08544W 2053N08548W 2059N08602W 2100N08604W UN500 UN522 UN515 2114N08659W 2110N08703W UN529 UN532 RW12L</t>
  </si>
  <si>
    <t>2114N08538W</t>
  </si>
  <si>
    <t>N68843</t>
  </si>
  <si>
    <t>FLYZA5 KELPP A766 KEHLI VOMAR AGNIX EPNEL ODLAR 2118N08711W UN529 UN532 RW12L</t>
  </si>
  <si>
    <t>1922N09517W PERGO 2119N08910W 2129N08902W 2129N08844W 2124N08830W 2123N08827W XUDUN BEPOR BUBUN SCAHA 2113N08716W UN540 UN545 RW12R</t>
  </si>
  <si>
    <t>N295WN</t>
  </si>
  <si>
    <t>FSHUN4 PLUMR DCT DOWNN DCT RSW DCT KARTR/N0456F400 DCT LULLS Y196 CANOA UB879 DUNOG 2257N08434W 2238N08503W 2234N08508W 2232N08521W 2231N08526W 2228N08532W 2223N08541W 2216N08550W HACHO LETIS APMUS UN500 UN522 UN515 ERDAM UN528 UN529 UN532 RW12L</t>
  </si>
  <si>
    <t>N301DV</t>
  </si>
  <si>
    <t>KAJIN2 STNGA DCT MERDN DCT HRV/N0468F220 J31 LEV/N0468F340 A770 DOLPH/N0465F350 A770 KEHLI 2417N08950W 2413N08950W 2406N08949W VOMAR AGNIX EPNEL ODLAR 2120N08712W UN529 UN532 RW12L</t>
  </si>
  <si>
    <t>GANDY8 SABEE DCT FERAL DCT FEMID DCT KARTR DCT LULLS Y196 CANOA UB879 DUNOG/N0460F380 UB879 NOSAT HACHO LETIS APMUS 2111N08638W 2112N08652W 2112N08700W 2110N08701W 2107N08658W UN532 RW12L</t>
  </si>
  <si>
    <t>BARII3 SINKR DCT PXV Q25 WLSUN DCT KM36K DCT KM24I DCT ELD DCT SBI A766 KEHLI 2416N08950W 2408N08950W 2408N08949W VOMAR AGNIX EPNEL ODLAR 2119N08712W UN529 UN532 RW12L</t>
  </si>
  <si>
    <t>ILEXY4 ZENZI DCT SBI A766 KEHLI UL209 TABSA 2340N08948W 2333N08946W VOMAR AGNIX EPNEL ODLAR VIKSI 2117N08711W UN529 UN532 RW12L</t>
  </si>
  <si>
    <t>2300N08407W DCT 2144N08512W 2120N08530W 2109N08534W 2104N08536W 2100N08537W 2040N08545W 2001N08604W 1959N08614W 1959N08623W 2003N08634W 2011N08632W HURIN UN523 CUNE L04 EBMIS UN505 UN528 UN529 UN532 RW12L</t>
  </si>
  <si>
    <t>2108N08534W</t>
  </si>
  <si>
    <t>KANAL 1850N09101W 1853N09053W 1857N09049W 1927N09021W 1932N09016W PAULE UN530 2015N08647W 2016N08643W UN519 UN514 2104N08705W UN529 UN532 RW12L</t>
  </si>
  <si>
    <t>DCT BACEN DCT BLOKR DCT BEKKI DCT FAM DCT ECIGE DCT EIC/N0462F340 DCT SBI/N0461F350 A766 KEHLI VOMAR AGNIX EPNEL ODLAR VIKSI UN528 UN529 UN532 RW12L</t>
  </si>
  <si>
    <t>CGKXH</t>
  </si>
  <si>
    <t>RIGUS5 PSB DCT BURNI J61 EMI Q119 HALEX/N0460F360 Q119 SCOOB DCT KEMPR DCT WETRO DCT SKARP DCT WAALT AR17 VKZ DCT TUNSL Y262 LULLS Y196 CANOA UB879 MUPKI 2225N08513W 2205N08528W HACHO LETIS APMUS UN500 UN522 UN515 ERDAM RIDUG UN505 UN528 UN529 UN532 RW12L</t>
  </si>
  <si>
    <t>2143N09601W PERGO XUDUN BEPOR BUBUN SCAHA 2113N08719W UN528 UN529 UN532 RW12L</t>
  </si>
  <si>
    <t>BETES3 ERI DCT FOUNT DCT HERKO DCT DELTE DCT LEV/N0458F370 A770 DOLPH/M078F370 A770 ALGAE 2514N08953W 2507N08953W VOMAR 2154N08743W ALSEG UN505 UN528 UN529 UN532 RW12L</t>
  </si>
  <si>
    <t>1917N09521W 2032N09155W 2034N09152W XUDUN 2121N08820W 2121N08818W 2114N08718W 2114N08715W UN528 UN529 UN532 RW12L</t>
  </si>
  <si>
    <t>CGHPD</t>
  </si>
  <si>
    <t>FAWNS DCT BUGSY DCT SYR DCT FQM DCT HAR DCT CSN DCT GSO DCT SLOJO DCT EFFAY/N0476F320 Q83 KONEY/N0471F340 Q83 JEVED Q97 WOPNR Q93 DEBRL/N0475F330 Q93 EBAYY/N0472F340 Q93 LINEY Y262 TUNSL Y196 CANOA UB879 OLABI 2238N08452W 2204N08509W 2156N08513W 2139N08521W 2121N08528W 2106N08534W 2105N08534W 2038N08547W 2029N08552W 2030N08553W 2024N08602W UN511 UN519 UN514 ELINO EBMIS UN505 UN528 UN529 UN532 RW12L</t>
  </si>
  <si>
    <t>2107N08534W</t>
  </si>
  <si>
    <t>MATOL UT11 URTEL UT34 VOMAR AGNIX 2137N08730W UN505 UN528 UN529 UN532 RW12L</t>
  </si>
  <si>
    <t>CONLE5 SCOOB DCT EARZZ Q131 WAALT Y289 BAHAA DCT SAXXN Y262 LULLS Y196 CANOA UB879 MUPKI 2214N08527W 2201N08538W HACHO LETIS APMUS UN500 UN522 UN515 ERDAM RIDUG UN505 UN528 UN529 UN532 RW12L</t>
  </si>
  <si>
    <t>2151N08556W</t>
  </si>
  <si>
    <t>MATOL UT11 OTOGU 2236N09035W 2234N09031W 2232N09012W 2231N09004W VOMAR VOMAR1A</t>
  </si>
  <si>
    <t>LIDAM UT23 ELUNI 2139N09221W XUDUN 2119N08811W 2119N08809W 2114N08721W 2114N08719W UN528 UN529 UN532 RW12L</t>
  </si>
  <si>
    <t>RNG2B RNG UN653 KOTIN/N0459F360 UN653 SPP/N0454F380 UM205 SIGMA OVGED 1950N08626W 1954N08628W 2003N08633W 2003N08634W CN25 ELINO EBMIS UN506 UN540 NOTOM CN00</t>
  </si>
  <si>
    <t>TCLLM</t>
  </si>
  <si>
    <t>1909N09623W 1907N09619W 1909N09608W 1910N09559W 1912N09546W 1915N09526W 1917N09522W 2015N09241W 2020N09230W XUDUN BEPOR BUBUN SCAHA KAROR UN528 UN529 UN532 RW12L</t>
  </si>
  <si>
    <t>GOTAS/N0449F390 1916N09411W 1917N09405W 2014N09201W 2029N09144W 2044N09132W 2051N09121W 2055N09113W PERGO XUDUN BEPOR BUBUN 2113N08726W 2113N08725W 2113N08720W 2113N08717W UN540 NOTOM CN00</t>
  </si>
  <si>
    <t>JERON2A JERON UH227 EMBIN/N0427F340 UH227 BENES UA758 TIKIS 1652N08909W 1753N08834W PAULE PAULE3H</t>
  </si>
  <si>
    <t>1828N08813W</t>
  </si>
  <si>
    <t>N828JB</t>
  </si>
  <si>
    <t>N8309C</t>
  </si>
  <si>
    <t>DCT BACEN DCT BLOKR DCT BEKKI DCT ENL J71 MEM J35 SQS/N0472F360 J35 MCB/N0465F370 J35 LEV A770 ALGAE 2441N08951W 2434N08950W VOMAR AGNIX EPNEL ODLAR 2120N08713W 2119N08712W UN528 UN529 UN532 RW12L</t>
  </si>
  <si>
    <t>HP1722</t>
  </si>
  <si>
    <t>SIMAN3A SIMAN DCT MORLI DCT SPP DCT TEKUG UM205 SIGMA/N0381F220 OVGED 1953N08626W 1956N08627W 2017N08626W 2019N08631W UN511 UN519 UN514 ELINO EBMIS UN505 UN528 UN529 UN532 RW12L</t>
  </si>
  <si>
    <t>SLEEK2 SLEEK DCT EZEEE/N0458F350 DCT ACT DCT TNV DCT VUH L207 IPSEV UL207 LIBOK 2328N09204W 2325N09203W 2316N09159W VOMAR/N0478F210 VOMAR1A</t>
  </si>
  <si>
    <t>MAYNR3 CANOA UB879 NOSAT 2144N08612W 2142N08614W 2120N08652W 2109N08702W 2108N08700W UN532 RW12L</t>
  </si>
  <si>
    <t>MATOL UT11 LERIL 2303N09143W 2300N09137W XUDUN 2122N08824W 2121N08821W 2115N08723W 2115N08722W UN528 UN529 UN532 RW12L</t>
  </si>
  <si>
    <t>N326DN</t>
  </si>
  <si>
    <t>HSTIN6 DABOY DCT MCI/N0457F320 DCT BUM/N0460F330 DCT RZC DCT EIC DCT SBI/N0463F340 A766 LAURL/N0464F350 A766 KELPP 2429N08951W 2424N08949W VOMAR AGNIX 2151N08742W 2132N08725W 2131N08724W UN528 UN529 UN532 RW12L</t>
  </si>
  <si>
    <t>N395PC</t>
  </si>
  <si>
    <t>MATOL UT11 OTOGU 2249N09107W XUDUN BEPOR BUBUN 2113N08730W 2113N08729W UN540 UN545 RW12R</t>
  </si>
  <si>
    <t>GOTAS/N0459F370 2020N09221W 2024N09211W 2117N08845W 2118N08810W 2115N08725W 2114N08724W 2114N08719W UN528 UN529 UN532 RW12L</t>
  </si>
  <si>
    <t>DRURY5 JALAR DCT MEI/N0477F340 J31 LEV/N0475F350 A770 KEHLI 2417N08950W VOMAR VOMAR1A</t>
  </si>
  <si>
    <t>B764 MURBU 1938N08720W 1941N08719W 2022N08706W TEFMO 2105N08706W 2107N08706W UN295 2108N08706W 2109N08705W 2109N08703W NOTOM</t>
  </si>
  <si>
    <t>N31412</t>
  </si>
  <si>
    <t>FLYZA5 KELPP A766 KEHLI UL209 X209 2409N08949W VOMAR VOMAR1A</t>
  </si>
  <si>
    <t>N319DN</t>
  </si>
  <si>
    <t>POUNC2 STEIT DCT MERDN DCT HRV J31 LEV A770 DOLPH/N0466F350 A770 KEHLI 2426N08950W VOMAR VOMAR1A</t>
  </si>
  <si>
    <t>N531JL</t>
  </si>
  <si>
    <t>SSOXS7 SSOXS Q167 RIFLE DCT HEADI Q97 KALDA Q131 ODAWG/N0462F340 Q131 WAALT Y289 BAHAA/N0459F360 DCT SAXXN Y262 LULLS Y196 CANOA/N0452F380 UB879 NOSAT HACHO LETIS APMUS UN500 UN522 UN515 ERDAM 2114N08705W 2111N08705W UN528 UN529 UN532 RW12L</t>
  </si>
  <si>
    <t>N188US</t>
  </si>
  <si>
    <t>ICONS8 NOOKS DCT CAE DCT SSI DCT CRG DCT RSW/N0460F330 DCT FIPES/N0465F340 DCT WIGNA DCT LULLS DCT CANOA UB879 NOSAT HACHO LETIS APMUS UN500 UN522 UN515 2112N08657W 2113N08658W 2112N08659W 2112N08700W 2111N08701W 2109N08701W UN705 UN532 RW12L</t>
  </si>
  <si>
    <t>MATOL 2340N09317W XUDUN BEPOR BUBUN 2113N08733W 2113N08732W UN528 UN529 UN532 RW12L</t>
  </si>
  <si>
    <t>2143N09501W 2143N09455W PERGO 2135N08924W XUDUN BEPOR BUBUN 2113N08737W 2111N08732W UN528 UN529 UN532 RW12L</t>
  </si>
  <si>
    <t>DCT ELVAE DCT NECCK DCT WHITE Q409 VILLS/N0459F300 Q409 CRPLR/N0466F340 DCT EARZZ Q131 WAALT Y289 BAHAA DCT SAXXN Y262 LULLS Y196 CANOA UB879 NOSAT HACHO LETIS APMUS 2121N08631W 2116N08652W 2112N08659W UN529 UN532 RW12L</t>
  </si>
  <si>
    <t>XAVUW</t>
  </si>
  <si>
    <t>LIDAM DCT 2119N09002W 2122N08833W UN505 UN528 UN529 UN532 RW12L</t>
  </si>
  <si>
    <t>N64809</t>
  </si>
  <si>
    <t>DCT BACEN DCT BLOKR DCT BEKKI DCT FAM DCT LITTR DCT ELD/N0477F320 DCT SBI/N0468F350 L208 DUTNA UL208 X208 2421N09116W 2211N08802W UN505 UN528 UN529 UN532 RW12L</t>
  </si>
  <si>
    <t>N343PN</t>
  </si>
  <si>
    <t>DARTZ9 TNV DCT SBI L208 DUTNA 2425N09117W 2215N08807W UN505 UN528 UN529 UN532 RW12L</t>
  </si>
  <si>
    <t>N975AN</t>
  </si>
  <si>
    <t>DCT BACEN DCT BLOKR DCT BEKKI DCT SLVER DCT ECIGE DCT EIC/N0461F360 DCT SBI/N0457F370 A766 KELPP 2428N08951W 2420N08947W VOMAR AGNIX EPNEL 2124N08715W UN528 UN529 UN532 RW12L</t>
  </si>
  <si>
    <t>CCBLL</t>
  </si>
  <si>
    <t>N660FR</t>
  </si>
  <si>
    <t>SMLTZ3 WALET DCT ZPLEN DCT OTK/N0459F350 DCT CTY DCT PIE DCT KARTR/N0454F340 Q81 TUNSL/N0460F360 Y196 CANOA UB879 MUPKI/N0452F340 UB879 NOSAT HACHO LETIS APMUS UN500 UN522 UN515 ERDAM UN528 UN529 UN532 RW12L</t>
  </si>
  <si>
    <t>N579JB</t>
  </si>
  <si>
    <t>FSHUN4 PLUMR DCT SHEEK Q118 FEMID DCT KARTR DCT LULLS Y196 CANOA UB879 NOSAT NOSAT1B</t>
  </si>
  <si>
    <t>1923N09618W 1922N09603W 1936N09527W 1945N09500W PERGO XUDUN XUDUN1A</t>
  </si>
  <si>
    <t>1945N09459W</t>
  </si>
  <si>
    <t>NIITZ4 SSKEE DCT ZUN DCT CNX DCT BGTOE DCT AGJ DCT DBOYS DCT ANKRR/N0463F370 L208 PEGLG 2429N09120W 2423N09115W VOMAR AGNIX EPNEL 2138N08727W 2122N08721W UN505 UN528 UN529 UN532 RW12L</t>
  </si>
  <si>
    <t>CHUUC6 ARG DCT MCB/N0475F350 J35 LEV A770 KEHLI UL209 TABSA 2339N08948W 2333N08947W VOMAR AGNIX 2144N08733W 2143N08731W 2133N08724W XHOL UN505 UN528 UN529 UN532 RW12L</t>
  </si>
  <si>
    <t>GOTAS 1957N09322W 2000N09315W 2022N09215W 2024N09207W XUDUN BEPOR BUBUN 2113N08738W UN528 UN529 UN532 RW12L</t>
  </si>
  <si>
    <t>NOVMA1X NOVMA L620 SAM N19 ADKIK/N0487F380 DCT JOZMA DCT GAPLI/M084F380 DCT TAMEL DCT 47N015W DCT 45N020W DCT 40N030W/M084F400 DCT 35N040W DCT 32N050W DCT AMENO/M084F430 M593 GRATX/N0474F430 Y642 LULLS Y196 CANOA UB879 NOSAT HACHO LETIS APMUS 2114N08636W 2112N08638W RIDUG UN505 UN528 UN529 UN532 RW12L</t>
  </si>
  <si>
    <t>GOTAS 1918N09442W 1918N09431W 1919N09422W 2000N09247W 2003N09238W XUDUN BEPOR BUBUN 2114N08739W 2113N08731W 2113N08729W UN528 UN529 UN532 RW12L</t>
  </si>
  <si>
    <t>N7833A</t>
  </si>
  <si>
    <t>PEECE6 ANKRR L208 DUTNA VOMAR AGNIX EPNEL 2136N08725W UN528 UN529 UN532 RW12L</t>
  </si>
  <si>
    <t>MMCT</t>
  </si>
  <si>
    <t>2040N08822W 2042N08815W 2045N08802W</t>
  </si>
  <si>
    <t>1918N09504W 1918N09457W 1959N09312W 2001N09305W XUDUN BEPOR 2116N08755W UN528 UN529 UN532 RW12L</t>
  </si>
  <si>
    <t>XAVSO</t>
  </si>
  <si>
    <t>LIDAM UT23 PERGO 2122N08931W 2125N08924W XUDUN BEPOR 2116N08757W 2113N08741W 2112N08738W UN528 UN529 UN532 RW12L</t>
  </si>
  <si>
    <t>N37551</t>
  </si>
  <si>
    <t>FLYZA5 KELPP A766 KEHLI UL209 TABSA 2336N08948W 2330N08947W VOMAR AGNIX 2139N08728W UN528 UN529 UN532 RW12L</t>
  </si>
  <si>
    <t>GOTAS 1918N09502W 1916N09425W 1916N09423W 1916N09416W PERGO 2136N08903W 2136N08902W 2137N08854W XUDUN BEPOR 2115N08751W 2114N08748W 2113N08734W UN540 NOTOM CN00</t>
  </si>
  <si>
    <t>N897DN</t>
  </si>
  <si>
    <t>POUNC2 STEIT DCT MERDN DCT HRV J31 LEV A770 DOLPH/N0477F330 A770 KEHLI 2426N08950W 2419N08949W VOMAR AGNIX 2143N08732W 2140N08729W UN528 UN529 UN532 RW12L</t>
  </si>
  <si>
    <t>GANDY8 SABEE DCT FERAL DCT FEMID/N0476F470 DCT KARTR DCT LULLS Y196 CANOA UB879 OLABI 2254N08448W 2246N08511W NOSAT NOSAT1B</t>
  </si>
  <si>
    <t>LIDAM UT23 PERGO UT17 AXIDO 2144N08847W 2146N08842W 2146N08838W 2144N08832W XUDUN XUDUN1A</t>
  </si>
  <si>
    <t>N17593</t>
  </si>
  <si>
    <t>SLEEK2 SLEEK DCT EZEEE DCT MQP DCT ACT DCT TNV DCT VUH L207 IPSEV UL207 LERIL UT11 OTOGU 2211N08810W UN505 UN528 UN529 UN532 RW12L</t>
  </si>
  <si>
    <t>1938N09803W 2051N09205W XUDUN BEPOR 2113N08744W UN528 UN529 UN532 RW12L</t>
  </si>
  <si>
    <t>N959JB</t>
  </si>
  <si>
    <t>DCT WAVEY DCT EMJAY Q167 ZJAAY Q97 DEBRL/N0477F290 Q93 EBAYY/N0475F300 Q93 LINEY Y262 LULLS Y196 CANOA UB879 OLABI 2303N08501W 2300N08511W 2252N08534W 2245N08541W NOSAT 2152N08604W 2117N08656W 2117N08657W 2111N08702W UN529 UN532 RW12L</t>
  </si>
  <si>
    <t>DCT NOSIV Q909 DESNU DCT RECAP DCT HLC/N0456F370 DCT MRMAC DCT STYCK DCT IAH DCT VUH L207 MUSYL/M078F370 L207 IPSEV 2418N09227W 2413N09225W VOMAR 2207N08756W UN528 UN529 UN532 RW12L</t>
  </si>
  <si>
    <t>CTM UG765 PAULE PAULE3H</t>
  </si>
  <si>
    <t>XAVXF</t>
  </si>
  <si>
    <t>GOTAS 2115N08947W 2119N08936W 2126N08915W 2132N08901W 2134N08858W 2128N08841W UN505 UN528 UN529 UN532 RW12L</t>
  </si>
  <si>
    <t>N869NN</t>
  </si>
  <si>
    <t>DARTZ9 TNV DCT SBI L208 DUTNA UL208 ODKOT 2349N09100W 2343N09057W 2337N09055W VOMAR AGNIX EPNEL 2134N08724W 2128N08719W 2122N08715W 2120N08714W UN529 UN532 RW12L</t>
  </si>
  <si>
    <t>N455RC</t>
  </si>
  <si>
    <t>ASTR</t>
  </si>
  <si>
    <t>N334LV</t>
  </si>
  <si>
    <t>GLADZ4 LULLS Y196 CANOA UB879 OLABI 2257N08458W 2254N08508W NOSAT HACHO LETIS 2126N08628W 2124N08630W 2122N08633W ERDAM RIDUG UN505 UN528 UN529 UN532 RW12L</t>
  </si>
  <si>
    <t>DCT BACEN DCT BLOKR DCT BEKKI/N0476F300 DCT FAM DCT LIT DCT ELD DCT SBI/N0477F330 L208 DUTNA 2427N09119W 2425N09118W ODKOT VOMAR AGNIX EPNEL 2138N08727W UN528 UN529 UN532 RW12L</t>
  </si>
  <si>
    <t>WJA2986</t>
  </si>
  <si>
    <t>CGRAX</t>
  </si>
  <si>
    <t>GAXER DCT MAMBI UL577 ILUBA URVEN SEDAS 2031N08619W UN519 UN514 2104N08705W 2105N08706W 2108N08704W 2109N08701W UN532 RW12L</t>
  </si>
  <si>
    <t>N895NN</t>
  </si>
  <si>
    <t>MAYNR3 CANOA UB879 DUNOG 2311N08401W 2254N08419W NOSAT HACHO LETIS APMUS 2114N08636W 2111N08638W UN522 UN515 2113N08659W 2113N08704W 2112N08704W UN528 UN529 UN532 RW12L</t>
  </si>
  <si>
    <t>N442AN</t>
  </si>
  <si>
    <t>MATOL UT11 URTEL/N0401F290 ITLOM VOMAR VOMAR1A</t>
  </si>
  <si>
    <t>CLTCH3 FLASK DCT GOWBE/N0485F300 DCT BURGG/N0479F320 DCT IRQ DCT KERLY Q65 ENEME/N0477F340 Q65 DOFFY Q79 FEMID DCT TUNSL Y196 CANOA UB879 DUNOG 2317N08420W 2312N08437W 2306N08456W 2230N08546W 2215N08558W HACHO LETIS APMUS 2111N08638W 2109N08640W UN522 UN515 2114N08659W 2113N08702W UN528 UN529 UN532 RW12L</t>
  </si>
  <si>
    <t>2209N08601W</t>
  </si>
  <si>
    <t>MATOL 2317N09217W 2315N09213W 2313N09205W VOMAR VOMAR1A</t>
  </si>
  <si>
    <t>CONLE5 SCOOB DCT PAACK Q97 YEASO/N0480F320 Q97 CAKET/N0477F340 Q97 DEBRL/N0475F350 Q97 EBAYY/N0466F380 Q93 LINEY Y262 LULLS Y196 CANOA UB879 MUPKI 2213N08522W 2208N08530W HACHO LETIS APMUS UN500 UN522 UN515 2113N08658W 2111N08700W 2108N08700W UN532 RW12L</t>
  </si>
  <si>
    <t>TGZ V51 SAXAV 1949N08725W 2027N08706W 2051N08706W 2053N08707W 2107N08705W UN529 UN532 RW12L</t>
  </si>
  <si>
    <t>XBDTT</t>
  </si>
  <si>
    <t>C414</t>
  </si>
  <si>
    <t>VSA V3 CPE 2007N09017W USBUS V3 XUDUN 2122N08820W BEPOR BUBUN SCAHA KAROR UN506 UN540 UN545 RW12R</t>
  </si>
  <si>
    <t>N915DU</t>
  </si>
  <si>
    <t>ZIONZ1 EYELO DCT DVC DCT SAF DCT BGS/N0464F350 DCT LLO DCT CWK DCT VUH DCT KELPP 2453N09009W 2425N08947W VOMAR VOMAR1A</t>
  </si>
  <si>
    <t>LIDAM/N0447F370 DCT PERGO DCT XUDUN BEPOR BUBUN SCAHA KAROR 2113N08712W UN529 UN532 RW12L</t>
  </si>
  <si>
    <t>HP1851</t>
  </si>
  <si>
    <t>SIMAN3A SIMAN DCT MORLI DCT SPP DCT TEKUG UM205 SIGMA/N0380F220 SIGMA2H</t>
  </si>
  <si>
    <t>EPKEE7 DUUZE DCT GCK DCT ADM DCT SBI A766 KELPP 2518N09028W 2435N08954W VOMAR VOMAR1A</t>
  </si>
  <si>
    <t>MATOL 2319N09224W VOMAR AGNIX EPNEL 2132N08722W UN528 UN529 UN532 RW12L</t>
  </si>
  <si>
    <t>TGZ V51 SAXAV 1705N09228W 1711N09218W 1749N09156W 1831N09130W 2029N09004W 2032N09002W 2120N08830W 2112N08709W 2112N08704W UN529 UN532 RW12L</t>
  </si>
  <si>
    <t>TOBK4R VASIL UL423 PULOX/N0461F340 DCT ARORO DCT PML UN653 SPP/N0459F360 UM205 SIGMA OVGED 1953N08626W 2056N08702W 2058N08703W 2106N08705W UN529 UN532 RW12L</t>
  </si>
  <si>
    <t>N947QS</t>
  </si>
  <si>
    <t>KBHM</t>
  </si>
  <si>
    <t>DCT OKW DCT MEI DCT OYSTY/N0415F410 DCT LEV A770 ALGAE 2523N08953W 2436N08951W VOMAR AGNIX EPNEL 2127N08717W UN528 UN529 UN532 RW12L</t>
  </si>
  <si>
    <t>DCT AUR DCT VILDA DCT RAB UA770 BIBES 1654N08924W 1857N08801W PAULE 2030N08705W CZ031 2033N08704W CZ035 ELINO UN528 UN529 UN532 RW12L</t>
  </si>
  <si>
    <t>1831N08819W</t>
  </si>
  <si>
    <t>DUTNA 2430N09120W 2810N09251W 2804N09309W 2508N09145W 2454N09136W 2447N09131W 2435N09123W 2434N09123W 2425N09117W VOMAR 2159N08747W UN528 UN529 UN532 RW12L</t>
  </si>
  <si>
    <t>MATOL 2353N09350W 2520N09546W 2514N09553W MATOL 2328N09247W XUDUN BEPOR 2116N08757W UN528 UN529 UN532 RW12L</t>
  </si>
  <si>
    <t>CGKWJ</t>
  </si>
  <si>
    <t>DCT YVR DCT EPH/N0450F350 DCT PUW DCT UROCO DCT DONTE DCT NOSEW/N0453F370 DCT CLL DCT VUH L207 MUSYL/M078F370 L207 SEAGL 2504N09252W X207 UL207 LIBOK 2334N09207W 2323N09201W VOMAR VOMAR1A</t>
  </si>
  <si>
    <t>2429N09233W</t>
  </si>
  <si>
    <t>2026N08718W CZ519 2047N08655W</t>
  </si>
  <si>
    <t>CGFVN</t>
  </si>
  <si>
    <t>BETES3 ERI DCT FOUNT/N0465F340 DCT HERKO DCT DELTE DCT LEV/N0461F350 A770 DOLPH/M076F330 A770 ALGAE 2518N08953W X209 UL209 TABSA 2304N08946W 2257N08946W VOMAR AGNIX EPNEL 2132N08722W UN528 UN529 UN532 RW12L</t>
  </si>
  <si>
    <t>EINN</t>
  </si>
  <si>
    <t>GTUIF</t>
  </si>
  <si>
    <t>LUPOR3B LUPOR DCT SUVAN/M085F380 DCT RODEL DCT 48N020W DCT 42N030W/M085F400 DCT 37N040W DCT 32N050W DCT AMENO M593 SEBIS/M085F430 M593 GRATX/N0474F430 Y642 LULLS Y196 CANOA UB879 NOSAT 2140N08616W 2122N08646W 2120N08649W 2112N08702W 2109N08702W 2107N08700W UN545 RW12R</t>
  </si>
  <si>
    <t>BEAVY9 JENDO DCT FISHO DCT OMN/N0467F330 DCT TRV/N0465F340 DCT CANOA UB879 MUPKI 2212N08521W 2211N08544W 2210N08549W 2207N08556W NOSAT 2145N08611W 2132N08635W 2129N08639W UN529 UN532 RW12L</t>
  </si>
  <si>
    <t>GOTAS PERGO XUDUN BEPOR BUBUN 2113N08736W UN528 UN529 UN532 RW12L</t>
  </si>
  <si>
    <t>MATOL UT11 LERIL XUDUN BEPOR 2117N08802W 2112N08723W 2111N08721W UN528 UN529 UN532 RW12L</t>
  </si>
  <si>
    <t>GOTAS PERGO 2121N08838W 2117N08759W UN540 UN545 RW12R</t>
  </si>
  <si>
    <t>PEECE6 KELPP A766 KEHLI 2425N08950W 2422N08949W VOMAR 2201N08750W 2159N08747W 2155N08746W 2137N08733W UN528 UN529 UN532 RW12L</t>
  </si>
  <si>
    <t>LIDAM COFRE 2143N09250W 2142N09241W XUDUN BEPOR 2117N08753W 2118N08752W 2115N08737W 2115N08731W 2110N08716W UN529 UN532 RW12L</t>
  </si>
  <si>
    <t>LIDAM UT23 COFRE 2123N08835W UN528 UN529 UN532 RW12L</t>
  </si>
  <si>
    <t>GOTAS PERGO XUDUN XUDUN1A</t>
  </si>
  <si>
    <t>DANRE</t>
  </si>
  <si>
    <t>SOBRA3U SOBRA Y180 NISIV/N0481F330 Y180 DIK UN857 TOLVU DCT RAPOR DCT GIMER DCT ESTOC DCT AMJUS DCT DITAL DCT GODIX/N0477F350 DCT DIDAK DCT AKEMO DCT RIVAK/M082F360 DCT SIVIR/M082F360 DCT PASAS/M082F360 DCT 43N020W 3930N03000W/M082F380 35N040W 30N050W 26N060W/M082F400 26N070W DCT MILLE DCT BNTTZ BR53V ZQA R628 PEKRE/N0471F400 DCT LULLS DCT CANOA UB879 NOSAT 2148N08608W 2144N08610W 2118N08655W 2111N08700W T30R8 UN532 RW12L</t>
  </si>
  <si>
    <t>N378DA</t>
  </si>
  <si>
    <t>MAM MATOL UT11 OTOGU 2249N09107W 2210N08807W 2209N08802W UN505 UN528 UN529 UN532 RW12L</t>
  </si>
  <si>
    <t>ECNTB</t>
  </si>
  <si>
    <t>CCS DCT ELVAR DCT KOMUT/M085F360 DCT 37N020W/M085F360 35N030W 33N040W/M085F380 30N050W/M085F380 DCT AYTTE M595 MILLE/N0494F380 DCT ZQA/N0489F400 R628 TANIA/N0492F390 UR628 UVA/N0490F400 UR628 UHA UR522 NAKRO 2237N08321W NOSAT HACHO LETIS APMUS 2115N08636W 2114N08648W 2116N08700W 2114N08701W 2111N08703W UN529 UN532 RW12L</t>
  </si>
  <si>
    <t>N997JL</t>
  </si>
  <si>
    <t>DCT WAVEY DCT EMJAY Q167 ZJAAY Q97 KOHLS/N0464F340 Q97 DEBRL/N0458F330 Q93 EBAYY/N0464F340 Q93 LINEY Y262 LULLS Y196 CANOA UB879 NOSAT 2151N08605W 2126N08643W 2118N08655W 2110N08701W 2108N08659W UN532 RW12L</t>
  </si>
  <si>
    <t>CCBFX</t>
  </si>
  <si>
    <t>TELE2F ISREN UM542 ATENO UL203 LIXAS UZ512 LIB DCT SIGMA OVGED ILONI 2018N08634W 2042N08646W 2051N08654W 2104N08705W 2104N08704W 2107N08701W 2108N08700W UN532 RW12L</t>
  </si>
  <si>
    <t>GYMMA</t>
  </si>
  <si>
    <t>NOVMA L620 SAM N19 ADKIK DCT JOZMA DCT GAPLI/M083F340 DCT OMOKO/M083F340 DCT 45N020W/M083F360 4030N03000W 36N040W 3130N05000W/M083F380 DCT AYTTE M595 MILLE DCT BNTTZ BR53V ZQA R628 PEKRE/N0483F380 DCT LULLS Y196 CANOA UB879 OLABI 2238N08452W 2212N08517W NOSAT HACHO LETIS 2127N08633W 2121N08655W 2118N08659W 2111N08701W T30R8 UN532 RW12L</t>
  </si>
  <si>
    <t>LIDAM 2123N08832W UN528 UN529 UN532 RW12L</t>
  </si>
  <si>
    <t>XARUA</t>
  </si>
  <si>
    <t>CL30</t>
  </si>
  <si>
    <t>GOTAS 1918N09501W 1917N09457W 1916N09446W 2106N09010W 2108N09007W XUDUN 2120N08817W 2113N08713W 2113N08710W 2113N08706W UN529 UN532 RW12L</t>
  </si>
  <si>
    <t>N411AE</t>
  </si>
  <si>
    <t>OSUS4R GIKPU UQ120 PADUD DCT OPNIR DCT CTG UM779 KILER DCT EMASA DCT 1836N08348W SIGMA OVGED ILONI 2010N08635W UN519 UN514 2104N08705W 2107N08703W UN529 UN532 RW12L</t>
  </si>
  <si>
    <t>NOSAT 2147N08609W 2128N08646W UN528 UN529 UN532 RW12L</t>
  </si>
  <si>
    <t>2346N09327W 2344N09317W 2219N08830W 2216N08822W 2207N08812W 2158N08759W UN505 UN528 UN529 UN532 RW12L</t>
  </si>
  <si>
    <t>CTM DCT 1839N08813W 1845N08809W</t>
  </si>
  <si>
    <t>XAVGE</t>
  </si>
  <si>
    <t>2007N10042W 2048N09459W XUDUN 2122N08824W UN505 RW30L</t>
  </si>
  <si>
    <t>2048N09459W</t>
  </si>
  <si>
    <t>2354N09354W 2340N09318W VOMAR 2206N08755W UN505 UN528 UN529 UN532 RW12L</t>
  </si>
  <si>
    <t>ECMIH</t>
  </si>
  <si>
    <t>CCS DCT ELVAR/N0499F330 DCT KOMUT/M085F380 DCT 37N020W 35N030W 32N040W 30N050W/M085F400 DCT AYTTE/M085F400 DCT CANEE DCT STAAL/N0488F400 DCT TANIA/N0496F390 UR628 UVA/N0498F380 UR628 UHA UR522 NAKRO 2233N08333W 2232N08340W NOSAT 2141N08614W ERDAM UN529 UN532 RW12L</t>
  </si>
  <si>
    <t>S18 2055N08939W 2053N08938W USBUS UJ16 XUDUN 2121N08819W UN506</t>
  </si>
  <si>
    <t>GOTAS 1936N09417W 1938N09411W PERGO XUDUN 2122N08824W UN505 UN528 UN529 UN532 RW12L</t>
  </si>
  <si>
    <t>NANJO3U ULAPO DCT 1751N08554W SIGMA 2048N08701W 2049N08702W 2051N08703W 2107N08704W UN529 UN532 RW12L</t>
  </si>
  <si>
    <t>N37548</t>
  </si>
  <si>
    <t>FLYZA5 KELPP A766 KEHLI UL209 TABSA 2210N08758W UN505 UN528 UN529 UN532 RW12L</t>
  </si>
  <si>
    <t>MATOL UT11 URTEL UT34 VOMAR AGNIX 2146N08735W 2139N08729W UN540 CN00</t>
  </si>
  <si>
    <t>CGKXW</t>
  </si>
  <si>
    <t>KODEX DCT EPMOK DCT SSENA DCT BUGSY DCT OPDIE T300 ALB DCT ILGEZ DCT VALRE DCT JEVAP DCT GRITY DCT KRIZZ DCT WARAK DCT KEMPR DCT WETRO DCT SKARP DCT WAALT AR17 VKZ/N0445F380 DCT TUNSL Y262 LULLS Y196 CANOA UB879 NOSAT 2150N08606W ERDAM UN529 UN532 RW12L</t>
  </si>
  <si>
    <t>MATOL UT11 URTEL UT34 VOMAR 2207N08755W 2159N08748W AGNIX 2141N08730W UN540 L0 CN00</t>
  </si>
  <si>
    <t>ELURA XUDUN 2119N08812W 2119N08809W BEPOR 2116N08757W 2115N08752W 2115N08751W UN540 NOTOM CN00</t>
  </si>
  <si>
    <t>XACOG</t>
  </si>
  <si>
    <t>1929N09458W 1926N09426W 1924N09416W PERGO UT23 XUDUN 2119N08811W UN528 UN529 UN532 RW12L</t>
  </si>
  <si>
    <t>N836NN</t>
  </si>
  <si>
    <t>DARTZ9 TNV DCT SBI A766 KEHLI VOMAR 2207N08756W 2140N08743W 2133N08743W 2124N08730W UN505 UN528 UN529 UN532 RW12L</t>
  </si>
  <si>
    <t>N875HB</t>
  </si>
  <si>
    <t>HA4T</t>
  </si>
  <si>
    <t>GLADZ4 LULLS Y196 CANOA UB879 NOSAT 2146N08610W ERDAM UN528 UN529 UN532 RW12L</t>
  </si>
  <si>
    <t>VSA UJ9 CME 1945N09049W 1948N09046W XUDUN 2121N08821W 2120N08814W BEPOR 2117N08801W UN540 NOTOM CN00</t>
  </si>
  <si>
    <t>THY903</t>
  </si>
  <si>
    <t>CANOA NOSAT 2141N08614W 2121N08648W 2115N08657W UN529 UN532 RW12L</t>
  </si>
  <si>
    <t>1933N09751W 1930N09515W OMPAN PERGO XUDUN BEPOR BUBUN 2113N08724W 2112N08716W UN529 UN532 RW12L</t>
  </si>
  <si>
    <t>CFYXF</t>
  </si>
  <si>
    <t>BETES3 FOXEE DCT AIR DCT DANCO DCT SLOJO DCT EFFAY Q83 JEVED/N0480F320 Q97 WOPNR Q93 DEBRL/N0477F330 Q93 EBAYY/N0480F320 Q93 LINEY Y262 TUNSL Y196 CANOA UB879 DUNOG 2331N08409W 2222N08530W NOSAT 2144N08612W 2134N08628W RIDUG UN505 UN528 UN529 UN532 RW12L</t>
  </si>
  <si>
    <t>NASSA2 VUZ DCT MCB J35 LEV L214 IRDOV 2349N08847W 2345N08848W 2227N08806W 2223N08804W 2220N08804W 2219N08804W 2149N08756W UN505 UN528 UN529 UN532 RW12L</t>
  </si>
  <si>
    <t>BHS946</t>
  </si>
  <si>
    <t>MYNN</t>
  </si>
  <si>
    <t>AT76</t>
  </si>
  <si>
    <t>C6BFW</t>
  </si>
  <si>
    <t>CANOA NOSAT 2148N08608W 2118N08655W UN529 UN532 RW12L</t>
  </si>
  <si>
    <t>1954N09744W XUDUN BEPOR 2118N08803W 2113N08725W UN540 L0 CN00</t>
  </si>
  <si>
    <t>1919N09816W XUDUN 2122N08824W UN528 UN529 UN532 RW12L</t>
  </si>
  <si>
    <t>1947N09722W 2101N09041W 2122N08828W UN528 UN529 UN532 RW12L</t>
  </si>
  <si>
    <t>LIDAM DCT PERGO DCT XUDUN 2121N08821W 2113N08722W 2113N08720W UN540 NOTOM CN00</t>
  </si>
  <si>
    <t>RHH049</t>
  </si>
  <si>
    <t>TCRSD</t>
  </si>
  <si>
    <t>DCT ELVAE DCT COL DCT WHITE Q409 CYN/N0430F430 Q409 CRPLR DCT DEEEZ DCT PELIE Q85 GIPPL DCT EDISN DCT SHOWW DCT SNAKR M219 NAVVL 2344N08438W NOSAT HACHO ERDAM UN529 UN532 RW12L</t>
  </si>
  <si>
    <t>XAFOF</t>
  </si>
  <si>
    <t>1904N09812W 1915N09518W 1915N09506W PERGO XUDUN XUDUN1A</t>
  </si>
  <si>
    <t>1916N09503W</t>
  </si>
  <si>
    <t>ELURA 2113N08946W 2117N08932W 2119N08925W 2127N08852W 2128N08850W 2131N08838W SEBAK BUBUN SCAHA KAROR UN506 UN540 UN545 RW12R</t>
  </si>
  <si>
    <t>2116N08915W 2129N08826W BEPOR BUBUN SCAHA KAROR UN506 UN540 UN545 RW12R</t>
  </si>
  <si>
    <t>2027N09459W</t>
  </si>
  <si>
    <t>1937N09822W 2109N08950W S2810 2131N08835W BEPOR BUBUN SCAHA KAROR UN506 UN540 UN545 RW12R</t>
  </si>
  <si>
    <t>1927N09458W 1932N09444W 2024N09143W 2025N09137W 2025N09136W 2025N09134W 2025N09129W 2025N09126W 2027N09030W 2028N09018W 2028N09011W 2027N08910W 2030N08911W 2032N08853W 2041N08829W 2046N08807W BUBUN SCAHA KAROR UN506 UN540 UN545 RW12R</t>
  </si>
  <si>
    <t>XAAMS</t>
  </si>
  <si>
    <t>1914N09737W PERGO XUDUN XUDN1A</t>
  </si>
  <si>
    <t>VIV2029</t>
  </si>
  <si>
    <t>1904N09808W 1954N09510W 1957N09500W 2031N09227W 2032N09219W 2054N09042W XUDUN XUDN1A</t>
  </si>
  <si>
    <t>N71AH</t>
  </si>
  <si>
    <t>ILETO1C ILETO UT109 VER UJ24 ETNAS 1917N09511W GOTAS PERGO 2116N08943W CHICX BUBUN SCAHA KAROR UN506 UN540 UN545 RW12R</t>
  </si>
  <si>
    <t>ILETO3A ILETO 1915N09752W 1915N09744W 2107N08941W BUBUN SCAHA KAROR UN506 UN540 UN545 RW12R</t>
  </si>
  <si>
    <t>1956N09459W</t>
  </si>
  <si>
    <t>2026N09516W 2113N08943W BUBUN SCAHA KAROR UN506 UN540 UN545 RW12R</t>
  </si>
  <si>
    <t>MATOL 2344N09327W 2341N09320W 2134N08849W 2124N08819W UN540 UN545 RW12R</t>
  </si>
  <si>
    <t>TOBK4R VASIL UL423 ILTUR DCT IRATA UN420 SPP/N0452F380 UM205 SIGMA 1945N08624W ELINO UN540 UN545 RW12R</t>
  </si>
  <si>
    <t>N66803</t>
  </si>
  <si>
    <t>VESKO UT11 OTOGU 2249N09045W VOMAR VOMR1A</t>
  </si>
  <si>
    <t>XAVGD</t>
  </si>
  <si>
    <t>USBUS1A USBUS UJ16 XUDUN 2113N08742W UN540 L0 CN00</t>
  </si>
  <si>
    <t>XAVMD</t>
  </si>
  <si>
    <t>DUTRO DCT 2028N09221W 2110N08804W 2111N08802W UN528 UN529 UN532 RW12L</t>
  </si>
  <si>
    <t>MATOL UT11 URTEL UT34 VOMAR 2205N08753W 2202N08751W UN528 UN529 UN532 RW12L</t>
  </si>
  <si>
    <t>ELURA DCT XUDUN 2120N08815W 2119N08810W UN528 UN529 UN532 RW12L</t>
  </si>
  <si>
    <t>XAAMB</t>
  </si>
  <si>
    <t>2025N09517W 2032N09440W 2121N08833W 2121N08832W 2121N08831W 2121N08829W 2121N08827W UN528 UN529 UN532 RW12L</t>
  </si>
  <si>
    <t>MATOL 2315N09213W XUDUN 2119N08812W 2118N08806W UN528 UN529 UN532 RW12L</t>
  </si>
  <si>
    <t>2029N09502W 2108N09042W XUDUN BEPOR BUBUN 2113N08726W 2113N08723W UN528 UN529 UN532 RW12L</t>
  </si>
  <si>
    <t>2029N10312W 2054N10246W 2103N10236W 2106N10231W 2110N10207W 2141N09457W PERGO DCT XUDUN BEPOR BUBUN 2113N08729W 2113N08726W UN528 UN529 UN532 RW12L</t>
  </si>
  <si>
    <t>N641FR</t>
  </si>
  <si>
    <t>DCT BACEN DCT BLOKR DCT BEKKI DCT ENL J71 MEM J35 SQS/N0462F350 J35 MCB DCT LEV L214 IRDOV VOMAR VOMAR1A</t>
  </si>
  <si>
    <t>N653FR</t>
  </si>
  <si>
    <t>DARTZ9 TNV/N0458F350 DCT VUH L207 MUSYL DCT PEGLG L208 DUTNA VOMAR 2207N08756W 2205N08754W UN528 UN529 UN532 RW12L</t>
  </si>
  <si>
    <t>1925N09801W 2046N09207W 2049N09155W XUDUN 2121N08821W 2121N08817W 2115N08726W 2115N08723W UN528 UN529 UN532 RW12L</t>
  </si>
  <si>
    <t>N722FR</t>
  </si>
  <si>
    <t>CHUUC6 ARG/N0462F330 DCT MCB/N0463F350 J35 LEV L214 IRDOV 2425N08810W 2420N08809W 2420N08808W 2415N08806W 2257N08825W 2253N08826W 2252N08826W 2249N08825W VOMAR AGNIX EPNEL 2130N08720W 2128N08718W UN528 UN529 UN532 RW12L</t>
  </si>
  <si>
    <t>FLYZA5 KELPP A766 KEHLI UL209 TABSA 2312N08946W 2309N08947W VOMAR 2205N08753W 2202N08752W 2129N08722W 2127N08721W UN528 UN529 UN532 RW12L</t>
  </si>
  <si>
    <t>N877NN</t>
  </si>
  <si>
    <t>DARTZ9 TNV DCT SBI L208 DUTNA UL208 ODKOT 2329N09051W 2325N09048W VOMAR 2203N08752W 2201N08750W 2122N08716W 2120N08715W UN528 UN529 UN532 RW12L</t>
  </si>
  <si>
    <t>BETES3 AIRRA Q103 EMNEM/N0463F360 Q103 SLOJO DCT EFFAY Q83 JEVED Q97 WOPNR Q93 DEBRL/N0465F370 Q93 EBAYY/N0468F360 Q93 LINEY Y262 TUNSL Y196 CANOA UB879 NOSAT 2144N08612W 2141N08614W ERDAM 2113N08704W UN528 UN529 UN532 RW12L</t>
  </si>
  <si>
    <t>1916N09532W 1916N09526W 1926N09503W 1957N09338W 1959N09331W XUDUN BEPOR 2119N08757W 2115N08724W 2115N08721W UN528 UN529 UN532 RW12L</t>
  </si>
  <si>
    <t>1928N09745W 2013N09504W 2016N09455W 2049N09211W PERGO XUDUN 2121N08822W 2121N08819W 2116N08734W 2116N08731W UN528 UN529 UN532 RW12L</t>
  </si>
  <si>
    <t>LIDAM DCT 2140N09230W 2158N08937W 2201N08908W XUDUN BEPOR BUBUN 2113N08732W 2113N08729W UN528 UN529 UN532 RW12L</t>
  </si>
  <si>
    <t>MATOL UT11 URTEL 2232N09013W 2232N09008W VOMAR AGNIX EPNEL 2131N08721W 2129N08720W UN528 UN529 UN532 RW12L</t>
  </si>
  <si>
    <t>S1Z CZ02 2032N08646W CZ33 2041N08652W 2046N08655W ELINO O12R2 2107N08700W UN545 CN00</t>
  </si>
  <si>
    <t>N929DZ</t>
  </si>
  <si>
    <t>POUNC2 GRGIA DCT ARNNY DCT SJI DCT LEV A770 DOLPH/N0468F350 A770 KEHLI 2413N08950W 2405N08949W 2404N08949W 2356N08948W VOMAR 2207N08755W 2205N08754W 2136N08728W 2129N08729W 2127N08724W 2125N08722W UN528 UN529 UN532 RW12L</t>
  </si>
  <si>
    <t>N1808U</t>
  </si>
  <si>
    <t>DANLS5 DANLS DCT MKL DCT IZAAC DCT MCB/N0469F370 DCT LEV L214 DAGGR 2431N08813W VOMAR AGNIX EPNEL 2133N08723W 2131N08721W UN528 UN529 UN532 RW12L</t>
  </si>
  <si>
    <t>XASRA</t>
  </si>
  <si>
    <t>1929N09759W 2021N09426W 2048N09212W PERGO XUDUN BEPOR 2115N08731W 2115N08727W UN528 UN529 UN532 RW12L</t>
  </si>
  <si>
    <t>2011N09459W</t>
  </si>
  <si>
    <t>MATOL 2311N09203W VOMAR AGNIX EPNEL 2135N08724W 2133N08723W 2117N08710W 2115N08708W UN540 UN545 CN00</t>
  </si>
  <si>
    <t>LIDAM UT23 PERGO XUDUN 2122N08823W 2122N08820W 2115N08726W UN506 UN540 LL01 L0</t>
  </si>
  <si>
    <t>EPMAR4A 2214N08448W NOSAT HACHO LETIS APMUS 2112N08638W UN522 UN515 ERDAM RIDUG UN505 UN528 UN529 UN532 RW12L</t>
  </si>
  <si>
    <t>ILEXY4 ZENZI DCT SBI A766 KEHLI UL209 X209 2347N08948W 2343N08948W VOMAR AGNIX EPNEL 2132N08722W 2121N08723W UN505 UN528 UN529 UN532 RW12L</t>
  </si>
  <si>
    <t>LIDAM UT23 PERGO UT17 VETRI XUDUN BEPOR 2114N08747W 2113N08732W 2113N08729W UN528 UN529 UN532 RW12L MMUN 2105N08648W NC06 2108N08647W 2119N08704W UN505 2111N08705W UN532 MMUN 2104N08649W</t>
  </si>
  <si>
    <t>N872CB</t>
  </si>
  <si>
    <t>RACER8 BUM DCT LIT DCT LEV L214 IRDOV 2403N08837W 2359N08840W VOMAR AGNIX EPNEL 2130N08720W 2122N08724W 2124N08719W 2119N08722W UN505 UN528 UN529 UN532 RW12L</t>
  </si>
  <si>
    <t>N901AA</t>
  </si>
  <si>
    <t>DARTZ9 TNV DCT SBI A766 KEHLI 2424N08950W VOMAR AGNIX 2146N08735W UN528 UN529 UN532 RW12L</t>
  </si>
  <si>
    <t>NOSAT 2140N08615W ERDAM UN528 UN529 UN532 RW12L</t>
  </si>
  <si>
    <t>DCT FAWNS DCT BUGSY DCT NIPPY DCT PONCT/N0455F320 Q437 VILLS Q409 CRPLR DCT EARZZ Q131 WAALT Y289 BAHAA AR17 HIBAC/N0453F340 AR17 VKZ DCT TUNSL Y196 CANOA UB879 NOSAT HACHO 2137N08618W ERDAM UN528 UN529 UN532 RW12L</t>
  </si>
  <si>
    <t>2059N08651W UN608 2043N08657W 2034N08646W 2035N08657W 2045N08700W</t>
  </si>
  <si>
    <t>GLADZ4 LULLS Y196 CANOA UB879 DUNOG NOSAT HACHO 2138N08622W ERDAM UN528 UN529 UN532 RW12L</t>
  </si>
  <si>
    <t>DCT DQO V166 BAINS DCT HAMME/N0465F320 DCT PERRI DCT TAFTT DCT SWAPP/N0468F280 DCT DEPEC DCT LOPPY DCT MEM DCT LEV/N0476F290 L214 DAGGR 2432N08813W 2430N08812W 2424N08810W 2207N08745W UN528 UN529 UN532 RW12L</t>
  </si>
  <si>
    <t>XAVRN</t>
  </si>
  <si>
    <t>LIDAM 2154N09423W 2123N08828W UN528 UN529 UN532 RW12L</t>
  </si>
  <si>
    <t>N908AA</t>
  </si>
  <si>
    <t>ICONS8 NOOKS DCT CAE DCT CANTR DCT SAV DCT CRG DCT RSW/N0462F350 DCT FIPES/N0465F340 DCT WIGNA DCT LULLS DCT CANOA UB879 NOSAT HACHO LETIS APMUS 2116N08634W UN515 ERDAM RIDUG UN505 UN528 UN529 UN532 RW12L</t>
  </si>
  <si>
    <t>N8325D</t>
  </si>
  <si>
    <t>PEECE6 KELPP 2431N08952W 2404N08929W 2325N08857W VOMAR AGNIX 2145N08734W UN528 UN529 UN532 RW12L</t>
  </si>
  <si>
    <t>JCOBY4 SCOOB DCT PAACK Q97 EBAYY/N0471F340 Q93 LINEY Y262 LULLS Y196 CANOA UB879 NOSAT HACHO LETIS APMUS 2114N08636W UN515 ERDAM RIDUG UN505 UN528 UN529 UN532 RW12L</t>
  </si>
  <si>
    <t>2353N09352W 2303N09111W 2232N08947W 2231N08944W 2228N08936W 2146N08747W UN528 UN529 UN532 RW12L</t>
  </si>
  <si>
    <t>SIMAN3A SIMAN DCT MORLI DCT SPP DCT TEKUG UM205 SIGMA/N0385F220 OVGED 1956N08627W 2001N08629W UN519 UN514 ELINO EBMIS UN505 UN528 UN529 UN532 RW12L</t>
  </si>
  <si>
    <t>N304DN</t>
  </si>
  <si>
    <t>BARII3 SINKR DCT IIU/N0462F280 DCT HITMN/N0465F340 DCT MERDN DCT LEV A770 ALGAE 2511N08953W 2459N08953W 2437N08951W 2428N08950W 2339N08948W 2327N08945W VOMAR AGNIX 2142N08731W UN505 UN528 UN529 UN532 RW12L</t>
  </si>
  <si>
    <t>RIGUS5 PSB DCT PYTON Q129 GARIC AR3 OSTNN AR17 ACMED/N0459F360 Y289 BAHAA AR17 VKZ DCT TUNSL Y196 CANOA UB879 NOSAT NOSAT1B</t>
  </si>
  <si>
    <t>HK5378</t>
  </si>
  <si>
    <t>RNG2B RNG UN653 KOTIN/N0459F360 UN653 SPP UM205 TEKUG/N0453F380 UM205 SIGMA OVGED ILONI 2021N08634W 2033N08640W ELINO EBMIS UN505 UN528 UN529 UN532 RW12L</t>
  </si>
  <si>
    <t>1927N09807W 1945N09645W 2021N09409W 2058N09118W PERGO XUDUN BEPOR 2114N08749W 2113N08718W UN529 UN532 RW12L</t>
  </si>
  <si>
    <t>HI1104</t>
  </si>
  <si>
    <t>ETBOD2W ETBOD/N0466F360 UL577 MAMBI/N0435F220 UL577 ILUBA ILUBA1F</t>
  </si>
  <si>
    <t>N905AU</t>
  </si>
  <si>
    <t>DCT MXE DCT PENSY J110 FLIRT J6 MRB/N0476F300 J6 HVQ Q68 SPAYD/N0467F340 Q68 RAMRD/N0466F320 Q68 LAJUG/N0474F280 Q68 SOPIE DCT MEM/N0469F340 DCT LEV/N0467F350 L214 DAGGR 2435N08814W 2421N08809W 2413N08806W AGNIX EPNEL 2135N08725W 2132N08722W UN505 UN528 UN529 UN532 RW12L</t>
  </si>
  <si>
    <t>1943N09832W 1954N09653W 2025N09421W 2054N09153W PERGO XUDUN BEPOR BUBUN 2113N08730W UN505 UN528 UN529 UN532 RW12L</t>
  </si>
  <si>
    <t>DCT WAVEY DCT EMJAY Q167 KALDA Q131 WAALT Y289 BAHAA DCT HIBAC AR17 VKZ/N0455F340 DCT LINEY Y262 LULLS Y196 CANOA UB879 NOSAT HACHO LETIS APMUS UN500 UN522 UN515 ERDAM UN528 UN529 UN532 RW12L</t>
  </si>
  <si>
    <t>N178US</t>
  </si>
  <si>
    <t>MAYNR3 CANOA UB879 NOSAT HACHO LETIS APMUS 2109N08641W 2112N08654W 2112N08653W 2112N08655W 2113N08700W 2110N08702W UN529 UN532 RW12L</t>
  </si>
  <si>
    <t>LIDAM UT23 ELUNI 2139N09222W 2137N09212W XUDUN BEPOR BUBUN SCAHA UN528 UN529 UN532 RW12L</t>
  </si>
  <si>
    <t>1951N09741W 2012N09554W 2021N09506W 2032N09422W 2032N09421W 2051N09228W PERGO 2116N08942W XUDUN BEPOR BUBUN 2113N08740W 2114N08734W 2112N08725W 2112N08724W UN540 L0</t>
  </si>
  <si>
    <t>2024N09459W</t>
  </si>
  <si>
    <t>ZAAPA6 SINKR DCT IIU/N0482F300 DCT BWG/N0478F320 DCT BNA DCT IGB/N0475F340 DCT MEI J31 HRV DCT LEV/N0469F350 L214 IRDOV 2427N08811W 2420N08808W LEVAT/N0469F350 DCT ITLOM DCT VOMAR VOMAR1A</t>
  </si>
  <si>
    <t>N2676</t>
  </si>
  <si>
    <t>KFTY</t>
  </si>
  <si>
    <t>DCT SOTWO DCT LUCKK DCT BULZI DCT PLYER DCT KNOST M219 CULLY M219 NAVVL L465 SHARQ 2321N08400W WALKY UB879 NOSAT NOSAT1B</t>
  </si>
  <si>
    <t>N61886</t>
  </si>
  <si>
    <t>FLYZA5 KELPP A766 KEHLI UL209 TABSA 2301N08946W 2254N08944W VOMAR AGNIX EPNEL ODLAR UN528 UN529 UN532 RW12L</t>
  </si>
  <si>
    <t>DCT BACEN DCT BLOKR DCT BEKKI DCT DAAVE DCT HUMBO DCT MUDHO DCT SQS/N0461F350 DCT LEV L214 IRDOV UL214 NUDIS 2317N08815W 2314N08821W 2253N08829W 2247N08830W VOMAR AGNIX EPNEL ODLAR UN528 UN529 UN532 RW12L</t>
  </si>
  <si>
    <t>GANDY8 SABEE DCT CYY DCT KARTR DCT TUNSL Y196 CANOA UB879 NOSAT HACHO LETIS APMUS 2108N08640W UN522 UN515 ERDAM RIDUG UN505 UN528 UN529 UN532 RW12L</t>
  </si>
  <si>
    <t>N838BB</t>
  </si>
  <si>
    <t>1913N09725W 1930N09622W 1952N09506W 1955N09458W 2002N09446W 2003N09445W 2012N09426W PERGO VOMAR VOMAR1A</t>
  </si>
  <si>
    <t>KANAL PAULE 2022N08701W CZ506 UN519 UN514 ELINO EBMIS UN505 UN528 UN529 UN532 RW12L</t>
  </si>
  <si>
    <t>DCT BACEN DCT BLOKR DCT BEKKI DCT FAM DCT ARG/N0460F390 DCT MCB J35 LEV L214 IRDOV DCT ESTEN/N0457F390 DCT 2316N08919W 2311N08923W 2304N08922W 2250N08922W 2242N08920W 2242N08919W 2235N08914W 2229N08911W 2225N08908W VOMAR AGNIX EPNEL 2125N08716W 2124N08715W 2119N08715W UN505 UN528 UN529 UN532 RW12L</t>
  </si>
  <si>
    <t>POUNC2 GRGIA DCT ARNNY DCT SJI DCT LEV A770 DOLPH/N0465F350 A770 KEHLI 2413N08950W 2408N08949W VOMAR AGNIX EPNEL ODLAR VIKSI 2117N08711W 2116N08710W UN528 UN529 UN532 RW12L</t>
  </si>
  <si>
    <t>CFZXI</t>
  </si>
  <si>
    <t>DCT FAWNS DCT BUGSY DCT SYR/N0463F340 DCT EYTEE DCT JOOEY DCT VRSTY/N0456F370 DCT MMOSS DCT KJ90S DCT ORL DCT FLL/N0458F360 DCT VKZ DCT TUNSL Y196 CANOA UB879 NOSAT NOSAT1B</t>
  </si>
  <si>
    <t>N851SY</t>
  </si>
  <si>
    <t>RST1 ALO DCT WELTS DCT CARIN DCT MCB J35 LEV L214 IRDOV UL214 NUDIS 2319N08807W 2317N08814W VOMAR AGNIX EPNEL 2134N08724W 2131N08721W 2132N08713W ODLAR VIKSI UN505 UN528 UN529 UN532 RW12L</t>
  </si>
  <si>
    <t>CGZQF</t>
  </si>
  <si>
    <t>RIGUS5 PSB DCT PYTON Q129 GARIC AR3 OSTNN AR17 ACMED Y289 BAHAA AR17 VKZ DCT TUNSL Y196 CANOA UB879 NOSAT NOSAT1B</t>
  </si>
  <si>
    <t>TCLLZ</t>
  </si>
  <si>
    <t>1924N09748W 1936N09648W 2014N09421W 2052N09134W PERGO VOMAR AGNIX EPNEL 2140N08716W ODLAR 2123N08714W 2122N08714W UN528 UN529 UN532 RW12L</t>
  </si>
  <si>
    <t>ILEXY4 ZENZI DCT SBI A766 KEHLI 2414N08950W 2407N08949W VOMAR AGNIX EPNEL ODLAR 2121N08713W 2120N08713W UN529 UN532 RW12L</t>
  </si>
  <si>
    <t>N7879A</t>
  </si>
  <si>
    <t>FSHUN4 PLUMR DCT DOWNN DCT RSW DCT KARTR/N0463F380 DCT LULLS Y196 CANOA UB879 NOSAT NOSAT1B</t>
  </si>
  <si>
    <t>MATOL UT11 OTOGU 2247N09103W 2247N09102W 2244N09057W XUDUN BEPOR BUBUN 2119N08740W 2122N08737W 2122N08731W SCAHA KAROR UN505 UN528 UN529 UN532 RW12L</t>
  </si>
  <si>
    <t>SNIDR2 MOLLR DCT VUH L207 IPSEV DCT URTEL DCT VOMAR AGNIX EPNEL ODLAR VIKSI 2116N08710W UN528 UN529 UN532 RW12L</t>
  </si>
  <si>
    <t>TOBK1S VASIL UL423 PULOX DCT ARORO DCT PML UN653 SPP UM205 TEKUG/N0459F340 UM205 SIGMA OVGED ILONI HURIN UN523 UN511 UN519 UN514 2105N08707W 2110N08708W 2112N08707W UN528 UN529 UN532 RW12L</t>
  </si>
  <si>
    <t>FAWNS DCT BUGSY DCT SYR DCT PSB DCT MOL DCT GSO DCT SLOJO/N0473F330 DCT EFFAY/N0471F340 Q83 JEVED Q97 WOPNR Q93 DEBRL/N0469F350 Q93 EBAYY/N0466F360 Q93 LINEY Y262 TUNSL Y196 CANOA UB879 NOSAT HACHO LETIS APMUS 2115N08635W 2111N08638W UN515 2114N08700W 2116N08702W 2114N08706W 2111N08705W UN528 UN529 UN532 RW12L</t>
  </si>
  <si>
    <t>MATOL UT11 OTOGU 2243N09053W 2241N09045W XUDUN BEPOR BUBUN SCAHA 2113N08718W 2116N08714W 2117N08711W UN529 UN532 RW12L</t>
  </si>
  <si>
    <t>N62892</t>
  </si>
  <si>
    <t>FLYZA5 KELPP A766 KEHLI 2424N08950W 2417N08951W VOMAR AGNIX EPNEL 2126N08717W 2124N08714W 2124N08712W UN529 UN532 RW12L</t>
  </si>
  <si>
    <t>CHUUC6 ARG DCT MCB J35 LEV L214 IRDOV 2401N08838W 2359N08840W VOMAR AGNIX EPNEL 2129N08719W UN528 UN529 UN532 RW12L</t>
  </si>
  <si>
    <t>LIDAM UT23 ISARO 2118N08955W 2117N08952W XUDUN BEPOR BUBUN 2113N08740W 2111N08711W UN529 UN532 RW12L</t>
  </si>
  <si>
    <t>LCLUN CUN 2046N08657W 2047N08654W 2052N08706W 2046N08705W 2044N08658W 2049N08700W 2055N08700W 2049N08651W 2044N08652W 2042N08656W 2043N08702W</t>
  </si>
  <si>
    <t>DAL627</t>
  </si>
  <si>
    <t>N399DA</t>
  </si>
  <si>
    <t>SSOXS7 SSOXS Q167 RIFLE DCT HEADI/N0467F300 Q97 KOHLS/N0467F340 Q97 JEVED/N0459F360 Q97 DEBRL Q93 LINEY Y262 LULLS Y196 CANOA UB879 NOSAT HACHO LETIS APMUS UN500 UN522 UN515 2111N08656W 2113N08659W 2111N08702W UN529 UN532 RW12L</t>
  </si>
  <si>
    <t>XBBWG</t>
  </si>
  <si>
    <t>CFEWJ</t>
  </si>
  <si>
    <t>BETES3 ERI DCT PSK DCT SAV/N0456F370 DCT TRV DCT FLL/N0455F380 DCT VKZ/N0456F370 BR66V PADUS DCT ZFP/M078F360 Y262 CANVI/N0457F360 Y262 LULLS Y196 CANOA UB879 NOSAT HACHO LETIS APMUS UN500 UN522 UN515 2113N08658W 2112N08700W 2110N08701W UN529 UN532 RW12L</t>
  </si>
  <si>
    <t>N695QS</t>
  </si>
  <si>
    <t>KSGR</t>
  </si>
  <si>
    <t>BORRN6 MNURE DCT IAH DCT SBI A766 KEHLI 2414N08950W X209 VOMAR VOMAR1A</t>
  </si>
  <si>
    <t>N805JB</t>
  </si>
  <si>
    <t>GLADZ4 LULLS Y196 CANOA UB879 NOSAT HACHO 2136N08620W 2134N08621W 2117N08655W UN529 UN532 RW12L</t>
  </si>
  <si>
    <t>N523JB</t>
  </si>
  <si>
    <t>DCT WAVEY DCT EMJAY Q167 ZJAAY Q97 DEBRL/N0455F350 Q93 EBAYY/N0453F360 Q93 LINEY Y262 LULLS Y196 CANOA UB879 NOSAT 2146N08610W 2124N08645W 2118N08654W 2109N08701W 2108N08700W UN532 RW12L</t>
  </si>
  <si>
    <t>PEECE6 KELPP A766 KEHLI VOMAR VOMAR1A</t>
  </si>
  <si>
    <t>N14545</t>
  </si>
  <si>
    <t>SLEEK2 SLEEK DCT NOSEW/N0453F350 DCT MQP DCT SBI L208 DUTNA UL208 ODKOT 2357N09104W 2348N09100W VOMAR/N0424F210 AGNIX EPNEL 2126N08717W 2120N08712W UN529 UN532 RW12L</t>
  </si>
  <si>
    <t>CGMXB</t>
  </si>
  <si>
    <t>KAVKI DCT IKLUG DCT FAR DCT CATTS DCT MLC DCT SBI A766 KLAMS/M078F350 A766 KEHLI VOMAR AGNIX 2144N08733W 2121N08713W UN529 UN532 RW12L</t>
  </si>
  <si>
    <t>N315UA</t>
  </si>
  <si>
    <t>MAYNR3 CANOA UB879 NOSAT HACHO LETIS APMUS UN500 UN522 2109N08651W 2114N08659W 2110N08702W UN529 UN532 RW12L</t>
  </si>
  <si>
    <t>N879DN</t>
  </si>
  <si>
    <t>BARII3 SINKR DCT IIU/N0481F300 DCT HITMN/N0471F340 DCT MERDN DCT LEV L214 IRDOV AGNIX EPNEL 2127N08717W UN528 UN529 UN532 RW12L</t>
  </si>
  <si>
    <t>DCT LEV L214 IRDOV 2351N08847W 2350N08848W 2343N08849W 2341N08849W VOMAR AGNIX 2141N08730W UN528 UN529 UN532 RW12L</t>
  </si>
  <si>
    <t>DCT BACEN DCT BLOKR DCT BEKKI DCT ENL J71 MEM/N0463F380 J35 MCB/N0460F390 J35 LEV L214 IRDOV 2350N08848W 2348N08850W VOMAR AGNIX 2147N08736W UN528 UN529 UN532 RW12L</t>
  </si>
  <si>
    <t>N58DH</t>
  </si>
  <si>
    <t>S10 S101 2055N08933W XUDUN BEPOR BUBUN 2113N08731W 2113N08729W UN529 UN532 RW12L</t>
  </si>
  <si>
    <t>B764 BZE B764 ANEPU B764 CZM UB879 TEFMO 2105N08705W 2108N08703W T30L6</t>
  </si>
  <si>
    <t>XATVR</t>
  </si>
  <si>
    <t>N68821</t>
  </si>
  <si>
    <t>DCT BACEN DCT BLOKR DCT BEKKI/N0482F260 DCT ENL/N0483F280 DCT SQS/N0476F330 DCT LEV A770 KEHLI 2428N08950W 2422N08951W VOMAR AGNIX EPNEL 2132N08722W UN528 UN529 UN532 RW12L</t>
  </si>
  <si>
    <t>AAL1265</t>
  </si>
  <si>
    <t>XATCM</t>
  </si>
  <si>
    <t>MAYNR3 CANOA UB879 NOSAT HACHO LETIS 2125N08628W 2123N08629W 2119N08655W 2119N08656W 2119N08657W 2114N08704W UN528 UN529 UN532 RW12L</t>
  </si>
  <si>
    <t>N376DN</t>
  </si>
  <si>
    <t>RST1 ALO J233 CNOTA DCT IRK DCT SGF DCT RZC DCT EIC DCT SBI A766 LAURL/N0465F350 A766 KEHLI VOMAR AGNIX EPNEL 2134N08724W UN528 UN529 UN532 RW12L</t>
  </si>
  <si>
    <t>MATOL 2314N09211W 2129N08809W 2128N08804W 2119N08733W 2118N08731W UN540 L0 UN542</t>
  </si>
  <si>
    <t>1923N09817W 2049N09155W 2051N09147W XUDUN BEPOR 2118N08803W 2117N08757W 2116N08753W 2116N08744W UN529 UN532 RW12L</t>
  </si>
  <si>
    <t>AMENO/M085F430 M593 GRATX/N0474F430 Y642 LULLS DCT CANOA UB879 DUNOG 2319N08348W NOSAT HACHO 2132N08623W UN500 UN522 UN515 ERDAM RIDUG UN505 UN506 UN540 UN545 UN542 2102N08653W</t>
  </si>
  <si>
    <t>EPKEE7 DUUZE DCT GCK DCT ADM DCT SBI A766 KELPP/N0458F390 A766 KEHLI UL209 TABSA 2307N08946W 2301N08945W VOMAR VOMAR1A</t>
  </si>
  <si>
    <t>1925N09821W 1948N09640W 2012N09456W 2042N09238W 2050N09155W 2052N09146W XUDUN XUDUN1A</t>
  </si>
  <si>
    <t>N8756S</t>
  </si>
  <si>
    <t>CONLE5 SCOOB DCT EARZZ/N0475F340 Q131 WAALT Y289 BAHAA DCT SAXXN Y262 LULLS Y196 CANOA UB879 NOSAT NOSAT1B</t>
  </si>
  <si>
    <t>N892NN</t>
  </si>
  <si>
    <t>LEV L214 DAGGR 2430N08812W VOMAR VOMAR1A</t>
  </si>
  <si>
    <t>N991AU</t>
  </si>
  <si>
    <t>DARTZ9 TNV DCT SBI A766 KEHLI UL209 X209 2407N08949W 2400N08948W VOMAR VOMAR1A</t>
  </si>
  <si>
    <t>N309DN</t>
  </si>
  <si>
    <t>POUNC2 GRGIA DCT ARNNY DCT SJI DCT LEV A770 DOLPH/N0465F350 A770 ALGAE 2430N08950W 2424N08950W VOMAR AGNIX EPNEL ODLAR VIKSI UN528 UN529 UN532 RW12L</t>
  </si>
  <si>
    <t>SIMAN3A SIMAN DCT MORLI/N0449F380 DCT SPP DCT TEKUG UM205 SIGMA/N0370F220 SIGMA2H</t>
  </si>
  <si>
    <t>N719FR</t>
  </si>
  <si>
    <t>POUNC2 POUNC DCT GRGIA DCT ARNNY DCT SJI DCT LEV/N0460F350 L214 DAGGR 2446N08818W 2417N08808W LEVAT ITLOM/N0459F330 UM782 VOMAR AGNIX EPNEL ODLAR VIKSI UN528 UN529 UN532 RW12L</t>
  </si>
  <si>
    <t>2128N09643W 2122N09147W XUDUN 2120N08816W 2119N08811W BEPOR BUBUN 2111N08717W UN540 L0 CN00</t>
  </si>
  <si>
    <t>MATOL UT11 LERIL 2305N09147W 2302N09140W VOMAR 2203N08752W 2200N08749W 2133N08723W 2131N08719W UN528 UN529 UN532 RW12L</t>
  </si>
  <si>
    <t>1925N09753W 1939N09649W 2007N09455W 2039N09236W 2041N09228W 2114N08749W 2114N08746W UN528 UN529 UN532 RW12L</t>
  </si>
  <si>
    <t>N537JT</t>
  </si>
  <si>
    <t>FSHUN4 PLUMR DCT SHEEK Q118 FEMID DCT KARTR DCT LULLS Y196 CANOA UB879 NOSAT HACHO LETIS ERDAM UN528 UN529 UN532 RW12L</t>
  </si>
  <si>
    <t>1915N09800W 1951N09538W 2018N09352W 2031N09258W 2032N09253W XUDUN 2120N08814W 2118N08809W UN528 UN529 UN532 RW12L</t>
  </si>
  <si>
    <t>2001N09459W</t>
  </si>
  <si>
    <t>XAVSM</t>
  </si>
  <si>
    <t>1923N09733W 1946N09600W 2018N09356W 2041N09218W 2042N09212W XUDUN BEPOR UN528 UN529 UN532 RW12L</t>
  </si>
  <si>
    <t>DAL648</t>
  </si>
  <si>
    <t>RST1 ALO DCT WELTS DCT CARIN DCT MCB/N0463F350 J35 LEV L214 IRDOV VOMAR 2205N08753W 2201N08750W UN505 UN528 UN529 UN532 RW12L</t>
  </si>
  <si>
    <t>XAVAP</t>
  </si>
  <si>
    <t>2128N09632W 2122N09317W 2123N09158W 2123N08950W 2122N08833W 2122N08828W 2111N08716W 2109N08710W UN528 UN529 UN532 RW12L</t>
  </si>
  <si>
    <t>DCT WAVEY DCT EMJAY Q167 ZJAAY DCT KALDA Q131 WAALT Y289 BAHAA/N0459F360 DCT SAXXN Y262 LULLS Y196 CANOA UB879 NOSAT NOSAT1B</t>
  </si>
  <si>
    <t>TELE2F ISREN UM542 ATENO UL203 LIXAS/N0444F360 UZ512 LIB DCT SIGMA 1942N08623W 1952N08627W HURIN 2030N08637W 2035N08638W UN519 UN514 ELINO EBMIS UN505 UN528 UN529 UN532 RW12L</t>
  </si>
  <si>
    <t>CHUUC6 ARG DCT MCB J35 OYSTY/N0458F390 J35 LEV L214 IRDOV VOMAR AGNIX EPNEL 2124N08715W UN528 UN529 UN532 RW12L</t>
  </si>
  <si>
    <t>N77582</t>
  </si>
  <si>
    <t>FLYZA5 KELPP A766 KEHLI VOMAR AGNIX UN528 UN529 UN532 RW12L</t>
  </si>
  <si>
    <t>NAGE2W NAGEL DCT 1752N08755W 1825N08747W 1832N08745W HURIN UN519 UN514 2102N08702W 2103N08704W 2105N08704W 2108N08703W UN529 UN532 RW12L</t>
  </si>
  <si>
    <t>1816N08749W</t>
  </si>
  <si>
    <t>N900UW</t>
  </si>
  <si>
    <t>DARTZ9 TNV DCT SBI A766 KELPP 2443N09001W VOMAR AGNIX EPNEL 2127N08718W UN528 UN529 UN532 RW12L</t>
  </si>
  <si>
    <t>N8784Q</t>
  </si>
  <si>
    <t>MATOL DCT 2334N09302W 2333N09257W VOMAR AGNIX EPNEL 2134N08724W UN528 UN529 UN532 RW12L</t>
  </si>
  <si>
    <t>N465AN</t>
  </si>
  <si>
    <t>MATOL UT11 OTOGU 2249N09108W 2243N09055W VOMAR AGNIX EPNEL 2135N08725W UN528 UN529 UN532 RW12L</t>
  </si>
  <si>
    <t>ICONS8 NOOKS DCT GRONK DCT PLZZZ DCT SAV DCT CRG DCT RSW/N0462F350 DCT FIPES/N0464F340 DCT WIGNA DCT LULLS DCT CANOA UB879 NOSAT HACHO LETIS 2123N08630W 2115N08658W 2115N08659W 2113N08701W 2111N08702W UN529 UN532 RW12L</t>
  </si>
  <si>
    <t>DARTZ9 TNV DCT SBI A766 KEHLI VOMAR AGNIX 2143N08733W 2133N08725W 2127N08719W 2121N08708W UN528 UN529 UN532 RW12L</t>
  </si>
  <si>
    <t>DCT BACEN DCT BLOKR DCT BEKKI/N0483F280 DCT ENL/N0480F300 DCT MEMFS/N0480F330 DCT PLNDR/N0470F350 L214 IRDOV 2427N08811W 2423N08810W 2402N08820W 2400N08821W VOMAR AGNIX 2153N08742W UN505 UN528 UN529 UN532 RW12L</t>
  </si>
  <si>
    <t>CGWSI</t>
  </si>
  <si>
    <t>MATOL 2322N09230W 2318N09218W 2129N08839W 2116N08723W UN528 UN529 UN532 RW12L</t>
  </si>
  <si>
    <t>N8779Q</t>
  </si>
  <si>
    <t>NIITZ4 SSKEE DCT ZUN/N0463F370 DCT CNX DCT BGTOE DCT AGJ DCT DBOYS DCT ANKRR L208 DUTNA 2355N09103W 2353N09102W VOMAR 2204N08753W UN505 UN528 UN529 UN532 RW12L</t>
  </si>
  <si>
    <t>PATSS7 PATSS DCT NELIE DCT BIZEX Q75 SACRI/N0460F340 Q75 GSO Q83 JEVED Q97 PRMUS DCT DEBRL/N0462F350 Q93 EBAYY/N0460F360 Q93 LINEY Y262 LULLS Y196 CANOA UB879 NOSAT HACHO LETIS APMUS UN500 UN522 UN515 2111N08655W 2113N08658W 2112N08700W 2111N08701W UN529 UN532 RW12L</t>
  </si>
  <si>
    <t>N839DN</t>
  </si>
  <si>
    <t>RUGGD3 KIERA DCT JNC DCT ALS DCT PNH J17 DUMPS/N0460F350 J17 ABI J50 ACT DCT SBI A766 KEHLI 2209N08757W 2130N08723W UN528 UN529 UN532 RW12L</t>
  </si>
  <si>
    <t>KLBO</t>
  </si>
  <si>
    <t>DCT AVARR DCT LEV L214 IRDOV VOMAR 2201N08750W 2134N08727W UN528 UN529 UN532 RW12L</t>
  </si>
  <si>
    <t>LIDAM UT23 MUNDA 2135N09156W XUDUN BEPOR 2118N08751W 2115N08726W UN528 UN529 UN532 RW12L</t>
  </si>
  <si>
    <t>N894DN</t>
  </si>
  <si>
    <t>POUNC2 GRGIA DCT ARNNY DCT SJI DCT LEV A770 DOLPH/N0468F350 A770 KEHLI UL209 X209 2405N08949W 2357N08948W VOMAR 2154N08743W 2132N08725W UN528 UN529 UN532 RW12L</t>
  </si>
  <si>
    <t>N17583</t>
  </si>
  <si>
    <t>SLEEK2 SLEEK DCT EZEEE DCT MQP DCT SBI L208 DUTNA 2426N09118W X208 VOMAR/N0390F210 2205N08754W 2129N08724W 2121N08722W UN528 UN529 UN532 RW12L</t>
  </si>
  <si>
    <t>SCRAM6 GLANC DCT COLZI Q52 IPTAY/N0481F320 Q52 CHOPZ/N0475F340 DCT MGMRY DCT SJI DCT LEV/N0470F350 L214 IRDOV 2420N08809W 2415N08806W VOMAR AGNIX EPNEL 2134N08724W UN528 UN529 UN532 RW12L</t>
  </si>
  <si>
    <t>N922NN</t>
  </si>
  <si>
    <t>MAYNR3 CANOA UB879 DUNOG 2335N08400W 2326N08423W NOSAT HACHO LETIS APMUS 2107N08641W 2106N08643W 2105N08644W ERDAM UN528 UN529 UN532 RW12L</t>
  </si>
  <si>
    <t>N257BZ</t>
  </si>
  <si>
    <t>DCT LEV L214 IRDOV VOMAR AGNIX EPNEL 2137N08726W 2132N08724W 2127N08723W UN528 UN529 UN532 RW12L</t>
  </si>
  <si>
    <t>KUXEM1R KUXEM P17 BEPHE DCT OSSEP DCT OXCUD DCT ZIPWE DCT INFEC DCT PEWBI DCT GAPLI/M084F360 DCT TAMEL DCT 46N015W DCT 43N020W/M084F380 DCT 38N030W DCT 33N040W DCT 30N050W/M084F400 DCT AMENO M593 GRATX/N0483F400 Y642 LULLS DCT CANOA UB879 DUNOG 2314N08424W 2315N08425W 2250N08505W NOSAT HACHO 2135N08620W LETIS APMUS UN500 UN522 UN515 ERDAM RIDUG UN506 UN540 UN545 RW12R</t>
  </si>
  <si>
    <t>AAL2801</t>
  </si>
  <si>
    <t>N334SM</t>
  </si>
  <si>
    <t>MAM MATOL 2332N09256W 2331N09253W 2326N09241W VOMAR AGNIX 2149N08738W UN528 UN529 UN532 RW12L</t>
  </si>
  <si>
    <t>TGZ 1655N09239W 1853N09121W 1900N09116W XUDUN 2121N08820W 2120N08815W 2119N08806W 2111N08733W UN528 UN529 UN532 RW12L</t>
  </si>
  <si>
    <t>FWI648</t>
  </si>
  <si>
    <t>FHPUJ</t>
  </si>
  <si>
    <t>LGL2X LGL UT176 TERPO UN461 AKEMO DCT RIVAK/M080F320 DCT SIVIR DCT PASAS/M081F350 DCT 41N020W/M080F350 DCT 37N030W/M080F360 DCT 33N040W DCT 30N050W/M081F380 DCT AYTTE/M080F380 M595 MILLE/N0464F380 DCT ZQA R628 TANIA/N0464F390 UR628 UVA/N0472F400 UR628 UHA UR522 NAKRO 2302N08347W MUPKI B879 NOSAT NOSAT1B</t>
  </si>
  <si>
    <t>XAKUA</t>
  </si>
  <si>
    <t>2041N08653W 2048N08655W</t>
  </si>
  <si>
    <t>N7731A</t>
  </si>
  <si>
    <t>PEECE6 KELPP A766 KEHLI VOMAR AGNIX 2140N08729W 2139N08728W 2131N08722W UN528 UN529 UN532 RW12L</t>
  </si>
  <si>
    <t>N956AV</t>
  </si>
  <si>
    <t>TOBK1S VASIL UL423 PULOX/N0457F360 DCT ARORO DCT PML UN653 SPP UM205 TEKUG/N0451F340 UM205 SIGMA SIGMA2H</t>
  </si>
  <si>
    <t>TRUKN2 SYRAH DCT JSICA/N0466F330 Q130 HASSL/N0458F350 Q130 TAHIB DCT RSK DCT TCC DCT HNKER DCT SBI L208 DUTNA UL208 ODKOT 2401N09106W 2354N09102W VOMAR AGNIX 2151N08740W 2127N08725W 2124N08724W UN528 UN529 UN532 RW12L</t>
  </si>
  <si>
    <t>XBORN</t>
  </si>
  <si>
    <t>YVR DCT EPH J12 DNJ/N0454F370 J20 PIH DCT KU69Q DCT KD57U DCT PUB DCT BGD DCT SPS J58 FUZ DCT SBI A766 KLAMS/M078F370 A766 KELPP/N0457F370 A766 KEHLI 2428N08951W VOMAR 2159N08748W 2130N08726W 2128N08724W 2127N08724W 2119N08718W 2118N08717W 2117N08716W UN528 UN529 UN532 RW12L</t>
  </si>
  <si>
    <t>DCT AUR DCT VILDA DCT JERON DCT 1652N08854W MARID UG765 PAULE UN530 2020N08640W 2033N08640W UN511 UN519 UN514 2105N08707W 2107N08706W UN529 UN532 RW12L</t>
  </si>
  <si>
    <t>DCT YVR DCT EPH DCT KS09I DCT LEZLE DCT UROCO DCT OCS DCT KD66S DCT CHNGY DCT KD48W DCT NOSEW/N0453F370 DCT TORNN DCT SBI A766 KLAMS/M078F370 A766 KEHLI 2410N08934W 2409N08933W 2401N08927W VOMAR AGNIX EPNEL 2130N08725W 2128N08724W 2127N08723W UN528 UN529 UN532 RW12L</t>
  </si>
  <si>
    <t>2041N08702W 2040N08703W 2040N08709W 2048N08713W CUN</t>
  </si>
  <si>
    <t>MATOL 2317N09218W 2314N09210W XUDUN 2118N08808W 2114N08748W 2114N08732W UN528 UN529 UN532 RW12L</t>
  </si>
  <si>
    <t>1920N09647W 1954N09452W 2034N09228W 2113N08957W 2114N08952W 2120N08930W 2123N08913W XUDUN BEPOR 2118N08804W 2113N08733W UN528 UN529 UN532 RW12L</t>
  </si>
  <si>
    <t>POE791</t>
  </si>
  <si>
    <t>CGKXS</t>
  </si>
  <si>
    <t>RIGUS5 PSB DCT JST/N0463F350 DCT PYTON/N0461F360 Q129 GARIC AR3 OSTNN AR17 ACMED Y289 BAHAA AR17 VKZ DCT TUNSL Y196 CANOA UB879 NOSAT 2133N08623W 2128N08629W 2120N08647W 2117N08653W 2110N08701W 2108N08700W UN532 RW12L</t>
  </si>
  <si>
    <t>CGPFT</t>
  </si>
  <si>
    <t>MATOL UT11 LERIL 2301N09137W 2259N09131W 2116N08720W UN529 UN532 RW12L</t>
  </si>
  <si>
    <t>N7750A</t>
  </si>
  <si>
    <t>EPKEE7 DUUZE DCT GCK DCT ADM DCT SBI A766 KEHLI VOMAR AGNIX 2149N08738W 2144N08733W 2133N08727W 2124N08718W UN528 UN529 UN532 RW12L</t>
  </si>
  <si>
    <t>MATOL UT11 OTOGU 2237N09053W 2234N09048W 2205N08948W 2201N08942W 2139N08850W 2135N08843W 2130N08815W 2123N08802W 2120N08735W UN528 UN529 UN532 RW12L</t>
  </si>
  <si>
    <t>HBIHB</t>
  </si>
  <si>
    <t>VEBIT T50 ROTOS Z669 ULMES DCT VADAR DCT NINTU/N0489F370 DCT MEBAK DCT REPSI DCT LERGA DCT MINSO DCT NARAK DCT AGN DCT PIPOR L866 PPN N976 NEA DCT ARDID DCT NINOS DCT GUNTI/M085F380 DCT 3730N02000W DCT 36N030W DCT 3330N04000W DCT 30N050W/M085F400 DCT AMENO M593 GRATX Y642 DROWN/N0489F400 Y642 LULLS Y196 CANOA UB879 NOSAT 2141N08615W 2131N08631W 2121N08658W 2117N08703W 2112N08703W UN529 UN532 RW12L</t>
  </si>
  <si>
    <t>1918N09505W 1922N09453W 1958N09318W 2046N09110W PERGO XUDUN 2120N08813W 2123N08754W UN528 UN529 UN532 RW12L</t>
  </si>
  <si>
    <t>2141N09609W 2141N09600W 2139N09426W 2122N08831W 2125N08746W 2121N08740W UN528 UN529 UN532 RW12L</t>
  </si>
  <si>
    <t>LIDAM 2157N09442W 2149N09304W 2149N09301W 2155N09232W XUDUN 2118N08810W 2116N08758W 2116N08749W 2116N08745W UN528 UN529 UN532 RW12L</t>
  </si>
  <si>
    <t>GOTAS 2026N09202W 2029N09150W 2109N08912W 2109N08907W 2109N08900W 2112N08834W BEPOR 2114N08756W 2112N08744W 2113N08722W UN528 UN529 UN532 RW12L</t>
  </si>
  <si>
    <t>N231QS</t>
  </si>
  <si>
    <t>MATOL UT11 URTEL UT34 VOMAR AGNIX EPNEL 2136N08725W UN528 UN529 UN532 RW12L</t>
  </si>
  <si>
    <t>CCS/N0495F350 DCT MANOX/M085F360 DCT 35N020W 33N030W 30N040W/M085F380 26N050W/M085F380 DCT FIVZE/N0493F380 DCT MLLER/N0489F400 DCT ERRCA DCT CAFNE UM348 UVA J1 UHA UR522 NAKRO 2217N08322W NOSAT 2141N08615W RIDUG UN528 UN529 UN532 RW12L</t>
  </si>
  <si>
    <t>TOBK1S VASIL UL423 PULOX/N0455F360 DCT ARORO DCT PML UN653 SPP/N0449F340 UM205 SIGMA OVGED ILONI HURIN 2029N08637W ELINO UN528 UN529 UN532 RW12L</t>
  </si>
  <si>
    <t>CCBLG</t>
  </si>
  <si>
    <t>TELE2F ISREN UM542 AKTUK/N0444F360 UM542 ATENO UL203 LIXAS UZ512 LIB 1638N08653W 1641N08655W AMIDA PAULE UN530 2029N08643W 2032N08642W ELINO UN528 UN529 UN532 RW12L</t>
  </si>
  <si>
    <t>2102N08652W 2104N08650W 2117N08647W 2112N08646W 2110N08644W 2109N08644W 2108N08644W 2107N08645W 2105N08646W CUN</t>
  </si>
  <si>
    <t>LIDAM UT23 COFRE 2145N09310W 2143N09257W XUDUN 2122N08823W 2120N08810W 2116N08732W 2114N08720W UN540 UN545 CN00</t>
  </si>
  <si>
    <t>N505WR</t>
  </si>
  <si>
    <t>XCET</t>
  </si>
  <si>
    <t>B505</t>
  </si>
  <si>
    <t>DCT CZM 2046N08659W 2048N08659W 2048N08658W</t>
  </si>
  <si>
    <t>XAVXY</t>
  </si>
  <si>
    <t>S36 VETRI UT17 AXIDO 2151N08832W AGNIX 2141N08729W 2128N08718W UN528 UN529 UN532 RW12L</t>
  </si>
  <si>
    <t>GLADZ4 LULLS Y196 CANOA UB879 NOSAT HACHO LETIS APMUS 2118N08633W 2114N08636W 2112N08639W 2111N08651W 2114N08701W 2112N08703W UN528 UN529 UN532 RW12L</t>
  </si>
  <si>
    <t>MATOL 2334N09302W 2332N09257W 2256N09043W 2256N09042W 2253N09037W 2130N08836W 2117N08804W 2117N08758W BUBUN SCAHA KAROR UN505 UN528 UN529 UN532 RW12L</t>
  </si>
  <si>
    <t>NOVMA L620 SAM N19 ADKIK DCT JOZMA DCT GAPLI/M083F340 DCT OMOKO/M083F340 DCT 48N015W 45N020W/M083F360 42N025W 39N030W/M083F380 34N040W 32N045W 30N050W DCT AYTTE/M083F400 M595 MILLE DCT BNTTZ BR53V ZQA R628 PEKRE/N0476F400 DCT LULLS DCT CANOA UB879 NOSAT HACHO LETIS APMUS UN500 UN522 UN515 ERDAM 2115N08701W UN528 UN529 UN532 RW12L</t>
  </si>
  <si>
    <t>GOTAS 1918N09500W 1917N09450W PERGO 2118N08928W 2119N08922W 2111N08902W 2109N08849W 2112N08753W UN540 UN542</t>
  </si>
  <si>
    <t>CFLQZ</t>
  </si>
  <si>
    <t>BETES3 ERI DCT EWC DCT CKB DCT COBBE DCT DANCO DCT SLOJO DCT EFFAY Q83 JEVED Q97 WOPNR Q93 DEBRL/N0459F370 Q93 EBAYY/N0455F380 Q93 LINEY Y262 TUNSL Y196 CANOA UB879 NOSAT HACHO 2138N08617W 2136N08620W ERDAM UN529 UN532 RW12L</t>
  </si>
  <si>
    <t>MATOL 2328N09245W 2222N08847W 2220N08841W 2154N08747W 2151N08744W 2148N08741W UN540 UN545 RW12R</t>
  </si>
  <si>
    <t>MATOL UT11 URTEL 2201N08804W UN528 UN529 UN532 RW12L</t>
  </si>
  <si>
    <t>HP1830</t>
  </si>
  <si>
    <t>SIMAN3A SIMAN DCT MORLI DCT SPP DCT TEKUG UM205 SIGMA/N0376F220 SIGMA2H</t>
  </si>
  <si>
    <t>1946N09727W 1953N09656W 2029N09359W 2104N09056W PERGO 2118N08913W 2113N08859W 2104N08839W 2106N08836W 2106N08831W 2107N08825W UN540 UN545 RW12R</t>
  </si>
  <si>
    <t>N959AM</t>
  </si>
  <si>
    <t>1921N09811W 1937N09648W 2009N09441W 2051N09139W PERGO 2118N08928W 2136N08845W 2146N08804W 2142N08749W UN528 UN529 UN532 RW12L</t>
  </si>
  <si>
    <t>CGKQW</t>
  </si>
  <si>
    <t>RADEN DCT LETAK DCT LORKA DCT GEE/N0456F360 DCT ETG DCT PYTON Q129 GARIC AR3 OSTNN AR17 ACMED Y289 BAHAA AR17 VKZ DCT TUNSL Y196 CANOA UB879 NOSAT 2140N08616W ERDAM UN529 UN532 RW12L</t>
  </si>
  <si>
    <t>XBPEV</t>
  </si>
  <si>
    <t>C205</t>
  </si>
  <si>
    <t>2040N08658W UN268 UN290 UN304 CUN</t>
  </si>
  <si>
    <t>CFDMB</t>
  </si>
  <si>
    <t>BETES3 ERI DCT RGERS DCT JAAAE DCT LEV/N0449F370 A770 DOLPH/M077F370 A770 KEHLI UL209 X209 2409N08949W 2402N08949W VOMAR AGNIX 2143N08732W 2122N08711W UN528 UN529 UN532 RW12L</t>
  </si>
  <si>
    <t>N77581</t>
  </si>
  <si>
    <t>FLYZA5 KELPP A766 KEHLI UL209 X209 2355N08949W 2350N08949W VOMAR 2200N08749W UN528 UN529 UN532 RW12L</t>
  </si>
  <si>
    <t>1904N09801W 2111N09007W SISSL 2159N08814W 2202N08809W 2200N08807W 2127N08726W UN506 UN540 CN00</t>
  </si>
  <si>
    <t>DCT NANJO DCT RADON DCT MANUR DCT 1735N08617W SIGMA OVGED ILONI HURIN UN523 UN511 UN519 UN514 ELINO 2109N08704W 2109N08702W UN529 UN532 RW12L</t>
  </si>
  <si>
    <t>DANRO</t>
  </si>
  <si>
    <t>SOBRA1F SOBRA Y180 NISIV/N0475F330 Y180 DIK UN857 TOLVU DCT RAPOR DCT GIMER DCT ESTOC DCT AMJUS/N0470F350 DCT DITAL DCT GODIX DCT DIDAK DCT AKEMO DCT RIVAK/M082F360 DCT SIVIR/M082F360 DCT PASAS/M082F360 DCT 4130N02000W/M081F380 38N030W 3330N04000W 30N050W/M081F400 DCT AYTTE M595 MILLE DCT BNTTZ BR53V ZQA R628 PEKRE/N0467F400 DCT LULLS DCT CANOA UB879 OLABI 2233N08509W NOSAT 2154N08603W ERDAM UN529 UN532 RW12L</t>
  </si>
  <si>
    <t>DARTZ9 TNV DCT SBI A766 KEHLI UL209 TABSA 2315N08947W 2303N08946W 2304N08937W 2302N08933W 2255N08921W 2252N08916W 2250N08908W 2246N08856W 2245N08855W 2241N08844W 2238N08838W 2236N08836W 2230N08828W 2217N08813W 2215N08811W UN505 UN528 UN529 UN532 RW12L</t>
  </si>
  <si>
    <t>N775DE</t>
  </si>
  <si>
    <t>ALGAE 2434N08951W 2423N08950W 2316N08845W 2254N08822W VOMAR AGNIX 2153N08742W UN528 UN529 UN532 RW12L</t>
  </si>
  <si>
    <t>GOTAS 2115N08944W 2113N08920W 2112N08916W 2112N08813W UN505 UN528 UN529 UN532 RW12L</t>
  </si>
  <si>
    <t>MATOL UT11 URTEL 2228N09001W 2227N08955W 2126N08859W 2120N08855W 2113N08851W 2112N08847W 2111N08843W 2113N08737W UN528 UN529 UN532 RW12L</t>
  </si>
  <si>
    <t>CGFCH</t>
  </si>
  <si>
    <t>DOLPH KEHLI 2420N08950W 2415N08952W VOMAR 2203N08751W UN505 UN528 UN529 UN532 RW12L</t>
  </si>
  <si>
    <t>1938N09804W 2018N09449W 2144N08929W 2145N08928W GABOB 2118N08748W 2117N08746W UN505</t>
  </si>
  <si>
    <t>IDRID L980 ABNED/N0488F380 L980 MANGO DCT ENHAQ DCT GAJIT DCT GAPLI/M084F380 DCT TAMEL DCT 46N015W DCT 43N020W/M084F390 DCT 38N030W DCT 33N040W/M084F400 DCT 30N050W DCT AMENO M593 GRATX/N0480F400 Y642 LULLS DCT CANOA UB879 DUNOG 2310N08400W 2211N08538W 2208N08542W 2201N08553W RIDUG UN505 UN528 UN529 UN532 RW12L</t>
  </si>
  <si>
    <t>2157N08600W</t>
  </si>
  <si>
    <t>1920N09811W 2048N09153W 2121N09017W 2122N09013W 2125N09006W 2127N08959W 2129N08944W 2128N08928W 2128N08922W UN505 UN528 UN529 UN532 RW12L</t>
  </si>
  <si>
    <t>S1Z 2030N08654W 2032N08653W TEFMO 2104N08706W 2107N08705W 2107N08700W CN00 CUN</t>
  </si>
  <si>
    <t>VSA UJ9 CME 1840N09148W 1843N09142W 1944N08745W 1945N08740W ELINO EBMIS UN505 UN528 UN529 UN532 RW12L</t>
  </si>
  <si>
    <t>1924N09817W 1936N09456W 1936N09448W PERGO 2121N08932W 2124N08924W XUDUN XUDN1A</t>
  </si>
  <si>
    <t>1928N09814W 1936N09524W 1936N09518W 2115N08947W 2118N08940W NA107 XUDUN XUDN1A</t>
  </si>
  <si>
    <t>1942N09459W</t>
  </si>
  <si>
    <t>OMPAN DCT 2035N09108W 2037N09101W 2039N09055W 2054N09035W 2101N09024W 2118N09001W 2121N08955W BUBUN SCAHA KAROR UN506 UN540 UN545 RW12R</t>
  </si>
  <si>
    <t>XACCM</t>
  </si>
  <si>
    <t>1929N09821W 2012N09512W 2102N09036W 2103N09030W 2121N08955W 2119N08913W 2120N08905W BUBUN SCAHA KAROR UN506 UN540 UN545 RW12R</t>
  </si>
  <si>
    <t>2439N09610W MATOL UT11 LERIL 2305N09148W 2202N08910W 2156N08859W UN506 UN540 UN545 RW12R</t>
  </si>
  <si>
    <t>SIMAN3A SIMAN DCT MORLI DCT SPP/N0438F340 DCT TEKUG UM205 AMESI 1808N08516W 1857N08608W SIGMA/N0372F220 SIGMA2G</t>
  </si>
  <si>
    <t>S10 S101 S102 S103 S104 2056N08926W BUBUN SCAHA KAROR UN506 UN540 UN545 RW12R</t>
  </si>
  <si>
    <t>THY6923</t>
  </si>
  <si>
    <t>TCLGZ</t>
  </si>
  <si>
    <t>SIMAN3A SIMAN DCT MORLI UN420 SPP UP536 LEVOR/N0475F410 DCT LACET/N0460F400 UL465 FUNKO UL674 ABANN 2145N08529W 2142N08543W 2141N08609W RIDUG UN506 UN540 UN545 RW12R</t>
  </si>
  <si>
    <t>2141N08552W</t>
  </si>
  <si>
    <t>2024N09520W XUDUN XUDN1A</t>
  </si>
  <si>
    <t>ELURA/N0448F230 DCT XUDUN XUDN1A</t>
  </si>
  <si>
    <t>DCT PULOX UL423 ILTUR DCT IRATA UN420 MORLI UN420 SPP UM205 SIGMA OVGED ILONI ELINO UN540 UN545 RW12R</t>
  </si>
  <si>
    <t>BIVAM3A BIVAM UN775 PILCO UM784 PALIV/N0473F340 UM784 AMVIV/N0472F380 UM784 ESUVO/N0467F400 UM784 VUMPU UN420 ROLUS DCT PLG UW90 BUSMO UN420 ILUBA 2023N08555W 2025N08558W 2040N08619W 2043N08624W UN511 UN519 UN514 ELINO UN540 UN545 RW12R</t>
  </si>
  <si>
    <t>N67827</t>
  </si>
  <si>
    <t>2454N09457W 2431N09348W VOMAR VOMR1A</t>
  </si>
  <si>
    <t>2418N09315W</t>
  </si>
  <si>
    <t>S10 2117N08839W UN540 UN545 RW12R</t>
  </si>
  <si>
    <t>N656FR</t>
  </si>
  <si>
    <t>DARTZ9 TNV DCT VUH L207 MUSYL DCT PEGLG L208 DUTNA VOMAR AGNIX EPNEL 2135N08724W 2121N08713W 2113N08707W UN540 L0</t>
  </si>
  <si>
    <t>1936N09810W XUDUN BEPOR UN528 UN529 UN532 RW12L</t>
  </si>
  <si>
    <t>MATOL 2339N09337W 2328N09321W 2323N09311W XUDUN 2122N08823W 2120N08818W UN528 UN529 UN532 RW12L</t>
  </si>
  <si>
    <t>1928N09739W 2020N09501W 2022N09447W XUDUN 2121N08819W 2119N08813W UN528 UN529 UN532 RW12L</t>
  </si>
  <si>
    <t>1945N09646W 2019N09459W 2053N09142W 2054N09134W 2117N08811W 2117N08806W UN528 UN529 UN532 RW12L</t>
  </si>
  <si>
    <t>ELURA DCT XUDUN 2121N08821W 2120N08818W UN528 UN529 UN532 RW12L</t>
  </si>
  <si>
    <t>N610FR</t>
  </si>
  <si>
    <t>BERYY6 LITTR/N0451F330 DCT MLU/N0453F340 DCT LCH/N0458F350 DCT ANKRR L208 PEGLG 2522N09142W 2512N09138W VOMAR 2202N08750W 2159N08747W UN528 UN529 UN532 RW12L</t>
  </si>
  <si>
    <t>2429N09045W</t>
  </si>
  <si>
    <t>GOTAS 1915N09441W 1916N09429W 1924N09420W 2024N09154W 2027N09148W XUDUN 2121N08821W 2121N08818W 2116N08736W 2116N08734W UN528 UN529 UN532 RW12L</t>
  </si>
  <si>
    <t>2406N09441W 2350N09411W 2332N09338W 2307N09251W 2311N09238W LERIL 2302N09141W 2301N09137W 2236N09048W 2233N09044W UN505 UN528 UN529 UN532 RW12L</t>
  </si>
  <si>
    <t>FLYZA5 KELPP A766 KEHLI 2417N08950W 2406N08949W 2405N08949W 2358N08950W VOMAR AGNIX EPNEL 2129N08720W 2127N08718W UN528 UN529 UN532 RW12L</t>
  </si>
  <si>
    <t>N606FR</t>
  </si>
  <si>
    <t>DCT BACEN DCT BLOKR DCT BEKKI DCT FAM J137 ARG/N0454F340 DCT LITTR Q33 SWEUP DCT SBI/N0456F350 2759N09319W KEHLI 2425N08951W 2419N08950W VOMAR 2206N08755W 2204N08753W 2131N08724W 2129N08723W UN528 UN529 UN532 RW12L</t>
  </si>
  <si>
    <t>CGEPF</t>
  </si>
  <si>
    <t>MIXUT7 GNTRY DCT RINTE/N0470F360 DCT BWG DCT MEI J31 LEV/N0466F370 A770 DOLPH/M080F370 A770 KEHLI UL209 X209 2356N08949W 2351N08948W VOMAR AGNIX EPNEL 2132N08722W 2130N08720W 2128N08719W 2126N08717W 2121N08714W 2120N08713W UN528 UN529 UN532 RW12L</t>
  </si>
  <si>
    <t>N917UY</t>
  </si>
  <si>
    <t>DCT OOD DCT TEBEE DCT HAYDO DCT TRPOD Q409 CRPLR DCT PAACK Q97 ELMSZ/N0464F340 Q97 DEBRL/N0461F350 Q97 EBAYY/N0462F340 Q93 LINEY Y262 LULLS DCT CANOA UB879 NOSAT NOSAT1B</t>
  </si>
  <si>
    <t>N302SS</t>
  </si>
  <si>
    <t>DARTZ9 TNV DCT SBI A766 KEHLI UL209 TABSA 2330N08947W 2328N08947W 2323N08947W VOMAR 2200N08749W 2158N08747W 2128N08722W 2127N08720W 2121N08714W 2119N08713W 2114N08705W UN529 UN532 RW12L</t>
  </si>
  <si>
    <t>XAVRP</t>
  </si>
  <si>
    <t>GOTAS 1921N09456W 1921N09448W PERGO VOMAR AGNIX EPNEL ODLAR 2121N08713W 2119N08712W UN529 UN532 RW12L</t>
  </si>
  <si>
    <t>HP1839</t>
  </si>
  <si>
    <t>EGETA3A EGETA DCT TIMRO/N0446F360 DCT ARNAL DCT DELVI DCT ILUBA ILUBA1F</t>
  </si>
  <si>
    <t>GOTAS 1914N09459W 1913N09439W 1913N09416W 1913N09359W 1912N09309W 1913N09308W 1913N09259W PERGO VOMAR 2204N08753W 2202N08751W 2124N08718W 2122N08716W UN528 UN529 UN532 RW12L</t>
  </si>
  <si>
    <t>1910N09507W 1911N09457W 1912N09417W 1912N09255W 1913N09244W 1914N09205W 1914N09156W 2033N09031W 2032N09030W 2038N09024W VOMAR 2202N08751W 2200N08749W 2128N08721W 2125N08719W UN528 UN529 UN532 RW12L</t>
  </si>
  <si>
    <t>1910N09504W</t>
  </si>
  <si>
    <t>1918N09534W 1918N09525W 1938N09126W 1939N09117W 2023N09034W 2027N09030W VOMAR 2203N08752W 2202N08751W 2135N08727W 2133N08726W 2131N08724W 2128N08722W O12R2 L0 CN00</t>
  </si>
  <si>
    <t>N860NN</t>
  </si>
  <si>
    <t>ILEXY4 ZENZI DCT SBI A766 KELPP 2429N08951W 2423N08950W VOMAR 2206N08755W 2205N08754W 2139N08731W 2137N08729W 2121N08716W UN529 UN532 RW12L</t>
  </si>
  <si>
    <t>2408N09432W 2304N09300W 2311N09248W LERIL 2306N09149W OTOGU 2254N09119W 2251N09114W VOMAR 2205N08754W 2204N08752W 2135N08728W 2132N08725W UN528 UN529 UN532 RW12L</t>
  </si>
  <si>
    <t>2345N09359W</t>
  </si>
  <si>
    <t>HP1520</t>
  </si>
  <si>
    <t>SIMAN3A SIMAN DCT MORLI/N0443F380 DCT SPP DCT TEKUG UM205 AMESI 1807N08501W 1812N08505W SIGMA/N0365F220 SIGMA2H</t>
  </si>
  <si>
    <t>LIDAM 2128N09059W 2127N09055W VOMAR AGNIX 2152N08741W 2149N08739W 2130N08722W 2128N08720W UN505 UN528 UN529 UN532 RW12L</t>
  </si>
  <si>
    <t>LIDAM 2126N09052W 2124N09045W 2207N08759W 2134N08724W 2133N08723W 2122N08715W 2119N08713W UN528 F12L</t>
  </si>
  <si>
    <t>1916N09521W 1914N09500W NUGAD 1913N09236W 1914N09226W PERGO 2147N08840W 2148N08840W 2200N08832W 2202N08829W 2203N08827W VOMAR AGNIX EPNEL 2132N08722W 2129N08720W 2123N08716W 2121N08714W UN528 UN529 UN532 RW12L</t>
  </si>
  <si>
    <t>MIXUT7 GNTRY DCT CRL J43 ROD DCT DQN DCT IIU DCT BWG/N0460F360 DCT IGB DCT HRV J31 LEV A770 KEHLI UL209 TABSA 2257N08946W 2251N08945W 2246N08945W 2245N08943W 2301N08854W 2302N08841W 2302N08833W VOMAR AGNIX EPNEL 2134N08724W 2132N08722W UN528 UN529 UN532 RW12L</t>
  </si>
  <si>
    <t>CCBBG</t>
  </si>
  <si>
    <t>MAYNR3 CANOA UB879 NOSAT HACHO LETIS 2129N08625W 2121N08631W UN522 UN515 ERDAM RIDUG UN505 UN528 UN529 UN532 RW12L</t>
  </si>
  <si>
    <t>LIDAM UT23 MUNDA 2133N09136W 2131N09126W XUDUN BEPOR 2116N08755W 2116N08753W UN506 O12R2</t>
  </si>
  <si>
    <t>PEECE6 KELPP A766 KEHLI VOMAR AGNIX EPNEL 2125N08716W UN528 UN529 UN532 RW12L</t>
  </si>
  <si>
    <t>N133AN</t>
  </si>
  <si>
    <t>DARTZ9 TNV DCT SBI A766 KEHLI UL209 X209 2403N08949W 2353N08948W VOMAR AGNIX 2132N08725W UN528 UN529 UN532 RW12L</t>
  </si>
  <si>
    <t>N133RC</t>
  </si>
  <si>
    <t>GLADZ4 LULLS Y196 CANOA UB879 NOSAT 2152N08604W 2150N08607W ERDAM UN528 UN529 UN532 RW12L</t>
  </si>
  <si>
    <t>HP1728</t>
  </si>
  <si>
    <t>EGETA3A EGETA DCT TIMRO/N0448F360 DCT ARNAL DCT DELVI DCT ILUBA URVEN SEDAS UN523 UN511 UN519 UN514 2103N08704W 2104N08705W 2107N08705W 2108N08703W UN529 UN532 RW12L</t>
  </si>
  <si>
    <t>N536JB</t>
  </si>
  <si>
    <t>SILKS6 TRFWA DCT SWAPP Q79 THRSR/N0456F370 Q79 IISLY/N0453F380 DCT JAMIZ DCT KLIIN DCT KNOST M215 PISAD 2414N08711W 2408N08717W 2301N08738W 2252N08741W 2157N08722W UN506 O12R2 UN545 UN542</t>
  </si>
  <si>
    <t>CFYPB</t>
  </si>
  <si>
    <t>BETES3 ERI DCT FAALS DCT CEGMA DCT HIGGI DCT VRSTY DCT HONID DCT CIGAR/M077F360 M219 SNAKR/M075F360 M219 NAVVL 2420N08530W NOSAT HACHO ERDAM UN528 UN529 UN532 RW12L</t>
  </si>
  <si>
    <t>CLTCH3 FLASK DCT GOWBE DCT BURGG DCT WIGVO DCT TEUFL Q75 ENEME DCT EVANZ DCT CIGAR/N0463F340 M219 NAVVL L465 SHARQ UM463 WALKY UB879 NOSAT 2154N08602W XOPUT 2128N08640W ERDAM UN540 UN545 UN542</t>
  </si>
  <si>
    <t>TOBK1S VASIL UL423 PULOX/N0459F360 DCT ARORO DCT PML/N0455F380 UN653 SPP UA552 FALLA UM209 URVIL DCT SIGMA OVGED ILONI HURIN 2025N08636W UN519 UN514 ELINO EBMIS UN505 UN528 UN529 UN532 RW12L</t>
  </si>
  <si>
    <t>N322DN</t>
  </si>
  <si>
    <t>BANNG3 LUCKK DCT SZW DCT CIGAR M219 NAVVL L465 SHARQ UM463 TELCO 2246N08548W 2239N08550W NOSAT 2145N08611W 2143N08613W ERDAM 2114N08701W 2112N08703W UN529 UN532 RW12L</t>
  </si>
  <si>
    <t>N336DX</t>
  </si>
  <si>
    <t>BARII3 SINKR DCT IIU/N0467F340 DCT HITMN DCT MERDN DCT LEV A770 ALGAE 2519N08953W 2513N08954W 2500N08945W 2430N08926W VOMAR AGNIX 2141N08730W UN505 UN528 UN529 UN532 RW12L</t>
  </si>
  <si>
    <t>2429N08925W</t>
  </si>
  <si>
    <t>GOTAS 2045N09115W XUDUN BEPOR 2116N08758W 2114N08717W UN529 UN532 RW12L</t>
  </si>
  <si>
    <t>2405N09441W 2355N09423W 2338N09334W 2336N09329W 2331N09312W URTEL UT34 VOMAR AGNIX EPNEL 2126N08717W UN528 UN529 UN532 RW12L</t>
  </si>
  <si>
    <t>2344N09400W</t>
  </si>
  <si>
    <t>DCT KESKA DCT SAVEX Q806 TUKIR DCT SUTUL DCT BEWEL DCT WWSHR Q29 DUTSH/N0458F320 Q29 CREEP Q139 IIU DCT BWG DCT IGB/N0454F340 DCT HRV J31 LEV A770 ALGAE 2503N08952W 2454N08952W VOMAR 2159N08748W 2119N08713W 2117N08712W UN505 UN529 UN532 RW12L</t>
  </si>
  <si>
    <t>SCX571</t>
  </si>
  <si>
    <t>N844SY</t>
  </si>
  <si>
    <t>RST1 ALO J233 IRK/N0460F360 DCT SGF/N0460F370 DCT EIC DCT SBI L208 PEGLG/N0452F390 L208 DUTNA DCT ODKOT 2411N09111W 2401N09107W VOMAR 2159N08747W UN505 UN528 UN529 UN532 RW12L</t>
  </si>
  <si>
    <t>N583DT</t>
  </si>
  <si>
    <t>DCT WAVEY DCT EMJAY Q167 ZJAAY Q97 DEBRL Q93 MALET/N0461F350 Q93 FOBIN/N0460F340 Q93 LINEY Y262 LULLS Y196 CANOA UB879 NOSAT HACHO LETIS 2124N08629W 2122N08631W 2119N08634W 2118N08636W 2116N08647W 2115N08657W ERDAM UN528 UN529 UN532 RW12L</t>
  </si>
  <si>
    <t>XAAMT</t>
  </si>
  <si>
    <t>GOTAS PERGO VOMAR AGNIX EPNEL ODLAR UN528 UN529 UN532 RW12L</t>
  </si>
  <si>
    <t>DORMR3 CIGAR M219 NAVVL L465 SHARQ UM463 CHINO 2320N08540W 2313N08541W 2309N08543W NOSAT HACHO LETIS APMUS 2108N08643W ERDAM RIDUG UN505 UN528 UN529 UN532 RW12L</t>
  </si>
  <si>
    <t>MAYNR3 CANOA UB879 NOSAT HACHO LETIS APMUS 2118N08633W 2114N08636W UN515 ERDAM RIDUG UN505 UN528 UN529 UN532 RW12L</t>
  </si>
  <si>
    <t>KANAL 1755N09407W 1759N09358W 2046N09023W 2050N09017W XUDUN BEPOR BUBUN SCAHA KAROR 2113N08713W 2113N08711W UN529 UN532 RW12L</t>
  </si>
  <si>
    <t>N37516</t>
  </si>
  <si>
    <t>DCT ELVAE DCT NECCK DCT WHITE Q409 TRPOD/N0479F320 Q409 CRPLR DCT PAACK Q97 KENLL/N0478F330 Q97 EBAYY/N0475F340 Q93 LINEY Y262 LULLS Y196 CANOA UB879 NOSAT HACHO LETIS APMUS UN500 UN522 UN515 ERDAM UN528 UN529 UN532 RW12L</t>
  </si>
  <si>
    <t>ILEXY4 ZENZI DCT SBI A766 KEHLI VOMAR AGNIX EPNEL 2129N08721W 2128N08720W UN528 UN529 UN532 RW12L</t>
  </si>
  <si>
    <t>N524UW</t>
  </si>
  <si>
    <t>DCT CMSKY DCT CARYN DCT CYBIL DCT PXV/N0462F310 DCT LAJUG DCT JKSON/N0466F330 DCT FEONA DCT MICES DCT PIE DCT SABEE DCT FIPES/N0464F340 DCT WIGNA DCT LULLS DCT CANOA UB879 NOSAT HACHO LETIS 2120N08656W 2120N08657W 2119N08658W 2119N08659W UN528 UN529 UN532 RW12L</t>
  </si>
  <si>
    <t>2149N09707W COFRE UT23 MUNDA 2131N09124W XUDUN BEPOR BUBUN 2114N08722W 2115N08719W 2116N08717W 2116N08715W UN528 UN529 UN532 RW12L</t>
  </si>
  <si>
    <t>2150N09459W</t>
  </si>
  <si>
    <t>N289CT</t>
  </si>
  <si>
    <t>CONLE5 SCOOB DCT PAACK Q97 DEBRL/N0468F370 Q97 EBAYY/N0462F380 Q93 LINEY Y262 LULLS Y196 CANOA UB879 NOSAT 2122N08657W 2121N08659W 2120N08701W 2118N08703W UN528 UN529 UN532 RW12L</t>
  </si>
  <si>
    <t>TCLMD</t>
  </si>
  <si>
    <t>GOTAS 2053N09050W XUDUN BEPOR BUBUN SCAHA 2113N08719W 2113N08718W UN528 UN529 UN532 RW12L</t>
  </si>
  <si>
    <t>FLYZA5 KELPP A766 KEHLI UL209 BETAS DCT VOMAR AGNIX EPNEL 2131N08723W 2130N08722W UN528 UN529 UN532 RW12L</t>
  </si>
  <si>
    <t>RACER8 BUM DCT LIT DCT LEV A770 DOLPH/N0463F370 A770 KEHLI VOMAR AGNIX EPNEL 2129N08721W 2128N08720W UN528 UN529 UN532 RW12L</t>
  </si>
  <si>
    <t>DCT MAYNR DCT CANOA B879 NOSAT HACHO LETIS APMUS 2118N08633W VIS3 UN406 UN515 2114N08700W 2112N08704W UN528 UN529 UN532 RW12L</t>
  </si>
  <si>
    <t>MATOL UT11 OTOGU 2248N09105W XUDUN BEPOR BUBUN 2114N08735W 2114N08733W 2111N08715W 2111N08713W UN540 UN545 CN00</t>
  </si>
  <si>
    <t>N69888</t>
  </si>
  <si>
    <t>FLYZA5 KELPP A766 KEHLI UL209 X209 2409N08949W 2402N08948W VOMAR AGNIX UN505 UN528 UN529 UN532 RW12L</t>
  </si>
  <si>
    <t>RNG2B RNG UN653 SPP/N0453F380 UM205 SIGMA OVGED 2002N08629W 2016N08634W 2029N08641W UN511 UN519 UN514 ELINO 2107N08709W 2108N08709W 2109N08708W UN528 UN529 UN532 RW12L</t>
  </si>
  <si>
    <t>BETES3 ERI DCT FAALS DCT CEGMA DCT HIGGI DCT VRSTY DCT HONID DCT CIGAR/M079F360 M219 NAVVL L465 SHARQ 2335N08541W 2323N08543W NOSAT NOSAT1B</t>
  </si>
  <si>
    <t>N585UW</t>
  </si>
  <si>
    <t>ICONS8 NOOKS DCT CAE DCT OMN DCT TIRCO DCT KARTR DCT LULLS DCT CANOA UB879 NOSAT HACHO LETIS APMUS UN500 UN522 UN515 2113N08659W 2113N08701W UN529 UN532 RW12L</t>
  </si>
  <si>
    <t>N128AN</t>
  </si>
  <si>
    <t>DARTZ9 TNV DCT SBI A766 KEHLI VOMAR VOMAR1A</t>
  </si>
  <si>
    <t>N8715Q</t>
  </si>
  <si>
    <t>PEECE6 KELPP A766 KEHLI UL209 TABSA 2322N08947W 2315N08946W VOMAR AGNIX EPNEL 2133N08723W 2119N08713W 2117N08712W UN528 UN529 UN532 RW12L</t>
  </si>
  <si>
    <t>N201LV</t>
  </si>
  <si>
    <t>FSHUN4 PLUMR DCT DOWNN DCT RSW DCT KARTR/N0452F380 DCT LULLS Y196 CANOA UB879 NOSAT HACHO LETIS APMUS UN500 UN522 UN515 ERDAM 2113N08704W UN528 UN529 UN532 RW12L</t>
  </si>
  <si>
    <t>RST1 ALO DCT WELTS DCT CARIN DCT MCB J35 LEV A770 KEHLI UL209 X209 2359N08949W 2351N08948W VOMAR VOMAR1A</t>
  </si>
  <si>
    <t>MATOL UT11 URTEL UT34 VOMAR AGNIX 2146N08735W 2128N08721W UN528 UN529 UN532 RW12L</t>
  </si>
  <si>
    <t>N34535</t>
  </si>
  <si>
    <t>EPKEE7 DUUZE DCT GCK/N0460F350 DCT ADM DCT SBI L208 DUTNA UL208 URTEL UT34 VOMAR 2159N08747W 2133N08725W UN528 UN529 UN532 RW12L</t>
  </si>
  <si>
    <t>DCT PENTU Q824 CATOG DCT BUGSY/N0463F340 DCT SYR DCT PSB DCT LUNDD DCT SPA DCT BULZI DCT CIGAR/M077F340 M219 NAVVL L465 SHARQ/N0456F340 UM463 CHINO 2332N08534W NOSAT HACHO LETIS APMUS UN500 UN522 UN515 ERDAM 2113N08704W UN528 UN529 UN532 RW12L</t>
  </si>
  <si>
    <t>N369FR</t>
  </si>
  <si>
    <t>BANNG3 LUCKK DCT HONID/N0455F370 Q81 NICKI/N0451F380 DCT KNOST M215 CIGAR M219 NAVVL 2347N08531W WALKY UB879 NOSAT NOSAT1B</t>
  </si>
  <si>
    <t>FYL82MA</t>
  </si>
  <si>
    <t>1922N09504W PERGO XUDUN BEPOR BUBUN 2113N08738W 2116N08729W 2117N08725W 2115N08723W 2117N08706W UN528 UN529 UN532 RW12L</t>
  </si>
  <si>
    <t>FAWNS DCT BUGSY DCT SYR DCT AIR DCT YRK/N0481F300 DCT BNA DCT IGB/N0472F320 DCT MCB/N0468F340 DCT TBD M345 WAHOO/M079F340 M345 KENGS/M079F350 A766 KELPP/N0466F350 A766 KEHLI 2419N08950W X209 VOMAR AGNIX EPNEL 2129N08720W 2123N08720W UN505 UN528 UN529 UN532 RW12L</t>
  </si>
  <si>
    <t>N8759Q</t>
  </si>
  <si>
    <t>DRURY5 JALAR DCT MEI/N0471F360 J31 LEV/N0470F370 A770 KEHLI 2425N08950W VOMAR AGNIX EPNEL 2131N08721W 2120N08714W 2118N08712W UN528 UN529 UN532 RW12L</t>
  </si>
  <si>
    <t>N703JB</t>
  </si>
  <si>
    <t>GLADZ4 LULLS Y196 CANOA UB879 MUPKI 2216N08530W 2205N08542W HACHO LETIS APMUS UN500 UN522 UN515 ERDAM UN528 UN529 UN532 RW12L</t>
  </si>
  <si>
    <t>DCT OMROD DCT IGVUX DCT TOVIS DCT DAPOP DCT BUFFF DCT DPR DCT ONL DCT BIE DCT ZALDA DCT HEZ DCT LEV A770 DOLPH/M075F350 A770 KEHLI UL209 X209 2347N08948W 2338N08947W VOMAR VOMAR1A</t>
  </si>
  <si>
    <t>BANNG3 LUCKK DCT SZW DCT CIGAR M219 NAVVL L465 SHARQ UM463 CHINO 2300N08545W NOSAT NOSAT1B</t>
  </si>
  <si>
    <t>N904AV</t>
  </si>
  <si>
    <t>TIKIS2A TIKIS 1652N08917W 1800N08838W 1945N08727W 1948N08725W 1956N08720W 1959N08717W 2034N08701W CZ001 2050N08654W EBMIS UN505 UN528 UN529 UN532 RW12L</t>
  </si>
  <si>
    <t>1830N08818W</t>
  </si>
  <si>
    <t>N882NN</t>
  </si>
  <si>
    <t>MAYNR3 CANOA UB879 OLABI 2302N08516W 2301N08532W 2253N08543W NOSAT NOSAT1B</t>
  </si>
  <si>
    <t>N7736A</t>
  </si>
  <si>
    <t>CHUUC6 ARG DCT MCB J35 LEV A770 KEHLI VOMAR AGNIX EPNEL ODLAR VIKSI 2117N08711W UN528 UN529 UN532 RW12L</t>
  </si>
  <si>
    <t>LIDAM UT23 MUNDA 2135N09155W 2133N09145W 2158N08908W 2158N08905W AGNIX EPNEL 2133N08723W 2129N08719W 2128N08719W UN528 UN529 UN532 RW12L</t>
  </si>
  <si>
    <t>1925N09503W PERGO 2143N08849W AXIDO 2152N08754W 2151N08751W 2150N08747W 2132N08729W 2125N08721W 2122N08715W UN528 UN529 UN532 RW12L</t>
  </si>
  <si>
    <t>B764 BZE B764 ANEPU B764 CZM UB879 TEFMO 2058N08704W 2104N08704W 2107N08701W CN00</t>
  </si>
  <si>
    <t>LULLS Y196 CANOA UB879 NOSAT HACHO LETIS APMUS 2115N08635W 2112N08637W 2112N08641W 2118N08655W RIDUG UN505 UN528 UN529 UN532 RW12L</t>
  </si>
  <si>
    <t>1922N09815W 1923N09507W 1923N09502W 1924N09447W 2101N09028W 2103N09021W XUDUN 2121N08821W 2124N08742W 2123N08734W 2120N08730W 2114N08722W 2112N08719W 2111N08717W UN529 UN532 RW12L</t>
  </si>
  <si>
    <t>2402N09416W MATOL UT11 LERIL 2303N09142W 2300N09136W VOMAR AGNIX EPNEL 2136N08725W UN528 UN529 UN532 RW12L</t>
  </si>
  <si>
    <t>N886NN</t>
  </si>
  <si>
    <t>LULLS DCT CANOA UB879 MUPKI 2224N08536W 2220N08544W 2214N08553W 2212N08558W 2207N08603W LETIS APMUS 2111N08639W 2109N08642W ERDAM RIDUG UN505 UN528 UN529 UN532 RW12L</t>
  </si>
  <si>
    <t>LIDAM 2159N09446W 2209N09347W 2139N09129W 2137N09118W XUDUN BEPOR BUBUN 2113N08731W 2113N08725W 2113N08716W 2112N08715W UN529 UN532 RW12L</t>
  </si>
  <si>
    <t>MATOL UT11 URTEL UT34 VOMAR AGNIX EPNEL ODLAR 2123N08714W 2119N08712W UN528 UN529 UN532 RW12L</t>
  </si>
  <si>
    <t>N648JB</t>
  </si>
  <si>
    <t>DCT WAVEY DCT EMJAY Q167 ZJAAY Q97 JEVED DCT LPERD DCT GNV/N0451F360 DCT KNOST M219 NAVVL 2410N08532W NOSAT NOSAT1B</t>
  </si>
  <si>
    <t>N544VL</t>
  </si>
  <si>
    <t>LIDAM UT23 COFRE 2145N09306W XUDUN BEPOR BUBUN 2113N08739W 2113N08735W 2114N08734W 2115N08733W 2115N08729W UN528 UN529 UN532 RW12L</t>
  </si>
  <si>
    <t>ICONS8 NOOKS DCT CAE DCT OMN DCT TIRCO/N0459F360 DCT KARTR DCT LULLS DCT CANOA UB879 OLABI 2248N08450W 2223N08542W 2220N08548W 2213N08600W 2207N08605W HACHO LETIS APMUS 2112N08637W 2110N08640W ERDAM RIDUG UN505 UN528 UN529 UN532 RW12L</t>
  </si>
  <si>
    <t>2213N08601W</t>
  </si>
  <si>
    <t>GOTAS PERGO XUDUN 2118N08806W 2117N08802W 2116N08758W BUBUN 2113N08739W 2113N08736W 2111N08731W 2112N08728W 2112N08720W 2112N08719W 2112N08718W 2112N08710W UN540 UN545 RW12R</t>
  </si>
  <si>
    <t>N915NN</t>
  </si>
  <si>
    <t>DARTZ9 TNV DCT SBI A766 KEHLI UL209 TABSA/N0424F290 UL209 BETAS DCT VOMAR AGNIX EPNEL 2128N08719W 2127N08718W UN528 UN529 UN532 RW12L</t>
  </si>
  <si>
    <t>TELE2F ISREN UM542 ATENO UL203 LIXAS UZ512 LIB DCT SIGMA OVGED 2002N08629W 2017N08631W 2022N08633W 2033N08637W UN523 UN514 ELINO EBMIS UN505 UN528 UN529 UN532 RW12L</t>
  </si>
  <si>
    <t>XAVSF</t>
  </si>
  <si>
    <t>GOTAS 1917N09451W 1917N09446W 1917N09437W 2038N09120W 2039N09118W CHICX 2122N08833W 2126N08814W 2131N08757W 2132N08742W 2131N08734W 2129N08726W 2126N08723W 2123N08722W 2120N08722W 2116N08721W 2115N08720W 2113N08719W UN528 UN529 UN532 RW12L</t>
  </si>
  <si>
    <t>N7832A</t>
  </si>
  <si>
    <t>PEECE6 KELPP A766 KEHLI UL209 BETAS DCT VOMAR AGNIX EPNEL 2128N08718W 2125N08715W 2124N08711W 2123N08708W UN528 UN529 UN532 RW12L</t>
  </si>
  <si>
    <t>TERPZ8 RRSIN DCT GSO Q75 ENEME DCT EVANZ DCT CIGAR M219 NAVVL L465 SHARQ 2305N08424W 2250N08454W 2240N08518W 2231N08534W 2226N08546W 2218N08603W 2214N08607W 2207N08611W HACHO LETIS APMUS 2118N08633W 2114N08635W UN515 ERDAM RIDUG UN505 UN528 UN529 UN532 RW12L</t>
  </si>
  <si>
    <t>2219N08601W</t>
  </si>
  <si>
    <t>1918N09505W 1917N09455W 2023N09208W XUDUN BEPOR BUBUN 2110N08731W UN528 UN529 UN532 RW12L</t>
  </si>
  <si>
    <t>N899DN</t>
  </si>
  <si>
    <t>BANNG3 LUCKK DCT SZW DCT CIGAR M219 NAVVL 2417N08533W NOSAT HACHO LETIS APMUS 2116N08635W 2112N08638W 2111N08638W L39 ERDAM UN528 UN529 UN532 RW12L</t>
  </si>
  <si>
    <t>LIDAM UT23 PERGO XUDUN 2133N08755W 2138N08736W 2132N08727W 2129N08719W 2127N08716W UN528 UN529 UN532 RW12L</t>
  </si>
  <si>
    <t>XAVUP</t>
  </si>
  <si>
    <t>GOTAS 2039N09130W CHCXB XUDUN 2120N08814W 2118N08809W 2117N08759W BUBUN 2113N08722W SCAHA UN528 UN529 UN532 RW12L</t>
  </si>
  <si>
    <t>FSHUN4 PLUMR DCT SHEEK Q118 FEMID DCT KARTR DCT LULLS Y196 CANOA UB879 WALKY 2219N08550W HACHO LETIS 2126N08628W 2123N08630W 2118N08647W 2117N08651W 2118N08655W ERDAM UN528 UN529 UN532 RW12L</t>
  </si>
  <si>
    <t>DCT BIGGY Q75 SHRIL/N0470F340 Q75 ENEME DCT EVANZ DCT CIGAR M219 NAVVL L465 SHARQ UM463 WALKY UB879 NOSAT 2145N08611W 2141N08614W 2133N08629W 2131N08633W 2131N08635W 2130N08643W 2128N08648W 2118N08657W UN529 UN532 RW12L</t>
  </si>
  <si>
    <t>GOTAS 1955N09331W XUDUN BEPOR 2115N08750W 2114N08746W 2114N08727W 2114N08724W 2112N08714W UN528 UN529 UN532 RW12L</t>
  </si>
  <si>
    <t>N73445</t>
  </si>
  <si>
    <t>DCT BACEN DCT BLOKR DCT BEKKI DCT ENL DCT SQS/N0471F330 DCT LEV A770 KEHLI UL209 TABSA 2322N08946W VOMAR AGNIX 2139N08728W 2130N08721W 2127N08720W 2123N08715W 2120N08714W UN505 UN528 UN529 UN532 RW12L</t>
  </si>
  <si>
    <t>N37514</t>
  </si>
  <si>
    <t>DOLPH KEHLI 2423N08950W 2416N08949W 2334N08903W 2310N08829W VOMAR AGNIX EPNEL 2124N08716W UN528 UN529 UN532 RW12L</t>
  </si>
  <si>
    <t>GOTAS PERGO XUDUN 2128N08808W 2130N08758W 2133N08753W 2133N08752W 2133N08737W 2128N08721W 2111N08704W 2107N08701W UN532 RW12L</t>
  </si>
  <si>
    <t>N948NN</t>
  </si>
  <si>
    <t>DARTZ9 TNV DCT SBI A766 KEHLI 2426N08950W 2421N08950W 2408N08937W 2354N08918W 2339N08852W VOMAR VOMAR1A</t>
  </si>
  <si>
    <t>EPKEE7 DUUZE DCT GCK DCT MLC/N0462F350 DCT TXK DCT SWEUP DCT LEV A770 KEHLI UL209 TABSA 2339N08948W 2334N08947W VOMAR VOMAR1A</t>
  </si>
  <si>
    <t>N955JB</t>
  </si>
  <si>
    <t>DCT RBV Q430 BYRDD J48 CSN/N0467F340 J48 MOL DCT CLAWD DCT MHONY DCT CHOPZ DCT SARGE/N0465F350 DCT SZW/N0459F360 DCT CIGAR M215 PISAD UM215 NUDIS 2320N08806W 2320N08807W 2303N08824W 2300N08826W VOMAR VOMAR1A</t>
  </si>
  <si>
    <t>N47533</t>
  </si>
  <si>
    <t>SBI A766 KEHLI UL209 X209 2405N08935W 2342N08908W 2335N08846W 2321N08844W 2316N08840W 2252N08817W VOMAR AGNIX EPNEL ODLAR 2121N08714W 2118N08712W 2117N08710W 2111N08707W 2109N08706W UN532 RW12L</t>
  </si>
  <si>
    <t>BEAVY9 JENDO DCT MAVRC DCT TEEEM Q75 ENEME DCT EVANZ Q109 KNOST/N0463F340 M215 CIGAR M219 NAVVL L465 SHARQ UM463 MENRO 2233N08551W NOSAT HACHO LETIS APMUS UN500 UN522 UN515 2114N08700W 2114N08703W 2112N08704W UN528 UN529 UN532 RW12L</t>
  </si>
  <si>
    <t>MATOL 2324N09220W 2314N09134W 2314N09119W 2313N09116W 2307N09053W VOMAR AGNIX EPNEL 2131N08723W 2123N08716W 2113N08711W UN529 UN532 RW12L</t>
  </si>
  <si>
    <t>LIDAM UT23 MUNDA 2128N09105W 2127N09032W 2126N09028W 2204N08925W 2209N08918W VOMAR AGNIX EPNEL 2135N08726W 2131N08722W 2129N08721W 2123N08713W 2115N08702W UN532 RW12L</t>
  </si>
  <si>
    <t>2224N08554W HACHO LETIS APMUS 2116N08638W 2113N08642W ERDAM UN156 UN529 UN532 RW12L</t>
  </si>
  <si>
    <t>CGFJD</t>
  </si>
  <si>
    <t>DCT NOSIV Q909 DESNU DCT GGW/N0458F350 DCT DPR DCT ONL DCT BIE DCT RZC DCT LEV A770 DOLPH/M078F350 A770 KEHLI UL209 X209 2353N08949W 2350N08948W VOMAR VOMAR1A</t>
  </si>
  <si>
    <t>N1801U</t>
  </si>
  <si>
    <t>EPKEE7 DUUZE DCT GCK DCT ADM DCT SBI A766 KEHLI UL209 BETAS DCT VOMAR AGNIX EPNEL ODLAR 2121N08713W 2113N08710W UN529 UN532 RW12L</t>
  </si>
  <si>
    <t>CANOA UB879 NOSAT HACHO LETIS 2118N08704W 2116N08706W 2113N08709W 2110N08707W UN529 UN532 RW12L</t>
  </si>
  <si>
    <t>GOTAS PERGO VOMAR AGNIX EPNEL 2136N08725W 2132N08723W 2134N08715W ODLAR 2123N08714W 2118N08713W 2114N08711W UN506 UN540 L0 CN00</t>
  </si>
  <si>
    <t>CLTCH3 FLASK DCT GOWBE DCT BURGG DCT WIGVO/N0467F340 DCT TEUFL Q75 ENEME DCT EVANZ DCT CIGAR M219 NAVVL L465 SHARQ UM463 WALKY UB879 NOSAT HACHO LETIS APMUS UN500 UN522 UN515 2114N08700W 2114N08703W 2111N08703W 2110N08703W UN529 UN532 RW12L</t>
  </si>
  <si>
    <t>LIDAM UT23 COFRE 2144N09258W 2141N09235W 2137N09213W VOMAR AGNIX EPNEL 2133N08724W UN528 UN529 UN532 RW12L</t>
  </si>
  <si>
    <t>CCBBE</t>
  </si>
  <si>
    <t>DONTI1R DONTI UT131 ATEDA UL302 IREMI/N0487F380 UL302 ILMAR UM542 ATENO UL203 LIXAS/N0483F400 UZ512 TALAG/N0478F370 UA754 BTO 1758N08625W 1815N08631W SIGMA OVGED ILONI HURIN UN523 UN511 UN519 UN514 ELINO 2108N08705W UN529 UN532 RW12L</t>
  </si>
  <si>
    <t>N8742M</t>
  </si>
  <si>
    <t>MATOL 2338N09255W 2335N09245W 2316N09116W VOMAR AGNIX EPNEL 2132N08723W UN528 UN529 UN532 RW12L</t>
  </si>
  <si>
    <t>N963NN</t>
  </si>
  <si>
    <t>MAYNR3 CANOA UB879 MUPKI 2232N08534W 2227N08541W 2221N08551W 2210N08603W 2209N08604W 2158N08612W LETIS 2118N08641W UN515 ERDAM RIDUG UN505 UN528 UN529 UN532 RW12L</t>
  </si>
  <si>
    <t>N418AN</t>
  </si>
  <si>
    <t>ECLPS1 PHASE DCT SUMMY DCT KF09Y DCT WEELS DCT DIESL DCT TNV DCT SBI A766 KEHLI UL209 X209 2408N08935W 2335N08922W 2329N08920W VOMAR AGNIX EPNEL 2129N08719W UN528 UN529 UN532 RW12L</t>
  </si>
  <si>
    <t>N884DN</t>
  </si>
  <si>
    <t>RUGGD3 PERTY DCT BONGO Q154 KENTO DCT KF30A DCT SPS J58 FUZ DCT SBI A766 LAURL/N0463F350 A766 KEHLI 2409N08940W 2405N08936W 2340N08924W 2325N08915W 2325N08914W VOMAR AGNIX EPNEL 2129N08719W UN528 UN529 UN532 RW12L</t>
  </si>
  <si>
    <t>N426AV</t>
  </si>
  <si>
    <t>OSUS4R GIKPU DCT YACAR UQ120 PADUD DCT XOGEN/N0457F340 UM782 OMIRO UN420 ILUBA URVEN SEDAS UN523 UN511 UN519 UN514 2101N08701W 2103N08705W 2106N08705W 2108N08703W UN529 UN532 RW12L</t>
  </si>
  <si>
    <t>HI1081</t>
  </si>
  <si>
    <t>ETBOD2W ETBOD/N0455F360 UL577 PAP/N0453F380 UL577 MAMBI/N0469F220 UL577 ILUBA UN511 UN519 UN514 ELINO EBMIS UN505 UN528 UN529 UN532 RW12L</t>
  </si>
  <si>
    <t>DCT AUR DCT VILDA DCT RAB UA770 BIBES 1646N08915W PAULE 1956N08714W 2002N08706W 2003N08704W ITPIG UN511 UN519 UN514 ELINO EBMIS UN505 UN528 UN529 UN532 RW12L</t>
  </si>
  <si>
    <t>1828N08814W</t>
  </si>
  <si>
    <t>OBOKA6G OBOKA Z29 TORNU DCT GALSO Q63 ERING L179 UGBET Q60 OKSAW DCT BIBPE/N0475F320 DCT TIGWE DCT ARPAK DCT FELCA DCT FADZU DCT NICXI DCT OFSOX DCT SLANY DCT LUPOR DCT MALOT/M078F300 DCT 54N020W/M082F340 5430N03000W/M082F360 5230N04000W/M081F380 4830N05000W DCT MUSAK DCT LOMPI M202 JEBBY DCT SELIM DCT BEXUM/M081F400 M204 SUMRS/N0467F400 A699 NUCAR DCT VKZ DCT EYW DCT CANOA UB879 NOSAT HACHO LETIS APMUS 2112N08638W 2110N08639W ERDAM 2114N08701W UN315 UN529 UN532 RW12L</t>
  </si>
  <si>
    <t>N209WN</t>
  </si>
  <si>
    <t>AXOMU DCT 2053N09308W 2054N09305W 2058N09248W VOMAR AGNIX EPNEL 2130N08720W UN529 UN532 RW12L</t>
  </si>
  <si>
    <t>TGZ V51 SAXAV 1704N09231W 1708N09225W 1831N09115W 1837N09111W 1844N09106W 1847N09104W 1850N09102W 1854N09100W 1855N09059W 1918N09044W 2006N09012W 2009N09011W MD408 2052N08942W MD802 VOMAR AGNIX EPNEL 2129N08719W 2128N08718W 2123N08715W UN540 L0 CN00</t>
  </si>
  <si>
    <t>1926N09823W 1941N09407W PERGO VOMAR AGNIX EPNEL 2131N08721W UN529 UN532 RW12L</t>
  </si>
  <si>
    <t>MATOL 2336N09252W 2330N09229W 2324N09148W 2323N09143W 2323N09132W 2327N08912W 2327N08904W VOMAR AGNIX EPNEL 2137N08726W UN529 UN532 RW12L</t>
  </si>
  <si>
    <t>N8705Q</t>
  </si>
  <si>
    <t>NIITZ4 SSKEE DCT ZUN DCT CNX DCT BGTOE DCT AGJ DCT DBOYS DCT SBI L208 DUTNA DCT URTEL DCT 2226N08951W 2224N08938W 2237N08841W 2239N08835W VOMAR AGNIX EPNEL 2127N08718W UN529 UN532 RW12L</t>
  </si>
  <si>
    <t>MATOL 2313N09208W 2318N09121W 2318N09115W 2322N09016W 2323N09007W VOMAR AGNIX EPNEL 2130N08720W UN528 UN529 UN532 RW12L</t>
  </si>
  <si>
    <t>N859NN</t>
  </si>
  <si>
    <t>DCT BACEN DCT BLOKR DCT BEKKI DCT ENL DCT SQS/N0445F350 DCT LEV A770 ALGAE/N0447F370 A770 KEHLI VOMAR 2158N08747W 2130N08723W 2129N08722W UN528 UN529 UN532 RW12L</t>
  </si>
  <si>
    <t>NANJO3U ULAPO DCT 1745N08558W 1826N08607W SIGMA OVGED ILONI 2028N08640W 2036N08647W 2046N08653W ELINO EBMIS UN505 UN528 UN529 UN532 RW12L</t>
  </si>
  <si>
    <t>SIMAN3A SIMAN DCT MORLI/N0443F380 DCT SPP DCT TEKUG UM205 SIGMA/N0365F220 OVGED ILONI 2022N08635W 2028N08636W 2048N08648W 2055N08655W 2056N08657W UN505 UN528 UN529 UN532 RW12L</t>
  </si>
  <si>
    <t>N371DA</t>
  </si>
  <si>
    <t>DOTSS2 CNERY DCT BLH J169 SALOM DCT EWM DCT FST J86 IAH/N0456F370 DCT SBI A766 KEHLI 2416N08939W VOMAR AGNIX 2145N08734W UN528 UN529 UN532 RW12L</t>
  </si>
  <si>
    <t>1929N09538W VOMAR AGNIX 2145N08734W UN528 UN529 UN532 RW12L</t>
  </si>
  <si>
    <t>EPMAR4A 2234N08435W NOSAT HACHO LETIS ERDAM UN528 UN529 UN532 RW12L</t>
  </si>
  <si>
    <t>N764AV</t>
  </si>
  <si>
    <t>OSUS4R GIKPU DCT YACAR UQ120 PADUD/N0456F360 DCT XOGEN/N0453F380 UM782 DELVI 1815N08343W ILUBA URVEN SEDAS UN514 ELINO EBMIS UN505 UN528 UN529 UN532 RW12L</t>
  </si>
  <si>
    <t>2131N09712W 2128N09349W 2129N09337W VOMAR AGNIX EPNEL ODLAR UN528 UN529 UN532 RW12L</t>
  </si>
  <si>
    <t>SIMAN3A SIMAN DCT MORLI DCT SPP/N0447F360 DCT TEKUG UM205 SIGMA/N0374F220 OVGED ILONI HURIN LIDEK ELINO UN528 UN529 UN532 RW12L</t>
  </si>
  <si>
    <t>CCBLJ</t>
  </si>
  <si>
    <t>TELE2F ISREN UM542 ATENO UL203 LIXAS UZ512 LIB DCT SIGMA OVGED ILONI HURIN UN523 ELINO EBMIS UN505 UN528 UN529 UN532 RW12L</t>
  </si>
  <si>
    <t>1937N09813W 2010N09444W 2058N09109W 2059N09104W VOMAR AGNIX EPNEL ODLAR RIDUG UN529 UN532 RW12L</t>
  </si>
  <si>
    <t>MATOL 2346N09334W 2346N09332W 2346N09331W 2334N09209W 2323N09127W 2318N09114W VOMAR AGNIX UN540 UN545 UN542</t>
  </si>
  <si>
    <t>BBB1</t>
  </si>
  <si>
    <t>GA7C</t>
  </si>
  <si>
    <t>OYBBM</t>
  </si>
  <si>
    <t>NOSAT HACHO NNE25 RIDUG UN505 UN528 UN529 UN532 RW12L</t>
  </si>
  <si>
    <t>LIDAM UT23 COFRE 2146N09317W 2146N09308W VOMAR AGNIX EPNEL ODLAR UN528 UN529 UN532 RW12L</t>
  </si>
  <si>
    <t>XAVUM</t>
  </si>
  <si>
    <t>2151N09431W 2149N09415W 2148N09400W 2147N09352W VOMAR VOMAR1A</t>
  </si>
  <si>
    <t>OLBOD DCT LUTAK/M081F360 DCT 36N020W/M081F360 34N030W 33N040W 32N050W/M081F380 DCT AMENO M593 GRATX/N0466F400 Y642 LULLS Y196 CANOA UB879 NOSAT HACHO LETIS 2128N08626W APMUS 2119N08632W 2116N08635W 2119N08653W RIDUG UN505 UN528 UN529 UN532 RW12L</t>
  </si>
  <si>
    <t>NOVMA L620 SAM N19 ADKIK DCT JOZMA DCT GAPLI/M083F340 DCT BEDRA/M083F340 DCT 4830N02000W 49N030W/M083F360 4830N04000W 44N050W/M083F380 36N060W DCT BALOO DCT BALTN M329 ZQA/N0483F380 DCT TANIA/N0480F370 UR628 UVA/N0478F360 UR628 UHA UR522 NAKRO 2255N08341W 2256N08406W 2236N08452W NOSAT 2153N08603W 2151N08605W RIDUG UN505 UN528 UN529 UN532 RW12L</t>
  </si>
  <si>
    <t>ECMMY</t>
  </si>
  <si>
    <t>CCS DCT ELVAR/N0489F370 DCT KOMUT/M084F380 DCT 37N020W 35N030W 3330N04000W 3030N05000W DCT AMENO/M085F400 M593 GRATX Y642 JITGO/N0488F400 Y642 LULLS Y196 CANOA UB879 NOSAT HACHO LETIS 2129N08625W RIDUG UN505 UN528 UN529 UN532 RW12L</t>
  </si>
  <si>
    <t>MATOL UT11 URTEL UT34 VOMAR 2200N08757W 2157N08750W AGNIX EPNEL ODLAR UN506 UN540 UN545 UN542</t>
  </si>
  <si>
    <t>1908N09639W GOTAS 1919N09501W 1923N09451W 1954N09335W 2037N09135W 2048N09124W 2104N09046W 2105N09043W 2121N09021W AVOMA 2205N08809W AGNIX EPNEL ODLAR VIKSI UN505 UN528 UN529 UN532 RW12L</t>
  </si>
  <si>
    <t>MATOL UT11 URTEL UT34 VOMAR/N0338F200 VOMAR1A</t>
  </si>
  <si>
    <t>GOTAS 2037N09134W 2059N09054W 2112N09034W 2135N08953W VOMAR VOMAR1A</t>
  </si>
  <si>
    <t>S1Z CZ02 2028N08650W 2032N08649W 2056N08704W 2104N08703W 2107N08701W NOTOM CN00</t>
  </si>
  <si>
    <t>OLBOD DCT MANOX/M082F360 DCT 35N020W DCT 32N030W/M082F380 DCT 28N040W DCT 25N050W DCT KAVAX/M082F400 DCT WATRS DCT GTK DCT MEDKO/N0471F400 UM348 UVA J1 UHA UR522 WOOFI 2151N08419W 2156N08538W 2157N08544W 2144N08608W 2139N08619W 2126N08636W 2119N08702W UN528 UN529 UN532 RW12L</t>
  </si>
  <si>
    <t>FLYZA5 KELPP 2447N09009W 2420N09005W 2403N09003W 2344N08959W VOMAR 2205N08753W UN528 UN529 UN532 RW12L</t>
  </si>
  <si>
    <t>2429N09005W</t>
  </si>
  <si>
    <t>N935AN</t>
  </si>
  <si>
    <t>DARTZ9 TNV DCT SBI A766 KEHLI 2410N08936W 2351N08910W 2345N08901W 2344N08900W 2335N08855W 2318N08846W VOMAR VOMAR1A</t>
  </si>
  <si>
    <t>BANNG3 LUCKK DCT SZW DCT CIGAR M219 NAVVL 2416N08529W NOSAT 2152N08605W ERDAM 2114N08702W 2114N08703W 2112N08703W UN529 UN532 RW12L</t>
  </si>
  <si>
    <t>LIDAM 2154N09418W 2153N09412W VOMAR VOMAR1A</t>
  </si>
  <si>
    <t>2016N09519W 2024N09441W 2042N09301W 2044N09254W 2122N09045W 2151N08956W 2151N08918W 2152N08912W 2156N08856W 2157N08849W 2203N08820W 2204N08815W 2200N08804W UN505 UN528 UN529 UN532 RW12L</t>
  </si>
  <si>
    <t>MIXUT7 GNTRY DCT RINTE Q139 IIU DCT BWG DCT MEI/N0475F320 J31 LEV/N0472F330 A770 DOLPH/M079F330 A770 KEHLI 2418N08943W 2403N08921W 2356N08910W 2345N08854W 2338N08843W 2332N08836W 2331N08835W 2329N08834W 2327N08833W 2325N08832W 2313N08826W 2232N08808W 2227N08805W 2158N08744W UN528 UN529 UN532 RW12L</t>
  </si>
  <si>
    <t>UJ9 VSA 1802N09246W 1824N09242W 1840N09229W 1843N09223W 1843N09222W 1844N09213W 1844N09205W 1844N09203W 1844N09157W 1844N09116W 1929N08856W 2000N08807W 2000N08805W TQ06 2016N08735W 2020N08730W 2052N08719W 2054N08718W UN295 UN529 UN532 RW12L</t>
  </si>
  <si>
    <t>MATOL 2316N09216W 2315N09214W 2256N09142W 2251N09125W 2217N08837W 2215N08830W AGNIX EPNEL ODLAR VIKSI UN505 UN528 UN529 UN532 RW12L</t>
  </si>
  <si>
    <t>1914N09739W 1917N09522W 1915N09511W 2010N09248W 2035N09206W 2057N09130W 2104N09112W AXUDA 2126N09008W 2127N09007W 2128N09006W 2132N09000W 2136N08956W 2136N08954W 2137N08952W 2140N08946W 2144N08939W 2146N08933W 2150N08917W 2154N08900W 2155N08853W 2158N08843W 2157N08843W 2158N08837W 2139N08739W UN528 UN529 UN532 RW12L</t>
  </si>
  <si>
    <t>S10 2056N08937W 2055N08935W 2057N08932W S3663 2133N08845W 2136N08840W 2150N08757W 2151N08753W UN528 UN529 UN532 RW12L</t>
  </si>
  <si>
    <t>PEECE6 KELPP A766 KEHLI 2209N08757W UN528 UN529 UN532 RW12L</t>
  </si>
  <si>
    <t>1948N09756W 2036N09318W 2038N09312W VOMAR 2202N08751W UN528 UN529 UN532 RW12L</t>
  </si>
  <si>
    <t>2021N09459W</t>
  </si>
  <si>
    <t>1934N09822W 2020N09431W 2021N09424W VOMAR VOMAR1A</t>
  </si>
  <si>
    <t>GOTAS 1916N09419W 1916N09412W 1934N09106W 1934N09103W 1947N09033W 1948N09030W 1952N09022W VOMAR 2154N08743W UN528 UN529 UN532 RW12L</t>
  </si>
  <si>
    <t>1953N09745W 2021N09509W 2022N09503W VOMAR 2156N08745W UN528 UN529 UN532 RW12L</t>
  </si>
  <si>
    <t>LIDAM UT23 COFRE 2145N09311W 2144N09301W VOMAR AGNIX UN528 UN529 UN532 RW12L</t>
  </si>
  <si>
    <t>XAKAD</t>
  </si>
  <si>
    <t>E35L</t>
  </si>
  <si>
    <t>1938N09817W 2017N09501W 2018N09454W VOMAR VOMAR1A</t>
  </si>
  <si>
    <t>DCT PENTU Q824 CATOG DCT SENLU Q905 TALEB DCT NADUM DCT BEWEL DCT WWSHR Q29 SEELA/N0452F320 Q29 CREEP Q139 GBEES/N0452F340 Q139 IIU DCT MEI J31 HRV/N0454F360 J31 LEV A770 KEHLI 2427N08948W 2348N08916W 2343N08911W 2327N08849W 2326N08847W 2319N08836W VOMAR AGNIX EPNEL ODLAR VIKSI UN505 UN528 UN529</t>
  </si>
  <si>
    <t>GOTAS VOMAR VOMR1A</t>
  </si>
  <si>
    <t>ELURA DCT 2152N08910W 2153N08845W VOMAR VOMR1A</t>
  </si>
  <si>
    <t>1925N09518W 1948N09412W 1955N09336W 2000N09310W 2128N08941W 2132N08933W XUDUN XUDN1A</t>
  </si>
  <si>
    <t>LIDAM 2150N09344W 2222N09104W 2224N09058W VOMAR VOMR1A</t>
  </si>
  <si>
    <t>GOTAS PERGO 2117N08941W 2122N08930W XUDUN XUDN1A</t>
  </si>
  <si>
    <t>VESKO UT11 MATOL 2338N09312W VOMAR VOMR1A</t>
  </si>
  <si>
    <t>MATOL UT11 OTOGU 2242N09049W 2236N09033W VOMAR VOMAR1A</t>
  </si>
  <si>
    <t>HP1847</t>
  </si>
  <si>
    <t>SIMAN3A SIMAN DCT MORLI DCT SPP DCT TEKUG UM205 SIGMA/N0375F220 SIGMA2H</t>
  </si>
  <si>
    <t>GOTAS 1918N09350W 1917N09337W PERGO XUDUN XUDUN1A</t>
  </si>
  <si>
    <t>1914N09531W 1916N09521W 2043N09120W XUDUN XUDUN1A</t>
  </si>
  <si>
    <t>DCT PULOX UL423 ILTUR DCT IRATA A321 MORLI UN420 SPP UM205 SIGMA OVGED 2001N08629W UN519 UN514 ELINO UN528 UN529 UN532 RW12L</t>
  </si>
  <si>
    <t>N37427</t>
  </si>
  <si>
    <t>VESKO UT11 MATOL 2315N09209W VOMAR VOMAR1A</t>
  </si>
  <si>
    <t>SVL4</t>
  </si>
  <si>
    <t>KAPF</t>
  </si>
  <si>
    <t>N765JP</t>
  </si>
  <si>
    <t>DCT GOODY DCT KARTR DCT LULLS Y196 CANOA UB879 NOSAT HACHO ERDAM UN528 UN529 UN532 RW12L</t>
  </si>
  <si>
    <t>USBUS1A USBUS UJ16 XUDUN BEPOR UN528 UN529 UN532 RW12L</t>
  </si>
  <si>
    <t>N720FR</t>
  </si>
  <si>
    <t>DARTZ9 TNV DCT VUH L207 MUSYL DCT PEGLG 2440N09126W 2435N09123W VOMAR AGNIX EPNEL 2134N08724W ADSUN UN540 UN545 RW12R</t>
  </si>
  <si>
    <t>2429N09114W</t>
  </si>
  <si>
    <t>ELURA DCT 2042N09332W XUDUN 2119N08811W 2118N08807W UN528 UN529 UN532 RW12L</t>
  </si>
  <si>
    <t>1928N09631W 1931N09622W 2002N09455W 2021N09403W 2041N09238W PERGO XUDUN 2121N08821W XOVAV UN528 UN529 UN532 RW12L</t>
  </si>
  <si>
    <t>2004N09459W 2025N09352W PERGO XUDUN 2121N08820W 2120N08815W UN540 UN545 RW12R</t>
  </si>
  <si>
    <t>MATOL UT11 URTEL UT34 VOMAR 2205N08753W 2201N08750W UN528 UN529 UN532 RW12L</t>
  </si>
  <si>
    <t>N129AA</t>
  </si>
  <si>
    <t>DCT STOEN Q75 ENEME DCT EVANZ Q109 KNOST M215 PISAD UM215 NUDIS/N0414F300 UT38 LEVAT/N0414F290 DCT ITLOM DCT 2232N08821W 2232N08819W 2222N08819W 2220N08819W 2216N08818W VOMAR 2205N08754W 2202N08751W UN528 UN529 UN532 RW12L</t>
  </si>
  <si>
    <t>LXJ98</t>
  </si>
  <si>
    <t>KNEW</t>
  </si>
  <si>
    <t>N84YU</t>
  </si>
  <si>
    <t>DCT LEV L214 IRDOV DCT VOMAR 2206N08755W 2203N08752W 2118N08711W UN505 UN528 UN529 UN532 RW12L</t>
  </si>
  <si>
    <t>BETES3 ERI DCT EWC DCT CKB DCT COBBE DCT DANCO DCT SLOJO/N0462F360 Q75 ENEME DCT CTY DCT KNOST M219 CULLY/M078F360 M219 NAVVL L465 SHARQ/N0459F370 UM463 MENRO 2231N08550W NOSAT HACHO LETIS 2124N08635W ERDAM UN528 UN529 UN532 RW12L</t>
  </si>
  <si>
    <t>ELURA XUDUN BEPOR BUBUN 2113N08730W 2113N08726W UN528 UN529 UN532 RW12L</t>
  </si>
  <si>
    <t>1936N09500W 1952N09351W 2002N09342W 2032N09207W XUDUN BEPOR 2119N08757W 2116N08729W 2115N08726W UN528 UN529 UN532 RW12L</t>
  </si>
  <si>
    <t>CHUUC6 ARG/N0454F330 DCT MCB J35 LEV L214 PLNDR/N0454F350 L214 IRDOV 2419N08808W 2418N08806W VOMAR AGNIX EPNEL 2131N08721W 2129N08720W UN528 UN529 UN532 RW12L</t>
  </si>
  <si>
    <t>N8782Q</t>
  </si>
  <si>
    <t>RACER8 BUM DCT LIT DCT LEV L214 DAGGR 2429N08814W 2427N08815W 2420N08818W VOMAR 2201N08750W 2159N08748W 2131N08724W 2129N08723W UN528 UN529 UN532 RW12L</t>
  </si>
  <si>
    <t>BETES3 AIRRA Q103 SLOJO Q75 ENEME DCT CTY DCT KNOST M219 CIGAR/N0450F340 M219 NAVVL L465 SHARQ UM463 WALKY UB879 NOSAT HACHO 2125N08649W 2124N08650W 2119N08700W 2118N08701W UN528 UN529 UN532 RW12L</t>
  </si>
  <si>
    <t>1930N09548W 1945N09516W 1954N09458W 2016N09432W 2034N09351W 2029N09336W 2103N09053W XUDUN BEPOR BUBUN 2113N08731W 2113N08728W UN528 UN529 UN532 RW12L</t>
  </si>
  <si>
    <t>MATOL 2332N09257W 2329N09250W VOMAR 2206N08754W 2204N08753W 2154N08744W AGNIX 2125N08720W 2123N08718W O12R2 NOTOM RW12L</t>
  </si>
  <si>
    <t>N638FR</t>
  </si>
  <si>
    <t>DCT BACEN DCT BLOKR DCT BEKKI DCT ENL/N0456F340 J71 MEM J35 SQS/N0457F350 J35 MCB DCT LEV L214 IRDOV 2209N08757W 2129N08723W 2126N08720W UN528 UN529 UN532 RW12L</t>
  </si>
  <si>
    <t>SIMAN3A SIMAN DCT MORLI DCT SPP/N0449F360 DCT TEKUG UM205 SIGMA/N0376F220 OVGED ILONI HURIN ELINO EBMIS UN505 UN528 UN529 UN532 RW12L</t>
  </si>
  <si>
    <t>1932N09509W 1936N09436W PERGO XUDUN BEPOR BUBUN SCAHA 2113N08720W 2113N08717W UN528 UN529 UN532 RW12L</t>
  </si>
  <si>
    <t>N534VL</t>
  </si>
  <si>
    <t>1938N09458W CHELM XUDUN BEPOR BUBUN 2113N08728W 2114N08724W UN528 UN529 UN532 RW12L</t>
  </si>
  <si>
    <t>DCT FAWNS DCT BUGSY DCT SYR DCT PSB Q71 EMNEM Q103 SLOJO Q75 ENEME DCT CTY DCT KNOST M215 CIGAR M219 NAVVL L465 SHARQ UM463 CHINO 2319N08544W NOSAT HACHO LETIS 2130N08632W ERDAM UN528 UN529 UN532 RW12L</t>
  </si>
  <si>
    <t>MATOL UT11 OTOGU 2255N09122W 2248N09104W XUDUN BEPOR 2118N08804W 2117N08801W 2115N08728W 2114N08724W UN528 UN529 UN532 RW12L</t>
  </si>
  <si>
    <t>FLYZA5 KELPP A766 KEHLI 2427N08950W 2420N08948W VOMAR AGNIX EPNEL 2128N08719W 2126N08717W UN528 UN529 UN532 RW12L</t>
  </si>
  <si>
    <t>GOTAS 1917N09450W 1918N09442W PERGO VOMAR 2204N08753W 2202N08751W 2122N08717W 2119N08714W UN528 UN529 UN532 RW12L</t>
  </si>
  <si>
    <t>2101N08652W 2057N08652W 2048N08659W 2036N08707W CZ605 2039N08716W 2048N08704W 2059N08656W CUN</t>
  </si>
  <si>
    <t>1917N09506W 2030N09154W 2114N08901W 2115N08855W 2117N08825W 2115N08743W 2115N08740W UN528 UN529 UN532 RW12L</t>
  </si>
  <si>
    <t>MATOL UT11 URTEL XUDUN 2120N08816W 2115N08728W 2115N08724W UN528 UN529 UN532 RW12L</t>
  </si>
  <si>
    <t>N963AN</t>
  </si>
  <si>
    <t>ILEXY4 ZENZI DCT SBI A766 KEHLI UL209 TABSA 2255N08946W 2251N08945W 2249N08945W 2208N08758W UN505 UN528 UN529 UN532 RW12L</t>
  </si>
  <si>
    <t>N933NN</t>
  </si>
  <si>
    <t>DARTZ9 TNV DCT SBI A766 KEHLI UL209 TABSA 2343N08948W 2332N08948W VOMAR AGNIX 2139N08728W 2136N08725W UN528 UN529 UN532 RW12L</t>
  </si>
  <si>
    <t>LIDAM UT23 COFRE 2145N09308W XUDUN 2120N08816W 2120N08812W UN528 UN529 UN532 RW12L</t>
  </si>
  <si>
    <t>XADAL</t>
  </si>
  <si>
    <t>1928N09513W 1918N09044W 1917N09034W PAULE 2007N08659W 2007N08658W HURIN UN523 UN511 UN519 UN514 2102N08703W 2103N08704W 2106N08703W 2107N08702W 2108N08702W 2108N08700W UN532 RW12L</t>
  </si>
  <si>
    <t>PEECE6 SBI A766 KELPP 2441N09000W VOMAR AGNIX EPNEL 2137N08726W 2134N08723W UN528 UN529 UN532 RW12L</t>
  </si>
  <si>
    <t>EPMAR4A 2235N08333W NOSAT HACHO LETIS 2130N08625W 2127N08628W 2122N08642W 2118N08653W ERDAM UN528 UN529 UN532 RW12L</t>
  </si>
  <si>
    <t>N154AA</t>
  </si>
  <si>
    <t>DARTZ9 TNV DCT SBI A766 KEHLI UL209 X209 2353N08921W 2349N08918W VOMAR VOMAR1A</t>
  </si>
  <si>
    <t>N61898</t>
  </si>
  <si>
    <t>JDUBB4 RRSIN DCT GSO Q75 ENEME DCT EVANZ/N0458F340 DCT CIGAR M219 NAVVL 2353N08547W 2309N08546W 2252N08529W 2219N08530W NOSAT 2146N08610W 2143N08613W 2120N08652W 2116N08659W 2113N08702W 2112N08702W 2108N08700W UN532 RW12L</t>
  </si>
  <si>
    <t>JRE398</t>
  </si>
  <si>
    <t>KDJT</t>
  </si>
  <si>
    <t>N24AC</t>
  </si>
  <si>
    <t>MINOW 2420N08706W 2415N08712W VOMAR AGNIX EPNEL 2134N08724W 2131N08721W UN528 UN529 UN532 RW12L</t>
  </si>
  <si>
    <t>2417N08710W</t>
  </si>
  <si>
    <t>LXJ556</t>
  </si>
  <si>
    <t>N556FX</t>
  </si>
  <si>
    <t>MAYNR3 CANOA UB879 NOSAT 2151N08606W 2148N08608W 2127N08641W 2117N08657W 2112N08703W 2110N08703W 2109N08702W UN529 UN532 RW12L</t>
  </si>
  <si>
    <t>N904AA</t>
  </si>
  <si>
    <t>DCT STOEN Q75 ENEME DCT EVANZ Q109 KNOST M215 PISAD VOMAR AGNIX EPNEL 2129N08720W 2126N08718W UN528 UN529 UN532 RW12L</t>
  </si>
  <si>
    <t>CLVIN3 STAZE DCT FLM J43 VXV DCT THRSR DCT HONID DCT HEVVN DCT PLYER DCT KNOST M219 NAVVL 2414N08543W NOSAT 2148N08608W 2145N08611W 2129N08637W 2117N08657W 2111N08703W 2110N08703W UN529 UN532 RW12L</t>
  </si>
  <si>
    <t>LIDAM UT23 COFRE 2146N09319W XUDUN BEPOR BUBUN 2113N08731W 2113N08725W UN540 UN545 RW12R</t>
  </si>
  <si>
    <t>HP1833</t>
  </si>
  <si>
    <t>DABEL1A DABEL DCT AROVI/N0462F350 DCT MORLI/N0461F360 DCT SPP DCT TEKUG UM205 SIGMA/N0423F220 OVGED ILONI HURIN UN523 UN511 UN519 UN514 ELINO UN528 UN529 UN532 RW12L</t>
  </si>
  <si>
    <t>DCT BIGGY Q75 TOOBN/N0466F340 Q75 ENEME DCT EVANZ DCT CIGAR M219 NAVVL 2406N08544W 2346N08546W NOSAT 2143N08613W ERDAM 2112N08701W 2111N08702W UN529 UN532 RW12L</t>
  </si>
  <si>
    <t>N361DN</t>
  </si>
  <si>
    <t>BANNG3 LUCKK DCT BULZI DCT PLYER DCT KNOST/N0456F340 M219 NAVVL 2358N08542W NOSAT HACHO LETIS APMUS 2110N08639W 2107N08642W ERDAM UN528 UN529 UN532 RW12L</t>
  </si>
  <si>
    <t>N705JB</t>
  </si>
  <si>
    <t>PISAD 2417N08708W 2637N08516W 2644N08538W 2436N08657W 2600N08510W 2627N08534W PISAD 2209N08756W UN528 UN529 UN532 RW12L</t>
  </si>
  <si>
    <t>N955XV</t>
  </si>
  <si>
    <t>DCT BACEN DCT BLOKR DCT BEKKI DCT WIDAM DCT LOPPY DCT CRAMM DCT WINAP DCT HRV DCT LEV/N0455F370 A770 KEHLI 2426N08950W 2419N08950W VOMAR AGNIX 2144N08733W UN528 UN529 UN532 RW12L</t>
  </si>
  <si>
    <t>TOBK1S VASIL UL423 PULOX/N0460F360 DCT ARORO DCT PML UN653 SPP UM205 SIGMA SIGMA2H</t>
  </si>
  <si>
    <t>N187US</t>
  </si>
  <si>
    <t>BEAVY9 JENDO DCT FISHO Q75 SHRIL DCT CYNTA DCT LAL/N0454F330 DCT RSW DCT FIPES/N0462F340 DCT WIGNA DCT LULLS DCT CANOA UB879 NOSAT HACHO LETIS APMUS 2109N08639W UN522 UN515 ERDAM RIDUG UN505 UN528 UN529 UN532 RW12L</t>
  </si>
  <si>
    <t>1934N09504W 1937N09455W PERGO XUDUN BEPOR BUBUN 2113N08734W 2113N08731W UN528 UN529 UN532 RW12L</t>
  </si>
  <si>
    <t>N582DN</t>
  </si>
  <si>
    <t>DCT WAVEY DCT EMJAY Q167 ZJAAY Q97 DEBRL Q93 LINEY Y262 LULLS Y196 CANOA UB879 NOSAT NOSAT1B</t>
  </si>
  <si>
    <t>N592JB</t>
  </si>
  <si>
    <t>DORMR3 CIGAR M219 NAVVL L465 SHARQ UM463 WALKY UB879 NOSAT NOSAT1B</t>
  </si>
  <si>
    <t>N8798Q</t>
  </si>
  <si>
    <t>TERPZ8 RRSIN DCT GSO Q75 ENEME DCT EVANZ Q109 KNOST M215 PISAD UM215 NUDIS 2325N08751W 2322N08759W 2300N08804W 2255N08804W VOMAR VOMAR1A</t>
  </si>
  <si>
    <t>N920AV</t>
  </si>
  <si>
    <t>RNG2B RNG UN653 KOTIN/N0460F360 UN653 SPP/N0454F380 UM205 SIGMA OVGED ILONI HURIN UN523 UN511 UN519 UN514 2104N08706W 2107N08706W 2108N08706W 2109N08702W UN532 RW12L</t>
  </si>
  <si>
    <t>FAWNS DCT BUGSY DCT SYR DCT PSB DCT MOL DCT GSO DCT SLOJO Q75 ENEME DCT CTY DCT KNOST/N0456F360 M219 CULLY/M078F360 M219 NAVVL L465 SHARQ/N0456F350 UM463 TELCO 2232N08548W NOSAT HACHO LETIS APMUS UN500 UN522 UN515 ERDAM 2115N08705W 2114N08706W 2113N08706W 2110N08703W UN529 UN532 RW12L</t>
  </si>
  <si>
    <t>KANAL 1725N09544W 1728N09536W 2049N09028W XUDUN BEPOR BUBUN 2113N08741W 2113N08734W 2113N08732W UN529 UN532 RW12L</t>
  </si>
  <si>
    <t>1729N09534W</t>
  </si>
  <si>
    <t>N421UW</t>
  </si>
  <si>
    <t>MAYNR3 CANOA UB879 NOSAT HACHO LETIS APMUS UN500 UN522 UN515 2114N08659W 2114N08700W 2113N08702W 2111N08703W 2110N08703W UN529 UN532 RW12L</t>
  </si>
  <si>
    <t>CGKXR</t>
  </si>
  <si>
    <t>BETES3 AIRRA Q103 DANCO DCT SPA DCT KERLY Q65 ENEME DCT CAMJO Q109 KNOST M219 NAVVL L465 SHARQ UM463 WALKY UB879 NOSAT HACHO LETIS APMUS UN500 UN522 UN515 2113N08658W 2113N08659W 2112N08702W 2108N08700W UN532 RW12L</t>
  </si>
  <si>
    <t>N34460</t>
  </si>
  <si>
    <t>FLYZA5 KELPP A766 KEHLI VOMAR/N0391F210 AGNIX EPNEL 2134N08723W UN528 UN529 UN532 RW12L</t>
  </si>
  <si>
    <t>GOTAS 1936N09419W 2003N09344W 2007N09334W 2014N09312W 2029N09222W 2032N09213W XUDUN BEPOR BUBUN 2113N08738W UN528 UN529 UN532 RW12L</t>
  </si>
  <si>
    <t>LIDAM UT23 XUDUN BEPOR BUBUN 2113N08736W UN528 UN529 UN532 RW12L</t>
  </si>
  <si>
    <t>N473WN</t>
  </si>
  <si>
    <t>FSHUN4 PLUMR DCT DOWNN DCT RSW/N0467F370 DCT KARTR/N0462F380 DCT LULLS Y196 CANOA UB879 NOSAT HACHO LETIS APMUS 2119N08632W VIS3 2114N08639W 2113N08640W 2112N08643W ERDAM 2114N08704W 2113N08705W 2112N08704W 2109N08702W UN532 RW12L</t>
  </si>
  <si>
    <t>GOTAS 1941N09337W 1938N09314W 1941N09302W 1946N09252W PERGO XUDUN BEPOR BUBUN 2113N08732W UN528 UN529 UN532 RW12L</t>
  </si>
  <si>
    <t>DCT FAWNS DCT BUGSY DCT SYR/N0448F340 DCT EYTEE DCT GSO DCT CAMJO DCT KNOST M219 CIGAR/M074F340 M219 NAVVL L465 SHARQ/N0436F340 UM463 CHINO 2318N08544W WALKY UB879 NOSAT HACHO LETIS APMUS UN500 UN522 UN515 2113N08658W 2113N08659W 2112N08701W UN529 UN532 RW12L</t>
  </si>
  <si>
    <t>N556WN</t>
  </si>
  <si>
    <t>ILEXY4 ZENZI DCT IAH DCT ANKRR L208 DUTNA UL208 AGPOD 2311N09042W 2306N09040W VOMAR AGNIX EPNEL 2124N08715W UN528 UN529 UN532 RW12L</t>
  </si>
  <si>
    <t>BETES3 ERI DCT WORXS DCT CIGAR/M077F340 M219 NAVVL L465 SHARQ/N0458F340 UM463 WALKY UB879 NOSAT HACHO LETIS APMUS UN500 UN522 UN515 2111N08656W 2112N08657W 2112N08658W 2111N08700W 2110N08701W T30R8 UN532 RW12L</t>
  </si>
  <si>
    <t>N644FR</t>
  </si>
  <si>
    <t>BANNG3 LUCKK DCT HONID Q81 NICKI/N0451F340 DCT KNOST M215 CIGAR M219 NAVVL L465 SHARQ UM463 WALKY UB879 NOSAT HACHO LETIS APMUS 2112N08638W 2109N08641W 2113N08657W 2113N08658W 2114N08659W 2113N08700W UN529 UN532 RW12L</t>
  </si>
  <si>
    <t>TCLLB</t>
  </si>
  <si>
    <t>1936N09528W 1934N09459W 1932N09400W 1933N09317W 1930N09314W 1933N09302W 2045N09046W XUDUN BEPOR 2116N08758W 2115N08745W 2115N08740W 2115N08736W UN529 UN532 RW12L</t>
  </si>
  <si>
    <t>LIDAM UT23 COFRE 2146N09312W 2144N09300W XUDUN BEPOR BUBUN 2113N08734W 2113N08732W 2111N08704W UN528 UN529 UN532 RW12L</t>
  </si>
  <si>
    <t>N61882</t>
  </si>
  <si>
    <t>FLYZA5 KELPP A766 KEHLI VOMAR AGNIX EPNEL 2125N08716W UN528 UN529 UN532 RW12L</t>
  </si>
  <si>
    <t>MATOL 2347N09324W 2330N09236W 2330N09234W 2326N09224W XUDUN 2118N08807W 2117N08801W 2112N08722W UN540 L0 2103N08654W</t>
  </si>
  <si>
    <t>N629JB</t>
  </si>
  <si>
    <t>DCT RBV Q430 COPES Q75 ENEME DCT EVANZ DCT KNOST DCT CIGAR/N0443F360 M219 NAVVL L465 SHARQ UM463 WALKY UB879 NOSAT HACHO LETIS APMUS 2119N08633W 2115N08634W 2115N08642W 2115N08703W 2111N08705W UN528 UN529 UN532 RW12L</t>
  </si>
  <si>
    <t>N14517</t>
  </si>
  <si>
    <t>EPKEE7 DUUZE DCT GCK DCT MLC/N0458F350 DCT TXK DCT SWEUP DCT DOLPH A770 ALGAE 2429N08950W 2423N08949W 2211N08759W VOMAR VOMAR1A</t>
  </si>
  <si>
    <t>N158AN</t>
  </si>
  <si>
    <t>DARTZ9 TNV DCT SBI A766 KELPP 2502N09016W 2500N09013W VOMAR AGNIX EPNEL 2131N08721W 2128N08719W UN528 UN529 UN532 RW12L</t>
  </si>
  <si>
    <t>2050N08657W 2049N08657W 2047N08656W 2047N08652W 2054N08649W 2043N08701W 2052N08701W</t>
  </si>
  <si>
    <t>LIDAM UT23 MUNDA 2134N09145W 2134N09137W XUDUN BEPOR 2113N08745W 2113N08741W UN528 UN529 UN532 RW12L</t>
  </si>
  <si>
    <t>N317DN</t>
  </si>
  <si>
    <t>RST1 ALO DCT WELTS DCT CARIN DCT MCB/N0459F350 J35 LEV A770 KEHLI UL209 TABSA 2336N08948W 2332N08948W VOMAR AGNIX 2147N08735W 2144N08732W UN528 UN529 UN532 RW12L</t>
  </si>
  <si>
    <t>N590JB</t>
  </si>
  <si>
    <t>PATSS7 PATSS DCT NELIE DCT BIZEX Q75 TOOBN/N0455F340 Q75 ENEME DCT EVANZ Q109 KNOST M219 CIGAR/N0443F360 M219 NAVVL L465 SHARQ UM463 CHINO 2324N08531W NOSAT 2147N08609W 2144N08612W 2123N08647W 2118N08656W 2116N08705W UN528 UN529 UN532 RW12L</t>
  </si>
  <si>
    <t>MATOL 2332N09255W 2318N09214W 2316N09208W 2300N09130W 2257N09125W XUDUN XUDUN1A</t>
  </si>
  <si>
    <t>GOTAS 1938N09356W 1945N09300W PERGO 2135N08906W 2204N08848W 2203N08845W 2204N08841W VOMAR AGNIX EPNEL ODLAR VIKSI UN528 UN529 UN532 RW12L</t>
  </si>
  <si>
    <t>BANNG3 LUCKK DCT BULZI DCT PLYER DCT KNOST/N0457F360 M219 NAVVL 2358N08525W 2308N08523W 2232N08546W NOSAT HACHO LETIS 2125N08628W 2123N08630W 2119N08643W 2119N08645W RIDUG UN505 UN528 UN529 UN532 RW12L</t>
  </si>
  <si>
    <t>N8303R</t>
  </si>
  <si>
    <t>DRURY5 JALAR DCT MEI J31 LEV/N0462F370 L214 IRDOV NUDIS LEVAT VOMAR VOMAR1A</t>
  </si>
  <si>
    <t>N39423</t>
  </si>
  <si>
    <t>DCT BACEN DCT BLOKR DCT BEKKI/N0475F320 DCT ENL DCT HENSY/N0475F330 DCT MERDN/N0476F320 DCT HOOCK/N0471F330 L333 TRESR 2459N08724W 2419N08709W 2412N08710W 2322N08754W 2316N08757W 2235N08754W 2223N08751W VOMAR AGNIX EPNEL 2125N08716W 2121N08712W UN528 UN529 UN532 RW12L</t>
  </si>
  <si>
    <t>2416N08709W</t>
  </si>
  <si>
    <t>JERON2A JERON UH227 ULALO/N0448F360 UH227 PESGA 1647N08905W 1717N08854W 1923N08740W PAULE UN530 HURIN UN523 2045N08641W 2047N08642W UN511 UN519 UN514 ELINO 2109N08709W UN540 L0 CN00</t>
  </si>
  <si>
    <t>N740QS</t>
  </si>
  <si>
    <t>KAPA</t>
  </si>
  <si>
    <t>ECHOO1 DUUZE Q150 EXHAS DCT GCK DCT ADM DCT SBI A766 KEHLI UL209 X209 2402N08949W 2356N08949W 2349N08947W VOMAR VOMAR1A</t>
  </si>
  <si>
    <t>DCT BACEN DCT BLOKR DCT BEKKI DCT ENL J71 MEM J35 MCB/N0473F350 J35 LEV L214 IRDOV DCT ESTEN/N0466F370 DCT VOMAR AGNIX 2139N08728W 2136N08726W UN528 UN529 UN532 RW12L</t>
  </si>
  <si>
    <t>DCT BIGGY Q75 TOOBN/N0465F340 Q75 ENEME DCT EVANZ DCT CIGAR M219 NAVVL 2410N08523W 2325N08523W WALKY UB879 NOSAT HACHO LETIS APMUS UN500 UN522 UN515 ERDAM UN528 UN529 UN532 RW12L</t>
  </si>
  <si>
    <t>N338ST</t>
  </si>
  <si>
    <t>2127N08721W 2120N08716W 2102N08705W</t>
  </si>
  <si>
    <t>LIDAM DCT PERGO DCT XUDUN BEPOR 2116N08756W UN528 UN529 UN532 RW12L</t>
  </si>
  <si>
    <t>DCT BACEN DCT BLOKR DCT BEKKI DCT WIDAM DCT LOPPY DCT CRAMM DCT WINAP DCT HRV DCT LEV/N0445F370 A770 ALGAE 2431N08950W 2424N08950W VOMAR 2203N08752W UN528 UN529 UN532 RW12L</t>
  </si>
  <si>
    <t>B764 BZE B764 ANEPU B764 CZM UB879 TEFMO 2049N08700W 2050N08701W 2057N08704W 2058N08704W 2101N08704W 2102N08704W 2103N08703W UN151 2105N08659W N2S UN542</t>
  </si>
  <si>
    <t>1934N09655W VR511 1954N09451W 1955N09444W 2029N09244W 2031N09236W 2115N08904W 2116N08856W 2117N08822W UN528 UN529 UN532 RW12L</t>
  </si>
  <si>
    <t>GLADZ4 LULLS Y196 CANOA UB879 NOSAT HACHO LETIS APMUS 2113N08637W 2111N08638W 2110N08642W 2113N08650W 2115N08704W UN528 UN529 UN532 RW12L</t>
  </si>
  <si>
    <t>XAVHD</t>
  </si>
  <si>
    <t>C207</t>
  </si>
  <si>
    <t>2041N08656W 2052N08701W</t>
  </si>
  <si>
    <t>SIMAN3A SIMAN DCT MORLI DCT SPP DCT TEKUG UM205 SIGMA/N0462F220 SIGMA2H</t>
  </si>
  <si>
    <t>MATOL 2322N09231W 2321N09226W XUDUN BEPOR BUBUN SCAHA KAROR UN528 UN529 UN532 RW12L</t>
  </si>
  <si>
    <t>LIDAM 2151N09356W 2151N09351W XUDUN BEPOR BUBUN 2113N08739W 2113N08736W UN540 UN545 RW12R</t>
  </si>
  <si>
    <t>PEECE6 ANKRR L208 DUTNA UL208 ODKOT 2401N09106W 2357N09102W VOMAR AGNIX 2146N08735W UN528 UN529 UN532 RW12L</t>
  </si>
  <si>
    <t>N920US</t>
  </si>
  <si>
    <t>BEAVY9 JENDO DCT FISHO Q75 SHRIL DCT CYNTA DCT LAL/N0461F350 DCT RSW DCT FIPES/N0463F340 DCT WIGNA DCT LULLS DCT CANOA UB879 DUNOG/N0458F360 UB879 NOSAT HACHO LETIS APMUS UN500 UN522 UN515 ERDAM UN528 UN529 UN532 RW12L</t>
  </si>
  <si>
    <t>MATOL 2326N09241W 2322N09233W 2238N08943W 2219N08918W 2223N08858W 2222N08854W VOMAR AGNIX EPNEL 2136N08725W UN528 UN529 UN532 RW12L</t>
  </si>
  <si>
    <t>N339PL</t>
  </si>
  <si>
    <t>DARTZ9 TNV DCT SBI A766 KELPP 2431N08952W VOMAR AGNIX EPNEL 2131N08721W 2130N08720W UN529 UN532 RW12L</t>
  </si>
  <si>
    <t>1928N09633W 1940N09620W 1941N09609W 1939N09537W 1938N09513W 1937N09458W 2046N09127W XUDUN BEPOR BUBUN 2113N08733W 2113N08731W UN528 UN529 UN532 RW12L</t>
  </si>
  <si>
    <t>1932N09714W 1941N09634W 1942N09628W 1937N09506W 1937N09451W 1937N09443W 2037N09146W 2040N09138W XUDUN BEPOR BUBUN 2113N08741W 2111N08722W 2110N08716W 2110N08708W UN529 UN532 RW12L</t>
  </si>
  <si>
    <t>XAVHJ</t>
  </si>
  <si>
    <t>2127N08721W 2114N08717W 2102N08704W</t>
  </si>
  <si>
    <t>TELE2F ISREN UM542 ATENO UL203 LIXAS UZ512 LIB DCT SIGMA SIGMA2H</t>
  </si>
  <si>
    <t>N519JB</t>
  </si>
  <si>
    <t>2437N08547W DCT 2405N08608W 2350N08616W 2342N08619W 2334N08621W 2315N08640W 2310N08644W 2244N08704W 2240N08707W 2155N08722W 2146N08724W UN505 UN528 UN529 UN532 RW12L</t>
  </si>
  <si>
    <t>2402N08610W</t>
  </si>
  <si>
    <t>DCT MARCI DCT KARTR DCT LULLS Y196 CANOA UB879 NOSAT HACHO LETIS APMUS UN500 UN522 UN515 ERDAM UN528 UN529 UN532 RW12L</t>
  </si>
  <si>
    <t>LIDAM UT23 COFRE 2148N09331W XUDUN BEPOR 2114N08749W 2112N08733W UN529 UN532 RW12L</t>
  </si>
  <si>
    <t>1943N09618W 1939N09549W 1938N09516W 1937N09506W PERGO 2126N08920W 2126N08921W 2129N08918W XUDUN BEPOR 2114N08747W 2112N08733W UN529 UN532 RW12L</t>
  </si>
  <si>
    <t>BANNG3 LUCKK DCT BULZI DCT PLYER DCT KNOST/N0460F340 M219 NAVVL L465 SHARQ UM463 WALKY UB879 NOSAT NOSAT1B</t>
  </si>
  <si>
    <t>1917N09519W 1918N09511W 2056N09043W 2058N09035W XUDUN BEPOR BUBUN 2113N08739W 2113N08738W 2113N08731W UN529 UN532 RW12L</t>
  </si>
  <si>
    <t>CHUUC6 ARG DCT MCB J35 LEV L214 IRDOV 2335N08901W 2333N08902W VOMAR AGNIX EPNEL 2129N08720W UN528 UN529 UN532 RW12L</t>
  </si>
  <si>
    <t>NIITZ4 SSKEE DCT ZUN DCT CNX DCT BGTOE DCT AGJ DCT DBOYS DCT ANKRR L208 DUTNA UL208 X208 2419N09115W 2410N09111W VOMAR AGNIX EPNEL 2133N08723W UN528 UN529 UN532 RW12L</t>
  </si>
  <si>
    <t>DCT BACEN DCT BLOKR DCT BEKKI DCT ENL/N0468F340 DCT HENSY/N0465F330 DCT MERDN/N0466F340 DCT HOOCK/N0462F350 L333 PISAD 2358N08723W 2303N08809W 2258N08811W VOMAR AGNIX EPNEL 2135N08724W UN528 UN529 UN532 RW12L</t>
  </si>
  <si>
    <t>TERPZ8 RRSIN DCT GSO Q75 ENEME DCT EVANZ Q109 KNOST M219 NAVVL L465 SHARQ UM463 TELCO 2236N08544W NOSAT HACHO LETIS APMUS 2121N08631W 2116N08635W 2116N08636W 2114N08640W ERDAM RIDUG UN505 UN528 UN529 UN532 RW12L</t>
  </si>
  <si>
    <t>MINOW PISAD 2412N08712W 2409N08712W 2403N08715W 2356N08712W 2354N08712W 2347N08712W 2339N08713W 2315N08717W 2311N08718W 2304N08719W 2127N08710W UN540 UN545 RW12R</t>
  </si>
  <si>
    <t>EPKEE7 DUUZE DCT GCK/N0466F330 DCT MLC/N0464F350 DCT TXK DCT SWEUP DCT DOLPH A770 KEHLI 2414N08950W 2406N08948W VOMAR AGNIX 2142N08731W 2118N08711W 2113N08710W UN528 UN529 UN532 RW12L</t>
  </si>
  <si>
    <t>1909N09603W 1909N09556W 2052N09057W 2054N09053W 2124N09030W XUDUN BEPOR BUBUN SCAHA 2113N08718W UN528 UN529 UN532 RW12L</t>
  </si>
  <si>
    <t>1907N09514W 1907N09444W 1924N09443W PERGO XUDUN BEPOR BUBUN 2113N08724W UN528 UN529 UN532 RW12L</t>
  </si>
  <si>
    <t>1907N09506W</t>
  </si>
  <si>
    <t>N562UW</t>
  </si>
  <si>
    <t>BEAVY9 JENDO DCT FISHO Q75 SHRIL DCT CYNTA DCT LAL/N0465F330 DCT RSW DCT FIPES/N0464F340 DCT WIGNA DCT LULLS DCT CANOA UB879 NOSAT HACHO LETIS APMUS UN500 UN522 UN515 2111N08655W RIDUG 2115N08702W 2120N08709W 2116N08713W UN505 UN528 UN529 UN532 RW12L</t>
  </si>
  <si>
    <t>FLYZA5 KELPP A766 KEHLI UL209 TABSA 2329N08947W 2321N08947W VOMAR/N0393F190 AGNIX EPNEL 2138N08727W 2133N08726W 2128N08728W 2126N08729W UN505 UN528 UN529 UN532 RW12L</t>
  </si>
  <si>
    <t>N316UV</t>
  </si>
  <si>
    <t>DARTZ9 TNV DCT SBI A766 KEHLI VOMAR AGNIX EPNEL 2123N08715W UN528 UN529 UN532 RW12L</t>
  </si>
  <si>
    <t>LIDAM UT23 MUNDA VOMAR AGNIX 2153N08742W UN528 UN529 UN532 RW12L</t>
  </si>
  <si>
    <t>NOVMA1X NOVMA L620 SAM N19 ADKIK/N0483F380 DCT UNFIT DCT PENWU DCT NICXI DCT VATRY DCT ADMUP DCT KORAK DCT REVNU/M084F380 DCT PIGET DCT SUNOT NATD DORYY/N0482F380 N790A YBC DCT MIVAX DCT MOBAL DCT ALB/N0486F400 DCT LRP DCT GVE DCT LUMAY DCT CHYPS DCT TYFTR DCT GULFR DCT CIGAR M219 NAVVL 2345N08529W 2341N08530W NOSAT HACHO LETIS 2124N08629W 2119N08633W 2115N08636W 2114N08638W 2116N08653W 2116N08657W UN528 UN529 UN532 RW12L</t>
  </si>
  <si>
    <t>MATOL 2319N09222W 2316N09216W VOMAR AGNIX EPNEL ODLAR VIKSI 2118N08711W 2117N08711W UN528 UN529 UN532 RW12L</t>
  </si>
  <si>
    <t>JDUBB4 RRSIN DCT GSO/N0466F340 Q75 ENEME DCT EVANZ DCT CIGAR M219 NAVVL 2342N08520W NOSAT HACHO LETIS 2120N08645W 2120N08647W 2118N08657W 2117N08703W 2116N08704W 2113N08705W UN528 UN529 UN532 RW12L</t>
  </si>
  <si>
    <t>N412UW</t>
  </si>
  <si>
    <t>MATOL 2326N09241W 2323N09233W VOMAR VOMAR1A</t>
  </si>
  <si>
    <t>RUGGD3 KIERA DCT JNC DCT ALS DCT PNH J17 ABI J50 ACT DCT SBI A766 KELPP 2429N08951W 2423N08947W VOMAR VOMAR1A</t>
  </si>
  <si>
    <t>N984NN</t>
  </si>
  <si>
    <t>MAYNR3 CANOA UB879 NOSAT 2143N08612W 2136N08622W ERDAM RIDUG UN505 UN528 UN529 UN532 RW12L</t>
  </si>
  <si>
    <t>MATOL UT11 URTEL 2231N09020W 2228N09014W 2123N08826W UN528 UN529 UN532 RW12L</t>
  </si>
  <si>
    <t>EPKEE7 DUUZE DCT GCK DCT ADM DCT SBI A766 KEHLI UL209 TABSA 2210N08759W UN528 UN529 UN532 RW12L</t>
  </si>
  <si>
    <t>SIMAN3A SIMAN DCT MORLI/N0449F360 DCT SPP DCT TEKUG UM205 SIGMA 1949N08625W SIGMA OVGED ILONI 2015N08631W 2020N08633W UN519 UN514 ELINO EBMIS UN505 UN528 UN529 UN532 RW12L</t>
  </si>
  <si>
    <t>LIDAM DCT 2135N09154W 2122N08827W UN528 UN529 UN532 RW12L</t>
  </si>
  <si>
    <t>TGZ V51 SAXAV 2030N08701W UN519 UN514 2105N08704W 2107N08701W 2107N08659W UN532 RW12L</t>
  </si>
  <si>
    <t>N907JB</t>
  </si>
  <si>
    <t>DCT RBV Q430 COPES Q75 ENEME DCT EVANZ DCT KNOST DCT CIGAR M219 NAVVL L465 SHARQ UM463 TELCO 2242N08549W NOSAT HACHO LETIS 2122N08630W 2121N08631W 2118N08636W ERDAM 2113N08701W UN529 UN532 RW12L</t>
  </si>
  <si>
    <t>DCT AUR DCT VILDA DCT JERON DCT AMINU DCT CTM 2001N08717W 2003N08715W UN519 UN514 ELINO UN528 UN529 UN532 RW12L</t>
  </si>
  <si>
    <t>ETBOD2W ETBOD/N0462F400 UL577 DUKTA 2039N08620W UN519 UN514 ELINO O12R2 L0</t>
  </si>
  <si>
    <t>2015N08522W</t>
  </si>
  <si>
    <t>HK5423</t>
  </si>
  <si>
    <t>TOBK1S VASIL UL423 PULOX/N0460F360 DCT ARORO DCT PML UN653 SPP UM205 SIGMA 1940N08620W 1952N08614W HURIN 2035N08638W UN519 UN514 ELINO UN528 UN529 UN532 RW12L</t>
  </si>
  <si>
    <t>TGZ 1649N09246W 1655N09242W PAULE 1952N08720W 1953N08718W 2031N08654W UN635 UN519 UN514 ELINO EBMIS UN505 UN528 UN529 UN532 RW12L</t>
  </si>
  <si>
    <t>DCT NOSIV Q909 DESNU DCT RECAP/N0468F350 DCT NUXRO DCT JUDGE DCT RZC DCT KF15I DCT LEV A770 DOLPH/M078F350 A770 KEHLI 2412N08946W 2407N08939W 2304N08834W 2246N08814W VOMAR 2205N08753W UN528 UN529 UN532 RW12L</t>
  </si>
  <si>
    <t>N17564</t>
  </si>
  <si>
    <t>TRUKN2 SYRAH DCT JSICA Q130 TAHIB DCT RSK DCT TCC DCT HNKER/N0467F330 DCT SBI/N0462F350 L208 DUTNA UL208 X208 2304N08908W 2255N08845W 2255N08844W 2252N08839W 2245N08831W VOMAR 2203N08752W UN528 UN529 UN532 RW12L</t>
  </si>
  <si>
    <t>1922N09614W 1921N09554W 1925N09539W 1939N09448W 1945N09424W 2112N08956W 2114N08950W XUDUN 2122N08823W UN528 UN529 UN532 RW12L</t>
  </si>
  <si>
    <t>MATOL 2341N09320W 2337N09311W 2200N08943W 2159N08938W 2117N08722W UN528 UN529 UN532 RW12L</t>
  </si>
  <si>
    <t>GOTAS DCT PERGO XUDUN BEPOR BUBUN 2113N08736W 2113N08734W UN528 UN529 UN532 RW12L</t>
  </si>
  <si>
    <t>GOTAS 2055N09040W XUDUN BEPOR BUBUN 2113N08737W UN540 UN545 RW12R</t>
  </si>
  <si>
    <t>N3738B</t>
  </si>
  <si>
    <t>MATOL 2318N09220W 2313N09211W XUDUN BEPOR BUBUN 2113N08737W UN529 UN532 RW12L</t>
  </si>
  <si>
    <t>N7724A</t>
  </si>
  <si>
    <t>PEECE6 ANKRR L208 DUTNA UL208 AGPOD 2315N09044W 2307N09040W VOMAR VOMAR1A</t>
  </si>
  <si>
    <t>TOBK4R VASIL UL423 PULOX/N0459F360 DCT ARORO DCT PML UN653 SPP/N0456F370 UM205 TEKUG/N0453F380 UM205 SIGMA OVGED ILONI HURIN 2031N08637W 2034N08638W ELINO UN528 UN529 UN532 RW12L</t>
  </si>
  <si>
    <t>LIDAM UT23 COFRE 2150N09343W XUDUN BEPOR 2116N08758W UN528 UN529 UN532 RW12L</t>
  </si>
  <si>
    <t>1928N09637W 1927N09631W 1953N09525W 2006N09505W 2012N09452W 2023N09430W 2016N09422W 2020N09357W PERGO XUDUN BEPOR 2118N08804W UN528 UN529 UN532 RW12L</t>
  </si>
  <si>
    <t>ETBOD2W ETBOD/N0458F360 UL577 MAMBI/N0477F220 UL577 ILUBA URVEN SEDAS UN523 UN511 UN519 UN514 2104N08706W 2106N08706W 2108N08705W 2109N08702W UN529 UN532 RW12L</t>
  </si>
  <si>
    <t>LGL2X LGL UT176 TERPO UN461 AKEMO DCT RIVAK/M080F330 UN460 SIVIR/M081F340 DCT PASAS/M082F340 DCT 43N020W/M080F340 DCT 40N030W DCT 38N035W/M080F360 DCT 36N040W/M082F380 DCT 34N045W DCT 32N050W/M081F380 DCT 3030N05500W/M080F380 DCT AMENO DCT 28N065W DCT 27N070W DCT MILLE/N0464F380 DCT BNTTZ BR53V ZQA R628 TANIA/N0463F390 UR628 UVA/N0471F400 UR628 UHA UR522 NAKRO 2240N08348W NOSAT HACHO LETIS APMUS 2121N08631W 2120N08632W 2116N08650W 2115N08658W 2111N08701W UN529 UN532 RW12L</t>
  </si>
  <si>
    <t>LCLUN CUN 2051N08654W 2048N08654W 2043N08656W 2043N08700W 2052N08704W</t>
  </si>
  <si>
    <t>TELE2F ISREN UM542 ATENO UL203 LIXAS/N0446F360 UZ512 LIB DCT SIGMA OVGED ILONI HURIN UN523 UN511 UN519 2100N08659W 2104N08706W UN295 O12R2 UN529 UN532 RW12L</t>
  </si>
  <si>
    <t>IMVUR N63 SAM N19 ADKIK DCT UNFIT DCT PENWU DCT NICXI DCT VATRY DCT ERNAN DCT LUTOV/N0482F360 DCT SUNOT/M083F360 NATD DORYY/N0484F360 N788A QUBIS DCT KJOHN/N0477F380 DCT ALB DCT LRP DCT GVE DCT SAV DCT TAALR DCT KNOST DCT CIGAR M219 CULLY/M082F380 M219 NAVVL L465 SHARQ/N0477F370 UM463 MENRO 2232N08550W NOSAT HACHO LETIS 2129N08625W 2127N08627W ERDAM RIDUG UN505 UN528 UN529 UN532 RW12L</t>
  </si>
  <si>
    <t>CCS/N0494F360 DCT KOMUT/M085F360 DCT 37N020W/M085F360 36N030W/M085F380 34N040W 32N050W/M085F380 DCT AMENO M593 GRATX/N0494F380 Y642 DROWN/N0489F400 Y642 LULLS Y196 CANOA UB879 NOSAT HACHO ERDAM UN528 UN529 UN532 RW12L</t>
  </si>
  <si>
    <t>XAVSC</t>
  </si>
  <si>
    <t>2222N09639W 2209N09525W 2206N09512W 2204N09504W XUDUN 2120N08816W UN528 UN529 UN532 RW12L</t>
  </si>
  <si>
    <t>1919N09537W 1928N09503W 1925N09456W 1924N09445W 2052N09051W 2054N09045W XUDUN 2122N08822W UN528 UN529 UN532 RW12L</t>
  </si>
  <si>
    <t>MATOL UT11 LERIL 2259N09133W 2256N09122W XUDUN 2121N08817W UN528 UN529 UN532 RW12L</t>
  </si>
  <si>
    <t>XBATM</t>
  </si>
  <si>
    <t>C501</t>
  </si>
  <si>
    <t>LIDAM 2158N09453W 2156N09441W XUDUN 2121N08819W UN528 UN529 UN532 RW12L</t>
  </si>
  <si>
    <t>MATOL UT11 LERIL 2301N09130W 2259N09122W VOMAR 2156N08745W 2133N08726W 2133N08725W UN506 UN540 UN545 UN542</t>
  </si>
  <si>
    <t>CMP6113</t>
  </si>
  <si>
    <t>HP1521</t>
  </si>
  <si>
    <t>SIMAN3A SIMAN DCT MORLI DCT SPP DCT TEKUG UM205 SIGMA/N0404F220 OVGED ILONI 2012N08632W 2022N08638W ELINO UN528 UN529 UN532 RW12L</t>
  </si>
  <si>
    <t>CCS DCT ELVAR/N0479F350 DCT KOMUT/M082F360 DCT 38N020W DCT 36N030W DCT 32N040W/M082F380 DCT 32N050W DCT AMENO M593 RUDLI/M082F400 M593 GRATX Y642 DROWN/N0473F400 Y642 LULLS Y196 CANOA UB879 NOSAT ERDAM UN528 UN529 UN532 RW12L</t>
  </si>
  <si>
    <t>NANJO3U ULAPO DCT 1746N08604W SIGMA OVGED ILONI 2011N08632W 2015N08633W 2027N08642W 2040N08650W ELINO UN540 L0 CN00</t>
  </si>
  <si>
    <t>FLYZA5 KELPP A766 KEHLI UL209 X209 2348N08948W 2341N08948W VOMAR VOMAR1A</t>
  </si>
  <si>
    <t>CGHQI</t>
  </si>
  <si>
    <t>BETES3 AIRRA Q103 SLOJO Q75 ENEME DCT CTY DCT KNOST M219 CULLY/M078F340 M219 NAVVL 2357N08530W CHINO WALKY NOSAT HACHO LETIS APMUS UN500 UN522 2109N08652W 2113N08659W UN315 UN529 UN532 RW12L</t>
  </si>
  <si>
    <t>MATOL UT11 URTEL UT34 VOMAR AGNIX EPNEL UN528 UN529 UN532 RW12L</t>
  </si>
  <si>
    <t>1937N09603W PERGO 2122N08931W 2134N08920W 2135N08918W 2135N08915W XUDUN BEPOR 2116N08757W 2115N08752W UN528 UN529 UN532 RW12L</t>
  </si>
  <si>
    <t>BANNG3 LUCKK DCT BULZI DCT PLYER DCT KNOST/N0467F360 M219 NAVVL 2429N08527W NOSAT HACHO LETIS APMUS UN500 UN522 UN515 2113N08658W UN709 UN156 2111N08703W UN529 UN532 RW12L</t>
  </si>
  <si>
    <t>GLADZ4 LULLS Y196 CANOA B879 NOSAT HACHO LETIS APMUS UN500 UN522 UN515 ERDAM UN315 UN529 UN532 RW12L</t>
  </si>
  <si>
    <t>UJ9 CME 1900N09059W 2040N08708W 2042N08707W ELINO UN528 UN529 UN532 RW12L</t>
  </si>
  <si>
    <t>1935N09808W 1951N09550W 1956N09502W 2047N09143W 2049N09138W XUDUN 2120N08817W UN528 UN529 UN532 RW12L</t>
  </si>
  <si>
    <t>N301NW</t>
  </si>
  <si>
    <t>DARTZ9 TNV DCT SBI A766 KELPP 2444N09002W VOMAR AGNIX 2151N08740W UN528 UN529 UN532 RW12L</t>
  </si>
  <si>
    <t>MTY 2545N10002W XOTAT UT11 MATOL 2330N09250W 2327N09242W XUDUN BEPOR BUBUN 2113N08736W UN540 CN00</t>
  </si>
  <si>
    <t>1930N09728W 2006N09418W 2009N09408W 2049N09134W 2050N09129W XUDUN BEPOR 2115N08752W 2115N08749W UN506 UN540 L0 CN00</t>
  </si>
  <si>
    <t>1922N09815W 2002N09452W 2004N09445W 2039N09224W 2040N09217W XUDUN BEPOR 2117N08801W UN528 UN529 UN532 RW12L</t>
  </si>
  <si>
    <t>2141N09900W COFRE 2149N09337W 2148N09327W XUDUN XUDUN1A</t>
  </si>
  <si>
    <t>SIMAN3A SIMAN DCT MORLI DCT SPP DCT TEKUG UM205 SIGMA/N0378F220 OVGED ILONI HURIN UN523 UN511 UN519 UN514 ELINO 2108N08708W N015 UN528 UN529 UN532 RW12L</t>
  </si>
  <si>
    <t>1936N09757W 2011N09528W 2013N09517W 2109N08949W BUBUN SCAHA KAROR UN505 UN528 UN529 UN532 RW12L</t>
  </si>
  <si>
    <t>1945N09809W 2017N09527W 2017N09520W 2108N09009W 2110N08926W 2110N08922W BUBUN SCAHA KAROR UN505 UN528 UN529 UN532 RW12L</t>
  </si>
  <si>
    <t>1931N09807W 2011N09510W AVIVI 2100N09045W 2113N08750W UN528 UN529 UN532 RW12L</t>
  </si>
  <si>
    <t>AVIVI</t>
  </si>
  <si>
    <t>1930N09512W 1937N09447W 2035N09125W 2110N08754W UN528 UN529 UN532 RW12L</t>
  </si>
  <si>
    <t>CGHSW</t>
  </si>
  <si>
    <t>GL7T</t>
  </si>
  <si>
    <t>SBI KEHLI VOMAR 2204N08753W UN505 UN528 UN529 UN532 RW12L</t>
  </si>
  <si>
    <t>CGRAG</t>
  </si>
  <si>
    <t>NAVVL SHARQ WALKY UB879 NOSAT 2150N08606W ERDAM UN529 UN532 RW12L</t>
  </si>
  <si>
    <t>1920N09549W 1923N09539W 2118N08840W 2117N08758W UN528 UN529 UN532 RW12L</t>
  </si>
  <si>
    <t>XAVVC</t>
  </si>
  <si>
    <t>MATOL 2315N09159W VOMAR VOMAR1A</t>
  </si>
  <si>
    <t>DANRH</t>
  </si>
  <si>
    <t>OBOKA4M OBOKA Z29 TORNU DCT VICOT DCT GALSO Q63 ERING L179 UGBET Q60 OKSAW DCT TEWXI DCT VATRY/N0484F340 DCT VENER/M083F340 DCT 5630N02000W 5830N03000W 59N040W 58N050W/M083F320 DCT DORYY/N0480F360 N790A YBC/N0477F380 DCT BAREE DCT MOBAL DCT CAM DCT SAX DCT RIC/N0474F400 DCT FLO DCT JROSS Q409 ENEME DCT CTY DCT CIGAR M219 CULLY/M083F380 M219 NAVVL L465 SHARQ/N0483F370 UM463 MENRO ERDAM RIDUG UN505 UN528 UN529 UN532 RW12L</t>
  </si>
  <si>
    <t>GOTAS XUDUN XUDUN1A</t>
  </si>
  <si>
    <t>1936N09812W 2115N08909W 2116N08901W 2118N08809W UN528 UN529 UN532 RW12L</t>
  </si>
  <si>
    <t>1920N09810W XUDUN 2120N08815W UN528 UN529 UN532 RW12L</t>
  </si>
  <si>
    <t>DCT 1321N08205W DCT SIGMA OVGED ILONI 2019N08634W ELINO UN529 UN532 RW12L</t>
  </si>
  <si>
    <t>MATOL 2333N09300W 2329N09249W VOMAR AGNIX EPNEL 2128N08722W UN505 UN528 UN529 UN532 RW12L</t>
  </si>
  <si>
    <t>XBSUN</t>
  </si>
  <si>
    <t>CUN</t>
  </si>
  <si>
    <t>2104N09943W KAROR UN505 UN528 UN529 UN532 RW12L</t>
  </si>
  <si>
    <t>VSA UJ9 AGAVE 1821N09218W 2108N08844W 2110N08841W 2113N08838W 2112N08824W XUDUN BEPOR 2113N08755W UN506 UN540 UN545 RW12R</t>
  </si>
  <si>
    <t>CHUUC6 ARG DCT MCB J35 LEV L214 IRDOV VOMAR 2208N08757W 2202N08751W UN505 UN528 UN529 UN532 RW12L</t>
  </si>
  <si>
    <t>MATOL 2326N09241W XUDUN 2122N08825W 2122N08822W UN506 UN540 UN545 RW12R</t>
  </si>
  <si>
    <t>1928N09719W XUDUN BEPOR 2119N08757W UN506 UN540 UN545 RW12R</t>
  </si>
  <si>
    <t>CGELQ</t>
  </si>
  <si>
    <t>BETES3 FOXEE DCT AIR DCT DANCO DCT SLOJO Q75 ENEME DCT CTY DCT KNOST/N0455F380 M219 CULLY/M078F380 M219 NAVVL 2348N08531W CHINO UM463 WALKY/N0454F380 UB879 NOSAT HACHO 2132N08623W 2117N08656W UN709 UN529 UN532 RW12L</t>
  </si>
  <si>
    <t>1923N09807W XUDUN 2121N08820W 2121N08818W UN529 UN532 RW12L</t>
  </si>
  <si>
    <t>GOTAS 1917N09446W 1915N09437W 1911N09422W 1905N09403W 1906N09346W 2033N09106W 2037N09059W XUDUN 2121N08818W 2120N08815W 2119N08811W 2118N08808W UN506 UN540 UN545 RW12R</t>
  </si>
  <si>
    <t>RACER8 BUM DCT LIT DCT LEV L214 IRDOV 2347N08850W 2348N08851W 2344N08854W 2336N08853W VOMAR VOMAR1A</t>
  </si>
  <si>
    <t>MATOL UT11 OTOGU 2253N09118W XUDUN BEPOR UN528 UN529 UN532 RW12L</t>
  </si>
  <si>
    <t>BETES3 AIRRA Q103 SLOJO Q75 ENEME DCT CTY/N0454F360 DCT KNOST M219 NAVVL L465 SHARQ UM463 WALKY UB879 NOSAT HACHO LETIS APMUS UN515 2113N08658W 2114N08659W 2114N08701W 2113N08704W 2111N08703W UN529 UN532 RW12L</t>
  </si>
  <si>
    <t>N831NN</t>
  </si>
  <si>
    <t>DARTZ9 TNV DCT SBI A766 KEHLI VOMAR AGNIX EPNEL ODLAR UN528 UN529 UN532 RW12L</t>
  </si>
  <si>
    <t>N37554</t>
  </si>
  <si>
    <t>FLYZA5 KELPP A766 KEHLI VOMAR/N0393F190 AGNIX EPNEL 2126N08718W UN528 UN529 UN532 RW12L</t>
  </si>
  <si>
    <t>2102N08653W UN632 2043N08707W 2039N08702W 2042N08649W 2059N08707W N0</t>
  </si>
  <si>
    <t>SIMAN3A SIMAN DCT MORLI DCT SPP DCT TEKUG UM205 SIGMA/N0375F220 OVGED ILONI HURIN UN523 UN511 UN519 UN514 2105N08706W UN155 2108N08705W UN529 UN532 RW12L</t>
  </si>
  <si>
    <t>GOTAS 1920N09458W 1953N09427W 2009N09416W 2017N09406W 2034N09255W XUDUN BEPOR 2115N08736W 2115N08735W UN529 UN532 RW12L</t>
  </si>
  <si>
    <t>LIDAM DCT 2147N09322W XUDUN BEPOR 2118N08759W 2118N08757W UN540 NOTOM CN00</t>
  </si>
  <si>
    <t>1943N09512W 1947N09502W 1956N09434W 2015N09357W 2058N09058W 2116N08957W 2148N08803W 2151N08751W 2127N08728W UN506 UN540 UN545 CN00</t>
  </si>
  <si>
    <t>1928N09652W 1936N09608W 1937N09553W 2052N09118W 2116N08958W 2146N08810W 2147N08804W UN540 NOTOM CN00</t>
  </si>
  <si>
    <t>DCT FAWNS DCT BUGSY DCT SYR DCT PSB Q71 EMNEM/N0460F360 Q103 SLOJO Q75 ENEME DCT CTY DCT KNOST M215 CIGAR M219 NAVVL L465 SHARQ UM463 WALKY UB879 NOSAT HACHO ERDAM 2114N08701W 2113N08703W UN529 UN532 RW12L</t>
  </si>
  <si>
    <t>MATOL UT11 URTEL 2214N08832W 2213N08824W AGNIX EPNEL 2132N08722W 2118N08712W 2117N08709W UN528 UN529 UN532 RW12L</t>
  </si>
  <si>
    <t>LIDAM 2122N09020W VOMAR AGNIX EPNEL 2126N08718W 2124N08716W UN528 UN529 UN532 RW12L</t>
  </si>
  <si>
    <t>N368AM</t>
  </si>
  <si>
    <t>1929N09635W 1944N09516W 1955N09457W 1957N09452W PERGO 2122N08832W 2121N08827W 2115N08732W 2116N08720W 2113N08720W 2113N08718W UN529 UN532 RW12L</t>
  </si>
  <si>
    <t>N39461</t>
  </si>
  <si>
    <t>JDUBB4 RRSIN DCT GSO Q75 ENEME/N0461F340 DCT EVANZ Q109 KNOST M219 NAVVL L465 SHARQ UM463 WALKY UB879 NOSAT HACHO LETIS APMUS UN500 UN522 UN515 ERDAM UN528 UN529 UN532 RW12L</t>
  </si>
  <si>
    <t>DARTZ9 TNV DCT SBI A766 KEHLI VOMAR AGNIX EPNEL 2135N08725W 2132N08722W UN528 UN529 UN532 RW12L</t>
  </si>
  <si>
    <t>EPMAR4A 2234N08347W NOSAT 2144N08612W 2142N08615W ERDAM UN528 UN529 UN532 RW12L</t>
  </si>
  <si>
    <t>HP1720</t>
  </si>
  <si>
    <t>SIMAN3A SIMAN DCT MORLI DCT SPP DCT TEKUG UM205 SIGMA/N0379F220 SIGMA2H</t>
  </si>
  <si>
    <t>N571JB</t>
  </si>
  <si>
    <t>GLADZ4 LULLS Y196 CANOA UB879 DUNOG 2305N08416W NOSAT 2145N08611W 2142N08614W ERDAM UN528 UN529 UN532 RW12L</t>
  </si>
  <si>
    <t>N182UW</t>
  </si>
  <si>
    <t>DCT OOD DCT TEBEE DCT HAYDO DCT TRPOD Q409 CRPLR DCT EARZZ Q131 WAALT AR17 NRRSE/N0453F340 AR17 HIBAC DCT EBAYY DCT KARTR/N0449F360 DCT LULLS DCT CANOA UB879 NOSAT 2141N08615W 2137N08619W ERDAM RIDUG UN505 UN528 UN529 UN532 RW12L</t>
  </si>
  <si>
    <t>N925UY</t>
  </si>
  <si>
    <t>BEAVY9 JENDO DCT MAVRC DCT TEEEM Q75 ENEME DCT EVANZ Q109 KNOST M215 CIGAR M219 NAVVL 2351N08527W 2333N08511W 2301N08444W 2258N08449W 2249N08445W NOSAT 2144N08611W 2141N08615W ERDAM UN528 UN529 UN532 RW12L</t>
  </si>
  <si>
    <t>N327DN</t>
  </si>
  <si>
    <t>BANNG3 LUCKK DCT BULZI DCT PLYER DCT KNOST/N0459F340 M219 NAVVL L465 SHARQ 2336N08514W 2313N08454W 2256N08439W NOSAT 2152N08604W ERDAM 2112N08702W 2111N08703W 2110N08703W UN529 UN532 RW12L</t>
  </si>
  <si>
    <t>LIDAM DCT 2156N09434W 2156N09427W 2122N08826W 2117N08738W 2116N08735W 2113N08722W 2114N08713W UN528 UN529 UN532 RW12L</t>
  </si>
  <si>
    <t>1942N09630W 2005N09500W 2011N09432W XUDUN BEPOR 2118N08755W 2117N08745W 2117N08740W UN528 UN529 UN532 RW12L</t>
  </si>
  <si>
    <t>N593DX</t>
  </si>
  <si>
    <t>DCT WAVEY DCT EMJAY Q167 ZJAAY Q97 PRMUS/N0456F340 Q97 DEBRL Q93 MALET/N0456F350 Q93 FOBIN/N0459F360 Q93 LINEY Y262 LULLS Y196 CANOA UB879 DUNOG 2320N08424W NOSAT NOSAT1B</t>
  </si>
  <si>
    <t>N416AV</t>
  </si>
  <si>
    <t>TOBK1S VASIL UL423 PULOX DCT ARORO DCT PML UN653 SPP UM205 SIGMA OVGED ILONI HURIN 2030N08637W UN519 UN514 ELINO EBMIS UN505 UN528 UN529 UN532 RW12L</t>
  </si>
  <si>
    <t>DCT BIGGY Q75 MURPH/N0468F340 Q75 ENEME DCT EVANZ Q109 KNOST M219 NAVVL L465 SHARQ UM463 WALKY UB879 NOSAT NOSAT1B</t>
  </si>
  <si>
    <t>1932N09638W 1939N09627W 1941N09618W 2001N09500W 2042N09211W XUDUN BEPOR 2115N08753W UN505 UN528 UN529 UN532 RW12L</t>
  </si>
  <si>
    <t>N932AM</t>
  </si>
  <si>
    <t>DCT CMSKY DCT CARYN DCT CYBIL DCT PXV DCT SIDAE DCT MERDN DCT LEV/N0450F350 A770 KEHLI VOMAR AGNIX 2145N08734W 2124N08717W 2121N08715W UN528 UN529 UN532 RW12L</t>
  </si>
  <si>
    <t>N953XV</t>
  </si>
  <si>
    <t>MAYNR3 CANOA UB879 OLABI 2257N08443W NOSAT HACHO LETIS 2123N08630W RIDUG UN505 UN528 UN529 UN532 RW12L</t>
  </si>
  <si>
    <t>DORMR3 CIGAR M219 NAVVL L465 SHARQ UM463 CHINO 2319N08531W PINAR WALKY UB879 NOSAT HACHO 2139N08616W RIDUG B12L2 RW12L</t>
  </si>
  <si>
    <t>LLIX2A KOTIN UN653 SPP/N0456F370 UM205 TEKUG/N0454F380 UM205 SIGMA OVGED ILONI HURIN UN523 UN511 UN519 UN514 2101N08701W 2103N08704W 2106N08704W 2108N08703W UN705 UN532 RW12L</t>
  </si>
  <si>
    <t>N702FR</t>
  </si>
  <si>
    <t>DCT BACEN DCT BLOKR DCT BEKKI DCT ENL J71 MEM J35 SQS/N0458F350 J35 MCB DCT LEV L214 IRDOV 2407N08803W 2401N08801W VOMAR AGNIX EPNEL 2130N08721W UN528 UN529 UN532 RW12L</t>
  </si>
  <si>
    <t>CFJQD</t>
  </si>
  <si>
    <t>BETES3 FOXEE DCT AIR DCT DANCO DCT SLOJO Q75 ENEME DCT CTY DCT KNOST/N0459F360 M219 CULLY/M078F360 M219 NAVVL L465 SHARQ 2336N08535W NOSAT HACHO LETIS 2126N08627W 2124N08629W 2121N08638W 2119N08653W 2115N08705W UN528 UN529 UN532 RW12L</t>
  </si>
  <si>
    <t>MX800 MX802 MX811 1929N09832W 1928N09802W 1943N09652W 1945N09644W 1954N09604W 2008N09500W 2053N09139W 2054N09133W XUDUN BEPOR BUBUN 2113N08738W 2113N08732W UN528 UN529 UN532 RW12L</t>
  </si>
  <si>
    <t>BETES3 AIRRA DCT PSK DCT ACERB DCT ENEME DCT DEANR Q109 KNOST M219 CIGAR/M077F340 M219 NAVVL L465 SHARQ 2339N08532W NOSAT HACHO LETIS APMUS 2118N08646W RIDUG UN505 UN528 UN529 UN532 RW12L</t>
  </si>
  <si>
    <t>1938N09608W 1942N09551W 1957N09459W XUDUN BEPOR BUBUN 2113N08732W 2113N08727W UN528 UN529 UN532 RW12L</t>
  </si>
  <si>
    <t>TERPZ8 RRSIN DCT GSO Q75 ENEME DCT EVANZ Q109 KNOST M219 NAVVL L465 SHARQ UM463 WALKY UB879 NOSAT HACHO LETIS APMUS 2110N08639W ERDAM RIDUG UN505 UN528 UN529 UN532 RW12L</t>
  </si>
  <si>
    <t>N511VL</t>
  </si>
  <si>
    <t>LIDAM UT23 COFRE 2153N09339W XUDUN BEPOR BUBUN 2113N08731W UN505 UN528 UN529 UN532 RW12L</t>
  </si>
  <si>
    <t>FLYZA5 KELPP A766 KEHLI UL209 BETAS DCT VOMAR/N0391F210 VOMAR1A</t>
  </si>
  <si>
    <t>FAWNS DCT BUGSY DCT NIPPY DCT PONCT DCT EMI J48 CSN/N0463F360 DCT GSO DCT SLOJO Q75 ENEME DCT CTY DCT KNOST M219 CULLY/M078F360 M219 NAVVL 2349N08536W NOSAT NOSAT1B</t>
  </si>
  <si>
    <t>N8790Q</t>
  </si>
  <si>
    <t>PEECE6 KELPP A766 KEHLI VOMAR AGNIX EPNEL 2131N08721W UN528 UN529 UN532 RW12L</t>
  </si>
  <si>
    <t>DCT BACEN DCT BLOKR DCT BEKKI DCT ENL J71 MEM J35 MCB/N0474F350 J35 LEV L214 IRDOV 2414N08817W 2327N08809W 2312N08807W 2257N08804W 2158N08744W UN505 UN528 UN529 UN532 RW12L</t>
  </si>
  <si>
    <t>N167AN</t>
  </si>
  <si>
    <t>CGKXF</t>
  </si>
  <si>
    <t>IKLAX DCT REEDO DCT VIBRU DCT HENDI DCT SYR J59 PSB DCT RICCS/N0450F360 Q103 DANCO DCT SPA DCT KERLY DCT CAMJO Q109 KNOST M219 CIGAR/N0444F380 M219 NAVVL L465 SHARQ 2403N08529W 2222N08535W WALKY NOSAT HACHO LETIS APMUS 2115N08636W 2111N08638W UN515 ERDAM 2115N08704W 2113N08706W UN528 UN529 UN532 RW12L</t>
  </si>
  <si>
    <t>DCT RBV Q430 COPES Q75 ENEME DCT EVANZ DCT KNOST/N0446F360 DCT CIGAR M219 NAVVL L465 SHARQ UM463 CHINO 2248N08533W WALKY UB879 NOSAT HACHO LETIS 2129N08625W 2127N08627W 2117N08655W 2116N08656W 2115N08703W 2113N08705W UN528 UN529 UN532 RW12L</t>
  </si>
  <si>
    <t>N38473</t>
  </si>
  <si>
    <t>FLYZA5 ANKRR L208 DUTNA UL208 URTEL UT34 VOMAR VOMAR1A</t>
  </si>
  <si>
    <t>MATOL UT11 OTOGU 2246N09100W 2242N09050W XUDUN 2119N08812W 2118N08807W UN528 UN529 UN532 RW12L</t>
  </si>
  <si>
    <t>LIDAM UT23 ELUNI 2155N09036W 2156N09022W XUDUN XUDUN1A</t>
  </si>
  <si>
    <t>N14524</t>
  </si>
  <si>
    <t>EPKEE7 DUUZE DCT GCK/N0469F330 DCT MLC DCT TXK DCT SWEUP DCT PLNDR L214 IRDOV VOMAR AGNIX EPNEL 2130N08721W 2128N08718W 2123N08715W UN528 UN529 UN532 RW12L</t>
  </si>
  <si>
    <t>N339DN</t>
  </si>
  <si>
    <t>BANNG3 LUCKK DCT BULZI DCT PLYER DCT KNOST/N0459F340 M219 NAVVL L465 SHARQ UM463 WALKY UB879 NOSAT HACHO LETIS 2123N08629W 2120N08632W 2118N08644W 2119N08644W 2118N08644W 2114N08702W UN528 UN529 UN532 RW12L</t>
  </si>
  <si>
    <t>N976NN</t>
  </si>
  <si>
    <t>MAYNR3 CANOA UB879 NOSAT HACHO LETIS 2120N08649W 2114N08703W 2113N08704W 2112N08705W UN528 UN529 UN532 RW12L</t>
  </si>
  <si>
    <t>N538UW</t>
  </si>
  <si>
    <t>BEAVY9 JENDO DCT MAVRC DCT TEEEM Q75 ENEME DCT EVANZ Q109 KNOST M215 CIGAR M219 NAVVL L465 SHARQ UM463 MENRO 2218N08536W 2213N08539W NOSAT HACHO LETIS ERDAM RIDUG UN505 UN528 UN529 UN532 RW12L</t>
  </si>
  <si>
    <t>N827JB</t>
  </si>
  <si>
    <t>GLADZ4 SHAQQ Y240 SNAKR 2450N08527W VOMAR 2203N08751W 2157N08747W UN528 UN529 UN532 RW12L</t>
  </si>
  <si>
    <t>2402N08612W</t>
  </si>
  <si>
    <t>SIMAN3A SIMAN DCT MORLI DCT SPP DCT TEKUG UM205 AMESI 1749N08509W 1909N08603W SIGMA/N0374F220 OVGED ILONI HURIN UN523 UN511 UN519 UN514 ELINO UN528 UN529 UN532 RW12L</t>
  </si>
  <si>
    <t>DCT BIGGY Q75 ENEME DCT EVANZ Q109 KNOST M219 NAVVL L465 SHARQ UM463 CHINO 2300N08537W NOSAT HACHO LETIS 2125N08628W APMUS 2120N08632W UN500 UN522 UN515 ERDAM RIDUG UN505 UN528 UN529 UN532 RW12L</t>
  </si>
  <si>
    <t>B764 ELSON 1927N08725W MURBU B764 CZM B879 TEFMO 2048N08700W 2056N08703W 2104N08703W 2106N08703W 2107N08702W 2107N08700W L0 CN00</t>
  </si>
  <si>
    <t>GOTAS 2013N09238W 2017N09229W 2103N08933W S3612 XUDUN XUDUN1A</t>
  </si>
  <si>
    <t>MATOL UT11 OTOGU 2241N09048W 2237N09038W XUDUN XUDUN1A</t>
  </si>
  <si>
    <t>N17574</t>
  </si>
  <si>
    <t>DCT BACEN DCT BLOKR DCT BEKKI DCT ENL DCT MEMFS/N0470F350 DCT PLNDR L214 IRDOV 2428N08811W 2422N08808W LEVAT/N0477F330 UM782 VOMAR VOMAR1A</t>
  </si>
  <si>
    <t>MINOW 2501N08640W 2452N08646W 2245N08727W 2239N08727W 2211N08727W 2207N08727W 2142N08718W 2138N08718W UN528 UN529 UN532 RW12L</t>
  </si>
  <si>
    <t>2414N08658W</t>
  </si>
  <si>
    <t>MATOL UT11 OTOGU 2242N09051W 2238N09041W XUDUN 2121N08819W 2120N08814W UN528 UN529 UN532 RW12L</t>
  </si>
  <si>
    <t>XAVYF</t>
  </si>
  <si>
    <t>LIDAM UT23 MUNDA 2124N09036W 2123N09029W 2150N08802W 2151N08756W EPNEL 2130N08721W UN528 UN529 UN532 RW12L</t>
  </si>
  <si>
    <t>DARTZ9 TNV DCT SBI A766 KEHLI UL209 TABSA 2250N08945W 2246N08946W VOMAR AGNIX EPNEL 2135N08725W UN528 UN529 UN532 RW12L</t>
  </si>
  <si>
    <t>N809NN</t>
  </si>
  <si>
    <t>DCT CMSKY DCT CARYN DCT CYBIL DCT PXV DCT SIDAE DCT MERDN DCT LEV/N0444F370 A770 KEHLI UL209 TABSA 2248N08945W 2235N08944W DAXOL VOMAR AGNIX 2140N08729W UN528 UN529 UN532 RW12L</t>
  </si>
  <si>
    <t>PEECE6 KELPP A766 KEHLI UL209 TABSA 2311N08946W 2305N08946W VOMAR AGNIX 2149N08738W UN528 UN529 UN532 RW12L</t>
  </si>
  <si>
    <t>CHUUC6 ARG DCT MCB J35 LEV L214 DAGGR 2434N08814W VOMAR AGNIX 2150N08739W UN528 UN529 UN532 RW12L</t>
  </si>
  <si>
    <t>N766JB</t>
  </si>
  <si>
    <t>FSHUN4 PLUMR DCT SHEEK Q118 FEMID/N0453F340 DCT KARTR DCT LULLS Y196 CANOA UB879 NOSAT HACHO LETIS APMUS UN500 UN522 UN515 ERDAM 2115N08704W 2113N08705W UN528 UN529 UN532 RW12L</t>
  </si>
  <si>
    <t>N171US</t>
  </si>
  <si>
    <t>BEAVY9 JENDO DCT MAVRC DCT TEEEM/N0455F340 Q75 ENEME DCT EVANZ Q109 KNOST M215 CIGAR M219 NAVVL L465 SHARQ UM463 WALKY UB879 NOSAT HACHO LETIS APMUS UN500 UN522 UN515 2112N08657W 2113N08659W UN709 2112N08703W 2109N08703W UN529 UN532 RW12L</t>
  </si>
  <si>
    <t>XAVSA</t>
  </si>
  <si>
    <t>GOTAS 1917N09444W 1917N09439W 2042N09112W 2045N09105W XUDUN BEPOR 2113N08744W UN528 UN529 UN532 RW12L</t>
  </si>
  <si>
    <t>N812DN</t>
  </si>
  <si>
    <t>BANNG3 LUCKK DCT BULZI DCT PLYER DCT KNOST/N0456F340 M219 NAVVL L465 SHARQ UM463 CHINO 2259N08534W NOSAT HACHO LETIS APMUS UN500 UN522 UN515 2113N08658W 2113N08659W 2113N08702W 2112N08703W UN529 UN532 RW12L</t>
  </si>
  <si>
    <t>N8307K</t>
  </si>
  <si>
    <t>EPKEE7 DUUZE DCT GCK DCT ADM/N0463F370 DCT SBI A766 KEHLI 2416N08950W 2415N08950W 2408N08948W VOMAR AGNIX EPNEL 2135N08724W UN505 UN528 UN529 UN532 RW12L</t>
  </si>
  <si>
    <t>LIDAM DCT 2128N09101W 2126N09054W VOMAR AGNIX 2141N08730W UN528 UN529 UN532 RW12L</t>
  </si>
  <si>
    <t>MATOL UT11 OTOGU 2250N09111W XUDUN 2119N08812W UN528 UN529 UN532 RW12L</t>
  </si>
  <si>
    <t>GOTAS 1917N09459W PAULE 2008N08656W 2009N08656W 2031N08654W UN519 UN514 ELINO EBMIS UN506 UN540 L0 CN00</t>
  </si>
  <si>
    <t>CCBFQ</t>
  </si>
  <si>
    <t>TELE2F ISREN UL780 VAKUD/N0445F360 UL780 TBG UN420 SPP/N0441F370 UM205 TEKUG/N0439F360 UM205 SIGMA OVGED ILONI HURIN UN523 UN511 UN519 UN514 2102N08702W 2103N08704W 2107N08704W 2109N08703W UN529 UN532 RW12L</t>
  </si>
  <si>
    <t>1918N09520W 1918N09511W 2112N08955W 2120N08847W BUBUN SCAHA KAROR UN505 UN528 UN529 UN532 RW12L</t>
  </si>
  <si>
    <t>S10 NA101 MD600 NA102 NA103 MD601 2111N08936W 2119N08939W 2119N08849W 2121N08844W BEPOR BUBUN SCAHA KAROR UN505 UN528 UN529 UN532 RW12L</t>
  </si>
  <si>
    <t>N27509</t>
  </si>
  <si>
    <t>DCT BACEN DCT BLOKR DCT BEKKI/N0479F320 DCT ENL DCT MEMFS/N0473F330 DCT PLNDR/N0466F350 L214 IRDOV 2343N08754W 2337N08751W 2305N08817W 2259N08823W VOMAR/N0439F190 VOMAR1A</t>
  </si>
  <si>
    <t>N939AV</t>
  </si>
  <si>
    <t>NAGEL2W NAGEL DCT 1653N08743W 1701N08742W 1904N08729W 1907N08728W PAULE UN530 HURIN UN523 UN511 UN519 UN514 ELINO 2109N08709W 2110N08707W UN528 UN529 UN532 RW12L</t>
  </si>
  <si>
    <t>1824N08733W</t>
  </si>
  <si>
    <t>EPKEE7 DUUZE DCT GCK DCT MLC/N0467F350 DCT TXK DCT SWEUP DCT PLNDR L214 IRDOV 2406N08803W 2357N08800W VOMAR VOMAR1A</t>
  </si>
  <si>
    <t>FLYZA5 KELPP A766 KEHLI UL209 BETAS DCT VOMAR/N0393F190 VOMAR1A</t>
  </si>
  <si>
    <t>1921N09519W 1921N09445W 1921N09437W 2047N09101W 2049N09055W XUDUN BEPOR BUBUN 2113N08738W 2113N08737W UN528 UN529 UN532 RW12L</t>
  </si>
  <si>
    <t>EKLAD1R EKLAD Y53 WAL M146 LUSOD DCT NIBOG/M084F380 DCT PIKIL NATH HOIST/N0489F380 N750B YBC/N0487F400 DCT MIVAX DCT MOBAL DCT HANAA DCT SUZIE DCT HAFNR DCT PEETT DCT FLO DCT JROSS DCT ESENT DCT JAYJA DCT KNOST DCT CIGAR M219 NAVVL L465 SHARQ UM463 TELCO 2237N08551W NOSAT HACHO LETIS APMUS UN500 UN522 UN515 ERDAM 2115N08705W 2113N08706W UN528 UN529 UN532 RW12L</t>
  </si>
  <si>
    <t>XAVLV</t>
  </si>
  <si>
    <t>1920N09641W 2022N09307W 2026N09255W 2048N09134W XUDUN BEPOR BUBUN 2113N08736W UN528 UN529 UN532 RW12L</t>
  </si>
  <si>
    <t>1922N09650W 2025N09306W 2026N09302W 2036N09256W 2035N09255W 2040N09252W 2052N09154W XUDUN BEPOR BUBUN 2113N08732W UN528 UN529 UN532 RW12L</t>
  </si>
  <si>
    <t>1925N09616W 1927N09603W 2014N09334W 2015N09327W 2038N09208W XUDUN BEPOR BUBUN 2113N08737W UN528 UN529 UN532 RW12L</t>
  </si>
  <si>
    <t>2100N08653W NC14 2043N08702W 2037N08707W 2040N08712W 2048N08704W 2055N08653W CUN</t>
  </si>
  <si>
    <t>ILEXY4 ZENZI DCT SBI A766 KEHLI UL209 TABSA 2308N08946W 2259N08946W 2236N08945W 2219N08944W MEDIR VOMAR AGNIX EPNEL 2130N08721W UN528 UN529 UN532 RW12L</t>
  </si>
  <si>
    <t>FSHUN4 PLUMR DCT DOWNN DCT RSW DCT KARTR/N0456F400 DCT LULLS Y196 CANOA UB879 NOSAT HACHO LETIS APMUS 2117N08636W ERDAM UN528 UN529 UN532 RW12L</t>
  </si>
  <si>
    <t>N832DN</t>
  </si>
  <si>
    <t>RUGGD3 EKR DCT BRK DCT ZAROS DCT KK42A DCT KK36C DCT TXK DCT SWB DCT LSU DCT LEV L214 DAGGR 2430N08814W VOMAR AGNIX EPNEL 2132N08722W UN528 UN529 UN532 RW12L</t>
  </si>
  <si>
    <t>MATOL UT11 OTOGU 2251N09113W 2248N09106W XUDUN BEPOR BUBUN 2113N08733W UN528 UN529 UN532 RW12L</t>
  </si>
  <si>
    <t>PEECE6 KELPP A766 KEHLI VOMAR AGNIX EPNEL 2136N08725W UN528 UN529 UN532 RW12L</t>
  </si>
  <si>
    <t>MATOL UT11 URTEL UT34 VOMAR AGNIX 2140N08729W 2138N08727W UN528 UN529 UN532 RW12L</t>
  </si>
  <si>
    <t>SIMAN3A SIMAN DCT MORLI DCT SPP DCT TEKUG UM205 SIGMA OVGED ILONI HURIN UN523 UN511 UN519 UN514 ELINO 2109N08709W 2110N08708W UN528 UN529 UN532 RW12L</t>
  </si>
  <si>
    <t>N959AN</t>
  </si>
  <si>
    <t>TOBK4R VASIL UL423 PULOX/N0453F340 DCT ARORO DCT PML UN653 SPP/N0452F360 UM205 SIGMA OVGED ILONI 2041N08645W ELINO UN528 UN529 UN532 RW12L</t>
  </si>
  <si>
    <t>LIDAM UT23 ELUNI 2139N09222W 2138N09212W XUDUN XUDUN1A</t>
  </si>
  <si>
    <t>TGZ V51 SAXAV 1909N09042W 2057N08851W 2105N08841W 2109N08837W 2112N08736W 2112N08733W UN528 UN529 UN532 RW12L</t>
  </si>
  <si>
    <t>LIDAM UT23 COFRE 2147N09320W 2146N09313W 2135N09045W 2135N09044W 2119N09006W 2122N08830W 2117N08740W UN528 UN529 UN532 RW12L</t>
  </si>
  <si>
    <t>DCT AUR DCT VILDA DCT JERON DCT AMINU DCT 1813N08826W 1837N08808W 1850N08757W PAULE UN530 HURIN UN523 UN511 UN519 UN514 ELINO UN528 UN529 UN532 RW12L</t>
  </si>
  <si>
    <t>1829N08816W</t>
  </si>
  <si>
    <t>2413N08530W WALKY 2412N08530W 2343N08534W NOSAT HACHO LETIS APMUS 2120N08632W 2114N08638W ERDAM RIDUG UN505 UN528 UN529 UN532 RW12L</t>
  </si>
  <si>
    <t>CGJLZ</t>
  </si>
  <si>
    <t>DCT NOSIV Q909 DESNU DCT MOTLY DCT LNK DCT MCI DCT LIT DCT LEV A770 DOLPH/M076F350 A770 KEHLI VOMAR VOMAR1A</t>
  </si>
  <si>
    <t>MATOL 2335N09303W 2334N09300W VOMAR 2207N08756W 2138N08730W UN528 UN529 UN532 RW12L</t>
  </si>
  <si>
    <t>N789GG</t>
  </si>
  <si>
    <t>MATOL 2343N09326W 2339N09317W VOMAR 2205N08753W 2158N08748W UN528 UN529 UN532 RW12L</t>
  </si>
  <si>
    <t>2442N09518W MATOL 2341N09318W 2338N09311W VOMAR 2200N08748W UN528 UN529 UN532 RW12L</t>
  </si>
  <si>
    <t>1953N09715W 1945N09504W 2056N09057W 2058N09050W 2101N09044W MEDIR 2208N08759W UN528 UN529 UN532 RW12L</t>
  </si>
  <si>
    <t>2101N08651W T12R7 2048N08656W 2040N08710W CZ42 2056N08702W CUN</t>
  </si>
  <si>
    <t>1920N09506W PERGO XUDUN 2120N08817W UN528 UN529 UN532 RW12L</t>
  </si>
  <si>
    <t>DOTSS2 CNERY DCT BLH DCT KA18O DCT WOBUG Q180 EWM DCT FST J138 SAT DCT PSX DCT MUSYL DCT PEGLG L208 DUTNA 2422N09116W ODKOT VOMAR 2201N08750W UN528 UN529 UN532 RW12L</t>
  </si>
  <si>
    <t>HK5368</t>
  </si>
  <si>
    <t>TOBK1S VASIL UL423 PULOX/N0459F360 DCT ARORO DCT PML UN653 SPP UM205 SIGMA OVGED ILONI 2016N08633W 2039N08643W ELINO UN528 UN529 UN532 RW12L</t>
  </si>
  <si>
    <t>2040N08658W 2041N08658W 2044N08659W 2046N08700W 2052N08702W</t>
  </si>
  <si>
    <t>1931N09653W 2009N09422W 2018N09401W 2042N09308W PERGO XUDUN 2118N08806W UN528 UN529 UN532 RW12L</t>
  </si>
  <si>
    <t>LIDAM 2159N09458W 2148N09241W 2129N08931W 2121N08813W UN528 UN529 UN532 RW12L</t>
  </si>
  <si>
    <t>GOTAS PERGO XUDUN BEPOR 2118N08804W 2117N08800W 2117N08759W 2117N08758W UN540</t>
  </si>
  <si>
    <t>VEBIT T50 ROTOS Z669 ULMES DCT VADAR DCT NINTU DCT MEBAK DCT REPSI DCT LERGA DCT MINSO/N0488F370 DCT NARAK DCT AGN DCT LATEK N995 PPN N976 NEA DCT ARDID DCT GUNTI/M085F380 DCT 39N020W DCT 3530N03000W DCT 32N040W DCT 30N050W/M085F400 DCT AMENO M593 GRATX DCT BAAGR DCT ZBV/N0491F400 DCT EYW DCT CANOA UB879 NOSAT 2128N08642W 2114N08659W UN529 UN532 RW12L</t>
  </si>
  <si>
    <t>CFLKA</t>
  </si>
  <si>
    <t>BETES3 FOXEE DCT AIR DCT LEVII/N0454F380 DCT YICUT DCT DEBIE DCT MELKR DCT BADDD DCT EVANZ Q109 KNOST M219 NAVVL L465 SHARQ UM463 MENRO 2219N08542W NOSAT 2156N08601W ERDAM UN529 UN532 RW12L</t>
  </si>
  <si>
    <t>CCBAH</t>
  </si>
  <si>
    <t>TELE2F ISREN UM542 ATENO/N0457F360 UL203 LIXAS UZ512 LIB DCT SIGMA OVGED 1959N08628W 2002N08629W 2103N08706W 2106N08707W 2109N08704W UN529 UN532 RW12L</t>
  </si>
  <si>
    <t>AFR650</t>
  </si>
  <si>
    <t>B77W</t>
  </si>
  <si>
    <t>FGZNF</t>
  </si>
  <si>
    <t>LGL UT176 TERPO UN461 AKEMO DCT GOPIN DCT TIVLU/M083F320 UN536 BUNAV DCT 45N015W 43N020W DCT VFL/M083F340 DCT 38N030W 34N040W 3030N05000W 2730N06000W/M083F360 DCT KOZIK DCT LFANO M595 MILLE DCT BNTTZ BR53V ZQA R628 PEKRE/N0490F360 DCT LULLS DCT CANOA UB879 NOSAT 2151N08605W 2120N08652W 2116N08657W 2110N08701W L28 UN532 RW12L</t>
  </si>
  <si>
    <t>LIDAM UT23 PERGO 2121N08837W UN528 UN529 UN532 RW12L</t>
  </si>
  <si>
    <t>ECNZG</t>
  </si>
  <si>
    <t>CCS DCT ELVAR/N0500F320 DCT GUNTI/M084F380 DCT 38N020W 34N030W 31N040W 30N045W 29N050W 28N055W DCT SIFEN/M085F400 DCT 26N070W DCT CANEE DCT STAAL/N0488F400 DCT TANIA/N0492F390 UR628 UVA/N0494F380 UR628 UHA UR522 NAKRO NOSAT 2153N08604W ERDAM UN528 UN529 UN532 RW12L</t>
  </si>
  <si>
    <t>NOVMA L620 SAM N19 ADKIK DCT PEWBI DCT MOPAT DCT RESNO/M082F280 DCT 5530N02000W 5630N03000W 56N040W 5430N05000W DCT NEEKO/N0480F360 N614A EBONY DCT SCUPP DCT PVD DCT HTO DCT BEADS DCT SHERL Q439 MANTA DCT DRIFT DCT BRIGS DCT SIE DCT TYI DCT FLO DCT VAN DCT SAV DCT TAALR DCT KNOST DCT CIGAR M219 CULLY/M082F360 M219 NAVVL 2402N08530W NOSAT 2154N08603W ERDAM UN528 UN529 UN532 RW12L</t>
  </si>
  <si>
    <t>ELUTU5 PETSI DCT GCM UR640 MAMBI UL577 ILUBA UN511 UN519 UN514 ELINO EBMIS UN505 UN528 UN529 UN532 RW12L</t>
  </si>
  <si>
    <t>2354N09354W 2354N09353W 2127N08834W UN505 UN528 UN529 UN532 RW12L</t>
  </si>
  <si>
    <t>2352N09349W</t>
  </si>
  <si>
    <t>MATOL 2349N09339W XUDUN 2122N08824W UN505 UN528 UN529 UN532 RW12L</t>
  </si>
  <si>
    <t>LET5833</t>
  </si>
  <si>
    <t>XAMLU</t>
  </si>
  <si>
    <t>XANNN</t>
  </si>
  <si>
    <t>GOTAS 1917N09458W 1917N09450W 1955N09304W 1956N09301W PERGO 2207N08800W UN505</t>
  </si>
  <si>
    <t>GOTAS 1936N09403W 1943N09333W PERGO 2122N08829W UN505 UN528 UN529 UN532 RW12L</t>
  </si>
  <si>
    <t>N37553</t>
  </si>
  <si>
    <t>FLYZA5 KELPP 2445N09007W 2215N08802W UN505 UN528 UN529 UN532 RW12L</t>
  </si>
  <si>
    <t>N373DA</t>
  </si>
  <si>
    <t>BANNG3 LUCKK DCT BULZI DCT PLYER DCT KNOST M219 NAVVL 2353N08534W NOSAT 2143N08612W ERDAM UN528 UN529 UN532 RW12L</t>
  </si>
  <si>
    <t>BETES3 AIRRA Q103 PERKS/N0462F360 Q103 SLOJO Q75 ENEME DCT CTY DCT KNOST M219 CULLY/M078F360 M219 NAVVL L465 SHARQ/N0457F350 UM463 CHINO 2317N08535W NOSAT 2148N08608W RIDUG UN528 UN529 UN532 RW12L</t>
  </si>
  <si>
    <t>N941NN</t>
  </si>
  <si>
    <t>DARTZ9 TNV DCT SBI A766 KEHLI UL209 TABSA 2340N08948W 2335N08947W 2209N08758W 2128N08721W 2124N08718W UN529 UN532 RW12L</t>
  </si>
  <si>
    <t>GLADZ4 LULLS Y196 CANOA B879 NOSAT ERDAM UN528 UN529 UN532 RW12L</t>
  </si>
  <si>
    <t>UJ9 NOPON 1829N09205W PERGO XUDUN 2122N08822W B12L2 UN529 UN532 RW12L</t>
  </si>
  <si>
    <t>1917N09505W 1915N09345W NUGAD JOTAS 1915N09105W 1916N09101W 1916N09058W 1919N09047W 1927N09017W 1932N08932W 1932N08920W 1931N08826W PAULE 1954N08717W 1956N08715W 1959N08710W HURIN UN511 ELINO UN528 UN529 UN532 RW12L</t>
  </si>
  <si>
    <t>1919N09515W 2006N09301W 2008N09256W XUDUN 2121N08821W UN528 UN529 UN532 RW12L</t>
  </si>
  <si>
    <t>LIDAM DCT PERGO DCT 2121N08837W UN528 UN529 UN532 RW12L</t>
  </si>
  <si>
    <t>ELURA 2120N08843W UN528 UN529 UN532 RW12L</t>
  </si>
  <si>
    <t>SIMAN3A SIMAN DCT MORLI DCT SPP DCT TEKUG/N0452F380 UM205 SIGMA/N0376F220 SIGMA2H</t>
  </si>
  <si>
    <t>1930N09814W 1927N09512W 1926N09503W 2111N09001W XUDUN XUDUN1A</t>
  </si>
  <si>
    <t>OMPAN DCT 1937N09434W 1937N09432W 1945N09410W XUDUN XUDUN1A</t>
  </si>
  <si>
    <t>XAPPP</t>
  </si>
  <si>
    <t>MX800 MX802 MX811 MX815 1917N09804W 1916N09706W 1918N09659W 1948N09511W 2100N09046W XUDUN XUDUN1A</t>
  </si>
  <si>
    <t>1919N09809W PERGO XUDUN XUDUN1A</t>
  </si>
  <si>
    <t>MATOL 2321N09227W 2317N09215W VOMAR VOMAR1A</t>
  </si>
  <si>
    <t>XAVUX</t>
  </si>
  <si>
    <t>1936N09809W XUDUN XUDUN1A</t>
  </si>
  <si>
    <t>1926N09757W 2005N09500W XUDUN XUDUN1A</t>
  </si>
  <si>
    <t>ELURA 2035N09457W 2049N09228W XUDUN XUDUN1A</t>
  </si>
  <si>
    <t>N34455</t>
  </si>
  <si>
    <t>MATOL 2337N09309W VOMAR VOMAR1A</t>
  </si>
  <si>
    <t>2100N09829W 2125N09517W XUDUN 2116N08820W 2114N08755W UN528 UN529 UN532 RW12L</t>
  </si>
  <si>
    <t>2125N09459W</t>
  </si>
  <si>
    <t>VSA UJ9 NOPON 1839N09149W 2059N08855W 2106N08846W 2106N08822W UN540 L0 CN00</t>
  </si>
  <si>
    <t>ELURA DCT XUDUN BEPOR UN528 UN529 UN532 RW12L</t>
  </si>
  <si>
    <t>BETES3 AIRRA DCT ACERB DCT ENEME DCT DEANR Q109 KNOST M219 CIGAR/M078F360 M219 NAVVL L465 SHARQ 2332N08535W 2318N08543W 2243N08559W 2154N08612W 2147N08614W ERDAM RIDUG UN505 UN528 UN529 UN532 RW12L</t>
  </si>
  <si>
    <t>2236N08601W</t>
  </si>
  <si>
    <t>XAVLO</t>
  </si>
  <si>
    <t>MATOL UT11 URTEL UT34 VOMAR/N0380F200 AGNIX EPNEL ODLAR UN528 UN529 UN532 RW12L</t>
  </si>
  <si>
    <t>DUTRO DCT 2030N09247W 2031N09245W 2044N09201W PERGO XUDUN BEPOR BUBUN 2115N08740W UN528 UN529 UN532 RW12L</t>
  </si>
  <si>
    <t>ELURA DCT XUDUN 2118N08806W 2117N08802W UN528 UN529 UN532 RW12L</t>
  </si>
  <si>
    <t>LXJ386</t>
  </si>
  <si>
    <t>KBTR</t>
  </si>
  <si>
    <t>N386FX</t>
  </si>
  <si>
    <t>DCT LEV A770 ALGAE A770 KEHLI UA766 ITLOM UM782 VOMAR 2158N08747W UN528 UN529 UN532 RW12L</t>
  </si>
  <si>
    <t>BETES3 AIRRA Q103 SLOJO Q75 ENEME DCT CTY DCT KNOST M219 CULLY/M078F360 M219 BUUOY/M079F380 M219 NAVVL L465 SHARQ 2334N08537W NOSAT 2151N08606W ERDAM UN528 UN529 UN532 RW12L</t>
  </si>
  <si>
    <t>2152N09542W 2145N09504W XUDUN 2119N08811W 2117N08754W UN540 UN545 RW12R</t>
  </si>
  <si>
    <t>CHUUC6 ARG/N0460F330 DCT MCB J35 LEV L214 DAGGR/N0459F350 L214 IRDOV UL214 NUDIS 2252N08817W 2246N08823W VOMAR 2205N08754W UN528 UN529 UN532 RW12L</t>
  </si>
  <si>
    <t>ELURA PERGO 2118N08925W 2118N08918W 2125N08914W XUDUN 2120N08816W UN528 UN529 UN532 RW12L</t>
  </si>
  <si>
    <t>BETES3 AIRRA Q103 SLOJO Q75 ENEME DCT CTY DCT KNOST M219 NAVVL L465 SHARQ 2340N08532W NOSAT 2149N08607W 2148N08609W ERDAM RIDUG UN505 UN528 UN529 UN532 RW12L</t>
  </si>
  <si>
    <t>1938N09510W 2008N09337W 2022N09306W 2112N09001W 2113N08954W XUDUN BEPOR 2116N08756W UN528 UN529 UN532 RW12L</t>
  </si>
  <si>
    <t>N8318F</t>
  </si>
  <si>
    <t>RACER8 DOSOA DCT TUL J87 CVE/N0463F370 DCT TNV DCT VUH L207 IPSEV UL207 X207 2359N09218W 2350N09213W VOMAR AGNIX EPNEL ODLAR VIKSI UN528 UN529 UN532 RW12L</t>
  </si>
  <si>
    <t>SIMAN3A SIMAN DCT MORLI/N0451F360 DCT SPP DCT TEKUG UM205 SIGMA/N0374F220 SIGMA2H</t>
  </si>
  <si>
    <t>DARTZ9 TNV DCT SBI A766 KEHLI UL209 TABSA/N0441F290 UL209 BETAS DCT VOMAR VOMAR1A</t>
  </si>
  <si>
    <t>S10 MD600 MD609 MD604 MD804 2019N08935W 2015N08935W 2012N08934W 2008N08911W 2005N08856W 2016N08844W 2018N08839W UN519 UN514 ELINO EBMIS UN505 UN528 UN529 UN532 RW12L</t>
  </si>
  <si>
    <t>2101N08652W 2057N08652W UN1PA 2044N08658W 2050N08701W 2058N08700W</t>
  </si>
  <si>
    <t>MATOL UT11 URTEL UT34 VOMAR AGNIX 2151N08740W UN528 UN529 UN532 RW12L</t>
  </si>
  <si>
    <t>1926N09521W 1928N09514W PERGO 2122N08902W XUDUN BEPOR 2117N08802W UN528 UN529 UN532 RW12L</t>
  </si>
  <si>
    <t>FLYZA5 SBI A766 KEHLI UL209 BETAS 2233N08921W 2232N08915W 2226N08915W 2212N08843W 2211N08836W VOMAR 2200N08748W UN528 UN529 UN532 RW12L</t>
  </si>
  <si>
    <t>1936N09527W PERGO 2137N08900W SUVOL XUDUN BEPOR 2117N08802W UN528 UN529 UN532 RW12L</t>
  </si>
  <si>
    <t>GOTAS 1953N09349W 2006N09339W 2053N09113W 2122N08827W UN528 UN529 UN532 RW12L</t>
  </si>
  <si>
    <t>N708FR</t>
  </si>
  <si>
    <t>DCT CMSKY DCT CARYN DCT CYBIL DCT PXV DCT MEM J35 SQS/N0460F330 J35 MCB DCT LEV L214 PLNDR/N0459F350 L214 IRDOV 2416N08807W 2409N08804W 2219N08757W UN528 UN529 UN532 RW12L</t>
  </si>
  <si>
    <t>EPMAR4A 2229N08430W NOSAT 2144N08611W ERDAM UN528 UN529 UN532 RW12L</t>
  </si>
  <si>
    <t>JDUBB4 RRSIN DCT GSO Q75 FISHO/N0462F340 Q75 ENEME DCT EVANZ Q109 KNOST M219 NAVVL 2348N08531W CHINO UM463 WALKY UB879 NOSAT 2145N08611W 2143N08613W ERDAM UN529 UN532 RW12L</t>
  </si>
  <si>
    <t>MATOL 2336N09306W 2334N09300W XUDUN BEPOR 2116N08758W UN505 UN528 UN529 UN532 RW12L</t>
  </si>
  <si>
    <t>1935N09536W 2108N09016W 2108N09014W 2108N09010W 2114N08734W 2114N08729W UN528 UN529 UN532 RW12L</t>
  </si>
  <si>
    <t>1946N09459W</t>
  </si>
  <si>
    <t>DARTZ9 TNV DCT SBI A766 KEHLI VOMAR AGNIX 2139N08729W 2133N08723W UN528 UN529 UN532 RW12L</t>
  </si>
  <si>
    <t>HP1825</t>
  </si>
  <si>
    <t>SIMAN3A SIMAN DCT MORLI DCT SPP DCT TEKUG UM205 AMESI/N0451F380 UM205 SIGMA/N0376F220 OVGED ILONI HURIN UN523 UN511 UN519 UN514 ELINO UN528 UN529 UN532 RW12L</t>
  </si>
  <si>
    <t>LIDAM DCT PERGO DCT XUDUN XUDUN1A</t>
  </si>
  <si>
    <t>LET7140</t>
  </si>
  <si>
    <t>1926N09558W PERGO XUDUN BEPOR 2114N08746W UN505 UN528 UN529 UN532 RW12L</t>
  </si>
  <si>
    <t>DELBA3A HUZAR DCT AVROP UL212 VTICO 2144N08429W NOSAT HACHO LETIS APMUS UN522 UN515 ERDAM UN528 UN529 UN532 RW12L</t>
  </si>
  <si>
    <t>DCT FAWNS DCT BUGSY DCT PONCT Q437 VILLS Q409 ESCHR/N0453F340 Q409 ENEME DCT EVANZ Q109 KNOST M219 NAVVL 2347N08531W CHINO UM463 WALKY UB879 NOSAT HACHO 2132N08623W RIDUG UN505 UN528 UN529 UN532 RW12L</t>
  </si>
  <si>
    <t>N563JB</t>
  </si>
  <si>
    <t>GLADZ4 LULLS Y196 CANOA UB879 DUNOG 2309N08345W NOSAT HACHO 2133N08622W 2117N08654W 2114N08703W UN528 UN529 UN532 RW12L</t>
  </si>
  <si>
    <t>N850SY</t>
  </si>
  <si>
    <t>ZMBRO7 ODI DCT JVL DCT JOT DCT TTH DCT VOLLS/N0468F360 DCT MEI J31 HRV/N0466F370 J31 LEV L214 IRDOV 2356N08759W 2349N08757W VOMAR AGNIX EPNEL ODLAR VIKSI UN528 UN529 UN532 RW12L</t>
  </si>
  <si>
    <t>DCT OOD DCT TEBEE DCT HAYDO DCT TRPOD Q409 CRPLR DCT EARZZ Q131 WAALT AR17 ACMED/N0454F340 AR17 HIBAC DCT THNDR DCT KARTR DCT LULLS DCT CANOA UB879 MUPKI 2233N08533W NOSAT HACHO LETIS APMUS 2114N08636W 2113N08637W ERDAM UN528 UN529 UN532 RW12L</t>
  </si>
  <si>
    <t>BEAVY9 JENDO DCT MAVRC DCT TEEEM Q75 ENEME DCT EVANZ Q109 KNOST M215 CIGAR M219 NAVVL L465 SHARQ UM463 CHINO 2251N08514W NOSAT HACHO LETIS 2127N08631W ERDAM 2114N08703W 2112N08705W UN528 UN529 UN532 RW12L</t>
  </si>
  <si>
    <t>LIDAM UT23 MUNDA 2133N09141W 2132N09136W XUDUN BEPOR BUBUN 2113N08729W 2112N08720W 2112N08719W UN529 UN532 RW12L</t>
  </si>
  <si>
    <t>N572DT</t>
  </si>
  <si>
    <t>DCT WAVEY DCT EMJAY Q167 ZJAAY Q97 WOPNR/N0457F340 Q97 DEBRL Q93 MALET/N0461F350 Q93 FOBIN/N0456F340 Q93 LINEY Y262 LULLS Y196 CANOA UB879 OLABI 2311N08507W WALKY UB879 NOSAT HACHO LETIS APMUS UN500 UN522 UN515 2113N08659W 2113N08701W 2111N08703W 2109N08702W UN529 UN532 RW12L</t>
  </si>
  <si>
    <t>BARII3 SINKR DCT FLM DCT VXV DCT MACEY DCT MCN DCT OTK DCT PLYER/N0460F340 DCT KNOST M219 NAVVL L465 SHARQ UM463 WALKY UB879 NOSAT HACHO LETIS APMUS 2106N08642W L47 UN522 UN515 2113N08659W 2112N08701W 2110N08702W UN529 UN532 RW12L</t>
  </si>
  <si>
    <t>BANNG3 LUCKK DCT BULZI DCT PLYER DCT KNOST/N0463F340 M219 NAVVL L465 SHARQ UM463 WALKY UB879 NOSAT 2141N08614W 2118N08655W UN315 2111N08703W UN529 UN532 RW12L</t>
  </si>
  <si>
    <t>N931AV</t>
  </si>
  <si>
    <t>LLIX2A KOTIN UN653 ARORO/N0459F360 UN653 SPP/N0456F370 UM205 TEKUG/N0453F380 UM205 AMESI 1926N08620W 1936N08627W HURIN 2035N08639W UN519 UN514 ELINO EBMIS UN505 UN528 UN529 UN532 RW12L</t>
  </si>
  <si>
    <t>1932N08629W</t>
  </si>
  <si>
    <t>N762QS</t>
  </si>
  <si>
    <t>C700</t>
  </si>
  <si>
    <t>WELLY5 WELLY DCT SWAGS DCT LULLS DCT CANOA UB879 NOSAT 2152N08604W RIDUG UN505 UN528 UN529 UN532 RW12L</t>
  </si>
  <si>
    <t>N37536</t>
  </si>
  <si>
    <t>DCT BIGGY Q75 ENEME DCT EVANZ Q109 KNOST M219 NAVVL 2349N08531W WALKY UB879 NOSAT NOSAT1B</t>
  </si>
  <si>
    <t>MAYNR3 CANOA UB879 DUNOG 2309N08358W 2305N08413W OLABI UB879 NOSAT HACHO 2135N08620W 2133N08622W ERDAM 2114N08704W UN528 UN529 UN532 RW12L</t>
  </si>
  <si>
    <t>2058N08653W UN1PA 2031N08655W UN611 ZCZM 2034N08655W 2035N08650W 2035N08700W 2054N08703W</t>
  </si>
  <si>
    <t>1926N09657W 1925N09651W 2107N09022W 2112N08818W 2112N08813W UN505 UN528 UN529 UN532 RW12L</t>
  </si>
  <si>
    <t>MATOL 2344N09326W 2341N09321W 2338N09313W 2245N08959W 2243N08953W UN505 UN528 UN529 UN532 RW12L</t>
  </si>
  <si>
    <t>TOBK1S VASIL UL423 PULOX/N0454F360 DCT ARORO DCT PML UN653 SPP UM205 SIGMA OVGED ILONI HURIN 2028N08636W UN519 UN514 2102N08702W 2104N08703W 2105N08703W 2106N08702W 2107N08658W UN532 RW12L UN622 2106N08650W 2112N08649W RIDUG UN505 UN528 UN705 F12L</t>
  </si>
  <si>
    <t>GOTAS 1918N09500W 1919N09457W 1931N09443W 1937N09439W 1937N09438W 1955N09425W 2011N09339W 2026N09301W 2029N09251W 2112N09000W BUBUN 2114N08739W 2112N08724W 2112N08723W 2116N08717W UN529 UN532 RW12L</t>
  </si>
  <si>
    <t>TERPZ8 RRSIN DCT GSO Q75 ENEME/N0467F360 DCT EVANZ Q109 KNOST M219 NAVVL L465 SHARQ UM463 WALKY UB879 NOSAT HACHO 2133N08622W 2125N08626W TL522 2111N08634W 2107N08636W UN500 UN522 UN515 ERDAM RIDUG UN505 UN528 UN529 UN532 RW12L</t>
  </si>
  <si>
    <t>N8740A</t>
  </si>
  <si>
    <t>BETES3 AIRRA DCT KEMAN DCT FEEDS/N0460F360 DCT ACERB DCT ENEME DCT DEANR Q109 KNOST M219 CIGAR/M078F360 M219 NAVVL L465 SHARQ 2335N08535W NOSAT HACHO LETIS 2131N08624W 2129N08625W RIDUG UN505 UN528 UN529 UN532 RW12L</t>
  </si>
  <si>
    <t>2122N08718W 2103N08705W</t>
  </si>
  <si>
    <t>LIDAM DCT 2156N09412W 2122N08834W 2115N08815W 2115N08727W 2115N08725W UN528 UN529 UN532 RW12L</t>
  </si>
  <si>
    <t>FAWNS DCT BUGSY DCT SYR J59 PSB Q71 EMNEM Q103 SLOJO Q75 ENEME DCT CTY/N0460F360 DCT KNOST M219 CULLY/M078F360 M219 NAVVL 2356N08530W 2324N08536W NOSAT HACHO LETIS 2129N08639W RIDUG UN505 UN528 UN529 UN532 RW12L</t>
  </si>
  <si>
    <t>FLYZA5 ANKRR L208 DUTNA 2427N09118W X208 VOMAR AGNIX EPNEL 2132N08722W 2129N08720W UN505 UN528 UN529 UN532 RW12L</t>
  </si>
  <si>
    <t>N141NN</t>
  </si>
  <si>
    <t>DCT CMSKY DCT CARYN DCT CYBIL DCT PXV DCT FASON DCT MEI DCT HRV DCT LEV/N0451F350 A770 KEHLI UL209 X209 2400N08949W 2356N08949W VOMAR AGNIX 2142N08731W 2132N08723W 2129N08721W UN505 UN528 UN529 UN532 RW12L</t>
  </si>
  <si>
    <t>CGZQB</t>
  </si>
  <si>
    <t>BETES3 AIRRA DCT SLOJO/N0451F360 Q75 ENEME Q65 DOFFY DCT KNOST/N0445F380 M215 CIGAR M219 NAVVL L465 SHARQ UM463 CHINO 2333N08537W NOSAT 2140N08616W RIDUG UN505 UN528 UN529 UN532 RW12L</t>
  </si>
  <si>
    <t>DCT RBV Q430 COPES Q75 ENEME DCT EVANZ DCT KNOST DCT CIGAR M219 NAVVL L465 SHARQ UM463 TELCO 2236N08550W NOSAT HACHO LETIS 2129N08625W 2122N08647W 2120N08652W UN528 UN529 UN532 RW12L</t>
  </si>
  <si>
    <t>MATOL 2338N09311W 2245N09001W 2243N08956W UN505 UN528 UN529 UN532 RW12L</t>
  </si>
  <si>
    <t>LET5198</t>
  </si>
  <si>
    <t>XAAGV</t>
  </si>
  <si>
    <t>1918N09841W 1927N09442W 1930N09432W 1935N09422W 1936N09420W 2012N09315W 2015N09303W XUDUN BEPOR BUBUN SCAHA 2113N08718W UN529 UN532 RW12L</t>
  </si>
  <si>
    <t>XAVDB</t>
  </si>
  <si>
    <t>LIDAM 2155N09428W 2152N09355W 2150N09327W 2137N09058W NA296 XUDUN 2118N08805W 2115N08735W 2115N08734W 2114N08718W UN705 F12L B12L3 RW30R</t>
  </si>
  <si>
    <t>1925N09821W 1922N09637W AXUKO 1935N09419W 1943N09352W 1950N09335W 1957N09329W 2018N09316W 2013N09302W 2015N09256W 2032N09205W 2119N08839W 2119N08823W 2117N08759W 2114N08738W UN529 UN532 RW12L</t>
  </si>
  <si>
    <t>N38479</t>
  </si>
  <si>
    <t>FLYZA5 KELPP A766 KEHLI VOMAR AGNIX EPNEL 2136N08725W 2132N08718W 2114N08709W UN505 UN528 UN529 UN532 RW12L</t>
  </si>
  <si>
    <t>N603JB</t>
  </si>
  <si>
    <t>GLADZ4 SHAQQ Y240 SNAKR DCT NAVVL 2405N08530W NOSAT HACHO LETIS 2130N08625W 2128N08626W 2127N08632W 2120N08656W UN529 UN532 RW12L</t>
  </si>
  <si>
    <t>N907AA</t>
  </si>
  <si>
    <t>DARTZ9 TNV DCT SBI A766 KENGS/N0462F350 A766 KEHLI UL209 X209 2403N08938W VOMAR AGNIX EPNEL ODLAR 2119N08712W UN529 UN532 RW12L</t>
  </si>
  <si>
    <t>RST1 ALO DCT WELTS DCT CARIN/N0462F330 DCT MCB J35 LEV A770 KEHLI UL209 TABSA 2344N08934W 2342N08933W VOMAR AGNIX 2144N08733W 2120N08714W UN528 UN529 UN532 RW12L</t>
  </si>
  <si>
    <t>N1802U</t>
  </si>
  <si>
    <t>DCT BACEN DCT BLOKR DCT BEKKI DCT STL DCT ARG/N0479F330 DCT MCB J35 LEV L214 IRDOV 2353N08845W 2333N08854W 2323N08859W 2314N08900W 2311N08859W VOMAR AGNIX 2149N08738W 2127N08720W 2119N08712W UN529 UN532 RW12L</t>
  </si>
  <si>
    <t>SIMAN3A SIMAN DCT MORLI/N0444F360 DCT SPP DCT TEKUG UM205 SIGMA/N0370F220 OVGED ILONI HURIN UN523 UN511 UN519 2056N08653W 2059N08701W ELINO EBMIS UN505 UN528 UN529 UN532 RW12L</t>
  </si>
  <si>
    <t>SCX575</t>
  </si>
  <si>
    <t>N820SY</t>
  </si>
  <si>
    <t>RST1 ALO DCT IOW DCT STL DCT HUMBO DCT MERDN DCT CLAYS DCT LEV L214 IRDOV 2349N08756W VOMAR AGNIX EPNEL ODLAR 2122N08714W UN528 UN529 UN532 RW12L</t>
  </si>
  <si>
    <t>B764 BZE B764 ANEPU B764 ELSON 1921N08728W MURBU B764 CZM UB879 TEFMO 2104N08707W 2108N08703W UN545 CN00</t>
  </si>
  <si>
    <t>1931N09813W 2055N09133W 2056N09128W 2058N09118W 2059N09109W XUDUN BEPOR 2114N08746W 2113N08728W 2112N08720W 2113N08711W 2113N08710W 2114N08705W UN529 UN532 RW12L</t>
  </si>
  <si>
    <t>TIKIS2A TIKIS/N0404F350 UG765 IMATA 1742N08906W 1803N08855W 1832N08830W 1839N08825W 1855N08753W 1902N08744W 1907N08742W PAULE PAULE3H</t>
  </si>
  <si>
    <t>1801N08859W</t>
  </si>
  <si>
    <t>N77580</t>
  </si>
  <si>
    <t>KNOST M219 NAVVL 2356N08521W MAPAN 2259N08535W NOSAT 2151N08605W 2146N08609W RIDUG UN505 UN528 UN529 UN532 RW12L</t>
  </si>
  <si>
    <t>MATOL UT11 URTEL 2235N09013W 2238N09006W VOMAR AGNIX EPNEL 2132N08722W 2125N08726W 2123N08727W 2121N08729W 2120N08730W UN528 UN529 UN532 RW12L</t>
  </si>
  <si>
    <t>N343SY</t>
  </si>
  <si>
    <t>MAYNR3 CANOA UB879 DUNOG 2259N08424W NOSAT HACHO 2136N08622W 2129N08645W 2127N08651W 2123N08701W 2123N08702W 2119N08711W UN505 UN528 UN529 UN532 RW12L</t>
  </si>
  <si>
    <t>N24513</t>
  </si>
  <si>
    <t>MATOL UT11 URTEL 2209N08818W 2159N08805W 2150N08753W 2148N08751W UN505 UN528 UN529 UN532 RW12L</t>
  </si>
  <si>
    <t>N27526</t>
  </si>
  <si>
    <t>KNOST M219 NAVVL 2435N08531W NOSAT 2156N08601W 2150N08605W 2132N08640W 2131N08644W UN529 UN532 RW12L</t>
  </si>
  <si>
    <t>PEECE6 KELPP A766 KEHLI 2427N08950W 2413N08948W 2233N08817W 2203N08801W EPNEL 2123N08715W UN528 UN529 UN532 RW12L</t>
  </si>
  <si>
    <t>N364DX</t>
  </si>
  <si>
    <t>BANNG3 LUCKK DCT BULZI DCT PLYER DCT KNOST/N0461F340 M219 NAVVL 2349N08517W 2343N08516W 2328N08524W NOSAT 2124N08656W 2123N08657W UN528 UN529 UN532 RW12L</t>
  </si>
  <si>
    <t>N930AU</t>
  </si>
  <si>
    <t>KNOST M215 CIGAR M219 NAVVL L465 SHARQ 2330N08523W 2211N08554W 2207N08555W 2128N08652W ENEBA 2111N08704W UN528 UN529 UN532 RW12L</t>
  </si>
  <si>
    <t>2203N08601W</t>
  </si>
  <si>
    <t>CHUUC6 ARG DCT MCB J35 LEV L214 IRDOV 2429N08814W 2423N08814W 2216N08758W 2210N08757W 2149N08749W 2144N08744W 2131N08729W 2129N08725W 2128N08724W 2122N08715W UN528 UN529 UN532 RW12L</t>
  </si>
  <si>
    <t>1923N09515W 1924N09507W 2005N09321W 2008N09314W 2058N09106W 2059N09103W 2104N09059W 2107N09058W 2112N09057W 2122N08851W 2121N08842W 2118N08827W 2119N08821W 2119N08815W 2119N08814W 2120N08805W 2122N08737W 2119N08732W 2120N08726W 2120N08718W 2120N08716W 2119N08713W UN529 UN532 RW12L</t>
  </si>
  <si>
    <t>DCT EARND DCT ELANR DCT EMMLY DCT ERECO DCT IIU/N0454F340 DCT OLSIE DCT GENDE DCT ORRKK DCT IRUBE DCT LEV/N0448F350 A770 KEHLI UL209 TABSA 2321N08947W 2315N08947W 2222N08831W 2219N08829W 2215N08826W 2209N08819W 2159N08811W 2157N08809W 2154N08806W 2145N08758W 2127N08730W 2127N08720W 2126N08718W UN528 UN529 UN532 RW12L</t>
  </si>
  <si>
    <t>MATOL UT11 URTEL 2244N08951W 2225N08844W 2223N08839W 2145N08747W 2140N08740W 2130N08729W 2129N08723W 2129N08721W 2128N08719W 2120N08713W 2116N08709W 2108N08701W UN545 2103N08653W</t>
  </si>
  <si>
    <t>MATOL UT11 OTOGU 2243N09051W 2240N09046W LEVAT 2236N08821W 2234N08820W 2226N08813W 2220N08807W 2212N08754W 2155N08735W 2121N08712W UN532 RW12L</t>
  </si>
  <si>
    <t>MATOL UT11 URTEL 2229N09007W 2229N09006W 2214N08836W 2213N08827W 2157N08802W 2142N08744W 2125N08723W 2124N08721W 2122N08714W 2119N08711W UN529 UN532 RW12L</t>
  </si>
  <si>
    <t>OSPRY1 CIGAR M219 NAVVL L465 SHARQ 2335N08535W NOSAT HACHO LETIS APMUS 2113N08637W ERDAM RIDUG UN505 UN528 UN529 UN532 RW12L</t>
  </si>
  <si>
    <t>1914N09635W 1914N09617W 2057N09052W 2057N09050W 2057N09049W 2100N09043W 2111N09034W 2121N09025W 2131N09015W 2136N09011W 2135N09010W 2138N09006W 2132N08927W 2135N08904W 2132N08902W 2132N08851W 2131N08833W 2128N08822W 2127N08804W 2124N08740W 2120N08733W 2120N08732W 2117N08722W UN505 UN528 UN529 UN532 RW12L</t>
  </si>
  <si>
    <t>LIDAM UT23 MUNDA 2129N09106W 2124N08909W 2129N08851W 2128N08831W 2128N08820W 2120N08735W 2121N08728W 2121N08727W 2120N08718W 2119N08715W O12R2 UN545 UN542</t>
  </si>
  <si>
    <t>N845DN</t>
  </si>
  <si>
    <t>BANNG3 LUCKK DCT BULZI DCT PLYER DCT KNOST/N0458F340 M219 NAVVL 2350N08522W 2318N08530W NOSAT HACHO LETIS APMUS 2115N08635W 2109N08640W 2109N08641W UN522 UN515 ERDAM RIDUG UN505 UN528 UN529 UN532 RW12L</t>
  </si>
  <si>
    <t>DARTZ9 TNV DCT SBI A766 KEHLI UL209 X209 VOMAR 2201N08750W 2131N08720W 2130N08720W 2129N08719W UN505 UN528 UN529 UN532 RW12L</t>
  </si>
  <si>
    <t>TELE2F ISREN UM542 ARNEL/N0444F360 UM542 ATENO UL203 LIXAS UZ512 LIB DCT SIGMA SIGMA2H</t>
  </si>
  <si>
    <t>CLYDE3A CLYDE Q602 BRUCE DCT ETILO/M084F390 NATB IRLOK/N0494F400 N728B QUBIS DCT KAYCC DCT KYLOH DCT BOUNO DCT SWL DCT CEBEE DCT WETRO DCT SAGGY DCT BAHAA/N0477F430 DCT HIBAC DCT TRV DCT SWAGS DCT LULLS DCT CANOA UB879 NOSAT HACHO LETIS APMUS 2111N08638W ERDAM 2115N08703W 2115N08705W 2113N08706W 2110N08704W UN529 UN532 RW12L</t>
  </si>
  <si>
    <t>1952N09727W 1949N09646W 1948N09639W 1947N09559W 1953N09534W 2047N09219W 2057N09150W 2057N09148W REVOT 2116N08920W 2115N08847W 2115N08833W 2116N08822W 2125N08742W 2127N08729W 2127N08724W 2127N08718W UN505 UN528 UN529 UN532 RW12L</t>
  </si>
  <si>
    <t>XAVSR</t>
  </si>
  <si>
    <t>2002N09611W 2003N09604W PERGO 2117N08932W 2124N08911W 2126N08852W 2130N08838W 2129N08836W 2129N08835W 2134N08802W 2125N08724W 2125N08721W 2124N08720W 2124N08718W 2119N08715W UN540 L0 UN542</t>
  </si>
  <si>
    <t>HI1126</t>
  </si>
  <si>
    <t>C680</t>
  </si>
  <si>
    <t>GLADZ4 LULLS Y196 CANOA UB879 NOSAT HACHO 2135N08621W 2123N08649W 2123N08650W 2122N08652W UN709 UN529 UN532 RW12L</t>
  </si>
  <si>
    <t>N928AM</t>
  </si>
  <si>
    <t>BEAVY9 JENDO DCT MAVRC DCT TEEEM Q75 ENEME DCT EVANZ Q109 KNOST M215 CIGAR M219 NAVVL L465 SHARQ 2334N08536W NOSAT HACHO 2138N08618W 2125N08648W 2124N08649W 2117N08700W 2112N08704W UN529 UN532 RW12L</t>
  </si>
  <si>
    <t>N8764Q</t>
  </si>
  <si>
    <t>ILEXY4 ZENZI DCT SBI A766 KEHLI VOMAR 2200N08749W 2151N08736W UN505 UN528 UN529 UN532 RW12L</t>
  </si>
  <si>
    <t>1957N09600W PERGO 2135N08905W 2139N08858W 2141N08844W 2142N08836W 2140N08756W 2137N08726W 2128N08720W 2122N08718W UN505 UN528 UN529 UN532 RW12L</t>
  </si>
  <si>
    <t>XAKAR</t>
  </si>
  <si>
    <t>GOTAS 1939N09435W 1939N09434W 2004N09357W PERGO 2124N08927W 2131N08904W EPNEL 2129N08720W 2126N08716W UN505 UN528 UN529 UN532 RW12L</t>
  </si>
  <si>
    <t>FLYZA5 KELPP A766 KEHLI 2414N08950W 2316N08858W 2256N08831W 2246N08815W 2240N08811W VOMAR 2201N08749W 2148N08731W UN505 UN528 UN529 UN532 RW12L</t>
  </si>
  <si>
    <t>N813GG</t>
  </si>
  <si>
    <t>TBM9</t>
  </si>
  <si>
    <t>USBUS1A USBUS V3 XUDUN 2123N08819W 2124N08809W 2128N08752W 2132N08731W 2129N08732W 2129N08725W 2127N08719W 2118N08711W 2116N08710W 2112N08707W 2110N08706W UN529 UN532 RW12L</t>
  </si>
  <si>
    <t>NOSAT HACHO 2138N08617W 2136N08619W ERDAM UN528 UN529 UN532 RW12L</t>
  </si>
  <si>
    <t>LIDAM UT23 COFRE 2145N09304W 2142N09249W AGNIX 2147N08736W UN505 UN528 UN529 UN532 RW12L</t>
  </si>
  <si>
    <t>1951N09629W 1953N09620W 2056N09126W 2058N09119W 2205N08805W 2206N08800W 2204N08753W 2116N08711W 2114N08710W 2112N08708W UN529 UN532 RW12L</t>
  </si>
  <si>
    <t>DCT DENNT DCT DARCY DCT DREGS DCT DUMGE DCT SCOTO DCT SWAPP Q79 KAILL/N0482F320 Q79 THRSR DCT HONID/N0478F330 Q81 NICKI/N0476F340 DCT KNOST M219 NAVVL L465 SHARQ UM463 TELCO 2239N08550W NOSAT HACHO LETIS APMUS UN500 UN522 UN515 2114N08659W 2113N08702W 2112N08703W 2109N08703W UN529 UN532 RW12L</t>
  </si>
  <si>
    <t>MATOL 2321N09212W 2227N08912W 2224N08906W 2152N08806W 2135N08740W 2129N08730W 2128N08727W 2122N08716W UN505 UN528 UN529 UN532 RW12L</t>
  </si>
  <si>
    <t>SLEEK2 SLEEK DCT PNH J17 ABI J50 ACT DCT SBI L208 DUTNA UL208 AGPOD 2257N09035W 2247N09031W 2225N08903W 2206N08813W 2152N08750W XORDI 2137N08731W UN505 UN528 UN529 UN532 RW12L</t>
  </si>
  <si>
    <t>N944DZ</t>
  </si>
  <si>
    <t>RUGGD3 KIERA DCT HBU/N0473F330 DCT PNH DCT KF24A DCT KF15C DCT CRIED DCT SBI/N0470F350 A766 KEHLI UL209 TABSA 2311N08946W 2305N08946W 2248N08913W 2216N08820W 2212N08815W 2146N08737W UN505 UN528 UN529 UN532 RW12L</t>
  </si>
  <si>
    <t>MATOL UT11 OTOGU 2252N09115W 2247N09100W 2220N08850W 2217N08844W 2150N08749W UN505 UN528 UN529 UN532 RW12L</t>
  </si>
  <si>
    <t>OSPRY1 CIGAR M219 NAVVL 2351N08534W NOSAT HACHO LETIS APMUS UN500 UN522 UN515 2112N08658W 2114N08700W 2114N08702W 2112N08704W 2109N08703W UN529 UN532 RW12L</t>
  </si>
  <si>
    <t>2100N08654W 2059N08656W 2045N08701W 2037N08711W 2049N08708W 2100N08705W 2101N08659W CUN</t>
  </si>
  <si>
    <t>SLEEK2 SLEEK DCT PNH DCT ACT DCT SBI A766 KEHLI UL209 TABSA 2319N08940W 2256N08907W 2247N08858W 2235N08845W 2222N08831W EPNEL ODLAR VIKSI UN505 UN528 UN529 UN532 RW12L</t>
  </si>
  <si>
    <t>SIMAN3A SIMAN DCT MORLI DCT SPP DCT TEKUG UM205 SIGMA/N0374F220 OVGED ILONI HURIN 2034N08638W UN519 UN514 2104N08706W 2105N08706W 2107N08707W 2109N08705W 2109N08702W UN529 UN532 RW12L</t>
  </si>
  <si>
    <t>LIDAM UT23 MUNDA 2123N09029W 2122N09021W 2147N08906W 2148N08906W 2157N08856W 2209N08852W 2215N08846W 2217N08843W EPNEL ODLAR VIKSI UN505 UN528 UN529 UN532 RW12L</t>
  </si>
  <si>
    <t>TGZ 1635N09302W 1641N09306W 1645N09306W 1647N09304W 1703N09236W PAULE UN519 UN514 2103N08704W 2105N08707W 2108N08707W UN528 UN529 UN532 RW12L</t>
  </si>
  <si>
    <t>LIDAM UT23 MUNDA 2133N09134W 2131N09125W 2124N08904W 2129N08843W 2126N08833W 2127N08823W 2128N08811W 2129N08745W 2129N08742W 2128N08732W 2126N08724W 2125N08721W 2123N08722W 2121N08721W UN528 UN529 UN532 RW12L</t>
  </si>
  <si>
    <t>N256BZ</t>
  </si>
  <si>
    <t>DCT LEV L214 IRDOV DCT NUDIS 2304N08807W 2245N08815W VOMAR AGNIX EPNEL 2131N08721W UN528 UN529 UN532 RW12L</t>
  </si>
  <si>
    <t>TOBK1S VASIL UL423 PULOX/N0456F320 DCT ARORO/N0458F340 DCT PML UN653 SEKMA/N0456F360 UN653 SPP UM205 SIGMA OVGED ILONI HURIN 2034N08638W UN519 2100N08700W 2104N08705W 2107N08705W 2108N08704W UN529 UN532 RW12L</t>
  </si>
  <si>
    <t>PEECE6 KELPP A766 KEHLI 2423N08950W 2415N08948W VOMAR AGNIX EPNEL ODLAR VIKSI UN528 UN529 UN532 RW12L</t>
  </si>
  <si>
    <t>SOBRA1F SOBRA Y180 DIK UN857 TOLVU/N0431F210 DCT RAPOR/N0483F310 DCT GIMER DCT ESTOC UT300 ELCOB DCT GALBO/N0486F300 UN491 UPALO/N0486F310 UN585 FEJAC DCT BADUR/N0485F320 DCT ILTEC/N0483F330 DCT REGHI/M082F340 UN480 ETIKI/M082F340 DCT 49N020W 51N030W/M082F360 5030N04000W 4730N05000W/M082F380 DCT OMSAT DCT LOMPI M202 MUNEY DCT JNFOX M203 SNAGY/N0479F380 DCT PBI/N0473F400 DCT EYW DCT CANOA UB879 NOSAT HACHO LETIS 2125N08629W 2123N08630W 2117N08643W RIDUG UN505 UN528 UN529 UN532 RW12L</t>
  </si>
  <si>
    <t>DCT AUR DCT VILDA DCT JERON DCT 1646N08917W 1657N08910W 1719N08855W PAULE 2044N08658W 2047N08657W ELINO UN528 UN529 UN532 RW12L</t>
  </si>
  <si>
    <t>MAYNR3 CANOA UB879 NOSAT 2147N08609W 2143N08615W 2128N08645W 2127N08647W 2126N08647W 2112N08702W UN529 UN532 RW12L</t>
  </si>
  <si>
    <t>TGZ 1638N09246W 1700N09227W 1658N09213W 1702N09207W 1713N09144W 1735N09107W 1830N08948W 1906N08859W PAULE 2054N08653W ELINO 2108N08705W T30R8 UN532 RW12L</t>
  </si>
  <si>
    <t>PALAS2W PALAS UM597 MASEN UA511 MLY DCT GCM UR640 MAMBI UL577 ILUBA URVEN 2026N08604W UN511 UN519 UN514 ELINO UN528 UN529 UN532 RW12L</t>
  </si>
  <si>
    <t>CGORP</t>
  </si>
  <si>
    <t>DCT NOSIV Q909 DESNU DCT VKING DCT KD72A/N0460F350 DCT KP63C DCT RZC DCT LEV A770 DOLPH/M078F350 A770 ALGAE 2431N08950W 2425N08950W VOMAR AGNIX EPNEL 2126N08717W UN528 UN529 UN532 RW12L</t>
  </si>
  <si>
    <t>N521PE</t>
  </si>
  <si>
    <t>DCT LEV A770 ALGAE A770 KEHLI 2409N08949W 2403N08949W VOMAR VOMAR1A</t>
  </si>
  <si>
    <t>ETBOD2W ETBOD/N0456F380 UL577 MAMBI/N0360F220 UL577 ILUBA URVEN 2026N08603W UN511 UN519 UN514 ELINO EBMIS UN505 UN528 UN529 UN532 RW12L</t>
  </si>
  <si>
    <t>VIV2105</t>
  </si>
  <si>
    <t>1917N09550W 1927N09535W 1930N09529W 1932N09523W PERGO 2202N08809W 2204N08803W 2159N08755W UN505 UN528 UN529 UN532 RW12L</t>
  </si>
  <si>
    <t>N77552</t>
  </si>
  <si>
    <t>2005N09708W 1959N09551W 1956N09537W 1956N09532W 1952N09454W 1950N09426W 2039N09146W VOMAR 2203N08751W 2138N08730W 2135N08728W UN528 UN529 N000</t>
  </si>
  <si>
    <t>1933N09510W 1934N09506W 2019N09247W VOMAR 2200N08749W 2158N08747W UN540 UN545 RW12R</t>
  </si>
  <si>
    <t>N384DA</t>
  </si>
  <si>
    <t>MATOL UT11 URTEL UT34 VOMAR 2203N08751W UN528 UN529 UN532 RW12L</t>
  </si>
  <si>
    <t>2101N08653W 2056N08657W 2040N08708W 2035N08715W 2036N08709W 2050N08655W N102S CUN</t>
  </si>
  <si>
    <t>TOBK1S VASIL UL423 PULOX DCT ARORO DCT PML UN653 SPP UM205 SIGMA OVGED 1958N08628W 2000N08630W 2047N08649W 2058N08700W L06 2105N08704W 2108N08704W UN529 UN532 RW12L</t>
  </si>
  <si>
    <t>1931N09747W 2007N09504W 2150N08906W 2152N08900W 2151N08846W 2149N08838W UN505 UN528 UN529 UN532 RW12L</t>
  </si>
  <si>
    <t>2144N09757W 2143N09514W 2143N09507W 2125N09113W 2124N09102W 2154N08900W 2155N08852W 2143N08825W 2138N08816W 2127N08800W UN505 UN528 UN529 UN532 RW12L</t>
  </si>
  <si>
    <t>NOVMA L620 SAM N19 ADKIK DCT MOPAT DCT LIMRI/M082F340 DCT 5230N02000W 5330N03000W/M082F360 52N040W 48N050W DCT NICSO/M082F380 DCT LOMPI M202 JEBBY DCT SELIM DCT BEXUM M204 SUMRS/N0479F380 A699 PBI DCT EYW DCT CANOA UB879 OLABI 2252N08459W NOSAT 2152N08605W RIDUG B12L2 UN529 UN532 RW12L</t>
  </si>
  <si>
    <t>LET5935</t>
  </si>
  <si>
    <t>XAMLF</t>
  </si>
  <si>
    <t>GLADZ4 LULLS Y196 CANOA UB879 MUPKI 2215N08541W NOSAT 2156N08601W 2123N08649W 2112N08700W 2107N08700W CN00</t>
  </si>
  <si>
    <t>2208N09841W 2154N09507W 2153N09456W VOMAR VOMAR1A</t>
  </si>
  <si>
    <t>2153N09459W</t>
  </si>
  <si>
    <t>1919N09657W 1918N09653W PERGO VOMAR VOMAR1A</t>
  </si>
  <si>
    <t>MATOL 2341N09320W VOMAR 2205N08758W UN528 UN529 UN532 RW12L</t>
  </si>
  <si>
    <t>JXA655</t>
  </si>
  <si>
    <t>KPWK</t>
  </si>
  <si>
    <t>N655CJ</t>
  </si>
  <si>
    <t>DCT BACEN DCT BLOKR DCT BEKKI DCT ENL DCT HENSY/N0488F450 DCT MERDN/N0483F470 DCT HOOCK/N0493F450 L333 PISAD 2412N08714W VOMAR VOMAR1A</t>
  </si>
  <si>
    <t>MATOL 2341N09317W VOMAR AGNIX 2148N08743W 2145N08741W UN528 UN529 UN532 RW12L</t>
  </si>
  <si>
    <t>1907N09640W 1908N09636W PERGO 2201N08813W 2202N08808W UN528 UN529 UN532 RW12L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</si>
</sst>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hh:mm"/>
  </numFmts>
  <fonts count="2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sz val="8"/>
      <name val="Aptos Narrow"/>
      <family val="2"/>
      <scheme val="minor"/>
    </font>
    <font>
      <sz val="12"/>
      <color rgb="FFFFFFFF"/>
      <name val="Aptos Narrow"/>
      <family val="2"/>
      <scheme val="minor"/>
    </font>
    <font>
      <i/>
      <sz val="10"/>
      <color rgb="FF666666"/>
      <name val="Aptos Narrow"/>
      <family val="2"/>
      <scheme val="minor"/>
    </font>
    <font>
      <sz val="12"/>
      <color rgb="FF1F1F1F"/>
      <name val="Aptos Narrow"/>
      <family val="2"/>
      <scheme val="minor"/>
    </font>
    <font>
      <b/>
      <sz val="14"/>
      <color rgb="FFFFFFFF"/>
      <name val="Aptos Narrow"/>
      <family val="2"/>
      <scheme val="minor"/>
    </font>
    <font>
      <i/>
      <sz val="12"/>
      <color rgb="FF555555"/>
      <name val="Aptos Narrow"/>
      <family val="2"/>
      <scheme val="minor"/>
    </font>
    <font>
      <b/>
      <sz val="12"/>
      <color rgb="FF1F1F1F"/>
      <name val="Aptos Narrow"/>
      <family val="2"/>
      <scheme val="minor"/>
    </font>
    <font>
      <b/>
      <sz val="12"/>
      <color rgb="FF7F7F7F"/>
      <name val="Aptos Narrow"/>
      <family val="2"/>
      <scheme val="minor"/>
    </font>
    <font>
      <sz val="10"/>
      <color theme="1"/>
      <name val="Aptos"/>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EAF2F8"/>
        <bgColor indexed="64"/>
      </patternFill>
    </fill>
    <fill>
      <patternFill patternType="solid">
        <fgColor rgb="FF4472C4"/>
        <bgColor indexed="64"/>
      </patternFill>
    </fill>
    <fill>
      <patternFill patternType="solid">
        <fgColor rgb="FFD9E2F3"/>
        <bgColor indexed="64"/>
      </patternFill>
    </fill>
    <fill>
      <patternFill patternType="solid">
        <fgColor rgb="FFDDEBF7"/>
        <bgColor indexed="64"/>
      </patternFill>
    </fill>
    <fill>
      <patternFill patternType="solid">
        <fgColor rgb="FFFFE699"/>
        <bgColor indexed="64"/>
      </patternFill>
    </fill>
    <fill>
      <patternFill patternType="solid">
        <fgColor rgb="FFF4B183"/>
        <bgColor indexed="64"/>
      </patternFill>
    </fill>
    <fill>
      <patternFill patternType="solid">
        <fgColor rgb="FFC00000"/>
        <bgColor indexed="64"/>
      </patternFill>
    </fill>
    <fill>
      <patternFill patternType="solid">
        <fgColor rgb="FFF2F2F2"/>
        <bgColor indexed="64"/>
      </patternFill>
    </fill>
    <fill>
      <patternFill patternType="solid">
        <fgColor rgb="FFFFFFFF"/>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4C6E7"/>
      </left>
      <right style="thin">
        <color rgb="FFB4C6E7"/>
      </right>
      <top style="thin">
        <color rgb="FFB4C6E7"/>
      </top>
      <bottom style="thin">
        <color rgb="FFB4C6E7"/>
      </bottom>
      <diagonal/>
    </border>
    <border>
      <left style="thin">
        <color auto="1"/>
      </left>
      <right style="thin">
        <color auto="1"/>
      </right>
      <top style="thin">
        <color auto="1"/>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1">
    <xf numFmtId="0" fontId="0" fillId="0" borderId="0" xfId="0"/>
    <xf numFmtId="0" fontId="18" fillId="33" borderId="0" xfId="0" applyFont="1" applyFill="1" applyAlignment="1">
      <alignment horizontal="center"/>
    </xf>
    <xf numFmtId="165" fontId="0" fillId="0" borderId="0" xfId="0" applyNumberFormat="1"/>
    <xf numFmtId="0" fontId="18" fillId="36" borderId="0" xfId="0" applyFont="1" applyFill="1" applyAlignment="1">
      <alignment horizontal="center"/>
    </xf>
    <xf numFmtId="165" fontId="0" fillId="0" borderId="0" xfId="0" applyNumberFormat="1" applyAlignment="1">
      <alignment horizontal="center"/>
    </xf>
    <xf numFmtId="3" fontId="0" fillId="0" borderId="0" xfId="0" applyNumberFormat="1" applyAlignment="1">
      <alignment horizontal="right"/>
    </xf>
    <xf numFmtId="0" fontId="18" fillId="36" borderId="10" xfId="0" applyFont="1" applyFill="1" applyBorder="1" applyAlignment="1">
      <alignment horizontal="center"/>
    </xf>
    <xf numFmtId="165" fontId="18" fillId="36" borderId="10" xfId="0" applyNumberFormat="1" applyFont="1" applyFill="1" applyBorder="1" applyAlignment="1">
      <alignment horizontal="center"/>
    </xf>
    <xf numFmtId="0" fontId="16" fillId="37" borderId="10" xfId="0" applyFont="1" applyFill="1" applyBorder="1" applyAlignment="1">
      <alignment horizontal="center"/>
    </xf>
    <xf numFmtId="0" fontId="0" fillId="38" borderId="0" xfId="0" applyFill="1"/>
    <xf numFmtId="0" fontId="0" fillId="39" borderId="0" xfId="0" applyFill="1"/>
    <xf numFmtId="0" fontId="0" fillId="40" borderId="0" xfId="0" applyFill="1"/>
    <xf numFmtId="0" fontId="20" fillId="41" borderId="0" xfId="0" applyFont="1" applyFill="1"/>
    <xf numFmtId="0" fontId="0" fillId="38" borderId="0" xfId="0" applyFill="1" applyAlignment="1">
      <alignment horizontal="left"/>
    </xf>
    <xf numFmtId="0" fontId="18" fillId="36" borderId="10" xfId="0" applyFont="1" applyFill="1" applyBorder="1" applyAlignment="1">
      <alignment horizontal="center" wrapText="1"/>
    </xf>
    <xf numFmtId="165" fontId="18" fillId="36" borderId="10" xfId="0" applyNumberFormat="1" applyFont="1" applyFill="1" applyBorder="1" applyAlignment="1">
      <alignment horizontal="center" vertical="center"/>
    </xf>
    <xf numFmtId="0" fontId="18" fillId="36" borderId="0" xfId="0" applyFont="1" applyFill="1" applyAlignment="1">
      <alignment vertical="center"/>
    </xf>
    <xf numFmtId="1" fontId="0" fillId="0" borderId="0" xfId="0" applyNumberFormat="1"/>
    <xf numFmtId="165" fontId="0" fillId="0" borderId="11" xfId="0" applyNumberFormat="1" applyBorder="1" applyAlignment="1">
      <alignment horizontal="center"/>
    </xf>
    <xf numFmtId="1" fontId="22" fillId="43" borderId="10" xfId="0" applyNumberFormat="1" applyFont="1" applyFill="1" applyBorder="1" applyAlignment="1">
      <alignment horizontal="center"/>
    </xf>
    <xf numFmtId="0" fontId="25" fillId="43" borderId="10" xfId="0" applyFont="1" applyFill="1" applyBorder="1" applyAlignment="1">
      <alignment horizontal="center"/>
    </xf>
    <xf numFmtId="0" fontId="26" fillId="42" borderId="0" xfId="0" applyFont="1" applyFill="1" applyAlignment="1">
      <alignment horizontal="center"/>
    </xf>
    <xf numFmtId="0" fontId="25" fillId="38" borderId="0" xfId="0" applyFont="1" applyFill="1" applyAlignment="1">
      <alignment horizontal="center"/>
    </xf>
    <xf numFmtId="0" fontId="25" fillId="39" borderId="0" xfId="0" applyFont="1" applyFill="1" applyAlignment="1">
      <alignment horizontal="center"/>
    </xf>
    <xf numFmtId="0" fontId="25" fillId="40" borderId="0" xfId="0" applyFont="1" applyFill="1" applyAlignment="1">
      <alignment horizontal="center"/>
    </xf>
    <xf numFmtId="0" fontId="18" fillId="41" borderId="0" xfId="0" applyFont="1" applyFill="1" applyAlignment="1">
      <alignment horizontal="center"/>
    </xf>
    <xf numFmtId="3" fontId="0" fillId="0" borderId="0" xfId="0" applyNumberFormat="1" applyAlignment="1">
      <alignment horizontal="center"/>
    </xf>
    <xf numFmtId="3" fontId="0" fillId="0" borderId="11" xfId="0" applyNumberFormat="1" applyBorder="1" applyAlignment="1">
      <alignment horizontal="center"/>
    </xf>
    <xf numFmtId="1" fontId="0" fillId="0" borderId="0" xfId="0" applyNumberFormat="1" applyAlignment="1">
      <alignment horizontal="right"/>
    </xf>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27" fillId="0" borderId="0" xfId="0" applyFont="1" applyAlignment="1">
      <alignment vertical="center"/>
    </xf>
    <xf numFmtId="164" fontId="27" fillId="0" borderId="0" xfId="0" applyNumberFormat="1" applyFont="1" applyAlignment="1">
      <alignment vertical="center"/>
    </xf>
    <xf numFmtId="1" fontId="27" fillId="0" borderId="0" xfId="0" applyNumberFormat="1" applyFont="1" applyAlignment="1">
      <alignment vertical="center"/>
    </xf>
    <xf numFmtId="164" fontId="0" fillId="0" borderId="0" xfId="0" applyNumberFormat="1"/>
    <xf numFmtId="0" fontId="23" fillId="34" borderId="0" xfId="0" applyFont="1" applyFill="1" applyAlignment="1">
      <alignment vertical="center"/>
    </xf>
    <xf numFmtId="0" fontId="23" fillId="33" borderId="0" xfId="0" applyFont="1" applyFill="1"/>
    <xf numFmtId="0" fontId="21" fillId="0" borderId="0" xfId="0" applyFont="1" applyAlignment="1">
      <alignment wrapText="1"/>
    </xf>
    <xf numFmtId="0" fontId="24" fillId="35" borderId="0" xfId="0" applyFont="1" applyFill="1" applyAlignment="1">
      <alignment wrapText="1"/>
    </xf>
    <xf numFmtId="0"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48">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58.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59.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60.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61.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62.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63.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64.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65.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66.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67.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68.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69.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70.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Thursday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'2026-10-01'!$B$212:$B$220</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0-F465-9040-B1AA-130CAF627EC8}"/>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'2026-10-01'!$C$212:$C$220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F465-9040-B1AA-130CAF627EC8}"/>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'2026-10-01'!$D$212:$D$220</c:f>
              <c:numCache>
                <c:formatCode>0</c:formatCode>
                <c:ptCount val="9"/>
                <c:pt idx="0">
                  <c:v>3</c:v>
                </c:pt>
                <c:pt idx="1">
                  <c:v>7</c:v>
                </c:pt>
                <c:pt idx="2">
                  <c:v>10</c:v>
                </c:pt>
                <c:pt idx="3">
                  <c:v>5</c:v>
                </c:pt>
                <c:pt idx="4">
                  <c:v>10</c:v>
                </c:pt>
                <c:pt idx="5">
                  <c:v>6</c:v>
                </c:pt>
                <c:pt idx="6">
                  <c:v>1</c:v>
                </c:pt>
                <c:pt idx="7">
                  <c:v>1</c:v>
                </c:pt>
                <c:pt idx="8">
                  <c:v>1</c:v>
                </c:pt>
              </c:numCache>
            </c:numRef>
          </c:val>
          <c:extLst>
            <c:ext xmlns:c16="http://schemas.microsoft.com/office/drawing/2014/chart" uri="{C3380CC4-5D6E-409C-BE32-E72D297353CC}">
              <c16:uniqueId val="{00000002-F465-9040-B1AA-130CAF627EC8}"/>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'2026-10-01'!$E$212:$E$220</c:f>
              <c:numCache>
                <c:formatCode>0</c:formatCode>
                <c:ptCount val="9"/>
                <c:pt idx="0">
                  <c:v>6</c:v>
                </c:pt>
                <c:pt idx="1">
                  <c:v>13</c:v>
                </c:pt>
                <c:pt idx="2">
                  <c:v>6</c:v>
                </c:pt>
                <c:pt idx="3">
                  <c:v>14</c:v>
                </c:pt>
                <c:pt idx="4">
                  <c:v>10</c:v>
                </c:pt>
                <c:pt idx="5">
                  <c:v>7</c:v>
                </c:pt>
                <c:pt idx="6">
                  <c:v>8</c:v>
                </c:pt>
                <c:pt idx="7">
                  <c:v>5</c:v>
                </c:pt>
                <c:pt idx="8">
                  <c:v>4</c:v>
                </c:pt>
              </c:numCache>
            </c:numRef>
          </c:val>
          <c:extLst>
            <c:ext xmlns:c16="http://schemas.microsoft.com/office/drawing/2014/chart" uri="{C3380CC4-5D6E-409C-BE32-E72D297353CC}">
              <c16:uniqueId val="{00000003-F465-9040-B1AA-130CAF627EC8}"/>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'2026-10-01'!$F$212:$F$220</c:f>
              <c:numCache>
                <c:formatCode>0</c:formatCode>
                <c:ptCount val="9"/>
                <c:pt idx="0">
                  <c:v>3</c:v>
                </c:pt>
                <c:pt idx="1">
                  <c:v>7</c:v>
                </c:pt>
                <c:pt idx="2">
                  <c:v>6</c:v>
                </c:pt>
                <c:pt idx="3">
                  <c:v>10</c:v>
                </c:pt>
                <c:pt idx="4">
                  <c:v>5</c:v>
                </c:pt>
                <c:pt idx="5">
                  <c:v>6</c:v>
                </c:pt>
                <c:pt idx="6">
                  <c:v>6</c:v>
                </c:pt>
                <c:pt idx="7">
                  <c:v>3</c:v>
                </c:pt>
                <c:pt idx="8">
                  <c:v>2</c:v>
                </c:pt>
              </c:numCache>
            </c:numRef>
          </c:val>
          <c:extLst>
            <c:ext xmlns:c16="http://schemas.microsoft.com/office/drawing/2014/chart" uri="{C3380CC4-5D6E-409C-BE32-E72D297353CC}">
              <c16:uniqueId val="{00000004-F465-9040-B1AA-130CAF627EC8}"/>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'2026-10-01'!$G$212:$G$220</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5-F465-9040-B1AA-130CAF627EC8}"/>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'2026-10-01'!$H$212:$H$220</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6-F465-9040-B1AA-130CAF627EC8}"/>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Thursday Oct 1,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'2026-10-01'!$B$289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'2026-10-01'!$B$290:$B$298</c:f>
              <c:numCache>
                <c:formatCode>#,##0</c:formatCode>
                <c:ptCount val="9"/>
                <c:pt idx="0">
                  <c:v>6</c:v>
                </c:pt>
                <c:pt idx="1">
                  <c:v>13</c:v>
                </c:pt>
                <c:pt idx="2">
                  <c:v>6</c:v>
                </c:pt>
                <c:pt idx="3">
                  <c:v>14</c:v>
                </c:pt>
                <c:pt idx="4">
                  <c:v>10</c:v>
                </c:pt>
                <c:pt idx="5">
                  <c:v>7</c:v>
                </c:pt>
                <c:pt idx="6">
                  <c:v>8</c:v>
                </c:pt>
                <c:pt idx="7">
                  <c:v>5</c:v>
                </c:pt>
                <c:pt idx="8">
                  <c:v>4</c:v>
                </c:pt>
              </c:numCache>
            </c:numRef>
          </c:val>
          <c:extLst>
            <c:ext xmlns:c16="http://schemas.microsoft.com/office/drawing/2014/chart" uri="{C3380CC4-5D6E-409C-BE32-E72D297353CC}">
              <c16:uniqueId val="{00000000-1877-D445-AFAB-F4B7BA2B2D28}"/>
            </c:ext>
          </c:extLst>
        </c:ser>
        <c:ser>
          <c:idx val="1"/>
          <c:order val="1"/>
          <c:tx>
            <c:strRef>
              <c:f>'2026-10-01'!$C$289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'2026-10-01'!$C$290:$C$298</c:f>
              <c:numCache>
                <c:formatCode>#,##0</c:formatCode>
                <c:ptCount val="9"/>
                <c:pt idx="0">
                  <c:v>2</c:v>
                </c:pt>
                <c:pt idx="1">
                  <c:v>3</c:v>
                </c:pt>
                <c:pt idx="2">
                  <c:v>7</c:v>
                </c:pt>
                <c:pt idx="3">
                  <c:v>0</c:v>
                </c:pt>
                <c:pt idx="4">
                  <c:v>4</c:v>
                </c:pt>
                <c:pt idx="5">
                  <c:v>2</c:v>
                </c:pt>
                <c:pt idx="6">
                  <c:v>1</c:v>
                </c:pt>
                <c:pt idx="7">
                  <c:v>1</c:v>
                </c:pt>
                <c:pt idx="8">
                  <c:v>1</c:v>
                </c:pt>
              </c:numCache>
            </c:numRef>
          </c:val>
          <c:extLst>
            <c:ext xmlns:c16="http://schemas.microsoft.com/office/drawing/2014/chart" uri="{C3380CC4-5D6E-409C-BE32-E72D297353CC}">
              <c16:uniqueId val="{00000001-1877-D445-AFAB-F4B7BA2B2D28}"/>
            </c:ext>
          </c:extLst>
        </c:ser>
        <c:ser>
          <c:idx val="2"/>
          <c:order val="2"/>
          <c:tx>
            <c:strRef>
              <c:f>'2026-10-01'!$D$289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'2026-10-01'!$D$290:$D$298</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2-1877-D445-AFAB-F4B7BA2B2D2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Thursday Oct 1,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'2026-10-01'!$B$326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'2026-10-01'!$B$327:$B$335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0-FB47-2C49-B6A6-9A018031E7B8}"/>
            </c:ext>
          </c:extLst>
        </c:ser>
        <c:ser>
          <c:idx val="1"/>
          <c:order val="1"/>
          <c:tx>
            <c:strRef>
              <c:f>'2026-10-01'!$C$326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'2026-10-01'!$C$327:$C$335</c:f>
              <c:numCache>
                <c:formatCode>#,##0</c:formatCode>
                <c:ptCount val="9"/>
                <c:pt idx="0">
                  <c:v>2</c:v>
                </c:pt>
                <c:pt idx="1">
                  <c:v>3</c:v>
                </c:pt>
                <c:pt idx="2">
                  <c:v>7</c:v>
                </c:pt>
                <c:pt idx="3">
                  <c:v>0</c:v>
                </c:pt>
                <c:pt idx="4">
                  <c:v>4</c:v>
                </c:pt>
                <c:pt idx="5">
                  <c:v>2</c:v>
                </c:pt>
                <c:pt idx="6">
                  <c:v>1</c:v>
                </c:pt>
                <c:pt idx="7">
                  <c:v>1</c:v>
                </c:pt>
                <c:pt idx="8">
                  <c:v>1</c:v>
                </c:pt>
              </c:numCache>
            </c:numRef>
          </c:val>
          <c:extLst>
            <c:ext xmlns:c16="http://schemas.microsoft.com/office/drawing/2014/chart" uri="{C3380CC4-5D6E-409C-BE32-E72D297353CC}">
              <c16:uniqueId val="{00000001-FB47-2C49-B6A6-9A018031E7B8}"/>
            </c:ext>
          </c:extLst>
        </c:ser>
        <c:ser>
          <c:idx val="2"/>
          <c:order val="2"/>
          <c:tx>
            <c:strRef>
              <c:f>'2026-10-01'!$D$326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'2026-10-01'!$D$327:$D$335</c:f>
              <c:numCache>
                <c:formatCode>#,##0</c:formatCode>
                <c:ptCount val="9"/>
                <c:pt idx="0">
                  <c:v>2</c:v>
                </c:pt>
                <c:pt idx="1">
                  <c:v>3</c:v>
                </c:pt>
                <c:pt idx="2">
                  <c:v>1</c:v>
                </c:pt>
                <c:pt idx="3">
                  <c:v>1</c:v>
                </c:pt>
                <c:pt idx="4">
                  <c:v>1</c:v>
                </c:pt>
                <c:pt idx="5">
                  <c:v>0</c:v>
                </c:pt>
                <c:pt idx="6">
                  <c:v>1</c:v>
                </c:pt>
                <c:pt idx="7">
                  <c:v>2</c:v>
                </c:pt>
                <c:pt idx="8">
                  <c:v>1</c:v>
                </c:pt>
              </c:numCache>
            </c:numRef>
          </c:val>
          <c:extLst>
            <c:ext xmlns:c16="http://schemas.microsoft.com/office/drawing/2014/chart" uri="{C3380CC4-5D6E-409C-BE32-E72D297353CC}">
              <c16:uniqueId val="{00000002-FB47-2C49-B6A6-9A018031E7B8}"/>
            </c:ext>
          </c:extLst>
        </c:ser>
        <c:ser>
          <c:idx val="3"/>
          <c:order val="3"/>
          <c:tx>
            <c:strRef>
              <c:f>'2026-10-01'!$E$326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'2026-10-01'!$E$327:$E$335</c:f>
              <c:numCache>
                <c:formatCode>#,##0</c:formatCode>
                <c:ptCount val="9"/>
                <c:pt idx="0">
                  <c:v>1</c:v>
                </c:pt>
                <c:pt idx="1">
                  <c:v>3</c:v>
                </c:pt>
                <c:pt idx="2">
                  <c:v>2</c:v>
                </c:pt>
                <c:pt idx="3">
                  <c:v>4</c:v>
                </c:pt>
                <c:pt idx="4">
                  <c:v>3</c:v>
                </c:pt>
                <c:pt idx="5">
                  <c:v>4</c:v>
                </c:pt>
                <c:pt idx="6">
                  <c:v>0</c:v>
                </c:pt>
                <c:pt idx="7">
                  <c:v>0</c:v>
                </c:pt>
                <c:pt idx="8">
                  <c:v>0</c:v>
                </c:pt>
              </c:numCache>
            </c:numRef>
          </c:val>
          <c:extLst>
            <c:ext xmlns:c16="http://schemas.microsoft.com/office/drawing/2014/chart" uri="{C3380CC4-5D6E-409C-BE32-E72D297353CC}">
              <c16:uniqueId val="{00000003-FB47-2C49-B6A6-9A018031E7B8}"/>
            </c:ext>
          </c:extLst>
        </c:ser>
        <c:ser>
          <c:idx val="4"/>
          <c:order val="4"/>
          <c:tx>
            <c:strRef>
              <c:f>'2026-10-01'!$F$326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'2026-10-01'!$F$327:$F$335</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4-FB47-2C49-B6A6-9A018031E7B8}"/>
            </c:ext>
          </c:extLst>
        </c:ser>
        <c:ser>
          <c:idx val="5"/>
          <c:order val="5"/>
          <c:tx>
            <c:strRef>
              <c:f>'2026-10-01'!$G$326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'2026-10-01'!$G$327:$G$335</c:f>
              <c:numCache>
                <c:formatCode>#,##0</c:formatCode>
                <c:ptCount val="9"/>
                <c:pt idx="0">
                  <c:v>0</c:v>
                </c:pt>
                <c:pt idx="1">
                  <c:v>1</c:v>
                </c:pt>
                <c:pt idx="2">
                  <c:v>1</c:v>
                </c:pt>
                <c:pt idx="3">
                  <c:v>1</c:v>
                </c:pt>
                <c:pt idx="4">
                  <c:v>0</c:v>
                </c:pt>
                <c:pt idx="5">
                  <c:v>1</c:v>
                </c:pt>
                <c:pt idx="6">
                  <c:v>0</c:v>
                </c:pt>
                <c:pt idx="7">
                  <c:v>0</c:v>
                </c:pt>
                <c:pt idx="8">
                  <c:v>0</c:v>
                </c:pt>
              </c:numCache>
            </c:numRef>
          </c:val>
          <c:extLst>
            <c:ext xmlns:c16="http://schemas.microsoft.com/office/drawing/2014/chart" uri="{C3380CC4-5D6E-409C-BE32-E72D297353CC}">
              <c16:uniqueId val="{00000005-FB47-2C49-B6A6-9A018031E7B8}"/>
            </c:ext>
          </c:extLst>
        </c:ser>
        <c:ser>
          <c:idx val="6"/>
          <c:order val="6"/>
          <c:tx>
            <c:strRef>
              <c:f>'2026-10-01'!$H$326</c:f>
              <c:strCache>
                <c:ptCount val="1"/>
                <c:pt idx="0">
                  <c:v>VSA</c:v>
                </c:pt>
              </c:strCache>
            </c:strRef>
          </c:tx>
          <c:spPr>
            <a:solidFill>
              <a:srgbClr val="264478"/>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'2026-10-01'!$H$327:$H$335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FB47-2C49-B6A6-9A018031E7B8}"/>
            </c:ext>
          </c:extLst>
        </c:ser>
        <c:ser>
          <c:idx val="7"/>
          <c:order val="7"/>
          <c:tx>
            <c:strRef>
              <c:f>'2026-10-01'!$I$326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'2026-10-01'!$I$327:$I$335</c:f>
              <c:numCache>
                <c:formatCode>#,##0</c:formatCode>
                <c:ptCount val="9"/>
                <c:pt idx="0">
                  <c:v>0</c:v>
                </c:pt>
                <c:pt idx="1">
                  <c:v>1</c:v>
                </c:pt>
                <c:pt idx="2">
                  <c:v>1</c:v>
                </c:pt>
                <c:pt idx="3">
                  <c:v>2</c:v>
                </c:pt>
                <c:pt idx="4">
                  <c:v>1</c:v>
                </c:pt>
                <c:pt idx="5">
                  <c:v>1</c:v>
                </c:pt>
                <c:pt idx="6">
                  <c:v>0</c:v>
                </c:pt>
                <c:pt idx="7">
                  <c:v>2</c:v>
                </c:pt>
                <c:pt idx="8">
                  <c:v>0</c:v>
                </c:pt>
              </c:numCache>
            </c:numRef>
          </c:val>
          <c:extLst>
            <c:ext xmlns:c16="http://schemas.microsoft.com/office/drawing/2014/chart" uri="{C3380CC4-5D6E-409C-BE32-E72D297353CC}">
              <c16:uniqueId val="{00000007-FB47-2C49-B6A6-9A018031E7B8}"/>
            </c:ext>
          </c:extLst>
        </c:ser>
        <c:ser>
          <c:idx val="8"/>
          <c:order val="8"/>
          <c:tx>
            <c:strRef>
              <c:f>'2026-10-01'!$J$326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'2026-10-01'!$J$327:$J$335</c:f>
              <c:numCache>
                <c:formatCode>#,##0</c:formatCode>
                <c:ptCount val="9"/>
                <c:pt idx="0">
                  <c:v>1</c:v>
                </c:pt>
                <c:pt idx="1">
                  <c:v>5</c:v>
                </c:pt>
                <c:pt idx="2">
                  <c:v>4</c:v>
                </c:pt>
                <c:pt idx="3">
                  <c:v>2</c:v>
                </c:pt>
                <c:pt idx="4">
                  <c:v>5</c:v>
                </c:pt>
                <c:pt idx="5">
                  <c:v>4</c:v>
                </c:pt>
                <c:pt idx="6">
                  <c:v>5</c:v>
                </c:pt>
                <c:pt idx="7">
                  <c:v>1</c:v>
                </c:pt>
                <c:pt idx="8">
                  <c:v>2</c:v>
                </c:pt>
              </c:numCache>
            </c:numRef>
          </c:val>
          <c:extLst>
            <c:ext xmlns:c16="http://schemas.microsoft.com/office/drawing/2014/chart" uri="{C3380CC4-5D6E-409C-BE32-E72D297353CC}">
              <c16:uniqueId val="{00000008-FB47-2C49-B6A6-9A018031E7B8}"/>
            </c:ext>
          </c:extLst>
        </c:ser>
        <c:ser>
          <c:idx val="9"/>
          <c:order val="9"/>
          <c:tx>
            <c:strRef>
              <c:f>'2026-10-01'!$K$326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'2026-10-01'!$K$327:$K$335</c:f>
              <c:numCache>
                <c:formatCode>#,##0</c:formatCode>
                <c:ptCount val="9"/>
                <c:pt idx="0">
                  <c:v>0</c:v>
                </c:pt>
                <c:pt idx="1">
                  <c:v>1</c:v>
                </c:pt>
                <c:pt idx="2">
                  <c:v>0</c:v>
                </c:pt>
                <c:pt idx="3">
                  <c:v>2</c:v>
                </c:pt>
                <c:pt idx="4">
                  <c:v>2</c:v>
                </c:pt>
                <c:pt idx="5">
                  <c:v>0</c:v>
                </c:pt>
                <c:pt idx="6">
                  <c:v>0</c:v>
                </c:pt>
                <c:pt idx="7">
                  <c:v>0</c:v>
                </c:pt>
                <c:pt idx="8">
                  <c:v>0</c:v>
                </c:pt>
              </c:numCache>
            </c:numRef>
          </c:val>
          <c:extLst>
            <c:ext xmlns:c16="http://schemas.microsoft.com/office/drawing/2014/chart" uri="{C3380CC4-5D6E-409C-BE32-E72D297353CC}">
              <c16:uniqueId val="{00000009-FB47-2C49-B6A6-9A018031E7B8}"/>
            </c:ext>
          </c:extLst>
        </c:ser>
        <c:ser>
          <c:idx val="10"/>
          <c:order val="10"/>
          <c:tx>
            <c:strRef>
              <c:f>'2026-10-01'!$L$326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'2026-10-01'!$L$327:$L$335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FB47-2C49-B6A6-9A018031E7B8}"/>
            </c:ext>
          </c:extLst>
        </c:ser>
        <c:ser>
          <c:idx val="11"/>
          <c:order val="11"/>
          <c:tx>
            <c:strRef>
              <c:f>'2026-10-01'!$M$326</c:f>
              <c:strCache>
                <c:ptCount val="1"/>
                <c:pt idx="0">
                  <c:v>TGZ</c:v>
                </c:pt>
              </c:strCache>
            </c:strRef>
          </c:tx>
          <c:spPr>
            <a:solidFill>
              <a:srgbClr val="255E91"/>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'2026-10-01'!$M$327:$M$335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FB47-2C49-B6A6-9A018031E7B8}"/>
            </c:ext>
          </c:extLst>
        </c:ser>
        <c:ser>
          <c:idx val="12"/>
          <c:order val="12"/>
          <c:tx>
            <c:strRef>
              <c:f>'2026-10-01'!$N$326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'2026-10-01'!$N$327:$N$335</c:f>
              <c:numCache>
                <c:formatCode>#,##0</c:formatCode>
                <c:ptCount val="9"/>
                <c:pt idx="0">
                  <c:v>0</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C-FB47-2C49-B6A6-9A018031E7B8}"/>
            </c:ext>
          </c:extLst>
        </c:ser>
        <c:ser>
          <c:idx val="13"/>
          <c:order val="13"/>
          <c:tx>
            <c:strRef>
              <c:f>'2026-10-01'!$O$326</c:f>
              <c:strCache>
                <c:ptCount val="1"/>
                <c:pt idx="0">
                  <c:v>ANEPU</c:v>
                </c:pt>
              </c:strCache>
            </c:strRef>
          </c:tx>
          <c:spPr>
            <a:solidFill>
              <a:srgbClr val="548235"/>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'2026-10-01'!$O$327:$O$335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FB47-2C49-B6A6-9A018031E7B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'2026-10-01'!$B$405:$B$413</c:f>
              <c:numCache>
                <c:formatCode>#,##0</c:formatCode>
                <c:ptCount val="9"/>
              </c:numCache>
            </c:numRef>
          </c:val>
          <c:extLst>
            <c:ext xmlns:c16="http://schemas.microsoft.com/office/drawing/2014/chart" uri="{C3380CC4-5D6E-409C-BE32-E72D297353CC}">
              <c16:uniqueId val="{00000000-9850-D744-B657-6E6C74B2091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'2026-10-01'!$C$405:$C$413</c:f>
              <c:numCache>
                <c:formatCode>#,##0</c:formatCode>
                <c:ptCount val="9"/>
              </c:numCache>
            </c:numRef>
          </c:val>
          <c:extLst>
            <c:ext xmlns:c16="http://schemas.microsoft.com/office/drawing/2014/chart" uri="{C3380CC4-5D6E-409C-BE32-E72D297353CC}">
              <c16:uniqueId val="{00000001-9850-D744-B657-6E6C74B2091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'2026-10-01'!$B$342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'2026-10-01'!$B$343:$B$351</c:f>
              <c:numCache>
                <c:formatCode>#,##0</c:formatCode>
                <c:ptCount val="9"/>
                <c:pt idx="0">
                  <c:v>12</c:v>
                </c:pt>
                <c:pt idx="1">
                  <c:v>9</c:v>
                </c:pt>
                <c:pt idx="2">
                  <c:v>22</c:v>
                </c:pt>
                <c:pt idx="3">
                  <c:v>15</c:v>
                </c:pt>
                <c:pt idx="4">
                  <c:v>22</c:v>
                </c:pt>
                <c:pt idx="5">
                  <c:v>20</c:v>
                </c:pt>
                <c:pt idx="6">
                  <c:v>15</c:v>
                </c:pt>
                <c:pt idx="7">
                  <c:v>11</c:v>
                </c:pt>
                <c:pt idx="8">
                  <c:v>4</c:v>
                </c:pt>
              </c:numCache>
            </c:numRef>
          </c:val>
          <c:extLst>
            <c:ext xmlns:c16="http://schemas.microsoft.com/office/drawing/2014/chart" uri="{C3380CC4-5D6E-409C-BE32-E72D297353CC}">
              <c16:uniqueId val="{00000000-07E0-364E-81A4-C324C865472D}"/>
            </c:ext>
          </c:extLst>
        </c:ser>
        <c:ser>
          <c:idx val="1"/>
          <c:order val="1"/>
          <c:tx>
            <c:strRef>
              <c:f>'2026-10-01'!$C$342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'2026-10-01'!$C$343:$C$351</c:f>
              <c:numCache>
                <c:formatCode>#,##0</c:formatCode>
                <c:ptCount val="9"/>
                <c:pt idx="0">
                  <c:v>3</c:v>
                </c:pt>
                <c:pt idx="1">
                  <c:v>9</c:v>
                </c:pt>
                <c:pt idx="2">
                  <c:v>2</c:v>
                </c:pt>
                <c:pt idx="3">
                  <c:v>1</c:v>
                </c:pt>
                <c:pt idx="4">
                  <c:v>1</c:v>
                </c:pt>
                <c:pt idx="5">
                  <c:v>0</c:v>
                </c:pt>
                <c:pt idx="6">
                  <c:v>2</c:v>
                </c:pt>
                <c:pt idx="7">
                  <c:v>1</c:v>
                </c:pt>
                <c:pt idx="8">
                  <c:v>1</c:v>
                </c:pt>
              </c:numCache>
            </c:numRef>
          </c:val>
          <c:extLst>
            <c:ext xmlns:c16="http://schemas.microsoft.com/office/drawing/2014/chart" uri="{C3380CC4-5D6E-409C-BE32-E72D297353CC}">
              <c16:uniqueId val="{00000001-07E0-364E-81A4-C324C865472D}"/>
            </c:ext>
          </c:extLst>
        </c:ser>
        <c:ser>
          <c:idx val="2"/>
          <c:order val="2"/>
          <c:tx>
            <c:strRef>
              <c:f>'2026-10-01'!$D$342</c:f>
              <c:strCache>
                <c:ptCount val="1"/>
                <c:pt idx="0">
                  <c:v>30L</c:v>
                </c:pt>
              </c:strCache>
            </c:strRef>
          </c:tx>
          <c:spPr>
            <a:solidFill>
              <a:schemeClr val="accent3"/>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'2026-10-01'!$D$343:$D$351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7E0-364E-81A4-C324C865472D}"/>
            </c:ext>
          </c:extLst>
        </c:ser>
        <c:ser>
          <c:idx val="3"/>
          <c:order val="3"/>
          <c:tx>
            <c:strRef>
              <c:f>'2026-10-01'!$E$342</c:f>
              <c:strCache>
                <c:ptCount val="1"/>
                <c:pt idx="0">
                  <c:v>30R</c:v>
                </c:pt>
              </c:strCache>
            </c:strRef>
          </c:tx>
          <c:spPr>
            <a:solidFill>
              <a:schemeClr val="accent4"/>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'2026-10-01'!$E$343:$E$351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7E0-364E-81A4-C324C865472D}"/>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Friday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'2026-10-02'!$B$221:$B$229</c:f>
              <c:numCache>
                <c:formatCode>0</c:formatCode>
                <c:ptCount val="9"/>
                <c:pt idx="0">
                  <c:v>0</c:v>
                </c:pt>
                <c:pt idx="1">
                  <c:v>1</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0-4C2E-C94D-BF65-CCAA76CFBB2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C2E-C94D-BF65-CCAA76CFBB2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'2026-10-02'!$D$221:$D$229</c:f>
              <c:numCache>
                <c:formatCode>0</c:formatCode>
                <c:ptCount val="9"/>
                <c:pt idx="0">
                  <c:v>3</c:v>
                </c:pt>
                <c:pt idx="1">
                  <c:v>5</c:v>
                </c:pt>
                <c:pt idx="2">
                  <c:v>10</c:v>
                </c:pt>
                <c:pt idx="3">
                  <c:v>7</c:v>
                </c:pt>
                <c:pt idx="4">
                  <c:v>11</c:v>
                </c:pt>
                <c:pt idx="5">
                  <c:v>3</c:v>
                </c:pt>
                <c:pt idx="6">
                  <c:v>2</c:v>
                </c:pt>
                <c:pt idx="7">
                  <c:v>2</c:v>
                </c:pt>
                <c:pt idx="8">
                  <c:v>1</c:v>
                </c:pt>
              </c:numCache>
            </c:numRef>
          </c:val>
          <c:extLst>
            <c:ext xmlns:c16="http://schemas.microsoft.com/office/drawing/2014/chart" uri="{C3380CC4-5D6E-409C-BE32-E72D297353CC}">
              <c16:uniqueId val="{00000002-4C2E-C94D-BF65-CCAA76CFBB2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'2026-10-02'!$E$221:$E$229</c:f>
              <c:numCache>
                <c:formatCode>0</c:formatCode>
                <c:ptCount val="9"/>
                <c:pt idx="0">
                  <c:v>9</c:v>
                </c:pt>
                <c:pt idx="1">
                  <c:v>8</c:v>
                </c:pt>
                <c:pt idx="2">
                  <c:v>8</c:v>
                </c:pt>
                <c:pt idx="3">
                  <c:v>14</c:v>
                </c:pt>
                <c:pt idx="4">
                  <c:v>16</c:v>
                </c:pt>
                <c:pt idx="5">
                  <c:v>7</c:v>
                </c:pt>
                <c:pt idx="6">
                  <c:v>9</c:v>
                </c:pt>
                <c:pt idx="7">
                  <c:v>1</c:v>
                </c:pt>
                <c:pt idx="8">
                  <c:v>1</c:v>
                </c:pt>
              </c:numCache>
            </c:numRef>
          </c:val>
          <c:extLst>
            <c:ext xmlns:c16="http://schemas.microsoft.com/office/drawing/2014/chart" uri="{C3380CC4-5D6E-409C-BE32-E72D297353CC}">
              <c16:uniqueId val="{00000003-4C2E-C94D-BF65-CCAA76CFBB2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'2026-10-02'!$F$221:$F$229</c:f>
              <c:numCache>
                <c:formatCode>0</c:formatCode>
                <c:ptCount val="9"/>
                <c:pt idx="0">
                  <c:v>7</c:v>
                </c:pt>
                <c:pt idx="1">
                  <c:v>4</c:v>
                </c:pt>
                <c:pt idx="2">
                  <c:v>6</c:v>
                </c:pt>
                <c:pt idx="3">
                  <c:v>8</c:v>
                </c:pt>
                <c:pt idx="4">
                  <c:v>11</c:v>
                </c:pt>
                <c:pt idx="5">
                  <c:v>5</c:v>
                </c:pt>
                <c:pt idx="6">
                  <c:v>6</c:v>
                </c:pt>
                <c:pt idx="7">
                  <c:v>1</c:v>
                </c:pt>
                <c:pt idx="8">
                  <c:v>1</c:v>
                </c:pt>
              </c:numCache>
            </c:numRef>
          </c:val>
          <c:extLst>
            <c:ext xmlns:c16="http://schemas.microsoft.com/office/drawing/2014/chart" uri="{C3380CC4-5D6E-409C-BE32-E72D297353CC}">
              <c16:uniqueId val="{00000004-4C2E-C94D-BF65-CCAA76CFBB2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'2026-10-02'!$G$221:$G$229</c:f>
              <c:numCache>
                <c:formatCode>0</c:formatCode>
                <c:ptCount val="9"/>
                <c:pt idx="0">
                  <c:v>1</c:v>
                </c:pt>
                <c:pt idx="1">
                  <c:v>3</c:v>
                </c:pt>
                <c:pt idx="2">
                  <c:v>2</c:v>
                </c:pt>
                <c:pt idx="3">
                  <c:v>6</c:v>
                </c:pt>
                <c:pt idx="4">
                  <c:v>4</c:v>
                </c:pt>
                <c:pt idx="5">
                  <c:v>1</c:v>
                </c:pt>
                <c:pt idx="6">
                  <c:v>2</c:v>
                </c:pt>
                <c:pt idx="7">
                  <c:v>0</c:v>
                </c:pt>
                <c:pt idx="8">
                  <c:v>0</c:v>
                </c:pt>
              </c:numCache>
            </c:numRef>
          </c:val>
          <c:extLst>
            <c:ext xmlns:c16="http://schemas.microsoft.com/office/drawing/2014/chart" uri="{C3380CC4-5D6E-409C-BE32-E72D297353CC}">
              <c16:uniqueId val="{00000005-4C2E-C94D-BF65-CCAA76CFBB2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'2026-10-02'!$H$221:$H$229</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6-4C2E-C94D-BF65-CCAA76CFBB2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Friday Oct 2,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'2026-10-02'!$B$299:$B$307</c:f>
              <c:numCache>
                <c:formatCode>#,##0</c:formatCode>
                <c:ptCount val="9"/>
                <c:pt idx="0">
                  <c:v>9</c:v>
                </c:pt>
                <c:pt idx="1">
                  <c:v>8</c:v>
                </c:pt>
                <c:pt idx="2">
                  <c:v>8</c:v>
                </c:pt>
                <c:pt idx="3">
                  <c:v>14</c:v>
                </c:pt>
                <c:pt idx="4">
                  <c:v>16</c:v>
                </c:pt>
                <c:pt idx="5">
                  <c:v>7</c:v>
                </c:pt>
                <c:pt idx="6">
                  <c:v>9</c:v>
                </c:pt>
                <c:pt idx="7">
                  <c:v>1</c:v>
                </c:pt>
                <c:pt idx="8">
                  <c:v>1</c:v>
                </c:pt>
              </c:numCache>
            </c:numRef>
          </c:val>
          <c:extLst>
            <c:ext xmlns:c16="http://schemas.microsoft.com/office/drawing/2014/chart" uri="{C3380CC4-5D6E-409C-BE32-E72D297353CC}">
              <c16:uniqueId val="{00000000-4794-3C41-9187-0DA6702638A2}"/>
            </c:ext>
          </c:extLst>
        </c:ser>
        <c:ser>
          <c:idx val="1"/>
          <c:order val="1"/>
          <c:tx>
            <c:strRef>
              <c:f>'2026-10-02'!$C$298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'2026-10-02'!$C$299:$C$307</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4794-3C41-9187-0DA6702638A2}"/>
            </c:ext>
          </c:extLst>
        </c:ser>
        <c:ser>
          <c:idx val="2"/>
          <c:order val="2"/>
          <c:tx>
            <c:strRef>
              <c:f>'2026-10-02'!$D$298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'2026-10-02'!$D$299:$D$307</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2-4794-3C41-9187-0DA6702638A2}"/>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Friday Oct 2,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'2026-10-02'!$B$336:$B$344</c:f>
              <c:numCache>
                <c:formatCode>#,##0</c:formatCode>
                <c:ptCount val="9"/>
                <c:pt idx="0">
                  <c:v>2</c:v>
                </c:pt>
                <c:pt idx="1">
                  <c:v>2</c:v>
                </c:pt>
                <c:pt idx="2">
                  <c:v>3</c:v>
                </c:pt>
                <c:pt idx="3">
                  <c:v>2</c:v>
                </c:pt>
                <c:pt idx="4">
                  <c:v>6</c:v>
                </c:pt>
                <c:pt idx="5">
                  <c:v>2</c:v>
                </c:pt>
                <c:pt idx="6">
                  <c:v>0</c:v>
                </c:pt>
                <c:pt idx="7">
                  <c:v>0</c:v>
                </c:pt>
                <c:pt idx="8">
                  <c:v>0</c:v>
                </c:pt>
              </c:numCache>
            </c:numRef>
          </c:val>
          <c:extLst>
            <c:ext xmlns:c16="http://schemas.microsoft.com/office/drawing/2014/chart" uri="{C3380CC4-5D6E-409C-BE32-E72D297353CC}">
              <c16:uniqueId val="{00000000-9E7E-504B-8C4E-CE51CCEFF24A}"/>
            </c:ext>
          </c:extLst>
        </c:ser>
        <c:ser>
          <c:idx val="1"/>
          <c:order val="1"/>
          <c:tx>
            <c:strRef>
              <c:f>'2026-10-02'!$C$335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'2026-10-02'!$C$336:$C$344</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9E7E-504B-8C4E-CE51CCEFF24A}"/>
            </c:ext>
          </c:extLst>
        </c:ser>
        <c:ser>
          <c:idx val="2"/>
          <c:order val="2"/>
          <c:tx>
            <c:strRef>
              <c:f>'2026-10-02'!$D$335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'2026-10-02'!$D$336:$D$344</c:f>
              <c:numCache>
                <c:formatCode>#,##0</c:formatCode>
                <c:ptCount val="9"/>
                <c:pt idx="0">
                  <c:v>2</c:v>
                </c:pt>
                <c:pt idx="1">
                  <c:v>2</c:v>
                </c:pt>
                <c:pt idx="2">
                  <c:v>1</c:v>
                </c:pt>
                <c:pt idx="3">
                  <c:v>0</c:v>
                </c:pt>
                <c:pt idx="4">
                  <c:v>1</c:v>
                </c:pt>
                <c:pt idx="5">
                  <c:v>0</c:v>
                </c:pt>
                <c:pt idx="6">
                  <c:v>2</c:v>
                </c:pt>
                <c:pt idx="7">
                  <c:v>1</c:v>
                </c:pt>
                <c:pt idx="8">
                  <c:v>1</c:v>
                </c:pt>
              </c:numCache>
            </c:numRef>
          </c:val>
          <c:extLst>
            <c:ext xmlns:c16="http://schemas.microsoft.com/office/drawing/2014/chart" uri="{C3380CC4-5D6E-409C-BE32-E72D297353CC}">
              <c16:uniqueId val="{00000002-9E7E-504B-8C4E-CE51CCEFF24A}"/>
            </c:ext>
          </c:extLst>
        </c:ser>
        <c:ser>
          <c:idx val="3"/>
          <c:order val="3"/>
          <c:tx>
            <c:strRef>
              <c:f>'2026-10-02'!$E$335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'2026-10-02'!$E$336:$E$344</c:f>
              <c:numCache>
                <c:formatCode>#,##0</c:formatCode>
                <c:ptCount val="9"/>
                <c:pt idx="0">
                  <c:v>0</c:v>
                </c:pt>
                <c:pt idx="1">
                  <c:v>2</c:v>
                </c:pt>
                <c:pt idx="2">
                  <c:v>5</c:v>
                </c:pt>
                <c:pt idx="3">
                  <c:v>6</c:v>
                </c:pt>
                <c:pt idx="4">
                  <c:v>1</c:v>
                </c:pt>
                <c:pt idx="5">
                  <c:v>2</c:v>
                </c:pt>
                <c:pt idx="6">
                  <c:v>2</c:v>
                </c:pt>
                <c:pt idx="7">
                  <c:v>0</c:v>
                </c:pt>
                <c:pt idx="8">
                  <c:v>0</c:v>
                </c:pt>
              </c:numCache>
            </c:numRef>
          </c:val>
          <c:extLst>
            <c:ext xmlns:c16="http://schemas.microsoft.com/office/drawing/2014/chart" uri="{C3380CC4-5D6E-409C-BE32-E72D297353CC}">
              <c16:uniqueId val="{00000003-9E7E-504B-8C4E-CE51CCEFF24A}"/>
            </c:ext>
          </c:extLst>
        </c:ser>
        <c:ser>
          <c:idx val="4"/>
          <c:order val="4"/>
          <c:tx>
            <c:strRef>
              <c:f>'2026-10-02'!$F$335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'2026-10-02'!$F$336:$F$344</c:f>
              <c:numCache>
                <c:formatCode>#,##0</c:formatCode>
                <c:ptCount val="9"/>
                <c:pt idx="0">
                  <c:v>1</c:v>
                </c:pt>
                <c:pt idx="1">
                  <c:v>3</c:v>
                </c:pt>
                <c:pt idx="2">
                  <c:v>2</c:v>
                </c:pt>
                <c:pt idx="3">
                  <c:v>6</c:v>
                </c:pt>
                <c:pt idx="4">
                  <c:v>5</c:v>
                </c:pt>
                <c:pt idx="5">
                  <c:v>1</c:v>
                </c:pt>
                <c:pt idx="6">
                  <c:v>2</c:v>
                </c:pt>
                <c:pt idx="7">
                  <c:v>0</c:v>
                </c:pt>
                <c:pt idx="8">
                  <c:v>0</c:v>
                </c:pt>
              </c:numCache>
            </c:numRef>
          </c:val>
          <c:extLst>
            <c:ext xmlns:c16="http://schemas.microsoft.com/office/drawing/2014/chart" uri="{C3380CC4-5D6E-409C-BE32-E72D297353CC}">
              <c16:uniqueId val="{00000004-9E7E-504B-8C4E-CE51CCEFF24A}"/>
            </c:ext>
          </c:extLst>
        </c:ser>
        <c:ser>
          <c:idx val="5"/>
          <c:order val="5"/>
          <c:tx>
            <c:strRef>
              <c:f>'2026-10-02'!$G$335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'2026-10-02'!$G$336:$G$344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9E7E-504B-8C4E-CE51CCEFF24A}"/>
            </c:ext>
          </c:extLst>
        </c:ser>
        <c:ser>
          <c:idx val="6"/>
          <c:order val="6"/>
          <c:tx>
            <c:strRef>
              <c:f>'2026-10-02'!$H$335</c:f>
              <c:strCache>
                <c:ptCount val="1"/>
                <c:pt idx="0">
                  <c:v>VSA</c:v>
                </c:pt>
              </c:strCache>
            </c:strRef>
          </c:tx>
          <c:spPr>
            <a:solidFill>
              <a:srgbClr val="264478"/>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9E7E-504B-8C4E-CE51CCEFF24A}"/>
            </c:ext>
          </c:extLst>
        </c:ser>
        <c:ser>
          <c:idx val="7"/>
          <c:order val="7"/>
          <c:tx>
            <c:strRef>
              <c:f>'2026-10-02'!$I$335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'2026-10-02'!$I$336:$I$344</c:f>
              <c:numCache>
                <c:formatCode>#,##0</c:formatCode>
                <c:ptCount val="9"/>
                <c:pt idx="0">
                  <c:v>4</c:v>
                </c:pt>
                <c:pt idx="1">
                  <c:v>2</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7-9E7E-504B-8C4E-CE51CCEFF24A}"/>
            </c:ext>
          </c:extLst>
        </c:ser>
        <c:ser>
          <c:idx val="8"/>
          <c:order val="8"/>
          <c:tx>
            <c:strRef>
              <c:f>'2026-10-02'!$J$335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'2026-10-02'!$J$336:$J$344</c:f>
              <c:numCache>
                <c:formatCode>#,##0</c:formatCode>
                <c:ptCount val="9"/>
                <c:pt idx="0">
                  <c:v>1</c:v>
                </c:pt>
                <c:pt idx="1">
                  <c:v>0</c:v>
                </c:pt>
                <c:pt idx="2">
                  <c:v>2</c:v>
                </c:pt>
                <c:pt idx="3">
                  <c:v>2</c:v>
                </c:pt>
                <c:pt idx="4">
                  <c:v>3</c:v>
                </c:pt>
                <c:pt idx="5">
                  <c:v>2</c:v>
                </c:pt>
                <c:pt idx="6">
                  <c:v>4</c:v>
                </c:pt>
                <c:pt idx="7">
                  <c:v>0</c:v>
                </c:pt>
                <c:pt idx="8">
                  <c:v>1</c:v>
                </c:pt>
              </c:numCache>
            </c:numRef>
          </c:val>
          <c:extLst>
            <c:ext xmlns:c16="http://schemas.microsoft.com/office/drawing/2014/chart" uri="{C3380CC4-5D6E-409C-BE32-E72D297353CC}">
              <c16:uniqueId val="{00000008-9E7E-504B-8C4E-CE51CCEFF24A}"/>
            </c:ext>
          </c:extLst>
        </c:ser>
        <c:ser>
          <c:idx val="9"/>
          <c:order val="9"/>
          <c:tx>
            <c:strRef>
              <c:f>'2026-10-02'!$K$335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'2026-10-02'!$K$336:$K$344</c:f>
              <c:numCache>
                <c:formatCode>#,##0</c:formatCode>
                <c:ptCount val="9"/>
                <c:pt idx="0">
                  <c:v>1</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9-9E7E-504B-8C4E-CE51CCEFF24A}"/>
            </c:ext>
          </c:extLst>
        </c:ser>
        <c:ser>
          <c:idx val="10"/>
          <c:order val="10"/>
          <c:tx>
            <c:strRef>
              <c:f>'2026-10-02'!$L$335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9E7E-504B-8C4E-CE51CCEFF24A}"/>
            </c:ext>
          </c:extLst>
        </c:ser>
        <c:ser>
          <c:idx val="11"/>
          <c:order val="11"/>
          <c:tx>
            <c:strRef>
              <c:f>'2026-10-02'!$M$335</c:f>
              <c:strCache>
                <c:ptCount val="1"/>
                <c:pt idx="0">
                  <c:v>TGZ</c:v>
                </c:pt>
              </c:strCache>
            </c:strRef>
          </c:tx>
          <c:spPr>
            <a:solidFill>
              <a:srgbClr val="255E91"/>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9E7E-504B-8C4E-CE51CCEFF24A}"/>
            </c:ext>
          </c:extLst>
        </c:ser>
        <c:ser>
          <c:idx val="12"/>
          <c:order val="12"/>
          <c:tx>
            <c:strRef>
              <c:f>'2026-10-02'!$N$335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'2026-10-02'!$N$336:$N$344</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C-9E7E-504B-8C4E-CE51CCEFF24A}"/>
            </c:ext>
          </c:extLst>
        </c:ser>
        <c:ser>
          <c:idx val="13"/>
          <c:order val="13"/>
          <c:tx>
            <c:strRef>
              <c:f>'2026-10-02'!$O$335</c:f>
              <c:strCache>
                <c:ptCount val="1"/>
                <c:pt idx="0">
                  <c:v>ANEPU</c:v>
                </c:pt>
              </c:strCache>
            </c:strRef>
          </c:tx>
          <c:spPr>
            <a:solidFill>
              <a:srgbClr val="548235"/>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9E7E-504B-8C4E-CE51CCEFF24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'2026-10-02'!$B$414:$B$422</c:f>
              <c:numCache>
                <c:formatCode>#,##0</c:formatCode>
                <c:ptCount val="9"/>
              </c:numCache>
            </c:numRef>
          </c:val>
          <c:extLst>
            <c:ext xmlns:c16="http://schemas.microsoft.com/office/drawing/2014/chart" uri="{C3380CC4-5D6E-409C-BE32-E72D297353CC}">
              <c16:uniqueId val="{00000000-0D7F-F840-A9C4-13B31921B60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'2026-10-02'!$C$414:$C$422</c:f>
              <c:numCache>
                <c:formatCode>#,##0</c:formatCode>
                <c:ptCount val="9"/>
              </c:numCache>
            </c:numRef>
          </c:val>
          <c:extLst>
            <c:ext xmlns:c16="http://schemas.microsoft.com/office/drawing/2014/chart" uri="{C3380CC4-5D6E-409C-BE32-E72D297353CC}">
              <c16:uniqueId val="{00000001-0D7F-F840-A9C4-13B31921B60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'2026-10-02'!$B$352:$B$360</c:f>
              <c:numCache>
                <c:formatCode>#,##0</c:formatCode>
                <c:ptCount val="9"/>
                <c:pt idx="0">
                  <c:v>12</c:v>
                </c:pt>
                <c:pt idx="1">
                  <c:v>15</c:v>
                </c:pt>
                <c:pt idx="2">
                  <c:v>18</c:v>
                </c:pt>
                <c:pt idx="3">
                  <c:v>19</c:v>
                </c:pt>
                <c:pt idx="4">
                  <c:v>18</c:v>
                </c:pt>
                <c:pt idx="5">
                  <c:v>18</c:v>
                </c:pt>
                <c:pt idx="6">
                  <c:v>17</c:v>
                </c:pt>
                <c:pt idx="7">
                  <c:v>15</c:v>
                </c:pt>
                <c:pt idx="8">
                  <c:v>4</c:v>
                </c:pt>
              </c:numCache>
            </c:numRef>
          </c:val>
          <c:extLst>
            <c:ext xmlns:c16="http://schemas.microsoft.com/office/drawing/2014/chart" uri="{C3380CC4-5D6E-409C-BE32-E72D297353CC}">
              <c16:uniqueId val="{00000000-057C-B946-8743-A8811A561B4F}"/>
            </c:ext>
          </c:extLst>
        </c:ser>
        <c:ser>
          <c:idx val="1"/>
          <c:order val="1"/>
          <c:tx>
            <c:strRef>
              <c:f>'2026-10-02'!$C$351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'2026-10-02'!$C$352:$C$360</c:f>
              <c:numCache>
                <c:formatCode>#,##0</c:formatCode>
                <c:ptCount val="9"/>
                <c:pt idx="0">
                  <c:v>1</c:v>
                </c:pt>
                <c:pt idx="1">
                  <c:v>1</c:v>
                </c:pt>
                <c:pt idx="2">
                  <c:v>0</c:v>
                </c:pt>
                <c:pt idx="3">
                  <c:v>1</c:v>
                </c:pt>
                <c:pt idx="4">
                  <c:v>3</c:v>
                </c:pt>
                <c:pt idx="5">
                  <c:v>6</c:v>
                </c:pt>
                <c:pt idx="6">
                  <c:v>4</c:v>
                </c:pt>
                <c:pt idx="7">
                  <c:v>0</c:v>
                </c:pt>
                <c:pt idx="8">
                  <c:v>0</c:v>
                </c:pt>
              </c:numCache>
            </c:numRef>
          </c:val>
          <c:extLst>
            <c:ext xmlns:c16="http://schemas.microsoft.com/office/drawing/2014/chart" uri="{C3380CC4-5D6E-409C-BE32-E72D297353CC}">
              <c16:uniqueId val="{00000001-057C-B946-8743-A8811A561B4F}"/>
            </c:ext>
          </c:extLst>
        </c:ser>
        <c:ser>
          <c:idx val="2"/>
          <c:order val="2"/>
          <c:tx>
            <c:strRef>
              <c:f>'2026-10-02'!$D$351</c:f>
              <c:strCache>
                <c:ptCount val="1"/>
                <c:pt idx="0">
                  <c:v>30L</c:v>
                </c:pt>
              </c:strCache>
            </c:strRef>
          </c:tx>
          <c:spPr>
            <a:solidFill>
              <a:schemeClr val="accent3"/>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57C-B946-8743-A8811A561B4F}"/>
            </c:ext>
          </c:extLst>
        </c:ser>
        <c:ser>
          <c:idx val="3"/>
          <c:order val="3"/>
          <c:tx>
            <c:strRef>
              <c:f>'2026-10-02'!$E$351</c:f>
              <c:strCache>
                <c:ptCount val="1"/>
                <c:pt idx="0">
                  <c:v>30R</c:v>
                </c:pt>
              </c:strCache>
            </c:strRef>
          </c:tx>
          <c:spPr>
            <a:solidFill>
              <a:schemeClr val="accent4"/>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57C-B946-8743-A8811A561B4F}"/>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Saturday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'2026-10-03'!$B$221:$B$229</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AB3F-9C4C-A55B-70726DC76EC0}"/>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AB3F-9C4C-A55B-70726DC76EC0}"/>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'2026-10-03'!$D$221:$D$229</c:f>
              <c:numCache>
                <c:formatCode>0</c:formatCode>
                <c:ptCount val="9"/>
                <c:pt idx="0">
                  <c:v>3</c:v>
                </c:pt>
                <c:pt idx="1">
                  <c:v>12</c:v>
                </c:pt>
                <c:pt idx="2">
                  <c:v>8</c:v>
                </c:pt>
                <c:pt idx="3">
                  <c:v>12</c:v>
                </c:pt>
                <c:pt idx="4">
                  <c:v>7</c:v>
                </c:pt>
                <c:pt idx="5">
                  <c:v>4</c:v>
                </c:pt>
                <c:pt idx="6">
                  <c:v>1</c:v>
                </c:pt>
                <c:pt idx="7">
                  <c:v>1</c:v>
                </c:pt>
                <c:pt idx="8">
                  <c:v>2</c:v>
                </c:pt>
              </c:numCache>
            </c:numRef>
          </c:val>
          <c:extLst>
            <c:ext xmlns:c16="http://schemas.microsoft.com/office/drawing/2014/chart" uri="{C3380CC4-5D6E-409C-BE32-E72D297353CC}">
              <c16:uniqueId val="{00000002-AB3F-9C4C-A55B-70726DC76EC0}"/>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'2026-10-03'!$E$221:$E$229</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3-AB3F-9C4C-A55B-70726DC76EC0}"/>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'2026-10-03'!$F$221:$F$229</c:f>
              <c:numCache>
                <c:formatCode>0</c:formatCode>
                <c:ptCount val="9"/>
                <c:pt idx="0">
                  <c:v>5</c:v>
                </c:pt>
                <c:pt idx="1">
                  <c:v>6</c:v>
                </c:pt>
                <c:pt idx="2">
                  <c:v>9</c:v>
                </c:pt>
                <c:pt idx="3">
                  <c:v>9</c:v>
                </c:pt>
                <c:pt idx="4">
                  <c:v>5</c:v>
                </c:pt>
                <c:pt idx="5">
                  <c:v>10</c:v>
                </c:pt>
                <c:pt idx="6">
                  <c:v>3</c:v>
                </c:pt>
                <c:pt idx="7">
                  <c:v>4</c:v>
                </c:pt>
                <c:pt idx="8">
                  <c:v>4</c:v>
                </c:pt>
              </c:numCache>
            </c:numRef>
          </c:val>
          <c:extLst>
            <c:ext xmlns:c16="http://schemas.microsoft.com/office/drawing/2014/chart" uri="{C3380CC4-5D6E-409C-BE32-E72D297353CC}">
              <c16:uniqueId val="{00000004-AB3F-9C4C-A55B-70726DC76EC0}"/>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'2026-10-03'!$G$221:$G$229</c:f>
              <c:numCache>
                <c:formatCode>0</c:formatCode>
                <c:ptCount val="9"/>
                <c:pt idx="0">
                  <c:v>2</c:v>
                </c:pt>
                <c:pt idx="1">
                  <c:v>4</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5-AB3F-9C4C-A55B-70726DC76EC0}"/>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'2026-10-03'!$H$221:$H$229</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6-AB3F-9C4C-A55B-70726DC76EC0}"/>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Saturday Oct 3,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'2026-10-03'!$B$299:$B$307</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0-F78F-3541-9C87-94259CB92687}"/>
            </c:ext>
          </c:extLst>
        </c:ser>
        <c:ser>
          <c:idx val="1"/>
          <c:order val="1"/>
          <c:tx>
            <c:strRef>
              <c:f>'2026-10-03'!$C$298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'2026-10-03'!$C$299:$C$307</c:f>
              <c:numCache>
                <c:formatCode>#,##0</c:formatCode>
                <c:ptCount val="9"/>
                <c:pt idx="0">
                  <c:v>1</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F78F-3541-9C87-94259CB92687}"/>
            </c:ext>
          </c:extLst>
        </c:ser>
        <c:ser>
          <c:idx val="2"/>
          <c:order val="2"/>
          <c:tx>
            <c:strRef>
              <c:f>'2026-10-03'!$D$298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'2026-10-03'!$D$299:$D$307</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2-F78F-3541-9C87-94259CB92687}"/>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Saturday Oct 3,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'2026-10-03'!$B$336:$B$344</c:f>
              <c:numCache>
                <c:formatCode>#,##0</c:formatCode>
                <c:ptCount val="9"/>
                <c:pt idx="0">
                  <c:v>2</c:v>
                </c:pt>
                <c:pt idx="1">
                  <c:v>0</c:v>
                </c:pt>
                <c:pt idx="2">
                  <c:v>2</c:v>
                </c:pt>
                <c:pt idx="3">
                  <c:v>2</c:v>
                </c:pt>
                <c:pt idx="4">
                  <c:v>0</c:v>
                </c:pt>
                <c:pt idx="5">
                  <c:v>2</c:v>
                </c:pt>
                <c:pt idx="6">
                  <c:v>0</c:v>
                </c:pt>
                <c:pt idx="7">
                  <c:v>0</c:v>
                </c:pt>
                <c:pt idx="8">
                  <c:v>0</c:v>
                </c:pt>
              </c:numCache>
            </c:numRef>
          </c:val>
          <c:extLst>
            <c:ext xmlns:c16="http://schemas.microsoft.com/office/drawing/2014/chart" uri="{C3380CC4-5D6E-409C-BE32-E72D297353CC}">
              <c16:uniqueId val="{00000000-3D3E-9F48-A2F9-1CF3D14AAE88}"/>
            </c:ext>
          </c:extLst>
        </c:ser>
        <c:ser>
          <c:idx val="1"/>
          <c:order val="1"/>
          <c:tx>
            <c:strRef>
              <c:f>'2026-10-03'!$C$335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'2026-10-03'!$C$336:$C$344</c:f>
              <c:numCache>
                <c:formatCode>#,##0</c:formatCode>
                <c:ptCount val="9"/>
                <c:pt idx="0">
                  <c:v>1</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3D3E-9F48-A2F9-1CF3D14AAE88}"/>
            </c:ext>
          </c:extLst>
        </c:ser>
        <c:ser>
          <c:idx val="2"/>
          <c:order val="2"/>
          <c:tx>
            <c:strRef>
              <c:f>'2026-10-03'!$D$335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'2026-10-03'!$D$336:$D$344</c:f>
              <c:numCache>
                <c:formatCode>#,##0</c:formatCode>
                <c:ptCount val="9"/>
                <c:pt idx="0">
                  <c:v>3</c:v>
                </c:pt>
                <c:pt idx="1">
                  <c:v>1</c:v>
                </c:pt>
                <c:pt idx="2">
                  <c:v>1</c:v>
                </c:pt>
                <c:pt idx="3">
                  <c:v>0</c:v>
                </c:pt>
                <c:pt idx="4">
                  <c:v>1</c:v>
                </c:pt>
                <c:pt idx="5">
                  <c:v>0</c:v>
                </c:pt>
                <c:pt idx="6">
                  <c:v>2</c:v>
                </c:pt>
                <c:pt idx="7">
                  <c:v>2</c:v>
                </c:pt>
                <c:pt idx="8">
                  <c:v>0</c:v>
                </c:pt>
              </c:numCache>
            </c:numRef>
          </c:val>
          <c:extLst>
            <c:ext xmlns:c16="http://schemas.microsoft.com/office/drawing/2014/chart" uri="{C3380CC4-5D6E-409C-BE32-E72D297353CC}">
              <c16:uniqueId val="{00000002-3D3E-9F48-A2F9-1CF3D14AAE88}"/>
            </c:ext>
          </c:extLst>
        </c:ser>
        <c:ser>
          <c:idx val="3"/>
          <c:order val="3"/>
          <c:tx>
            <c:strRef>
              <c:f>'2026-10-03'!$E$335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'2026-10-03'!$E$336:$E$344</c:f>
              <c:numCache>
                <c:formatCode>#,##0</c:formatCode>
                <c:ptCount val="9"/>
                <c:pt idx="0">
                  <c:v>2</c:v>
                </c:pt>
                <c:pt idx="1">
                  <c:v>8</c:v>
                </c:pt>
                <c:pt idx="2">
                  <c:v>0</c:v>
                </c:pt>
                <c:pt idx="3">
                  <c:v>2</c:v>
                </c:pt>
                <c:pt idx="4">
                  <c:v>0</c:v>
                </c:pt>
                <c:pt idx="5">
                  <c:v>0</c:v>
                </c:pt>
                <c:pt idx="6">
                  <c:v>0</c:v>
                </c:pt>
                <c:pt idx="7">
                  <c:v>0</c:v>
                </c:pt>
                <c:pt idx="8">
                  <c:v>0</c:v>
                </c:pt>
              </c:numCache>
            </c:numRef>
          </c:val>
          <c:extLst>
            <c:ext xmlns:c16="http://schemas.microsoft.com/office/drawing/2014/chart" uri="{C3380CC4-5D6E-409C-BE32-E72D297353CC}">
              <c16:uniqueId val="{00000003-3D3E-9F48-A2F9-1CF3D14AAE88}"/>
            </c:ext>
          </c:extLst>
        </c:ser>
        <c:ser>
          <c:idx val="4"/>
          <c:order val="4"/>
          <c:tx>
            <c:strRef>
              <c:f>'2026-10-03'!$F$335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'2026-10-03'!$F$336:$F$344</c:f>
              <c:numCache>
                <c:formatCode>#,##0</c:formatCode>
                <c:ptCount val="9"/>
                <c:pt idx="0">
                  <c:v>2</c:v>
                </c:pt>
                <c:pt idx="1">
                  <c:v>5</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4-3D3E-9F48-A2F9-1CF3D14AAE88}"/>
            </c:ext>
          </c:extLst>
        </c:ser>
        <c:ser>
          <c:idx val="5"/>
          <c:order val="5"/>
          <c:tx>
            <c:strRef>
              <c:f>'2026-10-03'!$G$335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'2026-10-03'!$G$336:$G$344</c:f>
              <c:numCache>
                <c:formatCode>#,##0</c:formatCode>
                <c:ptCount val="9"/>
                <c:pt idx="0">
                  <c:v>0</c:v>
                </c:pt>
                <c:pt idx="1">
                  <c:v>2</c:v>
                </c:pt>
                <c:pt idx="2">
                  <c:v>1</c:v>
                </c:pt>
                <c:pt idx="3">
                  <c:v>0</c:v>
                </c:pt>
                <c:pt idx="4">
                  <c:v>2</c:v>
                </c:pt>
                <c:pt idx="5">
                  <c:v>4</c:v>
                </c:pt>
                <c:pt idx="6">
                  <c:v>0</c:v>
                </c:pt>
                <c:pt idx="7">
                  <c:v>0</c:v>
                </c:pt>
                <c:pt idx="8">
                  <c:v>0</c:v>
                </c:pt>
              </c:numCache>
            </c:numRef>
          </c:val>
          <c:extLst>
            <c:ext xmlns:c16="http://schemas.microsoft.com/office/drawing/2014/chart" uri="{C3380CC4-5D6E-409C-BE32-E72D297353CC}">
              <c16:uniqueId val="{00000005-3D3E-9F48-A2F9-1CF3D14AAE88}"/>
            </c:ext>
          </c:extLst>
        </c:ser>
        <c:ser>
          <c:idx val="6"/>
          <c:order val="6"/>
          <c:tx>
            <c:strRef>
              <c:f>'2026-10-03'!$H$335</c:f>
              <c:strCache>
                <c:ptCount val="1"/>
                <c:pt idx="0">
                  <c:v>VSA</c:v>
                </c:pt>
              </c:strCache>
            </c:strRef>
          </c:tx>
          <c:spPr>
            <a:solidFill>
              <a:srgbClr val="264478"/>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3D3E-9F48-A2F9-1CF3D14AAE88}"/>
            </c:ext>
          </c:extLst>
        </c:ser>
        <c:ser>
          <c:idx val="7"/>
          <c:order val="7"/>
          <c:tx>
            <c:strRef>
              <c:f>'2026-10-03'!$I$335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'2026-10-03'!$I$336:$I$344</c:f>
              <c:numCache>
                <c:formatCode>#,##0</c:formatCode>
                <c:ptCount val="9"/>
                <c:pt idx="0">
                  <c:v>2</c:v>
                </c:pt>
                <c:pt idx="1">
                  <c:v>0</c:v>
                </c:pt>
                <c:pt idx="2">
                  <c:v>1</c:v>
                </c:pt>
                <c:pt idx="3">
                  <c:v>1</c:v>
                </c:pt>
                <c:pt idx="4">
                  <c:v>1</c:v>
                </c:pt>
                <c:pt idx="5">
                  <c:v>1</c:v>
                </c:pt>
                <c:pt idx="6">
                  <c:v>1</c:v>
                </c:pt>
                <c:pt idx="7">
                  <c:v>2</c:v>
                </c:pt>
                <c:pt idx="8">
                  <c:v>1</c:v>
                </c:pt>
              </c:numCache>
            </c:numRef>
          </c:val>
          <c:extLst>
            <c:ext xmlns:c16="http://schemas.microsoft.com/office/drawing/2014/chart" uri="{C3380CC4-5D6E-409C-BE32-E72D297353CC}">
              <c16:uniqueId val="{00000007-3D3E-9F48-A2F9-1CF3D14AAE88}"/>
            </c:ext>
          </c:extLst>
        </c:ser>
        <c:ser>
          <c:idx val="8"/>
          <c:order val="8"/>
          <c:tx>
            <c:strRef>
              <c:f>'2026-10-03'!$J$335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'2026-10-03'!$J$336:$J$344</c:f>
              <c:numCache>
                <c:formatCode>#,##0</c:formatCode>
                <c:ptCount val="9"/>
                <c:pt idx="0">
                  <c:v>1</c:v>
                </c:pt>
                <c:pt idx="1">
                  <c:v>2</c:v>
                </c:pt>
                <c:pt idx="2">
                  <c:v>3</c:v>
                </c:pt>
                <c:pt idx="3">
                  <c:v>4</c:v>
                </c:pt>
                <c:pt idx="4">
                  <c:v>2</c:v>
                </c:pt>
                <c:pt idx="5">
                  <c:v>3</c:v>
                </c:pt>
                <c:pt idx="6">
                  <c:v>2</c:v>
                </c:pt>
                <c:pt idx="7">
                  <c:v>2</c:v>
                </c:pt>
                <c:pt idx="8">
                  <c:v>3</c:v>
                </c:pt>
              </c:numCache>
            </c:numRef>
          </c:val>
          <c:extLst>
            <c:ext xmlns:c16="http://schemas.microsoft.com/office/drawing/2014/chart" uri="{C3380CC4-5D6E-409C-BE32-E72D297353CC}">
              <c16:uniqueId val="{00000008-3D3E-9F48-A2F9-1CF3D14AAE88}"/>
            </c:ext>
          </c:extLst>
        </c:ser>
        <c:ser>
          <c:idx val="9"/>
          <c:order val="9"/>
          <c:tx>
            <c:strRef>
              <c:f>'2026-10-03'!$K$335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'2026-10-03'!$K$336:$K$344</c:f>
              <c:numCache>
                <c:formatCode>#,##0</c:formatCode>
                <c:ptCount val="9"/>
                <c:pt idx="0">
                  <c:v>0</c:v>
                </c:pt>
                <c:pt idx="1">
                  <c:v>1</c:v>
                </c:pt>
                <c:pt idx="2">
                  <c:v>2</c:v>
                </c:pt>
                <c:pt idx="3">
                  <c:v>2</c:v>
                </c:pt>
                <c:pt idx="4">
                  <c:v>2</c:v>
                </c:pt>
                <c:pt idx="5">
                  <c:v>1</c:v>
                </c:pt>
                <c:pt idx="6">
                  <c:v>0</c:v>
                </c:pt>
                <c:pt idx="7">
                  <c:v>0</c:v>
                </c:pt>
                <c:pt idx="8">
                  <c:v>0</c:v>
                </c:pt>
              </c:numCache>
            </c:numRef>
          </c:val>
          <c:extLst>
            <c:ext xmlns:c16="http://schemas.microsoft.com/office/drawing/2014/chart" uri="{C3380CC4-5D6E-409C-BE32-E72D297353CC}">
              <c16:uniqueId val="{00000009-3D3E-9F48-A2F9-1CF3D14AAE88}"/>
            </c:ext>
          </c:extLst>
        </c:ser>
        <c:ser>
          <c:idx val="10"/>
          <c:order val="10"/>
          <c:tx>
            <c:strRef>
              <c:f>'2026-10-03'!$L$335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3D3E-9F48-A2F9-1CF3D14AAE88}"/>
            </c:ext>
          </c:extLst>
        </c:ser>
        <c:ser>
          <c:idx val="11"/>
          <c:order val="11"/>
          <c:tx>
            <c:strRef>
              <c:f>'2026-10-03'!$M$335</c:f>
              <c:strCache>
                <c:ptCount val="1"/>
                <c:pt idx="0">
                  <c:v>TGZ</c:v>
                </c:pt>
              </c:strCache>
            </c:strRef>
          </c:tx>
          <c:spPr>
            <a:solidFill>
              <a:srgbClr val="255E91"/>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3D3E-9F48-A2F9-1CF3D14AAE88}"/>
            </c:ext>
          </c:extLst>
        </c:ser>
        <c:ser>
          <c:idx val="12"/>
          <c:order val="12"/>
          <c:tx>
            <c:strRef>
              <c:f>'2026-10-03'!$N$335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3D3E-9F48-A2F9-1CF3D14AAE88}"/>
            </c:ext>
          </c:extLst>
        </c:ser>
        <c:ser>
          <c:idx val="13"/>
          <c:order val="13"/>
          <c:tx>
            <c:strRef>
              <c:f>'2026-10-03'!$O$335</c:f>
              <c:strCache>
                <c:ptCount val="1"/>
                <c:pt idx="0">
                  <c:v>ANEPU</c:v>
                </c:pt>
              </c:strCache>
            </c:strRef>
          </c:tx>
          <c:spPr>
            <a:solidFill>
              <a:srgbClr val="548235"/>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3D3E-9F48-A2F9-1CF3D14AAE8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'2026-10-03'!$B$414:$B$422</c:f>
              <c:numCache>
                <c:formatCode>#,##0</c:formatCode>
                <c:ptCount val="9"/>
              </c:numCache>
            </c:numRef>
          </c:val>
          <c:extLst>
            <c:ext xmlns:c16="http://schemas.microsoft.com/office/drawing/2014/chart" uri="{C3380CC4-5D6E-409C-BE32-E72D297353CC}">
              <c16:uniqueId val="{00000000-F1DF-4243-BA19-0C48F0F4EAE5}"/>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'2026-10-03'!$C$414:$C$422</c:f>
              <c:numCache>
                <c:formatCode>#,##0</c:formatCode>
                <c:ptCount val="9"/>
              </c:numCache>
            </c:numRef>
          </c:val>
          <c:extLst>
            <c:ext xmlns:c16="http://schemas.microsoft.com/office/drawing/2014/chart" uri="{C3380CC4-5D6E-409C-BE32-E72D297353CC}">
              <c16:uniqueId val="{00000001-F1DF-4243-BA19-0C48F0F4EAE5}"/>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'2026-10-03'!$B$352:$B$360</c:f>
              <c:numCache>
                <c:formatCode>#,##0</c:formatCode>
                <c:ptCount val="9"/>
                <c:pt idx="0">
                  <c:v>10</c:v>
                </c:pt>
                <c:pt idx="1">
                  <c:v>14</c:v>
                </c:pt>
                <c:pt idx="2">
                  <c:v>27</c:v>
                </c:pt>
                <c:pt idx="3">
                  <c:v>21</c:v>
                </c:pt>
                <c:pt idx="4">
                  <c:v>18</c:v>
                </c:pt>
                <c:pt idx="5">
                  <c:v>17</c:v>
                </c:pt>
                <c:pt idx="6">
                  <c:v>9</c:v>
                </c:pt>
                <c:pt idx="7">
                  <c:v>9</c:v>
                </c:pt>
                <c:pt idx="8">
                  <c:v>8</c:v>
                </c:pt>
              </c:numCache>
            </c:numRef>
          </c:val>
          <c:extLst>
            <c:ext xmlns:c16="http://schemas.microsoft.com/office/drawing/2014/chart" uri="{C3380CC4-5D6E-409C-BE32-E72D297353CC}">
              <c16:uniqueId val="{00000000-2808-5644-B2FE-CD6367734EE1}"/>
            </c:ext>
          </c:extLst>
        </c:ser>
        <c:ser>
          <c:idx val="1"/>
          <c:order val="1"/>
          <c:tx>
            <c:strRef>
              <c:f>'2026-10-03'!$C$351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'2026-10-03'!$C$352:$C$360</c:f>
              <c:numCache>
                <c:formatCode>#,##0</c:formatCode>
                <c:ptCount val="9"/>
                <c:pt idx="0">
                  <c:v>4</c:v>
                </c:pt>
                <c:pt idx="1">
                  <c:v>5</c:v>
                </c:pt>
                <c:pt idx="2">
                  <c:v>0</c:v>
                </c:pt>
                <c:pt idx="3">
                  <c:v>2</c:v>
                </c:pt>
                <c:pt idx="4">
                  <c:v>1</c:v>
                </c:pt>
                <c:pt idx="5">
                  <c:v>0</c:v>
                </c:pt>
                <c:pt idx="6">
                  <c:v>2</c:v>
                </c:pt>
                <c:pt idx="7">
                  <c:v>0</c:v>
                </c:pt>
                <c:pt idx="8">
                  <c:v>1</c:v>
                </c:pt>
              </c:numCache>
            </c:numRef>
          </c:val>
          <c:extLst>
            <c:ext xmlns:c16="http://schemas.microsoft.com/office/drawing/2014/chart" uri="{C3380CC4-5D6E-409C-BE32-E72D297353CC}">
              <c16:uniqueId val="{00000001-2808-5644-B2FE-CD6367734EE1}"/>
            </c:ext>
          </c:extLst>
        </c:ser>
        <c:ser>
          <c:idx val="2"/>
          <c:order val="2"/>
          <c:tx>
            <c:strRef>
              <c:f>'2026-10-03'!$D$351</c:f>
              <c:strCache>
                <c:ptCount val="1"/>
                <c:pt idx="0">
                  <c:v>30L</c:v>
                </c:pt>
              </c:strCache>
            </c:strRef>
          </c:tx>
          <c:spPr>
            <a:solidFill>
              <a:schemeClr val="accent3"/>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808-5644-B2FE-CD6367734EE1}"/>
            </c:ext>
          </c:extLst>
        </c:ser>
        <c:ser>
          <c:idx val="3"/>
          <c:order val="3"/>
          <c:tx>
            <c:strRef>
              <c:f>'2026-10-03'!$E$351</c:f>
              <c:strCache>
                <c:ptCount val="1"/>
                <c:pt idx="0">
                  <c:v>30R</c:v>
                </c:pt>
              </c:strCache>
            </c:strRef>
          </c:tx>
          <c:spPr>
            <a:solidFill>
              <a:schemeClr val="accent4"/>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2808-5644-B2FE-CD6367734EE1}"/>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38D1-DD40-B967-8F2D07764CC9}"/>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38D1-DD40-B967-8F2D07764CC9}"/>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'2026-10-04'!$D$221:$D$229</c:f>
              <c:numCache>
                <c:formatCode>0</c:formatCode>
                <c:ptCount val="9"/>
                <c:pt idx="0">
                  <c:v>4</c:v>
                </c:pt>
                <c:pt idx="1">
                  <c:v>11</c:v>
                </c:pt>
                <c:pt idx="2">
                  <c:v>7</c:v>
                </c:pt>
                <c:pt idx="3">
                  <c:v>9</c:v>
                </c:pt>
                <c:pt idx="4">
                  <c:v>6</c:v>
                </c:pt>
                <c:pt idx="5">
                  <c:v>8</c:v>
                </c:pt>
                <c:pt idx="6">
                  <c:v>0</c:v>
                </c:pt>
                <c:pt idx="7">
                  <c:v>0</c:v>
                </c:pt>
                <c:pt idx="8">
                  <c:v>3</c:v>
                </c:pt>
              </c:numCache>
            </c:numRef>
          </c:val>
          <c:extLst>
            <c:ext xmlns:c16="http://schemas.microsoft.com/office/drawing/2014/chart" uri="{C3380CC4-5D6E-409C-BE32-E72D297353CC}">
              <c16:uniqueId val="{00000002-38D1-DD40-B967-8F2D07764CC9}"/>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'2026-10-04'!$E$221:$E$229</c:f>
              <c:numCache>
                <c:formatCode>0</c:formatCode>
                <c:ptCount val="9"/>
                <c:pt idx="0">
                  <c:v>12</c:v>
                </c:pt>
                <c:pt idx="1">
                  <c:v>11</c:v>
                </c:pt>
                <c:pt idx="2">
                  <c:v>8</c:v>
                </c:pt>
                <c:pt idx="3">
                  <c:v>12</c:v>
                </c:pt>
                <c:pt idx="4">
                  <c:v>12</c:v>
                </c:pt>
                <c:pt idx="5">
                  <c:v>9</c:v>
                </c:pt>
                <c:pt idx="6">
                  <c:v>5</c:v>
                </c:pt>
                <c:pt idx="7">
                  <c:v>5</c:v>
                </c:pt>
                <c:pt idx="8">
                  <c:v>3</c:v>
                </c:pt>
              </c:numCache>
            </c:numRef>
          </c:val>
          <c:extLst>
            <c:ext xmlns:c16="http://schemas.microsoft.com/office/drawing/2014/chart" uri="{C3380CC4-5D6E-409C-BE32-E72D297353CC}">
              <c16:uniqueId val="{00000003-38D1-DD40-B967-8F2D07764CC9}"/>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'2026-10-04'!$F$221:$F$229</c:f>
              <c:numCache>
                <c:formatCode>0</c:formatCode>
                <c:ptCount val="9"/>
                <c:pt idx="0">
                  <c:v>9</c:v>
                </c:pt>
                <c:pt idx="1">
                  <c:v>6</c:v>
                </c:pt>
                <c:pt idx="2">
                  <c:v>7</c:v>
                </c:pt>
                <c:pt idx="3">
                  <c:v>6</c:v>
                </c:pt>
                <c:pt idx="4">
                  <c:v>9</c:v>
                </c:pt>
                <c:pt idx="5">
                  <c:v>5</c:v>
                </c:pt>
                <c:pt idx="6">
                  <c:v>4</c:v>
                </c:pt>
                <c:pt idx="7">
                  <c:v>3</c:v>
                </c:pt>
                <c:pt idx="8">
                  <c:v>2</c:v>
                </c:pt>
              </c:numCache>
            </c:numRef>
          </c:val>
          <c:extLst>
            <c:ext xmlns:c16="http://schemas.microsoft.com/office/drawing/2014/chart" uri="{C3380CC4-5D6E-409C-BE32-E72D297353CC}">
              <c16:uniqueId val="{00000004-38D1-DD40-B967-8F2D07764CC9}"/>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'2026-10-04'!$G$221:$G$229</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5-38D1-DD40-B967-8F2D07764CC9}"/>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'2026-10-04'!$H$221:$H$229</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6-38D1-DD40-B967-8F2D07764CC9}"/>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'2026-10-04'!$B$299:$B$307</c:f>
              <c:numCache>
                <c:formatCode>#,##0</c:formatCode>
                <c:ptCount val="9"/>
                <c:pt idx="0">
                  <c:v>12</c:v>
                </c:pt>
                <c:pt idx="1">
                  <c:v>11</c:v>
                </c:pt>
                <c:pt idx="2">
                  <c:v>8</c:v>
                </c:pt>
                <c:pt idx="3">
                  <c:v>12</c:v>
                </c:pt>
                <c:pt idx="4">
                  <c:v>12</c:v>
                </c:pt>
                <c:pt idx="5">
                  <c:v>9</c:v>
                </c:pt>
                <c:pt idx="6">
                  <c:v>5</c:v>
                </c:pt>
                <c:pt idx="7">
                  <c:v>5</c:v>
                </c:pt>
                <c:pt idx="8">
                  <c:v>3</c:v>
                </c:pt>
              </c:numCache>
            </c:numRef>
          </c:val>
          <c:extLst>
            <c:ext xmlns:c16="http://schemas.microsoft.com/office/drawing/2014/chart" uri="{C3380CC4-5D6E-409C-BE32-E72D297353CC}">
              <c16:uniqueId val="{00000000-AE50-2645-9628-EE95A557F9AF}"/>
            </c:ext>
          </c:extLst>
        </c:ser>
        <c:ser>
          <c:idx val="1"/>
          <c:order val="1"/>
          <c:tx>
            <c:strRef>
              <c:f>'2026-10-04'!$C$298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'2026-10-04'!$C$299:$C$307</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E50-2645-9628-EE95A557F9AF}"/>
            </c:ext>
          </c:extLst>
        </c:ser>
        <c:ser>
          <c:idx val="2"/>
          <c:order val="2"/>
          <c:tx>
            <c:strRef>
              <c:f>'2026-10-04'!$D$298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'2026-10-04'!$D$299:$D$307</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2-AE50-2645-9628-EE95A557F9AF}"/>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'2026-10-04'!$B$336:$B$344</c:f>
              <c:numCache>
                <c:formatCode>#,##0</c:formatCode>
                <c:ptCount val="9"/>
                <c:pt idx="0">
                  <c:v>0</c:v>
                </c:pt>
                <c:pt idx="1">
                  <c:v>0</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0-AF79-9E41-8138-47FB5681BAEA}"/>
            </c:ext>
          </c:extLst>
        </c:ser>
        <c:ser>
          <c:idx val="1"/>
          <c:order val="1"/>
          <c:tx>
            <c:strRef>
              <c:f>'2026-10-04'!$C$335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'2026-10-04'!$C$336:$C$344</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F79-9E41-8138-47FB5681BAEA}"/>
            </c:ext>
          </c:extLst>
        </c:ser>
        <c:ser>
          <c:idx val="2"/>
          <c:order val="2"/>
          <c:tx>
            <c:strRef>
              <c:f>'2026-10-04'!$D$335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'2026-10-04'!$D$336:$D$344</c:f>
              <c:numCache>
                <c:formatCode>#,##0</c:formatCode>
                <c:ptCount val="9"/>
                <c:pt idx="0">
                  <c:v>3</c:v>
                </c:pt>
                <c:pt idx="1">
                  <c:v>0</c:v>
                </c:pt>
                <c:pt idx="2">
                  <c:v>2</c:v>
                </c:pt>
                <c:pt idx="3">
                  <c:v>1</c:v>
                </c:pt>
                <c:pt idx="4">
                  <c:v>1</c:v>
                </c:pt>
                <c:pt idx="5">
                  <c:v>3</c:v>
                </c:pt>
                <c:pt idx="6">
                  <c:v>0</c:v>
                </c:pt>
                <c:pt idx="7">
                  <c:v>2</c:v>
                </c:pt>
                <c:pt idx="8">
                  <c:v>1</c:v>
                </c:pt>
              </c:numCache>
            </c:numRef>
          </c:val>
          <c:extLst>
            <c:ext xmlns:c16="http://schemas.microsoft.com/office/drawing/2014/chart" uri="{C3380CC4-5D6E-409C-BE32-E72D297353CC}">
              <c16:uniqueId val="{00000002-AF79-9E41-8138-47FB5681BAEA}"/>
            </c:ext>
          </c:extLst>
        </c:ser>
        <c:ser>
          <c:idx val="3"/>
          <c:order val="3"/>
          <c:tx>
            <c:strRef>
              <c:f>'2026-10-04'!$E$335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'2026-10-04'!$E$336:$E$344</c:f>
              <c:numCache>
                <c:formatCode>#,##0</c:formatCode>
                <c:ptCount val="9"/>
                <c:pt idx="0">
                  <c:v>2</c:v>
                </c:pt>
                <c:pt idx="1">
                  <c:v>0</c:v>
                </c:pt>
                <c:pt idx="2">
                  <c:v>3</c:v>
                </c:pt>
                <c:pt idx="3">
                  <c:v>0</c:v>
                </c:pt>
                <c:pt idx="4">
                  <c:v>0</c:v>
                </c:pt>
                <c:pt idx="5">
                  <c:v>0</c:v>
                </c:pt>
                <c:pt idx="6">
                  <c:v>0</c:v>
                </c:pt>
                <c:pt idx="7">
                  <c:v>0</c:v>
                </c:pt>
                <c:pt idx="8">
                  <c:v>0</c:v>
                </c:pt>
              </c:numCache>
            </c:numRef>
          </c:val>
          <c:extLst>
            <c:ext xmlns:c16="http://schemas.microsoft.com/office/drawing/2014/chart" uri="{C3380CC4-5D6E-409C-BE32-E72D297353CC}">
              <c16:uniqueId val="{00000003-AF79-9E41-8138-47FB5681BAEA}"/>
            </c:ext>
          </c:extLst>
        </c:ser>
        <c:ser>
          <c:idx val="4"/>
          <c:order val="4"/>
          <c:tx>
            <c:strRef>
              <c:f>'2026-10-04'!$F$335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'2026-10-04'!$F$336:$F$344</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4-AF79-9E41-8138-47FB5681BAEA}"/>
            </c:ext>
          </c:extLst>
        </c:ser>
        <c:ser>
          <c:idx val="5"/>
          <c:order val="5"/>
          <c:tx>
            <c:strRef>
              <c:f>'2026-10-04'!$G$335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'2026-10-04'!$G$336:$G$344</c:f>
              <c:numCache>
                <c:formatCode>#,##0</c:formatCode>
                <c:ptCount val="9"/>
                <c:pt idx="0">
                  <c:v>0</c:v>
                </c:pt>
                <c:pt idx="1">
                  <c:v>0</c:v>
                </c:pt>
                <c:pt idx="2">
                  <c:v>1</c:v>
                </c:pt>
                <c:pt idx="3">
                  <c:v>0</c:v>
                </c:pt>
                <c:pt idx="4">
                  <c:v>0</c:v>
                </c:pt>
                <c:pt idx="5">
                  <c:v>0</c:v>
                </c:pt>
                <c:pt idx="6">
                  <c:v>2</c:v>
                </c:pt>
                <c:pt idx="7">
                  <c:v>0</c:v>
                </c:pt>
                <c:pt idx="8">
                  <c:v>0</c:v>
                </c:pt>
              </c:numCache>
            </c:numRef>
          </c:val>
          <c:extLst>
            <c:ext xmlns:c16="http://schemas.microsoft.com/office/drawing/2014/chart" uri="{C3380CC4-5D6E-409C-BE32-E72D297353CC}">
              <c16:uniqueId val="{00000005-AF79-9E41-8138-47FB5681BAEA}"/>
            </c:ext>
          </c:extLst>
        </c:ser>
        <c:ser>
          <c:idx val="6"/>
          <c:order val="6"/>
          <c:tx>
            <c:strRef>
              <c:f>'2026-10-04'!$H$335</c:f>
              <c:strCache>
                <c:ptCount val="1"/>
                <c:pt idx="0">
                  <c:v>VSA</c:v>
                </c:pt>
              </c:strCache>
            </c:strRef>
          </c:tx>
          <c:spPr>
            <a:solidFill>
              <a:srgbClr val="264478"/>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F79-9E41-8138-47FB5681BAEA}"/>
            </c:ext>
          </c:extLst>
        </c:ser>
        <c:ser>
          <c:idx val="7"/>
          <c:order val="7"/>
          <c:tx>
            <c:strRef>
              <c:f>'2026-10-04'!$I$335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'2026-10-04'!$I$336:$I$344</c:f>
              <c:numCache>
                <c:formatCode>#,##0</c:formatCode>
                <c:ptCount val="9"/>
                <c:pt idx="0">
                  <c:v>3</c:v>
                </c:pt>
                <c:pt idx="1">
                  <c:v>1</c:v>
                </c:pt>
                <c:pt idx="2">
                  <c:v>1</c:v>
                </c:pt>
                <c:pt idx="3">
                  <c:v>0</c:v>
                </c:pt>
                <c:pt idx="4">
                  <c:v>3</c:v>
                </c:pt>
                <c:pt idx="5">
                  <c:v>1</c:v>
                </c:pt>
                <c:pt idx="6">
                  <c:v>0</c:v>
                </c:pt>
                <c:pt idx="7">
                  <c:v>1</c:v>
                </c:pt>
                <c:pt idx="8">
                  <c:v>1</c:v>
                </c:pt>
              </c:numCache>
            </c:numRef>
          </c:val>
          <c:extLst>
            <c:ext xmlns:c16="http://schemas.microsoft.com/office/drawing/2014/chart" uri="{C3380CC4-5D6E-409C-BE32-E72D297353CC}">
              <c16:uniqueId val="{00000007-AF79-9E41-8138-47FB5681BAEA}"/>
            </c:ext>
          </c:extLst>
        </c:ser>
        <c:ser>
          <c:idx val="8"/>
          <c:order val="8"/>
          <c:tx>
            <c:strRef>
              <c:f>'2026-10-04'!$J$335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'2026-10-04'!$J$336:$J$344</c:f>
              <c:numCache>
                <c:formatCode>#,##0</c:formatCode>
                <c:ptCount val="9"/>
                <c:pt idx="0">
                  <c:v>3</c:v>
                </c:pt>
                <c:pt idx="1">
                  <c:v>3</c:v>
                </c:pt>
                <c:pt idx="2">
                  <c:v>1</c:v>
                </c:pt>
                <c:pt idx="3">
                  <c:v>3</c:v>
                </c:pt>
                <c:pt idx="4">
                  <c:v>3</c:v>
                </c:pt>
                <c:pt idx="5">
                  <c:v>1</c:v>
                </c:pt>
                <c:pt idx="6">
                  <c:v>2</c:v>
                </c:pt>
                <c:pt idx="7">
                  <c:v>2</c:v>
                </c:pt>
                <c:pt idx="8">
                  <c:v>1</c:v>
                </c:pt>
              </c:numCache>
            </c:numRef>
          </c:val>
          <c:extLst>
            <c:ext xmlns:c16="http://schemas.microsoft.com/office/drawing/2014/chart" uri="{C3380CC4-5D6E-409C-BE32-E72D297353CC}">
              <c16:uniqueId val="{00000008-AF79-9E41-8138-47FB5681BAEA}"/>
            </c:ext>
          </c:extLst>
        </c:ser>
        <c:ser>
          <c:idx val="9"/>
          <c:order val="9"/>
          <c:tx>
            <c:strRef>
              <c:f>'2026-10-04'!$K$335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'2026-10-04'!$K$336:$K$344</c:f>
              <c:numCache>
                <c:formatCode>#,##0</c:formatCode>
                <c:ptCount val="9"/>
                <c:pt idx="0">
                  <c:v>0</c:v>
                </c:pt>
                <c:pt idx="1">
                  <c:v>0</c:v>
                </c:pt>
                <c:pt idx="2">
                  <c:v>1</c:v>
                </c:pt>
                <c:pt idx="3">
                  <c:v>2</c:v>
                </c:pt>
                <c:pt idx="4">
                  <c:v>0</c:v>
                </c:pt>
                <c:pt idx="5">
                  <c:v>0</c:v>
                </c:pt>
                <c:pt idx="6">
                  <c:v>0</c:v>
                </c:pt>
                <c:pt idx="7">
                  <c:v>1</c:v>
                </c:pt>
                <c:pt idx="8">
                  <c:v>0</c:v>
                </c:pt>
              </c:numCache>
            </c:numRef>
          </c:val>
          <c:extLst>
            <c:ext xmlns:c16="http://schemas.microsoft.com/office/drawing/2014/chart" uri="{C3380CC4-5D6E-409C-BE32-E72D297353CC}">
              <c16:uniqueId val="{00000009-AF79-9E41-8138-47FB5681BAEA}"/>
            </c:ext>
          </c:extLst>
        </c:ser>
        <c:ser>
          <c:idx val="10"/>
          <c:order val="10"/>
          <c:tx>
            <c:strRef>
              <c:f>'2026-10-04'!$L$335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F79-9E41-8138-47FB5681BAEA}"/>
            </c:ext>
          </c:extLst>
        </c:ser>
        <c:ser>
          <c:idx val="11"/>
          <c:order val="11"/>
          <c:tx>
            <c:strRef>
              <c:f>'2026-10-04'!$M$335</c:f>
              <c:strCache>
                <c:ptCount val="1"/>
                <c:pt idx="0">
                  <c:v>TGZ</c:v>
                </c:pt>
              </c:strCache>
            </c:strRef>
          </c:tx>
          <c:spPr>
            <a:solidFill>
              <a:srgbClr val="255E91"/>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F79-9E41-8138-47FB5681BAEA}"/>
            </c:ext>
          </c:extLst>
        </c:ser>
        <c:ser>
          <c:idx val="12"/>
          <c:order val="12"/>
          <c:tx>
            <c:strRef>
              <c:f>'2026-10-04'!$N$335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'2026-10-04'!$N$336:$N$344</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AF79-9E41-8138-47FB5681BAEA}"/>
            </c:ext>
          </c:extLst>
        </c:ser>
        <c:ser>
          <c:idx val="13"/>
          <c:order val="13"/>
          <c:tx>
            <c:strRef>
              <c:f>'2026-10-04'!$O$335</c:f>
              <c:strCache>
                <c:ptCount val="1"/>
                <c:pt idx="0">
                  <c:v>ANEPU</c:v>
                </c:pt>
              </c:strCache>
            </c:strRef>
          </c:tx>
          <c:spPr>
            <a:solidFill>
              <a:srgbClr val="548235"/>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'2026-10-04'!$O$336:$O$344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D-AF79-9E41-8138-47FB5681BAE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'2026-10-04'!$B$414:$B$422</c:f>
              <c:numCache>
                <c:formatCode>#,##0</c:formatCode>
                <c:ptCount val="9"/>
              </c:numCache>
            </c:numRef>
          </c:val>
          <c:extLst>
            <c:ext xmlns:c16="http://schemas.microsoft.com/office/drawing/2014/chart" uri="{C3380CC4-5D6E-409C-BE32-E72D297353CC}">
              <c16:uniqueId val="{00000000-13D6-464D-83AF-2EB79166537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'2026-10-04'!$C$414:$C$422</c:f>
              <c:numCache>
                <c:formatCode>#,##0</c:formatCode>
                <c:ptCount val="9"/>
              </c:numCache>
            </c:numRef>
          </c:val>
          <c:extLst>
            <c:ext xmlns:c16="http://schemas.microsoft.com/office/drawing/2014/chart" uri="{C3380CC4-5D6E-409C-BE32-E72D297353CC}">
              <c16:uniqueId val="{00000001-13D6-464D-83AF-2EB79166537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'2026-10-04'!$B$352:$B$360</c:f>
              <c:numCache>
                <c:formatCode>#,##0</c:formatCode>
                <c:ptCount val="9"/>
                <c:pt idx="0">
                  <c:v>11</c:v>
                </c:pt>
                <c:pt idx="1">
                  <c:v>19</c:v>
                </c:pt>
                <c:pt idx="2">
                  <c:v>23</c:v>
                </c:pt>
                <c:pt idx="3">
                  <c:v>23</c:v>
                </c:pt>
                <c:pt idx="4">
                  <c:v>17</c:v>
                </c:pt>
                <c:pt idx="5">
                  <c:v>20</c:v>
                </c:pt>
                <c:pt idx="6">
                  <c:v>14</c:v>
                </c:pt>
                <c:pt idx="7">
                  <c:v>6</c:v>
                </c:pt>
                <c:pt idx="8">
                  <c:v>11</c:v>
                </c:pt>
              </c:numCache>
            </c:numRef>
          </c:val>
          <c:extLst>
            <c:ext xmlns:c16="http://schemas.microsoft.com/office/drawing/2014/chart" uri="{C3380CC4-5D6E-409C-BE32-E72D297353CC}">
              <c16:uniqueId val="{00000000-48F3-F540-B666-698457DDB900}"/>
            </c:ext>
          </c:extLst>
        </c:ser>
        <c:ser>
          <c:idx val="1"/>
          <c:order val="1"/>
          <c:tx>
            <c:strRef>
              <c:f>'2026-10-04'!$C$351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'2026-10-04'!$C$352:$C$360</c:f>
              <c:numCache>
                <c:formatCode>#,##0</c:formatCode>
                <c:ptCount val="9"/>
                <c:pt idx="0">
                  <c:v>2</c:v>
                </c:pt>
                <c:pt idx="1">
                  <c:v>1</c:v>
                </c:pt>
                <c:pt idx="2">
                  <c:v>3</c:v>
                </c:pt>
                <c:pt idx="3">
                  <c:v>2</c:v>
                </c:pt>
                <c:pt idx="4">
                  <c:v>2</c:v>
                </c:pt>
                <c:pt idx="5">
                  <c:v>2</c:v>
                </c:pt>
                <c:pt idx="6">
                  <c:v>2</c:v>
                </c:pt>
                <c:pt idx="7">
                  <c:v>0</c:v>
                </c:pt>
                <c:pt idx="8">
                  <c:v>0</c:v>
                </c:pt>
              </c:numCache>
            </c:numRef>
          </c:val>
          <c:extLst>
            <c:ext xmlns:c16="http://schemas.microsoft.com/office/drawing/2014/chart" uri="{C3380CC4-5D6E-409C-BE32-E72D297353CC}">
              <c16:uniqueId val="{00000001-48F3-F540-B666-698457DDB900}"/>
            </c:ext>
          </c:extLst>
        </c:ser>
        <c:ser>
          <c:idx val="2"/>
          <c:order val="2"/>
          <c:tx>
            <c:strRef>
              <c:f>'2026-10-04'!$D$351</c:f>
              <c:strCache>
                <c:ptCount val="1"/>
                <c:pt idx="0">
                  <c:v>30L</c:v>
                </c:pt>
              </c:strCache>
            </c:strRef>
          </c:tx>
          <c:spPr>
            <a:solidFill>
              <a:schemeClr val="accent3"/>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48F3-F540-B666-698457DDB900}"/>
            </c:ext>
          </c:extLst>
        </c:ser>
        <c:ser>
          <c:idx val="3"/>
          <c:order val="3"/>
          <c:tx>
            <c:strRef>
              <c:f>'2026-10-04'!$E$351</c:f>
              <c:strCache>
                <c:ptCount val="1"/>
                <c:pt idx="0">
                  <c:v>30R</c:v>
                </c:pt>
              </c:strCache>
            </c:strRef>
          </c:tx>
          <c:spPr>
            <a:solidFill>
              <a:schemeClr val="accent4"/>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8F3-F540-B666-698457DDB900}"/>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2EFE-4B49-B755-35ECE902BD7C}"/>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EFE-4B49-B755-35ECE902BD7C}"/>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'2026-10-05'!$D$221:$D$229</c:f>
              <c:numCache>
                <c:formatCode>0</c:formatCode>
                <c:ptCount val="9"/>
                <c:pt idx="0">
                  <c:v>4</c:v>
                </c:pt>
                <c:pt idx="1">
                  <c:v>7</c:v>
                </c:pt>
                <c:pt idx="2">
                  <c:v>11</c:v>
                </c:pt>
                <c:pt idx="3">
                  <c:v>10</c:v>
                </c:pt>
                <c:pt idx="4">
                  <c:v>4</c:v>
                </c:pt>
                <c:pt idx="5">
                  <c:v>4</c:v>
                </c:pt>
                <c:pt idx="6">
                  <c:v>3</c:v>
                </c:pt>
                <c:pt idx="7">
                  <c:v>1</c:v>
                </c:pt>
                <c:pt idx="8">
                  <c:v>3</c:v>
                </c:pt>
              </c:numCache>
            </c:numRef>
          </c:val>
          <c:extLst>
            <c:ext xmlns:c16="http://schemas.microsoft.com/office/drawing/2014/chart" uri="{C3380CC4-5D6E-409C-BE32-E72D297353CC}">
              <c16:uniqueId val="{00000002-2EFE-4B49-B755-35ECE902BD7C}"/>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'2026-10-05'!$E$221:$E$229</c:f>
              <c:numCache>
                <c:formatCode>0</c:formatCode>
                <c:ptCount val="9"/>
                <c:pt idx="0">
                  <c:v>11</c:v>
                </c:pt>
                <c:pt idx="1">
                  <c:v>9</c:v>
                </c:pt>
                <c:pt idx="2">
                  <c:v>9</c:v>
                </c:pt>
                <c:pt idx="3">
                  <c:v>12</c:v>
                </c:pt>
                <c:pt idx="4">
                  <c:v>11</c:v>
                </c:pt>
                <c:pt idx="5">
                  <c:v>8</c:v>
                </c:pt>
                <c:pt idx="6">
                  <c:v>6</c:v>
                </c:pt>
                <c:pt idx="7">
                  <c:v>5</c:v>
                </c:pt>
                <c:pt idx="8">
                  <c:v>3</c:v>
                </c:pt>
              </c:numCache>
            </c:numRef>
          </c:val>
          <c:extLst>
            <c:ext xmlns:c16="http://schemas.microsoft.com/office/drawing/2014/chart" uri="{C3380CC4-5D6E-409C-BE32-E72D297353CC}">
              <c16:uniqueId val="{00000003-2EFE-4B49-B755-35ECE902BD7C}"/>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'2026-10-05'!$F$221:$F$229</c:f>
              <c:numCache>
                <c:formatCode>0</c:formatCode>
                <c:ptCount val="9"/>
                <c:pt idx="0">
                  <c:v>8</c:v>
                </c:pt>
                <c:pt idx="1">
                  <c:v>4</c:v>
                </c:pt>
                <c:pt idx="2">
                  <c:v>8</c:v>
                </c:pt>
                <c:pt idx="3">
                  <c:v>6</c:v>
                </c:pt>
                <c:pt idx="4">
                  <c:v>8</c:v>
                </c:pt>
                <c:pt idx="5">
                  <c:v>5</c:v>
                </c:pt>
                <c:pt idx="6">
                  <c:v>4</c:v>
                </c:pt>
                <c:pt idx="7">
                  <c:v>3</c:v>
                </c:pt>
                <c:pt idx="8">
                  <c:v>2</c:v>
                </c:pt>
              </c:numCache>
            </c:numRef>
          </c:val>
          <c:extLst>
            <c:ext xmlns:c16="http://schemas.microsoft.com/office/drawing/2014/chart" uri="{C3380CC4-5D6E-409C-BE32-E72D297353CC}">
              <c16:uniqueId val="{00000004-2EFE-4B49-B755-35ECE902BD7C}"/>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'2026-10-05'!$G$221:$G$229</c:f>
              <c:numCache>
                <c:formatCode>0</c:formatCode>
                <c:ptCount val="9"/>
                <c:pt idx="0">
                  <c:v>1</c:v>
                </c:pt>
                <c:pt idx="1">
                  <c:v>4</c:v>
                </c:pt>
                <c:pt idx="2">
                  <c:v>1</c:v>
                </c:pt>
                <c:pt idx="3">
                  <c:v>6</c:v>
                </c:pt>
                <c:pt idx="4">
                  <c:v>3</c:v>
                </c:pt>
                <c:pt idx="5">
                  <c:v>0</c:v>
                </c:pt>
                <c:pt idx="6">
                  <c:v>2</c:v>
                </c:pt>
                <c:pt idx="7">
                  <c:v>2</c:v>
                </c:pt>
                <c:pt idx="8">
                  <c:v>1</c:v>
                </c:pt>
              </c:numCache>
            </c:numRef>
          </c:val>
          <c:extLst>
            <c:ext xmlns:c16="http://schemas.microsoft.com/office/drawing/2014/chart" uri="{C3380CC4-5D6E-409C-BE32-E72D297353CC}">
              <c16:uniqueId val="{00000005-2EFE-4B49-B755-35ECE902BD7C}"/>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'2026-10-05'!$H$221:$H$229</c:f>
              <c:numCache>
                <c:formatCode>0</c:formatCode>
                <c:ptCount val="9"/>
                <c:pt idx="0">
                  <c:v>2</c:v>
                </c:pt>
                <c:pt idx="1">
                  <c:v>1</c:v>
                </c:pt>
                <c:pt idx="2">
                  <c:v>3</c:v>
                </c:pt>
                <c:pt idx="3">
                  <c:v>1</c:v>
                </c:pt>
                <c:pt idx="4">
                  <c:v>2</c:v>
                </c:pt>
                <c:pt idx="5">
                  <c:v>1</c:v>
                </c:pt>
                <c:pt idx="6">
                  <c:v>4</c:v>
                </c:pt>
                <c:pt idx="7">
                  <c:v>2</c:v>
                </c:pt>
                <c:pt idx="8">
                  <c:v>2</c:v>
                </c:pt>
              </c:numCache>
            </c:numRef>
          </c:val>
          <c:extLst>
            <c:ext xmlns:c16="http://schemas.microsoft.com/office/drawing/2014/chart" uri="{C3380CC4-5D6E-409C-BE32-E72D297353CC}">
              <c16:uniqueId val="{00000006-2EFE-4B49-B755-35ECE902BD7C}"/>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'2026-10-05'!$B$299:$B$307</c:f>
              <c:numCache>
                <c:formatCode>#,##0</c:formatCode>
                <c:ptCount val="9"/>
                <c:pt idx="0">
                  <c:v>11</c:v>
                </c:pt>
                <c:pt idx="1">
                  <c:v>9</c:v>
                </c:pt>
                <c:pt idx="2">
                  <c:v>9</c:v>
                </c:pt>
                <c:pt idx="3">
                  <c:v>12</c:v>
                </c:pt>
                <c:pt idx="4">
                  <c:v>11</c:v>
                </c:pt>
                <c:pt idx="5">
                  <c:v>8</c:v>
                </c:pt>
                <c:pt idx="6">
                  <c:v>6</c:v>
                </c:pt>
                <c:pt idx="7">
                  <c:v>5</c:v>
                </c:pt>
                <c:pt idx="8">
                  <c:v>3</c:v>
                </c:pt>
              </c:numCache>
            </c:numRef>
          </c:val>
          <c:extLst>
            <c:ext xmlns:c16="http://schemas.microsoft.com/office/drawing/2014/chart" uri="{C3380CC4-5D6E-409C-BE32-E72D297353CC}">
              <c16:uniqueId val="{00000000-E148-7643-9B65-81A87EE2E956}"/>
            </c:ext>
          </c:extLst>
        </c:ser>
        <c:ser>
          <c:idx val="1"/>
          <c:order val="1"/>
          <c:tx>
            <c:strRef>
              <c:f>'2026-10-05'!$C$298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'2026-10-05'!$C$299:$C$307</c:f>
              <c:numCache>
                <c:formatCode>#,##0</c:formatCode>
                <c:ptCount val="9"/>
                <c:pt idx="0">
                  <c:v>3</c:v>
                </c:pt>
                <c:pt idx="1">
                  <c:v>3</c:v>
                </c:pt>
                <c:pt idx="2">
                  <c:v>10</c:v>
                </c:pt>
                <c:pt idx="3">
                  <c:v>8</c:v>
                </c:pt>
                <c:pt idx="4">
                  <c:v>2</c:v>
                </c:pt>
                <c:pt idx="5">
                  <c:v>3</c:v>
                </c:pt>
                <c:pt idx="6">
                  <c:v>4</c:v>
                </c:pt>
                <c:pt idx="7">
                  <c:v>1</c:v>
                </c:pt>
                <c:pt idx="8">
                  <c:v>3</c:v>
                </c:pt>
              </c:numCache>
            </c:numRef>
          </c:val>
          <c:extLst>
            <c:ext xmlns:c16="http://schemas.microsoft.com/office/drawing/2014/chart" uri="{C3380CC4-5D6E-409C-BE32-E72D297353CC}">
              <c16:uniqueId val="{00000001-E148-7643-9B65-81A87EE2E956}"/>
            </c:ext>
          </c:extLst>
        </c:ser>
        <c:ser>
          <c:idx val="2"/>
          <c:order val="2"/>
          <c:tx>
            <c:strRef>
              <c:f>'2026-10-05'!$D$298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'2026-10-05'!$D$299:$D$307</c:f>
              <c:numCache>
                <c:formatCode>#,##0</c:formatCode>
                <c:ptCount val="9"/>
                <c:pt idx="0">
                  <c:v>2</c:v>
                </c:pt>
                <c:pt idx="1">
                  <c:v>1</c:v>
                </c:pt>
                <c:pt idx="2">
                  <c:v>3</c:v>
                </c:pt>
                <c:pt idx="3">
                  <c:v>1</c:v>
                </c:pt>
                <c:pt idx="4">
                  <c:v>2</c:v>
                </c:pt>
                <c:pt idx="5">
                  <c:v>1</c:v>
                </c:pt>
                <c:pt idx="6">
                  <c:v>4</c:v>
                </c:pt>
                <c:pt idx="7">
                  <c:v>2</c:v>
                </c:pt>
                <c:pt idx="8">
                  <c:v>2</c:v>
                </c:pt>
              </c:numCache>
            </c:numRef>
          </c:val>
          <c:extLst>
            <c:ext xmlns:c16="http://schemas.microsoft.com/office/drawing/2014/chart" uri="{C3380CC4-5D6E-409C-BE32-E72D297353CC}">
              <c16:uniqueId val="{00000002-E148-7643-9B65-81A87EE2E956}"/>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'2026-10-05'!$B$336:$B$344</c:f>
              <c:numCache>
                <c:formatCode>#,##0</c:formatCode>
                <c:ptCount val="9"/>
                <c:pt idx="0">
                  <c:v>1</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0-08A9-A248-A4A5-7FC750FCBBEB}"/>
            </c:ext>
          </c:extLst>
        </c:ser>
        <c:ser>
          <c:idx val="1"/>
          <c:order val="1"/>
          <c:tx>
            <c:strRef>
              <c:f>'2026-10-05'!$C$335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'2026-10-05'!$C$336:$C$344</c:f>
              <c:numCache>
                <c:formatCode>#,##0</c:formatCode>
                <c:ptCount val="9"/>
                <c:pt idx="0">
                  <c:v>3</c:v>
                </c:pt>
                <c:pt idx="1">
                  <c:v>3</c:v>
                </c:pt>
                <c:pt idx="2">
                  <c:v>10</c:v>
                </c:pt>
                <c:pt idx="3">
                  <c:v>8</c:v>
                </c:pt>
                <c:pt idx="4">
                  <c:v>2</c:v>
                </c:pt>
                <c:pt idx="5">
                  <c:v>3</c:v>
                </c:pt>
                <c:pt idx="6">
                  <c:v>4</c:v>
                </c:pt>
                <c:pt idx="7">
                  <c:v>1</c:v>
                </c:pt>
                <c:pt idx="8">
                  <c:v>3</c:v>
                </c:pt>
              </c:numCache>
            </c:numRef>
          </c:val>
          <c:extLst>
            <c:ext xmlns:c16="http://schemas.microsoft.com/office/drawing/2014/chart" uri="{C3380CC4-5D6E-409C-BE32-E72D297353CC}">
              <c16:uniqueId val="{00000001-08A9-A248-A4A5-7FC750FCBBEB}"/>
            </c:ext>
          </c:extLst>
        </c:ser>
        <c:ser>
          <c:idx val="2"/>
          <c:order val="2"/>
          <c:tx>
            <c:strRef>
              <c:f>'2026-10-05'!$D$335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'2026-10-05'!$D$336:$D$344</c:f>
              <c:numCache>
                <c:formatCode>#,##0</c:formatCode>
                <c:ptCount val="9"/>
                <c:pt idx="0">
                  <c:v>2</c:v>
                </c:pt>
                <c:pt idx="1">
                  <c:v>1</c:v>
                </c:pt>
                <c:pt idx="2">
                  <c:v>2</c:v>
                </c:pt>
                <c:pt idx="3">
                  <c:v>0</c:v>
                </c:pt>
                <c:pt idx="4">
                  <c:v>1</c:v>
                </c:pt>
                <c:pt idx="5">
                  <c:v>1</c:v>
                </c:pt>
                <c:pt idx="6">
                  <c:v>1</c:v>
                </c:pt>
                <c:pt idx="7">
                  <c:v>1</c:v>
                </c:pt>
                <c:pt idx="8">
                  <c:v>1</c:v>
                </c:pt>
              </c:numCache>
            </c:numRef>
          </c:val>
          <c:extLst>
            <c:ext xmlns:c16="http://schemas.microsoft.com/office/drawing/2014/chart" uri="{C3380CC4-5D6E-409C-BE32-E72D297353CC}">
              <c16:uniqueId val="{00000002-08A9-A248-A4A5-7FC750FCBBEB}"/>
            </c:ext>
          </c:extLst>
        </c:ser>
        <c:ser>
          <c:idx val="3"/>
          <c:order val="3"/>
          <c:tx>
            <c:strRef>
              <c:f>'2026-10-05'!$E$335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'2026-10-05'!$E$336:$E$344</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3-08A9-A248-A4A5-7FC750FCBBEB}"/>
            </c:ext>
          </c:extLst>
        </c:ser>
        <c:ser>
          <c:idx val="4"/>
          <c:order val="4"/>
          <c:tx>
            <c:strRef>
              <c:f>'2026-10-05'!$F$335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'2026-10-05'!$F$336:$F$344</c:f>
              <c:numCache>
                <c:formatCode>#,##0</c:formatCode>
                <c:ptCount val="9"/>
                <c:pt idx="0">
                  <c:v>1</c:v>
                </c:pt>
                <c:pt idx="1">
                  <c:v>4</c:v>
                </c:pt>
                <c:pt idx="2">
                  <c:v>1</c:v>
                </c:pt>
                <c:pt idx="3">
                  <c:v>6</c:v>
                </c:pt>
                <c:pt idx="4">
                  <c:v>3</c:v>
                </c:pt>
                <c:pt idx="5">
                  <c:v>0</c:v>
                </c:pt>
                <c:pt idx="6">
                  <c:v>2</c:v>
                </c:pt>
                <c:pt idx="7">
                  <c:v>3</c:v>
                </c:pt>
                <c:pt idx="8">
                  <c:v>1</c:v>
                </c:pt>
              </c:numCache>
            </c:numRef>
          </c:val>
          <c:extLst>
            <c:ext xmlns:c16="http://schemas.microsoft.com/office/drawing/2014/chart" uri="{C3380CC4-5D6E-409C-BE32-E72D297353CC}">
              <c16:uniqueId val="{00000004-08A9-A248-A4A5-7FC750FCBBEB}"/>
            </c:ext>
          </c:extLst>
        </c:ser>
        <c:ser>
          <c:idx val="5"/>
          <c:order val="5"/>
          <c:tx>
            <c:strRef>
              <c:f>'2026-10-05'!$G$335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'2026-10-05'!$G$336:$G$344</c:f>
              <c:numCache>
                <c:formatCode>#,##0</c:formatCode>
                <c:ptCount val="9"/>
                <c:pt idx="0">
                  <c:v>0</c:v>
                </c:pt>
                <c:pt idx="1">
                  <c:v>0</c:v>
                </c:pt>
                <c:pt idx="2">
                  <c:v>1</c:v>
                </c:pt>
                <c:pt idx="3">
                  <c:v>0</c:v>
                </c:pt>
                <c:pt idx="4">
                  <c:v>1</c:v>
                </c:pt>
                <c:pt idx="5">
                  <c:v>0</c:v>
                </c:pt>
                <c:pt idx="6">
                  <c:v>1</c:v>
                </c:pt>
                <c:pt idx="7">
                  <c:v>0</c:v>
                </c:pt>
                <c:pt idx="8">
                  <c:v>0</c:v>
                </c:pt>
              </c:numCache>
            </c:numRef>
          </c:val>
          <c:extLst>
            <c:ext xmlns:c16="http://schemas.microsoft.com/office/drawing/2014/chart" uri="{C3380CC4-5D6E-409C-BE32-E72D297353CC}">
              <c16:uniqueId val="{00000005-08A9-A248-A4A5-7FC750FCBBEB}"/>
            </c:ext>
          </c:extLst>
        </c:ser>
        <c:ser>
          <c:idx val="6"/>
          <c:order val="6"/>
          <c:tx>
            <c:strRef>
              <c:f>'2026-10-05'!$H$335</c:f>
              <c:strCache>
                <c:ptCount val="1"/>
                <c:pt idx="0">
                  <c:v>VSA</c:v>
                </c:pt>
              </c:strCache>
            </c:strRef>
          </c:tx>
          <c:spPr>
            <a:solidFill>
              <a:srgbClr val="264478"/>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08A9-A248-A4A5-7FC750FCBBEB}"/>
            </c:ext>
          </c:extLst>
        </c:ser>
        <c:ser>
          <c:idx val="7"/>
          <c:order val="7"/>
          <c:tx>
            <c:strRef>
              <c:f>'2026-10-05'!$I$335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'2026-10-05'!$I$336:$I$344</c:f>
              <c:numCache>
                <c:formatCode>#,##0</c:formatCode>
                <c:ptCount val="9"/>
                <c:pt idx="0">
                  <c:v>3</c:v>
                </c:pt>
                <c:pt idx="1">
                  <c:v>2</c:v>
                </c:pt>
                <c:pt idx="2">
                  <c:v>1</c:v>
                </c:pt>
                <c:pt idx="3">
                  <c:v>1</c:v>
                </c:pt>
                <c:pt idx="4">
                  <c:v>2</c:v>
                </c:pt>
                <c:pt idx="5">
                  <c:v>0</c:v>
                </c:pt>
                <c:pt idx="6">
                  <c:v>1</c:v>
                </c:pt>
                <c:pt idx="7">
                  <c:v>2</c:v>
                </c:pt>
                <c:pt idx="8">
                  <c:v>0</c:v>
                </c:pt>
              </c:numCache>
            </c:numRef>
          </c:val>
          <c:extLst>
            <c:ext xmlns:c16="http://schemas.microsoft.com/office/drawing/2014/chart" uri="{C3380CC4-5D6E-409C-BE32-E72D297353CC}">
              <c16:uniqueId val="{00000007-08A9-A248-A4A5-7FC750FCBBEB}"/>
            </c:ext>
          </c:extLst>
        </c:ser>
        <c:ser>
          <c:idx val="8"/>
          <c:order val="8"/>
          <c:tx>
            <c:strRef>
              <c:f>'2026-10-05'!$J$335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'2026-10-05'!$J$336:$J$344</c:f>
              <c:numCache>
                <c:formatCode>#,##0</c:formatCode>
                <c:ptCount val="9"/>
                <c:pt idx="0">
                  <c:v>1</c:v>
                </c:pt>
                <c:pt idx="1">
                  <c:v>2</c:v>
                </c:pt>
                <c:pt idx="2">
                  <c:v>2</c:v>
                </c:pt>
                <c:pt idx="3">
                  <c:v>1</c:v>
                </c:pt>
                <c:pt idx="4">
                  <c:v>1</c:v>
                </c:pt>
                <c:pt idx="5">
                  <c:v>2</c:v>
                </c:pt>
                <c:pt idx="6">
                  <c:v>1</c:v>
                </c:pt>
                <c:pt idx="7">
                  <c:v>0</c:v>
                </c:pt>
                <c:pt idx="8">
                  <c:v>1</c:v>
                </c:pt>
              </c:numCache>
            </c:numRef>
          </c:val>
          <c:extLst>
            <c:ext xmlns:c16="http://schemas.microsoft.com/office/drawing/2014/chart" uri="{C3380CC4-5D6E-409C-BE32-E72D297353CC}">
              <c16:uniqueId val="{00000008-08A9-A248-A4A5-7FC750FCBBEB}"/>
            </c:ext>
          </c:extLst>
        </c:ser>
        <c:ser>
          <c:idx val="9"/>
          <c:order val="9"/>
          <c:tx>
            <c:strRef>
              <c:f>'2026-10-05'!$K$335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'2026-10-05'!$K$336:$K$344</c:f>
              <c:numCache>
                <c:formatCode>#,##0</c:formatCode>
                <c:ptCount val="9"/>
                <c:pt idx="0">
                  <c:v>1</c:v>
                </c:pt>
                <c:pt idx="1">
                  <c:v>3</c:v>
                </c:pt>
                <c:pt idx="2">
                  <c:v>0</c:v>
                </c:pt>
                <c:pt idx="3">
                  <c:v>3</c:v>
                </c:pt>
                <c:pt idx="4">
                  <c:v>0</c:v>
                </c:pt>
                <c:pt idx="5">
                  <c:v>1</c:v>
                </c:pt>
                <c:pt idx="6">
                  <c:v>0</c:v>
                </c:pt>
                <c:pt idx="7">
                  <c:v>0</c:v>
                </c:pt>
                <c:pt idx="8">
                  <c:v>0</c:v>
                </c:pt>
              </c:numCache>
            </c:numRef>
          </c:val>
          <c:extLst>
            <c:ext xmlns:c16="http://schemas.microsoft.com/office/drawing/2014/chart" uri="{C3380CC4-5D6E-409C-BE32-E72D297353CC}">
              <c16:uniqueId val="{00000009-08A9-A248-A4A5-7FC750FCBBEB}"/>
            </c:ext>
          </c:extLst>
        </c:ser>
        <c:ser>
          <c:idx val="10"/>
          <c:order val="10"/>
          <c:tx>
            <c:strRef>
              <c:f>'2026-10-05'!$L$335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08A9-A248-A4A5-7FC750FCBBEB}"/>
            </c:ext>
          </c:extLst>
        </c:ser>
        <c:ser>
          <c:idx val="11"/>
          <c:order val="11"/>
          <c:tx>
            <c:strRef>
              <c:f>'2026-10-05'!$M$335</c:f>
              <c:strCache>
                <c:ptCount val="1"/>
                <c:pt idx="0">
                  <c:v>TGZ</c:v>
                </c:pt>
              </c:strCache>
            </c:strRef>
          </c:tx>
          <c:spPr>
            <a:solidFill>
              <a:srgbClr val="255E91"/>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08A9-A248-A4A5-7FC750FCBBEB}"/>
            </c:ext>
          </c:extLst>
        </c:ser>
        <c:ser>
          <c:idx val="12"/>
          <c:order val="12"/>
          <c:tx>
            <c:strRef>
              <c:f>'2026-10-05'!$N$335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'2026-10-05'!$N$336:$N$344</c:f>
              <c:numCache>
                <c:formatCode>#,##0</c:formatCode>
                <c:ptCount val="9"/>
                <c:pt idx="0">
                  <c:v>0</c:v>
                </c:pt>
                <c:pt idx="1">
                  <c:v>0</c:v>
                </c:pt>
                <c:pt idx="2">
                  <c:v>0</c:v>
                </c:pt>
                <c:pt idx="3">
                  <c:v>1</c:v>
                </c:pt>
                <c:pt idx="4">
                  <c:v>0</c:v>
                </c:pt>
                <c:pt idx="5">
                  <c:v>0</c:v>
                </c:pt>
                <c:pt idx="6">
                  <c:v>1</c:v>
                </c:pt>
                <c:pt idx="7">
                  <c:v>0</c:v>
                </c:pt>
                <c:pt idx="8">
                  <c:v>0</c:v>
                </c:pt>
              </c:numCache>
            </c:numRef>
          </c:val>
          <c:extLst>
            <c:ext xmlns:c16="http://schemas.microsoft.com/office/drawing/2014/chart" uri="{C3380CC4-5D6E-409C-BE32-E72D297353CC}">
              <c16:uniqueId val="{0000000C-08A9-A248-A4A5-7FC750FCBBEB}"/>
            </c:ext>
          </c:extLst>
        </c:ser>
        <c:ser>
          <c:idx val="13"/>
          <c:order val="13"/>
          <c:tx>
            <c:strRef>
              <c:f>'2026-10-05'!$O$335</c:f>
              <c:strCache>
                <c:ptCount val="1"/>
                <c:pt idx="0">
                  <c:v>ANEPU</c:v>
                </c:pt>
              </c:strCache>
            </c:strRef>
          </c:tx>
          <c:spPr>
            <a:solidFill>
              <a:srgbClr val="548235"/>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08A9-A248-A4A5-7FC750FCBBEB}"/>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'2026-10-05'!$A$414:$A$422</c:f>
              <c:numCache>
                <c:formatCode>hh:mm</c:formatCode>
                <c:ptCount val="9"/>
              </c:numCache>
            </c:numRef>
          </c:cat>
          <c:val>
            <c:numRef>
              <c:f>'2026-10-05'!$B$414:$B$422</c:f>
              <c:numCache>
                <c:formatCode>#,##0</c:formatCode>
                <c:ptCount val="9"/>
              </c:numCache>
            </c:numRef>
          </c:val>
          <c:extLst>
            <c:ext xmlns:c16="http://schemas.microsoft.com/office/drawing/2014/chart" uri="{C3380CC4-5D6E-409C-BE32-E72D297353CC}">
              <c16:uniqueId val="{00000000-979E-4A4C-A470-86BF7C97C97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'2026-10-05'!$A$414:$A$422</c:f>
              <c:numCache>
                <c:formatCode>hh:mm</c:formatCode>
                <c:ptCount val="9"/>
              </c:numCache>
            </c:numRef>
          </c:cat>
          <c:val>
            <c:numRef>
              <c:f>'2026-10-05'!$C$414:$C$422</c:f>
              <c:numCache>
                <c:formatCode>#,##0</c:formatCode>
                <c:ptCount val="9"/>
              </c:numCache>
            </c:numRef>
          </c:val>
          <c:extLst>
            <c:ext xmlns:c16="http://schemas.microsoft.com/office/drawing/2014/chart" uri="{C3380CC4-5D6E-409C-BE32-E72D297353CC}">
              <c16:uniqueId val="{00000001-979E-4A4C-A470-86BF7C97C97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'2026-10-05'!$B$352:$B$360</c:f>
              <c:numCache>
                <c:formatCode>#,##0</c:formatCode>
                <c:ptCount val="9"/>
                <c:pt idx="0">
                  <c:v>12</c:v>
                </c:pt>
                <c:pt idx="1">
                  <c:v>16</c:v>
                </c:pt>
                <c:pt idx="2">
                  <c:v>23</c:v>
                </c:pt>
                <c:pt idx="3">
                  <c:v>22</c:v>
                </c:pt>
                <c:pt idx="4">
                  <c:v>13</c:v>
                </c:pt>
                <c:pt idx="5">
                  <c:v>19</c:v>
                </c:pt>
                <c:pt idx="6">
                  <c:v>10</c:v>
                </c:pt>
                <c:pt idx="7">
                  <c:v>12</c:v>
                </c:pt>
                <c:pt idx="8">
                  <c:v>6</c:v>
                </c:pt>
              </c:numCache>
            </c:numRef>
          </c:val>
          <c:extLst>
            <c:ext xmlns:c16="http://schemas.microsoft.com/office/drawing/2014/chart" uri="{C3380CC4-5D6E-409C-BE32-E72D297353CC}">
              <c16:uniqueId val="{00000000-8E8D-9D40-91FE-9D6DEB9D33E2}"/>
            </c:ext>
          </c:extLst>
        </c:ser>
        <c:ser>
          <c:idx val="1"/>
          <c:order val="1"/>
          <c:tx>
            <c:strRef>
              <c:f>'2026-10-05'!$C$351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'2026-10-05'!$C$352:$C$360</c:f>
              <c:numCache>
                <c:formatCode>#,##0</c:formatCode>
                <c:ptCount val="9"/>
                <c:pt idx="0">
                  <c:v>3</c:v>
                </c:pt>
                <c:pt idx="1">
                  <c:v>2</c:v>
                </c:pt>
                <c:pt idx="2">
                  <c:v>1</c:v>
                </c:pt>
                <c:pt idx="3">
                  <c:v>2</c:v>
                </c:pt>
                <c:pt idx="4">
                  <c:v>1</c:v>
                </c:pt>
                <c:pt idx="5">
                  <c:v>2</c:v>
                </c:pt>
                <c:pt idx="6">
                  <c:v>4</c:v>
                </c:pt>
                <c:pt idx="7">
                  <c:v>0</c:v>
                </c:pt>
                <c:pt idx="8">
                  <c:v>1</c:v>
                </c:pt>
              </c:numCache>
            </c:numRef>
          </c:val>
          <c:extLst>
            <c:ext xmlns:c16="http://schemas.microsoft.com/office/drawing/2014/chart" uri="{C3380CC4-5D6E-409C-BE32-E72D297353CC}">
              <c16:uniqueId val="{00000001-8E8D-9D40-91FE-9D6DEB9D33E2}"/>
            </c:ext>
          </c:extLst>
        </c:ser>
        <c:ser>
          <c:idx val="2"/>
          <c:order val="2"/>
          <c:tx>
            <c:strRef>
              <c:f>'2026-10-05'!$D$351</c:f>
              <c:strCache>
                <c:ptCount val="1"/>
                <c:pt idx="0">
                  <c:v>30L</c:v>
                </c:pt>
              </c:strCache>
            </c:strRef>
          </c:tx>
          <c:spPr>
            <a:solidFill>
              <a:schemeClr val="accent3"/>
            </a:solidFill>
            <a:ln>
              <a:noFill/>
            </a:ln>
            <a:effectLst/>
          </c:spPr>
          <c:invertIfNegative val="0"/>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E8D-9D40-91FE-9D6DEB9D33E2}"/>
            </c:ext>
          </c:extLst>
        </c:ser>
        <c:ser>
          <c:idx val="3"/>
          <c:order val="3"/>
          <c:tx>
            <c:strRef>
              <c:f>'2026-10-05'!$E$351</c:f>
              <c:strCache>
                <c:ptCount val="1"/>
                <c:pt idx="0">
                  <c:v>30R</c:v>
                </c:pt>
              </c:strCache>
            </c:strRef>
          </c:tx>
          <c:spPr>
            <a:solidFill>
              <a:schemeClr val="accent4"/>
            </a:solidFill>
            <a:ln>
              <a:noFill/>
            </a:ln>
            <a:effectLst/>
          </c:spPr>
          <c:invertIfNegative val="0"/>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8E8D-9D40-91FE-9D6DEB9D33E2}"/>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'2026-10-06'!$B$221:$B$229</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6D79-CA46-A66C-E5E16F68E4AE}"/>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6D79-CA46-A66C-E5E16F68E4AE}"/>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'2026-10-06'!$D$221:$D$229</c:f>
              <c:numCache>
                <c:formatCode>0</c:formatCode>
                <c:ptCount val="9"/>
                <c:pt idx="0">
                  <c:v>2</c:v>
                </c:pt>
                <c:pt idx="1">
                  <c:v>7</c:v>
                </c:pt>
                <c:pt idx="2">
                  <c:v>10</c:v>
                </c:pt>
                <c:pt idx="3">
                  <c:v>9</c:v>
                </c:pt>
                <c:pt idx="4">
                  <c:v>6</c:v>
                </c:pt>
                <c:pt idx="5">
                  <c:v>3</c:v>
                </c:pt>
                <c:pt idx="6">
                  <c:v>2</c:v>
                </c:pt>
                <c:pt idx="7">
                  <c:v>1</c:v>
                </c:pt>
                <c:pt idx="8">
                  <c:v>1</c:v>
                </c:pt>
              </c:numCache>
            </c:numRef>
          </c:val>
          <c:extLst>
            <c:ext xmlns:c16="http://schemas.microsoft.com/office/drawing/2014/chart" uri="{C3380CC4-5D6E-409C-BE32-E72D297353CC}">
              <c16:uniqueId val="{00000002-6D79-CA46-A66C-E5E16F68E4AE}"/>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'2026-10-06'!$E$221:$E$229</c:f>
              <c:numCache>
                <c:formatCode>0</c:formatCode>
                <c:ptCount val="9"/>
                <c:pt idx="0">
                  <c:v>9</c:v>
                </c:pt>
                <c:pt idx="1">
                  <c:v>6</c:v>
                </c:pt>
                <c:pt idx="2">
                  <c:v>11</c:v>
                </c:pt>
                <c:pt idx="3">
                  <c:v>11</c:v>
                </c:pt>
                <c:pt idx="4">
                  <c:v>7</c:v>
                </c:pt>
                <c:pt idx="5">
                  <c:v>7</c:v>
                </c:pt>
                <c:pt idx="6">
                  <c:v>5</c:v>
                </c:pt>
                <c:pt idx="7">
                  <c:v>4</c:v>
                </c:pt>
                <c:pt idx="8">
                  <c:v>5</c:v>
                </c:pt>
              </c:numCache>
            </c:numRef>
          </c:val>
          <c:extLst>
            <c:ext xmlns:c16="http://schemas.microsoft.com/office/drawing/2014/chart" uri="{C3380CC4-5D6E-409C-BE32-E72D297353CC}">
              <c16:uniqueId val="{00000003-6D79-CA46-A66C-E5E16F68E4AE}"/>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'2026-10-06'!$F$221:$F$229</c:f>
              <c:numCache>
                <c:formatCode>0</c:formatCode>
                <c:ptCount val="9"/>
                <c:pt idx="0">
                  <c:v>6</c:v>
                </c:pt>
                <c:pt idx="1">
                  <c:v>3</c:v>
                </c:pt>
                <c:pt idx="2">
                  <c:v>9</c:v>
                </c:pt>
                <c:pt idx="3">
                  <c:v>7</c:v>
                </c:pt>
                <c:pt idx="4">
                  <c:v>5</c:v>
                </c:pt>
                <c:pt idx="5">
                  <c:v>5</c:v>
                </c:pt>
                <c:pt idx="6">
                  <c:v>4</c:v>
                </c:pt>
                <c:pt idx="7">
                  <c:v>1</c:v>
                </c:pt>
                <c:pt idx="8">
                  <c:v>3</c:v>
                </c:pt>
              </c:numCache>
            </c:numRef>
          </c:val>
          <c:extLst>
            <c:ext xmlns:c16="http://schemas.microsoft.com/office/drawing/2014/chart" uri="{C3380CC4-5D6E-409C-BE32-E72D297353CC}">
              <c16:uniqueId val="{00000004-6D79-CA46-A66C-E5E16F68E4AE}"/>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'2026-10-06'!$G$221:$G$229</c:f>
              <c:numCache>
                <c:formatCode>0</c:formatCode>
                <c:ptCount val="9"/>
                <c:pt idx="0">
                  <c:v>1</c:v>
                </c:pt>
                <c:pt idx="1">
                  <c:v>3</c:v>
                </c:pt>
                <c:pt idx="2">
                  <c:v>2</c:v>
                </c:pt>
                <c:pt idx="3">
                  <c:v>4</c:v>
                </c:pt>
                <c:pt idx="4">
                  <c:v>2</c:v>
                </c:pt>
                <c:pt idx="5">
                  <c:v>1</c:v>
                </c:pt>
                <c:pt idx="6">
                  <c:v>1</c:v>
                </c:pt>
                <c:pt idx="7">
                  <c:v>3</c:v>
                </c:pt>
                <c:pt idx="8">
                  <c:v>2</c:v>
                </c:pt>
              </c:numCache>
            </c:numRef>
          </c:val>
          <c:extLst>
            <c:ext xmlns:c16="http://schemas.microsoft.com/office/drawing/2014/chart" uri="{C3380CC4-5D6E-409C-BE32-E72D297353CC}">
              <c16:uniqueId val="{00000005-6D79-CA46-A66C-E5E16F68E4AE}"/>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'2026-10-06'!$H$221:$H$229</c:f>
              <c:numCache>
                <c:formatCode>0</c:formatCode>
                <c:ptCount val="9"/>
                <c:pt idx="0">
                  <c:v>2</c:v>
                </c:pt>
                <c:pt idx="1">
                  <c:v>2</c:v>
                </c:pt>
                <c:pt idx="2">
                  <c:v>3</c:v>
                </c:pt>
                <c:pt idx="3">
                  <c:v>1</c:v>
                </c:pt>
                <c:pt idx="4">
                  <c:v>2</c:v>
                </c:pt>
                <c:pt idx="5">
                  <c:v>1</c:v>
                </c:pt>
                <c:pt idx="6">
                  <c:v>3</c:v>
                </c:pt>
                <c:pt idx="7">
                  <c:v>0</c:v>
                </c:pt>
                <c:pt idx="8">
                  <c:v>3</c:v>
                </c:pt>
              </c:numCache>
            </c:numRef>
          </c:val>
          <c:extLst>
            <c:ext xmlns:c16="http://schemas.microsoft.com/office/drawing/2014/chart" uri="{C3380CC4-5D6E-409C-BE32-E72D297353CC}">
              <c16:uniqueId val="{00000006-6D79-CA46-A66C-E5E16F68E4AE}"/>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'2026-10-06'!$B$299:$B$307</c:f>
              <c:numCache>
                <c:formatCode>#,##0</c:formatCode>
                <c:ptCount val="9"/>
                <c:pt idx="0">
                  <c:v>9</c:v>
                </c:pt>
                <c:pt idx="1">
                  <c:v>6</c:v>
                </c:pt>
                <c:pt idx="2">
                  <c:v>11</c:v>
                </c:pt>
                <c:pt idx="3">
                  <c:v>11</c:v>
                </c:pt>
                <c:pt idx="4">
                  <c:v>7</c:v>
                </c:pt>
                <c:pt idx="5">
                  <c:v>7</c:v>
                </c:pt>
                <c:pt idx="6">
                  <c:v>5</c:v>
                </c:pt>
                <c:pt idx="7">
                  <c:v>4</c:v>
                </c:pt>
                <c:pt idx="8">
                  <c:v>5</c:v>
                </c:pt>
              </c:numCache>
            </c:numRef>
          </c:val>
          <c:extLst>
            <c:ext xmlns:c16="http://schemas.microsoft.com/office/drawing/2014/chart" uri="{C3380CC4-5D6E-409C-BE32-E72D297353CC}">
              <c16:uniqueId val="{00000000-50B7-9A4A-B8B3-AFBE9BF4065C}"/>
            </c:ext>
          </c:extLst>
        </c:ser>
        <c:ser>
          <c:idx val="1"/>
          <c:order val="1"/>
          <c:tx>
            <c:strRef>
              <c:f>'2026-10-06'!$C$298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'2026-10-06'!$C$299:$C$307</c:f>
              <c:numCache>
                <c:formatCode>#,##0</c:formatCode>
                <c:ptCount val="9"/>
                <c:pt idx="0">
                  <c:v>2</c:v>
                </c:pt>
                <c:pt idx="1">
                  <c:v>6</c:v>
                </c:pt>
                <c:pt idx="2">
                  <c:v>7</c:v>
                </c:pt>
                <c:pt idx="3">
                  <c:v>6</c:v>
                </c:pt>
                <c:pt idx="4">
                  <c:v>4</c:v>
                </c:pt>
                <c:pt idx="5">
                  <c:v>3</c:v>
                </c:pt>
                <c:pt idx="6">
                  <c:v>2</c:v>
                </c:pt>
                <c:pt idx="7">
                  <c:v>1</c:v>
                </c:pt>
                <c:pt idx="8">
                  <c:v>1</c:v>
                </c:pt>
              </c:numCache>
            </c:numRef>
          </c:val>
          <c:extLst>
            <c:ext xmlns:c16="http://schemas.microsoft.com/office/drawing/2014/chart" uri="{C3380CC4-5D6E-409C-BE32-E72D297353CC}">
              <c16:uniqueId val="{00000001-50B7-9A4A-B8B3-AFBE9BF4065C}"/>
            </c:ext>
          </c:extLst>
        </c:ser>
        <c:ser>
          <c:idx val="2"/>
          <c:order val="2"/>
          <c:tx>
            <c:strRef>
              <c:f>'2026-10-06'!$D$298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'2026-10-06'!$D$299:$D$307</c:f>
              <c:numCache>
                <c:formatCode>#,##0</c:formatCode>
                <c:ptCount val="9"/>
                <c:pt idx="0">
                  <c:v>2</c:v>
                </c:pt>
                <c:pt idx="1">
                  <c:v>2</c:v>
                </c:pt>
                <c:pt idx="2">
                  <c:v>3</c:v>
                </c:pt>
                <c:pt idx="3">
                  <c:v>1</c:v>
                </c:pt>
                <c:pt idx="4">
                  <c:v>2</c:v>
                </c:pt>
                <c:pt idx="5">
                  <c:v>1</c:v>
                </c:pt>
                <c:pt idx="6">
                  <c:v>3</c:v>
                </c:pt>
                <c:pt idx="7">
                  <c:v>0</c:v>
                </c:pt>
                <c:pt idx="8">
                  <c:v>3</c:v>
                </c:pt>
              </c:numCache>
            </c:numRef>
          </c:val>
          <c:extLst>
            <c:ext xmlns:c16="http://schemas.microsoft.com/office/drawing/2014/chart" uri="{C3380CC4-5D6E-409C-BE32-E72D297353CC}">
              <c16:uniqueId val="{00000002-50B7-9A4A-B8B3-AFBE9BF4065C}"/>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'2026-10-06'!$B$336:$B$344</c:f>
              <c:numCache>
                <c:formatCode>#,##0</c:formatCode>
                <c:ptCount val="9"/>
                <c:pt idx="0">
                  <c:v>0</c:v>
                </c:pt>
                <c:pt idx="1">
                  <c:v>0</c:v>
                </c:pt>
                <c:pt idx="2">
                  <c:v>1</c:v>
                </c:pt>
                <c:pt idx="3">
                  <c:v>1</c:v>
                </c:pt>
                <c:pt idx="4">
                  <c:v>2</c:v>
                </c:pt>
                <c:pt idx="5">
                  <c:v>0</c:v>
                </c:pt>
                <c:pt idx="6">
                  <c:v>0</c:v>
                </c:pt>
                <c:pt idx="7">
                  <c:v>0</c:v>
                </c:pt>
                <c:pt idx="8">
                  <c:v>0</c:v>
                </c:pt>
              </c:numCache>
            </c:numRef>
          </c:val>
          <c:extLst>
            <c:ext xmlns:c16="http://schemas.microsoft.com/office/drawing/2014/chart" uri="{C3380CC4-5D6E-409C-BE32-E72D297353CC}">
              <c16:uniqueId val="{00000000-836B-614E-A5A0-CC3155A476B4}"/>
            </c:ext>
          </c:extLst>
        </c:ser>
        <c:ser>
          <c:idx val="1"/>
          <c:order val="1"/>
          <c:tx>
            <c:strRef>
              <c:f>'2026-10-06'!$C$335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'2026-10-06'!$C$336:$C$344</c:f>
              <c:numCache>
                <c:formatCode>#,##0</c:formatCode>
                <c:ptCount val="9"/>
                <c:pt idx="0">
                  <c:v>2</c:v>
                </c:pt>
                <c:pt idx="1">
                  <c:v>6</c:v>
                </c:pt>
                <c:pt idx="2">
                  <c:v>7</c:v>
                </c:pt>
                <c:pt idx="3">
                  <c:v>6</c:v>
                </c:pt>
                <c:pt idx="4">
                  <c:v>4</c:v>
                </c:pt>
                <c:pt idx="5">
                  <c:v>3</c:v>
                </c:pt>
                <c:pt idx="6">
                  <c:v>2</c:v>
                </c:pt>
                <c:pt idx="7">
                  <c:v>1</c:v>
                </c:pt>
                <c:pt idx="8">
                  <c:v>1</c:v>
                </c:pt>
              </c:numCache>
            </c:numRef>
          </c:val>
          <c:extLst>
            <c:ext xmlns:c16="http://schemas.microsoft.com/office/drawing/2014/chart" uri="{C3380CC4-5D6E-409C-BE32-E72D297353CC}">
              <c16:uniqueId val="{00000001-836B-614E-A5A0-CC3155A476B4}"/>
            </c:ext>
          </c:extLst>
        </c:ser>
        <c:ser>
          <c:idx val="2"/>
          <c:order val="2"/>
          <c:tx>
            <c:strRef>
              <c:f>'2026-10-06'!$D$335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'2026-10-06'!$D$336:$D$344</c:f>
              <c:numCache>
                <c:formatCode>#,##0</c:formatCode>
                <c:ptCount val="9"/>
                <c:pt idx="0">
                  <c:v>0</c:v>
                </c:pt>
                <c:pt idx="1">
                  <c:v>0</c:v>
                </c:pt>
                <c:pt idx="2">
                  <c:v>2</c:v>
                </c:pt>
                <c:pt idx="3">
                  <c:v>1</c:v>
                </c:pt>
                <c:pt idx="4">
                  <c:v>1</c:v>
                </c:pt>
                <c:pt idx="5">
                  <c:v>0</c:v>
                </c:pt>
                <c:pt idx="6">
                  <c:v>2</c:v>
                </c:pt>
                <c:pt idx="7">
                  <c:v>0</c:v>
                </c:pt>
                <c:pt idx="8">
                  <c:v>2</c:v>
                </c:pt>
              </c:numCache>
            </c:numRef>
          </c:val>
          <c:extLst>
            <c:ext xmlns:c16="http://schemas.microsoft.com/office/drawing/2014/chart" uri="{C3380CC4-5D6E-409C-BE32-E72D297353CC}">
              <c16:uniqueId val="{00000002-836B-614E-A5A0-CC3155A476B4}"/>
            </c:ext>
          </c:extLst>
        </c:ser>
        <c:ser>
          <c:idx val="3"/>
          <c:order val="3"/>
          <c:tx>
            <c:strRef>
              <c:f>'2026-10-06'!$E$335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'2026-10-06'!$E$336:$E$344</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3-836B-614E-A5A0-CC3155A476B4}"/>
            </c:ext>
          </c:extLst>
        </c:ser>
        <c:ser>
          <c:idx val="4"/>
          <c:order val="4"/>
          <c:tx>
            <c:strRef>
              <c:f>'2026-10-06'!$F$335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'2026-10-06'!$F$336:$F$344</c:f>
              <c:numCache>
                <c:formatCode>#,##0</c:formatCode>
                <c:ptCount val="9"/>
                <c:pt idx="0">
                  <c:v>1</c:v>
                </c:pt>
                <c:pt idx="1">
                  <c:v>3</c:v>
                </c:pt>
                <c:pt idx="2">
                  <c:v>2</c:v>
                </c:pt>
                <c:pt idx="3">
                  <c:v>5</c:v>
                </c:pt>
                <c:pt idx="4">
                  <c:v>3</c:v>
                </c:pt>
                <c:pt idx="5">
                  <c:v>1</c:v>
                </c:pt>
                <c:pt idx="6">
                  <c:v>1</c:v>
                </c:pt>
                <c:pt idx="7">
                  <c:v>3</c:v>
                </c:pt>
                <c:pt idx="8">
                  <c:v>2</c:v>
                </c:pt>
              </c:numCache>
            </c:numRef>
          </c:val>
          <c:extLst>
            <c:ext xmlns:c16="http://schemas.microsoft.com/office/drawing/2014/chart" uri="{C3380CC4-5D6E-409C-BE32-E72D297353CC}">
              <c16:uniqueId val="{00000004-836B-614E-A5A0-CC3155A476B4}"/>
            </c:ext>
          </c:extLst>
        </c:ser>
        <c:ser>
          <c:idx val="5"/>
          <c:order val="5"/>
          <c:tx>
            <c:strRef>
              <c:f>'2026-10-06'!$G$335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'2026-10-06'!$G$336:$G$344</c:f>
              <c:numCache>
                <c:formatCode>#,##0</c:formatCode>
                <c:ptCount val="9"/>
                <c:pt idx="0">
                  <c:v>2</c:v>
                </c:pt>
                <c:pt idx="1">
                  <c:v>0</c:v>
                </c:pt>
                <c:pt idx="2">
                  <c:v>0</c:v>
                </c:pt>
                <c:pt idx="3">
                  <c:v>1</c:v>
                </c:pt>
                <c:pt idx="4">
                  <c:v>1</c:v>
                </c:pt>
                <c:pt idx="5">
                  <c:v>0</c:v>
                </c:pt>
                <c:pt idx="6">
                  <c:v>0</c:v>
                </c:pt>
                <c:pt idx="7">
                  <c:v>0</c:v>
                </c:pt>
                <c:pt idx="8">
                  <c:v>0</c:v>
                </c:pt>
              </c:numCache>
            </c:numRef>
          </c:val>
          <c:extLst>
            <c:ext xmlns:c16="http://schemas.microsoft.com/office/drawing/2014/chart" uri="{C3380CC4-5D6E-409C-BE32-E72D297353CC}">
              <c16:uniqueId val="{00000005-836B-614E-A5A0-CC3155A476B4}"/>
            </c:ext>
          </c:extLst>
        </c:ser>
        <c:ser>
          <c:idx val="6"/>
          <c:order val="6"/>
          <c:tx>
            <c:strRef>
              <c:f>'2026-10-06'!$H$335</c:f>
              <c:strCache>
                <c:ptCount val="1"/>
                <c:pt idx="0">
                  <c:v>VSA</c:v>
                </c:pt>
              </c:strCache>
            </c:strRef>
          </c:tx>
          <c:spPr>
            <a:solidFill>
              <a:srgbClr val="264478"/>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836B-614E-A5A0-CC3155A476B4}"/>
            </c:ext>
          </c:extLst>
        </c:ser>
        <c:ser>
          <c:idx val="7"/>
          <c:order val="7"/>
          <c:tx>
            <c:strRef>
              <c:f>'2026-10-06'!$I$335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'2026-10-06'!$I$336:$I$344</c:f>
              <c:numCache>
                <c:formatCode>#,##0</c:formatCode>
                <c:ptCount val="9"/>
                <c:pt idx="0">
                  <c:v>2</c:v>
                </c:pt>
                <c:pt idx="1">
                  <c:v>1</c:v>
                </c:pt>
                <c:pt idx="2">
                  <c:v>1</c:v>
                </c:pt>
                <c:pt idx="3">
                  <c:v>2</c:v>
                </c:pt>
                <c:pt idx="4">
                  <c:v>0</c:v>
                </c:pt>
                <c:pt idx="5">
                  <c:v>1</c:v>
                </c:pt>
                <c:pt idx="6">
                  <c:v>1</c:v>
                </c:pt>
                <c:pt idx="7">
                  <c:v>1</c:v>
                </c:pt>
                <c:pt idx="8">
                  <c:v>0</c:v>
                </c:pt>
              </c:numCache>
            </c:numRef>
          </c:val>
          <c:extLst>
            <c:ext xmlns:c16="http://schemas.microsoft.com/office/drawing/2014/chart" uri="{C3380CC4-5D6E-409C-BE32-E72D297353CC}">
              <c16:uniqueId val="{00000007-836B-614E-A5A0-CC3155A476B4}"/>
            </c:ext>
          </c:extLst>
        </c:ser>
        <c:ser>
          <c:idx val="8"/>
          <c:order val="8"/>
          <c:tx>
            <c:strRef>
              <c:f>'2026-10-06'!$J$335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'2026-10-06'!$J$336:$J$344</c:f>
              <c:numCache>
                <c:formatCode>#,##0</c:formatCode>
                <c:ptCount val="9"/>
                <c:pt idx="0">
                  <c:v>1</c:v>
                </c:pt>
                <c:pt idx="1">
                  <c:v>2</c:v>
                </c:pt>
                <c:pt idx="2">
                  <c:v>5</c:v>
                </c:pt>
                <c:pt idx="3">
                  <c:v>2</c:v>
                </c:pt>
                <c:pt idx="4">
                  <c:v>1</c:v>
                </c:pt>
                <c:pt idx="5">
                  <c:v>1</c:v>
                </c:pt>
                <c:pt idx="6">
                  <c:v>2</c:v>
                </c:pt>
                <c:pt idx="7">
                  <c:v>0</c:v>
                </c:pt>
                <c:pt idx="8">
                  <c:v>3</c:v>
                </c:pt>
              </c:numCache>
            </c:numRef>
          </c:val>
          <c:extLst>
            <c:ext xmlns:c16="http://schemas.microsoft.com/office/drawing/2014/chart" uri="{C3380CC4-5D6E-409C-BE32-E72D297353CC}">
              <c16:uniqueId val="{00000008-836B-614E-A5A0-CC3155A476B4}"/>
            </c:ext>
          </c:extLst>
        </c:ser>
        <c:ser>
          <c:idx val="9"/>
          <c:order val="9"/>
          <c:tx>
            <c:strRef>
              <c:f>'2026-10-06'!$K$335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'2026-10-06'!$K$336:$K$344</c:f>
              <c:numCache>
                <c:formatCode>#,##0</c:formatCode>
                <c:ptCount val="9"/>
                <c:pt idx="0">
                  <c:v>1</c:v>
                </c:pt>
                <c:pt idx="1">
                  <c:v>2</c:v>
                </c:pt>
                <c:pt idx="2">
                  <c:v>1</c:v>
                </c:pt>
                <c:pt idx="3">
                  <c:v>3</c:v>
                </c:pt>
                <c:pt idx="4">
                  <c:v>1</c:v>
                </c:pt>
                <c:pt idx="5">
                  <c:v>0</c:v>
                </c:pt>
                <c:pt idx="6">
                  <c:v>0</c:v>
                </c:pt>
                <c:pt idx="7">
                  <c:v>0</c:v>
                </c:pt>
                <c:pt idx="8">
                  <c:v>0</c:v>
                </c:pt>
              </c:numCache>
            </c:numRef>
          </c:val>
          <c:extLst>
            <c:ext xmlns:c16="http://schemas.microsoft.com/office/drawing/2014/chart" uri="{C3380CC4-5D6E-409C-BE32-E72D297353CC}">
              <c16:uniqueId val="{00000009-836B-614E-A5A0-CC3155A476B4}"/>
            </c:ext>
          </c:extLst>
        </c:ser>
        <c:ser>
          <c:idx val="10"/>
          <c:order val="10"/>
          <c:tx>
            <c:strRef>
              <c:f>'2026-10-06'!$L$335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836B-614E-A5A0-CC3155A476B4}"/>
            </c:ext>
          </c:extLst>
        </c:ser>
        <c:ser>
          <c:idx val="11"/>
          <c:order val="11"/>
          <c:tx>
            <c:strRef>
              <c:f>'2026-10-06'!$M$335</c:f>
              <c:strCache>
                <c:ptCount val="1"/>
                <c:pt idx="0">
                  <c:v>TGZ</c:v>
                </c:pt>
              </c:strCache>
            </c:strRef>
          </c:tx>
          <c:spPr>
            <a:solidFill>
              <a:srgbClr val="255E91"/>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836B-614E-A5A0-CC3155A476B4}"/>
            </c:ext>
          </c:extLst>
        </c:ser>
        <c:ser>
          <c:idx val="12"/>
          <c:order val="12"/>
          <c:tx>
            <c:strRef>
              <c:f>'2026-10-06'!$N$335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836B-614E-A5A0-CC3155A476B4}"/>
            </c:ext>
          </c:extLst>
        </c:ser>
        <c:ser>
          <c:idx val="13"/>
          <c:order val="13"/>
          <c:tx>
            <c:strRef>
              <c:f>'2026-10-06'!$O$335</c:f>
              <c:strCache>
                <c:ptCount val="1"/>
                <c:pt idx="0">
                  <c:v>ANEPU</c:v>
                </c:pt>
              </c:strCache>
            </c:strRef>
          </c:tx>
          <c:spPr>
            <a:solidFill>
              <a:srgbClr val="548235"/>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836B-614E-A5A0-CC3155A476B4}"/>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'2026-10-06'!$A$414:$A$422</c:f>
              <c:numCache>
                <c:formatCode>hh:mm</c:formatCode>
                <c:ptCount val="9"/>
              </c:numCache>
            </c:numRef>
          </c:cat>
          <c:val>
            <c:numRef>
              <c:f>'2026-10-06'!$B$414:$B$422</c:f>
              <c:numCache>
                <c:formatCode>#,##0</c:formatCode>
                <c:ptCount val="9"/>
              </c:numCache>
            </c:numRef>
          </c:val>
          <c:extLst>
            <c:ext xmlns:c16="http://schemas.microsoft.com/office/drawing/2014/chart" uri="{C3380CC4-5D6E-409C-BE32-E72D297353CC}">
              <c16:uniqueId val="{00000000-BCD8-F742-A6CA-50EB7F98D2FE}"/>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'2026-10-06'!$A$414:$A$422</c:f>
              <c:numCache>
                <c:formatCode>hh:mm</c:formatCode>
                <c:ptCount val="9"/>
              </c:numCache>
            </c:numRef>
          </c:cat>
          <c:val>
            <c:numRef>
              <c:f>'2026-10-06'!$C$414:$C$422</c:f>
              <c:numCache>
                <c:formatCode>#,##0</c:formatCode>
                <c:ptCount val="9"/>
              </c:numCache>
            </c:numRef>
          </c:val>
          <c:extLst>
            <c:ext xmlns:c16="http://schemas.microsoft.com/office/drawing/2014/chart" uri="{C3380CC4-5D6E-409C-BE32-E72D297353CC}">
              <c16:uniqueId val="{00000001-BCD8-F742-A6CA-50EB7F98D2FE}"/>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'2026-10-06'!$B$352:$B$360</c:f>
              <c:numCache>
                <c:formatCode>#,##0</c:formatCode>
                <c:ptCount val="9"/>
                <c:pt idx="0">
                  <c:v>9</c:v>
                </c:pt>
                <c:pt idx="1">
                  <c:v>6</c:v>
                </c:pt>
                <c:pt idx="2">
                  <c:v>17</c:v>
                </c:pt>
                <c:pt idx="3">
                  <c:v>18</c:v>
                </c:pt>
                <c:pt idx="4">
                  <c:v>17</c:v>
                </c:pt>
                <c:pt idx="5">
                  <c:v>15</c:v>
                </c:pt>
                <c:pt idx="6">
                  <c:v>11</c:v>
                </c:pt>
                <c:pt idx="7">
                  <c:v>5</c:v>
                </c:pt>
                <c:pt idx="8">
                  <c:v>8</c:v>
                </c:pt>
              </c:numCache>
            </c:numRef>
          </c:val>
          <c:extLst>
            <c:ext xmlns:c16="http://schemas.microsoft.com/office/drawing/2014/chart" uri="{C3380CC4-5D6E-409C-BE32-E72D297353CC}">
              <c16:uniqueId val="{00000000-ABBE-2C4B-932A-1AA5D836690A}"/>
            </c:ext>
          </c:extLst>
        </c:ser>
        <c:ser>
          <c:idx val="1"/>
          <c:order val="1"/>
          <c:tx>
            <c:strRef>
              <c:f>'2026-10-06'!$C$351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'2026-10-06'!$C$352:$C$360</c:f>
              <c:numCache>
                <c:formatCode>#,##0</c:formatCode>
                <c:ptCount val="9"/>
                <c:pt idx="0">
                  <c:v>2</c:v>
                </c:pt>
                <c:pt idx="1">
                  <c:v>12</c:v>
                </c:pt>
                <c:pt idx="2">
                  <c:v>3</c:v>
                </c:pt>
                <c:pt idx="3">
                  <c:v>3</c:v>
                </c:pt>
                <c:pt idx="4">
                  <c:v>2</c:v>
                </c:pt>
                <c:pt idx="5">
                  <c:v>2</c:v>
                </c:pt>
                <c:pt idx="6">
                  <c:v>1</c:v>
                </c:pt>
                <c:pt idx="7">
                  <c:v>1</c:v>
                </c:pt>
                <c:pt idx="8">
                  <c:v>1</c:v>
                </c:pt>
              </c:numCache>
            </c:numRef>
          </c:val>
          <c:extLst>
            <c:ext xmlns:c16="http://schemas.microsoft.com/office/drawing/2014/chart" uri="{C3380CC4-5D6E-409C-BE32-E72D297353CC}">
              <c16:uniqueId val="{00000001-ABBE-2C4B-932A-1AA5D836690A}"/>
            </c:ext>
          </c:extLst>
        </c:ser>
        <c:ser>
          <c:idx val="2"/>
          <c:order val="2"/>
          <c:tx>
            <c:strRef>
              <c:f>'2026-10-06'!$D$351</c:f>
              <c:strCache>
                <c:ptCount val="1"/>
                <c:pt idx="0">
                  <c:v>30L</c:v>
                </c:pt>
              </c:strCache>
            </c:strRef>
          </c:tx>
          <c:spPr>
            <a:solidFill>
              <a:schemeClr val="accent3"/>
            </a:solidFill>
            <a:ln>
              <a:noFill/>
            </a:ln>
            <a:effectLst/>
          </c:spPr>
          <c:invertIfNegative val="0"/>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BBE-2C4B-932A-1AA5D836690A}"/>
            </c:ext>
          </c:extLst>
        </c:ser>
        <c:ser>
          <c:idx val="3"/>
          <c:order val="3"/>
          <c:tx>
            <c:strRef>
              <c:f>'2026-10-06'!$E$351</c:f>
              <c:strCache>
                <c:ptCount val="1"/>
                <c:pt idx="0">
                  <c:v>30R</c:v>
                </c:pt>
              </c:strCache>
            </c:strRef>
          </c:tx>
          <c:spPr>
            <a:solidFill>
              <a:schemeClr val="accent4"/>
            </a:solidFill>
            <a:ln>
              <a:noFill/>
            </a:ln>
            <a:effectLst/>
          </c:spPr>
          <c:invertIfNegative val="0"/>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ABBE-2C4B-932A-1AA5D836690A}"/>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'2026-10-07'!$B$221:$B$229</c:f>
              <c:numCache>
                <c:formatCode>0</c:formatCode>
                <c:ptCount val="9"/>
                <c:pt idx="0">
                  <c:v>0</c:v>
                </c:pt>
                <c:pt idx="1">
                  <c:v>0</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219E-0E48-B905-4A26794F1EDA}"/>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19E-0E48-B905-4A26794F1EDA}"/>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'2026-10-07'!$D$221:$D$229</c:f>
              <c:numCache>
                <c:formatCode>0</c:formatCode>
                <c:ptCount val="9"/>
                <c:pt idx="0">
                  <c:v>3</c:v>
                </c:pt>
                <c:pt idx="1">
                  <c:v>7</c:v>
                </c:pt>
                <c:pt idx="2">
                  <c:v>7</c:v>
                </c:pt>
                <c:pt idx="3">
                  <c:v>6</c:v>
                </c:pt>
                <c:pt idx="4">
                  <c:v>7</c:v>
                </c:pt>
                <c:pt idx="5">
                  <c:v>4</c:v>
                </c:pt>
                <c:pt idx="6">
                  <c:v>1</c:v>
                </c:pt>
                <c:pt idx="7">
                  <c:v>1</c:v>
                </c:pt>
                <c:pt idx="8">
                  <c:v>2</c:v>
                </c:pt>
              </c:numCache>
            </c:numRef>
          </c:val>
          <c:extLst>
            <c:ext xmlns:c16="http://schemas.microsoft.com/office/drawing/2014/chart" uri="{C3380CC4-5D6E-409C-BE32-E72D297353CC}">
              <c16:uniqueId val="{00000002-219E-0E48-B905-4A26794F1EDA}"/>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'2026-10-07'!$E$221:$E$229</c:f>
              <c:numCache>
                <c:formatCode>0</c:formatCode>
                <c:ptCount val="9"/>
                <c:pt idx="0">
                  <c:v>6</c:v>
                </c:pt>
                <c:pt idx="1">
                  <c:v>4</c:v>
                </c:pt>
                <c:pt idx="2">
                  <c:v>12</c:v>
                </c:pt>
                <c:pt idx="3">
                  <c:v>13</c:v>
                </c:pt>
                <c:pt idx="4">
                  <c:v>12</c:v>
                </c:pt>
                <c:pt idx="5">
                  <c:v>9</c:v>
                </c:pt>
                <c:pt idx="6">
                  <c:v>4</c:v>
                </c:pt>
                <c:pt idx="7">
                  <c:v>8</c:v>
                </c:pt>
                <c:pt idx="8">
                  <c:v>3</c:v>
                </c:pt>
              </c:numCache>
            </c:numRef>
          </c:val>
          <c:extLst>
            <c:ext xmlns:c16="http://schemas.microsoft.com/office/drawing/2014/chart" uri="{C3380CC4-5D6E-409C-BE32-E72D297353CC}">
              <c16:uniqueId val="{00000003-219E-0E48-B905-4A26794F1EDA}"/>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'2026-10-07'!$F$221:$F$229</c:f>
              <c:numCache>
                <c:formatCode>0</c:formatCode>
                <c:ptCount val="9"/>
                <c:pt idx="0">
                  <c:v>3</c:v>
                </c:pt>
                <c:pt idx="1">
                  <c:v>2</c:v>
                </c:pt>
                <c:pt idx="2">
                  <c:v>8</c:v>
                </c:pt>
                <c:pt idx="3">
                  <c:v>7</c:v>
                </c:pt>
                <c:pt idx="4">
                  <c:v>8</c:v>
                </c:pt>
                <c:pt idx="5">
                  <c:v>6</c:v>
                </c:pt>
                <c:pt idx="6">
                  <c:v>3</c:v>
                </c:pt>
                <c:pt idx="7">
                  <c:v>4</c:v>
                </c:pt>
                <c:pt idx="8">
                  <c:v>2</c:v>
                </c:pt>
              </c:numCache>
            </c:numRef>
          </c:val>
          <c:extLst>
            <c:ext xmlns:c16="http://schemas.microsoft.com/office/drawing/2014/chart" uri="{C3380CC4-5D6E-409C-BE32-E72D297353CC}">
              <c16:uniqueId val="{00000004-219E-0E48-B905-4A26794F1EDA}"/>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'2026-10-07'!$G$221:$G$229</c:f>
              <c:numCache>
                <c:formatCode>0</c:formatCode>
                <c:ptCount val="9"/>
                <c:pt idx="0">
                  <c:v>2</c:v>
                </c:pt>
                <c:pt idx="1">
                  <c:v>2</c:v>
                </c:pt>
                <c:pt idx="2">
                  <c:v>4</c:v>
                </c:pt>
                <c:pt idx="3">
                  <c:v>6</c:v>
                </c:pt>
                <c:pt idx="4">
                  <c:v>4</c:v>
                </c:pt>
                <c:pt idx="5">
                  <c:v>1</c:v>
                </c:pt>
                <c:pt idx="6">
                  <c:v>1</c:v>
                </c:pt>
                <c:pt idx="7">
                  <c:v>4</c:v>
                </c:pt>
                <c:pt idx="8">
                  <c:v>1</c:v>
                </c:pt>
              </c:numCache>
            </c:numRef>
          </c:val>
          <c:extLst>
            <c:ext xmlns:c16="http://schemas.microsoft.com/office/drawing/2014/chart" uri="{C3380CC4-5D6E-409C-BE32-E72D297353CC}">
              <c16:uniqueId val="{00000005-219E-0E48-B905-4A26794F1EDA}"/>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'2026-10-07'!$H$221:$H$229</c:f>
              <c:numCache>
                <c:formatCode>0</c:formatCode>
                <c:ptCount val="9"/>
                <c:pt idx="0">
                  <c:v>1</c:v>
                </c:pt>
                <c:pt idx="1">
                  <c:v>2</c:v>
                </c:pt>
                <c:pt idx="2">
                  <c:v>2</c:v>
                </c:pt>
                <c:pt idx="3">
                  <c:v>2</c:v>
                </c:pt>
                <c:pt idx="4">
                  <c:v>1</c:v>
                </c:pt>
                <c:pt idx="5">
                  <c:v>1</c:v>
                </c:pt>
                <c:pt idx="6">
                  <c:v>5</c:v>
                </c:pt>
                <c:pt idx="7">
                  <c:v>1</c:v>
                </c:pt>
                <c:pt idx="8">
                  <c:v>1</c:v>
                </c:pt>
              </c:numCache>
            </c:numRef>
          </c:val>
          <c:extLst>
            <c:ext xmlns:c16="http://schemas.microsoft.com/office/drawing/2014/chart" uri="{C3380CC4-5D6E-409C-BE32-E72D297353CC}">
              <c16:uniqueId val="{00000006-219E-0E48-B905-4A26794F1EDA}"/>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'2026-10-07'!$B$299:$B$307</c:f>
              <c:numCache>
                <c:formatCode>#,##0</c:formatCode>
                <c:ptCount val="9"/>
                <c:pt idx="0">
                  <c:v>6</c:v>
                </c:pt>
                <c:pt idx="1">
                  <c:v>4</c:v>
                </c:pt>
                <c:pt idx="2">
                  <c:v>12</c:v>
                </c:pt>
                <c:pt idx="3">
                  <c:v>13</c:v>
                </c:pt>
                <c:pt idx="4">
                  <c:v>12</c:v>
                </c:pt>
                <c:pt idx="5">
                  <c:v>9</c:v>
                </c:pt>
                <c:pt idx="6">
                  <c:v>4</c:v>
                </c:pt>
                <c:pt idx="7">
                  <c:v>8</c:v>
                </c:pt>
                <c:pt idx="8">
                  <c:v>3</c:v>
                </c:pt>
              </c:numCache>
            </c:numRef>
          </c:val>
          <c:extLst>
            <c:ext xmlns:c16="http://schemas.microsoft.com/office/drawing/2014/chart" uri="{C3380CC4-5D6E-409C-BE32-E72D297353CC}">
              <c16:uniqueId val="{00000000-D6D3-1846-9064-12C495A92808}"/>
            </c:ext>
          </c:extLst>
        </c:ser>
        <c:ser>
          <c:idx val="1"/>
          <c:order val="1"/>
          <c:tx>
            <c:strRef>
              <c:f>'2026-10-07'!$C$298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'2026-10-07'!$C$299:$C$307</c:f>
              <c:numCache>
                <c:formatCode>#,##0</c:formatCode>
                <c:ptCount val="9"/>
                <c:pt idx="0">
                  <c:v>3</c:v>
                </c:pt>
                <c:pt idx="1">
                  <c:v>4</c:v>
                </c:pt>
                <c:pt idx="2">
                  <c:v>6</c:v>
                </c:pt>
                <c:pt idx="3">
                  <c:v>3</c:v>
                </c:pt>
                <c:pt idx="4">
                  <c:v>5</c:v>
                </c:pt>
                <c:pt idx="5">
                  <c:v>3</c:v>
                </c:pt>
                <c:pt idx="6">
                  <c:v>2</c:v>
                </c:pt>
                <c:pt idx="7">
                  <c:v>1</c:v>
                </c:pt>
                <c:pt idx="8">
                  <c:v>2</c:v>
                </c:pt>
              </c:numCache>
            </c:numRef>
          </c:val>
          <c:extLst>
            <c:ext xmlns:c16="http://schemas.microsoft.com/office/drawing/2014/chart" uri="{C3380CC4-5D6E-409C-BE32-E72D297353CC}">
              <c16:uniqueId val="{00000001-D6D3-1846-9064-12C495A92808}"/>
            </c:ext>
          </c:extLst>
        </c:ser>
        <c:ser>
          <c:idx val="2"/>
          <c:order val="2"/>
          <c:tx>
            <c:strRef>
              <c:f>'2026-10-07'!$D$298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'2026-10-07'!$D$299:$D$307</c:f>
              <c:numCache>
                <c:formatCode>#,##0</c:formatCode>
                <c:ptCount val="9"/>
                <c:pt idx="0">
                  <c:v>1</c:v>
                </c:pt>
                <c:pt idx="1">
                  <c:v>2</c:v>
                </c:pt>
                <c:pt idx="2">
                  <c:v>2</c:v>
                </c:pt>
                <c:pt idx="3">
                  <c:v>2</c:v>
                </c:pt>
                <c:pt idx="4">
                  <c:v>1</c:v>
                </c:pt>
                <c:pt idx="5">
                  <c:v>1</c:v>
                </c:pt>
                <c:pt idx="6">
                  <c:v>5</c:v>
                </c:pt>
                <c:pt idx="7">
                  <c:v>1</c:v>
                </c:pt>
                <c:pt idx="8">
                  <c:v>1</c:v>
                </c:pt>
              </c:numCache>
            </c:numRef>
          </c:val>
          <c:extLst>
            <c:ext xmlns:c16="http://schemas.microsoft.com/office/drawing/2014/chart" uri="{C3380CC4-5D6E-409C-BE32-E72D297353CC}">
              <c16:uniqueId val="{00000002-D6D3-1846-9064-12C495A9280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'2026-10-07'!$B$336:$B$344</c:f>
              <c:numCache>
                <c:formatCode>#,##0</c:formatCode>
                <c:ptCount val="9"/>
                <c:pt idx="0">
                  <c:v>0</c:v>
                </c:pt>
                <c:pt idx="1">
                  <c:v>0</c:v>
                </c:pt>
                <c:pt idx="2">
                  <c:v>1</c:v>
                </c:pt>
                <c:pt idx="3">
                  <c:v>1</c:v>
                </c:pt>
                <c:pt idx="4">
                  <c:v>2</c:v>
                </c:pt>
                <c:pt idx="5">
                  <c:v>2</c:v>
                </c:pt>
                <c:pt idx="6">
                  <c:v>0</c:v>
                </c:pt>
                <c:pt idx="7">
                  <c:v>1</c:v>
                </c:pt>
                <c:pt idx="8">
                  <c:v>0</c:v>
                </c:pt>
              </c:numCache>
            </c:numRef>
          </c:val>
          <c:extLst>
            <c:ext xmlns:c16="http://schemas.microsoft.com/office/drawing/2014/chart" uri="{C3380CC4-5D6E-409C-BE32-E72D297353CC}">
              <c16:uniqueId val="{00000000-A217-2C48-9203-4D69DE7FFD70}"/>
            </c:ext>
          </c:extLst>
        </c:ser>
        <c:ser>
          <c:idx val="1"/>
          <c:order val="1"/>
          <c:tx>
            <c:strRef>
              <c:f>'2026-10-07'!$C$335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'2026-10-07'!$C$336:$C$344</c:f>
              <c:numCache>
                <c:formatCode>#,##0</c:formatCode>
                <c:ptCount val="9"/>
                <c:pt idx="0">
                  <c:v>3</c:v>
                </c:pt>
                <c:pt idx="1">
                  <c:v>4</c:v>
                </c:pt>
                <c:pt idx="2">
                  <c:v>6</c:v>
                </c:pt>
                <c:pt idx="3">
                  <c:v>3</c:v>
                </c:pt>
                <c:pt idx="4">
                  <c:v>5</c:v>
                </c:pt>
                <c:pt idx="5">
                  <c:v>3</c:v>
                </c:pt>
                <c:pt idx="6">
                  <c:v>2</c:v>
                </c:pt>
                <c:pt idx="7">
                  <c:v>1</c:v>
                </c:pt>
                <c:pt idx="8">
                  <c:v>2</c:v>
                </c:pt>
              </c:numCache>
            </c:numRef>
          </c:val>
          <c:extLst>
            <c:ext xmlns:c16="http://schemas.microsoft.com/office/drawing/2014/chart" uri="{C3380CC4-5D6E-409C-BE32-E72D297353CC}">
              <c16:uniqueId val="{00000001-A217-2C48-9203-4D69DE7FFD70}"/>
            </c:ext>
          </c:extLst>
        </c:ser>
        <c:ser>
          <c:idx val="2"/>
          <c:order val="2"/>
          <c:tx>
            <c:strRef>
              <c:f>'2026-10-07'!$D$335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'2026-10-07'!$D$336:$D$344</c:f>
              <c:numCache>
                <c:formatCode>#,##0</c:formatCode>
                <c:ptCount val="9"/>
                <c:pt idx="0">
                  <c:v>1</c:v>
                </c:pt>
                <c:pt idx="1">
                  <c:v>2</c:v>
                </c:pt>
                <c:pt idx="2">
                  <c:v>1</c:v>
                </c:pt>
                <c:pt idx="3">
                  <c:v>1</c:v>
                </c:pt>
                <c:pt idx="4">
                  <c:v>1</c:v>
                </c:pt>
                <c:pt idx="5">
                  <c:v>1</c:v>
                </c:pt>
                <c:pt idx="6">
                  <c:v>1</c:v>
                </c:pt>
                <c:pt idx="7">
                  <c:v>1</c:v>
                </c:pt>
                <c:pt idx="8">
                  <c:v>1</c:v>
                </c:pt>
              </c:numCache>
            </c:numRef>
          </c:val>
          <c:extLst>
            <c:ext xmlns:c16="http://schemas.microsoft.com/office/drawing/2014/chart" uri="{C3380CC4-5D6E-409C-BE32-E72D297353CC}">
              <c16:uniqueId val="{00000002-A217-2C48-9203-4D69DE7FFD70}"/>
            </c:ext>
          </c:extLst>
        </c:ser>
        <c:ser>
          <c:idx val="3"/>
          <c:order val="3"/>
          <c:tx>
            <c:strRef>
              <c:f>'2026-10-07'!$E$335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'2026-10-07'!$E$336:$E$344</c:f>
              <c:numCache>
                <c:formatCode>#,##0</c:formatCode>
                <c:ptCount val="9"/>
                <c:pt idx="0">
                  <c:v>0</c:v>
                </c:pt>
                <c:pt idx="1">
                  <c:v>0</c:v>
                </c:pt>
                <c:pt idx="2">
                  <c:v>1</c:v>
                </c:pt>
                <c:pt idx="3">
                  <c:v>2</c:v>
                </c:pt>
                <c:pt idx="4">
                  <c:v>1</c:v>
                </c:pt>
                <c:pt idx="5">
                  <c:v>1</c:v>
                </c:pt>
                <c:pt idx="6">
                  <c:v>0</c:v>
                </c:pt>
                <c:pt idx="7">
                  <c:v>0</c:v>
                </c:pt>
                <c:pt idx="8">
                  <c:v>0</c:v>
                </c:pt>
              </c:numCache>
            </c:numRef>
          </c:val>
          <c:extLst>
            <c:ext xmlns:c16="http://schemas.microsoft.com/office/drawing/2014/chart" uri="{C3380CC4-5D6E-409C-BE32-E72D297353CC}">
              <c16:uniqueId val="{00000003-A217-2C48-9203-4D69DE7FFD70}"/>
            </c:ext>
          </c:extLst>
        </c:ser>
        <c:ser>
          <c:idx val="4"/>
          <c:order val="4"/>
          <c:tx>
            <c:strRef>
              <c:f>'2026-10-07'!$F$335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'2026-10-07'!$F$336:$F$344</c:f>
              <c:numCache>
                <c:formatCode>#,##0</c:formatCode>
                <c:ptCount val="9"/>
                <c:pt idx="0">
                  <c:v>1</c:v>
                </c:pt>
                <c:pt idx="1">
                  <c:v>2</c:v>
                </c:pt>
                <c:pt idx="2">
                  <c:v>4</c:v>
                </c:pt>
                <c:pt idx="3">
                  <c:v>6</c:v>
                </c:pt>
                <c:pt idx="4">
                  <c:v>5</c:v>
                </c:pt>
                <c:pt idx="5">
                  <c:v>1</c:v>
                </c:pt>
                <c:pt idx="6">
                  <c:v>1</c:v>
                </c:pt>
                <c:pt idx="7">
                  <c:v>4</c:v>
                </c:pt>
                <c:pt idx="8">
                  <c:v>1</c:v>
                </c:pt>
              </c:numCache>
            </c:numRef>
          </c:val>
          <c:extLst>
            <c:ext xmlns:c16="http://schemas.microsoft.com/office/drawing/2014/chart" uri="{C3380CC4-5D6E-409C-BE32-E72D297353CC}">
              <c16:uniqueId val="{00000004-A217-2C48-9203-4D69DE7FFD70}"/>
            </c:ext>
          </c:extLst>
        </c:ser>
        <c:ser>
          <c:idx val="5"/>
          <c:order val="5"/>
          <c:tx>
            <c:strRef>
              <c:f>'2026-10-07'!$G$335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'2026-10-07'!$G$336:$G$344</c:f>
              <c:numCache>
                <c:formatCode>#,##0</c:formatCode>
                <c:ptCount val="9"/>
                <c:pt idx="0">
                  <c:v>0</c:v>
                </c:pt>
                <c:pt idx="1">
                  <c:v>0</c:v>
                </c:pt>
                <c:pt idx="2">
                  <c:v>1</c:v>
                </c:pt>
                <c:pt idx="3">
                  <c:v>0</c:v>
                </c:pt>
                <c:pt idx="4">
                  <c:v>0</c:v>
                </c:pt>
                <c:pt idx="5">
                  <c:v>2</c:v>
                </c:pt>
                <c:pt idx="6">
                  <c:v>0</c:v>
                </c:pt>
                <c:pt idx="7">
                  <c:v>0</c:v>
                </c:pt>
                <c:pt idx="8">
                  <c:v>0</c:v>
                </c:pt>
              </c:numCache>
            </c:numRef>
          </c:val>
          <c:extLst>
            <c:ext xmlns:c16="http://schemas.microsoft.com/office/drawing/2014/chart" uri="{C3380CC4-5D6E-409C-BE32-E72D297353CC}">
              <c16:uniqueId val="{00000005-A217-2C48-9203-4D69DE7FFD70}"/>
            </c:ext>
          </c:extLst>
        </c:ser>
        <c:ser>
          <c:idx val="6"/>
          <c:order val="6"/>
          <c:tx>
            <c:strRef>
              <c:f>'2026-10-07'!$H$335</c:f>
              <c:strCache>
                <c:ptCount val="1"/>
                <c:pt idx="0">
                  <c:v>VSA</c:v>
                </c:pt>
              </c:strCache>
            </c:strRef>
          </c:tx>
          <c:spPr>
            <a:solidFill>
              <a:srgbClr val="264478"/>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217-2C48-9203-4D69DE7FFD70}"/>
            </c:ext>
          </c:extLst>
        </c:ser>
        <c:ser>
          <c:idx val="7"/>
          <c:order val="7"/>
          <c:tx>
            <c:strRef>
              <c:f>'2026-10-07'!$I$335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'2026-10-07'!$I$336:$I$344</c:f>
              <c:numCache>
                <c:formatCode>#,##0</c:formatCode>
                <c:ptCount val="9"/>
                <c:pt idx="0">
                  <c:v>1</c:v>
                </c:pt>
                <c:pt idx="1">
                  <c:v>0</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7-A217-2C48-9203-4D69DE7FFD70}"/>
            </c:ext>
          </c:extLst>
        </c:ser>
        <c:ser>
          <c:idx val="8"/>
          <c:order val="8"/>
          <c:tx>
            <c:strRef>
              <c:f>'2026-10-07'!$J$335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'2026-10-07'!$J$336:$J$344</c:f>
              <c:numCache>
                <c:formatCode>#,##0</c:formatCode>
                <c:ptCount val="9"/>
                <c:pt idx="0">
                  <c:v>1</c:v>
                </c:pt>
                <c:pt idx="1">
                  <c:v>1</c:v>
                </c:pt>
                <c:pt idx="2">
                  <c:v>2</c:v>
                </c:pt>
                <c:pt idx="3">
                  <c:v>2</c:v>
                </c:pt>
                <c:pt idx="4">
                  <c:v>2</c:v>
                </c:pt>
                <c:pt idx="5">
                  <c:v>0</c:v>
                </c:pt>
                <c:pt idx="6">
                  <c:v>2</c:v>
                </c:pt>
                <c:pt idx="7">
                  <c:v>1</c:v>
                </c:pt>
                <c:pt idx="8">
                  <c:v>2</c:v>
                </c:pt>
              </c:numCache>
            </c:numRef>
          </c:val>
          <c:extLst>
            <c:ext xmlns:c16="http://schemas.microsoft.com/office/drawing/2014/chart" uri="{C3380CC4-5D6E-409C-BE32-E72D297353CC}">
              <c16:uniqueId val="{00000008-A217-2C48-9203-4D69DE7FFD70}"/>
            </c:ext>
          </c:extLst>
        </c:ser>
        <c:ser>
          <c:idx val="9"/>
          <c:order val="9"/>
          <c:tx>
            <c:strRef>
              <c:f>'2026-10-07'!$K$335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'2026-10-07'!$K$336:$K$344</c:f>
              <c:numCache>
                <c:formatCode>#,##0</c:formatCode>
                <c:ptCount val="9"/>
                <c:pt idx="0">
                  <c:v>0</c:v>
                </c:pt>
                <c:pt idx="1">
                  <c:v>3</c:v>
                </c:pt>
                <c:pt idx="2">
                  <c:v>2</c:v>
                </c:pt>
                <c:pt idx="3">
                  <c:v>2</c:v>
                </c:pt>
                <c:pt idx="4">
                  <c:v>2</c:v>
                </c:pt>
                <c:pt idx="5">
                  <c:v>1</c:v>
                </c:pt>
                <c:pt idx="6">
                  <c:v>0</c:v>
                </c:pt>
                <c:pt idx="7">
                  <c:v>0</c:v>
                </c:pt>
                <c:pt idx="8">
                  <c:v>0</c:v>
                </c:pt>
              </c:numCache>
            </c:numRef>
          </c:val>
          <c:extLst>
            <c:ext xmlns:c16="http://schemas.microsoft.com/office/drawing/2014/chart" uri="{C3380CC4-5D6E-409C-BE32-E72D297353CC}">
              <c16:uniqueId val="{00000009-A217-2C48-9203-4D69DE7FFD70}"/>
            </c:ext>
          </c:extLst>
        </c:ser>
        <c:ser>
          <c:idx val="10"/>
          <c:order val="10"/>
          <c:tx>
            <c:strRef>
              <c:f>'2026-10-07'!$L$335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217-2C48-9203-4D69DE7FFD70}"/>
            </c:ext>
          </c:extLst>
        </c:ser>
        <c:ser>
          <c:idx val="11"/>
          <c:order val="11"/>
          <c:tx>
            <c:strRef>
              <c:f>'2026-10-07'!$M$335</c:f>
              <c:strCache>
                <c:ptCount val="1"/>
                <c:pt idx="0">
                  <c:v>TGZ</c:v>
                </c:pt>
              </c:strCache>
            </c:strRef>
          </c:tx>
          <c:spPr>
            <a:solidFill>
              <a:srgbClr val="255E91"/>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217-2C48-9203-4D69DE7FFD70}"/>
            </c:ext>
          </c:extLst>
        </c:ser>
        <c:ser>
          <c:idx val="12"/>
          <c:order val="12"/>
          <c:tx>
            <c:strRef>
              <c:f>'2026-10-07'!$N$335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'2026-10-07'!$N$336:$N$344</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A217-2C48-9203-4D69DE7FFD70}"/>
            </c:ext>
          </c:extLst>
        </c:ser>
        <c:ser>
          <c:idx val="13"/>
          <c:order val="13"/>
          <c:tx>
            <c:strRef>
              <c:f>'2026-10-07'!$O$335</c:f>
              <c:strCache>
                <c:ptCount val="1"/>
                <c:pt idx="0">
                  <c:v>ANEPU</c:v>
                </c:pt>
              </c:strCache>
            </c:strRef>
          </c:tx>
          <c:spPr>
            <a:solidFill>
              <a:srgbClr val="548235"/>
            </a:solidFill>
            <a:ln>
              <a:noFill/>
            </a:ln>
            <a:effectLst/>
          </c:spPr>
          <c:invertIfNegative val="0"/>
          <c:cat>
            <c:numRef>
              <c:f>'2026-10-07'!$A$336:$A$344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'2026-10-07'!$O$336:$O$344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D-A217-2C48-9203-4D69DE7FFD70}"/>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'2026-10-07'!$A$414:$A$422</c:f>
              <c:numCache>
                <c:formatCode>hh:mm</c:formatCode>
                <c:ptCount val="9"/>
              </c:numCache>
            </c:numRef>
          </c:cat>
          <c:val>
            <c:numRef>
              <c:f>'2026-10-07'!$B$414:$B$422</c:f>
              <c:numCache>
                <c:formatCode>#,##0</c:formatCode>
                <c:ptCount val="9"/>
              </c:numCache>
            </c:numRef>
          </c:val>
          <c:extLst>
            <c:ext xmlns:c16="http://schemas.microsoft.com/office/drawing/2014/chart" uri="{C3380CC4-5D6E-409C-BE32-E72D297353CC}">
              <c16:uniqueId val="{00000000-E677-3347-BE27-6225B649DC2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'2026-10-07'!$A$414:$A$422</c:f>
              <c:numCache>
                <c:formatCode>hh:mm</c:formatCode>
                <c:ptCount val="9"/>
              </c:numCache>
            </c:numRef>
          </c:cat>
          <c:val>
            <c:numRef>
              <c:f>'2026-10-07'!$C$414:$C$422</c:f>
              <c:numCache>
                <c:formatCode>#,##0</c:formatCode>
                <c:ptCount val="9"/>
              </c:numCache>
            </c:numRef>
          </c:val>
          <c:extLst>
            <c:ext xmlns:c16="http://schemas.microsoft.com/office/drawing/2014/chart" uri="{C3380CC4-5D6E-409C-BE32-E72D297353CC}">
              <c16:uniqueId val="{00000001-E677-3347-BE27-6225B649DC2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'2026-10-07'!$B$352:$B$360</c:f>
              <c:numCache>
                <c:formatCode>#,##0</c:formatCode>
                <c:ptCount val="9"/>
                <c:pt idx="0">
                  <c:v>12</c:v>
                </c:pt>
                <c:pt idx="1">
                  <c:v>11</c:v>
                </c:pt>
                <c:pt idx="2">
                  <c:v>12</c:v>
                </c:pt>
                <c:pt idx="3">
                  <c:v>21</c:v>
                </c:pt>
                <c:pt idx="4">
                  <c:v>18</c:v>
                </c:pt>
                <c:pt idx="5">
                  <c:v>19</c:v>
                </c:pt>
                <c:pt idx="6">
                  <c:v>16</c:v>
                </c:pt>
                <c:pt idx="7">
                  <c:v>7</c:v>
                </c:pt>
                <c:pt idx="8">
                  <c:v>5</c:v>
                </c:pt>
              </c:numCache>
            </c:numRef>
          </c:val>
          <c:extLst>
            <c:ext xmlns:c16="http://schemas.microsoft.com/office/drawing/2014/chart" uri="{C3380CC4-5D6E-409C-BE32-E72D297353CC}">
              <c16:uniqueId val="{00000000-EB99-2A4D-8399-73E41E770918}"/>
            </c:ext>
          </c:extLst>
        </c:ser>
        <c:ser>
          <c:idx val="1"/>
          <c:order val="1"/>
          <c:tx>
            <c:strRef>
              <c:f>'2026-10-07'!$C$351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'2026-10-07'!$C$352:$C$360</c:f>
              <c:numCache>
                <c:formatCode>#,##0</c:formatCode>
                <c:ptCount val="9"/>
                <c:pt idx="0">
                  <c:v>2</c:v>
                </c:pt>
                <c:pt idx="1">
                  <c:v>5</c:v>
                </c:pt>
                <c:pt idx="2">
                  <c:v>0</c:v>
                </c:pt>
                <c:pt idx="3">
                  <c:v>3</c:v>
                </c:pt>
                <c:pt idx="4">
                  <c:v>4</c:v>
                </c:pt>
                <c:pt idx="5">
                  <c:v>0</c:v>
                </c:pt>
                <c:pt idx="6">
                  <c:v>2</c:v>
                </c:pt>
                <c:pt idx="7">
                  <c:v>1</c:v>
                </c:pt>
                <c:pt idx="8">
                  <c:v>1</c:v>
                </c:pt>
              </c:numCache>
            </c:numRef>
          </c:val>
          <c:extLst>
            <c:ext xmlns:c16="http://schemas.microsoft.com/office/drawing/2014/chart" uri="{C3380CC4-5D6E-409C-BE32-E72D297353CC}">
              <c16:uniqueId val="{00000001-EB99-2A4D-8399-73E41E770918}"/>
            </c:ext>
          </c:extLst>
        </c:ser>
        <c:ser>
          <c:idx val="2"/>
          <c:order val="2"/>
          <c:tx>
            <c:strRef>
              <c:f>'2026-10-07'!$D$351</c:f>
              <c:strCache>
                <c:ptCount val="1"/>
                <c:pt idx="0">
                  <c:v>30L</c:v>
                </c:pt>
              </c:strCache>
            </c:strRef>
          </c:tx>
          <c:spPr>
            <a:solidFill>
              <a:schemeClr val="accent3"/>
            </a:solidFill>
            <a:ln>
              <a:noFill/>
            </a:ln>
            <a:effectLst/>
          </c:spPr>
          <c:invertIfNegative val="0"/>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B99-2A4D-8399-73E41E770918}"/>
            </c:ext>
          </c:extLst>
        </c:ser>
        <c:ser>
          <c:idx val="3"/>
          <c:order val="3"/>
          <c:tx>
            <c:strRef>
              <c:f>'2026-10-07'!$E$351</c:f>
              <c:strCache>
                <c:ptCount val="1"/>
                <c:pt idx="0">
                  <c:v>30R</c:v>
                </c:pt>
              </c:strCache>
            </c:strRef>
          </c:tx>
          <c:spPr>
            <a:solidFill>
              <a:schemeClr val="accent4"/>
            </a:solidFill>
            <a:ln>
              <a:noFill/>
            </a:ln>
            <a:effectLst/>
          </c:spPr>
          <c:invertIfNegative val="0"/>
          <c:cat>
            <c:numRef>
              <c:f>'2026-10-07'!$A$352:$A$360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'2026-10-07'!$E$352:$E$360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EB99-2A4D-8399-73E41E770918}"/>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'2026-10-08'!$B$222:$B$230</c:f>
              <c:numCache>
                <c:formatCode>0</c:formatCode>
                <c:ptCount val="9"/>
                <c:pt idx="0">
                  <c:v>0</c:v>
                </c:pt>
                <c:pt idx="1">
                  <c:v>1</c:v>
                </c:pt>
                <c:pt idx="2">
                  <c:v>0</c:v>
                </c:pt>
                <c:pt idx="3">
                  <c:v>0</c:v>
                </c:pt>
                <c:pt idx="4">
                  <c:v>1</c:v>
                </c:pt>
                <c:pt idx="5">
                  <c:v>1</c:v>
                </c:pt>
                <c:pt idx="6">
                  <c:v>0</c:v>
                </c:pt>
                <c:pt idx="7">
                  <c:v>0</c:v>
                </c:pt>
                <c:pt idx="8">
                  <c:v>0</c:v>
                </c:pt>
              </c:numCache>
            </c:numRef>
          </c:val>
          <c:extLst>
            <c:ext xmlns:c16="http://schemas.microsoft.com/office/drawing/2014/chart" uri="{C3380CC4-5D6E-409C-BE32-E72D297353CC}">
              <c16:uniqueId val="{00000000-4605-6D4F-9259-85FD3C6D9D0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'2026-10-08'!$C$222:$C$230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605-6D4F-9259-85FD3C6D9D0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'2026-10-08'!$D$222:$D$230</c:f>
              <c:numCache>
                <c:formatCode>0</c:formatCode>
                <c:ptCount val="9"/>
                <c:pt idx="0">
                  <c:v>5</c:v>
                </c:pt>
                <c:pt idx="1">
                  <c:v>8</c:v>
                </c:pt>
                <c:pt idx="2">
                  <c:v>13</c:v>
                </c:pt>
                <c:pt idx="3">
                  <c:v>9</c:v>
                </c:pt>
                <c:pt idx="4">
                  <c:v>6</c:v>
                </c:pt>
                <c:pt idx="5">
                  <c:v>8</c:v>
                </c:pt>
                <c:pt idx="6">
                  <c:v>0</c:v>
                </c:pt>
                <c:pt idx="7">
                  <c:v>0</c:v>
                </c:pt>
                <c:pt idx="8">
                  <c:v>2</c:v>
                </c:pt>
              </c:numCache>
            </c:numRef>
          </c:val>
          <c:extLst>
            <c:ext xmlns:c16="http://schemas.microsoft.com/office/drawing/2014/chart" uri="{C3380CC4-5D6E-409C-BE32-E72D297353CC}">
              <c16:uniqueId val="{00000002-4605-6D4F-9259-85FD3C6D9D0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'2026-10-08'!$E$222:$E$230</c:f>
              <c:numCache>
                <c:formatCode>0</c:formatCode>
                <c:ptCount val="9"/>
                <c:pt idx="0">
                  <c:v>10</c:v>
                </c:pt>
                <c:pt idx="1">
                  <c:v>8</c:v>
                </c:pt>
                <c:pt idx="2">
                  <c:v>8</c:v>
                </c:pt>
                <c:pt idx="3">
                  <c:v>11</c:v>
                </c:pt>
                <c:pt idx="4">
                  <c:v>16</c:v>
                </c:pt>
                <c:pt idx="5">
                  <c:v>9</c:v>
                </c:pt>
                <c:pt idx="6">
                  <c:v>8</c:v>
                </c:pt>
                <c:pt idx="7">
                  <c:v>3</c:v>
                </c:pt>
                <c:pt idx="8">
                  <c:v>4</c:v>
                </c:pt>
              </c:numCache>
            </c:numRef>
          </c:val>
          <c:extLst>
            <c:ext xmlns:c16="http://schemas.microsoft.com/office/drawing/2014/chart" uri="{C3380CC4-5D6E-409C-BE32-E72D297353CC}">
              <c16:uniqueId val="{00000003-4605-6D4F-9259-85FD3C6D9D0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'2026-10-08'!$F$222:$F$230</c:f>
              <c:numCache>
                <c:formatCode>0</c:formatCode>
                <c:ptCount val="9"/>
                <c:pt idx="0">
                  <c:v>9</c:v>
                </c:pt>
                <c:pt idx="1">
                  <c:v>3</c:v>
                </c:pt>
                <c:pt idx="2">
                  <c:v>7</c:v>
                </c:pt>
                <c:pt idx="3">
                  <c:v>6</c:v>
                </c:pt>
                <c:pt idx="4">
                  <c:v>12</c:v>
                </c:pt>
                <c:pt idx="5">
                  <c:v>8</c:v>
                </c:pt>
                <c:pt idx="6">
                  <c:v>5</c:v>
                </c:pt>
                <c:pt idx="7">
                  <c:v>2</c:v>
                </c:pt>
                <c:pt idx="8">
                  <c:v>3</c:v>
                </c:pt>
              </c:numCache>
            </c:numRef>
          </c:val>
          <c:extLst>
            <c:ext xmlns:c16="http://schemas.microsoft.com/office/drawing/2014/chart" uri="{C3380CC4-5D6E-409C-BE32-E72D297353CC}">
              <c16:uniqueId val="{00000004-4605-6D4F-9259-85FD3C6D9D0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'2026-10-08'!$G$222:$G$230</c:f>
              <c:numCache>
                <c:formatCode>0</c:formatCode>
                <c:ptCount val="9"/>
                <c:pt idx="0">
                  <c:v>1</c:v>
                </c:pt>
                <c:pt idx="1">
                  <c:v>4</c:v>
                </c:pt>
                <c:pt idx="2">
                  <c:v>1</c:v>
                </c:pt>
                <c:pt idx="3">
                  <c:v>5</c:v>
                </c:pt>
                <c:pt idx="4">
                  <c:v>3</c:v>
                </c:pt>
                <c:pt idx="5">
                  <c:v>0</c:v>
                </c:pt>
                <c:pt idx="6">
                  <c:v>3</c:v>
                </c:pt>
                <c:pt idx="7">
                  <c:v>1</c:v>
                </c:pt>
                <c:pt idx="8">
                  <c:v>1</c:v>
                </c:pt>
              </c:numCache>
            </c:numRef>
          </c:val>
          <c:extLst>
            <c:ext xmlns:c16="http://schemas.microsoft.com/office/drawing/2014/chart" uri="{C3380CC4-5D6E-409C-BE32-E72D297353CC}">
              <c16:uniqueId val="{00000005-4605-6D4F-9259-85FD3C6D9D0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'2026-10-08'!$H$222:$H$230</c:f>
              <c:numCache>
                <c:formatCode>0</c:formatCode>
                <c:ptCount val="9"/>
                <c:pt idx="0">
                  <c:v>1</c:v>
                </c:pt>
                <c:pt idx="1">
                  <c:v>2</c:v>
                </c:pt>
                <c:pt idx="2">
                  <c:v>4</c:v>
                </c:pt>
                <c:pt idx="3">
                  <c:v>2</c:v>
                </c:pt>
                <c:pt idx="4">
                  <c:v>2</c:v>
                </c:pt>
                <c:pt idx="5">
                  <c:v>1</c:v>
                </c:pt>
                <c:pt idx="6">
                  <c:v>3</c:v>
                </c:pt>
                <c:pt idx="7">
                  <c:v>3</c:v>
                </c:pt>
                <c:pt idx="8">
                  <c:v>1</c:v>
                </c:pt>
              </c:numCache>
            </c:numRef>
          </c:val>
          <c:extLst>
            <c:ext xmlns:c16="http://schemas.microsoft.com/office/drawing/2014/chart" uri="{C3380CC4-5D6E-409C-BE32-E72D297353CC}">
              <c16:uniqueId val="{00000006-4605-6D4F-9259-85FD3C6D9D0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'2026-10-08'!$B$299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'2026-10-08'!$B$300:$B$308</c:f>
              <c:numCache>
                <c:formatCode>#,##0</c:formatCode>
                <c:ptCount val="9"/>
                <c:pt idx="0">
                  <c:v>10</c:v>
                </c:pt>
                <c:pt idx="1">
                  <c:v>8</c:v>
                </c:pt>
                <c:pt idx="2">
                  <c:v>8</c:v>
                </c:pt>
                <c:pt idx="3">
                  <c:v>11</c:v>
                </c:pt>
                <c:pt idx="4">
                  <c:v>16</c:v>
                </c:pt>
                <c:pt idx="5">
                  <c:v>9</c:v>
                </c:pt>
                <c:pt idx="6">
                  <c:v>8</c:v>
                </c:pt>
                <c:pt idx="7">
                  <c:v>3</c:v>
                </c:pt>
                <c:pt idx="8">
                  <c:v>4</c:v>
                </c:pt>
              </c:numCache>
            </c:numRef>
          </c:val>
          <c:extLst>
            <c:ext xmlns:c16="http://schemas.microsoft.com/office/drawing/2014/chart" uri="{C3380CC4-5D6E-409C-BE32-E72D297353CC}">
              <c16:uniqueId val="{00000000-181F-A549-B838-DD337919D3FA}"/>
            </c:ext>
          </c:extLst>
        </c:ser>
        <c:ser>
          <c:idx val="1"/>
          <c:order val="1"/>
          <c:tx>
            <c:strRef>
              <c:f>'2026-10-08'!$C$299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'2026-10-08'!$C$300:$C$308</c:f>
              <c:numCache>
                <c:formatCode>#,##0</c:formatCode>
                <c:ptCount val="9"/>
                <c:pt idx="0">
                  <c:v>5</c:v>
                </c:pt>
                <c:pt idx="1">
                  <c:v>7</c:v>
                </c:pt>
                <c:pt idx="2">
                  <c:v>11</c:v>
                </c:pt>
                <c:pt idx="3">
                  <c:v>9</c:v>
                </c:pt>
                <c:pt idx="4">
                  <c:v>8</c:v>
                </c:pt>
                <c:pt idx="5">
                  <c:v>8</c:v>
                </c:pt>
                <c:pt idx="6">
                  <c:v>0</c:v>
                </c:pt>
                <c:pt idx="7">
                  <c:v>0</c:v>
                </c:pt>
                <c:pt idx="8">
                  <c:v>2</c:v>
                </c:pt>
              </c:numCache>
            </c:numRef>
          </c:val>
          <c:extLst>
            <c:ext xmlns:c16="http://schemas.microsoft.com/office/drawing/2014/chart" uri="{C3380CC4-5D6E-409C-BE32-E72D297353CC}">
              <c16:uniqueId val="{00000001-181F-A549-B838-DD337919D3FA}"/>
            </c:ext>
          </c:extLst>
        </c:ser>
        <c:ser>
          <c:idx val="2"/>
          <c:order val="2"/>
          <c:tx>
            <c:strRef>
              <c:f>'2026-10-08'!$D$299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'2026-10-08'!$D$300:$D$308</c:f>
              <c:numCache>
                <c:formatCode>#,##0</c:formatCode>
                <c:ptCount val="9"/>
                <c:pt idx="0">
                  <c:v>1</c:v>
                </c:pt>
                <c:pt idx="1">
                  <c:v>2</c:v>
                </c:pt>
                <c:pt idx="2">
                  <c:v>4</c:v>
                </c:pt>
                <c:pt idx="3">
                  <c:v>2</c:v>
                </c:pt>
                <c:pt idx="4">
                  <c:v>2</c:v>
                </c:pt>
                <c:pt idx="5">
                  <c:v>1</c:v>
                </c:pt>
                <c:pt idx="6">
                  <c:v>3</c:v>
                </c:pt>
                <c:pt idx="7">
                  <c:v>3</c:v>
                </c:pt>
                <c:pt idx="8">
                  <c:v>1</c:v>
                </c:pt>
              </c:numCache>
            </c:numRef>
          </c:val>
          <c:extLst>
            <c:ext xmlns:c16="http://schemas.microsoft.com/office/drawing/2014/chart" uri="{C3380CC4-5D6E-409C-BE32-E72D297353CC}">
              <c16:uniqueId val="{00000002-181F-A549-B838-DD337919D3FA}"/>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'2026-10-08'!$B$336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'2026-10-08'!$B$337:$B$345</c:f>
              <c:numCache>
                <c:formatCode>#,##0</c:formatCode>
                <c:ptCount val="9"/>
                <c:pt idx="0">
                  <c:v>3</c:v>
                </c:pt>
                <c:pt idx="1">
                  <c:v>0</c:v>
                </c:pt>
                <c:pt idx="2">
                  <c:v>2</c:v>
                </c:pt>
                <c:pt idx="3">
                  <c:v>1</c:v>
                </c:pt>
                <c:pt idx="4">
                  <c:v>1</c:v>
                </c:pt>
                <c:pt idx="5">
                  <c:v>1</c:v>
                </c:pt>
                <c:pt idx="6">
                  <c:v>1</c:v>
                </c:pt>
                <c:pt idx="7">
                  <c:v>0</c:v>
                </c:pt>
                <c:pt idx="8">
                  <c:v>1</c:v>
                </c:pt>
              </c:numCache>
            </c:numRef>
          </c:val>
          <c:extLst>
            <c:ext xmlns:c16="http://schemas.microsoft.com/office/drawing/2014/chart" uri="{C3380CC4-5D6E-409C-BE32-E72D297353CC}">
              <c16:uniqueId val="{00000000-DA90-664A-96C2-26E6040424C0}"/>
            </c:ext>
          </c:extLst>
        </c:ser>
        <c:ser>
          <c:idx val="1"/>
          <c:order val="1"/>
          <c:tx>
            <c:strRef>
              <c:f>'2026-10-08'!$C$336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'2026-10-08'!$C$337:$C$345</c:f>
              <c:numCache>
                <c:formatCode>#,##0</c:formatCode>
                <c:ptCount val="9"/>
                <c:pt idx="0">
                  <c:v>5</c:v>
                </c:pt>
                <c:pt idx="1">
                  <c:v>7</c:v>
                </c:pt>
                <c:pt idx="2">
                  <c:v>11</c:v>
                </c:pt>
                <c:pt idx="3">
                  <c:v>9</c:v>
                </c:pt>
                <c:pt idx="4">
                  <c:v>8</c:v>
                </c:pt>
                <c:pt idx="5">
                  <c:v>8</c:v>
                </c:pt>
                <c:pt idx="6">
                  <c:v>0</c:v>
                </c:pt>
                <c:pt idx="7">
                  <c:v>0</c:v>
                </c:pt>
                <c:pt idx="8">
                  <c:v>2</c:v>
                </c:pt>
              </c:numCache>
            </c:numRef>
          </c:val>
          <c:extLst>
            <c:ext xmlns:c16="http://schemas.microsoft.com/office/drawing/2014/chart" uri="{C3380CC4-5D6E-409C-BE32-E72D297353CC}">
              <c16:uniqueId val="{00000001-DA90-664A-96C2-26E6040424C0}"/>
            </c:ext>
          </c:extLst>
        </c:ser>
        <c:ser>
          <c:idx val="2"/>
          <c:order val="2"/>
          <c:tx>
            <c:strRef>
              <c:f>'2026-10-08'!$D$336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'2026-10-08'!$D$337:$D$345</c:f>
              <c:numCache>
                <c:formatCode>#,##0</c:formatCode>
                <c:ptCount val="9"/>
                <c:pt idx="0">
                  <c:v>1</c:v>
                </c:pt>
                <c:pt idx="1">
                  <c:v>1</c:v>
                </c:pt>
                <c:pt idx="2">
                  <c:v>2</c:v>
                </c:pt>
                <c:pt idx="3">
                  <c:v>1</c:v>
                </c:pt>
                <c:pt idx="4">
                  <c:v>1</c:v>
                </c:pt>
                <c:pt idx="5">
                  <c:v>0</c:v>
                </c:pt>
                <c:pt idx="6">
                  <c:v>2</c:v>
                </c:pt>
                <c:pt idx="7">
                  <c:v>2</c:v>
                </c:pt>
                <c:pt idx="8">
                  <c:v>1</c:v>
                </c:pt>
              </c:numCache>
            </c:numRef>
          </c:val>
          <c:extLst>
            <c:ext xmlns:c16="http://schemas.microsoft.com/office/drawing/2014/chart" uri="{C3380CC4-5D6E-409C-BE32-E72D297353CC}">
              <c16:uniqueId val="{00000002-DA90-664A-96C2-26E6040424C0}"/>
            </c:ext>
          </c:extLst>
        </c:ser>
        <c:ser>
          <c:idx val="3"/>
          <c:order val="3"/>
          <c:tx>
            <c:strRef>
              <c:f>'2026-10-08'!$E$336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'2026-10-08'!$E$337:$E$345</c:f>
              <c:numCache>
                <c:formatCode>#,##0</c:formatCode>
                <c:ptCount val="9"/>
                <c:pt idx="0">
                  <c:v>1</c:v>
                </c:pt>
                <c:pt idx="1">
                  <c:v>1</c:v>
                </c:pt>
                <c:pt idx="2">
                  <c:v>1</c:v>
                </c:pt>
                <c:pt idx="3">
                  <c:v>1</c:v>
                </c:pt>
                <c:pt idx="4">
                  <c:v>0</c:v>
                </c:pt>
                <c:pt idx="5">
                  <c:v>1</c:v>
                </c:pt>
                <c:pt idx="6">
                  <c:v>0</c:v>
                </c:pt>
                <c:pt idx="7">
                  <c:v>0</c:v>
                </c:pt>
                <c:pt idx="8">
                  <c:v>0</c:v>
                </c:pt>
              </c:numCache>
            </c:numRef>
          </c:val>
          <c:extLst>
            <c:ext xmlns:c16="http://schemas.microsoft.com/office/drawing/2014/chart" uri="{C3380CC4-5D6E-409C-BE32-E72D297353CC}">
              <c16:uniqueId val="{00000003-DA90-664A-96C2-26E6040424C0}"/>
            </c:ext>
          </c:extLst>
        </c:ser>
        <c:ser>
          <c:idx val="4"/>
          <c:order val="4"/>
          <c:tx>
            <c:strRef>
              <c:f>'2026-10-08'!$F$336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'2026-10-08'!$F$337:$F$345</c:f>
              <c:numCache>
                <c:formatCode>#,##0</c:formatCode>
                <c:ptCount val="9"/>
                <c:pt idx="0">
                  <c:v>2</c:v>
                </c:pt>
                <c:pt idx="1">
                  <c:v>2</c:v>
                </c:pt>
                <c:pt idx="2">
                  <c:v>1</c:v>
                </c:pt>
                <c:pt idx="3">
                  <c:v>5</c:v>
                </c:pt>
                <c:pt idx="4">
                  <c:v>3</c:v>
                </c:pt>
                <c:pt idx="5">
                  <c:v>0</c:v>
                </c:pt>
                <c:pt idx="6">
                  <c:v>3</c:v>
                </c:pt>
                <c:pt idx="7">
                  <c:v>1</c:v>
                </c:pt>
                <c:pt idx="8">
                  <c:v>1</c:v>
                </c:pt>
              </c:numCache>
            </c:numRef>
          </c:val>
          <c:extLst>
            <c:ext xmlns:c16="http://schemas.microsoft.com/office/drawing/2014/chart" uri="{C3380CC4-5D6E-409C-BE32-E72D297353CC}">
              <c16:uniqueId val="{00000004-DA90-664A-96C2-26E6040424C0}"/>
            </c:ext>
          </c:extLst>
        </c:ser>
        <c:ser>
          <c:idx val="5"/>
          <c:order val="5"/>
          <c:tx>
            <c:strRef>
              <c:f>'2026-10-08'!$G$336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'2026-10-08'!$G$337:$G$345</c:f>
              <c:numCache>
                <c:formatCode>#,##0</c:formatCode>
                <c:ptCount val="9"/>
                <c:pt idx="0">
                  <c:v>1</c:v>
                </c:pt>
                <c:pt idx="1">
                  <c:v>1</c:v>
                </c:pt>
                <c:pt idx="2">
                  <c:v>0</c:v>
                </c:pt>
                <c:pt idx="3">
                  <c:v>0</c:v>
                </c:pt>
                <c:pt idx="4">
                  <c:v>1</c:v>
                </c:pt>
                <c:pt idx="5">
                  <c:v>1</c:v>
                </c:pt>
                <c:pt idx="6">
                  <c:v>1</c:v>
                </c:pt>
                <c:pt idx="7">
                  <c:v>0</c:v>
                </c:pt>
                <c:pt idx="8">
                  <c:v>0</c:v>
                </c:pt>
              </c:numCache>
            </c:numRef>
          </c:val>
          <c:extLst>
            <c:ext xmlns:c16="http://schemas.microsoft.com/office/drawing/2014/chart" uri="{C3380CC4-5D6E-409C-BE32-E72D297353CC}">
              <c16:uniqueId val="{00000005-DA90-664A-96C2-26E6040424C0}"/>
            </c:ext>
          </c:extLst>
        </c:ser>
        <c:ser>
          <c:idx val="6"/>
          <c:order val="6"/>
          <c:tx>
            <c:strRef>
              <c:f>'2026-10-08'!$H$336</c:f>
              <c:strCache>
                <c:ptCount val="1"/>
                <c:pt idx="0">
                  <c:v>VSA</c:v>
                </c:pt>
              </c:strCache>
            </c:strRef>
          </c:tx>
          <c:spPr>
            <a:solidFill>
              <a:srgbClr val="264478"/>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'2026-10-08'!$H$337:$H$345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DA90-664A-96C2-26E6040424C0}"/>
            </c:ext>
          </c:extLst>
        </c:ser>
        <c:ser>
          <c:idx val="7"/>
          <c:order val="7"/>
          <c:tx>
            <c:strRef>
              <c:f>'2026-10-08'!$I$336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'2026-10-08'!$I$337:$I$345</c:f>
              <c:numCache>
                <c:formatCode>#,##0</c:formatCode>
                <c:ptCount val="9"/>
                <c:pt idx="0">
                  <c:v>1</c:v>
                </c:pt>
                <c:pt idx="1">
                  <c:v>1</c:v>
                </c:pt>
                <c:pt idx="2">
                  <c:v>1</c:v>
                </c:pt>
                <c:pt idx="3">
                  <c:v>3</c:v>
                </c:pt>
                <c:pt idx="4">
                  <c:v>1</c:v>
                </c:pt>
                <c:pt idx="5">
                  <c:v>1</c:v>
                </c:pt>
                <c:pt idx="6">
                  <c:v>1</c:v>
                </c:pt>
                <c:pt idx="7">
                  <c:v>1</c:v>
                </c:pt>
                <c:pt idx="8">
                  <c:v>0</c:v>
                </c:pt>
              </c:numCache>
            </c:numRef>
          </c:val>
          <c:extLst>
            <c:ext xmlns:c16="http://schemas.microsoft.com/office/drawing/2014/chart" uri="{C3380CC4-5D6E-409C-BE32-E72D297353CC}">
              <c16:uniqueId val="{00000007-DA90-664A-96C2-26E6040424C0}"/>
            </c:ext>
          </c:extLst>
        </c:ser>
        <c:ser>
          <c:idx val="8"/>
          <c:order val="8"/>
          <c:tx>
            <c:strRef>
              <c:f>'2026-10-08'!$J$336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'2026-10-08'!$J$337:$J$345</c:f>
              <c:numCache>
                <c:formatCode>#,##0</c:formatCode>
                <c:ptCount val="9"/>
                <c:pt idx="0">
                  <c:v>2</c:v>
                </c:pt>
                <c:pt idx="1">
                  <c:v>1</c:v>
                </c:pt>
                <c:pt idx="2">
                  <c:v>4</c:v>
                </c:pt>
                <c:pt idx="3">
                  <c:v>1</c:v>
                </c:pt>
                <c:pt idx="4">
                  <c:v>3</c:v>
                </c:pt>
                <c:pt idx="5">
                  <c:v>5</c:v>
                </c:pt>
                <c:pt idx="6">
                  <c:v>3</c:v>
                </c:pt>
                <c:pt idx="7">
                  <c:v>1</c:v>
                </c:pt>
                <c:pt idx="8">
                  <c:v>2</c:v>
                </c:pt>
              </c:numCache>
            </c:numRef>
          </c:val>
          <c:extLst>
            <c:ext xmlns:c16="http://schemas.microsoft.com/office/drawing/2014/chart" uri="{C3380CC4-5D6E-409C-BE32-E72D297353CC}">
              <c16:uniqueId val="{00000008-DA90-664A-96C2-26E6040424C0}"/>
            </c:ext>
          </c:extLst>
        </c:ser>
        <c:ser>
          <c:idx val="9"/>
          <c:order val="9"/>
          <c:tx>
            <c:strRef>
              <c:f>'2026-10-08'!$K$336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'2026-10-08'!$K$337:$K$345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9-DA90-664A-96C2-26E6040424C0}"/>
            </c:ext>
          </c:extLst>
        </c:ser>
        <c:ser>
          <c:idx val="10"/>
          <c:order val="10"/>
          <c:tx>
            <c:strRef>
              <c:f>'2026-10-08'!$L$336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'2026-10-08'!$L$337:$L$345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DA90-664A-96C2-26E6040424C0}"/>
            </c:ext>
          </c:extLst>
        </c:ser>
        <c:ser>
          <c:idx val="11"/>
          <c:order val="11"/>
          <c:tx>
            <c:strRef>
              <c:f>'2026-10-08'!$M$336</c:f>
              <c:strCache>
                <c:ptCount val="1"/>
                <c:pt idx="0">
                  <c:v>TGZ</c:v>
                </c:pt>
              </c:strCache>
            </c:strRef>
          </c:tx>
          <c:spPr>
            <a:solidFill>
              <a:srgbClr val="255E91"/>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'2026-10-08'!$M$337:$M$345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DA90-664A-96C2-26E6040424C0}"/>
            </c:ext>
          </c:extLst>
        </c:ser>
        <c:ser>
          <c:idx val="12"/>
          <c:order val="12"/>
          <c:tx>
            <c:strRef>
              <c:f>'2026-10-08'!$N$336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'2026-10-08'!$N$337:$N$345</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DA90-664A-96C2-26E6040424C0}"/>
            </c:ext>
          </c:extLst>
        </c:ser>
        <c:ser>
          <c:idx val="13"/>
          <c:order val="13"/>
          <c:tx>
            <c:strRef>
              <c:f>'2026-10-08'!$O$336</c:f>
              <c:strCache>
                <c:ptCount val="1"/>
                <c:pt idx="0">
                  <c:v>ANEPU</c:v>
                </c:pt>
              </c:strCache>
            </c:strRef>
          </c:tx>
          <c:spPr>
            <a:solidFill>
              <a:srgbClr val="548235"/>
            </a:solidFill>
            <a:ln>
              <a:noFill/>
            </a:ln>
            <a:effectLst/>
          </c:spPr>
          <c:invertIfNegative val="0"/>
          <c:cat>
            <c:numRef>
              <c:f>'2026-10-08'!$A$337:$A$345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'2026-10-08'!$O$337:$O$345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D-DA90-664A-96C2-26E6040424C0}"/>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'2026-10-08'!$A$415:$A$423</c:f>
              <c:numCache>
                <c:formatCode>hh:mm</c:formatCode>
                <c:ptCount val="9"/>
              </c:numCache>
            </c:numRef>
          </c:cat>
          <c:val>
            <c:numRef>
              <c:f>'2026-10-08'!$B$415:$B$423</c:f>
              <c:numCache>
                <c:formatCode>#,##0</c:formatCode>
                <c:ptCount val="9"/>
              </c:numCache>
            </c:numRef>
          </c:val>
          <c:extLst>
            <c:ext xmlns:c16="http://schemas.microsoft.com/office/drawing/2014/chart" uri="{C3380CC4-5D6E-409C-BE32-E72D297353CC}">
              <c16:uniqueId val="{00000000-E520-F54F-B0D3-733C25BF30AC}"/>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'2026-10-08'!$A$415:$A$423</c:f>
              <c:numCache>
                <c:formatCode>hh:mm</c:formatCode>
                <c:ptCount val="9"/>
              </c:numCache>
            </c:numRef>
          </c:cat>
          <c:val>
            <c:numRef>
              <c:f>'2026-10-08'!$C$415:$C$423</c:f>
              <c:numCache>
                <c:formatCode>#,##0</c:formatCode>
                <c:ptCount val="9"/>
              </c:numCache>
            </c:numRef>
          </c:val>
          <c:extLst>
            <c:ext xmlns:c16="http://schemas.microsoft.com/office/drawing/2014/chart" uri="{C3380CC4-5D6E-409C-BE32-E72D297353CC}">
              <c16:uniqueId val="{00000001-E520-F54F-B0D3-733C25BF30AC}"/>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'2026-10-08'!$B$352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'2026-10-08'!$B$353:$B$361</c:f>
              <c:numCache>
                <c:formatCode>#,##0</c:formatCode>
                <c:ptCount val="9"/>
                <c:pt idx="0">
                  <c:v>12</c:v>
                </c:pt>
                <c:pt idx="1">
                  <c:v>19</c:v>
                </c:pt>
                <c:pt idx="2">
                  <c:v>22</c:v>
                </c:pt>
                <c:pt idx="3">
                  <c:v>16</c:v>
                </c:pt>
                <c:pt idx="4">
                  <c:v>20</c:v>
                </c:pt>
                <c:pt idx="5">
                  <c:v>23</c:v>
                </c:pt>
                <c:pt idx="6">
                  <c:v>16</c:v>
                </c:pt>
                <c:pt idx="7">
                  <c:v>9</c:v>
                </c:pt>
                <c:pt idx="8">
                  <c:v>8</c:v>
                </c:pt>
              </c:numCache>
            </c:numRef>
          </c:val>
          <c:extLst>
            <c:ext xmlns:c16="http://schemas.microsoft.com/office/drawing/2014/chart" uri="{C3380CC4-5D6E-409C-BE32-E72D297353CC}">
              <c16:uniqueId val="{00000000-DA34-8049-953F-7EDEC7FC8BBD}"/>
            </c:ext>
          </c:extLst>
        </c:ser>
        <c:ser>
          <c:idx val="1"/>
          <c:order val="1"/>
          <c:tx>
            <c:strRef>
              <c:f>'2026-10-08'!$C$352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'2026-10-08'!$C$353:$C$361</c:f>
              <c:numCache>
                <c:formatCode>#,##0</c:formatCode>
                <c:ptCount val="9"/>
                <c:pt idx="0">
                  <c:v>4</c:v>
                </c:pt>
                <c:pt idx="1">
                  <c:v>2</c:v>
                </c:pt>
                <c:pt idx="2">
                  <c:v>0</c:v>
                </c:pt>
                <c:pt idx="3">
                  <c:v>1</c:v>
                </c:pt>
                <c:pt idx="4">
                  <c:v>5</c:v>
                </c:pt>
                <c:pt idx="5">
                  <c:v>3</c:v>
                </c:pt>
                <c:pt idx="6">
                  <c:v>1</c:v>
                </c:pt>
                <c:pt idx="7">
                  <c:v>3</c:v>
                </c:pt>
                <c:pt idx="8">
                  <c:v>2</c:v>
                </c:pt>
              </c:numCache>
            </c:numRef>
          </c:val>
          <c:extLst>
            <c:ext xmlns:c16="http://schemas.microsoft.com/office/drawing/2014/chart" uri="{C3380CC4-5D6E-409C-BE32-E72D297353CC}">
              <c16:uniqueId val="{00000001-DA34-8049-953F-7EDEC7FC8BBD}"/>
            </c:ext>
          </c:extLst>
        </c:ser>
        <c:ser>
          <c:idx val="2"/>
          <c:order val="2"/>
          <c:tx>
            <c:strRef>
              <c:f>'2026-10-08'!$D$352</c:f>
              <c:strCache>
                <c:ptCount val="1"/>
                <c:pt idx="0">
                  <c:v>30L</c:v>
                </c:pt>
              </c:strCache>
            </c:strRef>
          </c:tx>
          <c:spPr>
            <a:solidFill>
              <a:schemeClr val="accent3"/>
            </a:solidFill>
            <a:ln>
              <a:noFill/>
            </a:ln>
            <a:effectLst/>
          </c:spPr>
          <c:invertIfNegative val="0"/>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'2026-10-08'!$D$353:$D$361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DA34-8049-953F-7EDEC7FC8BBD}"/>
            </c:ext>
          </c:extLst>
        </c:ser>
        <c:ser>
          <c:idx val="3"/>
          <c:order val="3"/>
          <c:tx>
            <c:strRef>
              <c:f>'2026-10-08'!$E$352</c:f>
              <c:strCache>
                <c:ptCount val="1"/>
                <c:pt idx="0">
                  <c:v>30R</c:v>
                </c:pt>
              </c:strCache>
            </c:strRef>
          </c:tx>
          <c:spPr>
            <a:solidFill>
              <a:schemeClr val="accent4"/>
            </a:solidFill>
            <a:ln>
              <a:noFill/>
            </a:ln>
            <a:effectLst/>
          </c:spPr>
          <c:invertIfNegative val="0"/>
          <c:cat>
            <c:numRef>
              <c:f>'2026-10-08'!$A$353:$A$361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'2026-10-08'!$E$353:$E$361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DA34-8049-953F-7EDEC7FC8BBD}"/>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'2026-10-09'!$B$231:$B$239</c:f>
              <c:numCache>
                <c:formatCode>0</c:formatCode>
                <c:ptCount val="9"/>
                <c:pt idx="0">
                  <c:v>0</c:v>
                </c:pt>
                <c:pt idx="1">
                  <c:v>1</c:v>
                </c:pt>
                <c:pt idx="2">
                  <c:v>0</c:v>
                </c:pt>
                <c:pt idx="3">
                  <c:v>1</c:v>
                </c:pt>
                <c:pt idx="4">
                  <c:v>1</c:v>
                </c:pt>
                <c:pt idx="5">
                  <c:v>1</c:v>
                </c:pt>
                <c:pt idx="6">
                  <c:v>0</c:v>
                </c:pt>
                <c:pt idx="7">
                  <c:v>0</c:v>
                </c:pt>
                <c:pt idx="8">
                  <c:v>0</c:v>
                </c:pt>
              </c:numCache>
            </c:numRef>
          </c:val>
          <c:extLst>
            <c:ext xmlns:c16="http://schemas.microsoft.com/office/drawing/2014/chart" uri="{C3380CC4-5D6E-409C-BE32-E72D297353CC}">
              <c16:uniqueId val="{00000000-A4C2-1942-8B7C-F64FBF17690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'2026-10-09'!$C$231:$C$239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A4C2-1942-8B7C-F64FBF17690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'2026-10-09'!$D$231:$D$239</c:f>
              <c:numCache>
                <c:formatCode>0</c:formatCode>
                <c:ptCount val="9"/>
                <c:pt idx="0">
                  <c:v>5</c:v>
                </c:pt>
                <c:pt idx="1">
                  <c:v>5</c:v>
                </c:pt>
                <c:pt idx="2">
                  <c:v>11</c:v>
                </c:pt>
                <c:pt idx="3">
                  <c:v>8</c:v>
                </c:pt>
                <c:pt idx="4">
                  <c:v>7</c:v>
                </c:pt>
                <c:pt idx="5">
                  <c:v>8</c:v>
                </c:pt>
                <c:pt idx="6">
                  <c:v>2</c:v>
                </c:pt>
                <c:pt idx="7">
                  <c:v>2</c:v>
                </c:pt>
                <c:pt idx="8">
                  <c:v>3</c:v>
                </c:pt>
              </c:numCache>
            </c:numRef>
          </c:val>
          <c:extLst>
            <c:ext xmlns:c16="http://schemas.microsoft.com/office/drawing/2014/chart" uri="{C3380CC4-5D6E-409C-BE32-E72D297353CC}">
              <c16:uniqueId val="{00000002-A4C2-1942-8B7C-F64FBF17690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'2026-10-09'!$E$231:$E$239</c:f>
              <c:numCache>
                <c:formatCode>0</c:formatCode>
                <c:ptCount val="9"/>
                <c:pt idx="0">
                  <c:v>9</c:v>
                </c:pt>
                <c:pt idx="1">
                  <c:v>8</c:v>
                </c:pt>
                <c:pt idx="2">
                  <c:v>12</c:v>
                </c:pt>
                <c:pt idx="3">
                  <c:v>9</c:v>
                </c:pt>
                <c:pt idx="4">
                  <c:v>17</c:v>
                </c:pt>
                <c:pt idx="5">
                  <c:v>7</c:v>
                </c:pt>
                <c:pt idx="6">
                  <c:v>7</c:v>
                </c:pt>
                <c:pt idx="7">
                  <c:v>4</c:v>
                </c:pt>
                <c:pt idx="8">
                  <c:v>4</c:v>
                </c:pt>
              </c:numCache>
            </c:numRef>
          </c:val>
          <c:extLst>
            <c:ext xmlns:c16="http://schemas.microsoft.com/office/drawing/2014/chart" uri="{C3380CC4-5D6E-409C-BE32-E72D297353CC}">
              <c16:uniqueId val="{00000003-A4C2-1942-8B7C-F64FBF17690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'2026-10-09'!$F$231:$F$239</c:f>
              <c:numCache>
                <c:formatCode>0</c:formatCode>
                <c:ptCount val="9"/>
                <c:pt idx="0">
                  <c:v>7</c:v>
                </c:pt>
                <c:pt idx="1">
                  <c:v>3</c:v>
                </c:pt>
                <c:pt idx="2">
                  <c:v>8</c:v>
                </c:pt>
                <c:pt idx="3">
                  <c:v>7</c:v>
                </c:pt>
                <c:pt idx="4">
                  <c:v>10</c:v>
                </c:pt>
                <c:pt idx="5">
                  <c:v>6</c:v>
                </c:pt>
                <c:pt idx="6">
                  <c:v>4</c:v>
                </c:pt>
                <c:pt idx="7">
                  <c:v>3</c:v>
                </c:pt>
                <c:pt idx="8">
                  <c:v>4</c:v>
                </c:pt>
              </c:numCache>
            </c:numRef>
          </c:val>
          <c:extLst>
            <c:ext xmlns:c16="http://schemas.microsoft.com/office/drawing/2014/chart" uri="{C3380CC4-5D6E-409C-BE32-E72D297353CC}">
              <c16:uniqueId val="{00000004-A4C2-1942-8B7C-F64FBF17690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'2026-10-09'!$G$231:$G$239</c:f>
              <c:numCache>
                <c:formatCode>0</c:formatCode>
                <c:ptCount val="9"/>
                <c:pt idx="0">
                  <c:v>1</c:v>
                </c:pt>
                <c:pt idx="1">
                  <c:v>4</c:v>
                </c:pt>
                <c:pt idx="2">
                  <c:v>4</c:v>
                </c:pt>
                <c:pt idx="3">
                  <c:v>1</c:v>
                </c:pt>
                <c:pt idx="4">
                  <c:v>6</c:v>
                </c:pt>
                <c:pt idx="5">
                  <c:v>0</c:v>
                </c:pt>
                <c:pt idx="6">
                  <c:v>3</c:v>
                </c:pt>
                <c:pt idx="7">
                  <c:v>1</c:v>
                </c:pt>
                <c:pt idx="8">
                  <c:v>0</c:v>
                </c:pt>
              </c:numCache>
            </c:numRef>
          </c:val>
          <c:extLst>
            <c:ext xmlns:c16="http://schemas.microsoft.com/office/drawing/2014/chart" uri="{C3380CC4-5D6E-409C-BE32-E72D297353CC}">
              <c16:uniqueId val="{00000005-A4C2-1942-8B7C-F64FBF17690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'2026-10-09'!$A$231:$A$239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'2026-10-09'!$H$231:$H$239</c:f>
              <c:numCache>
                <c:formatCode>0</c:formatCode>
                <c:ptCount val="9"/>
                <c:pt idx="0">
                  <c:v>3</c:v>
                </c:pt>
                <c:pt idx="1">
                  <c:v>1</c:v>
                </c:pt>
                <c:pt idx="2">
                  <c:v>3</c:v>
                </c:pt>
                <c:pt idx="3">
                  <c:v>2</c:v>
                </c:pt>
                <c:pt idx="4">
                  <c:v>3</c:v>
                </c:pt>
                <c:pt idx="5">
                  <c:v>2</c:v>
                </c:pt>
                <c:pt idx="6">
                  <c:v>2</c:v>
                </c:pt>
                <c:pt idx="7">
                  <c:v>0</c:v>
                </c:pt>
                <c:pt idx="8">
                  <c:v>3</c:v>
                </c:pt>
              </c:numCache>
            </c:numRef>
          </c:val>
          <c:extLst>
            <c:ext xmlns:c16="http://schemas.microsoft.com/office/drawing/2014/chart" uri="{C3380CC4-5D6E-409C-BE32-E72D297353CC}">
              <c16:uniqueId val="{00000006-A4C2-1942-8B7C-F64FBF17690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'2026-10-09'!$B$308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'2026-10-09'!$A$309:$A$317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'2026-10-09'!$B$309:$B$317</c:f>
              <c:numCache>
                <c:formatCode>#,##0</c:formatCode>
                <c:ptCount val="9"/>
                <c:pt idx="0">
                  <c:v>9</c:v>
                </c:pt>
                <c:pt idx="1">
                  <c:v>8</c:v>
                </c:pt>
                <c:pt idx="2">
                  <c:v>12</c:v>
                </c:pt>
                <c:pt idx="3">
                  <c:v>9</c:v>
                </c:pt>
                <c:pt idx="4">
                  <c:v>17</c:v>
                </c:pt>
                <c:pt idx="5">
                  <c:v>7</c:v>
                </c:pt>
                <c:pt idx="6">
                  <c:v>7</c:v>
                </c:pt>
                <c:pt idx="7">
                  <c:v>4</c:v>
                </c:pt>
                <c:pt idx="8">
                  <c:v>4</c:v>
                </c:pt>
              </c:numCache>
            </c:numRef>
          </c:val>
          <c:extLst>
            <c:ext xmlns:c16="http://schemas.microsoft.com/office/drawing/2014/chart" uri="{C3380CC4-5D6E-409C-BE32-E72D297353CC}">
              <c16:uniqueId val="{00000000-02CB-0341-BD16-7BC37E381528}"/>
            </c:ext>
          </c:extLst>
        </c:ser>
        <c:ser>
          <c:idx val="1"/>
          <c:order val="1"/>
          <c:tx>
            <c:strRef>
              <c:f>'2026-10-09'!$C$308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'2026-10-09'!$A$309:$A$317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'2026-10-09'!$C$309:$C$317</c:f>
              <c:numCache>
                <c:formatCode>#,##0</c:formatCode>
                <c:ptCount val="9"/>
                <c:pt idx="0">
                  <c:v>1</c:v>
                </c:pt>
                <c:pt idx="1">
                  <c:v>1</c:v>
                </c:pt>
                <c:pt idx="2">
                  <c:v>3</c:v>
                </c:pt>
                <c:pt idx="3">
                  <c:v>4</c:v>
                </c:pt>
                <c:pt idx="4">
                  <c:v>4</c:v>
                </c:pt>
                <c:pt idx="5">
                  <c:v>4</c:v>
                </c:pt>
                <c:pt idx="6">
                  <c:v>2</c:v>
                </c:pt>
                <c:pt idx="7">
                  <c:v>2</c:v>
                </c:pt>
                <c:pt idx="8">
                  <c:v>3</c:v>
                </c:pt>
              </c:numCache>
            </c:numRef>
          </c:val>
          <c:extLst>
            <c:ext xmlns:c16="http://schemas.microsoft.com/office/drawing/2014/chart" uri="{C3380CC4-5D6E-409C-BE32-E72D297353CC}">
              <c16:uniqueId val="{00000001-02CB-0341-BD16-7BC37E381528}"/>
            </c:ext>
          </c:extLst>
        </c:ser>
        <c:ser>
          <c:idx val="2"/>
          <c:order val="2"/>
          <c:tx>
            <c:strRef>
              <c:f>'2026-10-09'!$D$308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'2026-10-09'!$A$309:$A$317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'2026-10-09'!$D$309:$D$317</c:f>
              <c:numCache>
                <c:formatCode>#,##0</c:formatCode>
                <c:ptCount val="9"/>
                <c:pt idx="0">
                  <c:v>3</c:v>
                </c:pt>
                <c:pt idx="1">
                  <c:v>1</c:v>
                </c:pt>
                <c:pt idx="2">
                  <c:v>3</c:v>
                </c:pt>
                <c:pt idx="3">
                  <c:v>2</c:v>
                </c:pt>
                <c:pt idx="4">
                  <c:v>3</c:v>
                </c:pt>
                <c:pt idx="5">
                  <c:v>2</c:v>
                </c:pt>
                <c:pt idx="6">
                  <c:v>2</c:v>
                </c:pt>
                <c:pt idx="7">
                  <c:v>0</c:v>
                </c:pt>
                <c:pt idx="8">
                  <c:v>3</c:v>
                </c:pt>
              </c:numCache>
            </c:numRef>
          </c:val>
          <c:extLst>
            <c:ext xmlns:c16="http://schemas.microsoft.com/office/drawing/2014/chart" uri="{C3380CC4-5D6E-409C-BE32-E72D297353CC}">
              <c16:uniqueId val="{00000002-02CB-0341-BD16-7BC37E38152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'2026-10-09'!$B$345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'2026-10-09'!$B$346:$B$354</c:f>
              <c:numCache>
                <c:formatCode>#,##0</c:formatCode>
                <c:ptCount val="9"/>
                <c:pt idx="0">
                  <c:v>0</c:v>
                </c:pt>
                <c:pt idx="1">
                  <c:v>1</c:v>
                </c:pt>
                <c:pt idx="2">
                  <c:v>1</c:v>
                </c:pt>
                <c:pt idx="3">
                  <c:v>0</c:v>
                </c:pt>
                <c:pt idx="4">
                  <c:v>2</c:v>
                </c:pt>
                <c:pt idx="5">
                  <c:v>1</c:v>
                </c:pt>
                <c:pt idx="6">
                  <c:v>0</c:v>
                </c:pt>
                <c:pt idx="7">
                  <c:v>0</c:v>
                </c:pt>
                <c:pt idx="8">
                  <c:v>0</c:v>
                </c:pt>
              </c:numCache>
            </c:numRef>
          </c:val>
          <c:extLst>
            <c:ext xmlns:c16="http://schemas.microsoft.com/office/drawing/2014/chart" uri="{C3380CC4-5D6E-409C-BE32-E72D297353CC}">
              <c16:uniqueId val="{00000000-509C-444D-BDDC-44A03AAEFFF4}"/>
            </c:ext>
          </c:extLst>
        </c:ser>
        <c:ser>
          <c:idx val="1"/>
          <c:order val="1"/>
          <c:tx>
            <c:strRef>
              <c:f>'2026-10-09'!$C$345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'2026-10-09'!$C$346:$C$354</c:f>
              <c:numCache>
                <c:formatCode>#,##0</c:formatCode>
                <c:ptCount val="9"/>
                <c:pt idx="0">
                  <c:v>1</c:v>
                </c:pt>
                <c:pt idx="1">
                  <c:v>1</c:v>
                </c:pt>
                <c:pt idx="2">
                  <c:v>3</c:v>
                </c:pt>
                <c:pt idx="3">
                  <c:v>4</c:v>
                </c:pt>
                <c:pt idx="4">
                  <c:v>4</c:v>
                </c:pt>
                <c:pt idx="5">
                  <c:v>4</c:v>
                </c:pt>
                <c:pt idx="6">
                  <c:v>2</c:v>
                </c:pt>
                <c:pt idx="7">
                  <c:v>2</c:v>
                </c:pt>
                <c:pt idx="8">
                  <c:v>3</c:v>
                </c:pt>
              </c:numCache>
            </c:numRef>
          </c:val>
          <c:extLst>
            <c:ext xmlns:c16="http://schemas.microsoft.com/office/drawing/2014/chart" uri="{C3380CC4-5D6E-409C-BE32-E72D297353CC}">
              <c16:uniqueId val="{00000001-509C-444D-BDDC-44A03AAEFFF4}"/>
            </c:ext>
          </c:extLst>
        </c:ser>
        <c:ser>
          <c:idx val="2"/>
          <c:order val="2"/>
          <c:tx>
            <c:strRef>
              <c:f>'2026-10-09'!$D$345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'2026-10-09'!$D$346:$D$354</c:f>
              <c:numCache>
                <c:formatCode>#,##0</c:formatCode>
                <c:ptCount val="9"/>
                <c:pt idx="0">
                  <c:v>2</c:v>
                </c:pt>
                <c:pt idx="1">
                  <c:v>1</c:v>
                </c:pt>
                <c:pt idx="2">
                  <c:v>1</c:v>
                </c:pt>
                <c:pt idx="3">
                  <c:v>2</c:v>
                </c:pt>
                <c:pt idx="4">
                  <c:v>1</c:v>
                </c:pt>
                <c:pt idx="5">
                  <c:v>1</c:v>
                </c:pt>
                <c:pt idx="6">
                  <c:v>1</c:v>
                </c:pt>
                <c:pt idx="7">
                  <c:v>0</c:v>
                </c:pt>
                <c:pt idx="8">
                  <c:v>2</c:v>
                </c:pt>
              </c:numCache>
            </c:numRef>
          </c:val>
          <c:extLst>
            <c:ext xmlns:c16="http://schemas.microsoft.com/office/drawing/2014/chart" uri="{C3380CC4-5D6E-409C-BE32-E72D297353CC}">
              <c16:uniqueId val="{00000002-509C-444D-BDDC-44A03AAEFFF4}"/>
            </c:ext>
          </c:extLst>
        </c:ser>
        <c:ser>
          <c:idx val="3"/>
          <c:order val="3"/>
          <c:tx>
            <c:strRef>
              <c:f>'2026-10-09'!$E$345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'2026-10-09'!$E$346:$E$354</c:f>
              <c:numCache>
                <c:formatCode>#,##0</c:formatCode>
                <c:ptCount val="9"/>
                <c:pt idx="0">
                  <c:v>3</c:v>
                </c:pt>
                <c:pt idx="1">
                  <c:v>3</c:v>
                </c:pt>
                <c:pt idx="2">
                  <c:v>5</c:v>
                </c:pt>
                <c:pt idx="3">
                  <c:v>2</c:v>
                </c:pt>
                <c:pt idx="4">
                  <c:v>0</c:v>
                </c:pt>
                <c:pt idx="5">
                  <c:v>2</c:v>
                </c:pt>
                <c:pt idx="6">
                  <c:v>1</c:v>
                </c:pt>
                <c:pt idx="7">
                  <c:v>0</c:v>
                </c:pt>
                <c:pt idx="8">
                  <c:v>0</c:v>
                </c:pt>
              </c:numCache>
            </c:numRef>
          </c:val>
          <c:extLst>
            <c:ext xmlns:c16="http://schemas.microsoft.com/office/drawing/2014/chart" uri="{C3380CC4-5D6E-409C-BE32-E72D297353CC}">
              <c16:uniqueId val="{00000003-509C-444D-BDDC-44A03AAEFFF4}"/>
            </c:ext>
          </c:extLst>
        </c:ser>
        <c:ser>
          <c:idx val="4"/>
          <c:order val="4"/>
          <c:tx>
            <c:strRef>
              <c:f>'2026-10-09'!$F$345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'2026-10-09'!$F$346:$F$354</c:f>
              <c:numCache>
                <c:formatCode>#,##0</c:formatCode>
                <c:ptCount val="9"/>
                <c:pt idx="0">
                  <c:v>1</c:v>
                </c:pt>
                <c:pt idx="1">
                  <c:v>4</c:v>
                </c:pt>
                <c:pt idx="2">
                  <c:v>4</c:v>
                </c:pt>
                <c:pt idx="3">
                  <c:v>1</c:v>
                </c:pt>
                <c:pt idx="4">
                  <c:v>6</c:v>
                </c:pt>
                <c:pt idx="5">
                  <c:v>0</c:v>
                </c:pt>
                <c:pt idx="6">
                  <c:v>3</c:v>
                </c:pt>
                <c:pt idx="7">
                  <c:v>1</c:v>
                </c:pt>
                <c:pt idx="8">
                  <c:v>0</c:v>
                </c:pt>
              </c:numCache>
            </c:numRef>
          </c:val>
          <c:extLst>
            <c:ext xmlns:c16="http://schemas.microsoft.com/office/drawing/2014/chart" uri="{C3380CC4-5D6E-409C-BE32-E72D297353CC}">
              <c16:uniqueId val="{00000004-509C-444D-BDDC-44A03AAEFFF4}"/>
            </c:ext>
          </c:extLst>
        </c:ser>
        <c:ser>
          <c:idx val="5"/>
          <c:order val="5"/>
          <c:tx>
            <c:strRef>
              <c:f>'2026-10-09'!$G$345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'2026-10-09'!$G$346:$G$354</c:f>
              <c:numCache>
                <c:formatCode>#,##0</c:formatCode>
                <c:ptCount val="9"/>
                <c:pt idx="0">
                  <c:v>2</c:v>
                </c:pt>
                <c:pt idx="1">
                  <c:v>1</c:v>
                </c:pt>
                <c:pt idx="2">
                  <c:v>0</c:v>
                </c:pt>
                <c:pt idx="3">
                  <c:v>2</c:v>
                </c:pt>
                <c:pt idx="4">
                  <c:v>2</c:v>
                </c:pt>
                <c:pt idx="5">
                  <c:v>1</c:v>
                </c:pt>
                <c:pt idx="6">
                  <c:v>1</c:v>
                </c:pt>
                <c:pt idx="7">
                  <c:v>0</c:v>
                </c:pt>
                <c:pt idx="8">
                  <c:v>0</c:v>
                </c:pt>
              </c:numCache>
            </c:numRef>
          </c:val>
          <c:extLst>
            <c:ext xmlns:c16="http://schemas.microsoft.com/office/drawing/2014/chart" uri="{C3380CC4-5D6E-409C-BE32-E72D297353CC}">
              <c16:uniqueId val="{00000005-509C-444D-BDDC-44A03AAEFFF4}"/>
            </c:ext>
          </c:extLst>
        </c:ser>
        <c:ser>
          <c:idx val="6"/>
          <c:order val="6"/>
          <c:tx>
            <c:strRef>
              <c:f>'2026-10-09'!$H$345</c:f>
              <c:strCache>
                <c:ptCount val="1"/>
                <c:pt idx="0">
                  <c:v>VSA</c:v>
                </c:pt>
              </c:strCache>
            </c:strRef>
          </c:tx>
          <c:spPr>
            <a:solidFill>
              <a:srgbClr val="264478"/>
            </a:solidFill>
            <a:ln>
              <a:noFill/>
            </a:ln>
            <a:effectLst/>
          </c:spPr>
          <c:invertIfNegative val="0"/>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'2026-10-09'!$H$346:$H$354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09C-444D-BDDC-44A03AAEFFF4}"/>
            </c:ext>
          </c:extLst>
        </c:ser>
        <c:ser>
          <c:idx val="7"/>
          <c:order val="7"/>
          <c:tx>
            <c:strRef>
              <c:f>'2026-10-09'!$I$345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'2026-10-09'!$I$346:$I$354</c:f>
              <c:numCache>
                <c:formatCode>#,##0</c:formatCode>
                <c:ptCount val="9"/>
                <c:pt idx="0">
                  <c:v>4</c:v>
                </c:pt>
                <c:pt idx="1">
                  <c:v>0</c:v>
                </c:pt>
                <c:pt idx="2">
                  <c:v>2</c:v>
                </c:pt>
                <c:pt idx="3">
                  <c:v>2</c:v>
                </c:pt>
                <c:pt idx="4">
                  <c:v>2</c:v>
                </c:pt>
                <c:pt idx="5">
                  <c:v>1</c:v>
                </c:pt>
                <c:pt idx="6">
                  <c:v>2</c:v>
                </c:pt>
                <c:pt idx="7">
                  <c:v>1</c:v>
                </c:pt>
                <c:pt idx="8">
                  <c:v>1</c:v>
                </c:pt>
              </c:numCache>
            </c:numRef>
          </c:val>
          <c:extLst>
            <c:ext xmlns:c16="http://schemas.microsoft.com/office/drawing/2014/chart" uri="{C3380CC4-5D6E-409C-BE32-E72D297353CC}">
              <c16:uniqueId val="{00000007-509C-444D-BDDC-44A03AAEFFF4}"/>
            </c:ext>
          </c:extLst>
        </c:ser>
        <c:ser>
          <c:idx val="8"/>
          <c:order val="8"/>
          <c:tx>
            <c:strRef>
              <c:f>'2026-10-09'!$J$345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'2026-10-09'!$J$346:$J$354</c:f>
              <c:numCache>
                <c:formatCode>#,##0</c:formatCode>
                <c:ptCount val="9"/>
                <c:pt idx="0">
                  <c:v>1</c:v>
                </c:pt>
                <c:pt idx="1">
                  <c:v>0</c:v>
                </c:pt>
                <c:pt idx="2">
                  <c:v>4</c:v>
                </c:pt>
                <c:pt idx="3">
                  <c:v>1</c:v>
                </c:pt>
                <c:pt idx="4">
                  <c:v>3</c:v>
                </c:pt>
                <c:pt idx="5">
                  <c:v>4</c:v>
                </c:pt>
                <c:pt idx="6">
                  <c:v>1</c:v>
                </c:pt>
                <c:pt idx="7">
                  <c:v>1</c:v>
                </c:pt>
                <c:pt idx="8">
                  <c:v>3</c:v>
                </c:pt>
              </c:numCache>
            </c:numRef>
          </c:val>
          <c:extLst>
            <c:ext xmlns:c16="http://schemas.microsoft.com/office/drawing/2014/chart" uri="{C3380CC4-5D6E-409C-BE32-E72D297353CC}">
              <c16:uniqueId val="{00000008-509C-444D-BDDC-44A03AAEFFF4}"/>
            </c:ext>
          </c:extLst>
        </c:ser>
        <c:ser>
          <c:idx val="9"/>
          <c:order val="9"/>
          <c:tx>
            <c:strRef>
              <c:f>'2026-10-09'!$K$345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'2026-10-09'!$K$346:$K$354</c:f>
              <c:numCache>
                <c:formatCode>#,##0</c:formatCode>
                <c:ptCount val="9"/>
                <c:pt idx="0">
                  <c:v>0</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9-509C-444D-BDDC-44A03AAEFFF4}"/>
            </c:ext>
          </c:extLst>
        </c:ser>
        <c:ser>
          <c:idx val="10"/>
          <c:order val="10"/>
          <c:tx>
            <c:strRef>
              <c:f>'2026-10-09'!$L$345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'2026-10-09'!$L$346:$L$354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509C-444D-BDDC-44A03AAEFFF4}"/>
            </c:ext>
          </c:extLst>
        </c:ser>
        <c:ser>
          <c:idx val="11"/>
          <c:order val="11"/>
          <c:tx>
            <c:strRef>
              <c:f>'2026-10-09'!$M$345</c:f>
              <c:strCache>
                <c:ptCount val="1"/>
                <c:pt idx="0">
                  <c:v>TGZ</c:v>
                </c:pt>
              </c:strCache>
            </c:strRef>
          </c:tx>
          <c:spPr>
            <a:solidFill>
              <a:srgbClr val="255E91"/>
            </a:solidFill>
            <a:ln>
              <a:noFill/>
            </a:ln>
            <a:effectLst/>
          </c:spPr>
          <c:invertIfNegative val="0"/>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'2026-10-09'!$M$346:$M$354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509C-444D-BDDC-44A03AAEFFF4}"/>
            </c:ext>
          </c:extLst>
        </c:ser>
        <c:ser>
          <c:idx val="12"/>
          <c:order val="12"/>
          <c:tx>
            <c:strRef>
              <c:f>'2026-10-09'!$N$345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'2026-10-09'!$N$346:$N$354</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C-509C-444D-BDDC-44A03AAEFFF4}"/>
            </c:ext>
          </c:extLst>
        </c:ser>
        <c:ser>
          <c:idx val="13"/>
          <c:order val="13"/>
          <c:tx>
            <c:strRef>
              <c:f>'2026-10-09'!$O$345</c:f>
              <c:strCache>
                <c:ptCount val="1"/>
                <c:pt idx="0">
                  <c:v>ANEPU</c:v>
                </c:pt>
              </c:strCache>
            </c:strRef>
          </c:tx>
          <c:spPr>
            <a:solidFill>
              <a:srgbClr val="548235"/>
            </a:solidFill>
            <a:ln>
              <a:noFill/>
            </a:ln>
            <a:effectLst/>
          </c:spPr>
          <c:invertIfNegative val="0"/>
          <c:cat>
            <c:numRef>
              <c:f>'2026-10-09'!$A$346:$A$354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'2026-10-09'!$O$346:$O$354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509C-444D-BDDC-44A03AAEFFF4}"/>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'2026-10-09'!$A$424:$A$432</c:f>
              <c:numCache>
                <c:formatCode>hh:mm</c:formatCode>
                <c:ptCount val="9"/>
              </c:numCache>
            </c:numRef>
          </c:cat>
          <c:val>
            <c:numRef>
              <c:f>'2026-10-09'!$B$424:$B$432</c:f>
              <c:numCache>
                <c:formatCode>#,##0</c:formatCode>
                <c:ptCount val="9"/>
              </c:numCache>
            </c:numRef>
          </c:val>
          <c:extLst>
            <c:ext xmlns:c16="http://schemas.microsoft.com/office/drawing/2014/chart" uri="{C3380CC4-5D6E-409C-BE32-E72D297353CC}">
              <c16:uniqueId val="{00000000-D978-3F4F-9C76-C4CD10F90E66}"/>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'2026-10-09'!$A$424:$A$432</c:f>
              <c:numCache>
                <c:formatCode>hh:mm</c:formatCode>
                <c:ptCount val="9"/>
              </c:numCache>
            </c:numRef>
          </c:cat>
          <c:val>
            <c:numRef>
              <c:f>'2026-10-09'!$C$424:$C$432</c:f>
              <c:numCache>
                <c:formatCode>#,##0</c:formatCode>
                <c:ptCount val="9"/>
              </c:numCache>
            </c:numRef>
          </c:val>
          <c:extLst>
            <c:ext xmlns:c16="http://schemas.microsoft.com/office/drawing/2014/chart" uri="{C3380CC4-5D6E-409C-BE32-E72D297353CC}">
              <c16:uniqueId val="{00000001-D978-3F4F-9C76-C4CD10F90E66}"/>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'2026-10-09'!$B$361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'2026-10-09'!$A$362:$A$370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'2026-10-09'!$B$362:$B$370</c:f>
              <c:numCache>
                <c:formatCode>#,##0</c:formatCode>
                <c:ptCount val="9"/>
                <c:pt idx="0">
                  <c:v>17</c:v>
                </c:pt>
                <c:pt idx="1">
                  <c:v>15</c:v>
                </c:pt>
                <c:pt idx="2">
                  <c:v>18</c:v>
                </c:pt>
                <c:pt idx="3">
                  <c:v>22</c:v>
                </c:pt>
                <c:pt idx="4">
                  <c:v>16</c:v>
                </c:pt>
                <c:pt idx="5">
                  <c:v>25</c:v>
                </c:pt>
                <c:pt idx="6">
                  <c:v>18</c:v>
                </c:pt>
                <c:pt idx="7">
                  <c:v>5</c:v>
                </c:pt>
                <c:pt idx="8">
                  <c:v>11</c:v>
                </c:pt>
              </c:numCache>
            </c:numRef>
          </c:val>
          <c:extLst>
            <c:ext xmlns:c16="http://schemas.microsoft.com/office/drawing/2014/chart" uri="{C3380CC4-5D6E-409C-BE32-E72D297353CC}">
              <c16:uniqueId val="{00000000-4C6B-DF4D-9478-79D556518A96}"/>
            </c:ext>
          </c:extLst>
        </c:ser>
        <c:ser>
          <c:idx val="1"/>
          <c:order val="1"/>
          <c:tx>
            <c:strRef>
              <c:f>'2026-10-09'!$C$361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'2026-10-09'!$A$362:$A$370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'2026-10-09'!$C$362:$C$370</c:f>
              <c:numCache>
                <c:formatCode>#,##0</c:formatCode>
                <c:ptCount val="9"/>
                <c:pt idx="0">
                  <c:v>3</c:v>
                </c:pt>
                <c:pt idx="1">
                  <c:v>2</c:v>
                </c:pt>
                <c:pt idx="2">
                  <c:v>1</c:v>
                </c:pt>
                <c:pt idx="3">
                  <c:v>2</c:v>
                </c:pt>
                <c:pt idx="4">
                  <c:v>2</c:v>
                </c:pt>
                <c:pt idx="5">
                  <c:v>2</c:v>
                </c:pt>
                <c:pt idx="6">
                  <c:v>2</c:v>
                </c:pt>
                <c:pt idx="7">
                  <c:v>2</c:v>
                </c:pt>
                <c:pt idx="8">
                  <c:v>0</c:v>
                </c:pt>
              </c:numCache>
            </c:numRef>
          </c:val>
          <c:extLst>
            <c:ext xmlns:c16="http://schemas.microsoft.com/office/drawing/2014/chart" uri="{C3380CC4-5D6E-409C-BE32-E72D297353CC}">
              <c16:uniqueId val="{00000001-4C6B-DF4D-9478-79D556518A96}"/>
            </c:ext>
          </c:extLst>
        </c:ser>
        <c:ser>
          <c:idx val="2"/>
          <c:order val="2"/>
          <c:tx>
            <c:strRef>
              <c:f>'2026-10-09'!$D$361</c:f>
              <c:strCache>
                <c:ptCount val="1"/>
                <c:pt idx="0">
                  <c:v>30L</c:v>
                </c:pt>
              </c:strCache>
            </c:strRef>
          </c:tx>
          <c:spPr>
            <a:solidFill>
              <a:schemeClr val="accent3"/>
            </a:solidFill>
            <a:ln>
              <a:noFill/>
            </a:ln>
            <a:effectLst/>
          </c:spPr>
          <c:invertIfNegative val="0"/>
          <c:cat>
            <c:numRef>
              <c:f>'2026-10-09'!$A$362:$A$370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'2026-10-09'!$D$362:$D$370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4C6B-DF4D-9478-79D556518A96}"/>
            </c:ext>
          </c:extLst>
        </c:ser>
        <c:ser>
          <c:idx val="3"/>
          <c:order val="3"/>
          <c:tx>
            <c:strRef>
              <c:f>'2026-10-09'!$E$361</c:f>
              <c:strCache>
                <c:ptCount val="1"/>
                <c:pt idx="0">
                  <c:v>30R</c:v>
                </c:pt>
              </c:strCache>
            </c:strRef>
          </c:tx>
          <c:spPr>
            <a:solidFill>
              <a:schemeClr val="accent4"/>
            </a:solidFill>
            <a:ln>
              <a:noFill/>
            </a:ln>
            <a:effectLst/>
          </c:spPr>
          <c:invertIfNegative val="0"/>
          <c:cat>
            <c:numRef>
              <c:f>'2026-10-09'!$A$362:$A$370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'2026-10-09'!$E$362:$E$370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C6B-DF4D-9478-79D556518A96}"/>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'2026-10-10'!$B$245:$B$253</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264F-5348-8770-7D0D3BC525CB}"/>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'2026-10-10'!$C$245:$C$253</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64F-5348-8770-7D0D3BC525CB}"/>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'2026-10-10'!$D$245:$D$253</c:f>
              <c:numCache>
                <c:formatCode>0</c:formatCode>
                <c:ptCount val="9"/>
                <c:pt idx="0">
                  <c:v>4</c:v>
                </c:pt>
                <c:pt idx="1">
                  <c:v>9</c:v>
                </c:pt>
                <c:pt idx="2">
                  <c:v>12</c:v>
                </c:pt>
                <c:pt idx="3">
                  <c:v>14</c:v>
                </c:pt>
                <c:pt idx="4">
                  <c:v>6</c:v>
                </c:pt>
                <c:pt idx="5">
                  <c:v>6</c:v>
                </c:pt>
                <c:pt idx="6">
                  <c:v>3</c:v>
                </c:pt>
                <c:pt idx="7">
                  <c:v>3</c:v>
                </c:pt>
                <c:pt idx="8">
                  <c:v>3</c:v>
                </c:pt>
              </c:numCache>
            </c:numRef>
          </c:val>
          <c:extLst>
            <c:ext xmlns:c16="http://schemas.microsoft.com/office/drawing/2014/chart" uri="{C3380CC4-5D6E-409C-BE32-E72D297353CC}">
              <c16:uniqueId val="{00000002-264F-5348-8770-7D0D3BC525CB}"/>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'2026-10-10'!$E$245:$E$253</c:f>
              <c:numCache>
                <c:formatCode>0</c:formatCode>
                <c:ptCount val="9"/>
                <c:pt idx="0">
                  <c:v>7</c:v>
                </c:pt>
                <c:pt idx="1">
                  <c:v>11</c:v>
                </c:pt>
                <c:pt idx="2">
                  <c:v>11</c:v>
                </c:pt>
                <c:pt idx="3">
                  <c:v>14</c:v>
                </c:pt>
                <c:pt idx="4">
                  <c:v>9</c:v>
                </c:pt>
                <c:pt idx="5">
                  <c:v>7</c:v>
                </c:pt>
                <c:pt idx="6">
                  <c:v>11</c:v>
                </c:pt>
                <c:pt idx="7">
                  <c:v>4</c:v>
                </c:pt>
                <c:pt idx="8">
                  <c:v>6</c:v>
                </c:pt>
              </c:numCache>
            </c:numRef>
          </c:val>
          <c:extLst>
            <c:ext xmlns:c16="http://schemas.microsoft.com/office/drawing/2014/chart" uri="{C3380CC4-5D6E-409C-BE32-E72D297353CC}">
              <c16:uniqueId val="{00000003-264F-5348-8770-7D0D3BC525CB}"/>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'2026-10-10'!$F$245:$F$253</c:f>
              <c:numCache>
                <c:formatCode>0</c:formatCode>
                <c:ptCount val="9"/>
                <c:pt idx="0">
                  <c:v>7</c:v>
                </c:pt>
                <c:pt idx="1">
                  <c:v>5</c:v>
                </c:pt>
                <c:pt idx="2">
                  <c:v>11</c:v>
                </c:pt>
                <c:pt idx="3">
                  <c:v>8</c:v>
                </c:pt>
                <c:pt idx="4">
                  <c:v>9</c:v>
                </c:pt>
                <c:pt idx="5">
                  <c:v>5</c:v>
                </c:pt>
                <c:pt idx="6">
                  <c:v>8</c:v>
                </c:pt>
                <c:pt idx="7">
                  <c:v>3</c:v>
                </c:pt>
                <c:pt idx="8">
                  <c:v>2</c:v>
                </c:pt>
              </c:numCache>
            </c:numRef>
          </c:val>
          <c:extLst>
            <c:ext xmlns:c16="http://schemas.microsoft.com/office/drawing/2014/chart" uri="{C3380CC4-5D6E-409C-BE32-E72D297353CC}">
              <c16:uniqueId val="{00000004-264F-5348-8770-7D0D3BC525CB}"/>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'2026-10-10'!$G$245:$G$253</c:f>
              <c:numCache>
                <c:formatCode>0</c:formatCode>
                <c:ptCount val="9"/>
                <c:pt idx="0">
                  <c:v>0</c:v>
                </c:pt>
                <c:pt idx="1">
                  <c:v>5</c:v>
                </c:pt>
                <c:pt idx="2">
                  <c:v>0</c:v>
                </c:pt>
                <c:pt idx="3">
                  <c:v>5</c:v>
                </c:pt>
                <c:pt idx="4">
                  <c:v>0</c:v>
                </c:pt>
                <c:pt idx="5">
                  <c:v>0</c:v>
                </c:pt>
                <c:pt idx="6">
                  <c:v>3</c:v>
                </c:pt>
                <c:pt idx="7">
                  <c:v>1</c:v>
                </c:pt>
                <c:pt idx="8">
                  <c:v>3</c:v>
                </c:pt>
              </c:numCache>
            </c:numRef>
          </c:val>
          <c:extLst>
            <c:ext xmlns:c16="http://schemas.microsoft.com/office/drawing/2014/chart" uri="{C3380CC4-5D6E-409C-BE32-E72D297353CC}">
              <c16:uniqueId val="{00000005-264F-5348-8770-7D0D3BC525CB}"/>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'2026-10-10'!$A$245:$A$253</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'2026-10-10'!$H$245:$H$253</c:f>
              <c:numCache>
                <c:formatCode>0</c:formatCode>
                <c:ptCount val="9"/>
                <c:pt idx="0">
                  <c:v>1</c:v>
                </c:pt>
                <c:pt idx="1">
                  <c:v>3</c:v>
                </c:pt>
                <c:pt idx="2">
                  <c:v>2</c:v>
                </c:pt>
                <c:pt idx="3">
                  <c:v>0</c:v>
                </c:pt>
                <c:pt idx="4">
                  <c:v>3</c:v>
                </c:pt>
                <c:pt idx="5">
                  <c:v>0</c:v>
                </c:pt>
                <c:pt idx="6">
                  <c:v>3</c:v>
                </c:pt>
                <c:pt idx="7">
                  <c:v>1</c:v>
                </c:pt>
                <c:pt idx="8">
                  <c:v>1</c:v>
                </c:pt>
              </c:numCache>
            </c:numRef>
          </c:val>
          <c:extLst>
            <c:ext xmlns:c16="http://schemas.microsoft.com/office/drawing/2014/chart" uri="{C3380CC4-5D6E-409C-BE32-E72D297353CC}">
              <c16:uniqueId val="{00000006-264F-5348-8770-7D0D3BC525CB}"/>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'2026-10-10'!$B$322</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'2026-10-10'!$A$323:$A$331</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'2026-10-10'!$B$323:$B$331</c:f>
              <c:numCache>
                <c:formatCode>#,##0</c:formatCode>
                <c:ptCount val="9"/>
                <c:pt idx="0">
                  <c:v>7</c:v>
                </c:pt>
                <c:pt idx="1">
                  <c:v>11</c:v>
                </c:pt>
                <c:pt idx="2">
                  <c:v>11</c:v>
                </c:pt>
                <c:pt idx="3">
                  <c:v>14</c:v>
                </c:pt>
                <c:pt idx="4">
                  <c:v>9</c:v>
                </c:pt>
                <c:pt idx="5">
                  <c:v>7</c:v>
                </c:pt>
                <c:pt idx="6">
                  <c:v>11</c:v>
                </c:pt>
                <c:pt idx="7">
                  <c:v>4</c:v>
                </c:pt>
                <c:pt idx="8">
                  <c:v>6</c:v>
                </c:pt>
              </c:numCache>
            </c:numRef>
          </c:val>
          <c:extLst>
            <c:ext xmlns:c16="http://schemas.microsoft.com/office/drawing/2014/chart" uri="{C3380CC4-5D6E-409C-BE32-E72D297353CC}">
              <c16:uniqueId val="{00000000-1465-FB4A-BFC4-EFC6071DCC18}"/>
            </c:ext>
          </c:extLst>
        </c:ser>
        <c:ser>
          <c:idx val="1"/>
          <c:order val="1"/>
          <c:tx>
            <c:strRef>
              <c:f>'2026-10-10'!$C$322</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'2026-10-10'!$A$323:$A$331</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'2026-10-10'!$C$323:$C$331</c:f>
              <c:numCache>
                <c:formatCode>#,##0</c:formatCode>
                <c:ptCount val="9"/>
                <c:pt idx="0">
                  <c:v>2</c:v>
                </c:pt>
                <c:pt idx="1">
                  <c:v>6</c:v>
                </c:pt>
                <c:pt idx="2">
                  <c:v>9</c:v>
                </c:pt>
                <c:pt idx="3">
                  <c:v>8</c:v>
                </c:pt>
                <c:pt idx="4">
                  <c:v>5</c:v>
                </c:pt>
                <c:pt idx="5">
                  <c:v>3</c:v>
                </c:pt>
                <c:pt idx="6">
                  <c:v>2</c:v>
                </c:pt>
                <c:pt idx="7">
                  <c:v>3</c:v>
                </c:pt>
                <c:pt idx="8">
                  <c:v>3</c:v>
                </c:pt>
              </c:numCache>
            </c:numRef>
          </c:val>
          <c:extLst>
            <c:ext xmlns:c16="http://schemas.microsoft.com/office/drawing/2014/chart" uri="{C3380CC4-5D6E-409C-BE32-E72D297353CC}">
              <c16:uniqueId val="{00000001-1465-FB4A-BFC4-EFC6071DCC18}"/>
            </c:ext>
          </c:extLst>
        </c:ser>
        <c:ser>
          <c:idx val="2"/>
          <c:order val="2"/>
          <c:tx>
            <c:strRef>
              <c:f>'2026-10-10'!$D$322</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'2026-10-10'!$A$323:$A$331</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'2026-10-10'!$D$323:$D$331</c:f>
              <c:numCache>
                <c:formatCode>#,##0</c:formatCode>
                <c:ptCount val="9"/>
                <c:pt idx="0">
                  <c:v>1</c:v>
                </c:pt>
                <c:pt idx="1">
                  <c:v>3</c:v>
                </c:pt>
                <c:pt idx="2">
                  <c:v>2</c:v>
                </c:pt>
                <c:pt idx="3">
                  <c:v>0</c:v>
                </c:pt>
                <c:pt idx="4">
                  <c:v>3</c:v>
                </c:pt>
                <c:pt idx="5">
                  <c:v>0</c:v>
                </c:pt>
                <c:pt idx="6">
                  <c:v>3</c:v>
                </c:pt>
                <c:pt idx="7">
                  <c:v>1</c:v>
                </c:pt>
                <c:pt idx="8">
                  <c:v>1</c:v>
                </c:pt>
              </c:numCache>
            </c:numRef>
          </c:val>
          <c:extLst>
            <c:ext xmlns:c16="http://schemas.microsoft.com/office/drawing/2014/chart" uri="{C3380CC4-5D6E-409C-BE32-E72D297353CC}">
              <c16:uniqueId val="{00000002-1465-FB4A-BFC4-EFC6071DCC1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'2026-10-10'!$B$359</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'2026-10-10'!$B$360:$B$368</c:f>
              <c:numCache>
                <c:formatCode>#,##0</c:formatCode>
                <c:ptCount val="9"/>
                <c:pt idx="0">
                  <c:v>0</c:v>
                </c:pt>
                <c:pt idx="1">
                  <c:v>1</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0-A4F4-6C4C-BD16-C1CA769E70FE}"/>
            </c:ext>
          </c:extLst>
        </c:ser>
        <c:ser>
          <c:idx val="1"/>
          <c:order val="1"/>
          <c:tx>
            <c:strRef>
              <c:f>'2026-10-10'!$C$359</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'2026-10-10'!$C$360:$C$368</c:f>
              <c:numCache>
                <c:formatCode>#,##0</c:formatCode>
                <c:ptCount val="9"/>
                <c:pt idx="0">
                  <c:v>2</c:v>
                </c:pt>
                <c:pt idx="1">
                  <c:v>6</c:v>
                </c:pt>
                <c:pt idx="2">
                  <c:v>9</c:v>
                </c:pt>
                <c:pt idx="3">
                  <c:v>8</c:v>
                </c:pt>
                <c:pt idx="4">
                  <c:v>5</c:v>
                </c:pt>
                <c:pt idx="5">
                  <c:v>3</c:v>
                </c:pt>
                <c:pt idx="6">
                  <c:v>2</c:v>
                </c:pt>
                <c:pt idx="7">
                  <c:v>3</c:v>
                </c:pt>
                <c:pt idx="8">
                  <c:v>3</c:v>
                </c:pt>
              </c:numCache>
            </c:numRef>
          </c:val>
          <c:extLst>
            <c:ext xmlns:c16="http://schemas.microsoft.com/office/drawing/2014/chart" uri="{C3380CC4-5D6E-409C-BE32-E72D297353CC}">
              <c16:uniqueId val="{00000001-A4F4-6C4C-BD16-C1CA769E70FE}"/>
            </c:ext>
          </c:extLst>
        </c:ser>
        <c:ser>
          <c:idx val="2"/>
          <c:order val="2"/>
          <c:tx>
            <c:strRef>
              <c:f>'2026-10-10'!$D$359</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'2026-10-10'!$D$360:$D$368</c:f>
              <c:numCache>
                <c:formatCode>#,##0</c:formatCode>
                <c:ptCount val="9"/>
                <c:pt idx="0">
                  <c:v>0</c:v>
                </c:pt>
                <c:pt idx="1">
                  <c:v>2</c:v>
                </c:pt>
                <c:pt idx="2">
                  <c:v>1</c:v>
                </c:pt>
                <c:pt idx="3">
                  <c:v>0</c:v>
                </c:pt>
                <c:pt idx="4">
                  <c:v>2</c:v>
                </c:pt>
                <c:pt idx="5">
                  <c:v>0</c:v>
                </c:pt>
                <c:pt idx="6">
                  <c:v>1</c:v>
                </c:pt>
                <c:pt idx="7">
                  <c:v>0</c:v>
                </c:pt>
                <c:pt idx="8">
                  <c:v>1</c:v>
                </c:pt>
              </c:numCache>
            </c:numRef>
          </c:val>
          <c:extLst>
            <c:ext xmlns:c16="http://schemas.microsoft.com/office/drawing/2014/chart" uri="{C3380CC4-5D6E-409C-BE32-E72D297353CC}">
              <c16:uniqueId val="{00000002-A4F4-6C4C-BD16-C1CA769E70FE}"/>
            </c:ext>
          </c:extLst>
        </c:ser>
        <c:ser>
          <c:idx val="3"/>
          <c:order val="3"/>
          <c:tx>
            <c:strRef>
              <c:f>'2026-10-10'!$E$359</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'2026-10-10'!$E$360:$E$368</c:f>
              <c:numCache>
                <c:formatCode>#,##0</c:formatCode>
                <c:ptCount val="9"/>
                <c:pt idx="0">
                  <c:v>0</c:v>
                </c:pt>
                <c:pt idx="1">
                  <c:v>2</c:v>
                </c:pt>
                <c:pt idx="2">
                  <c:v>0</c:v>
                </c:pt>
                <c:pt idx="3">
                  <c:v>2</c:v>
                </c:pt>
                <c:pt idx="4">
                  <c:v>0</c:v>
                </c:pt>
                <c:pt idx="5">
                  <c:v>0</c:v>
                </c:pt>
                <c:pt idx="6">
                  <c:v>0</c:v>
                </c:pt>
                <c:pt idx="7">
                  <c:v>0</c:v>
                </c:pt>
                <c:pt idx="8">
                  <c:v>0</c:v>
                </c:pt>
              </c:numCache>
            </c:numRef>
          </c:val>
          <c:extLst>
            <c:ext xmlns:c16="http://schemas.microsoft.com/office/drawing/2014/chart" uri="{C3380CC4-5D6E-409C-BE32-E72D297353CC}">
              <c16:uniqueId val="{00000003-A4F4-6C4C-BD16-C1CA769E70FE}"/>
            </c:ext>
          </c:extLst>
        </c:ser>
        <c:ser>
          <c:idx val="4"/>
          <c:order val="4"/>
          <c:tx>
            <c:strRef>
              <c:f>'2026-10-10'!$F$359</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'2026-10-10'!$F$360:$F$368</c:f>
              <c:numCache>
                <c:formatCode>#,##0</c:formatCode>
                <c:ptCount val="9"/>
                <c:pt idx="0">
                  <c:v>0</c:v>
                </c:pt>
                <c:pt idx="1">
                  <c:v>5</c:v>
                </c:pt>
                <c:pt idx="2">
                  <c:v>0</c:v>
                </c:pt>
                <c:pt idx="3">
                  <c:v>5</c:v>
                </c:pt>
                <c:pt idx="4">
                  <c:v>0</c:v>
                </c:pt>
                <c:pt idx="5">
                  <c:v>0</c:v>
                </c:pt>
                <c:pt idx="6">
                  <c:v>3</c:v>
                </c:pt>
                <c:pt idx="7">
                  <c:v>1</c:v>
                </c:pt>
                <c:pt idx="8">
                  <c:v>3</c:v>
                </c:pt>
              </c:numCache>
            </c:numRef>
          </c:val>
          <c:extLst>
            <c:ext xmlns:c16="http://schemas.microsoft.com/office/drawing/2014/chart" uri="{C3380CC4-5D6E-409C-BE32-E72D297353CC}">
              <c16:uniqueId val="{00000004-A4F4-6C4C-BD16-C1CA769E70FE}"/>
            </c:ext>
          </c:extLst>
        </c:ser>
        <c:ser>
          <c:idx val="5"/>
          <c:order val="5"/>
          <c:tx>
            <c:strRef>
              <c:f>'2026-10-10'!$G$359</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'2026-10-10'!$G$360:$G$368</c:f>
              <c:numCache>
                <c:formatCode>#,##0</c:formatCode>
                <c:ptCount val="9"/>
                <c:pt idx="0">
                  <c:v>0</c:v>
                </c:pt>
                <c:pt idx="1">
                  <c:v>0</c:v>
                </c:pt>
                <c:pt idx="2">
                  <c:v>1</c:v>
                </c:pt>
                <c:pt idx="3">
                  <c:v>0</c:v>
                </c:pt>
                <c:pt idx="4">
                  <c:v>2</c:v>
                </c:pt>
                <c:pt idx="5">
                  <c:v>1</c:v>
                </c:pt>
                <c:pt idx="6">
                  <c:v>1</c:v>
                </c:pt>
                <c:pt idx="7">
                  <c:v>0</c:v>
                </c:pt>
                <c:pt idx="8">
                  <c:v>0</c:v>
                </c:pt>
              </c:numCache>
            </c:numRef>
          </c:val>
          <c:extLst>
            <c:ext xmlns:c16="http://schemas.microsoft.com/office/drawing/2014/chart" uri="{C3380CC4-5D6E-409C-BE32-E72D297353CC}">
              <c16:uniqueId val="{00000005-A4F4-6C4C-BD16-C1CA769E70FE}"/>
            </c:ext>
          </c:extLst>
        </c:ser>
        <c:ser>
          <c:idx val="6"/>
          <c:order val="6"/>
          <c:tx>
            <c:strRef>
              <c:f>'2026-10-10'!$H$359</c:f>
              <c:strCache>
                <c:ptCount val="1"/>
                <c:pt idx="0">
                  <c:v>VSA</c:v>
                </c:pt>
              </c:strCache>
            </c:strRef>
          </c:tx>
          <c:spPr>
            <a:solidFill>
              <a:srgbClr val="264478"/>
            </a:solidFill>
            <a:ln>
              <a:noFill/>
            </a:ln>
            <a:effectLst/>
          </c:spPr>
          <c:invertIfNegative val="0"/>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'2026-10-10'!$H$360:$H$368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4F4-6C4C-BD16-C1CA769E70FE}"/>
            </c:ext>
          </c:extLst>
        </c:ser>
        <c:ser>
          <c:idx val="7"/>
          <c:order val="7"/>
          <c:tx>
            <c:strRef>
              <c:f>'2026-10-10'!$I$359</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'2026-10-10'!$I$360:$I$368</c:f>
              <c:numCache>
                <c:formatCode>#,##0</c:formatCode>
                <c:ptCount val="9"/>
                <c:pt idx="0">
                  <c:v>2</c:v>
                </c:pt>
                <c:pt idx="1">
                  <c:v>1</c:v>
                </c:pt>
                <c:pt idx="2">
                  <c:v>1</c:v>
                </c:pt>
                <c:pt idx="3">
                  <c:v>2</c:v>
                </c:pt>
                <c:pt idx="4">
                  <c:v>1</c:v>
                </c:pt>
                <c:pt idx="5">
                  <c:v>0</c:v>
                </c:pt>
                <c:pt idx="6">
                  <c:v>2</c:v>
                </c:pt>
                <c:pt idx="7">
                  <c:v>1</c:v>
                </c:pt>
                <c:pt idx="8">
                  <c:v>0</c:v>
                </c:pt>
              </c:numCache>
            </c:numRef>
          </c:val>
          <c:extLst>
            <c:ext xmlns:c16="http://schemas.microsoft.com/office/drawing/2014/chart" uri="{C3380CC4-5D6E-409C-BE32-E72D297353CC}">
              <c16:uniqueId val="{00000007-A4F4-6C4C-BD16-C1CA769E70FE}"/>
            </c:ext>
          </c:extLst>
        </c:ser>
        <c:ser>
          <c:idx val="8"/>
          <c:order val="8"/>
          <c:tx>
            <c:strRef>
              <c:f>'2026-10-10'!$J$359</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'2026-10-10'!$J$360:$J$368</c:f>
              <c:numCache>
                <c:formatCode>#,##0</c:formatCode>
                <c:ptCount val="9"/>
                <c:pt idx="0">
                  <c:v>1</c:v>
                </c:pt>
                <c:pt idx="1">
                  <c:v>1</c:v>
                </c:pt>
                <c:pt idx="2">
                  <c:v>3</c:v>
                </c:pt>
                <c:pt idx="3">
                  <c:v>2</c:v>
                </c:pt>
                <c:pt idx="4">
                  <c:v>3</c:v>
                </c:pt>
                <c:pt idx="5">
                  <c:v>1</c:v>
                </c:pt>
                <c:pt idx="6">
                  <c:v>3</c:v>
                </c:pt>
                <c:pt idx="7">
                  <c:v>2</c:v>
                </c:pt>
                <c:pt idx="8">
                  <c:v>2</c:v>
                </c:pt>
              </c:numCache>
            </c:numRef>
          </c:val>
          <c:extLst>
            <c:ext xmlns:c16="http://schemas.microsoft.com/office/drawing/2014/chart" uri="{C3380CC4-5D6E-409C-BE32-E72D297353CC}">
              <c16:uniqueId val="{00000008-A4F4-6C4C-BD16-C1CA769E70FE}"/>
            </c:ext>
          </c:extLst>
        </c:ser>
        <c:ser>
          <c:idx val="9"/>
          <c:order val="9"/>
          <c:tx>
            <c:strRef>
              <c:f>'2026-10-10'!$K$359</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'2026-10-10'!$K$360:$K$368</c:f>
              <c:numCache>
                <c:formatCode>#,##0</c:formatCode>
                <c:ptCount val="9"/>
                <c:pt idx="0">
                  <c:v>2</c:v>
                </c:pt>
                <c:pt idx="1">
                  <c:v>2</c:v>
                </c:pt>
                <c:pt idx="2">
                  <c:v>4</c:v>
                </c:pt>
                <c:pt idx="3">
                  <c:v>4</c:v>
                </c:pt>
                <c:pt idx="4">
                  <c:v>2</c:v>
                </c:pt>
                <c:pt idx="5">
                  <c:v>4</c:v>
                </c:pt>
                <c:pt idx="6">
                  <c:v>0</c:v>
                </c:pt>
                <c:pt idx="7">
                  <c:v>0</c:v>
                </c:pt>
                <c:pt idx="8">
                  <c:v>0</c:v>
                </c:pt>
              </c:numCache>
            </c:numRef>
          </c:val>
          <c:extLst>
            <c:ext xmlns:c16="http://schemas.microsoft.com/office/drawing/2014/chart" uri="{C3380CC4-5D6E-409C-BE32-E72D297353CC}">
              <c16:uniqueId val="{00000009-A4F4-6C4C-BD16-C1CA769E70FE}"/>
            </c:ext>
          </c:extLst>
        </c:ser>
        <c:ser>
          <c:idx val="10"/>
          <c:order val="10"/>
          <c:tx>
            <c:strRef>
              <c:f>'2026-10-10'!$L$359</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'2026-10-10'!$L$360:$L$368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4F4-6C4C-BD16-C1CA769E70FE}"/>
            </c:ext>
          </c:extLst>
        </c:ser>
        <c:ser>
          <c:idx val="11"/>
          <c:order val="11"/>
          <c:tx>
            <c:strRef>
              <c:f>'2026-10-10'!$M$359</c:f>
              <c:strCache>
                <c:ptCount val="1"/>
                <c:pt idx="0">
                  <c:v>TGZ</c:v>
                </c:pt>
              </c:strCache>
            </c:strRef>
          </c:tx>
          <c:spPr>
            <a:solidFill>
              <a:srgbClr val="255E91"/>
            </a:solidFill>
            <a:ln>
              <a:noFill/>
            </a:ln>
            <a:effectLst/>
          </c:spPr>
          <c:invertIfNegative val="0"/>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'2026-10-10'!$M$360:$M$368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4F4-6C4C-BD16-C1CA769E70FE}"/>
            </c:ext>
          </c:extLst>
        </c:ser>
        <c:ser>
          <c:idx val="12"/>
          <c:order val="12"/>
          <c:tx>
            <c:strRef>
              <c:f>'2026-10-10'!$N$359</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'2026-10-10'!$N$360:$N$368</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A4F4-6C4C-BD16-C1CA769E70FE}"/>
            </c:ext>
          </c:extLst>
        </c:ser>
        <c:ser>
          <c:idx val="13"/>
          <c:order val="13"/>
          <c:tx>
            <c:strRef>
              <c:f>'2026-10-10'!$O$359</c:f>
              <c:strCache>
                <c:ptCount val="1"/>
                <c:pt idx="0">
                  <c:v>ANEPU</c:v>
                </c:pt>
              </c:strCache>
            </c:strRef>
          </c:tx>
          <c:spPr>
            <a:solidFill>
              <a:srgbClr val="548235"/>
            </a:solidFill>
            <a:ln>
              <a:noFill/>
            </a:ln>
            <a:effectLst/>
          </c:spPr>
          <c:invertIfNegative val="0"/>
          <c:cat>
            <c:numRef>
              <c:f>'2026-10-10'!$A$360:$A$368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'2026-10-10'!$O$360:$O$368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A4F4-6C4C-BD16-C1CA769E70FE}"/>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'2026-10-10'!$A$438:$A$446</c:f>
              <c:numCache>
                <c:formatCode>hh:mm</c:formatCode>
                <c:ptCount val="9"/>
              </c:numCache>
            </c:numRef>
          </c:cat>
          <c:val>
            <c:numRef>
              <c:f>'2026-10-10'!$B$438:$B$446</c:f>
              <c:numCache>
                <c:formatCode>#,##0</c:formatCode>
                <c:ptCount val="9"/>
              </c:numCache>
            </c:numRef>
          </c:val>
          <c:extLst>
            <c:ext xmlns:c16="http://schemas.microsoft.com/office/drawing/2014/chart" uri="{C3380CC4-5D6E-409C-BE32-E72D297353CC}">
              <c16:uniqueId val="{00000000-0162-EB42-95A6-2D995D8D5FA2}"/>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'2026-10-10'!$A$438:$A$446</c:f>
              <c:numCache>
                <c:formatCode>hh:mm</c:formatCode>
                <c:ptCount val="9"/>
              </c:numCache>
            </c:numRef>
          </c:cat>
          <c:val>
            <c:numRef>
              <c:f>'2026-10-10'!$C$438:$C$446</c:f>
              <c:numCache>
                <c:formatCode>#,##0</c:formatCode>
                <c:ptCount val="9"/>
              </c:numCache>
            </c:numRef>
          </c:val>
          <c:extLst>
            <c:ext xmlns:c16="http://schemas.microsoft.com/office/drawing/2014/chart" uri="{C3380CC4-5D6E-409C-BE32-E72D297353CC}">
              <c16:uniqueId val="{00000001-0162-EB42-95A6-2D995D8D5FA2}"/>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'2026-10-10'!$B$375</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'2026-10-10'!$A$376:$A$384</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'2026-10-10'!$B$376:$B$384</c:f>
              <c:numCache>
                <c:formatCode>#,##0</c:formatCode>
                <c:ptCount val="9"/>
                <c:pt idx="0">
                  <c:v>17</c:v>
                </c:pt>
                <c:pt idx="1">
                  <c:v>16</c:v>
                </c:pt>
                <c:pt idx="2">
                  <c:v>24</c:v>
                </c:pt>
                <c:pt idx="3">
                  <c:v>25</c:v>
                </c:pt>
                <c:pt idx="4">
                  <c:v>21</c:v>
                </c:pt>
                <c:pt idx="5">
                  <c:v>18</c:v>
                </c:pt>
                <c:pt idx="6">
                  <c:v>14</c:v>
                </c:pt>
                <c:pt idx="7">
                  <c:v>10</c:v>
                </c:pt>
                <c:pt idx="8">
                  <c:v>10</c:v>
                </c:pt>
              </c:numCache>
            </c:numRef>
          </c:val>
          <c:extLst>
            <c:ext xmlns:c16="http://schemas.microsoft.com/office/drawing/2014/chart" uri="{C3380CC4-5D6E-409C-BE32-E72D297353CC}">
              <c16:uniqueId val="{00000000-BDFC-C646-A782-CB36540D6CAC}"/>
            </c:ext>
          </c:extLst>
        </c:ser>
        <c:ser>
          <c:idx val="1"/>
          <c:order val="1"/>
          <c:tx>
            <c:strRef>
              <c:f>'2026-10-10'!$C$375</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'2026-10-10'!$A$376:$A$384</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'2026-10-10'!$C$376:$C$384</c:f>
              <c:numCache>
                <c:formatCode>#,##0</c:formatCode>
                <c:ptCount val="9"/>
                <c:pt idx="0">
                  <c:v>1</c:v>
                </c:pt>
                <c:pt idx="1">
                  <c:v>4</c:v>
                </c:pt>
                <c:pt idx="2">
                  <c:v>2</c:v>
                </c:pt>
                <c:pt idx="3">
                  <c:v>3</c:v>
                </c:pt>
                <c:pt idx="4">
                  <c:v>3</c:v>
                </c:pt>
                <c:pt idx="5">
                  <c:v>0</c:v>
                </c:pt>
                <c:pt idx="6">
                  <c:v>3</c:v>
                </c:pt>
                <c:pt idx="7">
                  <c:v>1</c:v>
                </c:pt>
                <c:pt idx="8">
                  <c:v>3</c:v>
                </c:pt>
              </c:numCache>
            </c:numRef>
          </c:val>
          <c:extLst>
            <c:ext xmlns:c16="http://schemas.microsoft.com/office/drawing/2014/chart" uri="{C3380CC4-5D6E-409C-BE32-E72D297353CC}">
              <c16:uniqueId val="{00000001-BDFC-C646-A782-CB36540D6CAC}"/>
            </c:ext>
          </c:extLst>
        </c:ser>
        <c:ser>
          <c:idx val="2"/>
          <c:order val="2"/>
          <c:tx>
            <c:strRef>
              <c:f>'2026-10-10'!$D$375</c:f>
              <c:strCache>
                <c:ptCount val="1"/>
                <c:pt idx="0">
                  <c:v>30L</c:v>
                </c:pt>
              </c:strCache>
            </c:strRef>
          </c:tx>
          <c:spPr>
            <a:solidFill>
              <a:schemeClr val="accent3"/>
            </a:solidFill>
            <a:ln>
              <a:noFill/>
            </a:ln>
            <a:effectLst/>
          </c:spPr>
          <c:invertIfNegative val="0"/>
          <c:cat>
            <c:numRef>
              <c:f>'2026-10-10'!$A$376:$A$384</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'2026-10-10'!$D$376:$D$384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DFC-C646-A782-CB36540D6CAC}"/>
            </c:ext>
          </c:extLst>
        </c:ser>
        <c:ser>
          <c:idx val="3"/>
          <c:order val="3"/>
          <c:tx>
            <c:strRef>
              <c:f>'2026-10-10'!$E$375</c:f>
              <c:strCache>
                <c:ptCount val="1"/>
                <c:pt idx="0">
                  <c:v>30R</c:v>
                </c:pt>
              </c:strCache>
            </c:strRef>
          </c:tx>
          <c:spPr>
            <a:solidFill>
              <a:schemeClr val="accent4"/>
            </a:solidFill>
            <a:ln>
              <a:noFill/>
            </a:ln>
            <a:effectLst/>
          </c:spPr>
          <c:invertIfNegative val="0"/>
          <c:cat>
            <c:numRef>
              <c:f>'2026-10-10'!$A$376:$A$384</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'2026-10-10'!$E$376:$E$384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BDFC-C646-A782-CB36540D6CAC}"/>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'2026-10-11'!$B$222:$B$230</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41DE-294E-BC17-17C19EDDFF96}"/>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'2026-10-11'!$C$222:$C$230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1DE-294E-BC17-17C19EDDFF96}"/>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'2026-10-11'!$D$222:$D$230</c:f>
              <c:numCache>
                <c:formatCode>0</c:formatCode>
                <c:ptCount val="9"/>
                <c:pt idx="0">
                  <c:v>5</c:v>
                </c:pt>
                <c:pt idx="1">
                  <c:v>8</c:v>
                </c:pt>
                <c:pt idx="2">
                  <c:v>11</c:v>
                </c:pt>
                <c:pt idx="3">
                  <c:v>9</c:v>
                </c:pt>
                <c:pt idx="4">
                  <c:v>9</c:v>
                </c:pt>
                <c:pt idx="5">
                  <c:v>6</c:v>
                </c:pt>
                <c:pt idx="6">
                  <c:v>2</c:v>
                </c:pt>
                <c:pt idx="7">
                  <c:v>1</c:v>
                </c:pt>
                <c:pt idx="8">
                  <c:v>2</c:v>
                </c:pt>
              </c:numCache>
            </c:numRef>
          </c:val>
          <c:extLst>
            <c:ext xmlns:c16="http://schemas.microsoft.com/office/drawing/2014/chart" uri="{C3380CC4-5D6E-409C-BE32-E72D297353CC}">
              <c16:uniqueId val="{00000002-41DE-294E-BC17-17C19EDDFF96}"/>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'2026-10-11'!$E$222:$E$230</c:f>
              <c:numCache>
                <c:formatCode>0</c:formatCode>
                <c:ptCount val="9"/>
                <c:pt idx="0">
                  <c:v>6</c:v>
                </c:pt>
                <c:pt idx="1">
                  <c:v>7</c:v>
                </c:pt>
                <c:pt idx="2">
                  <c:v>13</c:v>
                </c:pt>
                <c:pt idx="3">
                  <c:v>12</c:v>
                </c:pt>
                <c:pt idx="4">
                  <c:v>10</c:v>
                </c:pt>
                <c:pt idx="5">
                  <c:v>7</c:v>
                </c:pt>
                <c:pt idx="6">
                  <c:v>5</c:v>
                </c:pt>
                <c:pt idx="7">
                  <c:v>5</c:v>
                </c:pt>
                <c:pt idx="8">
                  <c:v>4</c:v>
                </c:pt>
              </c:numCache>
            </c:numRef>
          </c:val>
          <c:extLst>
            <c:ext xmlns:c16="http://schemas.microsoft.com/office/drawing/2014/chart" uri="{C3380CC4-5D6E-409C-BE32-E72D297353CC}">
              <c16:uniqueId val="{00000003-41DE-294E-BC17-17C19EDDFF96}"/>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'2026-10-11'!$F$222:$F$230</c:f>
              <c:numCache>
                <c:formatCode>0</c:formatCode>
                <c:ptCount val="9"/>
                <c:pt idx="0">
                  <c:v>6</c:v>
                </c:pt>
                <c:pt idx="1">
                  <c:v>3</c:v>
                </c:pt>
                <c:pt idx="2">
                  <c:v>10</c:v>
                </c:pt>
                <c:pt idx="3">
                  <c:v>8</c:v>
                </c:pt>
                <c:pt idx="4">
                  <c:v>7</c:v>
                </c:pt>
                <c:pt idx="5">
                  <c:v>5</c:v>
                </c:pt>
                <c:pt idx="6">
                  <c:v>4</c:v>
                </c:pt>
                <c:pt idx="7">
                  <c:v>4</c:v>
                </c:pt>
                <c:pt idx="8">
                  <c:v>2</c:v>
                </c:pt>
              </c:numCache>
            </c:numRef>
          </c:val>
          <c:extLst>
            <c:ext xmlns:c16="http://schemas.microsoft.com/office/drawing/2014/chart" uri="{C3380CC4-5D6E-409C-BE32-E72D297353CC}">
              <c16:uniqueId val="{00000004-41DE-294E-BC17-17C19EDDFF96}"/>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'2026-10-11'!$G$222:$G$230</c:f>
              <c:numCache>
                <c:formatCode>0</c:formatCode>
                <c:ptCount val="9"/>
                <c:pt idx="0">
                  <c:v>0</c:v>
                </c:pt>
                <c:pt idx="1">
                  <c:v>3</c:v>
                </c:pt>
                <c:pt idx="2">
                  <c:v>3</c:v>
                </c:pt>
                <c:pt idx="3">
                  <c:v>4</c:v>
                </c:pt>
                <c:pt idx="4">
                  <c:v>3</c:v>
                </c:pt>
                <c:pt idx="5">
                  <c:v>1</c:v>
                </c:pt>
                <c:pt idx="6">
                  <c:v>1</c:v>
                </c:pt>
                <c:pt idx="7">
                  <c:v>1</c:v>
                </c:pt>
                <c:pt idx="8">
                  <c:v>2</c:v>
                </c:pt>
              </c:numCache>
            </c:numRef>
          </c:val>
          <c:extLst>
            <c:ext xmlns:c16="http://schemas.microsoft.com/office/drawing/2014/chart" uri="{C3380CC4-5D6E-409C-BE32-E72D297353CC}">
              <c16:uniqueId val="{00000005-41DE-294E-BC17-17C19EDDFF96}"/>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'2026-10-11'!$H$222:$H$230</c:f>
              <c:numCache>
                <c:formatCode>0</c:formatCode>
                <c:ptCount val="9"/>
                <c:pt idx="0">
                  <c:v>2</c:v>
                </c:pt>
                <c:pt idx="1">
                  <c:v>2</c:v>
                </c:pt>
                <c:pt idx="2">
                  <c:v>2</c:v>
                </c:pt>
                <c:pt idx="3">
                  <c:v>1</c:v>
                </c:pt>
                <c:pt idx="4">
                  <c:v>1</c:v>
                </c:pt>
                <c:pt idx="5">
                  <c:v>1</c:v>
                </c:pt>
                <c:pt idx="6">
                  <c:v>3</c:v>
                </c:pt>
                <c:pt idx="7">
                  <c:v>4</c:v>
                </c:pt>
                <c:pt idx="8">
                  <c:v>1</c:v>
                </c:pt>
              </c:numCache>
            </c:numRef>
          </c:val>
          <c:extLst>
            <c:ext xmlns:c16="http://schemas.microsoft.com/office/drawing/2014/chart" uri="{C3380CC4-5D6E-409C-BE32-E72D297353CC}">
              <c16:uniqueId val="{00000006-41DE-294E-BC17-17C19EDDFF96}"/>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'2026-10-11'!$B$299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'2026-10-11'!$B$300:$B$308</c:f>
              <c:numCache>
                <c:formatCode>#,##0</c:formatCode>
                <c:ptCount val="9"/>
                <c:pt idx="0">
                  <c:v>6</c:v>
                </c:pt>
                <c:pt idx="1">
                  <c:v>7</c:v>
                </c:pt>
                <c:pt idx="2">
                  <c:v>13</c:v>
                </c:pt>
                <c:pt idx="3">
                  <c:v>12</c:v>
                </c:pt>
                <c:pt idx="4">
                  <c:v>10</c:v>
                </c:pt>
                <c:pt idx="5">
                  <c:v>7</c:v>
                </c:pt>
                <c:pt idx="6">
                  <c:v>5</c:v>
                </c:pt>
                <c:pt idx="7">
                  <c:v>5</c:v>
                </c:pt>
                <c:pt idx="8">
                  <c:v>4</c:v>
                </c:pt>
              </c:numCache>
            </c:numRef>
          </c:val>
          <c:extLst>
            <c:ext xmlns:c16="http://schemas.microsoft.com/office/drawing/2014/chart" uri="{C3380CC4-5D6E-409C-BE32-E72D297353CC}">
              <c16:uniqueId val="{00000000-ECA2-8E4E-A655-775E1D182F39}"/>
            </c:ext>
          </c:extLst>
        </c:ser>
        <c:ser>
          <c:idx val="1"/>
          <c:order val="1"/>
          <c:tx>
            <c:strRef>
              <c:f>'2026-10-11'!$C$299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'2026-10-11'!$C$300:$C$308</c:f>
              <c:numCache>
                <c:formatCode>#,##0</c:formatCode>
                <c:ptCount val="9"/>
                <c:pt idx="0">
                  <c:v>2</c:v>
                </c:pt>
                <c:pt idx="1">
                  <c:v>5</c:v>
                </c:pt>
                <c:pt idx="2">
                  <c:v>9</c:v>
                </c:pt>
                <c:pt idx="3">
                  <c:v>7</c:v>
                </c:pt>
                <c:pt idx="4">
                  <c:v>4</c:v>
                </c:pt>
                <c:pt idx="5">
                  <c:v>5</c:v>
                </c:pt>
                <c:pt idx="6">
                  <c:v>1</c:v>
                </c:pt>
                <c:pt idx="7">
                  <c:v>1</c:v>
                </c:pt>
                <c:pt idx="8">
                  <c:v>2</c:v>
                </c:pt>
              </c:numCache>
            </c:numRef>
          </c:val>
          <c:extLst>
            <c:ext xmlns:c16="http://schemas.microsoft.com/office/drawing/2014/chart" uri="{C3380CC4-5D6E-409C-BE32-E72D297353CC}">
              <c16:uniqueId val="{00000001-ECA2-8E4E-A655-775E1D182F39}"/>
            </c:ext>
          </c:extLst>
        </c:ser>
        <c:ser>
          <c:idx val="2"/>
          <c:order val="2"/>
          <c:tx>
            <c:strRef>
              <c:f>'2026-10-11'!$D$299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'2026-10-11'!$D$300:$D$308</c:f>
              <c:numCache>
                <c:formatCode>#,##0</c:formatCode>
                <c:ptCount val="9"/>
                <c:pt idx="0">
                  <c:v>2</c:v>
                </c:pt>
                <c:pt idx="1">
                  <c:v>2</c:v>
                </c:pt>
                <c:pt idx="2">
                  <c:v>2</c:v>
                </c:pt>
                <c:pt idx="3">
                  <c:v>1</c:v>
                </c:pt>
                <c:pt idx="4">
                  <c:v>1</c:v>
                </c:pt>
                <c:pt idx="5">
                  <c:v>1</c:v>
                </c:pt>
                <c:pt idx="6">
                  <c:v>3</c:v>
                </c:pt>
                <c:pt idx="7">
                  <c:v>4</c:v>
                </c:pt>
                <c:pt idx="8">
                  <c:v>1</c:v>
                </c:pt>
              </c:numCache>
            </c:numRef>
          </c:val>
          <c:extLst>
            <c:ext xmlns:c16="http://schemas.microsoft.com/office/drawing/2014/chart" uri="{C3380CC4-5D6E-409C-BE32-E72D297353CC}">
              <c16:uniqueId val="{00000002-ECA2-8E4E-A655-775E1D182F39}"/>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'2026-10-11'!$B$336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'2026-10-11'!$B$337:$B$345</c:f>
              <c:numCache>
                <c:formatCode>#,##0</c:formatCode>
                <c:ptCount val="9"/>
                <c:pt idx="0">
                  <c:v>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43B-814E-822F-5C0E1E4E360D}"/>
            </c:ext>
          </c:extLst>
        </c:ser>
        <c:ser>
          <c:idx val="1"/>
          <c:order val="1"/>
          <c:tx>
            <c:strRef>
              <c:f>'2026-10-11'!$C$336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'2026-10-11'!$C$337:$C$345</c:f>
              <c:numCache>
                <c:formatCode>#,##0</c:formatCode>
                <c:ptCount val="9"/>
                <c:pt idx="0">
                  <c:v>2</c:v>
                </c:pt>
                <c:pt idx="1">
                  <c:v>5</c:v>
                </c:pt>
                <c:pt idx="2">
                  <c:v>9</c:v>
                </c:pt>
                <c:pt idx="3">
                  <c:v>7</c:v>
                </c:pt>
                <c:pt idx="4">
                  <c:v>4</c:v>
                </c:pt>
                <c:pt idx="5">
                  <c:v>5</c:v>
                </c:pt>
                <c:pt idx="6">
                  <c:v>1</c:v>
                </c:pt>
                <c:pt idx="7">
                  <c:v>1</c:v>
                </c:pt>
                <c:pt idx="8">
                  <c:v>2</c:v>
                </c:pt>
              </c:numCache>
            </c:numRef>
          </c:val>
          <c:extLst>
            <c:ext xmlns:c16="http://schemas.microsoft.com/office/drawing/2014/chart" uri="{C3380CC4-5D6E-409C-BE32-E72D297353CC}">
              <c16:uniqueId val="{00000001-243B-814E-822F-5C0E1E4E360D}"/>
            </c:ext>
          </c:extLst>
        </c:ser>
        <c:ser>
          <c:idx val="2"/>
          <c:order val="2"/>
          <c:tx>
            <c:strRef>
              <c:f>'2026-10-11'!$D$336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'2026-10-11'!$D$337:$D$345</c:f>
              <c:numCache>
                <c:formatCode>#,##0</c:formatCode>
                <c:ptCount val="9"/>
                <c:pt idx="0">
                  <c:v>1</c:v>
                </c:pt>
                <c:pt idx="1">
                  <c:v>1</c:v>
                </c:pt>
                <c:pt idx="2">
                  <c:v>1</c:v>
                </c:pt>
                <c:pt idx="3">
                  <c:v>0</c:v>
                </c:pt>
                <c:pt idx="4">
                  <c:v>1</c:v>
                </c:pt>
                <c:pt idx="5">
                  <c:v>1</c:v>
                </c:pt>
                <c:pt idx="6">
                  <c:v>0</c:v>
                </c:pt>
                <c:pt idx="7">
                  <c:v>3</c:v>
                </c:pt>
                <c:pt idx="8">
                  <c:v>1</c:v>
                </c:pt>
              </c:numCache>
            </c:numRef>
          </c:val>
          <c:extLst>
            <c:ext xmlns:c16="http://schemas.microsoft.com/office/drawing/2014/chart" uri="{C3380CC4-5D6E-409C-BE32-E72D297353CC}">
              <c16:uniqueId val="{00000002-243B-814E-822F-5C0E1E4E360D}"/>
            </c:ext>
          </c:extLst>
        </c:ser>
        <c:ser>
          <c:idx val="3"/>
          <c:order val="3"/>
          <c:tx>
            <c:strRef>
              <c:f>'2026-10-11'!$E$336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'2026-10-11'!$E$337:$E$345</c:f>
              <c:numCache>
                <c:formatCode>#,##0</c:formatCode>
                <c:ptCount val="9"/>
                <c:pt idx="0">
                  <c:v>0</c:v>
                </c:pt>
                <c:pt idx="1">
                  <c:v>2</c:v>
                </c:pt>
                <c:pt idx="2">
                  <c:v>0</c:v>
                </c:pt>
                <c:pt idx="3">
                  <c:v>1</c:v>
                </c:pt>
                <c:pt idx="4">
                  <c:v>3</c:v>
                </c:pt>
                <c:pt idx="5">
                  <c:v>0</c:v>
                </c:pt>
                <c:pt idx="6">
                  <c:v>0</c:v>
                </c:pt>
                <c:pt idx="7">
                  <c:v>0</c:v>
                </c:pt>
                <c:pt idx="8">
                  <c:v>0</c:v>
                </c:pt>
              </c:numCache>
            </c:numRef>
          </c:val>
          <c:extLst>
            <c:ext xmlns:c16="http://schemas.microsoft.com/office/drawing/2014/chart" uri="{C3380CC4-5D6E-409C-BE32-E72D297353CC}">
              <c16:uniqueId val="{00000003-243B-814E-822F-5C0E1E4E360D}"/>
            </c:ext>
          </c:extLst>
        </c:ser>
        <c:ser>
          <c:idx val="4"/>
          <c:order val="4"/>
          <c:tx>
            <c:strRef>
              <c:f>'2026-10-11'!$F$336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'2026-10-11'!$F$337:$F$345</c:f>
              <c:numCache>
                <c:formatCode>#,##0</c:formatCode>
                <c:ptCount val="9"/>
                <c:pt idx="0">
                  <c:v>0</c:v>
                </c:pt>
                <c:pt idx="1">
                  <c:v>3</c:v>
                </c:pt>
                <c:pt idx="2">
                  <c:v>3</c:v>
                </c:pt>
                <c:pt idx="3">
                  <c:v>4</c:v>
                </c:pt>
                <c:pt idx="4">
                  <c:v>3</c:v>
                </c:pt>
                <c:pt idx="5">
                  <c:v>1</c:v>
                </c:pt>
                <c:pt idx="6">
                  <c:v>1</c:v>
                </c:pt>
                <c:pt idx="7">
                  <c:v>1</c:v>
                </c:pt>
                <c:pt idx="8">
                  <c:v>2</c:v>
                </c:pt>
              </c:numCache>
            </c:numRef>
          </c:val>
          <c:extLst>
            <c:ext xmlns:c16="http://schemas.microsoft.com/office/drawing/2014/chart" uri="{C3380CC4-5D6E-409C-BE32-E72D297353CC}">
              <c16:uniqueId val="{00000004-243B-814E-822F-5C0E1E4E360D}"/>
            </c:ext>
          </c:extLst>
        </c:ser>
        <c:ser>
          <c:idx val="5"/>
          <c:order val="5"/>
          <c:tx>
            <c:strRef>
              <c:f>'2026-10-11'!$G$336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'2026-10-11'!$G$337:$G$345</c:f>
              <c:numCache>
                <c:formatCode>#,##0</c:formatCode>
                <c:ptCount val="9"/>
                <c:pt idx="0">
                  <c:v>0</c:v>
                </c:pt>
                <c:pt idx="1">
                  <c:v>1</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5-243B-814E-822F-5C0E1E4E360D}"/>
            </c:ext>
          </c:extLst>
        </c:ser>
        <c:ser>
          <c:idx val="6"/>
          <c:order val="6"/>
          <c:tx>
            <c:strRef>
              <c:f>'2026-10-11'!$H$336</c:f>
              <c:strCache>
                <c:ptCount val="1"/>
                <c:pt idx="0">
                  <c:v>VSA</c:v>
                </c:pt>
              </c:strCache>
            </c:strRef>
          </c:tx>
          <c:spPr>
            <a:solidFill>
              <a:srgbClr val="264478"/>
            </a:solidFill>
            <a:ln>
              <a:noFill/>
            </a:ln>
            <a:effectLst/>
          </c:spPr>
          <c:invertIfNegative val="0"/>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'2026-10-11'!$H$337:$H$345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243B-814E-822F-5C0E1E4E360D}"/>
            </c:ext>
          </c:extLst>
        </c:ser>
        <c:ser>
          <c:idx val="7"/>
          <c:order val="7"/>
          <c:tx>
            <c:strRef>
              <c:f>'2026-10-11'!$I$336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'2026-10-11'!$I$337:$I$345</c:f>
              <c:numCache>
                <c:formatCode>#,##0</c:formatCode>
                <c:ptCount val="9"/>
                <c:pt idx="0">
                  <c:v>1</c:v>
                </c:pt>
                <c:pt idx="1">
                  <c:v>1</c:v>
                </c:pt>
                <c:pt idx="2">
                  <c:v>1</c:v>
                </c:pt>
                <c:pt idx="3">
                  <c:v>3</c:v>
                </c:pt>
                <c:pt idx="4">
                  <c:v>2</c:v>
                </c:pt>
                <c:pt idx="5">
                  <c:v>0</c:v>
                </c:pt>
                <c:pt idx="6">
                  <c:v>1</c:v>
                </c:pt>
                <c:pt idx="7">
                  <c:v>2</c:v>
                </c:pt>
                <c:pt idx="8">
                  <c:v>0</c:v>
                </c:pt>
              </c:numCache>
            </c:numRef>
          </c:val>
          <c:extLst>
            <c:ext xmlns:c16="http://schemas.microsoft.com/office/drawing/2014/chart" uri="{C3380CC4-5D6E-409C-BE32-E72D297353CC}">
              <c16:uniqueId val="{00000007-243B-814E-822F-5C0E1E4E360D}"/>
            </c:ext>
          </c:extLst>
        </c:ser>
        <c:ser>
          <c:idx val="8"/>
          <c:order val="8"/>
          <c:tx>
            <c:strRef>
              <c:f>'2026-10-11'!$J$336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'2026-10-11'!$J$337:$J$345</c:f>
              <c:numCache>
                <c:formatCode>#,##0</c:formatCode>
                <c:ptCount val="9"/>
                <c:pt idx="0">
                  <c:v>1</c:v>
                </c:pt>
                <c:pt idx="1">
                  <c:v>1</c:v>
                </c:pt>
                <c:pt idx="2">
                  <c:v>2</c:v>
                </c:pt>
                <c:pt idx="3">
                  <c:v>2</c:v>
                </c:pt>
                <c:pt idx="4">
                  <c:v>1</c:v>
                </c:pt>
                <c:pt idx="5">
                  <c:v>1</c:v>
                </c:pt>
                <c:pt idx="6">
                  <c:v>2</c:v>
                </c:pt>
                <c:pt idx="7">
                  <c:v>1</c:v>
                </c:pt>
                <c:pt idx="8">
                  <c:v>2</c:v>
                </c:pt>
              </c:numCache>
            </c:numRef>
          </c:val>
          <c:extLst>
            <c:ext xmlns:c16="http://schemas.microsoft.com/office/drawing/2014/chart" uri="{C3380CC4-5D6E-409C-BE32-E72D297353CC}">
              <c16:uniqueId val="{00000008-243B-814E-822F-5C0E1E4E360D}"/>
            </c:ext>
          </c:extLst>
        </c:ser>
        <c:ser>
          <c:idx val="9"/>
          <c:order val="9"/>
          <c:tx>
            <c:strRef>
              <c:f>'2026-10-11'!$K$336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'2026-10-11'!$K$337:$K$345</c:f>
              <c:numCache>
                <c:formatCode>#,##0</c:formatCode>
                <c:ptCount val="9"/>
                <c:pt idx="0">
                  <c:v>0</c:v>
                </c:pt>
                <c:pt idx="1">
                  <c:v>1</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9-243B-814E-822F-5C0E1E4E360D}"/>
            </c:ext>
          </c:extLst>
        </c:ser>
        <c:ser>
          <c:idx val="10"/>
          <c:order val="10"/>
          <c:tx>
            <c:strRef>
              <c:f>'2026-10-11'!$L$336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'2026-10-11'!$L$337:$L$345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243B-814E-822F-5C0E1E4E360D}"/>
            </c:ext>
          </c:extLst>
        </c:ser>
        <c:ser>
          <c:idx val="11"/>
          <c:order val="11"/>
          <c:tx>
            <c:strRef>
              <c:f>'2026-10-11'!$M$336</c:f>
              <c:strCache>
                <c:ptCount val="1"/>
                <c:pt idx="0">
                  <c:v>TGZ</c:v>
                </c:pt>
              </c:strCache>
            </c:strRef>
          </c:tx>
          <c:spPr>
            <a:solidFill>
              <a:srgbClr val="255E91"/>
            </a:solidFill>
            <a:ln>
              <a:noFill/>
            </a:ln>
            <a:effectLst/>
          </c:spPr>
          <c:invertIfNegative val="0"/>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'2026-10-11'!$M$337:$M$345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243B-814E-822F-5C0E1E4E360D}"/>
            </c:ext>
          </c:extLst>
        </c:ser>
        <c:ser>
          <c:idx val="12"/>
          <c:order val="12"/>
          <c:tx>
            <c:strRef>
              <c:f>'2026-10-11'!$N$336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'2026-10-11'!$N$337:$N$345</c:f>
              <c:numCache>
                <c:formatCode>#,##0</c:formatCode>
                <c:ptCount val="9"/>
                <c:pt idx="0">
                  <c:v>0</c:v>
                </c:pt>
                <c:pt idx="1">
                  <c:v>0</c:v>
                </c:pt>
                <c:pt idx="2">
                  <c:v>0</c:v>
                </c:pt>
                <c:pt idx="3">
                  <c:v>1</c:v>
                </c:pt>
                <c:pt idx="4">
                  <c:v>0</c:v>
                </c:pt>
                <c:pt idx="5">
                  <c:v>0</c:v>
                </c:pt>
                <c:pt idx="6">
                  <c:v>1</c:v>
                </c:pt>
                <c:pt idx="7">
                  <c:v>0</c:v>
                </c:pt>
                <c:pt idx="8">
                  <c:v>0</c:v>
                </c:pt>
              </c:numCache>
            </c:numRef>
          </c:val>
          <c:extLst>
            <c:ext xmlns:c16="http://schemas.microsoft.com/office/drawing/2014/chart" uri="{C3380CC4-5D6E-409C-BE32-E72D297353CC}">
              <c16:uniqueId val="{0000000C-243B-814E-822F-5C0E1E4E360D}"/>
            </c:ext>
          </c:extLst>
        </c:ser>
        <c:ser>
          <c:idx val="13"/>
          <c:order val="13"/>
          <c:tx>
            <c:strRef>
              <c:f>'2026-10-11'!$O$336</c:f>
              <c:strCache>
                <c:ptCount val="1"/>
                <c:pt idx="0">
                  <c:v>ANEPU</c:v>
                </c:pt>
              </c:strCache>
            </c:strRef>
          </c:tx>
          <c:spPr>
            <a:solidFill>
              <a:srgbClr val="548235"/>
            </a:solidFill>
            <a:ln>
              <a:noFill/>
            </a:ln>
            <a:effectLst/>
          </c:spPr>
          <c:invertIfNegative val="0"/>
          <c:cat>
            <c:numRef>
              <c:f>'2026-10-11'!$A$337:$A$345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'2026-10-11'!$O$337:$O$345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243B-814E-822F-5C0E1E4E360D}"/>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'2026-10-11'!$A$415:$A$423</c:f>
              <c:numCache>
                <c:formatCode>hh:mm</c:formatCode>
                <c:ptCount val="9"/>
              </c:numCache>
            </c:numRef>
          </c:cat>
          <c:val>
            <c:numRef>
              <c:f>'2026-10-11'!$B$415:$B$423</c:f>
              <c:numCache>
                <c:formatCode>#,##0</c:formatCode>
                <c:ptCount val="9"/>
              </c:numCache>
            </c:numRef>
          </c:val>
          <c:extLst>
            <c:ext xmlns:c16="http://schemas.microsoft.com/office/drawing/2014/chart" uri="{C3380CC4-5D6E-409C-BE32-E72D297353CC}">
              <c16:uniqueId val="{00000000-FC40-754B-8044-59E5821B8309}"/>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'2026-10-11'!$A$415:$A$423</c:f>
              <c:numCache>
                <c:formatCode>hh:mm</c:formatCode>
                <c:ptCount val="9"/>
              </c:numCache>
            </c:numRef>
          </c:cat>
          <c:val>
            <c:numRef>
              <c:f>'2026-10-11'!$C$415:$C$423</c:f>
              <c:numCache>
                <c:formatCode>#,##0</c:formatCode>
                <c:ptCount val="9"/>
              </c:numCache>
            </c:numRef>
          </c:val>
          <c:extLst>
            <c:ext xmlns:c16="http://schemas.microsoft.com/office/drawing/2014/chart" uri="{C3380CC4-5D6E-409C-BE32-E72D297353CC}">
              <c16:uniqueId val="{00000001-FC40-754B-8044-59E5821B8309}"/>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'2026-10-11'!$B$352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'2026-10-11'!$B$353:$B$361</c:f>
              <c:numCache>
                <c:formatCode>#,##0</c:formatCode>
                <c:ptCount val="9"/>
                <c:pt idx="0">
                  <c:v>15</c:v>
                </c:pt>
                <c:pt idx="1">
                  <c:v>14</c:v>
                </c:pt>
                <c:pt idx="2">
                  <c:v>19</c:v>
                </c:pt>
                <c:pt idx="3">
                  <c:v>23</c:v>
                </c:pt>
                <c:pt idx="4">
                  <c:v>17</c:v>
                </c:pt>
                <c:pt idx="5">
                  <c:v>20</c:v>
                </c:pt>
                <c:pt idx="6">
                  <c:v>11</c:v>
                </c:pt>
                <c:pt idx="7">
                  <c:v>11</c:v>
                </c:pt>
                <c:pt idx="8">
                  <c:v>7</c:v>
                </c:pt>
              </c:numCache>
            </c:numRef>
          </c:val>
          <c:extLst>
            <c:ext xmlns:c16="http://schemas.microsoft.com/office/drawing/2014/chart" uri="{C3380CC4-5D6E-409C-BE32-E72D297353CC}">
              <c16:uniqueId val="{00000000-6B7B-2443-9A1E-036095903130}"/>
            </c:ext>
          </c:extLst>
        </c:ser>
        <c:ser>
          <c:idx val="1"/>
          <c:order val="1"/>
          <c:tx>
            <c:strRef>
              <c:f>'2026-10-11'!$C$352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'2026-10-11'!$C$353:$C$361</c:f>
              <c:numCache>
                <c:formatCode>#,##0</c:formatCode>
                <c:ptCount val="9"/>
                <c:pt idx="0">
                  <c:v>2</c:v>
                </c:pt>
                <c:pt idx="1">
                  <c:v>4</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1-6B7B-2443-9A1E-036095903130}"/>
            </c:ext>
          </c:extLst>
        </c:ser>
        <c:ser>
          <c:idx val="2"/>
          <c:order val="2"/>
          <c:tx>
            <c:strRef>
              <c:f>'2026-10-11'!$D$352</c:f>
              <c:strCache>
                <c:ptCount val="1"/>
                <c:pt idx="0">
                  <c:v>30L</c:v>
                </c:pt>
              </c:strCache>
            </c:strRef>
          </c:tx>
          <c:spPr>
            <a:solidFill>
              <a:schemeClr val="accent3"/>
            </a:solidFill>
            <a:ln>
              <a:noFill/>
            </a:ln>
            <a:effectLst/>
          </c:spPr>
          <c:invertIfNegative val="0"/>
          <c:cat>
            <c:numRef>
              <c:f>'2026-10-11'!$A$353:$A$361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'2026-10-11'!$D$353:$D$361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B7B-2443-9A1E-036095903130}"/>
            </c:ext>
          </c:extLst>
        </c:ser>
        <c:ser>
          <c:idx val="3"/>
          <c:order val="3"/>
          <c:tx>
            <c:strRef>
              <c:f>'2026-10-11'!$E$352</c:f>
              <c:strCache>
                <c:ptCount val="1"/>
                <c:pt idx="0">
                  <c:v>30R</c:v>
                </c:pt>
              </c:strCache>
            </c:strRef>
          </c:tx>
          <c:spPr>
            <a:solidFill>
              <a:schemeClr val="accent4"/>
            </a:solidFill>
            <a:ln>
              <a:noFill/>
            </a:ln>
            <a:effectLst/>
          </c:spPr>
          <c:invertIfNegative val="0"/>
          <c:cat>
            <c:numRef>
              <c:f>'2026-10-11'!$A$353:$A$361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'2026-10-11'!$E$353:$E$361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6B7B-2443-9A1E-036095903130}"/>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'2026-10-12'!$A$223:$A$231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'2026-10-12'!$B$223:$B$231</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F671-CA4A-8D11-F977334FEC08}"/>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'2026-10-12'!$A$223:$A$231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'2026-10-12'!$C$223:$C$231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F671-CA4A-8D11-F977334FEC08}"/>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'2026-10-12'!$A$223:$A$231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'2026-10-12'!$D$223:$D$231</c:f>
              <c:numCache>
                <c:formatCode>0</c:formatCode>
                <c:ptCount val="9"/>
                <c:pt idx="0">
                  <c:v>4</c:v>
                </c:pt>
                <c:pt idx="1">
                  <c:v>11</c:v>
                </c:pt>
                <c:pt idx="2">
                  <c:v>9</c:v>
                </c:pt>
                <c:pt idx="3">
                  <c:v>9</c:v>
                </c:pt>
                <c:pt idx="4">
                  <c:v>7</c:v>
                </c:pt>
                <c:pt idx="5">
                  <c:v>3</c:v>
                </c:pt>
                <c:pt idx="6">
                  <c:v>2</c:v>
                </c:pt>
                <c:pt idx="7">
                  <c:v>0</c:v>
                </c:pt>
                <c:pt idx="8">
                  <c:v>3</c:v>
                </c:pt>
              </c:numCache>
            </c:numRef>
          </c:val>
          <c:extLst>
            <c:ext xmlns:c16="http://schemas.microsoft.com/office/drawing/2014/chart" uri="{C3380CC4-5D6E-409C-BE32-E72D297353CC}">
              <c16:uniqueId val="{00000002-F671-CA4A-8D11-F977334FEC08}"/>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'2026-10-12'!$A$223:$A$231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'2026-10-12'!$E$223:$E$231</c:f>
              <c:numCache>
                <c:formatCode>0</c:formatCode>
                <c:ptCount val="9"/>
                <c:pt idx="0">
                  <c:v>8</c:v>
                </c:pt>
                <c:pt idx="1">
                  <c:v>8</c:v>
                </c:pt>
                <c:pt idx="2">
                  <c:v>12</c:v>
                </c:pt>
                <c:pt idx="3">
                  <c:v>10</c:v>
                </c:pt>
                <c:pt idx="4">
                  <c:v>10</c:v>
                </c:pt>
                <c:pt idx="5">
                  <c:v>6</c:v>
                </c:pt>
                <c:pt idx="6">
                  <c:v>8</c:v>
                </c:pt>
                <c:pt idx="7">
                  <c:v>1</c:v>
                </c:pt>
                <c:pt idx="8">
                  <c:v>6</c:v>
                </c:pt>
              </c:numCache>
            </c:numRef>
          </c:val>
          <c:extLst>
            <c:ext xmlns:c16="http://schemas.microsoft.com/office/drawing/2014/chart" uri="{C3380CC4-5D6E-409C-BE32-E72D297353CC}">
              <c16:uniqueId val="{00000003-F671-CA4A-8D11-F977334FEC08}"/>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'2026-10-12'!$A$223:$A$231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'2026-10-12'!$F$223:$F$231</c:f>
              <c:numCache>
                <c:formatCode>0</c:formatCode>
                <c:ptCount val="9"/>
                <c:pt idx="0">
                  <c:v>8</c:v>
                </c:pt>
                <c:pt idx="1">
                  <c:v>3</c:v>
                </c:pt>
                <c:pt idx="2">
                  <c:v>10</c:v>
                </c:pt>
                <c:pt idx="3">
                  <c:v>6</c:v>
                </c:pt>
                <c:pt idx="4">
                  <c:v>8</c:v>
                </c:pt>
                <c:pt idx="5">
                  <c:v>4</c:v>
                </c:pt>
                <c:pt idx="6">
                  <c:v>5</c:v>
                </c:pt>
                <c:pt idx="7">
                  <c:v>0</c:v>
                </c:pt>
                <c:pt idx="8">
                  <c:v>4</c:v>
                </c:pt>
              </c:numCache>
            </c:numRef>
          </c:val>
          <c:extLst>
            <c:ext xmlns:c16="http://schemas.microsoft.com/office/drawing/2014/chart" uri="{C3380CC4-5D6E-409C-BE32-E72D297353CC}">
              <c16:uniqueId val="{00000004-F671-CA4A-8D11-F977334FEC08}"/>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'2026-10-12'!$A$223:$A$231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'2026-10-12'!$G$223:$G$231</c:f>
              <c:numCache>
                <c:formatCode>0</c:formatCode>
                <c:ptCount val="9"/>
                <c:pt idx="0">
                  <c:v>0</c:v>
                </c:pt>
                <c:pt idx="1">
                  <c:v>4</c:v>
                </c:pt>
                <c:pt idx="2">
                  <c:v>2</c:v>
                </c:pt>
                <c:pt idx="3">
                  <c:v>4</c:v>
                </c:pt>
                <c:pt idx="4">
                  <c:v>2</c:v>
                </c:pt>
                <c:pt idx="5">
                  <c:v>0</c:v>
                </c:pt>
                <c:pt idx="6">
                  <c:v>3</c:v>
                </c:pt>
                <c:pt idx="7">
                  <c:v>1</c:v>
                </c:pt>
                <c:pt idx="8">
                  <c:v>2</c:v>
                </c:pt>
              </c:numCache>
            </c:numRef>
          </c:val>
          <c:extLst>
            <c:ext xmlns:c16="http://schemas.microsoft.com/office/drawing/2014/chart" uri="{C3380CC4-5D6E-409C-BE32-E72D297353CC}">
              <c16:uniqueId val="{00000005-F671-CA4A-8D11-F977334FEC08}"/>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'2026-10-12'!$A$223:$A$231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'2026-10-12'!$H$223:$H$231</c:f>
              <c:numCache>
                <c:formatCode>0</c:formatCode>
                <c:ptCount val="9"/>
                <c:pt idx="0">
                  <c:v>1</c:v>
                </c:pt>
                <c:pt idx="1">
                  <c:v>2</c:v>
                </c:pt>
                <c:pt idx="2">
                  <c:v>2</c:v>
                </c:pt>
                <c:pt idx="3">
                  <c:v>3</c:v>
                </c:pt>
                <c:pt idx="4">
                  <c:v>1</c:v>
                </c:pt>
                <c:pt idx="5">
                  <c:v>2</c:v>
                </c:pt>
                <c:pt idx="6">
                  <c:v>2</c:v>
                </c:pt>
                <c:pt idx="7">
                  <c:v>2</c:v>
                </c:pt>
                <c:pt idx="8">
                  <c:v>1</c:v>
                </c:pt>
              </c:numCache>
            </c:numRef>
          </c:val>
          <c:extLst>
            <c:ext xmlns:c16="http://schemas.microsoft.com/office/drawing/2014/chart" uri="{C3380CC4-5D6E-409C-BE32-E72D297353CC}">
              <c16:uniqueId val="{00000006-F671-CA4A-8D11-F977334FEC08}"/>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'2026-10-12'!$B$300</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'2026-10-12'!$A$301:$A$309</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'2026-10-12'!$B$301:$B$309</c:f>
              <c:numCache>
                <c:formatCode>#,##0</c:formatCode>
                <c:ptCount val="9"/>
                <c:pt idx="0">
                  <c:v>8</c:v>
                </c:pt>
                <c:pt idx="1">
                  <c:v>8</c:v>
                </c:pt>
                <c:pt idx="2">
                  <c:v>12</c:v>
                </c:pt>
                <c:pt idx="3">
                  <c:v>10</c:v>
                </c:pt>
                <c:pt idx="4">
                  <c:v>10</c:v>
                </c:pt>
                <c:pt idx="5">
                  <c:v>6</c:v>
                </c:pt>
                <c:pt idx="6">
                  <c:v>8</c:v>
                </c:pt>
                <c:pt idx="7">
                  <c:v>1</c:v>
                </c:pt>
                <c:pt idx="8">
                  <c:v>6</c:v>
                </c:pt>
              </c:numCache>
            </c:numRef>
          </c:val>
          <c:extLst>
            <c:ext xmlns:c16="http://schemas.microsoft.com/office/drawing/2014/chart" uri="{C3380CC4-5D6E-409C-BE32-E72D297353CC}">
              <c16:uniqueId val="{00000000-31E7-F144-8E3C-7FB67990AF4D}"/>
            </c:ext>
          </c:extLst>
        </c:ser>
        <c:ser>
          <c:idx val="1"/>
          <c:order val="1"/>
          <c:tx>
            <c:strRef>
              <c:f>'2026-10-12'!$C$300</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'2026-10-12'!$A$301:$A$309</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'2026-10-12'!$C$301:$C$309</c:f>
              <c:numCache>
                <c:formatCode>#,##0</c:formatCode>
                <c:ptCount val="9"/>
                <c:pt idx="0">
                  <c:v>3</c:v>
                </c:pt>
                <c:pt idx="1">
                  <c:v>7</c:v>
                </c:pt>
                <c:pt idx="2">
                  <c:v>9</c:v>
                </c:pt>
                <c:pt idx="3">
                  <c:v>6</c:v>
                </c:pt>
                <c:pt idx="4">
                  <c:v>6</c:v>
                </c:pt>
                <c:pt idx="5">
                  <c:v>3</c:v>
                </c:pt>
                <c:pt idx="6">
                  <c:v>1</c:v>
                </c:pt>
                <c:pt idx="7">
                  <c:v>0</c:v>
                </c:pt>
                <c:pt idx="8">
                  <c:v>3</c:v>
                </c:pt>
              </c:numCache>
            </c:numRef>
          </c:val>
          <c:extLst>
            <c:ext xmlns:c16="http://schemas.microsoft.com/office/drawing/2014/chart" uri="{C3380CC4-5D6E-409C-BE32-E72D297353CC}">
              <c16:uniqueId val="{00000001-31E7-F144-8E3C-7FB67990AF4D}"/>
            </c:ext>
          </c:extLst>
        </c:ser>
        <c:ser>
          <c:idx val="2"/>
          <c:order val="2"/>
          <c:tx>
            <c:strRef>
              <c:f>'2026-10-12'!$D$300</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'2026-10-12'!$A$301:$A$309</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'2026-10-12'!$D$301:$D$309</c:f>
              <c:numCache>
                <c:formatCode>#,##0</c:formatCode>
                <c:ptCount val="9"/>
                <c:pt idx="0">
                  <c:v>1</c:v>
                </c:pt>
                <c:pt idx="1">
                  <c:v>2</c:v>
                </c:pt>
                <c:pt idx="2">
                  <c:v>2</c:v>
                </c:pt>
                <c:pt idx="3">
                  <c:v>3</c:v>
                </c:pt>
                <c:pt idx="4">
                  <c:v>1</c:v>
                </c:pt>
                <c:pt idx="5">
                  <c:v>2</c:v>
                </c:pt>
                <c:pt idx="6">
                  <c:v>2</c:v>
                </c:pt>
                <c:pt idx="7">
                  <c:v>2</c:v>
                </c:pt>
                <c:pt idx="8">
                  <c:v>1</c:v>
                </c:pt>
              </c:numCache>
            </c:numRef>
          </c:val>
          <c:extLst>
            <c:ext xmlns:c16="http://schemas.microsoft.com/office/drawing/2014/chart" uri="{C3380CC4-5D6E-409C-BE32-E72D297353CC}">
              <c16:uniqueId val="{00000002-31E7-F144-8E3C-7FB67990AF4D}"/>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'2026-10-12'!$B$337</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'2026-10-12'!$B$338:$B$346</c:f>
              <c:numCache>
                <c:formatCode>#,##0</c:formatCode>
                <c:ptCount val="9"/>
                <c:pt idx="0">
                  <c:v>1</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E506-B049-9B49-EEF55CE19949}"/>
            </c:ext>
          </c:extLst>
        </c:ser>
        <c:ser>
          <c:idx val="1"/>
          <c:order val="1"/>
          <c:tx>
            <c:strRef>
              <c:f>'2026-10-12'!$C$337</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'2026-10-12'!$C$338:$C$346</c:f>
              <c:numCache>
                <c:formatCode>#,##0</c:formatCode>
                <c:ptCount val="9"/>
                <c:pt idx="0">
                  <c:v>3</c:v>
                </c:pt>
                <c:pt idx="1">
                  <c:v>7</c:v>
                </c:pt>
                <c:pt idx="2">
                  <c:v>9</c:v>
                </c:pt>
                <c:pt idx="3">
                  <c:v>6</c:v>
                </c:pt>
                <c:pt idx="4">
                  <c:v>6</c:v>
                </c:pt>
                <c:pt idx="5">
                  <c:v>3</c:v>
                </c:pt>
                <c:pt idx="6">
                  <c:v>1</c:v>
                </c:pt>
                <c:pt idx="7">
                  <c:v>0</c:v>
                </c:pt>
                <c:pt idx="8">
                  <c:v>3</c:v>
                </c:pt>
              </c:numCache>
            </c:numRef>
          </c:val>
          <c:extLst>
            <c:ext xmlns:c16="http://schemas.microsoft.com/office/drawing/2014/chart" uri="{C3380CC4-5D6E-409C-BE32-E72D297353CC}">
              <c16:uniqueId val="{00000001-E506-B049-9B49-EEF55CE19949}"/>
            </c:ext>
          </c:extLst>
        </c:ser>
        <c:ser>
          <c:idx val="2"/>
          <c:order val="2"/>
          <c:tx>
            <c:strRef>
              <c:f>'2026-10-12'!$D$337</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'2026-10-12'!$D$338:$D$346</c:f>
              <c:numCache>
                <c:formatCode>#,##0</c:formatCode>
                <c:ptCount val="9"/>
                <c:pt idx="0">
                  <c:v>1</c:v>
                </c:pt>
                <c:pt idx="1">
                  <c:v>2</c:v>
                </c:pt>
                <c:pt idx="2">
                  <c:v>1</c:v>
                </c:pt>
                <c:pt idx="3">
                  <c:v>1</c:v>
                </c:pt>
                <c:pt idx="4">
                  <c:v>1</c:v>
                </c:pt>
                <c:pt idx="5">
                  <c:v>1</c:v>
                </c:pt>
                <c:pt idx="6">
                  <c:v>2</c:v>
                </c:pt>
                <c:pt idx="7">
                  <c:v>1</c:v>
                </c:pt>
                <c:pt idx="8">
                  <c:v>1</c:v>
                </c:pt>
              </c:numCache>
            </c:numRef>
          </c:val>
          <c:extLst>
            <c:ext xmlns:c16="http://schemas.microsoft.com/office/drawing/2014/chart" uri="{C3380CC4-5D6E-409C-BE32-E72D297353CC}">
              <c16:uniqueId val="{00000002-E506-B049-9B49-EEF55CE19949}"/>
            </c:ext>
          </c:extLst>
        </c:ser>
        <c:ser>
          <c:idx val="3"/>
          <c:order val="3"/>
          <c:tx>
            <c:strRef>
              <c:f>'2026-10-12'!$E$337</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'2026-10-12'!$E$338:$E$346</c:f>
              <c:numCache>
                <c:formatCode>#,##0</c:formatCode>
                <c:ptCount val="9"/>
                <c:pt idx="0">
                  <c:v>0</c:v>
                </c:pt>
                <c:pt idx="1">
                  <c:v>3</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3-E506-B049-9B49-EEF55CE19949}"/>
            </c:ext>
          </c:extLst>
        </c:ser>
        <c:ser>
          <c:idx val="4"/>
          <c:order val="4"/>
          <c:tx>
            <c:strRef>
              <c:f>'2026-10-12'!$F$337</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'2026-10-12'!$F$338:$F$346</c:f>
              <c:numCache>
                <c:formatCode>#,##0</c:formatCode>
                <c:ptCount val="9"/>
                <c:pt idx="0">
                  <c:v>0</c:v>
                </c:pt>
                <c:pt idx="1">
                  <c:v>4</c:v>
                </c:pt>
                <c:pt idx="2">
                  <c:v>2</c:v>
                </c:pt>
                <c:pt idx="3">
                  <c:v>4</c:v>
                </c:pt>
                <c:pt idx="4">
                  <c:v>2</c:v>
                </c:pt>
                <c:pt idx="5">
                  <c:v>0</c:v>
                </c:pt>
                <c:pt idx="6">
                  <c:v>3</c:v>
                </c:pt>
                <c:pt idx="7">
                  <c:v>1</c:v>
                </c:pt>
                <c:pt idx="8">
                  <c:v>2</c:v>
                </c:pt>
              </c:numCache>
            </c:numRef>
          </c:val>
          <c:extLst>
            <c:ext xmlns:c16="http://schemas.microsoft.com/office/drawing/2014/chart" uri="{C3380CC4-5D6E-409C-BE32-E72D297353CC}">
              <c16:uniqueId val="{00000004-E506-B049-9B49-EEF55CE19949}"/>
            </c:ext>
          </c:extLst>
        </c:ser>
        <c:ser>
          <c:idx val="5"/>
          <c:order val="5"/>
          <c:tx>
            <c:strRef>
              <c:f>'2026-10-12'!$G$337</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'2026-10-12'!$G$338:$G$346</c:f>
              <c:numCache>
                <c:formatCode>#,##0</c:formatCode>
                <c:ptCount val="9"/>
                <c:pt idx="0">
                  <c:v>0</c:v>
                </c:pt>
                <c:pt idx="1">
                  <c:v>1</c:v>
                </c:pt>
                <c:pt idx="2">
                  <c:v>1</c:v>
                </c:pt>
                <c:pt idx="3">
                  <c:v>2</c:v>
                </c:pt>
                <c:pt idx="4">
                  <c:v>1</c:v>
                </c:pt>
                <c:pt idx="5">
                  <c:v>0</c:v>
                </c:pt>
                <c:pt idx="6">
                  <c:v>2</c:v>
                </c:pt>
                <c:pt idx="7">
                  <c:v>0</c:v>
                </c:pt>
                <c:pt idx="8">
                  <c:v>0</c:v>
                </c:pt>
              </c:numCache>
            </c:numRef>
          </c:val>
          <c:extLst>
            <c:ext xmlns:c16="http://schemas.microsoft.com/office/drawing/2014/chart" uri="{C3380CC4-5D6E-409C-BE32-E72D297353CC}">
              <c16:uniqueId val="{00000005-E506-B049-9B49-EEF55CE19949}"/>
            </c:ext>
          </c:extLst>
        </c:ser>
        <c:ser>
          <c:idx val="6"/>
          <c:order val="6"/>
          <c:tx>
            <c:strRef>
              <c:f>'2026-10-12'!$H$337</c:f>
              <c:strCache>
                <c:ptCount val="1"/>
                <c:pt idx="0">
                  <c:v>VSA</c:v>
                </c:pt>
              </c:strCache>
            </c:strRef>
          </c:tx>
          <c:spPr>
            <a:solidFill>
              <a:srgbClr val="264478"/>
            </a:solidFill>
            <a:ln>
              <a:noFill/>
            </a:ln>
            <a:effectLst/>
          </c:spPr>
          <c:invertIfNegative val="0"/>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'2026-10-12'!$H$338:$H$346</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E506-B049-9B49-EEF55CE19949}"/>
            </c:ext>
          </c:extLst>
        </c:ser>
        <c:ser>
          <c:idx val="7"/>
          <c:order val="7"/>
          <c:tx>
            <c:strRef>
              <c:f>'2026-10-12'!$I$337</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'2026-10-12'!$I$338:$I$346</c:f>
              <c:numCache>
                <c:formatCode>#,##0</c:formatCode>
                <c:ptCount val="9"/>
                <c:pt idx="0">
                  <c:v>2</c:v>
                </c:pt>
                <c:pt idx="1">
                  <c:v>1</c:v>
                </c:pt>
                <c:pt idx="2">
                  <c:v>3</c:v>
                </c:pt>
                <c:pt idx="3">
                  <c:v>2</c:v>
                </c:pt>
                <c:pt idx="4">
                  <c:v>1</c:v>
                </c:pt>
                <c:pt idx="5">
                  <c:v>1</c:v>
                </c:pt>
                <c:pt idx="6">
                  <c:v>1</c:v>
                </c:pt>
                <c:pt idx="7">
                  <c:v>0</c:v>
                </c:pt>
                <c:pt idx="8">
                  <c:v>2</c:v>
                </c:pt>
              </c:numCache>
            </c:numRef>
          </c:val>
          <c:extLst>
            <c:ext xmlns:c16="http://schemas.microsoft.com/office/drawing/2014/chart" uri="{C3380CC4-5D6E-409C-BE32-E72D297353CC}">
              <c16:uniqueId val="{00000007-E506-B049-9B49-EEF55CE19949}"/>
            </c:ext>
          </c:extLst>
        </c:ser>
        <c:ser>
          <c:idx val="8"/>
          <c:order val="8"/>
          <c:tx>
            <c:strRef>
              <c:f>'2026-10-12'!$J$337</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'2026-10-12'!$J$338:$J$346</c:f>
              <c:numCache>
                <c:formatCode>#,##0</c:formatCode>
                <c:ptCount val="9"/>
                <c:pt idx="0">
                  <c:v>1</c:v>
                </c:pt>
                <c:pt idx="1">
                  <c:v>0</c:v>
                </c:pt>
                <c:pt idx="2">
                  <c:v>3</c:v>
                </c:pt>
                <c:pt idx="3">
                  <c:v>2</c:v>
                </c:pt>
                <c:pt idx="4">
                  <c:v>2</c:v>
                </c:pt>
                <c:pt idx="5">
                  <c:v>1</c:v>
                </c:pt>
                <c:pt idx="6">
                  <c:v>2</c:v>
                </c:pt>
                <c:pt idx="7">
                  <c:v>0</c:v>
                </c:pt>
                <c:pt idx="8">
                  <c:v>2</c:v>
                </c:pt>
              </c:numCache>
            </c:numRef>
          </c:val>
          <c:extLst>
            <c:ext xmlns:c16="http://schemas.microsoft.com/office/drawing/2014/chart" uri="{C3380CC4-5D6E-409C-BE32-E72D297353CC}">
              <c16:uniqueId val="{00000008-E506-B049-9B49-EEF55CE19949}"/>
            </c:ext>
          </c:extLst>
        </c:ser>
        <c:ser>
          <c:idx val="9"/>
          <c:order val="9"/>
          <c:tx>
            <c:strRef>
              <c:f>'2026-10-12'!$K$337</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'2026-10-12'!$K$338:$K$346</c:f>
              <c:numCache>
                <c:formatCode>#,##0</c:formatCode>
                <c:ptCount val="9"/>
                <c:pt idx="0">
                  <c:v>1</c:v>
                </c:pt>
                <c:pt idx="1">
                  <c:v>0</c:v>
                </c:pt>
                <c:pt idx="2">
                  <c:v>1</c:v>
                </c:pt>
                <c:pt idx="3">
                  <c:v>3</c:v>
                </c:pt>
                <c:pt idx="4">
                  <c:v>1</c:v>
                </c:pt>
                <c:pt idx="5">
                  <c:v>0</c:v>
                </c:pt>
                <c:pt idx="6">
                  <c:v>0</c:v>
                </c:pt>
                <c:pt idx="7">
                  <c:v>0</c:v>
                </c:pt>
                <c:pt idx="8">
                  <c:v>0</c:v>
                </c:pt>
              </c:numCache>
            </c:numRef>
          </c:val>
          <c:extLst>
            <c:ext xmlns:c16="http://schemas.microsoft.com/office/drawing/2014/chart" uri="{C3380CC4-5D6E-409C-BE32-E72D297353CC}">
              <c16:uniqueId val="{00000009-E506-B049-9B49-EEF55CE19949}"/>
            </c:ext>
          </c:extLst>
        </c:ser>
        <c:ser>
          <c:idx val="10"/>
          <c:order val="10"/>
          <c:tx>
            <c:strRef>
              <c:f>'2026-10-12'!$L$337</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'2026-10-12'!$L$338:$L$346</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E506-B049-9B49-EEF55CE19949}"/>
            </c:ext>
          </c:extLst>
        </c:ser>
        <c:ser>
          <c:idx val="11"/>
          <c:order val="11"/>
          <c:tx>
            <c:strRef>
              <c:f>'2026-10-12'!$M$337</c:f>
              <c:strCache>
                <c:ptCount val="1"/>
                <c:pt idx="0">
                  <c:v>TGZ</c:v>
                </c:pt>
              </c:strCache>
            </c:strRef>
          </c:tx>
          <c:spPr>
            <a:solidFill>
              <a:srgbClr val="255E91"/>
            </a:solidFill>
            <a:ln>
              <a:noFill/>
            </a:ln>
            <a:effectLst/>
          </c:spPr>
          <c:invertIfNegative val="0"/>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'2026-10-12'!$M$338:$M$346</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E506-B049-9B49-EEF55CE19949}"/>
            </c:ext>
          </c:extLst>
        </c:ser>
        <c:ser>
          <c:idx val="12"/>
          <c:order val="12"/>
          <c:tx>
            <c:strRef>
              <c:f>'2026-10-12'!$N$337</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'2026-10-12'!$N$338:$N$346</c:f>
              <c:numCache>
                <c:formatCode>#,##0</c:formatCode>
                <c:ptCount val="9"/>
                <c:pt idx="0">
                  <c:v>0</c:v>
                </c:pt>
                <c:pt idx="1">
                  <c:v>0</c:v>
                </c:pt>
                <c:pt idx="2">
                  <c:v>0</c:v>
                </c:pt>
                <c:pt idx="3">
                  <c:v>1</c:v>
                </c:pt>
                <c:pt idx="4">
                  <c:v>0</c:v>
                </c:pt>
                <c:pt idx="5">
                  <c:v>1</c:v>
                </c:pt>
                <c:pt idx="6">
                  <c:v>0</c:v>
                </c:pt>
                <c:pt idx="7">
                  <c:v>0</c:v>
                </c:pt>
                <c:pt idx="8">
                  <c:v>0</c:v>
                </c:pt>
              </c:numCache>
            </c:numRef>
          </c:val>
          <c:extLst>
            <c:ext xmlns:c16="http://schemas.microsoft.com/office/drawing/2014/chart" uri="{C3380CC4-5D6E-409C-BE32-E72D297353CC}">
              <c16:uniqueId val="{0000000C-E506-B049-9B49-EEF55CE19949}"/>
            </c:ext>
          </c:extLst>
        </c:ser>
        <c:ser>
          <c:idx val="13"/>
          <c:order val="13"/>
          <c:tx>
            <c:strRef>
              <c:f>'2026-10-12'!$O$337</c:f>
              <c:strCache>
                <c:ptCount val="1"/>
                <c:pt idx="0">
                  <c:v>ANEPU</c:v>
                </c:pt>
              </c:strCache>
            </c:strRef>
          </c:tx>
          <c:spPr>
            <a:solidFill>
              <a:srgbClr val="548235"/>
            </a:solidFill>
            <a:ln>
              <a:noFill/>
            </a:ln>
            <a:effectLst/>
          </c:spPr>
          <c:invertIfNegative val="0"/>
          <c:cat>
            <c:numRef>
              <c:f>'2026-10-12'!$A$338:$A$346</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'2026-10-12'!$O$338:$O$346</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E506-B049-9B49-EEF55CE19949}"/>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'2026-10-12'!$A$416:$A$424</c:f>
              <c:numCache>
                <c:formatCode>hh:mm</c:formatCode>
                <c:ptCount val="9"/>
              </c:numCache>
            </c:numRef>
          </c:cat>
          <c:val>
            <c:numRef>
              <c:f>'2026-10-12'!$B$416:$B$424</c:f>
              <c:numCache>
                <c:formatCode>#,##0</c:formatCode>
                <c:ptCount val="9"/>
              </c:numCache>
            </c:numRef>
          </c:val>
          <c:extLst>
            <c:ext xmlns:c16="http://schemas.microsoft.com/office/drawing/2014/chart" uri="{C3380CC4-5D6E-409C-BE32-E72D297353CC}">
              <c16:uniqueId val="{00000000-CCC3-B34C-9DAF-BB15C066FFC9}"/>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'2026-10-12'!$A$416:$A$424</c:f>
              <c:numCache>
                <c:formatCode>hh:mm</c:formatCode>
                <c:ptCount val="9"/>
              </c:numCache>
            </c:numRef>
          </c:cat>
          <c:val>
            <c:numRef>
              <c:f>'2026-10-12'!$C$416:$C$424</c:f>
              <c:numCache>
                <c:formatCode>#,##0</c:formatCode>
                <c:ptCount val="9"/>
              </c:numCache>
            </c:numRef>
          </c:val>
          <c:extLst>
            <c:ext xmlns:c16="http://schemas.microsoft.com/office/drawing/2014/chart" uri="{C3380CC4-5D6E-409C-BE32-E72D297353CC}">
              <c16:uniqueId val="{00000001-CCC3-B34C-9DAF-BB15C066FFC9}"/>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'2026-10-12'!$B$353</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'2026-10-12'!$A$354:$A$362</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'2026-10-12'!$B$354:$B$362</c:f>
              <c:numCache>
                <c:formatCode>#,##0</c:formatCode>
                <c:ptCount val="9"/>
                <c:pt idx="0">
                  <c:v>20</c:v>
                </c:pt>
                <c:pt idx="1">
                  <c:v>15</c:v>
                </c:pt>
                <c:pt idx="2">
                  <c:v>23</c:v>
                </c:pt>
                <c:pt idx="3">
                  <c:v>19</c:v>
                </c:pt>
                <c:pt idx="4">
                  <c:v>16</c:v>
                </c:pt>
                <c:pt idx="5">
                  <c:v>19</c:v>
                </c:pt>
                <c:pt idx="6">
                  <c:v>12</c:v>
                </c:pt>
                <c:pt idx="7">
                  <c:v>6</c:v>
                </c:pt>
                <c:pt idx="8">
                  <c:v>7</c:v>
                </c:pt>
              </c:numCache>
            </c:numRef>
          </c:val>
          <c:extLst>
            <c:ext xmlns:c16="http://schemas.microsoft.com/office/drawing/2014/chart" uri="{C3380CC4-5D6E-409C-BE32-E72D297353CC}">
              <c16:uniqueId val="{00000000-6F5B-C14E-BC3B-DB81393554D7}"/>
            </c:ext>
          </c:extLst>
        </c:ser>
        <c:ser>
          <c:idx val="1"/>
          <c:order val="1"/>
          <c:tx>
            <c:strRef>
              <c:f>'2026-10-12'!$C$353</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'2026-10-12'!$A$354:$A$362</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'2026-10-12'!$C$354:$C$362</c:f>
              <c:numCache>
                <c:formatCode>#,##0</c:formatCode>
                <c:ptCount val="9"/>
                <c:pt idx="0">
                  <c:v>2</c:v>
                </c:pt>
                <c:pt idx="1">
                  <c:v>2</c:v>
                </c:pt>
                <c:pt idx="2">
                  <c:v>0</c:v>
                </c:pt>
                <c:pt idx="3">
                  <c:v>3</c:v>
                </c:pt>
                <c:pt idx="4">
                  <c:v>5</c:v>
                </c:pt>
                <c:pt idx="5">
                  <c:v>1</c:v>
                </c:pt>
                <c:pt idx="6">
                  <c:v>1</c:v>
                </c:pt>
                <c:pt idx="7">
                  <c:v>1</c:v>
                </c:pt>
                <c:pt idx="8">
                  <c:v>1</c:v>
                </c:pt>
              </c:numCache>
            </c:numRef>
          </c:val>
          <c:extLst>
            <c:ext xmlns:c16="http://schemas.microsoft.com/office/drawing/2014/chart" uri="{C3380CC4-5D6E-409C-BE32-E72D297353CC}">
              <c16:uniqueId val="{00000001-6F5B-C14E-BC3B-DB81393554D7}"/>
            </c:ext>
          </c:extLst>
        </c:ser>
        <c:ser>
          <c:idx val="2"/>
          <c:order val="2"/>
          <c:tx>
            <c:strRef>
              <c:f>'2026-10-12'!$D$353</c:f>
              <c:strCache>
                <c:ptCount val="1"/>
                <c:pt idx="0">
                  <c:v>30L</c:v>
                </c:pt>
              </c:strCache>
            </c:strRef>
          </c:tx>
          <c:spPr>
            <a:solidFill>
              <a:schemeClr val="accent3"/>
            </a:solidFill>
            <a:ln>
              <a:noFill/>
            </a:ln>
            <a:effectLst/>
          </c:spPr>
          <c:invertIfNegative val="0"/>
          <c:cat>
            <c:numRef>
              <c:f>'2026-10-12'!$A$354:$A$362</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'2026-10-12'!$D$354:$D$362</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F5B-C14E-BC3B-DB81393554D7}"/>
            </c:ext>
          </c:extLst>
        </c:ser>
        <c:ser>
          <c:idx val="3"/>
          <c:order val="3"/>
          <c:tx>
            <c:strRef>
              <c:f>'2026-10-12'!$E$353</c:f>
              <c:strCache>
                <c:ptCount val="1"/>
                <c:pt idx="0">
                  <c:v>30R</c:v>
                </c:pt>
              </c:strCache>
            </c:strRef>
          </c:tx>
          <c:spPr>
            <a:solidFill>
              <a:schemeClr val="accent4"/>
            </a:solidFill>
            <a:ln>
              <a:noFill/>
            </a:ln>
            <a:effectLst/>
          </c:spPr>
          <c:invertIfNegative val="0"/>
          <c:cat>
            <c:numRef>
              <c:f>'2026-10-12'!$A$354:$A$362</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'2026-10-12'!$E$354:$E$362</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6F5B-C14E-BC3B-DB81393554D7}"/>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'2026-10-13'!$B$222:$B$230</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B8C5-8F44-9DD2-76602B3B7D7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'2026-10-13'!$C$222:$C$230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B8C5-8F44-9DD2-76602B3B7D7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'2026-10-13'!$D$222:$D$230</c:f>
              <c:numCache>
                <c:formatCode>0</c:formatCode>
                <c:ptCount val="9"/>
                <c:pt idx="0">
                  <c:v>2</c:v>
                </c:pt>
                <c:pt idx="1">
                  <c:v>7</c:v>
                </c:pt>
                <c:pt idx="2">
                  <c:v>11</c:v>
                </c:pt>
                <c:pt idx="3">
                  <c:v>9</c:v>
                </c:pt>
                <c:pt idx="4">
                  <c:v>4</c:v>
                </c:pt>
                <c:pt idx="5">
                  <c:v>3</c:v>
                </c:pt>
                <c:pt idx="6">
                  <c:v>2</c:v>
                </c:pt>
                <c:pt idx="7">
                  <c:v>0</c:v>
                </c:pt>
                <c:pt idx="8">
                  <c:v>5</c:v>
                </c:pt>
              </c:numCache>
            </c:numRef>
          </c:val>
          <c:extLst>
            <c:ext xmlns:c16="http://schemas.microsoft.com/office/drawing/2014/chart" uri="{C3380CC4-5D6E-409C-BE32-E72D297353CC}">
              <c16:uniqueId val="{00000002-B8C5-8F44-9DD2-76602B3B7D7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'2026-10-13'!$E$222:$E$230</c:f>
              <c:numCache>
                <c:formatCode>0</c:formatCode>
                <c:ptCount val="9"/>
                <c:pt idx="0">
                  <c:v>5</c:v>
                </c:pt>
                <c:pt idx="1">
                  <c:v>7</c:v>
                </c:pt>
                <c:pt idx="2">
                  <c:v>8</c:v>
                </c:pt>
                <c:pt idx="3">
                  <c:v>9</c:v>
                </c:pt>
                <c:pt idx="4">
                  <c:v>11</c:v>
                </c:pt>
                <c:pt idx="5">
                  <c:v>8</c:v>
                </c:pt>
                <c:pt idx="6">
                  <c:v>6</c:v>
                </c:pt>
                <c:pt idx="7">
                  <c:v>4</c:v>
                </c:pt>
                <c:pt idx="8">
                  <c:v>5</c:v>
                </c:pt>
              </c:numCache>
            </c:numRef>
          </c:val>
          <c:extLst>
            <c:ext xmlns:c16="http://schemas.microsoft.com/office/drawing/2014/chart" uri="{C3380CC4-5D6E-409C-BE32-E72D297353CC}">
              <c16:uniqueId val="{00000003-B8C5-8F44-9DD2-76602B3B7D7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'2026-10-13'!$F$222:$F$230</c:f>
              <c:numCache>
                <c:formatCode>0</c:formatCode>
                <c:ptCount val="9"/>
                <c:pt idx="0">
                  <c:v>4</c:v>
                </c:pt>
                <c:pt idx="1">
                  <c:v>3</c:v>
                </c:pt>
                <c:pt idx="2">
                  <c:v>7</c:v>
                </c:pt>
                <c:pt idx="3">
                  <c:v>7</c:v>
                </c:pt>
                <c:pt idx="4">
                  <c:v>5</c:v>
                </c:pt>
                <c:pt idx="5">
                  <c:v>7</c:v>
                </c:pt>
                <c:pt idx="6">
                  <c:v>4</c:v>
                </c:pt>
                <c:pt idx="7">
                  <c:v>2</c:v>
                </c:pt>
                <c:pt idx="8">
                  <c:v>3</c:v>
                </c:pt>
              </c:numCache>
            </c:numRef>
          </c:val>
          <c:extLst>
            <c:ext xmlns:c16="http://schemas.microsoft.com/office/drawing/2014/chart" uri="{C3380CC4-5D6E-409C-BE32-E72D297353CC}">
              <c16:uniqueId val="{00000004-B8C5-8F44-9DD2-76602B3B7D7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'2026-10-13'!$G$222:$G$230</c:f>
              <c:numCache>
                <c:formatCode>0</c:formatCode>
                <c:ptCount val="9"/>
                <c:pt idx="0">
                  <c:v>1</c:v>
                </c:pt>
                <c:pt idx="1">
                  <c:v>4</c:v>
                </c:pt>
                <c:pt idx="2">
                  <c:v>1</c:v>
                </c:pt>
                <c:pt idx="3">
                  <c:v>2</c:v>
                </c:pt>
                <c:pt idx="4">
                  <c:v>5</c:v>
                </c:pt>
                <c:pt idx="5">
                  <c:v>0</c:v>
                </c:pt>
                <c:pt idx="6">
                  <c:v>2</c:v>
                </c:pt>
                <c:pt idx="7">
                  <c:v>2</c:v>
                </c:pt>
                <c:pt idx="8">
                  <c:v>2</c:v>
                </c:pt>
              </c:numCache>
            </c:numRef>
          </c:val>
          <c:extLst>
            <c:ext xmlns:c16="http://schemas.microsoft.com/office/drawing/2014/chart" uri="{C3380CC4-5D6E-409C-BE32-E72D297353CC}">
              <c16:uniqueId val="{00000005-B8C5-8F44-9DD2-76602B3B7D7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'2026-10-13'!$H$222:$H$230</c:f>
              <c:numCache>
                <c:formatCode>0</c:formatCode>
                <c:ptCount val="9"/>
                <c:pt idx="0">
                  <c:v>2</c:v>
                </c:pt>
                <c:pt idx="1">
                  <c:v>2</c:v>
                </c:pt>
                <c:pt idx="2">
                  <c:v>2</c:v>
                </c:pt>
                <c:pt idx="3">
                  <c:v>1</c:v>
                </c:pt>
                <c:pt idx="4">
                  <c:v>2</c:v>
                </c:pt>
                <c:pt idx="5">
                  <c:v>1</c:v>
                </c:pt>
                <c:pt idx="6">
                  <c:v>2</c:v>
                </c:pt>
                <c:pt idx="7">
                  <c:v>2</c:v>
                </c:pt>
                <c:pt idx="8">
                  <c:v>2</c:v>
                </c:pt>
              </c:numCache>
            </c:numRef>
          </c:val>
          <c:extLst>
            <c:ext xmlns:c16="http://schemas.microsoft.com/office/drawing/2014/chart" uri="{C3380CC4-5D6E-409C-BE32-E72D297353CC}">
              <c16:uniqueId val="{00000006-B8C5-8F44-9DD2-76602B3B7D7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'2026-10-13'!$B$299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'2026-10-13'!$B$300:$B$308</c:f>
              <c:numCache>
                <c:formatCode>#,##0</c:formatCode>
                <c:ptCount val="9"/>
                <c:pt idx="0">
                  <c:v>5</c:v>
                </c:pt>
                <c:pt idx="1">
                  <c:v>7</c:v>
                </c:pt>
                <c:pt idx="2">
                  <c:v>8</c:v>
                </c:pt>
                <c:pt idx="3">
                  <c:v>9</c:v>
                </c:pt>
                <c:pt idx="4">
                  <c:v>11</c:v>
                </c:pt>
                <c:pt idx="5">
                  <c:v>8</c:v>
                </c:pt>
                <c:pt idx="6">
                  <c:v>6</c:v>
                </c:pt>
                <c:pt idx="7">
                  <c:v>4</c:v>
                </c:pt>
                <c:pt idx="8">
                  <c:v>5</c:v>
                </c:pt>
              </c:numCache>
            </c:numRef>
          </c:val>
          <c:extLst>
            <c:ext xmlns:c16="http://schemas.microsoft.com/office/drawing/2014/chart" uri="{C3380CC4-5D6E-409C-BE32-E72D297353CC}">
              <c16:uniqueId val="{00000000-F866-7641-9647-79F0145ABED5}"/>
            </c:ext>
          </c:extLst>
        </c:ser>
        <c:ser>
          <c:idx val="1"/>
          <c:order val="1"/>
          <c:tx>
            <c:strRef>
              <c:f>'2026-10-13'!$C$299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'2026-10-13'!$C$300:$C$308</c:f>
              <c:numCache>
                <c:formatCode>#,##0</c:formatCode>
                <c:ptCount val="9"/>
                <c:pt idx="0">
                  <c:v>2</c:v>
                </c:pt>
                <c:pt idx="1">
                  <c:v>6</c:v>
                </c:pt>
                <c:pt idx="2">
                  <c:v>9</c:v>
                </c:pt>
                <c:pt idx="3">
                  <c:v>7</c:v>
                </c:pt>
                <c:pt idx="4">
                  <c:v>3</c:v>
                </c:pt>
                <c:pt idx="5">
                  <c:v>3</c:v>
                </c:pt>
                <c:pt idx="6">
                  <c:v>1</c:v>
                </c:pt>
                <c:pt idx="7">
                  <c:v>0</c:v>
                </c:pt>
                <c:pt idx="8">
                  <c:v>5</c:v>
                </c:pt>
              </c:numCache>
            </c:numRef>
          </c:val>
          <c:extLst>
            <c:ext xmlns:c16="http://schemas.microsoft.com/office/drawing/2014/chart" uri="{C3380CC4-5D6E-409C-BE32-E72D297353CC}">
              <c16:uniqueId val="{00000001-F866-7641-9647-79F0145ABED5}"/>
            </c:ext>
          </c:extLst>
        </c:ser>
        <c:ser>
          <c:idx val="2"/>
          <c:order val="2"/>
          <c:tx>
            <c:strRef>
              <c:f>'2026-10-13'!$D$299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'2026-10-13'!$D$300:$D$308</c:f>
              <c:numCache>
                <c:formatCode>#,##0</c:formatCode>
                <c:ptCount val="9"/>
                <c:pt idx="0">
                  <c:v>2</c:v>
                </c:pt>
                <c:pt idx="1">
                  <c:v>2</c:v>
                </c:pt>
                <c:pt idx="2">
                  <c:v>2</c:v>
                </c:pt>
                <c:pt idx="3">
                  <c:v>1</c:v>
                </c:pt>
                <c:pt idx="4">
                  <c:v>2</c:v>
                </c:pt>
                <c:pt idx="5">
                  <c:v>1</c:v>
                </c:pt>
                <c:pt idx="6">
                  <c:v>2</c:v>
                </c:pt>
                <c:pt idx="7">
                  <c:v>2</c:v>
                </c:pt>
                <c:pt idx="8">
                  <c:v>2</c:v>
                </c:pt>
              </c:numCache>
            </c:numRef>
          </c:val>
          <c:extLst>
            <c:ext xmlns:c16="http://schemas.microsoft.com/office/drawing/2014/chart" uri="{C3380CC4-5D6E-409C-BE32-E72D297353CC}">
              <c16:uniqueId val="{00000002-F866-7641-9647-79F0145ABED5}"/>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'2026-10-13'!$B$336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'2026-10-13'!$B$337:$B$345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819E-824B-B99B-A74F1899116C}"/>
            </c:ext>
          </c:extLst>
        </c:ser>
        <c:ser>
          <c:idx val="1"/>
          <c:order val="1"/>
          <c:tx>
            <c:strRef>
              <c:f>'2026-10-13'!$C$336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'2026-10-13'!$C$337:$C$345</c:f>
              <c:numCache>
                <c:formatCode>#,##0</c:formatCode>
                <c:ptCount val="9"/>
                <c:pt idx="0">
                  <c:v>2</c:v>
                </c:pt>
                <c:pt idx="1">
                  <c:v>6</c:v>
                </c:pt>
                <c:pt idx="2">
                  <c:v>9</c:v>
                </c:pt>
                <c:pt idx="3">
                  <c:v>7</c:v>
                </c:pt>
                <c:pt idx="4">
                  <c:v>3</c:v>
                </c:pt>
                <c:pt idx="5">
                  <c:v>3</c:v>
                </c:pt>
                <c:pt idx="6">
                  <c:v>1</c:v>
                </c:pt>
                <c:pt idx="7">
                  <c:v>0</c:v>
                </c:pt>
                <c:pt idx="8">
                  <c:v>5</c:v>
                </c:pt>
              </c:numCache>
            </c:numRef>
          </c:val>
          <c:extLst>
            <c:ext xmlns:c16="http://schemas.microsoft.com/office/drawing/2014/chart" uri="{C3380CC4-5D6E-409C-BE32-E72D297353CC}">
              <c16:uniqueId val="{00000001-819E-824B-B99B-A74F1899116C}"/>
            </c:ext>
          </c:extLst>
        </c:ser>
        <c:ser>
          <c:idx val="2"/>
          <c:order val="2"/>
          <c:tx>
            <c:strRef>
              <c:f>'2026-10-13'!$D$336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'2026-10-13'!$D$337:$D$345</c:f>
              <c:numCache>
                <c:formatCode>#,##0</c:formatCode>
                <c:ptCount val="9"/>
                <c:pt idx="0">
                  <c:v>2</c:v>
                </c:pt>
                <c:pt idx="1">
                  <c:v>2</c:v>
                </c:pt>
                <c:pt idx="2">
                  <c:v>1</c:v>
                </c:pt>
                <c:pt idx="3">
                  <c:v>1</c:v>
                </c:pt>
                <c:pt idx="4">
                  <c:v>1</c:v>
                </c:pt>
                <c:pt idx="5">
                  <c:v>1</c:v>
                </c:pt>
                <c:pt idx="6">
                  <c:v>1</c:v>
                </c:pt>
                <c:pt idx="7">
                  <c:v>1</c:v>
                </c:pt>
                <c:pt idx="8">
                  <c:v>1</c:v>
                </c:pt>
              </c:numCache>
            </c:numRef>
          </c:val>
          <c:extLst>
            <c:ext xmlns:c16="http://schemas.microsoft.com/office/drawing/2014/chart" uri="{C3380CC4-5D6E-409C-BE32-E72D297353CC}">
              <c16:uniqueId val="{00000002-819E-824B-B99B-A74F1899116C}"/>
            </c:ext>
          </c:extLst>
        </c:ser>
        <c:ser>
          <c:idx val="3"/>
          <c:order val="3"/>
          <c:tx>
            <c:strRef>
              <c:f>'2026-10-13'!$E$336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'2026-10-13'!$E$337:$E$345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819E-824B-B99B-A74F1899116C}"/>
            </c:ext>
          </c:extLst>
        </c:ser>
        <c:ser>
          <c:idx val="4"/>
          <c:order val="4"/>
          <c:tx>
            <c:strRef>
              <c:f>'2026-10-13'!$F$336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'2026-10-13'!$F$337:$F$345</c:f>
              <c:numCache>
                <c:formatCode>#,##0</c:formatCode>
                <c:ptCount val="9"/>
                <c:pt idx="0">
                  <c:v>1</c:v>
                </c:pt>
                <c:pt idx="1">
                  <c:v>4</c:v>
                </c:pt>
                <c:pt idx="2">
                  <c:v>1</c:v>
                </c:pt>
                <c:pt idx="3">
                  <c:v>2</c:v>
                </c:pt>
                <c:pt idx="4">
                  <c:v>5</c:v>
                </c:pt>
                <c:pt idx="5">
                  <c:v>0</c:v>
                </c:pt>
                <c:pt idx="6">
                  <c:v>2</c:v>
                </c:pt>
                <c:pt idx="7">
                  <c:v>2</c:v>
                </c:pt>
                <c:pt idx="8">
                  <c:v>2</c:v>
                </c:pt>
              </c:numCache>
            </c:numRef>
          </c:val>
          <c:extLst>
            <c:ext xmlns:c16="http://schemas.microsoft.com/office/drawing/2014/chart" uri="{C3380CC4-5D6E-409C-BE32-E72D297353CC}">
              <c16:uniqueId val="{00000004-819E-824B-B99B-A74F1899116C}"/>
            </c:ext>
          </c:extLst>
        </c:ser>
        <c:ser>
          <c:idx val="5"/>
          <c:order val="5"/>
          <c:tx>
            <c:strRef>
              <c:f>'2026-10-13'!$G$336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'2026-10-13'!$G$337:$G$345</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5-819E-824B-B99B-A74F1899116C}"/>
            </c:ext>
          </c:extLst>
        </c:ser>
        <c:ser>
          <c:idx val="6"/>
          <c:order val="6"/>
          <c:tx>
            <c:strRef>
              <c:f>'2026-10-13'!$H$336</c:f>
              <c:strCache>
                <c:ptCount val="1"/>
                <c:pt idx="0">
                  <c:v>VSA</c:v>
                </c:pt>
              </c:strCache>
            </c:strRef>
          </c:tx>
          <c:spPr>
            <a:solidFill>
              <a:srgbClr val="264478"/>
            </a:solidFill>
            <a:ln>
              <a:noFill/>
            </a:ln>
            <a:effectLst/>
          </c:spPr>
          <c:invertIfNegative val="0"/>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'2026-10-13'!$H$337:$H$345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819E-824B-B99B-A74F1899116C}"/>
            </c:ext>
          </c:extLst>
        </c:ser>
        <c:ser>
          <c:idx val="7"/>
          <c:order val="7"/>
          <c:tx>
            <c:strRef>
              <c:f>'2026-10-13'!$I$336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'2026-10-13'!$I$337:$I$345</c:f>
              <c:numCache>
                <c:formatCode>#,##0</c:formatCode>
                <c:ptCount val="9"/>
                <c:pt idx="0">
                  <c:v>1</c:v>
                </c:pt>
                <c:pt idx="1">
                  <c:v>2</c:v>
                </c:pt>
                <c:pt idx="2">
                  <c:v>1</c:v>
                </c:pt>
                <c:pt idx="3">
                  <c:v>2</c:v>
                </c:pt>
                <c:pt idx="4">
                  <c:v>0</c:v>
                </c:pt>
                <c:pt idx="5">
                  <c:v>2</c:v>
                </c:pt>
                <c:pt idx="6">
                  <c:v>0</c:v>
                </c:pt>
                <c:pt idx="7">
                  <c:v>2</c:v>
                </c:pt>
                <c:pt idx="8">
                  <c:v>0</c:v>
                </c:pt>
              </c:numCache>
            </c:numRef>
          </c:val>
          <c:extLst>
            <c:ext xmlns:c16="http://schemas.microsoft.com/office/drawing/2014/chart" uri="{C3380CC4-5D6E-409C-BE32-E72D297353CC}">
              <c16:uniqueId val="{00000007-819E-824B-B99B-A74F1899116C}"/>
            </c:ext>
          </c:extLst>
        </c:ser>
        <c:ser>
          <c:idx val="8"/>
          <c:order val="8"/>
          <c:tx>
            <c:strRef>
              <c:f>'2026-10-13'!$J$336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'2026-10-13'!$J$337:$J$345</c:f>
              <c:numCache>
                <c:formatCode>#,##0</c:formatCode>
                <c:ptCount val="9"/>
                <c:pt idx="0">
                  <c:v>1</c:v>
                </c:pt>
                <c:pt idx="1">
                  <c:v>1</c:v>
                </c:pt>
                <c:pt idx="2">
                  <c:v>2</c:v>
                </c:pt>
                <c:pt idx="3">
                  <c:v>2</c:v>
                </c:pt>
                <c:pt idx="4">
                  <c:v>1</c:v>
                </c:pt>
                <c:pt idx="5">
                  <c:v>2</c:v>
                </c:pt>
                <c:pt idx="6">
                  <c:v>3</c:v>
                </c:pt>
                <c:pt idx="7">
                  <c:v>0</c:v>
                </c:pt>
                <c:pt idx="8">
                  <c:v>3</c:v>
                </c:pt>
              </c:numCache>
            </c:numRef>
          </c:val>
          <c:extLst>
            <c:ext xmlns:c16="http://schemas.microsoft.com/office/drawing/2014/chart" uri="{C3380CC4-5D6E-409C-BE32-E72D297353CC}">
              <c16:uniqueId val="{00000008-819E-824B-B99B-A74F1899116C}"/>
            </c:ext>
          </c:extLst>
        </c:ser>
        <c:ser>
          <c:idx val="9"/>
          <c:order val="9"/>
          <c:tx>
            <c:strRef>
              <c:f>'2026-10-13'!$K$336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'2026-10-13'!$K$337:$K$345</c:f>
              <c:numCache>
                <c:formatCode>#,##0</c:formatCode>
                <c:ptCount val="9"/>
                <c:pt idx="0">
                  <c:v>0</c:v>
                </c:pt>
                <c:pt idx="1">
                  <c:v>0</c:v>
                </c:pt>
                <c:pt idx="2">
                  <c:v>2</c:v>
                </c:pt>
                <c:pt idx="3">
                  <c:v>2</c:v>
                </c:pt>
                <c:pt idx="4">
                  <c:v>2</c:v>
                </c:pt>
                <c:pt idx="5">
                  <c:v>0</c:v>
                </c:pt>
                <c:pt idx="6">
                  <c:v>0</c:v>
                </c:pt>
                <c:pt idx="7">
                  <c:v>0</c:v>
                </c:pt>
                <c:pt idx="8">
                  <c:v>0</c:v>
                </c:pt>
              </c:numCache>
            </c:numRef>
          </c:val>
          <c:extLst>
            <c:ext xmlns:c16="http://schemas.microsoft.com/office/drawing/2014/chart" uri="{C3380CC4-5D6E-409C-BE32-E72D297353CC}">
              <c16:uniqueId val="{00000009-819E-824B-B99B-A74F1899116C}"/>
            </c:ext>
          </c:extLst>
        </c:ser>
        <c:ser>
          <c:idx val="10"/>
          <c:order val="10"/>
          <c:tx>
            <c:strRef>
              <c:f>'2026-10-13'!$L$336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'2026-10-13'!$L$337:$L$345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819E-824B-B99B-A74F1899116C}"/>
            </c:ext>
          </c:extLst>
        </c:ser>
        <c:ser>
          <c:idx val="11"/>
          <c:order val="11"/>
          <c:tx>
            <c:strRef>
              <c:f>'2026-10-13'!$M$336</c:f>
              <c:strCache>
                <c:ptCount val="1"/>
                <c:pt idx="0">
                  <c:v>TGZ</c:v>
                </c:pt>
              </c:strCache>
            </c:strRef>
          </c:tx>
          <c:spPr>
            <a:solidFill>
              <a:srgbClr val="255E91"/>
            </a:solidFill>
            <a:ln>
              <a:noFill/>
            </a:ln>
            <a:effectLst/>
          </c:spPr>
          <c:invertIfNegative val="0"/>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'2026-10-13'!$M$337:$M$345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819E-824B-B99B-A74F1899116C}"/>
            </c:ext>
          </c:extLst>
        </c:ser>
        <c:ser>
          <c:idx val="12"/>
          <c:order val="12"/>
          <c:tx>
            <c:strRef>
              <c:f>'2026-10-13'!$N$336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'2026-10-13'!$N$337:$N$345</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819E-824B-B99B-A74F1899116C}"/>
            </c:ext>
          </c:extLst>
        </c:ser>
        <c:ser>
          <c:idx val="13"/>
          <c:order val="13"/>
          <c:tx>
            <c:strRef>
              <c:f>'2026-10-13'!$O$336</c:f>
              <c:strCache>
                <c:ptCount val="1"/>
                <c:pt idx="0">
                  <c:v>ANEPU</c:v>
                </c:pt>
              </c:strCache>
            </c:strRef>
          </c:tx>
          <c:spPr>
            <a:solidFill>
              <a:srgbClr val="548235"/>
            </a:solidFill>
            <a:ln>
              <a:noFill/>
            </a:ln>
            <a:effectLst/>
          </c:spPr>
          <c:invertIfNegative val="0"/>
          <c:cat>
            <c:numRef>
              <c:f>'2026-10-13'!$A$337:$A$345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'2026-10-13'!$O$337:$O$345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819E-824B-B99B-A74F1899116C}"/>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'2026-10-13'!$A$415:$A$423</c:f>
              <c:numCache>
                <c:formatCode>hh:mm</c:formatCode>
                <c:ptCount val="9"/>
              </c:numCache>
            </c:numRef>
          </c:cat>
          <c:val>
            <c:numRef>
              <c:f>'2026-10-13'!$B$415:$B$423</c:f>
              <c:numCache>
                <c:formatCode>#,##0</c:formatCode>
                <c:ptCount val="9"/>
              </c:numCache>
            </c:numRef>
          </c:val>
          <c:extLst>
            <c:ext xmlns:c16="http://schemas.microsoft.com/office/drawing/2014/chart" uri="{C3380CC4-5D6E-409C-BE32-E72D297353CC}">
              <c16:uniqueId val="{00000000-625C-5843-83E1-4670D38AB70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'2026-10-13'!$A$415:$A$423</c:f>
              <c:numCache>
                <c:formatCode>hh:mm</c:formatCode>
                <c:ptCount val="9"/>
              </c:numCache>
            </c:numRef>
          </c:cat>
          <c:val>
            <c:numRef>
              <c:f>'2026-10-13'!$C$415:$C$423</c:f>
              <c:numCache>
                <c:formatCode>#,##0</c:formatCode>
                <c:ptCount val="9"/>
              </c:numCache>
            </c:numRef>
          </c:val>
          <c:extLst>
            <c:ext xmlns:c16="http://schemas.microsoft.com/office/drawing/2014/chart" uri="{C3380CC4-5D6E-409C-BE32-E72D297353CC}">
              <c16:uniqueId val="{00000001-625C-5843-83E1-4670D38AB70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'2026-10-13'!$B$352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'2026-10-13'!$B$353:$B$361</c:f>
              <c:numCache>
                <c:formatCode>#,##0</c:formatCode>
                <c:ptCount val="9"/>
                <c:pt idx="0">
                  <c:v>10</c:v>
                </c:pt>
                <c:pt idx="1">
                  <c:v>13</c:v>
                </c:pt>
                <c:pt idx="2">
                  <c:v>20</c:v>
                </c:pt>
                <c:pt idx="3">
                  <c:v>15</c:v>
                </c:pt>
                <c:pt idx="4">
                  <c:v>17</c:v>
                </c:pt>
                <c:pt idx="5">
                  <c:v>16</c:v>
                </c:pt>
                <c:pt idx="6">
                  <c:v>13</c:v>
                </c:pt>
                <c:pt idx="7">
                  <c:v>6</c:v>
                </c:pt>
                <c:pt idx="8">
                  <c:v>7</c:v>
                </c:pt>
              </c:numCache>
            </c:numRef>
          </c:val>
          <c:extLst>
            <c:ext xmlns:c16="http://schemas.microsoft.com/office/drawing/2014/chart" uri="{C3380CC4-5D6E-409C-BE32-E72D297353CC}">
              <c16:uniqueId val="{00000000-4CE3-7B4A-8C58-E2EF4A16F433}"/>
            </c:ext>
          </c:extLst>
        </c:ser>
        <c:ser>
          <c:idx val="1"/>
          <c:order val="1"/>
          <c:tx>
            <c:strRef>
              <c:f>'2026-10-13'!$C$352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'2026-10-13'!$C$353:$C$361</c:f>
              <c:numCache>
                <c:formatCode>#,##0</c:formatCode>
                <c:ptCount val="9"/>
                <c:pt idx="0">
                  <c:v>4</c:v>
                </c:pt>
                <c:pt idx="1">
                  <c:v>3</c:v>
                </c:pt>
                <c:pt idx="2">
                  <c:v>1</c:v>
                </c:pt>
                <c:pt idx="3">
                  <c:v>1</c:v>
                </c:pt>
                <c:pt idx="4">
                  <c:v>1</c:v>
                </c:pt>
                <c:pt idx="5">
                  <c:v>3</c:v>
                </c:pt>
                <c:pt idx="6">
                  <c:v>0</c:v>
                </c:pt>
                <c:pt idx="7">
                  <c:v>1</c:v>
                </c:pt>
                <c:pt idx="8">
                  <c:v>4</c:v>
                </c:pt>
              </c:numCache>
            </c:numRef>
          </c:val>
          <c:extLst>
            <c:ext xmlns:c16="http://schemas.microsoft.com/office/drawing/2014/chart" uri="{C3380CC4-5D6E-409C-BE32-E72D297353CC}">
              <c16:uniqueId val="{00000001-4CE3-7B4A-8C58-E2EF4A16F433}"/>
            </c:ext>
          </c:extLst>
        </c:ser>
        <c:ser>
          <c:idx val="2"/>
          <c:order val="2"/>
          <c:tx>
            <c:strRef>
              <c:f>'2026-10-13'!$D$352</c:f>
              <c:strCache>
                <c:ptCount val="1"/>
                <c:pt idx="0">
                  <c:v>30L</c:v>
                </c:pt>
              </c:strCache>
            </c:strRef>
          </c:tx>
          <c:spPr>
            <a:solidFill>
              <a:schemeClr val="accent3"/>
            </a:solidFill>
            <a:ln>
              <a:noFill/>
            </a:ln>
            <a:effectLst/>
          </c:spPr>
          <c:invertIfNegative val="0"/>
          <c:cat>
            <c:numRef>
              <c:f>'2026-10-13'!$A$353:$A$361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'2026-10-13'!$D$353:$D$361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4CE3-7B4A-8C58-E2EF4A16F433}"/>
            </c:ext>
          </c:extLst>
        </c:ser>
        <c:ser>
          <c:idx val="3"/>
          <c:order val="3"/>
          <c:tx>
            <c:strRef>
              <c:f>'2026-10-13'!$E$352</c:f>
              <c:strCache>
                <c:ptCount val="1"/>
                <c:pt idx="0">
                  <c:v>30R</c:v>
                </c:pt>
              </c:strCache>
            </c:strRef>
          </c:tx>
          <c:spPr>
            <a:solidFill>
              <a:schemeClr val="accent4"/>
            </a:solidFill>
            <a:ln>
              <a:noFill/>
            </a:ln>
            <a:effectLst/>
          </c:spPr>
          <c:invertIfNegative val="0"/>
          <c:cat>
            <c:numRef>
              <c:f>'2026-10-13'!$A$353:$A$361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'2026-10-13'!$E$353:$E$361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CE3-7B4A-8C58-E2EF4A16F433}"/>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'2026-10-14'!$B$222:$B$230</c:f>
              <c:numCache>
                <c:formatCode>0</c:formatCode>
                <c:ptCount val="9"/>
                <c:pt idx="0">
                  <c:v>0</c:v>
                </c:pt>
                <c:pt idx="1">
                  <c:v>0</c:v>
                </c:pt>
                <c:pt idx="2">
                  <c:v>0</c:v>
                </c:pt>
                <c:pt idx="3">
                  <c:v>0</c:v>
                </c:pt>
                <c:pt idx="4">
                  <c:v>1</c:v>
                </c:pt>
                <c:pt idx="5">
                  <c:v>1</c:v>
                </c:pt>
                <c:pt idx="6">
                  <c:v>0</c:v>
                </c:pt>
                <c:pt idx="7">
                  <c:v>0</c:v>
                </c:pt>
                <c:pt idx="8">
                  <c:v>0</c:v>
                </c:pt>
              </c:numCache>
            </c:numRef>
          </c:val>
          <c:extLst>
            <c:ext xmlns:c16="http://schemas.microsoft.com/office/drawing/2014/chart" uri="{C3380CC4-5D6E-409C-BE32-E72D297353CC}">
              <c16:uniqueId val="{00000000-7D5C-2B42-9A92-A4DD1972EECA}"/>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'2026-10-14'!$C$222:$C$230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7D5C-2B42-9A92-A4DD1972EECA}"/>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'2026-10-14'!$D$222:$D$230</c:f>
              <c:numCache>
                <c:formatCode>0</c:formatCode>
                <c:ptCount val="9"/>
                <c:pt idx="0">
                  <c:v>3</c:v>
                </c:pt>
                <c:pt idx="1">
                  <c:v>11</c:v>
                </c:pt>
                <c:pt idx="2">
                  <c:v>7</c:v>
                </c:pt>
                <c:pt idx="3">
                  <c:v>7</c:v>
                </c:pt>
                <c:pt idx="4">
                  <c:v>6</c:v>
                </c:pt>
                <c:pt idx="5">
                  <c:v>3</c:v>
                </c:pt>
                <c:pt idx="6">
                  <c:v>3</c:v>
                </c:pt>
                <c:pt idx="7">
                  <c:v>0</c:v>
                </c:pt>
                <c:pt idx="8">
                  <c:v>2</c:v>
                </c:pt>
              </c:numCache>
            </c:numRef>
          </c:val>
          <c:extLst>
            <c:ext xmlns:c16="http://schemas.microsoft.com/office/drawing/2014/chart" uri="{C3380CC4-5D6E-409C-BE32-E72D297353CC}">
              <c16:uniqueId val="{00000002-7D5C-2B42-9A92-A4DD1972EECA}"/>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'2026-10-14'!$E$222:$E$230</c:f>
              <c:numCache>
                <c:formatCode>0</c:formatCode>
                <c:ptCount val="9"/>
                <c:pt idx="0">
                  <c:v>8</c:v>
                </c:pt>
                <c:pt idx="1">
                  <c:v>5</c:v>
                </c:pt>
                <c:pt idx="2">
                  <c:v>11</c:v>
                </c:pt>
                <c:pt idx="3">
                  <c:v>12</c:v>
                </c:pt>
                <c:pt idx="4">
                  <c:v>11</c:v>
                </c:pt>
                <c:pt idx="5">
                  <c:v>8</c:v>
                </c:pt>
                <c:pt idx="6">
                  <c:v>6</c:v>
                </c:pt>
                <c:pt idx="7">
                  <c:v>3</c:v>
                </c:pt>
                <c:pt idx="8">
                  <c:v>4</c:v>
                </c:pt>
              </c:numCache>
            </c:numRef>
          </c:val>
          <c:extLst>
            <c:ext xmlns:c16="http://schemas.microsoft.com/office/drawing/2014/chart" uri="{C3380CC4-5D6E-409C-BE32-E72D297353CC}">
              <c16:uniqueId val="{00000003-7D5C-2B42-9A92-A4DD1972EECA}"/>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'2026-10-14'!$F$222:$F$230</c:f>
              <c:numCache>
                <c:formatCode>0</c:formatCode>
                <c:ptCount val="9"/>
                <c:pt idx="0">
                  <c:v>5</c:v>
                </c:pt>
                <c:pt idx="1">
                  <c:v>3</c:v>
                </c:pt>
                <c:pt idx="2">
                  <c:v>8</c:v>
                </c:pt>
                <c:pt idx="3">
                  <c:v>8</c:v>
                </c:pt>
                <c:pt idx="4">
                  <c:v>6</c:v>
                </c:pt>
                <c:pt idx="5">
                  <c:v>7</c:v>
                </c:pt>
                <c:pt idx="6">
                  <c:v>3</c:v>
                </c:pt>
                <c:pt idx="7">
                  <c:v>2</c:v>
                </c:pt>
                <c:pt idx="8">
                  <c:v>2</c:v>
                </c:pt>
              </c:numCache>
            </c:numRef>
          </c:val>
          <c:extLst>
            <c:ext xmlns:c16="http://schemas.microsoft.com/office/drawing/2014/chart" uri="{C3380CC4-5D6E-409C-BE32-E72D297353CC}">
              <c16:uniqueId val="{00000004-7D5C-2B42-9A92-A4DD1972EECA}"/>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'2026-10-14'!$G$222:$G$230</c:f>
              <c:numCache>
                <c:formatCode>0</c:formatCode>
                <c:ptCount val="9"/>
                <c:pt idx="0">
                  <c:v>2</c:v>
                </c:pt>
                <c:pt idx="1">
                  <c:v>2</c:v>
                </c:pt>
                <c:pt idx="2">
                  <c:v>3</c:v>
                </c:pt>
                <c:pt idx="3">
                  <c:v>4</c:v>
                </c:pt>
                <c:pt idx="4">
                  <c:v>3</c:v>
                </c:pt>
                <c:pt idx="5">
                  <c:v>0</c:v>
                </c:pt>
                <c:pt idx="6">
                  <c:v>3</c:v>
                </c:pt>
                <c:pt idx="7">
                  <c:v>1</c:v>
                </c:pt>
                <c:pt idx="8">
                  <c:v>2</c:v>
                </c:pt>
              </c:numCache>
            </c:numRef>
          </c:val>
          <c:extLst>
            <c:ext xmlns:c16="http://schemas.microsoft.com/office/drawing/2014/chart" uri="{C3380CC4-5D6E-409C-BE32-E72D297353CC}">
              <c16:uniqueId val="{00000005-7D5C-2B42-9A92-A4DD1972EECA}"/>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'2026-10-14'!$A$222:$A$230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'2026-10-14'!$H$222:$H$230</c:f>
              <c:numCache>
                <c:formatCode>0</c:formatCode>
                <c:ptCount val="9"/>
                <c:pt idx="0">
                  <c:v>1</c:v>
                </c:pt>
                <c:pt idx="1">
                  <c:v>3</c:v>
                </c:pt>
                <c:pt idx="2">
                  <c:v>1</c:v>
                </c:pt>
                <c:pt idx="3">
                  <c:v>2</c:v>
                </c:pt>
                <c:pt idx="4">
                  <c:v>1</c:v>
                </c:pt>
                <c:pt idx="5">
                  <c:v>2</c:v>
                </c:pt>
                <c:pt idx="6">
                  <c:v>4</c:v>
                </c:pt>
                <c:pt idx="7">
                  <c:v>1</c:v>
                </c:pt>
                <c:pt idx="8">
                  <c:v>1</c:v>
                </c:pt>
              </c:numCache>
            </c:numRef>
          </c:val>
          <c:extLst>
            <c:ext xmlns:c16="http://schemas.microsoft.com/office/drawing/2014/chart" uri="{C3380CC4-5D6E-409C-BE32-E72D297353CC}">
              <c16:uniqueId val="{00000006-7D5C-2B42-9A92-A4DD1972EECA}"/>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'2026-10-14'!$B$299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'2026-10-14'!$B$300:$B$308</c:f>
              <c:numCache>
                <c:formatCode>#,##0</c:formatCode>
                <c:ptCount val="9"/>
                <c:pt idx="0">
                  <c:v>8</c:v>
                </c:pt>
                <c:pt idx="1">
                  <c:v>5</c:v>
                </c:pt>
                <c:pt idx="2">
                  <c:v>11</c:v>
                </c:pt>
                <c:pt idx="3">
                  <c:v>12</c:v>
                </c:pt>
                <c:pt idx="4">
                  <c:v>11</c:v>
                </c:pt>
                <c:pt idx="5">
                  <c:v>8</c:v>
                </c:pt>
                <c:pt idx="6">
                  <c:v>6</c:v>
                </c:pt>
                <c:pt idx="7">
                  <c:v>3</c:v>
                </c:pt>
                <c:pt idx="8">
                  <c:v>4</c:v>
                </c:pt>
              </c:numCache>
            </c:numRef>
          </c:val>
          <c:extLst>
            <c:ext xmlns:c16="http://schemas.microsoft.com/office/drawing/2014/chart" uri="{C3380CC4-5D6E-409C-BE32-E72D297353CC}">
              <c16:uniqueId val="{00000000-8319-EE4E-8EFC-69712841FAFA}"/>
            </c:ext>
          </c:extLst>
        </c:ser>
        <c:ser>
          <c:idx val="1"/>
          <c:order val="1"/>
          <c:tx>
            <c:strRef>
              <c:f>'2026-10-14'!$C$299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'2026-10-14'!$C$300:$C$308</c:f>
              <c:numCache>
                <c:formatCode>#,##0</c:formatCode>
                <c:ptCount val="9"/>
                <c:pt idx="0">
                  <c:v>2</c:v>
                </c:pt>
                <c:pt idx="1">
                  <c:v>12</c:v>
                </c:pt>
                <c:pt idx="2">
                  <c:v>6</c:v>
                </c:pt>
                <c:pt idx="3">
                  <c:v>5</c:v>
                </c:pt>
                <c:pt idx="4">
                  <c:v>5</c:v>
                </c:pt>
                <c:pt idx="5">
                  <c:v>3</c:v>
                </c:pt>
                <c:pt idx="6">
                  <c:v>2</c:v>
                </c:pt>
                <c:pt idx="7">
                  <c:v>0</c:v>
                </c:pt>
                <c:pt idx="8">
                  <c:v>2</c:v>
                </c:pt>
              </c:numCache>
            </c:numRef>
          </c:val>
          <c:extLst>
            <c:ext xmlns:c16="http://schemas.microsoft.com/office/drawing/2014/chart" uri="{C3380CC4-5D6E-409C-BE32-E72D297353CC}">
              <c16:uniqueId val="{00000001-8319-EE4E-8EFC-69712841FAFA}"/>
            </c:ext>
          </c:extLst>
        </c:ser>
        <c:ser>
          <c:idx val="2"/>
          <c:order val="2"/>
          <c:tx>
            <c:strRef>
              <c:f>'2026-10-14'!$D$299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'2026-10-14'!$A$300:$A$308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'2026-10-14'!$D$300:$D$308</c:f>
              <c:numCache>
                <c:formatCode>#,##0</c:formatCode>
                <c:ptCount val="9"/>
                <c:pt idx="0">
                  <c:v>1</c:v>
                </c:pt>
                <c:pt idx="1">
                  <c:v>3</c:v>
                </c:pt>
                <c:pt idx="2">
                  <c:v>1</c:v>
                </c:pt>
                <c:pt idx="3">
                  <c:v>2</c:v>
                </c:pt>
                <c:pt idx="4">
                  <c:v>1</c:v>
                </c:pt>
                <c:pt idx="5">
                  <c:v>2</c:v>
                </c:pt>
                <c:pt idx="6">
                  <c:v>4</c:v>
                </c:pt>
                <c:pt idx="7">
                  <c:v>1</c:v>
                </c:pt>
                <c:pt idx="8">
                  <c:v>1</c:v>
                </c:pt>
              </c:numCache>
            </c:numRef>
          </c:val>
          <c:extLst>
            <c:ext xmlns:c16="http://schemas.microsoft.com/office/drawing/2014/chart" uri="{C3380CC4-5D6E-409C-BE32-E72D297353CC}">
              <c16:uniqueId val="{00000002-8319-EE4E-8EFC-69712841FAFA}"/>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'2026-10-14'!$B$336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'2026-10-14'!$B$337:$B$345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A3A3-2448-BFCA-D5C7624A3CF4}"/>
            </c:ext>
          </c:extLst>
        </c:ser>
        <c:ser>
          <c:idx val="1"/>
          <c:order val="1"/>
          <c:tx>
            <c:strRef>
              <c:f>'2026-10-14'!$C$336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'2026-10-14'!$C$337:$C$345</c:f>
              <c:numCache>
                <c:formatCode>#,##0</c:formatCode>
                <c:ptCount val="9"/>
                <c:pt idx="0">
                  <c:v>2</c:v>
                </c:pt>
                <c:pt idx="1">
                  <c:v>12</c:v>
                </c:pt>
                <c:pt idx="2">
                  <c:v>6</c:v>
                </c:pt>
                <c:pt idx="3">
                  <c:v>5</c:v>
                </c:pt>
                <c:pt idx="4">
                  <c:v>5</c:v>
                </c:pt>
                <c:pt idx="5">
                  <c:v>3</c:v>
                </c:pt>
                <c:pt idx="6">
                  <c:v>2</c:v>
                </c:pt>
                <c:pt idx="7">
                  <c:v>0</c:v>
                </c:pt>
                <c:pt idx="8">
                  <c:v>2</c:v>
                </c:pt>
              </c:numCache>
            </c:numRef>
          </c:val>
          <c:extLst>
            <c:ext xmlns:c16="http://schemas.microsoft.com/office/drawing/2014/chart" uri="{C3380CC4-5D6E-409C-BE32-E72D297353CC}">
              <c16:uniqueId val="{00000001-A3A3-2448-BFCA-D5C7624A3CF4}"/>
            </c:ext>
          </c:extLst>
        </c:ser>
        <c:ser>
          <c:idx val="2"/>
          <c:order val="2"/>
          <c:tx>
            <c:strRef>
              <c:f>'2026-10-14'!$D$336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'2026-10-14'!$D$337:$D$345</c:f>
              <c:numCache>
                <c:formatCode>#,##0</c:formatCode>
                <c:ptCount val="9"/>
                <c:pt idx="0">
                  <c:v>1</c:v>
                </c:pt>
                <c:pt idx="1">
                  <c:v>3</c:v>
                </c:pt>
                <c:pt idx="2">
                  <c:v>0</c:v>
                </c:pt>
                <c:pt idx="3">
                  <c:v>1</c:v>
                </c:pt>
                <c:pt idx="4">
                  <c:v>1</c:v>
                </c:pt>
                <c:pt idx="5">
                  <c:v>1</c:v>
                </c:pt>
                <c:pt idx="6">
                  <c:v>1</c:v>
                </c:pt>
                <c:pt idx="7">
                  <c:v>1</c:v>
                </c:pt>
                <c:pt idx="8">
                  <c:v>1</c:v>
                </c:pt>
              </c:numCache>
            </c:numRef>
          </c:val>
          <c:extLst>
            <c:ext xmlns:c16="http://schemas.microsoft.com/office/drawing/2014/chart" uri="{C3380CC4-5D6E-409C-BE32-E72D297353CC}">
              <c16:uniqueId val="{00000002-A3A3-2448-BFCA-D5C7624A3CF4}"/>
            </c:ext>
          </c:extLst>
        </c:ser>
        <c:ser>
          <c:idx val="3"/>
          <c:order val="3"/>
          <c:tx>
            <c:strRef>
              <c:f>'2026-10-14'!$E$336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'2026-10-14'!$E$337:$E$345</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3-A3A3-2448-BFCA-D5C7624A3CF4}"/>
            </c:ext>
          </c:extLst>
        </c:ser>
        <c:ser>
          <c:idx val="4"/>
          <c:order val="4"/>
          <c:tx>
            <c:strRef>
              <c:f>'2026-10-14'!$F$336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'2026-10-14'!$F$337:$F$345</c:f>
              <c:numCache>
                <c:formatCode>#,##0</c:formatCode>
                <c:ptCount val="9"/>
                <c:pt idx="0">
                  <c:v>2</c:v>
                </c:pt>
                <c:pt idx="1">
                  <c:v>2</c:v>
                </c:pt>
                <c:pt idx="2">
                  <c:v>3</c:v>
                </c:pt>
                <c:pt idx="3">
                  <c:v>4</c:v>
                </c:pt>
                <c:pt idx="4">
                  <c:v>3</c:v>
                </c:pt>
                <c:pt idx="5">
                  <c:v>0</c:v>
                </c:pt>
                <c:pt idx="6">
                  <c:v>3</c:v>
                </c:pt>
                <c:pt idx="7">
                  <c:v>1</c:v>
                </c:pt>
                <c:pt idx="8">
                  <c:v>2</c:v>
                </c:pt>
              </c:numCache>
            </c:numRef>
          </c:val>
          <c:extLst>
            <c:ext xmlns:c16="http://schemas.microsoft.com/office/drawing/2014/chart" uri="{C3380CC4-5D6E-409C-BE32-E72D297353CC}">
              <c16:uniqueId val="{00000004-A3A3-2448-BFCA-D5C7624A3CF4}"/>
            </c:ext>
          </c:extLst>
        </c:ser>
        <c:ser>
          <c:idx val="5"/>
          <c:order val="5"/>
          <c:tx>
            <c:strRef>
              <c:f>'2026-10-14'!$G$336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'2026-10-14'!$G$337:$G$345</c:f>
              <c:numCache>
                <c:formatCode>#,##0</c:formatCode>
                <c:ptCount val="9"/>
                <c:pt idx="0">
                  <c:v>0</c:v>
                </c:pt>
                <c:pt idx="1">
                  <c:v>0</c:v>
                </c:pt>
                <c:pt idx="2">
                  <c:v>1</c:v>
                </c:pt>
                <c:pt idx="3">
                  <c:v>0</c:v>
                </c:pt>
                <c:pt idx="4">
                  <c:v>0</c:v>
                </c:pt>
                <c:pt idx="5">
                  <c:v>1</c:v>
                </c:pt>
                <c:pt idx="6">
                  <c:v>0</c:v>
                </c:pt>
                <c:pt idx="7">
                  <c:v>0</c:v>
                </c:pt>
                <c:pt idx="8">
                  <c:v>0</c:v>
                </c:pt>
              </c:numCache>
            </c:numRef>
          </c:val>
          <c:extLst>
            <c:ext xmlns:c16="http://schemas.microsoft.com/office/drawing/2014/chart" uri="{C3380CC4-5D6E-409C-BE32-E72D297353CC}">
              <c16:uniqueId val="{00000005-A3A3-2448-BFCA-D5C7624A3CF4}"/>
            </c:ext>
          </c:extLst>
        </c:ser>
        <c:ser>
          <c:idx val="6"/>
          <c:order val="6"/>
          <c:tx>
            <c:strRef>
              <c:f>'2026-10-14'!$H$336</c:f>
              <c:strCache>
                <c:ptCount val="1"/>
                <c:pt idx="0">
                  <c:v>VSA</c:v>
                </c:pt>
              </c:strCache>
            </c:strRef>
          </c:tx>
          <c:spPr>
            <a:solidFill>
              <a:srgbClr val="264478"/>
            </a:solidFill>
            <a:ln>
              <a:noFill/>
            </a:ln>
            <a:effectLst/>
          </c:spPr>
          <c:invertIfNegative val="0"/>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'2026-10-14'!$H$337:$H$345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3A3-2448-BFCA-D5C7624A3CF4}"/>
            </c:ext>
          </c:extLst>
        </c:ser>
        <c:ser>
          <c:idx val="7"/>
          <c:order val="7"/>
          <c:tx>
            <c:strRef>
              <c:f>'2026-10-14'!$I$336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'2026-10-14'!$I$337:$I$345</c:f>
              <c:numCache>
                <c:formatCode>#,##0</c:formatCode>
                <c:ptCount val="9"/>
                <c:pt idx="0">
                  <c:v>2</c:v>
                </c:pt>
                <c:pt idx="1">
                  <c:v>1</c:v>
                </c:pt>
                <c:pt idx="2">
                  <c:v>1</c:v>
                </c:pt>
                <c:pt idx="3">
                  <c:v>1</c:v>
                </c:pt>
                <c:pt idx="4">
                  <c:v>2</c:v>
                </c:pt>
                <c:pt idx="5">
                  <c:v>1</c:v>
                </c:pt>
                <c:pt idx="6">
                  <c:v>0</c:v>
                </c:pt>
                <c:pt idx="7">
                  <c:v>2</c:v>
                </c:pt>
                <c:pt idx="8">
                  <c:v>0</c:v>
                </c:pt>
              </c:numCache>
            </c:numRef>
          </c:val>
          <c:extLst>
            <c:ext xmlns:c16="http://schemas.microsoft.com/office/drawing/2014/chart" uri="{C3380CC4-5D6E-409C-BE32-E72D297353CC}">
              <c16:uniqueId val="{00000007-A3A3-2448-BFCA-D5C7624A3CF4}"/>
            </c:ext>
          </c:extLst>
        </c:ser>
        <c:ser>
          <c:idx val="8"/>
          <c:order val="8"/>
          <c:tx>
            <c:strRef>
              <c:f>'2026-10-14'!$J$336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'2026-10-14'!$J$337:$J$345</c:f>
              <c:numCache>
                <c:formatCode>#,##0</c:formatCode>
                <c:ptCount val="9"/>
                <c:pt idx="0">
                  <c:v>1</c:v>
                </c:pt>
                <c:pt idx="1">
                  <c:v>1</c:v>
                </c:pt>
                <c:pt idx="2">
                  <c:v>2</c:v>
                </c:pt>
                <c:pt idx="3">
                  <c:v>4</c:v>
                </c:pt>
                <c:pt idx="4">
                  <c:v>1</c:v>
                </c:pt>
                <c:pt idx="5">
                  <c:v>1</c:v>
                </c:pt>
                <c:pt idx="6">
                  <c:v>3</c:v>
                </c:pt>
                <c:pt idx="7">
                  <c:v>0</c:v>
                </c:pt>
                <c:pt idx="8">
                  <c:v>2</c:v>
                </c:pt>
              </c:numCache>
            </c:numRef>
          </c:val>
          <c:extLst>
            <c:ext xmlns:c16="http://schemas.microsoft.com/office/drawing/2014/chart" uri="{C3380CC4-5D6E-409C-BE32-E72D297353CC}">
              <c16:uniqueId val="{00000008-A3A3-2448-BFCA-D5C7624A3CF4}"/>
            </c:ext>
          </c:extLst>
        </c:ser>
        <c:ser>
          <c:idx val="9"/>
          <c:order val="9"/>
          <c:tx>
            <c:strRef>
              <c:f>'2026-10-14'!$K$336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'2026-10-14'!$K$337:$K$345</c:f>
              <c:numCache>
                <c:formatCode>#,##0</c:formatCode>
                <c:ptCount val="9"/>
                <c:pt idx="0">
                  <c:v>1</c:v>
                </c:pt>
                <c:pt idx="1">
                  <c:v>1</c:v>
                </c:pt>
                <c:pt idx="2">
                  <c:v>0</c:v>
                </c:pt>
                <c:pt idx="3">
                  <c:v>3</c:v>
                </c:pt>
                <c:pt idx="4">
                  <c:v>0</c:v>
                </c:pt>
                <c:pt idx="5">
                  <c:v>1</c:v>
                </c:pt>
                <c:pt idx="6">
                  <c:v>0</c:v>
                </c:pt>
                <c:pt idx="7">
                  <c:v>0</c:v>
                </c:pt>
                <c:pt idx="8">
                  <c:v>0</c:v>
                </c:pt>
              </c:numCache>
            </c:numRef>
          </c:val>
          <c:extLst>
            <c:ext xmlns:c16="http://schemas.microsoft.com/office/drawing/2014/chart" uri="{C3380CC4-5D6E-409C-BE32-E72D297353CC}">
              <c16:uniqueId val="{00000009-A3A3-2448-BFCA-D5C7624A3CF4}"/>
            </c:ext>
          </c:extLst>
        </c:ser>
        <c:ser>
          <c:idx val="10"/>
          <c:order val="10"/>
          <c:tx>
            <c:strRef>
              <c:f>'2026-10-14'!$L$336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'2026-10-14'!$L$337:$L$345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3A3-2448-BFCA-D5C7624A3CF4}"/>
            </c:ext>
          </c:extLst>
        </c:ser>
        <c:ser>
          <c:idx val="11"/>
          <c:order val="11"/>
          <c:tx>
            <c:strRef>
              <c:f>'2026-10-14'!$M$336</c:f>
              <c:strCache>
                <c:ptCount val="1"/>
                <c:pt idx="0">
                  <c:v>TGZ</c:v>
                </c:pt>
              </c:strCache>
            </c:strRef>
          </c:tx>
          <c:spPr>
            <a:solidFill>
              <a:srgbClr val="255E91"/>
            </a:solidFill>
            <a:ln>
              <a:noFill/>
            </a:ln>
            <a:effectLst/>
          </c:spPr>
          <c:invertIfNegative val="0"/>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'2026-10-14'!$M$337:$M$345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3A3-2448-BFCA-D5C7624A3CF4}"/>
            </c:ext>
          </c:extLst>
        </c:ser>
        <c:ser>
          <c:idx val="12"/>
          <c:order val="12"/>
          <c:tx>
            <c:strRef>
              <c:f>'2026-10-14'!$N$336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'2026-10-14'!$N$337:$N$345</c:f>
              <c:numCache>
                <c:formatCode>#,##0</c:formatCode>
                <c:ptCount val="9"/>
                <c:pt idx="0">
                  <c:v>0</c:v>
                </c:pt>
                <c:pt idx="1">
                  <c:v>0</c:v>
                </c:pt>
                <c:pt idx="2">
                  <c:v>0</c:v>
                </c:pt>
                <c:pt idx="3">
                  <c:v>1</c:v>
                </c:pt>
                <c:pt idx="4">
                  <c:v>0</c:v>
                </c:pt>
                <c:pt idx="5">
                  <c:v>0</c:v>
                </c:pt>
                <c:pt idx="6">
                  <c:v>1</c:v>
                </c:pt>
                <c:pt idx="7">
                  <c:v>0</c:v>
                </c:pt>
                <c:pt idx="8">
                  <c:v>0</c:v>
                </c:pt>
              </c:numCache>
            </c:numRef>
          </c:val>
          <c:extLst>
            <c:ext xmlns:c16="http://schemas.microsoft.com/office/drawing/2014/chart" uri="{C3380CC4-5D6E-409C-BE32-E72D297353CC}">
              <c16:uniqueId val="{0000000C-A3A3-2448-BFCA-D5C7624A3CF4}"/>
            </c:ext>
          </c:extLst>
        </c:ser>
        <c:ser>
          <c:idx val="13"/>
          <c:order val="13"/>
          <c:tx>
            <c:strRef>
              <c:f>'2026-10-14'!$O$336</c:f>
              <c:strCache>
                <c:ptCount val="1"/>
                <c:pt idx="0">
                  <c:v>ANEPU</c:v>
                </c:pt>
              </c:strCache>
            </c:strRef>
          </c:tx>
          <c:spPr>
            <a:solidFill>
              <a:srgbClr val="548235"/>
            </a:solidFill>
            <a:ln>
              <a:noFill/>
            </a:ln>
            <a:effectLst/>
          </c:spPr>
          <c:invertIfNegative val="0"/>
          <c:cat>
            <c:numRef>
              <c:f>'2026-10-14'!$A$337:$A$345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'2026-10-14'!$O$337:$O$345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A3A3-2448-BFCA-D5C7624A3CF4}"/>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'2026-10-14'!$A$415:$A$423</c:f>
              <c:numCache>
                <c:formatCode>hh:mm</c:formatCode>
                <c:ptCount val="9"/>
              </c:numCache>
            </c:numRef>
          </c:cat>
          <c:val>
            <c:numRef>
              <c:f>'2026-10-14'!$B$415:$B$423</c:f>
              <c:numCache>
                <c:formatCode>#,##0</c:formatCode>
                <c:ptCount val="9"/>
              </c:numCache>
            </c:numRef>
          </c:val>
          <c:extLst>
            <c:ext xmlns:c16="http://schemas.microsoft.com/office/drawing/2014/chart" uri="{C3380CC4-5D6E-409C-BE32-E72D297353CC}">
              <c16:uniqueId val="{00000000-F392-7244-A5D1-8314BB4618AB}"/>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'2026-10-14'!$A$415:$A$423</c:f>
              <c:numCache>
                <c:formatCode>hh:mm</c:formatCode>
                <c:ptCount val="9"/>
              </c:numCache>
            </c:numRef>
          </c:cat>
          <c:val>
            <c:numRef>
              <c:f>'2026-10-14'!$C$415:$C$423</c:f>
              <c:numCache>
                <c:formatCode>#,##0</c:formatCode>
                <c:ptCount val="9"/>
              </c:numCache>
            </c:numRef>
          </c:val>
          <c:extLst>
            <c:ext xmlns:c16="http://schemas.microsoft.com/office/drawing/2014/chart" uri="{C3380CC4-5D6E-409C-BE32-E72D297353CC}">
              <c16:uniqueId val="{00000001-F392-7244-A5D1-8314BB4618AB}"/>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'2026-10-14'!$B$352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'2026-10-14'!$B$353:$B$361</c:f>
              <c:numCache>
                <c:formatCode>#,##0</c:formatCode>
                <c:ptCount val="9"/>
                <c:pt idx="0">
                  <c:v>19</c:v>
                </c:pt>
                <c:pt idx="1">
                  <c:v>18</c:v>
                </c:pt>
                <c:pt idx="2">
                  <c:v>13</c:v>
                </c:pt>
                <c:pt idx="3">
                  <c:v>20</c:v>
                </c:pt>
                <c:pt idx="4">
                  <c:v>18</c:v>
                </c:pt>
                <c:pt idx="5">
                  <c:v>14</c:v>
                </c:pt>
                <c:pt idx="6">
                  <c:v>15</c:v>
                </c:pt>
                <c:pt idx="7">
                  <c:v>10</c:v>
                </c:pt>
                <c:pt idx="8">
                  <c:v>5</c:v>
                </c:pt>
              </c:numCache>
            </c:numRef>
          </c:val>
          <c:extLst>
            <c:ext xmlns:c16="http://schemas.microsoft.com/office/drawing/2014/chart" uri="{C3380CC4-5D6E-409C-BE32-E72D297353CC}">
              <c16:uniqueId val="{00000000-EAB6-774A-B4B2-491FFCC873FB}"/>
            </c:ext>
          </c:extLst>
        </c:ser>
        <c:ser>
          <c:idx val="1"/>
          <c:order val="1"/>
          <c:tx>
            <c:strRef>
              <c:f>'2026-10-14'!$C$352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'2026-10-14'!$C$353:$C$361</c:f>
              <c:numCache>
                <c:formatCode>#,##0</c:formatCode>
                <c:ptCount val="9"/>
                <c:pt idx="0">
                  <c:v>3</c:v>
                </c:pt>
                <c:pt idx="1">
                  <c:v>0</c:v>
                </c:pt>
                <c:pt idx="2">
                  <c:v>1</c:v>
                </c:pt>
                <c:pt idx="3">
                  <c:v>2</c:v>
                </c:pt>
                <c:pt idx="4">
                  <c:v>3</c:v>
                </c:pt>
                <c:pt idx="5">
                  <c:v>1</c:v>
                </c:pt>
                <c:pt idx="6">
                  <c:v>2</c:v>
                </c:pt>
                <c:pt idx="7">
                  <c:v>1</c:v>
                </c:pt>
                <c:pt idx="8">
                  <c:v>1</c:v>
                </c:pt>
              </c:numCache>
            </c:numRef>
          </c:val>
          <c:extLst>
            <c:ext xmlns:c16="http://schemas.microsoft.com/office/drawing/2014/chart" uri="{C3380CC4-5D6E-409C-BE32-E72D297353CC}">
              <c16:uniqueId val="{00000001-EAB6-774A-B4B2-491FFCC873FB}"/>
            </c:ext>
          </c:extLst>
        </c:ser>
        <c:ser>
          <c:idx val="2"/>
          <c:order val="2"/>
          <c:tx>
            <c:strRef>
              <c:f>'2026-10-14'!$D$352</c:f>
              <c:strCache>
                <c:ptCount val="1"/>
                <c:pt idx="0">
                  <c:v>30L</c:v>
                </c:pt>
              </c:strCache>
            </c:strRef>
          </c:tx>
          <c:spPr>
            <a:solidFill>
              <a:schemeClr val="accent3"/>
            </a:solidFill>
            <a:ln>
              <a:noFill/>
            </a:ln>
            <a:effectLst/>
          </c:spPr>
          <c:invertIfNegative val="0"/>
          <c:cat>
            <c:numRef>
              <c:f>'2026-10-14'!$A$353:$A$361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'2026-10-14'!$D$353:$D$361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AB6-774A-B4B2-491FFCC873FB}"/>
            </c:ext>
          </c:extLst>
        </c:ser>
        <c:ser>
          <c:idx val="3"/>
          <c:order val="3"/>
          <c:tx>
            <c:strRef>
              <c:f>'2026-10-14'!$E$352</c:f>
              <c:strCache>
                <c:ptCount val="1"/>
                <c:pt idx="0">
                  <c:v>30R</c:v>
                </c:pt>
              </c:strCache>
            </c:strRef>
          </c:tx>
          <c:spPr>
            <a:solidFill>
              <a:schemeClr val="accent4"/>
            </a:solidFill>
            <a:ln>
              <a:noFill/>
            </a:ln>
            <a:effectLst/>
          </c:spPr>
          <c:invertIfNegative val="0"/>
          <c:cat>
            <c:numRef>
              <c:f>'2026-10-14'!$A$353:$A$361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'2026-10-14'!$E$353:$E$361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EAB6-774A-B4B2-491FFCC873FB}"/>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5" Type="http://schemas.openxmlformats.org/officeDocument/2006/relationships/chart" Target="../charts/chart30.xml"/><Relationship Id="rId4" Type="http://schemas.openxmlformats.org/officeDocument/2006/relationships/chart" Target="../charts/chart29.xml"/></Relationships>
</file>

<file path=xl/drawings/_rels/drawing7.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chart" Target="../charts/chart32.xml"/><Relationship Id="rId1" Type="http://schemas.openxmlformats.org/officeDocument/2006/relationships/chart" Target="../charts/chart31.xml"/><Relationship Id="rId5" Type="http://schemas.openxmlformats.org/officeDocument/2006/relationships/chart" Target="../charts/chart35.xml"/><Relationship Id="rId4" Type="http://schemas.openxmlformats.org/officeDocument/2006/relationships/chart" Target="../charts/chart34.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8.xml"/><Relationship Id="rId2" Type="http://schemas.openxmlformats.org/officeDocument/2006/relationships/chart" Target="../charts/chart37.xml"/><Relationship Id="rId1" Type="http://schemas.openxmlformats.org/officeDocument/2006/relationships/chart" Target="../charts/chart36.xml"/><Relationship Id="rId5" Type="http://schemas.openxmlformats.org/officeDocument/2006/relationships/chart" Target="../charts/chart40.xml"/><Relationship Id="rId4" Type="http://schemas.openxmlformats.org/officeDocument/2006/relationships/chart" Target="../charts/chart39.xml"/></Relationships>
</file>

<file path=xl/drawings/_rels/drawing9.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5" Type="http://schemas.openxmlformats.org/officeDocument/2006/relationships/chart" Target="../charts/chart45.xml"/><Relationship Id="rId4" Type="http://schemas.openxmlformats.org/officeDocument/2006/relationships/chart" Target="../charts/chart44.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48.xml"/><Relationship Id="rId2" Type="http://schemas.openxmlformats.org/officeDocument/2006/relationships/chart" Target="../charts/chart47.xml"/><Relationship Id="rId1" Type="http://schemas.openxmlformats.org/officeDocument/2006/relationships/chart" Target="../charts/chart46.xml"/><Relationship Id="rId5" Type="http://schemas.openxmlformats.org/officeDocument/2006/relationships/chart" Target="../charts/chart50.xml"/><Relationship Id="rId4" Type="http://schemas.openxmlformats.org/officeDocument/2006/relationships/chart" Target="../charts/chart49.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53.xml"/><Relationship Id="rId2" Type="http://schemas.openxmlformats.org/officeDocument/2006/relationships/chart" Target="../charts/chart52.xml"/><Relationship Id="rId1" Type="http://schemas.openxmlformats.org/officeDocument/2006/relationships/chart" Target="../charts/chart51.xml"/><Relationship Id="rId5" Type="http://schemas.openxmlformats.org/officeDocument/2006/relationships/chart" Target="../charts/chart55.xml"/><Relationship Id="rId4" Type="http://schemas.openxmlformats.org/officeDocument/2006/relationships/chart" Target="../charts/chart5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58.xml"/><Relationship Id="rId2" Type="http://schemas.openxmlformats.org/officeDocument/2006/relationships/chart" Target="../charts/chart57.xml"/><Relationship Id="rId1" Type="http://schemas.openxmlformats.org/officeDocument/2006/relationships/chart" Target="../charts/chart56.xml"/><Relationship Id="rId5" Type="http://schemas.openxmlformats.org/officeDocument/2006/relationships/chart" Target="../charts/chart60.xml"/><Relationship Id="rId4" Type="http://schemas.openxmlformats.org/officeDocument/2006/relationships/chart" Target="../charts/chart59.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63.xml"/><Relationship Id="rId2" Type="http://schemas.openxmlformats.org/officeDocument/2006/relationships/chart" Target="../charts/chart62.xml"/><Relationship Id="rId1" Type="http://schemas.openxmlformats.org/officeDocument/2006/relationships/chart" Target="../charts/chart61.xml"/><Relationship Id="rId5" Type="http://schemas.openxmlformats.org/officeDocument/2006/relationships/chart" Target="../charts/chart65.xml"/><Relationship Id="rId4" Type="http://schemas.openxmlformats.org/officeDocument/2006/relationships/chart" Target="../charts/chart64.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68.xml"/><Relationship Id="rId2" Type="http://schemas.openxmlformats.org/officeDocument/2006/relationships/chart" Target="../charts/chart67.xml"/><Relationship Id="rId1" Type="http://schemas.openxmlformats.org/officeDocument/2006/relationships/chart" Target="../charts/chart66.xml"/><Relationship Id="rId5" Type="http://schemas.openxmlformats.org/officeDocument/2006/relationships/chart" Target="../charts/chart70.xml"/><Relationship Id="rId4" Type="http://schemas.openxmlformats.org/officeDocument/2006/relationships/chart" Target="../charts/chart69.xml"/></Relationships>
</file>

<file path=xl/drawings/drawing1.xml><?xml version="1.0" encoding="utf-8"?>
<xdr:wsDr xmlns:xdr="http://schemas.openxmlformats.org/drawingml/2006/spreadsheetDrawing" xmlns:a="http://schemas.openxmlformats.org/drawingml/2006/main">
  <xdr:twoCellAnchor>
    <xdr:from>
      <xdr:col>0</xdr:col>
      <xdr:colOff>0</xdr:colOff>
      <xdr:row>190</xdr:row>
      <xdr:rowOff>76200</xdr:rowOff>
    </xdr:from>
    <xdr:to>
      <xdr:col>10</xdr:col>
      <xdr:colOff>0</xdr:colOff>
      <xdr:row>209</xdr:row>
      <xdr:rowOff>76200</xdr:rowOff>
    </xdr:to>
    <xdr:graphicFrame macro="">
      <xdr:nvGraphicFramePr>
        <xdr:cNvPr id="2" name="Chart 1 - Operations by Hour and Sector">
          <a:extLst>
            <a:ext uri="{FF2B5EF4-FFF2-40B4-BE49-F238E27FC236}">
              <a16:creationId xmlns:a16="http://schemas.microsoft.com/office/drawing/2014/main" id="{BC6FEFCB-70A8-4A40-84B1-FE0B5832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267</xdr:row>
      <xdr:rowOff>201082</xdr:rowOff>
    </xdr:from>
    <xdr:to>
      <xdr:col>10</xdr:col>
      <xdr:colOff>0</xdr:colOff>
      <xdr:row>287</xdr:row>
      <xdr:rowOff>137582</xdr:rowOff>
    </xdr:to>
    <xdr:graphicFrame macro="">
      <xdr:nvGraphicFramePr>
        <xdr:cNvPr id="3" name="Chart 4 - Arrivals by TMA Fix">
          <a:extLst>
            <a:ext uri="{FF2B5EF4-FFF2-40B4-BE49-F238E27FC236}">
              <a16:creationId xmlns:a16="http://schemas.microsoft.com/office/drawing/2014/main" id="{1F6044EF-C9F4-1048-843C-C9E24E5757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302</xdr:row>
      <xdr:rowOff>0</xdr:rowOff>
    </xdr:from>
    <xdr:to>
      <xdr:col>15</xdr:col>
      <xdr:colOff>0</xdr:colOff>
      <xdr:row>323</xdr:row>
      <xdr:rowOff>190500</xdr:rowOff>
    </xdr:to>
    <xdr:graphicFrame macro="">
      <xdr:nvGraphicFramePr>
        <xdr:cNvPr id="4" name="Chart 5 - Arrivals by BPN">
          <a:extLst>
            <a:ext uri="{FF2B5EF4-FFF2-40B4-BE49-F238E27FC236}">
              <a16:creationId xmlns:a16="http://schemas.microsoft.com/office/drawing/2014/main" id="{A752926C-D99E-D345-AF72-528F191CC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415</xdr:row>
      <xdr:rowOff>0</xdr:rowOff>
    </xdr:from>
    <xdr:to>
      <xdr:col>10</xdr:col>
      <xdr:colOff>0</xdr:colOff>
      <xdr:row>436</xdr:row>
      <xdr:rowOff>0</xdr:rowOff>
    </xdr:to>
    <xdr:graphicFrame macro="">
      <xdr:nvGraphicFramePr>
        <xdr:cNvPr id="5" name="Chart 6 - Arrivals by Runway 12L and 12R">
          <a:extLst>
            <a:ext uri="{FF2B5EF4-FFF2-40B4-BE49-F238E27FC236}">
              <a16:creationId xmlns:a16="http://schemas.microsoft.com/office/drawing/2014/main" id="{AE48C154-A507-7643-B93A-E3109820E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353</xdr:row>
      <xdr:rowOff>0</xdr:rowOff>
    </xdr:from>
    <xdr:to>
      <xdr:col>10</xdr:col>
      <xdr:colOff>0</xdr:colOff>
      <xdr:row>374</xdr:row>
      <xdr:rowOff>0</xdr:rowOff>
    </xdr:to>
    <xdr:graphicFrame macro="">
      <xdr:nvGraphicFramePr>
        <xdr:cNvPr id="6" name="Chart 7 - Cancun Runway Use">
          <a:extLst>
            <a:ext uri="{FF2B5EF4-FFF2-40B4-BE49-F238E27FC236}">
              <a16:creationId xmlns:a16="http://schemas.microsoft.com/office/drawing/2014/main" id="{8DD6672F-7B4A-5043-A0B8-0A0FDCE6C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993F4E99-E2BD-8543-AB41-65F06403A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BF976395-BBC0-0545-8683-9B60AB2CE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22F48BAE-0F71-4145-B34B-9D265BDC4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0316F9DD-7449-1B4E-B08F-2D8C2AE53F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69D306A-6655-8E4D-AA0E-F4E14EEA30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5BC35B-3AE8-954E-8DC1-412BCDD12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46E181C-CCDD-8445-98DC-F6D9B18295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DD981C4D-9E10-F147-83CE-5BE9165B8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142B312-4AAF-304F-B0B3-D35A0CC859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571DD65C-91EE-E642-B21B-721A1E4B6F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63D23B-2FDE-F14B-8AA9-C13C1650E9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81DD3273-9B70-9B43-B363-7E6E04E8A6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3BDE0FD7-E0C6-1445-8DE1-47D9F4311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3130B9A4-1A6D-124F-961A-52BA31DFF5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CC9376A3-37D3-ED4E-8A04-5F9EB4CA0B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C09DF5BC-4F9E-9C44-ACA1-35BAA38B9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9DADF644-FE27-6941-ADE7-C722200460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0BCC43AF-8F75-A449-A44C-6955582893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B48C29CB-2BF3-0A4D-B4E8-231CF1FC29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2B8D19F-3BDC-0C4B-8757-0E77F7A886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DA2CD2B9-1D52-3240-91F8-4A7DB9A98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273D866-F2AB-324C-AA60-C56DD91462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4B6C936D-68CD-CB47-9C93-34F4D795D7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4F609A1-5BC8-7D43-BF14-271F64245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EAB209CC-C18B-954E-95DC-00D09C4B4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C035C426-9DB8-3F4C-A016-FE76E39A3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B041FD69-DF19-C84C-B943-AFC859505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3AB2011B-EA84-D841-9C76-AF16CBBAB7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7C99B7A9-BEC3-0844-B0D6-D8B8E4061A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623A8ACF-CB08-3D44-9E16-2FC8F44D51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200</xdr:row>
      <xdr:rowOff>76200</xdr:rowOff>
    </xdr:from>
    <xdr:to>
      <xdr:col>10</xdr:col>
      <xdr:colOff>0</xdr:colOff>
      <xdr:row>219</xdr:row>
      <xdr:rowOff>76200</xdr:rowOff>
    </xdr:to>
    <xdr:graphicFrame macro="">
      <xdr:nvGraphicFramePr>
        <xdr:cNvPr id="2" name="Chart 1 - Operations by Hour and Sector">
          <a:extLst>
            <a:ext uri="{FF2B5EF4-FFF2-40B4-BE49-F238E27FC236}">
              <a16:creationId xmlns:a16="http://schemas.microsoft.com/office/drawing/2014/main" id="{918BCAD3-9968-8F4C-A756-B4B8D61837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277</xdr:row>
      <xdr:rowOff>201082</xdr:rowOff>
    </xdr:from>
    <xdr:to>
      <xdr:col>10</xdr:col>
      <xdr:colOff>0</xdr:colOff>
      <xdr:row>297</xdr:row>
      <xdr:rowOff>137582</xdr:rowOff>
    </xdr:to>
    <xdr:graphicFrame macro="">
      <xdr:nvGraphicFramePr>
        <xdr:cNvPr id="3" name="Chart 4 - Arrivals by TMA Fix">
          <a:extLst>
            <a:ext uri="{FF2B5EF4-FFF2-40B4-BE49-F238E27FC236}">
              <a16:creationId xmlns:a16="http://schemas.microsoft.com/office/drawing/2014/main" id="{7A07CDED-8CF4-E94D-BD43-1F868C76DD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312</xdr:row>
      <xdr:rowOff>0</xdr:rowOff>
    </xdr:from>
    <xdr:to>
      <xdr:col>15</xdr:col>
      <xdr:colOff>0</xdr:colOff>
      <xdr:row>333</xdr:row>
      <xdr:rowOff>190500</xdr:rowOff>
    </xdr:to>
    <xdr:graphicFrame macro="">
      <xdr:nvGraphicFramePr>
        <xdr:cNvPr id="4" name="Chart 5 - Arrivals by BPN">
          <a:extLst>
            <a:ext uri="{FF2B5EF4-FFF2-40B4-BE49-F238E27FC236}">
              <a16:creationId xmlns:a16="http://schemas.microsoft.com/office/drawing/2014/main" id="{C4B2959B-D177-834A-B0F5-8CC74124D1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425</xdr:row>
      <xdr:rowOff>0</xdr:rowOff>
    </xdr:from>
    <xdr:to>
      <xdr:col>10</xdr:col>
      <xdr:colOff>0</xdr:colOff>
      <xdr:row>446</xdr:row>
      <xdr:rowOff>0</xdr:rowOff>
    </xdr:to>
    <xdr:graphicFrame macro="">
      <xdr:nvGraphicFramePr>
        <xdr:cNvPr id="5" name="Chart 6 - Arrivals by Runway 12L and 12R">
          <a:extLst>
            <a:ext uri="{FF2B5EF4-FFF2-40B4-BE49-F238E27FC236}">
              <a16:creationId xmlns:a16="http://schemas.microsoft.com/office/drawing/2014/main" id="{4D58FC83-E206-B240-AD50-E18963308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363</xdr:row>
      <xdr:rowOff>0</xdr:rowOff>
    </xdr:from>
    <xdr:to>
      <xdr:col>10</xdr:col>
      <xdr:colOff>0</xdr:colOff>
      <xdr:row>384</xdr:row>
      <xdr:rowOff>0</xdr:rowOff>
    </xdr:to>
    <xdr:graphicFrame macro="">
      <xdr:nvGraphicFramePr>
        <xdr:cNvPr id="6" name="Chart 7 - Cancun Runway Use">
          <a:extLst>
            <a:ext uri="{FF2B5EF4-FFF2-40B4-BE49-F238E27FC236}">
              <a16:creationId xmlns:a16="http://schemas.microsoft.com/office/drawing/2014/main" id="{1CFA2705-D644-4542-92AD-7E983B160C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209</xdr:row>
      <xdr:rowOff>76200</xdr:rowOff>
    </xdr:from>
    <xdr:to>
      <xdr:col>10</xdr:col>
      <xdr:colOff>0</xdr:colOff>
      <xdr:row>228</xdr:row>
      <xdr:rowOff>76200</xdr:rowOff>
    </xdr:to>
    <xdr:graphicFrame macro="">
      <xdr:nvGraphicFramePr>
        <xdr:cNvPr id="2" name="Chart 1 - Operations by Hour and Sector">
          <a:extLst>
            <a:ext uri="{FF2B5EF4-FFF2-40B4-BE49-F238E27FC236}">
              <a16:creationId xmlns:a16="http://schemas.microsoft.com/office/drawing/2014/main" id="{997FB4F5-688E-D447-91BA-87881FE7DC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286</xdr:row>
      <xdr:rowOff>201082</xdr:rowOff>
    </xdr:from>
    <xdr:to>
      <xdr:col>10</xdr:col>
      <xdr:colOff>0</xdr:colOff>
      <xdr:row>306</xdr:row>
      <xdr:rowOff>137582</xdr:rowOff>
    </xdr:to>
    <xdr:graphicFrame macro="">
      <xdr:nvGraphicFramePr>
        <xdr:cNvPr id="3" name="Chart 4 - Arrivals by TMA Fix">
          <a:extLst>
            <a:ext uri="{FF2B5EF4-FFF2-40B4-BE49-F238E27FC236}">
              <a16:creationId xmlns:a16="http://schemas.microsoft.com/office/drawing/2014/main" id="{169EE324-9EE2-9749-9EDD-4765AE06F2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321</xdr:row>
      <xdr:rowOff>0</xdr:rowOff>
    </xdr:from>
    <xdr:to>
      <xdr:col>15</xdr:col>
      <xdr:colOff>0</xdr:colOff>
      <xdr:row>342</xdr:row>
      <xdr:rowOff>190500</xdr:rowOff>
    </xdr:to>
    <xdr:graphicFrame macro="">
      <xdr:nvGraphicFramePr>
        <xdr:cNvPr id="4" name="Chart 5 - Arrivals by BPN">
          <a:extLst>
            <a:ext uri="{FF2B5EF4-FFF2-40B4-BE49-F238E27FC236}">
              <a16:creationId xmlns:a16="http://schemas.microsoft.com/office/drawing/2014/main" id="{3FE8C683-6A2C-2E4E-9990-A59F1C432C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434</xdr:row>
      <xdr:rowOff>0</xdr:rowOff>
    </xdr:from>
    <xdr:to>
      <xdr:col>10</xdr:col>
      <xdr:colOff>0</xdr:colOff>
      <xdr:row>455</xdr:row>
      <xdr:rowOff>0</xdr:rowOff>
    </xdr:to>
    <xdr:graphicFrame macro="">
      <xdr:nvGraphicFramePr>
        <xdr:cNvPr id="5" name="Chart 6 - Arrivals by Runway 12L and 12R">
          <a:extLst>
            <a:ext uri="{FF2B5EF4-FFF2-40B4-BE49-F238E27FC236}">
              <a16:creationId xmlns:a16="http://schemas.microsoft.com/office/drawing/2014/main" id="{4DEB7DC3-67FF-F843-B557-124CE44E8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372</xdr:row>
      <xdr:rowOff>0</xdr:rowOff>
    </xdr:from>
    <xdr:to>
      <xdr:col>10</xdr:col>
      <xdr:colOff>0</xdr:colOff>
      <xdr:row>393</xdr:row>
      <xdr:rowOff>0</xdr:rowOff>
    </xdr:to>
    <xdr:graphicFrame macro="">
      <xdr:nvGraphicFramePr>
        <xdr:cNvPr id="6" name="Chart 7 - Cancun Runway Use">
          <a:extLst>
            <a:ext uri="{FF2B5EF4-FFF2-40B4-BE49-F238E27FC236}">
              <a16:creationId xmlns:a16="http://schemas.microsoft.com/office/drawing/2014/main" id="{41361551-313A-F946-91DE-4513509B91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223</xdr:row>
      <xdr:rowOff>76200</xdr:rowOff>
    </xdr:from>
    <xdr:to>
      <xdr:col>10</xdr:col>
      <xdr:colOff>0</xdr:colOff>
      <xdr:row>242</xdr:row>
      <xdr:rowOff>76200</xdr:rowOff>
    </xdr:to>
    <xdr:graphicFrame macro="">
      <xdr:nvGraphicFramePr>
        <xdr:cNvPr id="2" name="Chart 1 - Operations by Hour and Sector">
          <a:extLst>
            <a:ext uri="{FF2B5EF4-FFF2-40B4-BE49-F238E27FC236}">
              <a16:creationId xmlns:a16="http://schemas.microsoft.com/office/drawing/2014/main" id="{CAB3E34D-5A3F-144A-8E82-313F8712CC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300</xdr:row>
      <xdr:rowOff>201082</xdr:rowOff>
    </xdr:from>
    <xdr:to>
      <xdr:col>10</xdr:col>
      <xdr:colOff>0</xdr:colOff>
      <xdr:row>320</xdr:row>
      <xdr:rowOff>137582</xdr:rowOff>
    </xdr:to>
    <xdr:graphicFrame macro="">
      <xdr:nvGraphicFramePr>
        <xdr:cNvPr id="3" name="Chart 4 - Arrivals by TMA Fix">
          <a:extLst>
            <a:ext uri="{FF2B5EF4-FFF2-40B4-BE49-F238E27FC236}">
              <a16:creationId xmlns:a16="http://schemas.microsoft.com/office/drawing/2014/main" id="{0484E104-6F9A-1741-BE62-B67B8A8C3A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335</xdr:row>
      <xdr:rowOff>0</xdr:rowOff>
    </xdr:from>
    <xdr:to>
      <xdr:col>15</xdr:col>
      <xdr:colOff>0</xdr:colOff>
      <xdr:row>356</xdr:row>
      <xdr:rowOff>190500</xdr:rowOff>
    </xdr:to>
    <xdr:graphicFrame macro="">
      <xdr:nvGraphicFramePr>
        <xdr:cNvPr id="4" name="Chart 5 - Arrivals by BPN">
          <a:extLst>
            <a:ext uri="{FF2B5EF4-FFF2-40B4-BE49-F238E27FC236}">
              <a16:creationId xmlns:a16="http://schemas.microsoft.com/office/drawing/2014/main" id="{23019BBF-7F00-4143-A36E-54060342C9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448</xdr:row>
      <xdr:rowOff>0</xdr:rowOff>
    </xdr:from>
    <xdr:to>
      <xdr:col>10</xdr:col>
      <xdr:colOff>0</xdr:colOff>
      <xdr:row>469</xdr:row>
      <xdr:rowOff>0</xdr:rowOff>
    </xdr:to>
    <xdr:graphicFrame macro="">
      <xdr:nvGraphicFramePr>
        <xdr:cNvPr id="5" name="Chart 6 - Arrivals by Runway 12L and 12R">
          <a:extLst>
            <a:ext uri="{FF2B5EF4-FFF2-40B4-BE49-F238E27FC236}">
              <a16:creationId xmlns:a16="http://schemas.microsoft.com/office/drawing/2014/main" id="{EF60EBF6-F1F1-D147-949C-EA91F16F2F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386</xdr:row>
      <xdr:rowOff>0</xdr:rowOff>
    </xdr:from>
    <xdr:to>
      <xdr:col>10</xdr:col>
      <xdr:colOff>0</xdr:colOff>
      <xdr:row>407</xdr:row>
      <xdr:rowOff>0</xdr:rowOff>
    </xdr:to>
    <xdr:graphicFrame macro="">
      <xdr:nvGraphicFramePr>
        <xdr:cNvPr id="6" name="Chart 7 - Cancun Runway Use">
          <a:extLst>
            <a:ext uri="{FF2B5EF4-FFF2-40B4-BE49-F238E27FC236}">
              <a16:creationId xmlns:a16="http://schemas.microsoft.com/office/drawing/2014/main" id="{738BCA02-727F-9B40-9165-01725F145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200</xdr:row>
      <xdr:rowOff>76200</xdr:rowOff>
    </xdr:from>
    <xdr:to>
      <xdr:col>10</xdr:col>
      <xdr:colOff>0</xdr:colOff>
      <xdr:row>219</xdr:row>
      <xdr:rowOff>76200</xdr:rowOff>
    </xdr:to>
    <xdr:graphicFrame macro="">
      <xdr:nvGraphicFramePr>
        <xdr:cNvPr id="2" name="Chart 1 - Operations by Hour and Sector">
          <a:extLst>
            <a:ext uri="{FF2B5EF4-FFF2-40B4-BE49-F238E27FC236}">
              <a16:creationId xmlns:a16="http://schemas.microsoft.com/office/drawing/2014/main" id="{DEE89FF6-B4B3-FA4C-8E9B-338FEA98B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277</xdr:row>
      <xdr:rowOff>201082</xdr:rowOff>
    </xdr:from>
    <xdr:to>
      <xdr:col>10</xdr:col>
      <xdr:colOff>0</xdr:colOff>
      <xdr:row>297</xdr:row>
      <xdr:rowOff>137582</xdr:rowOff>
    </xdr:to>
    <xdr:graphicFrame macro="">
      <xdr:nvGraphicFramePr>
        <xdr:cNvPr id="3" name="Chart 4 - Arrivals by TMA Fix">
          <a:extLst>
            <a:ext uri="{FF2B5EF4-FFF2-40B4-BE49-F238E27FC236}">
              <a16:creationId xmlns:a16="http://schemas.microsoft.com/office/drawing/2014/main" id="{3CFC26C8-756E-A446-B4C0-F61CBAA923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312</xdr:row>
      <xdr:rowOff>0</xdr:rowOff>
    </xdr:from>
    <xdr:to>
      <xdr:col>15</xdr:col>
      <xdr:colOff>0</xdr:colOff>
      <xdr:row>333</xdr:row>
      <xdr:rowOff>190500</xdr:rowOff>
    </xdr:to>
    <xdr:graphicFrame macro="">
      <xdr:nvGraphicFramePr>
        <xdr:cNvPr id="4" name="Chart 5 - Arrivals by BPN">
          <a:extLst>
            <a:ext uri="{FF2B5EF4-FFF2-40B4-BE49-F238E27FC236}">
              <a16:creationId xmlns:a16="http://schemas.microsoft.com/office/drawing/2014/main" id="{C9D25AEF-AED9-1342-B170-E2E7EF8CCC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425</xdr:row>
      <xdr:rowOff>0</xdr:rowOff>
    </xdr:from>
    <xdr:to>
      <xdr:col>10</xdr:col>
      <xdr:colOff>0</xdr:colOff>
      <xdr:row>446</xdr:row>
      <xdr:rowOff>0</xdr:rowOff>
    </xdr:to>
    <xdr:graphicFrame macro="">
      <xdr:nvGraphicFramePr>
        <xdr:cNvPr id="5" name="Chart 6 - Arrivals by Runway 12L and 12R">
          <a:extLst>
            <a:ext uri="{FF2B5EF4-FFF2-40B4-BE49-F238E27FC236}">
              <a16:creationId xmlns:a16="http://schemas.microsoft.com/office/drawing/2014/main" id="{1CB4055B-096E-9E48-8A4C-192581627A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363</xdr:row>
      <xdr:rowOff>0</xdr:rowOff>
    </xdr:from>
    <xdr:to>
      <xdr:col>10</xdr:col>
      <xdr:colOff>0</xdr:colOff>
      <xdr:row>384</xdr:row>
      <xdr:rowOff>0</xdr:rowOff>
    </xdr:to>
    <xdr:graphicFrame macro="">
      <xdr:nvGraphicFramePr>
        <xdr:cNvPr id="6" name="Chart 7 - Cancun Runway Use">
          <a:extLst>
            <a:ext uri="{FF2B5EF4-FFF2-40B4-BE49-F238E27FC236}">
              <a16:creationId xmlns:a16="http://schemas.microsoft.com/office/drawing/2014/main" id="{A2B146D0-5798-5F4C-AF19-66C3E28D9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201</xdr:row>
      <xdr:rowOff>76200</xdr:rowOff>
    </xdr:from>
    <xdr:to>
      <xdr:col>10</xdr:col>
      <xdr:colOff>0</xdr:colOff>
      <xdr:row>220</xdr:row>
      <xdr:rowOff>76200</xdr:rowOff>
    </xdr:to>
    <xdr:graphicFrame macro="">
      <xdr:nvGraphicFramePr>
        <xdr:cNvPr id="2" name="Chart 1 - Operations by Hour and Sector">
          <a:extLst>
            <a:ext uri="{FF2B5EF4-FFF2-40B4-BE49-F238E27FC236}">
              <a16:creationId xmlns:a16="http://schemas.microsoft.com/office/drawing/2014/main" id="{7DEAED70-48A8-2F40-9F43-5C43E48CF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278</xdr:row>
      <xdr:rowOff>201082</xdr:rowOff>
    </xdr:from>
    <xdr:to>
      <xdr:col>10</xdr:col>
      <xdr:colOff>0</xdr:colOff>
      <xdr:row>298</xdr:row>
      <xdr:rowOff>137582</xdr:rowOff>
    </xdr:to>
    <xdr:graphicFrame macro="">
      <xdr:nvGraphicFramePr>
        <xdr:cNvPr id="3" name="Chart 4 - Arrivals by TMA Fix">
          <a:extLst>
            <a:ext uri="{FF2B5EF4-FFF2-40B4-BE49-F238E27FC236}">
              <a16:creationId xmlns:a16="http://schemas.microsoft.com/office/drawing/2014/main" id="{FE135F26-6320-E241-AFA7-EEF4D7B09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313</xdr:row>
      <xdr:rowOff>0</xdr:rowOff>
    </xdr:from>
    <xdr:to>
      <xdr:col>15</xdr:col>
      <xdr:colOff>0</xdr:colOff>
      <xdr:row>334</xdr:row>
      <xdr:rowOff>190500</xdr:rowOff>
    </xdr:to>
    <xdr:graphicFrame macro="">
      <xdr:nvGraphicFramePr>
        <xdr:cNvPr id="4" name="Chart 5 - Arrivals by BPN">
          <a:extLst>
            <a:ext uri="{FF2B5EF4-FFF2-40B4-BE49-F238E27FC236}">
              <a16:creationId xmlns:a16="http://schemas.microsoft.com/office/drawing/2014/main" id="{0D5E4C0E-F766-AA42-8294-B1BED7C18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426</xdr:row>
      <xdr:rowOff>0</xdr:rowOff>
    </xdr:from>
    <xdr:to>
      <xdr:col>10</xdr:col>
      <xdr:colOff>0</xdr:colOff>
      <xdr:row>447</xdr:row>
      <xdr:rowOff>0</xdr:rowOff>
    </xdr:to>
    <xdr:graphicFrame macro="">
      <xdr:nvGraphicFramePr>
        <xdr:cNvPr id="5" name="Chart 6 - Arrivals by Runway 12L and 12R">
          <a:extLst>
            <a:ext uri="{FF2B5EF4-FFF2-40B4-BE49-F238E27FC236}">
              <a16:creationId xmlns:a16="http://schemas.microsoft.com/office/drawing/2014/main" id="{3C713E56-3240-0142-98FE-3287E82E4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364</xdr:row>
      <xdr:rowOff>0</xdr:rowOff>
    </xdr:from>
    <xdr:to>
      <xdr:col>10</xdr:col>
      <xdr:colOff>0</xdr:colOff>
      <xdr:row>385</xdr:row>
      <xdr:rowOff>0</xdr:rowOff>
    </xdr:to>
    <xdr:graphicFrame macro="">
      <xdr:nvGraphicFramePr>
        <xdr:cNvPr id="6" name="Chart 7 - Cancun Runway Use">
          <a:extLst>
            <a:ext uri="{FF2B5EF4-FFF2-40B4-BE49-F238E27FC236}">
              <a16:creationId xmlns:a16="http://schemas.microsoft.com/office/drawing/2014/main" id="{5082A0CF-9863-434C-B6A6-EFAB7523C5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200</xdr:row>
      <xdr:rowOff>76200</xdr:rowOff>
    </xdr:from>
    <xdr:to>
      <xdr:col>10</xdr:col>
      <xdr:colOff>0</xdr:colOff>
      <xdr:row>219</xdr:row>
      <xdr:rowOff>76200</xdr:rowOff>
    </xdr:to>
    <xdr:graphicFrame macro="">
      <xdr:nvGraphicFramePr>
        <xdr:cNvPr id="2" name="Chart 1 - Operations by Hour and Sector">
          <a:extLst>
            <a:ext uri="{FF2B5EF4-FFF2-40B4-BE49-F238E27FC236}">
              <a16:creationId xmlns:a16="http://schemas.microsoft.com/office/drawing/2014/main" id="{15EBF7A0-6387-BA42-A766-138D25C311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277</xdr:row>
      <xdr:rowOff>201082</xdr:rowOff>
    </xdr:from>
    <xdr:to>
      <xdr:col>10</xdr:col>
      <xdr:colOff>0</xdr:colOff>
      <xdr:row>297</xdr:row>
      <xdr:rowOff>137582</xdr:rowOff>
    </xdr:to>
    <xdr:graphicFrame macro="">
      <xdr:nvGraphicFramePr>
        <xdr:cNvPr id="3" name="Chart 4 - Arrivals by TMA Fix">
          <a:extLst>
            <a:ext uri="{FF2B5EF4-FFF2-40B4-BE49-F238E27FC236}">
              <a16:creationId xmlns:a16="http://schemas.microsoft.com/office/drawing/2014/main" id="{1ABF5D31-9F2C-C544-8B62-0EAA2A617F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312</xdr:row>
      <xdr:rowOff>0</xdr:rowOff>
    </xdr:from>
    <xdr:to>
      <xdr:col>15</xdr:col>
      <xdr:colOff>0</xdr:colOff>
      <xdr:row>333</xdr:row>
      <xdr:rowOff>190500</xdr:rowOff>
    </xdr:to>
    <xdr:graphicFrame macro="">
      <xdr:nvGraphicFramePr>
        <xdr:cNvPr id="4" name="Chart 5 - Arrivals by BPN">
          <a:extLst>
            <a:ext uri="{FF2B5EF4-FFF2-40B4-BE49-F238E27FC236}">
              <a16:creationId xmlns:a16="http://schemas.microsoft.com/office/drawing/2014/main" id="{5C6441D2-306F-0344-8998-6AEDC44FC5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425</xdr:row>
      <xdr:rowOff>0</xdr:rowOff>
    </xdr:from>
    <xdr:to>
      <xdr:col>10</xdr:col>
      <xdr:colOff>0</xdr:colOff>
      <xdr:row>446</xdr:row>
      <xdr:rowOff>0</xdr:rowOff>
    </xdr:to>
    <xdr:graphicFrame macro="">
      <xdr:nvGraphicFramePr>
        <xdr:cNvPr id="5" name="Chart 6 - Arrivals by Runway 12L and 12R">
          <a:extLst>
            <a:ext uri="{FF2B5EF4-FFF2-40B4-BE49-F238E27FC236}">
              <a16:creationId xmlns:a16="http://schemas.microsoft.com/office/drawing/2014/main" id="{F5AFC51E-4EB5-CB4D-ACFB-C6941D6312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363</xdr:row>
      <xdr:rowOff>0</xdr:rowOff>
    </xdr:from>
    <xdr:to>
      <xdr:col>10</xdr:col>
      <xdr:colOff>0</xdr:colOff>
      <xdr:row>384</xdr:row>
      <xdr:rowOff>0</xdr:rowOff>
    </xdr:to>
    <xdr:graphicFrame macro="">
      <xdr:nvGraphicFramePr>
        <xdr:cNvPr id="6" name="Chart 7 - Cancun Runway Use">
          <a:extLst>
            <a:ext uri="{FF2B5EF4-FFF2-40B4-BE49-F238E27FC236}">
              <a16:creationId xmlns:a16="http://schemas.microsoft.com/office/drawing/2014/main" id="{FCA4FF6A-2E7E-6141-BD19-BC32D48ECC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200</xdr:row>
      <xdr:rowOff>76200</xdr:rowOff>
    </xdr:from>
    <xdr:to>
      <xdr:col>10</xdr:col>
      <xdr:colOff>0</xdr:colOff>
      <xdr:row>219</xdr:row>
      <xdr:rowOff>76200</xdr:rowOff>
    </xdr:to>
    <xdr:graphicFrame macro="">
      <xdr:nvGraphicFramePr>
        <xdr:cNvPr id="2" name="Chart 1 - Operations by Hour and Sector">
          <a:extLst>
            <a:ext uri="{FF2B5EF4-FFF2-40B4-BE49-F238E27FC236}">
              <a16:creationId xmlns:a16="http://schemas.microsoft.com/office/drawing/2014/main" id="{F6BF7D16-C265-914C-9F9A-FACADE6D8C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277</xdr:row>
      <xdr:rowOff>201082</xdr:rowOff>
    </xdr:from>
    <xdr:to>
      <xdr:col>10</xdr:col>
      <xdr:colOff>0</xdr:colOff>
      <xdr:row>297</xdr:row>
      <xdr:rowOff>137582</xdr:rowOff>
    </xdr:to>
    <xdr:graphicFrame macro="">
      <xdr:nvGraphicFramePr>
        <xdr:cNvPr id="3" name="Chart 4 - Arrivals by TMA Fix">
          <a:extLst>
            <a:ext uri="{FF2B5EF4-FFF2-40B4-BE49-F238E27FC236}">
              <a16:creationId xmlns:a16="http://schemas.microsoft.com/office/drawing/2014/main" id="{3756AB52-38F6-3F4C-A096-1560E5FA43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312</xdr:row>
      <xdr:rowOff>0</xdr:rowOff>
    </xdr:from>
    <xdr:to>
      <xdr:col>15</xdr:col>
      <xdr:colOff>0</xdr:colOff>
      <xdr:row>333</xdr:row>
      <xdr:rowOff>190500</xdr:rowOff>
    </xdr:to>
    <xdr:graphicFrame macro="">
      <xdr:nvGraphicFramePr>
        <xdr:cNvPr id="4" name="Chart 5 - Arrivals by BPN">
          <a:extLst>
            <a:ext uri="{FF2B5EF4-FFF2-40B4-BE49-F238E27FC236}">
              <a16:creationId xmlns:a16="http://schemas.microsoft.com/office/drawing/2014/main" id="{95EBCBC7-FAFC-AB42-ABCB-C66FB81560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425</xdr:row>
      <xdr:rowOff>0</xdr:rowOff>
    </xdr:from>
    <xdr:to>
      <xdr:col>10</xdr:col>
      <xdr:colOff>0</xdr:colOff>
      <xdr:row>446</xdr:row>
      <xdr:rowOff>0</xdr:rowOff>
    </xdr:to>
    <xdr:graphicFrame macro="">
      <xdr:nvGraphicFramePr>
        <xdr:cNvPr id="5" name="Chart 6 - Arrivals by Runway 12L and 12R">
          <a:extLst>
            <a:ext uri="{FF2B5EF4-FFF2-40B4-BE49-F238E27FC236}">
              <a16:creationId xmlns:a16="http://schemas.microsoft.com/office/drawing/2014/main" id="{8366039F-9E44-954C-AEB0-406CAE651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363</xdr:row>
      <xdr:rowOff>0</xdr:rowOff>
    </xdr:from>
    <xdr:to>
      <xdr:col>10</xdr:col>
      <xdr:colOff>0</xdr:colOff>
      <xdr:row>384</xdr:row>
      <xdr:rowOff>0</xdr:rowOff>
    </xdr:to>
    <xdr:graphicFrame macro="">
      <xdr:nvGraphicFramePr>
        <xdr:cNvPr id="6" name="Chart 7 - Cancun Runway Use">
          <a:extLst>
            <a:ext uri="{FF2B5EF4-FFF2-40B4-BE49-F238E27FC236}">
              <a16:creationId xmlns:a16="http://schemas.microsoft.com/office/drawing/2014/main" id="{D48A4CCB-B05D-F64C-9F44-AE12B9AAB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062528-1500-E94C-97D3-C8A343119A1E}" name="Tabla42" displayName="Tabla42" ref="A1:F205" totalsRowShown="0">
  <autoFilter ref="A1:F205" xr:uid="{D5062528-1500-E94C-97D3-C8A343119A1E}"/>
  <tableColumns count="6">
    <tableColumn id="1" xr3:uid="{23241C35-A4DF-9448-B2D2-156B25527722}" name="ADEP"/>
    <tableColumn id="2" xr3:uid="{CD51A8C1-4A0E-764E-8DEC-9CA927C329C3}" name="BPN"/>
    <tableColumn id="3" xr3:uid="{4BAA2CD2-2927-5747-A977-769E23BC63C9}" name="Sector"/>
    <tableColumn id="4" xr3:uid="{A9D537B3-2324-A64A-A8A4-99888108EE24}" name="ACC_Adyacente"/>
    <tableColumn id="5" xr3:uid="{7A8753A4-6CFC-3A43-BFC1-59197E7CD009}" name="Sector_4">
      <calculatedColumnFormula>IF(Tabla42[[#This Row],[Sector]]="","",IF(OR(Tabla42[[#This Row],[Sector]]="Sector 1",Tabla42[[#This Row],[Sector]]="Sector 5",Tabla42[[#This Row],[Sector]]="Sector 6"),"Sector 4",Tabla42[[#This Row],[Sector]]))</calculatedColumnFormula>
    </tableColumn>
    <tableColumn id="6" xr3:uid="{6488F953-19DC-E843-9F3A-EF63A872E795}" name="Poste_TMA">
      <calculatedColumnFormula>IF(E2="Sector 4","VOMAR/XUDUN",IF(E2="Sector 3","NOSAT",IF(E2="Sector 7","PAULE/SIGMA","")))</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B6443F7-EEA4-5F40-8A8A-34A97B617F43}" name="Flights_2026_09_3033" displayName="Flights_2026_09_3033" ref="A1:V188" totalsRowShown="0" headerRowDxfId="424">
  <autoFilter ref="A1:V188" xr:uid="{52B886BA-1CE7-AE43-9618-D2EC89FC4617}"/>
  <tableColumns count="22">
    <tableColumn id="1" xr3:uid="{15A9829A-27A5-F149-A532-DA479CF834C1}" name="callsign" dataDxfId="423"/>
    <tableColumn id="2" xr3:uid="{041A8292-7399-E24F-B85D-D0A778211ECB}" name="adep" dataDxfId="422"/>
    <tableColumn id="3" xr3:uid="{9F5F6338-91A8-B748-A251-61AE65616FFB}" name="ades" dataDxfId="421"/>
    <tableColumn id="4" xr3:uid="{833EB30E-F618-1541-ACC3-90EE84C07793}" name="aircraft_type" dataDxfId="420"/>
    <tableColumn id="5" xr3:uid="{03D22B1B-6457-F44E-A12C-21A413328D10}" name="aircraft_registration" dataDxfId="419"/>
    <tableColumn id="6" xr3:uid="{5CC24036-4634-D14A-8ACA-D2155B30A04E}" name="ata" dataDxfId="418"/>
    <tableColumn id="7" xr3:uid="{14B2A4EC-7F69-014B-A24B-01BF74ECADE1}" name="arr_runway" dataDxfId="417"/>
    <tableColumn id="8" xr3:uid="{780890C9-4122-A140-B662-749A4EE083D0}" name="route" dataDxfId="416"/>
    <tableColumn id="9" xr3:uid="{39AEC065-78AA-B74C-BF9B-9D5FE680B19E}" name="rfl" dataDxfId="415"/>
    <tableColumn id="10" xr3:uid="{07244B23-3456-D745-B2DB-945FA7522A68}" name="flight_rule" dataDxfId="414"/>
    <tableColumn id="11" xr3:uid="{EFA1B9D7-6157-D340-890D-2C2AD06A9A9E}" name="flight_type" dataDxfId="413"/>
    <tableColumn id="13" xr3:uid="{4A923FE0-944C-D04D-962C-8DA532E01FF6}" name="distance_flown_in_fir" dataDxfId="412"/>
    <tableColumn id="15" xr3:uid="{1A5D35BE-C8D7-5944-9D30-B65DC00C49C3}" name="entry_point" dataDxfId="411"/>
    <tableColumn id="16" xr3:uid="{15BC182D-4E9C-744E-9B89-0E9CF9993899}" name="entry_hour" dataDxfId="410"/>
    <tableColumn id="17" xr3:uid="{4D62EF03-2757-EB4C-A084-5524FAD97652}" name="entry_level" dataDxfId="409"/>
    <tableColumn id="21" xr3:uid="{90E0A8AB-3A61-CC48-8B65-2FD90EF951BF}" name="wtc" dataDxfId="408"/>
    <tableColumn id="22" xr3:uid="{21FDAC1C-6A38-4142-A1D1-31FE1618DCA2}" name="nfl" dataDxfId="407"/>
    <tableColumn id="23" xr3:uid="{6B7AE850-F71C-CB4B-B506-9813F272760B}" name="entry_sector" dataDxfId="406">
      <calculatedColumnFormula>IF(B2="","",_xlfn.XLOOKUP(B2,DB!$A$2:$A$205,DB!$C$2:$C$205,"")&amp;"")</calculatedColumnFormula>
    </tableColumn>
    <tableColumn id="26" xr3:uid="{18664C5A-5ED1-CE4C-BD3C-D87BE3F93E65}" name="Next_Sector" dataDxfId="405">
      <calculatedColumnFormula>IF(B2="","",_xlfn.XLOOKUP(B2,DB!$A$2:$A$205,DB!$E$2:$E$205,""))</calculatedColumnFormula>
    </tableColumn>
    <tableColumn id="27" xr3:uid="{ADA5E46C-1A1B-8E4A-8534-0A537AC746C4}" name="TMA_Fix" dataDxfId="404">
      <calculatedColumnFormula>IF(B2="","",_xlfn.XLOOKUP(B2,DB!$A$2:$A$205,DB!$F$2:$F$205,""))</calculatedColumnFormula>
    </tableColumn>
    <tableColumn id="24" xr3:uid="{FA3519E1-A40F-DF44-BD0A-FC4D18E16047}" name="Adjacent_ACC" dataDxfId="403">
      <calculatedColumnFormula>IF(B2="","",_xlfn.XLOOKUP(B2,DB!$A$2:$A$205,DB!$D$2:$D$205,""))</calculatedColumnFormula>
    </tableColumn>
    <tableColumn id="25" xr3:uid="{2461ABF9-232A-B74F-936D-366A8A66140A}" name="BPN_2" dataDxfId="402">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91162-51A3-3A49-84DC-736D3C769306}" name="Flights_2026_09_303334" displayName="Flights_2026_09_303334" ref="A1:V197" totalsRowShown="0" headerRowDxfId="401">
  <autoFilter ref="A1:V197" xr:uid="{52B886BA-1CE7-AE43-9618-D2EC89FC4617}"/>
  <tableColumns count="22">
    <tableColumn id="1" xr3:uid="{928F93A7-34CA-7440-AD28-56F7BA5BB6DC}" name="callsign" dataDxfId="400"/>
    <tableColumn id="2" xr3:uid="{74EC35B8-DF04-3F4F-B21C-EEA827C2434A}" name="adep" dataDxfId="399"/>
    <tableColumn id="3" xr3:uid="{4853C152-C0AB-C445-9213-753D117492C3}" name="ades" dataDxfId="398"/>
    <tableColumn id="4" xr3:uid="{4F850D00-CD51-FB40-B1EE-E838F672A3A6}" name="aircraft_type" dataDxfId="397"/>
    <tableColumn id="5" xr3:uid="{0780EF02-B61B-5747-BB59-DE85C1118AAD}" name="aircraft_registration" dataDxfId="396"/>
    <tableColumn id="6" xr3:uid="{6433F12F-72B3-D645-BB3A-5DC88FFFA79F}" name="ata" dataDxfId="395"/>
    <tableColumn id="7" xr3:uid="{5A876210-857B-F74E-876C-C32B0EE0F571}" name="arr_runway" dataDxfId="394"/>
    <tableColumn id="8" xr3:uid="{21C3EEE9-F8EB-334C-A01B-2837CD5A6528}" name="route" dataDxfId="393"/>
    <tableColumn id="9" xr3:uid="{A33F80EE-964D-4344-8045-0DD301112ECD}" name="rfl" dataDxfId="392"/>
    <tableColumn id="10" xr3:uid="{11F688E3-1D95-F54D-B6B4-3CC87CF07ABA}" name="flight_rule" dataDxfId="391"/>
    <tableColumn id="11" xr3:uid="{006229A1-E161-2448-90A9-4EFC7CD31033}" name="flight_type" dataDxfId="390"/>
    <tableColumn id="13" xr3:uid="{F5047D43-7747-EE47-ACDD-3A1F993858EA}" name="distance_flown_in_fir" dataDxfId="389"/>
    <tableColumn id="15" xr3:uid="{0081A283-A5AF-DD45-9850-457D98850D16}" name="entry_point" dataDxfId="388"/>
    <tableColumn id="16" xr3:uid="{D24BE98E-6B59-1F4A-83D3-5049D1BB3537}" name="entry_hour" dataDxfId="387"/>
    <tableColumn id="17" xr3:uid="{5F03517E-E82C-9140-8333-770D167ED239}" name="entry_level" dataDxfId="386"/>
    <tableColumn id="21" xr3:uid="{EE10FE9F-CDD1-FD40-BAB5-057514749575}" name="wtc" dataDxfId="385"/>
    <tableColumn id="22" xr3:uid="{EB1578EF-9789-A14A-BADB-3F44484A72F0}" name="nfl" dataDxfId="384"/>
    <tableColumn id="23" xr3:uid="{BA8D95FB-8BB4-D745-AB2A-79F1B4E41472}" name="entry_sector" dataDxfId="383">
      <calculatedColumnFormula>IF(B2="","",_xlfn.XLOOKUP(B2,DB!$A$2:$A$205,DB!$C$2:$C$205,"")&amp;"")</calculatedColumnFormula>
    </tableColumn>
    <tableColumn id="26" xr3:uid="{6F061D57-D4E1-CD40-BBE0-B7F1E1DED38B}" name="Next_Sector" dataDxfId="382">
      <calculatedColumnFormula>IF(B2="","",_xlfn.XLOOKUP(B2,DB!$A$2:$A$205,DB!$E$2:$E$205,""))</calculatedColumnFormula>
    </tableColumn>
    <tableColumn id="27" xr3:uid="{3E473A94-7C03-E147-A422-EE9ED45D2651}" name="TMA_Fix" dataDxfId="381">
      <calculatedColumnFormula>IF(B2="","",_xlfn.XLOOKUP(B2,DB!$A$2:$A$205,DB!$F$2:$F$205,""))</calculatedColumnFormula>
    </tableColumn>
    <tableColumn id="24" xr3:uid="{B8FC2107-4F68-2640-B47A-FC9FEEC1A882}" name="Adjacent_ACC" dataDxfId="380">
      <calculatedColumnFormula>IF(B2="","",_xlfn.XLOOKUP(B2,DB!$A$2:$A$205,DB!$D$2:$D$205,""))</calculatedColumnFormula>
    </tableColumn>
    <tableColumn id="25" xr3:uid="{F6CA52DA-7345-F042-9139-01506BEE20C5}" name="BPN_2" dataDxfId="379">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376A4D8-5195-6A4A-A018-A808A59FD855}" name="Flights_2026_09_3033343536" displayName="Flights_2026_09_3033343536" ref="A1:V197" totalsRowShown="0" headerRowDxfId="378">
  <autoFilter ref="A1:V197" xr:uid="{52B886BA-1CE7-AE43-9618-D2EC89FC4617}"/>
  <tableColumns count="22">
    <tableColumn id="1" xr3:uid="{1E8A2E73-CEBD-9E48-AF7C-5D909868A303}" name="callsign" dataDxfId="377"/>
    <tableColumn id="2" xr3:uid="{A917CD3A-0E16-9943-9F83-242E29BFC8B0}" name="adep" dataDxfId="376"/>
    <tableColumn id="3" xr3:uid="{4970CFE7-89FC-8441-AE8C-600FC5917964}" name="ades" dataDxfId="375"/>
    <tableColumn id="4" xr3:uid="{3AF021AB-242D-9B48-B6CD-2EAC37D615E2}" name="aircraft_type" dataDxfId="374"/>
    <tableColumn id="5" xr3:uid="{242BAFDA-3E49-B04F-91E1-841D5287B9DE}" name="aircraft_registration" dataDxfId="373"/>
    <tableColumn id="6" xr3:uid="{32FA3239-4AA3-AE48-B8B8-62F2E4CE4193}" name="ata" dataDxfId="372"/>
    <tableColumn id="7" xr3:uid="{D053FBBE-E8C6-3D41-BB28-A008A1D3BCBC}" name="arr_runway" dataDxfId="371"/>
    <tableColumn id="8" xr3:uid="{06AD57C1-EA39-1249-92AB-02524938ADD9}" name="route" dataDxfId="370"/>
    <tableColumn id="9" xr3:uid="{00840611-64F3-C244-A61D-4CF3168FB5C9}" name="rfl" dataDxfId="369"/>
    <tableColumn id="10" xr3:uid="{7BE02C7C-6665-4648-B348-44D375C7D2D6}" name="flight_rule" dataDxfId="368"/>
    <tableColumn id="11" xr3:uid="{4CE2E7F7-F7FC-3746-AE96-B44F25E13F42}" name="flight_type" dataDxfId="367"/>
    <tableColumn id="13" xr3:uid="{653CE26F-B5C3-9C45-B36E-E36D54DA73FE}" name="distance_flown_in_fir" dataDxfId="366"/>
    <tableColumn id="15" xr3:uid="{C2820825-073F-2645-A8C5-2FA1B57BFC35}" name="entry_point" dataDxfId="365"/>
    <tableColumn id="16" xr3:uid="{C0010972-EA9B-C241-9312-AFE00966EBC1}" name="entry_hour" dataDxfId="364"/>
    <tableColumn id="17" xr3:uid="{E9DC35F5-B8C6-5844-958C-8B4D729B408F}" name="entry_level" dataDxfId="363"/>
    <tableColumn id="21" xr3:uid="{A5D1492B-C7BB-2E41-BC0C-273277B649C5}" name="wtc" dataDxfId="362"/>
    <tableColumn id="22" xr3:uid="{BFF51C80-55EC-3F4B-9CBD-F9ED26E74481}" name="nfl" dataDxfId="361"/>
    <tableColumn id="23" xr3:uid="{C6B37E08-192D-2E44-BECB-390F6570AC6E}" name="entry_sector" dataDxfId="360">
      <calculatedColumnFormula>IF(B2="","",_xlfn.XLOOKUP(B2,DB!$A$2:$A$205,DB!$C$2:$C$205,"")&amp;"")</calculatedColumnFormula>
    </tableColumn>
    <tableColumn id="26" xr3:uid="{5F8CDD22-66DE-D041-944B-1671E157292E}" name="Next_Sector" dataDxfId="359">
      <calculatedColumnFormula>IF(B2="","",_xlfn.XLOOKUP(B2,DB!$A$2:$A$205,DB!$E$2:$E$205,""))</calculatedColumnFormula>
    </tableColumn>
    <tableColumn id="27" xr3:uid="{151208BB-FEC8-3D4B-88CE-CD3FB3C380DB}" name="TMA_Fix" dataDxfId="358">
      <calculatedColumnFormula>IF(B2="","",_xlfn.XLOOKUP(B2,DB!$A$2:$A$205,DB!$F$2:$F$205,""))</calculatedColumnFormula>
    </tableColumn>
    <tableColumn id="24" xr3:uid="{57D90E6A-24C0-B24C-BE50-120C0A68DE92}" name="Adjacent_ACC" dataDxfId="357">
      <calculatedColumnFormula>IF(B2="","",_xlfn.XLOOKUP(B2,DB!$A$2:$A$205,DB!$D$2:$D$205,""))</calculatedColumnFormula>
    </tableColumn>
    <tableColumn id="25" xr3:uid="{52A9F5E9-2456-6041-94BE-06F214C45C6B}" name="BPN_2" dataDxfId="356">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4D0039C-CBBE-0F4B-90EB-9E4DBF7711D5}" name="Flights_2026_09_303334353637" displayName="Flights_2026_09_303334353637" ref="A1:V197" totalsRowShown="0" headerRowDxfId="355">
  <autoFilter ref="A1:V197" xr:uid="{52B886BA-1CE7-AE43-9618-D2EC89FC4617}"/>
  <tableColumns count="22">
    <tableColumn id="1" xr3:uid="{53E551BF-37FA-4341-8A16-F872E6728E4F}" name="callsign" dataDxfId="354"/>
    <tableColumn id="2" xr3:uid="{AA523495-0481-E944-B4F4-C9668BF875BA}" name="adep" dataDxfId="353"/>
    <tableColumn id="3" xr3:uid="{C22283EE-3085-8049-9FB3-C6CAE95DE920}" name="ades" dataDxfId="352"/>
    <tableColumn id="4" xr3:uid="{197DB8EE-C679-8B42-99F7-7A187E0FC0FF}" name="aircraft_type" dataDxfId="351"/>
    <tableColumn id="5" xr3:uid="{5F43FCCE-5C4B-EA43-B56D-6879E78860A1}" name="aircraft_registration" dataDxfId="350"/>
    <tableColumn id="6" xr3:uid="{8D233E87-0C1F-7B49-95F8-2541888D797B}" name="ata" dataDxfId="349"/>
    <tableColumn id="7" xr3:uid="{58B1D4CA-1908-9946-ACC4-C938B3269CA1}" name="arr_runway" dataDxfId="348"/>
    <tableColumn id="8" xr3:uid="{D2D72EDA-0F74-E14E-A5D0-68B15D313DB0}" name="route" dataDxfId="347"/>
    <tableColumn id="9" xr3:uid="{2CAEA9F3-F8C6-0947-9C3E-AEAD57291277}" name="rfl" dataDxfId="346"/>
    <tableColumn id="10" xr3:uid="{740C65C9-F95C-5B4E-9FEA-BF97C25A2AD6}" name="flight_rule" dataDxfId="345"/>
    <tableColumn id="11" xr3:uid="{56785902-CABF-D14A-80CD-F83EE94E5F5F}" name="flight_type" dataDxfId="344"/>
    <tableColumn id="13" xr3:uid="{7033E522-C1E3-7C40-A95F-077FE8DD2D48}" name="distance_flown_in_fir" dataDxfId="343"/>
    <tableColumn id="15" xr3:uid="{BCBF69C5-FCD2-C74D-A1B8-12467581F8AF}" name="entry_point" dataDxfId="342"/>
    <tableColumn id="16" xr3:uid="{06FA0F3C-C21B-E342-BABB-EDED3E2C9796}" name="entry_hour" dataDxfId="341"/>
    <tableColumn id="17" xr3:uid="{A001A076-5C4D-DB45-A2F4-868EE6FA58DD}" name="entry_level" dataDxfId="340"/>
    <tableColumn id="21" xr3:uid="{A7ED8A16-822D-5F4A-B847-74496EE4CE60}" name="wtc" dataDxfId="339"/>
    <tableColumn id="22" xr3:uid="{2E47D052-7A90-3A43-9AEB-2D2E2ED2556E}" name="nfl" dataDxfId="338"/>
    <tableColumn id="23" xr3:uid="{BCCCF03C-4068-D54A-934B-4CC1D6432ED0}" name="entry_sector" dataDxfId="337">
      <calculatedColumnFormula>IF(B2="","",_xlfn.XLOOKUP(B2,DB!$A$2:$A$205,DB!$C$2:$C$205,"")&amp;"")</calculatedColumnFormula>
    </tableColumn>
    <tableColumn id="26" xr3:uid="{40C59EE0-95CB-1845-9C71-4537C5F7B7F8}" name="Next_Sector" dataDxfId="336">
      <calculatedColumnFormula>IF(B2="","",_xlfn.XLOOKUP(B2,DB!$A$2:$A$205,DB!$E$2:$E$205,""))</calculatedColumnFormula>
    </tableColumn>
    <tableColumn id="27" xr3:uid="{38FCF802-5496-A54E-9DD8-8CF9FC42BDFF}" name="TMA_Fix" dataDxfId="335">
      <calculatedColumnFormula>IF(B2="","",_xlfn.XLOOKUP(B2,DB!$A$2:$A$205,DB!$F$2:$F$205,""))</calculatedColumnFormula>
    </tableColumn>
    <tableColumn id="24" xr3:uid="{5B13298E-6387-F44A-B690-EDBDDD38A11D}" name="Adjacent_ACC" dataDxfId="334">
      <calculatedColumnFormula>IF(B2="","",_xlfn.XLOOKUP(B2,DB!$A$2:$A$205,DB!$D$2:$D$205,""))</calculatedColumnFormula>
    </tableColumn>
    <tableColumn id="25" xr3:uid="{49C03C75-C953-8642-89DA-58461FCA9DE3}" name="BPN_2" dataDxfId="333">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9FC66BF-7B7C-D54D-8AC0-AEAA79821790}" name="Flights_2026_09_3033343536373" displayName="Flights_2026_09_3033343536373" ref="A1:V197" totalsRowShown="0" headerRowDxfId="332">
  <autoFilter ref="A1:V197" xr:uid="{52B886BA-1CE7-AE43-9618-D2EC89FC4617}"/>
  <tableColumns count="22">
    <tableColumn id="1" xr3:uid="{1BE3F50F-F400-1449-BF41-1DE5928B6E1B}" name="callsign" dataDxfId="331"/>
    <tableColumn id="2" xr3:uid="{5BA4A7BA-FD72-3743-8FEA-C1A11BEA0BF5}" name="adep" dataDxfId="330"/>
    <tableColumn id="3" xr3:uid="{A3E71B9D-83EF-FD46-BFDF-BA7CD2515653}" name="ades" dataDxfId="329"/>
    <tableColumn id="4" xr3:uid="{E1046A49-D2F3-9D4A-917B-77FA8F2545AF}" name="aircraft_type" dataDxfId="328"/>
    <tableColumn id="5" xr3:uid="{9084827C-8097-A148-A78D-A0764654AC77}" name="aircraft_registration" dataDxfId="327"/>
    <tableColumn id="6" xr3:uid="{DB78661C-40CC-B74B-826A-C044363B683A}" name="ata" dataDxfId="326"/>
    <tableColumn id="7" xr3:uid="{A0847D65-DE8C-8549-8374-F899365AB98E}" name="arr_runway" dataDxfId="325"/>
    <tableColumn id="8" xr3:uid="{51F37FF0-FE1E-294A-9C97-3F1C2F782F11}" name="route" dataDxfId="324"/>
    <tableColumn id="9" xr3:uid="{D5EA188E-200F-7E42-AC01-9615637306A2}" name="rfl" dataDxfId="323"/>
    <tableColumn id="10" xr3:uid="{6C19363D-EB4A-7845-9B57-F81FFEBF7061}" name="flight_rule" dataDxfId="322"/>
    <tableColumn id="11" xr3:uid="{2ECF0E0E-A91B-E441-8EF8-8D62421346E3}" name="flight_type" dataDxfId="321"/>
    <tableColumn id="13" xr3:uid="{1500E91D-5C52-4648-9BE2-5EA042907383}" name="distance_flown_in_fir" dataDxfId="320"/>
    <tableColumn id="15" xr3:uid="{EC5FAB10-2623-D54B-BD48-5357ACE2ADD2}" name="entry_point" dataDxfId="319"/>
    <tableColumn id="16" xr3:uid="{DA09C2B7-F5BE-BE4B-A29D-A7B41354F7E1}" name="entry_hour" dataDxfId="318"/>
    <tableColumn id="17" xr3:uid="{7E959797-D42A-DD45-B5A7-D7D8A5F81103}" name="entry_level" dataDxfId="317"/>
    <tableColumn id="21" xr3:uid="{B61824DA-4E96-264E-B6E7-63251160D0AF}" name="wtc" dataDxfId="316"/>
    <tableColumn id="22" xr3:uid="{9A1D9DD6-6FA3-C140-9C37-8D4C53439667}" name="nfl" dataDxfId="315"/>
    <tableColumn id="23" xr3:uid="{1198CE58-E7FA-564E-8F1F-82755F08997B}" name="entry_sector" dataDxfId="314">
      <calculatedColumnFormula>IF(B2="","",_xlfn.XLOOKUP(B2,DB!$A$2:$A$205,DB!$C$2:$C$205,"")&amp;"")</calculatedColumnFormula>
    </tableColumn>
    <tableColumn id="26" xr3:uid="{59EA1C96-F20B-594F-8F11-F38F371DD669}" name="Next_Sector" dataDxfId="313">
      <calculatedColumnFormula>IF(B2="","",_xlfn.XLOOKUP(B2,DB!$A$2:$A$205,DB!$E$2:$E$205,""))</calculatedColumnFormula>
    </tableColumn>
    <tableColumn id="27" xr3:uid="{8A9FB8A4-E1E5-3542-BCB0-0B6EC6D248AE}" name="TMA_Fix" dataDxfId="312">
      <calculatedColumnFormula>IF(B2="","",_xlfn.XLOOKUP(B2,DB!$A$2:$A$205,DB!$F$2:$F$205,""))</calculatedColumnFormula>
    </tableColumn>
    <tableColumn id="24" xr3:uid="{9660B3F4-37B0-3D40-823F-2ED99DD42E35}" name="Adjacent_ACC" dataDxfId="311">
      <calculatedColumnFormula>IF(B2="","",_xlfn.XLOOKUP(B2,DB!$A$2:$A$205,DB!$D$2:$D$205,""))</calculatedColumnFormula>
    </tableColumn>
    <tableColumn id="25" xr3:uid="{ADBF87D9-0D27-2F41-A79C-10F4431012B3}" name="BPN_2" dataDxfId="310">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EBB7C62-A931-1343-AF34-0EDA62FBEDF8}" name="Flights_2026_09_30333435363734" displayName="Flights_2026_09_30333435363734" ref="A1:V197" totalsRowShown="0" headerRowDxfId="309">
  <autoFilter ref="A1:V197" xr:uid="{52B886BA-1CE7-AE43-9618-D2EC89FC4617}"/>
  <tableColumns count="22">
    <tableColumn id="1" xr3:uid="{ED110300-5934-F345-96E2-924A878B5094}" name="callsign" dataDxfId="308"/>
    <tableColumn id="2" xr3:uid="{D58CA814-5C1E-7F4B-97A1-98BD8CF12F28}" name="adep" dataDxfId="307"/>
    <tableColumn id="3" xr3:uid="{C56FF823-32A1-FF4D-A728-93D98F4641CE}" name="ades" dataDxfId="306"/>
    <tableColumn id="4" xr3:uid="{24589478-DA9D-F242-ACFB-72DB0B73D819}" name="aircraft_type" dataDxfId="305"/>
    <tableColumn id="5" xr3:uid="{5B497EEE-EAB4-A04E-B221-529CA1049358}" name="aircraft_registration" dataDxfId="304"/>
    <tableColumn id="6" xr3:uid="{0BDC4C46-53E7-C64D-9CA7-FD21D282678E}" name="ata" dataDxfId="303"/>
    <tableColumn id="7" xr3:uid="{52F78F9A-59A1-6C42-9708-3011BAEB7019}" name="arr_runway" dataDxfId="302"/>
    <tableColumn id="8" xr3:uid="{D7A40256-3F82-4041-9820-F997FE1B38AC}" name="route" dataDxfId="301"/>
    <tableColumn id="9" xr3:uid="{B4397C80-E987-914C-97B3-8641D7892A15}" name="rfl" dataDxfId="300"/>
    <tableColumn id="10" xr3:uid="{858CED0A-61EB-6143-8347-1F286F155665}" name="flight_rule" dataDxfId="299"/>
    <tableColumn id="11" xr3:uid="{0D99DDD1-15E0-9A4B-B9CF-787EAF7B6242}" name="flight_type" dataDxfId="298"/>
    <tableColumn id="13" xr3:uid="{6F240744-F0DC-8D41-B044-28657973DE04}" name="distance_flown_in_fir" dataDxfId="297"/>
    <tableColumn id="15" xr3:uid="{7C518ADC-5F0C-1241-9B0C-0D6EC47677ED}" name="entry_point" dataDxfId="296"/>
    <tableColumn id="16" xr3:uid="{7CD28F25-F7F1-F441-9F98-00D2C931678F}" name="entry_hour" dataDxfId="295"/>
    <tableColumn id="17" xr3:uid="{61B44C3B-985F-F440-823B-EBAAD74EC534}" name="entry_level" dataDxfId="294"/>
    <tableColumn id="21" xr3:uid="{050467DB-CD1E-6C45-97AC-EFEB88070D59}" name="wtc" dataDxfId="293"/>
    <tableColumn id="22" xr3:uid="{A90421B3-8638-0A4B-8DCD-334DC55878F7}" name="nfl" dataDxfId="292"/>
    <tableColumn id="23" xr3:uid="{B2820FA8-E656-A84C-A6C4-0C47109D56C6}" name="entry_sector" dataDxfId="291">
      <calculatedColumnFormula>IF(B2="","",_xlfn.XLOOKUP(B2,DB!$A$2:$A$205,DB!$C$2:$C$205,"")&amp;"")</calculatedColumnFormula>
    </tableColumn>
    <tableColumn id="26" xr3:uid="{C3909453-034F-1443-A85B-EC70BBFA9930}" name="Next_Sector" dataDxfId="290">
      <calculatedColumnFormula>IF(B2="","",_xlfn.XLOOKUP(B2,DB!$A$2:$A$205,DB!$E$2:$E$205,""))</calculatedColumnFormula>
    </tableColumn>
    <tableColumn id="27" xr3:uid="{5C92477A-22CB-9D4F-A4A1-2B42361ADD05}" name="TMA_Fix" dataDxfId="289">
      <calculatedColumnFormula>IF(B2="","",_xlfn.XLOOKUP(B2,DB!$A$2:$A$205,DB!$F$2:$F$205,""))</calculatedColumnFormula>
    </tableColumn>
    <tableColumn id="24" xr3:uid="{7E1871EF-5B73-9644-8F0A-0570FFC2EE8D}" name="Adjacent_ACC" dataDxfId="288">
      <calculatedColumnFormula>IF(B2="","",_xlfn.XLOOKUP(B2,DB!$A$2:$A$205,DB!$D$2:$D$205,""))</calculatedColumnFormula>
    </tableColumn>
    <tableColumn id="25" xr3:uid="{2CA703FC-CC3F-AD45-AA9B-6C858E86AF38}" name="BPN_2" dataDxfId="287">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D27F99-E98A-EB45-82C5-0A36B9D38AE7}" name="Flights_2026_09_303334353637345" displayName="Flights_2026_09_303334353637345" ref="A1:V197" totalsRowShown="0" headerRowDxfId="286">
  <autoFilter ref="A1:V197" xr:uid="{52B886BA-1CE7-AE43-9618-D2EC89FC4617}"/>
  <tableColumns count="22">
    <tableColumn id="1" xr3:uid="{2083630E-D112-594C-9E66-C5C2FFA75F93}" name="callsign" dataDxfId="285"/>
    <tableColumn id="2" xr3:uid="{9592384F-D336-A94B-B91E-44E513695A0A}" name="adep" dataDxfId="284"/>
    <tableColumn id="3" xr3:uid="{21B8A4EC-02A1-9345-A286-E1EC36AC8DBB}" name="ades" dataDxfId="283"/>
    <tableColumn id="4" xr3:uid="{04C221F1-73B0-DF44-935E-A5A7ACDEDEAE}" name="aircraft_type" dataDxfId="282"/>
    <tableColumn id="5" xr3:uid="{DCD0E6A5-027F-934D-9F22-A9AE7056B023}" name="aircraft_registration" dataDxfId="281"/>
    <tableColumn id="6" xr3:uid="{6C248B39-AF3E-8B48-A477-C3D0E2CC3BBB}" name="ata" dataDxfId="280"/>
    <tableColumn id="7" xr3:uid="{D4DEF0E0-332A-AC43-B736-C0969BBB57E8}" name="arr_runway" dataDxfId="279"/>
    <tableColumn id="8" xr3:uid="{58FC73C7-E59A-D040-A8BA-AF6CA95C8519}" name="route" dataDxfId="278"/>
    <tableColumn id="9" xr3:uid="{DE1A5CFC-76AB-9F43-908B-CF8D230DFEE6}" name="rfl" dataDxfId="277"/>
    <tableColumn id="10" xr3:uid="{3E919E6C-9498-FC44-984D-C8EBF772B949}" name="flight_rule" dataDxfId="276"/>
    <tableColumn id="11" xr3:uid="{3AD70B9A-999A-3E4D-AC93-8729A950321E}" name="flight_type" dataDxfId="275"/>
    <tableColumn id="13" xr3:uid="{A633434C-EAD9-F84D-AC9D-9F4F9887207C}" name="distance_flown_in_fir" dataDxfId="274"/>
    <tableColumn id="15" xr3:uid="{BBD3A366-AE75-544A-B362-100EB843F103}" name="entry_point" dataDxfId="273"/>
    <tableColumn id="16" xr3:uid="{91708B50-8DD7-0F42-80FB-88409E7D3287}" name="entry_hour" dataDxfId="272"/>
    <tableColumn id="17" xr3:uid="{305658EE-3372-3245-9E1D-FC6D25F077C6}" name="entry_level" dataDxfId="271"/>
    <tableColumn id="21" xr3:uid="{E5314F97-FE26-8748-B061-17A438429439}" name="wtc" dataDxfId="270"/>
    <tableColumn id="22" xr3:uid="{2ED437A7-BE74-D648-84FD-15256D4915DF}" name="nfl" dataDxfId="269"/>
    <tableColumn id="23" xr3:uid="{47CE183E-7B7D-1946-A707-63916905DF1F}" name="entry_sector" dataDxfId="268">
      <calculatedColumnFormula>IF(B2="","",_xlfn.XLOOKUP(B2,DB!$A$2:$A$205,DB!$C$2:$C$205,"")&amp;"")</calculatedColumnFormula>
    </tableColumn>
    <tableColumn id="26" xr3:uid="{8A1656CC-84E1-1343-84BF-0BF21E2A98D4}" name="Next_Sector" dataDxfId="267">
      <calculatedColumnFormula>IF(B2="","",_xlfn.XLOOKUP(B2,DB!$A$2:$A$205,DB!$E$2:$E$205,""))</calculatedColumnFormula>
    </tableColumn>
    <tableColumn id="27" xr3:uid="{16F89A78-08F4-E443-90A4-FD1346A595FA}" name="TMA_Fix" dataDxfId="266">
      <calculatedColumnFormula>IF(B2="","",_xlfn.XLOOKUP(B2,DB!$A$2:$A$205,DB!$F$2:$F$205,""))</calculatedColumnFormula>
    </tableColumn>
    <tableColumn id="24" xr3:uid="{F845AE7D-7C55-564B-B8BB-BB0A61F9D91A}" name="Adjacent_ACC" dataDxfId="265">
      <calculatedColumnFormula>IF(B2="","",_xlfn.XLOOKUP(B2,DB!$A$2:$A$205,DB!$D$2:$D$205,""))</calculatedColumnFormula>
    </tableColumn>
    <tableColumn id="25" xr3:uid="{584DE24E-5744-EE4E-B958-DD6B4ADBE20F}" name="BPN_2" dataDxfId="264">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B375BE2-554F-5B47-A4F8-E1BF75014C0F}" name="Flights_2026_09_3033343536373456" displayName="Flights_2026_09_3033343536373456" ref="A1:V198" totalsRowShown="0" headerRowDxfId="263">
  <autoFilter ref="A1:V198" xr:uid="{52B886BA-1CE7-AE43-9618-D2EC89FC4617}"/>
  <tableColumns count="22">
    <tableColumn id="1" xr3:uid="{D0B6A806-E613-E940-B18F-47992BE97E89}" name="callsign" dataDxfId="262"/>
    <tableColumn id="2" xr3:uid="{7C6769FD-DC4B-1541-8C65-DE72E4A07CBC}" name="adep" dataDxfId="261"/>
    <tableColumn id="3" xr3:uid="{1E036424-D467-0C4A-942E-4978A65B36B3}" name="ades" dataDxfId="260"/>
    <tableColumn id="4" xr3:uid="{619AA35F-3C10-F646-86D4-7DC19D700FB2}" name="aircraft_type" dataDxfId="259"/>
    <tableColumn id="5" xr3:uid="{C33AF560-87F7-9647-845C-C8D6009732CB}" name="aircraft_registration" dataDxfId="258"/>
    <tableColumn id="6" xr3:uid="{BA153464-EA2B-D747-9E0C-9A324FDF215F}" name="ata" dataDxfId="257"/>
    <tableColumn id="7" xr3:uid="{EB75B30C-E746-944E-A05E-DAAFF5DAC2BF}" name="arr_runway" dataDxfId="256"/>
    <tableColumn id="8" xr3:uid="{FA863C51-DD71-A846-B667-4C58245330AA}" name="route" dataDxfId="255"/>
    <tableColumn id="9" xr3:uid="{D990B06F-875A-3643-A5B3-47D2C73823CE}" name="rfl" dataDxfId="254"/>
    <tableColumn id="10" xr3:uid="{3FDC535D-8DB8-E845-BEAB-A2A68FEA6F72}" name="flight_rule" dataDxfId="253"/>
    <tableColumn id="11" xr3:uid="{8B73F927-C2DD-F04A-AD4B-3AF646D71A77}" name="flight_type" dataDxfId="252"/>
    <tableColumn id="13" xr3:uid="{67C808F3-E8DA-6C4D-96C5-863EA5F80892}" name="distance_flown_in_fir" dataDxfId="251"/>
    <tableColumn id="15" xr3:uid="{FBDB5BA6-4BC3-B84D-AF93-FA4A788BA5C1}" name="entry_point" dataDxfId="250"/>
    <tableColumn id="16" xr3:uid="{FAAE9938-AAC3-2247-A79E-2C21EE61186E}" name="entry_hour" dataDxfId="249"/>
    <tableColumn id="17" xr3:uid="{97B6195D-5F9F-6443-A435-0D1439E23A0C}" name="entry_level" dataDxfId="248"/>
    <tableColumn id="21" xr3:uid="{76A6DC11-AB3A-7E49-AC36-8666FA5E85AE}" name="wtc" dataDxfId="247"/>
    <tableColumn id="22" xr3:uid="{F109956F-FBB8-B64A-9180-F08EF93C33BB}" name="nfl" dataDxfId="246"/>
    <tableColumn id="23" xr3:uid="{0820950D-907D-C449-9484-55EB7A79913C}" name="entry_sector" dataDxfId="245">
      <calculatedColumnFormula>IF(B2="","",_xlfn.XLOOKUP(B2,DB!$A$2:$A$205,DB!$C$2:$C$205,"")&amp;"")</calculatedColumnFormula>
    </tableColumn>
    <tableColumn id="26" xr3:uid="{5FC9084D-D4BE-5D43-9E97-C3EC73C9EA8E}" name="Next_Sector" dataDxfId="244">
      <calculatedColumnFormula>IF(B2="","",_xlfn.XLOOKUP(B2,DB!$A$2:$A$205,DB!$E$2:$E$205,""))</calculatedColumnFormula>
    </tableColumn>
    <tableColumn id="27" xr3:uid="{EF5C0399-329D-8F48-A6A0-6CF4853154EA}" name="TMA_Fix" dataDxfId="243">
      <calculatedColumnFormula>IF(B2="","",_xlfn.XLOOKUP(B2,DB!$A$2:$A$205,DB!$F$2:$F$205,""))</calculatedColumnFormula>
    </tableColumn>
    <tableColumn id="24" xr3:uid="{5139E6F5-8242-3A4A-9A6F-E808806E34FE}" name="Adjacent_ACC" dataDxfId="242">
      <calculatedColumnFormula>IF(B2="","",_xlfn.XLOOKUP(B2,DB!$A$2:$A$205,DB!$D$2:$D$205,""))</calculatedColumnFormula>
    </tableColumn>
    <tableColumn id="25" xr3:uid="{67CC11FA-5662-7E4C-AC07-41A976CE3CB9}" name="BPN_2" dataDxfId="241">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5E9AFD-B9B3-0140-841B-8526D2FC2794}" name="Flights_2026_09_30333435363734567" displayName="Flights_2026_09_30333435363734567" ref="A1:V207" totalsRowShown="0" headerRowDxfId="240">
  <autoFilter ref="A1:V207" xr:uid="{52B886BA-1CE7-AE43-9618-D2EC89FC4617}"/>
  <tableColumns count="22">
    <tableColumn id="1" xr3:uid="{778BF639-5EEC-7441-B573-510B8AE5675C}" name="callsign" dataDxfId="239"/>
    <tableColumn id="2" xr3:uid="{3DEFB3EC-2D90-4840-BDAC-6D3EC54D90CC}" name="adep" dataDxfId="238"/>
    <tableColumn id="3" xr3:uid="{B59598A4-39C9-174B-9CBC-3AE2B4B629FE}" name="ades" dataDxfId="237"/>
    <tableColumn id="4" xr3:uid="{DD871B88-060F-1142-B4B1-7FA302E1545C}" name="aircraft_type" dataDxfId="236"/>
    <tableColumn id="5" xr3:uid="{DCA5912E-EB0E-5140-B554-0E29D7723EC7}" name="aircraft_registration" dataDxfId="235"/>
    <tableColumn id="6" xr3:uid="{2DF47E85-D9D4-1B42-97FA-4414779E37A1}" name="ata" dataDxfId="234"/>
    <tableColumn id="7" xr3:uid="{7EA98BAA-0E6F-5D4D-A34B-0E9206D3423A}" name="arr_runway" dataDxfId="233"/>
    <tableColumn id="8" xr3:uid="{03C99236-36A8-E144-8DAA-35F8E4CA1A11}" name="route" dataDxfId="232"/>
    <tableColumn id="9" xr3:uid="{567389A8-69AF-394F-B8CD-FA300C69C0E8}" name="rfl" dataDxfId="231"/>
    <tableColumn id="10" xr3:uid="{DC753E7A-5A6D-C14D-8F79-77AA3F08C899}" name="flight_rule" dataDxfId="230"/>
    <tableColumn id="11" xr3:uid="{D3CDEA74-3F8A-D241-84EF-AF97D4FABE1C}" name="flight_type" dataDxfId="229"/>
    <tableColumn id="13" xr3:uid="{AED6B397-E21B-5740-820E-E80A749AAB32}" name="distance_flown_in_fir" dataDxfId="228"/>
    <tableColumn id="15" xr3:uid="{16050E55-CCDC-E24D-BEDE-10A26764DD20}" name="entry_point" dataDxfId="227"/>
    <tableColumn id="16" xr3:uid="{09C71747-699A-1A4A-A0AD-E4535F9FADB5}" name="entry_hour" dataDxfId="226"/>
    <tableColumn id="17" xr3:uid="{6CC414FB-43BE-C949-BE62-F69B57A0F451}" name="entry_level" dataDxfId="225"/>
    <tableColumn id="21" xr3:uid="{94847E7A-1941-744C-8770-0780C09EEB4D}" name="wtc" dataDxfId="224"/>
    <tableColumn id="22" xr3:uid="{5B3BDD99-A0E5-1A43-A63B-6C76D526E652}" name="nfl" dataDxfId="223"/>
    <tableColumn id="23" xr3:uid="{405E75EE-7CCE-DE42-8E9B-81BFA92E5249}" name="entry_sector" dataDxfId="222">
      <calculatedColumnFormula>IF(B2="","",_xlfn.XLOOKUP(B2,DB!$A$2:$A$205,DB!$C$2:$C$205,"")&amp;"")</calculatedColumnFormula>
    </tableColumn>
    <tableColumn id="26" xr3:uid="{5AF21777-B71E-D840-8E33-514BBA53FF01}" name="Next_Sector" dataDxfId="221">
      <calculatedColumnFormula>IF(B2="","",_xlfn.XLOOKUP(B2,DB!$A$2:$A$205,DB!$E$2:$E$205,""))</calculatedColumnFormula>
    </tableColumn>
    <tableColumn id="27" xr3:uid="{41049523-F5AB-FC4E-AAF4-355DCC83DEEC}" name="TMA_Fix" dataDxfId="220">
      <calculatedColumnFormula>IF(B2="","",_xlfn.XLOOKUP(B2,DB!$A$2:$A$205,DB!$F$2:$F$205,""))</calculatedColumnFormula>
    </tableColumn>
    <tableColumn id="24" xr3:uid="{9B1ED23B-DE2F-4A43-84B8-5430C4021501}" name="Adjacent_ACC" dataDxfId="219">
      <calculatedColumnFormula>IF(B2="","",_xlfn.XLOOKUP(B2,DB!$A$2:$A$205,DB!$D$2:$D$205,""))</calculatedColumnFormula>
    </tableColumn>
    <tableColumn id="25" xr3:uid="{3FF963D6-B1C4-AA43-9793-5910A7D80C11}" name="BPN_2" dataDxfId="218">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8A48171-1934-8B46-A435-FD00989925C5}" name="Flights_2026_09_303334353637345678" displayName="Flights_2026_09_303334353637345678" ref="A1:V221" totalsRowShown="0" headerRowDxfId="217">
  <autoFilter ref="A1:V221" xr:uid="{52B886BA-1CE7-AE43-9618-D2EC89FC4617}"/>
  <tableColumns count="22">
    <tableColumn id="1" xr3:uid="{D764E32C-90BD-9F4A-9D41-E5E776F5C71A}" name="callsign" dataDxfId="216"/>
    <tableColumn id="2" xr3:uid="{6E3153DA-CD28-C949-A1E1-F5B6802DCF54}" name="adep" dataDxfId="215"/>
    <tableColumn id="3" xr3:uid="{63534F57-71D2-8D4B-BA95-582D3DFDDCA7}" name="ades" dataDxfId="214"/>
    <tableColumn id="4" xr3:uid="{56E33B38-4B8E-DF40-B35A-D60433EB7533}" name="aircraft_type" dataDxfId="213"/>
    <tableColumn id="5" xr3:uid="{2B2FF388-7716-5C4A-8E45-81A336D7FF1C}" name="aircraft_registration" dataDxfId="212"/>
    <tableColumn id="6" xr3:uid="{97FC0890-1B81-B042-9F82-9C13BB03C450}" name="ata" dataDxfId="211"/>
    <tableColumn id="7" xr3:uid="{C8FC4DDF-0AE3-6843-A8F3-4ABABE5ED798}" name="arr_runway" dataDxfId="210"/>
    <tableColumn id="8" xr3:uid="{6C323144-00C1-1644-982B-D6A85D1D05B2}" name="route" dataDxfId="209"/>
    <tableColumn id="9" xr3:uid="{694F7D92-3E66-C342-AAD1-8A77A64A691B}" name="rfl" dataDxfId="208"/>
    <tableColumn id="10" xr3:uid="{B24983D5-4412-5E40-8B32-32DADFB40670}" name="flight_rule" dataDxfId="207"/>
    <tableColumn id="11" xr3:uid="{3DAFE740-3857-934A-AD95-E18D3D8D91BC}" name="flight_type" dataDxfId="206"/>
    <tableColumn id="13" xr3:uid="{F9D1B7A2-D747-8A42-BC66-86E827984B3D}" name="distance_flown_in_fir" dataDxfId="205"/>
    <tableColumn id="15" xr3:uid="{F542D68D-826C-9C43-BBF7-42415C90573D}" name="entry_point" dataDxfId="204"/>
    <tableColumn id="16" xr3:uid="{A3E75B3D-BC81-C144-BEEF-5D09B6D85EA1}" name="entry_hour" dataDxfId="203"/>
    <tableColumn id="17" xr3:uid="{59F101FB-8EA9-6549-870D-D07D2BB9B5F0}" name="entry_level" dataDxfId="202"/>
    <tableColumn id="21" xr3:uid="{D921FD10-3C29-4F45-BCDE-DA7508F7120C}" name="wtc" dataDxfId="201"/>
    <tableColumn id="22" xr3:uid="{13E11BD6-A518-6543-8345-FF513D44FB68}" name="nfl" dataDxfId="200"/>
    <tableColumn id="23" xr3:uid="{7D4D67FC-DF34-8644-96B0-EF00A97EC56B}" name="entry_sector" dataDxfId="199">
      <calculatedColumnFormula>IF(B2="","",_xlfn.XLOOKUP(B2,DB!$A$2:$A$205,DB!$C$2:$C$205,"")&amp;"")</calculatedColumnFormula>
    </tableColumn>
    <tableColumn id="26" xr3:uid="{B5F843B3-2FCC-1A45-9422-A23EFC00B414}" name="Next_Sector" dataDxfId="198">
      <calculatedColumnFormula>IF(B2="","",_xlfn.XLOOKUP(B2,DB!$A$2:$A$205,DB!$E$2:$E$205,""))</calculatedColumnFormula>
    </tableColumn>
    <tableColumn id="27" xr3:uid="{DF275145-D129-E446-B961-5A6BDDDE856E}" name="TMA_Fix" dataDxfId="197">
      <calculatedColumnFormula>IF(B2="","",_xlfn.XLOOKUP(B2,DB!$A$2:$A$205,DB!$F$2:$F$205,""))</calculatedColumnFormula>
    </tableColumn>
    <tableColumn id="24" xr3:uid="{D251D1B3-E859-6B4B-9B7B-9DAAA4139ECA}" name="Adjacent_ACC" dataDxfId="196">
      <calculatedColumnFormula>IF(B2="","",_xlfn.XLOOKUP(B2,DB!$A$2:$A$205,DB!$D$2:$D$205,""))</calculatedColumnFormula>
    </tableColumn>
    <tableColumn id="25" xr3:uid="{4309D3D9-E1F7-D547-ADD1-F796686048D4}" name="BPN_2" dataDxfId="195">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9058E38-3D3D-B14D-8629-585EBDDC6E52}" name="Flights_2026_09_3033343536373456789" displayName="Flights_2026_09_3033343536373456789" ref="A1:V198" totalsRowShown="0" headerRowDxfId="447">
  <autoFilter ref="A1:V198" xr:uid="{52B886BA-1CE7-AE43-9618-D2EC89FC4617}"/>
  <tableColumns count="22">
    <tableColumn id="1" xr3:uid="{B6D5CC70-EC41-9F4A-8000-3B4DCE172CBE}" name="callsign" dataDxfId="446"/>
    <tableColumn id="2" xr3:uid="{910AC2CC-38AE-5641-99D6-1D60798A0B42}" name="adep" dataDxfId="445"/>
    <tableColumn id="3" xr3:uid="{E4F16E29-151E-B14C-830E-C70AB70F1B47}" name="ades" dataDxfId="444"/>
    <tableColumn id="4" xr3:uid="{25655E87-13F1-8144-9381-9909896ED491}" name="aircraft_type" dataDxfId="443"/>
    <tableColumn id="5" xr3:uid="{1301730C-7443-7748-A397-0DA2BE4686E0}" name="aircraft_registration" dataDxfId="442"/>
    <tableColumn id="6" xr3:uid="{FEF43D02-E447-BE42-BE01-86C03F1FAE7B}" name="ata" dataDxfId="441"/>
    <tableColumn id="7" xr3:uid="{3D74F7EB-EC4D-9043-B0A3-FE854A1B38A4}" name="arr_runway" dataDxfId="440"/>
    <tableColumn id="8" xr3:uid="{8DE19FA4-AE31-0E4B-8DD7-93B7A22706B5}" name="route" dataDxfId="439"/>
    <tableColumn id="9" xr3:uid="{DFB0B20A-F279-D54A-8904-5702F55FA124}" name="rfl" dataDxfId="438"/>
    <tableColumn id="10" xr3:uid="{1B639F0D-F1DB-6042-96EA-911101D33013}" name="flight_rule" dataDxfId="437"/>
    <tableColumn id="11" xr3:uid="{32A977D6-C723-E046-9176-63AF372077CB}" name="flight_type" dataDxfId="436"/>
    <tableColumn id="13" xr3:uid="{4442D06A-BF63-6942-BA45-2C6324676C41}" name="distance_flown_in_fir" dataDxfId="435"/>
    <tableColumn id="15" xr3:uid="{E4FE97D5-FB48-444A-A33E-5189AC4617C4}" name="entry_point" dataDxfId="434"/>
    <tableColumn id="16" xr3:uid="{62AF5F0E-E864-FB46-A603-39D130F0F4EA}" name="entry_hour" dataDxfId="433"/>
    <tableColumn id="17" xr3:uid="{E9E90621-B884-E547-AB17-05B1DC388D75}" name="entry_level" dataDxfId="432"/>
    <tableColumn id="21" xr3:uid="{8547D2F3-11F6-C144-9BDF-A3CB10BC59A2}" name="wtc" dataDxfId="431"/>
    <tableColumn id="22" xr3:uid="{B43DEDBA-3EFD-254E-A963-85C855015C85}" name="nfl" dataDxfId="430"/>
    <tableColumn id="23" xr3:uid="{712D1399-BEDB-1540-BB26-BD37FAC9378B}" name="entry_sector" dataDxfId="429">
      <calculatedColumnFormula>IF(B2="","",_xlfn.XLOOKUP(B2,DB!$A$2:$A$205,DB!$C$2:$C$205,"")&amp;"")</calculatedColumnFormula>
    </tableColumn>
    <tableColumn id="26" xr3:uid="{45128609-6493-F74F-9AF9-141530893C27}" name="Next_Sector" dataDxfId="428">
      <calculatedColumnFormula>IF(B2="","",_xlfn.XLOOKUP(B2,DB!$A$2:$A$205,DB!$E$2:$E$205,""))</calculatedColumnFormula>
    </tableColumn>
    <tableColumn id="27" xr3:uid="{7B5DE4C8-A5EF-3440-B095-97EE4289F73F}" name="TMA_Fix" dataDxfId="427">
      <calculatedColumnFormula>IF(B2="","",_xlfn.XLOOKUP(B2,DB!$A$2:$A$205,DB!$F$2:$F$205,""))</calculatedColumnFormula>
    </tableColumn>
    <tableColumn id="24" xr3:uid="{1A9D026A-29DF-4543-87AC-D24529EF812D}" name="Adjacent_ACC" dataDxfId="426">
      <calculatedColumnFormula>IF(B2="","",_xlfn.XLOOKUP(B2,DB!$A$2:$A$205,DB!$D$2:$D$205,""))</calculatedColumnFormula>
    </tableColumn>
    <tableColumn id="25" xr3:uid="{FA58E924-39A9-B84A-AB6A-00FBA9B9EC3B}" name="BPN_2" dataDxfId="425">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484D23C-4EEB-EA44-A2A0-4C768C3241E3}" name="Flights_2026_09_303334353637345678910" displayName="Flights_2026_09_303334353637345678910" ref="A1:V199" totalsRowShown="0" headerRowDxfId="194">
  <autoFilter ref="A1:V199" xr:uid="{52B886BA-1CE7-AE43-9618-D2EC89FC4617}"/>
  <tableColumns count="22">
    <tableColumn id="1" xr3:uid="{A530DDE8-23FC-D344-AB94-E54424D46E31}" name="callsign" dataDxfId="193"/>
    <tableColumn id="2" xr3:uid="{D2B53498-4BCD-EE4D-BFEC-1282347B39D7}" name="adep" dataDxfId="192"/>
    <tableColumn id="3" xr3:uid="{84E1B713-973F-1248-84EE-4F1628DDFD87}" name="ades" dataDxfId="191"/>
    <tableColumn id="4" xr3:uid="{26BD5984-0CBE-EC4A-A2BE-766EBFA653E7}" name="aircraft_type" dataDxfId="190"/>
    <tableColumn id="5" xr3:uid="{9CAD461F-134B-C747-AE1B-E50D3C5F2936}" name="aircraft_registration" dataDxfId="189"/>
    <tableColumn id="6" xr3:uid="{1FD57262-290E-F941-8536-A925DA1F4690}" name="ata" dataDxfId="1"/>
    <tableColumn id="7" xr3:uid="{AC29CDD9-E02C-E14C-895A-A7B8F499F130}" name="arr_runway" dataDxfId="188"/>
    <tableColumn id="8" xr3:uid="{CBFC41FD-BE1A-9C47-AF95-F326AD5EA8DA}" name="route" dataDxfId="187"/>
    <tableColumn id="9" xr3:uid="{EBC8C106-B023-0E4F-8C45-BC6799A7FFA5}" name="rfl" dataDxfId="186"/>
    <tableColumn id="10" xr3:uid="{58826665-4DB4-AC45-8CF5-7C702B1ED9AA}" name="flight_rule" dataDxfId="185"/>
    <tableColumn id="11" xr3:uid="{CFB8FBD4-693D-0D44-8B24-420DCF667149}" name="flight_type" dataDxfId="184"/>
    <tableColumn id="13" xr3:uid="{718EC1FF-5EF6-1E40-9335-9D8C35A4F975}" name="distance_flown_in_fir" dataDxfId="183"/>
    <tableColumn id="15" xr3:uid="{0F9A5C28-D07A-D14B-97BD-2CC36E0F8FAB}" name="entry_point" dataDxfId="182"/>
    <tableColumn id="16" xr3:uid="{41E2CD64-1F98-F94C-8911-00FB543FBABA}" name="entry_hour" dataDxfId="0"/>
    <tableColumn id="17" xr3:uid="{6D86DA11-ED68-EB40-9344-D2ED086D7C2B}" name="entry_level" dataDxfId="181"/>
    <tableColumn id="21" xr3:uid="{966CD3E1-D2EC-2147-9DC5-FF6E2A0EA3A5}" name="wtc" dataDxfId="180"/>
    <tableColumn id="22" xr3:uid="{31170283-618D-644A-A1A0-947BA2479593}" name="nfl" dataDxfId="179"/>
    <tableColumn id="23" xr3:uid="{562ECBB0-3B28-9D42-9833-CB6C9FC882C3}" name="entry_sector" dataDxfId="178">
      <calculatedColumnFormula>IF(B2="","",_xlfn.XLOOKUP(B2,DB!$A$2:$A$205,DB!$C$2:$C$205,"")&amp;"")</calculatedColumnFormula>
    </tableColumn>
    <tableColumn id="26" xr3:uid="{A4937E3A-7E56-7846-80B7-9B8F5F4E5AFA}" name="Next_Sector" dataDxfId="177">
      <calculatedColumnFormula>IF(B2="","",_xlfn.XLOOKUP(B2,DB!$A$2:$A$205,DB!$E$2:$E$205,""))</calculatedColumnFormula>
    </tableColumn>
    <tableColumn id="27" xr3:uid="{2E0BB5D0-A480-854D-9EE1-996A61A13F34}" name="TMA_Fix" dataDxfId="176">
      <calculatedColumnFormula>IF(B2="","",_xlfn.XLOOKUP(B2,DB!$A$2:$A$205,DB!$F$2:$F$205,""))</calculatedColumnFormula>
    </tableColumn>
    <tableColumn id="24" xr3:uid="{F6EA932A-B884-DC4E-9CC5-D977C9621F38}" name="Adjacent_ACC" dataDxfId="175">
      <calculatedColumnFormula>IF(B2="","",_xlfn.XLOOKUP(B2,DB!$A$2:$A$205,DB!$D$2:$D$205,""))</calculatedColumnFormula>
    </tableColumn>
    <tableColumn id="25" xr3:uid="{E76EFF47-7F8A-F843-8651-0B3EEF67A8CB}" name="BPN_2" dataDxfId="174">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D29E94-FDD4-F54B-981F-5EB78BD1252F}" name="Flights_2026_09_30333435363734567891011" displayName="Flights_2026_09_30333435363734567891011" ref="A1:V198" totalsRowShown="0" headerRowDxfId="173">
  <autoFilter ref="A1:V198" xr:uid="{52B886BA-1CE7-AE43-9618-D2EC89FC4617}"/>
  <tableColumns count="22">
    <tableColumn id="1" xr3:uid="{C34585F2-BBE3-9744-AE8F-322C1619572D}" name="callsign" dataDxfId="172"/>
    <tableColumn id="2" xr3:uid="{9C007809-84F1-674A-8295-D47C05C7B3D7}" name="adep" dataDxfId="171"/>
    <tableColumn id="3" xr3:uid="{3B7EBD70-EA14-C34D-BCBE-167762ED621D}" name="ades" dataDxfId="170"/>
    <tableColumn id="4" xr3:uid="{E9EBE7AA-D8BD-A849-8F62-37C474A857D7}" name="aircraft_type" dataDxfId="169"/>
    <tableColumn id="5" xr3:uid="{45D8007A-78D2-8648-864F-6D61C4B0DCA0}" name="aircraft_registration" dataDxfId="168"/>
    <tableColumn id="6" xr3:uid="{F0131EB7-7D98-614F-92F9-D02F03D68B3A}" name="ata" dataDxfId="167"/>
    <tableColumn id="7" xr3:uid="{CC21B1B1-3986-0E4A-92A3-5E5936A483FC}" name="arr_runway" dataDxfId="166"/>
    <tableColumn id="8" xr3:uid="{2FD9AF01-C40F-564E-AB19-BCFF490AF4FE}" name="route" dataDxfId="165"/>
    <tableColumn id="9" xr3:uid="{B6DA7880-B209-1B4B-B990-BBE81BF97F45}" name="rfl" dataDxfId="164"/>
    <tableColumn id="10" xr3:uid="{99FF6F66-7096-634F-A87F-B93D2D5DC3A8}" name="flight_rule" dataDxfId="163"/>
    <tableColumn id="11" xr3:uid="{B87E0E9F-E98A-5E42-BAC4-079271162EF4}" name="flight_type" dataDxfId="162"/>
    <tableColumn id="13" xr3:uid="{3688EA44-9AB6-4745-B4C7-68456F62EC35}" name="distance_flown_in_fir" dataDxfId="161"/>
    <tableColumn id="15" xr3:uid="{592FD24A-8083-544A-8AF2-13F832C715A0}" name="entry_point" dataDxfId="160"/>
    <tableColumn id="16" xr3:uid="{E722A0A7-59F7-844A-912D-7C938DB6473F}" name="entry_hour" dataDxfId="159"/>
    <tableColumn id="17" xr3:uid="{1D1A6617-96E3-824B-9454-C028F2FC0F6F}" name="entry_level" dataDxfId="158"/>
    <tableColumn id="21" xr3:uid="{5C1C30FE-C37D-B94C-A146-A1EC478F762E}" name="wtc" dataDxfId="157"/>
    <tableColumn id="22" xr3:uid="{6E752436-4572-BE46-A1C9-4504D1BAE373}" name="nfl" dataDxfId="156"/>
    <tableColumn id="23" xr3:uid="{7C03390F-0BC0-B24A-9B1E-17D6E1539C12}" name="entry_sector" dataDxfId="155">
      <calculatedColumnFormula>IF(B2="","",_xlfn.XLOOKUP(B2,DB!$A$2:$A$205,DB!$C$2:$C$205,"")&amp;"")</calculatedColumnFormula>
    </tableColumn>
    <tableColumn id="26" xr3:uid="{3230DFF3-6F7B-634E-B25C-9680A2E44793}" name="Next_Sector" dataDxfId="154">
      <calculatedColumnFormula>IF(B2="","",_xlfn.XLOOKUP(B2,DB!$A$2:$A$205,DB!$E$2:$E$205,""))</calculatedColumnFormula>
    </tableColumn>
    <tableColumn id="27" xr3:uid="{1AD07DE2-D040-0E4D-984E-BB6A068AA91C}" name="TMA_Fix" dataDxfId="153">
      <calculatedColumnFormula>IF(B2="","",_xlfn.XLOOKUP(B2,DB!$A$2:$A$205,DB!$F$2:$F$205,""))</calculatedColumnFormula>
    </tableColumn>
    <tableColumn id="24" xr3:uid="{B0AC5038-A5C0-CF43-B93F-BA1F67C81628}" name="Adjacent_ACC" dataDxfId="152">
      <calculatedColumnFormula>IF(B2="","",_xlfn.XLOOKUP(B2,DB!$A$2:$A$205,DB!$D$2:$D$205,""))</calculatedColumnFormula>
    </tableColumn>
    <tableColumn id="25" xr3:uid="{A56CAC48-9314-9648-9912-02663E9C7FE5}" name="BPN_2" dataDxfId="151">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BED33C9-F294-2748-8BDE-20256D0958BA}" name="Flights_2026_09_3033343536373456789101112" displayName="Flights_2026_09_3033343536373456789101112" ref="A1:V198" totalsRowShown="0" headerRowDxfId="150">
  <autoFilter ref="A1:V198" xr:uid="{52B886BA-1CE7-AE43-9618-D2EC89FC4617}"/>
  <tableColumns count="22">
    <tableColumn id="1" xr3:uid="{5517D33D-9D00-9948-928A-3EBEF44D445D}" name="callsign" dataDxfId="149"/>
    <tableColumn id="2" xr3:uid="{DC276C35-9DA0-7549-8DFD-84056FCFC8EA}" name="adep" dataDxfId="148"/>
    <tableColumn id="3" xr3:uid="{515820F0-1B54-9E45-AF49-D5B519639B89}" name="ades" dataDxfId="147"/>
    <tableColumn id="4" xr3:uid="{122C658C-DA05-3E4C-95D4-EF17E6C3BC8A}" name="aircraft_type" dataDxfId="146"/>
    <tableColumn id="5" xr3:uid="{E617EAE9-2FE0-F94A-9D0A-FBCC6C1302BA}" name="aircraft_registration" dataDxfId="145"/>
    <tableColumn id="6" xr3:uid="{3EF51FA4-9FD1-9B4F-AB00-3D6A55AE84FA}" name="ata" dataDxfId="144"/>
    <tableColumn id="7" xr3:uid="{461D75DD-2959-D744-996E-20B4CA2E43B3}" name="arr_runway" dataDxfId="143"/>
    <tableColumn id="8" xr3:uid="{ACC236A3-7ED7-6144-8F71-D6B42EFCE1FB}" name="route" dataDxfId="142"/>
    <tableColumn id="9" xr3:uid="{3D4220DD-23F2-D849-8630-A07BA96FB304}" name="rfl" dataDxfId="141"/>
    <tableColumn id="10" xr3:uid="{E348DE3C-8580-6742-98BF-5DF64338E6E1}" name="flight_rule" dataDxfId="140"/>
    <tableColumn id="11" xr3:uid="{753E2CBF-3021-FE4D-9505-5ED45E3659BF}" name="flight_type" dataDxfId="139"/>
    <tableColumn id="13" xr3:uid="{AE5CB6F1-4785-3044-8D50-B93D313ADF5D}" name="distance_flown_in_fir" dataDxfId="138"/>
    <tableColumn id="15" xr3:uid="{6FD2908B-B426-2844-B30B-7127DE52E3E3}" name="entry_point" dataDxfId="137"/>
    <tableColumn id="16" xr3:uid="{D29FFCFA-F5FD-8F4B-979D-70FEFDD7AE54}" name="entry_hour" dataDxfId="136"/>
    <tableColumn id="17" xr3:uid="{553184CB-2CF5-2645-8040-0C36047C65A4}" name="entry_level" dataDxfId="135"/>
    <tableColumn id="21" xr3:uid="{234EDBFC-D60D-984D-A4F8-19D55C677CBC}" name="wtc" dataDxfId="134"/>
    <tableColumn id="22" xr3:uid="{689ED76B-58EB-5244-B6C0-D8BB89422850}" name="nfl" dataDxfId="133"/>
    <tableColumn id="23" xr3:uid="{0B06F8DC-C4C0-7B48-9FAA-8FCDD78E856A}" name="entry_sector" dataDxfId="132">
      <calculatedColumnFormula>IF(B2="","",_xlfn.XLOOKUP(B2,DB!$A$2:$A$205,DB!$C$2:$C$205,"")&amp;"")</calculatedColumnFormula>
    </tableColumn>
    <tableColumn id="26" xr3:uid="{74D4C585-B1B9-F344-8542-44739D291E72}" name="Next_Sector" dataDxfId="131">
      <calculatedColumnFormula>IF(B2="","",_xlfn.XLOOKUP(B2,DB!$A$2:$A$205,DB!$E$2:$E$205,""))</calculatedColumnFormula>
    </tableColumn>
    <tableColumn id="27" xr3:uid="{D0CA66AD-C173-D44B-B1A4-9956D52B41C1}" name="TMA_Fix" dataDxfId="130">
      <calculatedColumnFormula>IF(B2="","",_xlfn.XLOOKUP(B2,DB!$A$2:$A$205,DB!$F$2:$F$205,""))</calculatedColumnFormula>
    </tableColumn>
    <tableColumn id="24" xr3:uid="{E0658BA6-26D3-7A4F-9972-C3F84B166527}" name="Adjacent_ACC" dataDxfId="129">
      <calculatedColumnFormula>IF(B2="","",_xlfn.XLOOKUP(B2,DB!$A$2:$A$205,DB!$D$2:$D$205,""))</calculatedColumnFormula>
    </tableColumn>
    <tableColumn id="25" xr3:uid="{1B1A8748-C386-A74E-9A5C-542B77CAD765}" name="BPN_2" dataDxfId="128">
      <calculatedColumnFormula>IF(B2="","",IF(OR(COUNTIF(M2,"????N?????W")&gt;0,COUNTIF(M2,"????N?????E")&gt;0,COUNTIF(M2,"????S?????W")&gt;0,COUNTIF(M2,"????S?????E")&gt;0),_xlfn.XLOOKUP(B2,DB!$A$2:$A$205,DB!$B$2:$B$205,""),M2))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8137-0A39-A143-8445-88D9468388EA}">
  <dimension ref="A1:F205"/>
  <sheetViews>
    <sheetView topLeftCell="A170" workbookViewId="0">
      <selection activeCell="B205" sqref="B205"/>
    </sheetView>
  </sheetViews>
  <sheetFormatPr baseColWidth="10" defaultRowHeight="16" x14ac:dyDescent="0.2"/>
  <cols>
    <col min="4" max="4" width="17" bestFit="1" customWidth="1"/>
    <col min="6" max="6" width="13.83203125" bestFit="1" customWidth="1"/>
  </cols>
  <sheetData>
    <row r="1" spans="1:6" x14ac:dyDescent="0.2">
      <c r="A1" t="s">
        <v>705</v>
      </c>
      <c r="B1" t="s">
        <v>706</v>
      </c>
      <c r="C1" t="s">
        <v>742</v>
      </c>
      <c r="D1" t="s">
        <v>750</v>
      </c>
      <c r="E1" t="s">
        <v>782</v>
      </c>
      <c r="F1" t="s">
        <v>783</v>
      </c>
    </row>
    <row r="2" spans="1:6" x14ac:dyDescent="0.2">
      <c r="A2" t="s">
        <v>65</v>
      </c>
      <c r="B2" t="s">
        <v>78</v>
      </c>
      <c r="C2" t="s">
        <v>840</v>
      </c>
      <c r="D2" t="s">
        <v>751</v>
      </c>
      <c r="E2" t="str">
        <f>IF(Tabla42[[#This Row],[Sector]]="","",IF(OR(Tabla42[[#This Row],[Sector]]="Sector 1",Tabla42[[#This Row],[Sector]]="Sector 5",Tabla42[[#This Row],[Sector]]="Sector 6"),"Sector 4",Tabla42[[#This Row],[Sector]]))</f>
        <v>Sector 4</v>
      </c>
      <c r="F2" t="str">
        <f>IF(E2="Sector 4","VOMAR/XUDUN",IF(E2="Sector 3","NOSAT",IF(E2="Sector 7","PAULE/SIGMA","")))</f>
        <v>VOMAR/XUDUN</v>
      </c>
    </row>
    <row r="3" spans="1:6" x14ac:dyDescent="0.2">
      <c r="A3" t="s">
        <v>49</v>
      </c>
      <c r="B3" t="s">
        <v>204</v>
      </c>
      <c r="C3" t="s">
        <v>744</v>
      </c>
      <c r="D3" t="s">
        <v>752</v>
      </c>
      <c r="E3" t="str">
        <f>IF(Tabla42[[#This Row],[Sector]]="","",IF(OR(Tabla42[[#This Row],[Sector]]="Sector 1",Tabla42[[#This Row],[Sector]]="Sector 5",Tabla42[[#This Row],[Sector]]="Sector 6"),"Sector 4",Tabla42[[#This Row],[Sector]]))</f>
        <v>Sector 3</v>
      </c>
      <c r="F3" t="str">
        <f t="shared" ref="F3:F66" si="0">IF(E3="Sector 4","VOMAR/XUDUN",IF(E3="Sector 3","NOSAT",IF(E3="Sector 7","PAULE/SIGMA","")))</f>
        <v>NOSAT</v>
      </c>
    </row>
    <row r="4" spans="1:6" x14ac:dyDescent="0.2">
      <c r="A4" t="s">
        <v>81</v>
      </c>
      <c r="B4" t="s">
        <v>84</v>
      </c>
      <c r="C4" t="s">
        <v>745</v>
      </c>
      <c r="D4" t="s">
        <v>753</v>
      </c>
      <c r="E4" t="str">
        <f>IF(Tabla42[[#This Row],[Sector]]="","",IF(OR(Tabla42[[#This Row],[Sector]]="Sector 1",Tabla42[[#This Row],[Sector]]="Sector 5",Tabla42[[#This Row],[Sector]]="Sector 6"),"Sector 4",Tabla42[[#This Row],[Sector]]))</f>
        <v>Sector 4</v>
      </c>
      <c r="F4" t="str">
        <f t="shared" si="0"/>
        <v>VOMAR/XUDUN</v>
      </c>
    </row>
    <row r="5" spans="1:6" x14ac:dyDescent="0.2">
      <c r="A5" t="s">
        <v>86</v>
      </c>
      <c r="B5" t="s">
        <v>78</v>
      </c>
      <c r="C5" t="s">
        <v>840</v>
      </c>
      <c r="D5" t="s">
        <v>751</v>
      </c>
      <c r="E5" t="str">
        <f>IF(Tabla42[[#This Row],[Sector]]="","",IF(OR(Tabla42[[#This Row],[Sector]]="Sector 1",Tabla42[[#This Row],[Sector]]="Sector 5",Tabla42[[#This Row],[Sector]]="Sector 6"),"Sector 4",Tabla42[[#This Row],[Sector]]))</f>
        <v>Sector 4</v>
      </c>
      <c r="F5" t="str">
        <f t="shared" si="0"/>
        <v>VOMAR/XUDUN</v>
      </c>
    </row>
    <row r="6" spans="1:6" x14ac:dyDescent="0.2">
      <c r="A6" t="s">
        <v>57</v>
      </c>
      <c r="B6" t="s">
        <v>540</v>
      </c>
      <c r="C6" t="s">
        <v>745</v>
      </c>
      <c r="D6" t="s">
        <v>752</v>
      </c>
      <c r="E6" t="str">
        <f>IF(Tabla42[[#This Row],[Sector]]="","",IF(OR(Tabla42[[#This Row],[Sector]]="Sector 1",Tabla42[[#This Row],[Sector]]="Sector 5",Tabla42[[#This Row],[Sector]]="Sector 6"),"Sector 4",Tabla42[[#This Row],[Sector]]))</f>
        <v>Sector 4</v>
      </c>
      <c r="F6" t="str">
        <f t="shared" si="0"/>
        <v>VOMAR/XUDUN</v>
      </c>
    </row>
    <row r="7" spans="1:6" x14ac:dyDescent="0.2">
      <c r="A7" t="s">
        <v>208</v>
      </c>
      <c r="B7" t="s">
        <v>218</v>
      </c>
      <c r="C7" t="s">
        <v>744</v>
      </c>
      <c r="D7" t="s">
        <v>752</v>
      </c>
      <c r="E7" t="str">
        <f>IF(Tabla42[[#This Row],[Sector]]="","",IF(OR(Tabla42[[#This Row],[Sector]]="Sector 1",Tabla42[[#This Row],[Sector]]="Sector 5",Tabla42[[#This Row],[Sector]]="Sector 6"),"Sector 4",Tabla42[[#This Row],[Sector]]))</f>
        <v>Sector 3</v>
      </c>
      <c r="F7" t="str">
        <f t="shared" si="0"/>
        <v>NOSAT</v>
      </c>
    </row>
    <row r="8" spans="1:6" x14ac:dyDescent="0.2">
      <c r="A8" t="s">
        <v>46</v>
      </c>
      <c r="B8" t="s">
        <v>204</v>
      </c>
      <c r="C8" t="s">
        <v>744</v>
      </c>
      <c r="D8" t="s">
        <v>752</v>
      </c>
      <c r="E8" t="str">
        <f>IF(Tabla42[[#This Row],[Sector]]="","",IF(OR(Tabla42[[#This Row],[Sector]]="Sector 1",Tabla42[[#This Row],[Sector]]="Sector 5",Tabla42[[#This Row],[Sector]]="Sector 6"),"Sector 4",Tabla42[[#This Row],[Sector]]))</f>
        <v>Sector 3</v>
      </c>
      <c r="F8" t="str">
        <f t="shared" si="0"/>
        <v>NOSAT</v>
      </c>
    </row>
    <row r="9" spans="1:6" x14ac:dyDescent="0.2">
      <c r="A9" t="s">
        <v>119</v>
      </c>
      <c r="B9" t="s">
        <v>84</v>
      </c>
      <c r="C9" t="s">
        <v>745</v>
      </c>
      <c r="D9" t="s">
        <v>753</v>
      </c>
      <c r="E9" t="str">
        <f>IF(Tabla42[[#This Row],[Sector]]="","",IF(OR(Tabla42[[#This Row],[Sector]]="Sector 1",Tabla42[[#This Row],[Sector]]="Sector 5",Tabla42[[#This Row],[Sector]]="Sector 6"),"Sector 4",Tabla42[[#This Row],[Sector]]))</f>
        <v>Sector 4</v>
      </c>
      <c r="F9" t="str">
        <f t="shared" si="0"/>
        <v>VOMAR/XUDUN</v>
      </c>
    </row>
    <row r="10" spans="1:6" x14ac:dyDescent="0.2">
      <c r="A10" t="s">
        <v>52</v>
      </c>
      <c r="B10" t="s">
        <v>78</v>
      </c>
      <c r="C10" t="s">
        <v>840</v>
      </c>
      <c r="D10" t="s">
        <v>751</v>
      </c>
      <c r="E10" t="str">
        <f>IF(Tabla42[[#This Row],[Sector]]="","",IF(OR(Tabla42[[#This Row],[Sector]]="Sector 1",Tabla42[[#This Row],[Sector]]="Sector 5",Tabla42[[#This Row],[Sector]]="Sector 6"),"Sector 4",Tabla42[[#This Row],[Sector]]))</f>
        <v>Sector 4</v>
      </c>
      <c r="F10" t="str">
        <f t="shared" si="0"/>
        <v>VOMAR/XUDUN</v>
      </c>
    </row>
    <row r="11" spans="1:6" x14ac:dyDescent="0.2">
      <c r="A11" t="s">
        <v>18</v>
      </c>
      <c r="B11" t="s">
        <v>251</v>
      </c>
      <c r="C11" t="s">
        <v>745</v>
      </c>
      <c r="D11" t="s">
        <v>752</v>
      </c>
      <c r="E11" t="str">
        <f>IF(Tabla42[[#This Row],[Sector]]="","",IF(OR(Tabla42[[#This Row],[Sector]]="Sector 1",Tabla42[[#This Row],[Sector]]="Sector 5",Tabla42[[#This Row],[Sector]]="Sector 6"),"Sector 4",Tabla42[[#This Row],[Sector]]))</f>
        <v>Sector 4</v>
      </c>
      <c r="F11" t="str">
        <f t="shared" si="0"/>
        <v>VOMAR/XUDUN</v>
      </c>
    </row>
    <row r="12" spans="1:6" x14ac:dyDescent="0.2">
      <c r="A12" t="s">
        <v>62</v>
      </c>
      <c r="B12" t="s">
        <v>204</v>
      </c>
      <c r="C12" t="s">
        <v>744</v>
      </c>
      <c r="D12" t="s">
        <v>752</v>
      </c>
      <c r="E12" t="str">
        <f>IF(Tabla42[[#This Row],[Sector]]="","",IF(OR(Tabla42[[#This Row],[Sector]]="Sector 1",Tabla42[[#This Row],[Sector]]="Sector 5",Tabla42[[#This Row],[Sector]]="Sector 6"),"Sector 4",Tabla42[[#This Row],[Sector]]))</f>
        <v>Sector 3</v>
      </c>
      <c r="F12" t="str">
        <f t="shared" si="0"/>
        <v>NOSAT</v>
      </c>
    </row>
    <row r="13" spans="1:6" x14ac:dyDescent="0.2">
      <c r="A13" t="s">
        <v>75</v>
      </c>
      <c r="B13" t="s">
        <v>136</v>
      </c>
      <c r="C13" t="s">
        <v>745</v>
      </c>
      <c r="D13" t="s">
        <v>751</v>
      </c>
      <c r="E13" t="str">
        <f>IF(Tabla42[[#This Row],[Sector]]="","",IF(OR(Tabla42[[#This Row],[Sector]]="Sector 1",Tabla42[[#This Row],[Sector]]="Sector 5",Tabla42[[#This Row],[Sector]]="Sector 6"),"Sector 4",Tabla42[[#This Row],[Sector]]))</f>
        <v>Sector 4</v>
      </c>
      <c r="F13" t="str">
        <f t="shared" si="0"/>
        <v>VOMAR/XUDUN</v>
      </c>
    </row>
    <row r="14" spans="1:6" x14ac:dyDescent="0.2">
      <c r="A14" t="s">
        <v>175</v>
      </c>
      <c r="B14" t="s">
        <v>204</v>
      </c>
      <c r="C14" t="s">
        <v>744</v>
      </c>
      <c r="D14" t="s">
        <v>752</v>
      </c>
      <c r="E14" t="str">
        <f>IF(Tabla42[[#This Row],[Sector]]="","",IF(OR(Tabla42[[#This Row],[Sector]]="Sector 1",Tabla42[[#This Row],[Sector]]="Sector 5",Tabla42[[#This Row],[Sector]]="Sector 6"),"Sector 4",Tabla42[[#This Row],[Sector]]))</f>
        <v>Sector 3</v>
      </c>
      <c r="F14" t="str">
        <f t="shared" si="0"/>
        <v>NOSAT</v>
      </c>
    </row>
    <row r="15" spans="1:6" x14ac:dyDescent="0.2">
      <c r="A15" t="s">
        <v>141</v>
      </c>
      <c r="B15" t="s">
        <v>204</v>
      </c>
      <c r="C15" t="s">
        <v>744</v>
      </c>
      <c r="D15" t="s">
        <v>752</v>
      </c>
      <c r="E15" t="str">
        <f>IF(Tabla42[[#This Row],[Sector]]="","",IF(OR(Tabla42[[#This Row],[Sector]]="Sector 1",Tabla42[[#This Row],[Sector]]="Sector 5",Tabla42[[#This Row],[Sector]]="Sector 6"),"Sector 4",Tabla42[[#This Row],[Sector]]))</f>
        <v>Sector 3</v>
      </c>
      <c r="F15" t="str">
        <f t="shared" si="0"/>
        <v>NOSAT</v>
      </c>
    </row>
    <row r="16" spans="1:6" x14ac:dyDescent="0.2">
      <c r="A16" t="s">
        <v>398</v>
      </c>
      <c r="B16" t="s">
        <v>25</v>
      </c>
      <c r="C16" t="s">
        <v>745</v>
      </c>
      <c r="D16" t="s">
        <v>752</v>
      </c>
      <c r="E16" t="str">
        <f>IF(Tabla42[[#This Row],[Sector]]="","",IF(OR(Tabla42[[#This Row],[Sector]]="Sector 1",Tabla42[[#This Row],[Sector]]="Sector 5",Tabla42[[#This Row],[Sector]]="Sector 6"),"Sector 4",Tabla42[[#This Row],[Sector]]))</f>
        <v>Sector 4</v>
      </c>
      <c r="F16" t="str">
        <f t="shared" si="0"/>
        <v>VOMAR/XUDUN</v>
      </c>
    </row>
    <row r="17" spans="1:6" x14ac:dyDescent="0.2">
      <c r="A17" t="s">
        <v>59</v>
      </c>
      <c r="B17" t="s">
        <v>37</v>
      </c>
      <c r="C17" t="s">
        <v>744</v>
      </c>
      <c r="D17" t="s">
        <v>754</v>
      </c>
      <c r="E17" t="str">
        <f>IF(Tabla42[[#This Row],[Sector]]="","",IF(OR(Tabla42[[#This Row],[Sector]]="Sector 1",Tabla42[[#This Row],[Sector]]="Sector 5",Tabla42[[#This Row],[Sector]]="Sector 6"),"Sector 4",Tabla42[[#This Row],[Sector]]))</f>
        <v>Sector 3</v>
      </c>
      <c r="F17" t="str">
        <f t="shared" si="0"/>
        <v>NOSAT</v>
      </c>
    </row>
    <row r="18" spans="1:6" x14ac:dyDescent="0.2">
      <c r="A18" t="s">
        <v>258</v>
      </c>
      <c r="B18" t="s">
        <v>204</v>
      </c>
      <c r="C18" t="s">
        <v>744</v>
      </c>
      <c r="D18" t="s">
        <v>752</v>
      </c>
      <c r="E18" t="str">
        <f>IF(Tabla42[[#This Row],[Sector]]="","",IF(OR(Tabla42[[#This Row],[Sector]]="Sector 1",Tabla42[[#This Row],[Sector]]="Sector 5",Tabla42[[#This Row],[Sector]]="Sector 6"),"Sector 4",Tabla42[[#This Row],[Sector]]))</f>
        <v>Sector 3</v>
      </c>
      <c r="F18" t="str">
        <f t="shared" si="0"/>
        <v>NOSAT</v>
      </c>
    </row>
    <row r="19" spans="1:6" x14ac:dyDescent="0.2">
      <c r="A19" t="s">
        <v>203</v>
      </c>
      <c r="B19" t="s">
        <v>218</v>
      </c>
      <c r="C19" t="s">
        <v>744</v>
      </c>
      <c r="D19" t="s">
        <v>752</v>
      </c>
      <c r="E19" t="str">
        <f>IF(Tabla42[[#This Row],[Sector]]="","",IF(OR(Tabla42[[#This Row],[Sector]]="Sector 1",Tabla42[[#This Row],[Sector]]="Sector 5",Tabla42[[#This Row],[Sector]]="Sector 6"),"Sector 4",Tabla42[[#This Row],[Sector]]))</f>
        <v>Sector 3</v>
      </c>
      <c r="F19" t="str">
        <f t="shared" si="0"/>
        <v>NOSAT</v>
      </c>
    </row>
    <row r="20" spans="1:6" x14ac:dyDescent="0.2">
      <c r="A20" t="s">
        <v>301</v>
      </c>
      <c r="B20" t="s">
        <v>84</v>
      </c>
      <c r="C20" t="s">
        <v>745</v>
      </c>
      <c r="D20" t="s">
        <v>753</v>
      </c>
      <c r="E20" t="str">
        <f>IF(Tabla42[[#This Row],[Sector]]="","",IF(OR(Tabla42[[#This Row],[Sector]]="Sector 1",Tabla42[[#This Row],[Sector]]="Sector 5",Tabla42[[#This Row],[Sector]]="Sector 6"),"Sector 4",Tabla42[[#This Row],[Sector]]))</f>
        <v>Sector 4</v>
      </c>
      <c r="F20" t="str">
        <f t="shared" si="0"/>
        <v>VOMAR/XUDUN</v>
      </c>
    </row>
    <row r="21" spans="1:6" x14ac:dyDescent="0.2">
      <c r="A21" t="s">
        <v>168</v>
      </c>
      <c r="B21" t="s">
        <v>84</v>
      </c>
      <c r="C21" t="s">
        <v>745</v>
      </c>
      <c r="D21" t="s">
        <v>753</v>
      </c>
      <c r="E21" t="str">
        <f>IF(Tabla42[[#This Row],[Sector]]="","",IF(OR(Tabla42[[#This Row],[Sector]]="Sector 1",Tabla42[[#This Row],[Sector]]="Sector 5",Tabla42[[#This Row],[Sector]]="Sector 6"),"Sector 4",Tabla42[[#This Row],[Sector]]))</f>
        <v>Sector 4</v>
      </c>
      <c r="F21" t="str">
        <f t="shared" si="0"/>
        <v>VOMAR/XUDUN</v>
      </c>
    </row>
    <row r="22" spans="1:6" x14ac:dyDescent="0.2">
      <c r="A22" t="s">
        <v>498</v>
      </c>
      <c r="B22" t="s">
        <v>84</v>
      </c>
      <c r="C22" t="s">
        <v>745</v>
      </c>
      <c r="D22" t="s">
        <v>753</v>
      </c>
      <c r="E22" t="str">
        <f>IF(Tabla42[[#This Row],[Sector]]="","",IF(OR(Tabla42[[#This Row],[Sector]]="Sector 1",Tabla42[[#This Row],[Sector]]="Sector 5",Tabla42[[#This Row],[Sector]]="Sector 6"),"Sector 4",Tabla42[[#This Row],[Sector]]))</f>
        <v>Sector 4</v>
      </c>
      <c r="F22" t="str">
        <f t="shared" si="0"/>
        <v>VOMAR/XUDUN</v>
      </c>
    </row>
    <row r="23" spans="1:6" x14ac:dyDescent="0.2">
      <c r="A23" t="s">
        <v>206</v>
      </c>
      <c r="B23" t="s">
        <v>44</v>
      </c>
      <c r="C23" t="s">
        <v>747</v>
      </c>
      <c r="D23" t="s">
        <v>755</v>
      </c>
      <c r="E23" t="str">
        <f>IF(Tabla42[[#This Row],[Sector]]="","",IF(OR(Tabla42[[#This Row],[Sector]]="Sector 1",Tabla42[[#This Row],[Sector]]="Sector 5",Tabla42[[#This Row],[Sector]]="Sector 6"),"Sector 4",Tabla42[[#This Row],[Sector]]))</f>
        <v>Sector 7</v>
      </c>
      <c r="F23" t="str">
        <f t="shared" si="0"/>
        <v>PAULE/SIGMA</v>
      </c>
    </row>
    <row r="24" spans="1:6" x14ac:dyDescent="0.2">
      <c r="A24" t="s">
        <v>468</v>
      </c>
      <c r="B24" t="s">
        <v>204</v>
      </c>
      <c r="C24" t="s">
        <v>744</v>
      </c>
      <c r="D24" t="s">
        <v>752</v>
      </c>
      <c r="E24" t="str">
        <f>IF(Tabla42[[#This Row],[Sector]]="","",IF(OR(Tabla42[[#This Row],[Sector]]="Sector 1",Tabla42[[#This Row],[Sector]]="Sector 5",Tabla42[[#This Row],[Sector]]="Sector 6"),"Sector 4",Tabla42[[#This Row],[Sector]]))</f>
        <v>Sector 3</v>
      </c>
      <c r="F24" t="str">
        <f t="shared" si="0"/>
        <v>NOSAT</v>
      </c>
    </row>
    <row r="25" spans="1:6" x14ac:dyDescent="0.2">
      <c r="A25" t="s">
        <v>707</v>
      </c>
      <c r="B25" t="s">
        <v>190</v>
      </c>
      <c r="C25" t="s">
        <v>747</v>
      </c>
      <c r="D25" t="s">
        <v>755</v>
      </c>
      <c r="E25" t="str">
        <f>IF(Tabla42[[#This Row],[Sector]]="","",IF(OR(Tabla42[[#This Row],[Sector]]="Sector 1",Tabla42[[#This Row],[Sector]]="Sector 5",Tabla42[[#This Row],[Sector]]="Sector 6"),"Sector 4",Tabla42[[#This Row],[Sector]]))</f>
        <v>Sector 7</v>
      </c>
      <c r="F25" t="str">
        <f t="shared" si="0"/>
        <v>PAULE/SIGMA</v>
      </c>
    </row>
    <row r="26" spans="1:6" x14ac:dyDescent="0.2">
      <c r="A26" t="s">
        <v>171</v>
      </c>
      <c r="B26" t="s">
        <v>204</v>
      </c>
      <c r="C26" t="s">
        <v>744</v>
      </c>
      <c r="D26" t="s">
        <v>752</v>
      </c>
      <c r="E26" t="str">
        <f>IF(Tabla42[[#This Row],[Sector]]="","",IF(OR(Tabla42[[#This Row],[Sector]]="Sector 1",Tabla42[[#This Row],[Sector]]="Sector 5",Tabla42[[#This Row],[Sector]]="Sector 6"),"Sector 4",Tabla42[[#This Row],[Sector]]))</f>
        <v>Sector 3</v>
      </c>
      <c r="F26" t="str">
        <f t="shared" si="0"/>
        <v>NOSAT</v>
      </c>
    </row>
    <row r="27" spans="1:6" x14ac:dyDescent="0.2">
      <c r="A27" t="s">
        <v>330</v>
      </c>
      <c r="B27" t="s">
        <v>84</v>
      </c>
      <c r="C27" t="s">
        <v>745</v>
      </c>
      <c r="D27" t="s">
        <v>753</v>
      </c>
      <c r="E27" t="str">
        <f>IF(Tabla42[[#This Row],[Sector]]="","",IF(OR(Tabla42[[#This Row],[Sector]]="Sector 1",Tabla42[[#This Row],[Sector]]="Sector 5",Tabla42[[#This Row],[Sector]]="Sector 6"),"Sector 4",Tabla42[[#This Row],[Sector]]))</f>
        <v>Sector 4</v>
      </c>
      <c r="F27" t="str">
        <f t="shared" si="0"/>
        <v>VOMAR/XUDUN</v>
      </c>
    </row>
    <row r="28" spans="1:6" x14ac:dyDescent="0.2">
      <c r="A28" t="s">
        <v>287</v>
      </c>
      <c r="B28" t="s">
        <v>37</v>
      </c>
      <c r="C28" t="s">
        <v>744</v>
      </c>
      <c r="D28" t="s">
        <v>754</v>
      </c>
      <c r="E28" t="str">
        <f>IF(Tabla42[[#This Row],[Sector]]="","",IF(OR(Tabla42[[#This Row],[Sector]]="Sector 1",Tabla42[[#This Row],[Sector]]="Sector 5",Tabla42[[#This Row],[Sector]]="Sector 6"),"Sector 4",Tabla42[[#This Row],[Sector]]))</f>
        <v>Sector 3</v>
      </c>
      <c r="F28" t="str">
        <f t="shared" si="0"/>
        <v>NOSAT</v>
      </c>
    </row>
    <row r="29" spans="1:6" x14ac:dyDescent="0.2">
      <c r="A29" t="s">
        <v>229</v>
      </c>
      <c r="B29" t="s">
        <v>251</v>
      </c>
      <c r="C29" t="s">
        <v>745</v>
      </c>
      <c r="D29" t="s">
        <v>752</v>
      </c>
      <c r="E29" t="str">
        <f>IF(Tabla42[[#This Row],[Sector]]="","",IF(OR(Tabla42[[#This Row],[Sector]]="Sector 1",Tabla42[[#This Row],[Sector]]="Sector 5",Tabla42[[#This Row],[Sector]]="Sector 6"),"Sector 4",Tabla42[[#This Row],[Sector]]))</f>
        <v>Sector 4</v>
      </c>
      <c r="F29" t="str">
        <f t="shared" si="0"/>
        <v>VOMAR/XUDUN</v>
      </c>
    </row>
    <row r="30" spans="1:6" x14ac:dyDescent="0.2">
      <c r="A30" t="s">
        <v>163</v>
      </c>
      <c r="B30" t="s">
        <v>37</v>
      </c>
      <c r="C30" t="s">
        <v>744</v>
      </c>
      <c r="D30" t="s">
        <v>754</v>
      </c>
      <c r="E30" t="str">
        <f>IF(Tabla42[[#This Row],[Sector]]="","",IF(OR(Tabla42[[#This Row],[Sector]]="Sector 1",Tabla42[[#This Row],[Sector]]="Sector 5",Tabla42[[#This Row],[Sector]]="Sector 6"),"Sector 4",Tabla42[[#This Row],[Sector]]))</f>
        <v>Sector 3</v>
      </c>
      <c r="F30" t="str">
        <f t="shared" si="0"/>
        <v>NOSAT</v>
      </c>
    </row>
    <row r="31" spans="1:6" x14ac:dyDescent="0.2">
      <c r="A31" t="s">
        <v>617</v>
      </c>
      <c r="B31" t="s">
        <v>25</v>
      </c>
      <c r="C31" t="s">
        <v>745</v>
      </c>
      <c r="D31" t="s">
        <v>752</v>
      </c>
      <c r="E31" t="str">
        <f>IF(Tabla42[[#This Row],[Sector]]="","",IF(OR(Tabla42[[#This Row],[Sector]]="Sector 1",Tabla42[[#This Row],[Sector]]="Sector 5",Tabla42[[#This Row],[Sector]]="Sector 6"),"Sector 4",Tabla42[[#This Row],[Sector]]))</f>
        <v>Sector 4</v>
      </c>
      <c r="F31" t="str">
        <f t="shared" si="0"/>
        <v>VOMAR/XUDUN</v>
      </c>
    </row>
    <row r="32" spans="1:6" x14ac:dyDescent="0.2">
      <c r="A32" t="s">
        <v>490</v>
      </c>
      <c r="B32" t="s">
        <v>251</v>
      </c>
      <c r="C32" t="s">
        <v>745</v>
      </c>
      <c r="D32" t="s">
        <v>752</v>
      </c>
      <c r="E32" t="str">
        <f>IF(Tabla42[[#This Row],[Sector]]="","",IF(OR(Tabla42[[#This Row],[Sector]]="Sector 1",Tabla42[[#This Row],[Sector]]="Sector 5",Tabla42[[#This Row],[Sector]]="Sector 6"),"Sector 4",Tabla42[[#This Row],[Sector]]))</f>
        <v>Sector 4</v>
      </c>
      <c r="F32" t="str">
        <f t="shared" si="0"/>
        <v>VOMAR/XUDUN</v>
      </c>
    </row>
    <row r="33" spans="1:6" x14ac:dyDescent="0.2">
      <c r="A33" t="s">
        <v>708</v>
      </c>
      <c r="B33" t="s">
        <v>540</v>
      </c>
      <c r="C33" t="s">
        <v>745</v>
      </c>
      <c r="D33" t="s">
        <v>752</v>
      </c>
      <c r="E33" t="str">
        <f>IF(Tabla42[[#This Row],[Sector]]="","",IF(OR(Tabla42[[#This Row],[Sector]]="Sector 1",Tabla42[[#This Row],[Sector]]="Sector 5",Tabla42[[#This Row],[Sector]]="Sector 6"),"Sector 4",Tabla42[[#This Row],[Sector]]))</f>
        <v>Sector 4</v>
      </c>
      <c r="F33" t="str">
        <f t="shared" si="0"/>
        <v>VOMAR/XUDUN</v>
      </c>
    </row>
    <row r="34" spans="1:6" x14ac:dyDescent="0.2">
      <c r="A34" t="s">
        <v>597</v>
      </c>
      <c r="B34" t="s">
        <v>204</v>
      </c>
      <c r="C34" t="s">
        <v>744</v>
      </c>
      <c r="D34" t="s">
        <v>752</v>
      </c>
      <c r="E34" t="str">
        <f>IF(Tabla42[[#This Row],[Sector]]="","",IF(OR(Tabla42[[#This Row],[Sector]]="Sector 1",Tabla42[[#This Row],[Sector]]="Sector 5",Tabla42[[#This Row],[Sector]]="Sector 6"),"Sector 4",Tabla42[[#This Row],[Sector]]))</f>
        <v>Sector 3</v>
      </c>
      <c r="F34" t="str">
        <f t="shared" si="0"/>
        <v>NOSAT</v>
      </c>
    </row>
    <row r="35" spans="1:6" x14ac:dyDescent="0.2">
      <c r="A35" t="s">
        <v>196</v>
      </c>
      <c r="B35" t="s">
        <v>204</v>
      </c>
      <c r="C35" t="s">
        <v>744</v>
      </c>
      <c r="D35" t="s">
        <v>752</v>
      </c>
      <c r="E35" t="str">
        <f>IF(Tabla42[[#This Row],[Sector]]="","",IF(OR(Tabla42[[#This Row],[Sector]]="Sector 1",Tabla42[[#This Row],[Sector]]="Sector 5",Tabla42[[#This Row],[Sector]]="Sector 6"),"Sector 4",Tabla42[[#This Row],[Sector]]))</f>
        <v>Sector 3</v>
      </c>
      <c r="F35" t="str">
        <f t="shared" si="0"/>
        <v>NOSAT</v>
      </c>
    </row>
    <row r="36" spans="1:6" x14ac:dyDescent="0.2">
      <c r="A36" t="s">
        <v>150</v>
      </c>
      <c r="B36" t="s">
        <v>136</v>
      </c>
      <c r="C36" t="s">
        <v>745</v>
      </c>
      <c r="D36" t="s">
        <v>751</v>
      </c>
      <c r="E36" t="str">
        <f>IF(Tabla42[[#This Row],[Sector]]="","",IF(OR(Tabla42[[#This Row],[Sector]]="Sector 1",Tabla42[[#This Row],[Sector]]="Sector 5",Tabla42[[#This Row],[Sector]]="Sector 6"),"Sector 4",Tabla42[[#This Row],[Sector]]))</f>
        <v>Sector 4</v>
      </c>
      <c r="F36" t="str">
        <f t="shared" si="0"/>
        <v>VOMAR/XUDUN</v>
      </c>
    </row>
    <row r="37" spans="1:6" x14ac:dyDescent="0.2">
      <c r="A37" t="s">
        <v>709</v>
      </c>
      <c r="B37" t="s">
        <v>204</v>
      </c>
      <c r="C37" t="s">
        <v>744</v>
      </c>
      <c r="D37" t="s">
        <v>752</v>
      </c>
      <c r="E37" t="str">
        <f>IF(Tabla42[[#This Row],[Sector]]="","",IF(OR(Tabla42[[#This Row],[Sector]]="Sector 1",Tabla42[[#This Row],[Sector]]="Sector 5",Tabla42[[#This Row],[Sector]]="Sector 6"),"Sector 4",Tabla42[[#This Row],[Sector]]))</f>
        <v>Sector 3</v>
      </c>
      <c r="F37" t="str">
        <f t="shared" si="0"/>
        <v>NOSAT</v>
      </c>
    </row>
    <row r="38" spans="1:6" x14ac:dyDescent="0.2">
      <c r="A38" t="s">
        <v>472</v>
      </c>
      <c r="B38" t="s">
        <v>25</v>
      </c>
      <c r="C38" t="s">
        <v>745</v>
      </c>
      <c r="D38" t="s">
        <v>752</v>
      </c>
      <c r="E38" t="str">
        <f>IF(Tabla42[[#This Row],[Sector]]="","",IF(OR(Tabla42[[#This Row],[Sector]]="Sector 1",Tabla42[[#This Row],[Sector]]="Sector 5",Tabla42[[#This Row],[Sector]]="Sector 6"),"Sector 4",Tabla42[[#This Row],[Sector]]))</f>
        <v>Sector 4</v>
      </c>
      <c r="F38" t="str">
        <f t="shared" si="0"/>
        <v>VOMAR/XUDUN</v>
      </c>
    </row>
    <row r="39" spans="1:6" x14ac:dyDescent="0.2">
      <c r="A39" t="s">
        <v>102</v>
      </c>
      <c r="B39" t="s">
        <v>78</v>
      </c>
      <c r="C39" t="s">
        <v>840</v>
      </c>
      <c r="D39" t="s">
        <v>751</v>
      </c>
      <c r="E39" t="str">
        <f>IF(Tabla42[[#This Row],[Sector]]="","",IF(OR(Tabla42[[#This Row],[Sector]]="Sector 1",Tabla42[[#This Row],[Sector]]="Sector 5",Tabla42[[#This Row],[Sector]]="Sector 6"),"Sector 4",Tabla42[[#This Row],[Sector]]))</f>
        <v>Sector 4</v>
      </c>
      <c r="F39" t="str">
        <f t="shared" si="0"/>
        <v>VOMAR/XUDUN</v>
      </c>
    </row>
    <row r="40" spans="1:6" x14ac:dyDescent="0.2">
      <c r="A40" t="s">
        <v>89</v>
      </c>
      <c r="B40" t="s">
        <v>44</v>
      </c>
      <c r="C40" t="s">
        <v>747</v>
      </c>
      <c r="D40" t="s">
        <v>755</v>
      </c>
      <c r="E40" t="str">
        <f>IF(Tabla42[[#This Row],[Sector]]="","",IF(OR(Tabla42[[#This Row],[Sector]]="Sector 1",Tabla42[[#This Row],[Sector]]="Sector 5",Tabla42[[#This Row],[Sector]]="Sector 6"),"Sector 4",Tabla42[[#This Row],[Sector]]))</f>
        <v>Sector 7</v>
      </c>
      <c r="F40" t="str">
        <f t="shared" si="0"/>
        <v>PAULE/SIGMA</v>
      </c>
    </row>
    <row r="41" spans="1:6" x14ac:dyDescent="0.2">
      <c r="A41" t="s">
        <v>587</v>
      </c>
      <c r="B41" t="s">
        <v>204</v>
      </c>
      <c r="C41" t="s">
        <v>744</v>
      </c>
      <c r="D41" t="s">
        <v>752</v>
      </c>
      <c r="E41" t="str">
        <f>IF(Tabla42[[#This Row],[Sector]]="","",IF(OR(Tabla42[[#This Row],[Sector]]="Sector 1",Tabla42[[#This Row],[Sector]]="Sector 5",Tabla42[[#This Row],[Sector]]="Sector 6"),"Sector 4",Tabla42[[#This Row],[Sector]]))</f>
        <v>Sector 3</v>
      </c>
      <c r="F41" t="str">
        <f t="shared" si="0"/>
        <v>NOSAT</v>
      </c>
    </row>
    <row r="42" spans="1:6" x14ac:dyDescent="0.2">
      <c r="A42" t="s">
        <v>629</v>
      </c>
      <c r="B42" t="s">
        <v>25</v>
      </c>
      <c r="C42" t="s">
        <v>745</v>
      </c>
      <c r="D42" t="s">
        <v>752</v>
      </c>
      <c r="E42" t="str">
        <f>IF(Tabla42[[#This Row],[Sector]]="","",IF(OR(Tabla42[[#This Row],[Sector]]="Sector 1",Tabla42[[#This Row],[Sector]]="Sector 5",Tabla42[[#This Row],[Sector]]="Sector 6"),"Sector 4",Tabla42[[#This Row],[Sector]]))</f>
        <v>Sector 4</v>
      </c>
      <c r="F42" t="str">
        <f t="shared" si="0"/>
        <v>VOMAR/XUDUN</v>
      </c>
    </row>
    <row r="43" spans="1:6" x14ac:dyDescent="0.2">
      <c r="A43" t="s">
        <v>154</v>
      </c>
      <c r="B43" t="s">
        <v>84</v>
      </c>
      <c r="C43" t="s">
        <v>745</v>
      </c>
      <c r="D43" t="s">
        <v>753</v>
      </c>
      <c r="E43" t="str">
        <f>IF(Tabla42[[#This Row],[Sector]]="","",IF(OR(Tabla42[[#This Row],[Sector]]="Sector 1",Tabla42[[#This Row],[Sector]]="Sector 5",Tabla42[[#This Row],[Sector]]="Sector 6"),"Sector 4",Tabla42[[#This Row],[Sector]]))</f>
        <v>Sector 4</v>
      </c>
      <c r="F43" t="str">
        <f t="shared" si="0"/>
        <v>VOMAR/XUDUN</v>
      </c>
    </row>
    <row r="44" spans="1:6" x14ac:dyDescent="0.2">
      <c r="A44" t="s">
        <v>626</v>
      </c>
      <c r="B44" t="s">
        <v>204</v>
      </c>
      <c r="C44" t="s">
        <v>744</v>
      </c>
      <c r="D44" t="s">
        <v>752</v>
      </c>
      <c r="E44" t="str">
        <f>IF(Tabla42[[#This Row],[Sector]]="","",IF(OR(Tabla42[[#This Row],[Sector]]="Sector 1",Tabla42[[#This Row],[Sector]]="Sector 5",Tabla42[[#This Row],[Sector]]="Sector 6"),"Sector 4",Tabla42[[#This Row],[Sector]]))</f>
        <v>Sector 3</v>
      </c>
      <c r="F44" t="str">
        <f t="shared" si="0"/>
        <v>NOSAT</v>
      </c>
    </row>
    <row r="45" spans="1:6" x14ac:dyDescent="0.2">
      <c r="A45" t="s">
        <v>34</v>
      </c>
      <c r="B45" t="s">
        <v>37</v>
      </c>
      <c r="C45" t="s">
        <v>744</v>
      </c>
      <c r="D45" t="s">
        <v>754</v>
      </c>
      <c r="E45" t="str">
        <f>IF(Tabla42[[#This Row],[Sector]]="","",IF(OR(Tabla42[[#This Row],[Sector]]="Sector 1",Tabla42[[#This Row],[Sector]]="Sector 5",Tabla42[[#This Row],[Sector]]="Sector 6"),"Sector 4",Tabla42[[#This Row],[Sector]]))</f>
        <v>Sector 3</v>
      </c>
      <c r="F45" t="str">
        <f t="shared" si="0"/>
        <v>NOSAT</v>
      </c>
    </row>
    <row r="46" spans="1:6" x14ac:dyDescent="0.2">
      <c r="A46" t="s">
        <v>710</v>
      </c>
      <c r="B46" t="s">
        <v>37</v>
      </c>
      <c r="C46" t="s">
        <v>744</v>
      </c>
      <c r="D46" t="s">
        <v>754</v>
      </c>
      <c r="E46" t="str">
        <f>IF(Tabla42[[#This Row],[Sector]]="","",IF(OR(Tabla42[[#This Row],[Sector]]="Sector 1",Tabla42[[#This Row],[Sector]]="Sector 5",Tabla42[[#This Row],[Sector]]="Sector 6"),"Sector 4",Tabla42[[#This Row],[Sector]]))</f>
        <v>Sector 3</v>
      </c>
      <c r="F46" t="str">
        <f t="shared" si="0"/>
        <v>NOSAT</v>
      </c>
    </row>
    <row r="47" spans="1:6" x14ac:dyDescent="0.2">
      <c r="A47" t="s">
        <v>711</v>
      </c>
      <c r="B47" t="s">
        <v>218</v>
      </c>
      <c r="C47" t="s">
        <v>744</v>
      </c>
      <c r="D47" t="s">
        <v>752</v>
      </c>
      <c r="E47" t="str">
        <f>IF(Tabla42[[#This Row],[Sector]]="","",IF(OR(Tabla42[[#This Row],[Sector]]="Sector 1",Tabla42[[#This Row],[Sector]]="Sector 5",Tabla42[[#This Row],[Sector]]="Sector 6"),"Sector 4",Tabla42[[#This Row],[Sector]]))</f>
        <v>Sector 3</v>
      </c>
      <c r="F47" t="str">
        <f t="shared" si="0"/>
        <v>NOSAT</v>
      </c>
    </row>
    <row r="48" spans="1:6" x14ac:dyDescent="0.2">
      <c r="A48" t="s">
        <v>672</v>
      </c>
      <c r="B48" t="s">
        <v>204</v>
      </c>
      <c r="C48" t="s">
        <v>744</v>
      </c>
      <c r="D48" t="s">
        <v>752</v>
      </c>
      <c r="E48" t="str">
        <f>IF(Tabla42[[#This Row],[Sector]]="","",IF(OR(Tabla42[[#This Row],[Sector]]="Sector 1",Tabla42[[#This Row],[Sector]]="Sector 5",Tabla42[[#This Row],[Sector]]="Sector 6"),"Sector 4",Tabla42[[#This Row],[Sector]]))</f>
        <v>Sector 3</v>
      </c>
      <c r="F48" t="str">
        <f t="shared" si="0"/>
        <v>NOSAT</v>
      </c>
    </row>
    <row r="49" spans="1:6" x14ac:dyDescent="0.2">
      <c r="A49" t="s">
        <v>530</v>
      </c>
      <c r="B49" t="s">
        <v>44</v>
      </c>
      <c r="C49" t="s">
        <v>747</v>
      </c>
      <c r="D49" t="s">
        <v>755</v>
      </c>
      <c r="E49" t="str">
        <f>IF(Tabla42[[#This Row],[Sector]]="","",IF(OR(Tabla42[[#This Row],[Sector]]="Sector 1",Tabla42[[#This Row],[Sector]]="Sector 5",Tabla42[[#This Row],[Sector]]="Sector 6"),"Sector 4",Tabla42[[#This Row],[Sector]]))</f>
        <v>Sector 7</v>
      </c>
      <c r="F49" t="str">
        <f t="shared" si="0"/>
        <v>PAULE/SIGMA</v>
      </c>
    </row>
    <row r="50" spans="1:6" x14ac:dyDescent="0.2">
      <c r="A50" t="s">
        <v>681</v>
      </c>
      <c r="B50" t="s">
        <v>204</v>
      </c>
      <c r="C50" t="s">
        <v>744</v>
      </c>
      <c r="D50" t="s">
        <v>752</v>
      </c>
      <c r="E50" t="str">
        <f>IF(Tabla42[[#This Row],[Sector]]="","",IF(OR(Tabla42[[#This Row],[Sector]]="Sector 1",Tabla42[[#This Row],[Sector]]="Sector 5",Tabla42[[#This Row],[Sector]]="Sector 6"),"Sector 4",Tabla42[[#This Row],[Sector]]))</f>
        <v>Sector 3</v>
      </c>
      <c r="F50" t="str">
        <f t="shared" si="0"/>
        <v>NOSAT</v>
      </c>
    </row>
    <row r="51" spans="1:6" x14ac:dyDescent="0.2">
      <c r="A51" t="s">
        <v>269</v>
      </c>
      <c r="B51" t="s">
        <v>84</v>
      </c>
      <c r="C51" t="s">
        <v>745</v>
      </c>
      <c r="D51" t="s">
        <v>753</v>
      </c>
      <c r="E51" t="str">
        <f>IF(Tabla42[[#This Row],[Sector]]="","",IF(OR(Tabla42[[#This Row],[Sector]]="Sector 1",Tabla42[[#This Row],[Sector]]="Sector 5",Tabla42[[#This Row],[Sector]]="Sector 6"),"Sector 4",Tabla42[[#This Row],[Sector]]))</f>
        <v>Sector 4</v>
      </c>
      <c r="F51" t="str">
        <f t="shared" si="0"/>
        <v>VOMAR/XUDUN</v>
      </c>
    </row>
    <row r="52" spans="1:6" x14ac:dyDescent="0.2">
      <c r="A52" t="s">
        <v>182</v>
      </c>
      <c r="B52" t="s">
        <v>37</v>
      </c>
      <c r="C52" t="s">
        <v>744</v>
      </c>
      <c r="D52" t="s">
        <v>754</v>
      </c>
      <c r="E52" t="str">
        <f>IF(Tabla42[[#This Row],[Sector]]="","",IF(OR(Tabla42[[#This Row],[Sector]]="Sector 1",Tabla42[[#This Row],[Sector]]="Sector 5",Tabla42[[#This Row],[Sector]]="Sector 6"),"Sector 4",Tabla42[[#This Row],[Sector]]))</f>
        <v>Sector 3</v>
      </c>
      <c r="F52" t="str">
        <f t="shared" si="0"/>
        <v>NOSAT</v>
      </c>
    </row>
    <row r="53" spans="1:6" x14ac:dyDescent="0.2">
      <c r="A53" t="s">
        <v>188</v>
      </c>
      <c r="B53" t="s">
        <v>44</v>
      </c>
      <c r="C53" t="s">
        <v>747</v>
      </c>
      <c r="D53" t="s">
        <v>755</v>
      </c>
      <c r="E53" t="str">
        <f>IF(Tabla42[[#This Row],[Sector]]="","",IF(OR(Tabla42[[#This Row],[Sector]]="Sector 1",Tabla42[[#This Row],[Sector]]="Sector 5",Tabla42[[#This Row],[Sector]]="Sector 6"),"Sector 4",Tabla42[[#This Row],[Sector]]))</f>
        <v>Sector 7</v>
      </c>
      <c r="F53" t="str">
        <f t="shared" si="0"/>
        <v>PAULE/SIGMA</v>
      </c>
    </row>
    <row r="54" spans="1:6" x14ac:dyDescent="0.2">
      <c r="A54" t="s">
        <v>177</v>
      </c>
      <c r="B54" t="s">
        <v>204</v>
      </c>
      <c r="C54" t="s">
        <v>744</v>
      </c>
      <c r="D54" t="s">
        <v>752</v>
      </c>
      <c r="E54" t="str">
        <f>IF(Tabla42[[#This Row],[Sector]]="","",IF(OR(Tabla42[[#This Row],[Sector]]="Sector 1",Tabla42[[#This Row],[Sector]]="Sector 5",Tabla42[[#This Row],[Sector]]="Sector 6"),"Sector 4",Tabla42[[#This Row],[Sector]]))</f>
        <v>Sector 3</v>
      </c>
      <c r="F54" t="str">
        <f t="shared" si="0"/>
        <v>NOSAT</v>
      </c>
    </row>
    <row r="55" spans="1:6" x14ac:dyDescent="0.2">
      <c r="A55" t="s">
        <v>712</v>
      </c>
      <c r="B55" t="s">
        <v>251</v>
      </c>
      <c r="C55" t="s">
        <v>745</v>
      </c>
      <c r="D55" t="s">
        <v>752</v>
      </c>
      <c r="E55" t="str">
        <f>IF(Tabla42[[#This Row],[Sector]]="","",IF(OR(Tabla42[[#This Row],[Sector]]="Sector 1",Tabla42[[#This Row],[Sector]]="Sector 5",Tabla42[[#This Row],[Sector]]="Sector 6"),"Sector 4",Tabla42[[#This Row],[Sector]]))</f>
        <v>Sector 4</v>
      </c>
      <c r="F55" t="str">
        <f t="shared" si="0"/>
        <v>VOMAR/XUDUN</v>
      </c>
    </row>
    <row r="56" spans="1:6" x14ac:dyDescent="0.2">
      <c r="A56" t="s">
        <v>713</v>
      </c>
      <c r="B56" t="s">
        <v>204</v>
      </c>
      <c r="C56" t="s">
        <v>744</v>
      </c>
      <c r="D56" t="s">
        <v>752</v>
      </c>
      <c r="E56" t="str">
        <f>IF(Tabla42[[#This Row],[Sector]]="","",IF(OR(Tabla42[[#This Row],[Sector]]="Sector 1",Tabla42[[#This Row],[Sector]]="Sector 5",Tabla42[[#This Row],[Sector]]="Sector 6"),"Sector 4",Tabla42[[#This Row],[Sector]]))</f>
        <v>Sector 3</v>
      </c>
      <c r="F56" t="str">
        <f t="shared" si="0"/>
        <v>NOSAT</v>
      </c>
    </row>
    <row r="57" spans="1:6" x14ac:dyDescent="0.2">
      <c r="A57" t="s">
        <v>186</v>
      </c>
      <c r="B57" t="s">
        <v>204</v>
      </c>
      <c r="C57" t="s">
        <v>744</v>
      </c>
      <c r="D57" t="s">
        <v>752</v>
      </c>
      <c r="E57" t="str">
        <f>IF(Tabla42[[#This Row],[Sector]]="","",IF(OR(Tabla42[[#This Row],[Sector]]="Sector 1",Tabla42[[#This Row],[Sector]]="Sector 5",Tabla42[[#This Row],[Sector]]="Sector 6"),"Sector 4",Tabla42[[#This Row],[Sector]]))</f>
        <v>Sector 3</v>
      </c>
      <c r="F57" t="str">
        <f t="shared" si="0"/>
        <v>NOSAT</v>
      </c>
    </row>
    <row r="58" spans="1:6" x14ac:dyDescent="0.2">
      <c r="A58" t="s">
        <v>140</v>
      </c>
      <c r="B58" t="s">
        <v>714</v>
      </c>
      <c r="C58" t="s">
        <v>933</v>
      </c>
      <c r="D58" t="s">
        <v>756</v>
      </c>
      <c r="E58" t="str">
        <f>IF(Tabla42[[#This Row],[Sector]]="","",IF(OR(Tabla42[[#This Row],[Sector]]="Sector 1",Tabla42[[#This Row],[Sector]]="Sector 5",Tabla42[[#This Row],[Sector]]="Sector 6"),"Sector 4",Tabla42[[#This Row],[Sector]]))</f>
        <v>Sector 4</v>
      </c>
      <c r="F58" t="str">
        <f t="shared" si="0"/>
        <v>VOMAR/XUDUN</v>
      </c>
    </row>
    <row r="59" spans="1:6" x14ac:dyDescent="0.2">
      <c r="A59" t="s">
        <v>715</v>
      </c>
      <c r="B59" t="s">
        <v>251</v>
      </c>
      <c r="C59" t="s">
        <v>745</v>
      </c>
      <c r="D59" t="s">
        <v>752</v>
      </c>
      <c r="E59" t="str">
        <f>IF(Tabla42[[#This Row],[Sector]]="","",IF(OR(Tabla42[[#This Row],[Sector]]="Sector 1",Tabla42[[#This Row],[Sector]]="Sector 5",Tabla42[[#This Row],[Sector]]="Sector 6"),"Sector 4",Tabla42[[#This Row],[Sector]]))</f>
        <v>Sector 4</v>
      </c>
      <c r="F59" t="str">
        <f t="shared" si="0"/>
        <v>VOMAR/XUDUN</v>
      </c>
    </row>
    <row r="60" spans="1:6" x14ac:dyDescent="0.2">
      <c r="A60" t="s">
        <v>716</v>
      </c>
      <c r="B60" t="s">
        <v>218</v>
      </c>
      <c r="C60" t="s">
        <v>744</v>
      </c>
      <c r="D60" t="s">
        <v>752</v>
      </c>
      <c r="E60" t="str">
        <f>IF(Tabla42[[#This Row],[Sector]]="","",IF(OR(Tabla42[[#This Row],[Sector]]="Sector 1",Tabla42[[#This Row],[Sector]]="Sector 5",Tabla42[[#This Row],[Sector]]="Sector 6"),"Sector 4",Tabla42[[#This Row],[Sector]]))</f>
        <v>Sector 3</v>
      </c>
      <c r="F60" t="str">
        <f t="shared" si="0"/>
        <v>NOSAT</v>
      </c>
    </row>
    <row r="61" spans="1:6" x14ac:dyDescent="0.2">
      <c r="A61" t="s">
        <v>335</v>
      </c>
      <c r="B61" t="s">
        <v>78</v>
      </c>
      <c r="C61" t="s">
        <v>840</v>
      </c>
      <c r="D61" t="s">
        <v>751</v>
      </c>
      <c r="E61" t="str">
        <f>IF(Tabla42[[#This Row],[Sector]]="","",IF(OR(Tabla42[[#This Row],[Sector]]="Sector 1",Tabla42[[#This Row],[Sector]]="Sector 5",Tabla42[[#This Row],[Sector]]="Sector 6"),"Sector 4",Tabla42[[#This Row],[Sector]]))</f>
        <v>Sector 4</v>
      </c>
      <c r="F61" t="str">
        <f t="shared" si="0"/>
        <v>VOMAR/XUDUN</v>
      </c>
    </row>
    <row r="62" spans="1:6" x14ac:dyDescent="0.2">
      <c r="A62" t="s">
        <v>122</v>
      </c>
      <c r="B62" t="s">
        <v>136</v>
      </c>
      <c r="C62" t="s">
        <v>745</v>
      </c>
      <c r="D62" t="s">
        <v>751</v>
      </c>
      <c r="E62" t="str">
        <f>IF(Tabla42[[#This Row],[Sector]]="","",IF(OR(Tabla42[[#This Row],[Sector]]="Sector 1",Tabla42[[#This Row],[Sector]]="Sector 5",Tabla42[[#This Row],[Sector]]="Sector 6"),"Sector 4",Tabla42[[#This Row],[Sector]]))</f>
        <v>Sector 4</v>
      </c>
      <c r="F62" t="str">
        <f t="shared" si="0"/>
        <v>VOMAR/XUDUN</v>
      </c>
    </row>
    <row r="63" spans="1:6" x14ac:dyDescent="0.2">
      <c r="A63" t="s">
        <v>199</v>
      </c>
      <c r="B63" t="s">
        <v>44</v>
      </c>
      <c r="C63" t="s">
        <v>747</v>
      </c>
      <c r="D63" t="s">
        <v>755</v>
      </c>
      <c r="E63" t="str">
        <f>IF(Tabla42[[#This Row],[Sector]]="","",IF(OR(Tabla42[[#This Row],[Sector]]="Sector 1",Tabla42[[#This Row],[Sector]]="Sector 5",Tabla42[[#This Row],[Sector]]="Sector 6"),"Sector 4",Tabla42[[#This Row],[Sector]]))</f>
        <v>Sector 7</v>
      </c>
      <c r="F63" t="str">
        <f t="shared" si="0"/>
        <v>PAULE/SIGMA</v>
      </c>
    </row>
    <row r="64" spans="1:6" x14ac:dyDescent="0.2">
      <c r="A64" t="s">
        <v>279</v>
      </c>
      <c r="B64" t="s">
        <v>37</v>
      </c>
      <c r="C64" t="s">
        <v>744</v>
      </c>
      <c r="D64" t="s">
        <v>754</v>
      </c>
      <c r="E64" t="str">
        <f>IF(Tabla42[[#This Row],[Sector]]="","",IF(OR(Tabla42[[#This Row],[Sector]]="Sector 1",Tabla42[[#This Row],[Sector]]="Sector 5",Tabla42[[#This Row],[Sector]]="Sector 6"),"Sector 4",Tabla42[[#This Row],[Sector]]))</f>
        <v>Sector 3</v>
      </c>
      <c r="F64" t="str">
        <f t="shared" si="0"/>
        <v>NOSAT</v>
      </c>
    </row>
    <row r="65" spans="1:6" x14ac:dyDescent="0.2">
      <c r="A65" t="s">
        <v>71</v>
      </c>
      <c r="B65" t="s">
        <v>37</v>
      </c>
      <c r="C65" t="s">
        <v>744</v>
      </c>
      <c r="D65" t="s">
        <v>754</v>
      </c>
      <c r="E65" t="str">
        <f>IF(Tabla42[[#This Row],[Sector]]="","",IF(OR(Tabla42[[#This Row],[Sector]]="Sector 1",Tabla42[[#This Row],[Sector]]="Sector 5",Tabla42[[#This Row],[Sector]]="Sector 6"),"Sector 4",Tabla42[[#This Row],[Sector]]))</f>
        <v>Sector 3</v>
      </c>
      <c r="F65" t="str">
        <f t="shared" si="0"/>
        <v>NOSAT</v>
      </c>
    </row>
    <row r="66" spans="1:6" x14ac:dyDescent="0.2">
      <c r="A66" t="s">
        <v>40</v>
      </c>
      <c r="B66" t="s">
        <v>44</v>
      </c>
      <c r="C66" t="s">
        <v>747</v>
      </c>
      <c r="D66" t="s">
        <v>755</v>
      </c>
      <c r="E66" t="str">
        <f>IF(Tabla42[[#This Row],[Sector]]="","",IF(OR(Tabla42[[#This Row],[Sector]]="Sector 1",Tabla42[[#This Row],[Sector]]="Sector 5",Tabla42[[#This Row],[Sector]]="Sector 6"),"Sector 4",Tabla42[[#This Row],[Sector]]))</f>
        <v>Sector 7</v>
      </c>
      <c r="F66" t="str">
        <f t="shared" si="0"/>
        <v>PAULE/SIGMA</v>
      </c>
    </row>
    <row r="67" spans="1:6" x14ac:dyDescent="0.2">
      <c r="A67" t="s">
        <v>307</v>
      </c>
      <c r="B67" t="s">
        <v>251</v>
      </c>
      <c r="C67" t="s">
        <v>745</v>
      </c>
      <c r="D67" t="s">
        <v>752</v>
      </c>
      <c r="E67" t="str">
        <f>IF(Tabla42[[#This Row],[Sector]]="","",IF(OR(Tabla42[[#This Row],[Sector]]="Sector 1",Tabla42[[#This Row],[Sector]]="Sector 5",Tabla42[[#This Row],[Sector]]="Sector 6"),"Sector 4",Tabla42[[#This Row],[Sector]]))</f>
        <v>Sector 4</v>
      </c>
      <c r="F67" t="str">
        <f t="shared" ref="F67:F130" si="1">IF(E67="Sector 4","VOMAR/XUDUN",IF(E67="Sector 3","NOSAT",IF(E67="Sector 7","PAULE/SIGMA","")))</f>
        <v>VOMAR/XUDUN</v>
      </c>
    </row>
    <row r="68" spans="1:6" x14ac:dyDescent="0.2">
      <c r="A68" t="s">
        <v>717</v>
      </c>
      <c r="B68" t="s">
        <v>37</v>
      </c>
      <c r="C68" t="s">
        <v>744</v>
      </c>
      <c r="D68" t="s">
        <v>754</v>
      </c>
      <c r="E68" t="str">
        <f>IF(Tabla42[[#This Row],[Sector]]="","",IF(OR(Tabla42[[#This Row],[Sector]]="Sector 1",Tabla42[[#This Row],[Sector]]="Sector 5",Tabla42[[#This Row],[Sector]]="Sector 6"),"Sector 4",Tabla42[[#This Row],[Sector]]))</f>
        <v>Sector 3</v>
      </c>
      <c r="F68" t="str">
        <f t="shared" si="1"/>
        <v>NOSAT</v>
      </c>
    </row>
    <row r="69" spans="1:6" x14ac:dyDescent="0.2">
      <c r="A69" t="s">
        <v>718</v>
      </c>
      <c r="B69" t="s">
        <v>204</v>
      </c>
      <c r="C69" t="s">
        <v>744</v>
      </c>
      <c r="D69" t="s">
        <v>752</v>
      </c>
      <c r="E69" t="str">
        <f>IF(Tabla42[[#This Row],[Sector]]="","",IF(OR(Tabla42[[#This Row],[Sector]]="Sector 1",Tabla42[[#This Row],[Sector]]="Sector 5",Tabla42[[#This Row],[Sector]]="Sector 6"),"Sector 4",Tabla42[[#This Row],[Sector]]))</f>
        <v>Sector 3</v>
      </c>
      <c r="F69" t="str">
        <f t="shared" si="1"/>
        <v>NOSAT</v>
      </c>
    </row>
    <row r="70" spans="1:6" x14ac:dyDescent="0.2">
      <c r="A70" t="s">
        <v>719</v>
      </c>
      <c r="B70" t="s">
        <v>37</v>
      </c>
      <c r="C70" t="s">
        <v>744</v>
      </c>
      <c r="D70" t="s">
        <v>754</v>
      </c>
      <c r="E70" t="str">
        <f>IF(Tabla42[[#This Row],[Sector]]="","",IF(OR(Tabla42[[#This Row],[Sector]]="Sector 1",Tabla42[[#This Row],[Sector]]="Sector 5",Tabla42[[#This Row],[Sector]]="Sector 6"),"Sector 4",Tabla42[[#This Row],[Sector]]))</f>
        <v>Sector 3</v>
      </c>
      <c r="F70" t="str">
        <f t="shared" si="1"/>
        <v>NOSAT</v>
      </c>
    </row>
    <row r="71" spans="1:6" x14ac:dyDescent="0.2">
      <c r="A71" t="s">
        <v>720</v>
      </c>
      <c r="B71" t="s">
        <v>37</v>
      </c>
      <c r="C71" t="s">
        <v>744</v>
      </c>
      <c r="D71" t="s">
        <v>754</v>
      </c>
      <c r="E71" t="str">
        <f>IF(Tabla42[[#This Row],[Sector]]="","",IF(OR(Tabla42[[#This Row],[Sector]]="Sector 1",Tabla42[[#This Row],[Sector]]="Sector 5",Tabla42[[#This Row],[Sector]]="Sector 6"),"Sector 4",Tabla42[[#This Row],[Sector]]))</f>
        <v>Sector 3</v>
      </c>
      <c r="F71" t="str">
        <f t="shared" si="1"/>
        <v>NOSAT</v>
      </c>
    </row>
    <row r="72" spans="1:6" x14ac:dyDescent="0.2">
      <c r="A72" t="s">
        <v>721</v>
      </c>
      <c r="B72" t="s">
        <v>204</v>
      </c>
      <c r="C72" t="s">
        <v>744</v>
      </c>
      <c r="D72" t="s">
        <v>752</v>
      </c>
      <c r="E72" t="str">
        <f>IF(Tabla42[[#This Row],[Sector]]="","",IF(OR(Tabla42[[#This Row],[Sector]]="Sector 1",Tabla42[[#This Row],[Sector]]="Sector 5",Tabla42[[#This Row],[Sector]]="Sector 6"),"Sector 4",Tabla42[[#This Row],[Sector]]))</f>
        <v>Sector 3</v>
      </c>
      <c r="F72" t="str">
        <f t="shared" si="1"/>
        <v>NOSAT</v>
      </c>
    </row>
    <row r="73" spans="1:6" x14ac:dyDescent="0.2">
      <c r="A73" t="s">
        <v>722</v>
      </c>
      <c r="B73" t="s">
        <v>190</v>
      </c>
      <c r="C73" t="s">
        <v>747</v>
      </c>
      <c r="D73" t="s">
        <v>755</v>
      </c>
      <c r="E73" t="str">
        <f>IF(Tabla42[[#This Row],[Sector]]="","",IF(OR(Tabla42[[#This Row],[Sector]]="Sector 1",Tabla42[[#This Row],[Sector]]="Sector 5",Tabla42[[#This Row],[Sector]]="Sector 6"),"Sector 4",Tabla42[[#This Row],[Sector]]))</f>
        <v>Sector 7</v>
      </c>
      <c r="F73" t="str">
        <f t="shared" si="1"/>
        <v>PAULE/SIGMA</v>
      </c>
    </row>
    <row r="74" spans="1:6" x14ac:dyDescent="0.2">
      <c r="A74" t="s">
        <v>223</v>
      </c>
      <c r="B74" t="s">
        <v>37</v>
      </c>
      <c r="C74" t="s">
        <v>744</v>
      </c>
      <c r="D74" t="s">
        <v>754</v>
      </c>
      <c r="E74" t="str">
        <f>IF(Tabla42[[#This Row],[Sector]]="","",IF(OR(Tabla42[[#This Row],[Sector]]="Sector 1",Tabla42[[#This Row],[Sector]]="Sector 5",Tabla42[[#This Row],[Sector]]="Sector 6"),"Sector 4",Tabla42[[#This Row],[Sector]]))</f>
        <v>Sector 3</v>
      </c>
      <c r="F74" t="str">
        <f t="shared" si="1"/>
        <v>NOSAT</v>
      </c>
    </row>
    <row r="75" spans="1:6" x14ac:dyDescent="0.2">
      <c r="A75" t="s">
        <v>723</v>
      </c>
      <c r="B75" t="s">
        <v>204</v>
      </c>
      <c r="C75" t="s">
        <v>744</v>
      </c>
      <c r="D75" t="s">
        <v>752</v>
      </c>
      <c r="E75" t="str">
        <f>IF(Tabla42[[#This Row],[Sector]]="","",IF(OR(Tabla42[[#This Row],[Sector]]="Sector 1",Tabla42[[#This Row],[Sector]]="Sector 5",Tabla42[[#This Row],[Sector]]="Sector 6"),"Sector 4",Tabla42[[#This Row],[Sector]]))</f>
        <v>Sector 3</v>
      </c>
      <c r="F75" t="str">
        <f t="shared" si="1"/>
        <v>NOSAT</v>
      </c>
    </row>
    <row r="76" spans="1:6" x14ac:dyDescent="0.2">
      <c r="A76" t="s">
        <v>697</v>
      </c>
      <c r="B76" t="s">
        <v>44</v>
      </c>
      <c r="C76" t="s">
        <v>747</v>
      </c>
      <c r="D76" t="s">
        <v>755</v>
      </c>
      <c r="E76" t="str">
        <f>IF(Tabla42[[#This Row],[Sector]]="","",IF(OR(Tabla42[[#This Row],[Sector]]="Sector 1",Tabla42[[#This Row],[Sector]]="Sector 5",Tabla42[[#This Row],[Sector]]="Sector 6"),"Sector 4",Tabla42[[#This Row],[Sector]]))</f>
        <v>Sector 7</v>
      </c>
      <c r="F76" t="str">
        <f t="shared" si="1"/>
        <v>PAULE/SIGMA</v>
      </c>
    </row>
    <row r="77" spans="1:6" x14ac:dyDescent="0.2">
      <c r="A77" t="s">
        <v>724</v>
      </c>
      <c r="B77" t="s">
        <v>37</v>
      </c>
      <c r="C77" t="s">
        <v>744</v>
      </c>
      <c r="D77" t="s">
        <v>754</v>
      </c>
      <c r="E77" t="str">
        <f>IF(Tabla42[[#This Row],[Sector]]="","",IF(OR(Tabla42[[#This Row],[Sector]]="Sector 1",Tabla42[[#This Row],[Sector]]="Sector 5",Tabla42[[#This Row],[Sector]]="Sector 6"),"Sector 4",Tabla42[[#This Row],[Sector]]))</f>
        <v>Sector 3</v>
      </c>
      <c r="F77" t="str">
        <f t="shared" si="1"/>
        <v>NOSAT</v>
      </c>
    </row>
    <row r="78" spans="1:6" x14ac:dyDescent="0.2">
      <c r="A78" t="s">
        <v>725</v>
      </c>
      <c r="B78" t="s">
        <v>44</v>
      </c>
      <c r="C78" t="s">
        <v>747</v>
      </c>
      <c r="D78" t="s">
        <v>755</v>
      </c>
      <c r="E78" t="str">
        <f>IF(Tabla42[[#This Row],[Sector]]="","",IF(OR(Tabla42[[#This Row],[Sector]]="Sector 1",Tabla42[[#This Row],[Sector]]="Sector 5",Tabla42[[#This Row],[Sector]]="Sector 6"),"Sector 4",Tabla42[[#This Row],[Sector]]))</f>
        <v>Sector 7</v>
      </c>
      <c r="F78" t="str">
        <f t="shared" si="1"/>
        <v>PAULE/SIGMA</v>
      </c>
    </row>
    <row r="79" spans="1:6" x14ac:dyDescent="0.2">
      <c r="A79" t="s">
        <v>459</v>
      </c>
      <c r="B79" t="s">
        <v>749</v>
      </c>
      <c r="C79" t="s">
        <v>743</v>
      </c>
      <c r="D79" t="s">
        <v>751</v>
      </c>
      <c r="E79" t="str">
        <f>IF(Tabla42[[#This Row],[Sector]]="","",IF(OR(Tabla42[[#This Row],[Sector]]="Sector 1",Tabla42[[#This Row],[Sector]]="Sector 5",Tabla42[[#This Row],[Sector]]="Sector 6"),"Sector 4",Tabla42[[#This Row],[Sector]]))</f>
        <v>Sector 4</v>
      </c>
      <c r="F79" t="str">
        <f t="shared" si="1"/>
        <v>VOMAR/XUDUN</v>
      </c>
    </row>
    <row r="80" spans="1:6" x14ac:dyDescent="0.2">
      <c r="A80" t="s">
        <v>215</v>
      </c>
      <c r="B80" t="s">
        <v>204</v>
      </c>
      <c r="C80" t="s">
        <v>744</v>
      </c>
      <c r="D80" t="s">
        <v>752</v>
      </c>
      <c r="E80" t="str">
        <f>IF(Tabla42[[#This Row],[Sector]]="","",IF(OR(Tabla42[[#This Row],[Sector]]="Sector 1",Tabla42[[#This Row],[Sector]]="Sector 5",Tabla42[[#This Row],[Sector]]="Sector 6"),"Sector 4",Tabla42[[#This Row],[Sector]]))</f>
        <v>Sector 3</v>
      </c>
      <c r="F80" t="str">
        <f t="shared" si="1"/>
        <v>NOSAT</v>
      </c>
    </row>
    <row r="81" spans="1:6" x14ac:dyDescent="0.2">
      <c r="A81" t="s">
        <v>313</v>
      </c>
      <c r="B81" t="s">
        <v>748</v>
      </c>
      <c r="C81" t="s">
        <v>743</v>
      </c>
      <c r="D81" t="s">
        <v>756</v>
      </c>
      <c r="E81" t="str">
        <f>IF(Tabla42[[#This Row],[Sector]]="","",IF(OR(Tabla42[[#This Row],[Sector]]="Sector 1",Tabla42[[#This Row],[Sector]]="Sector 5",Tabla42[[#This Row],[Sector]]="Sector 6"),"Sector 4",Tabla42[[#This Row],[Sector]]))</f>
        <v>Sector 4</v>
      </c>
      <c r="F81" t="str">
        <f t="shared" si="1"/>
        <v>VOMAR/XUDUN</v>
      </c>
    </row>
    <row r="82" spans="1:6" x14ac:dyDescent="0.2">
      <c r="A82" t="s">
        <v>277</v>
      </c>
      <c r="B82" t="s">
        <v>37</v>
      </c>
      <c r="C82" t="s">
        <v>744</v>
      </c>
      <c r="D82" t="s">
        <v>754</v>
      </c>
      <c r="E82" t="str">
        <f>IF(Tabla42[[#This Row],[Sector]]="","",IF(OR(Tabla42[[#This Row],[Sector]]="Sector 1",Tabla42[[#This Row],[Sector]]="Sector 5",Tabla42[[#This Row],[Sector]]="Sector 6"),"Sector 4",Tabla42[[#This Row],[Sector]]))</f>
        <v>Sector 3</v>
      </c>
      <c r="F82" t="str">
        <f t="shared" si="1"/>
        <v>NOSAT</v>
      </c>
    </row>
    <row r="83" spans="1:6" x14ac:dyDescent="0.2">
      <c r="A83" t="s">
        <v>415</v>
      </c>
      <c r="B83" t="s">
        <v>37</v>
      </c>
      <c r="C83" t="s">
        <v>744</v>
      </c>
      <c r="D83" t="s">
        <v>754</v>
      </c>
      <c r="E83" t="str">
        <f>IF(Tabla42[[#This Row],[Sector]]="","",IF(OR(Tabla42[[#This Row],[Sector]]="Sector 1",Tabla42[[#This Row],[Sector]]="Sector 5",Tabla42[[#This Row],[Sector]]="Sector 6"),"Sector 4",Tabla42[[#This Row],[Sector]]))</f>
        <v>Sector 3</v>
      </c>
      <c r="F83" t="str">
        <f t="shared" si="1"/>
        <v>NOSAT</v>
      </c>
    </row>
    <row r="84" spans="1:6" x14ac:dyDescent="0.2">
      <c r="A84" t="s">
        <v>726</v>
      </c>
      <c r="B84" t="s">
        <v>204</v>
      </c>
      <c r="C84" t="s">
        <v>744</v>
      </c>
      <c r="D84" t="s">
        <v>752</v>
      </c>
      <c r="E84" t="str">
        <f>IF(Tabla42[[#This Row],[Sector]]="","",IF(OR(Tabla42[[#This Row],[Sector]]="Sector 1",Tabla42[[#This Row],[Sector]]="Sector 5",Tabla42[[#This Row],[Sector]]="Sector 6"),"Sector 4",Tabla42[[#This Row],[Sector]]))</f>
        <v>Sector 3</v>
      </c>
      <c r="F84" t="str">
        <f t="shared" si="1"/>
        <v>NOSAT</v>
      </c>
    </row>
    <row r="85" spans="1:6" x14ac:dyDescent="0.2">
      <c r="A85" t="s">
        <v>727</v>
      </c>
      <c r="B85" t="s">
        <v>204</v>
      </c>
      <c r="C85" t="s">
        <v>744</v>
      </c>
      <c r="D85" t="s">
        <v>752</v>
      </c>
      <c r="E85" t="str">
        <f>IF(Tabla42[[#This Row],[Sector]]="","",IF(OR(Tabla42[[#This Row],[Sector]]="Sector 1",Tabla42[[#This Row],[Sector]]="Sector 5",Tabla42[[#This Row],[Sector]]="Sector 6"),"Sector 4",Tabla42[[#This Row],[Sector]]))</f>
        <v>Sector 3</v>
      </c>
      <c r="F85" t="str">
        <f t="shared" si="1"/>
        <v>NOSAT</v>
      </c>
    </row>
    <row r="86" spans="1:6" x14ac:dyDescent="0.2">
      <c r="A86" t="s">
        <v>655</v>
      </c>
      <c r="B86" t="s">
        <v>37</v>
      </c>
      <c r="C86" t="s">
        <v>744</v>
      </c>
      <c r="D86" t="s">
        <v>754</v>
      </c>
      <c r="E86" t="str">
        <f>IF(Tabla42[[#This Row],[Sector]]="","",IF(OR(Tabla42[[#This Row],[Sector]]="Sector 1",Tabla42[[#This Row],[Sector]]="Sector 5",Tabla42[[#This Row],[Sector]]="Sector 6"),"Sector 4",Tabla42[[#This Row],[Sector]]))</f>
        <v>Sector 3</v>
      </c>
      <c r="F86" t="str">
        <f t="shared" si="1"/>
        <v>NOSAT</v>
      </c>
    </row>
    <row r="87" spans="1:6" x14ac:dyDescent="0.2">
      <c r="A87" t="s">
        <v>728</v>
      </c>
      <c r="B87" t="s">
        <v>204</v>
      </c>
      <c r="C87" t="s">
        <v>744</v>
      </c>
      <c r="D87" t="s">
        <v>752</v>
      </c>
      <c r="E87" t="str">
        <f>IF(Tabla42[[#This Row],[Sector]]="","",IF(OR(Tabla42[[#This Row],[Sector]]="Sector 1",Tabla42[[#This Row],[Sector]]="Sector 5",Tabla42[[#This Row],[Sector]]="Sector 6"),"Sector 4",Tabla42[[#This Row],[Sector]]))</f>
        <v>Sector 3</v>
      </c>
      <c r="F87" t="str">
        <f t="shared" si="1"/>
        <v>NOSAT</v>
      </c>
    </row>
    <row r="88" spans="1:6" x14ac:dyDescent="0.2">
      <c r="A88" t="s">
        <v>310</v>
      </c>
      <c r="B88" t="s">
        <v>204</v>
      </c>
      <c r="C88" t="s">
        <v>744</v>
      </c>
      <c r="D88" t="s">
        <v>752</v>
      </c>
      <c r="E88" t="str">
        <f>IF(Tabla42[[#This Row],[Sector]]="","",IF(OR(Tabla42[[#This Row],[Sector]]="Sector 1",Tabla42[[#This Row],[Sector]]="Sector 5",Tabla42[[#This Row],[Sector]]="Sector 6"),"Sector 4",Tabla42[[#This Row],[Sector]]))</f>
        <v>Sector 3</v>
      </c>
      <c r="F88" t="str">
        <f t="shared" si="1"/>
        <v>NOSAT</v>
      </c>
    </row>
    <row r="89" spans="1:6" x14ac:dyDescent="0.2">
      <c r="A89" t="s">
        <v>729</v>
      </c>
      <c r="B89" t="s">
        <v>37</v>
      </c>
      <c r="C89" t="s">
        <v>744</v>
      </c>
      <c r="D89" t="s">
        <v>754</v>
      </c>
      <c r="E89" t="str">
        <f>IF(Tabla42[[#This Row],[Sector]]="","",IF(OR(Tabla42[[#This Row],[Sector]]="Sector 1",Tabla42[[#This Row],[Sector]]="Sector 5",Tabla42[[#This Row],[Sector]]="Sector 6"),"Sector 4",Tabla42[[#This Row],[Sector]]))</f>
        <v>Sector 3</v>
      </c>
      <c r="F89" t="str">
        <f t="shared" si="1"/>
        <v>NOSAT</v>
      </c>
    </row>
    <row r="90" spans="1:6" x14ac:dyDescent="0.2">
      <c r="A90" t="s">
        <v>232</v>
      </c>
      <c r="B90" t="s">
        <v>84</v>
      </c>
      <c r="C90" t="s">
        <v>745</v>
      </c>
      <c r="D90" t="s">
        <v>753</v>
      </c>
      <c r="E90" t="str">
        <f>IF(Tabla42[[#This Row],[Sector]]="","",IF(OR(Tabla42[[#This Row],[Sector]]="Sector 1",Tabla42[[#This Row],[Sector]]="Sector 5",Tabla42[[#This Row],[Sector]]="Sector 6"),"Sector 4",Tabla42[[#This Row],[Sector]]))</f>
        <v>Sector 4</v>
      </c>
      <c r="F90" t="str">
        <f t="shared" si="1"/>
        <v>VOMAR/XUDUN</v>
      </c>
    </row>
    <row r="91" spans="1:6" x14ac:dyDescent="0.2">
      <c r="A91" t="s">
        <v>262</v>
      </c>
      <c r="B91" t="s">
        <v>84</v>
      </c>
      <c r="C91" t="s">
        <v>745</v>
      </c>
      <c r="D91" t="s">
        <v>753</v>
      </c>
      <c r="E91" t="str">
        <f>IF(Tabla42[[#This Row],[Sector]]="","",IF(OR(Tabla42[[#This Row],[Sector]]="Sector 1",Tabla42[[#This Row],[Sector]]="Sector 5",Tabla42[[#This Row],[Sector]]="Sector 6"),"Sector 4",Tabla42[[#This Row],[Sector]]))</f>
        <v>Sector 4</v>
      </c>
      <c r="F91" t="str">
        <f t="shared" si="1"/>
        <v>VOMAR/XUDUN</v>
      </c>
    </row>
    <row r="92" spans="1:6" x14ac:dyDescent="0.2">
      <c r="A92" t="s">
        <v>272</v>
      </c>
      <c r="B92" t="s">
        <v>136</v>
      </c>
      <c r="C92" t="s">
        <v>745</v>
      </c>
      <c r="D92" t="s">
        <v>751</v>
      </c>
      <c r="E92" t="str">
        <f>IF(Tabla42[[#This Row],[Sector]]="","",IF(OR(Tabla42[[#This Row],[Sector]]="Sector 1",Tabla42[[#This Row],[Sector]]="Sector 5",Tabla42[[#This Row],[Sector]]="Sector 6"),"Sector 4",Tabla42[[#This Row],[Sector]]))</f>
        <v>Sector 4</v>
      </c>
      <c r="F92" t="str">
        <f t="shared" si="1"/>
        <v>VOMAR/XUDUN</v>
      </c>
    </row>
    <row r="93" spans="1:6" x14ac:dyDescent="0.2">
      <c r="A93" t="s">
        <v>524</v>
      </c>
      <c r="B93" t="s">
        <v>84</v>
      </c>
      <c r="C93" t="s">
        <v>745</v>
      </c>
      <c r="D93" t="s">
        <v>753</v>
      </c>
      <c r="E93" t="str">
        <f>IF(Tabla42[[#This Row],[Sector]]="","",IF(OR(Tabla42[[#This Row],[Sector]]="Sector 1",Tabla42[[#This Row],[Sector]]="Sector 5",Tabla42[[#This Row],[Sector]]="Sector 6"),"Sector 4",Tabla42[[#This Row],[Sector]]))</f>
        <v>Sector 4</v>
      </c>
      <c r="F93" t="str">
        <f t="shared" si="1"/>
        <v>VOMAR/XUDUN</v>
      </c>
    </row>
    <row r="94" spans="1:6" x14ac:dyDescent="0.2">
      <c r="A94" t="s">
        <v>69</v>
      </c>
      <c r="B94" t="s">
        <v>746</v>
      </c>
      <c r="C94" t="s">
        <v>743</v>
      </c>
      <c r="D94" t="s">
        <v>756</v>
      </c>
      <c r="E94" t="str">
        <f>IF(Tabla42[[#This Row],[Sector]]="","",IF(OR(Tabla42[[#This Row],[Sector]]="Sector 1",Tabla42[[#This Row],[Sector]]="Sector 5",Tabla42[[#This Row],[Sector]]="Sector 6"),"Sector 4",Tabla42[[#This Row],[Sector]]))</f>
        <v>Sector 4</v>
      </c>
      <c r="F94" t="str">
        <f t="shared" si="1"/>
        <v>VOMAR/XUDUN</v>
      </c>
    </row>
    <row r="95" spans="1:6" x14ac:dyDescent="0.2">
      <c r="A95" t="s">
        <v>730</v>
      </c>
      <c r="B95" t="s">
        <v>204</v>
      </c>
      <c r="C95" t="s">
        <v>744</v>
      </c>
      <c r="D95" t="s">
        <v>752</v>
      </c>
      <c r="E95" t="str">
        <f>IF(Tabla42[[#This Row],[Sector]]="","",IF(OR(Tabla42[[#This Row],[Sector]]="Sector 1",Tabla42[[#This Row],[Sector]]="Sector 5",Tabla42[[#This Row],[Sector]]="Sector 6"),"Sector 4",Tabla42[[#This Row],[Sector]]))</f>
        <v>Sector 3</v>
      </c>
      <c r="F95" t="str">
        <f t="shared" si="1"/>
        <v>NOSAT</v>
      </c>
    </row>
    <row r="96" spans="1:6" x14ac:dyDescent="0.2">
      <c r="A96" t="s">
        <v>326</v>
      </c>
      <c r="B96" t="s">
        <v>136</v>
      </c>
      <c r="C96" t="s">
        <v>745</v>
      </c>
      <c r="D96" t="s">
        <v>751</v>
      </c>
      <c r="E96" t="str">
        <f>IF(Tabla42[[#This Row],[Sector]]="","",IF(OR(Tabla42[[#This Row],[Sector]]="Sector 1",Tabla42[[#This Row],[Sector]]="Sector 5",Tabla42[[#This Row],[Sector]]="Sector 6"),"Sector 4",Tabla42[[#This Row],[Sector]]))</f>
        <v>Sector 4</v>
      </c>
      <c r="F96" t="str">
        <f t="shared" si="1"/>
        <v>VOMAR/XUDUN</v>
      </c>
    </row>
    <row r="97" spans="1:6" x14ac:dyDescent="0.2">
      <c r="A97" t="s">
        <v>324</v>
      </c>
      <c r="B97" t="s">
        <v>550</v>
      </c>
      <c r="C97" t="s">
        <v>747</v>
      </c>
      <c r="D97" t="s">
        <v>755</v>
      </c>
      <c r="E97" t="str">
        <f>IF(Tabla42[[#This Row],[Sector]]="","",IF(OR(Tabla42[[#This Row],[Sector]]="Sector 1",Tabla42[[#This Row],[Sector]]="Sector 5",Tabla42[[#This Row],[Sector]]="Sector 6"),"Sector 4",Tabla42[[#This Row],[Sector]]))</f>
        <v>Sector 7</v>
      </c>
      <c r="F97" t="str">
        <f t="shared" si="1"/>
        <v>PAULE/SIGMA</v>
      </c>
    </row>
    <row r="98" spans="1:6" x14ac:dyDescent="0.2">
      <c r="A98" t="s">
        <v>731</v>
      </c>
      <c r="B98" t="s">
        <v>251</v>
      </c>
      <c r="C98" t="s">
        <v>745</v>
      </c>
      <c r="D98" t="s">
        <v>752</v>
      </c>
      <c r="E98" t="str">
        <f>IF(Tabla42[[#This Row],[Sector]]="","",IF(OR(Tabla42[[#This Row],[Sector]]="Sector 1",Tabla42[[#This Row],[Sector]]="Sector 5",Tabla42[[#This Row],[Sector]]="Sector 6"),"Sector 4",Tabla42[[#This Row],[Sector]]))</f>
        <v>Sector 4</v>
      </c>
      <c r="F98" t="str">
        <f t="shared" si="1"/>
        <v>VOMAR/XUDUN</v>
      </c>
    </row>
    <row r="99" spans="1:6" x14ac:dyDescent="0.2">
      <c r="A99" t="s">
        <v>354</v>
      </c>
      <c r="B99" t="s">
        <v>136</v>
      </c>
      <c r="C99" t="s">
        <v>745</v>
      </c>
      <c r="D99" t="s">
        <v>751</v>
      </c>
      <c r="E99" t="str">
        <f>IF(Tabla42[[#This Row],[Sector]]="","",IF(OR(Tabla42[[#This Row],[Sector]]="Sector 1",Tabla42[[#This Row],[Sector]]="Sector 5",Tabla42[[#This Row],[Sector]]="Sector 6"),"Sector 4",Tabla42[[#This Row],[Sector]]))</f>
        <v>Sector 4</v>
      </c>
      <c r="F99" t="str">
        <f t="shared" si="1"/>
        <v>VOMAR/XUDUN</v>
      </c>
    </row>
    <row r="100" spans="1:6" x14ac:dyDescent="0.2">
      <c r="A100" t="s">
        <v>179</v>
      </c>
      <c r="B100" t="s">
        <v>136</v>
      </c>
      <c r="C100" t="s">
        <v>745</v>
      </c>
      <c r="D100" t="s">
        <v>751</v>
      </c>
      <c r="E100" t="str">
        <f>IF(Tabla42[[#This Row],[Sector]]="","",IF(OR(Tabla42[[#This Row],[Sector]]="Sector 1",Tabla42[[#This Row],[Sector]]="Sector 5",Tabla42[[#This Row],[Sector]]="Sector 6"),"Sector 4",Tabla42[[#This Row],[Sector]]))</f>
        <v>Sector 4</v>
      </c>
      <c r="F100" t="str">
        <f t="shared" si="1"/>
        <v>VOMAR/XUDUN</v>
      </c>
    </row>
    <row r="101" spans="1:6" x14ac:dyDescent="0.2">
      <c r="A101" t="s">
        <v>573</v>
      </c>
      <c r="B101" t="s">
        <v>37</v>
      </c>
      <c r="C101" t="s">
        <v>744</v>
      </c>
      <c r="D101" t="s">
        <v>754</v>
      </c>
      <c r="E101" t="str">
        <f>IF(Tabla42[[#This Row],[Sector]]="","",IF(OR(Tabla42[[#This Row],[Sector]]="Sector 1",Tabla42[[#This Row],[Sector]]="Sector 5",Tabla42[[#This Row],[Sector]]="Sector 6"),"Sector 4",Tabla42[[#This Row],[Sector]]))</f>
        <v>Sector 3</v>
      </c>
      <c r="F101" t="str">
        <f t="shared" si="1"/>
        <v>NOSAT</v>
      </c>
    </row>
    <row r="102" spans="1:6" x14ac:dyDescent="0.2">
      <c r="A102" t="s">
        <v>647</v>
      </c>
      <c r="B102" t="s">
        <v>37</v>
      </c>
      <c r="C102" t="s">
        <v>744</v>
      </c>
      <c r="D102" t="s">
        <v>754</v>
      </c>
      <c r="E102" t="str">
        <f>IF(Tabla42[[#This Row],[Sector]]="","",IF(OR(Tabla42[[#This Row],[Sector]]="Sector 1",Tabla42[[#This Row],[Sector]]="Sector 5",Tabla42[[#This Row],[Sector]]="Sector 6"),"Sector 4",Tabla42[[#This Row],[Sector]]))</f>
        <v>Sector 3</v>
      </c>
      <c r="F102" t="str">
        <f t="shared" si="1"/>
        <v>NOSAT</v>
      </c>
    </row>
    <row r="103" spans="1:6" x14ac:dyDescent="0.2">
      <c r="A103" t="s">
        <v>732</v>
      </c>
      <c r="B103" t="s">
        <v>204</v>
      </c>
      <c r="C103" t="s">
        <v>744</v>
      </c>
      <c r="D103" t="s">
        <v>752</v>
      </c>
      <c r="E103" t="str">
        <f>IF(Tabla42[[#This Row],[Sector]]="","",IF(OR(Tabla42[[#This Row],[Sector]]="Sector 1",Tabla42[[#This Row],[Sector]]="Sector 5",Tabla42[[#This Row],[Sector]]="Sector 6"),"Sector 4",Tabla42[[#This Row],[Sector]]))</f>
        <v>Sector 3</v>
      </c>
      <c r="F103" t="str">
        <f t="shared" si="1"/>
        <v>NOSAT</v>
      </c>
    </row>
    <row r="104" spans="1:6" x14ac:dyDescent="0.2">
      <c r="A104" t="s">
        <v>340</v>
      </c>
      <c r="B104" t="s">
        <v>37</v>
      </c>
      <c r="C104" t="s">
        <v>744</v>
      </c>
      <c r="D104" t="s">
        <v>754</v>
      </c>
      <c r="E104" t="str">
        <f>IF(Tabla42[[#This Row],[Sector]]="","",IF(OR(Tabla42[[#This Row],[Sector]]="Sector 1",Tabla42[[#This Row],[Sector]]="Sector 5",Tabla42[[#This Row],[Sector]]="Sector 6"),"Sector 4",Tabla42[[#This Row],[Sector]]))</f>
        <v>Sector 3</v>
      </c>
      <c r="F104" t="str">
        <f t="shared" si="1"/>
        <v>NOSAT</v>
      </c>
    </row>
    <row r="105" spans="1:6" x14ac:dyDescent="0.2">
      <c r="A105" t="s">
        <v>733</v>
      </c>
      <c r="B105" t="s">
        <v>204</v>
      </c>
      <c r="C105" t="s">
        <v>744</v>
      </c>
      <c r="D105" t="s">
        <v>752</v>
      </c>
      <c r="E105" t="str">
        <f>IF(Tabla42[[#This Row],[Sector]]="","",IF(OR(Tabla42[[#This Row],[Sector]]="Sector 1",Tabla42[[#This Row],[Sector]]="Sector 5",Tabla42[[#This Row],[Sector]]="Sector 6"),"Sector 4",Tabla42[[#This Row],[Sector]]))</f>
        <v>Sector 3</v>
      </c>
      <c r="F105" t="str">
        <f t="shared" si="1"/>
        <v>NOSAT</v>
      </c>
    </row>
    <row r="106" spans="1:6" x14ac:dyDescent="0.2">
      <c r="A106" t="s">
        <v>734</v>
      </c>
      <c r="B106" t="s">
        <v>251</v>
      </c>
      <c r="C106" t="s">
        <v>745</v>
      </c>
      <c r="D106" t="s">
        <v>752</v>
      </c>
      <c r="E106" t="str">
        <f>IF(Tabla42[[#This Row],[Sector]]="","",IF(OR(Tabla42[[#This Row],[Sector]]="Sector 1",Tabla42[[#This Row],[Sector]]="Sector 5",Tabla42[[#This Row],[Sector]]="Sector 6"),"Sector 4",Tabla42[[#This Row],[Sector]]))</f>
        <v>Sector 4</v>
      </c>
      <c r="F106" t="str">
        <f t="shared" si="1"/>
        <v>VOMAR/XUDUN</v>
      </c>
    </row>
    <row r="107" spans="1:6" x14ac:dyDescent="0.2">
      <c r="A107" t="s">
        <v>735</v>
      </c>
      <c r="B107" t="s">
        <v>540</v>
      </c>
      <c r="C107" t="s">
        <v>745</v>
      </c>
      <c r="D107" t="s">
        <v>752</v>
      </c>
      <c r="E107" t="str">
        <f>IF(Tabla42[[#This Row],[Sector]]="","",IF(OR(Tabla42[[#This Row],[Sector]]="Sector 1",Tabla42[[#This Row],[Sector]]="Sector 5",Tabla42[[#This Row],[Sector]]="Sector 6"),"Sector 4",Tabla42[[#This Row],[Sector]]))</f>
        <v>Sector 4</v>
      </c>
      <c r="F107" t="str">
        <f t="shared" si="1"/>
        <v>VOMAR/XUDUN</v>
      </c>
    </row>
    <row r="108" spans="1:6" x14ac:dyDescent="0.2">
      <c r="A108" t="s">
        <v>736</v>
      </c>
      <c r="B108" t="s">
        <v>37</v>
      </c>
      <c r="C108" t="s">
        <v>744</v>
      </c>
      <c r="D108" t="s">
        <v>754</v>
      </c>
      <c r="E108" t="str">
        <f>IF(Tabla42[[#This Row],[Sector]]="","",IF(OR(Tabla42[[#This Row],[Sector]]="Sector 1",Tabla42[[#This Row],[Sector]]="Sector 5",Tabla42[[#This Row],[Sector]]="Sector 6"),"Sector 4",Tabla42[[#This Row],[Sector]]))</f>
        <v>Sector 3</v>
      </c>
      <c r="F108" t="str">
        <f t="shared" si="1"/>
        <v>NOSAT</v>
      </c>
    </row>
    <row r="109" spans="1:6" x14ac:dyDescent="0.2">
      <c r="A109" t="s">
        <v>737</v>
      </c>
      <c r="B109" t="s">
        <v>204</v>
      </c>
      <c r="C109" t="s">
        <v>744</v>
      </c>
      <c r="D109" t="s">
        <v>752</v>
      </c>
      <c r="E109" t="str">
        <f>IF(Tabla42[[#This Row],[Sector]]="","",IF(OR(Tabla42[[#This Row],[Sector]]="Sector 1",Tabla42[[#This Row],[Sector]]="Sector 5",Tabla42[[#This Row],[Sector]]="Sector 6"),"Sector 4",Tabla42[[#This Row],[Sector]]))</f>
        <v>Sector 3</v>
      </c>
      <c r="F109" t="str">
        <f t="shared" si="1"/>
        <v>NOSAT</v>
      </c>
    </row>
    <row r="110" spans="1:6" x14ac:dyDescent="0.2">
      <c r="A110" t="s">
        <v>635</v>
      </c>
      <c r="B110" t="s">
        <v>251</v>
      </c>
      <c r="C110" t="s">
        <v>745</v>
      </c>
      <c r="D110" t="s">
        <v>752</v>
      </c>
      <c r="E110" t="str">
        <f>IF(Tabla42[[#This Row],[Sector]]="","",IF(OR(Tabla42[[#This Row],[Sector]]="Sector 1",Tabla42[[#This Row],[Sector]]="Sector 5",Tabla42[[#This Row],[Sector]]="Sector 6"),"Sector 4",Tabla42[[#This Row],[Sector]]))</f>
        <v>Sector 4</v>
      </c>
      <c r="F110" t="str">
        <f t="shared" si="1"/>
        <v>VOMAR/XUDUN</v>
      </c>
    </row>
    <row r="111" spans="1:6" x14ac:dyDescent="0.2">
      <c r="A111" t="s">
        <v>405</v>
      </c>
      <c r="B111" t="s">
        <v>37</v>
      </c>
      <c r="C111" t="s">
        <v>744</v>
      </c>
      <c r="D111" t="s">
        <v>754</v>
      </c>
      <c r="E111" t="str">
        <f>IF(Tabla42[[#This Row],[Sector]]="","",IF(OR(Tabla42[[#This Row],[Sector]]="Sector 1",Tabla42[[#This Row],[Sector]]="Sector 5",Tabla42[[#This Row],[Sector]]="Sector 6"),"Sector 4",Tabla42[[#This Row],[Sector]]))</f>
        <v>Sector 3</v>
      </c>
      <c r="F111" t="str">
        <f t="shared" si="1"/>
        <v>NOSAT</v>
      </c>
    </row>
    <row r="112" spans="1:6" x14ac:dyDescent="0.2">
      <c r="A112" t="s">
        <v>738</v>
      </c>
      <c r="B112" t="s">
        <v>84</v>
      </c>
      <c r="C112" t="s">
        <v>745</v>
      </c>
      <c r="D112" t="s">
        <v>753</v>
      </c>
      <c r="E112" t="str">
        <f>IF(Tabla42[[#This Row],[Sector]]="","",IF(OR(Tabla42[[#This Row],[Sector]]="Sector 1",Tabla42[[#This Row],[Sector]]="Sector 5",Tabla42[[#This Row],[Sector]]="Sector 6"),"Sector 4",Tabla42[[#This Row],[Sector]]))</f>
        <v>Sector 4</v>
      </c>
      <c r="F112" t="str">
        <f t="shared" si="1"/>
        <v>VOMAR/XUDUN</v>
      </c>
    </row>
    <row r="113" spans="1:6" x14ac:dyDescent="0.2">
      <c r="A113" t="s">
        <v>556</v>
      </c>
      <c r="B113" t="s">
        <v>251</v>
      </c>
      <c r="C113" t="s">
        <v>745</v>
      </c>
      <c r="D113" t="s">
        <v>752</v>
      </c>
      <c r="E113" t="str">
        <f>IF(Tabla42[[#This Row],[Sector]]="","",IF(OR(Tabla42[[#This Row],[Sector]]="Sector 1",Tabla42[[#This Row],[Sector]]="Sector 5",Tabla42[[#This Row],[Sector]]="Sector 6"),"Sector 4",Tabla42[[#This Row],[Sector]]))</f>
        <v>Sector 4</v>
      </c>
      <c r="F113" t="str">
        <f t="shared" si="1"/>
        <v>VOMAR/XUDUN</v>
      </c>
    </row>
    <row r="114" spans="1:6" x14ac:dyDescent="0.2">
      <c r="A114" t="s">
        <v>739</v>
      </c>
      <c r="B114" t="s">
        <v>251</v>
      </c>
      <c r="C114" t="s">
        <v>745</v>
      </c>
      <c r="D114" t="s">
        <v>752</v>
      </c>
      <c r="E114" t="str">
        <f>IF(Tabla42[[#This Row],[Sector]]="","",IF(OR(Tabla42[[#This Row],[Sector]]="Sector 1",Tabla42[[#This Row],[Sector]]="Sector 5",Tabla42[[#This Row],[Sector]]="Sector 6"),"Sector 4",Tabla42[[#This Row],[Sector]]))</f>
        <v>Sector 4</v>
      </c>
      <c r="F114" t="str">
        <f t="shared" si="1"/>
        <v>VOMAR/XUDUN</v>
      </c>
    </row>
    <row r="115" spans="1:6" x14ac:dyDescent="0.2">
      <c r="A115" t="s">
        <v>511</v>
      </c>
      <c r="B115" t="s">
        <v>84</v>
      </c>
      <c r="C115" t="s">
        <v>745</v>
      </c>
      <c r="D115" t="s">
        <v>753</v>
      </c>
      <c r="E115" t="str">
        <f>IF(Tabla42[[#This Row],[Sector]]="","",IF(OR(Tabla42[[#This Row],[Sector]]="Sector 1",Tabla42[[#This Row],[Sector]]="Sector 5",Tabla42[[#This Row],[Sector]]="Sector 6"),"Sector 4",Tabla42[[#This Row],[Sector]]))</f>
        <v>Sector 4</v>
      </c>
      <c r="F115" t="str">
        <f t="shared" si="1"/>
        <v>VOMAR/XUDUN</v>
      </c>
    </row>
    <row r="116" spans="1:6" x14ac:dyDescent="0.2">
      <c r="A116" t="s">
        <v>740</v>
      </c>
      <c r="B116" t="s">
        <v>37</v>
      </c>
      <c r="C116" t="s">
        <v>744</v>
      </c>
      <c r="D116" t="s">
        <v>754</v>
      </c>
      <c r="E116" t="str">
        <f>IF(Tabla42[[#This Row],[Sector]]="","",IF(OR(Tabla42[[#This Row],[Sector]]="Sector 1",Tabla42[[#This Row],[Sector]]="Sector 5",Tabla42[[#This Row],[Sector]]="Sector 6"),"Sector 4",Tabla42[[#This Row],[Sector]]))</f>
        <v>Sector 3</v>
      </c>
      <c r="F116" t="str">
        <f t="shared" si="1"/>
        <v>NOSAT</v>
      </c>
    </row>
    <row r="117" spans="1:6" x14ac:dyDescent="0.2">
      <c r="A117" t="s">
        <v>741</v>
      </c>
      <c r="B117" t="s">
        <v>44</v>
      </c>
      <c r="C117" t="s">
        <v>747</v>
      </c>
      <c r="D117" t="s">
        <v>755</v>
      </c>
      <c r="E117" t="str">
        <f>IF(Tabla42[[#This Row],[Sector]]="","",IF(OR(Tabla42[[#This Row],[Sector]]="Sector 1",Tabla42[[#This Row],[Sector]]="Sector 5",Tabla42[[#This Row],[Sector]]="Sector 6"),"Sector 4",Tabla42[[#This Row],[Sector]]))</f>
        <v>Sector 7</v>
      </c>
      <c r="F117" t="str">
        <f t="shared" si="1"/>
        <v>PAULE/SIGMA</v>
      </c>
    </row>
    <row r="118" spans="1:6" x14ac:dyDescent="0.2">
      <c r="A118" t="s">
        <v>517</v>
      </c>
      <c r="B118" t="s">
        <v>37</v>
      </c>
      <c r="C118" t="s">
        <v>744</v>
      </c>
      <c r="D118" t="s">
        <v>754</v>
      </c>
      <c r="E118" t="str">
        <f>IF(Tabla42[[#This Row],[Sector]]="","",IF(OR(Tabla42[[#This Row],[Sector]]="Sector 1",Tabla42[[#This Row],[Sector]]="Sector 5",Tabla42[[#This Row],[Sector]]="Sector 6"),"Sector 4",Tabla42[[#This Row],[Sector]]))</f>
        <v>Sector 3</v>
      </c>
      <c r="F118" t="str">
        <f t="shared" si="1"/>
        <v>NOSAT</v>
      </c>
    </row>
    <row r="119" spans="1:6" x14ac:dyDescent="0.2">
      <c r="A119" t="s">
        <v>565</v>
      </c>
      <c r="B119" t="s">
        <v>37</v>
      </c>
      <c r="C119" t="s">
        <v>744</v>
      </c>
      <c r="D119" t="s">
        <v>754</v>
      </c>
      <c r="E119" t="str">
        <f>IF(Tabla42[[#This Row],[Sector]]="","",IF(OR(Tabla42[[#This Row],[Sector]]="Sector 1",Tabla42[[#This Row],[Sector]]="Sector 5",Tabla42[[#This Row],[Sector]]="Sector 6"),"Sector 4",Tabla42[[#This Row],[Sector]]))</f>
        <v>Sector 3</v>
      </c>
      <c r="F119" t="str">
        <f t="shared" si="1"/>
        <v>NOSAT</v>
      </c>
    </row>
    <row r="120" spans="1:6" x14ac:dyDescent="0.2">
      <c r="A120" t="s">
        <v>213</v>
      </c>
      <c r="B120" t="s">
        <v>251</v>
      </c>
      <c r="C120" t="s">
        <v>745</v>
      </c>
      <c r="D120" t="s">
        <v>752</v>
      </c>
      <c r="E120" t="str">
        <f>IF(Tabla42[[#This Row],[Sector]]="","",IF(OR(Tabla42[[#This Row],[Sector]]="Sector 1",Tabla42[[#This Row],[Sector]]="Sector 5",Tabla42[[#This Row],[Sector]]="Sector 6"),"Sector 4",Tabla42[[#This Row],[Sector]]))</f>
        <v>Sector 4</v>
      </c>
      <c r="F120" t="str">
        <f t="shared" si="1"/>
        <v>VOMAR/XUDUN</v>
      </c>
    </row>
    <row r="121" spans="1:6" x14ac:dyDescent="0.2">
      <c r="A121" t="s">
        <v>253</v>
      </c>
      <c r="B121" t="s">
        <v>757</v>
      </c>
      <c r="C121" t="s">
        <v>747</v>
      </c>
      <c r="D121" t="s">
        <v>755</v>
      </c>
      <c r="E121" t="str">
        <f>IF(Tabla42[[#This Row],[Sector]]="","",IF(OR(Tabla42[[#This Row],[Sector]]="Sector 1",Tabla42[[#This Row],[Sector]]="Sector 5",Tabla42[[#This Row],[Sector]]="Sector 6"),"Sector 4",Tabla42[[#This Row],[Sector]]))</f>
        <v>Sector 7</v>
      </c>
      <c r="F121" t="str">
        <f t="shared" si="1"/>
        <v>PAULE/SIGMA</v>
      </c>
    </row>
    <row r="122" spans="1:6" x14ac:dyDescent="0.2">
      <c r="A122" t="s">
        <v>282</v>
      </c>
      <c r="B122" t="s">
        <v>44</v>
      </c>
      <c r="C122" t="s">
        <v>747</v>
      </c>
      <c r="D122" t="s">
        <v>755</v>
      </c>
      <c r="E122" t="str">
        <f>IF(Tabla42[[#This Row],[Sector]]="","",IF(OR(Tabla42[[#This Row],[Sector]]="Sector 1",Tabla42[[#This Row],[Sector]]="Sector 5",Tabla42[[#This Row],[Sector]]="Sector 6"),"Sector 4",Tabla42[[#This Row],[Sector]]))</f>
        <v>Sector 7</v>
      </c>
      <c r="F122" t="str">
        <f t="shared" si="1"/>
        <v>PAULE/SIGMA</v>
      </c>
    </row>
    <row r="123" spans="1:6" x14ac:dyDescent="0.2">
      <c r="A123" t="s">
        <v>293</v>
      </c>
      <c r="B123" t="s">
        <v>37</v>
      </c>
      <c r="C123" t="s">
        <v>744</v>
      </c>
      <c r="D123" t="s">
        <v>754</v>
      </c>
      <c r="E123" t="str">
        <f>IF(Tabla42[[#This Row],[Sector]]="","",IF(OR(Tabla42[[#This Row],[Sector]]="Sector 1",Tabla42[[#This Row],[Sector]]="Sector 5",Tabla42[[#This Row],[Sector]]="Sector 6"),"Sector 4",Tabla42[[#This Row],[Sector]]))</f>
        <v>Sector 3</v>
      </c>
      <c r="F123" t="str">
        <f t="shared" si="1"/>
        <v>NOSAT</v>
      </c>
    </row>
    <row r="124" spans="1:6" x14ac:dyDescent="0.2">
      <c r="A124" t="s">
        <v>297</v>
      </c>
      <c r="B124" t="s">
        <v>550</v>
      </c>
      <c r="C124" t="s">
        <v>747</v>
      </c>
      <c r="D124" t="s">
        <v>755</v>
      </c>
      <c r="E124" t="str">
        <f>IF(Tabla42[[#This Row],[Sector]]="","",IF(OR(Tabla42[[#This Row],[Sector]]="Sector 1",Tabla42[[#This Row],[Sector]]="Sector 5",Tabla42[[#This Row],[Sector]]="Sector 6"),"Sector 4",Tabla42[[#This Row],[Sector]]))</f>
        <v>Sector 7</v>
      </c>
      <c r="F124" t="str">
        <f t="shared" si="1"/>
        <v>PAULE/SIGMA</v>
      </c>
    </row>
    <row r="125" spans="1:6" x14ac:dyDescent="0.2">
      <c r="A125" t="s">
        <v>351</v>
      </c>
      <c r="B125" t="s">
        <v>190</v>
      </c>
      <c r="C125" t="s">
        <v>747</v>
      </c>
      <c r="D125" t="s">
        <v>755</v>
      </c>
      <c r="E125" t="str">
        <f>IF(Tabla42[[#This Row],[Sector]]="","",IF(OR(Tabla42[[#This Row],[Sector]]="Sector 1",Tabla42[[#This Row],[Sector]]="Sector 5",Tabla42[[#This Row],[Sector]]="Sector 6"),"Sector 4",Tabla42[[#This Row],[Sector]]))</f>
        <v>Sector 7</v>
      </c>
      <c r="F125" t="str">
        <f t="shared" si="1"/>
        <v>PAULE/SIGMA</v>
      </c>
    </row>
    <row r="126" spans="1:6" x14ac:dyDescent="0.2">
      <c r="A126" t="s">
        <v>91</v>
      </c>
      <c r="B126" t="s">
        <v>37</v>
      </c>
      <c r="C126" t="s">
        <v>744</v>
      </c>
      <c r="D126" t="s">
        <v>754</v>
      </c>
      <c r="E126" t="str">
        <f>IF(Tabla42[[#This Row],[Sector]]="","",IF(OR(Tabla42[[#This Row],[Sector]]="Sector 1",Tabla42[[#This Row],[Sector]]="Sector 5",Tabla42[[#This Row],[Sector]]="Sector 6"),"Sector 4",Tabla42[[#This Row],[Sector]]))</f>
        <v>Sector 3</v>
      </c>
      <c r="F126" t="str">
        <f t="shared" si="1"/>
        <v>NOSAT</v>
      </c>
    </row>
    <row r="127" spans="1:6" x14ac:dyDescent="0.2">
      <c r="A127" t="s">
        <v>934</v>
      </c>
      <c r="B127" t="s">
        <v>84</v>
      </c>
      <c r="C127" t="s">
        <v>745</v>
      </c>
      <c r="D127" t="s">
        <v>753</v>
      </c>
      <c r="E127" t="str">
        <f>IF(Tabla42[[#This Row],[Sector]]="","",IF(OR(Tabla42[[#This Row],[Sector]]="Sector 1",Tabla42[[#This Row],[Sector]]="Sector 5",Tabla42[[#This Row],[Sector]]="Sector 6"),"Sector 4",Tabla42[[#This Row],[Sector]]))</f>
        <v>Sector 4</v>
      </c>
      <c r="F127" t="str">
        <f t="shared" si="1"/>
        <v>VOMAR/XUDUN</v>
      </c>
    </row>
    <row r="128" spans="1:6" x14ac:dyDescent="0.2">
      <c r="A128" t="s">
        <v>935</v>
      </c>
      <c r="B128" t="s">
        <v>84</v>
      </c>
      <c r="C128" t="s">
        <v>745</v>
      </c>
      <c r="D128" t="s">
        <v>753</v>
      </c>
      <c r="E128" t="str">
        <f>IF(Tabla42[[#This Row],[Sector]]="","",IF(OR(Tabla42[[#This Row],[Sector]]="Sector 1",Tabla42[[#This Row],[Sector]]="Sector 5",Tabla42[[#This Row],[Sector]]="Sector 6"),"Sector 4",Tabla42[[#This Row],[Sector]]))</f>
        <v>Sector 4</v>
      </c>
      <c r="F128" t="str">
        <f t="shared" si="1"/>
        <v>VOMAR/XUDUN</v>
      </c>
    </row>
    <row r="129" spans="1:6" x14ac:dyDescent="0.2">
      <c r="A129" t="s">
        <v>936</v>
      </c>
      <c r="B129" t="s">
        <v>84</v>
      </c>
      <c r="C129" t="s">
        <v>745</v>
      </c>
      <c r="D129" t="s">
        <v>753</v>
      </c>
      <c r="E129" t="str">
        <f>IF(Tabla42[[#This Row],[Sector]]="","",IF(OR(Tabla42[[#This Row],[Sector]]="Sector 1",Tabla42[[#This Row],[Sector]]="Sector 5",Tabla42[[#This Row],[Sector]]="Sector 6"),"Sector 4",Tabla42[[#This Row],[Sector]]))</f>
        <v>Sector 4</v>
      </c>
      <c r="F129" t="str">
        <f t="shared" si="1"/>
        <v>VOMAR/XUDUN</v>
      </c>
    </row>
    <row r="130" spans="1:6" x14ac:dyDescent="0.2">
      <c r="A130" t="s">
        <v>937</v>
      </c>
      <c r="B130" t="s">
        <v>136</v>
      </c>
      <c r="C130" t="s">
        <v>745</v>
      </c>
      <c r="D130" t="s">
        <v>753</v>
      </c>
      <c r="E130" t="str">
        <f>IF(Tabla42[[#This Row],[Sector]]="","",IF(OR(Tabla42[[#This Row],[Sector]]="Sector 1",Tabla42[[#This Row],[Sector]]="Sector 5",Tabla42[[#This Row],[Sector]]="Sector 6"),"Sector 4",Tabla42[[#This Row],[Sector]]))</f>
        <v>Sector 4</v>
      </c>
      <c r="F130" t="str">
        <f t="shared" si="1"/>
        <v>VOMAR/XUDUN</v>
      </c>
    </row>
    <row r="131" spans="1:6" x14ac:dyDescent="0.2">
      <c r="A131" t="s">
        <v>938</v>
      </c>
      <c r="B131" t="s">
        <v>84</v>
      </c>
      <c r="C131" t="s">
        <v>745</v>
      </c>
      <c r="D131" t="s">
        <v>753</v>
      </c>
      <c r="E131" t="str">
        <f>IF(Tabla42[[#This Row],[Sector]]="","",IF(OR(Tabla42[[#This Row],[Sector]]="Sector 1",Tabla42[[#This Row],[Sector]]="Sector 5",Tabla42[[#This Row],[Sector]]="Sector 6"),"Sector 4",Tabla42[[#This Row],[Sector]]))</f>
        <v>Sector 4</v>
      </c>
      <c r="F131" t="str">
        <f t="shared" ref="F131:F183" si="2">IF(E131="Sector 4","VOMAR/XUDUN",IF(E131="Sector 3","NOSAT",IF(E131="Sector 7","PAULE/SIGMA","")))</f>
        <v>VOMAR/XUDUN</v>
      </c>
    </row>
    <row r="132" spans="1:6" x14ac:dyDescent="0.2">
      <c r="A132" t="s">
        <v>939</v>
      </c>
      <c r="B132" t="s">
        <v>84</v>
      </c>
      <c r="C132" t="s">
        <v>745</v>
      </c>
      <c r="D132" t="s">
        <v>753</v>
      </c>
      <c r="E132" t="str">
        <f>IF(Tabla42[[#This Row],[Sector]]="","",IF(OR(Tabla42[[#This Row],[Sector]]="Sector 1",Tabla42[[#This Row],[Sector]]="Sector 5",Tabla42[[#This Row],[Sector]]="Sector 6"),"Sector 4",Tabla42[[#This Row],[Sector]]))</f>
        <v>Sector 4</v>
      </c>
      <c r="F132" t="str">
        <f t="shared" si="2"/>
        <v>VOMAR/XUDUN</v>
      </c>
    </row>
    <row r="133" spans="1:6" x14ac:dyDescent="0.2">
      <c r="A133" t="s">
        <v>940</v>
      </c>
      <c r="B133" t="s">
        <v>84</v>
      </c>
      <c r="C133" t="s">
        <v>745</v>
      </c>
      <c r="D133" t="s">
        <v>753</v>
      </c>
      <c r="E133" t="str">
        <f>IF(Tabla42[[#This Row],[Sector]]="","",IF(OR(Tabla42[[#This Row],[Sector]]="Sector 1",Tabla42[[#This Row],[Sector]]="Sector 5",Tabla42[[#This Row],[Sector]]="Sector 6"),"Sector 4",Tabla42[[#This Row],[Sector]]))</f>
        <v>Sector 4</v>
      </c>
      <c r="F133" t="str">
        <f t="shared" si="2"/>
        <v>VOMAR/XUDUN</v>
      </c>
    </row>
    <row r="134" spans="1:6" x14ac:dyDescent="0.2">
      <c r="A134" t="s">
        <v>941</v>
      </c>
      <c r="B134" t="s">
        <v>84</v>
      </c>
      <c r="C134" t="s">
        <v>745</v>
      </c>
      <c r="D134" t="s">
        <v>753</v>
      </c>
      <c r="E134" t="str">
        <f>IF(Tabla42[[#This Row],[Sector]]="","",IF(OR(Tabla42[[#This Row],[Sector]]="Sector 1",Tabla42[[#This Row],[Sector]]="Sector 5",Tabla42[[#This Row],[Sector]]="Sector 6"),"Sector 4",Tabla42[[#This Row],[Sector]]))</f>
        <v>Sector 4</v>
      </c>
      <c r="F134" t="str">
        <f t="shared" si="2"/>
        <v>VOMAR/XUDUN</v>
      </c>
    </row>
    <row r="135" spans="1:6" x14ac:dyDescent="0.2">
      <c r="A135" t="s">
        <v>942</v>
      </c>
      <c r="B135" t="s">
        <v>37</v>
      </c>
      <c r="C135" t="s">
        <v>744</v>
      </c>
      <c r="D135" t="s">
        <v>752</v>
      </c>
      <c r="E135" t="str">
        <f>IF(Tabla42[[#This Row],[Sector]]="","",IF(OR(Tabla42[[#This Row],[Sector]]="Sector 1",Tabla42[[#This Row],[Sector]]="Sector 5",Tabla42[[#This Row],[Sector]]="Sector 6"),"Sector 4",Tabla42[[#This Row],[Sector]]))</f>
        <v>Sector 3</v>
      </c>
      <c r="F135" t="str">
        <f t="shared" si="2"/>
        <v>NOSAT</v>
      </c>
    </row>
    <row r="136" spans="1:6" x14ac:dyDescent="0.2">
      <c r="A136" t="s">
        <v>943</v>
      </c>
      <c r="B136" t="s">
        <v>84</v>
      </c>
      <c r="C136" t="s">
        <v>745</v>
      </c>
      <c r="D136" t="s">
        <v>753</v>
      </c>
      <c r="E136" t="str">
        <f>IF(Tabla42[[#This Row],[Sector]]="","",IF(OR(Tabla42[[#This Row],[Sector]]="Sector 1",Tabla42[[#This Row],[Sector]]="Sector 5",Tabla42[[#This Row],[Sector]]="Sector 6"),"Sector 4",Tabla42[[#This Row],[Sector]]))</f>
        <v>Sector 4</v>
      </c>
      <c r="F136" t="str">
        <f t="shared" si="2"/>
        <v>VOMAR/XUDUN</v>
      </c>
    </row>
    <row r="137" spans="1:6" x14ac:dyDescent="0.2">
      <c r="A137" t="s">
        <v>944</v>
      </c>
      <c r="B137" t="s">
        <v>84</v>
      </c>
      <c r="C137" t="s">
        <v>745</v>
      </c>
      <c r="D137" t="s">
        <v>753</v>
      </c>
      <c r="E137" t="str">
        <f>IF(Tabla42[[#This Row],[Sector]]="","",IF(OR(Tabla42[[#This Row],[Sector]]="Sector 1",Tabla42[[#This Row],[Sector]]="Sector 5",Tabla42[[#This Row],[Sector]]="Sector 6"),"Sector 4",Tabla42[[#This Row],[Sector]]))</f>
        <v>Sector 4</v>
      </c>
      <c r="F137" t="str">
        <f t="shared" si="2"/>
        <v>VOMAR/XUDUN</v>
      </c>
    </row>
    <row r="138" spans="1:6" x14ac:dyDescent="0.2">
      <c r="A138" t="s">
        <v>945</v>
      </c>
      <c r="B138" t="s">
        <v>84</v>
      </c>
      <c r="C138" t="s">
        <v>745</v>
      </c>
      <c r="D138" t="s">
        <v>753</v>
      </c>
      <c r="E138" t="str">
        <f>IF(Tabla42[[#This Row],[Sector]]="","",IF(OR(Tabla42[[#This Row],[Sector]]="Sector 1",Tabla42[[#This Row],[Sector]]="Sector 5",Tabla42[[#This Row],[Sector]]="Sector 6"),"Sector 4",Tabla42[[#This Row],[Sector]]))</f>
        <v>Sector 4</v>
      </c>
      <c r="F138" t="str">
        <f t="shared" si="2"/>
        <v>VOMAR/XUDUN</v>
      </c>
    </row>
    <row r="139" spans="1:6" x14ac:dyDescent="0.2">
      <c r="A139" t="s">
        <v>946</v>
      </c>
      <c r="B139" t="s">
        <v>84</v>
      </c>
      <c r="C139" t="s">
        <v>745</v>
      </c>
      <c r="D139" t="s">
        <v>753</v>
      </c>
      <c r="E139" t="str">
        <f>IF(Tabla42[[#This Row],[Sector]]="","",IF(OR(Tabla42[[#This Row],[Sector]]="Sector 1",Tabla42[[#This Row],[Sector]]="Sector 5",Tabla42[[#This Row],[Sector]]="Sector 6"),"Sector 4",Tabla42[[#This Row],[Sector]]))</f>
        <v>Sector 4</v>
      </c>
      <c r="F139" t="str">
        <f t="shared" si="2"/>
        <v>VOMAR/XUDUN</v>
      </c>
    </row>
    <row r="140" spans="1:6" x14ac:dyDescent="0.2">
      <c r="A140" t="s">
        <v>947</v>
      </c>
      <c r="B140" t="s">
        <v>84</v>
      </c>
      <c r="C140" t="s">
        <v>745</v>
      </c>
      <c r="D140" t="s">
        <v>753</v>
      </c>
      <c r="E140" t="str">
        <f>IF(Tabla42[[#This Row],[Sector]]="","",IF(OR(Tabla42[[#This Row],[Sector]]="Sector 1",Tabla42[[#This Row],[Sector]]="Sector 5",Tabla42[[#This Row],[Sector]]="Sector 6"),"Sector 4",Tabla42[[#This Row],[Sector]]))</f>
        <v>Sector 4</v>
      </c>
      <c r="F140" t="str">
        <f t="shared" si="2"/>
        <v>VOMAR/XUDUN</v>
      </c>
    </row>
    <row r="141" spans="1:6" x14ac:dyDescent="0.2">
      <c r="A141" t="s">
        <v>948</v>
      </c>
      <c r="E141" t="str">
        <f>IF(Tabla42[[#This Row],[Sector]]="","",IF(OR(Tabla42[[#This Row],[Sector]]="Sector 1",Tabla42[[#This Row],[Sector]]="Sector 5",Tabla42[[#This Row],[Sector]]="Sector 6"),"Sector 4",Tabla42[[#This Row],[Sector]]))</f>
        <v/>
      </c>
      <c r="F141" t="str">
        <f t="shared" si="2"/>
        <v/>
      </c>
    </row>
    <row r="142" spans="1:6" x14ac:dyDescent="0.2">
      <c r="A142" t="s">
        <v>949</v>
      </c>
      <c r="B142" t="s">
        <v>84</v>
      </c>
      <c r="E142" t="str">
        <f>IF(Tabla42[[#This Row],[Sector]]="","",IF(OR(Tabla42[[#This Row],[Sector]]="Sector 1",Tabla42[[#This Row],[Sector]]="Sector 5",Tabla42[[#This Row],[Sector]]="Sector 6"),"Sector 4",Tabla42[[#This Row],[Sector]]))</f>
        <v/>
      </c>
      <c r="F142" t="str">
        <f t="shared" si="2"/>
        <v/>
      </c>
    </row>
    <row r="143" spans="1:6" x14ac:dyDescent="0.2">
      <c r="A143" t="s">
        <v>950</v>
      </c>
      <c r="B143" t="s">
        <v>84</v>
      </c>
      <c r="E143" t="str">
        <f>IF(Tabla42[[#This Row],[Sector]]="","",IF(OR(Tabla42[[#This Row],[Sector]]="Sector 1",Tabla42[[#This Row],[Sector]]="Sector 5",Tabla42[[#This Row],[Sector]]="Sector 6"),"Sector 4",Tabla42[[#This Row],[Sector]]))</f>
        <v/>
      </c>
      <c r="F143" t="str">
        <f t="shared" si="2"/>
        <v/>
      </c>
    </row>
    <row r="144" spans="1:6" x14ac:dyDescent="0.2">
      <c r="A144" t="s">
        <v>951</v>
      </c>
      <c r="E144" t="str">
        <f>IF(Tabla42[[#This Row],[Sector]]="","",IF(OR(Tabla42[[#This Row],[Sector]]="Sector 1",Tabla42[[#This Row],[Sector]]="Sector 5",Tabla42[[#This Row],[Sector]]="Sector 6"),"Sector 4",Tabla42[[#This Row],[Sector]]))</f>
        <v/>
      </c>
      <c r="F144" t="str">
        <f t="shared" si="2"/>
        <v/>
      </c>
    </row>
    <row r="145" spans="1:6" x14ac:dyDescent="0.2">
      <c r="A145" t="s">
        <v>952</v>
      </c>
      <c r="B145" t="s">
        <v>84</v>
      </c>
      <c r="C145" t="s">
        <v>745</v>
      </c>
      <c r="D145" t="s">
        <v>753</v>
      </c>
      <c r="E145" t="str">
        <f>IF(Tabla42[[#This Row],[Sector]]="","",IF(OR(Tabla42[[#This Row],[Sector]]="Sector 1",Tabla42[[#This Row],[Sector]]="Sector 5",Tabla42[[#This Row],[Sector]]="Sector 6"),"Sector 4",Tabla42[[#This Row],[Sector]]))</f>
        <v>Sector 4</v>
      </c>
      <c r="F145" t="str">
        <f t="shared" si="2"/>
        <v>VOMAR/XUDUN</v>
      </c>
    </row>
    <row r="146" spans="1:6" x14ac:dyDescent="0.2">
      <c r="A146" t="s">
        <v>953</v>
      </c>
      <c r="B146" t="s">
        <v>136</v>
      </c>
      <c r="C146" t="s">
        <v>745</v>
      </c>
      <c r="D146" t="s">
        <v>751</v>
      </c>
      <c r="E146" t="str">
        <f>IF(Tabla42[[#This Row],[Sector]]="","",IF(OR(Tabla42[[#This Row],[Sector]]="Sector 1",Tabla42[[#This Row],[Sector]]="Sector 5",Tabla42[[#This Row],[Sector]]="Sector 6"),"Sector 4",Tabla42[[#This Row],[Sector]]))</f>
        <v>Sector 4</v>
      </c>
      <c r="F146" t="str">
        <f t="shared" si="2"/>
        <v>VOMAR/XUDUN</v>
      </c>
    </row>
    <row r="147" spans="1:6" x14ac:dyDescent="0.2">
      <c r="A147" t="s">
        <v>954</v>
      </c>
      <c r="E147" t="str">
        <f>IF(Tabla42[[#This Row],[Sector]]="","",IF(OR(Tabla42[[#This Row],[Sector]]="Sector 1",Tabla42[[#This Row],[Sector]]="Sector 5",Tabla42[[#This Row],[Sector]]="Sector 6"),"Sector 4",Tabla42[[#This Row],[Sector]]))</f>
        <v/>
      </c>
      <c r="F147" t="str">
        <f t="shared" si="2"/>
        <v/>
      </c>
    </row>
    <row r="148" spans="1:6" x14ac:dyDescent="0.2">
      <c r="A148" t="s">
        <v>955</v>
      </c>
      <c r="E148" t="str">
        <f>IF(Tabla42[[#This Row],[Sector]]="","",IF(OR(Tabla42[[#This Row],[Sector]]="Sector 1",Tabla42[[#This Row],[Sector]]="Sector 5",Tabla42[[#This Row],[Sector]]="Sector 6"),"Sector 4",Tabla42[[#This Row],[Sector]]))</f>
        <v/>
      </c>
      <c r="F148" t="str">
        <f t="shared" si="2"/>
        <v/>
      </c>
    </row>
    <row r="149" spans="1:6" x14ac:dyDescent="0.2">
      <c r="A149" t="s">
        <v>956</v>
      </c>
      <c r="E149" t="str">
        <f>IF(Tabla42[[#This Row],[Sector]]="","",IF(OR(Tabla42[[#This Row],[Sector]]="Sector 1",Tabla42[[#This Row],[Sector]]="Sector 5",Tabla42[[#This Row],[Sector]]="Sector 6"),"Sector 4",Tabla42[[#This Row],[Sector]]))</f>
        <v/>
      </c>
      <c r="F149" t="str">
        <f t="shared" si="2"/>
        <v/>
      </c>
    </row>
    <row r="150" spans="1:6" x14ac:dyDescent="0.2">
      <c r="A150" t="s">
        <v>957</v>
      </c>
      <c r="E150" t="str">
        <f>IF(Tabla42[[#This Row],[Sector]]="","",IF(OR(Tabla42[[#This Row],[Sector]]="Sector 1",Tabla42[[#This Row],[Sector]]="Sector 5",Tabla42[[#This Row],[Sector]]="Sector 6"),"Sector 4",Tabla42[[#This Row],[Sector]]))</f>
        <v/>
      </c>
      <c r="F150" t="str">
        <f t="shared" si="2"/>
        <v/>
      </c>
    </row>
    <row r="151" spans="1:6" x14ac:dyDescent="0.2">
      <c r="A151" t="s">
        <v>958</v>
      </c>
      <c r="E151" t="str">
        <f>IF(Tabla42[[#This Row],[Sector]]="","",IF(OR(Tabla42[[#This Row],[Sector]]="Sector 1",Tabla42[[#This Row],[Sector]]="Sector 5",Tabla42[[#This Row],[Sector]]="Sector 6"),"Sector 4",Tabla42[[#This Row],[Sector]]))</f>
        <v/>
      </c>
      <c r="F151" t="str">
        <f t="shared" si="2"/>
        <v/>
      </c>
    </row>
    <row r="152" spans="1:6" x14ac:dyDescent="0.2">
      <c r="A152" t="s">
        <v>959</v>
      </c>
      <c r="B152" t="s">
        <v>757</v>
      </c>
      <c r="C152" t="s">
        <v>747</v>
      </c>
      <c r="D152" t="s">
        <v>755</v>
      </c>
      <c r="E152" t="str">
        <f>IF(Tabla42[[#This Row],[Sector]]="","",IF(OR(Tabla42[[#This Row],[Sector]]="Sector 1",Tabla42[[#This Row],[Sector]]="Sector 5",Tabla42[[#This Row],[Sector]]="Sector 6"),"Sector 4",Tabla42[[#This Row],[Sector]]))</f>
        <v>Sector 7</v>
      </c>
      <c r="F152" t="str">
        <f t="shared" si="2"/>
        <v>PAULE/SIGMA</v>
      </c>
    </row>
    <row r="153" spans="1:6" x14ac:dyDescent="0.2">
      <c r="A153" t="s">
        <v>842</v>
      </c>
      <c r="E153" t="str">
        <f>IF(Tabla42[[#This Row],[Sector]]="","",IF(OR(Tabla42[[#This Row],[Sector]]="Sector 1",Tabla42[[#This Row],[Sector]]="Sector 5",Tabla42[[#This Row],[Sector]]="Sector 6"),"Sector 4",Tabla42[[#This Row],[Sector]]))</f>
        <v/>
      </c>
      <c r="F153" t="str">
        <f t="shared" si="2"/>
        <v/>
      </c>
    </row>
    <row r="154" spans="1:6" x14ac:dyDescent="0.2">
      <c r="A154" t="s">
        <v>267</v>
      </c>
      <c r="B154" t="s">
        <v>1144</v>
      </c>
      <c r="C154" t="s">
        <v>747</v>
      </c>
      <c r="D154" t="s">
        <v>756</v>
      </c>
      <c r="E154" t="str">
        <f>IF(Tabla42[[#This Row],[Sector]]="","",IF(OR(Tabla42[[#This Row],[Sector]]="Sector 1",Tabla42[[#This Row],[Sector]]="Sector 5",Tabla42[[#This Row],[Sector]]="Sector 6"),"Sector 4",Tabla42[[#This Row],[Sector]]))</f>
        <v>Sector 7</v>
      </c>
      <c r="F154" t="str">
        <f t="shared" si="2"/>
        <v>PAULE/SIGMA</v>
      </c>
    </row>
    <row r="155" spans="1:6" x14ac:dyDescent="0.2">
      <c r="A155" t="s">
        <v>960</v>
      </c>
      <c r="B155" t="s">
        <v>44</v>
      </c>
      <c r="C155" t="s">
        <v>747</v>
      </c>
      <c r="D155" t="s">
        <v>755</v>
      </c>
      <c r="E155" t="str">
        <f>IF(Tabla42[[#This Row],[Sector]]="","",IF(OR(Tabla42[[#This Row],[Sector]]="Sector 1",Tabla42[[#This Row],[Sector]]="Sector 5",Tabla42[[#This Row],[Sector]]="Sector 6"),"Sector 4",Tabla42[[#This Row],[Sector]]))</f>
        <v>Sector 7</v>
      </c>
      <c r="F155" t="str">
        <f t="shared" si="2"/>
        <v>PAULE/SIGMA</v>
      </c>
    </row>
    <row r="156" spans="1:6" x14ac:dyDescent="0.2">
      <c r="A156" t="s">
        <v>961</v>
      </c>
      <c r="E156" t="str">
        <f>IF(Tabla42[[#This Row],[Sector]]="","",IF(OR(Tabla42[[#This Row],[Sector]]="Sector 1",Tabla42[[#This Row],[Sector]]="Sector 5",Tabla42[[#This Row],[Sector]]="Sector 6"),"Sector 4",Tabla42[[#This Row],[Sector]]))</f>
        <v/>
      </c>
      <c r="F156" t="str">
        <f t="shared" si="2"/>
        <v/>
      </c>
    </row>
    <row r="157" spans="1:6" x14ac:dyDescent="0.2">
      <c r="A157" t="s">
        <v>962</v>
      </c>
      <c r="E157" t="str">
        <f>IF(Tabla42[[#This Row],[Sector]]="","",IF(OR(Tabla42[[#This Row],[Sector]]="Sector 1",Tabla42[[#This Row],[Sector]]="Sector 5",Tabla42[[#This Row],[Sector]]="Sector 6"),"Sector 4",Tabla42[[#This Row],[Sector]]))</f>
        <v/>
      </c>
      <c r="F157" t="str">
        <f t="shared" si="2"/>
        <v/>
      </c>
    </row>
    <row r="158" spans="1:6" x14ac:dyDescent="0.2">
      <c r="A158" t="s">
        <v>963</v>
      </c>
      <c r="E158" t="str">
        <f>IF(Tabla42[[#This Row],[Sector]]="","",IF(OR(Tabla42[[#This Row],[Sector]]="Sector 1",Tabla42[[#This Row],[Sector]]="Sector 5",Tabla42[[#This Row],[Sector]]="Sector 6"),"Sector 4",Tabla42[[#This Row],[Sector]]))</f>
        <v/>
      </c>
      <c r="F158" t="str">
        <f t="shared" si="2"/>
        <v/>
      </c>
    </row>
    <row r="159" spans="1:6" x14ac:dyDescent="0.2">
      <c r="A159" t="s">
        <v>964</v>
      </c>
      <c r="E159" t="str">
        <f>IF(Tabla42[[#This Row],[Sector]]="","",IF(OR(Tabla42[[#This Row],[Sector]]="Sector 1",Tabla42[[#This Row],[Sector]]="Sector 5",Tabla42[[#This Row],[Sector]]="Sector 6"),"Sector 4",Tabla42[[#This Row],[Sector]]))</f>
        <v/>
      </c>
      <c r="F159" t="str">
        <f t="shared" si="2"/>
        <v/>
      </c>
    </row>
    <row r="160" spans="1:6" x14ac:dyDescent="0.2">
      <c r="A160" t="s">
        <v>965</v>
      </c>
      <c r="E160" t="str">
        <f>IF(Tabla42[[#This Row],[Sector]]="","",IF(OR(Tabla42[[#This Row],[Sector]]="Sector 1",Tabla42[[#This Row],[Sector]]="Sector 5",Tabla42[[#This Row],[Sector]]="Sector 6"),"Sector 4",Tabla42[[#This Row],[Sector]]))</f>
        <v/>
      </c>
      <c r="F160" t="str">
        <f t="shared" si="2"/>
        <v/>
      </c>
    </row>
    <row r="161" spans="1:6" x14ac:dyDescent="0.2">
      <c r="A161" t="s">
        <v>966</v>
      </c>
      <c r="E161" t="str">
        <f>IF(Tabla42[[#This Row],[Sector]]="","",IF(OR(Tabla42[[#This Row],[Sector]]="Sector 1",Tabla42[[#This Row],[Sector]]="Sector 5",Tabla42[[#This Row],[Sector]]="Sector 6"),"Sector 4",Tabla42[[#This Row],[Sector]]))</f>
        <v/>
      </c>
      <c r="F161" t="str">
        <f t="shared" si="2"/>
        <v/>
      </c>
    </row>
    <row r="162" spans="1:6" x14ac:dyDescent="0.2">
      <c r="A162" t="s">
        <v>967</v>
      </c>
      <c r="B162" t="s">
        <v>540</v>
      </c>
      <c r="C162" t="s">
        <v>745</v>
      </c>
      <c r="D162" t="s">
        <v>752</v>
      </c>
      <c r="E162" t="str">
        <f>IF(Tabla42[[#This Row],[Sector]]="","",IF(OR(Tabla42[[#This Row],[Sector]]="Sector 1",Tabla42[[#This Row],[Sector]]="Sector 5",Tabla42[[#This Row],[Sector]]="Sector 6"),"Sector 4",Tabla42[[#This Row],[Sector]]))</f>
        <v>Sector 4</v>
      </c>
      <c r="F162" t="str">
        <f t="shared" si="2"/>
        <v>VOMAR/XUDUN</v>
      </c>
    </row>
    <row r="163" spans="1:6" x14ac:dyDescent="0.2">
      <c r="A163" t="s">
        <v>874</v>
      </c>
      <c r="B163" t="s">
        <v>218</v>
      </c>
      <c r="C163" t="s">
        <v>745</v>
      </c>
      <c r="D163" t="s">
        <v>752</v>
      </c>
      <c r="E163" t="str">
        <f>IF(Tabla42[[#This Row],[Sector]]="","",IF(OR(Tabla42[[#This Row],[Sector]]="Sector 1",Tabla42[[#This Row],[Sector]]="Sector 5",Tabla42[[#This Row],[Sector]]="Sector 6"),"Sector 4",Tabla42[[#This Row],[Sector]]))</f>
        <v>Sector 4</v>
      </c>
      <c r="F163" t="str">
        <f t="shared" si="2"/>
        <v>VOMAR/XUDUN</v>
      </c>
    </row>
    <row r="164" spans="1:6" x14ac:dyDescent="0.2">
      <c r="A164" t="s">
        <v>968</v>
      </c>
      <c r="B164" t="s">
        <v>84</v>
      </c>
      <c r="E164" t="str">
        <f>IF(Tabla42[[#This Row],[Sector]]="","",IF(OR(Tabla42[[#This Row],[Sector]]="Sector 1",Tabla42[[#This Row],[Sector]]="Sector 5",Tabla42[[#This Row],[Sector]]="Sector 6"),"Sector 4",Tabla42[[#This Row],[Sector]]))</f>
        <v/>
      </c>
      <c r="F164" t="str">
        <f t="shared" si="2"/>
        <v/>
      </c>
    </row>
    <row r="165" spans="1:6" x14ac:dyDescent="0.2">
      <c r="A165" t="s">
        <v>969</v>
      </c>
      <c r="B165" t="s">
        <v>84</v>
      </c>
      <c r="E165" t="str">
        <f>IF(Tabla42[[#This Row],[Sector]]="","",IF(OR(Tabla42[[#This Row],[Sector]]="Sector 1",Tabla42[[#This Row],[Sector]]="Sector 5",Tabla42[[#This Row],[Sector]]="Sector 6"),"Sector 4",Tabla42[[#This Row],[Sector]]))</f>
        <v/>
      </c>
      <c r="F165" t="str">
        <f t="shared" si="2"/>
        <v/>
      </c>
    </row>
    <row r="166" spans="1:6" x14ac:dyDescent="0.2">
      <c r="A166" t="s">
        <v>970</v>
      </c>
      <c r="B166" t="s">
        <v>84</v>
      </c>
      <c r="E166" t="str">
        <f>IF(Tabla42[[#This Row],[Sector]]="","",IF(OR(Tabla42[[#This Row],[Sector]]="Sector 1",Tabla42[[#This Row],[Sector]]="Sector 5",Tabla42[[#This Row],[Sector]]="Sector 6"),"Sector 4",Tabla42[[#This Row],[Sector]]))</f>
        <v/>
      </c>
      <c r="F166" t="str">
        <f t="shared" si="2"/>
        <v/>
      </c>
    </row>
    <row r="167" spans="1:6" x14ac:dyDescent="0.2">
      <c r="A167" t="s">
        <v>971</v>
      </c>
      <c r="B167" t="s">
        <v>1145</v>
      </c>
      <c r="C167" t="s">
        <v>840</v>
      </c>
      <c r="D167" t="s">
        <v>140</v>
      </c>
      <c r="E167" t="str">
        <f>IF(Tabla42[[#This Row],[Sector]]="","",IF(OR(Tabla42[[#This Row],[Sector]]="Sector 1",Tabla42[[#This Row],[Sector]]="Sector 5",Tabla42[[#This Row],[Sector]]="Sector 6"),"Sector 4",Tabla42[[#This Row],[Sector]]))</f>
        <v>Sector 4</v>
      </c>
      <c r="F167" t="str">
        <f t="shared" si="2"/>
        <v>VOMAR/XUDUN</v>
      </c>
    </row>
    <row r="168" spans="1:6" x14ac:dyDescent="0.2">
      <c r="A168" t="s">
        <v>972</v>
      </c>
      <c r="B168" t="s">
        <v>44</v>
      </c>
      <c r="C168" t="s">
        <v>747</v>
      </c>
      <c r="D168" t="s">
        <v>755</v>
      </c>
      <c r="E168" t="str">
        <f>IF(Tabla42[[#This Row],[Sector]]="","",IF(OR(Tabla42[[#This Row],[Sector]]="Sector 1",Tabla42[[#This Row],[Sector]]="Sector 5",Tabla42[[#This Row],[Sector]]="Sector 6"),"Sector 4",Tabla42[[#This Row],[Sector]]))</f>
        <v>Sector 7</v>
      </c>
      <c r="F168" t="str">
        <f t="shared" si="2"/>
        <v>PAULE/SIGMA</v>
      </c>
    </row>
    <row r="169" spans="1:6" x14ac:dyDescent="0.2">
      <c r="A169" t="s">
        <v>902</v>
      </c>
      <c r="B169" t="s">
        <v>44</v>
      </c>
      <c r="C169" t="s">
        <v>747</v>
      </c>
      <c r="D169" t="s">
        <v>755</v>
      </c>
      <c r="E169" t="str">
        <f>IF(Tabla42[[#This Row],[Sector]]="","",IF(OR(Tabla42[[#This Row],[Sector]]="Sector 1",Tabla42[[#This Row],[Sector]]="Sector 5",Tabla42[[#This Row],[Sector]]="Sector 6"),"Sector 4",Tabla42[[#This Row],[Sector]]))</f>
        <v>Sector 7</v>
      </c>
      <c r="F169" t="str">
        <f t="shared" si="2"/>
        <v>PAULE/SIGMA</v>
      </c>
    </row>
    <row r="170" spans="1:6" x14ac:dyDescent="0.2">
      <c r="A170" t="s">
        <v>973</v>
      </c>
      <c r="E170" t="str">
        <f>IF(Tabla42[[#This Row],[Sector]]="","",IF(OR(Tabla42[[#This Row],[Sector]]="Sector 1",Tabla42[[#This Row],[Sector]]="Sector 5",Tabla42[[#This Row],[Sector]]="Sector 6"),"Sector 4",Tabla42[[#This Row],[Sector]]))</f>
        <v/>
      </c>
      <c r="F170" t="str">
        <f t="shared" si="2"/>
        <v/>
      </c>
    </row>
    <row r="171" spans="1:6" x14ac:dyDescent="0.2">
      <c r="A171" t="s">
        <v>898</v>
      </c>
      <c r="B171" t="s">
        <v>37</v>
      </c>
      <c r="C171" t="s">
        <v>744</v>
      </c>
      <c r="D171" t="s">
        <v>754</v>
      </c>
      <c r="E171" t="str">
        <f>IF(Tabla42[[#This Row],[Sector]]="","",IF(OR(Tabla42[[#This Row],[Sector]]="Sector 1",Tabla42[[#This Row],[Sector]]="Sector 5",Tabla42[[#This Row],[Sector]]="Sector 6"),"Sector 4",Tabla42[[#This Row],[Sector]]))</f>
        <v>Sector 3</v>
      </c>
      <c r="F171" t="str">
        <f t="shared" si="2"/>
        <v>NOSAT</v>
      </c>
    </row>
    <row r="172" spans="1:6" x14ac:dyDescent="0.2">
      <c r="A172" t="s">
        <v>974</v>
      </c>
      <c r="E172" t="str">
        <f>IF(Tabla42[[#This Row],[Sector]]="","",IF(OR(Tabla42[[#This Row],[Sector]]="Sector 1",Tabla42[[#This Row],[Sector]]="Sector 5",Tabla42[[#This Row],[Sector]]="Sector 6"),"Sector 4",Tabla42[[#This Row],[Sector]]))</f>
        <v/>
      </c>
      <c r="F172" t="str">
        <f t="shared" si="2"/>
        <v/>
      </c>
    </row>
    <row r="173" spans="1:6" x14ac:dyDescent="0.2">
      <c r="A173" t="s">
        <v>975</v>
      </c>
      <c r="E173" t="str">
        <f>IF(Tabla42[[#This Row],[Sector]]="","",IF(OR(Tabla42[[#This Row],[Sector]]="Sector 1",Tabla42[[#This Row],[Sector]]="Sector 5",Tabla42[[#This Row],[Sector]]="Sector 6"),"Sector 4",Tabla42[[#This Row],[Sector]]))</f>
        <v/>
      </c>
      <c r="F173" t="str">
        <f t="shared" si="2"/>
        <v/>
      </c>
    </row>
    <row r="174" spans="1:6" x14ac:dyDescent="0.2">
      <c r="A174" t="s">
        <v>976</v>
      </c>
      <c r="E174" t="str">
        <f>IF(Tabla42[[#This Row],[Sector]]="","",IF(OR(Tabla42[[#This Row],[Sector]]="Sector 1",Tabla42[[#This Row],[Sector]]="Sector 5",Tabla42[[#This Row],[Sector]]="Sector 6"),"Sector 4",Tabla42[[#This Row],[Sector]]))</f>
        <v/>
      </c>
      <c r="F174" t="str">
        <f t="shared" si="2"/>
        <v/>
      </c>
    </row>
    <row r="175" spans="1:6" x14ac:dyDescent="0.2">
      <c r="A175" t="s">
        <v>977</v>
      </c>
      <c r="E175" t="str">
        <f>IF(Tabla42[[#This Row],[Sector]]="","",IF(OR(Tabla42[[#This Row],[Sector]]="Sector 1",Tabla42[[#This Row],[Sector]]="Sector 5",Tabla42[[#This Row],[Sector]]="Sector 6"),"Sector 4",Tabla42[[#This Row],[Sector]]))</f>
        <v/>
      </c>
      <c r="F175" t="str">
        <f t="shared" si="2"/>
        <v/>
      </c>
    </row>
    <row r="176" spans="1:6" x14ac:dyDescent="0.2">
      <c r="A176" t="s">
        <v>978</v>
      </c>
      <c r="E176" t="str">
        <f>IF(Tabla42[[#This Row],[Sector]]="","",IF(OR(Tabla42[[#This Row],[Sector]]="Sector 1",Tabla42[[#This Row],[Sector]]="Sector 5",Tabla42[[#This Row],[Sector]]="Sector 6"),"Sector 4",Tabla42[[#This Row],[Sector]]))</f>
        <v/>
      </c>
      <c r="F176" t="str">
        <f t="shared" si="2"/>
        <v/>
      </c>
    </row>
    <row r="177" spans="1:6" x14ac:dyDescent="0.2">
      <c r="A177" t="s">
        <v>979</v>
      </c>
      <c r="E177" t="str">
        <f>IF(Tabla42[[#This Row],[Sector]]="","",IF(OR(Tabla42[[#This Row],[Sector]]="Sector 1",Tabla42[[#This Row],[Sector]]="Sector 5",Tabla42[[#This Row],[Sector]]="Sector 6"),"Sector 4",Tabla42[[#This Row],[Sector]]))</f>
        <v/>
      </c>
      <c r="F177" t="str">
        <f t="shared" si="2"/>
        <v/>
      </c>
    </row>
    <row r="178" spans="1:6" x14ac:dyDescent="0.2">
      <c r="A178" t="s">
        <v>980</v>
      </c>
      <c r="E178" t="str">
        <f>IF(Tabla42[[#This Row],[Sector]]="","",IF(OR(Tabla42[[#This Row],[Sector]]="Sector 1",Tabla42[[#This Row],[Sector]]="Sector 5",Tabla42[[#This Row],[Sector]]="Sector 6"),"Sector 4",Tabla42[[#This Row],[Sector]]))</f>
        <v/>
      </c>
      <c r="F178" t="str">
        <f t="shared" si="2"/>
        <v/>
      </c>
    </row>
    <row r="179" spans="1:6" x14ac:dyDescent="0.2">
      <c r="A179" t="s">
        <v>981</v>
      </c>
      <c r="E179" t="str">
        <f>IF(Tabla42[[#This Row],[Sector]]="","",IF(OR(Tabla42[[#This Row],[Sector]]="Sector 1",Tabla42[[#This Row],[Sector]]="Sector 5",Tabla42[[#This Row],[Sector]]="Sector 6"),"Sector 4",Tabla42[[#This Row],[Sector]]))</f>
        <v/>
      </c>
      <c r="F179" t="str">
        <f t="shared" si="2"/>
        <v/>
      </c>
    </row>
    <row r="180" spans="1:6" x14ac:dyDescent="0.2">
      <c r="A180" t="s">
        <v>982</v>
      </c>
      <c r="E180" t="str">
        <f>IF(Tabla42[[#This Row],[Sector]]="","",IF(OR(Tabla42[[#This Row],[Sector]]="Sector 1",Tabla42[[#This Row],[Sector]]="Sector 5",Tabla42[[#This Row],[Sector]]="Sector 6"),"Sector 4",Tabla42[[#This Row],[Sector]]))</f>
        <v/>
      </c>
      <c r="F180" t="str">
        <f t="shared" si="2"/>
        <v/>
      </c>
    </row>
    <row r="181" spans="1:6" x14ac:dyDescent="0.2">
      <c r="A181" t="s">
        <v>983</v>
      </c>
      <c r="E181" t="str">
        <f>IF(Tabla42[[#This Row],[Sector]]="","",IF(OR(Tabla42[[#This Row],[Sector]]="Sector 1",Tabla42[[#This Row],[Sector]]="Sector 5",Tabla42[[#This Row],[Sector]]="Sector 6"),"Sector 4",Tabla42[[#This Row],[Sector]]))</f>
        <v/>
      </c>
      <c r="F181" t="str">
        <f t="shared" si="2"/>
        <v/>
      </c>
    </row>
    <row r="182" spans="1:6" x14ac:dyDescent="0.2">
      <c r="A182" t="s">
        <v>984</v>
      </c>
      <c r="E182" t="str">
        <f>IF(Tabla42[[#This Row],[Sector]]="","",IF(OR(Tabla42[[#This Row],[Sector]]="Sector 1",Tabla42[[#This Row],[Sector]]="Sector 5",Tabla42[[#This Row],[Sector]]="Sector 6"),"Sector 4",Tabla42[[#This Row],[Sector]]))</f>
        <v/>
      </c>
      <c r="F182" t="str">
        <f t="shared" si="2"/>
        <v/>
      </c>
    </row>
    <row r="183" spans="1:6" x14ac:dyDescent="0.2">
      <c r="A183" t="s">
        <v>985</v>
      </c>
      <c r="E183" t="str">
        <f>IF(Tabla42[[#This Row],[Sector]]="","",IF(OR(Tabla42[[#This Row],[Sector]]="Sector 1",Tabla42[[#This Row],[Sector]]="Sector 5",Tabla42[[#This Row],[Sector]]="Sector 6"),"Sector 4",Tabla42[[#This Row],[Sector]]))</f>
        <v/>
      </c>
      <c r="F183" t="str">
        <f t="shared" si="2"/>
        <v/>
      </c>
    </row>
    <row r="184" spans="1:6" x14ac:dyDescent="0.2">
      <c r="A184" t="s">
        <v>986</v>
      </c>
      <c r="B184" t="s">
        <v>78</v>
      </c>
      <c r="C184" t="s">
        <v>840</v>
      </c>
      <c r="D184" t="s">
        <v>751</v>
      </c>
      <c r="E184" t="str">
        <f>IF(Tabla42[[#This Row],[Sector]]="","",IF(OR(Tabla42[[#This Row],[Sector]]="Sector 1",Tabla42[[#This Row],[Sector]]="Sector 5",Tabla42[[#This Row],[Sector]]="Sector 6"),"Sector 4",Tabla42[[#This Row],[Sector]]))</f>
        <v>Sector 4</v>
      </c>
      <c r="F184" t="str">
        <f t="shared" ref="F184:F202" si="3">IF(E184="Sector 4","VOMAR/XUDUN",IF(E184="Sector 3","NOSAT",IF(E184="Sector 7","PAULE/SIGMA","")))</f>
        <v>VOMAR/XUDUN</v>
      </c>
    </row>
    <row r="185" spans="1:6" x14ac:dyDescent="0.2">
      <c r="A185" t="s">
        <v>861</v>
      </c>
      <c r="B185" t="s">
        <v>1145</v>
      </c>
      <c r="C185" t="s">
        <v>840</v>
      </c>
      <c r="D185" t="s">
        <v>756</v>
      </c>
      <c r="E185" t="str">
        <f>IF(Tabla42[[#This Row],[Sector]]="","",IF(OR(Tabla42[[#This Row],[Sector]]="Sector 1",Tabla42[[#This Row],[Sector]]="Sector 5",Tabla42[[#This Row],[Sector]]="Sector 6"),"Sector 4",Tabla42[[#This Row],[Sector]]))</f>
        <v>Sector 4</v>
      </c>
      <c r="F185" t="str">
        <f t="shared" si="3"/>
        <v>VOMAR/XUDUN</v>
      </c>
    </row>
    <row r="186" spans="1:6" x14ac:dyDescent="0.2">
      <c r="A186" t="s">
        <v>1053</v>
      </c>
      <c r="B186" t="s">
        <v>84</v>
      </c>
      <c r="C186" t="s">
        <v>745</v>
      </c>
      <c r="D186" t="s">
        <v>753</v>
      </c>
      <c r="E186" t="str">
        <f>IF(Tabla42[[#This Row],[Sector]]="","",IF(OR(Tabla42[[#This Row],[Sector]]="Sector 1",Tabla42[[#This Row],[Sector]]="Sector 5",Tabla42[[#This Row],[Sector]]="Sector 6"),"Sector 4",Tabla42[[#This Row],[Sector]]))</f>
        <v>Sector 4</v>
      </c>
      <c r="F186" t="str">
        <f t="shared" si="3"/>
        <v>VOMAR/XUDUN</v>
      </c>
    </row>
    <row r="187" spans="1:6" x14ac:dyDescent="0.2">
      <c r="A187" t="s">
        <v>1095</v>
      </c>
      <c r="B187" t="s">
        <v>251</v>
      </c>
      <c r="C187" t="s">
        <v>745</v>
      </c>
      <c r="D187" t="s">
        <v>753</v>
      </c>
      <c r="E187" t="str">
        <f>IF(Tabla42[[#This Row],[Sector]]="","",IF(OR(Tabla42[[#This Row],[Sector]]="Sector 1",Tabla42[[#This Row],[Sector]]="Sector 5",Tabla42[[#This Row],[Sector]]="Sector 6"),"Sector 4",Tabla42[[#This Row],[Sector]]))</f>
        <v>Sector 4</v>
      </c>
      <c r="F187" t="str">
        <f t="shared" si="3"/>
        <v>VOMAR/XUDUN</v>
      </c>
    </row>
    <row r="188" spans="1:6" x14ac:dyDescent="0.2">
      <c r="A188" t="s">
        <v>454</v>
      </c>
      <c r="B188" t="s">
        <v>37</v>
      </c>
      <c r="C188" t="s">
        <v>744</v>
      </c>
      <c r="D188" t="s">
        <v>754</v>
      </c>
      <c r="E188" t="str">
        <f>IF(Tabla42[[#This Row],[Sector]]="","",IF(OR(Tabla42[[#This Row],[Sector]]="Sector 1",Tabla42[[#This Row],[Sector]]="Sector 5",Tabla42[[#This Row],[Sector]]="Sector 6"),"Sector 4",Tabla42[[#This Row],[Sector]]))</f>
        <v>Sector 3</v>
      </c>
      <c r="F188" t="str">
        <f t="shared" si="3"/>
        <v>NOSAT</v>
      </c>
    </row>
    <row r="189" spans="1:6" x14ac:dyDescent="0.2">
      <c r="A189" t="s">
        <v>382</v>
      </c>
      <c r="B189" t="s">
        <v>37</v>
      </c>
      <c r="C189" t="s">
        <v>744</v>
      </c>
      <c r="D189" t="s">
        <v>754</v>
      </c>
      <c r="E189" t="str">
        <f>IF(Tabla42[[#This Row],[Sector]]="","",IF(OR(Tabla42[[#This Row],[Sector]]="Sector 1",Tabla42[[#This Row],[Sector]]="Sector 5",Tabla42[[#This Row],[Sector]]="Sector 6"),"Sector 4",Tabla42[[#This Row],[Sector]]))</f>
        <v>Sector 3</v>
      </c>
      <c r="F189" t="str">
        <f t="shared" si="3"/>
        <v>NOSAT</v>
      </c>
    </row>
    <row r="190" spans="1:6" x14ac:dyDescent="0.2">
      <c r="A190" t="s">
        <v>69</v>
      </c>
      <c r="B190" t="s">
        <v>714</v>
      </c>
      <c r="C190" t="s">
        <v>933</v>
      </c>
      <c r="D190" t="s">
        <v>756</v>
      </c>
      <c r="E190" t="str">
        <f>IF(Tabla42[[#This Row],[Sector]]="","",IF(OR(Tabla42[[#This Row],[Sector]]="Sector 1",Tabla42[[#This Row],[Sector]]="Sector 5",Tabla42[[#This Row],[Sector]]="Sector 6"),"Sector 4",Tabla42[[#This Row],[Sector]]))</f>
        <v>Sector 4</v>
      </c>
      <c r="F190" t="str">
        <f t="shared" si="3"/>
        <v>VOMAR/XUDUN</v>
      </c>
    </row>
    <row r="191" spans="1:6" x14ac:dyDescent="0.2">
      <c r="A191" t="s">
        <v>27</v>
      </c>
      <c r="B191" t="s">
        <v>1146</v>
      </c>
      <c r="C191" t="s">
        <v>747</v>
      </c>
      <c r="D191" t="s">
        <v>756</v>
      </c>
      <c r="E191" t="str">
        <f>IF(Tabla42[[#This Row],[Sector]]="","",IF(OR(Tabla42[[#This Row],[Sector]]="Sector 1",Tabla42[[#This Row],[Sector]]="Sector 5",Tabla42[[#This Row],[Sector]]="Sector 6"),"Sector 4",Tabla42[[#This Row],[Sector]]))</f>
        <v>Sector 7</v>
      </c>
      <c r="F191" t="str">
        <f t="shared" si="3"/>
        <v>PAULE/SIGMA</v>
      </c>
    </row>
    <row r="192" spans="1:6" x14ac:dyDescent="0.2">
      <c r="A192" t="s">
        <v>648</v>
      </c>
      <c r="B192" t="s">
        <v>37</v>
      </c>
      <c r="C192" t="s">
        <v>744</v>
      </c>
      <c r="D192" t="s">
        <v>754</v>
      </c>
      <c r="E192" t="str">
        <f>IF(Tabla42[[#This Row],[Sector]]="","",IF(OR(Tabla42[[#This Row],[Sector]]="Sector 1",Tabla42[[#This Row],[Sector]]="Sector 5",Tabla42[[#This Row],[Sector]]="Sector 6"),"Sector 4",Tabla42[[#This Row],[Sector]]))</f>
        <v>Sector 3</v>
      </c>
      <c r="F192" t="str">
        <f t="shared" si="3"/>
        <v>NOSAT</v>
      </c>
    </row>
    <row r="193" spans="1:6" x14ac:dyDescent="0.2">
      <c r="A193" t="s">
        <v>1105</v>
      </c>
      <c r="B193" t="s">
        <v>25</v>
      </c>
      <c r="C193" t="s">
        <v>745</v>
      </c>
      <c r="D193" t="s">
        <v>752</v>
      </c>
      <c r="E193" t="str">
        <f>IF(Tabla42[[#This Row],[Sector]]="","",IF(OR(Tabla42[[#This Row],[Sector]]="Sector 1",Tabla42[[#This Row],[Sector]]="Sector 5",Tabla42[[#This Row],[Sector]]="Sector 6"),"Sector 4",Tabla42[[#This Row],[Sector]]))</f>
        <v>Sector 4</v>
      </c>
      <c r="F193" t="str">
        <f t="shared" si="3"/>
        <v>VOMAR/XUDUN</v>
      </c>
    </row>
    <row r="194" spans="1:6" x14ac:dyDescent="0.2">
      <c r="A194" t="s">
        <v>463</v>
      </c>
      <c r="B194" t="s">
        <v>25</v>
      </c>
      <c r="C194" t="s">
        <v>745</v>
      </c>
      <c r="D194" t="s">
        <v>752</v>
      </c>
      <c r="E194" t="str">
        <f>IF(Tabla42[[#This Row],[Sector]]="","",IF(OR(Tabla42[[#This Row],[Sector]]="Sector 1",Tabla42[[#This Row],[Sector]]="Sector 5",Tabla42[[#This Row],[Sector]]="Sector 6"),"Sector 4",Tabla42[[#This Row],[Sector]]))</f>
        <v>Sector 4</v>
      </c>
      <c r="F194" t="str">
        <f t="shared" si="3"/>
        <v>VOMAR/XUDUN</v>
      </c>
    </row>
    <row r="195" spans="1:6" x14ac:dyDescent="0.2">
      <c r="A195" t="s">
        <v>1109</v>
      </c>
      <c r="B195" t="s">
        <v>37</v>
      </c>
      <c r="C195" t="s">
        <v>744</v>
      </c>
      <c r="D195" t="s">
        <v>754</v>
      </c>
      <c r="E195" t="str">
        <f>IF(Tabla42[[#This Row],[Sector]]="","",IF(OR(Tabla42[[#This Row],[Sector]]="Sector 1",Tabla42[[#This Row],[Sector]]="Sector 5",Tabla42[[#This Row],[Sector]]="Sector 6"),"Sector 4",Tabla42[[#This Row],[Sector]]))</f>
        <v>Sector 3</v>
      </c>
      <c r="F195" t="str">
        <f t="shared" si="3"/>
        <v>NOSAT</v>
      </c>
    </row>
    <row r="196" spans="1:6" x14ac:dyDescent="0.2">
      <c r="A196" t="s">
        <v>884</v>
      </c>
      <c r="B196" t="s">
        <v>37</v>
      </c>
      <c r="C196" t="s">
        <v>744</v>
      </c>
      <c r="D196" t="s">
        <v>754</v>
      </c>
      <c r="E196" t="str">
        <f>IF(Tabla42[[#This Row],[Sector]]="","",IF(OR(Tabla42[[#This Row],[Sector]]="Sector 1",Tabla42[[#This Row],[Sector]]="Sector 5",Tabla42[[#This Row],[Sector]]="Sector 6"),"Sector 4",Tabla42[[#This Row],[Sector]]))</f>
        <v>Sector 3</v>
      </c>
      <c r="F196" t="str">
        <f t="shared" si="3"/>
        <v>NOSAT</v>
      </c>
    </row>
    <row r="197" spans="1:6" x14ac:dyDescent="0.2">
      <c r="A197" t="s">
        <v>1114</v>
      </c>
      <c r="B197" t="s">
        <v>25</v>
      </c>
      <c r="C197" t="s">
        <v>745</v>
      </c>
      <c r="D197" t="s">
        <v>752</v>
      </c>
      <c r="E197" t="str">
        <f>IF(Tabla42[[#This Row],[Sector]]="","",IF(OR(Tabla42[[#This Row],[Sector]]="Sector 1",Tabla42[[#This Row],[Sector]]="Sector 5",Tabla42[[#This Row],[Sector]]="Sector 6"),"Sector 4",Tabla42[[#This Row],[Sector]]))</f>
        <v>Sector 4</v>
      </c>
      <c r="F197" t="str">
        <f t="shared" si="3"/>
        <v>VOMAR/XUDUN</v>
      </c>
    </row>
    <row r="198" spans="1:6" x14ac:dyDescent="0.2">
      <c r="A198" t="s">
        <v>546</v>
      </c>
      <c r="B198" t="s">
        <v>25</v>
      </c>
      <c r="C198" t="s">
        <v>745</v>
      </c>
      <c r="D198" t="s">
        <v>752</v>
      </c>
      <c r="E198" t="str">
        <f>IF(Tabla42[[#This Row],[Sector]]="","",IF(OR(Tabla42[[#This Row],[Sector]]="Sector 1",Tabla42[[#This Row],[Sector]]="Sector 5",Tabla42[[#This Row],[Sector]]="Sector 6"),"Sector 4",Tabla42[[#This Row],[Sector]]))</f>
        <v>Sector 4</v>
      </c>
      <c r="F198" t="str">
        <f t="shared" si="3"/>
        <v>VOMAR/XUDUN</v>
      </c>
    </row>
    <row r="199" spans="1:6" x14ac:dyDescent="0.2">
      <c r="A199" t="s">
        <v>1122</v>
      </c>
      <c r="B199" t="s">
        <v>37</v>
      </c>
      <c r="C199" t="s">
        <v>744</v>
      </c>
      <c r="D199" t="s">
        <v>754</v>
      </c>
      <c r="E199" t="str">
        <f>IF(Tabla42[[#This Row],[Sector]]="","",IF(OR(Tabla42[[#This Row],[Sector]]="Sector 1",Tabla42[[#This Row],[Sector]]="Sector 5",Tabla42[[#This Row],[Sector]]="Sector 6"),"Sector 4",Tabla42[[#This Row],[Sector]]))</f>
        <v>Sector 3</v>
      </c>
      <c r="F199" t="str">
        <f t="shared" si="3"/>
        <v>NOSAT</v>
      </c>
    </row>
    <row r="200" spans="1:6" x14ac:dyDescent="0.2">
      <c r="A200" t="s">
        <v>1127</v>
      </c>
      <c r="B200" t="s">
        <v>37</v>
      </c>
      <c r="C200" t="s">
        <v>744</v>
      </c>
      <c r="D200" t="s">
        <v>754</v>
      </c>
      <c r="E200" t="str">
        <f>IF(Tabla42[[#This Row],[Sector]]="","",IF(OR(Tabla42[[#This Row],[Sector]]="Sector 1",Tabla42[[#This Row],[Sector]]="Sector 5",Tabla42[[#This Row],[Sector]]="Sector 6"),"Sector 4",Tabla42[[#This Row],[Sector]]))</f>
        <v>Sector 3</v>
      </c>
      <c r="F200" t="str">
        <f t="shared" si="3"/>
        <v>NOSAT</v>
      </c>
    </row>
    <row r="201" spans="1:6" x14ac:dyDescent="0.2">
      <c r="A201" t="s">
        <v>3106</v>
      </c>
      <c r="B201" t="s">
        <v>218</v>
      </c>
      <c r="C201" t="s">
        <v>744</v>
      </c>
      <c r="D201" t="s">
        <v>752</v>
      </c>
      <c r="E201" t="str">
        <f>IF(Tabla42[[#This Row],[Sector]]="","",IF(OR(Tabla42[[#This Row],[Sector]]="Sector 1",Tabla42[[#This Row],[Sector]]="Sector 5",Tabla42[[#This Row],[Sector]]="Sector 6"),"Sector 4",Tabla42[[#This Row],[Sector]]))</f>
        <v>Sector 3</v>
      </c>
      <c r="F201" t="str">
        <f t="shared" si="3"/>
        <v>NOSAT</v>
      </c>
    </row>
    <row r="202" spans="1:6" x14ac:dyDescent="0.2">
      <c r="E202" t="str">
        <f>IF(Tabla42[[#This Row],[Sector]]="","",IF(OR(Tabla42[[#This Row],[Sector]]="Sector 1",Tabla42[[#This Row],[Sector]]="Sector 5",Tabla42[[#This Row],[Sector]]="Sector 6"),"Sector 4",Tabla42[[#This Row],[Sector]]))</f>
        <v/>
      </c>
      <c r="F202" t="str">
        <f t="shared" si="3"/>
        <v/>
      </c>
    </row>
    <row r="203" spans="1:6" x14ac:dyDescent="0.2">
      <c r="E203" t="str">
        <f>IF(Tabla42[[#This Row],[Sector]]="","",IF(OR(Tabla42[[#This Row],[Sector]]="Sector 1",Tabla42[[#This Row],[Sector]]="Sector 5",Tabla42[[#This Row],[Sector]]="Sector 6"),"Sector 4",Tabla42[[#This Row],[Sector]]))</f>
        <v/>
      </c>
      <c r="F203" t="str">
        <f>IF(E203="Sector 4","VOMAR/XUDUN",IF(E203="Sector 3","NOSAT",IF(E203="Sector 7","PAULE/SIGMA","")))</f>
        <v/>
      </c>
    </row>
    <row r="204" spans="1:6" x14ac:dyDescent="0.2">
      <c r="E204" t="str">
        <f>IF(Tabla42[[#This Row],[Sector]]="","",IF(OR(Tabla42[[#This Row],[Sector]]="Sector 1",Tabla42[[#This Row],[Sector]]="Sector 5",Tabla42[[#This Row],[Sector]]="Sector 6"),"Sector 4",Tabla42[[#This Row],[Sector]]))</f>
        <v/>
      </c>
      <c r="F204" t="str">
        <f>IF(E204="Sector 4","VOMAR/XUDUN",IF(E204="Sector 3","NOSAT",IF(E204="Sector 7","PAULE/SIGMA","")))</f>
        <v/>
      </c>
    </row>
    <row r="205" spans="1:6" x14ac:dyDescent="0.2">
      <c r="E205" t="str">
        <f>IF(Tabla42[[#This Row],[Sector]]="","",IF(OR(Tabla42[[#This Row],[Sector]]="Sector 1",Tabla42[[#This Row],[Sector]]="Sector 5",Tabla42[[#This Row],[Sector]]="Sector 6"),"Sector 4",Tabla42[[#This Row],[Sector]]))</f>
        <v/>
      </c>
      <c r="F205" t="str">
        <f>IF(E205="Sector 4","VOMAR/XUDUN",IF(E205="Sector 3","NOSAT",IF(E205="Sector 7","PAULE/SIGMA","")))</f>
        <v/>
      </c>
    </row>
  </sheetData>
  <phoneticPr fontId="19" type="noConversion"/>
  <conditionalFormatting sqref="D3:F10">
    <cfRule type="colorScale" priority="5">
      <colorScale>
        <cfvo type="min"/>
        <cfvo type="percentile" val="50"/>
        <cfvo type="max"/>
        <color rgb="FFF8696B"/>
        <color rgb="FFFFEB84"/>
        <color rgb="FF63BE7B"/>
      </colorScale>
    </cfRule>
  </conditionalFormatting>
  <conditionalFormatting sqref="D14:F21">
    <cfRule type="colorScale" priority="4">
      <colorScale>
        <cfvo type="min"/>
        <cfvo type="percentile" val="50"/>
        <cfvo type="max"/>
        <color rgb="FFF8696B"/>
        <color rgb="FFFFEB84"/>
        <color rgb="FF63BE7B"/>
      </colorScale>
    </cfRule>
  </conditionalFormatting>
  <conditionalFormatting sqref="D25:F32">
    <cfRule type="colorScale" priority="3">
      <colorScale>
        <cfvo type="min"/>
        <cfvo type="percentile" val="50"/>
        <cfvo type="max"/>
        <color rgb="FFF8696B"/>
        <color rgb="FFFFEB84"/>
        <color rgb="FF63BE7B"/>
      </colorScale>
    </cfRule>
  </conditionalFormatting>
  <conditionalFormatting sqref="D38:F43">
    <cfRule type="colorScale" priority="2">
      <colorScale>
        <cfvo type="min"/>
        <cfvo type="percentile" val="50"/>
        <cfvo type="max"/>
        <color rgb="FFF8696B"/>
        <color rgb="FFFFEB84"/>
        <color rgb="FF63BE7B"/>
      </colorScale>
    </cfRule>
  </conditionalFormatting>
  <conditionalFormatting sqref="D48:F55">
    <cfRule type="colorScale" priority="1">
      <colorScale>
        <cfvo type="min"/>
        <cfvo type="percentile" val="50"/>
        <cfvo type="max"/>
        <color rgb="FFF8696B"/>
        <color rgb="FFFFEB84"/>
        <color rgb="FF63BE7B"/>
      </colorScale>
    </cfRule>
  </conditionalFormatting>
  <conditionalFormatting sqref="G3:I10">
    <cfRule type="colorScale" priority="15">
      <colorScale>
        <cfvo type="min"/>
        <cfvo type="percentile" val="50"/>
        <cfvo type="max"/>
        <color rgb="FFF8696B"/>
        <color rgb="FFFFEB84"/>
        <color rgb="FF63BE7B"/>
      </colorScale>
    </cfRule>
  </conditionalFormatting>
  <conditionalFormatting sqref="G14:I21">
    <cfRule type="colorScale" priority="14">
      <colorScale>
        <cfvo type="min"/>
        <cfvo type="percentile" val="50"/>
        <cfvo type="max"/>
        <color rgb="FFF8696B"/>
        <color rgb="FFFFEB84"/>
        <color rgb="FF63BE7B"/>
      </colorScale>
    </cfRule>
  </conditionalFormatting>
  <conditionalFormatting sqref="G48:I55">
    <cfRule type="colorScale" priority="11">
      <colorScale>
        <cfvo type="min"/>
        <cfvo type="percentile" val="50"/>
        <cfvo type="max"/>
        <color rgb="FFF8696B"/>
        <color rgb="FFFFEB84"/>
        <color rgb="FF63BE7B"/>
      </colorScale>
    </cfRule>
  </conditionalFormatting>
  <conditionalFormatting sqref="G38:J43">
    <cfRule type="colorScale" priority="12">
      <colorScale>
        <cfvo type="min"/>
        <cfvo type="percentile" val="50"/>
        <cfvo type="max"/>
        <color rgb="FFF8696B"/>
        <color rgb="FFFFEB84"/>
        <color rgb="FF63BE7B"/>
      </colorScale>
    </cfRule>
  </conditionalFormatting>
  <conditionalFormatting sqref="G25:L32">
    <cfRule type="colorScale" priority="13">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BDDEF-F830-D94A-A2FA-E8A537DF21C3}">
  <dimension ref="A1:AS1171"/>
  <sheetViews>
    <sheetView showGridLines="0" zoomScaleNormal="100" workbookViewId="0">
      <selection activeCell="N360" sqref="N36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485</v>
      </c>
      <c r="F2" s="33">
        <v>46296.004282407404</v>
      </c>
      <c r="G2" s="32" t="s">
        <v>21</v>
      </c>
      <c r="H2" s="32" t="s">
        <v>1158</v>
      </c>
      <c r="I2" s="34">
        <v>350</v>
      </c>
      <c r="J2" s="32" t="s">
        <v>22</v>
      </c>
      <c r="K2" s="32" t="s">
        <v>23</v>
      </c>
      <c r="L2" s="34">
        <v>948</v>
      </c>
      <c r="M2" s="32" t="s">
        <v>78</v>
      </c>
      <c r="N2" s="33">
        <v>46295.949918981481</v>
      </c>
      <c r="O2" s="34">
        <v>350</v>
      </c>
      <c r="P2" s="32" t="s">
        <v>26</v>
      </c>
      <c r="Q2" s="34">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SUMPRODUCT(--(IFERROR(HOUR(Flights_2026_09_3033[entry_hour]),-1)=HOUR(AF2)),--(IFERROR(Flights_2026_09_3033[entry_sector],"")=AG2),--(IFERROR(Flights_2026_09_3033[nfl],-1)&gt;=AH2),--(IFERROR(Flights_2026_09_3033[nfl],-1)&lt;=IF(AH2=450,450,AH2+9)))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0</v>
      </c>
      <c r="AR2" s="17">
        <f t="shared" si="0"/>
        <v>0</v>
      </c>
      <c r="AS2" s="17">
        <f t="shared" si="0"/>
        <v>0</v>
      </c>
    </row>
    <row r="3" spans="1:45" x14ac:dyDescent="0.2">
      <c r="A3" s="32" t="s">
        <v>17</v>
      </c>
      <c r="B3" s="32" t="s">
        <v>18</v>
      </c>
      <c r="C3" s="32" t="s">
        <v>19</v>
      </c>
      <c r="D3" s="32" t="s">
        <v>20</v>
      </c>
      <c r="E3" s="32" t="s">
        <v>1142</v>
      </c>
      <c r="F3" s="33">
        <v>46296.008506944447</v>
      </c>
      <c r="G3" s="32" t="s">
        <v>21</v>
      </c>
      <c r="H3" s="32" t="s">
        <v>1159</v>
      </c>
      <c r="I3" s="34">
        <v>330</v>
      </c>
      <c r="J3" s="32" t="s">
        <v>22</v>
      </c>
      <c r="K3" s="32" t="s">
        <v>23</v>
      </c>
      <c r="L3" s="34">
        <v>531</v>
      </c>
      <c r="M3" s="32" t="s">
        <v>25</v>
      </c>
      <c r="N3" s="33">
        <v>46295.975624999999</v>
      </c>
      <c r="O3" s="34">
        <v>330</v>
      </c>
      <c r="P3" s="32" t="s">
        <v>26</v>
      </c>
      <c r="Q3" s="34">
        <v>330</v>
      </c>
      <c r="R3" t="str">
        <f>IF(B3="","",_xlfn.XLOOKUP(B3,DB!$A$2:$A$205,DB!$C$2:$C$205,"")&amp;"")</f>
        <v>Sector 5</v>
      </c>
      <c r="S3" t="str">
        <f>IF(B3="","",_xlfn.XLOOKUP(B3,DB!$A$2:$A$205,DB!$E$2:$E$205,""))</f>
        <v>Sector 4</v>
      </c>
      <c r="T3" t="str">
        <f>IF(B3="","",_xlfn.XLOOKUP(B3,DB!$A$2:$A$205,DB!$F$2:$F$205,""))</f>
        <v>VOMAR/XUDUN</v>
      </c>
      <c r="U3" t="str">
        <f>IF(B3="","",_xlfn.XLOOKUP(B3,DB!$A$2:$A$205,DB!$D$2:$D$205,""))</f>
        <v>KZHU</v>
      </c>
      <c r="V3" t="str">
        <f>IF(B3="","",IF(OR(COUNTIF(M3,"????N?????W")&gt;0,COUNTIF(M3,"????N?????E")&gt;0,COUNTIF(M3,"????S?????W")&gt;0,COUNTIF(M3,"????S?????E")&gt;0),_xlfn.XLOOKUP(B3,DB!$A$2:$A$205,DB!$B$2:$B$205,""),M3))</f>
        <v>KEHLI</v>
      </c>
      <c r="AF3" s="2">
        <v>0.58333333333333337</v>
      </c>
      <c r="AG3" t="s">
        <v>743</v>
      </c>
      <c r="AH3" s="17">
        <v>210</v>
      </c>
      <c r="AI3" s="17" cm="1">
        <f t="array" ref="AI3">SUMPRODUCT(--(IFERROR(HOUR(Flights_2026_09_3033[entry_hour]),-1)=HOUR(AF3)),--(IFERROR(Flights_2026_09_3033[entry_sector],"")=AG3),--(IFERROR(Flights_2026_09_3033[nfl],-1)&gt;=AH3),--(IFERROR(Flights_2026_09_3033[nfl],-1)&lt;=IF(AH3=450,450,AH3+9)))</f>
        <v>0</v>
      </c>
      <c r="AJ3" t="s">
        <v>744</v>
      </c>
      <c r="AK3" s="17">
        <f t="shared" si="0"/>
        <v>3</v>
      </c>
      <c r="AL3" s="17">
        <f t="shared" si="0"/>
        <v>4</v>
      </c>
      <c r="AM3" s="17">
        <f t="shared" si="0"/>
        <v>9</v>
      </c>
      <c r="AN3" s="17">
        <f t="shared" si="0"/>
        <v>3</v>
      </c>
      <c r="AO3" s="17">
        <f t="shared" si="0"/>
        <v>4</v>
      </c>
      <c r="AP3" s="17">
        <f t="shared" si="0"/>
        <v>4</v>
      </c>
      <c r="AQ3" s="17">
        <f t="shared" si="0"/>
        <v>1</v>
      </c>
      <c r="AR3" s="17">
        <f t="shared" si="0"/>
        <v>1</v>
      </c>
      <c r="AS3" s="17">
        <f t="shared" si="0"/>
        <v>1</v>
      </c>
    </row>
    <row r="4" spans="1:45" x14ac:dyDescent="0.2">
      <c r="A4" s="32" t="s">
        <v>39</v>
      </c>
      <c r="B4" s="32" t="s">
        <v>40</v>
      </c>
      <c r="C4" s="32" t="s">
        <v>19</v>
      </c>
      <c r="D4" s="32" t="s">
        <v>41</v>
      </c>
      <c r="E4" s="32" t="s">
        <v>1082</v>
      </c>
      <c r="F4" s="33">
        <v>46296.009826388894</v>
      </c>
      <c r="G4" s="32" t="s">
        <v>21</v>
      </c>
      <c r="H4" s="32" t="s">
        <v>1160</v>
      </c>
      <c r="I4" s="34">
        <v>360</v>
      </c>
      <c r="J4" s="32" t="s">
        <v>22</v>
      </c>
      <c r="K4" s="32" t="s">
        <v>23</v>
      </c>
      <c r="L4" s="34">
        <v>235</v>
      </c>
      <c r="M4" s="32" t="s">
        <v>44</v>
      </c>
      <c r="N4" s="33">
        <v>46295.991782407407</v>
      </c>
      <c r="O4" s="34">
        <v>174</v>
      </c>
      <c r="P4" s="32" t="s">
        <v>26</v>
      </c>
      <c r="Q4" s="34">
        <v>380</v>
      </c>
      <c r="R4" t="str">
        <f>IF(B4="","",_xlfn.XLOOKUP(B4,DB!$A$2:$A$205,DB!$C$2:$C$205,"")&amp;"")</f>
        <v>Sector 7</v>
      </c>
      <c r="S4" t="str">
        <f>IF(B4="","",_xlfn.XLOOKUP(B4,DB!$A$2:$A$205,DB!$E$2:$E$205,""))</f>
        <v>Sector 7</v>
      </c>
      <c r="T4" t="str">
        <f>IF(B4="","",_xlfn.XLOOKUP(B4,DB!$A$2:$A$205,DB!$F$2:$F$205,""))</f>
        <v>PAULE/SIGMA</v>
      </c>
      <c r="U4" t="str">
        <f>IF(B4="","",_xlfn.XLOOKUP(B4,DB!$A$2:$A$205,DB!$D$2:$D$205,""))</f>
        <v>MHCC</v>
      </c>
      <c r="V4" t="str">
        <f>IF(B4="","",IF(OR(COUNTIF(M4,"????N?????W")&gt;0,COUNTIF(M4,"????N?????E")&gt;0,COUNTIF(M4,"????S?????W")&gt;0,COUNTIF(M4,"????S?????E")&gt;0),_xlfn.XLOOKUP(B4,DB!$A$2:$A$205,DB!$B$2:$B$205,""),M4))</f>
        <v>SIGMA</v>
      </c>
      <c r="AF4" s="2">
        <v>0.58333333333333337</v>
      </c>
      <c r="AG4" t="s">
        <v>743</v>
      </c>
      <c r="AH4" s="17">
        <v>220</v>
      </c>
      <c r="AI4" s="17" cm="1">
        <f t="array" ref="AI4">SUMPRODUCT(--(IFERROR(HOUR(Flights_2026_09_3033[entry_hour]),-1)=HOUR(AF4)),--(IFERROR(Flights_2026_09_3033[entry_sector],"")=AG4),--(IFERROR(Flights_2026_09_3033[nfl],-1)&gt;=AH4),--(IFERROR(Flights_2026_09_3033[nfl],-1)&lt;=IF(AH4=450,450,AH4+9)))</f>
        <v>0</v>
      </c>
      <c r="AJ4" t="s">
        <v>745</v>
      </c>
      <c r="AK4" s="17">
        <f t="shared" si="0"/>
        <v>2</v>
      </c>
      <c r="AL4" s="17">
        <f t="shared" si="0"/>
        <v>2</v>
      </c>
      <c r="AM4" s="17">
        <f t="shared" si="0"/>
        <v>3</v>
      </c>
      <c r="AN4" s="17">
        <f t="shared" si="0"/>
        <v>4</v>
      </c>
      <c r="AO4" s="17">
        <f t="shared" si="0"/>
        <v>2</v>
      </c>
      <c r="AP4" s="17">
        <f t="shared" si="0"/>
        <v>4</v>
      </c>
      <c r="AQ4" s="17">
        <f t="shared" si="0"/>
        <v>2</v>
      </c>
      <c r="AR4" s="17">
        <f t="shared" si="0"/>
        <v>2</v>
      </c>
      <c r="AS4" s="17">
        <f t="shared" si="0"/>
        <v>1</v>
      </c>
    </row>
    <row r="5" spans="1:45" x14ac:dyDescent="0.2">
      <c r="A5" s="32" t="s">
        <v>1101</v>
      </c>
      <c r="B5" s="32" t="s">
        <v>454</v>
      </c>
      <c r="C5" s="32" t="s">
        <v>19</v>
      </c>
      <c r="D5" s="32" t="s">
        <v>532</v>
      </c>
      <c r="E5" s="32" t="s">
        <v>1101</v>
      </c>
      <c r="F5" s="33">
        <v>46296.012662037036</v>
      </c>
      <c r="G5" s="32" t="s">
        <v>21</v>
      </c>
      <c r="H5" s="32" t="s">
        <v>1161</v>
      </c>
      <c r="I5" s="34">
        <v>450</v>
      </c>
      <c r="J5" s="32" t="s">
        <v>22</v>
      </c>
      <c r="K5" s="32" t="s">
        <v>73</v>
      </c>
      <c r="L5" s="34">
        <v>179</v>
      </c>
      <c r="M5" s="32" t="s">
        <v>37</v>
      </c>
      <c r="N5" s="33">
        <v>46295.997870370367</v>
      </c>
      <c r="O5" s="34">
        <v>363</v>
      </c>
      <c r="P5" s="32" t="s">
        <v>26</v>
      </c>
      <c r="Q5" s="34">
        <v>220</v>
      </c>
      <c r="R5" t="str">
        <f>IF(B5="","",_xlfn.XLOOKUP(B5,DB!$A$2:$A$205,DB!$C$2:$C$205,"")&amp;"")</f>
        <v>Sector 3</v>
      </c>
      <c r="S5" t="str">
        <f>IF(B5="","",_xlfn.XLOOKUP(B5,DB!$A$2:$A$205,DB!$E$2:$E$205,""))</f>
        <v>Sector 3</v>
      </c>
      <c r="T5" t="str">
        <f>IF(B5="","",_xlfn.XLOOKUP(B5,DB!$A$2:$A$205,DB!$F$2:$F$205,""))</f>
        <v>NOSAT</v>
      </c>
      <c r="U5" t="str">
        <f>IF(B5="","",_xlfn.XLOOKUP(B5,DB!$A$2:$A$205,DB!$D$2:$D$205,""))</f>
        <v>MUFH</v>
      </c>
      <c r="V5" t="str">
        <f>IF(B5="","",IF(OR(COUNTIF(M5,"????N?????W")&gt;0,COUNTIF(M5,"????N?????E")&gt;0,COUNTIF(M5,"????S?????W")&gt;0,COUNTIF(M5,"????S?????E")&gt;0),_xlfn.XLOOKUP(B5,DB!$A$2:$A$205,DB!$B$2:$B$205,""),M5))</f>
        <v>NOSAT</v>
      </c>
      <c r="AF5" s="2">
        <v>0.58333333333333337</v>
      </c>
      <c r="AG5" t="s">
        <v>743</v>
      </c>
      <c r="AH5" s="17">
        <v>230</v>
      </c>
      <c r="AI5" s="17" cm="1">
        <f t="array" ref="AI5">SUMPRODUCT(--(IFERROR(HOUR(Flights_2026_09_3033[entry_hour]),-1)=HOUR(AF5)),--(IFERROR(Flights_2026_09_3033[entry_sector],"")=AG5),--(IFERROR(Flights_2026_09_3033[nfl],-1)&gt;=AH5),--(IFERROR(Flights_2026_09_3033[nfl],-1)&lt;=IF(AH5=450,450,AH5+9)))</f>
        <v>0</v>
      </c>
      <c r="AJ5" t="s">
        <v>840</v>
      </c>
      <c r="AK5" s="17">
        <f t="shared" si="0"/>
        <v>1</v>
      </c>
      <c r="AL5" s="17">
        <f t="shared" si="0"/>
        <v>3</v>
      </c>
      <c r="AM5" s="17">
        <f t="shared" si="0"/>
        <v>0</v>
      </c>
      <c r="AN5" s="17">
        <f t="shared" si="0"/>
        <v>3</v>
      </c>
      <c r="AO5" s="17">
        <f t="shared" si="0"/>
        <v>2</v>
      </c>
      <c r="AP5" s="17">
        <f t="shared" si="0"/>
        <v>1</v>
      </c>
      <c r="AQ5" s="17">
        <f t="shared" si="0"/>
        <v>1</v>
      </c>
      <c r="AR5" s="17">
        <f t="shared" si="0"/>
        <v>2</v>
      </c>
      <c r="AS5" s="17">
        <f t="shared" si="0"/>
        <v>2</v>
      </c>
    </row>
    <row r="6" spans="1:45" x14ac:dyDescent="0.2">
      <c r="A6" s="32" t="s">
        <v>1021</v>
      </c>
      <c r="B6" s="32" t="s">
        <v>635</v>
      </c>
      <c r="C6" s="32" t="s">
        <v>19</v>
      </c>
      <c r="D6" s="32" t="s">
        <v>466</v>
      </c>
      <c r="E6" s="32" t="s">
        <v>1021</v>
      </c>
      <c r="F6" s="33">
        <v>46296.015081018515</v>
      </c>
      <c r="G6" s="32" t="s">
        <v>21</v>
      </c>
      <c r="H6" s="32" t="s">
        <v>1162</v>
      </c>
      <c r="I6" s="34">
        <v>410</v>
      </c>
      <c r="J6" s="32" t="s">
        <v>22</v>
      </c>
      <c r="K6" s="32" t="s">
        <v>31</v>
      </c>
      <c r="L6" s="34">
        <v>789</v>
      </c>
      <c r="M6" s="32" t="s">
        <v>84</v>
      </c>
      <c r="N6" s="33">
        <v>46295.967511574076</v>
      </c>
      <c r="O6" s="34">
        <v>410</v>
      </c>
      <c r="P6" s="32" t="s">
        <v>26</v>
      </c>
      <c r="Q6" s="34">
        <v>410</v>
      </c>
      <c r="R6" t="str">
        <f>IF(B6="","",_xlfn.XLOOKUP(B6,DB!$A$2:$A$205,DB!$C$2:$C$205,"")&amp;"")</f>
        <v>Sector 5</v>
      </c>
      <c r="S6" t="str">
        <f>IF(B6="","",_xlfn.XLOOKUP(B6,DB!$A$2:$A$205,DB!$E$2:$E$205,""))</f>
        <v>Sector 4</v>
      </c>
      <c r="T6" t="str">
        <f>IF(B6="","",_xlfn.XLOOKUP(B6,DB!$A$2:$A$205,DB!$F$2:$F$205,""))</f>
        <v>VOMAR/XUDUN</v>
      </c>
      <c r="U6" t="str">
        <f>IF(B6="","",_xlfn.XLOOKUP(B6,DB!$A$2:$A$205,DB!$D$2:$D$205,""))</f>
        <v>KZHU</v>
      </c>
      <c r="V6" t="str">
        <f>IF(B6="","",IF(OR(COUNTIF(M6,"????N?????W")&gt;0,COUNTIF(M6,"????N?????E")&gt;0,COUNTIF(M6,"????S?????W")&gt;0,COUNTIF(M6,"????S?????E")&gt;0),_xlfn.XLOOKUP(B6,DB!$A$2:$A$205,DB!$B$2:$B$205,""),M6))</f>
        <v>MATOL</v>
      </c>
      <c r="AF6" s="2">
        <v>0.58333333333333337</v>
      </c>
      <c r="AG6" t="s">
        <v>743</v>
      </c>
      <c r="AH6" s="17">
        <v>240</v>
      </c>
      <c r="AI6" s="17" cm="1">
        <f t="array" ref="AI6">SUMPRODUCT(--(IFERROR(HOUR(Flights_2026_09_3033[entry_hour]),-1)=HOUR(AF6)),--(IFERROR(Flights_2026_09_3033[entry_sector],"")=AG6),--(IFERROR(Flights_2026_09_3033[nfl],-1)&gt;=AH6),--(IFERROR(Flights_2026_09_3033[nfl],-1)&lt;=IF(AH6=450,450,AH6+9)))</f>
        <v>0</v>
      </c>
      <c r="AJ6" t="s">
        <v>747</v>
      </c>
      <c r="AK6" s="17">
        <f t="shared" si="0"/>
        <v>2</v>
      </c>
      <c r="AL6" s="17">
        <f t="shared" si="0"/>
        <v>2</v>
      </c>
      <c r="AM6" s="17">
        <f t="shared" si="0"/>
        <v>1</v>
      </c>
      <c r="AN6" s="17">
        <f t="shared" si="0"/>
        <v>1</v>
      </c>
      <c r="AO6" s="17">
        <f t="shared" si="0"/>
        <v>1</v>
      </c>
      <c r="AP6" s="17">
        <f t="shared" si="0"/>
        <v>1</v>
      </c>
      <c r="AQ6" s="17">
        <f t="shared" si="0"/>
        <v>1</v>
      </c>
      <c r="AR6" s="17">
        <f t="shared" si="0"/>
        <v>2</v>
      </c>
      <c r="AS6" s="17">
        <f t="shared" si="0"/>
        <v>1</v>
      </c>
    </row>
    <row r="7" spans="1:45" x14ac:dyDescent="0.2">
      <c r="A7" s="32" t="s">
        <v>1033</v>
      </c>
      <c r="B7" s="32" t="s">
        <v>354</v>
      </c>
      <c r="C7" s="32" t="s">
        <v>19</v>
      </c>
      <c r="D7" s="32" t="s">
        <v>419</v>
      </c>
      <c r="E7" s="32"/>
      <c r="F7" s="33">
        <v>46296.017152777778</v>
      </c>
      <c r="G7" s="32" t="s">
        <v>21</v>
      </c>
      <c r="H7" s="32" t="s">
        <v>1163</v>
      </c>
      <c r="I7" s="34">
        <v>390</v>
      </c>
      <c r="J7" s="32" t="s">
        <v>22</v>
      </c>
      <c r="K7" s="32" t="s">
        <v>55</v>
      </c>
      <c r="L7" s="34">
        <v>874</v>
      </c>
      <c r="M7" s="32" t="s">
        <v>136</v>
      </c>
      <c r="N7" s="33">
        <v>46295.96393518518</v>
      </c>
      <c r="O7" s="34">
        <v>390</v>
      </c>
      <c r="P7" s="32" t="s">
        <v>26</v>
      </c>
      <c r="Q7" s="34">
        <v>390</v>
      </c>
      <c r="R7" t="str">
        <f>IF(B7="","",_xlfn.XLOOKUP(B7,DB!$A$2:$A$205,DB!$C$2:$C$205,"")&amp;"")</f>
        <v>Sector 5</v>
      </c>
      <c r="S7" t="str">
        <f>IF(B7="","",_xlfn.XLOOKUP(B7,DB!$A$2:$A$205,DB!$E$2:$E$205,""))</f>
        <v>Sector 4</v>
      </c>
      <c r="T7" t="str">
        <f>IF(B7="","",_xlfn.XLOOKUP(B7,DB!$A$2:$A$205,DB!$F$2:$F$205,""))</f>
        <v>VOMAR/XUDUN</v>
      </c>
      <c r="U7" t="str">
        <f>IF(B7="","",_xlfn.XLOOKUP(B7,DB!$A$2:$A$205,DB!$D$2:$D$205,""))</f>
        <v>MMEX</v>
      </c>
      <c r="V7" t="str">
        <f>IF(B7="","",IF(OR(COUNTIF(M7,"????N?????W")&gt;0,COUNTIF(M7,"????N?????E")&gt;0,COUNTIF(M7,"????S?????W")&gt;0,COUNTIF(M7,"????S?????E")&gt;0),_xlfn.XLOOKUP(B7,DB!$A$2:$A$205,DB!$B$2:$B$205,""),M7))</f>
        <v>LIDAM</v>
      </c>
      <c r="AF7" s="2">
        <v>0.58333333333333337</v>
      </c>
      <c r="AG7" t="s">
        <v>743</v>
      </c>
      <c r="AH7" s="17">
        <v>250</v>
      </c>
      <c r="AI7" s="17" cm="1">
        <f t="array" ref="AI7">SUMPRODUCT(--(IFERROR(HOUR(Flights_2026_09_3033[entry_hour]),-1)=HOUR(AF7)),--(IFERROR(Flights_2026_09_3033[entry_sector],"")=AG7),--(IFERROR(Flights_2026_09_3033[nfl],-1)&gt;=AH7),--(IFERROR(Flights_2026_09_3033[nfl],-1)&lt;=IF(AH7=450,450,AH7+9)))</f>
        <v>0</v>
      </c>
    </row>
    <row r="8" spans="1:45" x14ac:dyDescent="0.2">
      <c r="A8" s="32" t="s">
        <v>1164</v>
      </c>
      <c r="B8" s="32" t="s">
        <v>69</v>
      </c>
      <c r="C8" s="32" t="s">
        <v>19</v>
      </c>
      <c r="D8" s="32" t="s">
        <v>359</v>
      </c>
      <c r="E8" s="32"/>
      <c r="F8" s="33">
        <v>46296.020115740743</v>
      </c>
      <c r="G8" s="32" t="s">
        <v>21</v>
      </c>
      <c r="H8" s="32" t="s">
        <v>1165</v>
      </c>
      <c r="I8" s="34">
        <v>330</v>
      </c>
      <c r="J8" s="32" t="s">
        <v>22</v>
      </c>
      <c r="K8" s="32" t="s">
        <v>31</v>
      </c>
      <c r="L8" s="34">
        <v>806</v>
      </c>
      <c r="M8" s="32" t="s">
        <v>69</v>
      </c>
      <c r="N8" s="33">
        <v>46295.965277777781</v>
      </c>
      <c r="O8" s="34">
        <v>0</v>
      </c>
      <c r="P8" s="32" t="s">
        <v>26</v>
      </c>
      <c r="Q8" s="34">
        <v>330</v>
      </c>
      <c r="R8" t="str">
        <f>IF(B8="","",_xlfn.XLOOKUP(B8,DB!$A$2:$A$205,DB!$C$2:$C$205,"")&amp;"")</f>
        <v>Sector 1</v>
      </c>
      <c r="S8" t="str">
        <f>IF(B8="","",_xlfn.XLOOKUP(B8,DB!$A$2:$A$205,DB!$E$2:$E$205,""))</f>
        <v>Sector 4</v>
      </c>
      <c r="T8" t="str">
        <f>IF(B8="","",_xlfn.XLOOKUP(B8,DB!$A$2:$A$205,DB!$F$2:$F$205,""))</f>
        <v>VOMAR/XUDUN</v>
      </c>
      <c r="U8" t="str">
        <f>IF(B8="","",_xlfn.XLOOKUP(B8,DB!$A$2:$A$205,DB!$D$2:$D$205,""))</f>
        <v>MMID</v>
      </c>
      <c r="V8" t="str">
        <f>IF(B8="","",IF(OR(COUNTIF(M8,"????N?????W")&gt;0,COUNTIF(M8,"????N?????E")&gt;0,COUNTIF(M8,"????S?????W")&gt;0,COUNTIF(M8,"????S?????E")&gt;0),_xlfn.XLOOKUP(B8,DB!$A$2:$A$205,DB!$B$2:$B$205,""),M8))</f>
        <v>MMVA</v>
      </c>
      <c r="AF8" s="2">
        <v>0.58333333333333337</v>
      </c>
      <c r="AG8" t="s">
        <v>743</v>
      </c>
      <c r="AH8" s="17">
        <v>260</v>
      </c>
      <c r="AI8" s="17" cm="1">
        <f t="array" ref="AI8">SUMPRODUCT(--(IFERROR(HOUR(Flights_2026_09_3033[entry_hour]),-1)=HOUR(AF8)),--(IFERROR(Flights_2026_09_3033[entry_sector],"")=AG8),--(IFERROR(Flights_2026_09_3033[nfl],-1)&gt;=AH8),--(IFERROR(Flights_2026_09_3033[nfl],-1)&lt;=IF(AH8=450,450,AH8+9)))</f>
        <v>0</v>
      </c>
    </row>
    <row r="9" spans="1:45" x14ac:dyDescent="0.2">
      <c r="A9" s="32" t="s">
        <v>45</v>
      </c>
      <c r="B9" s="32" t="s">
        <v>46</v>
      </c>
      <c r="C9" s="32" t="s">
        <v>19</v>
      </c>
      <c r="D9" s="32" t="s">
        <v>47</v>
      </c>
      <c r="E9" s="32" t="s">
        <v>1166</v>
      </c>
      <c r="F9" s="33">
        <v>46296.026921296296</v>
      </c>
      <c r="G9" s="32" t="s">
        <v>21</v>
      </c>
      <c r="H9" s="32" t="s">
        <v>1167</v>
      </c>
      <c r="I9" s="34">
        <v>340</v>
      </c>
      <c r="J9" s="32" t="s">
        <v>22</v>
      </c>
      <c r="K9" s="32" t="s">
        <v>23</v>
      </c>
      <c r="L9" s="34">
        <v>264</v>
      </c>
      <c r="M9" s="32" t="s">
        <v>37</v>
      </c>
      <c r="N9" s="33">
        <v>46296.003495370373</v>
      </c>
      <c r="O9" s="34">
        <v>109</v>
      </c>
      <c r="P9" s="32" t="s">
        <v>26</v>
      </c>
      <c r="Q9" s="34">
        <v>220</v>
      </c>
      <c r="R9" t="str">
        <f>IF(B9="","",_xlfn.XLOOKUP(B9,DB!$A$2:$A$205,DB!$C$2:$C$205,"")&amp;"")</f>
        <v>Sector 3</v>
      </c>
      <c r="S9" t="str">
        <f>IF(B9="","",_xlfn.XLOOKUP(B9,DB!$A$2:$A$205,DB!$E$2:$E$205,""))</f>
        <v>Sector 3</v>
      </c>
      <c r="T9" t="str">
        <f>IF(B9="","",_xlfn.XLOOKUP(B9,DB!$A$2:$A$205,DB!$F$2:$F$205,""))</f>
        <v>NOSAT</v>
      </c>
      <c r="U9" t="str">
        <f>IF(B9="","",_xlfn.XLOOKUP(B9,DB!$A$2:$A$205,DB!$D$2:$D$205,""))</f>
        <v>KZHU</v>
      </c>
      <c r="V9" t="str">
        <f>IF(B9="","",IF(OR(COUNTIF(M9,"????N?????W")&gt;0,COUNTIF(M9,"????N?????E")&gt;0,COUNTIF(M9,"????S?????W")&gt;0,COUNTIF(M9,"????S?????E")&gt;0),_xlfn.XLOOKUP(B9,DB!$A$2:$A$205,DB!$B$2:$B$205,""),M9))</f>
        <v>NOSAT</v>
      </c>
      <c r="AF9" s="2">
        <v>0.58333333333333337</v>
      </c>
      <c r="AG9" t="s">
        <v>743</v>
      </c>
      <c r="AH9" s="17">
        <v>270</v>
      </c>
      <c r="AI9" s="17" cm="1">
        <f t="array" ref="AI9">SUMPRODUCT(--(IFERROR(HOUR(Flights_2026_09_3033[entry_hour]),-1)=HOUR(AF9)),--(IFERROR(Flights_2026_09_3033[entry_sector],"")=AG9),--(IFERROR(Flights_2026_09_3033[nfl],-1)&gt;=AH9),--(IFERROR(Flights_2026_09_3033[nfl],-1)&lt;=IF(AH9=450,450,AH9+9)))</f>
        <v>0</v>
      </c>
    </row>
    <row r="10" spans="1:45" x14ac:dyDescent="0.2">
      <c r="A10" s="32" t="s">
        <v>58</v>
      </c>
      <c r="B10" s="32" t="s">
        <v>59</v>
      </c>
      <c r="C10" s="32" t="s">
        <v>19</v>
      </c>
      <c r="D10" s="32" t="s">
        <v>60</v>
      </c>
      <c r="E10" s="32" t="s">
        <v>61</v>
      </c>
      <c r="F10" s="33">
        <v>46296.038217592592</v>
      </c>
      <c r="G10" s="32" t="s">
        <v>21</v>
      </c>
      <c r="H10" s="32" t="s">
        <v>1168</v>
      </c>
      <c r="I10" s="34">
        <v>340</v>
      </c>
      <c r="J10" s="32" t="s">
        <v>22</v>
      </c>
      <c r="K10" s="32" t="s">
        <v>23</v>
      </c>
      <c r="L10" s="34">
        <v>169</v>
      </c>
      <c r="M10" s="32" t="s">
        <v>37</v>
      </c>
      <c r="N10" s="33">
        <v>46296.024560185186</v>
      </c>
      <c r="O10" s="34">
        <v>235</v>
      </c>
      <c r="P10" s="32" t="s">
        <v>26</v>
      </c>
      <c r="Q10" s="34">
        <v>220</v>
      </c>
      <c r="R10" t="str">
        <f>IF(B10="","",_xlfn.XLOOKUP(B10,DB!$A$2:$A$205,DB!$C$2:$C$205,"")&amp;"")</f>
        <v>Sector 3</v>
      </c>
      <c r="S10" t="str">
        <f>IF(B10="","",_xlfn.XLOOKUP(B10,DB!$A$2:$A$205,DB!$E$2:$E$205,""))</f>
        <v>Sector 3</v>
      </c>
      <c r="T10" t="str">
        <f>IF(B10="","",_xlfn.XLOOKUP(B10,DB!$A$2:$A$205,DB!$F$2:$F$205,""))</f>
        <v>NOSAT</v>
      </c>
      <c r="U10" t="str">
        <f>IF(B10="","",_xlfn.XLOOKUP(B10,DB!$A$2:$A$205,DB!$D$2:$D$205,""))</f>
        <v>MUFH</v>
      </c>
      <c r="V10" t="str">
        <f>IF(B10="","",IF(OR(COUNTIF(M10,"????N?????W")&gt;0,COUNTIF(M10,"????N?????E")&gt;0,COUNTIF(M10,"????S?????W")&gt;0,COUNTIF(M10,"????S?????E")&gt;0),_xlfn.XLOOKUP(B10,DB!$A$2:$A$205,DB!$B$2:$B$205,""),M10))</f>
        <v>NOSAT</v>
      </c>
      <c r="AF10" s="2">
        <v>0.58333333333333337</v>
      </c>
      <c r="AG10" t="s">
        <v>743</v>
      </c>
      <c r="AH10" s="17">
        <v>280</v>
      </c>
      <c r="AI10" s="17" cm="1">
        <f t="array" ref="AI10">SUMPRODUCT(--(IFERROR(HOUR(Flights_2026_09_3033[entry_hour]),-1)=HOUR(AF10)),--(IFERROR(Flights_2026_09_3033[entry_sector],"")=AG10),--(IFERROR(Flights_2026_09_3033[nfl],-1)&gt;=AH10),--(IFERROR(Flights_2026_09_3033[nfl],-1)&lt;=IF(AH10=450,450,AH10+9)))</f>
        <v>0</v>
      </c>
    </row>
    <row r="11" spans="1:45" x14ac:dyDescent="0.2">
      <c r="A11" s="32" t="s">
        <v>48</v>
      </c>
      <c r="B11" s="32" t="s">
        <v>49</v>
      </c>
      <c r="C11" s="32" t="s">
        <v>19</v>
      </c>
      <c r="D11" s="32" t="s">
        <v>107</v>
      </c>
      <c r="E11" s="32" t="s">
        <v>1110</v>
      </c>
      <c r="F11" s="33">
        <v>46296.041967592595</v>
      </c>
      <c r="G11" s="32" t="s">
        <v>21</v>
      </c>
      <c r="H11" s="32" t="s">
        <v>1169</v>
      </c>
      <c r="I11" s="34">
        <v>370</v>
      </c>
      <c r="J11" s="32" t="s">
        <v>22</v>
      </c>
      <c r="K11" s="32" t="s">
        <v>23</v>
      </c>
      <c r="L11" s="34">
        <v>427</v>
      </c>
      <c r="M11" s="32" t="s">
        <v>218</v>
      </c>
      <c r="N11" s="33">
        <v>46296.013217592597</v>
      </c>
      <c r="O11" s="34">
        <v>370</v>
      </c>
      <c r="P11" s="32" t="s">
        <v>26</v>
      </c>
      <c r="Q11" s="34">
        <v>370</v>
      </c>
      <c r="R11" t="str">
        <f>IF(B11="","",_xlfn.XLOOKUP(B11,DB!$A$2:$A$205,DB!$C$2:$C$205,"")&amp;"")</f>
        <v>Sector 3</v>
      </c>
      <c r="S11" t="str">
        <f>IF(B11="","",_xlfn.XLOOKUP(B11,DB!$A$2:$A$205,DB!$E$2:$E$205,""))</f>
        <v>Sector 3</v>
      </c>
      <c r="T11" t="str">
        <f>IF(B11="","",_xlfn.XLOOKUP(B11,DB!$A$2:$A$205,DB!$F$2:$F$205,""))</f>
        <v>NOSAT</v>
      </c>
      <c r="U11" t="str">
        <f>IF(B11="","",_xlfn.XLOOKUP(B11,DB!$A$2:$A$205,DB!$D$2:$D$205,""))</f>
        <v>KZHU</v>
      </c>
      <c r="V11" t="str">
        <f>IF(B11="","",IF(OR(COUNTIF(M11,"????N?????W")&gt;0,COUNTIF(M11,"????N?????E")&gt;0,COUNTIF(M11,"????S?????W")&gt;0,COUNTIF(M11,"????S?????E")&gt;0),_xlfn.XLOOKUP(B11,DB!$A$2:$A$205,DB!$B$2:$B$205,""),M11))</f>
        <v>IRDOV</v>
      </c>
      <c r="AF11" s="2">
        <v>0.58333333333333337</v>
      </c>
      <c r="AG11" t="s">
        <v>743</v>
      </c>
      <c r="AH11" s="17">
        <v>290</v>
      </c>
      <c r="AI11" s="17" cm="1">
        <f t="array" ref="AI11">SUMPRODUCT(--(IFERROR(HOUR(Flights_2026_09_3033[entry_hour]),-1)=HOUR(AF11)),--(IFERROR(Flights_2026_09_3033[entry_sector],"")=AG11),--(IFERROR(Flights_2026_09_3033[nfl],-1)&gt;=AH11),--(IFERROR(Flights_2026_09_3033[nfl],-1)&lt;=IF(AH11=450,450,AH11+9)))</f>
        <v>0</v>
      </c>
    </row>
    <row r="12" spans="1:45" x14ac:dyDescent="0.2">
      <c r="A12" s="32" t="s">
        <v>64</v>
      </c>
      <c r="B12" s="32" t="s">
        <v>65</v>
      </c>
      <c r="C12" s="32" t="s">
        <v>19</v>
      </c>
      <c r="D12" s="32" t="s">
        <v>20</v>
      </c>
      <c r="E12" s="32" t="s">
        <v>512</v>
      </c>
      <c r="F12" s="33">
        <v>46296.049409722225</v>
      </c>
      <c r="G12" s="32" t="s">
        <v>21</v>
      </c>
      <c r="H12" s="32" t="s">
        <v>1170</v>
      </c>
      <c r="I12" s="34">
        <v>350</v>
      </c>
      <c r="J12" s="32" t="s">
        <v>22</v>
      </c>
      <c r="K12" s="32" t="s">
        <v>23</v>
      </c>
      <c r="L12" s="34">
        <v>902</v>
      </c>
      <c r="M12" s="32" t="s">
        <v>78</v>
      </c>
      <c r="N12" s="33">
        <v>46295.995104166665</v>
      </c>
      <c r="O12" s="34">
        <v>350</v>
      </c>
      <c r="P12" s="32" t="s">
        <v>26</v>
      </c>
      <c r="Q12" s="34">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SUMPRODUCT(--(IFERROR(HOUR(Flights_2026_09_3033[entry_hour]),-1)=HOUR(AF12)),--(IFERROR(Flights_2026_09_3033[entry_sector],"")=AG12),--(IFERROR(Flights_2026_09_3033[nfl],-1)&gt;=AH12),--(IFERROR(Flights_2026_09_3033[nfl],-1)&lt;=IF(AH12=450,450,AH12+9)))</f>
        <v>0</v>
      </c>
    </row>
    <row r="13" spans="1:45" x14ac:dyDescent="0.2">
      <c r="A13" s="32" t="s">
        <v>51</v>
      </c>
      <c r="B13" s="32" t="s">
        <v>52</v>
      </c>
      <c r="C13" s="32" t="s">
        <v>19</v>
      </c>
      <c r="D13" s="32" t="s">
        <v>41</v>
      </c>
      <c r="E13" s="32" t="s">
        <v>103</v>
      </c>
      <c r="F13" s="33">
        <v>46296.053217592591</v>
      </c>
      <c r="G13" s="32" t="s">
        <v>28</v>
      </c>
      <c r="H13" s="32" t="s">
        <v>1171</v>
      </c>
      <c r="I13" s="34">
        <v>370</v>
      </c>
      <c r="J13" s="32" t="s">
        <v>22</v>
      </c>
      <c r="K13" s="32" t="s">
        <v>55</v>
      </c>
      <c r="L13" s="34">
        <v>860</v>
      </c>
      <c r="M13" s="32" t="s">
        <v>56</v>
      </c>
      <c r="N13" s="33">
        <v>46296.00335648148</v>
      </c>
      <c r="O13" s="34">
        <v>370</v>
      </c>
      <c r="P13" s="32" t="s">
        <v>26</v>
      </c>
      <c r="Q13" s="34">
        <v>370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ELURA</v>
      </c>
      <c r="AF13" s="2">
        <v>0.58333333333333337</v>
      </c>
      <c r="AG13" t="s">
        <v>743</v>
      </c>
      <c r="AH13" s="17">
        <v>310</v>
      </c>
      <c r="AI13" s="17" cm="1">
        <f t="array" ref="AI13">SUMPRODUCT(--(IFERROR(HOUR(Flights_2026_09_3033[entry_hour]),-1)=HOUR(AF13)),--(IFERROR(Flights_2026_09_3033[entry_sector],"")=AG13),--(IFERROR(Flights_2026_09_3033[nfl],-1)&gt;=AH13),--(IFERROR(Flights_2026_09_3033[nfl],-1)&lt;=IF(AH13=450,450,AH13+9)))</f>
        <v>0</v>
      </c>
    </row>
    <row r="14" spans="1:45" x14ac:dyDescent="0.2">
      <c r="A14" s="32" t="s">
        <v>68</v>
      </c>
      <c r="B14" s="32" t="s">
        <v>69</v>
      </c>
      <c r="C14" s="32" t="s">
        <v>19</v>
      </c>
      <c r="D14" s="32" t="s">
        <v>41</v>
      </c>
      <c r="E14" s="32" t="s">
        <v>403</v>
      </c>
      <c r="F14" s="33">
        <v>46296.055347222224</v>
      </c>
      <c r="G14" s="32" t="s">
        <v>21</v>
      </c>
      <c r="H14" s="32" t="s">
        <v>1172</v>
      </c>
      <c r="I14" s="34">
        <v>390</v>
      </c>
      <c r="J14" s="32" t="s">
        <v>22</v>
      </c>
      <c r="K14" s="32" t="s">
        <v>23</v>
      </c>
      <c r="L14" s="34">
        <v>787</v>
      </c>
      <c r="M14" s="32" t="s">
        <v>69</v>
      </c>
      <c r="N14" s="33">
        <v>46296.005555555559</v>
      </c>
      <c r="O14" s="34">
        <v>0</v>
      </c>
      <c r="P14" s="32" t="s">
        <v>26</v>
      </c>
      <c r="Q14" s="34">
        <v>330</v>
      </c>
      <c r="R14" t="str">
        <f>IF(B14="","",_xlfn.XLOOKUP(B14,DB!$A$2:$A$205,DB!$C$2:$C$205,"")&amp;"")</f>
        <v>Sector 1</v>
      </c>
      <c r="S14" t="str">
        <f>IF(B14="","",_xlfn.XLOOKUP(B14,DB!$A$2:$A$205,DB!$E$2:$E$205,""))</f>
        <v>Sector 4</v>
      </c>
      <c r="T14" t="str">
        <f>IF(B14="","",_xlfn.XLOOKUP(B14,DB!$A$2:$A$205,DB!$F$2:$F$205,""))</f>
        <v>VOMAR/XUDUN</v>
      </c>
      <c r="U14" t="str">
        <f>IF(B14="","",_xlfn.XLOOKUP(B14,DB!$A$2:$A$205,DB!$D$2:$D$205,""))</f>
        <v>MMID</v>
      </c>
      <c r="V14" t="str">
        <f>IF(B14="","",IF(OR(COUNTIF(M14,"????N?????W")&gt;0,COUNTIF(M14,"????N?????E")&gt;0,COUNTIF(M14,"????S?????W")&gt;0,COUNTIF(M14,"????S?????E")&gt;0),_xlfn.XLOOKUP(B14,DB!$A$2:$A$205,DB!$B$2:$B$205,""),M14))</f>
        <v>MMVA</v>
      </c>
      <c r="AF14" s="2">
        <v>0.58333333333333337</v>
      </c>
      <c r="AG14" t="s">
        <v>743</v>
      </c>
      <c r="AH14" s="17">
        <v>320</v>
      </c>
      <c r="AI14" s="17" cm="1">
        <f t="array" ref="AI14">SUMPRODUCT(--(IFERROR(HOUR(Flights_2026_09_3033[entry_hour]),-1)=HOUR(AF14)),--(IFERROR(Flights_2026_09_3033[entry_sector],"")=AG14),--(IFERROR(Flights_2026_09_3033[nfl],-1)&gt;=AH14),--(IFERROR(Flights_2026_09_3033[nfl],-1)&lt;=IF(AH14=450,450,AH14+9)))</f>
        <v>0</v>
      </c>
    </row>
    <row r="15" spans="1:45" x14ac:dyDescent="0.2">
      <c r="A15" s="32" t="s">
        <v>433</v>
      </c>
      <c r="B15" s="32" t="s">
        <v>75</v>
      </c>
      <c r="C15" s="32" t="s">
        <v>19</v>
      </c>
      <c r="D15" s="32" t="s">
        <v>76</v>
      </c>
      <c r="E15" s="32" t="s">
        <v>921</v>
      </c>
      <c r="F15" s="33">
        <v>46296.076215277775</v>
      </c>
      <c r="G15" s="32" t="s">
        <v>21</v>
      </c>
      <c r="H15" s="32" t="s">
        <v>1173</v>
      </c>
      <c r="I15" s="34">
        <v>370</v>
      </c>
      <c r="J15" s="32" t="s">
        <v>22</v>
      </c>
      <c r="K15" s="32" t="s">
        <v>23</v>
      </c>
      <c r="L15" s="34">
        <v>850</v>
      </c>
      <c r="M15" s="32" t="s">
        <v>136</v>
      </c>
      <c r="N15" s="33">
        <v>46296.027569444443</v>
      </c>
      <c r="O15" s="34">
        <v>370</v>
      </c>
      <c r="P15" s="32" t="s">
        <v>26</v>
      </c>
      <c r="Q15" s="34">
        <v>370</v>
      </c>
      <c r="R15" t="str">
        <f>IF(B15="","",_xlfn.XLOOKUP(B15,DB!$A$2:$A$205,DB!$C$2:$C$205,"")&amp;"")</f>
        <v>Sector 5</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LIDAM</v>
      </c>
      <c r="AF15" s="2">
        <v>0.58333333333333337</v>
      </c>
      <c r="AG15" t="s">
        <v>743</v>
      </c>
      <c r="AH15" s="17">
        <v>330</v>
      </c>
      <c r="AI15" s="17" cm="1">
        <f t="array" ref="AI15">SUMPRODUCT(--(IFERROR(HOUR(Flights_2026_09_3033[entry_hour]),-1)=HOUR(AF15)),--(IFERROR(Flights_2026_09_3033[entry_sector],"")=AG15),--(IFERROR(Flights_2026_09_3033[nfl],-1)&gt;=AH15),--(IFERROR(Flights_2026_09_3033[nfl],-1)&lt;=IF(AH15=450,450,AH15+9)))</f>
        <v>0</v>
      </c>
    </row>
    <row r="16" spans="1:45" x14ac:dyDescent="0.2">
      <c r="A16" s="32" t="s">
        <v>1174</v>
      </c>
      <c r="B16" s="32" t="s">
        <v>65</v>
      </c>
      <c r="C16" s="32" t="s">
        <v>19</v>
      </c>
      <c r="D16" s="32" t="s">
        <v>362</v>
      </c>
      <c r="E16" s="32" t="s">
        <v>1174</v>
      </c>
      <c r="F16" s="33">
        <v>46296.077951388885</v>
      </c>
      <c r="G16" s="32" t="s">
        <v>21</v>
      </c>
      <c r="H16" s="32" t="s">
        <v>1175</v>
      </c>
      <c r="I16" s="34">
        <v>370</v>
      </c>
      <c r="J16" s="32" t="s">
        <v>22</v>
      </c>
      <c r="K16" s="32" t="s">
        <v>26</v>
      </c>
      <c r="L16" s="34">
        <v>897</v>
      </c>
      <c r="M16" s="32" t="s">
        <v>77</v>
      </c>
      <c r="N16" s="33">
        <v>46296.025717592594</v>
      </c>
      <c r="O16" s="34">
        <v>350</v>
      </c>
      <c r="P16" s="32" t="s">
        <v>26</v>
      </c>
      <c r="Q16" s="34">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SUMPRODUCT(--(IFERROR(HOUR(Flights_2026_09_3033[entry_hour]),-1)=HOUR(AF16)),--(IFERROR(Flights_2026_09_3033[entry_sector],"")=AG16),--(IFERROR(Flights_2026_09_3033[nfl],-1)&gt;=AH16),--(IFERROR(Flights_2026_09_3033[nfl],-1)&lt;=IF(AH16=450,450,AH16+9)))</f>
        <v>0</v>
      </c>
    </row>
    <row r="17" spans="1:35" x14ac:dyDescent="0.2">
      <c r="A17" s="32" t="s">
        <v>85</v>
      </c>
      <c r="B17" s="32" t="s">
        <v>86</v>
      </c>
      <c r="C17" s="32" t="s">
        <v>19</v>
      </c>
      <c r="D17" s="32" t="s">
        <v>53</v>
      </c>
      <c r="E17" s="32" t="s">
        <v>54</v>
      </c>
      <c r="F17" s="33">
        <v>46296.08384259259</v>
      </c>
      <c r="G17" s="32" t="s">
        <v>21</v>
      </c>
      <c r="H17" s="32" t="s">
        <v>1176</v>
      </c>
      <c r="I17" s="34">
        <v>370</v>
      </c>
      <c r="J17" s="32" t="s">
        <v>22</v>
      </c>
      <c r="K17" s="32" t="s">
        <v>55</v>
      </c>
      <c r="L17" s="34">
        <v>872</v>
      </c>
      <c r="M17" s="32" t="s">
        <v>372</v>
      </c>
      <c r="N17" s="33">
        <v>46296.034050925926</v>
      </c>
      <c r="O17" s="34">
        <v>370</v>
      </c>
      <c r="P17" s="32" t="s">
        <v>26</v>
      </c>
      <c r="Q17" s="34">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SUMPRODUCT(--(IFERROR(HOUR(Flights_2026_09_3033[entry_hour]),-1)=HOUR(AF17)),--(IFERROR(Flights_2026_09_3033[entry_sector],"")=AG17),--(IFERROR(Flights_2026_09_3033[nfl],-1)&gt;=AH17),--(IFERROR(Flights_2026_09_3033[nfl],-1)&lt;=IF(AH17=450,450,AH17+9)))</f>
        <v>0</v>
      </c>
    </row>
    <row r="18" spans="1:35" x14ac:dyDescent="0.2">
      <c r="A18" s="32" t="s">
        <v>112</v>
      </c>
      <c r="B18" s="32" t="s">
        <v>81</v>
      </c>
      <c r="C18" s="32" t="s">
        <v>19</v>
      </c>
      <c r="D18" s="32" t="s">
        <v>76</v>
      </c>
      <c r="E18" s="32" t="s">
        <v>819</v>
      </c>
      <c r="F18" s="33">
        <v>46296.121782407412</v>
      </c>
      <c r="G18" s="32" t="s">
        <v>28</v>
      </c>
      <c r="H18" s="32" t="s">
        <v>1177</v>
      </c>
      <c r="I18" s="34">
        <v>370</v>
      </c>
      <c r="J18" s="32" t="s">
        <v>22</v>
      </c>
      <c r="K18" s="32" t="s">
        <v>23</v>
      </c>
      <c r="L18" s="34">
        <v>806</v>
      </c>
      <c r="M18" s="32" t="s">
        <v>84</v>
      </c>
      <c r="N18" s="33">
        <v>46296.075902777782</v>
      </c>
      <c r="O18" s="34">
        <v>370</v>
      </c>
      <c r="P18" s="32" t="s">
        <v>26</v>
      </c>
      <c r="Q18" s="34">
        <v>370</v>
      </c>
      <c r="R18" t="str">
        <f>IF(B18="","",_xlfn.XLOOKUP(B18,DB!$A$2:$A$205,DB!$C$2:$C$205,"")&amp;"")</f>
        <v>Sector 5</v>
      </c>
      <c r="S18" t="str">
        <f>IF(B18="","",_xlfn.XLOOKUP(B18,DB!$A$2:$A$205,DB!$E$2:$E$205,""))</f>
        <v>Sector 4</v>
      </c>
      <c r="T18" t="str">
        <f>IF(B18="","",_xlfn.XLOOKUP(B18,DB!$A$2:$A$205,DB!$F$2:$F$205,""))</f>
        <v>VOMAR/XUDUN</v>
      </c>
      <c r="U18" t="str">
        <f>IF(B18="","",_xlfn.XLOOKUP(B18,DB!$A$2:$A$205,DB!$D$2:$D$205,""))</f>
        <v>MMTY</v>
      </c>
      <c r="V18" t="str">
        <f>IF(B18="","",IF(OR(COUNTIF(M18,"????N?????W")&gt;0,COUNTIF(M18,"????N?????E")&gt;0,COUNTIF(M18,"????S?????W")&gt;0,COUNTIF(M18,"????S?????E")&gt;0),_xlfn.XLOOKUP(B18,DB!$A$2:$A$205,DB!$B$2:$B$205,""),M18))</f>
        <v>MATOL</v>
      </c>
      <c r="AF18" s="2">
        <v>0.58333333333333337</v>
      </c>
      <c r="AG18" t="s">
        <v>743</v>
      </c>
      <c r="AH18" s="17">
        <v>360</v>
      </c>
      <c r="AI18" s="17" cm="1">
        <f t="array" ref="AI18">SUMPRODUCT(--(IFERROR(HOUR(Flights_2026_09_3033[entry_hour]),-1)=HOUR(AF18)),--(IFERROR(Flights_2026_09_3033[entry_sector],"")=AG18),--(IFERROR(Flights_2026_09_3033[nfl],-1)&gt;=AH18),--(IFERROR(Flights_2026_09_3033[nfl],-1)&lt;=IF(AH18=450,450,AH18+9)))</f>
        <v>0</v>
      </c>
    </row>
    <row r="19" spans="1:35" x14ac:dyDescent="0.2">
      <c r="A19" s="32" t="s">
        <v>88</v>
      </c>
      <c r="B19" s="32" t="s">
        <v>89</v>
      </c>
      <c r="C19" s="32" t="s">
        <v>19</v>
      </c>
      <c r="D19" s="32" t="s">
        <v>47</v>
      </c>
      <c r="E19" s="32" t="s">
        <v>1107</v>
      </c>
      <c r="F19" s="33">
        <v>46296.132719907408</v>
      </c>
      <c r="G19" s="32" t="s">
        <v>21</v>
      </c>
      <c r="H19" s="32" t="s">
        <v>1178</v>
      </c>
      <c r="I19" s="34">
        <v>340</v>
      </c>
      <c r="J19" s="32" t="s">
        <v>22</v>
      </c>
      <c r="K19" s="32" t="s">
        <v>23</v>
      </c>
      <c r="L19" s="34">
        <v>394</v>
      </c>
      <c r="M19" s="32" t="s">
        <v>148</v>
      </c>
      <c r="N19" s="33">
        <v>46296.104513888888</v>
      </c>
      <c r="O19" s="34">
        <v>244</v>
      </c>
      <c r="P19" s="32" t="s">
        <v>26</v>
      </c>
      <c r="Q19" s="34">
        <v>360</v>
      </c>
      <c r="R19" t="str">
        <f>IF(B19="","",_xlfn.XLOOKUP(B19,DB!$A$2:$A$205,DB!$C$2:$C$205,"")&amp;"")</f>
        <v>Sector 7</v>
      </c>
      <c r="S19" t="str">
        <f>IF(B19="","",_xlfn.XLOOKUP(B19,DB!$A$2:$A$205,DB!$E$2:$E$205,""))</f>
        <v>Sector 7</v>
      </c>
      <c r="T19" t="str">
        <f>IF(B19="","",_xlfn.XLOOKUP(B19,DB!$A$2:$A$205,DB!$F$2:$F$205,""))</f>
        <v>PAULE/SIGMA</v>
      </c>
      <c r="U19" t="str">
        <f>IF(B19="","",_xlfn.XLOOKUP(B19,DB!$A$2:$A$205,DB!$D$2:$D$205,""))</f>
        <v>MHCC</v>
      </c>
      <c r="V19" t="str">
        <f>IF(B19="","",IF(OR(COUNTIF(M19,"????N?????W")&gt;0,COUNTIF(M19,"????N?????E")&gt;0,COUNTIF(M19,"????S?????W")&gt;0,COUNTIF(M19,"????S?????E")&gt;0),_xlfn.XLOOKUP(B19,DB!$A$2:$A$205,DB!$B$2:$B$205,""),M19))</f>
        <v>AMIDA</v>
      </c>
      <c r="AF19" s="2">
        <v>0.58333333333333337</v>
      </c>
      <c r="AG19" t="s">
        <v>743</v>
      </c>
      <c r="AH19" s="17">
        <v>370</v>
      </c>
      <c r="AI19" s="17" cm="1">
        <f t="array" ref="AI19">SUMPRODUCT(--(IFERROR(HOUR(Flights_2026_09_3033[entry_hour]),-1)=HOUR(AF19)),--(IFERROR(Flights_2026_09_3033[entry_sector],"")=AG19),--(IFERROR(Flights_2026_09_3033[nfl],-1)&gt;=AH19),--(IFERROR(Flights_2026_09_3033[nfl],-1)&lt;=IF(AH19=450,450,AH19+9)))</f>
        <v>0</v>
      </c>
    </row>
    <row r="20" spans="1:35" x14ac:dyDescent="0.2">
      <c r="A20" s="32" t="s">
        <v>96</v>
      </c>
      <c r="B20" s="32" t="s">
        <v>65</v>
      </c>
      <c r="C20" s="32" t="s">
        <v>19</v>
      </c>
      <c r="D20" s="32" t="s">
        <v>20</v>
      </c>
      <c r="E20" s="32" t="s">
        <v>816</v>
      </c>
      <c r="F20" s="33">
        <v>46296.155706018515</v>
      </c>
      <c r="G20" s="32" t="s">
        <v>21</v>
      </c>
      <c r="H20" s="32" t="s">
        <v>1179</v>
      </c>
      <c r="I20" s="34">
        <v>370</v>
      </c>
      <c r="J20" s="32" t="s">
        <v>22</v>
      </c>
      <c r="K20" s="32" t="s">
        <v>23</v>
      </c>
      <c r="L20" s="34">
        <v>871</v>
      </c>
      <c r="M20" s="32" t="s">
        <v>892</v>
      </c>
      <c r="N20" s="33">
        <v>46296.105104166665</v>
      </c>
      <c r="O20" s="34">
        <v>370</v>
      </c>
      <c r="P20" s="32" t="s">
        <v>26</v>
      </c>
      <c r="Q20" s="34">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SUMPRODUCT(--(IFERROR(HOUR(Flights_2026_09_3033[entry_hour]),-1)=HOUR(AF20)),--(IFERROR(Flights_2026_09_3033[entry_sector],"")=AG20),--(IFERROR(Flights_2026_09_3033[nfl],-1)&gt;=AH20),--(IFERROR(Flights_2026_09_3033[nfl],-1)&lt;=IF(AH20=450,450,AH20+9)))</f>
        <v>0</v>
      </c>
    </row>
    <row r="21" spans="1:35" x14ac:dyDescent="0.2">
      <c r="A21" s="32" t="s">
        <v>79</v>
      </c>
      <c r="B21" s="32" t="s">
        <v>65</v>
      </c>
      <c r="C21" s="32" t="s">
        <v>19</v>
      </c>
      <c r="D21" s="32" t="s">
        <v>50</v>
      </c>
      <c r="E21" s="32" t="s">
        <v>80</v>
      </c>
      <c r="F21" s="33">
        <v>46296.159351851849</v>
      </c>
      <c r="G21" s="32" t="s">
        <v>21</v>
      </c>
      <c r="H21" s="32" t="s">
        <v>1180</v>
      </c>
      <c r="I21" s="34">
        <v>350</v>
      </c>
      <c r="J21" s="32" t="s">
        <v>22</v>
      </c>
      <c r="K21" s="32" t="s">
        <v>23</v>
      </c>
      <c r="L21" s="34">
        <v>894</v>
      </c>
      <c r="M21" s="32" t="s">
        <v>78</v>
      </c>
      <c r="N21" s="33">
        <v>46296.105925925927</v>
      </c>
      <c r="O21" s="34">
        <v>350</v>
      </c>
      <c r="P21" s="32" t="s">
        <v>26</v>
      </c>
      <c r="Q21" s="34">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SUMPRODUCT(--(IFERROR(HOUR(Flights_2026_09_3033[entry_hour]),-1)=HOUR(AF21)),--(IFERROR(Flights_2026_09_3033[entry_sector],"")=AG21),--(IFERROR(Flights_2026_09_3033[nfl],-1)&gt;=AH21),--(IFERROR(Flights_2026_09_3033[nfl],-1)&lt;=IF(AH21=450,450,AH21+9)))</f>
        <v>0</v>
      </c>
    </row>
    <row r="22" spans="1:35" x14ac:dyDescent="0.2">
      <c r="A22" s="32" t="s">
        <v>790</v>
      </c>
      <c r="B22" s="32" t="s">
        <v>69</v>
      </c>
      <c r="C22" s="32" t="s">
        <v>19</v>
      </c>
      <c r="D22" s="32" t="s">
        <v>359</v>
      </c>
      <c r="E22" s="32"/>
      <c r="F22" s="33">
        <v>46296.16407407407</v>
      </c>
      <c r="G22" s="32" t="s">
        <v>21</v>
      </c>
      <c r="H22" s="32" t="s">
        <v>1181</v>
      </c>
      <c r="I22" s="34">
        <v>350</v>
      </c>
      <c r="J22" s="32" t="s">
        <v>22</v>
      </c>
      <c r="K22" s="32" t="s">
        <v>31</v>
      </c>
      <c r="L22" s="34">
        <v>735</v>
      </c>
      <c r="M22" s="32" t="s">
        <v>69</v>
      </c>
      <c r="N22" s="33">
        <v>46296.118750000001</v>
      </c>
      <c r="O22" s="34">
        <v>0</v>
      </c>
      <c r="P22" s="32" t="s">
        <v>26</v>
      </c>
      <c r="Q22" s="34">
        <v>310</v>
      </c>
      <c r="R22" t="str">
        <f>IF(B22="","",_xlfn.XLOOKUP(B22,DB!$A$2:$A$205,DB!$C$2:$C$205,"")&amp;"")</f>
        <v>Sector 1</v>
      </c>
      <c r="S22" t="str">
        <f>IF(B22="","",_xlfn.XLOOKUP(B22,DB!$A$2:$A$205,DB!$E$2:$E$205,""))</f>
        <v>Sector 4</v>
      </c>
      <c r="T22" t="str">
        <f>IF(B22="","",_xlfn.XLOOKUP(B22,DB!$A$2:$A$205,DB!$F$2:$F$205,""))</f>
        <v>VOMAR/XUDUN</v>
      </c>
      <c r="U22" t="str">
        <f>IF(B22="","",_xlfn.XLOOKUP(B22,DB!$A$2:$A$205,DB!$D$2:$D$205,""))</f>
        <v>MMID</v>
      </c>
      <c r="V22" t="str">
        <f>IF(B22="","",IF(OR(COUNTIF(M22,"????N?????W")&gt;0,COUNTIF(M22,"????N?????E")&gt;0,COUNTIF(M22,"????S?????W")&gt;0,COUNTIF(M22,"????S?????E")&gt;0),_xlfn.XLOOKUP(B22,DB!$A$2:$A$205,DB!$B$2:$B$205,""),M22))</f>
        <v>MMVA</v>
      </c>
      <c r="AF22" s="2">
        <v>0.58333333333333337</v>
      </c>
      <c r="AG22" t="s">
        <v>743</v>
      </c>
      <c r="AH22" s="17">
        <v>400</v>
      </c>
      <c r="AI22" s="17" cm="1">
        <f t="array" ref="AI22">SUMPRODUCT(--(IFERROR(HOUR(Flights_2026_09_3033[entry_hour]),-1)=HOUR(AF22)),--(IFERROR(Flights_2026_09_3033[entry_sector],"")=AG22),--(IFERROR(Flights_2026_09_3033[nfl],-1)&gt;=AH22),--(IFERROR(Flights_2026_09_3033[nfl],-1)&lt;=IF(AH22=450,450,AH22+9)))</f>
        <v>0</v>
      </c>
    </row>
    <row r="23" spans="1:35" x14ac:dyDescent="0.2">
      <c r="A23" s="32" t="s">
        <v>99</v>
      </c>
      <c r="B23" s="32" t="s">
        <v>52</v>
      </c>
      <c r="C23" s="32" t="s">
        <v>19</v>
      </c>
      <c r="D23" s="32" t="s">
        <v>41</v>
      </c>
      <c r="E23" s="32" t="s">
        <v>100</v>
      </c>
      <c r="F23" s="33">
        <v>46296.174710648149</v>
      </c>
      <c r="G23" s="32" t="s">
        <v>21</v>
      </c>
      <c r="H23" s="32" t="s">
        <v>1182</v>
      </c>
      <c r="I23" s="34">
        <v>330</v>
      </c>
      <c r="J23" s="32" t="s">
        <v>22</v>
      </c>
      <c r="K23" s="32" t="s">
        <v>55</v>
      </c>
      <c r="L23" s="34">
        <v>857</v>
      </c>
      <c r="M23" s="32" t="s">
        <v>56</v>
      </c>
      <c r="N23" s="33">
        <v>46296.125069444446</v>
      </c>
      <c r="O23" s="34">
        <v>330</v>
      </c>
      <c r="P23" s="32" t="s">
        <v>26</v>
      </c>
      <c r="Q23" s="34">
        <v>330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ELURA</v>
      </c>
      <c r="AF23" s="2">
        <v>0.58333333333333337</v>
      </c>
      <c r="AG23" t="s">
        <v>743</v>
      </c>
      <c r="AH23" s="17">
        <v>410</v>
      </c>
      <c r="AI23" s="17" cm="1">
        <f t="array" ref="AI23">SUMPRODUCT(--(IFERROR(HOUR(Flights_2026_09_3033[entry_hour]),-1)=HOUR(AF23)),--(IFERROR(Flights_2026_09_3033[entry_sector],"")=AG23),--(IFERROR(Flights_2026_09_3033[nfl],-1)&gt;=AH23),--(IFERROR(Flights_2026_09_3033[nfl],-1)&lt;=IF(AH23=450,450,AH23+9)))</f>
        <v>0</v>
      </c>
    </row>
    <row r="24" spans="1:35" x14ac:dyDescent="0.2">
      <c r="A24" s="32" t="s">
        <v>106</v>
      </c>
      <c r="B24" s="32" t="s">
        <v>65</v>
      </c>
      <c r="C24" s="32" t="s">
        <v>19</v>
      </c>
      <c r="D24" s="32" t="s">
        <v>107</v>
      </c>
      <c r="E24" s="32" t="s">
        <v>1048</v>
      </c>
      <c r="F24" s="33">
        <v>46296.20925925926</v>
      </c>
      <c r="G24" s="32" t="s">
        <v>21</v>
      </c>
      <c r="H24" s="32" t="s">
        <v>1183</v>
      </c>
      <c r="I24" s="34">
        <v>370</v>
      </c>
      <c r="J24" s="32" t="s">
        <v>22</v>
      </c>
      <c r="K24" s="32" t="s">
        <v>23</v>
      </c>
      <c r="L24" s="34">
        <v>974</v>
      </c>
      <c r="M24" s="32" t="s">
        <v>78</v>
      </c>
      <c r="N24" s="33">
        <v>46296.153946759259</v>
      </c>
      <c r="O24" s="34">
        <v>370</v>
      </c>
      <c r="P24" s="32" t="s">
        <v>26</v>
      </c>
      <c r="Q24" s="34">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SUMPRODUCT(--(IFERROR(HOUR(Flights_2026_09_3033[entry_hour]),-1)=HOUR(AF24)),--(IFERROR(Flights_2026_09_3033[entry_sector],"")=AG24),--(IFERROR(Flights_2026_09_3033[nfl],-1)&gt;=AH24),--(IFERROR(Flights_2026_09_3033[nfl],-1)&lt;=IF(AH24=450,450,AH24+9)))</f>
        <v>0</v>
      </c>
    </row>
    <row r="25" spans="1:35" x14ac:dyDescent="0.2">
      <c r="A25" s="32" t="s">
        <v>94</v>
      </c>
      <c r="B25" s="32" t="s">
        <v>65</v>
      </c>
      <c r="C25" s="32" t="s">
        <v>19</v>
      </c>
      <c r="D25" s="32" t="s">
        <v>76</v>
      </c>
      <c r="E25" s="32" t="s">
        <v>593</v>
      </c>
      <c r="F25" s="33">
        <v>46296.211712962962</v>
      </c>
      <c r="G25" s="32" t="s">
        <v>21</v>
      </c>
      <c r="H25" s="32" t="s">
        <v>1184</v>
      </c>
      <c r="I25" s="34">
        <v>350</v>
      </c>
      <c r="J25" s="32" t="s">
        <v>22</v>
      </c>
      <c r="K25" s="32" t="s">
        <v>23</v>
      </c>
      <c r="L25" s="34">
        <v>862</v>
      </c>
      <c r="M25" s="32" t="s">
        <v>67</v>
      </c>
      <c r="N25" s="33">
        <v>46296.160694444443</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SUMPRODUCT(--(IFERROR(HOUR(Flights_2026_09_3033[entry_hour]),-1)=HOUR(AF25)),--(IFERROR(Flights_2026_09_3033[entry_sector],"")=AG25),--(IFERROR(Flights_2026_09_3033[nfl],-1)&gt;=AH25),--(IFERROR(Flights_2026_09_3033[nfl],-1)&lt;=IF(AH25=450,450,AH25+9)))</f>
        <v>0</v>
      </c>
    </row>
    <row r="26" spans="1:35" x14ac:dyDescent="0.2">
      <c r="A26" s="32" t="s">
        <v>1113</v>
      </c>
      <c r="B26" s="32" t="s">
        <v>81</v>
      </c>
      <c r="C26" s="32" t="s">
        <v>19</v>
      </c>
      <c r="D26" s="32" t="s">
        <v>76</v>
      </c>
      <c r="E26" s="32" t="s">
        <v>161</v>
      </c>
      <c r="F26" s="33">
        <v>46296.221180555556</v>
      </c>
      <c r="G26" s="32" t="s">
        <v>21</v>
      </c>
      <c r="H26" s="32" t="s">
        <v>1185</v>
      </c>
      <c r="I26" s="34">
        <v>350</v>
      </c>
      <c r="J26" s="32" t="s">
        <v>22</v>
      </c>
      <c r="K26" s="32" t="s">
        <v>23</v>
      </c>
      <c r="L26" s="34">
        <v>798</v>
      </c>
      <c r="M26" s="32" t="s">
        <v>84</v>
      </c>
      <c r="N26" s="33">
        <v>46296.172951388886</v>
      </c>
      <c r="O26" s="34">
        <v>350</v>
      </c>
      <c r="P26" s="32" t="s">
        <v>26</v>
      </c>
      <c r="Q26" s="34">
        <v>350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MATOL</v>
      </c>
      <c r="AF26" s="2">
        <v>0.58333333333333337</v>
      </c>
      <c r="AG26" t="s">
        <v>743</v>
      </c>
      <c r="AH26" s="17">
        <v>440</v>
      </c>
      <c r="AI26" s="17" cm="1">
        <f t="array" ref="AI26">SUMPRODUCT(--(IFERROR(HOUR(Flights_2026_09_3033[entry_hour]),-1)=HOUR(AF26)),--(IFERROR(Flights_2026_09_3033[entry_sector],"")=AG26),--(IFERROR(Flights_2026_09_3033[nfl],-1)&gt;=AH26),--(IFERROR(Flights_2026_09_3033[nfl],-1)&lt;=IF(AH26=450,450,AH26+9)))</f>
        <v>0</v>
      </c>
    </row>
    <row r="27" spans="1:35" x14ac:dyDescent="0.2">
      <c r="A27" s="32" t="s">
        <v>108</v>
      </c>
      <c r="B27" s="32" t="s">
        <v>65</v>
      </c>
      <c r="C27" s="32" t="s">
        <v>19</v>
      </c>
      <c r="D27" s="32" t="s">
        <v>76</v>
      </c>
      <c r="E27" s="32" t="s">
        <v>855</v>
      </c>
      <c r="F27" s="33">
        <v>46296.269097222219</v>
      </c>
      <c r="G27" s="32" t="s">
        <v>21</v>
      </c>
      <c r="H27" s="32" t="s">
        <v>1186</v>
      </c>
      <c r="I27" s="34">
        <v>350</v>
      </c>
      <c r="J27" s="32" t="s">
        <v>22</v>
      </c>
      <c r="K27" s="32" t="s">
        <v>23</v>
      </c>
      <c r="L27" s="34">
        <v>893</v>
      </c>
      <c r="M27" s="32" t="s">
        <v>78</v>
      </c>
      <c r="N27" s="33">
        <v>46296.215937500005</v>
      </c>
      <c r="O27" s="34">
        <v>350</v>
      </c>
      <c r="P27" s="32" t="s">
        <v>26</v>
      </c>
      <c r="Q27" s="34">
        <v>350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SUMPRODUCT(--(IFERROR(HOUR(Flights_2026_09_3033[entry_hour]),-1)=HOUR(AF27)),--(IFERROR(Flights_2026_09_3033[entry_sector],"")=AG27),--(IFERROR(Flights_2026_09_3033[nfl],-1)&gt;=AH27),--(IFERROR(Flights_2026_09_3033[nfl],-1)&lt;=IF(AH27=450,450,AH27+9)))</f>
        <v>0</v>
      </c>
    </row>
    <row r="28" spans="1:35" x14ac:dyDescent="0.2">
      <c r="A28" s="32" t="s">
        <v>114</v>
      </c>
      <c r="B28" s="32" t="s">
        <v>65</v>
      </c>
      <c r="C28" s="32" t="s">
        <v>19</v>
      </c>
      <c r="D28" s="32" t="s">
        <v>20</v>
      </c>
      <c r="E28" s="32" t="s">
        <v>557</v>
      </c>
      <c r="F28" s="33">
        <v>46296.281724537039</v>
      </c>
      <c r="G28" s="32" t="s">
        <v>21</v>
      </c>
      <c r="H28" s="32" t="s">
        <v>1187</v>
      </c>
      <c r="I28" s="34">
        <v>370</v>
      </c>
      <c r="J28" s="32" t="s">
        <v>22</v>
      </c>
      <c r="K28" s="32" t="s">
        <v>23</v>
      </c>
      <c r="L28" s="34">
        <v>860</v>
      </c>
      <c r="M28" s="32" t="s">
        <v>793</v>
      </c>
      <c r="N28" s="33">
        <v>46296.233703703707</v>
      </c>
      <c r="O28" s="34">
        <v>350</v>
      </c>
      <c r="P28" s="32" t="s">
        <v>26</v>
      </c>
      <c r="Q28" s="34">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SUMPRODUCT(--(IFERROR(HOUR(Flights_2026_09_3033[entry_hour]),-1)=HOUR(AF28)),--(IFERROR(Flights_2026_09_3033[entry_sector],"")=AG28),--(IFERROR(Flights_2026_09_3033[nfl],-1)&gt;=AH28),--(IFERROR(Flights_2026_09_3033[nfl],-1)&lt;=IF(AH28=450,450,AH28+9)))</f>
        <v>0</v>
      </c>
    </row>
    <row r="29" spans="1:35" x14ac:dyDescent="0.2">
      <c r="A29" s="32" t="s">
        <v>115</v>
      </c>
      <c r="B29" s="32" t="s">
        <v>65</v>
      </c>
      <c r="C29" s="32" t="s">
        <v>19</v>
      </c>
      <c r="D29" s="32" t="s">
        <v>76</v>
      </c>
      <c r="E29" s="32" t="s">
        <v>116</v>
      </c>
      <c r="F29" s="33">
        <v>46296.289814814816</v>
      </c>
      <c r="G29" s="32" t="s">
        <v>21</v>
      </c>
      <c r="H29" s="32" t="s">
        <v>1188</v>
      </c>
      <c r="I29" s="34">
        <v>350</v>
      </c>
      <c r="J29" s="32" t="s">
        <v>22</v>
      </c>
      <c r="K29" s="32" t="s">
        <v>23</v>
      </c>
      <c r="L29" s="34">
        <v>857</v>
      </c>
      <c r="M29" s="32" t="s">
        <v>812</v>
      </c>
      <c r="N29" s="33">
        <v>46296.240844907406</v>
      </c>
      <c r="O29" s="34">
        <v>350</v>
      </c>
      <c r="P29" s="32" t="s">
        <v>26</v>
      </c>
      <c r="Q29" s="34">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SUMPRODUCT(--(IFERROR(HOUR(Flights_2026_09_3033[entry_hour]),-1)=HOUR(AF29)),--(IFERROR(Flights_2026_09_3033[entry_sector],"")=AG29),--(IFERROR(Flights_2026_09_3033[nfl],-1)&gt;=AH29),--(IFERROR(Flights_2026_09_3033[nfl],-1)&lt;=IF(AH29=450,450,AH29+9)))</f>
        <v>0</v>
      </c>
    </row>
    <row r="30" spans="1:35" x14ac:dyDescent="0.2">
      <c r="A30" s="32" t="s">
        <v>118</v>
      </c>
      <c r="B30" s="32" t="s">
        <v>119</v>
      </c>
      <c r="C30" s="32" t="s">
        <v>19</v>
      </c>
      <c r="D30" s="32" t="s">
        <v>120</v>
      </c>
      <c r="E30" s="32" t="s">
        <v>1099</v>
      </c>
      <c r="F30" s="33">
        <v>46296.476331018523</v>
      </c>
      <c r="G30" s="32" t="s">
        <v>21</v>
      </c>
      <c r="H30" s="32" t="s">
        <v>1189</v>
      </c>
      <c r="I30" s="34">
        <v>310</v>
      </c>
      <c r="J30" s="32" t="s">
        <v>22</v>
      </c>
      <c r="K30" s="32" t="s">
        <v>23</v>
      </c>
      <c r="L30" s="34">
        <v>800</v>
      </c>
      <c r="M30" s="32" t="s">
        <v>84</v>
      </c>
      <c r="N30" s="33">
        <v>46296.429780092592</v>
      </c>
      <c r="O30" s="34">
        <v>310</v>
      </c>
      <c r="P30" s="32" t="s">
        <v>26</v>
      </c>
      <c r="Q30" s="34">
        <v>330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SUMPRODUCT(--(IFERROR(HOUR(Flights_2026_09_3033[entry_hour]),-1)=HOUR(AF30)),--(IFERROR(Flights_2026_09_3033[entry_sector],"")=AG30),--(IFERROR(Flights_2026_09_3033[nfl],-1)&gt;=AH30),--(IFERROR(Flights_2026_09_3033[nfl],-1)&lt;=IF(AH30=450,450,AH30+9)))</f>
        <v>3</v>
      </c>
    </row>
    <row r="31" spans="1:35" x14ac:dyDescent="0.2">
      <c r="A31" s="32" t="s">
        <v>121</v>
      </c>
      <c r="B31" s="32" t="s">
        <v>122</v>
      </c>
      <c r="C31" s="32" t="s">
        <v>19</v>
      </c>
      <c r="D31" s="32" t="s">
        <v>60</v>
      </c>
      <c r="E31" s="32" t="s">
        <v>1190</v>
      </c>
      <c r="F31" s="33">
        <v>46296.511979166666</v>
      </c>
      <c r="G31" s="32" t="s">
        <v>21</v>
      </c>
      <c r="H31" s="32" t="s">
        <v>1191</v>
      </c>
      <c r="I31" s="34">
        <v>350</v>
      </c>
      <c r="J31" s="32" t="s">
        <v>22</v>
      </c>
      <c r="K31" s="32" t="s">
        <v>23</v>
      </c>
      <c r="L31" s="34">
        <v>848</v>
      </c>
      <c r="M31" s="32" t="s">
        <v>853</v>
      </c>
      <c r="N31" s="33">
        <v>46296.46565972222</v>
      </c>
      <c r="O31" s="34">
        <v>350</v>
      </c>
      <c r="P31" s="32" t="s">
        <v>26</v>
      </c>
      <c r="Q31" s="34">
        <v>350</v>
      </c>
      <c r="R31" t="str">
        <f>IF(B31="","",_xlfn.XLOOKUP(B31,DB!$A$2:$A$205,DB!$C$2:$C$205,"")&amp;"")</f>
        <v>Sector 5</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LIDAM</v>
      </c>
      <c r="AF31" s="2">
        <v>0.58333333333333337</v>
      </c>
      <c r="AG31" t="s">
        <v>744</v>
      </c>
      <c r="AH31" s="17">
        <v>230</v>
      </c>
      <c r="AI31" s="17" cm="1">
        <f t="array" ref="AI31">SUMPRODUCT(--(IFERROR(HOUR(Flights_2026_09_3033[entry_hour]),-1)=HOUR(AF31)),--(IFERROR(Flights_2026_09_3033[entry_sector],"")=AG31),--(IFERROR(Flights_2026_09_3033[nfl],-1)&gt;=AH31),--(IFERROR(Flights_2026_09_3033[nfl],-1)&lt;=IF(AH31=450,450,AH31+9)))</f>
        <v>0</v>
      </c>
    </row>
    <row r="32" spans="1:35" x14ac:dyDescent="0.2">
      <c r="A32" s="32" t="s">
        <v>144</v>
      </c>
      <c r="B32" s="32" t="s">
        <v>69</v>
      </c>
      <c r="C32" s="32" t="s">
        <v>19</v>
      </c>
      <c r="D32" s="32" t="s">
        <v>60</v>
      </c>
      <c r="E32" s="32"/>
      <c r="F32" s="33">
        <v>46296.566018518519</v>
      </c>
      <c r="G32" s="32" t="s">
        <v>28</v>
      </c>
      <c r="H32" s="32" t="s">
        <v>1192</v>
      </c>
      <c r="I32" s="34">
        <v>330</v>
      </c>
      <c r="J32" s="32" t="s">
        <v>22</v>
      </c>
      <c r="K32" s="32" t="s">
        <v>23</v>
      </c>
      <c r="L32" s="34">
        <v>746</v>
      </c>
      <c r="M32" s="32" t="s">
        <v>69</v>
      </c>
      <c r="N32" s="33">
        <v>46296.522916666669</v>
      </c>
      <c r="O32" s="34">
        <v>0</v>
      </c>
      <c r="P32" s="32" t="s">
        <v>26</v>
      </c>
      <c r="Q32" s="34">
        <v>330</v>
      </c>
      <c r="R32" t="str">
        <f>IF(B32="","",_xlfn.XLOOKUP(B32,DB!$A$2:$A$205,DB!$C$2:$C$205,"")&amp;"")</f>
        <v>Sector 1</v>
      </c>
      <c r="S32" t="str">
        <f>IF(B32="","",_xlfn.XLOOKUP(B32,DB!$A$2:$A$205,DB!$E$2:$E$205,""))</f>
        <v>Sector 4</v>
      </c>
      <c r="T32" t="str">
        <f>IF(B32="","",_xlfn.XLOOKUP(B32,DB!$A$2:$A$205,DB!$F$2:$F$205,""))</f>
        <v>VOMAR/XUDUN</v>
      </c>
      <c r="U32" t="str">
        <f>IF(B32="","",_xlfn.XLOOKUP(B32,DB!$A$2:$A$205,DB!$D$2:$D$205,""))</f>
        <v>MMID</v>
      </c>
      <c r="V32" t="str">
        <f>IF(B32="","",IF(OR(COUNTIF(M32,"????N?????W")&gt;0,COUNTIF(M32,"????N?????E")&gt;0,COUNTIF(M32,"????S?????W")&gt;0,COUNTIF(M32,"????S?????E")&gt;0),_xlfn.XLOOKUP(B32,DB!$A$2:$A$205,DB!$B$2:$B$205,""),M32))</f>
        <v>MMVA</v>
      </c>
      <c r="AF32" s="2">
        <v>0.58333333333333337</v>
      </c>
      <c r="AG32" t="s">
        <v>744</v>
      </c>
      <c r="AH32" s="17">
        <v>240</v>
      </c>
      <c r="AI32" s="17" cm="1">
        <f t="array" ref="AI32">SUMPRODUCT(--(IFERROR(HOUR(Flights_2026_09_3033[entry_hour]),-1)=HOUR(AF32)),--(IFERROR(Flights_2026_09_3033[entry_sector],"")=AG32),--(IFERROR(Flights_2026_09_3033[nfl],-1)&gt;=AH32),--(IFERROR(Flights_2026_09_3033[nfl],-1)&lt;=IF(AH32=450,450,AH32+9)))</f>
        <v>0</v>
      </c>
    </row>
    <row r="33" spans="1:35" x14ac:dyDescent="0.2">
      <c r="A33" s="32" t="s">
        <v>125</v>
      </c>
      <c r="B33" s="32" t="s">
        <v>81</v>
      </c>
      <c r="C33" s="32" t="s">
        <v>19</v>
      </c>
      <c r="D33" s="32" t="s">
        <v>53</v>
      </c>
      <c r="E33" s="32" t="s">
        <v>562</v>
      </c>
      <c r="F33" s="33">
        <v>46296.59101851852</v>
      </c>
      <c r="G33" s="32" t="s">
        <v>21</v>
      </c>
      <c r="H33" s="32" t="s">
        <v>1193</v>
      </c>
      <c r="I33" s="34">
        <v>370</v>
      </c>
      <c r="J33" s="32" t="s">
        <v>22</v>
      </c>
      <c r="K33" s="32" t="s">
        <v>23</v>
      </c>
      <c r="L33" s="34">
        <v>784</v>
      </c>
      <c r="M33" s="32" t="s">
        <v>84</v>
      </c>
      <c r="N33" s="33">
        <v>46296.544861111106</v>
      </c>
      <c r="O33" s="34">
        <v>370</v>
      </c>
      <c r="P33" s="32" t="s">
        <v>26</v>
      </c>
      <c r="Q33" s="34">
        <v>370</v>
      </c>
      <c r="R33" t="str">
        <f>IF(B33="","",_xlfn.XLOOKUP(B33,DB!$A$2:$A$205,DB!$C$2:$C$205,"")&amp;"")</f>
        <v>Sector 5</v>
      </c>
      <c r="S33" t="str">
        <f>IF(B33="","",_xlfn.XLOOKUP(B33,DB!$A$2:$A$205,DB!$E$2:$E$205,""))</f>
        <v>Sector 4</v>
      </c>
      <c r="T33" t="str">
        <f>IF(B33="","",_xlfn.XLOOKUP(B33,DB!$A$2:$A$205,DB!$F$2:$F$205,""))</f>
        <v>VOMAR/XUDUN</v>
      </c>
      <c r="U33" t="str">
        <f>IF(B33="","",_xlfn.XLOOKUP(B33,DB!$A$2:$A$205,DB!$D$2:$D$205,""))</f>
        <v>MMTY</v>
      </c>
      <c r="V33" t="str">
        <f>IF(B33="","",IF(OR(COUNTIF(M33,"????N?????W")&gt;0,COUNTIF(M33,"????N?????E")&gt;0,COUNTIF(M33,"????S?????W")&gt;0,COUNTIF(M33,"????S?????E")&gt;0),_xlfn.XLOOKUP(B33,DB!$A$2:$A$205,DB!$B$2:$B$205,""),M33))</f>
        <v>MATOL</v>
      </c>
      <c r="AF33" s="2">
        <v>0.58333333333333337</v>
      </c>
      <c r="AG33" t="s">
        <v>744</v>
      </c>
      <c r="AH33" s="17">
        <v>250</v>
      </c>
      <c r="AI33" s="17" cm="1">
        <f t="array" ref="AI33">SUMPRODUCT(--(IFERROR(HOUR(Flights_2026_09_3033[entry_hour]),-1)=HOUR(AF33)),--(IFERROR(Flights_2026_09_3033[entry_sector],"")=AG33),--(IFERROR(Flights_2026_09_3033[nfl],-1)&gt;=AH33),--(IFERROR(Flights_2026_09_3033[nfl],-1)&lt;=IF(AH33=450,450,AH33+9)))</f>
        <v>0</v>
      </c>
    </row>
    <row r="34" spans="1:35" x14ac:dyDescent="0.2">
      <c r="A34" s="32" t="s">
        <v>375</v>
      </c>
      <c r="B34" s="32" t="s">
        <v>49</v>
      </c>
      <c r="C34" s="32" t="s">
        <v>19</v>
      </c>
      <c r="D34" s="32" t="s">
        <v>107</v>
      </c>
      <c r="E34" s="32" t="s">
        <v>1194</v>
      </c>
      <c r="F34" s="33">
        <v>46296.592569444445</v>
      </c>
      <c r="G34" s="32" t="s">
        <v>21</v>
      </c>
      <c r="H34" s="32" t="s">
        <v>1195</v>
      </c>
      <c r="I34" s="34">
        <v>360</v>
      </c>
      <c r="J34" s="32" t="s">
        <v>22</v>
      </c>
      <c r="K34" s="32" t="s">
        <v>23</v>
      </c>
      <c r="L34" s="34">
        <v>185</v>
      </c>
      <c r="M34" s="32" t="s">
        <v>36</v>
      </c>
      <c r="N34" s="33">
        <v>46296.578819444447</v>
      </c>
      <c r="O34" s="34">
        <v>182</v>
      </c>
      <c r="P34" s="32" t="s">
        <v>26</v>
      </c>
      <c r="Q34" s="34">
        <v>220</v>
      </c>
      <c r="R34" t="str">
        <f>IF(B34="","",_xlfn.XLOOKUP(B34,DB!$A$2:$A$205,DB!$C$2:$C$205,"")&amp;"")</f>
        <v>Sector 3</v>
      </c>
      <c r="S34" t="str">
        <f>IF(B34="","",_xlfn.XLOOKUP(B34,DB!$A$2:$A$205,DB!$E$2:$E$205,""))</f>
        <v>Sector 3</v>
      </c>
      <c r="T34" t="str">
        <f>IF(B34="","",_xlfn.XLOOKUP(B34,DB!$A$2:$A$205,DB!$F$2:$F$205,""))</f>
        <v>NOSAT</v>
      </c>
      <c r="U34" t="str">
        <f>IF(B34="","",_xlfn.XLOOKUP(B34,DB!$A$2:$A$205,DB!$D$2:$D$205,""))</f>
        <v>KZHU</v>
      </c>
      <c r="V34" t="str">
        <f>IF(B34="","",IF(OR(COUNTIF(M34,"????N?????W")&gt;0,COUNTIF(M34,"????N?????E")&gt;0,COUNTIF(M34,"????S?????W")&gt;0,COUNTIF(M34,"????S?????E")&gt;0),_xlfn.XLOOKUP(B34,DB!$A$2:$A$205,DB!$B$2:$B$205,""),M34))</f>
        <v>PISAD</v>
      </c>
      <c r="AF34" s="2">
        <v>0.58333333333333337</v>
      </c>
      <c r="AG34" t="s">
        <v>744</v>
      </c>
      <c r="AH34" s="17">
        <v>260</v>
      </c>
      <c r="AI34" s="17" cm="1">
        <f t="array" ref="AI34">SUMPRODUCT(--(IFERROR(HOUR(Flights_2026_09_3033[entry_hour]),-1)=HOUR(AF34)),--(IFERROR(Flights_2026_09_3033[entry_sector],"")=AG34),--(IFERROR(Flights_2026_09_3033[nfl],-1)&gt;=AH34),--(IFERROR(Flights_2026_09_3033[nfl],-1)&lt;=IF(AH34=450,450,AH34+9)))</f>
        <v>0</v>
      </c>
    </row>
    <row r="35" spans="1:35" x14ac:dyDescent="0.2">
      <c r="A35" s="32" t="s">
        <v>496</v>
      </c>
      <c r="B35" s="32" t="s">
        <v>267</v>
      </c>
      <c r="C35" s="32" t="s">
        <v>19</v>
      </c>
      <c r="D35" s="32" t="s">
        <v>441</v>
      </c>
      <c r="E35" s="32"/>
      <c r="F35" s="33">
        <v>46296.594537037032</v>
      </c>
      <c r="G35" s="32" t="s">
        <v>28</v>
      </c>
      <c r="H35" s="32" t="s">
        <v>1196</v>
      </c>
      <c r="I35" s="34">
        <v>15</v>
      </c>
      <c r="J35" s="32" t="s">
        <v>30</v>
      </c>
      <c r="K35" s="32" t="s">
        <v>31</v>
      </c>
      <c r="L35" s="34">
        <v>59</v>
      </c>
      <c r="M35" s="32" t="s">
        <v>267</v>
      </c>
      <c r="N35" s="33">
        <v>46296.581863425927</v>
      </c>
      <c r="O35" s="34">
        <v>0</v>
      </c>
      <c r="P35" s="32" t="s">
        <v>32</v>
      </c>
      <c r="Q35" s="34">
        <v>15</v>
      </c>
      <c r="R35" t="str">
        <f>IF(B35="","",_xlfn.XLOOKUP(B35,DB!$A$2:$A$205,DB!$C$2:$C$205,"")&amp;"")</f>
        <v>Sector 7</v>
      </c>
      <c r="S35" t="str">
        <f>IF(B35="","",_xlfn.XLOOKUP(B35,DB!$A$2:$A$205,DB!$E$2:$E$205,""))</f>
        <v>Sector 7</v>
      </c>
      <c r="T35" t="str">
        <f>IF(B35="","",_xlfn.XLOOKUP(B35,DB!$A$2:$A$205,DB!$F$2:$F$205,""))</f>
        <v>PAULE/SIGMA</v>
      </c>
      <c r="U35" t="str">
        <f>IF(B35="","",_xlfn.XLOOKUP(B35,DB!$A$2:$A$205,DB!$D$2:$D$205,""))</f>
        <v>MMID</v>
      </c>
      <c r="V35" t="str">
        <f>IF(B35="","",IF(OR(COUNTIF(M35,"????N?????W")&gt;0,COUNTIF(M35,"????N?????E")&gt;0,COUNTIF(M35,"????S?????W")&gt;0,COUNTIF(M35,"????S?????E")&gt;0),_xlfn.XLOOKUP(B35,DB!$A$2:$A$205,DB!$B$2:$B$205,""),M35))</f>
        <v>MMCZ</v>
      </c>
      <c r="AF35" s="2">
        <v>0.58333333333333337</v>
      </c>
      <c r="AG35" t="s">
        <v>744</v>
      </c>
      <c r="AH35" s="17">
        <v>270</v>
      </c>
      <c r="AI35" s="17" cm="1">
        <f t="array" ref="AI35">SUMPRODUCT(--(IFERROR(HOUR(Flights_2026_09_3033[entry_hour]),-1)=HOUR(AF35)),--(IFERROR(Flights_2026_09_3033[entry_sector],"")=AG35),--(IFERROR(Flights_2026_09_3033[nfl],-1)&gt;=AH35),--(IFERROR(Flights_2026_09_3033[nfl],-1)&lt;=IF(AH35=450,450,AH35+9)))</f>
        <v>0</v>
      </c>
    </row>
    <row r="36" spans="1:35" x14ac:dyDescent="0.2">
      <c r="A36" s="32" t="s">
        <v>126</v>
      </c>
      <c r="B36" s="32" t="s">
        <v>86</v>
      </c>
      <c r="C36" s="32" t="s">
        <v>19</v>
      </c>
      <c r="D36" s="32" t="s">
        <v>53</v>
      </c>
      <c r="E36" s="32" t="s">
        <v>481</v>
      </c>
      <c r="F36" s="33">
        <v>46296.594675925924</v>
      </c>
      <c r="G36" s="32" t="s">
        <v>21</v>
      </c>
      <c r="H36" s="32" t="s">
        <v>1027</v>
      </c>
      <c r="I36" s="34">
        <v>370</v>
      </c>
      <c r="J36" s="32" t="s">
        <v>22</v>
      </c>
      <c r="K36" s="32" t="s">
        <v>23</v>
      </c>
      <c r="L36" s="34">
        <v>871</v>
      </c>
      <c r="M36" s="32" t="s">
        <v>372</v>
      </c>
      <c r="N36" s="33">
        <v>46296.543819444443</v>
      </c>
      <c r="O36" s="34">
        <v>370</v>
      </c>
      <c r="P36" s="32" t="s">
        <v>26</v>
      </c>
      <c r="Q36" s="34">
        <v>370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DUTRO</v>
      </c>
      <c r="AF36" s="2">
        <v>0.58333333333333337</v>
      </c>
      <c r="AG36" t="s">
        <v>744</v>
      </c>
      <c r="AH36" s="17">
        <v>280</v>
      </c>
      <c r="AI36" s="17" cm="1">
        <f t="array" ref="AI36">SUMPRODUCT(--(IFERROR(HOUR(Flights_2026_09_3033[entry_hour]),-1)=HOUR(AF36)),--(IFERROR(Flights_2026_09_3033[entry_sector],"")=AG36),--(IFERROR(Flights_2026_09_3033[nfl],-1)&gt;=AH36),--(IFERROR(Flights_2026_09_3033[nfl],-1)&lt;=IF(AH36=450,450,AH36+9)))</f>
        <v>0</v>
      </c>
    </row>
    <row r="37" spans="1:35" x14ac:dyDescent="0.2">
      <c r="A37" s="32" t="s">
        <v>130</v>
      </c>
      <c r="B37" s="32" t="s">
        <v>65</v>
      </c>
      <c r="C37" s="32" t="s">
        <v>19</v>
      </c>
      <c r="D37" s="32" t="s">
        <v>47</v>
      </c>
      <c r="E37" s="32" t="s">
        <v>863</v>
      </c>
      <c r="F37" s="33">
        <v>46296.598530092597</v>
      </c>
      <c r="G37" s="32" t="s">
        <v>21</v>
      </c>
      <c r="H37" s="32" t="s">
        <v>1197</v>
      </c>
      <c r="I37" s="34">
        <v>370</v>
      </c>
      <c r="J37" s="32" t="s">
        <v>22</v>
      </c>
      <c r="K37" s="32" t="s">
        <v>23</v>
      </c>
      <c r="L37" s="34">
        <v>898</v>
      </c>
      <c r="M37" s="32" t="s">
        <v>78</v>
      </c>
      <c r="N37" s="33">
        <v>46296.545289351852</v>
      </c>
      <c r="O37" s="34">
        <v>370</v>
      </c>
      <c r="P37" s="32" t="s">
        <v>26</v>
      </c>
      <c r="Q37" s="34">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SUMPRODUCT(--(IFERROR(HOUR(Flights_2026_09_3033[entry_hour]),-1)=HOUR(AF37)),--(IFERROR(Flights_2026_09_3033[entry_sector],"")=AG37),--(IFERROR(Flights_2026_09_3033[nfl],-1)&gt;=AH37),--(IFERROR(Flights_2026_09_3033[nfl],-1)&lt;=IF(AH37=450,450,AH37+9)))</f>
        <v>0</v>
      </c>
    </row>
    <row r="38" spans="1:35" x14ac:dyDescent="0.2">
      <c r="A38" s="32" t="s">
        <v>137</v>
      </c>
      <c r="B38" s="32" t="s">
        <v>52</v>
      </c>
      <c r="C38" s="32" t="s">
        <v>19</v>
      </c>
      <c r="D38" s="32" t="s">
        <v>53</v>
      </c>
      <c r="E38" s="32" t="s">
        <v>469</v>
      </c>
      <c r="F38" s="33">
        <v>46296.600949074069</v>
      </c>
      <c r="G38" s="32" t="s">
        <v>28</v>
      </c>
      <c r="H38" s="32" t="s">
        <v>1198</v>
      </c>
      <c r="I38" s="34">
        <v>370</v>
      </c>
      <c r="J38" s="32" t="s">
        <v>22</v>
      </c>
      <c r="K38" s="32" t="s">
        <v>23</v>
      </c>
      <c r="L38" s="34">
        <v>856</v>
      </c>
      <c r="M38" s="32" t="s">
        <v>522</v>
      </c>
      <c r="N38" s="33">
        <v>46296.551481481481</v>
      </c>
      <c r="O38" s="34">
        <v>370</v>
      </c>
      <c r="P38" s="32" t="s">
        <v>26</v>
      </c>
      <c r="Q38" s="34">
        <v>370</v>
      </c>
      <c r="R38" t="str">
        <f>IF(B38="","",_xlfn.XLOOKUP(B38,DB!$A$2:$A$205,DB!$C$2:$C$205,"")&amp;"")</f>
        <v>Sector 6</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SUMPRODUCT(--(IFERROR(HOUR(Flights_2026_09_3033[entry_hour]),-1)=HOUR(AF38)),--(IFERROR(Flights_2026_09_3033[entry_sector],"")=AG38),--(IFERROR(Flights_2026_09_3033[nfl],-1)&gt;=AH38),--(IFERROR(Flights_2026_09_3033[nfl],-1)&lt;=IF(AH38=450,450,AH38+9)))</f>
        <v>0</v>
      </c>
    </row>
    <row r="39" spans="1:35" x14ac:dyDescent="0.2">
      <c r="A39" s="32" t="s">
        <v>596</v>
      </c>
      <c r="B39" s="32" t="s">
        <v>597</v>
      </c>
      <c r="C39" s="32" t="s">
        <v>19</v>
      </c>
      <c r="D39" s="32" t="s">
        <v>107</v>
      </c>
      <c r="E39" s="32" t="s">
        <v>1199</v>
      </c>
      <c r="F39" s="33">
        <v>46296.603368055556</v>
      </c>
      <c r="G39" s="32" t="s">
        <v>21</v>
      </c>
      <c r="H39" s="32" t="s">
        <v>1200</v>
      </c>
      <c r="I39" s="34">
        <v>350</v>
      </c>
      <c r="J39" s="32" t="s">
        <v>22</v>
      </c>
      <c r="K39" s="32" t="s">
        <v>23</v>
      </c>
      <c r="L39" s="34">
        <v>495</v>
      </c>
      <c r="M39" s="32" t="s">
        <v>25</v>
      </c>
      <c r="N39" s="33">
        <v>46296.572442129633</v>
      </c>
      <c r="O39" s="34">
        <v>350</v>
      </c>
      <c r="P39" s="32" t="s">
        <v>26</v>
      </c>
      <c r="Q39" s="34">
        <v>350</v>
      </c>
      <c r="R39" t="str">
        <f>IF(B39="","",_xlfn.XLOOKUP(B39,DB!$A$2:$A$205,DB!$C$2:$C$205,"")&amp;"")</f>
        <v>Sector 3</v>
      </c>
      <c r="S39" t="str">
        <f>IF(B39="","",_xlfn.XLOOKUP(B39,DB!$A$2:$A$205,DB!$E$2:$E$205,""))</f>
        <v>Sector 3</v>
      </c>
      <c r="T39" t="str">
        <f>IF(B39="","",_xlfn.XLOOKUP(B39,DB!$A$2:$A$205,DB!$F$2:$F$205,""))</f>
        <v>NOSAT</v>
      </c>
      <c r="U39" t="str">
        <f>IF(B39="","",_xlfn.XLOOKUP(B39,DB!$A$2:$A$205,DB!$D$2:$D$205,""))</f>
        <v>KZHU</v>
      </c>
      <c r="V39" t="str">
        <f>IF(B39="","",IF(OR(COUNTIF(M39,"????N?????W")&gt;0,COUNTIF(M39,"????N?????E")&gt;0,COUNTIF(M39,"????S?????W")&gt;0,COUNTIF(M39,"????S?????E")&gt;0),_xlfn.XLOOKUP(B39,DB!$A$2:$A$205,DB!$B$2:$B$205,""),M39))</f>
        <v>KEHLI</v>
      </c>
      <c r="AF39" s="2">
        <v>0.58333333333333337</v>
      </c>
      <c r="AG39" t="s">
        <v>744</v>
      </c>
      <c r="AH39" s="17">
        <v>310</v>
      </c>
      <c r="AI39" s="17" cm="1">
        <f t="array" ref="AI39">SUMPRODUCT(--(IFERROR(HOUR(Flights_2026_09_3033[entry_hour]),-1)=HOUR(AF39)),--(IFERROR(Flights_2026_09_3033[entry_sector],"")=AG39),--(IFERROR(Flights_2026_09_3033[nfl],-1)&gt;=AH39),--(IFERROR(Flights_2026_09_3033[nfl],-1)&lt;=IF(AH39=450,450,AH39+9)))</f>
        <v>0</v>
      </c>
    </row>
    <row r="40" spans="1:35" x14ac:dyDescent="0.2">
      <c r="A40" s="32" t="s">
        <v>442</v>
      </c>
      <c r="B40" s="32" t="s">
        <v>86</v>
      </c>
      <c r="C40" s="32" t="s">
        <v>19</v>
      </c>
      <c r="D40" s="32" t="s">
        <v>53</v>
      </c>
      <c r="E40" s="32" t="s">
        <v>446</v>
      </c>
      <c r="F40" s="33">
        <v>46296.607222222221</v>
      </c>
      <c r="G40" s="32" t="s">
        <v>21</v>
      </c>
      <c r="H40" s="32" t="s">
        <v>1201</v>
      </c>
      <c r="I40" s="34">
        <v>370</v>
      </c>
      <c r="J40" s="32" t="s">
        <v>22</v>
      </c>
      <c r="K40" s="32" t="s">
        <v>23</v>
      </c>
      <c r="L40" s="34">
        <v>883</v>
      </c>
      <c r="M40" s="32" t="s">
        <v>104</v>
      </c>
      <c r="N40" s="33">
        <v>46296.555254629631</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SUMPRODUCT(--(IFERROR(HOUR(Flights_2026_09_3033[entry_hour]),-1)=HOUR(AF40)),--(IFERROR(Flights_2026_09_3033[entry_sector],"")=AG40),--(IFERROR(Flights_2026_09_3033[nfl],-1)&gt;=AH40),--(IFERROR(Flights_2026_09_3033[nfl],-1)&lt;=IF(AH40=450,450,AH40+9)))</f>
        <v>0</v>
      </c>
    </row>
    <row r="41" spans="1:35" x14ac:dyDescent="0.2">
      <c r="A41" s="32" t="s">
        <v>376</v>
      </c>
      <c r="B41" s="32" t="s">
        <v>49</v>
      </c>
      <c r="C41" s="32" t="s">
        <v>19</v>
      </c>
      <c r="D41" s="32" t="s">
        <v>107</v>
      </c>
      <c r="E41" s="32" t="s">
        <v>1110</v>
      </c>
      <c r="F41" s="33">
        <v>46296.60869212963</v>
      </c>
      <c r="G41" s="32" t="s">
        <v>21</v>
      </c>
      <c r="H41" s="32" t="s">
        <v>1202</v>
      </c>
      <c r="I41" s="34">
        <v>360</v>
      </c>
      <c r="J41" s="32" t="s">
        <v>22</v>
      </c>
      <c r="K41" s="32" t="s">
        <v>23</v>
      </c>
      <c r="L41" s="34">
        <v>182</v>
      </c>
      <c r="M41" s="32" t="s">
        <v>210</v>
      </c>
      <c r="N41" s="33">
        <v>46296.59412037037</v>
      </c>
      <c r="O41" s="34">
        <v>203</v>
      </c>
      <c r="P41" s="32" t="s">
        <v>26</v>
      </c>
      <c r="Q41" s="34">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PISAD</v>
      </c>
      <c r="AF41" s="2">
        <v>0.58333333333333337</v>
      </c>
      <c r="AG41" t="s">
        <v>744</v>
      </c>
      <c r="AH41" s="17">
        <v>330</v>
      </c>
      <c r="AI41" s="17" cm="1">
        <f t="array" ref="AI41">SUMPRODUCT(--(IFERROR(HOUR(Flights_2026_09_3033[entry_hour]),-1)=HOUR(AF41)),--(IFERROR(Flights_2026_09_3033[entry_sector],"")=AG41),--(IFERROR(Flights_2026_09_3033[nfl],-1)&gt;=AH41),--(IFERROR(Flights_2026_09_3033[nfl],-1)&lt;=IF(AH41=450,450,AH41+9)))</f>
        <v>0</v>
      </c>
    </row>
    <row r="42" spans="1:35" x14ac:dyDescent="0.2">
      <c r="A42" s="32" t="s">
        <v>129</v>
      </c>
      <c r="B42" s="32" t="s">
        <v>65</v>
      </c>
      <c r="C42" s="32" t="s">
        <v>19</v>
      </c>
      <c r="D42" s="32" t="s">
        <v>50</v>
      </c>
      <c r="E42" s="32" t="s">
        <v>133</v>
      </c>
      <c r="F42" s="33">
        <v>46296.61010416667</v>
      </c>
      <c r="G42" s="32" t="s">
        <v>28</v>
      </c>
      <c r="H42" s="32" t="s">
        <v>1203</v>
      </c>
      <c r="I42" s="34">
        <v>350</v>
      </c>
      <c r="J42" s="32" t="s">
        <v>22</v>
      </c>
      <c r="K42" s="32" t="s">
        <v>23</v>
      </c>
      <c r="L42" s="34">
        <v>882</v>
      </c>
      <c r="M42" s="32" t="s">
        <v>104</v>
      </c>
      <c r="N42" s="33">
        <v>46296.55872685185</v>
      </c>
      <c r="O42" s="34">
        <v>350</v>
      </c>
      <c r="P42" s="32" t="s">
        <v>26</v>
      </c>
      <c r="Q42" s="34">
        <v>350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SUMPRODUCT(--(IFERROR(HOUR(Flights_2026_09_3033[entry_hour]),-1)=HOUR(AF42)),--(IFERROR(Flights_2026_09_3033[entry_sector],"")=AG42),--(IFERROR(Flights_2026_09_3033[nfl],-1)&gt;=AH42),--(IFERROR(Flights_2026_09_3033[nfl],-1)&lt;=IF(AH42=450,450,AH42+9)))</f>
        <v>0</v>
      </c>
    </row>
    <row r="43" spans="1:35" x14ac:dyDescent="0.2">
      <c r="A43" s="32" t="s">
        <v>447</v>
      </c>
      <c r="B43" s="32" t="s">
        <v>57</v>
      </c>
      <c r="C43" s="32" t="s">
        <v>19</v>
      </c>
      <c r="D43" s="32" t="s">
        <v>47</v>
      </c>
      <c r="E43" s="32" t="s">
        <v>1141</v>
      </c>
      <c r="F43" s="33">
        <v>46296.611527777779</v>
      </c>
      <c r="G43" s="32" t="s">
        <v>21</v>
      </c>
      <c r="H43" s="32" t="s">
        <v>1204</v>
      </c>
      <c r="I43" s="34">
        <v>330</v>
      </c>
      <c r="J43" s="32" t="s">
        <v>22</v>
      </c>
      <c r="K43" s="32" t="s">
        <v>23</v>
      </c>
      <c r="L43" s="34">
        <v>503</v>
      </c>
      <c r="M43" s="32" t="s">
        <v>25</v>
      </c>
      <c r="N43" s="33">
        <v>46296.579525462963</v>
      </c>
      <c r="O43" s="34">
        <v>330</v>
      </c>
      <c r="P43" s="32" t="s">
        <v>26</v>
      </c>
      <c r="Q43" s="34">
        <v>330</v>
      </c>
      <c r="R43" t="str">
        <f>IF(B43="","",_xlfn.XLOOKUP(B43,DB!$A$2:$A$205,DB!$C$2:$C$205,"")&amp;"")</f>
        <v>Sector 5</v>
      </c>
      <c r="S43" t="str">
        <f>IF(B43="","",_xlfn.XLOOKUP(B43,DB!$A$2:$A$205,DB!$E$2:$E$205,""))</f>
        <v>Sector 4</v>
      </c>
      <c r="T43" t="str">
        <f>IF(B43="","",_xlfn.XLOOKUP(B43,DB!$A$2:$A$205,DB!$F$2:$F$205,""))</f>
        <v>VOMAR/XUDUN</v>
      </c>
      <c r="U43" t="str">
        <f>IF(B43="","",_xlfn.XLOOKUP(B43,DB!$A$2:$A$205,DB!$D$2:$D$205,""))</f>
        <v>KZHU</v>
      </c>
      <c r="V43" t="str">
        <f>IF(B43="","",IF(OR(COUNTIF(M43,"????N?????W")&gt;0,COUNTIF(M43,"????N?????E")&gt;0,COUNTIF(M43,"????S?????W")&gt;0,COUNTIF(M43,"????S?????E")&gt;0),_xlfn.XLOOKUP(B43,DB!$A$2:$A$205,DB!$B$2:$B$205,""),M43))</f>
        <v>KEHLI</v>
      </c>
      <c r="AF43" s="2">
        <v>0.58333333333333337</v>
      </c>
      <c r="AG43" t="s">
        <v>744</v>
      </c>
      <c r="AH43" s="17">
        <v>350</v>
      </c>
      <c r="AI43" s="17" cm="1">
        <f t="array" ref="AI43">SUMPRODUCT(--(IFERROR(HOUR(Flights_2026_09_3033[entry_hour]),-1)=HOUR(AF43)),--(IFERROR(Flights_2026_09_3033[entry_sector],"")=AG43),--(IFERROR(Flights_2026_09_3033[nfl],-1)&gt;=AH43),--(IFERROR(Flights_2026_09_3033[nfl],-1)&lt;=IF(AH43=450,450,AH43+9)))</f>
        <v>0</v>
      </c>
    </row>
    <row r="44" spans="1:35" x14ac:dyDescent="0.2">
      <c r="A44" s="32" t="s">
        <v>146</v>
      </c>
      <c r="B44" s="32" t="s">
        <v>89</v>
      </c>
      <c r="C44" s="32" t="s">
        <v>19</v>
      </c>
      <c r="D44" s="32" t="s">
        <v>47</v>
      </c>
      <c r="E44" s="32" t="s">
        <v>821</v>
      </c>
      <c r="F44" s="33">
        <v>46296.613726851851</v>
      </c>
      <c r="G44" s="32" t="s">
        <v>21</v>
      </c>
      <c r="H44" s="32" t="s">
        <v>1205</v>
      </c>
      <c r="I44" s="34">
        <v>360</v>
      </c>
      <c r="J44" s="32" t="s">
        <v>22</v>
      </c>
      <c r="K44" s="32" t="s">
        <v>23</v>
      </c>
      <c r="L44" s="34">
        <v>337</v>
      </c>
      <c r="M44" s="32" t="s">
        <v>1206</v>
      </c>
      <c r="N44" s="33">
        <v>46296.590590277774</v>
      </c>
      <c r="O44" s="34">
        <v>328</v>
      </c>
      <c r="P44" s="32" t="s">
        <v>26</v>
      </c>
      <c r="Q44" s="34">
        <v>360</v>
      </c>
      <c r="R44" t="str">
        <f>IF(B44="","",_xlfn.XLOOKUP(B44,DB!$A$2:$A$205,DB!$C$2:$C$205,"")&amp;"")</f>
        <v>Sector 7</v>
      </c>
      <c r="S44" t="str">
        <f>IF(B44="","",_xlfn.XLOOKUP(B44,DB!$A$2:$A$205,DB!$E$2:$E$205,""))</f>
        <v>Sector 7</v>
      </c>
      <c r="T44" t="str">
        <f>IF(B44="","",_xlfn.XLOOKUP(B44,DB!$A$2:$A$205,DB!$F$2:$F$205,""))</f>
        <v>PAULE/SIGMA</v>
      </c>
      <c r="U44" t="str">
        <f>IF(B44="","",_xlfn.XLOOKUP(B44,DB!$A$2:$A$205,DB!$D$2:$D$205,""))</f>
        <v>MHCC</v>
      </c>
      <c r="V44" t="str">
        <f>IF(B44="","",IF(OR(COUNTIF(M44,"????N?????W")&gt;0,COUNTIF(M44,"????N?????E")&gt;0,COUNTIF(M44,"????S?????W")&gt;0,COUNTIF(M44,"????S?????E")&gt;0),_xlfn.XLOOKUP(B44,DB!$A$2:$A$205,DB!$B$2:$B$205,""),M44))</f>
        <v>SIGMA</v>
      </c>
      <c r="AF44" s="2">
        <v>0.58333333333333337</v>
      </c>
      <c r="AG44" t="s">
        <v>744</v>
      </c>
      <c r="AH44" s="17">
        <v>360</v>
      </c>
      <c r="AI44" s="17" cm="1">
        <f t="array" ref="AI44">SUMPRODUCT(--(IFERROR(HOUR(Flights_2026_09_3033[entry_hour]),-1)=HOUR(AF44)),--(IFERROR(Flights_2026_09_3033[entry_sector],"")=AG44),--(IFERROR(Flights_2026_09_3033[nfl],-1)&gt;=AH44),--(IFERROR(Flights_2026_09_3033[nfl],-1)&lt;=IF(AH44=450,450,AH44+9)))</f>
        <v>0</v>
      </c>
    </row>
    <row r="45" spans="1:35" x14ac:dyDescent="0.2">
      <c r="A45" s="32" t="s">
        <v>142</v>
      </c>
      <c r="B45" s="32" t="s">
        <v>49</v>
      </c>
      <c r="C45" s="32" t="s">
        <v>19</v>
      </c>
      <c r="D45" s="32" t="s">
        <v>50</v>
      </c>
      <c r="E45" s="32" t="s">
        <v>666</v>
      </c>
      <c r="F45" s="33">
        <v>46296.615416666667</v>
      </c>
      <c r="G45" s="32" t="s">
        <v>21</v>
      </c>
      <c r="H45" s="32" t="s">
        <v>1207</v>
      </c>
      <c r="I45" s="34">
        <v>340</v>
      </c>
      <c r="J45" s="32" t="s">
        <v>22</v>
      </c>
      <c r="K45" s="32" t="s">
        <v>23</v>
      </c>
      <c r="L45" s="34">
        <v>171</v>
      </c>
      <c r="M45" s="32" t="s">
        <v>37</v>
      </c>
      <c r="N45" s="33">
        <v>46296.600763888884</v>
      </c>
      <c r="O45" s="34">
        <v>333</v>
      </c>
      <c r="P45" s="32" t="s">
        <v>26</v>
      </c>
      <c r="Q45" s="34">
        <v>220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NOSAT</v>
      </c>
      <c r="AF45" s="2">
        <v>0.58333333333333337</v>
      </c>
      <c r="AG45" t="s">
        <v>744</v>
      </c>
      <c r="AH45" s="17">
        <v>370</v>
      </c>
      <c r="AI45" s="17" cm="1">
        <f t="array" ref="AI45">SUMPRODUCT(--(IFERROR(HOUR(Flights_2026_09_3033[entry_hour]),-1)=HOUR(AF45)),--(IFERROR(Flights_2026_09_3033[entry_sector],"")=AG45),--(IFERROR(Flights_2026_09_3033[nfl],-1)&gt;=AH45),--(IFERROR(Flights_2026_09_3033[nfl],-1)&lt;=IF(AH45=450,450,AH45+9)))</f>
        <v>0</v>
      </c>
    </row>
    <row r="46" spans="1:35" x14ac:dyDescent="0.2">
      <c r="A46" s="32" t="s">
        <v>134</v>
      </c>
      <c r="B46" s="32" t="s">
        <v>75</v>
      </c>
      <c r="C46" s="32" t="s">
        <v>19</v>
      </c>
      <c r="D46" s="32" t="s">
        <v>41</v>
      </c>
      <c r="E46" s="32" t="s">
        <v>676</v>
      </c>
      <c r="F46" s="33">
        <v>46296.618078703701</v>
      </c>
      <c r="G46" s="32" t="s">
        <v>21</v>
      </c>
      <c r="H46" s="32" t="s">
        <v>1208</v>
      </c>
      <c r="I46" s="34">
        <v>390</v>
      </c>
      <c r="J46" s="32" t="s">
        <v>22</v>
      </c>
      <c r="K46" s="32" t="s">
        <v>23</v>
      </c>
      <c r="L46" s="34">
        <v>848</v>
      </c>
      <c r="M46" s="32" t="s">
        <v>1209</v>
      </c>
      <c r="N46" s="33">
        <v>46296.568692129629</v>
      </c>
      <c r="O46" s="34">
        <v>390</v>
      </c>
      <c r="P46" s="32" t="s">
        <v>26</v>
      </c>
      <c r="Q46" s="34">
        <v>390</v>
      </c>
      <c r="R46" t="str">
        <f>IF(B46="","",_xlfn.XLOOKUP(B46,DB!$A$2:$A$205,DB!$C$2:$C$205,"")&amp;"")</f>
        <v>Sector 5</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LIDAM</v>
      </c>
      <c r="AF46" s="2">
        <v>0.58333333333333337</v>
      </c>
      <c r="AG46" t="s">
        <v>744</v>
      </c>
      <c r="AH46" s="17">
        <v>380</v>
      </c>
      <c r="AI46" s="17" cm="1">
        <f t="array" ref="AI46">SUMPRODUCT(--(IFERROR(HOUR(Flights_2026_09_3033[entry_hour]),-1)=HOUR(AF46)),--(IFERROR(Flights_2026_09_3033[entry_sector],"")=AG46),--(IFERROR(Flights_2026_09_3033[nfl],-1)&gt;=AH46),--(IFERROR(Flights_2026_09_3033[nfl],-1)&lt;=IF(AH46=450,450,AH46+9)))</f>
        <v>0</v>
      </c>
    </row>
    <row r="47" spans="1:35" x14ac:dyDescent="0.2">
      <c r="A47" s="32" t="s">
        <v>153</v>
      </c>
      <c r="B47" s="32" t="s">
        <v>154</v>
      </c>
      <c r="C47" s="32" t="s">
        <v>19</v>
      </c>
      <c r="D47" s="32" t="s">
        <v>53</v>
      </c>
      <c r="E47" s="32" t="s">
        <v>381</v>
      </c>
      <c r="F47" s="33">
        <v>46296.623773148152</v>
      </c>
      <c r="G47" s="32" t="s">
        <v>21</v>
      </c>
      <c r="H47" s="32" t="s">
        <v>1210</v>
      </c>
      <c r="I47" s="34">
        <v>370</v>
      </c>
      <c r="J47" s="32" t="s">
        <v>22</v>
      </c>
      <c r="K47" s="32" t="s">
        <v>23</v>
      </c>
      <c r="L47" s="34">
        <v>802</v>
      </c>
      <c r="M47" s="32" t="s">
        <v>84</v>
      </c>
      <c r="N47" s="33">
        <v>46296.577094907407</v>
      </c>
      <c r="O47" s="34">
        <v>370</v>
      </c>
      <c r="P47" s="32" t="s">
        <v>26</v>
      </c>
      <c r="Q47" s="34">
        <v>370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SUMPRODUCT(--(IFERROR(HOUR(Flights_2026_09_3033[entry_hour]),-1)=HOUR(AF47)),--(IFERROR(Flights_2026_09_3033[entry_sector],"")=AG47),--(IFERROR(Flights_2026_09_3033[nfl],-1)&gt;=AH47),--(IFERROR(Flights_2026_09_3033[nfl],-1)&lt;=IF(AH47=450,450,AH47+9)))</f>
        <v>0</v>
      </c>
    </row>
    <row r="48" spans="1:35" x14ac:dyDescent="0.2">
      <c r="A48" s="32" t="s">
        <v>149</v>
      </c>
      <c r="B48" s="32" t="s">
        <v>150</v>
      </c>
      <c r="C48" s="32" t="s">
        <v>19</v>
      </c>
      <c r="D48" s="32" t="s">
        <v>53</v>
      </c>
      <c r="E48" s="32" t="s">
        <v>109</v>
      </c>
      <c r="F48" s="33">
        <v>46296.626481481479</v>
      </c>
      <c r="G48" s="32" t="s">
        <v>21</v>
      </c>
      <c r="H48" s="32" t="s">
        <v>1211</v>
      </c>
      <c r="I48" s="34">
        <v>370</v>
      </c>
      <c r="J48" s="32" t="s">
        <v>22</v>
      </c>
      <c r="K48" s="32" t="s">
        <v>23</v>
      </c>
      <c r="L48" s="34">
        <v>849</v>
      </c>
      <c r="M48" s="32" t="s">
        <v>136</v>
      </c>
      <c r="N48" s="33">
        <v>46296.576898148152</v>
      </c>
      <c r="O48" s="34">
        <v>370</v>
      </c>
      <c r="P48" s="32" t="s">
        <v>26</v>
      </c>
      <c r="Q48" s="34">
        <v>370</v>
      </c>
      <c r="R48" t="str">
        <f>IF(B48="","",_xlfn.XLOOKUP(B48,DB!$A$2:$A$205,DB!$C$2:$C$205,"")&amp;"")</f>
        <v>Sector 5</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LIDAM</v>
      </c>
      <c r="AF48" s="2">
        <v>0.58333333333333337</v>
      </c>
      <c r="AG48" t="s">
        <v>744</v>
      </c>
      <c r="AH48" s="17">
        <v>400</v>
      </c>
      <c r="AI48" s="17" cm="1">
        <f t="array" ref="AI48">SUMPRODUCT(--(IFERROR(HOUR(Flights_2026_09_3033[entry_hour]),-1)=HOUR(AF48)),--(IFERROR(Flights_2026_09_3033[entry_sector],"")=AG48),--(IFERROR(Flights_2026_09_3033[nfl],-1)&gt;=AH48),--(IFERROR(Flights_2026_09_3033[nfl],-1)&lt;=IF(AH48=450,450,AH48+9)))</f>
        <v>0</v>
      </c>
    </row>
    <row r="49" spans="1:35" x14ac:dyDescent="0.2">
      <c r="A49" s="32" t="s">
        <v>155</v>
      </c>
      <c r="B49" s="32" t="s">
        <v>18</v>
      </c>
      <c r="C49" s="32" t="s">
        <v>19</v>
      </c>
      <c r="D49" s="32" t="s">
        <v>20</v>
      </c>
      <c r="E49" s="32" t="s">
        <v>893</v>
      </c>
      <c r="F49" s="33">
        <v>46296.629837962959</v>
      </c>
      <c r="G49" s="32" t="s">
        <v>28</v>
      </c>
      <c r="H49" s="32" t="s">
        <v>1212</v>
      </c>
      <c r="I49" s="34">
        <v>330</v>
      </c>
      <c r="J49" s="32" t="s">
        <v>22</v>
      </c>
      <c r="K49" s="32" t="s">
        <v>23</v>
      </c>
      <c r="L49" s="34">
        <v>788</v>
      </c>
      <c r="M49" s="32" t="s">
        <v>84</v>
      </c>
      <c r="N49" s="33">
        <v>46296.585798611108</v>
      </c>
      <c r="O49" s="34">
        <v>311</v>
      </c>
      <c r="P49" s="32" t="s">
        <v>26</v>
      </c>
      <c r="Q49" s="34">
        <v>310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MATOL</v>
      </c>
      <c r="AF49" s="2">
        <v>0.58333333333333337</v>
      </c>
      <c r="AG49" t="s">
        <v>744</v>
      </c>
      <c r="AH49" s="17">
        <v>410</v>
      </c>
      <c r="AI49" s="17" cm="1">
        <f t="array" ref="AI49">SUMPRODUCT(--(IFERROR(HOUR(Flights_2026_09_3033[entry_hour]),-1)=HOUR(AF49)),--(IFERROR(Flights_2026_09_3033[entry_sector],"")=AG49),--(IFERROR(Flights_2026_09_3033[nfl],-1)&gt;=AH49),--(IFERROR(Flights_2026_09_3033[nfl],-1)&lt;=IF(AH49=450,450,AH49+9)))</f>
        <v>0</v>
      </c>
    </row>
    <row r="50" spans="1:35" x14ac:dyDescent="0.2">
      <c r="A50" s="32" t="s">
        <v>156</v>
      </c>
      <c r="B50" s="32" t="s">
        <v>75</v>
      </c>
      <c r="C50" s="32" t="s">
        <v>19</v>
      </c>
      <c r="D50" s="32" t="s">
        <v>76</v>
      </c>
      <c r="E50" s="32" t="s">
        <v>519</v>
      </c>
      <c r="F50" s="33">
        <v>46296.632604166662</v>
      </c>
      <c r="G50" s="32" t="s">
        <v>21</v>
      </c>
      <c r="H50" s="32" t="s">
        <v>1213</v>
      </c>
      <c r="I50" s="34">
        <v>350</v>
      </c>
      <c r="J50" s="32" t="s">
        <v>22</v>
      </c>
      <c r="K50" s="32" t="s">
        <v>23</v>
      </c>
      <c r="L50" s="34">
        <v>856</v>
      </c>
      <c r="M50" s="32" t="s">
        <v>136</v>
      </c>
      <c r="N50" s="33">
        <v>46296.582314814819</v>
      </c>
      <c r="O50" s="34">
        <v>350</v>
      </c>
      <c r="P50" s="32" t="s">
        <v>26</v>
      </c>
      <c r="Q50" s="34">
        <v>350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LIDAM</v>
      </c>
      <c r="AF50" s="2">
        <v>0.58333333333333337</v>
      </c>
      <c r="AG50" t="s">
        <v>744</v>
      </c>
      <c r="AH50" s="17">
        <v>420</v>
      </c>
      <c r="AI50" s="17" cm="1">
        <f t="array" ref="AI50">SUMPRODUCT(--(IFERROR(HOUR(Flights_2026_09_3033[entry_hour]),-1)=HOUR(AF50)),--(IFERROR(Flights_2026_09_3033[entry_sector],"")=AG50),--(IFERROR(Flights_2026_09_3033[nfl],-1)&gt;=AH50),--(IFERROR(Flights_2026_09_3033[nfl],-1)&lt;=IF(AH50=450,450,AH50+9)))</f>
        <v>0</v>
      </c>
    </row>
    <row r="51" spans="1:35" x14ac:dyDescent="0.2">
      <c r="A51" s="32" t="s">
        <v>151</v>
      </c>
      <c r="B51" s="32" t="s">
        <v>65</v>
      </c>
      <c r="C51" s="32" t="s">
        <v>19</v>
      </c>
      <c r="D51" s="32" t="s">
        <v>76</v>
      </c>
      <c r="E51" s="32" t="s">
        <v>693</v>
      </c>
      <c r="F51" s="33">
        <v>46296.634293981479</v>
      </c>
      <c r="G51" s="32" t="s">
        <v>28</v>
      </c>
      <c r="H51" s="32" t="s">
        <v>1214</v>
      </c>
      <c r="I51" s="34">
        <v>350</v>
      </c>
      <c r="J51" s="32" t="s">
        <v>22</v>
      </c>
      <c r="K51" s="32" t="s">
        <v>23</v>
      </c>
      <c r="L51" s="34">
        <v>871</v>
      </c>
      <c r="M51" s="32" t="s">
        <v>388</v>
      </c>
      <c r="N51" s="33">
        <v>46296.582777777774</v>
      </c>
      <c r="O51" s="34">
        <v>350</v>
      </c>
      <c r="P51" s="32" t="s">
        <v>26</v>
      </c>
      <c r="Q51" s="34">
        <v>350</v>
      </c>
      <c r="R51" t="str">
        <f>IF(B51="","",_xlfn.XLOOKUP(B51,DB!$A$2:$A$205,DB!$C$2:$C$205,"")&amp;"")</f>
        <v>Sector 6</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GOTAS</v>
      </c>
      <c r="AF51" s="2">
        <v>0.58333333333333337</v>
      </c>
      <c r="AG51" t="s">
        <v>744</v>
      </c>
      <c r="AH51" s="17">
        <v>430</v>
      </c>
      <c r="AI51" s="17" cm="1">
        <f t="array" ref="AI51">SUMPRODUCT(--(IFERROR(HOUR(Flights_2026_09_3033[entry_hour]),-1)=HOUR(AF51)),--(IFERROR(Flights_2026_09_3033[entry_sector],"")=AG51),--(IFERROR(Flights_2026_09_3033[nfl],-1)&gt;=AH51),--(IFERROR(Flights_2026_09_3033[nfl],-1)&lt;=IF(AH51=450,450,AH51+9)))</f>
        <v>0</v>
      </c>
    </row>
    <row r="52" spans="1:35" x14ac:dyDescent="0.2">
      <c r="A52" s="32" t="s">
        <v>132</v>
      </c>
      <c r="B52" s="32" t="s">
        <v>81</v>
      </c>
      <c r="C52" s="32" t="s">
        <v>19</v>
      </c>
      <c r="D52" s="32" t="s">
        <v>41</v>
      </c>
      <c r="E52" s="32" t="s">
        <v>275</v>
      </c>
      <c r="F52" s="33">
        <v>46296.635393518518</v>
      </c>
      <c r="G52" s="32" t="s">
        <v>21</v>
      </c>
      <c r="H52" s="32" t="s">
        <v>1215</v>
      </c>
      <c r="I52" s="34">
        <v>370</v>
      </c>
      <c r="J52" s="32" t="s">
        <v>22</v>
      </c>
      <c r="K52" s="32" t="s">
        <v>23</v>
      </c>
      <c r="L52" s="34">
        <v>950</v>
      </c>
      <c r="M52" s="32" t="s">
        <v>84</v>
      </c>
      <c r="N52" s="33">
        <v>46296.573483796295</v>
      </c>
      <c r="O52" s="34">
        <v>370</v>
      </c>
      <c r="P52" s="32" t="s">
        <v>26</v>
      </c>
      <c r="Q52" s="34">
        <v>370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SUMPRODUCT(--(IFERROR(HOUR(Flights_2026_09_3033[entry_hour]),-1)=HOUR(AF52)),--(IFERROR(Flights_2026_09_3033[entry_sector],"")=AG52),--(IFERROR(Flights_2026_09_3033[nfl],-1)&gt;=AH52),--(IFERROR(Flights_2026_09_3033[nfl],-1)&lt;=IF(AH52=450,450,AH52+9)))</f>
        <v>0</v>
      </c>
    </row>
    <row r="53" spans="1:35" x14ac:dyDescent="0.2">
      <c r="A53" s="32" t="s">
        <v>157</v>
      </c>
      <c r="B53" s="32" t="s">
        <v>102</v>
      </c>
      <c r="C53" s="32" t="s">
        <v>19</v>
      </c>
      <c r="D53" s="32" t="s">
        <v>76</v>
      </c>
      <c r="E53" s="32" t="s">
        <v>819</v>
      </c>
      <c r="F53" s="33">
        <v>46296.636435185181</v>
      </c>
      <c r="G53" s="32" t="s">
        <v>28</v>
      </c>
      <c r="H53" s="32" t="s">
        <v>1216</v>
      </c>
      <c r="I53" s="34">
        <v>370</v>
      </c>
      <c r="J53" s="32" t="s">
        <v>22</v>
      </c>
      <c r="K53" s="32" t="s">
        <v>23</v>
      </c>
      <c r="L53" s="34">
        <v>905</v>
      </c>
      <c r="M53" s="32" t="s">
        <v>78</v>
      </c>
      <c r="N53" s="33">
        <v>46296.582511574074</v>
      </c>
      <c r="O53" s="34">
        <v>268</v>
      </c>
      <c r="P53" s="32" t="s">
        <v>26</v>
      </c>
      <c r="Q53" s="34">
        <v>370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GOTAS</v>
      </c>
      <c r="AF53" s="2">
        <v>0.58333333333333337</v>
      </c>
      <c r="AG53" t="s">
        <v>744</v>
      </c>
      <c r="AH53" s="17">
        <v>450</v>
      </c>
      <c r="AI53" s="17" cm="1">
        <f t="array" ref="AI53">SUMPRODUCT(--(IFERROR(HOUR(Flights_2026_09_3033[entry_hour]),-1)=HOUR(AF53)),--(IFERROR(Flights_2026_09_3033[entry_sector],"")=AG53),--(IFERROR(Flights_2026_09_3033[nfl],-1)&gt;=AH53),--(IFERROR(Flights_2026_09_3033[nfl],-1)&lt;=IF(AH53=450,450,AH53+9)))</f>
        <v>0</v>
      </c>
    </row>
    <row r="54" spans="1:35" x14ac:dyDescent="0.2">
      <c r="A54" s="32" t="s">
        <v>139</v>
      </c>
      <c r="B54" s="32" t="s">
        <v>140</v>
      </c>
      <c r="C54" s="32" t="s">
        <v>19</v>
      </c>
      <c r="D54" s="32" t="s">
        <v>60</v>
      </c>
      <c r="E54" s="32" t="s">
        <v>61</v>
      </c>
      <c r="F54" s="33">
        <v>46296.637939814813</v>
      </c>
      <c r="G54" s="32" t="s">
        <v>21</v>
      </c>
      <c r="H54" s="32" t="s">
        <v>1217</v>
      </c>
      <c r="I54" s="34">
        <v>210</v>
      </c>
      <c r="J54" s="32" t="s">
        <v>22</v>
      </c>
      <c r="K54" s="32" t="s">
        <v>23</v>
      </c>
      <c r="L54" s="34">
        <v>460</v>
      </c>
      <c r="M54" s="32" t="s">
        <v>140</v>
      </c>
      <c r="N54" s="33">
        <v>46296.598020833335</v>
      </c>
      <c r="O54" s="34">
        <v>0</v>
      </c>
      <c r="P54" s="32" t="s">
        <v>26</v>
      </c>
      <c r="Q54" s="34">
        <v>70</v>
      </c>
      <c r="R54" t="str">
        <f>IF(B54="","",_xlfn.XLOOKUP(B54,DB!$A$2:$A$205,DB!$C$2:$C$205,"")&amp;"")</f>
        <v>Sector 4</v>
      </c>
      <c r="S54" t="str">
        <f>IF(B54="","",_xlfn.XLOOKUP(B54,DB!$A$2:$A$205,DB!$E$2:$E$205,""))</f>
        <v>Sector 4</v>
      </c>
      <c r="T54" t="str">
        <f>IF(B54="","",_xlfn.XLOOKUP(B54,DB!$A$2:$A$205,DB!$F$2:$F$205,""))</f>
        <v>VOMAR/XUDUN</v>
      </c>
      <c r="U54" t="str">
        <f>IF(B54="","",_xlfn.XLOOKUP(B54,DB!$A$2:$A$205,DB!$D$2:$D$205,""))</f>
        <v>MMID</v>
      </c>
      <c r="V54" t="str">
        <f>IF(B54="","",IF(OR(COUNTIF(M54,"????N?????W")&gt;0,COUNTIF(M54,"????N?????E")&gt;0,COUNTIF(M54,"????S?????W")&gt;0,COUNTIF(M54,"????S?????E")&gt;0),_xlfn.XLOOKUP(B54,DB!$A$2:$A$205,DB!$B$2:$B$205,""),M54))</f>
        <v>MMMD</v>
      </c>
      <c r="AF54" s="2">
        <v>0.58333333333333337</v>
      </c>
      <c r="AG54" t="s">
        <v>745</v>
      </c>
      <c r="AH54" s="17">
        <v>200</v>
      </c>
      <c r="AI54" s="17" cm="1">
        <f t="array" ref="AI54">SUMPRODUCT(--(IFERROR(HOUR(Flights_2026_09_3033[entry_hour]),-1)=HOUR(AF54)),--(IFERROR(Flights_2026_09_3033[entry_sector],"")=AG54),--(IFERROR(Flights_2026_09_3033[nfl],-1)&gt;=AH54),--(IFERROR(Flights_2026_09_3033[nfl],-1)&lt;=IF(AH54=450,450,AH54+9)))</f>
        <v>0</v>
      </c>
    </row>
    <row r="55" spans="1:35" x14ac:dyDescent="0.2">
      <c r="A55" s="32" t="s">
        <v>160</v>
      </c>
      <c r="B55" s="32" t="s">
        <v>65</v>
      </c>
      <c r="C55" s="32" t="s">
        <v>19</v>
      </c>
      <c r="D55" s="32" t="s">
        <v>53</v>
      </c>
      <c r="E55" s="32" t="s">
        <v>662</v>
      </c>
      <c r="F55" s="33">
        <v>46296.639386574076</v>
      </c>
      <c r="G55" s="32" t="s">
        <v>28</v>
      </c>
      <c r="H55" s="32" t="s">
        <v>1218</v>
      </c>
      <c r="I55" s="34">
        <v>370</v>
      </c>
      <c r="J55" s="32" t="s">
        <v>22</v>
      </c>
      <c r="K55" s="32" t="s">
        <v>23</v>
      </c>
      <c r="L55" s="34">
        <v>877</v>
      </c>
      <c r="M55" s="32" t="s">
        <v>128</v>
      </c>
      <c r="N55" s="33">
        <v>46296.586875000001</v>
      </c>
      <c r="O55" s="34">
        <v>370</v>
      </c>
      <c r="P55" s="32" t="s">
        <v>26</v>
      </c>
      <c r="Q55" s="34">
        <v>370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GOTAS</v>
      </c>
      <c r="AF55" s="2">
        <v>0.58333333333333337</v>
      </c>
      <c r="AG55" t="s">
        <v>745</v>
      </c>
      <c r="AH55" s="17">
        <v>210</v>
      </c>
      <c r="AI55" s="17" cm="1">
        <f t="array" ref="AI55">SUMPRODUCT(--(IFERROR(HOUR(Flights_2026_09_3033[entry_hour]),-1)=HOUR(AF55)),--(IFERROR(Flights_2026_09_3033[entry_sector],"")=AG55),--(IFERROR(Flights_2026_09_3033[nfl],-1)&gt;=AH55),--(IFERROR(Flights_2026_09_3033[nfl],-1)&lt;=IF(AH55=450,450,AH55+9)))</f>
        <v>0</v>
      </c>
    </row>
    <row r="56" spans="1:35" x14ac:dyDescent="0.2">
      <c r="A56" s="32" t="s">
        <v>159</v>
      </c>
      <c r="B56" s="32" t="s">
        <v>62</v>
      </c>
      <c r="C56" s="32" t="s">
        <v>19</v>
      </c>
      <c r="D56" s="32" t="s">
        <v>50</v>
      </c>
      <c r="E56" s="32" t="s">
        <v>143</v>
      </c>
      <c r="F56" s="33">
        <v>46296.640474537038</v>
      </c>
      <c r="G56" s="32" t="s">
        <v>21</v>
      </c>
      <c r="H56" s="32" t="s">
        <v>1219</v>
      </c>
      <c r="I56" s="34">
        <v>340</v>
      </c>
      <c r="J56" s="32" t="s">
        <v>22</v>
      </c>
      <c r="K56" s="32" t="s">
        <v>23</v>
      </c>
      <c r="L56" s="34">
        <v>214</v>
      </c>
      <c r="M56" s="32" t="s">
        <v>37</v>
      </c>
      <c r="N56" s="33">
        <v>46296.623240740737</v>
      </c>
      <c r="O56" s="34">
        <v>108</v>
      </c>
      <c r="P56" s="32" t="s">
        <v>26</v>
      </c>
      <c r="Q56" s="34">
        <v>220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NOSAT</v>
      </c>
      <c r="AF56" s="2">
        <v>0.58333333333333337</v>
      </c>
      <c r="AG56" t="s">
        <v>745</v>
      </c>
      <c r="AH56" s="17">
        <v>220</v>
      </c>
      <c r="AI56" s="17" cm="1">
        <f t="array" ref="AI56">SUMPRODUCT(--(IFERROR(HOUR(Flights_2026_09_3033[entry_hour]),-1)=HOUR(AF56)),--(IFERROR(Flights_2026_09_3033[entry_sector],"")=AG56),--(IFERROR(Flights_2026_09_3033[nfl],-1)&gt;=AH56),--(IFERROR(Flights_2026_09_3033[nfl],-1)&lt;=IF(AH56=450,450,AH56+9)))</f>
        <v>0</v>
      </c>
    </row>
    <row r="57" spans="1:35" x14ac:dyDescent="0.2">
      <c r="A57" s="32" t="s">
        <v>538</v>
      </c>
      <c r="B57" s="32" t="s">
        <v>89</v>
      </c>
      <c r="C57" s="32" t="s">
        <v>19</v>
      </c>
      <c r="D57" s="32" t="s">
        <v>47</v>
      </c>
      <c r="E57" s="32" t="s">
        <v>864</v>
      </c>
      <c r="F57" s="33">
        <v>46296.642326388886</v>
      </c>
      <c r="G57" s="32" t="s">
        <v>21</v>
      </c>
      <c r="H57" s="32" t="s">
        <v>1220</v>
      </c>
      <c r="I57" s="34">
        <v>340</v>
      </c>
      <c r="J57" s="32" t="s">
        <v>22</v>
      </c>
      <c r="K57" s="32" t="s">
        <v>23</v>
      </c>
      <c r="L57" s="34">
        <v>339</v>
      </c>
      <c r="M57" s="32" t="s">
        <v>1221</v>
      </c>
      <c r="N57" s="33">
        <v>46296.620300925926</v>
      </c>
      <c r="O57" s="34">
        <v>258</v>
      </c>
      <c r="P57" s="32" t="s">
        <v>26</v>
      </c>
      <c r="Q57" s="34">
        <v>360</v>
      </c>
      <c r="R57" t="str">
        <f>IF(B57="","",_xlfn.XLOOKUP(B57,DB!$A$2:$A$205,DB!$C$2:$C$205,"")&amp;"")</f>
        <v>Sector 7</v>
      </c>
      <c r="S57" t="str">
        <f>IF(B57="","",_xlfn.XLOOKUP(B57,DB!$A$2:$A$205,DB!$E$2:$E$205,""))</f>
        <v>Sector 7</v>
      </c>
      <c r="T57" t="str">
        <f>IF(B57="","",_xlfn.XLOOKUP(B57,DB!$A$2:$A$205,DB!$F$2:$F$205,""))</f>
        <v>PAULE/SIGMA</v>
      </c>
      <c r="U57" t="str">
        <f>IF(B57="","",_xlfn.XLOOKUP(B57,DB!$A$2:$A$205,DB!$D$2:$D$205,""))</f>
        <v>MHCC</v>
      </c>
      <c r="V57" t="str">
        <f>IF(B57="","",IF(OR(COUNTIF(M57,"????N?????W")&gt;0,COUNTIF(M57,"????N?????E")&gt;0,COUNTIF(M57,"????S?????W")&gt;0,COUNTIF(M57,"????S?????E")&gt;0),_xlfn.XLOOKUP(B57,DB!$A$2:$A$205,DB!$B$2:$B$205,""),M57))</f>
        <v>SIGMA</v>
      </c>
      <c r="AF57" s="2">
        <v>0.58333333333333337</v>
      </c>
      <c r="AG57" t="s">
        <v>745</v>
      </c>
      <c r="AH57" s="17">
        <v>230</v>
      </c>
      <c r="AI57" s="17" cm="1">
        <f t="array" ref="AI57">SUMPRODUCT(--(IFERROR(HOUR(Flights_2026_09_3033[entry_hour]),-1)=HOUR(AF57)),--(IFERROR(Flights_2026_09_3033[entry_sector],"")=AG57),--(IFERROR(Flights_2026_09_3033[nfl],-1)&gt;=AH57),--(IFERROR(Flights_2026_09_3033[nfl],-1)&lt;=IF(AH57=450,450,AH57+9)))</f>
        <v>0</v>
      </c>
    </row>
    <row r="58" spans="1:35" x14ac:dyDescent="0.2">
      <c r="A58" s="32" t="s">
        <v>513</v>
      </c>
      <c r="B58" s="32" t="s">
        <v>534</v>
      </c>
      <c r="C58" s="32" t="s">
        <v>19</v>
      </c>
      <c r="D58" s="32" t="s">
        <v>514</v>
      </c>
      <c r="E58" s="32"/>
      <c r="F58" s="33">
        <v>46296.644108796296</v>
      </c>
      <c r="G58" s="32" t="s">
        <v>28</v>
      </c>
      <c r="H58" s="32" t="s">
        <v>29</v>
      </c>
      <c r="I58" s="34">
        <v>55</v>
      </c>
      <c r="J58" s="32" t="s">
        <v>30</v>
      </c>
      <c r="K58" s="32" t="s">
        <v>31</v>
      </c>
      <c r="L58" s="34">
        <v>227</v>
      </c>
      <c r="M58" s="32" t="s">
        <v>534</v>
      </c>
      <c r="N58" s="33">
        <v>46296.608784722222</v>
      </c>
      <c r="O58" s="34">
        <v>0</v>
      </c>
      <c r="P58" s="32" t="s">
        <v>32</v>
      </c>
      <c r="Q58" s="34">
        <v>927</v>
      </c>
      <c r="R58" t="str">
        <f>IF(B58="","",_xlfn.XLOOKUP(B58,DB!$A$2:$A$205,DB!$C$2:$C$205,"")&amp;"")</f>
        <v/>
      </c>
      <c r="S58" t="str">
        <f>IF(B58="","",_xlfn.XLOOKUP(B58,DB!$A$2:$A$205,DB!$E$2:$E$205,""))</f>
        <v/>
      </c>
      <c r="T58" t="str">
        <f>IF(B58="","",_xlfn.XLOOKUP(B58,DB!$A$2:$A$205,DB!$F$2:$F$205,""))</f>
        <v/>
      </c>
      <c r="U58" t="str">
        <f>IF(B58="","",_xlfn.XLOOKUP(B58,DB!$A$2:$A$205,DB!$D$2:$D$205,""))</f>
        <v/>
      </c>
      <c r="V58" t="str">
        <f>IF(B58="","",IF(OR(COUNTIF(M58,"????N?????W")&gt;0,COUNTIF(M58,"????N?????E")&gt;0,COUNTIF(M58,"????S?????W")&gt;0,COUNTIF(M58,"????S?????E")&gt;0),_xlfn.XLOOKUP(B58,DB!$A$2:$A$205,DB!$B$2:$B$205,""),M58))</f>
        <v>XPTU</v>
      </c>
      <c r="AF58" s="2">
        <v>0.58333333333333337</v>
      </c>
      <c r="AG58" t="s">
        <v>745</v>
      </c>
      <c r="AH58" s="17">
        <v>240</v>
      </c>
      <c r="AI58" s="17" cm="1">
        <f t="array" ref="AI58">SUMPRODUCT(--(IFERROR(HOUR(Flights_2026_09_3033[entry_hour]),-1)=HOUR(AF58)),--(IFERROR(Flights_2026_09_3033[entry_sector],"")=AG58),--(IFERROR(Flights_2026_09_3033[nfl],-1)&gt;=AH58),--(IFERROR(Flights_2026_09_3033[nfl],-1)&lt;=IF(AH58=450,450,AH58+9)))</f>
        <v>0</v>
      </c>
    </row>
    <row r="59" spans="1:35" x14ac:dyDescent="0.2">
      <c r="A59" s="32" t="s">
        <v>178</v>
      </c>
      <c r="B59" s="32" t="s">
        <v>179</v>
      </c>
      <c r="C59" s="32" t="s">
        <v>19</v>
      </c>
      <c r="D59" s="32" t="s">
        <v>41</v>
      </c>
      <c r="E59" s="32" t="s">
        <v>1019</v>
      </c>
      <c r="F59" s="33">
        <v>46296.645497685182</v>
      </c>
      <c r="G59" s="32" t="s">
        <v>21</v>
      </c>
      <c r="H59" s="32" t="s">
        <v>1222</v>
      </c>
      <c r="I59" s="34">
        <v>390</v>
      </c>
      <c r="J59" s="32" t="s">
        <v>22</v>
      </c>
      <c r="K59" s="32" t="s">
        <v>23</v>
      </c>
      <c r="L59" s="34">
        <v>855</v>
      </c>
      <c r="M59" s="32" t="s">
        <v>1223</v>
      </c>
      <c r="N59" s="33">
        <v>46296.595763888894</v>
      </c>
      <c r="O59" s="34">
        <v>390</v>
      </c>
      <c r="P59" s="32" t="s">
        <v>26</v>
      </c>
      <c r="Q59" s="34">
        <v>390</v>
      </c>
      <c r="R59" t="str">
        <f>IF(B59="","",_xlfn.XLOOKUP(B59,DB!$A$2:$A$205,DB!$C$2:$C$205,"")&amp;"")</f>
        <v>Sector 5</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NUBIT</v>
      </c>
      <c r="AF59" s="2">
        <v>0.58333333333333337</v>
      </c>
      <c r="AG59" t="s">
        <v>745</v>
      </c>
      <c r="AH59" s="17">
        <v>250</v>
      </c>
      <c r="AI59" s="17" cm="1">
        <f t="array" ref="AI59">SUMPRODUCT(--(IFERROR(HOUR(Flights_2026_09_3033[entry_hour]),-1)=HOUR(AF59)),--(IFERROR(Flights_2026_09_3033[entry_sector],"")=AG59),--(IFERROR(Flights_2026_09_3033[nfl],-1)&gt;=AH59),--(IFERROR(Flights_2026_09_3033[nfl],-1)&lt;=IF(AH59=450,450,AH59+9)))</f>
        <v>0</v>
      </c>
    </row>
    <row r="60" spans="1:35" x14ac:dyDescent="0.2">
      <c r="A60" s="32" t="s">
        <v>212</v>
      </c>
      <c r="B60" s="32" t="s">
        <v>213</v>
      </c>
      <c r="C60" s="32" t="s">
        <v>19</v>
      </c>
      <c r="D60" s="32" t="s">
        <v>90</v>
      </c>
      <c r="E60" s="32" t="s">
        <v>230</v>
      </c>
      <c r="F60" s="33">
        <v>46296.648912037039</v>
      </c>
      <c r="G60" s="32" t="s">
        <v>28</v>
      </c>
      <c r="H60" s="32" t="s">
        <v>1224</v>
      </c>
      <c r="I60" s="34">
        <v>390</v>
      </c>
      <c r="J60" s="32" t="s">
        <v>22</v>
      </c>
      <c r="K60" s="32" t="s">
        <v>23</v>
      </c>
      <c r="L60" s="34">
        <v>494</v>
      </c>
      <c r="M60" s="32" t="s">
        <v>25</v>
      </c>
      <c r="N60" s="33">
        <v>46296.618634259255</v>
      </c>
      <c r="O60" s="34">
        <v>390</v>
      </c>
      <c r="P60" s="32" t="s">
        <v>26</v>
      </c>
      <c r="Q60" s="34">
        <v>390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KEHLI</v>
      </c>
      <c r="AF60" s="2">
        <v>0.58333333333333337</v>
      </c>
      <c r="AG60" t="s">
        <v>745</v>
      </c>
      <c r="AH60" s="17">
        <v>260</v>
      </c>
      <c r="AI60" s="17" cm="1">
        <f t="array" ref="AI60">SUMPRODUCT(--(IFERROR(HOUR(Flights_2026_09_3033[entry_hour]),-1)=HOUR(AF60)),--(IFERROR(Flights_2026_09_3033[entry_sector],"")=AG60),--(IFERROR(Flights_2026_09_3033[nfl],-1)&gt;=AH60),--(IFERROR(Flights_2026_09_3033[nfl],-1)&lt;=IF(AH60=450,450,AH60+9)))</f>
        <v>0</v>
      </c>
    </row>
    <row r="61" spans="1:35" x14ac:dyDescent="0.2">
      <c r="A61" s="32" t="s">
        <v>164</v>
      </c>
      <c r="B61" s="32" t="s">
        <v>89</v>
      </c>
      <c r="C61" s="32" t="s">
        <v>19</v>
      </c>
      <c r="D61" s="32" t="s">
        <v>20</v>
      </c>
      <c r="E61" s="32" t="s">
        <v>1225</v>
      </c>
      <c r="F61" s="33">
        <v>46296.651504629626</v>
      </c>
      <c r="G61" s="32" t="s">
        <v>28</v>
      </c>
      <c r="H61" s="32" t="s">
        <v>1226</v>
      </c>
      <c r="I61" s="34">
        <v>380</v>
      </c>
      <c r="J61" s="32" t="s">
        <v>22</v>
      </c>
      <c r="K61" s="32" t="s">
        <v>23</v>
      </c>
      <c r="L61" s="34">
        <v>264</v>
      </c>
      <c r="M61" s="32" t="s">
        <v>582</v>
      </c>
      <c r="N61" s="33">
        <v>46296.633113425924</v>
      </c>
      <c r="O61" s="34">
        <v>380</v>
      </c>
      <c r="P61" s="32" t="s">
        <v>26</v>
      </c>
      <c r="Q61" s="34">
        <v>360</v>
      </c>
      <c r="R61" t="str">
        <f>IF(B61="","",_xlfn.XLOOKUP(B61,DB!$A$2:$A$205,DB!$C$2:$C$205,"")&amp;"")</f>
        <v>Sector 7</v>
      </c>
      <c r="S61" t="str">
        <f>IF(B61="","",_xlfn.XLOOKUP(B61,DB!$A$2:$A$205,DB!$E$2:$E$205,""))</f>
        <v>Sector 7</v>
      </c>
      <c r="T61" t="str">
        <f>IF(B61="","",_xlfn.XLOOKUP(B61,DB!$A$2:$A$205,DB!$F$2:$F$205,""))</f>
        <v>PAULE/SIGMA</v>
      </c>
      <c r="U61" t="str">
        <f>IF(B61="","",_xlfn.XLOOKUP(B61,DB!$A$2:$A$205,DB!$D$2:$D$205,""))</f>
        <v>MHCC</v>
      </c>
      <c r="V61" t="str">
        <f>IF(B61="","",IF(OR(COUNTIF(M61,"????N?????W")&gt;0,COUNTIF(M61,"????N?????E")&gt;0,COUNTIF(M61,"????S?????W")&gt;0,COUNTIF(M61,"????S?????E")&gt;0),_xlfn.XLOOKUP(B61,DB!$A$2:$A$205,DB!$B$2:$B$205,""),M61))</f>
        <v>SIGMA</v>
      </c>
      <c r="AF61" s="2">
        <v>0.58333333333333337</v>
      </c>
      <c r="AG61" t="s">
        <v>745</v>
      </c>
      <c r="AH61" s="17">
        <v>270</v>
      </c>
      <c r="AI61" s="17" cm="1">
        <f t="array" ref="AI61">SUMPRODUCT(--(IFERROR(HOUR(Flights_2026_09_3033[entry_hour]),-1)=HOUR(AF61)),--(IFERROR(Flights_2026_09_3033[entry_sector],"")=AG61),--(IFERROR(Flights_2026_09_3033[nfl],-1)&gt;=AH61),--(IFERROR(Flights_2026_09_3033[nfl],-1)&lt;=IF(AH61=450,450,AH61+9)))</f>
        <v>0</v>
      </c>
    </row>
    <row r="62" spans="1:35" x14ac:dyDescent="0.2">
      <c r="A62" s="32" t="s">
        <v>170</v>
      </c>
      <c r="B62" s="32" t="s">
        <v>171</v>
      </c>
      <c r="C62" s="32" t="s">
        <v>19</v>
      </c>
      <c r="D62" s="32" t="s">
        <v>50</v>
      </c>
      <c r="E62" s="32" t="s">
        <v>1227</v>
      </c>
      <c r="F62" s="33">
        <v>46296.653645833328</v>
      </c>
      <c r="G62" s="32" t="s">
        <v>28</v>
      </c>
      <c r="H62" s="32" t="s">
        <v>1228</v>
      </c>
      <c r="I62" s="34">
        <v>320</v>
      </c>
      <c r="J62" s="32" t="s">
        <v>22</v>
      </c>
      <c r="K62" s="32" t="s">
        <v>23</v>
      </c>
      <c r="L62" s="34">
        <v>261</v>
      </c>
      <c r="M62" s="32" t="s">
        <v>1104</v>
      </c>
      <c r="N62" s="33">
        <v>46296.63517361111</v>
      </c>
      <c r="O62" s="34">
        <v>280</v>
      </c>
      <c r="P62" s="32" t="s">
        <v>26</v>
      </c>
      <c r="Q62" s="34">
        <v>220</v>
      </c>
      <c r="R62" t="str">
        <f>IF(B62="","",_xlfn.XLOOKUP(B62,DB!$A$2:$A$205,DB!$C$2:$C$205,"")&amp;"")</f>
        <v>Sector 3</v>
      </c>
      <c r="S62" t="str">
        <f>IF(B62="","",_xlfn.XLOOKUP(B62,DB!$A$2:$A$205,DB!$E$2:$E$205,""))</f>
        <v>Sector 3</v>
      </c>
      <c r="T62" t="str">
        <f>IF(B62="","",_xlfn.XLOOKUP(B62,DB!$A$2:$A$205,DB!$F$2:$F$205,""))</f>
        <v>NOSAT</v>
      </c>
      <c r="U62" t="str">
        <f>IF(B62="","",_xlfn.XLOOKUP(B62,DB!$A$2:$A$205,DB!$D$2:$D$205,""))</f>
        <v>KZHU</v>
      </c>
      <c r="V62" t="str">
        <f>IF(B62="","",IF(OR(COUNTIF(M62,"????N?????W")&gt;0,COUNTIF(M62,"????N?????E")&gt;0,COUNTIF(M62,"????S?????W")&gt;0,COUNTIF(M62,"????S?????E")&gt;0),_xlfn.XLOOKUP(B62,DB!$A$2:$A$205,DB!$B$2:$B$205,""),M62))</f>
        <v>PISAD</v>
      </c>
      <c r="AF62" s="2">
        <v>0.58333333333333337</v>
      </c>
      <c r="AG62" t="s">
        <v>745</v>
      </c>
      <c r="AH62" s="17">
        <v>280</v>
      </c>
      <c r="AI62" s="17" cm="1">
        <f t="array" ref="AI62">SUMPRODUCT(--(IFERROR(HOUR(Flights_2026_09_3033[entry_hour]),-1)=HOUR(AF62)),--(IFERROR(Flights_2026_09_3033[entry_sector],"")=AG62),--(IFERROR(Flights_2026_09_3033[nfl],-1)&gt;=AH62),--(IFERROR(Flights_2026_09_3033[nfl],-1)&lt;=IF(AH62=450,450,AH62+9)))</f>
        <v>0</v>
      </c>
    </row>
    <row r="63" spans="1:35" x14ac:dyDescent="0.2">
      <c r="A63" s="32" t="s">
        <v>162</v>
      </c>
      <c r="B63" s="32" t="s">
        <v>163</v>
      </c>
      <c r="C63" s="32" t="s">
        <v>19</v>
      </c>
      <c r="D63" s="32" t="s">
        <v>41</v>
      </c>
      <c r="E63" s="32" t="s">
        <v>403</v>
      </c>
      <c r="F63" s="33">
        <v>46296.656828703708</v>
      </c>
      <c r="G63" s="32" t="s">
        <v>28</v>
      </c>
      <c r="H63" s="32" t="s">
        <v>1229</v>
      </c>
      <c r="I63" s="34">
        <v>380</v>
      </c>
      <c r="J63" s="32" t="s">
        <v>22</v>
      </c>
      <c r="K63" s="32" t="s">
        <v>23</v>
      </c>
      <c r="L63" s="34">
        <v>178</v>
      </c>
      <c r="M63" s="32" t="s">
        <v>37</v>
      </c>
      <c r="N63" s="33">
        <v>46296.64163194444</v>
      </c>
      <c r="O63" s="34">
        <v>334</v>
      </c>
      <c r="P63" s="32" t="s">
        <v>26</v>
      </c>
      <c r="Q63" s="34">
        <v>220</v>
      </c>
      <c r="R63" t="str">
        <f>IF(B63="","",_xlfn.XLOOKUP(B63,DB!$A$2:$A$205,DB!$C$2:$C$205,"")&amp;"")</f>
        <v>Sector 3</v>
      </c>
      <c r="S63" t="str">
        <f>IF(B63="","",_xlfn.XLOOKUP(B63,DB!$A$2:$A$205,DB!$E$2:$E$205,""))</f>
        <v>Sector 3</v>
      </c>
      <c r="T63" t="str">
        <f>IF(B63="","",_xlfn.XLOOKUP(B63,DB!$A$2:$A$205,DB!$F$2:$F$205,""))</f>
        <v>NOSAT</v>
      </c>
      <c r="U63" t="str">
        <f>IF(B63="","",_xlfn.XLOOKUP(B63,DB!$A$2:$A$205,DB!$D$2:$D$205,""))</f>
        <v>MUFH</v>
      </c>
      <c r="V63" t="str">
        <f>IF(B63="","",IF(OR(COUNTIF(M63,"????N?????W")&gt;0,COUNTIF(M63,"????N?????E")&gt;0,COUNTIF(M63,"????S?????W")&gt;0,COUNTIF(M63,"????S?????E")&gt;0),_xlfn.XLOOKUP(B63,DB!$A$2:$A$205,DB!$B$2:$B$205,""),M63))</f>
        <v>NOSAT</v>
      </c>
      <c r="AF63" s="2">
        <v>0.58333333333333337</v>
      </c>
      <c r="AG63" t="s">
        <v>745</v>
      </c>
      <c r="AH63" s="17">
        <v>290</v>
      </c>
      <c r="AI63" s="17" cm="1">
        <f t="array" ref="AI63">SUMPRODUCT(--(IFERROR(HOUR(Flights_2026_09_3033[entry_hour]),-1)=HOUR(AF63)),--(IFERROR(Flights_2026_09_3033[entry_sector],"")=AG63),--(IFERROR(Flights_2026_09_3033[nfl],-1)&gt;=AH63),--(IFERROR(Flights_2026_09_3033[nfl],-1)&lt;=IF(AH63=450,450,AH63+9)))</f>
        <v>0</v>
      </c>
    </row>
    <row r="64" spans="1:35" x14ac:dyDescent="0.2">
      <c r="A64" s="32" t="s">
        <v>165</v>
      </c>
      <c r="B64" s="32" t="s">
        <v>65</v>
      </c>
      <c r="C64" s="32" t="s">
        <v>19</v>
      </c>
      <c r="D64" s="32" t="s">
        <v>20</v>
      </c>
      <c r="E64" s="32" t="s">
        <v>499</v>
      </c>
      <c r="F64" s="33">
        <v>46296.661168981482</v>
      </c>
      <c r="G64" s="32" t="s">
        <v>21</v>
      </c>
      <c r="H64" s="32" t="s">
        <v>1230</v>
      </c>
      <c r="I64" s="34">
        <v>350</v>
      </c>
      <c r="J64" s="32" t="s">
        <v>22</v>
      </c>
      <c r="K64" s="32" t="s">
        <v>23</v>
      </c>
      <c r="L64" s="34">
        <v>902</v>
      </c>
      <c r="M64" s="32" t="s">
        <v>78</v>
      </c>
      <c r="N64" s="33">
        <v>46296.608206018514</v>
      </c>
      <c r="O64" s="34">
        <v>370</v>
      </c>
      <c r="P64" s="32" t="s">
        <v>26</v>
      </c>
      <c r="Q64" s="34">
        <v>350</v>
      </c>
      <c r="R64" t="str">
        <f>IF(B64="","",_xlfn.XLOOKUP(B64,DB!$A$2:$A$205,DB!$C$2:$C$205,"")&amp;"")</f>
        <v>Sector 6</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GOTAS</v>
      </c>
      <c r="AF64" s="2">
        <v>0.58333333333333337</v>
      </c>
      <c r="AG64" t="s">
        <v>745</v>
      </c>
      <c r="AH64" s="17">
        <v>300</v>
      </c>
      <c r="AI64" s="17" cm="1">
        <f t="array" ref="AI64">SUMPRODUCT(--(IFERROR(HOUR(Flights_2026_09_3033[entry_hour]),-1)=HOUR(AF64)),--(IFERROR(Flights_2026_09_3033[entry_sector],"")=AG64),--(IFERROR(Flights_2026_09_3033[nfl],-1)&gt;=AH64),--(IFERROR(Flights_2026_09_3033[nfl],-1)&lt;=IF(AH64=450,450,AH64+9)))</f>
        <v>0</v>
      </c>
    </row>
    <row r="65" spans="1:35" x14ac:dyDescent="0.2">
      <c r="A65" s="32" t="s">
        <v>176</v>
      </c>
      <c r="B65" s="32" t="s">
        <v>177</v>
      </c>
      <c r="C65" s="32" t="s">
        <v>19</v>
      </c>
      <c r="D65" s="32" t="s">
        <v>120</v>
      </c>
      <c r="E65" s="32" t="s">
        <v>1231</v>
      </c>
      <c r="F65" s="33">
        <v>46296.662974537037</v>
      </c>
      <c r="G65" s="32" t="s">
        <v>21</v>
      </c>
      <c r="H65" s="32" t="s">
        <v>1232</v>
      </c>
      <c r="I65" s="34">
        <v>330</v>
      </c>
      <c r="J65" s="32" t="s">
        <v>22</v>
      </c>
      <c r="K65" s="32" t="s">
        <v>23</v>
      </c>
      <c r="L65" s="34">
        <v>470</v>
      </c>
      <c r="M65" s="32" t="s">
        <v>218</v>
      </c>
      <c r="N65" s="33">
        <v>46296.633229166662</v>
      </c>
      <c r="O65" s="34">
        <v>330</v>
      </c>
      <c r="P65" s="32" t="s">
        <v>26</v>
      </c>
      <c r="Q65" s="34">
        <v>330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IRDOV</v>
      </c>
      <c r="AF65" s="2">
        <v>0.58333333333333337</v>
      </c>
      <c r="AG65" t="s">
        <v>745</v>
      </c>
      <c r="AH65" s="17">
        <v>310</v>
      </c>
      <c r="AI65" s="17" cm="1">
        <f t="array" ref="AI65">SUMPRODUCT(--(IFERROR(HOUR(Flights_2026_09_3033[entry_hour]),-1)=HOUR(AF65)),--(IFERROR(Flights_2026_09_3033[entry_sector],"")=AG65),--(IFERROR(Flights_2026_09_3033[nfl],-1)&gt;=AH65),--(IFERROR(Flights_2026_09_3033[nfl],-1)&lt;=IF(AH65=450,450,AH65+9)))</f>
        <v>1</v>
      </c>
    </row>
    <row r="66" spans="1:35" x14ac:dyDescent="0.2">
      <c r="A66" s="32" t="s">
        <v>452</v>
      </c>
      <c r="B66" s="32" t="s">
        <v>62</v>
      </c>
      <c r="C66" s="32" t="s">
        <v>19</v>
      </c>
      <c r="D66" s="32" t="s">
        <v>47</v>
      </c>
      <c r="E66" s="32" t="s">
        <v>1233</v>
      </c>
      <c r="F66" s="33">
        <v>46296.668090277773</v>
      </c>
      <c r="G66" s="32" t="s">
        <v>21</v>
      </c>
      <c r="H66" s="32" t="s">
        <v>1234</v>
      </c>
      <c r="I66" s="34">
        <v>340</v>
      </c>
      <c r="J66" s="32" t="s">
        <v>22</v>
      </c>
      <c r="K66" s="32" t="s">
        <v>23</v>
      </c>
      <c r="L66" s="34">
        <v>200</v>
      </c>
      <c r="M66" s="32" t="s">
        <v>37</v>
      </c>
      <c r="N66" s="33">
        <v>46296.65425925926</v>
      </c>
      <c r="O66" s="34">
        <v>299</v>
      </c>
      <c r="P66" s="32" t="s">
        <v>26</v>
      </c>
      <c r="Q66" s="34">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NOSAT</v>
      </c>
      <c r="AF66" s="2">
        <v>0.58333333333333337</v>
      </c>
      <c r="AG66" t="s">
        <v>745</v>
      </c>
      <c r="AH66" s="17">
        <v>320</v>
      </c>
      <c r="AI66" s="17" cm="1">
        <f t="array" ref="AI66">SUMPRODUCT(--(IFERROR(HOUR(Flights_2026_09_3033[entry_hour]),-1)=HOUR(AF66)),--(IFERROR(Flights_2026_09_3033[entry_sector],"")=AG66),--(IFERROR(Flights_2026_09_3033[nfl],-1)&gt;=AH66),--(IFERROR(Flights_2026_09_3033[nfl],-1)&lt;=IF(AH66=450,450,AH66+9)))</f>
        <v>0</v>
      </c>
    </row>
    <row r="67" spans="1:35" x14ac:dyDescent="0.2">
      <c r="A67" s="32" t="s">
        <v>174</v>
      </c>
      <c r="B67" s="32" t="s">
        <v>175</v>
      </c>
      <c r="C67" s="32" t="s">
        <v>19</v>
      </c>
      <c r="D67" s="32" t="s">
        <v>50</v>
      </c>
      <c r="E67" s="32" t="s">
        <v>172</v>
      </c>
      <c r="F67" s="33">
        <v>46296.669768518521</v>
      </c>
      <c r="G67" s="32" t="s">
        <v>21</v>
      </c>
      <c r="H67" s="32" t="s">
        <v>1235</v>
      </c>
      <c r="I67" s="34">
        <v>340</v>
      </c>
      <c r="J67" s="32" t="s">
        <v>22</v>
      </c>
      <c r="K67" s="32" t="s">
        <v>23</v>
      </c>
      <c r="L67" s="34">
        <v>190</v>
      </c>
      <c r="M67" s="32" t="s">
        <v>37</v>
      </c>
      <c r="N67" s="33">
        <v>46296.656458333338</v>
      </c>
      <c r="O67" s="34">
        <v>304</v>
      </c>
      <c r="P67" s="32" t="s">
        <v>26</v>
      </c>
      <c r="Q67" s="34">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NOSAT</v>
      </c>
      <c r="AF67" s="2">
        <v>0.58333333333333337</v>
      </c>
      <c r="AG67" t="s">
        <v>745</v>
      </c>
      <c r="AH67" s="17">
        <v>330</v>
      </c>
      <c r="AI67" s="17" cm="1">
        <f t="array" ref="AI67">SUMPRODUCT(--(IFERROR(HOUR(Flights_2026_09_3033[entry_hour]),-1)=HOUR(AF67)),--(IFERROR(Flights_2026_09_3033[entry_sector],"")=AG67),--(IFERROR(Flights_2026_09_3033[nfl],-1)&gt;=AH67),--(IFERROR(Flights_2026_09_3033[nfl],-1)&lt;=IF(AH67=450,450,AH67+9)))</f>
        <v>0</v>
      </c>
    </row>
    <row r="68" spans="1:35" x14ac:dyDescent="0.2">
      <c r="A68" s="32" t="s">
        <v>594</v>
      </c>
      <c r="B68" s="32" t="s">
        <v>81</v>
      </c>
      <c r="C68" s="32" t="s">
        <v>19</v>
      </c>
      <c r="D68" s="32" t="s">
        <v>359</v>
      </c>
      <c r="E68" s="32"/>
      <c r="F68" s="33">
        <v>46296.67386574074</v>
      </c>
      <c r="G68" s="32" t="s">
        <v>28</v>
      </c>
      <c r="H68" s="32" t="s">
        <v>1236</v>
      </c>
      <c r="I68" s="34">
        <v>390</v>
      </c>
      <c r="J68" s="32" t="s">
        <v>22</v>
      </c>
      <c r="K68" s="32" t="s">
        <v>31</v>
      </c>
      <c r="L68" s="34">
        <v>787</v>
      </c>
      <c r="M68" s="32" t="s">
        <v>84</v>
      </c>
      <c r="N68" s="33">
        <v>46296.62771990741</v>
      </c>
      <c r="O68" s="34">
        <v>390</v>
      </c>
      <c r="P68" s="32" t="s">
        <v>26</v>
      </c>
      <c r="Q68" s="34">
        <v>390</v>
      </c>
      <c r="R68" t="str">
        <f>IF(B68="","",_xlfn.XLOOKUP(B68,DB!$A$2:$A$205,DB!$C$2:$C$205,"")&amp;"")</f>
        <v>Sector 5</v>
      </c>
      <c r="S68" t="str">
        <f>IF(B68="","",_xlfn.XLOOKUP(B68,DB!$A$2:$A$205,DB!$E$2:$E$205,""))</f>
        <v>Sector 4</v>
      </c>
      <c r="T68" t="str">
        <f>IF(B68="","",_xlfn.XLOOKUP(B68,DB!$A$2:$A$205,DB!$F$2:$F$205,""))</f>
        <v>VOMAR/XUDUN</v>
      </c>
      <c r="U68" t="str">
        <f>IF(B68="","",_xlfn.XLOOKUP(B68,DB!$A$2:$A$205,DB!$D$2:$D$205,""))</f>
        <v>MMTY</v>
      </c>
      <c r="V68" t="str">
        <f>IF(B68="","",IF(OR(COUNTIF(M68,"????N?????W")&gt;0,COUNTIF(M68,"????N?????E")&gt;0,COUNTIF(M68,"????S?????W")&gt;0,COUNTIF(M68,"????S?????E")&gt;0),_xlfn.XLOOKUP(B68,DB!$A$2:$A$205,DB!$B$2:$B$205,""),M68))</f>
        <v>MATOL</v>
      </c>
      <c r="AF68" s="2">
        <v>0.58333333333333337</v>
      </c>
      <c r="AG68" t="s">
        <v>745</v>
      </c>
      <c r="AH68" s="17">
        <v>340</v>
      </c>
      <c r="AI68" s="17" cm="1">
        <f t="array" ref="AI68">SUMPRODUCT(--(IFERROR(HOUR(Flights_2026_09_3033[entry_hour]),-1)=HOUR(AF68)),--(IFERROR(Flights_2026_09_3033[entry_sector],"")=AG68),--(IFERROR(Flights_2026_09_3033[nfl],-1)&gt;=AH68),--(IFERROR(Flights_2026_09_3033[nfl],-1)&lt;=IF(AH68=450,450,AH68+9)))</f>
        <v>0</v>
      </c>
    </row>
    <row r="69" spans="1:35" x14ac:dyDescent="0.2">
      <c r="A69" s="32" t="s">
        <v>187</v>
      </c>
      <c r="B69" s="32" t="s">
        <v>188</v>
      </c>
      <c r="C69" s="32" t="s">
        <v>19</v>
      </c>
      <c r="D69" s="32" t="s">
        <v>107</v>
      </c>
      <c r="E69" s="32" t="s">
        <v>189</v>
      </c>
      <c r="F69" s="33">
        <v>46296.676076388889</v>
      </c>
      <c r="G69" s="32" t="s">
        <v>21</v>
      </c>
      <c r="H69" s="32" t="s">
        <v>1237</v>
      </c>
      <c r="I69" s="34">
        <v>380</v>
      </c>
      <c r="J69" s="32" t="s">
        <v>22</v>
      </c>
      <c r="K69" s="32" t="s">
        <v>23</v>
      </c>
      <c r="L69" s="34">
        <v>254</v>
      </c>
      <c r="M69" s="32" t="s">
        <v>1238</v>
      </c>
      <c r="N69" s="33">
        <v>46296.659826388888</v>
      </c>
      <c r="O69" s="34">
        <v>332</v>
      </c>
      <c r="P69" s="32" t="s">
        <v>26</v>
      </c>
      <c r="Q69" s="34">
        <v>210</v>
      </c>
      <c r="R69" t="str">
        <f>IF(B69="","",_xlfn.XLOOKUP(B69,DB!$A$2:$A$205,DB!$C$2:$C$205,"")&amp;"")</f>
        <v>Sector 7</v>
      </c>
      <c r="S69" t="str">
        <f>IF(B69="","",_xlfn.XLOOKUP(B69,DB!$A$2:$A$205,DB!$E$2:$E$205,""))</f>
        <v>Sector 7</v>
      </c>
      <c r="T69" t="str">
        <f>IF(B69="","",_xlfn.XLOOKUP(B69,DB!$A$2:$A$205,DB!$F$2:$F$205,""))</f>
        <v>PAULE/SIGMA</v>
      </c>
      <c r="U69" t="str">
        <f>IF(B69="","",_xlfn.XLOOKUP(B69,DB!$A$2:$A$205,DB!$D$2:$D$205,""))</f>
        <v>MHCC</v>
      </c>
      <c r="V69" t="str">
        <f>IF(B69="","",IF(OR(COUNTIF(M69,"????N?????W")&gt;0,COUNTIF(M69,"????N?????E")&gt;0,COUNTIF(M69,"????S?????W")&gt;0,COUNTIF(M69,"????S?????E")&gt;0),_xlfn.XLOOKUP(B69,DB!$A$2:$A$205,DB!$B$2:$B$205,""),M69))</f>
        <v>SIGMA</v>
      </c>
      <c r="AF69" s="2">
        <v>0.58333333333333337</v>
      </c>
      <c r="AG69" t="s">
        <v>745</v>
      </c>
      <c r="AH69" s="17">
        <v>350</v>
      </c>
      <c r="AI69" s="17" cm="1">
        <f t="array" ref="AI69">SUMPRODUCT(--(IFERROR(HOUR(Flights_2026_09_3033[entry_hour]),-1)=HOUR(AF69)),--(IFERROR(Flights_2026_09_3033[entry_sector],"")=AG69),--(IFERROR(Flights_2026_09_3033[nfl],-1)&gt;=AH69),--(IFERROR(Flights_2026_09_3033[nfl],-1)&lt;=IF(AH69=450,450,AH69+9)))</f>
        <v>0</v>
      </c>
    </row>
    <row r="70" spans="1:35" x14ac:dyDescent="0.2">
      <c r="A70" s="32" t="s">
        <v>184</v>
      </c>
      <c r="B70" s="32" t="s">
        <v>141</v>
      </c>
      <c r="C70" s="32" t="s">
        <v>19</v>
      </c>
      <c r="D70" s="32" t="s">
        <v>76</v>
      </c>
      <c r="E70" s="32" t="s">
        <v>619</v>
      </c>
      <c r="F70" s="33">
        <v>46296.678217592591</v>
      </c>
      <c r="G70" s="32" t="s">
        <v>21</v>
      </c>
      <c r="H70" s="32" t="s">
        <v>1239</v>
      </c>
      <c r="I70" s="34">
        <v>340</v>
      </c>
      <c r="J70" s="32" t="s">
        <v>22</v>
      </c>
      <c r="K70" s="32" t="s">
        <v>23</v>
      </c>
      <c r="L70" s="34">
        <v>422</v>
      </c>
      <c r="M70" s="32" t="s">
        <v>1240</v>
      </c>
      <c r="N70" s="33">
        <v>46296.650925925926</v>
      </c>
      <c r="O70" s="34">
        <v>340</v>
      </c>
      <c r="P70" s="32" t="s">
        <v>26</v>
      </c>
      <c r="Q70" s="34">
        <v>340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PISAD</v>
      </c>
      <c r="AF70" s="2">
        <v>0.58333333333333337</v>
      </c>
      <c r="AG70" t="s">
        <v>745</v>
      </c>
      <c r="AH70" s="17">
        <v>360</v>
      </c>
      <c r="AI70" s="17" cm="1">
        <f t="array" ref="AI70">SUMPRODUCT(--(IFERROR(HOUR(Flights_2026_09_3033[entry_hour]),-1)=HOUR(AF70)),--(IFERROR(Flights_2026_09_3033[entry_sector],"")=AG70),--(IFERROR(Flights_2026_09_3033[nfl],-1)&gt;=AH70),--(IFERROR(Flights_2026_09_3033[nfl],-1)&lt;=IF(AH70=450,450,AH70+9)))</f>
        <v>0</v>
      </c>
    </row>
    <row r="71" spans="1:35" x14ac:dyDescent="0.2">
      <c r="A71" s="32" t="s">
        <v>1241</v>
      </c>
      <c r="B71" s="32" t="s">
        <v>168</v>
      </c>
      <c r="C71" s="32" t="s">
        <v>19</v>
      </c>
      <c r="D71" s="32" t="s">
        <v>532</v>
      </c>
      <c r="E71" s="32" t="s">
        <v>845</v>
      </c>
      <c r="F71" s="33">
        <v>46296.681458333333</v>
      </c>
      <c r="G71" s="32" t="s">
        <v>21</v>
      </c>
      <c r="H71" s="32" t="s">
        <v>1242</v>
      </c>
      <c r="I71" s="34">
        <v>410</v>
      </c>
      <c r="J71" s="32" t="s">
        <v>22</v>
      </c>
      <c r="K71" s="32" t="s">
        <v>55</v>
      </c>
      <c r="L71" s="34">
        <v>787</v>
      </c>
      <c r="M71" s="32" t="s">
        <v>84</v>
      </c>
      <c r="N71" s="33">
        <v>46296.632997685185</v>
      </c>
      <c r="O71" s="34">
        <v>410</v>
      </c>
      <c r="P71" s="32" t="s">
        <v>26</v>
      </c>
      <c r="Q71" s="34">
        <v>410</v>
      </c>
      <c r="R71" t="str">
        <f>IF(B71="","",_xlfn.XLOOKUP(B71,DB!$A$2:$A$205,DB!$C$2:$C$205,"")&amp;"")</f>
        <v>Sector 5</v>
      </c>
      <c r="S71" t="str">
        <f>IF(B71="","",_xlfn.XLOOKUP(B71,DB!$A$2:$A$205,DB!$E$2:$E$205,""))</f>
        <v>Sector 4</v>
      </c>
      <c r="T71" t="str">
        <f>IF(B71="","",_xlfn.XLOOKUP(B71,DB!$A$2:$A$205,DB!$F$2:$F$205,""))</f>
        <v>VOMAR/XUDUN</v>
      </c>
      <c r="U71" t="str">
        <f>IF(B71="","",_xlfn.XLOOKUP(B71,DB!$A$2:$A$205,DB!$D$2:$D$205,""))</f>
        <v>MMTY</v>
      </c>
      <c r="V71" t="str">
        <f>IF(B71="","",IF(OR(COUNTIF(M71,"????N?????W")&gt;0,COUNTIF(M71,"????N?????E")&gt;0,COUNTIF(M71,"????S?????W")&gt;0,COUNTIF(M71,"????S?????E")&gt;0),_xlfn.XLOOKUP(B71,DB!$A$2:$A$205,DB!$B$2:$B$205,""),M71))</f>
        <v>MATOL</v>
      </c>
      <c r="AF71" s="2">
        <v>0.58333333333333337</v>
      </c>
      <c r="AG71" t="s">
        <v>745</v>
      </c>
      <c r="AH71" s="17">
        <v>370</v>
      </c>
      <c r="AI71" s="17" cm="1">
        <f t="array" ref="AI71">SUMPRODUCT(--(IFERROR(HOUR(Flights_2026_09_3033[entry_hour]),-1)=HOUR(AF71)),--(IFERROR(Flights_2026_09_3033[entry_sector],"")=AG71),--(IFERROR(Flights_2026_09_3033[nfl],-1)&gt;=AH71),--(IFERROR(Flights_2026_09_3033[nfl],-1)&lt;=IF(AH71=450,450,AH71+9)))</f>
        <v>0</v>
      </c>
    </row>
    <row r="72" spans="1:35" x14ac:dyDescent="0.2">
      <c r="A72" s="32" t="s">
        <v>198</v>
      </c>
      <c r="B72" s="32" t="s">
        <v>199</v>
      </c>
      <c r="C72" s="32" t="s">
        <v>19</v>
      </c>
      <c r="D72" s="32" t="s">
        <v>53</v>
      </c>
      <c r="E72" s="32" t="s">
        <v>1243</v>
      </c>
      <c r="F72" s="33">
        <v>46296.682951388888</v>
      </c>
      <c r="G72" s="32" t="s">
        <v>21</v>
      </c>
      <c r="H72" s="32" t="s">
        <v>1244</v>
      </c>
      <c r="I72" s="34">
        <v>320</v>
      </c>
      <c r="J72" s="32" t="s">
        <v>22</v>
      </c>
      <c r="K72" s="32" t="s">
        <v>23</v>
      </c>
      <c r="L72" s="34">
        <v>249</v>
      </c>
      <c r="M72" s="32" t="s">
        <v>843</v>
      </c>
      <c r="N72" s="33">
        <v>46296.664409722223</v>
      </c>
      <c r="O72" s="34">
        <v>277</v>
      </c>
      <c r="P72" s="32" t="s">
        <v>26</v>
      </c>
      <c r="Q72" s="34">
        <v>360</v>
      </c>
      <c r="R72" t="str">
        <f>IF(B72="","",_xlfn.XLOOKUP(B72,DB!$A$2:$A$205,DB!$C$2:$C$205,"")&amp;"")</f>
        <v>Sector 7</v>
      </c>
      <c r="S72" t="str">
        <f>IF(B72="","",_xlfn.XLOOKUP(B72,DB!$A$2:$A$205,DB!$E$2:$E$205,""))</f>
        <v>Sector 7</v>
      </c>
      <c r="T72" t="str">
        <f>IF(B72="","",_xlfn.XLOOKUP(B72,DB!$A$2:$A$205,DB!$F$2:$F$205,""))</f>
        <v>PAULE/SIGMA</v>
      </c>
      <c r="U72" t="str">
        <f>IF(B72="","",_xlfn.XLOOKUP(B72,DB!$A$2:$A$205,DB!$D$2:$D$205,""))</f>
        <v>MHCC</v>
      </c>
      <c r="V72" t="str">
        <f>IF(B72="","",IF(OR(COUNTIF(M72,"????N?????W")&gt;0,COUNTIF(M72,"????N?????E")&gt;0,COUNTIF(M72,"????S?????W")&gt;0,COUNTIF(M72,"????S?????E")&gt;0),_xlfn.XLOOKUP(B72,DB!$A$2:$A$205,DB!$B$2:$B$205,""),M72))</f>
        <v>SIGMA</v>
      </c>
      <c r="AF72" s="2">
        <v>0.58333333333333337</v>
      </c>
      <c r="AG72" t="s">
        <v>745</v>
      </c>
      <c r="AH72" s="17">
        <v>380</v>
      </c>
      <c r="AI72" s="17" cm="1">
        <f t="array" ref="AI72">SUMPRODUCT(--(IFERROR(HOUR(Flights_2026_09_3033[entry_hour]),-1)=HOUR(AF72)),--(IFERROR(Flights_2026_09_3033[entry_sector],"")=AG72),--(IFERROR(Flights_2026_09_3033[nfl],-1)&gt;=AH72),--(IFERROR(Flights_2026_09_3033[nfl],-1)&lt;=IF(AH72=450,450,AH72+9)))</f>
        <v>0</v>
      </c>
    </row>
    <row r="73" spans="1:35" x14ac:dyDescent="0.2">
      <c r="A73" s="32" t="s">
        <v>194</v>
      </c>
      <c r="B73" s="32" t="s">
        <v>65</v>
      </c>
      <c r="C73" s="32" t="s">
        <v>19</v>
      </c>
      <c r="D73" s="32" t="s">
        <v>76</v>
      </c>
      <c r="E73" s="32" t="s">
        <v>161</v>
      </c>
      <c r="F73" s="33">
        <v>46296.684386574074</v>
      </c>
      <c r="G73" s="32" t="s">
        <v>28</v>
      </c>
      <c r="H73" s="32" t="s">
        <v>1245</v>
      </c>
      <c r="I73" s="34">
        <v>350</v>
      </c>
      <c r="J73" s="32" t="s">
        <v>22</v>
      </c>
      <c r="K73" s="32" t="s">
        <v>23</v>
      </c>
      <c r="L73" s="34">
        <v>860</v>
      </c>
      <c r="M73" s="32" t="s">
        <v>588</v>
      </c>
      <c r="N73" s="33">
        <v>46296.636030092588</v>
      </c>
      <c r="O73" s="34">
        <v>350</v>
      </c>
      <c r="P73" s="32" t="s">
        <v>26</v>
      </c>
      <c r="Q73" s="34">
        <v>350</v>
      </c>
      <c r="R73" t="str">
        <f>IF(B73="","",_xlfn.XLOOKUP(B73,DB!$A$2:$A$205,DB!$C$2:$C$205,"")&amp;"")</f>
        <v>Sector 6</v>
      </c>
      <c r="S73" t="str">
        <f>IF(B73="","",_xlfn.XLOOKUP(B73,DB!$A$2:$A$205,DB!$E$2:$E$205,""))</f>
        <v>Sector 4</v>
      </c>
      <c r="T73" t="str">
        <f>IF(B73="","",_xlfn.XLOOKUP(B73,DB!$A$2:$A$205,DB!$F$2:$F$205,""))</f>
        <v>VOMAR/XUDUN</v>
      </c>
      <c r="U73" t="str">
        <f>IF(B73="","",_xlfn.XLOOKUP(B73,DB!$A$2:$A$205,DB!$D$2:$D$205,""))</f>
        <v>MMEX</v>
      </c>
      <c r="V73" t="str">
        <f>IF(B73="","",IF(OR(COUNTIF(M73,"????N?????W")&gt;0,COUNTIF(M73,"????N?????E")&gt;0,COUNTIF(M73,"????S?????W")&gt;0,COUNTIF(M73,"????S?????E")&gt;0),_xlfn.XLOOKUP(B73,DB!$A$2:$A$205,DB!$B$2:$B$205,""),M73))</f>
        <v>GOTAS</v>
      </c>
      <c r="AF73" s="2">
        <v>0.58333333333333337</v>
      </c>
      <c r="AG73" t="s">
        <v>745</v>
      </c>
      <c r="AH73" s="17">
        <v>390</v>
      </c>
      <c r="AI73" s="17" cm="1">
        <f t="array" ref="AI73">SUMPRODUCT(--(IFERROR(HOUR(Flights_2026_09_3033[entry_hour]),-1)=HOUR(AF73)),--(IFERROR(Flights_2026_09_3033[entry_sector],"")=AG73),--(IFERROR(Flights_2026_09_3033[nfl],-1)&gt;=AH73),--(IFERROR(Flights_2026_09_3033[nfl],-1)&lt;=IF(AH73=450,450,AH73+9)))</f>
        <v>2</v>
      </c>
    </row>
    <row r="74" spans="1:35" x14ac:dyDescent="0.2">
      <c r="A74" s="32" t="s">
        <v>202</v>
      </c>
      <c r="B74" s="32" t="s">
        <v>203</v>
      </c>
      <c r="C74" s="32" t="s">
        <v>19</v>
      </c>
      <c r="D74" s="32" t="s">
        <v>50</v>
      </c>
      <c r="E74" s="32" t="s">
        <v>1077</v>
      </c>
      <c r="F74" s="33">
        <v>46296.685439814813</v>
      </c>
      <c r="G74" s="32" t="s">
        <v>21</v>
      </c>
      <c r="H74" s="32" t="s">
        <v>1246</v>
      </c>
      <c r="I74" s="34">
        <v>360</v>
      </c>
      <c r="J74" s="32" t="s">
        <v>22</v>
      </c>
      <c r="K74" s="32" t="s">
        <v>23</v>
      </c>
      <c r="L74" s="34">
        <v>197</v>
      </c>
      <c r="M74" s="32" t="s">
        <v>37</v>
      </c>
      <c r="N74" s="33">
        <v>46296.670416666668</v>
      </c>
      <c r="O74" s="34">
        <v>275</v>
      </c>
      <c r="P74" s="32" t="s">
        <v>26</v>
      </c>
      <c r="Q74" s="34">
        <v>220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NOSAT</v>
      </c>
      <c r="AF74" s="2">
        <v>0.58333333333333337</v>
      </c>
      <c r="AG74" t="s">
        <v>745</v>
      </c>
      <c r="AH74" s="17">
        <v>400</v>
      </c>
      <c r="AI74" s="17" cm="1">
        <f t="array" ref="AI74">SUMPRODUCT(--(IFERROR(HOUR(Flights_2026_09_3033[entry_hour]),-1)=HOUR(AF74)),--(IFERROR(Flights_2026_09_3033[entry_sector],"")=AG74),--(IFERROR(Flights_2026_09_3033[nfl],-1)&gt;=AH74),--(IFERROR(Flights_2026_09_3033[nfl],-1)&lt;=IF(AH74=450,450,AH74+9)))</f>
        <v>0</v>
      </c>
    </row>
    <row r="75" spans="1:35" x14ac:dyDescent="0.2">
      <c r="A75" s="32" t="s">
        <v>205</v>
      </c>
      <c r="B75" s="32" t="s">
        <v>206</v>
      </c>
      <c r="C75" s="32" t="s">
        <v>19</v>
      </c>
      <c r="D75" s="32" t="s">
        <v>53</v>
      </c>
      <c r="E75" s="32" t="s">
        <v>1092</v>
      </c>
      <c r="F75" s="33">
        <v>46296.68686342593</v>
      </c>
      <c r="G75" s="32" t="s">
        <v>21</v>
      </c>
      <c r="H75" s="32" t="s">
        <v>1247</v>
      </c>
      <c r="I75" s="34">
        <v>360</v>
      </c>
      <c r="J75" s="32" t="s">
        <v>22</v>
      </c>
      <c r="K75" s="32" t="s">
        <v>23</v>
      </c>
      <c r="L75" s="34">
        <v>244</v>
      </c>
      <c r="M75" s="32" t="s">
        <v>44</v>
      </c>
      <c r="N75" s="33">
        <v>46296.669479166667</v>
      </c>
      <c r="O75" s="34">
        <v>300</v>
      </c>
      <c r="P75" s="32" t="s">
        <v>26</v>
      </c>
      <c r="Q75" s="34">
        <v>360</v>
      </c>
      <c r="R75" t="str">
        <f>IF(B75="","",_xlfn.XLOOKUP(B75,DB!$A$2:$A$205,DB!$C$2:$C$205,"")&amp;"")</f>
        <v>Sector 7</v>
      </c>
      <c r="S75" t="str">
        <f>IF(B75="","",_xlfn.XLOOKUP(B75,DB!$A$2:$A$205,DB!$E$2:$E$205,""))</f>
        <v>Sector 7</v>
      </c>
      <c r="T75" t="str">
        <f>IF(B75="","",_xlfn.XLOOKUP(B75,DB!$A$2:$A$205,DB!$F$2:$F$205,""))</f>
        <v>PAULE/SIGMA</v>
      </c>
      <c r="U75" t="str">
        <f>IF(B75="","",_xlfn.XLOOKUP(B75,DB!$A$2:$A$205,DB!$D$2:$D$205,""))</f>
        <v>MHCC</v>
      </c>
      <c r="V75" t="str">
        <f>IF(B75="","",IF(OR(COUNTIF(M75,"????N?????W")&gt;0,COUNTIF(M75,"????N?????E")&gt;0,COUNTIF(M75,"????S?????W")&gt;0,COUNTIF(M75,"????S?????E")&gt;0),_xlfn.XLOOKUP(B75,DB!$A$2:$A$205,DB!$B$2:$B$205,""),M75))</f>
        <v>SIGMA</v>
      </c>
      <c r="AF75" s="2">
        <v>0.58333333333333337</v>
      </c>
      <c r="AG75" t="s">
        <v>745</v>
      </c>
      <c r="AH75" s="17">
        <v>410</v>
      </c>
      <c r="AI75" s="17" cm="1">
        <f t="array" ref="AI75">SUMPRODUCT(--(IFERROR(HOUR(Flights_2026_09_3033[entry_hour]),-1)=HOUR(AF75)),--(IFERROR(Flights_2026_09_3033[entry_sector],"")=AG75),--(IFERROR(Flights_2026_09_3033[nfl],-1)&gt;=AH75),--(IFERROR(Flights_2026_09_3033[nfl],-1)&lt;=IF(AH75=450,450,AH75+9)))</f>
        <v>0</v>
      </c>
    </row>
    <row r="76" spans="1:35" x14ac:dyDescent="0.2">
      <c r="A76" s="32" t="s">
        <v>207</v>
      </c>
      <c r="B76" s="32" t="s">
        <v>65</v>
      </c>
      <c r="C76" s="32" t="s">
        <v>19</v>
      </c>
      <c r="D76" s="32" t="s">
        <v>20</v>
      </c>
      <c r="E76" s="32" t="s">
        <v>328</v>
      </c>
      <c r="F76" s="33">
        <v>46296.687800925924</v>
      </c>
      <c r="G76" s="32" t="s">
        <v>21</v>
      </c>
      <c r="H76" s="32" t="s">
        <v>1248</v>
      </c>
      <c r="I76" s="34">
        <v>350</v>
      </c>
      <c r="J76" s="32" t="s">
        <v>22</v>
      </c>
      <c r="K76" s="32" t="s">
        <v>23</v>
      </c>
      <c r="L76" s="34">
        <v>861</v>
      </c>
      <c r="M76" s="32" t="s">
        <v>817</v>
      </c>
      <c r="N76" s="33">
        <v>46296.63758101852</v>
      </c>
      <c r="O76" s="34">
        <v>350</v>
      </c>
      <c r="P76" s="32" t="s">
        <v>26</v>
      </c>
      <c r="Q76" s="34">
        <v>350</v>
      </c>
      <c r="R76" t="str">
        <f>IF(B76="","",_xlfn.XLOOKUP(B76,DB!$A$2:$A$205,DB!$C$2:$C$205,"")&amp;"")</f>
        <v>Sector 6</v>
      </c>
      <c r="S76" t="str">
        <f>IF(B76="","",_xlfn.XLOOKUP(B76,DB!$A$2:$A$205,DB!$E$2:$E$205,""))</f>
        <v>Sector 4</v>
      </c>
      <c r="T76" t="str">
        <f>IF(B76="","",_xlfn.XLOOKUP(B76,DB!$A$2:$A$205,DB!$F$2:$F$205,""))</f>
        <v>VOMAR/XUDUN</v>
      </c>
      <c r="U76" t="str">
        <f>IF(B76="","",_xlfn.XLOOKUP(B76,DB!$A$2:$A$205,DB!$D$2:$D$205,""))</f>
        <v>MMEX</v>
      </c>
      <c r="V76" t="str">
        <f>IF(B76="","",IF(OR(COUNTIF(M76,"????N?????W")&gt;0,COUNTIF(M76,"????N?????E")&gt;0,COUNTIF(M76,"????S?????W")&gt;0,COUNTIF(M76,"????S?????E")&gt;0),_xlfn.XLOOKUP(B76,DB!$A$2:$A$205,DB!$B$2:$B$205,""),M76))</f>
        <v>GOTAS</v>
      </c>
      <c r="AF76" s="2">
        <v>0.58333333333333337</v>
      </c>
      <c r="AG76" t="s">
        <v>745</v>
      </c>
      <c r="AH76" s="17">
        <v>420</v>
      </c>
      <c r="AI76" s="17" cm="1">
        <f t="array" ref="AI76">SUMPRODUCT(--(IFERROR(HOUR(Flights_2026_09_3033[entry_hour]),-1)=HOUR(AF76)),--(IFERROR(Flights_2026_09_3033[entry_sector],"")=AG76),--(IFERROR(Flights_2026_09_3033[nfl],-1)&gt;=AH76),--(IFERROR(Flights_2026_09_3033[nfl],-1)&lt;=IF(AH76=450,450,AH76+9)))</f>
        <v>0</v>
      </c>
    </row>
    <row r="77" spans="1:35" x14ac:dyDescent="0.2">
      <c r="A77" s="32" t="s">
        <v>453</v>
      </c>
      <c r="B77" s="32" t="s">
        <v>196</v>
      </c>
      <c r="C77" s="32" t="s">
        <v>19</v>
      </c>
      <c r="D77" s="32" t="s">
        <v>107</v>
      </c>
      <c r="E77" s="32" t="s">
        <v>1249</v>
      </c>
      <c r="F77" s="33">
        <v>46296.689120370371</v>
      </c>
      <c r="G77" s="32" t="s">
        <v>21</v>
      </c>
      <c r="H77" s="32" t="s">
        <v>1250</v>
      </c>
      <c r="I77" s="34">
        <v>360</v>
      </c>
      <c r="J77" s="32" t="s">
        <v>22</v>
      </c>
      <c r="K77" s="32" t="s">
        <v>23</v>
      </c>
      <c r="L77" s="34">
        <v>218</v>
      </c>
      <c r="M77" s="32" t="s">
        <v>37</v>
      </c>
      <c r="N77" s="33">
        <v>46296.67287037037</v>
      </c>
      <c r="O77" s="34">
        <v>128</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SUMPRODUCT(--(IFERROR(HOUR(Flights_2026_09_3033[entry_hour]),-1)=HOUR(AF77)),--(IFERROR(Flights_2026_09_3033[entry_sector],"")=AG77),--(IFERROR(Flights_2026_09_3033[nfl],-1)&gt;=AH77),--(IFERROR(Flights_2026_09_3033[nfl],-1)&lt;=IF(AH77=450,450,AH77+9)))</f>
        <v>0</v>
      </c>
    </row>
    <row r="78" spans="1:35" x14ac:dyDescent="0.2">
      <c r="A78" s="32" t="s">
        <v>191</v>
      </c>
      <c r="B78" s="32" t="s">
        <v>52</v>
      </c>
      <c r="C78" s="32" t="s">
        <v>19</v>
      </c>
      <c r="D78" s="32" t="s">
        <v>41</v>
      </c>
      <c r="E78" s="32" t="s">
        <v>192</v>
      </c>
      <c r="F78" s="33">
        <v>46296.690439814818</v>
      </c>
      <c r="G78" s="32" t="s">
        <v>21</v>
      </c>
      <c r="H78" s="32" t="s">
        <v>1251</v>
      </c>
      <c r="I78" s="34">
        <v>350</v>
      </c>
      <c r="J78" s="32" t="s">
        <v>22</v>
      </c>
      <c r="K78" s="32" t="s">
        <v>23</v>
      </c>
      <c r="L78" s="34">
        <v>871</v>
      </c>
      <c r="M78" s="32" t="s">
        <v>645</v>
      </c>
      <c r="N78" s="33">
        <v>46296.639502314814</v>
      </c>
      <c r="O78" s="34">
        <v>350</v>
      </c>
      <c r="P78" s="32" t="s">
        <v>26</v>
      </c>
      <c r="Q78" s="34">
        <v>350</v>
      </c>
      <c r="R78" t="str">
        <f>IF(B78="","",_xlfn.XLOOKUP(B78,DB!$A$2:$A$205,DB!$C$2:$C$205,"")&amp;"")</f>
        <v>Sector 6</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GOTAS</v>
      </c>
      <c r="AF78" s="2">
        <v>0.58333333333333337</v>
      </c>
      <c r="AG78" t="s">
        <v>745</v>
      </c>
      <c r="AH78" s="17">
        <v>440</v>
      </c>
      <c r="AI78" s="17" cm="1">
        <f t="array" ref="AI78">SUMPRODUCT(--(IFERROR(HOUR(Flights_2026_09_3033[entry_hour]),-1)=HOUR(AF78)),--(IFERROR(Flights_2026_09_3033[entry_sector],"")=AG78),--(IFERROR(Flights_2026_09_3033[nfl],-1)&gt;=AH78),--(IFERROR(Flights_2026_09_3033[nfl],-1)&lt;=IF(AH78=450,450,AH78+9)))</f>
        <v>0</v>
      </c>
    </row>
    <row r="79" spans="1:35" x14ac:dyDescent="0.2">
      <c r="A79" s="32" t="s">
        <v>222</v>
      </c>
      <c r="B79" s="32" t="s">
        <v>223</v>
      </c>
      <c r="C79" s="32" t="s">
        <v>19</v>
      </c>
      <c r="D79" s="32" t="s">
        <v>53</v>
      </c>
      <c r="E79" s="32" t="s">
        <v>1252</v>
      </c>
      <c r="F79" s="33">
        <v>46296.691736111112</v>
      </c>
      <c r="G79" s="32" t="s">
        <v>21</v>
      </c>
      <c r="H79" s="32" t="s">
        <v>1253</v>
      </c>
      <c r="I79" s="34">
        <v>360</v>
      </c>
      <c r="J79" s="32" t="s">
        <v>22</v>
      </c>
      <c r="K79" s="32" t="s">
        <v>23</v>
      </c>
      <c r="L79" s="34">
        <v>214</v>
      </c>
      <c r="M79" s="32" t="s">
        <v>400</v>
      </c>
      <c r="N79" s="33">
        <v>46296.676539351851</v>
      </c>
      <c r="O79" s="34">
        <v>300</v>
      </c>
      <c r="P79" s="32" t="s">
        <v>26</v>
      </c>
      <c r="Q79" s="34">
        <v>220</v>
      </c>
      <c r="R79" t="str">
        <f>IF(B79="","",_xlfn.XLOOKUP(B79,DB!$A$2:$A$205,DB!$C$2:$C$205,"")&amp;"")</f>
        <v>Sector 3</v>
      </c>
      <c r="S79" t="str">
        <f>IF(B79="","",_xlfn.XLOOKUP(B79,DB!$A$2:$A$205,DB!$E$2:$E$205,""))</f>
        <v>Sector 3</v>
      </c>
      <c r="T79" t="str">
        <f>IF(B79="","",_xlfn.XLOOKUP(B79,DB!$A$2:$A$205,DB!$F$2:$F$205,""))</f>
        <v>NOSAT</v>
      </c>
      <c r="U79" t="str">
        <f>IF(B79="","",_xlfn.XLOOKUP(B79,DB!$A$2:$A$205,DB!$D$2:$D$205,""))</f>
        <v>MUFH</v>
      </c>
      <c r="V79" t="str">
        <f>IF(B79="","",IF(OR(COUNTIF(M79,"????N?????W")&gt;0,COUNTIF(M79,"????N?????E")&gt;0,COUNTIF(M79,"????S?????W")&gt;0,COUNTIF(M79,"????S?????E")&gt;0),_xlfn.XLOOKUP(B79,DB!$A$2:$A$205,DB!$B$2:$B$205,""),M79))</f>
        <v>NOSAT</v>
      </c>
      <c r="AF79" s="2">
        <v>0.58333333333333337</v>
      </c>
      <c r="AG79" t="s">
        <v>745</v>
      </c>
      <c r="AH79" s="17">
        <v>450</v>
      </c>
      <c r="AI79" s="17" cm="1">
        <f t="array" ref="AI79">SUMPRODUCT(--(IFERROR(HOUR(Flights_2026_09_3033[entry_hour]),-1)=HOUR(AF79)),--(IFERROR(Flights_2026_09_3033[entry_sector],"")=AG79),--(IFERROR(Flights_2026_09_3033[nfl],-1)&gt;=AH79),--(IFERROR(Flights_2026_09_3033[nfl],-1)&lt;=IF(AH79=450,450,AH79+9)))</f>
        <v>0</v>
      </c>
    </row>
    <row r="80" spans="1:35" x14ac:dyDescent="0.2">
      <c r="A80" s="32" t="s">
        <v>185</v>
      </c>
      <c r="B80" s="32" t="s">
        <v>186</v>
      </c>
      <c r="C80" s="32" t="s">
        <v>19</v>
      </c>
      <c r="D80" s="32" t="s">
        <v>20</v>
      </c>
      <c r="E80" s="32" t="s">
        <v>1035</v>
      </c>
      <c r="F80" s="33">
        <v>46296.692650462966</v>
      </c>
      <c r="G80" s="32" t="s">
        <v>21</v>
      </c>
      <c r="H80" s="32" t="s">
        <v>1254</v>
      </c>
      <c r="I80" s="34">
        <v>340</v>
      </c>
      <c r="J80" s="32" t="s">
        <v>22</v>
      </c>
      <c r="K80" s="32" t="s">
        <v>23</v>
      </c>
      <c r="L80" s="34">
        <v>542</v>
      </c>
      <c r="M80" s="32" t="s">
        <v>204</v>
      </c>
      <c r="N80" s="33">
        <v>46296.658078703702</v>
      </c>
      <c r="O80" s="34">
        <v>340</v>
      </c>
      <c r="P80" s="32" t="s">
        <v>26</v>
      </c>
      <c r="Q80" s="34">
        <v>340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PISAD</v>
      </c>
      <c r="AF80" s="2">
        <v>0.58333333333333337</v>
      </c>
      <c r="AG80" t="s">
        <v>840</v>
      </c>
      <c r="AH80" s="17">
        <v>200</v>
      </c>
      <c r="AI80" s="17" cm="1">
        <f t="array" ref="AI80">SUMPRODUCT(--(IFERROR(HOUR(Flights_2026_09_3033[entry_hour]),-1)=HOUR(AF80)),--(IFERROR(Flights_2026_09_3033[entry_sector],"")=AG80),--(IFERROR(Flights_2026_09_3033[nfl],-1)&gt;=AH80),--(IFERROR(Flights_2026_09_3033[nfl],-1)&lt;=IF(AH80=450,450,AH80+9)))</f>
        <v>0</v>
      </c>
    </row>
    <row r="81" spans="1:35" x14ac:dyDescent="0.2">
      <c r="A81" s="32" t="s">
        <v>462</v>
      </c>
      <c r="B81" s="32" t="s">
        <v>102</v>
      </c>
      <c r="C81" s="32" t="s">
        <v>19</v>
      </c>
      <c r="D81" s="32" t="s">
        <v>464</v>
      </c>
      <c r="E81" s="32"/>
      <c r="F81" s="33">
        <v>46296.694664351853</v>
      </c>
      <c r="G81" s="32" t="s">
        <v>21</v>
      </c>
      <c r="H81" s="32" t="s">
        <v>1255</v>
      </c>
      <c r="I81" s="34">
        <v>410</v>
      </c>
      <c r="J81" s="32" t="s">
        <v>22</v>
      </c>
      <c r="K81" s="32" t="s">
        <v>31</v>
      </c>
      <c r="L81" s="34">
        <v>898</v>
      </c>
      <c r="M81" s="32" t="s">
        <v>78</v>
      </c>
      <c r="N81" s="33">
        <v>46296.638587962967</v>
      </c>
      <c r="O81" s="34">
        <v>277</v>
      </c>
      <c r="P81" s="32" t="s">
        <v>26</v>
      </c>
      <c r="Q81" s="34">
        <v>390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SUMPRODUCT(--(IFERROR(HOUR(Flights_2026_09_3033[entry_hour]),-1)=HOUR(AF81)),--(IFERROR(Flights_2026_09_3033[entry_sector],"")=AG81),--(IFERROR(Flights_2026_09_3033[nfl],-1)&gt;=AH81),--(IFERROR(Flights_2026_09_3033[nfl],-1)&lt;=IF(AH81=450,450,AH81+9)))</f>
        <v>0</v>
      </c>
    </row>
    <row r="82" spans="1:35" x14ac:dyDescent="0.2">
      <c r="A82" s="32" t="s">
        <v>458</v>
      </c>
      <c r="B82" s="32" t="s">
        <v>459</v>
      </c>
      <c r="C82" s="32" t="s">
        <v>19</v>
      </c>
      <c r="D82" s="32" t="s">
        <v>50</v>
      </c>
      <c r="E82" s="32" t="s">
        <v>678</v>
      </c>
      <c r="F82" s="33">
        <v>46296.696342592593</v>
      </c>
      <c r="G82" s="32" t="s">
        <v>21</v>
      </c>
      <c r="H82" s="32" t="s">
        <v>1256</v>
      </c>
      <c r="I82" s="34">
        <v>370</v>
      </c>
      <c r="J82" s="32" t="s">
        <v>22</v>
      </c>
      <c r="K82" s="32" t="s">
        <v>23</v>
      </c>
      <c r="L82" s="34">
        <v>1056</v>
      </c>
      <c r="M82" s="32" t="s">
        <v>460</v>
      </c>
      <c r="N82" s="33">
        <v>46296.634768518517</v>
      </c>
      <c r="O82" s="34">
        <v>274</v>
      </c>
      <c r="P82" s="32" t="s">
        <v>26</v>
      </c>
      <c r="Q82" s="34">
        <v>370</v>
      </c>
      <c r="R82" t="str">
        <f>IF(B82="","",_xlfn.XLOOKUP(B82,DB!$A$2:$A$205,DB!$C$2:$C$205,"")&amp;"")</f>
        <v>Sector 1</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OMATO</v>
      </c>
      <c r="AF82" s="2">
        <v>0.58333333333333337</v>
      </c>
      <c r="AG82" t="s">
        <v>840</v>
      </c>
      <c r="AH82" s="17">
        <v>220</v>
      </c>
      <c r="AI82" s="17" cm="1">
        <f t="array" ref="AI82">SUMPRODUCT(--(IFERROR(HOUR(Flights_2026_09_3033[entry_hour]),-1)=HOUR(AF82)),--(IFERROR(Flights_2026_09_3033[entry_sector],"")=AG82),--(IFERROR(Flights_2026_09_3033[nfl],-1)&gt;=AH82),--(IFERROR(Flights_2026_09_3033[nfl],-1)&lt;=IF(AH82=450,450,AH82+9)))</f>
        <v>0</v>
      </c>
    </row>
    <row r="83" spans="1:35" x14ac:dyDescent="0.2">
      <c r="A83" s="32" t="s">
        <v>193</v>
      </c>
      <c r="B83" s="32" t="s">
        <v>81</v>
      </c>
      <c r="C83" s="32" t="s">
        <v>19</v>
      </c>
      <c r="D83" s="32" t="s">
        <v>76</v>
      </c>
      <c r="E83" s="32" t="s">
        <v>495</v>
      </c>
      <c r="F83" s="33">
        <v>46296.697951388887</v>
      </c>
      <c r="G83" s="32" t="s">
        <v>21</v>
      </c>
      <c r="H83" s="32" t="s">
        <v>1257</v>
      </c>
      <c r="I83" s="34">
        <v>350</v>
      </c>
      <c r="J83" s="32" t="s">
        <v>22</v>
      </c>
      <c r="K83" s="32" t="s">
        <v>23</v>
      </c>
      <c r="L83" s="34">
        <v>802</v>
      </c>
      <c r="M83" s="32" t="s">
        <v>84</v>
      </c>
      <c r="N83" s="33">
        <v>46296.651400462964</v>
      </c>
      <c r="O83" s="34">
        <v>350</v>
      </c>
      <c r="P83" s="32" t="s">
        <v>26</v>
      </c>
      <c r="Q83" s="34">
        <v>350</v>
      </c>
      <c r="R83" t="str">
        <f>IF(B83="","",_xlfn.XLOOKUP(B83,DB!$A$2:$A$205,DB!$C$2:$C$205,"")&amp;"")</f>
        <v>Sector 5</v>
      </c>
      <c r="S83" t="str">
        <f>IF(B83="","",_xlfn.XLOOKUP(B83,DB!$A$2:$A$205,DB!$E$2:$E$205,""))</f>
        <v>Sector 4</v>
      </c>
      <c r="T83" t="str">
        <f>IF(B83="","",_xlfn.XLOOKUP(B83,DB!$A$2:$A$205,DB!$F$2:$F$205,""))</f>
        <v>VOMAR/XUDUN</v>
      </c>
      <c r="U83" t="str">
        <f>IF(B83="","",_xlfn.XLOOKUP(B83,DB!$A$2:$A$205,DB!$D$2:$D$205,""))</f>
        <v>MMTY</v>
      </c>
      <c r="V83" t="str">
        <f>IF(B83="","",IF(OR(COUNTIF(M83,"????N?????W")&gt;0,COUNTIF(M83,"????N?????E")&gt;0,COUNTIF(M83,"????S?????W")&gt;0,COUNTIF(M83,"????S?????E")&gt;0),_xlfn.XLOOKUP(B83,DB!$A$2:$A$205,DB!$B$2:$B$205,""),M83))</f>
        <v>MATOL</v>
      </c>
      <c r="AF83" s="2">
        <v>0.58333333333333337</v>
      </c>
      <c r="AG83" t="s">
        <v>840</v>
      </c>
      <c r="AH83" s="17">
        <v>230</v>
      </c>
      <c r="AI83" s="17" cm="1">
        <f t="array" ref="AI83">SUMPRODUCT(--(IFERROR(HOUR(Flights_2026_09_3033[entry_hour]),-1)=HOUR(AF83)),--(IFERROR(Flights_2026_09_3033[entry_sector],"")=AG83),--(IFERROR(Flights_2026_09_3033[nfl],-1)&gt;=AH83),--(IFERROR(Flights_2026_09_3033[nfl],-1)&lt;=IF(AH83=450,450,AH83+9)))</f>
        <v>0</v>
      </c>
    </row>
    <row r="84" spans="1:35" x14ac:dyDescent="0.2">
      <c r="A84" s="32" t="s">
        <v>295</v>
      </c>
      <c r="B84" s="32" t="s">
        <v>59</v>
      </c>
      <c r="C84" s="32" t="s">
        <v>19</v>
      </c>
      <c r="D84" s="32" t="s">
        <v>50</v>
      </c>
      <c r="E84" s="32" t="s">
        <v>1258</v>
      </c>
      <c r="F84" s="33">
        <v>46296.699247685188</v>
      </c>
      <c r="G84" s="32" t="s">
        <v>21</v>
      </c>
      <c r="H84" s="32" t="s">
        <v>1259</v>
      </c>
      <c r="I84" s="34">
        <v>320</v>
      </c>
      <c r="J84" s="32" t="s">
        <v>22</v>
      </c>
      <c r="K84" s="32" t="s">
        <v>23</v>
      </c>
      <c r="L84" s="34">
        <v>178</v>
      </c>
      <c r="M84" s="32" t="s">
        <v>37</v>
      </c>
      <c r="N84" s="33">
        <v>46296.684976851851</v>
      </c>
      <c r="O84" s="34">
        <v>220</v>
      </c>
      <c r="P84" s="32" t="s">
        <v>26</v>
      </c>
      <c r="Q84" s="34">
        <v>220</v>
      </c>
      <c r="R84" t="str">
        <f>IF(B84="","",_xlfn.XLOOKUP(B84,DB!$A$2:$A$205,DB!$C$2:$C$205,"")&amp;"")</f>
        <v>Sector 3</v>
      </c>
      <c r="S84" t="str">
        <f>IF(B84="","",_xlfn.XLOOKUP(B84,DB!$A$2:$A$205,DB!$E$2:$E$205,""))</f>
        <v>Sector 3</v>
      </c>
      <c r="T84" t="str">
        <f>IF(B84="","",_xlfn.XLOOKUP(B84,DB!$A$2:$A$205,DB!$F$2:$F$205,""))</f>
        <v>NOSAT</v>
      </c>
      <c r="U84" t="str">
        <f>IF(B84="","",_xlfn.XLOOKUP(B84,DB!$A$2:$A$205,DB!$D$2:$D$205,""))</f>
        <v>MUFH</v>
      </c>
      <c r="V84" t="str">
        <f>IF(B84="","",IF(OR(COUNTIF(M84,"????N?????W")&gt;0,COUNTIF(M84,"????N?????E")&gt;0,COUNTIF(M84,"????S?????W")&gt;0,COUNTIF(M84,"????S?????E")&gt;0),_xlfn.XLOOKUP(B84,DB!$A$2:$A$205,DB!$B$2:$B$205,""),M84))</f>
        <v>NOSAT</v>
      </c>
      <c r="AF84" s="2">
        <v>0.58333333333333337</v>
      </c>
      <c r="AG84" t="s">
        <v>840</v>
      </c>
      <c r="AH84" s="17">
        <v>240</v>
      </c>
      <c r="AI84" s="17" cm="1">
        <f t="array" ref="AI84">SUMPRODUCT(--(IFERROR(HOUR(Flights_2026_09_3033[entry_hour]),-1)=HOUR(AF84)),--(IFERROR(Flights_2026_09_3033[entry_sector],"")=AG84),--(IFERROR(Flights_2026_09_3033[nfl],-1)&gt;=AH84),--(IFERROR(Flights_2026_09_3033[nfl],-1)&lt;=IF(AH84=450,450,AH84+9)))</f>
        <v>0</v>
      </c>
    </row>
    <row r="85" spans="1:35" x14ac:dyDescent="0.2">
      <c r="A85" s="32" t="s">
        <v>200</v>
      </c>
      <c r="B85" s="32" t="s">
        <v>75</v>
      </c>
      <c r="C85" s="32" t="s">
        <v>19</v>
      </c>
      <c r="D85" s="32" t="s">
        <v>41</v>
      </c>
      <c r="E85" s="32" t="s">
        <v>289</v>
      </c>
      <c r="F85" s="33">
        <v>46296.70177083333</v>
      </c>
      <c r="G85" s="32" t="s">
        <v>21</v>
      </c>
      <c r="H85" s="32" t="s">
        <v>1260</v>
      </c>
      <c r="I85" s="34">
        <v>390</v>
      </c>
      <c r="J85" s="32" t="s">
        <v>22</v>
      </c>
      <c r="K85" s="32" t="s">
        <v>23</v>
      </c>
      <c r="L85" s="34">
        <v>847</v>
      </c>
      <c r="M85" s="32" t="s">
        <v>1261</v>
      </c>
      <c r="N85" s="33">
        <v>46296.653460648144</v>
      </c>
      <c r="O85" s="34">
        <v>390</v>
      </c>
      <c r="P85" s="32" t="s">
        <v>26</v>
      </c>
      <c r="Q85" s="34">
        <v>390</v>
      </c>
      <c r="R85" t="str">
        <f>IF(B85="","",_xlfn.XLOOKUP(B85,DB!$A$2:$A$205,DB!$C$2:$C$205,"")&amp;"")</f>
        <v>Sector 5</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LIDAM</v>
      </c>
      <c r="AF85" s="2">
        <v>0.58333333333333337</v>
      </c>
      <c r="AG85" t="s">
        <v>840</v>
      </c>
      <c r="AH85" s="17">
        <v>250</v>
      </c>
      <c r="AI85" s="17" cm="1">
        <f t="array" ref="AI85">SUMPRODUCT(--(IFERROR(HOUR(Flights_2026_09_3033[entry_hour]),-1)=HOUR(AF85)),--(IFERROR(Flights_2026_09_3033[entry_sector],"")=AG85),--(IFERROR(Flights_2026_09_3033[nfl],-1)&gt;=AH85),--(IFERROR(Flights_2026_09_3033[nfl],-1)&lt;=IF(AH85=450,450,AH85+9)))</f>
        <v>0</v>
      </c>
    </row>
    <row r="86" spans="1:35" x14ac:dyDescent="0.2">
      <c r="A86" s="32" t="s">
        <v>238</v>
      </c>
      <c r="B86" s="32" t="s">
        <v>46</v>
      </c>
      <c r="C86" s="32" t="s">
        <v>19</v>
      </c>
      <c r="D86" s="32" t="s">
        <v>50</v>
      </c>
      <c r="E86" s="32" t="s">
        <v>1136</v>
      </c>
      <c r="F86" s="33">
        <v>46296.703101851846</v>
      </c>
      <c r="G86" s="32" t="s">
        <v>21</v>
      </c>
      <c r="H86" s="32" t="s">
        <v>1262</v>
      </c>
      <c r="I86" s="34">
        <v>340</v>
      </c>
      <c r="J86" s="32" t="s">
        <v>22</v>
      </c>
      <c r="K86" s="32" t="s">
        <v>23</v>
      </c>
      <c r="L86" s="34">
        <v>180</v>
      </c>
      <c r="M86" s="32" t="s">
        <v>37</v>
      </c>
      <c r="N86" s="33">
        <v>46296.687060185184</v>
      </c>
      <c r="O86" s="34">
        <v>177</v>
      </c>
      <c r="P86" s="32" t="s">
        <v>26</v>
      </c>
      <c r="Q86" s="34">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SUMPRODUCT(--(IFERROR(HOUR(Flights_2026_09_3033[entry_hour]),-1)=HOUR(AF86)),--(IFERROR(Flights_2026_09_3033[entry_sector],"")=AG86),--(IFERROR(Flights_2026_09_3033[nfl],-1)&gt;=AH86),--(IFERROR(Flights_2026_09_3033[nfl],-1)&lt;=IF(AH86=450,450,AH86+9)))</f>
        <v>0</v>
      </c>
    </row>
    <row r="87" spans="1:35" x14ac:dyDescent="0.2">
      <c r="A87" s="32" t="s">
        <v>451</v>
      </c>
      <c r="B87" s="32" t="s">
        <v>229</v>
      </c>
      <c r="C87" s="32" t="s">
        <v>19</v>
      </c>
      <c r="D87" s="32" t="s">
        <v>47</v>
      </c>
      <c r="E87" s="32" t="s">
        <v>605</v>
      </c>
      <c r="F87" s="33">
        <v>46296.704606481479</v>
      </c>
      <c r="G87" s="32" t="s">
        <v>21</v>
      </c>
      <c r="H87" s="32" t="s">
        <v>1263</v>
      </c>
      <c r="I87" s="34">
        <v>310</v>
      </c>
      <c r="J87" s="32" t="s">
        <v>22</v>
      </c>
      <c r="K87" s="32" t="s">
        <v>23</v>
      </c>
      <c r="L87" s="34">
        <v>791</v>
      </c>
      <c r="M87" s="32" t="s">
        <v>84</v>
      </c>
      <c r="N87" s="33">
        <v>46296.658703703702</v>
      </c>
      <c r="O87" s="34">
        <v>310</v>
      </c>
      <c r="P87" s="32" t="s">
        <v>26</v>
      </c>
      <c r="Q87" s="34">
        <v>310</v>
      </c>
      <c r="R87" t="str">
        <f>IF(B87="","",_xlfn.XLOOKUP(B87,DB!$A$2:$A$205,DB!$C$2:$C$205,"")&amp;"")</f>
        <v>Sector 5</v>
      </c>
      <c r="S87" t="str">
        <f>IF(B87="","",_xlfn.XLOOKUP(B87,DB!$A$2:$A$205,DB!$E$2:$E$205,""))</f>
        <v>Sector 4</v>
      </c>
      <c r="T87" t="str">
        <f>IF(B87="","",_xlfn.XLOOKUP(B87,DB!$A$2:$A$205,DB!$F$2:$F$205,""))</f>
        <v>VOMAR/XUDUN</v>
      </c>
      <c r="U87" t="str">
        <f>IF(B87="","",_xlfn.XLOOKUP(B87,DB!$A$2:$A$205,DB!$D$2:$D$205,""))</f>
        <v>KZHU</v>
      </c>
      <c r="V87" t="str">
        <f>IF(B87="","",IF(OR(COUNTIF(M87,"????N?????W")&gt;0,COUNTIF(M87,"????N?????E")&gt;0,COUNTIF(M87,"????S?????W")&gt;0,COUNTIF(M87,"????S?????E")&gt;0),_xlfn.XLOOKUP(B87,DB!$A$2:$A$205,DB!$B$2:$B$205,""),M87))</f>
        <v>MATOL</v>
      </c>
      <c r="AF87" s="2">
        <v>0.58333333333333337</v>
      </c>
      <c r="AG87" t="s">
        <v>840</v>
      </c>
      <c r="AH87" s="17">
        <v>270</v>
      </c>
      <c r="AI87" s="17" cm="1">
        <f t="array" ref="AI87">SUMPRODUCT(--(IFERROR(HOUR(Flights_2026_09_3033[entry_hour]),-1)=HOUR(AF87)),--(IFERROR(Flights_2026_09_3033[entry_sector],"")=AG87),--(IFERROR(Flights_2026_09_3033[nfl],-1)&gt;=AH87),--(IFERROR(Flights_2026_09_3033[nfl],-1)&lt;=IF(AH87=450,450,AH87+9)))</f>
        <v>0</v>
      </c>
    </row>
    <row r="88" spans="1:35" x14ac:dyDescent="0.2">
      <c r="A88" s="32" t="s">
        <v>227</v>
      </c>
      <c r="B88" s="32" t="s">
        <v>18</v>
      </c>
      <c r="C88" s="32" t="s">
        <v>19</v>
      </c>
      <c r="D88" s="32" t="s">
        <v>120</v>
      </c>
      <c r="E88" s="32" t="s">
        <v>903</v>
      </c>
      <c r="F88" s="33">
        <v>46296.706157407403</v>
      </c>
      <c r="G88" s="32" t="s">
        <v>21</v>
      </c>
      <c r="H88" s="32" t="s">
        <v>1264</v>
      </c>
      <c r="I88" s="34">
        <v>330</v>
      </c>
      <c r="J88" s="32" t="s">
        <v>22</v>
      </c>
      <c r="K88" s="32" t="s">
        <v>23</v>
      </c>
      <c r="L88" s="34">
        <v>664</v>
      </c>
      <c r="M88" s="32" t="s">
        <v>540</v>
      </c>
      <c r="N88" s="33">
        <v>46296.666134259256</v>
      </c>
      <c r="O88" s="34">
        <v>332</v>
      </c>
      <c r="P88" s="32" t="s">
        <v>26</v>
      </c>
      <c r="Q88" s="34">
        <v>330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DUTNA</v>
      </c>
      <c r="AF88" s="2">
        <v>0.58333333333333337</v>
      </c>
      <c r="AG88" t="s">
        <v>840</v>
      </c>
      <c r="AH88" s="17">
        <v>280</v>
      </c>
      <c r="AI88" s="17" cm="1">
        <f t="array" ref="AI88">SUMPRODUCT(--(IFERROR(HOUR(Flights_2026_09_3033[entry_hour]),-1)=HOUR(AF88)),--(IFERROR(Flights_2026_09_3033[entry_sector],"")=AG88),--(IFERROR(Flights_2026_09_3033[nfl],-1)&gt;=AH88),--(IFERROR(Flights_2026_09_3033[nfl],-1)&lt;=IF(AH88=450,450,AH88+9)))</f>
        <v>0</v>
      </c>
    </row>
    <row r="89" spans="1:35" x14ac:dyDescent="0.2">
      <c r="A89" s="32" t="s">
        <v>209</v>
      </c>
      <c r="B89" s="32" t="s">
        <v>62</v>
      </c>
      <c r="C89" s="32" t="s">
        <v>19</v>
      </c>
      <c r="D89" s="32" t="s">
        <v>50</v>
      </c>
      <c r="E89" s="32" t="s">
        <v>659</v>
      </c>
      <c r="F89" s="33">
        <v>46296.707615740743</v>
      </c>
      <c r="G89" s="32" t="s">
        <v>21</v>
      </c>
      <c r="H89" s="32" t="s">
        <v>1265</v>
      </c>
      <c r="I89" s="34">
        <v>360</v>
      </c>
      <c r="J89" s="32" t="s">
        <v>22</v>
      </c>
      <c r="K89" s="32" t="s">
        <v>23</v>
      </c>
      <c r="L89" s="34">
        <v>234</v>
      </c>
      <c r="M89" s="32" t="s">
        <v>1007</v>
      </c>
      <c r="N89" s="33">
        <v>46296.689328703702</v>
      </c>
      <c r="O89" s="34">
        <v>360</v>
      </c>
      <c r="P89" s="32" t="s">
        <v>26</v>
      </c>
      <c r="Q89" s="34">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PISAD</v>
      </c>
      <c r="AF89" s="2">
        <v>0.58333333333333337</v>
      </c>
      <c r="AG89" t="s">
        <v>840</v>
      </c>
      <c r="AH89" s="17">
        <v>290</v>
      </c>
      <c r="AI89" s="17" cm="1">
        <f t="array" ref="AI89">SUMPRODUCT(--(IFERROR(HOUR(Flights_2026_09_3033[entry_hour]),-1)=HOUR(AF89)),--(IFERROR(Flights_2026_09_3033[entry_sector],"")=AG89),--(IFERROR(Flights_2026_09_3033[nfl],-1)&gt;=AH89),--(IFERROR(Flights_2026_09_3033[nfl],-1)&lt;=IF(AH89=450,450,AH89+9)))</f>
        <v>0</v>
      </c>
    </row>
    <row r="90" spans="1:35" x14ac:dyDescent="0.2">
      <c r="A90" s="32" t="s">
        <v>228</v>
      </c>
      <c r="B90" s="32" t="s">
        <v>229</v>
      </c>
      <c r="C90" s="32" t="s">
        <v>19</v>
      </c>
      <c r="D90" s="32" t="s">
        <v>90</v>
      </c>
      <c r="E90" s="32" t="s">
        <v>682</v>
      </c>
      <c r="F90" s="33">
        <v>46296.708958333329</v>
      </c>
      <c r="G90" s="32" t="s">
        <v>21</v>
      </c>
      <c r="H90" s="32" t="s">
        <v>1266</v>
      </c>
      <c r="I90" s="34">
        <v>370</v>
      </c>
      <c r="J90" s="32" t="s">
        <v>22</v>
      </c>
      <c r="K90" s="32" t="s">
        <v>23</v>
      </c>
      <c r="L90" s="34">
        <v>812</v>
      </c>
      <c r="M90" s="32" t="s">
        <v>84</v>
      </c>
      <c r="N90" s="33">
        <v>46296.660104166665</v>
      </c>
      <c r="O90" s="34">
        <v>370</v>
      </c>
      <c r="P90" s="32" t="s">
        <v>26</v>
      </c>
      <c r="Q90" s="34">
        <v>370</v>
      </c>
      <c r="R90" t="str">
        <f>IF(B90="","",_xlfn.XLOOKUP(B90,DB!$A$2:$A$205,DB!$C$2:$C$205,"")&amp;"")</f>
        <v>Sector 5</v>
      </c>
      <c r="S90" t="str">
        <f>IF(B90="","",_xlfn.XLOOKUP(B90,DB!$A$2:$A$205,DB!$E$2:$E$205,""))</f>
        <v>Sector 4</v>
      </c>
      <c r="T90" t="str">
        <f>IF(B90="","",_xlfn.XLOOKUP(B90,DB!$A$2:$A$205,DB!$F$2:$F$205,""))</f>
        <v>VOMAR/XUDUN</v>
      </c>
      <c r="U90" t="str">
        <f>IF(B90="","",_xlfn.XLOOKUP(B90,DB!$A$2:$A$205,DB!$D$2:$D$205,""))</f>
        <v>KZHU</v>
      </c>
      <c r="V90" t="str">
        <f>IF(B90="","",IF(OR(COUNTIF(M90,"????N?????W")&gt;0,COUNTIF(M90,"????N?????E")&gt;0,COUNTIF(M90,"????S?????W")&gt;0,COUNTIF(M90,"????S?????E")&gt;0),_xlfn.XLOOKUP(B90,DB!$A$2:$A$205,DB!$B$2:$B$205,""),M90))</f>
        <v>MATOL</v>
      </c>
      <c r="AF90" s="2">
        <v>0.58333333333333337</v>
      </c>
      <c r="AG90" t="s">
        <v>840</v>
      </c>
      <c r="AH90" s="17">
        <v>300</v>
      </c>
      <c r="AI90" s="17" cm="1">
        <f t="array" ref="AI90">SUMPRODUCT(--(IFERROR(HOUR(Flights_2026_09_3033[entry_hour]),-1)=HOUR(AF90)),--(IFERROR(Flights_2026_09_3033[entry_sector],"")=AG90),--(IFERROR(Flights_2026_09_3033[nfl],-1)&gt;=AH90),--(IFERROR(Flights_2026_09_3033[nfl],-1)&lt;=IF(AH90=450,450,AH90+9)))</f>
        <v>0</v>
      </c>
    </row>
    <row r="91" spans="1:35" x14ac:dyDescent="0.2">
      <c r="A91" s="32" t="s">
        <v>461</v>
      </c>
      <c r="B91" s="32" t="s">
        <v>65</v>
      </c>
      <c r="C91" s="32" t="s">
        <v>19</v>
      </c>
      <c r="D91" s="32" t="s">
        <v>211</v>
      </c>
      <c r="E91" s="32" t="s">
        <v>621</v>
      </c>
      <c r="F91" s="33">
        <v>46296.712222222224</v>
      </c>
      <c r="G91" s="32" t="s">
        <v>21</v>
      </c>
      <c r="H91" s="32" t="s">
        <v>1267</v>
      </c>
      <c r="I91" s="34">
        <v>390</v>
      </c>
      <c r="J91" s="32" t="s">
        <v>22</v>
      </c>
      <c r="K91" s="32" t="s">
        <v>23</v>
      </c>
      <c r="L91" s="34">
        <v>969</v>
      </c>
      <c r="M91" s="32" t="s">
        <v>78</v>
      </c>
      <c r="N91" s="33">
        <v>46296.658541666664</v>
      </c>
      <c r="O91" s="34">
        <v>390</v>
      </c>
      <c r="P91" s="32" t="s">
        <v>38</v>
      </c>
      <c r="Q91" s="34">
        <v>390</v>
      </c>
      <c r="R91" t="str">
        <f>IF(B91="","",_xlfn.XLOOKUP(B91,DB!$A$2:$A$205,DB!$C$2:$C$205,"")&amp;"")</f>
        <v>Sector 6</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GOTAS</v>
      </c>
      <c r="AF91" s="2">
        <v>0.58333333333333337</v>
      </c>
      <c r="AG91" t="s">
        <v>840</v>
      </c>
      <c r="AH91" s="17">
        <v>310</v>
      </c>
      <c r="AI91" s="17" cm="1">
        <f t="array" ref="AI91">SUMPRODUCT(--(IFERROR(HOUR(Flights_2026_09_3033[entry_hour]),-1)=HOUR(AF91)),--(IFERROR(Flights_2026_09_3033[entry_sector],"")=AG91),--(IFERROR(Flights_2026_09_3033[nfl],-1)&gt;=AH91),--(IFERROR(Flights_2026_09_3033[nfl],-1)&lt;=IF(AH91=450,450,AH91+9)))</f>
        <v>0</v>
      </c>
    </row>
    <row r="92" spans="1:35" x14ac:dyDescent="0.2">
      <c r="A92" s="32" t="s">
        <v>1268</v>
      </c>
      <c r="B92" s="32" t="s">
        <v>287</v>
      </c>
      <c r="C92" s="32" t="s">
        <v>19</v>
      </c>
      <c r="D92" s="32" t="s">
        <v>90</v>
      </c>
      <c r="E92" s="32" t="s">
        <v>1269</v>
      </c>
      <c r="F92" s="33">
        <v>46296.714155092588</v>
      </c>
      <c r="G92" s="32" t="s">
        <v>21</v>
      </c>
      <c r="H92" s="32" t="s">
        <v>1270</v>
      </c>
      <c r="I92" s="34">
        <v>320</v>
      </c>
      <c r="J92" s="32" t="s">
        <v>22</v>
      </c>
      <c r="K92" s="32" t="s">
        <v>23</v>
      </c>
      <c r="L92" s="34">
        <v>178</v>
      </c>
      <c r="M92" s="32" t="s">
        <v>37</v>
      </c>
      <c r="N92" s="33">
        <v>46296.698680555557</v>
      </c>
      <c r="O92" s="34">
        <v>292</v>
      </c>
      <c r="P92" s="32" t="s">
        <v>26</v>
      </c>
      <c r="Q92" s="34">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SUMPRODUCT(--(IFERROR(HOUR(Flights_2026_09_3033[entry_hour]),-1)=HOUR(AF92)),--(IFERROR(Flights_2026_09_3033[entry_sector],"")=AG92),--(IFERROR(Flights_2026_09_3033[nfl],-1)&gt;=AH92),--(IFERROR(Flights_2026_09_3033[nfl],-1)&lt;=IF(AH92=450,450,AH92+9)))</f>
        <v>0</v>
      </c>
    </row>
    <row r="93" spans="1:35" x14ac:dyDescent="0.2">
      <c r="A93" s="32" t="s">
        <v>1271</v>
      </c>
      <c r="B93" s="32" t="s">
        <v>923</v>
      </c>
      <c r="C93" s="32" t="s">
        <v>19</v>
      </c>
      <c r="D93" s="32" t="s">
        <v>552</v>
      </c>
      <c r="E93" s="32" t="s">
        <v>1271</v>
      </c>
      <c r="F93" s="33">
        <v>46296.71674768519</v>
      </c>
      <c r="G93" s="32" t="s">
        <v>21</v>
      </c>
      <c r="H93" s="32" t="s">
        <v>1272</v>
      </c>
      <c r="I93" s="34">
        <v>390</v>
      </c>
      <c r="J93" s="32" t="s">
        <v>22</v>
      </c>
      <c r="K93" s="32" t="s">
        <v>31</v>
      </c>
      <c r="L93" s="34">
        <v>511</v>
      </c>
      <c r="M93" s="32" t="s">
        <v>25</v>
      </c>
      <c r="N93" s="33">
        <v>46296.683518518519</v>
      </c>
      <c r="O93" s="34">
        <v>390</v>
      </c>
      <c r="P93" s="32" t="s">
        <v>26</v>
      </c>
      <c r="Q93" s="34">
        <v>390</v>
      </c>
      <c r="R93" t="str">
        <f>IF(B93="","",_xlfn.XLOOKUP(B93,DB!$A$2:$A$205,DB!$C$2:$C$205,"")&amp;"")</f>
        <v/>
      </c>
      <c r="S93" t="str">
        <f>IF(B93="","",_xlfn.XLOOKUP(B93,DB!$A$2:$A$205,DB!$E$2:$E$205,""))</f>
        <v/>
      </c>
      <c r="T93" t="str">
        <f>IF(B93="","",_xlfn.XLOOKUP(B93,DB!$A$2:$A$205,DB!$F$2:$F$205,""))</f>
        <v/>
      </c>
      <c r="U93" t="str">
        <f>IF(B93="","",_xlfn.XLOOKUP(B93,DB!$A$2:$A$205,DB!$D$2:$D$205,""))</f>
        <v/>
      </c>
      <c r="V93" t="str">
        <f>IF(B93="","",IF(OR(COUNTIF(M93,"????N?????W")&gt;0,COUNTIF(M93,"????N?????E")&gt;0,COUNTIF(M93,"????S?????W")&gt;0,COUNTIF(M93,"????S?????E")&gt;0),_xlfn.XLOOKUP(B93,DB!$A$2:$A$205,DB!$B$2:$B$205,""),M93))</f>
        <v>KEHLI</v>
      </c>
      <c r="AF93" s="2">
        <v>0.58333333333333337</v>
      </c>
      <c r="AG93" t="s">
        <v>840</v>
      </c>
      <c r="AH93" s="17">
        <v>330</v>
      </c>
      <c r="AI93" s="17" cm="1">
        <f t="array" ref="AI93">SUMPRODUCT(--(IFERROR(HOUR(Flights_2026_09_3033[entry_hour]),-1)=HOUR(AF93)),--(IFERROR(Flights_2026_09_3033[entry_sector],"")=AG93),--(IFERROR(Flights_2026_09_3033[nfl],-1)&gt;=AH93),--(IFERROR(Flights_2026_09_3033[nfl],-1)&lt;=IF(AH93=450,450,AH93+9)))</f>
        <v>0</v>
      </c>
    </row>
    <row r="94" spans="1:35" x14ac:dyDescent="0.2">
      <c r="A94" s="32" t="s">
        <v>219</v>
      </c>
      <c r="B94" s="32" t="s">
        <v>49</v>
      </c>
      <c r="C94" s="32" t="s">
        <v>19</v>
      </c>
      <c r="D94" s="32" t="s">
        <v>107</v>
      </c>
      <c r="E94" s="32" t="s">
        <v>1273</v>
      </c>
      <c r="F94" s="33">
        <v>46296.718993055554</v>
      </c>
      <c r="G94" s="32" t="s">
        <v>21</v>
      </c>
      <c r="H94" s="32" t="s">
        <v>1274</v>
      </c>
      <c r="I94" s="34">
        <v>380</v>
      </c>
      <c r="J94" s="32" t="s">
        <v>22</v>
      </c>
      <c r="K94" s="32" t="s">
        <v>23</v>
      </c>
      <c r="L94" s="34">
        <v>216</v>
      </c>
      <c r="M94" s="32" t="s">
        <v>1156</v>
      </c>
      <c r="N94" s="33">
        <v>46296.701145833329</v>
      </c>
      <c r="O94" s="34">
        <v>311</v>
      </c>
      <c r="P94" s="32" t="s">
        <v>26</v>
      </c>
      <c r="Q94" s="34">
        <v>220</v>
      </c>
      <c r="R94" t="str">
        <f>IF(B94="","",_xlfn.XLOOKUP(B94,DB!$A$2:$A$205,DB!$C$2:$C$205,"")&amp;"")</f>
        <v>Sector 3</v>
      </c>
      <c r="S94" t="str">
        <f>IF(B94="","",_xlfn.XLOOKUP(B94,DB!$A$2:$A$205,DB!$E$2:$E$205,""))</f>
        <v>Sector 3</v>
      </c>
      <c r="T94" t="str">
        <f>IF(B94="","",_xlfn.XLOOKUP(B94,DB!$A$2:$A$205,DB!$F$2:$F$205,""))</f>
        <v>NOSAT</v>
      </c>
      <c r="U94" t="str">
        <f>IF(B94="","",_xlfn.XLOOKUP(B94,DB!$A$2:$A$205,DB!$D$2:$D$205,""))</f>
        <v>KZHU</v>
      </c>
      <c r="V94" t="str">
        <f>IF(B94="","",IF(OR(COUNTIF(M94,"????N?????W")&gt;0,COUNTIF(M94,"????N?????E")&gt;0,COUNTIF(M94,"????S?????W")&gt;0,COUNTIF(M94,"????S?????E")&gt;0),_xlfn.XLOOKUP(B94,DB!$A$2:$A$205,DB!$B$2:$B$205,""),M94))</f>
        <v>PISAD</v>
      </c>
      <c r="AF94" s="2">
        <v>0.58333333333333337</v>
      </c>
      <c r="AG94" t="s">
        <v>840</v>
      </c>
      <c r="AH94" s="17">
        <v>340</v>
      </c>
      <c r="AI94" s="17" cm="1">
        <f t="array" ref="AI94">SUMPRODUCT(--(IFERROR(HOUR(Flights_2026_09_3033[entry_hour]),-1)=HOUR(AF94)),--(IFERROR(Flights_2026_09_3033[entry_sector],"")=AG94),--(IFERROR(Flights_2026_09_3033[nfl],-1)&gt;=AH94),--(IFERROR(Flights_2026_09_3033[nfl],-1)&lt;=IF(AH94=450,450,AH94+9)))</f>
        <v>0</v>
      </c>
    </row>
    <row r="95" spans="1:35" x14ac:dyDescent="0.2">
      <c r="A95" s="32" t="s">
        <v>474</v>
      </c>
      <c r="B95" s="32" t="s">
        <v>46</v>
      </c>
      <c r="C95" s="32" t="s">
        <v>19</v>
      </c>
      <c r="D95" s="32" t="s">
        <v>76</v>
      </c>
      <c r="E95" s="32" t="s">
        <v>868</v>
      </c>
      <c r="F95" s="33">
        <v>46296.720462962963</v>
      </c>
      <c r="G95" s="32" t="s">
        <v>21</v>
      </c>
      <c r="H95" s="32" t="s">
        <v>1275</v>
      </c>
      <c r="I95" s="34">
        <v>340</v>
      </c>
      <c r="J95" s="32" t="s">
        <v>22</v>
      </c>
      <c r="K95" s="32" t="s">
        <v>23</v>
      </c>
      <c r="L95" s="34">
        <v>168</v>
      </c>
      <c r="M95" s="32" t="s">
        <v>37</v>
      </c>
      <c r="N95" s="33">
        <v>46296.706342592588</v>
      </c>
      <c r="O95" s="34">
        <v>210</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SUMPRODUCT(--(IFERROR(HOUR(Flights_2026_09_3033[entry_hour]),-1)=HOUR(AF95)),--(IFERROR(Flights_2026_09_3033[entry_sector],"")=AG95),--(IFERROR(Flights_2026_09_3033[nfl],-1)&gt;=AH95),--(IFERROR(Flights_2026_09_3033[nfl],-1)&lt;=IF(AH95=450,450,AH95+9)))</f>
        <v>1</v>
      </c>
    </row>
    <row r="96" spans="1:35" x14ac:dyDescent="0.2">
      <c r="A96" s="32" t="s">
        <v>224</v>
      </c>
      <c r="B96" s="32" t="s">
        <v>141</v>
      </c>
      <c r="C96" s="32" t="s">
        <v>19</v>
      </c>
      <c r="D96" s="32" t="s">
        <v>53</v>
      </c>
      <c r="E96" s="32" t="s">
        <v>611</v>
      </c>
      <c r="F96" s="33">
        <v>46296.725023148145</v>
      </c>
      <c r="G96" s="32" t="s">
        <v>21</v>
      </c>
      <c r="H96" s="32" t="s">
        <v>1276</v>
      </c>
      <c r="I96" s="34">
        <v>320</v>
      </c>
      <c r="J96" s="32" t="s">
        <v>22</v>
      </c>
      <c r="K96" s="32" t="s">
        <v>23</v>
      </c>
      <c r="L96" s="34">
        <v>173</v>
      </c>
      <c r="M96" s="32" t="s">
        <v>440</v>
      </c>
      <c r="N96" s="33">
        <v>46296.711226851854</v>
      </c>
      <c r="O96" s="34">
        <v>291</v>
      </c>
      <c r="P96" s="32" t="s">
        <v>26</v>
      </c>
      <c r="Q96" s="34">
        <v>220</v>
      </c>
      <c r="R96" t="str">
        <f>IF(B96="","",_xlfn.XLOOKUP(B96,DB!$A$2:$A$205,DB!$C$2:$C$205,"")&amp;"")</f>
        <v>Sector 3</v>
      </c>
      <c r="S96" t="str">
        <f>IF(B96="","",_xlfn.XLOOKUP(B96,DB!$A$2:$A$205,DB!$E$2:$E$205,""))</f>
        <v>Sector 3</v>
      </c>
      <c r="T96" t="str">
        <f>IF(B96="","",_xlfn.XLOOKUP(B96,DB!$A$2:$A$205,DB!$F$2:$F$205,""))</f>
        <v>NOSAT</v>
      </c>
      <c r="U96" t="str">
        <f>IF(B96="","",_xlfn.XLOOKUP(B96,DB!$A$2:$A$205,DB!$D$2:$D$205,""))</f>
        <v>KZHU</v>
      </c>
      <c r="V96" t="str">
        <f>IF(B96="","",IF(OR(COUNTIF(M96,"????N?????W")&gt;0,COUNTIF(M96,"????N?????E")&gt;0,COUNTIF(M96,"????S?????W")&gt;0,COUNTIF(M96,"????S?????E")&gt;0),_xlfn.XLOOKUP(B96,DB!$A$2:$A$205,DB!$B$2:$B$205,""),M96))</f>
        <v>PISAD</v>
      </c>
      <c r="AF96" s="2">
        <v>0.58333333333333337</v>
      </c>
      <c r="AG96" t="s">
        <v>840</v>
      </c>
      <c r="AH96" s="17">
        <v>360</v>
      </c>
      <c r="AI96" s="17" cm="1">
        <f t="array" ref="AI96">SUMPRODUCT(--(IFERROR(HOUR(Flights_2026_09_3033[entry_hour]),-1)=HOUR(AF96)),--(IFERROR(Flights_2026_09_3033[entry_sector],"")=AG96),--(IFERROR(Flights_2026_09_3033[nfl],-1)&gt;=AH96),--(IFERROR(Flights_2026_09_3033[nfl],-1)&lt;=IF(AH96=450,450,AH96+9)))</f>
        <v>0</v>
      </c>
    </row>
    <row r="97" spans="1:35" x14ac:dyDescent="0.2">
      <c r="A97" s="32" t="s">
        <v>226</v>
      </c>
      <c r="B97" s="32" t="s">
        <v>81</v>
      </c>
      <c r="C97" s="32" t="s">
        <v>19</v>
      </c>
      <c r="D97" s="32" t="s">
        <v>76</v>
      </c>
      <c r="E97" s="32" t="s">
        <v>116</v>
      </c>
      <c r="F97" s="33">
        <v>46296.726678240739</v>
      </c>
      <c r="G97" s="32" t="s">
        <v>21</v>
      </c>
      <c r="H97" s="32" t="s">
        <v>1277</v>
      </c>
      <c r="I97" s="34">
        <v>350</v>
      </c>
      <c r="J97" s="32" t="s">
        <v>22</v>
      </c>
      <c r="K97" s="32" t="s">
        <v>23</v>
      </c>
      <c r="L97" s="34">
        <v>788</v>
      </c>
      <c r="M97" s="32" t="s">
        <v>84</v>
      </c>
      <c r="N97" s="33">
        <v>46296.681527777779</v>
      </c>
      <c r="O97" s="34">
        <v>350</v>
      </c>
      <c r="P97" s="32" t="s">
        <v>26</v>
      </c>
      <c r="Q97" s="34">
        <v>350</v>
      </c>
      <c r="R97" t="str">
        <f>IF(B97="","",_xlfn.XLOOKUP(B97,DB!$A$2:$A$205,DB!$C$2:$C$205,"")&amp;"")</f>
        <v>Sector 5</v>
      </c>
      <c r="S97" t="str">
        <f>IF(B97="","",_xlfn.XLOOKUP(B97,DB!$A$2:$A$205,DB!$E$2:$E$205,""))</f>
        <v>Sector 4</v>
      </c>
      <c r="T97" t="str">
        <f>IF(B97="","",_xlfn.XLOOKUP(B97,DB!$A$2:$A$205,DB!$F$2:$F$205,""))</f>
        <v>VOMAR/XUDUN</v>
      </c>
      <c r="U97" t="str">
        <f>IF(B97="","",_xlfn.XLOOKUP(B97,DB!$A$2:$A$205,DB!$D$2:$D$205,""))</f>
        <v>MMTY</v>
      </c>
      <c r="V97" t="str">
        <f>IF(B97="","",IF(OR(COUNTIF(M97,"????N?????W")&gt;0,COUNTIF(M97,"????N?????E")&gt;0,COUNTIF(M97,"????S?????W")&gt;0,COUNTIF(M97,"????S?????E")&gt;0),_xlfn.XLOOKUP(B97,DB!$A$2:$A$205,DB!$B$2:$B$205,""),M97))</f>
        <v>MATOL</v>
      </c>
      <c r="AF97" s="2">
        <v>0.58333333333333337</v>
      </c>
      <c r="AG97" t="s">
        <v>840</v>
      </c>
      <c r="AH97" s="17">
        <v>370</v>
      </c>
      <c r="AI97" s="17" cm="1">
        <f t="array" ref="AI97">SUMPRODUCT(--(IFERROR(HOUR(Flights_2026_09_3033[entry_hour]),-1)=HOUR(AF97)),--(IFERROR(Flights_2026_09_3033[entry_sector],"")=AG97),--(IFERROR(Flights_2026_09_3033[nfl],-1)&gt;=AH97),--(IFERROR(Flights_2026_09_3033[nfl],-1)&lt;=IF(AH97=450,450,AH97+9)))</f>
        <v>1</v>
      </c>
    </row>
    <row r="98" spans="1:35" x14ac:dyDescent="0.2">
      <c r="A98" s="32" t="s">
        <v>252</v>
      </c>
      <c r="B98" s="32" t="s">
        <v>253</v>
      </c>
      <c r="C98" s="32" t="s">
        <v>19</v>
      </c>
      <c r="D98" s="32" t="s">
        <v>254</v>
      </c>
      <c r="E98" s="32" t="s">
        <v>627</v>
      </c>
      <c r="F98" s="33">
        <v>46296.728692129633</v>
      </c>
      <c r="G98" s="32" t="s">
        <v>28</v>
      </c>
      <c r="H98" s="32" t="s">
        <v>1278</v>
      </c>
      <c r="I98" s="34">
        <v>90</v>
      </c>
      <c r="J98" s="32" t="s">
        <v>22</v>
      </c>
      <c r="K98" s="32" t="s">
        <v>23</v>
      </c>
      <c r="L98" s="34">
        <v>357</v>
      </c>
      <c r="M98" s="32" t="s">
        <v>253</v>
      </c>
      <c r="N98" s="33">
        <v>46296.668263888889</v>
      </c>
      <c r="O98" s="34">
        <v>0</v>
      </c>
      <c r="P98" s="32" t="s">
        <v>32</v>
      </c>
      <c r="Q98" s="34">
        <v>90</v>
      </c>
      <c r="R98" t="str">
        <f>IF(B98="","",_xlfn.XLOOKUP(B98,DB!$A$2:$A$205,DB!$C$2:$C$205,"")&amp;"")</f>
        <v>Sector 7</v>
      </c>
      <c r="S98" t="str">
        <f>IF(B98="","",_xlfn.XLOOKUP(B98,DB!$A$2:$A$205,DB!$E$2:$E$205,""))</f>
        <v>Sector 7</v>
      </c>
      <c r="T98" t="str">
        <f>IF(B98="","",_xlfn.XLOOKUP(B98,DB!$A$2:$A$205,DB!$F$2:$F$205,""))</f>
        <v>PAULE/SIGMA</v>
      </c>
      <c r="U98" t="str">
        <f>IF(B98="","",_xlfn.XLOOKUP(B98,DB!$A$2:$A$205,DB!$D$2:$D$205,""))</f>
        <v>MHCC</v>
      </c>
      <c r="V98" t="str">
        <f>IF(B98="","",IF(OR(COUNTIF(M98,"????N?????W")&gt;0,COUNTIF(M98,"????N?????E")&gt;0,COUNTIF(M98,"????S?????W")&gt;0,COUNTIF(M98,"????S?????E")&gt;0),_xlfn.XLOOKUP(B98,DB!$A$2:$A$205,DB!$B$2:$B$205,""),M98))</f>
        <v>MZBZ</v>
      </c>
      <c r="AF98" s="2">
        <v>0.58333333333333337</v>
      </c>
      <c r="AG98" t="s">
        <v>840</v>
      </c>
      <c r="AH98" s="17">
        <v>380</v>
      </c>
      <c r="AI98" s="17" cm="1">
        <f t="array" ref="AI98">SUMPRODUCT(--(IFERROR(HOUR(Flights_2026_09_3033[entry_hour]),-1)=HOUR(AF98)),--(IFERROR(Flights_2026_09_3033[entry_sector],"")=AG98),--(IFERROR(Flights_2026_09_3033[nfl],-1)&gt;=AH98),--(IFERROR(Flights_2026_09_3033[nfl],-1)&lt;=IF(AH98=450,450,AH98+9)))</f>
        <v>0</v>
      </c>
    </row>
    <row r="99" spans="1:35" x14ac:dyDescent="0.2">
      <c r="A99" s="32" t="s">
        <v>231</v>
      </c>
      <c r="B99" s="32" t="s">
        <v>232</v>
      </c>
      <c r="C99" s="32" t="s">
        <v>19</v>
      </c>
      <c r="D99" s="32" t="s">
        <v>50</v>
      </c>
      <c r="E99" s="32" t="s">
        <v>673</v>
      </c>
      <c r="F99" s="33">
        <v>46296.730451388888</v>
      </c>
      <c r="G99" s="32" t="s">
        <v>21</v>
      </c>
      <c r="H99" s="32" t="s">
        <v>1279</v>
      </c>
      <c r="I99" s="34">
        <v>370</v>
      </c>
      <c r="J99" s="32" t="s">
        <v>22</v>
      </c>
      <c r="K99" s="32" t="s">
        <v>23</v>
      </c>
      <c r="L99" s="34">
        <v>790</v>
      </c>
      <c r="M99" s="32" t="s">
        <v>84</v>
      </c>
      <c r="N99" s="33">
        <v>46296.68273148148</v>
      </c>
      <c r="O99" s="34">
        <v>370</v>
      </c>
      <c r="P99" s="32" t="s">
        <v>26</v>
      </c>
      <c r="Q99" s="34">
        <v>370</v>
      </c>
      <c r="R99" t="str">
        <f>IF(B99="","",_xlfn.XLOOKUP(B99,DB!$A$2:$A$205,DB!$C$2:$C$205,"")&amp;"")</f>
        <v>Sector 5</v>
      </c>
      <c r="S99" t="str">
        <f>IF(B99="","",_xlfn.XLOOKUP(B99,DB!$A$2:$A$205,DB!$E$2:$E$205,""))</f>
        <v>Sector 4</v>
      </c>
      <c r="T99" t="str">
        <f>IF(B99="","",_xlfn.XLOOKUP(B99,DB!$A$2:$A$205,DB!$F$2:$F$205,""))</f>
        <v>VOMAR/XUDUN</v>
      </c>
      <c r="U99" t="str">
        <f>IF(B99="","",_xlfn.XLOOKUP(B99,DB!$A$2:$A$205,DB!$D$2:$D$205,""))</f>
        <v>MMTY</v>
      </c>
      <c r="V99" t="str">
        <f>IF(B99="","",IF(OR(COUNTIF(M99,"????N?????W")&gt;0,COUNTIF(M99,"????N?????E")&gt;0,COUNTIF(M99,"????S?????W")&gt;0,COUNTIF(M99,"????S?????E")&gt;0),_xlfn.XLOOKUP(B99,DB!$A$2:$A$205,DB!$B$2:$B$205,""),M99))</f>
        <v>MATOL</v>
      </c>
      <c r="AF99" s="2">
        <v>0.58333333333333337</v>
      </c>
      <c r="AG99" t="s">
        <v>840</v>
      </c>
      <c r="AH99" s="17">
        <v>390</v>
      </c>
      <c r="AI99" s="17" cm="1">
        <f t="array" ref="AI99">SUMPRODUCT(--(IFERROR(HOUR(Flights_2026_09_3033[entry_hour]),-1)=HOUR(AF99)),--(IFERROR(Flights_2026_09_3033[entry_sector],"")=AG99),--(IFERROR(Flights_2026_09_3033[nfl],-1)&gt;=AH99),--(IFERROR(Flights_2026_09_3033[nfl],-1)&lt;=IF(AH99=450,450,AH99+9)))</f>
        <v>0</v>
      </c>
    </row>
    <row r="100" spans="1:35" x14ac:dyDescent="0.2">
      <c r="A100" s="32" t="s">
        <v>1280</v>
      </c>
      <c r="B100" s="32" t="s">
        <v>215</v>
      </c>
      <c r="C100" s="32" t="s">
        <v>19</v>
      </c>
      <c r="D100" s="32" t="s">
        <v>107</v>
      </c>
      <c r="E100" s="32" t="s">
        <v>501</v>
      </c>
      <c r="F100" s="33">
        <v>46296.731759259259</v>
      </c>
      <c r="G100" s="32" t="s">
        <v>21</v>
      </c>
      <c r="H100" s="32" t="s">
        <v>1281</v>
      </c>
      <c r="I100" s="34">
        <v>370</v>
      </c>
      <c r="J100" s="32" t="s">
        <v>22</v>
      </c>
      <c r="K100" s="32" t="s">
        <v>23</v>
      </c>
      <c r="L100" s="34">
        <v>560</v>
      </c>
      <c r="M100" s="32" t="s">
        <v>25</v>
      </c>
      <c r="N100" s="33">
        <v>46296.696932870371</v>
      </c>
      <c r="O100" s="34">
        <v>370</v>
      </c>
      <c r="P100" s="32" t="s">
        <v>26</v>
      </c>
      <c r="Q100" s="34">
        <v>370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KEHLI</v>
      </c>
      <c r="AF100" s="2">
        <v>0.58333333333333337</v>
      </c>
      <c r="AG100" t="s">
        <v>840</v>
      </c>
      <c r="AH100" s="17">
        <v>400</v>
      </c>
      <c r="AI100" s="17" cm="1">
        <f t="array" ref="AI100">SUMPRODUCT(--(IFERROR(HOUR(Flights_2026_09_3033[entry_hour]),-1)=HOUR(AF100)),--(IFERROR(Flights_2026_09_3033[entry_sector],"")=AG100),--(IFERROR(Flights_2026_09_3033[nfl],-1)&gt;=AH100),--(IFERROR(Flights_2026_09_3033[nfl],-1)&lt;=IF(AH100=450,450,AH100+9)))</f>
        <v>0</v>
      </c>
    </row>
    <row r="101" spans="1:35" x14ac:dyDescent="0.2">
      <c r="A101" s="32" t="s">
        <v>241</v>
      </c>
      <c r="B101" s="32" t="s">
        <v>18</v>
      </c>
      <c r="C101" s="32" t="s">
        <v>19</v>
      </c>
      <c r="D101" s="32" t="s">
        <v>20</v>
      </c>
      <c r="E101" s="32" t="s">
        <v>637</v>
      </c>
      <c r="F101" s="33">
        <v>46296.733483796299</v>
      </c>
      <c r="G101" s="32" t="s">
        <v>21</v>
      </c>
      <c r="H101" s="32" t="s">
        <v>1282</v>
      </c>
      <c r="I101" s="34">
        <v>330</v>
      </c>
      <c r="J101" s="32" t="s">
        <v>22</v>
      </c>
      <c r="K101" s="32" t="s">
        <v>23</v>
      </c>
      <c r="L101" s="34">
        <v>659</v>
      </c>
      <c r="M101" s="32" t="s">
        <v>540</v>
      </c>
      <c r="N101" s="33">
        <v>46296.695069444446</v>
      </c>
      <c r="O101" s="34">
        <v>330</v>
      </c>
      <c r="P101" s="32" t="s">
        <v>26</v>
      </c>
      <c r="Q101" s="34">
        <v>330</v>
      </c>
      <c r="R101" t="str">
        <f>IF(B101="","",_xlfn.XLOOKUP(B101,DB!$A$2:$A$205,DB!$C$2:$C$205,"")&amp;"")</f>
        <v>Sector 5</v>
      </c>
      <c r="S101" t="str">
        <f>IF(B101="","",_xlfn.XLOOKUP(B101,DB!$A$2:$A$205,DB!$E$2:$E$205,""))</f>
        <v>Sector 4</v>
      </c>
      <c r="T101" t="str">
        <f>IF(B101="","",_xlfn.XLOOKUP(B101,DB!$A$2:$A$205,DB!$F$2:$F$205,""))</f>
        <v>VOMAR/XUDUN</v>
      </c>
      <c r="U101" t="str">
        <f>IF(B101="","",_xlfn.XLOOKUP(B101,DB!$A$2:$A$205,DB!$D$2:$D$205,""))</f>
        <v>KZHU</v>
      </c>
      <c r="V101" t="str">
        <f>IF(B101="","",IF(OR(COUNTIF(M101,"????N?????W")&gt;0,COUNTIF(M101,"????N?????E")&gt;0,COUNTIF(M101,"????S?????W")&gt;0,COUNTIF(M101,"????S?????E")&gt;0),_xlfn.XLOOKUP(B101,DB!$A$2:$A$205,DB!$B$2:$B$205,""),M101))</f>
        <v>DUTNA</v>
      </c>
      <c r="AF101" s="2">
        <v>0.58333333333333337</v>
      </c>
      <c r="AG101" t="s">
        <v>840</v>
      </c>
      <c r="AH101" s="17">
        <v>410</v>
      </c>
      <c r="AI101" s="17" cm="1">
        <f t="array" ref="AI101">SUMPRODUCT(--(IFERROR(HOUR(Flights_2026_09_3033[entry_hour]),-1)=HOUR(AF101)),--(IFERROR(Flights_2026_09_3033[entry_sector],"")=AG101),--(IFERROR(Flights_2026_09_3033[nfl],-1)&gt;=AH101),--(IFERROR(Flights_2026_09_3033[nfl],-1)&lt;=IF(AH101=450,450,AH101+9)))</f>
        <v>0</v>
      </c>
    </row>
    <row r="102" spans="1:35" x14ac:dyDescent="0.2">
      <c r="A102" s="32" t="s">
        <v>233</v>
      </c>
      <c r="B102" s="32" t="s">
        <v>122</v>
      </c>
      <c r="C102" s="32" t="s">
        <v>19</v>
      </c>
      <c r="D102" s="32" t="s">
        <v>53</v>
      </c>
      <c r="E102" s="32" t="s">
        <v>606</v>
      </c>
      <c r="F102" s="33">
        <v>46296.73637731481</v>
      </c>
      <c r="G102" s="32" t="s">
        <v>21</v>
      </c>
      <c r="H102" s="32" t="s">
        <v>1283</v>
      </c>
      <c r="I102" s="34">
        <v>370</v>
      </c>
      <c r="J102" s="32" t="s">
        <v>22</v>
      </c>
      <c r="K102" s="32" t="s">
        <v>23</v>
      </c>
      <c r="L102" s="34">
        <v>854</v>
      </c>
      <c r="M102" s="32" t="s">
        <v>1284</v>
      </c>
      <c r="N102" s="33">
        <v>46296.68677083333</v>
      </c>
      <c r="O102" s="34">
        <v>370</v>
      </c>
      <c r="P102" s="32" t="s">
        <v>26</v>
      </c>
      <c r="Q102" s="34">
        <v>370</v>
      </c>
      <c r="R102" t="str">
        <f>IF(B102="","",_xlfn.XLOOKUP(B102,DB!$A$2:$A$205,DB!$C$2:$C$205,"")&amp;"")</f>
        <v>Sector 5</v>
      </c>
      <c r="S102" t="str">
        <f>IF(B102="","",_xlfn.XLOOKUP(B102,DB!$A$2:$A$205,DB!$E$2:$E$205,""))</f>
        <v>Sector 4</v>
      </c>
      <c r="T102" t="str">
        <f>IF(B102="","",_xlfn.XLOOKUP(B102,DB!$A$2:$A$205,DB!$F$2:$F$205,""))</f>
        <v>VOMAR/XUDUN</v>
      </c>
      <c r="U102" t="str">
        <f>IF(B102="","",_xlfn.XLOOKUP(B102,DB!$A$2:$A$205,DB!$D$2:$D$205,""))</f>
        <v>MMEX</v>
      </c>
      <c r="V102" t="str">
        <f>IF(B102="","",IF(OR(COUNTIF(M102,"????N?????W")&gt;0,COUNTIF(M102,"????N?????E")&gt;0,COUNTIF(M102,"????S?????W")&gt;0,COUNTIF(M102,"????S?????E")&gt;0),_xlfn.XLOOKUP(B102,DB!$A$2:$A$205,DB!$B$2:$B$205,""),M102))</f>
        <v>LIDAM</v>
      </c>
      <c r="AF102" s="2">
        <v>0.58333333333333337</v>
      </c>
      <c r="AG102" t="s">
        <v>840</v>
      </c>
      <c r="AH102" s="17">
        <v>420</v>
      </c>
      <c r="AI102" s="17" cm="1">
        <f t="array" ref="AI102">SUMPRODUCT(--(IFERROR(HOUR(Flights_2026_09_3033[entry_hour]),-1)=HOUR(AF102)),--(IFERROR(Flights_2026_09_3033[entry_sector],"")=AG102),--(IFERROR(Flights_2026_09_3033[nfl],-1)&gt;=AH102),--(IFERROR(Flights_2026_09_3033[nfl],-1)&lt;=IF(AH102=450,450,AH102+9)))</f>
        <v>0</v>
      </c>
    </row>
    <row r="103" spans="1:35" x14ac:dyDescent="0.2">
      <c r="A103" s="32" t="s">
        <v>242</v>
      </c>
      <c r="B103" s="32" t="s">
        <v>46</v>
      </c>
      <c r="C103" s="32" t="s">
        <v>19</v>
      </c>
      <c r="D103" s="32" t="s">
        <v>50</v>
      </c>
      <c r="E103" s="32" t="s">
        <v>1040</v>
      </c>
      <c r="F103" s="33">
        <v>46296.737766203703</v>
      </c>
      <c r="G103" s="32" t="s">
        <v>21</v>
      </c>
      <c r="H103" s="32" t="s">
        <v>1285</v>
      </c>
      <c r="I103" s="34">
        <v>340</v>
      </c>
      <c r="J103" s="32" t="s">
        <v>22</v>
      </c>
      <c r="K103" s="32" t="s">
        <v>23</v>
      </c>
      <c r="L103" s="34">
        <v>200</v>
      </c>
      <c r="M103" s="32" t="s">
        <v>899</v>
      </c>
      <c r="N103" s="33">
        <v>46296.721412037034</v>
      </c>
      <c r="O103" s="34">
        <v>240</v>
      </c>
      <c r="P103" s="32" t="s">
        <v>26</v>
      </c>
      <c r="Q103" s="34">
        <v>220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SUMPRODUCT(--(IFERROR(HOUR(Flights_2026_09_3033[entry_hour]),-1)=HOUR(AF103)),--(IFERROR(Flights_2026_09_3033[entry_sector],"")=AG103),--(IFERROR(Flights_2026_09_3033[nfl],-1)&gt;=AH103),--(IFERROR(Flights_2026_09_3033[nfl],-1)&lt;=IF(AH103=450,450,AH103+9)))</f>
        <v>0</v>
      </c>
    </row>
    <row r="104" spans="1:35" x14ac:dyDescent="0.2">
      <c r="A104" s="32" t="s">
        <v>244</v>
      </c>
      <c r="B104" s="32" t="s">
        <v>89</v>
      </c>
      <c r="C104" s="32" t="s">
        <v>19</v>
      </c>
      <c r="D104" s="32" t="s">
        <v>47</v>
      </c>
      <c r="E104" s="32" t="s">
        <v>1066</v>
      </c>
      <c r="F104" s="33">
        <v>46296.739675925928</v>
      </c>
      <c r="G104" s="32" t="s">
        <v>21</v>
      </c>
      <c r="H104" s="32" t="s">
        <v>1286</v>
      </c>
      <c r="I104" s="34">
        <v>360</v>
      </c>
      <c r="J104" s="32" t="s">
        <v>22</v>
      </c>
      <c r="K104" s="32" t="s">
        <v>23</v>
      </c>
      <c r="L104" s="34">
        <v>343</v>
      </c>
      <c r="M104" s="32" t="s">
        <v>1287</v>
      </c>
      <c r="N104" s="33">
        <v>46296.716944444444</v>
      </c>
      <c r="O104" s="34">
        <v>359</v>
      </c>
      <c r="P104" s="32" t="s">
        <v>26</v>
      </c>
      <c r="Q104" s="34">
        <v>360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SIGMA</v>
      </c>
      <c r="AF104" s="2">
        <v>0.58333333333333337</v>
      </c>
      <c r="AG104" t="s">
        <v>840</v>
      </c>
      <c r="AH104" s="17">
        <v>440</v>
      </c>
      <c r="AI104" s="17" cm="1">
        <f t="array" ref="AI104">SUMPRODUCT(--(IFERROR(HOUR(Flights_2026_09_3033[entry_hour]),-1)=HOUR(AF104)),--(IFERROR(Flights_2026_09_3033[entry_sector],"")=AG104),--(IFERROR(Flights_2026_09_3033[nfl],-1)&gt;=AH104),--(IFERROR(Flights_2026_09_3033[nfl],-1)&lt;=IF(AH104=450,450,AH104+9)))</f>
        <v>0</v>
      </c>
    </row>
    <row r="105" spans="1:35" x14ac:dyDescent="0.2">
      <c r="A105" s="32" t="s">
        <v>624</v>
      </c>
      <c r="B105" s="32" t="s">
        <v>301</v>
      </c>
      <c r="C105" s="32" t="s">
        <v>19</v>
      </c>
      <c r="D105" s="32" t="s">
        <v>76</v>
      </c>
      <c r="E105" s="32" t="s">
        <v>1288</v>
      </c>
      <c r="F105" s="33">
        <v>46296.749398148153</v>
      </c>
      <c r="G105" s="32" t="s">
        <v>21</v>
      </c>
      <c r="H105" s="32" t="s">
        <v>1289</v>
      </c>
      <c r="I105" s="34">
        <v>350</v>
      </c>
      <c r="J105" s="32" t="s">
        <v>22</v>
      </c>
      <c r="K105" s="32" t="s">
        <v>23</v>
      </c>
      <c r="L105" s="34">
        <v>810</v>
      </c>
      <c r="M105" s="32" t="s">
        <v>84</v>
      </c>
      <c r="N105" s="33">
        <v>46296.702569444446</v>
      </c>
      <c r="O105" s="34">
        <v>330</v>
      </c>
      <c r="P105" s="32" t="s">
        <v>26</v>
      </c>
      <c r="Q105" s="34">
        <v>350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MATOL</v>
      </c>
      <c r="AF105" s="2">
        <v>0.58333333333333337</v>
      </c>
      <c r="AG105" t="s">
        <v>840</v>
      </c>
      <c r="AH105" s="17">
        <v>450</v>
      </c>
      <c r="AI105" s="17" cm="1">
        <f t="array" ref="AI105">SUMPRODUCT(--(IFERROR(HOUR(Flights_2026_09_3033[entry_hour]),-1)=HOUR(AF105)),--(IFERROR(Flights_2026_09_3033[entry_sector],"")=AG105),--(IFERROR(Flights_2026_09_3033[nfl],-1)&gt;=AH105),--(IFERROR(Flights_2026_09_3033[nfl],-1)&lt;=IF(AH105=450,450,AH105+9)))</f>
        <v>0</v>
      </c>
    </row>
    <row r="106" spans="1:35" x14ac:dyDescent="0.2">
      <c r="A106" s="32" t="s">
        <v>397</v>
      </c>
      <c r="B106" s="32" t="s">
        <v>398</v>
      </c>
      <c r="C106" s="32" t="s">
        <v>19</v>
      </c>
      <c r="D106" s="32" t="s">
        <v>50</v>
      </c>
      <c r="E106" s="32" t="s">
        <v>1069</v>
      </c>
      <c r="F106" s="33">
        <v>46296.752835648149</v>
      </c>
      <c r="G106" s="32" t="s">
        <v>21</v>
      </c>
      <c r="H106" s="32" t="s">
        <v>1290</v>
      </c>
      <c r="I106" s="34">
        <v>350</v>
      </c>
      <c r="J106" s="32" t="s">
        <v>22</v>
      </c>
      <c r="K106" s="32" t="s">
        <v>23</v>
      </c>
      <c r="L106" s="34">
        <v>416</v>
      </c>
      <c r="M106" s="32" t="s">
        <v>218</v>
      </c>
      <c r="N106" s="33">
        <v>46296.725416666668</v>
      </c>
      <c r="O106" s="34">
        <v>350</v>
      </c>
      <c r="P106" s="32" t="s">
        <v>26</v>
      </c>
      <c r="Q106" s="34">
        <v>330</v>
      </c>
      <c r="R106" t="str">
        <f>IF(B106="","",_xlfn.XLOOKUP(B106,DB!$A$2:$A$205,DB!$C$2:$C$205,"")&amp;"")</f>
        <v>Sector 5</v>
      </c>
      <c r="S106" t="str">
        <f>IF(B106="","",_xlfn.XLOOKUP(B106,DB!$A$2:$A$205,DB!$E$2:$E$205,""))</f>
        <v>Sector 4</v>
      </c>
      <c r="T106" t="str">
        <f>IF(B106="","",_xlfn.XLOOKUP(B106,DB!$A$2:$A$205,DB!$F$2:$F$205,""))</f>
        <v>VOMAR/XUDUN</v>
      </c>
      <c r="U106" t="str">
        <f>IF(B106="","",_xlfn.XLOOKUP(B106,DB!$A$2:$A$205,DB!$D$2:$D$205,""))</f>
        <v>KZHU</v>
      </c>
      <c r="V106" t="str">
        <f>IF(B106="","",IF(OR(COUNTIF(M106,"????N?????W")&gt;0,COUNTIF(M106,"????N?????E")&gt;0,COUNTIF(M106,"????S?????W")&gt;0,COUNTIF(M106,"????S?????E")&gt;0),_xlfn.XLOOKUP(B106,DB!$A$2:$A$205,DB!$B$2:$B$205,""),M106))</f>
        <v>IRDOV</v>
      </c>
      <c r="AF106" s="2">
        <v>0.58333333333333337</v>
      </c>
      <c r="AG106" t="s">
        <v>747</v>
      </c>
      <c r="AH106" s="17">
        <v>200</v>
      </c>
      <c r="AI106" s="17" cm="1">
        <f t="array" ref="AI106">SUMPRODUCT(--(IFERROR(HOUR(Flights_2026_09_3033[entry_hour]),-1)=HOUR(AF106)),--(IFERROR(Flights_2026_09_3033[entry_sector],"")=AG106),--(IFERROR(Flights_2026_09_3033[nfl],-1)&gt;=AH106),--(IFERROR(Flights_2026_09_3033[nfl],-1)&lt;=IF(AH106=450,450,AH106+9)))</f>
        <v>0</v>
      </c>
    </row>
    <row r="107" spans="1:35" x14ac:dyDescent="0.2">
      <c r="A107" s="32" t="s">
        <v>268</v>
      </c>
      <c r="B107" s="32" t="s">
        <v>269</v>
      </c>
      <c r="C107" s="32" t="s">
        <v>19</v>
      </c>
      <c r="D107" s="32" t="s">
        <v>76</v>
      </c>
      <c r="E107" s="32" t="s">
        <v>152</v>
      </c>
      <c r="F107" s="33">
        <v>46296.755104166667</v>
      </c>
      <c r="G107" s="32" t="s">
        <v>21</v>
      </c>
      <c r="H107" s="32" t="s">
        <v>1291</v>
      </c>
      <c r="I107" s="34">
        <v>350</v>
      </c>
      <c r="J107" s="32" t="s">
        <v>22</v>
      </c>
      <c r="K107" s="32" t="s">
        <v>23</v>
      </c>
      <c r="L107" s="34">
        <v>804</v>
      </c>
      <c r="M107" s="32" t="s">
        <v>84</v>
      </c>
      <c r="N107" s="33">
        <v>46296.707407407404</v>
      </c>
      <c r="O107" s="34">
        <v>350</v>
      </c>
      <c r="P107" s="32" t="s">
        <v>26</v>
      </c>
      <c r="Q107" s="34">
        <v>350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SUMPRODUCT(--(IFERROR(HOUR(Flights_2026_09_3033[entry_hour]),-1)=HOUR(AF107)),--(IFERROR(Flights_2026_09_3033[entry_sector],"")=AG107),--(IFERROR(Flights_2026_09_3033[nfl],-1)&gt;=AH107),--(IFERROR(Flights_2026_09_3033[nfl],-1)&lt;=IF(AH107=450,450,AH107+9)))</f>
        <v>0</v>
      </c>
    </row>
    <row r="108" spans="1:35" x14ac:dyDescent="0.2">
      <c r="A108" s="32" t="s">
        <v>265</v>
      </c>
      <c r="B108" s="32" t="s">
        <v>171</v>
      </c>
      <c r="C108" s="32" t="s">
        <v>19</v>
      </c>
      <c r="D108" s="32" t="s">
        <v>50</v>
      </c>
      <c r="E108" s="32" t="s">
        <v>1292</v>
      </c>
      <c r="F108" s="33">
        <v>46296.756724537037</v>
      </c>
      <c r="G108" s="32" t="s">
        <v>21</v>
      </c>
      <c r="H108" s="32" t="s">
        <v>1293</v>
      </c>
      <c r="I108" s="34">
        <v>340</v>
      </c>
      <c r="J108" s="32" t="s">
        <v>22</v>
      </c>
      <c r="K108" s="32" t="s">
        <v>23</v>
      </c>
      <c r="L108" s="34">
        <v>249</v>
      </c>
      <c r="M108" s="32" t="s">
        <v>394</v>
      </c>
      <c r="N108" s="33">
        <v>46296.737638888888</v>
      </c>
      <c r="O108" s="34">
        <v>309</v>
      </c>
      <c r="P108" s="32" t="s">
        <v>26</v>
      </c>
      <c r="Q108" s="34">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PISAD</v>
      </c>
      <c r="AF108" s="2">
        <v>0.58333333333333337</v>
      </c>
      <c r="AG108" t="s">
        <v>747</v>
      </c>
      <c r="AH108" s="17">
        <v>220</v>
      </c>
      <c r="AI108" s="17" cm="1">
        <f t="array" ref="AI108">SUMPRODUCT(--(IFERROR(HOUR(Flights_2026_09_3033[entry_hour]),-1)=HOUR(AF108)),--(IFERROR(Flights_2026_09_3033[entry_sector],"")=AG108),--(IFERROR(Flights_2026_09_3033[nfl],-1)&gt;=AH108),--(IFERROR(Flights_2026_09_3033[nfl],-1)&lt;=IF(AH108=450,450,AH108+9)))</f>
        <v>0</v>
      </c>
    </row>
    <row r="109" spans="1:35" x14ac:dyDescent="0.2">
      <c r="A109" s="32" t="s">
        <v>1294</v>
      </c>
      <c r="B109" s="32" t="s">
        <v>511</v>
      </c>
      <c r="C109" s="32" t="s">
        <v>19</v>
      </c>
      <c r="D109" s="32" t="s">
        <v>532</v>
      </c>
      <c r="E109" s="32" t="s">
        <v>1080</v>
      </c>
      <c r="F109" s="33">
        <v>46296.760671296295</v>
      </c>
      <c r="G109" s="32" t="s">
        <v>21</v>
      </c>
      <c r="H109" s="32" t="s">
        <v>465</v>
      </c>
      <c r="I109" s="34">
        <v>390</v>
      </c>
      <c r="J109" s="32" t="s">
        <v>22</v>
      </c>
      <c r="K109" s="32" t="s">
        <v>55</v>
      </c>
      <c r="L109" s="34">
        <v>802</v>
      </c>
      <c r="M109" s="32" t="s">
        <v>84</v>
      </c>
      <c r="N109" s="33">
        <v>46296.713622685187</v>
      </c>
      <c r="O109" s="34">
        <v>390</v>
      </c>
      <c r="P109" s="32" t="s">
        <v>26</v>
      </c>
      <c r="Q109" s="34">
        <v>390</v>
      </c>
      <c r="R109" t="str">
        <f>IF(B109="","",_xlfn.XLOOKUP(B109,DB!$A$2:$A$205,DB!$C$2:$C$205,"")&amp;"")</f>
        <v>Sector 5</v>
      </c>
      <c r="S109" t="str">
        <f>IF(B109="","",_xlfn.XLOOKUP(B109,DB!$A$2:$A$205,DB!$E$2:$E$205,""))</f>
        <v>Sector 4</v>
      </c>
      <c r="T109" t="str">
        <f>IF(B109="","",_xlfn.XLOOKUP(B109,DB!$A$2:$A$205,DB!$F$2:$F$205,""))</f>
        <v>VOMAR/XUDUN</v>
      </c>
      <c r="U109" t="str">
        <f>IF(B109="","",_xlfn.XLOOKUP(B109,DB!$A$2:$A$205,DB!$D$2:$D$205,""))</f>
        <v>MMTY</v>
      </c>
      <c r="V109" t="str">
        <f>IF(B109="","",IF(OR(COUNTIF(M109,"????N?????W")&gt;0,COUNTIF(M109,"????N?????E")&gt;0,COUNTIF(M109,"????S?????W")&gt;0,COUNTIF(M109,"????S?????E")&gt;0),_xlfn.XLOOKUP(B109,DB!$A$2:$A$205,DB!$B$2:$B$205,""),M109))</f>
        <v>MATOL</v>
      </c>
      <c r="AF109" s="2">
        <v>0.58333333333333337</v>
      </c>
      <c r="AG109" t="s">
        <v>747</v>
      </c>
      <c r="AH109" s="17">
        <v>230</v>
      </c>
      <c r="AI109" s="17" cm="1">
        <f t="array" ref="AI109">SUMPRODUCT(--(IFERROR(HOUR(Flights_2026_09_3033[entry_hour]),-1)=HOUR(AF109)),--(IFERROR(Flights_2026_09_3033[entry_sector],"")=AG109),--(IFERROR(Flights_2026_09_3033[nfl],-1)&gt;=AH109),--(IFERROR(Flights_2026_09_3033[nfl],-1)&lt;=IF(AH109=450,450,AH109+9)))</f>
        <v>0</v>
      </c>
    </row>
    <row r="110" spans="1:35" x14ac:dyDescent="0.2">
      <c r="A110" s="32" t="s">
        <v>471</v>
      </c>
      <c r="B110" s="32" t="s">
        <v>472</v>
      </c>
      <c r="C110" s="32" t="s">
        <v>19</v>
      </c>
      <c r="D110" s="32" t="s">
        <v>107</v>
      </c>
      <c r="E110" s="32" t="s">
        <v>1295</v>
      </c>
      <c r="F110" s="33">
        <v>46296.762164351851</v>
      </c>
      <c r="G110" s="32" t="s">
        <v>21</v>
      </c>
      <c r="H110" s="32" t="s">
        <v>1296</v>
      </c>
      <c r="I110" s="34">
        <v>350</v>
      </c>
      <c r="J110" s="32" t="s">
        <v>22</v>
      </c>
      <c r="K110" s="32" t="s">
        <v>23</v>
      </c>
      <c r="L110" s="34">
        <v>497</v>
      </c>
      <c r="M110" s="32" t="s">
        <v>24</v>
      </c>
      <c r="N110" s="33">
        <v>46296.731909722221</v>
      </c>
      <c r="O110" s="34">
        <v>350</v>
      </c>
      <c r="P110" s="32" t="s">
        <v>26</v>
      </c>
      <c r="Q110" s="34">
        <v>350</v>
      </c>
      <c r="R110" t="str">
        <f>IF(B110="","",_xlfn.XLOOKUP(B110,DB!$A$2:$A$205,DB!$C$2:$C$205,"")&amp;"")</f>
        <v>Sector 5</v>
      </c>
      <c r="S110" t="str">
        <f>IF(B110="","",_xlfn.XLOOKUP(B110,DB!$A$2:$A$205,DB!$E$2:$E$205,""))</f>
        <v>Sector 4</v>
      </c>
      <c r="T110" t="str">
        <f>IF(B110="","",_xlfn.XLOOKUP(B110,DB!$A$2:$A$205,DB!$F$2:$F$205,""))</f>
        <v>VOMAR/XUDUN</v>
      </c>
      <c r="U110" t="str">
        <f>IF(B110="","",_xlfn.XLOOKUP(B110,DB!$A$2:$A$205,DB!$D$2:$D$205,""))</f>
        <v>KZHU</v>
      </c>
      <c r="V110" t="str">
        <f>IF(B110="","",IF(OR(COUNTIF(M110,"????N?????W")&gt;0,COUNTIF(M110,"????N?????E")&gt;0,COUNTIF(M110,"????S?????W")&gt;0,COUNTIF(M110,"????S?????E")&gt;0),_xlfn.XLOOKUP(B110,DB!$A$2:$A$205,DB!$B$2:$B$205,""),M110))</f>
        <v>KEHLI</v>
      </c>
      <c r="AF110" s="2">
        <v>0.58333333333333337</v>
      </c>
      <c r="AG110" t="s">
        <v>747</v>
      </c>
      <c r="AH110" s="17">
        <v>240</v>
      </c>
      <c r="AI110" s="17" cm="1">
        <f t="array" ref="AI110">SUMPRODUCT(--(IFERROR(HOUR(Flights_2026_09_3033[entry_hour]),-1)=HOUR(AF110)),--(IFERROR(Flights_2026_09_3033[entry_sector],"")=AG110),--(IFERROR(Flights_2026_09_3033[nfl],-1)&gt;=AH110),--(IFERROR(Flights_2026_09_3033[nfl],-1)&lt;=IF(AH110=450,450,AH110+9)))</f>
        <v>0</v>
      </c>
    </row>
    <row r="111" spans="1:35" x14ac:dyDescent="0.2">
      <c r="A111" s="32" t="s">
        <v>1297</v>
      </c>
      <c r="B111" s="32" t="s">
        <v>1298</v>
      </c>
      <c r="C111" s="32" t="s">
        <v>19</v>
      </c>
      <c r="D111" s="32" t="s">
        <v>595</v>
      </c>
      <c r="E111" s="32"/>
      <c r="F111" s="33">
        <v>46296.763541666667</v>
      </c>
      <c r="G111" s="32" t="s">
        <v>28</v>
      </c>
      <c r="H111" s="32" t="s">
        <v>1299</v>
      </c>
      <c r="I111" s="34">
        <v>270</v>
      </c>
      <c r="J111" s="32" t="s">
        <v>22</v>
      </c>
      <c r="K111" s="32" t="s">
        <v>31</v>
      </c>
      <c r="L111" s="34">
        <v>863</v>
      </c>
      <c r="M111" s="32" t="s">
        <v>67</v>
      </c>
      <c r="N111" s="33">
        <v>46296.674525462964</v>
      </c>
      <c r="O111" s="34">
        <v>270</v>
      </c>
      <c r="P111" s="32" t="s">
        <v>32</v>
      </c>
      <c r="Q111" s="34">
        <v>270</v>
      </c>
      <c r="R111" t="str">
        <f>IF(B111="","",_xlfn.XLOOKUP(B111,DB!$A$2:$A$205,DB!$C$2:$C$205,"")&amp;"")</f>
        <v/>
      </c>
      <c r="S111" t="str">
        <f>IF(B111="","",_xlfn.XLOOKUP(B111,DB!$A$2:$A$205,DB!$E$2:$E$205,""))</f>
        <v/>
      </c>
      <c r="T111" t="str">
        <f>IF(B111="","",_xlfn.XLOOKUP(B111,DB!$A$2:$A$205,DB!$F$2:$F$205,""))</f>
        <v/>
      </c>
      <c r="U111" t="str">
        <f>IF(B111="","",_xlfn.XLOOKUP(B111,DB!$A$2:$A$205,DB!$D$2:$D$205,""))</f>
        <v/>
      </c>
      <c r="V111" t="str">
        <f>IF(B111="","",IF(OR(COUNTIF(M111,"????N?????W")&gt;0,COUNTIF(M111,"????N?????E")&gt;0,COUNTIF(M111,"????S?????W")&gt;0,COUNTIF(M111,"????S?????E")&gt;0),_xlfn.XLOOKUP(B111,DB!$A$2:$A$205,DB!$B$2:$B$205,""),M111))</f>
        <v/>
      </c>
      <c r="AF111" s="2">
        <v>0.58333333333333337</v>
      </c>
      <c r="AG111" t="s">
        <v>747</v>
      </c>
      <c r="AH111" s="17">
        <v>250</v>
      </c>
      <c r="AI111" s="17" cm="1">
        <f t="array" ref="AI111">SUMPRODUCT(--(IFERROR(HOUR(Flights_2026_09_3033[entry_hour]),-1)=HOUR(AF111)),--(IFERROR(Flights_2026_09_3033[entry_sector],"")=AG111),--(IFERROR(Flights_2026_09_3033[nfl],-1)&gt;=AH111),--(IFERROR(Flights_2026_09_3033[nfl],-1)&lt;=IF(AH111=450,450,AH111+9)))</f>
        <v>0</v>
      </c>
    </row>
    <row r="112" spans="1:35" x14ac:dyDescent="0.2">
      <c r="A112" s="32" t="s">
        <v>467</v>
      </c>
      <c r="B112" s="32" t="s">
        <v>468</v>
      </c>
      <c r="C112" s="32" t="s">
        <v>19</v>
      </c>
      <c r="D112" s="32" t="s">
        <v>47</v>
      </c>
      <c r="E112" s="32" t="s">
        <v>1300</v>
      </c>
      <c r="F112" s="33">
        <v>46296.764872685184</v>
      </c>
      <c r="G112" s="32" t="s">
        <v>21</v>
      </c>
      <c r="H112" s="32" t="s">
        <v>1301</v>
      </c>
      <c r="I112" s="34">
        <v>370</v>
      </c>
      <c r="J112" s="32" t="s">
        <v>22</v>
      </c>
      <c r="K112" s="32" t="s">
        <v>23</v>
      </c>
      <c r="L112" s="34">
        <v>491</v>
      </c>
      <c r="M112" s="32" t="s">
        <v>411</v>
      </c>
      <c r="N112" s="33">
        <v>46296.733298611114</v>
      </c>
      <c r="O112" s="34">
        <v>370</v>
      </c>
      <c r="P112" s="32" t="s">
        <v>26</v>
      </c>
      <c r="Q112" s="34">
        <v>370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PISAD</v>
      </c>
      <c r="AF112" s="2">
        <v>0.58333333333333337</v>
      </c>
      <c r="AG112" t="s">
        <v>747</v>
      </c>
      <c r="AH112" s="17">
        <v>260</v>
      </c>
      <c r="AI112" s="17" cm="1">
        <f t="array" ref="AI112">SUMPRODUCT(--(IFERROR(HOUR(Flights_2026_09_3033[entry_hour]),-1)=HOUR(AF112)),--(IFERROR(Flights_2026_09_3033[entry_sector],"")=AG112),--(IFERROR(Flights_2026_09_3033[nfl],-1)&gt;=AH112),--(IFERROR(Flights_2026_09_3033[nfl],-1)&lt;=IF(AH112=450,450,AH112+9)))</f>
        <v>0</v>
      </c>
    </row>
    <row r="113" spans="1:35" x14ac:dyDescent="0.2">
      <c r="A113" s="32" t="s">
        <v>181</v>
      </c>
      <c r="B113" s="32" t="s">
        <v>182</v>
      </c>
      <c r="C113" s="32" t="s">
        <v>19</v>
      </c>
      <c r="D113" s="32" t="s">
        <v>53</v>
      </c>
      <c r="E113" s="32" t="s">
        <v>1124</v>
      </c>
      <c r="F113" s="33">
        <v>46296.766527777778</v>
      </c>
      <c r="G113" s="32" t="s">
        <v>21</v>
      </c>
      <c r="H113" s="32" t="s">
        <v>1302</v>
      </c>
      <c r="I113" s="34">
        <v>360</v>
      </c>
      <c r="J113" s="32" t="s">
        <v>22</v>
      </c>
      <c r="K113" s="32" t="s">
        <v>23</v>
      </c>
      <c r="L113" s="34">
        <v>188</v>
      </c>
      <c r="M113" s="32" t="s">
        <v>37</v>
      </c>
      <c r="N113" s="33">
        <v>46296.750381944439</v>
      </c>
      <c r="O113" s="34">
        <v>286</v>
      </c>
      <c r="P113" s="32" t="s">
        <v>26</v>
      </c>
      <c r="Q113" s="34">
        <v>220</v>
      </c>
      <c r="R113" t="str">
        <f>IF(B113="","",_xlfn.XLOOKUP(B113,DB!$A$2:$A$205,DB!$C$2:$C$205,"")&amp;"")</f>
        <v>Sector 3</v>
      </c>
      <c r="S113" t="str">
        <f>IF(B113="","",_xlfn.XLOOKUP(B113,DB!$A$2:$A$205,DB!$E$2:$E$205,""))</f>
        <v>Sector 3</v>
      </c>
      <c r="T113" t="str">
        <f>IF(B113="","",_xlfn.XLOOKUP(B113,DB!$A$2:$A$205,DB!$F$2:$F$205,""))</f>
        <v>NOSAT</v>
      </c>
      <c r="U113" t="str">
        <f>IF(B113="","",_xlfn.XLOOKUP(B113,DB!$A$2:$A$205,DB!$D$2:$D$205,""))</f>
        <v>MUFH</v>
      </c>
      <c r="V113" t="str">
        <f>IF(B113="","",IF(OR(COUNTIF(M113,"????N?????W")&gt;0,COUNTIF(M113,"????N?????E")&gt;0,COUNTIF(M113,"????S?????W")&gt;0,COUNTIF(M113,"????S?????E")&gt;0),_xlfn.XLOOKUP(B113,DB!$A$2:$A$205,DB!$B$2:$B$205,""),M113))</f>
        <v>NOSAT</v>
      </c>
      <c r="AF113" s="2">
        <v>0.58333333333333337</v>
      </c>
      <c r="AG113" t="s">
        <v>747</v>
      </c>
      <c r="AH113" s="17">
        <v>270</v>
      </c>
      <c r="AI113" s="17" cm="1">
        <f t="array" ref="AI113">SUMPRODUCT(--(IFERROR(HOUR(Flights_2026_09_3033[entry_hour]),-1)=HOUR(AF113)),--(IFERROR(Flights_2026_09_3033[entry_sector],"")=AG113),--(IFERROR(Flights_2026_09_3033[nfl],-1)&gt;=AH113),--(IFERROR(Flights_2026_09_3033[nfl],-1)&lt;=IF(AH113=450,450,AH113+9)))</f>
        <v>0</v>
      </c>
    </row>
    <row r="114" spans="1:35" x14ac:dyDescent="0.2">
      <c r="A114" s="32" t="s">
        <v>245</v>
      </c>
      <c r="B114" s="32" t="s">
        <v>208</v>
      </c>
      <c r="C114" s="32" t="s">
        <v>19</v>
      </c>
      <c r="D114" s="32" t="s">
        <v>120</v>
      </c>
      <c r="E114" s="32" t="s">
        <v>857</v>
      </c>
      <c r="F114" s="33">
        <v>46296.767395833333</v>
      </c>
      <c r="G114" s="32" t="s">
        <v>21</v>
      </c>
      <c r="H114" s="32" t="s">
        <v>1303</v>
      </c>
      <c r="I114" s="34">
        <v>320</v>
      </c>
      <c r="J114" s="32" t="s">
        <v>22</v>
      </c>
      <c r="K114" s="32" t="s">
        <v>23</v>
      </c>
      <c r="L114" s="34">
        <v>509</v>
      </c>
      <c r="M114" s="32" t="s">
        <v>411</v>
      </c>
      <c r="N114" s="33">
        <v>46296.734120370369</v>
      </c>
      <c r="O114" s="34">
        <v>330</v>
      </c>
      <c r="P114" s="32" t="s">
        <v>26</v>
      </c>
      <c r="Q114" s="34">
        <v>320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IRDOV</v>
      </c>
      <c r="AF114" s="2">
        <v>0.58333333333333337</v>
      </c>
      <c r="AG114" t="s">
        <v>747</v>
      </c>
      <c r="AH114" s="17">
        <v>280</v>
      </c>
      <c r="AI114" s="17" cm="1">
        <f t="array" ref="AI114">SUMPRODUCT(--(IFERROR(HOUR(Flights_2026_09_3033[entry_hour]),-1)=HOUR(AF114)),--(IFERROR(Flights_2026_09_3033[entry_sector],"")=AG114),--(IFERROR(Flights_2026_09_3033[nfl],-1)&gt;=AH114),--(IFERROR(Flights_2026_09_3033[nfl],-1)&lt;=IF(AH114=450,450,AH114+9)))</f>
        <v>0</v>
      </c>
    </row>
    <row r="115" spans="1:35" x14ac:dyDescent="0.2">
      <c r="A115" s="32" t="s">
        <v>628</v>
      </c>
      <c r="B115" s="32" t="s">
        <v>629</v>
      </c>
      <c r="C115" s="32" t="s">
        <v>19</v>
      </c>
      <c r="D115" s="32" t="s">
        <v>47</v>
      </c>
      <c r="E115" s="32" t="s">
        <v>1304</v>
      </c>
      <c r="F115" s="33">
        <v>46296.76862268518</v>
      </c>
      <c r="G115" s="32" t="s">
        <v>21</v>
      </c>
      <c r="H115" s="32" t="s">
        <v>1305</v>
      </c>
      <c r="I115" s="34">
        <v>310</v>
      </c>
      <c r="J115" s="32" t="s">
        <v>22</v>
      </c>
      <c r="K115" s="32" t="s">
        <v>23</v>
      </c>
      <c r="L115" s="34">
        <v>519</v>
      </c>
      <c r="M115" s="32" t="s">
        <v>24</v>
      </c>
      <c r="N115" s="33">
        <v>46296.735914351855</v>
      </c>
      <c r="O115" s="34">
        <v>310</v>
      </c>
      <c r="P115" s="32" t="s">
        <v>26</v>
      </c>
      <c r="Q115" s="34">
        <v>360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SUMPRODUCT(--(IFERROR(HOUR(Flights_2026_09_3033[entry_hour]),-1)=HOUR(AF115)),--(IFERROR(Flights_2026_09_3033[entry_sector],"")=AG115),--(IFERROR(Flights_2026_09_3033[nfl],-1)&gt;=AH115),--(IFERROR(Flights_2026_09_3033[nfl],-1)&lt;=IF(AH115=450,450,AH115+9)))</f>
        <v>0</v>
      </c>
    </row>
    <row r="116" spans="1:35" x14ac:dyDescent="0.2">
      <c r="A116" s="32" t="s">
        <v>263</v>
      </c>
      <c r="B116" s="32" t="s">
        <v>65</v>
      </c>
      <c r="C116" s="32" t="s">
        <v>19</v>
      </c>
      <c r="D116" s="32" t="s">
        <v>20</v>
      </c>
      <c r="E116" s="32" t="s">
        <v>97</v>
      </c>
      <c r="F116" s="33">
        <v>46296.770104166666</v>
      </c>
      <c r="G116" s="32" t="s">
        <v>21</v>
      </c>
      <c r="H116" s="32" t="s">
        <v>674</v>
      </c>
      <c r="I116" s="34">
        <v>350</v>
      </c>
      <c r="J116" s="32" t="s">
        <v>22</v>
      </c>
      <c r="K116" s="32" t="s">
        <v>23</v>
      </c>
      <c r="L116" s="34">
        <v>969</v>
      </c>
      <c r="M116" s="32" t="s">
        <v>78</v>
      </c>
      <c r="N116" s="33">
        <v>46296.713194444441</v>
      </c>
      <c r="O116" s="34">
        <v>350</v>
      </c>
      <c r="P116" s="32" t="s">
        <v>26</v>
      </c>
      <c r="Q116" s="34">
        <v>350</v>
      </c>
      <c r="R116" t="str">
        <f>IF(B116="","",_xlfn.XLOOKUP(B116,DB!$A$2:$A$205,DB!$C$2:$C$205,"")&amp;"")</f>
        <v>Sector 6</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GOTAS</v>
      </c>
      <c r="AF116" s="2">
        <v>0.58333333333333337</v>
      </c>
      <c r="AG116" t="s">
        <v>747</v>
      </c>
      <c r="AH116" s="17">
        <v>300</v>
      </c>
      <c r="AI116" s="17" cm="1">
        <f t="array" ref="AI116">SUMPRODUCT(--(IFERROR(HOUR(Flights_2026_09_3033[entry_hour]),-1)=HOUR(AF116)),--(IFERROR(Flights_2026_09_3033[entry_sector],"")=AG116),--(IFERROR(Flights_2026_09_3033[nfl],-1)&gt;=AH116),--(IFERROR(Flights_2026_09_3033[nfl],-1)&lt;=IF(AH116=450,450,AH116+9)))</f>
        <v>0</v>
      </c>
    </row>
    <row r="117" spans="1:35" x14ac:dyDescent="0.2">
      <c r="A117" s="32" t="s">
        <v>180</v>
      </c>
      <c r="B117" s="32" t="s">
        <v>57</v>
      </c>
      <c r="C117" s="32" t="s">
        <v>19</v>
      </c>
      <c r="D117" s="32" t="s">
        <v>50</v>
      </c>
      <c r="E117" s="32" t="s">
        <v>1067</v>
      </c>
      <c r="F117" s="33">
        <v>46296.771400462967</v>
      </c>
      <c r="G117" s="32" t="s">
        <v>21</v>
      </c>
      <c r="H117" s="32" t="s">
        <v>1306</v>
      </c>
      <c r="I117" s="34">
        <v>330</v>
      </c>
      <c r="J117" s="32" t="s">
        <v>22</v>
      </c>
      <c r="K117" s="32" t="s">
        <v>23</v>
      </c>
      <c r="L117" s="34">
        <v>525</v>
      </c>
      <c r="M117" s="32" t="s">
        <v>1044</v>
      </c>
      <c r="N117" s="33">
        <v>46296.738518518519</v>
      </c>
      <c r="O117" s="34">
        <v>350</v>
      </c>
      <c r="P117" s="32" t="s">
        <v>26</v>
      </c>
      <c r="Q117" s="34">
        <v>350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DUTNA</v>
      </c>
      <c r="AF117" s="2">
        <v>0.58333333333333337</v>
      </c>
      <c r="AG117" t="s">
        <v>747</v>
      </c>
      <c r="AH117" s="17">
        <v>310</v>
      </c>
      <c r="AI117" s="17" cm="1">
        <f t="array" ref="AI117">SUMPRODUCT(--(IFERROR(HOUR(Flights_2026_09_3033[entry_hour]),-1)=HOUR(AF117)),--(IFERROR(Flights_2026_09_3033[entry_sector],"")=AG117),--(IFERROR(Flights_2026_09_3033[nfl],-1)&gt;=AH117),--(IFERROR(Flights_2026_09_3033[nfl],-1)&lt;=IF(AH117=450,450,AH117+9)))</f>
        <v>0</v>
      </c>
    </row>
    <row r="118" spans="1:35" x14ac:dyDescent="0.2">
      <c r="A118" s="32" t="s">
        <v>260</v>
      </c>
      <c r="B118" s="32" t="s">
        <v>186</v>
      </c>
      <c r="C118" s="32" t="s">
        <v>19</v>
      </c>
      <c r="D118" s="32" t="s">
        <v>20</v>
      </c>
      <c r="E118" s="32" t="s">
        <v>860</v>
      </c>
      <c r="F118" s="33">
        <v>46296.772847222222</v>
      </c>
      <c r="G118" s="32" t="s">
        <v>21</v>
      </c>
      <c r="H118" s="32" t="s">
        <v>1307</v>
      </c>
      <c r="I118" s="34">
        <v>340</v>
      </c>
      <c r="J118" s="32" t="s">
        <v>22</v>
      </c>
      <c r="K118" s="32" t="s">
        <v>23</v>
      </c>
      <c r="L118" s="34">
        <v>260</v>
      </c>
      <c r="M118" s="32" t="s">
        <v>1308</v>
      </c>
      <c r="N118" s="33">
        <v>46296.753657407404</v>
      </c>
      <c r="O118" s="34">
        <v>334</v>
      </c>
      <c r="P118" s="32" t="s">
        <v>26</v>
      </c>
      <c r="Q118" s="34">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PISAD</v>
      </c>
      <c r="AF118" s="2">
        <v>0.58333333333333337</v>
      </c>
      <c r="AG118" t="s">
        <v>747</v>
      </c>
      <c r="AH118" s="17">
        <v>320</v>
      </c>
      <c r="AI118" s="17" cm="1">
        <f t="array" ref="AI118">SUMPRODUCT(--(IFERROR(HOUR(Flights_2026_09_3033[entry_hour]),-1)=HOUR(AF118)),--(IFERROR(Flights_2026_09_3033[entry_sector],"")=AG118),--(IFERROR(Flights_2026_09_3033[nfl],-1)&gt;=AH118),--(IFERROR(Flights_2026_09_3033[nfl],-1)&lt;=IF(AH118=450,450,AH118+9)))</f>
        <v>0</v>
      </c>
    </row>
    <row r="119" spans="1:35" x14ac:dyDescent="0.2">
      <c r="A119" s="32" t="s">
        <v>250</v>
      </c>
      <c r="B119" s="32" t="s">
        <v>213</v>
      </c>
      <c r="C119" s="32" t="s">
        <v>19</v>
      </c>
      <c r="D119" s="32" t="s">
        <v>90</v>
      </c>
      <c r="E119" s="32" t="s">
        <v>197</v>
      </c>
      <c r="F119" s="33">
        <v>46296.774155092593</v>
      </c>
      <c r="G119" s="32" t="s">
        <v>21</v>
      </c>
      <c r="H119" s="32" t="s">
        <v>1309</v>
      </c>
      <c r="I119" s="34">
        <v>390</v>
      </c>
      <c r="J119" s="32" t="s">
        <v>22</v>
      </c>
      <c r="K119" s="32" t="s">
        <v>23</v>
      </c>
      <c r="L119" s="34">
        <v>499</v>
      </c>
      <c r="M119" s="32" t="s">
        <v>924</v>
      </c>
      <c r="N119" s="33">
        <v>46296.742534722223</v>
      </c>
      <c r="O119" s="34">
        <v>370</v>
      </c>
      <c r="P119" s="32" t="s">
        <v>26</v>
      </c>
      <c r="Q119" s="34">
        <v>390</v>
      </c>
      <c r="R119" t="str">
        <f>IF(B119="","",_xlfn.XLOOKUP(B119,DB!$A$2:$A$205,DB!$C$2:$C$205,"")&amp;"")</f>
        <v>Sector 5</v>
      </c>
      <c r="S119" t="str">
        <f>IF(B119="","",_xlfn.XLOOKUP(B119,DB!$A$2:$A$205,DB!$E$2:$E$205,""))</f>
        <v>Sector 4</v>
      </c>
      <c r="T119" t="str">
        <f>IF(B119="","",_xlfn.XLOOKUP(B119,DB!$A$2:$A$205,DB!$F$2:$F$205,""))</f>
        <v>VOMAR/XUDUN</v>
      </c>
      <c r="U119" t="str">
        <f>IF(B119="","",_xlfn.XLOOKUP(B119,DB!$A$2:$A$205,DB!$D$2:$D$205,""))</f>
        <v>KZHU</v>
      </c>
      <c r="V119" t="str">
        <f>IF(B119="","",IF(OR(COUNTIF(M119,"????N?????W")&gt;0,COUNTIF(M119,"????N?????E")&gt;0,COUNTIF(M119,"????S?????W")&gt;0,COUNTIF(M119,"????S?????E")&gt;0),_xlfn.XLOOKUP(B119,DB!$A$2:$A$205,DB!$B$2:$B$205,""),M119))</f>
        <v>IPSEV</v>
      </c>
      <c r="AF119" s="2">
        <v>0.58333333333333337</v>
      </c>
      <c r="AG119" t="s">
        <v>747</v>
      </c>
      <c r="AH119" s="17">
        <v>330</v>
      </c>
      <c r="AI119" s="17" cm="1">
        <f t="array" ref="AI119">SUMPRODUCT(--(IFERROR(HOUR(Flights_2026_09_3033[entry_hour]),-1)=HOUR(AF119)),--(IFERROR(Flights_2026_09_3033[entry_sector],"")=AG119),--(IFERROR(Flights_2026_09_3033[nfl],-1)&gt;=AH119),--(IFERROR(Flights_2026_09_3033[nfl],-1)&lt;=IF(AH119=450,450,AH119+9)))</f>
        <v>0</v>
      </c>
    </row>
    <row r="120" spans="1:35" x14ac:dyDescent="0.2">
      <c r="A120" s="32" t="s">
        <v>271</v>
      </c>
      <c r="B120" s="32" t="s">
        <v>272</v>
      </c>
      <c r="C120" s="32" t="s">
        <v>19</v>
      </c>
      <c r="D120" s="32" t="s">
        <v>53</v>
      </c>
      <c r="E120" s="32" t="s">
        <v>138</v>
      </c>
      <c r="F120" s="33">
        <v>46296.776539351849</v>
      </c>
      <c r="G120" s="32" t="s">
        <v>21</v>
      </c>
      <c r="H120" s="32" t="s">
        <v>1310</v>
      </c>
      <c r="I120" s="34">
        <v>370</v>
      </c>
      <c r="J120" s="32" t="s">
        <v>22</v>
      </c>
      <c r="K120" s="32" t="s">
        <v>23</v>
      </c>
      <c r="L120" s="34">
        <v>903</v>
      </c>
      <c r="M120" s="32" t="s">
        <v>136</v>
      </c>
      <c r="N120" s="33">
        <v>46296.724050925928</v>
      </c>
      <c r="O120" s="34">
        <v>370</v>
      </c>
      <c r="P120" s="32" t="s">
        <v>26</v>
      </c>
      <c r="Q120" s="34">
        <v>370</v>
      </c>
      <c r="R120" t="str">
        <f>IF(B120="","",_xlfn.XLOOKUP(B120,DB!$A$2:$A$205,DB!$C$2:$C$205,"")&amp;"")</f>
        <v>Sector 5</v>
      </c>
      <c r="S120" t="str">
        <f>IF(B120="","",_xlfn.XLOOKUP(B120,DB!$A$2:$A$205,DB!$E$2:$E$205,""))</f>
        <v>Sector 4</v>
      </c>
      <c r="T120" t="str">
        <f>IF(B120="","",_xlfn.XLOOKUP(B120,DB!$A$2:$A$205,DB!$F$2:$F$205,""))</f>
        <v>VOMAR/XUDUN</v>
      </c>
      <c r="U120" t="str">
        <f>IF(B120="","",_xlfn.XLOOKUP(B120,DB!$A$2:$A$205,DB!$D$2:$D$205,""))</f>
        <v>MMEX</v>
      </c>
      <c r="V120" t="str">
        <f>IF(B120="","",IF(OR(COUNTIF(M120,"????N?????W")&gt;0,COUNTIF(M120,"????N?????E")&gt;0,COUNTIF(M120,"????S?????W")&gt;0,COUNTIF(M120,"????S?????E")&gt;0),_xlfn.XLOOKUP(B120,DB!$A$2:$A$205,DB!$B$2:$B$205,""),M120))</f>
        <v>LIDAM</v>
      </c>
      <c r="AF120" s="2">
        <v>0.58333333333333337</v>
      </c>
      <c r="AG120" t="s">
        <v>747</v>
      </c>
      <c r="AH120" s="17">
        <v>340</v>
      </c>
      <c r="AI120" s="17" cm="1">
        <f t="array" ref="AI120">SUMPRODUCT(--(IFERROR(HOUR(Flights_2026_09_3033[entry_hour]),-1)=HOUR(AF120)),--(IFERROR(Flights_2026_09_3033[entry_sector],"")=AG120),--(IFERROR(Flights_2026_09_3033[nfl],-1)&gt;=AH120),--(IFERROR(Flights_2026_09_3033[nfl],-1)&lt;=IF(AH120=450,450,AH120+9)))</f>
        <v>0</v>
      </c>
    </row>
    <row r="121" spans="1:35" x14ac:dyDescent="0.2">
      <c r="A121" s="32" t="s">
        <v>276</v>
      </c>
      <c r="B121" s="32" t="s">
        <v>65</v>
      </c>
      <c r="C121" s="32" t="s">
        <v>19</v>
      </c>
      <c r="D121" s="32" t="s">
        <v>41</v>
      </c>
      <c r="E121" s="32" t="s">
        <v>103</v>
      </c>
      <c r="F121" s="33">
        <v>46296.778749999998</v>
      </c>
      <c r="G121" s="32" t="s">
        <v>21</v>
      </c>
      <c r="H121" s="32" t="s">
        <v>1311</v>
      </c>
      <c r="I121" s="34">
        <v>370</v>
      </c>
      <c r="J121" s="32" t="s">
        <v>22</v>
      </c>
      <c r="K121" s="32" t="s">
        <v>23</v>
      </c>
      <c r="L121" s="34">
        <v>968</v>
      </c>
      <c r="M121" s="32" t="s">
        <v>78</v>
      </c>
      <c r="N121" s="33">
        <v>46296.721967592588</v>
      </c>
      <c r="O121" s="34">
        <v>370</v>
      </c>
      <c r="P121" s="32" t="s">
        <v>26</v>
      </c>
      <c r="Q121" s="34">
        <v>370</v>
      </c>
      <c r="R121" t="str">
        <f>IF(B121="","",_xlfn.XLOOKUP(B121,DB!$A$2:$A$205,DB!$C$2:$C$205,"")&amp;"")</f>
        <v>Sector 6</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GOTAS</v>
      </c>
      <c r="AF121" s="2">
        <v>0.58333333333333337</v>
      </c>
      <c r="AG121" t="s">
        <v>747</v>
      </c>
      <c r="AH121" s="17">
        <v>350</v>
      </c>
      <c r="AI121" s="17" cm="1">
        <f t="array" ref="AI121">SUMPRODUCT(--(IFERROR(HOUR(Flights_2026_09_3033[entry_hour]),-1)=HOUR(AF121)),--(IFERROR(Flights_2026_09_3033[entry_sector],"")=AG121),--(IFERROR(Flights_2026_09_3033[nfl],-1)&gt;=AH121),--(IFERROR(Flights_2026_09_3033[nfl],-1)&lt;=IF(AH121=450,450,AH121+9)))</f>
        <v>0</v>
      </c>
    </row>
    <row r="122" spans="1:35" x14ac:dyDescent="0.2">
      <c r="A122" s="32" t="s">
        <v>235</v>
      </c>
      <c r="B122" s="32" t="s">
        <v>57</v>
      </c>
      <c r="C122" s="32" t="s">
        <v>19</v>
      </c>
      <c r="D122" s="32" t="s">
        <v>50</v>
      </c>
      <c r="E122" s="32" t="s">
        <v>1017</v>
      </c>
      <c r="F122" s="33">
        <v>46296.781030092592</v>
      </c>
      <c r="G122" s="32" t="s">
        <v>21</v>
      </c>
      <c r="H122" s="32" t="s">
        <v>1312</v>
      </c>
      <c r="I122" s="34">
        <v>350</v>
      </c>
      <c r="J122" s="32" t="s">
        <v>22</v>
      </c>
      <c r="K122" s="32" t="s">
        <v>23</v>
      </c>
      <c r="L122" s="34">
        <v>556</v>
      </c>
      <c r="M122" s="32" t="s">
        <v>25</v>
      </c>
      <c r="N122" s="33">
        <v>46296.746342592596</v>
      </c>
      <c r="O122" s="34">
        <v>350</v>
      </c>
      <c r="P122" s="32" t="s">
        <v>26</v>
      </c>
      <c r="Q122" s="34">
        <v>350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SUMPRODUCT(--(IFERROR(HOUR(Flights_2026_09_3033[entry_hour]),-1)=HOUR(AF122)),--(IFERROR(Flights_2026_09_3033[entry_sector],"")=AG122),--(IFERROR(Flights_2026_09_3033[nfl],-1)&gt;=AH122),--(IFERROR(Flights_2026_09_3033[nfl],-1)&lt;=IF(AH122=450,450,AH122+9)))</f>
        <v>2</v>
      </c>
    </row>
    <row r="123" spans="1:35" x14ac:dyDescent="0.2">
      <c r="A123" s="32" t="s">
        <v>859</v>
      </c>
      <c r="B123" s="32" t="s">
        <v>208</v>
      </c>
      <c r="C123" s="32" t="s">
        <v>19</v>
      </c>
      <c r="D123" s="32" t="s">
        <v>47</v>
      </c>
      <c r="E123" s="32" t="s">
        <v>1313</v>
      </c>
      <c r="F123" s="33">
        <v>46296.784155092595</v>
      </c>
      <c r="G123" s="32" t="s">
        <v>21</v>
      </c>
      <c r="H123" s="32" t="s">
        <v>1314</v>
      </c>
      <c r="I123" s="34">
        <v>370</v>
      </c>
      <c r="J123" s="32" t="s">
        <v>22</v>
      </c>
      <c r="K123" s="32" t="s">
        <v>23</v>
      </c>
      <c r="L123" s="34">
        <v>504</v>
      </c>
      <c r="M123" s="32" t="s">
        <v>411</v>
      </c>
      <c r="N123" s="33">
        <v>46296.751793981486</v>
      </c>
      <c r="O123" s="34">
        <v>370</v>
      </c>
      <c r="P123" s="32" t="s">
        <v>26</v>
      </c>
      <c r="Q123" s="34">
        <v>370</v>
      </c>
      <c r="R123" t="str">
        <f>IF(B123="","",_xlfn.XLOOKUP(B123,DB!$A$2:$A$205,DB!$C$2:$C$205,"")&amp;"")</f>
        <v>Sector 3</v>
      </c>
      <c r="S123" t="str">
        <f>IF(B123="","",_xlfn.XLOOKUP(B123,DB!$A$2:$A$205,DB!$E$2:$E$205,""))</f>
        <v>Sector 3</v>
      </c>
      <c r="T123" t="str">
        <f>IF(B123="","",_xlfn.XLOOKUP(B123,DB!$A$2:$A$205,DB!$F$2:$F$205,""))</f>
        <v>NOSAT</v>
      </c>
      <c r="U123" t="str">
        <f>IF(B123="","",_xlfn.XLOOKUP(B123,DB!$A$2:$A$205,DB!$D$2:$D$205,""))</f>
        <v>KZHU</v>
      </c>
      <c r="V123" t="str">
        <f>IF(B123="","",IF(OR(COUNTIF(M123,"????N?????W")&gt;0,COUNTIF(M123,"????N?????E")&gt;0,COUNTIF(M123,"????S?????W")&gt;0,COUNTIF(M123,"????S?????E")&gt;0),_xlfn.XLOOKUP(B123,DB!$A$2:$A$205,DB!$B$2:$B$205,""),M123))</f>
        <v>IRDOV</v>
      </c>
      <c r="AF123" s="2">
        <v>0.58333333333333337</v>
      </c>
      <c r="AG123" t="s">
        <v>747</v>
      </c>
      <c r="AH123" s="17">
        <v>370</v>
      </c>
      <c r="AI123" s="17" cm="1">
        <f t="array" ref="AI123">SUMPRODUCT(--(IFERROR(HOUR(Flights_2026_09_3033[entry_hour]),-1)=HOUR(AF123)),--(IFERROR(Flights_2026_09_3033[entry_sector],"")=AG123),--(IFERROR(Flights_2026_09_3033[nfl],-1)&gt;=AH123),--(IFERROR(Flights_2026_09_3033[nfl],-1)&lt;=IF(AH123=450,450,AH123+9)))</f>
        <v>0</v>
      </c>
    </row>
    <row r="124" spans="1:35" x14ac:dyDescent="0.2">
      <c r="A124" s="32" t="s">
        <v>281</v>
      </c>
      <c r="B124" s="32" t="s">
        <v>282</v>
      </c>
      <c r="C124" s="32" t="s">
        <v>19</v>
      </c>
      <c r="D124" s="32" t="s">
        <v>53</v>
      </c>
      <c r="E124" s="32" t="s">
        <v>581</v>
      </c>
      <c r="F124" s="33">
        <v>46296.785567129627</v>
      </c>
      <c r="G124" s="32" t="s">
        <v>21</v>
      </c>
      <c r="H124" s="32" t="s">
        <v>1315</v>
      </c>
      <c r="I124" s="34">
        <v>340</v>
      </c>
      <c r="J124" s="32" t="s">
        <v>22</v>
      </c>
      <c r="K124" s="32" t="s">
        <v>23</v>
      </c>
      <c r="L124" s="34">
        <v>260</v>
      </c>
      <c r="M124" s="32" t="s">
        <v>1316</v>
      </c>
      <c r="N124" s="33">
        <v>46296.766041666662</v>
      </c>
      <c r="O124" s="34">
        <v>210</v>
      </c>
      <c r="P124" s="32" t="s">
        <v>26</v>
      </c>
      <c r="Q124" s="34">
        <v>360</v>
      </c>
      <c r="R124" t="str">
        <f>IF(B124="","",_xlfn.XLOOKUP(B124,DB!$A$2:$A$205,DB!$C$2:$C$205,"")&amp;"")</f>
        <v>Sector 7</v>
      </c>
      <c r="S124" t="str">
        <f>IF(B124="","",_xlfn.XLOOKUP(B124,DB!$A$2:$A$205,DB!$E$2:$E$205,""))</f>
        <v>Sector 7</v>
      </c>
      <c r="T124" t="str">
        <f>IF(B124="","",_xlfn.XLOOKUP(B124,DB!$A$2:$A$205,DB!$F$2:$F$205,""))</f>
        <v>PAULE/SIGMA</v>
      </c>
      <c r="U124" t="str">
        <f>IF(B124="","",_xlfn.XLOOKUP(B124,DB!$A$2:$A$205,DB!$D$2:$D$205,""))</f>
        <v>MHCC</v>
      </c>
      <c r="V124" t="str">
        <f>IF(B124="","",IF(OR(COUNTIF(M124,"????N?????W")&gt;0,COUNTIF(M124,"????N?????E")&gt;0,COUNTIF(M124,"????S?????W")&gt;0,COUNTIF(M124,"????S?????E")&gt;0),_xlfn.XLOOKUP(B124,DB!$A$2:$A$205,DB!$B$2:$B$205,""),M124))</f>
        <v>SIGMA</v>
      </c>
      <c r="AF124" s="2">
        <v>0.58333333333333337</v>
      </c>
      <c r="AG124" t="s">
        <v>747</v>
      </c>
      <c r="AH124" s="17">
        <v>380</v>
      </c>
      <c r="AI124" s="17" cm="1">
        <f t="array" ref="AI124">SUMPRODUCT(--(IFERROR(HOUR(Flights_2026_09_3033[entry_hour]),-1)=HOUR(AF124)),--(IFERROR(Flights_2026_09_3033[entry_sector],"")=AG124),--(IFERROR(Flights_2026_09_3033[nfl],-1)&gt;=AH124),--(IFERROR(Flights_2026_09_3033[nfl],-1)&lt;=IF(AH124=450,450,AH124+9)))</f>
        <v>0</v>
      </c>
    </row>
    <row r="125" spans="1:35" x14ac:dyDescent="0.2">
      <c r="A125" s="32" t="s">
        <v>283</v>
      </c>
      <c r="B125" s="32" t="s">
        <v>272</v>
      </c>
      <c r="C125" s="32" t="s">
        <v>19</v>
      </c>
      <c r="D125" s="32" t="s">
        <v>41</v>
      </c>
      <c r="E125" s="32" t="s">
        <v>905</v>
      </c>
      <c r="F125" s="33">
        <v>46296.786817129629</v>
      </c>
      <c r="G125" s="32" t="s">
        <v>21</v>
      </c>
      <c r="H125" s="32" t="s">
        <v>1317</v>
      </c>
      <c r="I125" s="34">
        <v>390</v>
      </c>
      <c r="J125" s="32" t="s">
        <v>22</v>
      </c>
      <c r="K125" s="32" t="s">
        <v>23</v>
      </c>
      <c r="L125" s="34">
        <v>914</v>
      </c>
      <c r="M125" s="32" t="s">
        <v>136</v>
      </c>
      <c r="N125" s="33">
        <v>46296.732337962967</v>
      </c>
      <c r="O125" s="34">
        <v>390</v>
      </c>
      <c r="P125" s="32" t="s">
        <v>26</v>
      </c>
      <c r="Q125" s="34">
        <v>390</v>
      </c>
      <c r="R125" t="str">
        <f>IF(B125="","",_xlfn.XLOOKUP(B125,DB!$A$2:$A$205,DB!$C$2:$C$205,"")&amp;"")</f>
        <v>Sector 5</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LIDAM</v>
      </c>
      <c r="AF125" s="2">
        <v>0.58333333333333337</v>
      </c>
      <c r="AG125" t="s">
        <v>747</v>
      </c>
      <c r="AH125" s="17">
        <v>390</v>
      </c>
      <c r="AI125" s="17" cm="1">
        <f t="array" ref="AI125">SUMPRODUCT(--(IFERROR(HOUR(Flights_2026_09_3033[entry_hour]),-1)=HOUR(AF125)),--(IFERROR(Flights_2026_09_3033[entry_sector],"")=AG125),--(IFERROR(Flights_2026_09_3033[nfl],-1)&gt;=AH125),--(IFERROR(Flights_2026_09_3033[nfl],-1)&lt;=IF(AH125=450,450,AH125+9)))</f>
        <v>0</v>
      </c>
    </row>
    <row r="126" spans="1:35" x14ac:dyDescent="0.2">
      <c r="A126" s="32" t="s">
        <v>870</v>
      </c>
      <c r="B126" s="32" t="s">
        <v>279</v>
      </c>
      <c r="C126" s="32" t="s">
        <v>19</v>
      </c>
      <c r="D126" s="32" t="s">
        <v>211</v>
      </c>
      <c r="E126" s="32" t="s">
        <v>508</v>
      </c>
      <c r="F126" s="33">
        <v>46296.788229166668</v>
      </c>
      <c r="G126" s="32" t="s">
        <v>21</v>
      </c>
      <c r="H126" s="32" t="s">
        <v>1318</v>
      </c>
      <c r="I126" s="34">
        <v>430</v>
      </c>
      <c r="J126" s="32" t="s">
        <v>22</v>
      </c>
      <c r="K126" s="32" t="s">
        <v>23</v>
      </c>
      <c r="L126" s="34">
        <v>213</v>
      </c>
      <c r="M126" s="32" t="s">
        <v>1319</v>
      </c>
      <c r="N126" s="33">
        <v>46296.772604166668</v>
      </c>
      <c r="O126" s="34">
        <v>220</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SUMPRODUCT(--(IFERROR(HOUR(Flights_2026_09_3033[entry_hour]),-1)=HOUR(AF126)),--(IFERROR(Flights_2026_09_3033[entry_sector],"")=AG126),--(IFERROR(Flights_2026_09_3033[nfl],-1)&gt;=AH126),--(IFERROR(Flights_2026_09_3033[nfl],-1)&lt;=IF(AH126=450,450,AH126+9)))</f>
        <v>0</v>
      </c>
    </row>
    <row r="127" spans="1:35" x14ac:dyDescent="0.2">
      <c r="A127" s="32" t="s">
        <v>286</v>
      </c>
      <c r="B127" s="32" t="s">
        <v>287</v>
      </c>
      <c r="C127" s="32" t="s">
        <v>19</v>
      </c>
      <c r="D127" s="32" t="s">
        <v>53</v>
      </c>
      <c r="E127" s="32" t="s">
        <v>1320</v>
      </c>
      <c r="F127" s="33">
        <v>46296.790011574078</v>
      </c>
      <c r="G127" s="32" t="s">
        <v>21</v>
      </c>
      <c r="H127" s="32" t="s">
        <v>1321</v>
      </c>
      <c r="I127" s="34">
        <v>360</v>
      </c>
      <c r="J127" s="32" t="s">
        <v>22</v>
      </c>
      <c r="K127" s="32" t="s">
        <v>23</v>
      </c>
      <c r="L127" s="34">
        <v>385</v>
      </c>
      <c r="M127" s="32" t="s">
        <v>1322</v>
      </c>
      <c r="N127" s="33">
        <v>46296.762696759259</v>
      </c>
      <c r="O127" s="34">
        <v>360</v>
      </c>
      <c r="P127" s="32" t="s">
        <v>26</v>
      </c>
      <c r="Q127" s="34">
        <v>360</v>
      </c>
      <c r="R127" t="str">
        <f>IF(B127="","",_xlfn.XLOOKUP(B127,DB!$A$2:$A$205,DB!$C$2:$C$205,"")&amp;"")</f>
        <v>Sector 3</v>
      </c>
      <c r="S127" t="str">
        <f>IF(B127="","",_xlfn.XLOOKUP(B127,DB!$A$2:$A$205,DB!$E$2:$E$205,""))</f>
        <v>Sector 3</v>
      </c>
      <c r="T127" t="str">
        <f>IF(B127="","",_xlfn.XLOOKUP(B127,DB!$A$2:$A$205,DB!$F$2:$F$205,""))</f>
        <v>NOSAT</v>
      </c>
      <c r="U127" t="str">
        <f>IF(B127="","",_xlfn.XLOOKUP(B127,DB!$A$2:$A$205,DB!$D$2:$D$205,""))</f>
        <v>MUFH</v>
      </c>
      <c r="V127" t="str">
        <f>IF(B127="","",IF(OR(COUNTIF(M127,"????N?????W")&gt;0,COUNTIF(M127,"????N?????E")&gt;0,COUNTIF(M127,"????S?????W")&gt;0,COUNTIF(M127,"????S?????E")&gt;0),_xlfn.XLOOKUP(B127,DB!$A$2:$A$205,DB!$B$2:$B$205,""),M127))</f>
        <v>NOSAT</v>
      </c>
      <c r="AF127" s="2">
        <v>0.58333333333333337</v>
      </c>
      <c r="AG127" t="s">
        <v>747</v>
      </c>
      <c r="AH127" s="17">
        <v>410</v>
      </c>
      <c r="AI127" s="17" cm="1">
        <f t="array" ref="AI127">SUMPRODUCT(--(IFERROR(HOUR(Flights_2026_09_3033[entry_hour]),-1)=HOUR(AF127)),--(IFERROR(Flights_2026_09_3033[entry_sector],"")=AG127),--(IFERROR(Flights_2026_09_3033[nfl],-1)&gt;=AH127),--(IFERROR(Flights_2026_09_3033[nfl],-1)&lt;=IF(AH127=450,450,AH127+9)))</f>
        <v>0</v>
      </c>
    </row>
    <row r="128" spans="1:35" x14ac:dyDescent="0.2">
      <c r="A128" s="32" t="s">
        <v>285</v>
      </c>
      <c r="B128" s="32" t="s">
        <v>46</v>
      </c>
      <c r="C128" s="32" t="s">
        <v>19</v>
      </c>
      <c r="D128" s="32" t="s">
        <v>120</v>
      </c>
      <c r="E128" s="32" t="s">
        <v>237</v>
      </c>
      <c r="F128" s="33">
        <v>46296.79115740741</v>
      </c>
      <c r="G128" s="32" t="s">
        <v>21</v>
      </c>
      <c r="H128" s="32" t="s">
        <v>1323</v>
      </c>
      <c r="I128" s="34">
        <v>340</v>
      </c>
      <c r="J128" s="32" t="s">
        <v>22</v>
      </c>
      <c r="K128" s="32" t="s">
        <v>23</v>
      </c>
      <c r="L128" s="34">
        <v>415</v>
      </c>
      <c r="M128" s="32" t="s">
        <v>1324</v>
      </c>
      <c r="N128" s="33">
        <v>46296.763124999998</v>
      </c>
      <c r="O128" s="34">
        <v>340</v>
      </c>
      <c r="P128" s="32" t="s">
        <v>26</v>
      </c>
      <c r="Q128" s="34">
        <v>340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PISAD</v>
      </c>
      <c r="AF128" s="2">
        <v>0.58333333333333337</v>
      </c>
      <c r="AG128" t="s">
        <v>747</v>
      </c>
      <c r="AH128" s="17">
        <v>420</v>
      </c>
      <c r="AI128" s="17" cm="1">
        <f t="array" ref="AI128">SUMPRODUCT(--(IFERROR(HOUR(Flights_2026_09_3033[entry_hour]),-1)=HOUR(AF128)),--(IFERROR(Flights_2026_09_3033[entry_sector],"")=AG128),--(IFERROR(Flights_2026_09_3033[nfl],-1)&gt;=AH128),--(IFERROR(Flights_2026_09_3033[nfl],-1)&lt;=IF(AH128=450,450,AH128+9)))</f>
        <v>0</v>
      </c>
    </row>
    <row r="129" spans="1:35" x14ac:dyDescent="0.2">
      <c r="A129" s="32" t="s">
        <v>871</v>
      </c>
      <c r="B129" s="32" t="s">
        <v>141</v>
      </c>
      <c r="C129" s="32" t="s">
        <v>19</v>
      </c>
      <c r="D129" s="32" t="s">
        <v>50</v>
      </c>
      <c r="E129" s="32" t="s">
        <v>1325</v>
      </c>
      <c r="F129" s="33">
        <v>46296.792604166665</v>
      </c>
      <c r="G129" s="32" t="s">
        <v>21</v>
      </c>
      <c r="H129" s="32" t="s">
        <v>1326</v>
      </c>
      <c r="I129" s="34">
        <v>340</v>
      </c>
      <c r="J129" s="32" t="s">
        <v>22</v>
      </c>
      <c r="K129" s="32" t="s">
        <v>23</v>
      </c>
      <c r="L129" s="34">
        <v>415</v>
      </c>
      <c r="M129" s="32" t="s">
        <v>1042</v>
      </c>
      <c r="N129" s="33">
        <v>46296.764398148152</v>
      </c>
      <c r="O129" s="34">
        <v>340</v>
      </c>
      <c r="P129" s="32" t="s">
        <v>26</v>
      </c>
      <c r="Q129" s="34">
        <v>360</v>
      </c>
      <c r="R129" t="str">
        <f>IF(B129="","",_xlfn.XLOOKUP(B129,DB!$A$2:$A$205,DB!$C$2:$C$205,"")&amp;"")</f>
        <v>Sector 3</v>
      </c>
      <c r="S129" t="str">
        <f>IF(B129="","",_xlfn.XLOOKUP(B129,DB!$A$2:$A$205,DB!$E$2:$E$205,""))</f>
        <v>Sector 3</v>
      </c>
      <c r="T129" t="str">
        <f>IF(B129="","",_xlfn.XLOOKUP(B129,DB!$A$2:$A$205,DB!$F$2:$F$205,""))</f>
        <v>NOSAT</v>
      </c>
      <c r="U129" t="str">
        <f>IF(B129="","",_xlfn.XLOOKUP(B129,DB!$A$2:$A$205,DB!$D$2:$D$205,""))</f>
        <v>KZHU</v>
      </c>
      <c r="V129" t="str">
        <f>IF(B129="","",IF(OR(COUNTIF(M129,"????N?????W")&gt;0,COUNTIF(M129,"????N?????E")&gt;0,COUNTIF(M129,"????S?????W")&gt;0,COUNTIF(M129,"????S?????E")&gt;0),_xlfn.XLOOKUP(B129,DB!$A$2:$A$205,DB!$B$2:$B$205,""),M129))</f>
        <v>PISAD</v>
      </c>
      <c r="AF129" s="2">
        <v>0.58333333333333337</v>
      </c>
      <c r="AG129" t="s">
        <v>747</v>
      </c>
      <c r="AH129" s="17">
        <v>430</v>
      </c>
      <c r="AI129" s="17" cm="1">
        <f t="array" ref="AI129">SUMPRODUCT(--(IFERROR(HOUR(Flights_2026_09_3033[entry_hour]),-1)=HOUR(AF129)),--(IFERROR(Flights_2026_09_3033[entry_sector],"")=AG129),--(IFERROR(Flights_2026_09_3033[nfl],-1)&gt;=AH129),--(IFERROR(Flights_2026_09_3033[nfl],-1)&lt;=IF(AH129=450,450,AH129+9)))</f>
        <v>0</v>
      </c>
    </row>
    <row r="130" spans="1:35" x14ac:dyDescent="0.2">
      <c r="A130" s="32" t="s">
        <v>1045</v>
      </c>
      <c r="B130" s="32" t="s">
        <v>648</v>
      </c>
      <c r="C130" s="32" t="s">
        <v>19</v>
      </c>
      <c r="D130" s="32" t="s">
        <v>555</v>
      </c>
      <c r="E130" s="32"/>
      <c r="F130" s="33">
        <v>46296.795046296298</v>
      </c>
      <c r="G130" s="32" t="s">
        <v>21</v>
      </c>
      <c r="H130" s="32" t="s">
        <v>1327</v>
      </c>
      <c r="I130" s="34">
        <v>220</v>
      </c>
      <c r="J130" s="32" t="s">
        <v>22</v>
      </c>
      <c r="K130" s="32" t="s">
        <v>31</v>
      </c>
      <c r="L130" s="34">
        <v>201</v>
      </c>
      <c r="M130" s="32" t="s">
        <v>1091</v>
      </c>
      <c r="N130" s="33">
        <v>46296.770729166667</v>
      </c>
      <c r="O130" s="34">
        <v>149</v>
      </c>
      <c r="P130" s="32" t="s">
        <v>32</v>
      </c>
      <c r="Q130" s="34">
        <v>220</v>
      </c>
      <c r="R130" t="str">
        <f>IF(B130="","",_xlfn.XLOOKUP(B130,DB!$A$2:$A$205,DB!$C$2:$C$205,"")&amp;"")</f>
        <v>Sector 3</v>
      </c>
      <c r="S130" t="str">
        <f>IF(B130="","",_xlfn.XLOOKUP(B130,DB!$A$2:$A$205,DB!$E$2:$E$205,""))</f>
        <v>Sector 3</v>
      </c>
      <c r="T130" t="str">
        <f>IF(B130="","",_xlfn.XLOOKUP(B130,DB!$A$2:$A$205,DB!$F$2:$F$205,""))</f>
        <v>NOSAT</v>
      </c>
      <c r="U130" t="str">
        <f>IF(B130="","",_xlfn.XLOOKUP(B130,DB!$A$2:$A$205,DB!$D$2:$D$205,""))</f>
        <v>MUFH</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SUMPRODUCT(--(IFERROR(HOUR(Flights_2026_09_3033[entry_hour]),-1)=HOUR(AF130)),--(IFERROR(Flights_2026_09_3033[entry_sector],"")=AG130),--(IFERROR(Flights_2026_09_3033[nfl],-1)&gt;=AH130),--(IFERROR(Flights_2026_09_3033[nfl],-1)&lt;=IF(AH130=450,450,AH130+9)))</f>
        <v>0</v>
      </c>
    </row>
    <row r="131" spans="1:35" x14ac:dyDescent="0.2">
      <c r="A131" s="32" t="s">
        <v>273</v>
      </c>
      <c r="B131" s="32" t="s">
        <v>81</v>
      </c>
      <c r="C131" s="32" t="s">
        <v>19</v>
      </c>
      <c r="D131" s="32" t="s">
        <v>41</v>
      </c>
      <c r="E131" s="32" t="s">
        <v>664</v>
      </c>
      <c r="F131" s="33">
        <v>46296.796458333338</v>
      </c>
      <c r="G131" s="32" t="s">
        <v>21</v>
      </c>
      <c r="H131" s="32" t="s">
        <v>1328</v>
      </c>
      <c r="I131" s="34">
        <v>390</v>
      </c>
      <c r="J131" s="32" t="s">
        <v>22</v>
      </c>
      <c r="K131" s="32" t="s">
        <v>23</v>
      </c>
      <c r="L131" s="34">
        <v>807</v>
      </c>
      <c r="M131" s="32" t="s">
        <v>84</v>
      </c>
      <c r="N131" s="33">
        <v>46296.747604166667</v>
      </c>
      <c r="O131" s="34">
        <v>390</v>
      </c>
      <c r="P131" s="32" t="s">
        <v>26</v>
      </c>
      <c r="Q131" s="34">
        <v>390</v>
      </c>
      <c r="R131" t="str">
        <f>IF(B131="","",_xlfn.XLOOKUP(B131,DB!$A$2:$A$205,DB!$C$2:$C$205,"")&amp;"")</f>
        <v>Sector 5</v>
      </c>
      <c r="S131" t="str">
        <f>IF(B131="","",_xlfn.XLOOKUP(B131,DB!$A$2:$A$205,DB!$E$2:$E$205,""))</f>
        <v>Sector 4</v>
      </c>
      <c r="T131" t="str">
        <f>IF(B131="","",_xlfn.XLOOKUP(B131,DB!$A$2:$A$205,DB!$F$2:$F$205,""))</f>
        <v>VOMAR/XUDUN</v>
      </c>
      <c r="U131" t="str">
        <f>IF(B131="","",_xlfn.XLOOKUP(B131,DB!$A$2:$A$205,DB!$D$2:$D$205,""))</f>
        <v>MMTY</v>
      </c>
      <c r="V131" t="str">
        <f>IF(B131="","",IF(OR(COUNTIF(M131,"????N?????W")&gt;0,COUNTIF(M131,"????N?????E")&gt;0,COUNTIF(M131,"????S?????W")&gt;0,COUNTIF(M131,"????S?????E")&gt;0),_xlfn.XLOOKUP(B131,DB!$A$2:$A$205,DB!$B$2:$B$205,""),M131))</f>
        <v>MATOL</v>
      </c>
      <c r="AF131" s="2">
        <v>0.58333333333333337</v>
      </c>
      <c r="AG131" t="s">
        <v>747</v>
      </c>
      <c r="AH131" s="17">
        <v>450</v>
      </c>
      <c r="AI131" s="17" cm="1">
        <f t="array" ref="AI131">SUMPRODUCT(--(IFERROR(HOUR(Flights_2026_09_3033[entry_hour]),-1)=HOUR(AF131)),--(IFERROR(Flights_2026_09_3033[entry_sector],"")=AG131),--(IFERROR(Flights_2026_09_3033[nfl],-1)&gt;=AH131),--(IFERROR(Flights_2026_09_3033[nfl],-1)&lt;=IF(AH131=450,450,AH131+9)))</f>
        <v>0</v>
      </c>
    </row>
    <row r="132" spans="1:35" x14ac:dyDescent="0.2">
      <c r="A132" s="32" t="s">
        <v>291</v>
      </c>
      <c r="B132" s="32" t="s">
        <v>86</v>
      </c>
      <c r="C132" s="32" t="s">
        <v>19</v>
      </c>
      <c r="D132" s="32" t="s">
        <v>41</v>
      </c>
      <c r="E132" s="32" t="s">
        <v>831</v>
      </c>
      <c r="F132" s="33">
        <v>46296.797731481478</v>
      </c>
      <c r="G132" s="32" t="s">
        <v>21</v>
      </c>
      <c r="H132" s="32" t="s">
        <v>1329</v>
      </c>
      <c r="I132" s="34">
        <v>370</v>
      </c>
      <c r="J132" s="32" t="s">
        <v>22</v>
      </c>
      <c r="K132" s="32" t="s">
        <v>23</v>
      </c>
      <c r="L132" s="34">
        <v>949</v>
      </c>
      <c r="M132" s="32" t="s">
        <v>78</v>
      </c>
      <c r="N132" s="33">
        <v>46296.73951388889</v>
      </c>
      <c r="O132" s="34">
        <v>370</v>
      </c>
      <c r="P132" s="32" t="s">
        <v>26</v>
      </c>
      <c r="Q132" s="34">
        <v>370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SUMPRODUCT(--(IFERROR(HOUR(Flights_2026_09_3033[entry_hour]),-1)=HOUR(AF132)),--(IFERROR(Flights_2026_09_3033[entry_sector],"")=AG132),--(IFERROR(Flights_2026_09_3033[nfl],-1)&gt;=AH132),--(IFERROR(Flights_2026_09_3033[nfl],-1)&lt;=IF(AH132=450,450,AH132+9)))</f>
        <v>0</v>
      </c>
    </row>
    <row r="133" spans="1:35" x14ac:dyDescent="0.2">
      <c r="A133" s="32" t="s">
        <v>288</v>
      </c>
      <c r="B133" s="32" t="s">
        <v>52</v>
      </c>
      <c r="C133" s="32" t="s">
        <v>19</v>
      </c>
      <c r="D133" s="32" t="s">
        <v>53</v>
      </c>
      <c r="E133" s="32" t="s">
        <v>284</v>
      </c>
      <c r="F133" s="33">
        <v>46296.80091435185</v>
      </c>
      <c r="G133" s="32" t="s">
        <v>21</v>
      </c>
      <c r="H133" s="32" t="s">
        <v>1330</v>
      </c>
      <c r="I133" s="34">
        <v>370</v>
      </c>
      <c r="J133" s="32" t="s">
        <v>22</v>
      </c>
      <c r="K133" s="32" t="s">
        <v>23</v>
      </c>
      <c r="L133" s="34">
        <v>951</v>
      </c>
      <c r="M133" s="32" t="s">
        <v>78</v>
      </c>
      <c r="N133" s="33">
        <v>46296.745995370366</v>
      </c>
      <c r="O133" s="34">
        <v>370</v>
      </c>
      <c r="P133" s="32" t="s">
        <v>26</v>
      </c>
      <c r="Q133" s="34">
        <v>370</v>
      </c>
      <c r="R133" t="str">
        <f>IF(B133="","",_xlfn.XLOOKUP(B133,DB!$A$2:$A$205,DB!$C$2:$C$205,"")&amp;"")</f>
        <v>Sector 6</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GOTAS</v>
      </c>
      <c r="AF133" s="2">
        <v>0.625</v>
      </c>
      <c r="AG133" t="s">
        <v>743</v>
      </c>
      <c r="AH133" s="17">
        <v>210</v>
      </c>
      <c r="AI133" s="17" cm="1">
        <f t="array" ref="AI133">SUMPRODUCT(--(IFERROR(HOUR(Flights_2026_09_3033[entry_hour]),-1)=HOUR(AF133)),--(IFERROR(Flights_2026_09_3033[entry_sector],"")=AG133),--(IFERROR(Flights_2026_09_3033[nfl],-1)&gt;=AH133),--(IFERROR(Flights_2026_09_3033[nfl],-1)&lt;=IF(AH133=450,450,AH133+9)))</f>
        <v>0</v>
      </c>
    </row>
    <row r="134" spans="1:35" x14ac:dyDescent="0.2">
      <c r="A134" s="32" t="s">
        <v>294</v>
      </c>
      <c r="B134" s="32" t="s">
        <v>65</v>
      </c>
      <c r="C134" s="32" t="s">
        <v>19</v>
      </c>
      <c r="D134" s="32" t="s">
        <v>76</v>
      </c>
      <c r="E134" s="32" t="s">
        <v>436</v>
      </c>
      <c r="F134" s="33">
        <v>46296.805173611108</v>
      </c>
      <c r="G134" s="32" t="s">
        <v>21</v>
      </c>
      <c r="H134" s="32" t="s">
        <v>1331</v>
      </c>
      <c r="I134" s="34">
        <v>350</v>
      </c>
      <c r="J134" s="32" t="s">
        <v>22</v>
      </c>
      <c r="K134" s="32" t="s">
        <v>23</v>
      </c>
      <c r="L134" s="34">
        <v>908</v>
      </c>
      <c r="M134" s="32" t="s">
        <v>78</v>
      </c>
      <c r="N134" s="33">
        <v>46296.750856481478</v>
      </c>
      <c r="O134" s="34">
        <v>350</v>
      </c>
      <c r="P134" s="32" t="s">
        <v>26</v>
      </c>
      <c r="Q134" s="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SUMPRODUCT(--(IFERROR(HOUR(Flights_2026_09_3033[entry_hour]),-1)=HOUR(AF134)),--(IFERROR(Flights_2026_09_3033[entry_sector],"")=AG134),--(IFERROR(Flights_2026_09_3033[nfl],-1)&gt;=AH134),--(IFERROR(Flights_2026_09_3033[nfl],-1)&lt;=IF(AH134=450,450,AH134+9)))</f>
        <v>0</v>
      </c>
    </row>
    <row r="135" spans="1:35" x14ac:dyDescent="0.2">
      <c r="A135" s="32" t="s">
        <v>1018</v>
      </c>
      <c r="B135" s="32" t="s">
        <v>297</v>
      </c>
      <c r="C135" s="32" t="s">
        <v>19</v>
      </c>
      <c r="D135" s="32" t="s">
        <v>41</v>
      </c>
      <c r="E135" s="32" t="s">
        <v>298</v>
      </c>
      <c r="F135" s="33">
        <v>46296.807337962964</v>
      </c>
      <c r="G135" s="32" t="s">
        <v>21</v>
      </c>
      <c r="H135" s="32" t="s">
        <v>1332</v>
      </c>
      <c r="I135" s="34">
        <v>310</v>
      </c>
      <c r="J135" s="32" t="s">
        <v>22</v>
      </c>
      <c r="K135" s="32" t="s">
        <v>23</v>
      </c>
      <c r="L135" s="34">
        <v>388</v>
      </c>
      <c r="M135" s="32" t="s">
        <v>1031</v>
      </c>
      <c r="N135" s="33">
        <v>46296.781412037039</v>
      </c>
      <c r="O135" s="34">
        <v>310</v>
      </c>
      <c r="P135" s="32" t="s">
        <v>26</v>
      </c>
      <c r="Q135" s="34">
        <v>370</v>
      </c>
      <c r="R135" t="str">
        <f>IF(B135="","",_xlfn.XLOOKUP(B135,DB!$A$2:$A$205,DB!$C$2:$C$205,"")&amp;"")</f>
        <v>Sector 7</v>
      </c>
      <c r="S135" t="str">
        <f>IF(B135="","",_xlfn.XLOOKUP(B135,DB!$A$2:$A$205,DB!$E$2:$E$205,""))</f>
        <v>Sector 7</v>
      </c>
      <c r="T135" t="str">
        <f>IF(B135="","",_xlfn.XLOOKUP(B135,DB!$A$2:$A$205,DB!$F$2:$F$205,""))</f>
        <v>PAULE/SIGMA</v>
      </c>
      <c r="U135" t="str">
        <f>IF(B135="","",_xlfn.XLOOKUP(B135,DB!$A$2:$A$205,DB!$D$2:$D$205,""))</f>
        <v>MHCC</v>
      </c>
      <c r="V135" t="str">
        <f>IF(B135="","",IF(OR(COUNTIF(M135,"????N?????W")&gt;0,COUNTIF(M135,"????N?????E")&gt;0,COUNTIF(M135,"????S?????W")&gt;0,COUNTIF(M135,"????S?????E")&gt;0),_xlfn.XLOOKUP(B135,DB!$A$2:$A$205,DB!$B$2:$B$205,""),M135))</f>
        <v>CTM</v>
      </c>
      <c r="AF135" s="2">
        <v>0.625</v>
      </c>
      <c r="AG135" t="s">
        <v>743</v>
      </c>
      <c r="AH135" s="17">
        <v>230</v>
      </c>
      <c r="AI135" s="17" cm="1">
        <f t="array" ref="AI135">SUMPRODUCT(--(IFERROR(HOUR(Flights_2026_09_3033[entry_hour]),-1)=HOUR(AF135)),--(IFERROR(Flights_2026_09_3033[entry_sector],"")=AG135),--(IFERROR(Flights_2026_09_3033[nfl],-1)&gt;=AH135),--(IFERROR(Flights_2026_09_3033[nfl],-1)&lt;=IF(AH135=450,450,AH135+9)))</f>
        <v>0</v>
      </c>
    </row>
    <row r="136" spans="1:35" x14ac:dyDescent="0.2">
      <c r="A136" s="32" t="s">
        <v>488</v>
      </c>
      <c r="B136" s="32" t="s">
        <v>208</v>
      </c>
      <c r="C136" s="32" t="s">
        <v>19</v>
      </c>
      <c r="D136" s="32" t="s">
        <v>20</v>
      </c>
      <c r="E136" s="32" t="s">
        <v>630</v>
      </c>
      <c r="F136" s="33">
        <v>46296.809837962966</v>
      </c>
      <c r="G136" s="32" t="s">
        <v>21</v>
      </c>
      <c r="H136" s="32" t="s">
        <v>1333</v>
      </c>
      <c r="I136" s="34">
        <v>350</v>
      </c>
      <c r="J136" s="32" t="s">
        <v>22</v>
      </c>
      <c r="K136" s="32" t="s">
        <v>23</v>
      </c>
      <c r="L136" s="34">
        <v>467</v>
      </c>
      <c r="M136" s="32" t="s">
        <v>1050</v>
      </c>
      <c r="N136" s="33">
        <v>46296.779803240745</v>
      </c>
      <c r="O136" s="34">
        <v>350</v>
      </c>
      <c r="P136" s="32" t="s">
        <v>26</v>
      </c>
      <c r="Q136" s="34">
        <v>350</v>
      </c>
      <c r="R136" t="str">
        <f>IF(B136="","",_xlfn.XLOOKUP(B136,DB!$A$2:$A$205,DB!$C$2:$C$205,"")&amp;"")</f>
        <v>Sector 3</v>
      </c>
      <c r="S136" t="str">
        <f>IF(B136="","",_xlfn.XLOOKUP(B136,DB!$A$2:$A$205,DB!$E$2:$E$205,""))</f>
        <v>Sector 3</v>
      </c>
      <c r="T136" t="str">
        <f>IF(B136="","",_xlfn.XLOOKUP(B136,DB!$A$2:$A$205,DB!$F$2:$F$205,""))</f>
        <v>NOSAT</v>
      </c>
      <c r="U136" t="str">
        <f>IF(B136="","",_xlfn.XLOOKUP(B136,DB!$A$2:$A$205,DB!$D$2:$D$205,""))</f>
        <v>KZHU</v>
      </c>
      <c r="V136" t="str">
        <f>IF(B136="","",IF(OR(COUNTIF(M136,"????N?????W")&gt;0,COUNTIF(M136,"????N?????E")&gt;0,COUNTIF(M136,"????S?????W")&gt;0,COUNTIF(M136,"????S?????E")&gt;0),_xlfn.XLOOKUP(B136,DB!$A$2:$A$205,DB!$B$2:$B$205,""),M136))</f>
        <v>IRDOV</v>
      </c>
      <c r="AF136" s="2">
        <v>0.625</v>
      </c>
      <c r="AG136" t="s">
        <v>743</v>
      </c>
      <c r="AH136" s="17">
        <v>240</v>
      </c>
      <c r="AI136" s="17" cm="1">
        <f t="array" ref="AI136">SUMPRODUCT(--(IFERROR(HOUR(Flights_2026_09_3033[entry_hour]),-1)=HOUR(AF136)),--(IFERROR(Flights_2026_09_3033[entry_sector],"")=AG136),--(IFERROR(Flights_2026_09_3033[nfl],-1)&gt;=AH136),--(IFERROR(Flights_2026_09_3033[nfl],-1)&lt;=IF(AH136=450,450,AH136+9)))</f>
        <v>0</v>
      </c>
    </row>
    <row r="137" spans="1:35" x14ac:dyDescent="0.2">
      <c r="A137" s="32" t="s">
        <v>1334</v>
      </c>
      <c r="B137" s="32" t="s">
        <v>738</v>
      </c>
      <c r="C137" s="32" t="s">
        <v>19</v>
      </c>
      <c r="D137" s="32" t="s">
        <v>107</v>
      </c>
      <c r="E137" s="32" t="s">
        <v>1335</v>
      </c>
      <c r="F137" s="33">
        <v>46296.813055555554</v>
      </c>
      <c r="G137" s="32" t="s">
        <v>21</v>
      </c>
      <c r="H137" s="32" t="s">
        <v>1336</v>
      </c>
      <c r="I137" s="34">
        <v>370</v>
      </c>
      <c r="J137" s="32" t="s">
        <v>22</v>
      </c>
      <c r="K137" s="32" t="s">
        <v>23</v>
      </c>
      <c r="L137" s="34">
        <v>784</v>
      </c>
      <c r="M137" s="32" t="s">
        <v>84</v>
      </c>
      <c r="N137" s="33">
        <v>46296.767870370371</v>
      </c>
      <c r="O137" s="34">
        <v>370</v>
      </c>
      <c r="P137" s="32" t="s">
        <v>26</v>
      </c>
      <c r="Q137" s="34">
        <v>370</v>
      </c>
      <c r="R137" t="str">
        <f>IF(B137="","",_xlfn.XLOOKUP(B137,DB!$A$2:$A$205,DB!$C$2:$C$205,"")&amp;"")</f>
        <v>Sector 5</v>
      </c>
      <c r="S137" t="str">
        <f>IF(B137="","",_xlfn.XLOOKUP(B137,DB!$A$2:$A$205,DB!$E$2:$E$205,""))</f>
        <v>Sector 4</v>
      </c>
      <c r="T137" t="str">
        <f>IF(B137="","",_xlfn.XLOOKUP(B137,DB!$A$2:$A$205,DB!$F$2:$F$205,""))</f>
        <v>VOMAR/XUDUN</v>
      </c>
      <c r="U137" t="str">
        <f>IF(B137="","",_xlfn.XLOOKUP(B137,DB!$A$2:$A$205,DB!$D$2:$D$205,""))</f>
        <v>MMTY</v>
      </c>
      <c r="V137" t="str">
        <f>IF(B137="","",IF(OR(COUNTIF(M137,"????N?????W")&gt;0,COUNTIF(M137,"????N?????E")&gt;0,COUNTIF(M137,"????S?????W")&gt;0,COUNTIF(M137,"????S?????E")&gt;0),_xlfn.XLOOKUP(B137,DB!$A$2:$A$205,DB!$B$2:$B$205,""),M137))</f>
        <v>MATOL</v>
      </c>
      <c r="AF137" s="2">
        <v>0.625</v>
      </c>
      <c r="AG137" t="s">
        <v>743</v>
      </c>
      <c r="AH137" s="17">
        <v>250</v>
      </c>
      <c r="AI137" s="17" cm="1">
        <f t="array" ref="AI137">SUMPRODUCT(--(IFERROR(HOUR(Flights_2026_09_3033[entry_hour]),-1)=HOUR(AF137)),--(IFERROR(Flights_2026_09_3033[entry_sector],"")=AG137),--(IFERROR(Flights_2026_09_3033[nfl],-1)&gt;=AH137),--(IFERROR(Flights_2026_09_3033[nfl],-1)&lt;=IF(AH137=450,450,AH137+9)))</f>
        <v>0</v>
      </c>
    </row>
    <row r="138" spans="1:35" x14ac:dyDescent="0.2">
      <c r="A138" s="32" t="s">
        <v>489</v>
      </c>
      <c r="B138" s="32" t="s">
        <v>490</v>
      </c>
      <c r="C138" s="32" t="s">
        <v>19</v>
      </c>
      <c r="D138" s="32" t="s">
        <v>76</v>
      </c>
      <c r="E138" s="32" t="s">
        <v>1337</v>
      </c>
      <c r="F138" s="33">
        <v>46296.815891203703</v>
      </c>
      <c r="G138" s="32" t="s">
        <v>21</v>
      </c>
      <c r="H138" s="32" t="s">
        <v>1338</v>
      </c>
      <c r="I138" s="34">
        <v>330</v>
      </c>
      <c r="J138" s="32" t="s">
        <v>22</v>
      </c>
      <c r="K138" s="32" t="s">
        <v>23</v>
      </c>
      <c r="L138" s="34">
        <v>786</v>
      </c>
      <c r="M138" s="32" t="s">
        <v>84</v>
      </c>
      <c r="N138" s="33">
        <v>46296.771979166668</v>
      </c>
      <c r="O138" s="34">
        <v>330</v>
      </c>
      <c r="P138" s="32" t="s">
        <v>26</v>
      </c>
      <c r="Q138" s="34">
        <v>330</v>
      </c>
      <c r="R138" t="str">
        <f>IF(B138="","",_xlfn.XLOOKUP(B138,DB!$A$2:$A$205,DB!$C$2:$C$205,"")&amp;"")</f>
        <v>Sector 5</v>
      </c>
      <c r="S138" t="str">
        <f>IF(B138="","",_xlfn.XLOOKUP(B138,DB!$A$2:$A$205,DB!$E$2:$E$205,""))</f>
        <v>Sector 4</v>
      </c>
      <c r="T138" t="str">
        <f>IF(B138="","",_xlfn.XLOOKUP(B138,DB!$A$2:$A$205,DB!$F$2:$F$205,""))</f>
        <v>VOMAR/XUDUN</v>
      </c>
      <c r="U138" t="str">
        <f>IF(B138="","",_xlfn.XLOOKUP(B138,DB!$A$2:$A$205,DB!$D$2:$D$205,""))</f>
        <v>KZHU</v>
      </c>
      <c r="V138" t="str">
        <f>IF(B138="","",IF(OR(COUNTIF(M138,"????N?????W")&gt;0,COUNTIF(M138,"????N?????E")&gt;0,COUNTIF(M138,"????S?????W")&gt;0,COUNTIF(M138,"????S?????E")&gt;0),_xlfn.XLOOKUP(B138,DB!$A$2:$A$205,DB!$B$2:$B$205,""),M138))</f>
        <v>MATOL</v>
      </c>
      <c r="AF138" s="2">
        <v>0.625</v>
      </c>
      <c r="AG138" t="s">
        <v>743</v>
      </c>
      <c r="AH138" s="17">
        <v>260</v>
      </c>
      <c r="AI138" s="17" cm="1">
        <f t="array" ref="AI138">SUMPRODUCT(--(IFERROR(HOUR(Flights_2026_09_3033[entry_hour]),-1)=HOUR(AF138)),--(IFERROR(Flights_2026_09_3033[entry_sector],"")=AG138),--(IFERROR(Flights_2026_09_3033[nfl],-1)&gt;=AH138),--(IFERROR(Flights_2026_09_3033[nfl],-1)&lt;=IF(AH138=450,450,AH138+9)))</f>
        <v>0</v>
      </c>
    </row>
    <row r="139" spans="1:35" x14ac:dyDescent="0.2">
      <c r="A139" s="32" t="s">
        <v>484</v>
      </c>
      <c r="B139" s="32" t="s">
        <v>65</v>
      </c>
      <c r="C139" s="32" t="s">
        <v>19</v>
      </c>
      <c r="D139" s="32" t="s">
        <v>20</v>
      </c>
      <c r="E139" s="32" t="s">
        <v>665</v>
      </c>
      <c r="F139" s="33">
        <v>46296.81826388889</v>
      </c>
      <c r="G139" s="32" t="s">
        <v>21</v>
      </c>
      <c r="H139" s="32" t="s">
        <v>1339</v>
      </c>
      <c r="I139" s="34">
        <v>350</v>
      </c>
      <c r="J139" s="32" t="s">
        <v>22</v>
      </c>
      <c r="K139" s="32" t="s">
        <v>23</v>
      </c>
      <c r="L139" s="34">
        <v>932</v>
      </c>
      <c r="M139" s="32" t="s">
        <v>421</v>
      </c>
      <c r="N139" s="33">
        <v>46296.765474537038</v>
      </c>
      <c r="O139" s="34">
        <v>350</v>
      </c>
      <c r="P139" s="32" t="s">
        <v>26</v>
      </c>
      <c r="Q139" s="34">
        <v>350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SUMPRODUCT(--(IFERROR(HOUR(Flights_2026_09_3033[entry_hour]),-1)=HOUR(AF139)),--(IFERROR(Flights_2026_09_3033[entry_sector],"")=AG139),--(IFERROR(Flights_2026_09_3033[nfl],-1)&gt;=AH139),--(IFERROR(Flights_2026_09_3033[nfl],-1)&lt;=IF(AH139=450,450,AH139+9)))</f>
        <v>0</v>
      </c>
    </row>
    <row r="140" spans="1:35" x14ac:dyDescent="0.2">
      <c r="A140" s="32" t="s">
        <v>1340</v>
      </c>
      <c r="B140" s="32" t="s">
        <v>1341</v>
      </c>
      <c r="C140" s="32" t="s">
        <v>19</v>
      </c>
      <c r="D140" s="32" t="s">
        <v>1342</v>
      </c>
      <c r="E140" s="32" t="s">
        <v>1340</v>
      </c>
      <c r="F140" s="33">
        <v>46296.820451388892</v>
      </c>
      <c r="G140" s="32" t="s">
        <v>21</v>
      </c>
      <c r="H140" s="32" t="s">
        <v>1343</v>
      </c>
      <c r="I140" s="34">
        <v>410</v>
      </c>
      <c r="J140" s="32" t="s">
        <v>22</v>
      </c>
      <c r="K140" s="32" t="s">
        <v>31</v>
      </c>
      <c r="L140" s="34">
        <v>488</v>
      </c>
      <c r="M140" s="32" t="s">
        <v>25</v>
      </c>
      <c r="N140" s="33">
        <v>46296.788599537038</v>
      </c>
      <c r="O140" s="34">
        <v>410</v>
      </c>
      <c r="P140" s="32" t="s">
        <v>26</v>
      </c>
      <c r="Q140" s="34">
        <v>410</v>
      </c>
      <c r="R140" t="str">
        <f>IF(B140="","",_xlfn.XLOOKUP(B140,DB!$A$2:$A$205,DB!$C$2:$C$205,"")&amp;"")</f>
        <v/>
      </c>
      <c r="S140" t="str">
        <f>IF(B140="","",_xlfn.XLOOKUP(B140,DB!$A$2:$A$205,DB!$E$2:$E$205,""))</f>
        <v/>
      </c>
      <c r="T140" t="str">
        <f>IF(B140="","",_xlfn.XLOOKUP(B140,DB!$A$2:$A$205,DB!$F$2:$F$205,""))</f>
        <v/>
      </c>
      <c r="U140" t="str">
        <f>IF(B140="","",_xlfn.XLOOKUP(B140,DB!$A$2:$A$205,DB!$D$2:$D$205,""))</f>
        <v/>
      </c>
      <c r="V140" t="str">
        <f>IF(B140="","",IF(OR(COUNTIF(M140,"????N?????W")&gt;0,COUNTIF(M140,"????N?????E")&gt;0,COUNTIF(M140,"????S?????W")&gt;0,COUNTIF(M140,"????S?????E")&gt;0),_xlfn.XLOOKUP(B140,DB!$A$2:$A$205,DB!$B$2:$B$205,""),M140))</f>
        <v>KEHLI</v>
      </c>
      <c r="AF140" s="2">
        <v>0.625</v>
      </c>
      <c r="AG140" t="s">
        <v>743</v>
      </c>
      <c r="AH140" s="17">
        <v>280</v>
      </c>
      <c r="AI140" s="17" cm="1">
        <f t="array" ref="AI140">SUMPRODUCT(--(IFERROR(HOUR(Flights_2026_09_3033[entry_hour]),-1)=HOUR(AF140)),--(IFERROR(Flights_2026_09_3033[entry_sector],"")=AG140),--(IFERROR(Flights_2026_09_3033[nfl],-1)&gt;=AH140),--(IFERROR(Flights_2026_09_3033[nfl],-1)&lt;=IF(AH140=450,450,AH140+9)))</f>
        <v>0</v>
      </c>
    </row>
    <row r="141" spans="1:35" x14ac:dyDescent="0.2">
      <c r="A141" s="32" t="s">
        <v>319</v>
      </c>
      <c r="B141" s="32" t="s">
        <v>313</v>
      </c>
      <c r="C141" s="32" t="s">
        <v>19</v>
      </c>
      <c r="D141" s="32" t="s">
        <v>41</v>
      </c>
      <c r="E141" s="32" t="s">
        <v>100</v>
      </c>
      <c r="F141" s="33">
        <v>46296.822094907402</v>
      </c>
      <c r="G141" s="32" t="s">
        <v>21</v>
      </c>
      <c r="H141" s="32" t="s">
        <v>1344</v>
      </c>
      <c r="I141" s="34">
        <v>390</v>
      </c>
      <c r="J141" s="32" t="s">
        <v>22</v>
      </c>
      <c r="K141" s="32" t="s">
        <v>23</v>
      </c>
      <c r="L141" s="34">
        <v>879</v>
      </c>
      <c r="M141" s="32" t="s">
        <v>313</v>
      </c>
      <c r="N141" s="33">
        <v>46296.764583333337</v>
      </c>
      <c r="O141" s="34">
        <v>15</v>
      </c>
      <c r="P141" s="32" t="s">
        <v>26</v>
      </c>
      <c r="Q141" s="34">
        <v>390</v>
      </c>
      <c r="R141" t="str">
        <f>IF(B141="","",_xlfn.XLOOKUP(B141,DB!$A$2:$A$205,DB!$C$2:$C$205,"")&amp;"")</f>
        <v>Sector 1</v>
      </c>
      <c r="S141" t="str">
        <f>IF(B141="","",_xlfn.XLOOKUP(B141,DB!$A$2:$A$205,DB!$E$2:$E$205,""))</f>
        <v>Sector 4</v>
      </c>
      <c r="T141" t="str">
        <f>IF(B141="","",_xlfn.XLOOKUP(B141,DB!$A$2:$A$205,DB!$F$2:$F$205,""))</f>
        <v>VOMAR/XUDUN</v>
      </c>
      <c r="U141" t="str">
        <f>IF(B141="","",_xlfn.XLOOKUP(B141,DB!$A$2:$A$205,DB!$D$2:$D$205,""))</f>
        <v>MMID</v>
      </c>
      <c r="V141" t="str">
        <f>IF(B141="","",IF(OR(COUNTIF(M141,"????N?????W")&gt;0,COUNTIF(M141,"????N?????E")&gt;0,COUNTIF(M141,"????S?????W")&gt;0,COUNTIF(M141,"????S?????E")&gt;0),_xlfn.XLOOKUP(B141,DB!$A$2:$A$205,DB!$B$2:$B$205,""),M141))</f>
        <v>MMTG</v>
      </c>
      <c r="AF141" s="2">
        <v>0.625</v>
      </c>
      <c r="AG141" t="s">
        <v>743</v>
      </c>
      <c r="AH141" s="17">
        <v>290</v>
      </c>
      <c r="AI141" s="17" cm="1">
        <f t="array" ref="AI141">SUMPRODUCT(--(IFERROR(HOUR(Flights_2026_09_3033[entry_hour]),-1)=HOUR(AF141)),--(IFERROR(Flights_2026_09_3033[entry_sector],"")=AG141),--(IFERROR(Flights_2026_09_3033[nfl],-1)&gt;=AH141),--(IFERROR(Flights_2026_09_3033[nfl],-1)&lt;=IF(AH141=450,450,AH141+9)))</f>
        <v>0</v>
      </c>
    </row>
    <row r="142" spans="1:35" x14ac:dyDescent="0.2">
      <c r="A142" s="32" t="s">
        <v>300</v>
      </c>
      <c r="B142" s="32" t="s">
        <v>301</v>
      </c>
      <c r="C142" s="32" t="s">
        <v>19</v>
      </c>
      <c r="D142" s="32" t="s">
        <v>20</v>
      </c>
      <c r="E142" s="32" t="s">
        <v>455</v>
      </c>
      <c r="F142" s="33">
        <v>46296.823449074072</v>
      </c>
      <c r="G142" s="32" t="s">
        <v>21</v>
      </c>
      <c r="H142" s="32" t="s">
        <v>1345</v>
      </c>
      <c r="I142" s="34">
        <v>350</v>
      </c>
      <c r="J142" s="32" t="s">
        <v>22</v>
      </c>
      <c r="K142" s="32" t="s">
        <v>23</v>
      </c>
      <c r="L142" s="34">
        <v>797</v>
      </c>
      <c r="M142" s="32" t="s">
        <v>84</v>
      </c>
      <c r="N142" s="33">
        <v>46296.776273148149</v>
      </c>
      <c r="O142" s="34">
        <v>350</v>
      </c>
      <c r="P142" s="32" t="s">
        <v>26</v>
      </c>
      <c r="Q142" s="34">
        <v>350</v>
      </c>
      <c r="R142" t="str">
        <f>IF(B142="","",_xlfn.XLOOKUP(B142,DB!$A$2:$A$205,DB!$C$2:$C$205,"")&amp;"")</f>
        <v>Sector 5</v>
      </c>
      <c r="S142" t="str">
        <f>IF(B142="","",_xlfn.XLOOKUP(B142,DB!$A$2:$A$205,DB!$E$2:$E$205,""))</f>
        <v>Sector 4</v>
      </c>
      <c r="T142" t="str">
        <f>IF(B142="","",_xlfn.XLOOKUP(B142,DB!$A$2:$A$205,DB!$F$2:$F$205,""))</f>
        <v>VOMAR/XUDUN</v>
      </c>
      <c r="U142" t="str">
        <f>IF(B142="","",_xlfn.XLOOKUP(B142,DB!$A$2:$A$205,DB!$D$2:$D$205,""))</f>
        <v>MMTY</v>
      </c>
      <c r="V142" t="str">
        <f>IF(B142="","",IF(OR(COUNTIF(M142,"????N?????W")&gt;0,COUNTIF(M142,"????N?????E")&gt;0,COUNTIF(M142,"????S?????W")&gt;0,COUNTIF(M142,"????S?????E")&gt;0),_xlfn.XLOOKUP(B142,DB!$A$2:$A$205,DB!$B$2:$B$205,""),M142))</f>
        <v>MATOL</v>
      </c>
      <c r="AF142" s="2">
        <v>0.625</v>
      </c>
      <c r="AG142" t="s">
        <v>743</v>
      </c>
      <c r="AH142" s="17">
        <v>300</v>
      </c>
      <c r="AI142" s="17" cm="1">
        <f t="array" ref="AI142">SUMPRODUCT(--(IFERROR(HOUR(Flights_2026_09_3033[entry_hour]),-1)=HOUR(AF142)),--(IFERROR(Flights_2026_09_3033[entry_sector],"")=AG142),--(IFERROR(Flights_2026_09_3033[nfl],-1)&gt;=AH142),--(IFERROR(Flights_2026_09_3033[nfl],-1)&lt;=IF(AH142=450,450,AH142+9)))</f>
        <v>0</v>
      </c>
    </row>
    <row r="143" spans="1:35" x14ac:dyDescent="0.2">
      <c r="A143" s="32" t="s">
        <v>480</v>
      </c>
      <c r="B143" s="32" t="s">
        <v>75</v>
      </c>
      <c r="C143" s="32" t="s">
        <v>19</v>
      </c>
      <c r="D143" s="32" t="s">
        <v>53</v>
      </c>
      <c r="E143" s="32" t="s">
        <v>828</v>
      </c>
      <c r="F143" s="33">
        <v>46296.824849537035</v>
      </c>
      <c r="G143" s="32" t="s">
        <v>21</v>
      </c>
      <c r="H143" s="32" t="s">
        <v>1346</v>
      </c>
      <c r="I143" s="34">
        <v>370</v>
      </c>
      <c r="J143" s="32" t="s">
        <v>22</v>
      </c>
      <c r="K143" s="32" t="s">
        <v>23</v>
      </c>
      <c r="L143" s="34">
        <v>900</v>
      </c>
      <c r="M143" s="32" t="s">
        <v>136</v>
      </c>
      <c r="N143" s="33">
        <v>46296.772615740745</v>
      </c>
      <c r="O143" s="34">
        <v>370</v>
      </c>
      <c r="P143" s="32" t="s">
        <v>26</v>
      </c>
      <c r="Q143" s="34">
        <v>370</v>
      </c>
      <c r="R143" t="str">
        <f>IF(B143="","",_xlfn.XLOOKUP(B143,DB!$A$2:$A$205,DB!$C$2:$C$205,"")&amp;"")</f>
        <v>Sector 5</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LIDAM</v>
      </c>
      <c r="AF143" s="2">
        <v>0.625</v>
      </c>
      <c r="AG143" t="s">
        <v>743</v>
      </c>
      <c r="AH143" s="17">
        <v>310</v>
      </c>
      <c r="AI143" s="17" cm="1">
        <f t="array" ref="AI143">SUMPRODUCT(--(IFERROR(HOUR(Flights_2026_09_3033[entry_hour]),-1)=HOUR(AF143)),--(IFERROR(Flights_2026_09_3033[entry_sector],"")=AG143),--(IFERROR(Flights_2026_09_3033[nfl],-1)&gt;=AH143),--(IFERROR(Flights_2026_09_3033[nfl],-1)&lt;=IF(AH143=450,450,AH143+9)))</f>
        <v>0</v>
      </c>
    </row>
    <row r="144" spans="1:35" x14ac:dyDescent="0.2">
      <c r="A144" s="32" t="s">
        <v>306</v>
      </c>
      <c r="B144" s="32" t="s">
        <v>307</v>
      </c>
      <c r="C144" s="32" t="s">
        <v>19</v>
      </c>
      <c r="D144" s="32" t="s">
        <v>120</v>
      </c>
      <c r="E144" s="32" t="s">
        <v>1347</v>
      </c>
      <c r="F144" s="33">
        <v>46296.826805555553</v>
      </c>
      <c r="G144" s="32" t="s">
        <v>21</v>
      </c>
      <c r="H144" s="32" t="s">
        <v>1348</v>
      </c>
      <c r="I144" s="34">
        <v>330</v>
      </c>
      <c r="J144" s="32" t="s">
        <v>22</v>
      </c>
      <c r="K144" s="32" t="s">
        <v>23</v>
      </c>
      <c r="L144" s="34">
        <v>802</v>
      </c>
      <c r="M144" s="32" t="s">
        <v>84</v>
      </c>
      <c r="N144" s="33">
        <v>46296.779583333337</v>
      </c>
      <c r="O144" s="34">
        <v>330</v>
      </c>
      <c r="P144" s="32" t="s">
        <v>26</v>
      </c>
      <c r="Q144" s="34">
        <v>330</v>
      </c>
      <c r="R144" t="str">
        <f>IF(B144="","",_xlfn.XLOOKUP(B144,DB!$A$2:$A$205,DB!$C$2:$C$205,"")&amp;"")</f>
        <v>Sector 5</v>
      </c>
      <c r="S144" t="str">
        <f>IF(B144="","",_xlfn.XLOOKUP(B144,DB!$A$2:$A$205,DB!$E$2:$E$205,""))</f>
        <v>Sector 4</v>
      </c>
      <c r="T144" t="str">
        <f>IF(B144="","",_xlfn.XLOOKUP(B144,DB!$A$2:$A$205,DB!$F$2:$F$205,""))</f>
        <v>VOMAR/XUDUN</v>
      </c>
      <c r="U144" t="str">
        <f>IF(B144="","",_xlfn.XLOOKUP(B144,DB!$A$2:$A$205,DB!$D$2:$D$205,""))</f>
        <v>KZHU</v>
      </c>
      <c r="V144" t="str">
        <f>IF(B144="","",IF(OR(COUNTIF(M144,"????N?????W")&gt;0,COUNTIF(M144,"????N?????E")&gt;0,COUNTIF(M144,"????S?????W")&gt;0,COUNTIF(M144,"????S?????E")&gt;0),_xlfn.XLOOKUP(B144,DB!$A$2:$A$205,DB!$B$2:$B$205,""),M144))</f>
        <v>MATOL</v>
      </c>
      <c r="AF144" s="2">
        <v>0.625</v>
      </c>
      <c r="AG144" t="s">
        <v>743</v>
      </c>
      <c r="AH144" s="17">
        <v>320</v>
      </c>
      <c r="AI144" s="17" cm="1">
        <f t="array" ref="AI144">SUMPRODUCT(--(IFERROR(HOUR(Flights_2026_09_3033[entry_hour]),-1)=HOUR(AF144)),--(IFERROR(Flights_2026_09_3033[entry_sector],"")=AG144),--(IFERROR(Flights_2026_09_3033[nfl],-1)&gt;=AH144),--(IFERROR(Flights_2026_09_3033[nfl],-1)&lt;=IF(AH144=450,450,AH144+9)))</f>
        <v>0</v>
      </c>
    </row>
    <row r="145" spans="1:35" x14ac:dyDescent="0.2">
      <c r="A145" s="32" t="s">
        <v>492</v>
      </c>
      <c r="B145" s="32" t="s">
        <v>177</v>
      </c>
      <c r="C145" s="32" t="s">
        <v>19</v>
      </c>
      <c r="D145" s="32" t="s">
        <v>20</v>
      </c>
      <c r="E145" s="32" t="s">
        <v>303</v>
      </c>
      <c r="F145" s="33">
        <v>46296.828368055554</v>
      </c>
      <c r="G145" s="32" t="s">
        <v>21</v>
      </c>
      <c r="H145" s="32" t="s">
        <v>1349</v>
      </c>
      <c r="I145" s="34">
        <v>340</v>
      </c>
      <c r="J145" s="32" t="s">
        <v>22</v>
      </c>
      <c r="K145" s="32" t="s">
        <v>23</v>
      </c>
      <c r="L145" s="34">
        <v>198</v>
      </c>
      <c r="M145" s="32" t="s">
        <v>1072</v>
      </c>
      <c r="N145" s="33">
        <v>46296.812465277777</v>
      </c>
      <c r="O145" s="34">
        <v>220</v>
      </c>
      <c r="P145" s="32" t="s">
        <v>26</v>
      </c>
      <c r="Q145" s="34">
        <v>220</v>
      </c>
      <c r="R145" t="str">
        <f>IF(B145="","",_xlfn.XLOOKUP(B145,DB!$A$2:$A$205,DB!$C$2:$C$205,"")&amp;"")</f>
        <v>Sector 3</v>
      </c>
      <c r="S145" t="str">
        <f>IF(B145="","",_xlfn.XLOOKUP(B145,DB!$A$2:$A$205,DB!$E$2:$E$205,""))</f>
        <v>Sector 3</v>
      </c>
      <c r="T145" t="str">
        <f>IF(B145="","",_xlfn.XLOOKUP(B145,DB!$A$2:$A$205,DB!$F$2:$F$205,""))</f>
        <v>NOSAT</v>
      </c>
      <c r="U145" t="str">
        <f>IF(B145="","",_xlfn.XLOOKUP(B145,DB!$A$2:$A$205,DB!$D$2:$D$205,""))</f>
        <v>KZHU</v>
      </c>
      <c r="V145" t="str">
        <f>IF(B145="","",IF(OR(COUNTIF(M145,"????N?????W")&gt;0,COUNTIF(M145,"????N?????E")&gt;0,COUNTIF(M145,"????S?????W")&gt;0,COUNTIF(M145,"????S?????E")&gt;0),_xlfn.XLOOKUP(B145,DB!$A$2:$A$205,DB!$B$2:$B$205,""),M145))</f>
        <v>PISAD</v>
      </c>
      <c r="AF145" s="2">
        <v>0.625</v>
      </c>
      <c r="AG145" t="s">
        <v>743</v>
      </c>
      <c r="AH145" s="17">
        <v>330</v>
      </c>
      <c r="AI145" s="17" cm="1">
        <f t="array" ref="AI145">SUMPRODUCT(--(IFERROR(HOUR(Flights_2026_09_3033[entry_hour]),-1)=HOUR(AF145)),--(IFERROR(Flights_2026_09_3033[entry_sector],"")=AG145),--(IFERROR(Flights_2026_09_3033[nfl],-1)&gt;=AH145),--(IFERROR(Flights_2026_09_3033[nfl],-1)&lt;=IF(AH145=450,450,AH145+9)))</f>
        <v>0</v>
      </c>
    </row>
    <row r="146" spans="1:35" x14ac:dyDescent="0.2">
      <c r="A146" s="32" t="s">
        <v>487</v>
      </c>
      <c r="B146" s="32" t="s">
        <v>171</v>
      </c>
      <c r="C146" s="32" t="s">
        <v>19</v>
      </c>
      <c r="D146" s="32" t="s">
        <v>50</v>
      </c>
      <c r="E146" s="32" t="s">
        <v>1350</v>
      </c>
      <c r="F146" s="33">
        <v>46296.829594907409</v>
      </c>
      <c r="G146" s="32" t="s">
        <v>21</v>
      </c>
      <c r="H146" s="32" t="s">
        <v>1351</v>
      </c>
      <c r="I146" s="34">
        <v>300</v>
      </c>
      <c r="J146" s="32" t="s">
        <v>22</v>
      </c>
      <c r="K146" s="32" t="s">
        <v>23</v>
      </c>
      <c r="L146" s="34">
        <v>547</v>
      </c>
      <c r="M146" s="32" t="s">
        <v>204</v>
      </c>
      <c r="N146" s="33">
        <v>46296.794166666667</v>
      </c>
      <c r="O146" s="34">
        <v>340</v>
      </c>
      <c r="P146" s="32" t="s">
        <v>26</v>
      </c>
      <c r="Q146" s="34">
        <v>300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PISAD</v>
      </c>
      <c r="AF146" s="2">
        <v>0.625</v>
      </c>
      <c r="AG146" t="s">
        <v>743</v>
      </c>
      <c r="AH146" s="17">
        <v>340</v>
      </c>
      <c r="AI146" s="17" cm="1">
        <f t="array" ref="AI146">SUMPRODUCT(--(IFERROR(HOUR(Flights_2026_09_3033[entry_hour]),-1)=HOUR(AF146)),--(IFERROR(Flights_2026_09_3033[entry_sector],"")=AG146),--(IFERROR(Flights_2026_09_3033[nfl],-1)&gt;=AH146),--(IFERROR(Flights_2026_09_3033[nfl],-1)&lt;=IF(AH146=450,450,AH146+9)))</f>
        <v>0</v>
      </c>
    </row>
    <row r="147" spans="1:35" x14ac:dyDescent="0.2">
      <c r="A147" s="32" t="s">
        <v>239</v>
      </c>
      <c r="B147" s="32" t="s">
        <v>59</v>
      </c>
      <c r="C147" s="32" t="s">
        <v>19</v>
      </c>
      <c r="D147" s="32" t="s">
        <v>76</v>
      </c>
      <c r="E147" s="32" t="s">
        <v>826</v>
      </c>
      <c r="F147" s="33">
        <v>46296.831203703703</v>
      </c>
      <c r="G147" s="32" t="s">
        <v>21</v>
      </c>
      <c r="H147" s="32" t="s">
        <v>1352</v>
      </c>
      <c r="I147" s="34">
        <v>340</v>
      </c>
      <c r="J147" s="32" t="s">
        <v>22</v>
      </c>
      <c r="K147" s="32" t="s">
        <v>23</v>
      </c>
      <c r="L147" s="34">
        <v>178</v>
      </c>
      <c r="M147" s="32" t="s">
        <v>37</v>
      </c>
      <c r="N147" s="33">
        <v>46296.815486111111</v>
      </c>
      <c r="O147" s="34">
        <v>174</v>
      </c>
      <c r="P147" s="32" t="s">
        <v>26</v>
      </c>
      <c r="Q147" s="34">
        <v>220</v>
      </c>
      <c r="R147" t="str">
        <f>IF(B147="","",_xlfn.XLOOKUP(B147,DB!$A$2:$A$205,DB!$C$2:$C$205,"")&amp;"")</f>
        <v>Sector 3</v>
      </c>
      <c r="S147" t="str">
        <f>IF(B147="","",_xlfn.XLOOKUP(B147,DB!$A$2:$A$205,DB!$E$2:$E$205,""))</f>
        <v>Sector 3</v>
      </c>
      <c r="T147" t="str">
        <f>IF(B147="","",_xlfn.XLOOKUP(B147,DB!$A$2:$A$205,DB!$F$2:$F$205,""))</f>
        <v>NOSAT</v>
      </c>
      <c r="U147" t="str">
        <f>IF(B147="","",_xlfn.XLOOKUP(B147,DB!$A$2:$A$205,DB!$D$2:$D$205,""))</f>
        <v>MUFH</v>
      </c>
      <c r="V147" t="str">
        <f>IF(B147="","",IF(OR(COUNTIF(M147,"????N?????W")&gt;0,COUNTIF(M147,"????N?????E")&gt;0,COUNTIF(M147,"????S?????W")&gt;0,COUNTIF(M147,"????S?????E")&gt;0),_xlfn.XLOOKUP(B147,DB!$A$2:$A$205,DB!$B$2:$B$205,""),M147))</f>
        <v>NOSAT</v>
      </c>
      <c r="AF147" s="2">
        <v>0.625</v>
      </c>
      <c r="AG147" t="s">
        <v>743</v>
      </c>
      <c r="AH147" s="17">
        <v>350</v>
      </c>
      <c r="AI147" s="17" cm="1">
        <f t="array" ref="AI147">SUMPRODUCT(--(IFERROR(HOUR(Flights_2026_09_3033[entry_hour]),-1)=HOUR(AF147)),--(IFERROR(Flights_2026_09_3033[entry_sector],"")=AG147),--(IFERROR(Flights_2026_09_3033[nfl],-1)&gt;=AH147),--(IFERROR(Flights_2026_09_3033[nfl],-1)&lt;=IF(AH147=450,450,AH147+9)))</f>
        <v>0</v>
      </c>
    </row>
    <row r="148" spans="1:35" x14ac:dyDescent="0.2">
      <c r="A148" s="32" t="s">
        <v>482</v>
      </c>
      <c r="B148" s="32" t="s">
        <v>277</v>
      </c>
      <c r="C148" s="32" t="s">
        <v>19</v>
      </c>
      <c r="D148" s="32" t="s">
        <v>211</v>
      </c>
      <c r="E148" s="32" t="s">
        <v>280</v>
      </c>
      <c r="F148" s="33">
        <v>46296.832465277781</v>
      </c>
      <c r="G148" s="32" t="s">
        <v>21</v>
      </c>
      <c r="H148" s="32" t="s">
        <v>1353</v>
      </c>
      <c r="I148" s="34">
        <v>400</v>
      </c>
      <c r="J148" s="32" t="s">
        <v>22</v>
      </c>
      <c r="K148" s="32" t="s">
        <v>23</v>
      </c>
      <c r="L148" s="34">
        <v>569</v>
      </c>
      <c r="M148" s="32" t="s">
        <v>802</v>
      </c>
      <c r="N148" s="33">
        <v>46296.796712962961</v>
      </c>
      <c r="O148" s="34">
        <v>400</v>
      </c>
      <c r="P148" s="32" t="s">
        <v>38</v>
      </c>
      <c r="Q148" s="34">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SUMPRODUCT(--(IFERROR(HOUR(Flights_2026_09_3033[entry_hour]),-1)=HOUR(AF148)),--(IFERROR(Flights_2026_09_3033[entry_sector],"")=AG148),--(IFERROR(Flights_2026_09_3033[nfl],-1)&gt;=AH148),--(IFERROR(Flights_2026_09_3033[nfl],-1)&lt;=IF(AH148=450,450,AH148+9)))</f>
        <v>0</v>
      </c>
    </row>
    <row r="149" spans="1:35" x14ac:dyDescent="0.2">
      <c r="A149" s="32" t="s">
        <v>195</v>
      </c>
      <c r="B149" s="32" t="s">
        <v>196</v>
      </c>
      <c r="C149" s="32" t="s">
        <v>19</v>
      </c>
      <c r="D149" s="32" t="s">
        <v>107</v>
      </c>
      <c r="E149" s="32" t="s">
        <v>1354</v>
      </c>
      <c r="F149" s="33">
        <v>46296.834317129629</v>
      </c>
      <c r="G149" s="32" t="s">
        <v>21</v>
      </c>
      <c r="H149" s="32" t="s">
        <v>1355</v>
      </c>
      <c r="I149" s="34">
        <v>360</v>
      </c>
      <c r="J149" s="32" t="s">
        <v>22</v>
      </c>
      <c r="K149" s="32" t="s">
        <v>23</v>
      </c>
      <c r="L149" s="34">
        <v>248</v>
      </c>
      <c r="M149" s="32" t="s">
        <v>225</v>
      </c>
      <c r="N149" s="33">
        <v>46296.817175925928</v>
      </c>
      <c r="O149" s="34">
        <v>207</v>
      </c>
      <c r="P149" s="32" t="s">
        <v>26</v>
      </c>
      <c r="Q149" s="34">
        <v>220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PISAD</v>
      </c>
      <c r="AF149" s="2">
        <v>0.625</v>
      </c>
      <c r="AG149" t="s">
        <v>743</v>
      </c>
      <c r="AH149" s="17">
        <v>370</v>
      </c>
      <c r="AI149" s="17" cm="1">
        <f t="array" ref="AI149">SUMPRODUCT(--(IFERROR(HOUR(Flights_2026_09_3033[entry_hour]),-1)=HOUR(AF149)),--(IFERROR(Flights_2026_09_3033[entry_sector],"")=AG149),--(IFERROR(Flights_2026_09_3033[nfl],-1)&gt;=AH149),--(IFERROR(Flights_2026_09_3033[nfl],-1)&lt;=IF(AH149=450,450,AH149+9)))</f>
        <v>1</v>
      </c>
    </row>
    <row r="150" spans="1:35" x14ac:dyDescent="0.2">
      <c r="A150" s="32" t="s">
        <v>309</v>
      </c>
      <c r="B150" s="32" t="s">
        <v>310</v>
      </c>
      <c r="C150" s="32" t="s">
        <v>19</v>
      </c>
      <c r="D150" s="32" t="s">
        <v>107</v>
      </c>
      <c r="E150" s="32" t="s">
        <v>895</v>
      </c>
      <c r="F150" s="33">
        <v>46296.835648148146</v>
      </c>
      <c r="G150" s="32" t="s">
        <v>21</v>
      </c>
      <c r="H150" s="32" t="s">
        <v>1356</v>
      </c>
      <c r="I150" s="34">
        <v>370</v>
      </c>
      <c r="J150" s="32" t="s">
        <v>22</v>
      </c>
      <c r="K150" s="32" t="s">
        <v>23</v>
      </c>
      <c r="L150" s="34">
        <v>793</v>
      </c>
      <c r="M150" s="32" t="s">
        <v>84</v>
      </c>
      <c r="N150" s="33">
        <v>46296.788310185184</v>
      </c>
      <c r="O150" s="34">
        <v>370</v>
      </c>
      <c r="P150" s="32" t="s">
        <v>26</v>
      </c>
      <c r="Q150" s="34">
        <v>370</v>
      </c>
      <c r="R150" t="str">
        <f>IF(B150="","",_xlfn.XLOOKUP(B150,DB!$A$2:$A$205,DB!$C$2:$C$205,"")&amp;"")</f>
        <v>Sector 3</v>
      </c>
      <c r="S150" t="str">
        <f>IF(B150="","",_xlfn.XLOOKUP(B150,DB!$A$2:$A$205,DB!$E$2:$E$205,""))</f>
        <v>Sector 3</v>
      </c>
      <c r="T150" t="str">
        <f>IF(B150="","",_xlfn.XLOOKUP(B150,DB!$A$2:$A$205,DB!$F$2:$F$205,""))</f>
        <v>NOSAT</v>
      </c>
      <c r="U150" t="str">
        <f>IF(B150="","",_xlfn.XLOOKUP(B150,DB!$A$2:$A$205,DB!$D$2:$D$205,""))</f>
        <v>KZHU</v>
      </c>
      <c r="V150" t="str">
        <f>IF(B150="","",IF(OR(COUNTIF(M150,"????N?????W")&gt;0,COUNTIF(M150,"????N?????E")&gt;0,COUNTIF(M150,"????S?????W")&gt;0,COUNTIF(M150,"????S?????E")&gt;0),_xlfn.XLOOKUP(B150,DB!$A$2:$A$205,DB!$B$2:$B$205,""),M150))</f>
        <v>MATOL</v>
      </c>
      <c r="AF150" s="2">
        <v>0.625</v>
      </c>
      <c r="AG150" t="s">
        <v>743</v>
      </c>
      <c r="AH150" s="17">
        <v>380</v>
      </c>
      <c r="AI150" s="17" cm="1">
        <f t="array" ref="AI150">SUMPRODUCT(--(IFERROR(HOUR(Flights_2026_09_3033[entry_hour]),-1)=HOUR(AF150)),--(IFERROR(Flights_2026_09_3033[entry_sector],"")=AG150),--(IFERROR(Flights_2026_09_3033[nfl],-1)&gt;=AH150),--(IFERROR(Flights_2026_09_3033[nfl],-1)&lt;=IF(AH150=450,450,AH150+9)))</f>
        <v>0</v>
      </c>
    </row>
    <row r="151" spans="1:35" x14ac:dyDescent="0.2">
      <c r="A151" s="32" t="s">
        <v>1357</v>
      </c>
      <c r="B151" s="32" t="s">
        <v>65</v>
      </c>
      <c r="C151" s="32" t="s">
        <v>19</v>
      </c>
      <c r="D151" s="32" t="s">
        <v>359</v>
      </c>
      <c r="E151" s="32"/>
      <c r="F151" s="33">
        <v>46296.837094907409</v>
      </c>
      <c r="G151" s="32" t="s">
        <v>21</v>
      </c>
      <c r="H151" s="32" t="s">
        <v>1358</v>
      </c>
      <c r="I151" s="34">
        <v>370</v>
      </c>
      <c r="J151" s="32" t="s">
        <v>22</v>
      </c>
      <c r="K151" s="32" t="s">
        <v>31</v>
      </c>
      <c r="L151" s="34">
        <v>906</v>
      </c>
      <c r="M151" s="32" t="s">
        <v>388</v>
      </c>
      <c r="N151" s="33">
        <v>46296.781331018516</v>
      </c>
      <c r="O151" s="34">
        <v>370</v>
      </c>
      <c r="P151" s="32" t="s">
        <v>26</v>
      </c>
      <c r="Q151" s="34">
        <v>370</v>
      </c>
      <c r="R151" t="str">
        <f>IF(B151="","",_xlfn.XLOOKUP(B151,DB!$A$2:$A$205,DB!$C$2:$C$205,"")&amp;"")</f>
        <v>Sector 6</v>
      </c>
      <c r="S151" t="str">
        <f>IF(B151="","",_xlfn.XLOOKUP(B151,DB!$A$2:$A$205,DB!$E$2:$E$205,""))</f>
        <v>Sector 4</v>
      </c>
      <c r="T151" t="str">
        <f>IF(B151="","",_xlfn.XLOOKUP(B151,DB!$A$2:$A$205,DB!$F$2:$F$205,""))</f>
        <v>VOMAR/XUDUN</v>
      </c>
      <c r="U151" t="str">
        <f>IF(B151="","",_xlfn.XLOOKUP(B151,DB!$A$2:$A$205,DB!$D$2:$D$205,""))</f>
        <v>MMEX</v>
      </c>
      <c r="V151" t="str">
        <f>IF(B151="","",IF(OR(COUNTIF(M151,"????N?????W")&gt;0,COUNTIF(M151,"????N?????E")&gt;0,COUNTIF(M151,"????S?????W")&gt;0,COUNTIF(M151,"????S?????E")&gt;0),_xlfn.XLOOKUP(B151,DB!$A$2:$A$205,DB!$B$2:$B$205,""),M151))</f>
        <v>GOTAS</v>
      </c>
      <c r="AF151" s="2">
        <v>0.625</v>
      </c>
      <c r="AG151" t="s">
        <v>743</v>
      </c>
      <c r="AH151" s="17">
        <v>390</v>
      </c>
      <c r="AI151" s="17" cm="1">
        <f t="array" ref="AI151">SUMPRODUCT(--(IFERROR(HOUR(Flights_2026_09_3033[entry_hour]),-1)=HOUR(AF151)),--(IFERROR(Flights_2026_09_3033[entry_sector],"")=AG151),--(IFERROR(Flights_2026_09_3033[nfl],-1)&gt;=AH151),--(IFERROR(Flights_2026_09_3033[nfl],-1)&lt;=IF(AH151=450,450,AH151+9)))</f>
        <v>0</v>
      </c>
    </row>
    <row r="152" spans="1:35" x14ac:dyDescent="0.2">
      <c r="A152" s="32" t="s">
        <v>858</v>
      </c>
      <c r="B152" s="32" t="s">
        <v>57</v>
      </c>
      <c r="C152" s="32" t="s">
        <v>19</v>
      </c>
      <c r="D152" s="32" t="s">
        <v>47</v>
      </c>
      <c r="E152" s="32" t="s">
        <v>1132</v>
      </c>
      <c r="F152" s="33">
        <v>46296.839224537034</v>
      </c>
      <c r="G152" s="32" t="s">
        <v>21</v>
      </c>
      <c r="H152" s="32" t="s">
        <v>1359</v>
      </c>
      <c r="I152" s="34">
        <v>350</v>
      </c>
      <c r="J152" s="32" t="s">
        <v>22</v>
      </c>
      <c r="K152" s="32" t="s">
        <v>23</v>
      </c>
      <c r="L152" s="34">
        <v>803</v>
      </c>
      <c r="M152" s="32" t="s">
        <v>84</v>
      </c>
      <c r="N152" s="33">
        <v>46296.791979166665</v>
      </c>
      <c r="O152" s="34">
        <v>350</v>
      </c>
      <c r="P152" s="32" t="s">
        <v>26</v>
      </c>
      <c r="Q152" s="34">
        <v>350</v>
      </c>
      <c r="R152" t="str">
        <f>IF(B152="","",_xlfn.XLOOKUP(B152,DB!$A$2:$A$205,DB!$C$2:$C$205,"")&amp;"")</f>
        <v>Sector 5</v>
      </c>
      <c r="S152" t="str">
        <f>IF(B152="","",_xlfn.XLOOKUP(B152,DB!$A$2:$A$205,DB!$E$2:$E$205,""))</f>
        <v>Sector 4</v>
      </c>
      <c r="T152" t="str">
        <f>IF(B152="","",_xlfn.XLOOKUP(B152,DB!$A$2:$A$205,DB!$F$2:$F$205,""))</f>
        <v>VOMAR/XUDUN</v>
      </c>
      <c r="U152" t="str">
        <f>IF(B152="","",_xlfn.XLOOKUP(B152,DB!$A$2:$A$205,DB!$D$2:$D$205,""))</f>
        <v>KZHU</v>
      </c>
      <c r="V152" t="str">
        <f>IF(B152="","",IF(OR(COUNTIF(M152,"????N?????W")&gt;0,COUNTIF(M152,"????N?????E")&gt;0,COUNTIF(M152,"????S?????W")&gt;0,COUNTIF(M152,"????S?????E")&gt;0),_xlfn.XLOOKUP(B152,DB!$A$2:$A$205,DB!$B$2:$B$205,""),M152))</f>
        <v>MATOL</v>
      </c>
      <c r="AF152" s="2">
        <v>0.625</v>
      </c>
      <c r="AG152" t="s">
        <v>743</v>
      </c>
      <c r="AH152" s="17">
        <v>400</v>
      </c>
      <c r="AI152" s="17" cm="1">
        <f t="array" ref="AI152">SUMPRODUCT(--(IFERROR(HOUR(Flights_2026_09_3033[entry_hour]),-1)=HOUR(AF152)),--(IFERROR(Flights_2026_09_3033[entry_sector],"")=AG152),--(IFERROR(Flights_2026_09_3033[nfl],-1)&gt;=AH152),--(IFERROR(Flights_2026_09_3033[nfl],-1)&lt;=IF(AH152=450,450,AH152+9)))</f>
        <v>0</v>
      </c>
    </row>
    <row r="153" spans="1:35" x14ac:dyDescent="0.2">
      <c r="A153" s="32" t="s">
        <v>590</v>
      </c>
      <c r="B153" s="32" t="s">
        <v>293</v>
      </c>
      <c r="C153" s="32" t="s">
        <v>19</v>
      </c>
      <c r="D153" s="32" t="s">
        <v>591</v>
      </c>
      <c r="E153" s="32" t="s">
        <v>590</v>
      </c>
      <c r="F153" s="33">
        <v>46296.841238425928</v>
      </c>
      <c r="G153" s="32" t="s">
        <v>21</v>
      </c>
      <c r="H153" s="32" t="s">
        <v>1360</v>
      </c>
      <c r="I153" s="34">
        <v>400</v>
      </c>
      <c r="J153" s="32" t="s">
        <v>22</v>
      </c>
      <c r="K153" s="32" t="s">
        <v>31</v>
      </c>
      <c r="L153" s="34">
        <v>420</v>
      </c>
      <c r="M153" s="32" t="s">
        <v>204</v>
      </c>
      <c r="N153" s="33">
        <v>46296.81287037037</v>
      </c>
      <c r="O153" s="34">
        <v>400</v>
      </c>
      <c r="P153" s="32" t="s">
        <v>26</v>
      </c>
      <c r="Q153" s="34">
        <v>400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PISAD</v>
      </c>
      <c r="AF153" s="2">
        <v>0.625</v>
      </c>
      <c r="AG153" t="s">
        <v>743</v>
      </c>
      <c r="AH153" s="17">
        <v>410</v>
      </c>
      <c r="AI153" s="17" cm="1">
        <f t="array" ref="AI153">SUMPRODUCT(--(IFERROR(HOUR(Flights_2026_09_3033[entry_hour]),-1)=HOUR(AF153)),--(IFERROR(Flights_2026_09_3033[entry_sector],"")=AG153),--(IFERROR(Flights_2026_09_3033[nfl],-1)&gt;=AH153),--(IFERROR(Flights_2026_09_3033[nfl],-1)&lt;=IF(AH153=450,450,AH153+9)))</f>
        <v>0</v>
      </c>
    </row>
    <row r="154" spans="1:35" x14ac:dyDescent="0.2">
      <c r="A154" s="32" t="s">
        <v>255</v>
      </c>
      <c r="B154" s="32" t="s">
        <v>267</v>
      </c>
      <c r="C154" s="32" t="s">
        <v>19</v>
      </c>
      <c r="D154" s="32" t="s">
        <v>256</v>
      </c>
      <c r="E154" s="32"/>
      <c r="F154" s="33">
        <v>46296.841736111106</v>
      </c>
      <c r="G154" s="32" t="s">
        <v>28</v>
      </c>
      <c r="H154" s="32" t="s">
        <v>29</v>
      </c>
      <c r="I154" s="34">
        <v>15</v>
      </c>
      <c r="J154" s="32" t="s">
        <v>30</v>
      </c>
      <c r="K154" s="32" t="s">
        <v>31</v>
      </c>
      <c r="L154" s="34">
        <v>25</v>
      </c>
      <c r="M154" s="32" t="s">
        <v>267</v>
      </c>
      <c r="N154" s="33">
        <v>46296.825243055559</v>
      </c>
      <c r="O154" s="34">
        <v>0</v>
      </c>
      <c r="P154" s="32" t="s">
        <v>32</v>
      </c>
      <c r="Q154" s="34">
        <v>927</v>
      </c>
      <c r="R154" t="str">
        <f>IF(B154="","",_xlfn.XLOOKUP(B154,DB!$A$2:$A$205,DB!$C$2:$C$205,"")&amp;"")</f>
        <v>Sector 7</v>
      </c>
      <c r="S154" t="str">
        <f>IF(B154="","",_xlfn.XLOOKUP(B154,DB!$A$2:$A$205,DB!$E$2:$E$205,""))</f>
        <v>Sector 7</v>
      </c>
      <c r="T154" t="str">
        <f>IF(B154="","",_xlfn.XLOOKUP(B154,DB!$A$2:$A$205,DB!$F$2:$F$205,""))</f>
        <v>PAULE/SIGMA</v>
      </c>
      <c r="U154" t="str">
        <f>IF(B154="","",_xlfn.XLOOKUP(B154,DB!$A$2:$A$205,DB!$D$2:$D$205,""))</f>
        <v>MMID</v>
      </c>
      <c r="V154" t="str">
        <f>IF(B154="","",IF(OR(COUNTIF(M154,"????N?????W")&gt;0,COUNTIF(M154,"????N?????E")&gt;0,COUNTIF(M154,"????S?????W")&gt;0,COUNTIF(M154,"????S?????E")&gt;0),_xlfn.XLOOKUP(B154,DB!$A$2:$A$205,DB!$B$2:$B$205,""),M154))</f>
        <v>MMCZ</v>
      </c>
      <c r="AF154" s="2">
        <v>0.625</v>
      </c>
      <c r="AG154" t="s">
        <v>743</v>
      </c>
      <c r="AH154" s="17">
        <v>420</v>
      </c>
      <c r="AI154" s="17" cm="1">
        <f t="array" ref="AI154">SUMPRODUCT(--(IFERROR(HOUR(Flights_2026_09_3033[entry_hour]),-1)=HOUR(AF154)),--(IFERROR(Flights_2026_09_3033[entry_sector],"")=AG154),--(IFERROR(Flights_2026_09_3033[nfl],-1)&gt;=AH154),--(IFERROR(Flights_2026_09_3033[nfl],-1)&lt;=IF(AH154=450,450,AH154+9)))</f>
        <v>0</v>
      </c>
    </row>
    <row r="155" spans="1:35" x14ac:dyDescent="0.2">
      <c r="A155" s="32" t="s">
        <v>302</v>
      </c>
      <c r="B155" s="32" t="s">
        <v>18</v>
      </c>
      <c r="C155" s="32" t="s">
        <v>19</v>
      </c>
      <c r="D155" s="32" t="s">
        <v>20</v>
      </c>
      <c r="E155" s="32" t="s">
        <v>493</v>
      </c>
      <c r="F155" s="33">
        <v>46296.842986111107</v>
      </c>
      <c r="G155" s="32" t="s">
        <v>21</v>
      </c>
      <c r="H155" s="32" t="s">
        <v>1361</v>
      </c>
      <c r="I155" s="34">
        <v>350</v>
      </c>
      <c r="J155" s="32" t="s">
        <v>22</v>
      </c>
      <c r="K155" s="32" t="s">
        <v>23</v>
      </c>
      <c r="L155" s="34">
        <v>615</v>
      </c>
      <c r="M155" s="32" t="s">
        <v>540</v>
      </c>
      <c r="N155" s="33">
        <v>46296.805717592593</v>
      </c>
      <c r="O155" s="34">
        <v>350</v>
      </c>
      <c r="P155" s="32" t="s">
        <v>26</v>
      </c>
      <c r="Q155" s="34">
        <v>350</v>
      </c>
      <c r="R155" t="str">
        <f>IF(B155="","",_xlfn.XLOOKUP(B155,DB!$A$2:$A$205,DB!$C$2:$C$205,"")&amp;"")</f>
        <v>Sector 5</v>
      </c>
      <c r="S155" t="str">
        <f>IF(B155="","",_xlfn.XLOOKUP(B155,DB!$A$2:$A$205,DB!$E$2:$E$205,""))</f>
        <v>Sector 4</v>
      </c>
      <c r="T155" t="str">
        <f>IF(B155="","",_xlfn.XLOOKUP(B155,DB!$A$2:$A$205,DB!$F$2:$F$205,""))</f>
        <v>VOMAR/XUDUN</v>
      </c>
      <c r="U155" t="str">
        <f>IF(B155="","",_xlfn.XLOOKUP(B155,DB!$A$2:$A$205,DB!$D$2:$D$205,""))</f>
        <v>KZHU</v>
      </c>
      <c r="V155" t="str">
        <f>IF(B155="","",IF(OR(COUNTIF(M155,"????N?????W")&gt;0,COUNTIF(M155,"????N?????E")&gt;0,COUNTIF(M155,"????S?????W")&gt;0,COUNTIF(M155,"????S?????E")&gt;0),_xlfn.XLOOKUP(B155,DB!$A$2:$A$205,DB!$B$2:$B$205,""),M155))</f>
        <v>DUTNA</v>
      </c>
      <c r="AF155" s="2">
        <v>0.625</v>
      </c>
      <c r="AG155" t="s">
        <v>743</v>
      </c>
      <c r="AH155" s="17">
        <v>430</v>
      </c>
      <c r="AI155" s="17" cm="1">
        <f t="array" ref="AI155">SUMPRODUCT(--(IFERROR(HOUR(Flights_2026_09_3033[entry_hour]),-1)=HOUR(AF155)),--(IFERROR(Flights_2026_09_3033[entry_sector],"")=AG155),--(IFERROR(Flights_2026_09_3033[nfl],-1)&gt;=AH155),--(IFERROR(Flights_2026_09_3033[nfl],-1)&lt;=IF(AH155=450,450,AH155+9)))</f>
        <v>0</v>
      </c>
    </row>
    <row r="156" spans="1:35" x14ac:dyDescent="0.2">
      <c r="A156" s="32" t="s">
        <v>312</v>
      </c>
      <c r="B156" s="32" t="s">
        <v>313</v>
      </c>
      <c r="C156" s="32" t="s">
        <v>19</v>
      </c>
      <c r="D156" s="32" t="s">
        <v>41</v>
      </c>
      <c r="E156" s="32" t="s">
        <v>407</v>
      </c>
      <c r="F156" s="33">
        <v>46296.845439814817</v>
      </c>
      <c r="G156" s="32" t="s">
        <v>21</v>
      </c>
      <c r="H156" s="32" t="s">
        <v>1362</v>
      </c>
      <c r="I156" s="34">
        <v>330</v>
      </c>
      <c r="J156" s="32" t="s">
        <v>22</v>
      </c>
      <c r="K156" s="32" t="s">
        <v>23</v>
      </c>
      <c r="L156" s="34">
        <v>963</v>
      </c>
      <c r="M156" s="32" t="s">
        <v>313</v>
      </c>
      <c r="N156" s="33">
        <v>46296.789583333331</v>
      </c>
      <c r="O156" s="34">
        <v>15</v>
      </c>
      <c r="P156" s="32" t="s">
        <v>26</v>
      </c>
      <c r="Q156" s="34">
        <v>330</v>
      </c>
      <c r="R156" t="str">
        <f>IF(B156="","",_xlfn.XLOOKUP(B156,DB!$A$2:$A$205,DB!$C$2:$C$205,"")&amp;"")</f>
        <v>Sector 1</v>
      </c>
      <c r="S156" t="str">
        <f>IF(B156="","",_xlfn.XLOOKUP(B156,DB!$A$2:$A$205,DB!$E$2:$E$205,""))</f>
        <v>Sector 4</v>
      </c>
      <c r="T156" t="str">
        <f>IF(B156="","",_xlfn.XLOOKUP(B156,DB!$A$2:$A$205,DB!$F$2:$F$205,""))</f>
        <v>VOMAR/XUDUN</v>
      </c>
      <c r="U156" t="str">
        <f>IF(B156="","",_xlfn.XLOOKUP(B156,DB!$A$2:$A$205,DB!$D$2:$D$205,""))</f>
        <v>MMID</v>
      </c>
      <c r="V156" t="str">
        <f>IF(B156="","",IF(OR(COUNTIF(M156,"????N?????W")&gt;0,COUNTIF(M156,"????N?????E")&gt;0,COUNTIF(M156,"????S?????W")&gt;0,COUNTIF(M156,"????S?????E")&gt;0),_xlfn.XLOOKUP(B156,DB!$A$2:$A$205,DB!$B$2:$B$205,""),M156))</f>
        <v>MMTG</v>
      </c>
      <c r="AF156" s="2">
        <v>0.625</v>
      </c>
      <c r="AG156" t="s">
        <v>743</v>
      </c>
      <c r="AH156" s="17">
        <v>440</v>
      </c>
      <c r="AI156" s="17" cm="1">
        <f t="array" ref="AI156">SUMPRODUCT(--(IFERROR(HOUR(Flights_2026_09_3033[entry_hour]),-1)=HOUR(AF156)),--(IFERROR(Flights_2026_09_3033[entry_sector],"")=AG156),--(IFERROR(Flights_2026_09_3033[nfl],-1)&gt;=AH156),--(IFERROR(Flights_2026_09_3033[nfl],-1)&lt;=IF(AH156=450,450,AH156+9)))</f>
        <v>0</v>
      </c>
    </row>
    <row r="157" spans="1:35" x14ac:dyDescent="0.2">
      <c r="A157" s="32" t="s">
        <v>311</v>
      </c>
      <c r="B157" s="32" t="s">
        <v>81</v>
      </c>
      <c r="C157" s="32" t="s">
        <v>19</v>
      </c>
      <c r="D157" s="32" t="s">
        <v>50</v>
      </c>
      <c r="E157" s="32" t="s">
        <v>395</v>
      </c>
      <c r="F157" s="33">
        <v>46296.847141203703</v>
      </c>
      <c r="G157" s="32" t="s">
        <v>21</v>
      </c>
      <c r="H157" s="32" t="s">
        <v>1363</v>
      </c>
      <c r="I157" s="34">
        <v>350</v>
      </c>
      <c r="J157" s="32" t="s">
        <v>22</v>
      </c>
      <c r="K157" s="32" t="s">
        <v>55</v>
      </c>
      <c r="L157" s="34">
        <v>788</v>
      </c>
      <c r="M157" s="32" t="s">
        <v>84</v>
      </c>
      <c r="N157" s="33">
        <v>46296.800810185188</v>
      </c>
      <c r="O157" s="34">
        <v>350</v>
      </c>
      <c r="P157" s="32" t="s">
        <v>26</v>
      </c>
      <c r="Q157" s="34">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MATOL</v>
      </c>
      <c r="AF157" s="2">
        <v>0.625</v>
      </c>
      <c r="AG157" t="s">
        <v>743</v>
      </c>
      <c r="AH157" s="17">
        <v>450</v>
      </c>
      <c r="AI157" s="17" cm="1">
        <f t="array" ref="AI157">SUMPRODUCT(--(IFERROR(HOUR(Flights_2026_09_3033[entry_hour]),-1)=HOUR(AF157)),--(IFERROR(Flights_2026_09_3033[entry_sector],"")=AG157),--(IFERROR(Flights_2026_09_3033[nfl],-1)&gt;=AH157),--(IFERROR(Flights_2026_09_3033[nfl],-1)&lt;=IF(AH157=450,450,AH157+9)))</f>
        <v>0</v>
      </c>
    </row>
    <row r="158" spans="1:35" x14ac:dyDescent="0.2">
      <c r="A158" s="32" t="s">
        <v>314</v>
      </c>
      <c r="B158" s="32" t="s">
        <v>89</v>
      </c>
      <c r="C158" s="32" t="s">
        <v>19</v>
      </c>
      <c r="D158" s="32" t="s">
        <v>107</v>
      </c>
      <c r="E158" s="32" t="s">
        <v>1364</v>
      </c>
      <c r="F158" s="33">
        <v>46296.84847222222</v>
      </c>
      <c r="G158" s="32" t="s">
        <v>21</v>
      </c>
      <c r="H158" s="32" t="s">
        <v>1365</v>
      </c>
      <c r="I158" s="34">
        <v>360</v>
      </c>
      <c r="J158" s="32" t="s">
        <v>22</v>
      </c>
      <c r="K158" s="32" t="s">
        <v>23</v>
      </c>
      <c r="L158" s="34">
        <v>369</v>
      </c>
      <c r="M158" s="32" t="s">
        <v>148</v>
      </c>
      <c r="N158" s="33">
        <v>46296.823912037042</v>
      </c>
      <c r="O158" s="34">
        <v>360</v>
      </c>
      <c r="P158" s="32" t="s">
        <v>26</v>
      </c>
      <c r="Q158" s="34">
        <v>360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AMIDA</v>
      </c>
      <c r="AF158" s="2">
        <v>0.625</v>
      </c>
      <c r="AG158" t="s">
        <v>744</v>
      </c>
      <c r="AH158" s="17">
        <v>200</v>
      </c>
      <c r="AI158" s="17" cm="1">
        <f t="array" ref="AI158">SUMPRODUCT(--(IFERROR(HOUR(Flights_2026_09_3033[entry_hour]),-1)=HOUR(AF158)),--(IFERROR(Flights_2026_09_3033[entry_sector],"")=AG158),--(IFERROR(Flights_2026_09_3033[nfl],-1)&gt;=AH158),--(IFERROR(Flights_2026_09_3033[nfl],-1)&lt;=IF(AH158=450,450,AH158+9)))</f>
        <v>0</v>
      </c>
    </row>
    <row r="159" spans="1:35" x14ac:dyDescent="0.2">
      <c r="A159" s="32" t="s">
        <v>316</v>
      </c>
      <c r="B159" s="32" t="s">
        <v>75</v>
      </c>
      <c r="C159" s="32" t="s">
        <v>19</v>
      </c>
      <c r="D159" s="32" t="s">
        <v>41</v>
      </c>
      <c r="E159" s="32" t="s">
        <v>641</v>
      </c>
      <c r="F159" s="33">
        <v>46296.850034722222</v>
      </c>
      <c r="G159" s="32" t="s">
        <v>21</v>
      </c>
      <c r="H159" s="32" t="s">
        <v>1366</v>
      </c>
      <c r="I159" s="34">
        <v>370</v>
      </c>
      <c r="J159" s="32" t="s">
        <v>22</v>
      </c>
      <c r="K159" s="32" t="s">
        <v>23</v>
      </c>
      <c r="L159" s="34">
        <v>852</v>
      </c>
      <c r="M159" s="32" t="s">
        <v>136</v>
      </c>
      <c r="N159" s="33">
        <v>46296.798993055556</v>
      </c>
      <c r="O159" s="34">
        <v>370</v>
      </c>
      <c r="P159" s="32" t="s">
        <v>26</v>
      </c>
      <c r="Q159" s="34">
        <v>370</v>
      </c>
      <c r="R159" t="str">
        <f>IF(B159="","",_xlfn.XLOOKUP(B159,DB!$A$2:$A$205,DB!$C$2:$C$205,"")&amp;"")</f>
        <v>Sector 5</v>
      </c>
      <c r="S159" t="str">
        <f>IF(B159="","",_xlfn.XLOOKUP(B159,DB!$A$2:$A$205,DB!$E$2:$E$205,""))</f>
        <v>Sector 4</v>
      </c>
      <c r="T159" t="str">
        <f>IF(B159="","",_xlfn.XLOOKUP(B159,DB!$A$2:$A$205,DB!$F$2:$F$205,""))</f>
        <v>VOMAR/XUDUN</v>
      </c>
      <c r="U159" t="str">
        <f>IF(B159="","",_xlfn.XLOOKUP(B159,DB!$A$2:$A$205,DB!$D$2:$D$205,""))</f>
        <v>MMEX</v>
      </c>
      <c r="V159" t="str">
        <f>IF(B159="","",IF(OR(COUNTIF(M159,"????N?????W")&gt;0,COUNTIF(M159,"????N?????E")&gt;0,COUNTIF(M159,"????S?????W")&gt;0,COUNTIF(M159,"????S?????E")&gt;0),_xlfn.XLOOKUP(B159,DB!$A$2:$A$205,DB!$B$2:$B$205,""),M159))</f>
        <v>LIDAM</v>
      </c>
      <c r="AF159" s="2">
        <v>0.625</v>
      </c>
      <c r="AG159" t="s">
        <v>744</v>
      </c>
      <c r="AH159" s="17">
        <v>210</v>
      </c>
      <c r="AI159" s="17" cm="1">
        <f t="array" ref="AI159">SUMPRODUCT(--(IFERROR(HOUR(Flights_2026_09_3033[entry_hour]),-1)=HOUR(AF159)),--(IFERROR(Flights_2026_09_3033[entry_sector],"")=AG159),--(IFERROR(Flights_2026_09_3033[nfl],-1)&gt;=AH159),--(IFERROR(Flights_2026_09_3033[nfl],-1)&lt;=IF(AH159=450,450,AH159+9)))</f>
        <v>0</v>
      </c>
    </row>
    <row r="160" spans="1:35" x14ac:dyDescent="0.2">
      <c r="A160" s="32" t="s">
        <v>320</v>
      </c>
      <c r="B160" s="32" t="s">
        <v>52</v>
      </c>
      <c r="C160" s="32" t="s">
        <v>19</v>
      </c>
      <c r="D160" s="32" t="s">
        <v>50</v>
      </c>
      <c r="E160" s="32" t="s">
        <v>799</v>
      </c>
      <c r="F160" s="33">
        <v>46296.852129629631</v>
      </c>
      <c r="G160" s="32" t="s">
        <v>21</v>
      </c>
      <c r="H160" s="32" t="s">
        <v>1367</v>
      </c>
      <c r="I160" s="34">
        <v>350</v>
      </c>
      <c r="J160" s="32" t="s">
        <v>22</v>
      </c>
      <c r="K160" s="32" t="s">
        <v>55</v>
      </c>
      <c r="L160" s="34">
        <v>968</v>
      </c>
      <c r="M160" s="32" t="s">
        <v>78</v>
      </c>
      <c r="N160" s="33">
        <v>46296.795787037037</v>
      </c>
      <c r="O160" s="34">
        <v>350</v>
      </c>
      <c r="P160" s="32" t="s">
        <v>26</v>
      </c>
      <c r="Q160" s="34">
        <v>350</v>
      </c>
      <c r="R160" t="str">
        <f>IF(B160="","",_xlfn.XLOOKUP(B160,DB!$A$2:$A$205,DB!$C$2:$C$205,"")&amp;"")</f>
        <v>Sector 6</v>
      </c>
      <c r="S160" t="str">
        <f>IF(B160="","",_xlfn.XLOOKUP(B160,DB!$A$2:$A$205,DB!$E$2:$E$205,""))</f>
        <v>Sector 4</v>
      </c>
      <c r="T160" t="str">
        <f>IF(B160="","",_xlfn.XLOOKUP(B160,DB!$A$2:$A$205,DB!$F$2:$F$205,""))</f>
        <v>VOMAR/XUDUN</v>
      </c>
      <c r="U160" t="str">
        <f>IF(B160="","",_xlfn.XLOOKUP(B160,DB!$A$2:$A$205,DB!$D$2:$D$205,""))</f>
        <v>MMEX</v>
      </c>
      <c r="V160" t="str">
        <f>IF(B160="","",IF(OR(COUNTIF(M160,"????N?????W")&gt;0,COUNTIF(M160,"????N?????E")&gt;0,COUNTIF(M160,"????S?????W")&gt;0,COUNTIF(M160,"????S?????E")&gt;0),_xlfn.XLOOKUP(B160,DB!$A$2:$A$205,DB!$B$2:$B$205,""),M160))</f>
        <v>GOTAS</v>
      </c>
      <c r="AF160" s="2">
        <v>0.625</v>
      </c>
      <c r="AG160" t="s">
        <v>744</v>
      </c>
      <c r="AH160" s="17">
        <v>220</v>
      </c>
      <c r="AI160" s="17" cm="1">
        <f t="array" ref="AI160">SUMPRODUCT(--(IFERROR(HOUR(Flights_2026_09_3033[entry_hour]),-1)=HOUR(AF160)),--(IFERROR(Flights_2026_09_3033[entry_sector],"")=AG160),--(IFERROR(Flights_2026_09_3033[nfl],-1)&gt;=AH160),--(IFERROR(Flights_2026_09_3033[nfl],-1)&lt;=IF(AH160=450,450,AH160+9)))</f>
        <v>4</v>
      </c>
    </row>
    <row r="161" spans="1:35" x14ac:dyDescent="0.2">
      <c r="A161" s="32" t="s">
        <v>318</v>
      </c>
      <c r="B161" s="32" t="s">
        <v>206</v>
      </c>
      <c r="C161" s="32" t="s">
        <v>19</v>
      </c>
      <c r="D161" s="32" t="s">
        <v>53</v>
      </c>
      <c r="E161" s="32" t="s">
        <v>1368</v>
      </c>
      <c r="F161" s="33">
        <v>46296.853726851856</v>
      </c>
      <c r="G161" s="32" t="s">
        <v>21</v>
      </c>
      <c r="H161" s="32" t="s">
        <v>1369</v>
      </c>
      <c r="I161" s="34">
        <v>300</v>
      </c>
      <c r="J161" s="32" t="s">
        <v>22</v>
      </c>
      <c r="K161" s="32" t="s">
        <v>23</v>
      </c>
      <c r="L161" s="34">
        <v>244</v>
      </c>
      <c r="M161" s="32" t="s">
        <v>44</v>
      </c>
      <c r="N161" s="33">
        <v>46296.835081018522</v>
      </c>
      <c r="O161" s="34">
        <v>267</v>
      </c>
      <c r="P161" s="32" t="s">
        <v>26</v>
      </c>
      <c r="Q161" s="34">
        <v>210</v>
      </c>
      <c r="R161" t="str">
        <f>IF(B161="","",_xlfn.XLOOKUP(B161,DB!$A$2:$A$205,DB!$C$2:$C$205,"")&amp;"")</f>
        <v>Sector 7</v>
      </c>
      <c r="S161" t="str">
        <f>IF(B161="","",_xlfn.XLOOKUP(B161,DB!$A$2:$A$205,DB!$E$2:$E$205,""))</f>
        <v>Sector 7</v>
      </c>
      <c r="T161" t="str">
        <f>IF(B161="","",_xlfn.XLOOKUP(B161,DB!$A$2:$A$205,DB!$F$2:$F$205,""))</f>
        <v>PAULE/SIGMA</v>
      </c>
      <c r="U161" t="str">
        <f>IF(B161="","",_xlfn.XLOOKUP(B161,DB!$A$2:$A$205,DB!$D$2:$D$205,""))</f>
        <v>MHCC</v>
      </c>
      <c r="V161" t="str">
        <f>IF(B161="","",IF(OR(COUNTIF(M161,"????N?????W")&gt;0,COUNTIF(M161,"????N?????E")&gt;0,COUNTIF(M161,"????S?????W")&gt;0,COUNTIF(M161,"????S?????E")&gt;0),_xlfn.XLOOKUP(B161,DB!$A$2:$A$205,DB!$B$2:$B$205,""),M161))</f>
        <v>SIGMA</v>
      </c>
      <c r="AF161" s="2">
        <v>0.625</v>
      </c>
      <c r="AG161" t="s">
        <v>744</v>
      </c>
      <c r="AH161" s="17">
        <v>230</v>
      </c>
      <c r="AI161" s="17" cm="1">
        <f t="array" ref="AI161">SUMPRODUCT(--(IFERROR(HOUR(Flights_2026_09_3033[entry_hour]),-1)=HOUR(AF161)),--(IFERROR(Flights_2026_09_3033[entry_sector],"")=AG161),--(IFERROR(Flights_2026_09_3033[nfl],-1)&gt;=AH161),--(IFERROR(Flights_2026_09_3033[nfl],-1)&lt;=IF(AH161=450,450,AH161+9)))</f>
        <v>0</v>
      </c>
    </row>
    <row r="162" spans="1:35" x14ac:dyDescent="0.2">
      <c r="A162" s="32" t="s">
        <v>500</v>
      </c>
      <c r="B162" s="32" t="s">
        <v>301</v>
      </c>
      <c r="C162" s="32" t="s">
        <v>19</v>
      </c>
      <c r="D162" s="32" t="s">
        <v>107</v>
      </c>
      <c r="E162" s="32" t="s">
        <v>1370</v>
      </c>
      <c r="F162" s="33">
        <v>46296.866446759261</v>
      </c>
      <c r="G162" s="32" t="s">
        <v>21</v>
      </c>
      <c r="H162" s="32" t="s">
        <v>1371</v>
      </c>
      <c r="I162" s="34">
        <v>350</v>
      </c>
      <c r="J162" s="32" t="s">
        <v>22</v>
      </c>
      <c r="K162" s="32" t="s">
        <v>23</v>
      </c>
      <c r="L162" s="34">
        <v>788</v>
      </c>
      <c r="M162" s="32" t="s">
        <v>84</v>
      </c>
      <c r="N162" s="33">
        <v>46296.82094907407</v>
      </c>
      <c r="O162" s="34">
        <v>350</v>
      </c>
      <c r="P162" s="32" t="s">
        <v>26</v>
      </c>
      <c r="Q162" s="34">
        <v>350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SUMPRODUCT(--(IFERROR(HOUR(Flights_2026_09_3033[entry_hour]),-1)=HOUR(AF162)),--(IFERROR(Flights_2026_09_3033[entry_sector],"")=AG162),--(IFERROR(Flights_2026_09_3033[nfl],-1)&gt;=AH162),--(IFERROR(Flights_2026_09_3033[nfl],-1)&lt;=IF(AH162=450,450,AH162+9)))</f>
        <v>0</v>
      </c>
    </row>
    <row r="163" spans="1:35" x14ac:dyDescent="0.2">
      <c r="A163" s="32" t="s">
        <v>323</v>
      </c>
      <c r="B163" s="32" t="s">
        <v>324</v>
      </c>
      <c r="C163" s="32" t="s">
        <v>19</v>
      </c>
      <c r="D163" s="32" t="s">
        <v>53</v>
      </c>
      <c r="E163" s="32" t="s">
        <v>109</v>
      </c>
      <c r="F163" s="33">
        <v>46296.869525462964</v>
      </c>
      <c r="G163" s="32" t="s">
        <v>21</v>
      </c>
      <c r="H163" s="32" t="s">
        <v>1372</v>
      </c>
      <c r="I163" s="34">
        <v>380</v>
      </c>
      <c r="J163" s="32" t="s">
        <v>22</v>
      </c>
      <c r="K163" s="32" t="s">
        <v>23</v>
      </c>
      <c r="L163" s="34">
        <v>650</v>
      </c>
      <c r="M163" s="32" t="s">
        <v>1373</v>
      </c>
      <c r="N163" s="33">
        <v>46296.829583333332</v>
      </c>
      <c r="O163" s="34">
        <v>380</v>
      </c>
      <c r="P163" s="32" t="s">
        <v>26</v>
      </c>
      <c r="Q163" s="34">
        <v>380</v>
      </c>
      <c r="R163" t="str">
        <f>IF(B163="","",_xlfn.XLOOKUP(B163,DB!$A$2:$A$205,DB!$C$2:$C$205,"")&amp;"")</f>
        <v>Sector 7</v>
      </c>
      <c r="S163" t="str">
        <f>IF(B163="","",_xlfn.XLOOKUP(B163,DB!$A$2:$A$205,DB!$E$2:$E$205,""))</f>
        <v>Sector 7</v>
      </c>
      <c r="T163" t="str">
        <f>IF(B163="","",_xlfn.XLOOKUP(B163,DB!$A$2:$A$205,DB!$F$2:$F$205,""))</f>
        <v>PAULE/SIGMA</v>
      </c>
      <c r="U163" t="str">
        <f>IF(B163="","",_xlfn.XLOOKUP(B163,DB!$A$2:$A$205,DB!$D$2:$D$205,""))</f>
        <v>MHCC</v>
      </c>
      <c r="V163" t="str">
        <f>IF(B163="","",IF(OR(COUNTIF(M163,"????N?????W")&gt;0,COUNTIF(M163,"????N?????E")&gt;0,COUNTIF(M163,"????S?????W")&gt;0,COUNTIF(M163,"????S?????E")&gt;0),_xlfn.XLOOKUP(B163,DB!$A$2:$A$205,DB!$B$2:$B$205,""),M163))</f>
        <v>ATUTO</v>
      </c>
      <c r="AF163" s="2">
        <v>0.625</v>
      </c>
      <c r="AG163" t="s">
        <v>744</v>
      </c>
      <c r="AH163" s="17">
        <v>250</v>
      </c>
      <c r="AI163" s="17" cm="1">
        <f t="array" ref="AI163">SUMPRODUCT(--(IFERROR(HOUR(Flights_2026_09_3033[entry_hour]),-1)=HOUR(AF163)),--(IFERROR(Flights_2026_09_3033[entry_sector],"")=AG163),--(IFERROR(Flights_2026_09_3033[nfl],-1)&gt;=AH163),--(IFERROR(Flights_2026_09_3033[nfl],-1)&lt;=IF(AH163=450,450,AH163+9)))</f>
        <v>0</v>
      </c>
    </row>
    <row r="164" spans="1:35" x14ac:dyDescent="0.2">
      <c r="A164" s="32" t="s">
        <v>477</v>
      </c>
      <c r="B164" s="32" t="s">
        <v>81</v>
      </c>
      <c r="C164" s="32" t="s">
        <v>19</v>
      </c>
      <c r="D164" s="32" t="s">
        <v>50</v>
      </c>
      <c r="E164" s="32" t="s">
        <v>548</v>
      </c>
      <c r="F164" s="33">
        <v>46296.873726851853</v>
      </c>
      <c r="G164" s="32" t="s">
        <v>28</v>
      </c>
      <c r="H164" s="32" t="s">
        <v>1374</v>
      </c>
      <c r="I164" s="34">
        <v>330</v>
      </c>
      <c r="J164" s="32" t="s">
        <v>22</v>
      </c>
      <c r="K164" s="32" t="s">
        <v>23</v>
      </c>
      <c r="L164" s="34">
        <v>787</v>
      </c>
      <c r="M164" s="32" t="s">
        <v>84</v>
      </c>
      <c r="N164" s="33">
        <v>46296.829224537039</v>
      </c>
      <c r="O164" s="34">
        <v>330</v>
      </c>
      <c r="P164" s="32" t="s">
        <v>26</v>
      </c>
      <c r="Q164" s="34">
        <v>330</v>
      </c>
      <c r="R164" t="str">
        <f>IF(B164="","",_xlfn.XLOOKUP(B164,DB!$A$2:$A$205,DB!$C$2:$C$205,"")&amp;"")</f>
        <v>Sector 5</v>
      </c>
      <c r="S164" t="str">
        <f>IF(B164="","",_xlfn.XLOOKUP(B164,DB!$A$2:$A$205,DB!$E$2:$E$205,""))</f>
        <v>Sector 4</v>
      </c>
      <c r="T164" t="str">
        <f>IF(B164="","",_xlfn.XLOOKUP(B164,DB!$A$2:$A$205,DB!$F$2:$F$205,""))</f>
        <v>VOMAR/XUDUN</v>
      </c>
      <c r="U164" t="str">
        <f>IF(B164="","",_xlfn.XLOOKUP(B164,DB!$A$2:$A$205,DB!$D$2:$D$205,""))</f>
        <v>MMTY</v>
      </c>
      <c r="V164" t="str">
        <f>IF(B164="","",IF(OR(COUNTIF(M164,"????N?????W")&gt;0,COUNTIF(M164,"????N?????E")&gt;0,COUNTIF(M164,"????S?????W")&gt;0,COUNTIF(M164,"????S?????E")&gt;0),_xlfn.XLOOKUP(B164,DB!$A$2:$A$205,DB!$B$2:$B$205,""),M164))</f>
        <v>MATOL</v>
      </c>
      <c r="AF164" s="2">
        <v>0.625</v>
      </c>
      <c r="AG164" t="s">
        <v>744</v>
      </c>
      <c r="AH164" s="17">
        <v>260</v>
      </c>
      <c r="AI164" s="17" cm="1">
        <f t="array" ref="AI164">SUMPRODUCT(--(IFERROR(HOUR(Flights_2026_09_3033[entry_hour]),-1)=HOUR(AF164)),--(IFERROR(Flights_2026_09_3033[entry_sector],"")=AG164),--(IFERROR(Flights_2026_09_3033[nfl],-1)&gt;=AH164),--(IFERROR(Flights_2026_09_3033[nfl],-1)&lt;=IF(AH164=450,450,AH164+9)))</f>
        <v>0</v>
      </c>
    </row>
    <row r="165" spans="1:35" x14ac:dyDescent="0.2">
      <c r="A165" s="32" t="s">
        <v>308</v>
      </c>
      <c r="B165" s="32" t="s">
        <v>59</v>
      </c>
      <c r="C165" s="32" t="s">
        <v>19</v>
      </c>
      <c r="D165" s="32" t="s">
        <v>47</v>
      </c>
      <c r="E165" s="32" t="s">
        <v>1147</v>
      </c>
      <c r="F165" s="33">
        <v>46296.87498842593</v>
      </c>
      <c r="G165" s="32" t="s">
        <v>21</v>
      </c>
      <c r="H165" s="32" t="s">
        <v>1375</v>
      </c>
      <c r="I165" s="34">
        <v>300</v>
      </c>
      <c r="J165" s="32" t="s">
        <v>22</v>
      </c>
      <c r="K165" s="32" t="s">
        <v>23</v>
      </c>
      <c r="L165" s="34">
        <v>379</v>
      </c>
      <c r="M165" s="32" t="s">
        <v>1376</v>
      </c>
      <c r="N165" s="33">
        <v>46296.849988425922</v>
      </c>
      <c r="O165" s="34">
        <v>300</v>
      </c>
      <c r="P165" s="32" t="s">
        <v>26</v>
      </c>
      <c r="Q165" s="34">
        <v>220</v>
      </c>
      <c r="R165" t="str">
        <f>IF(B165="","",_xlfn.XLOOKUP(B165,DB!$A$2:$A$205,DB!$C$2:$C$205,"")&amp;"")</f>
        <v>Sector 3</v>
      </c>
      <c r="S165" t="str">
        <f>IF(B165="","",_xlfn.XLOOKUP(B165,DB!$A$2:$A$205,DB!$E$2:$E$205,""))</f>
        <v>Sector 3</v>
      </c>
      <c r="T165" t="str">
        <f>IF(B165="","",_xlfn.XLOOKUP(B165,DB!$A$2:$A$205,DB!$F$2:$F$205,""))</f>
        <v>NOSAT</v>
      </c>
      <c r="U165" t="str">
        <f>IF(B165="","",_xlfn.XLOOKUP(B165,DB!$A$2:$A$205,DB!$D$2:$D$205,""))</f>
        <v>MUFH</v>
      </c>
      <c r="V165" t="str">
        <f>IF(B165="","",IF(OR(COUNTIF(M165,"????N?????W")&gt;0,COUNTIF(M165,"????N?????E")&gt;0,COUNTIF(M165,"????S?????W")&gt;0,COUNTIF(M165,"????S?????E")&gt;0),_xlfn.XLOOKUP(B165,DB!$A$2:$A$205,DB!$B$2:$B$205,""),M165))</f>
        <v>NOSAT</v>
      </c>
      <c r="AF165" s="2">
        <v>0.625</v>
      </c>
      <c r="AG165" t="s">
        <v>744</v>
      </c>
      <c r="AH165" s="17">
        <v>270</v>
      </c>
      <c r="AI165" s="17" cm="1">
        <f t="array" ref="AI165">SUMPRODUCT(--(IFERROR(HOUR(Flights_2026_09_3033[entry_hour]),-1)=HOUR(AF165)),--(IFERROR(Flights_2026_09_3033[entry_sector],"")=AG165),--(IFERROR(Flights_2026_09_3033[nfl],-1)&gt;=AH165),--(IFERROR(Flights_2026_09_3033[nfl],-1)&lt;=IF(AH165=450,450,AH165+9)))</f>
        <v>0</v>
      </c>
    </row>
    <row r="166" spans="1:35" x14ac:dyDescent="0.2">
      <c r="A166" s="32" t="s">
        <v>329</v>
      </c>
      <c r="B166" s="32" t="s">
        <v>330</v>
      </c>
      <c r="C166" s="32" t="s">
        <v>19</v>
      </c>
      <c r="D166" s="32" t="s">
        <v>20</v>
      </c>
      <c r="E166" s="32" t="s">
        <v>479</v>
      </c>
      <c r="F166" s="33">
        <v>46296.878599537042</v>
      </c>
      <c r="G166" s="32" t="s">
        <v>21</v>
      </c>
      <c r="H166" s="32" t="s">
        <v>1377</v>
      </c>
      <c r="I166" s="34">
        <v>330</v>
      </c>
      <c r="J166" s="32" t="s">
        <v>22</v>
      </c>
      <c r="K166" s="32" t="s">
        <v>23</v>
      </c>
      <c r="L166" s="34">
        <v>788</v>
      </c>
      <c r="M166" s="32" t="s">
        <v>84</v>
      </c>
      <c r="N166" s="33">
        <v>46296.834178240737</v>
      </c>
      <c r="O166" s="34">
        <v>330</v>
      </c>
      <c r="P166" s="32" t="s">
        <v>26</v>
      </c>
      <c r="Q166" s="34">
        <v>330</v>
      </c>
      <c r="R166" t="str">
        <f>IF(B166="","",_xlfn.XLOOKUP(B166,DB!$A$2:$A$205,DB!$C$2:$C$205,"")&amp;"")</f>
        <v>Sector 5</v>
      </c>
      <c r="S166" t="str">
        <f>IF(B166="","",_xlfn.XLOOKUP(B166,DB!$A$2:$A$205,DB!$E$2:$E$205,""))</f>
        <v>Sector 4</v>
      </c>
      <c r="T166" t="str">
        <f>IF(B166="","",_xlfn.XLOOKUP(B166,DB!$A$2:$A$205,DB!$F$2:$F$205,""))</f>
        <v>VOMAR/XUDUN</v>
      </c>
      <c r="U166" t="str">
        <f>IF(B166="","",_xlfn.XLOOKUP(B166,DB!$A$2:$A$205,DB!$D$2:$D$205,""))</f>
        <v>MMTY</v>
      </c>
      <c r="V166" t="str">
        <f>IF(B166="","",IF(OR(COUNTIF(M166,"????N?????W")&gt;0,COUNTIF(M166,"????N?????E")&gt;0,COUNTIF(M166,"????S?????W")&gt;0,COUNTIF(M166,"????S?????E")&gt;0),_xlfn.XLOOKUP(B166,DB!$A$2:$A$205,DB!$B$2:$B$205,""),M166))</f>
        <v>MATOL</v>
      </c>
      <c r="AF166" s="2">
        <v>0.625</v>
      </c>
      <c r="AG166" t="s">
        <v>744</v>
      </c>
      <c r="AH166" s="17">
        <v>280</v>
      </c>
      <c r="AI166" s="17" cm="1">
        <f t="array" ref="AI166">SUMPRODUCT(--(IFERROR(HOUR(Flights_2026_09_3033[entry_hour]),-1)=HOUR(AF166)),--(IFERROR(Flights_2026_09_3033[entry_sector],"")=AG166),--(IFERROR(Flights_2026_09_3033[nfl],-1)&gt;=AH166),--(IFERROR(Flights_2026_09_3033[nfl],-1)&lt;=IF(AH166=450,450,AH166+9)))</f>
        <v>0</v>
      </c>
    </row>
    <row r="167" spans="1:35" x14ac:dyDescent="0.2">
      <c r="A167" s="32" t="s">
        <v>497</v>
      </c>
      <c r="B167" s="32" t="s">
        <v>498</v>
      </c>
      <c r="C167" s="32" t="s">
        <v>19</v>
      </c>
      <c r="D167" s="32" t="s">
        <v>47</v>
      </c>
      <c r="E167" s="32" t="s">
        <v>702</v>
      </c>
      <c r="F167" s="33">
        <v>46296.883750000001</v>
      </c>
      <c r="G167" s="32" t="s">
        <v>21</v>
      </c>
      <c r="H167" s="32" t="s">
        <v>1378</v>
      </c>
      <c r="I167" s="34">
        <v>370</v>
      </c>
      <c r="J167" s="32" t="s">
        <v>22</v>
      </c>
      <c r="K167" s="32" t="s">
        <v>23</v>
      </c>
      <c r="L167" s="34">
        <v>787</v>
      </c>
      <c r="M167" s="32" t="s">
        <v>84</v>
      </c>
      <c r="N167" s="33">
        <v>46296.837071759262</v>
      </c>
      <c r="O167" s="34">
        <v>367</v>
      </c>
      <c r="P167" s="32" t="s">
        <v>26</v>
      </c>
      <c r="Q167" s="34">
        <v>370</v>
      </c>
      <c r="R167" t="str">
        <f>IF(B167="","",_xlfn.XLOOKUP(B167,DB!$A$2:$A$205,DB!$C$2:$C$205,"")&amp;"")</f>
        <v>Sector 5</v>
      </c>
      <c r="S167" t="str">
        <f>IF(B167="","",_xlfn.XLOOKUP(B167,DB!$A$2:$A$205,DB!$E$2:$E$205,""))</f>
        <v>Sector 4</v>
      </c>
      <c r="T167" t="str">
        <f>IF(B167="","",_xlfn.XLOOKUP(B167,DB!$A$2:$A$205,DB!$F$2:$F$205,""))</f>
        <v>VOMAR/XUDUN</v>
      </c>
      <c r="U167" t="str">
        <f>IF(B167="","",_xlfn.XLOOKUP(B167,DB!$A$2:$A$205,DB!$D$2:$D$205,""))</f>
        <v>MMTY</v>
      </c>
      <c r="V167" t="str">
        <f>IF(B167="","",IF(OR(COUNTIF(M167,"????N?????W")&gt;0,COUNTIF(M167,"????N?????E")&gt;0,COUNTIF(M167,"????S?????W")&gt;0,COUNTIF(M167,"????S?????E")&gt;0),_xlfn.XLOOKUP(B167,DB!$A$2:$A$205,DB!$B$2:$B$205,""),M167))</f>
        <v>MATOL</v>
      </c>
      <c r="AF167" s="2">
        <v>0.625</v>
      </c>
      <c r="AG167" t="s">
        <v>744</v>
      </c>
      <c r="AH167" s="17">
        <v>290</v>
      </c>
      <c r="AI167" s="17" cm="1">
        <f t="array" ref="AI167">SUMPRODUCT(--(IFERROR(HOUR(Flights_2026_09_3033[entry_hour]),-1)=HOUR(AF167)),--(IFERROR(Flights_2026_09_3033[entry_sector],"")=AG167),--(IFERROR(Flights_2026_09_3033[nfl],-1)&gt;=AH167),--(IFERROR(Flights_2026_09_3033[nfl],-1)&lt;=IF(AH167=450,450,AH167+9)))</f>
        <v>0</v>
      </c>
    </row>
    <row r="168" spans="1:35" x14ac:dyDescent="0.2">
      <c r="A168" s="32" t="s">
        <v>327</v>
      </c>
      <c r="B168" s="32" t="s">
        <v>65</v>
      </c>
      <c r="C168" s="32" t="s">
        <v>19</v>
      </c>
      <c r="D168" s="32" t="s">
        <v>20</v>
      </c>
      <c r="E168" s="32" t="s">
        <v>386</v>
      </c>
      <c r="F168" s="33">
        <v>46296.889074074075</v>
      </c>
      <c r="G168" s="32" t="s">
        <v>21</v>
      </c>
      <c r="H168" s="32" t="s">
        <v>1379</v>
      </c>
      <c r="I168" s="34">
        <v>350</v>
      </c>
      <c r="J168" s="32" t="s">
        <v>22</v>
      </c>
      <c r="K168" s="32" t="s">
        <v>23</v>
      </c>
      <c r="L168" s="34">
        <v>891</v>
      </c>
      <c r="M168" s="32" t="s">
        <v>78</v>
      </c>
      <c r="N168" s="33">
        <v>46296.837025462963</v>
      </c>
      <c r="O168" s="34">
        <v>350</v>
      </c>
      <c r="P168" s="32" t="s">
        <v>26</v>
      </c>
      <c r="Q168" s="34">
        <v>350</v>
      </c>
      <c r="R168" t="str">
        <f>IF(B168="","",_xlfn.XLOOKUP(B168,DB!$A$2:$A$205,DB!$C$2:$C$205,"")&amp;"")</f>
        <v>Sector 6</v>
      </c>
      <c r="S168" t="str">
        <f>IF(B168="","",_xlfn.XLOOKUP(B168,DB!$A$2:$A$205,DB!$E$2:$E$205,""))</f>
        <v>Sector 4</v>
      </c>
      <c r="T168" t="str">
        <f>IF(B168="","",_xlfn.XLOOKUP(B168,DB!$A$2:$A$205,DB!$F$2:$F$205,""))</f>
        <v>VOMAR/XUDUN</v>
      </c>
      <c r="U168" t="str">
        <f>IF(B168="","",_xlfn.XLOOKUP(B168,DB!$A$2:$A$205,DB!$D$2:$D$205,""))</f>
        <v>MMEX</v>
      </c>
      <c r="V168" t="str">
        <f>IF(B168="","",IF(OR(COUNTIF(M168,"????N?????W")&gt;0,COUNTIF(M168,"????N?????E")&gt;0,COUNTIF(M168,"????S?????W")&gt;0,COUNTIF(M168,"????S?????E")&gt;0),_xlfn.XLOOKUP(B168,DB!$A$2:$A$205,DB!$B$2:$B$205,""),M168))</f>
        <v>GOTAS</v>
      </c>
      <c r="AF168" s="2">
        <v>0.625</v>
      </c>
      <c r="AG168" t="s">
        <v>744</v>
      </c>
      <c r="AH168" s="17">
        <v>300</v>
      </c>
      <c r="AI168" s="17" cm="1">
        <f t="array" ref="AI168">SUMPRODUCT(--(IFERROR(HOUR(Flights_2026_09_3033[entry_hour]),-1)=HOUR(AF168)),--(IFERROR(Flights_2026_09_3033[entry_sector],"")=AG168),--(IFERROR(Flights_2026_09_3033[nfl],-1)&gt;=AH168),--(IFERROR(Flights_2026_09_3033[nfl],-1)&lt;=IF(AH168=450,450,AH168+9)))</f>
        <v>0</v>
      </c>
    </row>
    <row r="169" spans="1:35" x14ac:dyDescent="0.2">
      <c r="A169" s="32" t="s">
        <v>304</v>
      </c>
      <c r="B169" s="32" t="s">
        <v>213</v>
      </c>
      <c r="C169" s="32" t="s">
        <v>19</v>
      </c>
      <c r="D169" s="32" t="s">
        <v>90</v>
      </c>
      <c r="E169" s="32" t="s">
        <v>679</v>
      </c>
      <c r="F169" s="33">
        <v>46296.893923611111</v>
      </c>
      <c r="G169" s="32" t="s">
        <v>21</v>
      </c>
      <c r="H169" s="32" t="s">
        <v>1380</v>
      </c>
      <c r="I169" s="34">
        <v>390</v>
      </c>
      <c r="J169" s="32" t="s">
        <v>22</v>
      </c>
      <c r="K169" s="32" t="s">
        <v>23</v>
      </c>
      <c r="L169" s="34">
        <v>488</v>
      </c>
      <c r="M169" s="32" t="s">
        <v>25</v>
      </c>
      <c r="N169" s="33">
        <v>46296.864236111112</v>
      </c>
      <c r="O169" s="34">
        <v>390</v>
      </c>
      <c r="P169" s="32" t="s">
        <v>26</v>
      </c>
      <c r="Q169" s="34">
        <v>390</v>
      </c>
      <c r="R169" t="str">
        <f>IF(B169="","",_xlfn.XLOOKUP(B169,DB!$A$2:$A$205,DB!$C$2:$C$205,"")&amp;"")</f>
        <v>Sector 5</v>
      </c>
      <c r="S169" t="str">
        <f>IF(B169="","",_xlfn.XLOOKUP(B169,DB!$A$2:$A$205,DB!$E$2:$E$205,""))</f>
        <v>Sector 4</v>
      </c>
      <c r="T169" t="str">
        <f>IF(B169="","",_xlfn.XLOOKUP(B169,DB!$A$2:$A$205,DB!$F$2:$F$205,""))</f>
        <v>VOMAR/XUDUN</v>
      </c>
      <c r="U169" t="str">
        <f>IF(B169="","",_xlfn.XLOOKUP(B169,DB!$A$2:$A$205,DB!$D$2:$D$205,""))</f>
        <v>KZHU</v>
      </c>
      <c r="V169" t="str">
        <f>IF(B169="","",IF(OR(COUNTIF(M169,"????N?????W")&gt;0,COUNTIF(M169,"????N?????E")&gt;0,COUNTIF(M169,"????S?????W")&gt;0,COUNTIF(M169,"????S?????E")&gt;0),_xlfn.XLOOKUP(B169,DB!$A$2:$A$205,DB!$B$2:$B$205,""),M169))</f>
        <v>KEHLI</v>
      </c>
      <c r="AF169" s="2">
        <v>0.625</v>
      </c>
      <c r="AG169" t="s">
        <v>744</v>
      </c>
      <c r="AH169" s="17">
        <v>310</v>
      </c>
      <c r="AI169" s="17" cm="1">
        <f t="array" ref="AI169">SUMPRODUCT(--(IFERROR(HOUR(Flights_2026_09_3033[entry_hour]),-1)=HOUR(AF169)),--(IFERROR(Flights_2026_09_3033[entry_sector],"")=AG169),--(IFERROR(Flights_2026_09_3033[nfl],-1)&gt;=AH169),--(IFERROR(Flights_2026_09_3033[nfl],-1)&lt;=IF(AH169=450,450,AH169+9)))</f>
        <v>0</v>
      </c>
    </row>
    <row r="170" spans="1:35" x14ac:dyDescent="0.2">
      <c r="A170" s="32" t="s">
        <v>332</v>
      </c>
      <c r="B170" s="32" t="s">
        <v>40</v>
      </c>
      <c r="C170" s="32" t="s">
        <v>19</v>
      </c>
      <c r="D170" s="32" t="s">
        <v>41</v>
      </c>
      <c r="E170" s="32" t="s">
        <v>1019</v>
      </c>
      <c r="F170" s="33">
        <v>46296.897314814814</v>
      </c>
      <c r="G170" s="32" t="s">
        <v>21</v>
      </c>
      <c r="H170" s="32" t="s">
        <v>1381</v>
      </c>
      <c r="I170" s="34">
        <v>380</v>
      </c>
      <c r="J170" s="32" t="s">
        <v>22</v>
      </c>
      <c r="K170" s="32" t="s">
        <v>23</v>
      </c>
      <c r="L170" s="34">
        <v>204</v>
      </c>
      <c r="M170" s="32" t="s">
        <v>917</v>
      </c>
      <c r="N170" s="33">
        <v>46296.881076388891</v>
      </c>
      <c r="O170" s="34">
        <v>145</v>
      </c>
      <c r="P170" s="32" t="s">
        <v>26</v>
      </c>
      <c r="Q170" s="34">
        <v>210</v>
      </c>
      <c r="R170" t="str">
        <f>IF(B170="","",_xlfn.XLOOKUP(B170,DB!$A$2:$A$205,DB!$C$2:$C$205,"")&amp;"")</f>
        <v>Sector 7</v>
      </c>
      <c r="S170" t="str">
        <f>IF(B170="","",_xlfn.XLOOKUP(B170,DB!$A$2:$A$205,DB!$E$2:$E$205,""))</f>
        <v>Sector 7</v>
      </c>
      <c r="T170" t="str">
        <f>IF(B170="","",_xlfn.XLOOKUP(B170,DB!$A$2:$A$205,DB!$F$2:$F$205,""))</f>
        <v>PAULE/SIGMA</v>
      </c>
      <c r="U170" t="str">
        <f>IF(B170="","",_xlfn.XLOOKUP(B170,DB!$A$2:$A$205,DB!$D$2:$D$205,""))</f>
        <v>MHCC</v>
      </c>
      <c r="V170" t="str">
        <f>IF(B170="","",IF(OR(COUNTIF(M170,"????N?????W")&gt;0,COUNTIF(M170,"????N?????E")&gt;0,COUNTIF(M170,"????S?????W")&gt;0,COUNTIF(M170,"????S?????E")&gt;0),_xlfn.XLOOKUP(B170,DB!$A$2:$A$205,DB!$B$2:$B$205,""),M170))</f>
        <v>SIGMA</v>
      </c>
      <c r="AF170" s="2">
        <v>0.625</v>
      </c>
      <c r="AG170" t="s">
        <v>744</v>
      </c>
      <c r="AH170" s="17">
        <v>320</v>
      </c>
      <c r="AI170" s="17" cm="1">
        <f t="array" ref="AI170">SUMPRODUCT(--(IFERROR(HOUR(Flights_2026_09_3033[entry_hour]),-1)=HOUR(AF170)),--(IFERROR(Flights_2026_09_3033[entry_sector],"")=AG170),--(IFERROR(Flights_2026_09_3033[nfl],-1)&gt;=AH170),--(IFERROR(Flights_2026_09_3033[nfl],-1)&lt;=IF(AH170=450,450,AH170+9)))</f>
        <v>0</v>
      </c>
    </row>
    <row r="171" spans="1:35" x14ac:dyDescent="0.2">
      <c r="A171" s="32" t="s">
        <v>502</v>
      </c>
      <c r="B171" s="32" t="s">
        <v>498</v>
      </c>
      <c r="C171" s="32" t="s">
        <v>19</v>
      </c>
      <c r="D171" s="32" t="s">
        <v>107</v>
      </c>
      <c r="E171" s="32" t="s">
        <v>1382</v>
      </c>
      <c r="F171" s="33">
        <v>46296.89880787037</v>
      </c>
      <c r="G171" s="32" t="s">
        <v>21</v>
      </c>
      <c r="H171" s="32" t="s">
        <v>1383</v>
      </c>
      <c r="I171" s="34">
        <v>350</v>
      </c>
      <c r="J171" s="32" t="s">
        <v>22</v>
      </c>
      <c r="K171" s="32" t="s">
        <v>23</v>
      </c>
      <c r="L171" s="34">
        <v>413</v>
      </c>
      <c r="M171" s="32" t="s">
        <v>1086</v>
      </c>
      <c r="N171" s="33">
        <v>46296.872349537036</v>
      </c>
      <c r="O171" s="34">
        <v>350</v>
      </c>
      <c r="P171" s="32" t="s">
        <v>26</v>
      </c>
      <c r="Q171" s="34">
        <v>350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MATOL</v>
      </c>
      <c r="AF171" s="2">
        <v>0.625</v>
      </c>
      <c r="AG171" t="s">
        <v>744</v>
      </c>
      <c r="AH171" s="17">
        <v>330</v>
      </c>
      <c r="AI171" s="17" cm="1">
        <f t="array" ref="AI171">SUMPRODUCT(--(IFERROR(HOUR(Flights_2026_09_3033[entry_hour]),-1)=HOUR(AF171)),--(IFERROR(Flights_2026_09_3033[entry_sector],"")=AG171),--(IFERROR(Flights_2026_09_3033[nfl],-1)&gt;=AH171),--(IFERROR(Flights_2026_09_3033[nfl],-1)&lt;=IF(AH171=450,450,AH171+9)))</f>
        <v>1</v>
      </c>
    </row>
    <row r="172" spans="1:35" x14ac:dyDescent="0.2">
      <c r="A172" s="32" t="s">
        <v>334</v>
      </c>
      <c r="B172" s="32" t="s">
        <v>335</v>
      </c>
      <c r="C172" s="32" t="s">
        <v>19</v>
      </c>
      <c r="D172" s="32" t="s">
        <v>41</v>
      </c>
      <c r="E172" s="32" t="s">
        <v>82</v>
      </c>
      <c r="F172" s="33">
        <v>46296.900590277779</v>
      </c>
      <c r="G172" s="32" t="s">
        <v>28</v>
      </c>
      <c r="H172" s="32" t="s">
        <v>1384</v>
      </c>
      <c r="I172" s="34">
        <v>390</v>
      </c>
      <c r="J172" s="32" t="s">
        <v>22</v>
      </c>
      <c r="K172" s="32" t="s">
        <v>23</v>
      </c>
      <c r="L172" s="34">
        <v>894</v>
      </c>
      <c r="M172" s="32" t="s">
        <v>78</v>
      </c>
      <c r="N172" s="33">
        <v>46296.848877314813</v>
      </c>
      <c r="O172" s="34">
        <v>390</v>
      </c>
      <c r="P172" s="32" t="s">
        <v>26</v>
      </c>
      <c r="Q172" s="34">
        <v>390</v>
      </c>
      <c r="R172" t="str">
        <f>IF(B172="","",_xlfn.XLOOKUP(B172,DB!$A$2:$A$205,DB!$C$2:$C$205,"")&amp;"")</f>
        <v>Sector 6</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GOTAS</v>
      </c>
      <c r="AF172" s="2">
        <v>0.625</v>
      </c>
      <c r="AG172" t="s">
        <v>744</v>
      </c>
      <c r="AH172" s="17">
        <v>340</v>
      </c>
      <c r="AI172" s="17" cm="1">
        <f t="array" ref="AI172">SUMPRODUCT(--(IFERROR(HOUR(Flights_2026_09_3033[entry_hour]),-1)=HOUR(AF172)),--(IFERROR(Flights_2026_09_3033[entry_sector],"")=AG172),--(IFERROR(Flights_2026_09_3033[nfl],-1)&gt;=AH172),--(IFERROR(Flights_2026_09_3033[nfl],-1)&lt;=IF(AH172=450,450,AH172+9)))</f>
        <v>2</v>
      </c>
    </row>
    <row r="173" spans="1:35" x14ac:dyDescent="0.2">
      <c r="A173" s="32" t="s">
        <v>337</v>
      </c>
      <c r="B173" s="32" t="s">
        <v>206</v>
      </c>
      <c r="C173" s="32" t="s">
        <v>19</v>
      </c>
      <c r="D173" s="32" t="s">
        <v>53</v>
      </c>
      <c r="E173" s="32" t="s">
        <v>1385</v>
      </c>
      <c r="F173" s="33">
        <v>46296.901631944449</v>
      </c>
      <c r="G173" s="32" t="s">
        <v>21</v>
      </c>
      <c r="H173" s="32" t="s">
        <v>1386</v>
      </c>
      <c r="I173" s="34">
        <v>360</v>
      </c>
      <c r="J173" s="32" t="s">
        <v>22</v>
      </c>
      <c r="K173" s="32" t="s">
        <v>23</v>
      </c>
      <c r="L173" s="34">
        <v>240</v>
      </c>
      <c r="M173" s="32" t="s">
        <v>829</v>
      </c>
      <c r="N173" s="33">
        <v>46296.885451388887</v>
      </c>
      <c r="O173" s="34">
        <v>288</v>
      </c>
      <c r="P173" s="32" t="s">
        <v>26</v>
      </c>
      <c r="Q173" s="34">
        <v>210</v>
      </c>
      <c r="R173" t="str">
        <f>IF(B173="","",_xlfn.XLOOKUP(B173,DB!$A$2:$A$205,DB!$C$2:$C$205,"")&amp;"")</f>
        <v>Sector 7</v>
      </c>
      <c r="S173" t="str">
        <f>IF(B173="","",_xlfn.XLOOKUP(B173,DB!$A$2:$A$205,DB!$E$2:$E$205,""))</f>
        <v>Sector 7</v>
      </c>
      <c r="T173" t="str">
        <f>IF(B173="","",_xlfn.XLOOKUP(B173,DB!$A$2:$A$205,DB!$F$2:$F$205,""))</f>
        <v>PAULE/SIGMA</v>
      </c>
      <c r="U173" t="str">
        <f>IF(B173="","",_xlfn.XLOOKUP(B173,DB!$A$2:$A$205,DB!$D$2:$D$205,""))</f>
        <v>MHCC</v>
      </c>
      <c r="V173" t="str">
        <f>IF(B173="","",IF(OR(COUNTIF(M173,"????N?????W")&gt;0,COUNTIF(M173,"????N?????E")&gt;0,COUNTIF(M173,"????S?????W")&gt;0,COUNTIF(M173,"????S?????E")&gt;0),_xlfn.XLOOKUP(B173,DB!$A$2:$A$205,DB!$B$2:$B$205,""),M173))</f>
        <v>SIGMA</v>
      </c>
      <c r="AF173" s="2">
        <v>0.625</v>
      </c>
      <c r="AG173" t="s">
        <v>744</v>
      </c>
      <c r="AH173" s="17">
        <v>350</v>
      </c>
      <c r="AI173" s="17" cm="1">
        <f t="array" ref="AI173">SUMPRODUCT(--(IFERROR(HOUR(Flights_2026_09_3033[entry_hour]),-1)=HOUR(AF173)),--(IFERROR(Flights_2026_09_3033[entry_sector],"")=AG173),--(IFERROR(Flights_2026_09_3033[nfl],-1)&gt;=AH173),--(IFERROR(Flights_2026_09_3033[nfl],-1)&lt;=IF(AH173=450,450,AH173+9)))</f>
        <v>0</v>
      </c>
    </row>
    <row r="174" spans="1:35" x14ac:dyDescent="0.2">
      <c r="A174" s="32" t="s">
        <v>1387</v>
      </c>
      <c r="B174" s="32" t="s">
        <v>1388</v>
      </c>
      <c r="C174" s="32" t="s">
        <v>19</v>
      </c>
      <c r="D174" s="32" t="s">
        <v>1125</v>
      </c>
      <c r="E174" s="32" t="s">
        <v>1389</v>
      </c>
      <c r="F174" s="33">
        <v>46296.903645833328</v>
      </c>
      <c r="G174" s="32" t="s">
        <v>21</v>
      </c>
      <c r="H174" s="32" t="s">
        <v>1390</v>
      </c>
      <c r="I174" s="34">
        <v>470</v>
      </c>
      <c r="J174" s="32" t="s">
        <v>22</v>
      </c>
      <c r="K174" s="32" t="s">
        <v>31</v>
      </c>
      <c r="L174" s="34">
        <v>415</v>
      </c>
      <c r="M174" s="32" t="s">
        <v>1060</v>
      </c>
      <c r="N174" s="33">
        <v>46296.875960648147</v>
      </c>
      <c r="O174" s="34">
        <v>470</v>
      </c>
      <c r="P174" s="32" t="s">
        <v>26</v>
      </c>
      <c r="Q174" s="34">
        <v>470</v>
      </c>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SUMPRODUCT(--(IFERROR(HOUR(Flights_2026_09_3033[entry_hour]),-1)=HOUR(AF174)),--(IFERROR(Flights_2026_09_3033[entry_sector],"")=AG174),--(IFERROR(Flights_2026_09_3033[nfl],-1)&gt;=AH174),--(IFERROR(Flights_2026_09_3033[nfl],-1)&lt;=IF(AH174=450,450,AH174+9)))</f>
        <v>0</v>
      </c>
    </row>
    <row r="175" spans="1:35" ht="28" customHeight="1" x14ac:dyDescent="0.2">
      <c r="A175" s="32" t="s">
        <v>333</v>
      </c>
      <c r="B175" s="32" t="s">
        <v>119</v>
      </c>
      <c r="C175" s="32" t="s">
        <v>19</v>
      </c>
      <c r="D175" s="32" t="s">
        <v>120</v>
      </c>
      <c r="E175" s="32" t="s">
        <v>1391</v>
      </c>
      <c r="F175" s="33">
        <v>46296.905787037038</v>
      </c>
      <c r="G175" s="32" t="s">
        <v>21</v>
      </c>
      <c r="H175" s="32" t="s">
        <v>1392</v>
      </c>
      <c r="I175" s="34">
        <v>350</v>
      </c>
      <c r="J175" s="32" t="s">
        <v>22</v>
      </c>
      <c r="K175" s="32" t="s">
        <v>23</v>
      </c>
      <c r="L175" s="34">
        <v>788</v>
      </c>
      <c r="M175" s="32" t="s">
        <v>84</v>
      </c>
      <c r="N175" s="33">
        <v>46296.861574074079</v>
      </c>
      <c r="O175" s="34">
        <v>350</v>
      </c>
      <c r="P175" s="32" t="s">
        <v>26</v>
      </c>
      <c r="Q175" s="34">
        <v>350</v>
      </c>
      <c r="R175" t="str">
        <f>IF(B175="","",_xlfn.XLOOKUP(B175,DB!$A$2:$A$205,DB!$C$2:$C$205,"")&amp;"")</f>
        <v>Sector 5</v>
      </c>
      <c r="S175" t="str">
        <f>IF(B175="","",_xlfn.XLOOKUP(B175,DB!$A$2:$A$205,DB!$E$2:$E$205,""))</f>
        <v>Sector 4</v>
      </c>
      <c r="T175" t="str">
        <f>IF(B175="","",_xlfn.XLOOKUP(B175,DB!$A$2:$A$205,DB!$F$2:$F$205,""))</f>
        <v>VOMAR/XUDUN</v>
      </c>
      <c r="U175" t="str">
        <f>IF(B175="","",_xlfn.XLOOKUP(B175,DB!$A$2:$A$205,DB!$D$2:$D$205,""))</f>
        <v>MMTY</v>
      </c>
      <c r="V175" t="str">
        <f>IF(B175="","",IF(OR(COUNTIF(M175,"????N?????W")&gt;0,COUNTIF(M175,"????N?????E")&gt;0,COUNTIF(M175,"????S?????W")&gt;0,COUNTIF(M175,"????S?????E")&gt;0),_xlfn.XLOOKUP(B175,DB!$A$2:$A$205,DB!$B$2:$B$205,""),M175))</f>
        <v>MATOL</v>
      </c>
      <c r="AF175" s="2">
        <v>0.625</v>
      </c>
      <c r="AG175" t="s">
        <v>744</v>
      </c>
      <c r="AH175" s="17">
        <v>370</v>
      </c>
      <c r="AI175" s="17" cm="1">
        <f t="array" ref="AI175">SUMPRODUCT(--(IFERROR(HOUR(Flights_2026_09_3033[entry_hour]),-1)=HOUR(AF175)),--(IFERROR(Flights_2026_09_3033[entry_sector],"")=AG175),--(IFERROR(Flights_2026_09_3033[nfl],-1)&gt;=AH175),--(IFERROR(Flights_2026_09_3033[nfl],-1)&lt;=IF(AH175=450,450,AH175+9)))</f>
        <v>0</v>
      </c>
    </row>
    <row r="176" spans="1:35" x14ac:dyDescent="0.2">
      <c r="A176" s="32" t="s">
        <v>1393</v>
      </c>
      <c r="B176" s="32" t="s">
        <v>293</v>
      </c>
      <c r="C176" s="32" t="s">
        <v>19</v>
      </c>
      <c r="D176" s="32" t="s">
        <v>1054</v>
      </c>
      <c r="E176" s="32" t="s">
        <v>1394</v>
      </c>
      <c r="F176" s="33">
        <v>46296.907407407409</v>
      </c>
      <c r="G176" s="32" t="s">
        <v>21</v>
      </c>
      <c r="H176" s="32" t="s">
        <v>1395</v>
      </c>
      <c r="I176" s="34">
        <v>430</v>
      </c>
      <c r="J176" s="32" t="s">
        <v>22</v>
      </c>
      <c r="K176" s="32" t="s">
        <v>31</v>
      </c>
      <c r="L176" s="34">
        <v>215</v>
      </c>
      <c r="M176" s="32" t="s">
        <v>1025</v>
      </c>
      <c r="N176" s="33">
        <v>46296.892291666663</v>
      </c>
      <c r="O176" s="34">
        <v>347</v>
      </c>
      <c r="P176" s="32" t="s">
        <v>26</v>
      </c>
      <c r="Q176" s="34">
        <v>220</v>
      </c>
      <c r="R176" t="str">
        <f>IF(B176="","",_xlfn.XLOOKUP(B176,DB!$A$2:$A$205,DB!$C$2:$C$205,"")&amp;"")</f>
        <v>Sector 3</v>
      </c>
      <c r="S176" t="str">
        <f>IF(B176="","",_xlfn.XLOOKUP(B176,DB!$A$2:$A$205,DB!$E$2:$E$205,""))</f>
        <v>Sector 3</v>
      </c>
      <c r="T176" t="str">
        <f>IF(B176="","",_xlfn.XLOOKUP(B176,DB!$A$2:$A$205,DB!$F$2:$F$205,""))</f>
        <v>NOSAT</v>
      </c>
      <c r="U176" t="str">
        <f>IF(B176="","",_xlfn.XLOOKUP(B176,DB!$A$2:$A$205,DB!$D$2:$D$205,""))</f>
        <v>MUFH</v>
      </c>
      <c r="V176" t="str">
        <f>IF(B176="","",IF(OR(COUNTIF(M176,"????N?????W")&gt;0,COUNTIF(M176,"????N?????E")&gt;0,COUNTIF(M176,"????S?????W")&gt;0,COUNTIF(M176,"????S?????E")&gt;0),_xlfn.XLOOKUP(B176,DB!$A$2:$A$205,DB!$B$2:$B$205,""),M176))</f>
        <v>NOSAT</v>
      </c>
      <c r="AF176" s="2">
        <v>0.625</v>
      </c>
      <c r="AG176" t="s">
        <v>744</v>
      </c>
      <c r="AH176" s="17">
        <v>380</v>
      </c>
      <c r="AI176" s="17" cm="1">
        <f t="array" ref="AI176">SUMPRODUCT(--(IFERROR(HOUR(Flights_2026_09_3033[entry_hour]),-1)=HOUR(AF176)),--(IFERROR(Flights_2026_09_3033[entry_sector],"")=AG176),--(IFERROR(Flights_2026_09_3033[nfl],-1)&gt;=AH176),--(IFERROR(Flights_2026_09_3033[nfl],-1)&lt;=IF(AH176=450,450,AH176+9)))</f>
        <v>0</v>
      </c>
    </row>
    <row r="177" spans="1:35" x14ac:dyDescent="0.2">
      <c r="A177" s="32" t="s">
        <v>1396</v>
      </c>
      <c r="B177" s="32" t="s">
        <v>81</v>
      </c>
      <c r="C177" s="32" t="s">
        <v>19</v>
      </c>
      <c r="D177" s="32" t="s">
        <v>438</v>
      </c>
      <c r="E177" s="32"/>
      <c r="F177" s="33">
        <v>46296.911099537036</v>
      </c>
      <c r="G177" s="32" t="s">
        <v>21</v>
      </c>
      <c r="H177" s="32" t="s">
        <v>1397</v>
      </c>
      <c r="I177" s="34">
        <v>390</v>
      </c>
      <c r="J177" s="32" t="s">
        <v>22</v>
      </c>
      <c r="K177" s="32" t="s">
        <v>31</v>
      </c>
      <c r="L177" s="34">
        <v>787</v>
      </c>
      <c r="M177" s="32" t="s">
        <v>84</v>
      </c>
      <c r="N177" s="33">
        <v>46296.860856481479</v>
      </c>
      <c r="O177" s="34">
        <v>390</v>
      </c>
      <c r="P177" s="32" t="s">
        <v>26</v>
      </c>
      <c r="Q177" s="34">
        <v>390</v>
      </c>
      <c r="R177" t="str">
        <f>IF(B177="","",_xlfn.XLOOKUP(B177,DB!$A$2:$A$205,DB!$C$2:$C$205,"")&amp;"")</f>
        <v>Sector 5</v>
      </c>
      <c r="S177" t="str">
        <f>IF(B177="","",_xlfn.XLOOKUP(B177,DB!$A$2:$A$205,DB!$E$2:$E$205,""))</f>
        <v>Sector 4</v>
      </c>
      <c r="T177" t="str">
        <f>IF(B177="","",_xlfn.XLOOKUP(B177,DB!$A$2:$A$205,DB!$F$2:$F$205,""))</f>
        <v>VOMAR/XUDUN</v>
      </c>
      <c r="U177" t="str">
        <f>IF(B177="","",_xlfn.XLOOKUP(B177,DB!$A$2:$A$205,DB!$D$2:$D$205,""))</f>
        <v>MMTY</v>
      </c>
      <c r="V177" t="str">
        <f>IF(B177="","",IF(OR(COUNTIF(M177,"????N?????W")&gt;0,COUNTIF(M177,"????N?????E")&gt;0,COUNTIF(M177,"????S?????W")&gt;0,COUNTIF(M177,"????S?????E")&gt;0),_xlfn.XLOOKUP(B177,DB!$A$2:$A$205,DB!$B$2:$B$205,""),M177))</f>
        <v>MATOL</v>
      </c>
      <c r="AF177" s="2">
        <v>0.625</v>
      </c>
      <c r="AG177" t="s">
        <v>744</v>
      </c>
      <c r="AH177" s="17">
        <v>390</v>
      </c>
      <c r="AI177" s="17" cm="1">
        <f t="array" ref="AI177">SUMPRODUCT(--(IFERROR(HOUR(Flights_2026_09_3033[entry_hour]),-1)=HOUR(AF177)),--(IFERROR(Flights_2026_09_3033[entry_sector],"")=AG177),--(IFERROR(Flights_2026_09_3033[nfl],-1)&gt;=AH177),--(IFERROR(Flights_2026_09_3033[nfl],-1)&lt;=IF(AH177=450,450,AH177+9)))</f>
        <v>0</v>
      </c>
    </row>
    <row r="178" spans="1:35" x14ac:dyDescent="0.2">
      <c r="A178" s="32" t="s">
        <v>342</v>
      </c>
      <c r="B178" s="32" t="s">
        <v>122</v>
      </c>
      <c r="C178" s="32" t="s">
        <v>19</v>
      </c>
      <c r="D178" s="32" t="s">
        <v>41</v>
      </c>
      <c r="E178" s="32" t="s">
        <v>336</v>
      </c>
      <c r="F178" s="33">
        <v>46296.927303240736</v>
      </c>
      <c r="G178" s="32" t="s">
        <v>21</v>
      </c>
      <c r="H178" s="32" t="s">
        <v>1398</v>
      </c>
      <c r="I178" s="34">
        <v>390</v>
      </c>
      <c r="J178" s="32" t="s">
        <v>22</v>
      </c>
      <c r="K178" s="32" t="s">
        <v>23</v>
      </c>
      <c r="L178" s="34">
        <v>849</v>
      </c>
      <c r="M178" s="32" t="s">
        <v>136</v>
      </c>
      <c r="N178" s="33">
        <v>46296.879155092596</v>
      </c>
      <c r="O178" s="34">
        <v>390</v>
      </c>
      <c r="P178" s="32" t="s">
        <v>26</v>
      </c>
      <c r="Q178" s="34">
        <v>390</v>
      </c>
      <c r="R178" t="str">
        <f>IF(B178="","",_xlfn.XLOOKUP(B178,DB!$A$2:$A$205,DB!$C$2:$C$205,"")&amp;"")</f>
        <v>Sector 5</v>
      </c>
      <c r="S178" t="str">
        <f>IF(B178="","",_xlfn.XLOOKUP(B178,DB!$A$2:$A$205,DB!$E$2:$E$205,""))</f>
        <v>Sector 4</v>
      </c>
      <c r="T178" t="str">
        <f>IF(B178="","",_xlfn.XLOOKUP(B178,DB!$A$2:$A$205,DB!$F$2:$F$205,""))</f>
        <v>VOMAR/XUDUN</v>
      </c>
      <c r="U178" t="str">
        <f>IF(B178="","",_xlfn.XLOOKUP(B178,DB!$A$2:$A$205,DB!$D$2:$D$205,""))</f>
        <v>MMEX</v>
      </c>
      <c r="V178" t="str">
        <f>IF(B178="","",IF(OR(COUNTIF(M178,"????N?????W")&gt;0,COUNTIF(M178,"????N?????E")&gt;0,COUNTIF(M178,"????S?????W")&gt;0,COUNTIF(M178,"????S?????E")&gt;0),_xlfn.XLOOKUP(B178,DB!$A$2:$A$205,DB!$B$2:$B$205,""),M178))</f>
        <v>LIDAM</v>
      </c>
      <c r="AF178" s="2">
        <v>0.625</v>
      </c>
      <c r="AG178" t="s">
        <v>744</v>
      </c>
      <c r="AH178" s="17">
        <v>400</v>
      </c>
      <c r="AI178" s="17" cm="1">
        <f t="array" ref="AI178">SUMPRODUCT(--(IFERROR(HOUR(Flights_2026_09_3033[entry_hour]),-1)=HOUR(AF178)),--(IFERROR(Flights_2026_09_3033[entry_sector],"")=AG178),--(IFERROR(Flights_2026_09_3033[nfl],-1)&gt;=AH178),--(IFERROR(Flights_2026_09_3033[nfl],-1)&lt;=IF(AH178=450,450,AH178+9)))</f>
        <v>0</v>
      </c>
    </row>
    <row r="179" spans="1:35" x14ac:dyDescent="0.2">
      <c r="A179" s="32" t="s">
        <v>344</v>
      </c>
      <c r="B179" s="32" t="s">
        <v>52</v>
      </c>
      <c r="C179" s="32" t="s">
        <v>19</v>
      </c>
      <c r="D179" s="32" t="s">
        <v>47</v>
      </c>
      <c r="E179" s="32" t="s">
        <v>658</v>
      </c>
      <c r="F179" s="33">
        <v>46296.929826388892</v>
      </c>
      <c r="G179" s="32" t="s">
        <v>21</v>
      </c>
      <c r="H179" s="32" t="s">
        <v>1399</v>
      </c>
      <c r="I179" s="34">
        <v>370</v>
      </c>
      <c r="J179" s="32" t="s">
        <v>22</v>
      </c>
      <c r="K179" s="32" t="s">
        <v>23</v>
      </c>
      <c r="L179" s="34">
        <v>886</v>
      </c>
      <c r="M179" s="32" t="s">
        <v>435</v>
      </c>
      <c r="N179" s="33">
        <v>46296.878391203703</v>
      </c>
      <c r="O179" s="34">
        <v>370</v>
      </c>
      <c r="P179" s="32" t="s">
        <v>26</v>
      </c>
      <c r="Q179" s="34">
        <v>370</v>
      </c>
      <c r="R179" t="str">
        <f>IF(B179="","",_xlfn.XLOOKUP(B179,DB!$A$2:$A$205,DB!$C$2:$C$205,"")&amp;"")</f>
        <v>Sector 6</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GOTAS</v>
      </c>
      <c r="AF179" s="2">
        <v>0.625</v>
      </c>
      <c r="AG179" t="s">
        <v>744</v>
      </c>
      <c r="AH179" s="17">
        <v>410</v>
      </c>
      <c r="AI179" s="17" cm="1">
        <f t="array" ref="AI179">SUMPRODUCT(--(IFERROR(HOUR(Flights_2026_09_3033[entry_hour]),-1)=HOUR(AF179)),--(IFERROR(Flights_2026_09_3033[entry_sector],"")=AG179),--(IFERROR(Flights_2026_09_3033[nfl],-1)&gt;=AH179),--(IFERROR(Flights_2026_09_3033[nfl],-1)&lt;=IF(AH179=450,450,AH179+9)))</f>
        <v>0</v>
      </c>
    </row>
    <row r="180" spans="1:35" x14ac:dyDescent="0.2">
      <c r="A180" s="32" t="s">
        <v>346</v>
      </c>
      <c r="B180" s="32" t="s">
        <v>335</v>
      </c>
      <c r="C180" s="32" t="s">
        <v>19</v>
      </c>
      <c r="D180" s="32" t="s">
        <v>41</v>
      </c>
      <c r="E180" s="32" t="s">
        <v>192</v>
      </c>
      <c r="F180" s="33">
        <v>46296.940578703703</v>
      </c>
      <c r="G180" s="32" t="s">
        <v>28</v>
      </c>
      <c r="H180" s="32" t="s">
        <v>1400</v>
      </c>
      <c r="I180" s="34">
        <v>370</v>
      </c>
      <c r="J180" s="32" t="s">
        <v>22</v>
      </c>
      <c r="K180" s="32" t="s">
        <v>23</v>
      </c>
      <c r="L180" s="34">
        <v>899</v>
      </c>
      <c r="M180" s="32" t="s">
        <v>78</v>
      </c>
      <c r="N180" s="33">
        <v>46296.889548611114</v>
      </c>
      <c r="O180" s="34">
        <v>370</v>
      </c>
      <c r="P180" s="32" t="s">
        <v>26</v>
      </c>
      <c r="Q180" s="34">
        <v>370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SUMPRODUCT(--(IFERROR(HOUR(Flights_2026_09_3033[entry_hour]),-1)=HOUR(AF180)),--(IFERROR(Flights_2026_09_3033[entry_sector],"")=AG180),--(IFERROR(Flights_2026_09_3033[nfl],-1)&gt;=AH180),--(IFERROR(Flights_2026_09_3033[nfl],-1)&lt;=IF(AH180=450,450,AH180+9)))</f>
        <v>0</v>
      </c>
    </row>
    <row r="181" spans="1:35" x14ac:dyDescent="0.2">
      <c r="A181" s="32" t="s">
        <v>347</v>
      </c>
      <c r="B181" s="32" t="s">
        <v>282</v>
      </c>
      <c r="C181" s="32" t="s">
        <v>19</v>
      </c>
      <c r="D181" s="32" t="s">
        <v>41</v>
      </c>
      <c r="E181" s="32" t="s">
        <v>916</v>
      </c>
      <c r="F181" s="33">
        <v>46296.942766203705</v>
      </c>
      <c r="G181" s="32" t="s">
        <v>21</v>
      </c>
      <c r="H181" s="32" t="s">
        <v>1401</v>
      </c>
      <c r="I181" s="34">
        <v>340</v>
      </c>
      <c r="J181" s="32" t="s">
        <v>22</v>
      </c>
      <c r="K181" s="32" t="s">
        <v>23</v>
      </c>
      <c r="L181" s="34">
        <v>203</v>
      </c>
      <c r="M181" s="32" t="s">
        <v>1402</v>
      </c>
      <c r="N181" s="33">
        <v>46296.926087962958</v>
      </c>
      <c r="O181" s="34">
        <v>310</v>
      </c>
      <c r="P181" s="32" t="s">
        <v>26</v>
      </c>
      <c r="Q181" s="34">
        <v>380</v>
      </c>
      <c r="R181" t="str">
        <f>IF(B181="","",_xlfn.XLOOKUP(B181,DB!$A$2:$A$205,DB!$C$2:$C$205,"")&amp;"")</f>
        <v>Sector 7</v>
      </c>
      <c r="S181" t="str">
        <f>IF(B181="","",_xlfn.XLOOKUP(B181,DB!$A$2:$A$205,DB!$E$2:$E$205,""))</f>
        <v>Sector 7</v>
      </c>
      <c r="T181" t="str">
        <f>IF(B181="","",_xlfn.XLOOKUP(B181,DB!$A$2:$A$205,DB!$F$2:$F$205,""))</f>
        <v>PAULE/SIGMA</v>
      </c>
      <c r="U181" t="str">
        <f>IF(B181="","",_xlfn.XLOOKUP(B181,DB!$A$2:$A$205,DB!$D$2:$D$205,""))</f>
        <v>MHCC</v>
      </c>
      <c r="V181" t="str">
        <f>IF(B181="","",IF(OR(COUNTIF(M181,"????N?????W")&gt;0,COUNTIF(M181,"????N?????E")&gt;0,COUNTIF(M181,"????S?????W")&gt;0,COUNTIF(M181,"????S?????E")&gt;0),_xlfn.XLOOKUP(B181,DB!$A$2:$A$205,DB!$B$2:$B$205,""),M181))</f>
        <v>SIGMA</v>
      </c>
      <c r="AF181" s="2">
        <v>0.625</v>
      </c>
      <c r="AG181" t="s">
        <v>744</v>
      </c>
      <c r="AH181" s="17">
        <v>430</v>
      </c>
      <c r="AI181" s="17" cm="1">
        <f t="array" ref="AI181">SUMPRODUCT(--(IFERROR(HOUR(Flights_2026_09_3033[entry_hour]),-1)=HOUR(AF181)),--(IFERROR(Flights_2026_09_3033[entry_sector],"")=AG181),--(IFERROR(Flights_2026_09_3033[nfl],-1)&gt;=AH181),--(IFERROR(Flights_2026_09_3033[nfl],-1)&lt;=IF(AH181=450,450,AH181+9)))</f>
        <v>0</v>
      </c>
    </row>
    <row r="182" spans="1:35" x14ac:dyDescent="0.2">
      <c r="A182" s="32" t="s">
        <v>364</v>
      </c>
      <c r="B182" s="32" t="s">
        <v>279</v>
      </c>
      <c r="C182" s="32" t="s">
        <v>19</v>
      </c>
      <c r="D182" s="32" t="s">
        <v>365</v>
      </c>
      <c r="E182" s="32" t="s">
        <v>428</v>
      </c>
      <c r="F182" s="33">
        <v>46296.950740740736</v>
      </c>
      <c r="G182" s="32" t="s">
        <v>21</v>
      </c>
      <c r="H182" s="32" t="s">
        <v>1403</v>
      </c>
      <c r="I182" s="34">
        <v>400</v>
      </c>
      <c r="J182" s="32" t="s">
        <v>22</v>
      </c>
      <c r="K182" s="32" t="s">
        <v>23</v>
      </c>
      <c r="L182" s="34">
        <v>171</v>
      </c>
      <c r="M182" s="32" t="s">
        <v>37</v>
      </c>
      <c r="N182" s="33">
        <v>46296.936030092591</v>
      </c>
      <c r="O182" s="34">
        <v>360</v>
      </c>
      <c r="P182" s="32" t="s">
        <v>38</v>
      </c>
      <c r="Q182" s="34">
        <v>220</v>
      </c>
      <c r="R182" t="str">
        <f>IF(B182="","",_xlfn.XLOOKUP(B182,DB!$A$2:$A$205,DB!$C$2:$C$205,"")&amp;"")</f>
        <v>Sector 3</v>
      </c>
      <c r="S182" t="str">
        <f>IF(B182="","",_xlfn.XLOOKUP(B182,DB!$A$2:$A$205,DB!$E$2:$E$205,""))</f>
        <v>Sector 3</v>
      </c>
      <c r="T182" t="str">
        <f>IF(B182="","",_xlfn.XLOOKUP(B182,DB!$A$2:$A$205,DB!$F$2:$F$205,""))</f>
        <v>NOSAT</v>
      </c>
      <c r="U182" t="str">
        <f>IF(B182="","",_xlfn.XLOOKUP(B182,DB!$A$2:$A$205,DB!$D$2:$D$205,""))</f>
        <v>MUFH</v>
      </c>
      <c r="V182" t="str">
        <f>IF(B182="","",IF(OR(COUNTIF(M182,"????N?????W")&gt;0,COUNTIF(M182,"????N?????E")&gt;0,COUNTIF(M182,"????S?????W")&gt;0,COUNTIF(M182,"????S?????E")&gt;0),_xlfn.XLOOKUP(B182,DB!$A$2:$A$205,DB!$B$2:$B$205,""),M182))</f>
        <v>NOSAT</v>
      </c>
      <c r="AF182" s="2">
        <v>0.625</v>
      </c>
      <c r="AG182" t="s">
        <v>744</v>
      </c>
      <c r="AH182" s="17">
        <v>440</v>
      </c>
      <c r="AI182" s="17" cm="1">
        <f t="array" ref="AI182">SUMPRODUCT(--(IFERROR(HOUR(Flights_2026_09_3033[entry_hour]),-1)=HOUR(AF182)),--(IFERROR(Flights_2026_09_3033[entry_sector],"")=AG182),--(IFERROR(Flights_2026_09_3033[nfl],-1)&gt;=AH182),--(IFERROR(Flights_2026_09_3033[nfl],-1)&lt;=IF(AH182=450,450,AH182+9)))</f>
        <v>0</v>
      </c>
    </row>
    <row r="183" spans="1:35" x14ac:dyDescent="0.2">
      <c r="A183" s="32" t="s">
        <v>349</v>
      </c>
      <c r="B183" s="32" t="s">
        <v>75</v>
      </c>
      <c r="C183" s="32" t="s">
        <v>19</v>
      </c>
      <c r="D183" s="32" t="s">
        <v>53</v>
      </c>
      <c r="E183" s="32" t="s">
        <v>894</v>
      </c>
      <c r="F183" s="33">
        <v>46296.958368055552</v>
      </c>
      <c r="G183" s="32" t="s">
        <v>21</v>
      </c>
      <c r="H183" s="32" t="s">
        <v>1404</v>
      </c>
      <c r="I183" s="34">
        <v>370</v>
      </c>
      <c r="J183" s="32" t="s">
        <v>22</v>
      </c>
      <c r="K183" s="32" t="s">
        <v>23</v>
      </c>
      <c r="L183" s="34">
        <v>849</v>
      </c>
      <c r="M183" s="32" t="s">
        <v>136</v>
      </c>
      <c r="N183" s="33">
        <v>46296.908865740741</v>
      </c>
      <c r="O183" s="34">
        <v>370</v>
      </c>
      <c r="P183" s="32" t="s">
        <v>26</v>
      </c>
      <c r="Q183" s="34">
        <v>370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SUMPRODUCT(--(IFERROR(HOUR(Flights_2026_09_3033[entry_hour]),-1)=HOUR(AF183)),--(IFERROR(Flights_2026_09_3033[entry_sector],"")=AG183),--(IFERROR(Flights_2026_09_3033[nfl],-1)&gt;=AH183),--(IFERROR(Flights_2026_09_3033[nfl],-1)&lt;=IF(AH183=450,450,AH183+9)))</f>
        <v>0</v>
      </c>
    </row>
    <row r="184" spans="1:35" x14ac:dyDescent="0.2">
      <c r="A184" s="32" t="s">
        <v>510</v>
      </c>
      <c r="B184" s="32" t="s">
        <v>511</v>
      </c>
      <c r="C184" s="32" t="s">
        <v>19</v>
      </c>
      <c r="D184" s="32" t="s">
        <v>41</v>
      </c>
      <c r="E184" s="32" t="s">
        <v>403</v>
      </c>
      <c r="F184" s="33">
        <v>46296.961319444439</v>
      </c>
      <c r="G184" s="32" t="s">
        <v>21</v>
      </c>
      <c r="H184" s="32" t="s">
        <v>1405</v>
      </c>
      <c r="I184" s="34">
        <v>370</v>
      </c>
      <c r="J184" s="32" t="s">
        <v>22</v>
      </c>
      <c r="K184" s="32" t="s">
        <v>23</v>
      </c>
      <c r="L184" s="34">
        <v>788</v>
      </c>
      <c r="M184" s="32" t="s">
        <v>84</v>
      </c>
      <c r="N184" s="33">
        <v>46296.914282407408</v>
      </c>
      <c r="O184" s="34">
        <v>370</v>
      </c>
      <c r="P184" s="32" t="s">
        <v>26</v>
      </c>
      <c r="Q184" s="34">
        <v>370</v>
      </c>
      <c r="R184" t="str">
        <f>IF(B184="","",_xlfn.XLOOKUP(B184,DB!$A$2:$A$205,DB!$C$2:$C$205,"")&amp;"")</f>
        <v>Sector 5</v>
      </c>
      <c r="S184" t="str">
        <f>IF(B184="","",_xlfn.XLOOKUP(B184,DB!$A$2:$A$205,DB!$E$2:$E$205,""))</f>
        <v>Sector 4</v>
      </c>
      <c r="T184" t="str">
        <f>IF(B184="","",_xlfn.XLOOKUP(B184,DB!$A$2:$A$205,DB!$F$2:$F$205,""))</f>
        <v>VOMAR/XUDUN</v>
      </c>
      <c r="U184" t="str">
        <f>IF(B184="","",_xlfn.XLOOKUP(B184,DB!$A$2:$A$205,DB!$D$2:$D$205,""))</f>
        <v>MMTY</v>
      </c>
      <c r="V184" t="str">
        <f>IF(B184="","",IF(OR(COUNTIF(M184,"????N?????W")&gt;0,COUNTIF(M184,"????N?????E")&gt;0,COUNTIF(M184,"????S?????W")&gt;0,COUNTIF(M184,"????S?????E")&gt;0),_xlfn.XLOOKUP(B184,DB!$A$2:$A$205,DB!$B$2:$B$205,""),M184))</f>
        <v>MATOL</v>
      </c>
      <c r="AF184" s="2">
        <v>0.625</v>
      </c>
      <c r="AG184" t="s">
        <v>745</v>
      </c>
      <c r="AH184" s="17">
        <v>200</v>
      </c>
      <c r="AI184" s="17" cm="1">
        <f t="array" ref="AI184">SUMPRODUCT(--(IFERROR(HOUR(Flights_2026_09_3033[entry_hour]),-1)=HOUR(AF184)),--(IFERROR(Flights_2026_09_3033[entry_sector],"")=AG184),--(IFERROR(Flights_2026_09_3033[nfl],-1)&gt;=AH184),--(IFERROR(Flights_2026_09_3033[nfl],-1)&lt;=IF(AH184=450,450,AH184+9)))</f>
        <v>0</v>
      </c>
    </row>
    <row r="185" spans="1:35" x14ac:dyDescent="0.2">
      <c r="A185" s="32" t="s">
        <v>355</v>
      </c>
      <c r="B185" s="32" t="s">
        <v>81</v>
      </c>
      <c r="C185" s="32" t="s">
        <v>19</v>
      </c>
      <c r="D185" s="32" t="s">
        <v>76</v>
      </c>
      <c r="E185" s="32" t="s">
        <v>161</v>
      </c>
      <c r="F185" s="33">
        <v>46296.979861111111</v>
      </c>
      <c r="G185" s="32" t="s">
        <v>21</v>
      </c>
      <c r="H185" s="32" t="s">
        <v>1406</v>
      </c>
      <c r="I185" s="34">
        <v>350</v>
      </c>
      <c r="J185" s="32" t="s">
        <v>22</v>
      </c>
      <c r="K185" s="32" t="s">
        <v>23</v>
      </c>
      <c r="L185" s="34">
        <v>802</v>
      </c>
      <c r="M185" s="32" t="s">
        <v>84</v>
      </c>
      <c r="N185" s="33">
        <v>46296.933217592596</v>
      </c>
      <c r="O185" s="34">
        <v>350</v>
      </c>
      <c r="P185" s="32" t="s">
        <v>26</v>
      </c>
      <c r="Q185" s="34">
        <v>350</v>
      </c>
      <c r="R185" t="str">
        <f>IF(B185="","",_xlfn.XLOOKUP(B185,DB!$A$2:$A$205,DB!$C$2:$C$205,"")&amp;"")</f>
        <v>Sector 5</v>
      </c>
      <c r="S185" t="str">
        <f>IF(B185="","",_xlfn.XLOOKUP(B185,DB!$A$2:$A$205,DB!$E$2:$E$205,""))</f>
        <v>Sector 4</v>
      </c>
      <c r="T185" t="str">
        <f>IF(B185="","",_xlfn.XLOOKUP(B185,DB!$A$2:$A$205,DB!$F$2:$F$205,""))</f>
        <v>VOMAR/XUDUN</v>
      </c>
      <c r="U185" t="str">
        <f>IF(B185="","",_xlfn.XLOOKUP(B185,DB!$A$2:$A$205,DB!$D$2:$D$205,""))</f>
        <v>MMTY</v>
      </c>
      <c r="V185" t="str">
        <f>IF(B185="","",IF(OR(COUNTIF(M185,"????N?????W")&gt;0,COUNTIF(M185,"????N?????E")&gt;0,COUNTIF(M185,"????S?????W")&gt;0,COUNTIF(M185,"????S?????E")&gt;0),_xlfn.XLOOKUP(B185,DB!$A$2:$A$205,DB!$B$2:$B$205,""),M185))</f>
        <v>MATOL</v>
      </c>
      <c r="AF185" s="2">
        <v>0.625</v>
      </c>
      <c r="AG185" t="s">
        <v>745</v>
      </c>
      <c r="AH185" s="17">
        <v>210</v>
      </c>
      <c r="AI185" s="17" cm="1">
        <f t="array" ref="AI185">SUMPRODUCT(--(IFERROR(HOUR(Flights_2026_09_3033[entry_hour]),-1)=HOUR(AF185)),--(IFERROR(Flights_2026_09_3033[entry_sector],"")=AG185),--(IFERROR(Flights_2026_09_3033[nfl],-1)&gt;=AH185),--(IFERROR(Flights_2026_09_3033[nfl],-1)&lt;=IF(AH185=450,450,AH185+9)))</f>
        <v>0</v>
      </c>
    </row>
    <row r="186" spans="1:35" x14ac:dyDescent="0.2">
      <c r="A186" s="32" t="s">
        <v>358</v>
      </c>
      <c r="B186" s="32" t="s">
        <v>81</v>
      </c>
      <c r="C186" s="32" t="s">
        <v>19</v>
      </c>
      <c r="D186" s="32" t="s">
        <v>53</v>
      </c>
      <c r="E186" s="32" t="s">
        <v>700</v>
      </c>
      <c r="F186" s="33">
        <v>46296.992060185185</v>
      </c>
      <c r="G186" s="32" t="s">
        <v>28</v>
      </c>
      <c r="H186" s="32" t="s">
        <v>1407</v>
      </c>
      <c r="I186" s="34">
        <v>370</v>
      </c>
      <c r="J186" s="32" t="s">
        <v>22</v>
      </c>
      <c r="K186" s="32" t="s">
        <v>23</v>
      </c>
      <c r="L186" s="34">
        <v>799</v>
      </c>
      <c r="M186" s="32" t="s">
        <v>84</v>
      </c>
      <c r="N186" s="33">
        <v>46296.944918981477</v>
      </c>
      <c r="O186" s="34">
        <v>370</v>
      </c>
      <c r="P186" s="32" t="s">
        <v>26</v>
      </c>
      <c r="Q186" s="34">
        <v>370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MATOL</v>
      </c>
      <c r="AF186" s="2">
        <v>0.625</v>
      </c>
      <c r="AG186" t="s">
        <v>745</v>
      </c>
      <c r="AH186" s="17">
        <v>220</v>
      </c>
      <c r="AI186" s="17" cm="1">
        <f t="array" ref="AI186">SUMPRODUCT(--(IFERROR(HOUR(Flights_2026_09_3033[entry_hour]),-1)=HOUR(AF186)),--(IFERROR(Flights_2026_09_3033[entry_sector],"")=AG186),--(IFERROR(Flights_2026_09_3033[nfl],-1)&gt;=AH186),--(IFERROR(Flights_2026_09_3033[nfl],-1)&lt;=IF(AH186=450,450,AH186+9)))</f>
        <v>0</v>
      </c>
    </row>
    <row r="187" spans="1:35" x14ac:dyDescent="0.2">
      <c r="A187" s="32" t="s">
        <v>353</v>
      </c>
      <c r="B187" s="32" t="s">
        <v>34</v>
      </c>
      <c r="C187" s="32" t="s">
        <v>19</v>
      </c>
      <c r="D187" s="32" t="s">
        <v>211</v>
      </c>
      <c r="E187" s="32" t="s">
        <v>1057</v>
      </c>
      <c r="F187" s="33">
        <v>46296.994999999995</v>
      </c>
      <c r="G187" s="32" t="s">
        <v>21</v>
      </c>
      <c r="H187" s="32" t="s">
        <v>1408</v>
      </c>
      <c r="I187" s="34">
        <v>400</v>
      </c>
      <c r="J187" s="32" t="s">
        <v>22</v>
      </c>
      <c r="K187" s="32" t="s">
        <v>23</v>
      </c>
      <c r="L187" s="34">
        <v>164</v>
      </c>
      <c r="M187" s="32" t="s">
        <v>183</v>
      </c>
      <c r="N187" s="33">
        <v>46296.981342592597</v>
      </c>
      <c r="O187" s="34">
        <v>317</v>
      </c>
      <c r="P187" s="32" t="s">
        <v>38</v>
      </c>
      <c r="Q187" s="34">
        <v>220</v>
      </c>
      <c r="R187" t="str">
        <f>IF(B187="","",_xlfn.XLOOKUP(B187,DB!$A$2:$A$205,DB!$C$2:$C$205,"")&amp;"")</f>
        <v>Sector 3</v>
      </c>
      <c r="S187" t="str">
        <f>IF(B187="","",_xlfn.XLOOKUP(B187,DB!$A$2:$A$205,DB!$E$2:$E$205,""))</f>
        <v>Sector 3</v>
      </c>
      <c r="T187" t="str">
        <f>IF(B187="","",_xlfn.XLOOKUP(B187,DB!$A$2:$A$205,DB!$F$2:$F$205,""))</f>
        <v>NOSAT</v>
      </c>
      <c r="U187" t="str">
        <f>IF(B187="","",_xlfn.XLOOKUP(B187,DB!$A$2:$A$205,DB!$D$2:$D$205,""))</f>
        <v>MUFH</v>
      </c>
      <c r="V187" t="str">
        <f>IF(B187="","",IF(OR(COUNTIF(M187,"????N?????W")&gt;0,COUNTIF(M187,"????N?????E")&gt;0,COUNTIF(M187,"????S?????W")&gt;0,COUNTIF(M187,"????S?????E")&gt;0),_xlfn.XLOOKUP(B187,DB!$A$2:$A$205,DB!$B$2:$B$205,""),M187))</f>
        <v>NOSAT</v>
      </c>
      <c r="AF187" s="2">
        <v>0.625</v>
      </c>
      <c r="AG187" t="s">
        <v>745</v>
      </c>
      <c r="AH187" s="17">
        <v>230</v>
      </c>
      <c r="AI187" s="17" cm="1">
        <f t="array" ref="AI187">SUMPRODUCT(--(IFERROR(HOUR(Flights_2026_09_3033[entry_hour]),-1)=HOUR(AF187)),--(IFERROR(Flights_2026_09_3033[entry_sector],"")=AG187),--(IFERROR(Flights_2026_09_3033[nfl],-1)&gt;=AH187),--(IFERROR(Flights_2026_09_3033[nfl],-1)&lt;=IF(AH187=450,450,AH187+9)))</f>
        <v>0</v>
      </c>
    </row>
    <row r="188" spans="1:35" x14ac:dyDescent="0.2">
      <c r="A188" s="32" t="s">
        <v>357</v>
      </c>
      <c r="B188" s="32" t="s">
        <v>65</v>
      </c>
      <c r="C188" s="32" t="s">
        <v>19</v>
      </c>
      <c r="D188" s="32" t="s">
        <v>20</v>
      </c>
      <c r="E188" s="32" t="s">
        <v>166</v>
      </c>
      <c r="F188" s="33">
        <v>46296.997824074075</v>
      </c>
      <c r="G188" s="32" t="s">
        <v>21</v>
      </c>
      <c r="H188" s="32" t="s">
        <v>1409</v>
      </c>
      <c r="I188" s="34">
        <v>350</v>
      </c>
      <c r="J188" s="32" t="s">
        <v>22</v>
      </c>
      <c r="K188" s="32" t="s">
        <v>23</v>
      </c>
      <c r="L188" s="34">
        <v>930</v>
      </c>
      <c r="M188" s="32" t="s">
        <v>78</v>
      </c>
      <c r="N188" s="33">
        <v>46296.943518518514</v>
      </c>
      <c r="O188" s="34">
        <v>350</v>
      </c>
      <c r="P188" s="32" t="s">
        <v>26</v>
      </c>
      <c r="Q188" s="34">
        <v>350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SUMPRODUCT(--(IFERROR(HOUR(Flights_2026_09_3033[entry_hour]),-1)=HOUR(AF188)),--(IFERROR(Flights_2026_09_3033[entry_sector],"")=AG188),--(IFERROR(Flights_2026_09_3033[nfl],-1)&gt;=AH188),--(IFERROR(Flights_2026_09_3033[nfl],-1)&lt;=IF(AH188=450,450,AH188+9)))</f>
        <v>0</v>
      </c>
    </row>
    <row r="189" spans="1:35" ht="19" x14ac:dyDescent="0.2">
      <c r="A189" s="36" t="s">
        <v>1410</v>
      </c>
      <c r="B189" s="36"/>
      <c r="C189" s="36"/>
      <c r="D189" s="36"/>
      <c r="E189" s="36"/>
      <c r="F189" s="36"/>
      <c r="G189" s="36"/>
      <c r="H189" s="36"/>
      <c r="I189" s="36"/>
      <c r="J189" s="36"/>
      <c r="AF189" s="2">
        <v>0.625</v>
      </c>
      <c r="AG189" t="s">
        <v>745</v>
      </c>
      <c r="AH189" s="17">
        <v>250</v>
      </c>
      <c r="AI189" s="17" cm="1">
        <f t="array" ref="AI189">SUMPRODUCT(--(IFERROR(HOUR(Flights_2026_09_3033[entry_hour]),-1)=HOUR(AF189)),--(IFERROR(Flights_2026_09_3033[entry_sector],"")=AG189),--(IFERROR(Flights_2026_09_3033[nfl],-1)&gt;=AH189),--(IFERROR(Flights_2026_09_3033[nfl],-1)&lt;=IF(AH189=450,450,AH189+9)))</f>
        <v>0</v>
      </c>
    </row>
    <row r="190" spans="1:35" x14ac:dyDescent="0.2">
      <c r="AF190" s="2">
        <v>0.625</v>
      </c>
      <c r="AG190" t="s">
        <v>745</v>
      </c>
      <c r="AH190" s="17">
        <v>260</v>
      </c>
      <c r="AI190" s="17" cm="1">
        <f t="array" ref="AI190">SUMPRODUCT(--(IFERROR(HOUR(Flights_2026_09_3033[entry_hour]),-1)=HOUR(AF190)),--(IFERROR(Flights_2026_09_3033[entry_sector],"")=AG190),--(IFERROR(Flights_2026_09_3033[nfl],-1)&gt;=AH190),--(IFERROR(Flights_2026_09_3033[nfl],-1)&lt;=IF(AH190=450,450,AH190+9)))</f>
        <v>0</v>
      </c>
    </row>
    <row r="191" spans="1:35" x14ac:dyDescent="0.2">
      <c r="AF191" s="2">
        <v>0.625</v>
      </c>
      <c r="AG191" t="s">
        <v>745</v>
      </c>
      <c r="AH191" s="17">
        <v>270</v>
      </c>
      <c r="AI191" s="17" cm="1">
        <f t="array" ref="AI191">SUMPRODUCT(--(IFERROR(HOUR(Flights_2026_09_3033[entry_hour]),-1)=HOUR(AF191)),--(IFERROR(Flights_2026_09_3033[entry_sector],"")=AG191),--(IFERROR(Flights_2026_09_3033[nfl],-1)&gt;=AH191),--(IFERROR(Flights_2026_09_3033[nfl],-1)&lt;=IF(AH191=450,450,AH191+9)))</f>
        <v>0</v>
      </c>
    </row>
    <row r="192" spans="1:35" x14ac:dyDescent="0.2">
      <c r="AF192" s="2">
        <v>0.625</v>
      </c>
      <c r="AG192" t="s">
        <v>745</v>
      </c>
      <c r="AH192" s="17">
        <v>280</v>
      </c>
      <c r="AI192" s="17" cm="1">
        <f t="array" ref="AI192">SUMPRODUCT(--(IFERROR(HOUR(Flights_2026_09_3033[entry_hour]),-1)=HOUR(AF192)),--(IFERROR(Flights_2026_09_3033[entry_sector],"")=AG192),--(IFERROR(Flights_2026_09_3033[nfl],-1)&gt;=AH192),--(IFERROR(Flights_2026_09_3033[nfl],-1)&lt;=IF(AH192=450,450,AH192+9)))</f>
        <v>0</v>
      </c>
    </row>
    <row r="193" spans="32:35" x14ac:dyDescent="0.2">
      <c r="AF193" s="2">
        <v>0.625</v>
      </c>
      <c r="AG193" t="s">
        <v>745</v>
      </c>
      <c r="AH193" s="17">
        <v>290</v>
      </c>
      <c r="AI193" s="17" cm="1">
        <f t="array" ref="AI193">SUMPRODUCT(--(IFERROR(HOUR(Flights_2026_09_3033[entry_hour]),-1)=HOUR(AF193)),--(IFERROR(Flights_2026_09_3033[entry_sector],"")=AG193),--(IFERROR(Flights_2026_09_3033[nfl],-1)&gt;=AH193),--(IFERROR(Flights_2026_09_3033[nfl],-1)&lt;=IF(AH193=450,450,AH193+9)))</f>
        <v>0</v>
      </c>
    </row>
    <row r="194" spans="32:35" x14ac:dyDescent="0.2">
      <c r="AF194" s="2">
        <v>0.625</v>
      </c>
      <c r="AG194" t="s">
        <v>745</v>
      </c>
      <c r="AH194" s="17">
        <v>300</v>
      </c>
      <c r="AI194" s="17" cm="1">
        <f t="array" ref="AI194">SUMPRODUCT(--(IFERROR(HOUR(Flights_2026_09_3033[entry_hour]),-1)=HOUR(AF194)),--(IFERROR(Flights_2026_09_3033[entry_sector],"")=AG194),--(IFERROR(Flights_2026_09_3033[nfl],-1)&gt;=AH194),--(IFERROR(Flights_2026_09_3033[nfl],-1)&lt;=IF(AH194=450,450,AH194+9)))</f>
        <v>0</v>
      </c>
    </row>
    <row r="195" spans="32:35" x14ac:dyDescent="0.2">
      <c r="AF195" s="2">
        <v>0.625</v>
      </c>
      <c r="AG195" t="s">
        <v>745</v>
      </c>
      <c r="AH195" s="17">
        <v>310</v>
      </c>
      <c r="AI195" s="17" cm="1">
        <f t="array" ref="AI195">SUMPRODUCT(--(IFERROR(HOUR(Flights_2026_09_3033[entry_hour]),-1)=HOUR(AF195)),--(IFERROR(Flights_2026_09_3033[entry_sector],"")=AG195),--(IFERROR(Flights_2026_09_3033[nfl],-1)&gt;=AH195),--(IFERROR(Flights_2026_09_3033[nfl],-1)&lt;=IF(AH195=450,450,AH195+9)))</f>
        <v>1</v>
      </c>
    </row>
    <row r="196" spans="32:35" x14ac:dyDescent="0.2">
      <c r="AF196" s="2">
        <v>0.625</v>
      </c>
      <c r="AG196" t="s">
        <v>745</v>
      </c>
      <c r="AH196" s="17">
        <v>320</v>
      </c>
      <c r="AI196" s="17" cm="1">
        <f t="array" ref="AI196">SUMPRODUCT(--(IFERROR(HOUR(Flights_2026_09_3033[entry_hour]),-1)=HOUR(AF196)),--(IFERROR(Flights_2026_09_3033[entry_sector],"")=AG196),--(IFERROR(Flights_2026_09_3033[nfl],-1)&gt;=AH196),--(IFERROR(Flights_2026_09_3033[nfl],-1)&lt;=IF(AH196=450,450,AH196+9)))</f>
        <v>0</v>
      </c>
    </row>
    <row r="197" spans="32:35" x14ac:dyDescent="0.2">
      <c r="AF197" s="2">
        <v>0.625</v>
      </c>
      <c r="AG197" t="s">
        <v>745</v>
      </c>
      <c r="AH197" s="17">
        <v>330</v>
      </c>
      <c r="AI197" s="17" cm="1">
        <f t="array" ref="AI197">SUMPRODUCT(--(IFERROR(HOUR(Flights_2026_09_3033[entry_hour]),-1)=HOUR(AF197)),--(IFERROR(Flights_2026_09_3033[entry_sector],"")=AG197),--(IFERROR(Flights_2026_09_3033[nfl],-1)&gt;=AH197),--(IFERROR(Flights_2026_09_3033[nfl],-1)&lt;=IF(AH197=450,450,AH197+9)))</f>
        <v>1</v>
      </c>
    </row>
    <row r="198" spans="32:35" x14ac:dyDescent="0.2">
      <c r="AF198" s="2">
        <v>0.625</v>
      </c>
      <c r="AG198" t="s">
        <v>745</v>
      </c>
      <c r="AH198" s="17">
        <v>340</v>
      </c>
      <c r="AI198" s="17" cm="1">
        <f t="array" ref="AI198">SUMPRODUCT(--(IFERROR(HOUR(Flights_2026_09_3033[entry_hour]),-1)=HOUR(AF198)),--(IFERROR(Flights_2026_09_3033[entry_sector],"")=AG198),--(IFERROR(Flights_2026_09_3033[nfl],-1)&gt;=AH198),--(IFERROR(Flights_2026_09_3033[nfl],-1)&lt;=IF(AH198=450,450,AH198+9)))</f>
        <v>0</v>
      </c>
    </row>
    <row r="199" spans="32:35" x14ac:dyDescent="0.2">
      <c r="AF199" s="2">
        <v>0.625</v>
      </c>
      <c r="AG199" t="s">
        <v>745</v>
      </c>
      <c r="AH199" s="17">
        <v>350</v>
      </c>
      <c r="AI199" s="17" cm="1">
        <f t="array" ref="AI199">SUMPRODUCT(--(IFERROR(HOUR(Flights_2026_09_3033[entry_hour]),-1)=HOUR(AF199)),--(IFERROR(Flights_2026_09_3033[entry_sector],"")=AG199),--(IFERROR(Flights_2026_09_3033[nfl],-1)&gt;=AH199),--(IFERROR(Flights_2026_09_3033[nfl],-1)&lt;=IF(AH199=450,450,AH199+9)))</f>
        <v>1</v>
      </c>
    </row>
    <row r="200" spans="32:35" x14ac:dyDescent="0.2">
      <c r="AF200" s="2">
        <v>0.625</v>
      </c>
      <c r="AG200" t="s">
        <v>745</v>
      </c>
      <c r="AH200" s="17">
        <v>360</v>
      </c>
      <c r="AI200" s="17" cm="1">
        <f t="array" ref="AI200">SUMPRODUCT(--(IFERROR(HOUR(Flights_2026_09_3033[entry_hour]),-1)=HOUR(AF200)),--(IFERROR(Flights_2026_09_3033[entry_sector],"")=AG200),--(IFERROR(Flights_2026_09_3033[nfl],-1)&gt;=AH200),--(IFERROR(Flights_2026_09_3033[nfl],-1)&lt;=IF(AH200=450,450,AH200+9)))</f>
        <v>0</v>
      </c>
    </row>
    <row r="201" spans="32:35" x14ac:dyDescent="0.2">
      <c r="AF201" s="2">
        <v>0.625</v>
      </c>
      <c r="AG201" t="s">
        <v>745</v>
      </c>
      <c r="AH201" s="17">
        <v>370</v>
      </c>
      <c r="AI201" s="17" cm="1">
        <f t="array" ref="AI201">SUMPRODUCT(--(IFERROR(HOUR(Flights_2026_09_3033[entry_hour]),-1)=HOUR(AF201)),--(IFERROR(Flights_2026_09_3033[entry_sector],"")=AG201),--(IFERROR(Flights_2026_09_3033[nfl],-1)&gt;=AH201),--(IFERROR(Flights_2026_09_3033[nfl],-1)&lt;=IF(AH201=450,450,AH201+9)))</f>
        <v>1</v>
      </c>
    </row>
    <row r="202" spans="32:35" x14ac:dyDescent="0.2">
      <c r="AF202" s="2">
        <v>0.625</v>
      </c>
      <c r="AG202" t="s">
        <v>745</v>
      </c>
      <c r="AH202" s="17">
        <v>380</v>
      </c>
      <c r="AI202" s="17" cm="1">
        <f t="array" ref="AI202">SUMPRODUCT(--(IFERROR(HOUR(Flights_2026_09_3033[entry_hour]),-1)=HOUR(AF202)),--(IFERROR(Flights_2026_09_3033[entry_sector],"")=AG202),--(IFERROR(Flights_2026_09_3033[nfl],-1)&gt;=AH202),--(IFERROR(Flights_2026_09_3033[nfl],-1)&lt;=IF(AH202=450,450,AH202+9)))</f>
        <v>0</v>
      </c>
    </row>
    <row r="203" spans="32:35" x14ac:dyDescent="0.2">
      <c r="AF203" s="2">
        <v>0.625</v>
      </c>
      <c r="AG203" t="s">
        <v>745</v>
      </c>
      <c r="AH203" s="17">
        <v>390</v>
      </c>
      <c r="AI203" s="17" cm="1">
        <f t="array" ref="AI203">SUMPRODUCT(--(IFERROR(HOUR(Flights_2026_09_3033[entry_hour]),-1)=HOUR(AF203)),--(IFERROR(Flights_2026_09_3033[entry_sector],"")=AG203),--(IFERROR(Flights_2026_09_3033[nfl],-1)&gt;=AH203),--(IFERROR(Flights_2026_09_3033[nfl],-1)&lt;=IF(AH203=450,450,AH203+9)))</f>
        <v>2</v>
      </c>
    </row>
    <row r="204" spans="32:35" x14ac:dyDescent="0.2">
      <c r="AF204" s="2">
        <v>0.625</v>
      </c>
      <c r="AG204" t="s">
        <v>745</v>
      </c>
      <c r="AH204" s="17">
        <v>400</v>
      </c>
      <c r="AI204" s="17" cm="1">
        <f t="array" ref="AI204">SUMPRODUCT(--(IFERROR(HOUR(Flights_2026_09_3033[entry_hour]),-1)=HOUR(AF204)),--(IFERROR(Flights_2026_09_3033[entry_sector],"")=AG204),--(IFERROR(Flights_2026_09_3033[nfl],-1)&gt;=AH204),--(IFERROR(Flights_2026_09_3033[nfl],-1)&lt;=IF(AH204=450,450,AH204+9)))</f>
        <v>0</v>
      </c>
    </row>
    <row r="205" spans="32:35" x14ac:dyDescent="0.2">
      <c r="AF205" s="2">
        <v>0.625</v>
      </c>
      <c r="AG205" t="s">
        <v>745</v>
      </c>
      <c r="AH205" s="17">
        <v>410</v>
      </c>
      <c r="AI205" s="17" cm="1">
        <f t="array" ref="AI205">SUMPRODUCT(--(IFERROR(HOUR(Flights_2026_09_3033[entry_hour]),-1)=HOUR(AF205)),--(IFERROR(Flights_2026_09_3033[entry_sector],"")=AG205),--(IFERROR(Flights_2026_09_3033[nfl],-1)&gt;=AH205),--(IFERROR(Flights_2026_09_3033[nfl],-1)&lt;=IF(AH205=450,450,AH205+9)))</f>
        <v>1</v>
      </c>
    </row>
    <row r="206" spans="32:35" x14ac:dyDescent="0.2">
      <c r="AF206" s="2">
        <v>0.625</v>
      </c>
      <c r="AG206" t="s">
        <v>745</v>
      </c>
      <c r="AH206" s="17">
        <v>420</v>
      </c>
      <c r="AI206" s="17" cm="1">
        <f t="array" ref="AI206">SUMPRODUCT(--(IFERROR(HOUR(Flights_2026_09_3033[entry_hour]),-1)=HOUR(AF206)),--(IFERROR(Flights_2026_09_3033[entry_sector],"")=AG206),--(IFERROR(Flights_2026_09_3033[nfl],-1)&gt;=AH206),--(IFERROR(Flights_2026_09_3033[nfl],-1)&lt;=IF(AH206=450,450,AH206+9)))</f>
        <v>0</v>
      </c>
    </row>
    <row r="207" spans="32:35" x14ac:dyDescent="0.2">
      <c r="AF207" s="2">
        <v>0.625</v>
      </c>
      <c r="AG207" t="s">
        <v>745</v>
      </c>
      <c r="AH207" s="17">
        <v>430</v>
      </c>
      <c r="AI207" s="17" cm="1">
        <f t="array" ref="AI207">SUMPRODUCT(--(IFERROR(HOUR(Flights_2026_09_3033[entry_hour]),-1)=HOUR(AF207)),--(IFERROR(Flights_2026_09_3033[entry_sector],"")=AG207),--(IFERROR(Flights_2026_09_3033[nfl],-1)&gt;=AH207),--(IFERROR(Flights_2026_09_3033[nfl],-1)&lt;=IF(AH207=450,450,AH207+9)))</f>
        <v>0</v>
      </c>
    </row>
    <row r="208" spans="32:35" x14ac:dyDescent="0.2">
      <c r="AF208" s="2">
        <v>0.625</v>
      </c>
      <c r="AG208" t="s">
        <v>745</v>
      </c>
      <c r="AH208" s="17">
        <v>440</v>
      </c>
      <c r="AI208" s="17" cm="1">
        <f t="array" ref="AI208">SUMPRODUCT(--(IFERROR(HOUR(Flights_2026_09_3033[entry_hour]),-1)=HOUR(AF208)),--(IFERROR(Flights_2026_09_3033[entry_sector],"")=AG208),--(IFERROR(Flights_2026_09_3033[nfl],-1)&gt;=AH208),--(IFERROR(Flights_2026_09_3033[nfl],-1)&lt;=IF(AH208=450,450,AH208+9)))</f>
        <v>0</v>
      </c>
    </row>
    <row r="209" spans="1:35" ht="28" customHeight="1" x14ac:dyDescent="0.2">
      <c r="AF209" s="2">
        <v>0.625</v>
      </c>
      <c r="AG209" t="s">
        <v>745</v>
      </c>
      <c r="AH209" s="17">
        <v>450</v>
      </c>
      <c r="AI209" s="17" cm="1">
        <f t="array" ref="AI209">SUMPRODUCT(--(IFERROR(HOUR(Flights_2026_09_3033[entry_hour]),-1)=HOUR(AF209)),--(IFERROR(Flights_2026_09_3033[entry_sector],"")=AG209),--(IFERROR(Flights_2026_09_3033[nfl],-1)&gt;=AH209),--(IFERROR(Flights_2026_09_3033[nfl],-1)&lt;=IF(AH209=450,450,AH209+9)))</f>
        <v>0</v>
      </c>
    </row>
    <row r="210" spans="1:35" ht="25" customHeight="1" x14ac:dyDescent="0.2">
      <c r="AF210" s="2">
        <v>0.625</v>
      </c>
      <c r="AG210" t="s">
        <v>840</v>
      </c>
      <c r="AH210" s="17">
        <v>200</v>
      </c>
      <c r="AI210" s="17" cm="1">
        <f t="array" ref="AI210">SUMPRODUCT(--(IFERROR(HOUR(Flights_2026_09_3033[entry_hour]),-1)=HOUR(AF210)),--(IFERROR(Flights_2026_09_3033[entry_sector],"")=AG210),--(IFERROR(Flights_2026_09_3033[nfl],-1)&gt;=AH210),--(IFERROR(Flights_2026_09_3033[nfl],-1)&lt;=IF(AH210=450,450,AH210+9)))</f>
        <v>0</v>
      </c>
    </row>
    <row r="211" spans="1:35" x14ac:dyDescent="0.2">
      <c r="A211" s="3" t="s">
        <v>989</v>
      </c>
      <c r="B211" s="3" t="s">
        <v>743</v>
      </c>
      <c r="C211" s="3" t="s">
        <v>987</v>
      </c>
      <c r="D211" s="3" t="s">
        <v>744</v>
      </c>
      <c r="E211" s="3" t="s">
        <v>933</v>
      </c>
      <c r="F211" s="3" t="s">
        <v>745</v>
      </c>
      <c r="G211" s="3" t="s">
        <v>840</v>
      </c>
      <c r="H211" s="3" t="s">
        <v>747</v>
      </c>
      <c r="I211" s="3" t="s">
        <v>988</v>
      </c>
      <c r="AF211" s="2">
        <v>0.625</v>
      </c>
      <c r="AG211" t="s">
        <v>840</v>
      </c>
      <c r="AH211" s="17">
        <v>210</v>
      </c>
      <c r="AI211" s="17" cm="1">
        <f t="array" ref="AI211">SUMPRODUCT(--(IFERROR(HOUR(Flights_2026_09_3033[entry_hour]),-1)=HOUR(AF211)),--(IFERROR(Flights_2026_09_3033[entry_sector],"")=AG211),--(IFERROR(Flights_2026_09_3033[nfl],-1)&gt;=AH211),--(IFERROR(Flights_2026_09_3033[nfl],-1)&lt;=IF(AH211=450,450,AH211+9)))</f>
        <v>0</v>
      </c>
    </row>
    <row r="212" spans="1:35" x14ac:dyDescent="0.2">
      <c r="A212" s="4">
        <v>0.58333333333333337</v>
      </c>
      <c r="B212" s="28" cm="1">
        <f t="array" ref="B212">_xlfn.LET(_xlpm.h,HOUR($A212),_xlpm.s,B$211,_xlpm.hrs,IFERROR(HOUR(Flights_2026_09_3033[entry_hour]),-1),_xlpm.sectors,IF(_xlpm.s="Sector 4",_xlfn.XLOOKUP(Flights_2026_09_3033[adep],Tabla42[ADEP],Tabla42[Sector_4],""),Flights_2026_09_3033[entry_sector]),SUMPRODUCT(--(_xlpm.hrs=_xlpm.h),--(_xlpm.sectors=_xlpm.s)))</f>
        <v>0</v>
      </c>
      <c r="C212" s="28" cm="1">
        <f t="array" ref="C212">_xlfn.LET(_xlpm.h,HOUR($A212),_xlpm.s,C$211,_xlpm.hrs,IFERROR(HOUR(Flights_2026_09_3033[entry_hour]),-1),_xlpm.sectors,IF(_xlpm.s="Sector 4",_xlfn.XLOOKUP(Flights_2026_09_3033[adep],Tabla42[ADEP],Tabla42[Sector_4],""),Flights_2026_09_3033[entry_sector]),SUMPRODUCT(--(_xlpm.hrs=_xlpm.h),--(_xlpm.sectors=_xlpm.s)))</f>
        <v>0</v>
      </c>
      <c r="D212" s="28" cm="1">
        <f t="array" ref="D212">_xlfn.LET(_xlpm.h,HOUR($A212),_xlpm.s,D$211,_xlpm.hrs,IFERROR(HOUR(Flights_2026_09_3033[entry_hour]),-1),_xlpm.sectors,IF(_xlpm.s="Sector 4",_xlfn.XLOOKUP(Flights_2026_09_3033[adep],Tabla42[ADEP],Tabla42[Sector_4],""),Flights_2026_09_3033[entry_sector]),SUMPRODUCT(--(_xlpm.hrs=_xlpm.h),--(_xlpm.sectors=_xlpm.s)))</f>
        <v>3</v>
      </c>
      <c r="E212" s="28" cm="1">
        <f t="array" ref="E212">_xlfn.LET(_xlpm.h,HOUR($A212),_xlpm.s,E$211,_xlpm.hrs,IFERROR(HOUR(Flights_2026_09_3033[entry_hour]),-1),_xlpm.sectors,IF(_xlpm.s="Sector 4",_xlfn.XLOOKUP(Flights_2026_09_3033[adep],Tabla42[ADEP],Tabla42[Sector_4],""),Flights_2026_09_3033[entry_sector]),SUMPRODUCT(--(_xlpm.hrs=_xlpm.h),--(_xlpm.sectors=_xlpm.s)))</f>
        <v>6</v>
      </c>
      <c r="F212" s="28" cm="1">
        <f t="array" ref="F212">_xlfn.LET(_xlpm.h,HOUR($A212),_xlpm.s,F$211,_xlpm.hrs,IFERROR(HOUR(Flights_2026_09_3033[entry_hour]),-1),_xlpm.sectors,IF(_xlpm.s="Sector 4",_xlfn.XLOOKUP(Flights_2026_09_3033[adep],Tabla42[ADEP],Tabla42[Sector_4],""),Flights_2026_09_3033[entry_sector]),SUMPRODUCT(--(_xlpm.hrs=_xlpm.h),--(_xlpm.sectors=_xlpm.s)))</f>
        <v>3</v>
      </c>
      <c r="G212" s="28" cm="1">
        <f t="array" ref="G212">_xlfn.LET(_xlpm.h,HOUR($A212),_xlpm.s,G$211,_xlpm.hrs,IFERROR(HOUR(Flights_2026_09_3033[entry_hour]),-1),_xlpm.sectors,IF(_xlpm.s="Sector 4",_xlfn.XLOOKUP(Flights_2026_09_3033[adep],Tabla42[ADEP],Tabla42[Sector_4],""),Flights_2026_09_3033[entry_sector]),SUMPRODUCT(--(_xlpm.hrs=_xlpm.h),--(_xlpm.sectors=_xlpm.s)))</f>
        <v>2</v>
      </c>
      <c r="H212" s="17" cm="1">
        <f t="array" ref="H212">_xlfn.LET(_xlpm.h,HOUR($A212),_xlpm.s,H$211,_xlpm.hrs,IFERROR(HOUR(Flights_2026_09_3033[entry_hour]),-1),_xlpm.sectors,IF(_xlpm.s="Sector 4",_xlfn.XLOOKUP(Flights_2026_09_3033[adep],Tabla42[ADEP],Tabla42[Sector_4],""),Flights_2026_09_3033[entry_sector]),SUMPRODUCT(--(_xlpm.hrs=_xlpm.h),--(_xlpm.sectors=_xlpm.s)))</f>
        <v>2</v>
      </c>
      <c r="I212" s="17">
        <f t="shared" ref="I212:I220" si="1">SUM(B212:H212)</f>
        <v>16</v>
      </c>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SUMPRODUCT(--(IFERROR(HOUR(Flights_2026_09_3033[entry_hour]),-1)=HOUR(AF212)),--(IFERROR(Flights_2026_09_3033[entry_sector],"")=AG212),--(IFERROR(Flights_2026_09_3033[nfl],-1)&gt;=AH212),--(IFERROR(Flights_2026_09_3033[nfl],-1)&lt;=IF(AH212=450,450,AH212+9)))</f>
        <v>0</v>
      </c>
    </row>
    <row r="213" spans="1:35" x14ac:dyDescent="0.2">
      <c r="A213" s="4">
        <v>0.625</v>
      </c>
      <c r="B213" s="28" cm="1">
        <f t="array" ref="B213">_xlfn.LET(_xlpm.h,HOUR($A213),_xlpm.s,B$211,_xlpm.hrs,IFERROR(HOUR(Flights_2026_09_3033[entry_hour]),-1),_xlpm.sectors,IF(_xlpm.s="Sector 4",_xlfn.XLOOKUP(Flights_2026_09_3033[adep],Tabla42[ADEP],Tabla42[Sector_4],""),Flights_2026_09_3033[entry_sector]),SUMPRODUCT(--(_xlpm.hrs=_xlpm.h),--(_xlpm.sectors=_xlpm.s)))</f>
        <v>1</v>
      </c>
      <c r="C213" s="28" cm="1">
        <f t="array" ref="C213">_xlfn.LET(_xlpm.h,HOUR($A213),_xlpm.s,C$211,_xlpm.hrs,IFERROR(HOUR(Flights_2026_09_3033[entry_hour]),-1),_xlpm.sectors,IF(_xlpm.s="Sector 4",_xlfn.XLOOKUP(Flights_2026_09_3033[adep],Tabla42[ADEP],Tabla42[Sector_4],""),Flights_2026_09_3033[entry_sector]),SUMPRODUCT(--(_xlpm.hrs=_xlpm.h),--(_xlpm.sectors=_xlpm.s)))</f>
        <v>0</v>
      </c>
      <c r="D213" s="28" cm="1">
        <f t="array" ref="D213">_xlfn.LET(_xlpm.h,HOUR($A213),_xlpm.s,D$211,_xlpm.hrs,IFERROR(HOUR(Flights_2026_09_3033[entry_hour]),-1),_xlpm.sectors,IF(_xlpm.s="Sector 4",_xlfn.XLOOKUP(Flights_2026_09_3033[adep],Tabla42[ADEP],Tabla42[Sector_4],""),Flights_2026_09_3033[entry_sector]),SUMPRODUCT(--(_xlpm.hrs=_xlpm.h),--(_xlpm.sectors=_xlpm.s)))</f>
        <v>7</v>
      </c>
      <c r="E213" s="28" cm="1">
        <f t="array" ref="E213">_xlfn.LET(_xlpm.h,HOUR($A213),_xlpm.s,E$211,_xlpm.hrs,IFERROR(HOUR(Flights_2026_09_3033[entry_hour]),-1),_xlpm.sectors,IF(_xlpm.s="Sector 4",_xlfn.XLOOKUP(Flights_2026_09_3033[adep],Tabla42[ADEP],Tabla42[Sector_4],""),Flights_2026_09_3033[entry_sector]),SUMPRODUCT(--(_xlpm.hrs=_xlpm.h),--(_xlpm.sectors=_xlpm.s)))</f>
        <v>13</v>
      </c>
      <c r="F213" s="28" cm="1">
        <f t="array" ref="F213">_xlfn.LET(_xlpm.h,HOUR($A213),_xlpm.s,F$211,_xlpm.hrs,IFERROR(HOUR(Flights_2026_09_3033[entry_hour]),-1),_xlpm.sectors,IF(_xlpm.s="Sector 4",_xlfn.XLOOKUP(Flights_2026_09_3033[adep],Tabla42[ADEP],Tabla42[Sector_4],""),Flights_2026_09_3033[entry_sector]),SUMPRODUCT(--(_xlpm.hrs=_xlpm.h),--(_xlpm.sectors=_xlpm.s)))</f>
        <v>7</v>
      </c>
      <c r="G213" s="28" cm="1">
        <f t="array" ref="G213">_xlfn.LET(_xlpm.h,HOUR($A213),_xlpm.s,G$211,_xlpm.hrs,IFERROR(HOUR(Flights_2026_09_3033[entry_hour]),-1),_xlpm.sectors,IF(_xlpm.s="Sector 4",_xlfn.XLOOKUP(Flights_2026_09_3033[adep],Tabla42[ADEP],Tabla42[Sector_4],""),Flights_2026_09_3033[entry_sector]),SUMPRODUCT(--(_xlpm.hrs=_xlpm.h),--(_xlpm.sectors=_xlpm.s)))</f>
        <v>5</v>
      </c>
      <c r="H213" s="17" cm="1">
        <f t="array" ref="H213">_xlfn.LET(_xlpm.h,HOUR($A213),_xlpm.s,H$211,_xlpm.hrs,IFERROR(HOUR(Flights_2026_09_3033[entry_hour]),-1),_xlpm.sectors,IF(_xlpm.s="Sector 4",_xlfn.XLOOKUP(Flights_2026_09_3033[adep],Tabla42[ADEP],Tabla42[Sector_4],""),Flights_2026_09_3033[entry_sector]),SUMPRODUCT(--(_xlpm.hrs=_xlpm.h),--(_xlpm.sectors=_xlpm.s)))</f>
        <v>3</v>
      </c>
      <c r="I213" s="17">
        <f t="shared" si="1"/>
        <v>36</v>
      </c>
      <c r="W213" s="17" cm="1">
        <f t="array" ref="W213">SUMPRODUCT(--(IFERROR(HOUR(Flights_2026_09_3033[entry_hour]),-1)=HOUR(W$212)),--(IFERROR(Flights_2026_09_3033[nfl],-1)&gt;=IF($V227=450,450,$V227)),--(IFERROR(Flights_2026_09_3033[nfl],-1)&lt;=IF($V227=450,450,$V227+9)))</f>
        <v>0</v>
      </c>
      <c r="X213" s="17" cm="1">
        <f t="array" ref="X213">SUMPRODUCT(--(IFERROR(HOUR(Flights_2026_09_3033[entry_hour]),-1)=HOUR(X$212)),--(IFERROR(Flights_2026_09_3033[nfl],-1)&gt;=IF($V227=450,450,$V227)),--(IFERROR(Flights_2026_09_3033[nfl],-1)&lt;=IF($V227=450,450,$V227+9)))</f>
        <v>0</v>
      </c>
      <c r="Y213" s="17" cm="1">
        <f t="array" ref="Y213">SUMPRODUCT(--(IFERROR(HOUR(Flights_2026_09_3033[entry_hour]),-1)=HOUR(Y$212)),--(IFERROR(Flights_2026_09_3033[nfl],-1)&gt;=IF($V227=450,450,$V227)),--(IFERROR(Flights_2026_09_3033[nfl],-1)&lt;=IF($V227=450,450,$V227+9)))</f>
        <v>0</v>
      </c>
      <c r="Z213" s="17" cm="1">
        <f t="array" ref="Z213">SUMPRODUCT(--(IFERROR(HOUR(Flights_2026_09_3033[entry_hour]),-1)=HOUR(Z$212)),--(IFERROR(Flights_2026_09_3033[nfl],-1)&gt;=IF($V227=450,450,$V227)),--(IFERROR(Flights_2026_09_3033[nfl],-1)&lt;=IF($V227=450,450,$V227+9)))</f>
        <v>0</v>
      </c>
      <c r="AA213" s="17" cm="1">
        <f t="array" ref="AA213">SUMPRODUCT(--(IFERROR(HOUR(Flights_2026_09_3033[entry_hour]),-1)=HOUR(AA$212)),--(IFERROR(Flights_2026_09_3033[nfl],-1)&gt;=IF($V227=450,450,$V227)),--(IFERROR(Flights_2026_09_3033[nfl],-1)&lt;=IF($V227=450,450,$V227+9)))</f>
        <v>0</v>
      </c>
      <c r="AB213" s="17" cm="1">
        <f t="array" ref="AB213">SUMPRODUCT(--(IFERROR(HOUR(Flights_2026_09_3033[entry_hour]),-1)=HOUR(AB$212)),--(IFERROR(Flights_2026_09_3033[nfl],-1)&gt;=IF($V227=450,450,$V227)),--(IFERROR(Flights_2026_09_3033[nfl],-1)&lt;=IF($V227=450,450,$V227+9)))</f>
        <v>0</v>
      </c>
      <c r="AC213" s="17" cm="1">
        <f t="array" ref="AC213">SUMPRODUCT(--(IFERROR(HOUR(Flights_2026_09_3033[entry_hour]),-1)=HOUR(AC$212)),--(IFERROR(Flights_2026_09_3033[nfl],-1)&gt;=IF($V227=450,450,$V227)),--(IFERROR(Flights_2026_09_3033[nfl],-1)&lt;=IF($V227=450,450,$V227+9)))</f>
        <v>0</v>
      </c>
      <c r="AD213" s="17" cm="1">
        <f t="array" ref="AD213">SUMPRODUCT(--(IFERROR(HOUR(Flights_2026_09_3033[entry_hour]),-1)=HOUR(AD$212)),--(IFERROR(Flights_2026_09_3033[nfl],-1)&gt;=IF($V227=450,450,$V227)),--(IFERROR(Flights_2026_09_3033[nfl],-1)&lt;=IF($V227=450,450,$V227+9)))</f>
        <v>0</v>
      </c>
      <c r="AE213" s="17" cm="1">
        <f t="array" ref="AE213">SUMPRODUCT(--(IFERROR(HOUR(Flights_2026_09_3033[entry_hour]),-1)=HOUR(AE$212)),--(IFERROR(Flights_2026_09_3033[nfl],-1)&gt;=IF($V227=450,450,$V227)),--(IFERROR(Flights_2026_09_3033[nfl],-1)&lt;=IF($V227=450,450,$V227+9)))</f>
        <v>0</v>
      </c>
      <c r="AF213" s="2">
        <v>0.625</v>
      </c>
      <c r="AG213" t="s">
        <v>840</v>
      </c>
      <c r="AH213" s="17">
        <v>230</v>
      </c>
      <c r="AI213" s="17" cm="1">
        <f t="array" ref="AI213">SUMPRODUCT(--(IFERROR(HOUR(Flights_2026_09_3033[entry_hour]),-1)=HOUR(AF213)),--(IFERROR(Flights_2026_09_3033[entry_sector],"")=AG213),--(IFERROR(Flights_2026_09_3033[nfl],-1)&gt;=AH213),--(IFERROR(Flights_2026_09_3033[nfl],-1)&lt;=IF(AH213=450,450,AH213+9)))</f>
        <v>0</v>
      </c>
    </row>
    <row r="214" spans="1:35" x14ac:dyDescent="0.2">
      <c r="A214" s="4">
        <v>0.66666666666666674</v>
      </c>
      <c r="B214" s="28" cm="1">
        <f t="array" ref="B214">_xlfn.LET(_xlpm.h,HOUR($A214),_xlpm.s,B$211,_xlpm.hrs,IFERROR(HOUR(Flights_2026_09_3033[entry_hour]),-1),_xlpm.sectors,IF(_xlpm.s="Sector 4",_xlfn.XLOOKUP(Flights_2026_09_3033[adep],Tabla42[ADEP],Tabla42[Sector_4],""),Flights_2026_09_3033[entry_sector]),SUMPRODUCT(--(_xlpm.hrs=_xlpm.h),--(_xlpm.sectors=_xlpm.s)))</f>
        <v>0</v>
      </c>
      <c r="C214" s="28" cm="1">
        <f t="array" ref="C214">_xlfn.LET(_xlpm.h,HOUR($A214),_xlpm.s,C$211,_xlpm.hrs,IFERROR(HOUR(Flights_2026_09_3033[entry_hour]),-1),_xlpm.sectors,IF(_xlpm.s="Sector 4",_xlfn.XLOOKUP(Flights_2026_09_3033[adep],Tabla42[ADEP],Tabla42[Sector_4],""),Flights_2026_09_3033[entry_sector]),SUMPRODUCT(--(_xlpm.hrs=_xlpm.h),--(_xlpm.sectors=_xlpm.s)))</f>
        <v>0</v>
      </c>
      <c r="D214" s="28" cm="1">
        <f t="array" ref="D214">_xlfn.LET(_xlpm.h,HOUR($A214),_xlpm.s,D$211,_xlpm.hrs,IFERROR(HOUR(Flights_2026_09_3033[entry_hour]),-1),_xlpm.sectors,IF(_xlpm.s="Sector 4",_xlfn.XLOOKUP(Flights_2026_09_3033[adep],Tabla42[ADEP],Tabla42[Sector_4],""),Flights_2026_09_3033[entry_sector]),SUMPRODUCT(--(_xlpm.hrs=_xlpm.h),--(_xlpm.sectors=_xlpm.s)))</f>
        <v>10</v>
      </c>
      <c r="E214" s="28" cm="1">
        <f t="array" ref="E214">_xlfn.LET(_xlpm.h,HOUR($A214),_xlpm.s,E$211,_xlpm.hrs,IFERROR(HOUR(Flights_2026_09_3033[entry_hour]),-1),_xlpm.sectors,IF(_xlpm.s="Sector 4",_xlfn.XLOOKUP(Flights_2026_09_3033[adep],Tabla42[ADEP],Tabla42[Sector_4],""),Flights_2026_09_3033[entry_sector]),SUMPRODUCT(--(_xlpm.hrs=_xlpm.h),--(_xlpm.sectors=_xlpm.s)))</f>
        <v>6</v>
      </c>
      <c r="F214" s="28" cm="1">
        <f t="array" ref="F214">_xlfn.LET(_xlpm.h,HOUR($A214),_xlpm.s,F$211,_xlpm.hrs,IFERROR(HOUR(Flights_2026_09_3033[entry_hour]),-1),_xlpm.sectors,IF(_xlpm.s="Sector 4",_xlfn.XLOOKUP(Flights_2026_09_3033[adep],Tabla42[ADEP],Tabla42[Sector_4],""),Flights_2026_09_3033[entry_sector]),SUMPRODUCT(--(_xlpm.hrs=_xlpm.h),--(_xlpm.sectors=_xlpm.s)))</f>
        <v>6</v>
      </c>
      <c r="G214" s="28" cm="1">
        <f t="array" ref="G214">_xlfn.LET(_xlpm.h,HOUR($A214),_xlpm.s,G$211,_xlpm.hrs,IFERROR(HOUR(Flights_2026_09_3033[entry_hour]),-1),_xlpm.sectors,IF(_xlpm.s="Sector 4",_xlfn.XLOOKUP(Flights_2026_09_3033[adep],Tabla42[ADEP],Tabla42[Sector_4],""),Flights_2026_09_3033[entry_sector]),SUMPRODUCT(--(_xlpm.hrs=_xlpm.h),--(_xlpm.sectors=_xlpm.s)))</f>
        <v>0</v>
      </c>
      <c r="H214" s="17" cm="1">
        <f t="array" ref="H214">_xlfn.LET(_xlpm.h,HOUR($A214),_xlpm.s,H$211,_xlpm.hrs,IFERROR(HOUR(Flights_2026_09_3033[entry_hour]),-1),_xlpm.sectors,IF(_xlpm.s="Sector 4",_xlfn.XLOOKUP(Flights_2026_09_3033[adep],Tabla42[ADEP],Tabla42[Sector_4],""),Flights_2026_09_3033[entry_sector]),SUMPRODUCT(--(_xlpm.hrs=_xlpm.h),--(_xlpm.sectors=_xlpm.s)))</f>
        <v>2</v>
      </c>
      <c r="I214" s="17">
        <f t="shared" si="1"/>
        <v>24</v>
      </c>
      <c r="W214" s="17" cm="1">
        <f t="array" ref="W214">SUMPRODUCT(--(IFERROR(HOUR(Flights_2026_09_3033[entry_hour]),-1)=HOUR(W$212)),--(IFERROR(Flights_2026_09_3033[nfl],-1)&gt;=IF($V228=450,450,$V228)),--(IFERROR(Flights_2026_09_3033[nfl],-1)&lt;=IF($V228=450,450,$V228+9)))</f>
        <v>0</v>
      </c>
      <c r="X214" s="17" cm="1">
        <f t="array" ref="X214">SUMPRODUCT(--(IFERROR(HOUR(Flights_2026_09_3033[entry_hour]),-1)=HOUR(X$212)),--(IFERROR(Flights_2026_09_3033[nfl],-1)&gt;=IF($V228=450,450,$V228)),--(IFERROR(Flights_2026_09_3033[nfl],-1)&lt;=IF($V228=450,450,$V228+9)))</f>
        <v>0</v>
      </c>
      <c r="Y214" s="17" cm="1">
        <f t="array" ref="Y214">SUMPRODUCT(--(IFERROR(HOUR(Flights_2026_09_3033[entry_hour]),-1)=HOUR(Y$212)),--(IFERROR(Flights_2026_09_3033[nfl],-1)&gt;=IF($V228=450,450,$V228)),--(IFERROR(Flights_2026_09_3033[nfl],-1)&lt;=IF($V228=450,450,$V228+9)))</f>
        <v>0</v>
      </c>
      <c r="Z214" s="17" cm="1">
        <f t="array" ref="Z214">SUMPRODUCT(--(IFERROR(HOUR(Flights_2026_09_3033[entry_hour]),-1)=HOUR(Z$212)),--(IFERROR(Flights_2026_09_3033[nfl],-1)&gt;=IF($V228=450,450,$V228)),--(IFERROR(Flights_2026_09_3033[nfl],-1)&lt;=IF($V228=450,450,$V228+9)))</f>
        <v>0</v>
      </c>
      <c r="AA214" s="17" cm="1">
        <f t="array" ref="AA214">SUMPRODUCT(--(IFERROR(HOUR(Flights_2026_09_3033[entry_hour]),-1)=HOUR(AA$212)),--(IFERROR(Flights_2026_09_3033[nfl],-1)&gt;=IF($V228=450,450,$V228)),--(IFERROR(Flights_2026_09_3033[nfl],-1)&lt;=IF($V228=450,450,$V228+9)))</f>
        <v>0</v>
      </c>
      <c r="AB214" s="17" cm="1">
        <f t="array" ref="AB214">SUMPRODUCT(--(IFERROR(HOUR(Flights_2026_09_3033[entry_hour]),-1)=HOUR(AB$212)),--(IFERROR(Flights_2026_09_3033[nfl],-1)&gt;=IF($V228=450,450,$V228)),--(IFERROR(Flights_2026_09_3033[nfl],-1)&lt;=IF($V228=450,450,$V228+9)))</f>
        <v>0</v>
      </c>
      <c r="AC214" s="17" cm="1">
        <f t="array" ref="AC214">SUMPRODUCT(--(IFERROR(HOUR(Flights_2026_09_3033[entry_hour]),-1)=HOUR(AC$212)),--(IFERROR(Flights_2026_09_3033[nfl],-1)&gt;=IF($V228=450,450,$V228)),--(IFERROR(Flights_2026_09_3033[nfl],-1)&lt;=IF($V228=450,450,$V228+9)))</f>
        <v>0</v>
      </c>
      <c r="AD214" s="17" cm="1">
        <f t="array" ref="AD214">SUMPRODUCT(--(IFERROR(HOUR(Flights_2026_09_3033[entry_hour]),-1)=HOUR(AD$212)),--(IFERROR(Flights_2026_09_3033[nfl],-1)&gt;=IF($V228=450,450,$V228)),--(IFERROR(Flights_2026_09_3033[nfl],-1)&lt;=IF($V228=450,450,$V228+9)))</f>
        <v>0</v>
      </c>
      <c r="AE214" s="17" cm="1">
        <f t="array" ref="AE214">SUMPRODUCT(--(IFERROR(HOUR(Flights_2026_09_3033[entry_hour]),-1)=HOUR(AE$212)),--(IFERROR(Flights_2026_09_3033[nfl],-1)&gt;=IF($V228=450,450,$V228)),--(IFERROR(Flights_2026_09_3033[nfl],-1)&lt;=IF($V228=450,450,$V228+9)))</f>
        <v>0</v>
      </c>
      <c r="AF214" s="2">
        <v>0.625</v>
      </c>
      <c r="AG214" t="s">
        <v>840</v>
      </c>
      <c r="AH214" s="17">
        <v>240</v>
      </c>
      <c r="AI214" s="17" cm="1">
        <f t="array" ref="AI214">SUMPRODUCT(--(IFERROR(HOUR(Flights_2026_09_3033[entry_hour]),-1)=HOUR(AF214)),--(IFERROR(Flights_2026_09_3033[entry_sector],"")=AG214),--(IFERROR(Flights_2026_09_3033[nfl],-1)&gt;=AH214),--(IFERROR(Flights_2026_09_3033[nfl],-1)&lt;=IF(AH214=450,450,AH214+9)))</f>
        <v>0</v>
      </c>
    </row>
    <row r="215" spans="1:35" x14ac:dyDescent="0.2">
      <c r="A215" s="4">
        <v>0.70833333333333337</v>
      </c>
      <c r="B215" s="28" cm="1">
        <f t="array" ref="B215">_xlfn.LET(_xlpm.h,HOUR($A215),_xlpm.s,B$211,_xlpm.hrs,IFERROR(HOUR(Flights_2026_09_3033[entry_hour]),-1),_xlpm.sectors,IF(_xlpm.s="Sector 4",_xlfn.XLOOKUP(Flights_2026_09_3033[adep],Tabla42[ADEP],Tabla42[Sector_4],""),Flights_2026_09_3033[entry_sector]),SUMPRODUCT(--(_xlpm.hrs=_xlpm.h),--(_xlpm.sectors=_xlpm.s)))</f>
        <v>0</v>
      </c>
      <c r="C215" s="28" cm="1">
        <f t="array" ref="C215">_xlfn.LET(_xlpm.h,HOUR($A215),_xlpm.s,C$211,_xlpm.hrs,IFERROR(HOUR(Flights_2026_09_3033[entry_hour]),-1),_xlpm.sectors,IF(_xlpm.s="Sector 4",_xlfn.XLOOKUP(Flights_2026_09_3033[adep],Tabla42[ADEP],Tabla42[Sector_4],""),Flights_2026_09_3033[entry_sector]),SUMPRODUCT(--(_xlpm.hrs=_xlpm.h),--(_xlpm.sectors=_xlpm.s)))</f>
        <v>0</v>
      </c>
      <c r="D215" s="28" cm="1">
        <f t="array" ref="D215">_xlfn.LET(_xlpm.h,HOUR($A215),_xlpm.s,D$211,_xlpm.hrs,IFERROR(HOUR(Flights_2026_09_3033[entry_hour]),-1),_xlpm.sectors,IF(_xlpm.s="Sector 4",_xlfn.XLOOKUP(Flights_2026_09_3033[adep],Tabla42[ADEP],Tabla42[Sector_4],""),Flights_2026_09_3033[entry_sector]),SUMPRODUCT(--(_xlpm.hrs=_xlpm.h),--(_xlpm.sectors=_xlpm.s)))</f>
        <v>5</v>
      </c>
      <c r="E215" s="28" cm="1">
        <f t="array" ref="E215">_xlfn.LET(_xlpm.h,HOUR($A215),_xlpm.s,E$211,_xlpm.hrs,IFERROR(HOUR(Flights_2026_09_3033[entry_hour]),-1),_xlpm.sectors,IF(_xlpm.s="Sector 4",_xlfn.XLOOKUP(Flights_2026_09_3033[adep],Tabla42[ADEP],Tabla42[Sector_4],""),Flights_2026_09_3033[entry_sector]),SUMPRODUCT(--(_xlpm.hrs=_xlpm.h),--(_xlpm.sectors=_xlpm.s)))</f>
        <v>14</v>
      </c>
      <c r="F215" s="28" cm="1">
        <f t="array" ref="F215">_xlfn.LET(_xlpm.h,HOUR($A215),_xlpm.s,F$211,_xlpm.hrs,IFERROR(HOUR(Flights_2026_09_3033[entry_hour]),-1),_xlpm.sectors,IF(_xlpm.s="Sector 4",_xlfn.XLOOKUP(Flights_2026_09_3033[adep],Tabla42[ADEP],Tabla42[Sector_4],""),Flights_2026_09_3033[entry_sector]),SUMPRODUCT(--(_xlpm.hrs=_xlpm.h),--(_xlpm.sectors=_xlpm.s)))</f>
        <v>10</v>
      </c>
      <c r="G215" s="28" cm="1">
        <f t="array" ref="G215">_xlfn.LET(_xlpm.h,HOUR($A215),_xlpm.s,G$211,_xlpm.hrs,IFERROR(HOUR(Flights_2026_09_3033[entry_hour]),-1),_xlpm.sectors,IF(_xlpm.s="Sector 4",_xlfn.XLOOKUP(Flights_2026_09_3033[adep],Tabla42[ADEP],Tabla42[Sector_4],""),Flights_2026_09_3033[entry_sector]),SUMPRODUCT(--(_xlpm.hrs=_xlpm.h),--(_xlpm.sectors=_xlpm.s)))</f>
        <v>4</v>
      </c>
      <c r="H215" s="17" cm="1">
        <f t="array" ref="H215">_xlfn.LET(_xlpm.h,HOUR($A215),_xlpm.s,H$211,_xlpm.hrs,IFERROR(HOUR(Flights_2026_09_3033[entry_hour]),-1),_xlpm.sectors,IF(_xlpm.s="Sector 4",_xlfn.XLOOKUP(Flights_2026_09_3033[adep],Tabla42[ADEP],Tabla42[Sector_4],""),Flights_2026_09_3033[entry_sector]),SUMPRODUCT(--(_xlpm.hrs=_xlpm.h),--(_xlpm.sectors=_xlpm.s)))</f>
        <v>1</v>
      </c>
      <c r="I215" s="17">
        <f t="shared" si="1"/>
        <v>34</v>
      </c>
      <c r="W215" s="17" cm="1">
        <f t="array" ref="W215">SUMPRODUCT(--(IFERROR(HOUR(Flights_2026_09_3033[entry_hour]),-1)=HOUR(W$212)),--(IFERROR(Flights_2026_09_3033[nfl],-1)&gt;=IF($V229=450,450,$V229)),--(IFERROR(Flights_2026_09_3033[nfl],-1)&lt;=IF($V229=450,450,$V229+9)))</f>
        <v>0</v>
      </c>
      <c r="X215" s="17" cm="1">
        <f t="array" ref="X215">SUMPRODUCT(--(IFERROR(HOUR(Flights_2026_09_3033[entry_hour]),-1)=HOUR(X$212)),--(IFERROR(Flights_2026_09_3033[nfl],-1)&gt;=IF($V229=450,450,$V229)),--(IFERROR(Flights_2026_09_3033[nfl],-1)&lt;=IF($V229=450,450,$V229+9)))</f>
        <v>0</v>
      </c>
      <c r="Y215" s="17" cm="1">
        <f t="array" ref="Y215">SUMPRODUCT(--(IFERROR(HOUR(Flights_2026_09_3033[entry_hour]),-1)=HOUR(Y$212)),--(IFERROR(Flights_2026_09_3033[nfl],-1)&gt;=IF($V229=450,450,$V229)),--(IFERROR(Flights_2026_09_3033[nfl],-1)&lt;=IF($V229=450,450,$V229+9)))</f>
        <v>0</v>
      </c>
      <c r="Z215" s="17" cm="1">
        <f t="array" ref="Z215">SUMPRODUCT(--(IFERROR(HOUR(Flights_2026_09_3033[entry_hour]),-1)=HOUR(Z$212)),--(IFERROR(Flights_2026_09_3033[nfl],-1)&gt;=IF($V229=450,450,$V229)),--(IFERROR(Flights_2026_09_3033[nfl],-1)&lt;=IF($V229=450,450,$V229+9)))</f>
        <v>0</v>
      </c>
      <c r="AA215" s="17" cm="1">
        <f t="array" ref="AA215">SUMPRODUCT(--(IFERROR(HOUR(Flights_2026_09_3033[entry_hour]),-1)=HOUR(AA$212)),--(IFERROR(Flights_2026_09_3033[nfl],-1)&gt;=IF($V229=450,450,$V229)),--(IFERROR(Flights_2026_09_3033[nfl],-1)&lt;=IF($V229=450,450,$V229+9)))</f>
        <v>0</v>
      </c>
      <c r="AB215" s="17" cm="1">
        <f t="array" ref="AB215">SUMPRODUCT(--(IFERROR(HOUR(Flights_2026_09_3033[entry_hour]),-1)=HOUR(AB$212)),--(IFERROR(Flights_2026_09_3033[nfl],-1)&gt;=IF($V229=450,450,$V229)),--(IFERROR(Flights_2026_09_3033[nfl],-1)&lt;=IF($V229=450,450,$V229+9)))</f>
        <v>0</v>
      </c>
      <c r="AC215" s="17" cm="1">
        <f t="array" ref="AC215">SUMPRODUCT(--(IFERROR(HOUR(Flights_2026_09_3033[entry_hour]),-1)=HOUR(AC$212)),--(IFERROR(Flights_2026_09_3033[nfl],-1)&gt;=IF($V229=450,450,$V229)),--(IFERROR(Flights_2026_09_3033[nfl],-1)&lt;=IF($V229=450,450,$V229+9)))</f>
        <v>0</v>
      </c>
      <c r="AD215" s="17" cm="1">
        <f t="array" ref="AD215">SUMPRODUCT(--(IFERROR(HOUR(Flights_2026_09_3033[entry_hour]),-1)=HOUR(AD$212)),--(IFERROR(Flights_2026_09_3033[nfl],-1)&gt;=IF($V229=450,450,$V229)),--(IFERROR(Flights_2026_09_3033[nfl],-1)&lt;=IF($V229=450,450,$V229+9)))</f>
        <v>0</v>
      </c>
      <c r="AE215" s="17" cm="1">
        <f t="array" ref="AE215">SUMPRODUCT(--(IFERROR(HOUR(Flights_2026_09_3033[entry_hour]),-1)=HOUR(AE$212)),--(IFERROR(Flights_2026_09_3033[nfl],-1)&gt;=IF($V229=450,450,$V229)),--(IFERROR(Flights_2026_09_3033[nfl],-1)&lt;=IF($V229=450,450,$V229+9)))</f>
        <v>0</v>
      </c>
      <c r="AF215" s="2">
        <v>0.625</v>
      </c>
      <c r="AG215" t="s">
        <v>840</v>
      </c>
      <c r="AH215" s="17">
        <v>250</v>
      </c>
      <c r="AI215" s="17" cm="1">
        <f t="array" ref="AI215">SUMPRODUCT(--(IFERROR(HOUR(Flights_2026_09_3033[entry_hour]),-1)=HOUR(AF215)),--(IFERROR(Flights_2026_09_3033[entry_sector],"")=AG215),--(IFERROR(Flights_2026_09_3033[nfl],-1)&gt;=AH215),--(IFERROR(Flights_2026_09_3033[nfl],-1)&lt;=IF(AH215=450,450,AH215+9)))</f>
        <v>0</v>
      </c>
    </row>
    <row r="216" spans="1:35" x14ac:dyDescent="0.2">
      <c r="A216" s="4">
        <v>0.75</v>
      </c>
      <c r="B216" s="28" cm="1">
        <f t="array" ref="B216">_xlfn.LET(_xlpm.h,HOUR($A216),_xlpm.s,B$211,_xlpm.hrs,IFERROR(HOUR(Flights_2026_09_3033[entry_hour]),-1),_xlpm.sectors,IF(_xlpm.s="Sector 4",_xlfn.XLOOKUP(Flights_2026_09_3033[adep],Tabla42[ADEP],Tabla42[Sector_4],""),Flights_2026_09_3033[entry_sector]),SUMPRODUCT(--(_xlpm.hrs=_xlpm.h),--(_xlpm.sectors=_xlpm.s)))</f>
        <v>2</v>
      </c>
      <c r="C216" s="28" cm="1">
        <f t="array" ref="C216">_xlfn.LET(_xlpm.h,HOUR($A216),_xlpm.s,C$211,_xlpm.hrs,IFERROR(HOUR(Flights_2026_09_3033[entry_hour]),-1),_xlpm.sectors,IF(_xlpm.s="Sector 4",_xlfn.XLOOKUP(Flights_2026_09_3033[adep],Tabla42[ADEP],Tabla42[Sector_4],""),Flights_2026_09_3033[entry_sector]),SUMPRODUCT(--(_xlpm.hrs=_xlpm.h),--(_xlpm.sectors=_xlpm.s)))</f>
        <v>0</v>
      </c>
      <c r="D216" s="28" cm="1">
        <f t="array" ref="D216">_xlfn.LET(_xlpm.h,HOUR($A216),_xlpm.s,D$211,_xlpm.hrs,IFERROR(HOUR(Flights_2026_09_3033[entry_hour]),-1),_xlpm.sectors,IF(_xlpm.s="Sector 4",_xlfn.XLOOKUP(Flights_2026_09_3033[adep],Tabla42[ADEP],Tabla42[Sector_4],""),Flights_2026_09_3033[entry_sector]),SUMPRODUCT(--(_xlpm.hrs=_xlpm.h),--(_xlpm.sectors=_xlpm.s)))</f>
        <v>10</v>
      </c>
      <c r="E216" s="28" cm="1">
        <f t="array" ref="E216">_xlfn.LET(_xlpm.h,HOUR($A216),_xlpm.s,E$211,_xlpm.hrs,IFERROR(HOUR(Flights_2026_09_3033[entry_hour]),-1),_xlpm.sectors,IF(_xlpm.s="Sector 4",_xlfn.XLOOKUP(Flights_2026_09_3033[adep],Tabla42[ADEP],Tabla42[Sector_4],""),Flights_2026_09_3033[entry_sector]),SUMPRODUCT(--(_xlpm.hrs=_xlpm.h),--(_xlpm.sectors=_xlpm.s)))</f>
        <v>10</v>
      </c>
      <c r="F216" s="28" cm="1">
        <f t="array" ref="F216">_xlfn.LET(_xlpm.h,HOUR($A216),_xlpm.s,F$211,_xlpm.hrs,IFERROR(HOUR(Flights_2026_09_3033[entry_hour]),-1),_xlpm.sectors,IF(_xlpm.s="Sector 4",_xlfn.XLOOKUP(Flights_2026_09_3033[adep],Tabla42[ADEP],Tabla42[Sector_4],""),Flights_2026_09_3033[entry_sector]),SUMPRODUCT(--(_xlpm.hrs=_xlpm.h),--(_xlpm.sectors=_xlpm.s)))</f>
        <v>5</v>
      </c>
      <c r="G216" s="28" cm="1">
        <f t="array" ref="G216">_xlfn.LET(_xlpm.h,HOUR($A216),_xlpm.s,G$211,_xlpm.hrs,IFERROR(HOUR(Flights_2026_09_3033[entry_hour]),-1),_xlpm.sectors,IF(_xlpm.s="Sector 4",_xlfn.XLOOKUP(Flights_2026_09_3033[adep],Tabla42[ADEP],Tabla42[Sector_4],""),Flights_2026_09_3033[entry_sector]),SUMPRODUCT(--(_xlpm.hrs=_xlpm.h),--(_xlpm.sectors=_xlpm.s)))</f>
        <v>3</v>
      </c>
      <c r="H216" s="17" cm="1">
        <f t="array" ref="H216">_xlfn.LET(_xlpm.h,HOUR($A216),_xlpm.s,H$211,_xlpm.hrs,IFERROR(HOUR(Flights_2026_09_3033[entry_hour]),-1),_xlpm.sectors,IF(_xlpm.s="Sector 4",_xlfn.XLOOKUP(Flights_2026_09_3033[adep],Tabla42[ADEP],Tabla42[Sector_4],""),Flights_2026_09_3033[entry_sector]),SUMPRODUCT(--(_xlpm.hrs=_xlpm.h),--(_xlpm.sectors=_xlpm.s)))</f>
        <v>2</v>
      </c>
      <c r="I216" s="17">
        <f t="shared" si="1"/>
        <v>32</v>
      </c>
      <c r="W216" s="17" cm="1">
        <f t="array" ref="W216">SUMPRODUCT(--(IFERROR(HOUR(Flights_2026_09_3033[entry_hour]),-1)=HOUR(W$212)),--(IFERROR(Flights_2026_09_3033[nfl],-1)&gt;=IF($V230=450,450,$V230)),--(IFERROR(Flights_2026_09_3033[nfl],-1)&lt;=IF($V230=450,450,$V230+9)))</f>
        <v>0</v>
      </c>
      <c r="X216" s="17" cm="1">
        <f t="array" ref="X216">SUMPRODUCT(--(IFERROR(HOUR(Flights_2026_09_3033[entry_hour]),-1)=HOUR(X$212)),--(IFERROR(Flights_2026_09_3033[nfl],-1)&gt;=IF($V230=450,450,$V230)),--(IFERROR(Flights_2026_09_3033[nfl],-1)&lt;=IF($V230=450,450,$V230+9)))</f>
        <v>0</v>
      </c>
      <c r="Y216" s="17" cm="1">
        <f t="array" ref="Y216">SUMPRODUCT(--(IFERROR(HOUR(Flights_2026_09_3033[entry_hour]),-1)=HOUR(Y$212)),--(IFERROR(Flights_2026_09_3033[nfl],-1)&gt;=IF($V230=450,450,$V230)),--(IFERROR(Flights_2026_09_3033[nfl],-1)&lt;=IF($V230=450,450,$V230+9)))</f>
        <v>0</v>
      </c>
      <c r="Z216" s="17" cm="1">
        <f t="array" ref="Z216">SUMPRODUCT(--(IFERROR(HOUR(Flights_2026_09_3033[entry_hour]),-1)=HOUR(Z$212)),--(IFERROR(Flights_2026_09_3033[nfl],-1)&gt;=IF($V230=450,450,$V230)),--(IFERROR(Flights_2026_09_3033[nfl],-1)&lt;=IF($V230=450,450,$V230+9)))</f>
        <v>0</v>
      </c>
      <c r="AA216" s="17" cm="1">
        <f t="array" ref="AA216">SUMPRODUCT(--(IFERROR(HOUR(Flights_2026_09_3033[entry_hour]),-1)=HOUR(AA$212)),--(IFERROR(Flights_2026_09_3033[nfl],-1)&gt;=IF($V230=450,450,$V230)),--(IFERROR(Flights_2026_09_3033[nfl],-1)&lt;=IF($V230=450,450,$V230+9)))</f>
        <v>0</v>
      </c>
      <c r="AB216" s="17" cm="1">
        <f t="array" ref="AB216">SUMPRODUCT(--(IFERROR(HOUR(Flights_2026_09_3033[entry_hour]),-1)=HOUR(AB$212)),--(IFERROR(Flights_2026_09_3033[nfl],-1)&gt;=IF($V230=450,450,$V230)),--(IFERROR(Flights_2026_09_3033[nfl],-1)&lt;=IF($V230=450,450,$V230+9)))</f>
        <v>0</v>
      </c>
      <c r="AC216" s="17" cm="1">
        <f t="array" ref="AC216">SUMPRODUCT(--(IFERROR(HOUR(Flights_2026_09_3033[entry_hour]),-1)=HOUR(AC$212)),--(IFERROR(Flights_2026_09_3033[nfl],-1)&gt;=IF($V230=450,450,$V230)),--(IFERROR(Flights_2026_09_3033[nfl],-1)&lt;=IF($V230=450,450,$V230+9)))</f>
        <v>0</v>
      </c>
      <c r="AD216" s="17" cm="1">
        <f t="array" ref="AD216">SUMPRODUCT(--(IFERROR(HOUR(Flights_2026_09_3033[entry_hour]),-1)=HOUR(AD$212)),--(IFERROR(Flights_2026_09_3033[nfl],-1)&gt;=IF($V230=450,450,$V230)),--(IFERROR(Flights_2026_09_3033[nfl],-1)&lt;=IF($V230=450,450,$V230+9)))</f>
        <v>0</v>
      </c>
      <c r="AE216" s="17" cm="1">
        <f t="array" ref="AE216">SUMPRODUCT(--(IFERROR(HOUR(Flights_2026_09_3033[entry_hour]),-1)=HOUR(AE$212)),--(IFERROR(Flights_2026_09_3033[nfl],-1)&gt;=IF($V230=450,450,$V230)),--(IFERROR(Flights_2026_09_3033[nfl],-1)&lt;=IF($V230=450,450,$V230+9)))</f>
        <v>0</v>
      </c>
      <c r="AF216" s="2">
        <v>0.625</v>
      </c>
      <c r="AG216" t="s">
        <v>840</v>
      </c>
      <c r="AH216" s="17">
        <v>260</v>
      </c>
      <c r="AI216" s="17" cm="1">
        <f t="array" ref="AI216">SUMPRODUCT(--(IFERROR(HOUR(Flights_2026_09_3033[entry_hour]),-1)=HOUR(AF216)),--(IFERROR(Flights_2026_09_3033[entry_sector],"")=AG216),--(IFERROR(Flights_2026_09_3033[nfl],-1)&gt;=AH216),--(IFERROR(Flights_2026_09_3033[nfl],-1)&lt;=IF(AH216=450,450,AH216+9)))</f>
        <v>0</v>
      </c>
    </row>
    <row r="217" spans="1:35" x14ac:dyDescent="0.2">
      <c r="A217" s="4">
        <v>0.79166666666666674</v>
      </c>
      <c r="B217" s="28" cm="1">
        <f t="array" ref="B217">_xlfn.LET(_xlpm.h,HOUR($A217),_xlpm.s,B$211,_xlpm.hrs,IFERROR(HOUR(Flights_2026_09_3033[entry_hour]),-1),_xlpm.sectors,IF(_xlpm.s="Sector 4",_xlfn.XLOOKUP(Flights_2026_09_3033[adep],Tabla42[ADEP],Tabla42[Sector_4],""),Flights_2026_09_3033[entry_sector]),SUMPRODUCT(--(_xlpm.hrs=_xlpm.h),--(_xlpm.sectors=_xlpm.s)))</f>
        <v>0</v>
      </c>
      <c r="C217" s="28" cm="1">
        <f t="array" ref="C217">_xlfn.LET(_xlpm.h,HOUR($A217),_xlpm.s,C$211,_xlpm.hrs,IFERROR(HOUR(Flights_2026_09_3033[entry_hour]),-1),_xlpm.sectors,IF(_xlpm.s="Sector 4",_xlfn.XLOOKUP(Flights_2026_09_3033[adep],Tabla42[ADEP],Tabla42[Sector_4],""),Flights_2026_09_3033[entry_sector]),SUMPRODUCT(--(_xlpm.hrs=_xlpm.h),--(_xlpm.sectors=_xlpm.s)))</f>
        <v>0</v>
      </c>
      <c r="D217" s="28" cm="1">
        <f t="array" ref="D217">_xlfn.LET(_xlpm.h,HOUR($A217),_xlpm.s,D$211,_xlpm.hrs,IFERROR(HOUR(Flights_2026_09_3033[entry_hour]),-1),_xlpm.sectors,IF(_xlpm.s="Sector 4",_xlfn.XLOOKUP(Flights_2026_09_3033[adep],Tabla42[ADEP],Tabla42[Sector_4],""),Flights_2026_09_3033[entry_sector]),SUMPRODUCT(--(_xlpm.hrs=_xlpm.h),--(_xlpm.sectors=_xlpm.s)))</f>
        <v>6</v>
      </c>
      <c r="E217" s="28" cm="1">
        <f t="array" ref="E217">_xlfn.LET(_xlpm.h,HOUR($A217),_xlpm.s,E$211,_xlpm.hrs,IFERROR(HOUR(Flights_2026_09_3033[entry_hour]),-1),_xlpm.sectors,IF(_xlpm.s="Sector 4",_xlfn.XLOOKUP(Flights_2026_09_3033[adep],Tabla42[ADEP],Tabla42[Sector_4],""),Flights_2026_09_3033[entry_sector]),SUMPRODUCT(--(_xlpm.hrs=_xlpm.h),--(_xlpm.sectors=_xlpm.s)))</f>
        <v>7</v>
      </c>
      <c r="F217" s="28" cm="1">
        <f t="array" ref="F217">_xlfn.LET(_xlpm.h,HOUR($A217),_xlpm.s,F$211,_xlpm.hrs,IFERROR(HOUR(Flights_2026_09_3033[entry_hour]),-1),_xlpm.sectors,IF(_xlpm.s="Sector 4",_xlfn.XLOOKUP(Flights_2026_09_3033[adep],Tabla42[ADEP],Tabla42[Sector_4],""),Flights_2026_09_3033[entry_sector]),SUMPRODUCT(--(_xlpm.hrs=_xlpm.h),--(_xlpm.sectors=_xlpm.s)))</f>
        <v>6</v>
      </c>
      <c r="G217" s="28" cm="1">
        <f t="array" ref="G217">_xlfn.LET(_xlpm.h,HOUR($A217),_xlpm.s,G$211,_xlpm.hrs,IFERROR(HOUR(Flights_2026_09_3033[entry_hour]),-1),_xlpm.sectors,IF(_xlpm.s="Sector 4",_xlfn.XLOOKUP(Flights_2026_09_3033[adep],Tabla42[ADEP],Tabla42[Sector_4],""),Flights_2026_09_3033[entry_sector]),SUMPRODUCT(--(_xlpm.hrs=_xlpm.h),--(_xlpm.sectors=_xlpm.s)))</f>
        <v>1</v>
      </c>
      <c r="H217" s="17" cm="1">
        <f t="array" ref="H217">_xlfn.LET(_xlpm.h,HOUR($A217),_xlpm.s,H$211,_xlpm.hrs,IFERROR(HOUR(Flights_2026_09_3033[entry_hour]),-1),_xlpm.sectors,IF(_xlpm.s="Sector 4",_xlfn.XLOOKUP(Flights_2026_09_3033[adep],Tabla42[ADEP],Tabla42[Sector_4],""),Flights_2026_09_3033[entry_sector]),SUMPRODUCT(--(_xlpm.hrs=_xlpm.h),--(_xlpm.sectors=_xlpm.s)))</f>
        <v>3</v>
      </c>
      <c r="I217" s="17">
        <f t="shared" si="1"/>
        <v>23</v>
      </c>
      <c r="W217" s="17" cm="1">
        <f t="array" ref="W217">SUMPRODUCT(--(IFERROR(HOUR(Flights_2026_09_3033[entry_hour]),-1)=HOUR(W$212)),--(IFERROR(Flights_2026_09_3033[nfl],-1)&gt;=IF($V231=450,450,$V231)),--(IFERROR(Flights_2026_09_3033[nfl],-1)&lt;=IF($V231=450,450,$V231+9)))</f>
        <v>0</v>
      </c>
      <c r="X217" s="17" cm="1">
        <f t="array" ref="X217">SUMPRODUCT(--(IFERROR(HOUR(Flights_2026_09_3033[entry_hour]),-1)=HOUR(X$212)),--(IFERROR(Flights_2026_09_3033[nfl],-1)&gt;=IF($V231=450,450,$V231)),--(IFERROR(Flights_2026_09_3033[nfl],-1)&lt;=IF($V231=450,450,$V231+9)))</f>
        <v>1</v>
      </c>
      <c r="Y217" s="17" cm="1">
        <f t="array" ref="Y217">SUMPRODUCT(--(IFERROR(HOUR(Flights_2026_09_3033[entry_hour]),-1)=HOUR(Y$212)),--(IFERROR(Flights_2026_09_3033[nfl],-1)&gt;=IF($V231=450,450,$V231)),--(IFERROR(Flights_2026_09_3033[nfl],-1)&lt;=IF($V231=450,450,$V231+9)))</f>
        <v>0</v>
      </c>
      <c r="Z217" s="17" cm="1">
        <f t="array" ref="Z217">SUMPRODUCT(--(IFERROR(HOUR(Flights_2026_09_3033[entry_hour]),-1)=HOUR(Z$212)),--(IFERROR(Flights_2026_09_3033[nfl],-1)&gt;=IF($V231=450,450,$V231)),--(IFERROR(Flights_2026_09_3033[nfl],-1)&lt;=IF($V231=450,450,$V231+9)))</f>
        <v>0</v>
      </c>
      <c r="AA217" s="17" cm="1">
        <f t="array" ref="AA217">SUMPRODUCT(--(IFERROR(HOUR(Flights_2026_09_3033[entry_hour]),-1)=HOUR(AA$212)),--(IFERROR(Flights_2026_09_3033[nfl],-1)&gt;=IF($V231=450,450,$V231)),--(IFERROR(Flights_2026_09_3033[nfl],-1)&lt;=IF($V231=450,450,$V231+9)))</f>
        <v>1</v>
      </c>
      <c r="AB217" s="17" cm="1">
        <f t="array" ref="AB217">SUMPRODUCT(--(IFERROR(HOUR(Flights_2026_09_3033[entry_hour]),-1)=HOUR(AB$212)),--(IFERROR(Flights_2026_09_3033[nfl],-1)&gt;=IF($V231=450,450,$V231)),--(IFERROR(Flights_2026_09_3033[nfl],-1)&lt;=IF($V231=450,450,$V231+9)))</f>
        <v>0</v>
      </c>
      <c r="AC217" s="17" cm="1">
        <f t="array" ref="AC217">SUMPRODUCT(--(IFERROR(HOUR(Flights_2026_09_3033[entry_hour]),-1)=HOUR(AC$212)),--(IFERROR(Flights_2026_09_3033[nfl],-1)&gt;=IF($V231=450,450,$V231)),--(IFERROR(Flights_2026_09_3033[nfl],-1)&lt;=IF($V231=450,450,$V231+9)))</f>
        <v>0</v>
      </c>
      <c r="AD217" s="17" cm="1">
        <f t="array" ref="AD217">SUMPRODUCT(--(IFERROR(HOUR(Flights_2026_09_3033[entry_hour]),-1)=HOUR(AD$212)),--(IFERROR(Flights_2026_09_3033[nfl],-1)&gt;=IF($V231=450,450,$V231)),--(IFERROR(Flights_2026_09_3033[nfl],-1)&lt;=IF($V231=450,450,$V231+9)))</f>
        <v>0</v>
      </c>
      <c r="AE217" s="17" cm="1">
        <f t="array" ref="AE217">SUMPRODUCT(--(IFERROR(HOUR(Flights_2026_09_3033[entry_hour]),-1)=HOUR(AE$212)),--(IFERROR(Flights_2026_09_3033[nfl],-1)&gt;=IF($V231=450,450,$V231)),--(IFERROR(Flights_2026_09_3033[nfl],-1)&lt;=IF($V231=450,450,$V231+9)))</f>
        <v>0</v>
      </c>
      <c r="AF217" s="2">
        <v>0.625</v>
      </c>
      <c r="AG217" t="s">
        <v>840</v>
      </c>
      <c r="AH217" s="17">
        <v>270</v>
      </c>
      <c r="AI217" s="17" cm="1">
        <f t="array" ref="AI217">SUMPRODUCT(--(IFERROR(HOUR(Flights_2026_09_3033[entry_hour]),-1)=HOUR(AF217)),--(IFERROR(Flights_2026_09_3033[entry_sector],"")=AG217),--(IFERROR(Flights_2026_09_3033[nfl],-1)&gt;=AH217),--(IFERROR(Flights_2026_09_3033[nfl],-1)&lt;=IF(AH217=450,450,AH217+9)))</f>
        <v>0</v>
      </c>
    </row>
    <row r="218" spans="1:35" x14ac:dyDescent="0.2">
      <c r="A218" s="4">
        <v>0.83333333333333337</v>
      </c>
      <c r="B218" s="28" cm="1">
        <f t="array" ref="B218">_xlfn.LET(_xlpm.h,HOUR($A218),_xlpm.s,B$211,_xlpm.hrs,IFERROR(HOUR(Flights_2026_09_3033[entry_hour]),-1),_xlpm.sectors,IF(_xlpm.s="Sector 4",_xlfn.XLOOKUP(Flights_2026_09_3033[adep],Tabla42[ADEP],Tabla42[Sector_4],""),Flights_2026_09_3033[entry_sector]),SUMPRODUCT(--(_xlpm.hrs=_xlpm.h),--(_xlpm.sectors=_xlpm.s)))</f>
        <v>0</v>
      </c>
      <c r="C218" s="28" cm="1">
        <f t="array" ref="C218">_xlfn.LET(_xlpm.h,HOUR($A218),_xlpm.s,C$211,_xlpm.hrs,IFERROR(HOUR(Flights_2026_09_3033[entry_hour]),-1),_xlpm.sectors,IF(_xlpm.s="Sector 4",_xlfn.XLOOKUP(Flights_2026_09_3033[adep],Tabla42[ADEP],Tabla42[Sector_4],""),Flights_2026_09_3033[entry_sector]),SUMPRODUCT(--(_xlpm.hrs=_xlpm.h),--(_xlpm.sectors=_xlpm.s)))</f>
        <v>0</v>
      </c>
      <c r="D218" s="28" cm="1">
        <f t="array" ref="D218">_xlfn.LET(_xlpm.h,HOUR($A218),_xlpm.s,D$211,_xlpm.hrs,IFERROR(HOUR(Flights_2026_09_3033[entry_hour]),-1),_xlpm.sectors,IF(_xlpm.s="Sector 4",_xlfn.XLOOKUP(Flights_2026_09_3033[adep],Tabla42[ADEP],Tabla42[Sector_4],""),Flights_2026_09_3033[entry_sector]),SUMPRODUCT(--(_xlpm.hrs=_xlpm.h),--(_xlpm.sectors=_xlpm.s)))</f>
        <v>1</v>
      </c>
      <c r="E218" s="28" cm="1">
        <f t="array" ref="E218">_xlfn.LET(_xlpm.h,HOUR($A218),_xlpm.s,E$211,_xlpm.hrs,IFERROR(HOUR(Flights_2026_09_3033[entry_hour]),-1),_xlpm.sectors,IF(_xlpm.s="Sector 4",_xlfn.XLOOKUP(Flights_2026_09_3033[adep],Tabla42[ADEP],Tabla42[Sector_4],""),Flights_2026_09_3033[entry_sector]),SUMPRODUCT(--(_xlpm.hrs=_xlpm.h),--(_xlpm.sectors=_xlpm.s)))</f>
        <v>8</v>
      </c>
      <c r="F218" s="28" cm="1">
        <f t="array" ref="F218">_xlfn.LET(_xlpm.h,HOUR($A218),_xlpm.s,F$211,_xlpm.hrs,IFERROR(HOUR(Flights_2026_09_3033[entry_hour]),-1),_xlpm.sectors,IF(_xlpm.s="Sector 4",_xlfn.XLOOKUP(Flights_2026_09_3033[adep],Tabla42[ADEP],Tabla42[Sector_4],""),Flights_2026_09_3033[entry_sector]),SUMPRODUCT(--(_xlpm.hrs=_xlpm.h),--(_xlpm.sectors=_xlpm.s)))</f>
        <v>6</v>
      </c>
      <c r="G218" s="28" cm="1">
        <f t="array" ref="G218">_xlfn.LET(_xlpm.h,HOUR($A218),_xlpm.s,G$211,_xlpm.hrs,IFERROR(HOUR(Flights_2026_09_3033[entry_hour]),-1),_xlpm.sectors,IF(_xlpm.s="Sector 4",_xlfn.XLOOKUP(Flights_2026_09_3033[adep],Tabla42[ADEP],Tabla42[Sector_4],""),Flights_2026_09_3033[entry_sector]),SUMPRODUCT(--(_xlpm.hrs=_xlpm.h),--(_xlpm.sectors=_xlpm.s)))</f>
        <v>2</v>
      </c>
      <c r="H218" s="17" cm="1">
        <f t="array" ref="H218">_xlfn.LET(_xlpm.h,HOUR($A218),_xlpm.s,H$211,_xlpm.hrs,IFERROR(HOUR(Flights_2026_09_3033[entry_hour]),-1),_xlpm.sectors,IF(_xlpm.s="Sector 4",_xlfn.XLOOKUP(Flights_2026_09_3033[adep],Tabla42[ADEP],Tabla42[Sector_4],""),Flights_2026_09_3033[entry_sector]),SUMPRODUCT(--(_xlpm.hrs=_xlpm.h),--(_xlpm.sectors=_xlpm.s)))</f>
        <v>1</v>
      </c>
      <c r="I218" s="17">
        <f t="shared" si="1"/>
        <v>18</v>
      </c>
      <c r="W218" s="17" cm="1">
        <f t="array" ref="W218">SUMPRODUCT(--(IFERROR(HOUR(Flights_2026_09_3033[entry_hour]),-1)=HOUR(W$212)),--(IFERROR(Flights_2026_09_3033[nfl],-1)&gt;=IF($V232=450,450,$V232)),--(IFERROR(Flights_2026_09_3033[nfl],-1)&lt;=IF($V232=450,450,$V232+9)))</f>
        <v>0</v>
      </c>
      <c r="X218" s="17" cm="1">
        <f t="array" ref="X218">SUMPRODUCT(--(IFERROR(HOUR(Flights_2026_09_3033[entry_hour]),-1)=HOUR(X$212)),--(IFERROR(Flights_2026_09_3033[nfl],-1)&gt;=IF($V232=450,450,$V232)),--(IFERROR(Flights_2026_09_3033[nfl],-1)&lt;=IF($V232=450,450,$V232+9)))</f>
        <v>0</v>
      </c>
      <c r="Y218" s="17" cm="1">
        <f t="array" ref="Y218">SUMPRODUCT(--(IFERROR(HOUR(Flights_2026_09_3033[entry_hour]),-1)=HOUR(Y$212)),--(IFERROR(Flights_2026_09_3033[nfl],-1)&gt;=IF($V232=450,450,$V232)),--(IFERROR(Flights_2026_09_3033[nfl],-1)&lt;=IF($V232=450,450,$V232+9)))</f>
        <v>0</v>
      </c>
      <c r="Z218" s="17" cm="1">
        <f t="array" ref="Z218">SUMPRODUCT(--(IFERROR(HOUR(Flights_2026_09_3033[entry_hour]),-1)=HOUR(Z$212)),--(IFERROR(Flights_2026_09_3033[nfl],-1)&gt;=IF($V232=450,450,$V232)),--(IFERROR(Flights_2026_09_3033[nfl],-1)&lt;=IF($V232=450,450,$V232+9)))</f>
        <v>0</v>
      </c>
      <c r="AA218" s="17" cm="1">
        <f t="array" ref="AA218">SUMPRODUCT(--(IFERROR(HOUR(Flights_2026_09_3033[entry_hour]),-1)=HOUR(AA$212)),--(IFERROR(Flights_2026_09_3033[nfl],-1)&gt;=IF($V232=450,450,$V232)),--(IFERROR(Flights_2026_09_3033[nfl],-1)&lt;=IF($V232=450,450,$V232+9)))</f>
        <v>0</v>
      </c>
      <c r="AB218" s="17" cm="1">
        <f t="array" ref="AB218">SUMPRODUCT(--(IFERROR(HOUR(Flights_2026_09_3033[entry_hour]),-1)=HOUR(AB$212)),--(IFERROR(Flights_2026_09_3033[nfl],-1)&gt;=IF($V232=450,450,$V232)),--(IFERROR(Flights_2026_09_3033[nfl],-1)&lt;=IF($V232=450,450,$V232+9)))</f>
        <v>1</v>
      </c>
      <c r="AC218" s="17" cm="1">
        <f t="array" ref="AC218">SUMPRODUCT(--(IFERROR(HOUR(Flights_2026_09_3033[entry_hour]),-1)=HOUR(AC$212)),--(IFERROR(Flights_2026_09_3033[nfl],-1)&gt;=IF($V232=450,450,$V232)),--(IFERROR(Flights_2026_09_3033[nfl],-1)&lt;=IF($V232=450,450,$V232+9)))</f>
        <v>0</v>
      </c>
      <c r="AD218" s="17" cm="1">
        <f t="array" ref="AD218">SUMPRODUCT(--(IFERROR(HOUR(Flights_2026_09_3033[entry_hour]),-1)=HOUR(AD$212)),--(IFERROR(Flights_2026_09_3033[nfl],-1)&gt;=IF($V232=450,450,$V232)),--(IFERROR(Flights_2026_09_3033[nfl],-1)&lt;=IF($V232=450,450,$V232+9)))</f>
        <v>0</v>
      </c>
      <c r="AE218" s="17" cm="1">
        <f t="array" ref="AE218">SUMPRODUCT(--(IFERROR(HOUR(Flights_2026_09_3033[entry_hour]),-1)=HOUR(AE$212)),--(IFERROR(Flights_2026_09_3033[nfl],-1)&gt;=IF($V232=450,450,$V232)),--(IFERROR(Flights_2026_09_3033[nfl],-1)&lt;=IF($V232=450,450,$V232+9)))</f>
        <v>0</v>
      </c>
      <c r="AF218" s="2">
        <v>0.625</v>
      </c>
      <c r="AG218" t="s">
        <v>840</v>
      </c>
      <c r="AH218" s="17">
        <v>280</v>
      </c>
      <c r="AI218" s="17" cm="1">
        <f t="array" ref="AI218">SUMPRODUCT(--(IFERROR(HOUR(Flights_2026_09_3033[entry_hour]),-1)=HOUR(AF218)),--(IFERROR(Flights_2026_09_3033[entry_sector],"")=AG218),--(IFERROR(Flights_2026_09_3033[nfl],-1)&gt;=AH218),--(IFERROR(Flights_2026_09_3033[nfl],-1)&lt;=IF(AH218=450,450,AH218+9)))</f>
        <v>0</v>
      </c>
    </row>
    <row r="219" spans="1:35" x14ac:dyDescent="0.2">
      <c r="A219" s="4">
        <v>0.875</v>
      </c>
      <c r="B219" s="28" cm="1">
        <f t="array" ref="B219">_xlfn.LET(_xlpm.h,HOUR($A219),_xlpm.s,B$211,_xlpm.hrs,IFERROR(HOUR(Flights_2026_09_3033[entry_hour]),-1),_xlpm.sectors,IF(_xlpm.s="Sector 4",_xlfn.XLOOKUP(Flights_2026_09_3033[adep],Tabla42[ADEP],Tabla42[Sector_4],""),Flights_2026_09_3033[entry_sector]),SUMPRODUCT(--(_xlpm.hrs=_xlpm.h),--(_xlpm.sectors=_xlpm.s)))</f>
        <v>0</v>
      </c>
      <c r="C219" s="28" cm="1">
        <f t="array" ref="C219">_xlfn.LET(_xlpm.h,HOUR($A219),_xlpm.s,C$211,_xlpm.hrs,IFERROR(HOUR(Flights_2026_09_3033[entry_hour]),-1),_xlpm.sectors,IF(_xlpm.s="Sector 4",_xlfn.XLOOKUP(Flights_2026_09_3033[adep],Tabla42[ADEP],Tabla42[Sector_4],""),Flights_2026_09_3033[entry_sector]),SUMPRODUCT(--(_xlpm.hrs=_xlpm.h),--(_xlpm.sectors=_xlpm.s)))</f>
        <v>0</v>
      </c>
      <c r="D219" s="28" cm="1">
        <f t="array" ref="D219">_xlfn.LET(_xlpm.h,HOUR($A219),_xlpm.s,D$211,_xlpm.hrs,IFERROR(HOUR(Flights_2026_09_3033[entry_hour]),-1),_xlpm.sectors,IF(_xlpm.s="Sector 4",_xlfn.XLOOKUP(Flights_2026_09_3033[adep],Tabla42[ADEP],Tabla42[Sector_4],""),Flights_2026_09_3033[entry_sector]),SUMPRODUCT(--(_xlpm.hrs=_xlpm.h),--(_xlpm.sectors=_xlpm.s)))</f>
        <v>1</v>
      </c>
      <c r="E219" s="28" cm="1">
        <f t="array" ref="E219">_xlfn.LET(_xlpm.h,HOUR($A219),_xlpm.s,E$211,_xlpm.hrs,IFERROR(HOUR(Flights_2026_09_3033[entry_hour]),-1),_xlpm.sectors,IF(_xlpm.s="Sector 4",_xlfn.XLOOKUP(Flights_2026_09_3033[adep],Tabla42[ADEP],Tabla42[Sector_4],""),Flights_2026_09_3033[entry_sector]),SUMPRODUCT(--(_xlpm.hrs=_xlpm.h),--(_xlpm.sectors=_xlpm.s)))</f>
        <v>5</v>
      </c>
      <c r="F219" s="28" cm="1">
        <f t="array" ref="F219">_xlfn.LET(_xlpm.h,HOUR($A219),_xlpm.s,F$211,_xlpm.hrs,IFERROR(HOUR(Flights_2026_09_3033[entry_hour]),-1),_xlpm.sectors,IF(_xlpm.s="Sector 4",_xlfn.XLOOKUP(Flights_2026_09_3033[adep],Tabla42[ADEP],Tabla42[Sector_4],""),Flights_2026_09_3033[entry_sector]),SUMPRODUCT(--(_xlpm.hrs=_xlpm.h),--(_xlpm.sectors=_xlpm.s)))</f>
        <v>3</v>
      </c>
      <c r="G219" s="28" cm="1">
        <f t="array" ref="G219">_xlfn.LET(_xlpm.h,HOUR($A219),_xlpm.s,G$211,_xlpm.hrs,IFERROR(HOUR(Flights_2026_09_3033[entry_hour]),-1),_xlpm.sectors,IF(_xlpm.s="Sector 4",_xlfn.XLOOKUP(Flights_2026_09_3033[adep],Tabla42[ADEP],Tabla42[Sector_4],""),Flights_2026_09_3033[entry_sector]),SUMPRODUCT(--(_xlpm.hrs=_xlpm.h),--(_xlpm.sectors=_xlpm.s)))</f>
        <v>2</v>
      </c>
      <c r="H219" s="17" cm="1">
        <f t="array" ref="H219">_xlfn.LET(_xlpm.h,HOUR($A219),_xlpm.s,H$211,_xlpm.hrs,IFERROR(HOUR(Flights_2026_09_3033[entry_hour]),-1),_xlpm.sectors,IF(_xlpm.s="Sector 4",_xlfn.XLOOKUP(Flights_2026_09_3033[adep],Tabla42[ADEP],Tabla42[Sector_4],""),Flights_2026_09_3033[entry_sector]),SUMPRODUCT(--(_xlpm.hrs=_xlpm.h),--(_xlpm.sectors=_xlpm.s)))</f>
        <v>2</v>
      </c>
      <c r="I219" s="17">
        <f t="shared" si="1"/>
        <v>13</v>
      </c>
      <c r="W219" s="17" cm="1">
        <f t="array" ref="W219">SUMPRODUCT(--(IFERROR(HOUR(Flights_2026_09_3033[entry_hour]),-1)=HOUR(W$212)),--(IFERROR(Flights_2026_09_3033[nfl],-1)&gt;=IF($V233=450,450,$V233)),--(IFERROR(Flights_2026_09_3033[nfl],-1)&lt;=IF($V233=450,450,$V233+9)))</f>
        <v>2</v>
      </c>
      <c r="X219" s="17" cm="1">
        <f t="array" ref="X219">SUMPRODUCT(--(IFERROR(HOUR(Flights_2026_09_3033[entry_hour]),-1)=HOUR(X$212)),--(IFERROR(Flights_2026_09_3033[nfl],-1)&gt;=IF($V233=450,450,$V233)),--(IFERROR(Flights_2026_09_3033[nfl],-1)&lt;=IF($V233=450,450,$V233+9)))</f>
        <v>4</v>
      </c>
      <c r="Y219" s="17" cm="1">
        <f t="array" ref="Y219">SUMPRODUCT(--(IFERROR(HOUR(Flights_2026_09_3033[entry_hour]),-1)=HOUR(Y$212)),--(IFERROR(Flights_2026_09_3033[nfl],-1)&gt;=IF($V233=450,450,$V233)),--(IFERROR(Flights_2026_09_3033[nfl],-1)&lt;=IF($V233=450,450,$V233+9)))</f>
        <v>1</v>
      </c>
      <c r="Z219" s="17" cm="1">
        <f t="array" ref="Z219">SUMPRODUCT(--(IFERROR(HOUR(Flights_2026_09_3033[entry_hour]),-1)=HOUR(Z$212)),--(IFERROR(Flights_2026_09_3033[nfl],-1)&gt;=IF($V233=450,450,$V233)),--(IFERROR(Flights_2026_09_3033[nfl],-1)&lt;=IF($V233=450,450,$V233+9)))</f>
        <v>4</v>
      </c>
      <c r="AA219" s="17" cm="1">
        <f t="array" ref="AA219">SUMPRODUCT(--(IFERROR(HOUR(Flights_2026_09_3033[entry_hour]),-1)=HOUR(AA$212)),--(IFERROR(Flights_2026_09_3033[nfl],-1)&gt;=IF($V233=450,450,$V233)),--(IFERROR(Flights_2026_09_3033[nfl],-1)&lt;=IF($V233=450,450,$V233+9)))</f>
        <v>1</v>
      </c>
      <c r="AB219" s="17" cm="1">
        <f t="array" ref="AB219">SUMPRODUCT(--(IFERROR(HOUR(Flights_2026_09_3033[entry_hour]),-1)=HOUR(AB$212)),--(IFERROR(Flights_2026_09_3033[nfl],-1)&gt;=IF($V233=450,450,$V233)),--(IFERROR(Flights_2026_09_3033[nfl],-1)&lt;=IF($V233=450,450,$V233+9)))</f>
        <v>0</v>
      </c>
      <c r="AC219" s="17" cm="1">
        <f t="array" ref="AC219">SUMPRODUCT(--(IFERROR(HOUR(Flights_2026_09_3033[entry_hour]),-1)=HOUR(AC$212)),--(IFERROR(Flights_2026_09_3033[nfl],-1)&gt;=IF($V233=450,450,$V233)),--(IFERROR(Flights_2026_09_3033[nfl],-1)&lt;=IF($V233=450,450,$V233+9)))</f>
        <v>3</v>
      </c>
      <c r="AD219" s="17" cm="1">
        <f t="array" ref="AD219">SUMPRODUCT(--(IFERROR(HOUR(Flights_2026_09_3033[entry_hour]),-1)=HOUR(AD$212)),--(IFERROR(Flights_2026_09_3033[nfl],-1)&gt;=IF($V233=450,450,$V233)),--(IFERROR(Flights_2026_09_3033[nfl],-1)&lt;=IF($V233=450,450,$V233+9)))</f>
        <v>1</v>
      </c>
      <c r="AE219" s="17" cm="1">
        <f t="array" ref="AE219">SUMPRODUCT(--(IFERROR(HOUR(Flights_2026_09_3033[entry_hour]),-1)=HOUR(AE$212)),--(IFERROR(Flights_2026_09_3033[nfl],-1)&gt;=IF($V233=450,450,$V233)),--(IFERROR(Flights_2026_09_3033[nfl],-1)&lt;=IF($V233=450,450,$V233+9)))</f>
        <v>0</v>
      </c>
      <c r="AF219" s="2">
        <v>0.625</v>
      </c>
      <c r="AG219" t="s">
        <v>840</v>
      </c>
      <c r="AH219" s="17">
        <v>290</v>
      </c>
      <c r="AI219" s="17" cm="1">
        <f t="array" ref="AI219">SUMPRODUCT(--(IFERROR(HOUR(Flights_2026_09_3033[entry_hour]),-1)=HOUR(AF219)),--(IFERROR(Flights_2026_09_3033[entry_sector],"")=AG219),--(IFERROR(Flights_2026_09_3033[nfl],-1)&gt;=AH219),--(IFERROR(Flights_2026_09_3033[nfl],-1)&lt;=IF(AH219=450,450,AH219+9)))</f>
        <v>0</v>
      </c>
    </row>
    <row r="220" spans="1:35" x14ac:dyDescent="0.2">
      <c r="A220" s="4">
        <v>0.91666666666666674</v>
      </c>
      <c r="B220" s="28" cm="1">
        <f t="array" ref="B220">_xlfn.LET(_xlpm.h,HOUR($A220),_xlpm.s,B$211,_xlpm.hrs,IFERROR(HOUR(Flights_2026_09_3033[entry_hour]),-1),_xlpm.sectors,IF(_xlpm.s="Sector 4",_xlfn.XLOOKUP(Flights_2026_09_3033[adep],Tabla42[ADEP],Tabla42[Sector_4],""),Flights_2026_09_3033[entry_sector]),SUMPRODUCT(--(_xlpm.hrs=_xlpm.h),--(_xlpm.sectors=_xlpm.s)))</f>
        <v>0</v>
      </c>
      <c r="C220" s="28" cm="1">
        <f t="array" ref="C220">_xlfn.LET(_xlpm.h,HOUR($A220),_xlpm.s,C$211,_xlpm.hrs,IFERROR(HOUR(Flights_2026_09_3033[entry_hour]),-1),_xlpm.sectors,IF(_xlpm.s="Sector 4",_xlfn.XLOOKUP(Flights_2026_09_3033[adep],Tabla42[ADEP],Tabla42[Sector_4],""),Flights_2026_09_3033[entry_sector]),SUMPRODUCT(--(_xlpm.hrs=_xlpm.h),--(_xlpm.sectors=_xlpm.s)))</f>
        <v>0</v>
      </c>
      <c r="D220" s="28" cm="1">
        <f t="array" ref="D220">_xlfn.LET(_xlpm.h,HOUR($A220),_xlpm.s,D$211,_xlpm.hrs,IFERROR(HOUR(Flights_2026_09_3033[entry_hour]),-1),_xlpm.sectors,IF(_xlpm.s="Sector 4",_xlfn.XLOOKUP(Flights_2026_09_3033[adep],Tabla42[ADEP],Tabla42[Sector_4],""),Flights_2026_09_3033[entry_sector]),SUMPRODUCT(--(_xlpm.hrs=_xlpm.h),--(_xlpm.sectors=_xlpm.s)))</f>
        <v>1</v>
      </c>
      <c r="E220" s="28" cm="1">
        <f t="array" ref="E220">_xlfn.LET(_xlpm.h,HOUR($A220),_xlpm.s,E$211,_xlpm.hrs,IFERROR(HOUR(Flights_2026_09_3033[entry_hour]),-1),_xlpm.sectors,IF(_xlpm.s="Sector 4",_xlfn.XLOOKUP(Flights_2026_09_3033[adep],Tabla42[ADEP],Tabla42[Sector_4],""),Flights_2026_09_3033[entry_sector]),SUMPRODUCT(--(_xlpm.hrs=_xlpm.h),--(_xlpm.sectors=_xlpm.s)))</f>
        <v>4</v>
      </c>
      <c r="F220" s="28" cm="1">
        <f t="array" ref="F220">_xlfn.LET(_xlpm.h,HOUR($A220),_xlpm.s,F$211,_xlpm.hrs,IFERROR(HOUR(Flights_2026_09_3033[entry_hour]),-1),_xlpm.sectors,IF(_xlpm.s="Sector 4",_xlfn.XLOOKUP(Flights_2026_09_3033[adep],Tabla42[ADEP],Tabla42[Sector_4],""),Flights_2026_09_3033[entry_sector]),SUMPRODUCT(--(_xlpm.hrs=_xlpm.h),--(_xlpm.sectors=_xlpm.s)))</f>
        <v>2</v>
      </c>
      <c r="G220" s="28" cm="1">
        <f t="array" ref="G220">_xlfn.LET(_xlpm.h,HOUR($A220),_xlpm.s,G$211,_xlpm.hrs,IFERROR(HOUR(Flights_2026_09_3033[entry_hour]),-1),_xlpm.sectors,IF(_xlpm.s="Sector 4",_xlfn.XLOOKUP(Flights_2026_09_3033[adep],Tabla42[ADEP],Tabla42[Sector_4],""),Flights_2026_09_3033[entry_sector]),SUMPRODUCT(--(_xlpm.hrs=_xlpm.h),--(_xlpm.sectors=_xlpm.s)))</f>
        <v>2</v>
      </c>
      <c r="H220" s="17" cm="1">
        <f t="array" ref="H220">_xlfn.LET(_xlpm.h,HOUR($A220),_xlpm.s,H$211,_xlpm.hrs,IFERROR(HOUR(Flights_2026_09_3033[entry_hour]),-1),_xlpm.sectors,IF(_xlpm.s="Sector 4",_xlfn.XLOOKUP(Flights_2026_09_3033[adep],Tabla42[ADEP],Tabla42[Sector_4],""),Flights_2026_09_3033[entry_sector]),SUMPRODUCT(--(_xlpm.hrs=_xlpm.h),--(_xlpm.sectors=_xlpm.s)))</f>
        <v>1</v>
      </c>
      <c r="I220" s="17">
        <f t="shared" si="1"/>
        <v>10</v>
      </c>
      <c r="W220" s="17" cm="1">
        <f t="array" ref="W220">SUMPRODUCT(--(IFERROR(HOUR(Flights_2026_09_3033[entry_hour]),-1)=HOUR(W$212)),--(IFERROR(Flights_2026_09_3033[nfl],-1)&gt;=IF($V234=450,450,$V234)),--(IFERROR(Flights_2026_09_3033[nfl],-1)&lt;=IF($V234=450,450,$V234+9)))</f>
        <v>0</v>
      </c>
      <c r="X220" s="17" cm="1">
        <f t="array" ref="X220">SUMPRODUCT(--(IFERROR(HOUR(Flights_2026_09_3033[entry_hour]),-1)=HOUR(X$212)),--(IFERROR(Flights_2026_09_3033[nfl],-1)&gt;=IF($V234=450,450,$V234)),--(IFERROR(Flights_2026_09_3033[nfl],-1)&lt;=IF($V234=450,450,$V234+9)))</f>
        <v>0</v>
      </c>
      <c r="Y220" s="17" cm="1">
        <f t="array" ref="Y220">SUMPRODUCT(--(IFERROR(HOUR(Flights_2026_09_3033[entry_hour]),-1)=HOUR(Y$212)),--(IFERROR(Flights_2026_09_3033[nfl],-1)&gt;=IF($V234=450,450,$V234)),--(IFERROR(Flights_2026_09_3033[nfl],-1)&lt;=IF($V234=450,450,$V234+9)))</f>
        <v>0</v>
      </c>
      <c r="Z220" s="17" cm="1">
        <f t="array" ref="Z220">SUMPRODUCT(--(IFERROR(HOUR(Flights_2026_09_3033[entry_hour]),-1)=HOUR(Z$212)),--(IFERROR(Flights_2026_09_3033[nfl],-1)&gt;=IF($V234=450,450,$V234)),--(IFERROR(Flights_2026_09_3033[nfl],-1)&lt;=IF($V234=450,450,$V234+9)))</f>
        <v>0</v>
      </c>
      <c r="AA220" s="17" cm="1">
        <f t="array" ref="AA220">SUMPRODUCT(--(IFERROR(HOUR(Flights_2026_09_3033[entry_hour]),-1)=HOUR(AA$212)),--(IFERROR(Flights_2026_09_3033[nfl],-1)&gt;=IF($V234=450,450,$V234)),--(IFERROR(Flights_2026_09_3033[nfl],-1)&lt;=IF($V234=450,450,$V234+9)))</f>
        <v>0</v>
      </c>
      <c r="AB220" s="17" cm="1">
        <f t="array" ref="AB220">SUMPRODUCT(--(IFERROR(HOUR(Flights_2026_09_3033[entry_hour]),-1)=HOUR(AB$212)),--(IFERROR(Flights_2026_09_3033[nfl],-1)&gt;=IF($V234=450,450,$V234)),--(IFERROR(Flights_2026_09_3033[nfl],-1)&lt;=IF($V234=450,450,$V234+9)))</f>
        <v>1</v>
      </c>
      <c r="AC220" s="17" cm="1">
        <f t="array" ref="AC220">SUMPRODUCT(--(IFERROR(HOUR(Flights_2026_09_3033[entry_hour]),-1)=HOUR(AC$212)),--(IFERROR(Flights_2026_09_3033[nfl],-1)&gt;=IF($V234=450,450,$V234)),--(IFERROR(Flights_2026_09_3033[nfl],-1)&lt;=IF($V234=450,450,$V234+9)))</f>
        <v>0</v>
      </c>
      <c r="AD220" s="17" cm="1">
        <f t="array" ref="AD220">SUMPRODUCT(--(IFERROR(HOUR(Flights_2026_09_3033[entry_hour]),-1)=HOUR(AD$212)),--(IFERROR(Flights_2026_09_3033[nfl],-1)&gt;=IF($V234=450,450,$V234)),--(IFERROR(Flights_2026_09_3033[nfl],-1)&lt;=IF($V234=450,450,$V234+9)))</f>
        <v>0</v>
      </c>
      <c r="AE220" s="17" cm="1">
        <f t="array" ref="AE220">SUMPRODUCT(--(IFERROR(HOUR(Flights_2026_09_3033[entry_hour]),-1)=HOUR(AE$212)),--(IFERROR(Flights_2026_09_3033[nfl],-1)&gt;=IF($V234=450,450,$V234)),--(IFERROR(Flights_2026_09_3033[nfl],-1)&lt;=IF($V234=450,450,$V234+9)))</f>
        <v>1</v>
      </c>
      <c r="AF220" s="2">
        <v>0.625</v>
      </c>
      <c r="AG220" t="s">
        <v>840</v>
      </c>
      <c r="AH220" s="17">
        <v>300</v>
      </c>
      <c r="AI220" s="17" cm="1">
        <f t="array" ref="AI220">SUMPRODUCT(--(IFERROR(HOUR(Flights_2026_09_3033[entry_hour]),-1)=HOUR(AF220)),--(IFERROR(Flights_2026_09_3033[entry_sector],"")=AG220),--(IFERROR(Flights_2026_09_3033[nfl],-1)&gt;=AH220),--(IFERROR(Flights_2026_09_3033[nfl],-1)&lt;=IF(AH220=450,450,AH220+9)))</f>
        <v>0</v>
      </c>
    </row>
    <row r="221" spans="1:35" x14ac:dyDescent="0.2">
      <c r="W221" s="17" cm="1">
        <f t="array" ref="W221">SUMPRODUCT(--(IFERROR(HOUR(Flights_2026_09_3033[entry_hour]),-1)=HOUR(W$212)),--(IFERROR(Flights_2026_09_3033[nfl],-1)&gt;=IF($V235=450,450,$V235)),--(IFERROR(Flights_2026_09_3033[nfl],-1)&lt;=IF($V235=450,450,$V235+9)))</f>
        <v>1</v>
      </c>
      <c r="X221" s="17" cm="1">
        <f t="array" ref="X221">SUMPRODUCT(--(IFERROR(HOUR(Flights_2026_09_3033[entry_hour]),-1)=HOUR(X$212)),--(IFERROR(Flights_2026_09_3033[nfl],-1)&gt;=IF($V235=450,450,$V235)),--(IFERROR(Flights_2026_09_3033[nfl],-1)&lt;=IF($V235=450,450,$V235+9)))</f>
        <v>2</v>
      </c>
      <c r="Y221" s="17" cm="1">
        <f t="array" ref="Y221">SUMPRODUCT(--(IFERROR(HOUR(Flights_2026_09_3033[entry_hour]),-1)=HOUR(Y$212)),--(IFERROR(Flights_2026_09_3033[nfl],-1)&gt;=IF($V235=450,450,$V235)),--(IFERROR(Flights_2026_09_3033[nfl],-1)&lt;=IF($V235=450,450,$V235+9)))</f>
        <v>3</v>
      </c>
      <c r="Z221" s="17" cm="1">
        <f t="array" ref="Z221">SUMPRODUCT(--(IFERROR(HOUR(Flights_2026_09_3033[entry_hour]),-1)=HOUR(Z$212)),--(IFERROR(Flights_2026_09_3033[nfl],-1)&gt;=IF($V235=450,450,$V235)),--(IFERROR(Flights_2026_09_3033[nfl],-1)&lt;=IF($V235=450,450,$V235+9)))</f>
        <v>5</v>
      </c>
      <c r="AA221" s="17" cm="1">
        <f t="array" ref="AA221">SUMPRODUCT(--(IFERROR(HOUR(Flights_2026_09_3033[entry_hour]),-1)=HOUR(AA$212)),--(IFERROR(Flights_2026_09_3033[nfl],-1)&gt;=IF($V235=450,450,$V235)),--(IFERROR(Flights_2026_09_3033[nfl],-1)&lt;=IF($V235=450,450,$V235+9)))</f>
        <v>6</v>
      </c>
      <c r="AB221" s="17" cm="1">
        <f t="array" ref="AB221">SUMPRODUCT(--(IFERROR(HOUR(Flights_2026_09_3033[entry_hour]),-1)=HOUR(AB$212)),--(IFERROR(Flights_2026_09_3033[nfl],-1)&gt;=IF($V235=450,450,$V235)),--(IFERROR(Flights_2026_09_3033[nfl],-1)&lt;=IF($V235=450,450,$V235+9)))</f>
        <v>1</v>
      </c>
      <c r="AC221" s="17" cm="1">
        <f t="array" ref="AC221">SUMPRODUCT(--(IFERROR(HOUR(Flights_2026_09_3033[entry_hour]),-1)=HOUR(AC$212)),--(IFERROR(Flights_2026_09_3033[nfl],-1)&gt;=IF($V235=450,450,$V235)),--(IFERROR(Flights_2026_09_3033[nfl],-1)&lt;=IF($V235=450,450,$V235+9)))</f>
        <v>1</v>
      </c>
      <c r="AD221" s="17" cm="1">
        <f t="array" ref="AD221">SUMPRODUCT(--(IFERROR(HOUR(Flights_2026_09_3033[entry_hour]),-1)=HOUR(AD$212)),--(IFERROR(Flights_2026_09_3033[nfl],-1)&gt;=IF($V235=450,450,$V235)),--(IFERROR(Flights_2026_09_3033[nfl],-1)&lt;=IF($V235=450,450,$V235+9)))</f>
        <v>4</v>
      </c>
      <c r="AE221" s="17" cm="1">
        <f t="array" ref="AE221">SUMPRODUCT(--(IFERROR(HOUR(Flights_2026_09_3033[entry_hour]),-1)=HOUR(AE$212)),--(IFERROR(Flights_2026_09_3033[nfl],-1)&gt;=IF($V235=450,450,$V235)),--(IFERROR(Flights_2026_09_3033[nfl],-1)&lt;=IF($V235=450,450,$V235+9)))</f>
        <v>1</v>
      </c>
      <c r="AF221" s="2">
        <v>0.625</v>
      </c>
      <c r="AG221" t="s">
        <v>840</v>
      </c>
      <c r="AH221" s="17">
        <v>310</v>
      </c>
      <c r="AI221" s="17" cm="1">
        <f t="array" ref="AI221">SUMPRODUCT(--(IFERROR(HOUR(Flights_2026_09_3033[entry_hour]),-1)=HOUR(AF221)),--(IFERROR(Flights_2026_09_3033[entry_sector],"")=AG221),--(IFERROR(Flights_2026_09_3033[nfl],-1)&gt;=AH221),--(IFERROR(Flights_2026_09_3033[nfl],-1)&lt;=IF(AH221=450,450,AH221+9)))</f>
        <v>0</v>
      </c>
    </row>
    <row r="222" spans="1:35" x14ac:dyDescent="0.2">
      <c r="W222" s="17" cm="1">
        <f t="array" ref="W222">SUMPRODUCT(--(IFERROR(HOUR(Flights_2026_09_3033[entry_hour]),-1)=HOUR(W$212)),--(IFERROR(Flights_2026_09_3033[nfl],-1)&gt;=IF($V236=450,450,$V236)),--(IFERROR(Flights_2026_09_3033[nfl],-1)&lt;=IF($V236=450,450,$V236+9)))</f>
        <v>2</v>
      </c>
      <c r="X222" s="17" cm="1">
        <f t="array" ref="X222">SUMPRODUCT(--(IFERROR(HOUR(Flights_2026_09_3033[entry_hour]),-1)=HOUR(X$212)),--(IFERROR(Flights_2026_09_3033[nfl],-1)&gt;=IF($V236=450,450,$V236)),--(IFERROR(Flights_2026_09_3033[nfl],-1)&lt;=IF($V236=450,450,$V236+9)))</f>
        <v>2</v>
      </c>
      <c r="Y222" s="17" cm="1">
        <f t="array" ref="Y222">SUMPRODUCT(--(IFERROR(HOUR(Flights_2026_09_3033[entry_hour]),-1)=HOUR(Y$212)),--(IFERROR(Flights_2026_09_3033[nfl],-1)&gt;=IF($V236=450,450,$V236)),--(IFERROR(Flights_2026_09_3033[nfl],-1)&lt;=IF($V236=450,450,$V236+9)))</f>
        <v>1</v>
      </c>
      <c r="Z222" s="17" cm="1">
        <f t="array" ref="Z222">SUMPRODUCT(--(IFERROR(HOUR(Flights_2026_09_3033[entry_hour]),-1)=HOUR(Z$212)),--(IFERROR(Flights_2026_09_3033[nfl],-1)&gt;=IF($V236=450,450,$V236)),--(IFERROR(Flights_2026_09_3033[nfl],-1)&lt;=IF($V236=450,450,$V236+9)))</f>
        <v>2</v>
      </c>
      <c r="AA222" s="17" cm="1">
        <f t="array" ref="AA222">SUMPRODUCT(--(IFERROR(HOUR(Flights_2026_09_3033[entry_hour]),-1)=HOUR(AA$212)),--(IFERROR(Flights_2026_09_3033[nfl],-1)&gt;=IF($V236=450,450,$V236)),--(IFERROR(Flights_2026_09_3033[nfl],-1)&lt;=IF($V236=450,450,$V236+9)))</f>
        <v>3</v>
      </c>
      <c r="AB222" s="17" cm="1">
        <f t="array" ref="AB222">SUMPRODUCT(--(IFERROR(HOUR(Flights_2026_09_3033[entry_hour]),-1)=HOUR(AB$212)),--(IFERROR(Flights_2026_09_3033[nfl],-1)&gt;=IF($V236=450,450,$V236)),--(IFERROR(Flights_2026_09_3033[nfl],-1)&lt;=IF($V236=450,450,$V236+9)))</f>
        <v>1</v>
      </c>
      <c r="AC222" s="17" cm="1">
        <f t="array" ref="AC222">SUMPRODUCT(--(IFERROR(HOUR(Flights_2026_09_3033[entry_hour]),-1)=HOUR(AC$212)),--(IFERROR(Flights_2026_09_3033[nfl],-1)&gt;=IF($V236=450,450,$V236)),--(IFERROR(Flights_2026_09_3033[nfl],-1)&lt;=IF($V236=450,450,$V236+9)))</f>
        <v>0</v>
      </c>
      <c r="AD222" s="17" cm="1">
        <f t="array" ref="AD222">SUMPRODUCT(--(IFERROR(HOUR(Flights_2026_09_3033[entry_hour]),-1)=HOUR(AD$212)),--(IFERROR(Flights_2026_09_3033[nfl],-1)&gt;=IF($V236=450,450,$V236)),--(IFERROR(Flights_2026_09_3033[nfl],-1)&lt;=IF($V236=450,450,$V236+9)))</f>
        <v>0</v>
      </c>
      <c r="AE222" s="17" cm="1">
        <f t="array" ref="AE222">SUMPRODUCT(--(IFERROR(HOUR(Flights_2026_09_3033[entry_hour]),-1)=HOUR(AE$212)),--(IFERROR(Flights_2026_09_3033[nfl],-1)&gt;=IF($V236=450,450,$V236)),--(IFERROR(Flights_2026_09_3033[nfl],-1)&lt;=IF($V236=450,450,$V236+9)))</f>
        <v>0</v>
      </c>
      <c r="AF222" s="2">
        <v>0.625</v>
      </c>
      <c r="AG222" t="s">
        <v>840</v>
      </c>
      <c r="AH222" s="17">
        <v>320</v>
      </c>
      <c r="AI222" s="17" cm="1">
        <f t="array" ref="AI222">SUMPRODUCT(--(IFERROR(HOUR(Flights_2026_09_3033[entry_hour]),-1)=HOUR(AF222)),--(IFERROR(Flights_2026_09_3033[entry_sector],"")=AG222),--(IFERROR(Flights_2026_09_3033[nfl],-1)&gt;=AH222),--(IFERROR(Flights_2026_09_3033[nfl],-1)&lt;=IF(AH222=450,450,AH222+9)))</f>
        <v>0</v>
      </c>
    </row>
    <row r="223" spans="1:35" ht="19" x14ac:dyDescent="0.2">
      <c r="A223" s="36" t="s">
        <v>1411</v>
      </c>
      <c r="B223" s="36"/>
      <c r="C223" s="36"/>
      <c r="D223" s="36"/>
      <c r="E223" s="36"/>
      <c r="F223" s="36"/>
      <c r="G223" s="36"/>
      <c r="H223" s="36"/>
      <c r="I223" s="36"/>
      <c r="J223" s="36"/>
      <c r="W223" s="17" cm="1">
        <f t="array" ref="W223">SUMPRODUCT(--(IFERROR(HOUR(Flights_2026_09_3033[entry_hour]),-1)=HOUR(W$212)),--(IFERROR(Flights_2026_09_3033[nfl],-1)&gt;=IF($V237=450,450,$V237)),--(IFERROR(Flights_2026_09_3033[nfl],-1)&lt;=IF($V237=450,450,$V237+9)))</f>
        <v>1</v>
      </c>
      <c r="X223" s="17" cm="1">
        <f t="array" ref="X223">SUMPRODUCT(--(IFERROR(HOUR(Flights_2026_09_3033[entry_hour]),-1)=HOUR(X$212)),--(IFERROR(Flights_2026_09_3033[nfl],-1)&gt;=IF($V237=450,450,$V237)),--(IFERROR(Flights_2026_09_3033[nfl],-1)&lt;=IF($V237=450,450,$V237+9)))</f>
        <v>4</v>
      </c>
      <c r="Y223" s="17" cm="1">
        <f t="array" ref="Y223">SUMPRODUCT(--(IFERROR(HOUR(Flights_2026_09_3033[entry_hour]),-1)=HOUR(Y$212)),--(IFERROR(Flights_2026_09_3033[nfl],-1)&gt;=IF($V237=450,450,$V237)),--(IFERROR(Flights_2026_09_3033[nfl],-1)&lt;=IF($V237=450,450,$V237+9)))</f>
        <v>3</v>
      </c>
      <c r="Z223" s="17" cm="1">
        <f t="array" ref="Z223">SUMPRODUCT(--(IFERROR(HOUR(Flights_2026_09_3033[entry_hour]),-1)=HOUR(Z$212)),--(IFERROR(Flights_2026_09_3033[nfl],-1)&gt;=IF($V237=450,450,$V237)),--(IFERROR(Flights_2026_09_3033[nfl],-1)&lt;=IF($V237=450,450,$V237+9)))</f>
        <v>4</v>
      </c>
      <c r="AA223" s="17" cm="1">
        <f t="array" ref="AA223">SUMPRODUCT(--(IFERROR(HOUR(Flights_2026_09_3033[entry_hour]),-1)=HOUR(AA$212)),--(IFERROR(Flights_2026_09_3033[nfl],-1)&gt;=IF($V237=450,450,$V237)),--(IFERROR(Flights_2026_09_3033[nfl],-1)&lt;=IF($V237=450,450,$V237+9)))</f>
        <v>4</v>
      </c>
      <c r="AB223" s="17" cm="1">
        <f t="array" ref="AB223">SUMPRODUCT(--(IFERROR(HOUR(Flights_2026_09_3033[entry_hour]),-1)=HOUR(AB$212)),--(IFERROR(Flights_2026_09_3033[nfl],-1)&gt;=IF($V237=450,450,$V237)),--(IFERROR(Flights_2026_09_3033[nfl],-1)&lt;=IF($V237=450,450,$V237+9)))</f>
        <v>5</v>
      </c>
      <c r="AC223" s="17" cm="1">
        <f t="array" ref="AC223">SUMPRODUCT(--(IFERROR(HOUR(Flights_2026_09_3033[entry_hour]),-1)=HOUR(AC$212)),--(IFERROR(Flights_2026_09_3033[nfl],-1)&gt;=IF($V237=450,450,$V237)),--(IFERROR(Flights_2026_09_3033[nfl],-1)&lt;=IF($V237=450,450,$V237+9)))</f>
        <v>3</v>
      </c>
      <c r="AD223" s="17" cm="1">
        <f t="array" ref="AD223">SUMPRODUCT(--(IFERROR(HOUR(Flights_2026_09_3033[entry_hour]),-1)=HOUR(AD$212)),--(IFERROR(Flights_2026_09_3033[nfl],-1)&gt;=IF($V237=450,450,$V237)),--(IFERROR(Flights_2026_09_3033[nfl],-1)&lt;=IF($V237=450,450,$V237+9)))</f>
        <v>0</v>
      </c>
      <c r="AE223" s="17" cm="1">
        <f t="array" ref="AE223">SUMPRODUCT(--(IFERROR(HOUR(Flights_2026_09_3033[entry_hour]),-1)=HOUR(AE$212)),--(IFERROR(Flights_2026_09_3033[nfl],-1)&gt;=IF($V237=450,450,$V237)),--(IFERROR(Flights_2026_09_3033[nfl],-1)&lt;=IF($V237=450,450,$V237+9)))</f>
        <v>3</v>
      </c>
      <c r="AF223" s="2">
        <v>0.625</v>
      </c>
      <c r="AG223" t="s">
        <v>840</v>
      </c>
      <c r="AH223" s="17">
        <v>330</v>
      </c>
      <c r="AI223" s="17" cm="1">
        <f t="array" ref="AI223">SUMPRODUCT(--(IFERROR(HOUR(Flights_2026_09_3033[entry_hour]),-1)=HOUR(AF223)),--(IFERROR(Flights_2026_09_3033[entry_sector],"")=AG223),--(IFERROR(Flights_2026_09_3033[nfl],-1)&gt;=AH223),--(IFERROR(Flights_2026_09_3033[nfl],-1)&lt;=IF(AH223=450,450,AH223+9)))</f>
        <v>0</v>
      </c>
    </row>
    <row r="224" spans="1:35" x14ac:dyDescent="0.2">
      <c r="A224" s="39" t="s">
        <v>992</v>
      </c>
      <c r="B224" s="39"/>
      <c r="C224" s="39"/>
      <c r="D224" s="39"/>
      <c r="E224" s="39"/>
      <c r="F224" s="39"/>
      <c r="G224" s="39"/>
      <c r="H224" s="39"/>
      <c r="I224" s="39"/>
      <c r="J224" s="39"/>
      <c r="W224" s="17" cm="1">
        <f t="array" ref="W224">SUMPRODUCT(--(IFERROR(HOUR(Flights_2026_09_3033[entry_hour]),-1)=HOUR(W$212)),--(IFERROR(Flights_2026_09_3033[nfl],-1)&gt;=IF($V238=450,450,$V238)),--(IFERROR(Flights_2026_09_3033[nfl],-1)&lt;=IF($V238=450,450,$V238+9)))</f>
        <v>0</v>
      </c>
      <c r="X224" s="17" cm="1">
        <f t="array" ref="X224">SUMPRODUCT(--(IFERROR(HOUR(Flights_2026_09_3033[entry_hour]),-1)=HOUR(X$212)),--(IFERROR(Flights_2026_09_3033[nfl],-1)&gt;=IF($V238=450,450,$V238)),--(IFERROR(Flights_2026_09_3033[nfl],-1)&lt;=IF($V238=450,450,$V238+9)))</f>
        <v>2</v>
      </c>
      <c r="Y224" s="17" cm="1">
        <f t="array" ref="Y224">SUMPRODUCT(--(IFERROR(HOUR(Flights_2026_09_3033[entry_hour]),-1)=HOUR(Y$212)),--(IFERROR(Flights_2026_09_3033[nfl],-1)&gt;=IF($V238=450,450,$V238)),--(IFERROR(Flights_2026_09_3033[nfl],-1)&lt;=IF($V238=450,450,$V238+9)))</f>
        <v>0</v>
      </c>
      <c r="Z224" s="17" cm="1">
        <f t="array" ref="Z224">SUMPRODUCT(--(IFERROR(HOUR(Flights_2026_09_3033[entry_hour]),-1)=HOUR(Z$212)),--(IFERROR(Flights_2026_09_3033[nfl],-1)&gt;=IF($V238=450,450,$V238)),--(IFERROR(Flights_2026_09_3033[nfl],-1)&lt;=IF($V238=450,450,$V238+9)))</f>
        <v>0</v>
      </c>
      <c r="AA224" s="17" cm="1">
        <f t="array" ref="AA224">SUMPRODUCT(--(IFERROR(HOUR(Flights_2026_09_3033[entry_hour]),-1)=HOUR(AA$212)),--(IFERROR(Flights_2026_09_3033[nfl],-1)&gt;=IF($V238=450,450,$V238)),--(IFERROR(Flights_2026_09_3033[nfl],-1)&lt;=IF($V238=450,450,$V238+9)))</f>
        <v>1</v>
      </c>
      <c r="AB224" s="17" cm="1">
        <f t="array" ref="AB224">SUMPRODUCT(--(IFERROR(HOUR(Flights_2026_09_3033[entry_hour]),-1)=HOUR(AB$212)),--(IFERROR(Flights_2026_09_3033[nfl],-1)&gt;=IF($V238=450,450,$V238)),--(IFERROR(Flights_2026_09_3033[nfl],-1)&lt;=IF($V238=450,450,$V238+9)))</f>
        <v>0</v>
      </c>
      <c r="AC224" s="17" cm="1">
        <f t="array" ref="AC224">SUMPRODUCT(--(IFERROR(HOUR(Flights_2026_09_3033[entry_hour]),-1)=HOUR(AC$212)),--(IFERROR(Flights_2026_09_3033[nfl],-1)&gt;=IF($V238=450,450,$V238)),--(IFERROR(Flights_2026_09_3033[nfl],-1)&lt;=IF($V238=450,450,$V238+9)))</f>
        <v>0</v>
      </c>
      <c r="AD224" s="17" cm="1">
        <f t="array" ref="AD224">SUMPRODUCT(--(IFERROR(HOUR(Flights_2026_09_3033[entry_hour]),-1)=HOUR(AD$212)),--(IFERROR(Flights_2026_09_3033[nfl],-1)&gt;=IF($V238=450,450,$V238)),--(IFERROR(Flights_2026_09_3033[nfl],-1)&lt;=IF($V238=450,450,$V238+9)))</f>
        <v>0</v>
      </c>
      <c r="AE224" s="17" cm="1">
        <f t="array" ref="AE224">SUMPRODUCT(--(IFERROR(HOUR(Flights_2026_09_3033[entry_hour]),-1)=HOUR(AE$212)),--(IFERROR(Flights_2026_09_3033[nfl],-1)&gt;=IF($V238=450,450,$V238)),--(IFERROR(Flights_2026_09_3033[nfl],-1)&lt;=IF($V238=450,450,$V238+9)))</f>
        <v>0</v>
      </c>
      <c r="AF224" s="2">
        <v>0.625</v>
      </c>
      <c r="AG224" t="s">
        <v>840</v>
      </c>
      <c r="AH224" s="17">
        <v>340</v>
      </c>
      <c r="AI224" s="17" cm="1">
        <f t="array" ref="AI224">SUMPRODUCT(--(IFERROR(HOUR(Flights_2026_09_3033[entry_hour]),-1)=HOUR(AF224)),--(IFERROR(Flights_2026_09_3033[entry_sector],"")=AG224),--(IFERROR(Flights_2026_09_3033[nfl],-1)&gt;=AH224),--(IFERROR(Flights_2026_09_3033[nfl],-1)&lt;=IF(AH224=450,450,AH224+9)))</f>
        <v>0</v>
      </c>
    </row>
    <row r="225" spans="1:35" x14ac:dyDescent="0.2">
      <c r="W225" s="17" cm="1">
        <f t="array" ref="W225">SUMPRODUCT(--(IFERROR(HOUR(Flights_2026_09_3033[entry_hour]),-1)=HOUR(W$212)),--(IFERROR(Flights_2026_09_3033[nfl],-1)&gt;=IF($V239=450,450,$V239)),--(IFERROR(Flights_2026_09_3033[nfl],-1)&lt;=IF($V239=450,450,$V239+9)))</f>
        <v>0</v>
      </c>
      <c r="X225" s="17" cm="1">
        <f t="array" ref="X225">SUMPRODUCT(--(IFERROR(HOUR(Flights_2026_09_3033[entry_hour]),-1)=HOUR(X$212)),--(IFERROR(Flights_2026_09_3033[nfl],-1)&gt;=IF($V239=450,450,$V239)),--(IFERROR(Flights_2026_09_3033[nfl],-1)&lt;=IF($V239=450,450,$V239+9)))</f>
        <v>2</v>
      </c>
      <c r="Y225" s="17" cm="1">
        <f t="array" ref="Y225">SUMPRODUCT(--(IFERROR(HOUR(Flights_2026_09_3033[entry_hour]),-1)=HOUR(Y$212)),--(IFERROR(Flights_2026_09_3033[nfl],-1)&gt;=IF($V239=450,450,$V239)),--(IFERROR(Flights_2026_09_3033[nfl],-1)&lt;=IF($V239=450,450,$V239+9)))</f>
        <v>1</v>
      </c>
      <c r="Z225" s="17" cm="1">
        <f t="array" ref="Z225">SUMPRODUCT(--(IFERROR(HOUR(Flights_2026_09_3033[entry_hour]),-1)=HOUR(Z$212)),--(IFERROR(Flights_2026_09_3033[nfl],-1)&gt;=IF($V239=450,450,$V239)),--(IFERROR(Flights_2026_09_3033[nfl],-1)&lt;=IF($V239=450,450,$V239+9)))</f>
        <v>1</v>
      </c>
      <c r="AA225" s="17" cm="1">
        <f t="array" ref="AA225">SUMPRODUCT(--(IFERROR(HOUR(Flights_2026_09_3033[entry_hour]),-1)=HOUR(AA$212)),--(IFERROR(Flights_2026_09_3033[nfl],-1)&gt;=IF($V239=450,450,$V239)),--(IFERROR(Flights_2026_09_3033[nfl],-1)&lt;=IF($V239=450,450,$V239+9)))</f>
        <v>3</v>
      </c>
      <c r="AB225" s="17" cm="1">
        <f t="array" ref="AB225">SUMPRODUCT(--(IFERROR(HOUR(Flights_2026_09_3033[entry_hour]),-1)=HOUR(AB$212)),--(IFERROR(Flights_2026_09_3033[nfl],-1)&gt;=IF($V239=450,450,$V239)),--(IFERROR(Flights_2026_09_3033[nfl],-1)&lt;=IF($V239=450,450,$V239+9)))</f>
        <v>1</v>
      </c>
      <c r="AC225" s="17" cm="1">
        <f t="array" ref="AC225">SUMPRODUCT(--(IFERROR(HOUR(Flights_2026_09_3033[entry_hour]),-1)=HOUR(AC$212)),--(IFERROR(Flights_2026_09_3033[nfl],-1)&gt;=IF($V239=450,450,$V239)),--(IFERROR(Flights_2026_09_3033[nfl],-1)&lt;=IF($V239=450,450,$V239+9)))</f>
        <v>1</v>
      </c>
      <c r="AD225" s="17" cm="1">
        <f t="array" ref="AD225">SUMPRODUCT(--(IFERROR(HOUR(Flights_2026_09_3033[entry_hour]),-1)=HOUR(AD$212)),--(IFERROR(Flights_2026_09_3033[nfl],-1)&gt;=IF($V239=450,450,$V239)),--(IFERROR(Flights_2026_09_3033[nfl],-1)&lt;=IF($V239=450,450,$V239+9)))</f>
        <v>0</v>
      </c>
      <c r="AE225" s="17" cm="1">
        <f t="array" ref="AE225">SUMPRODUCT(--(IFERROR(HOUR(Flights_2026_09_3033[entry_hour]),-1)=HOUR(AE$212)),--(IFERROR(Flights_2026_09_3033[nfl],-1)&gt;=IF($V239=450,450,$V239)),--(IFERROR(Flights_2026_09_3033[nfl],-1)&lt;=IF($V239=450,450,$V239+9)))</f>
        <v>0</v>
      </c>
      <c r="AF225" s="2">
        <v>0.625</v>
      </c>
      <c r="AG225" t="s">
        <v>840</v>
      </c>
      <c r="AH225" s="17">
        <v>350</v>
      </c>
      <c r="AI225" s="17" cm="1">
        <f t="array" ref="AI225">SUMPRODUCT(--(IFERROR(HOUR(Flights_2026_09_3033[entry_hour]),-1)=HOUR(AF225)),--(IFERROR(Flights_2026_09_3033[entry_sector],"")=AG225),--(IFERROR(Flights_2026_09_3033[nfl],-1)&gt;=AH225),--(IFERROR(Flights_2026_09_3033[nfl],-1)&lt;=IF(AH225=450,450,AH225+9)))</f>
        <v>3</v>
      </c>
    </row>
    <row r="226" spans="1:35" ht="34" x14ac:dyDescent="0.2">
      <c r="A226" s="14" t="s">
        <v>993</v>
      </c>
      <c r="B226" s="15">
        <v>0.58333333333333337</v>
      </c>
      <c r="C226" s="15">
        <v>0.625</v>
      </c>
      <c r="D226" s="15">
        <v>0.66666666666666663</v>
      </c>
      <c r="E226" s="15">
        <v>0.70833333333333337</v>
      </c>
      <c r="F226" s="15">
        <v>0.75</v>
      </c>
      <c r="G226" s="15">
        <v>0.79166666666666663</v>
      </c>
      <c r="H226" s="15">
        <v>0.83333333333333337</v>
      </c>
      <c r="I226" s="15">
        <v>0.875</v>
      </c>
      <c r="J226" s="15">
        <v>0.91666666666666663</v>
      </c>
      <c r="L226" s="16" t="s">
        <v>991</v>
      </c>
      <c r="M226" s="16" t="s">
        <v>778</v>
      </c>
      <c r="V226" t="s">
        <v>994</v>
      </c>
      <c r="W226" s="17" cm="1">
        <f t="array" ref="W226">SUMPRODUCT(--(IFERROR(HOUR(Flights_2026_09_3033[entry_hour]),-1)=HOUR(W$212)),--(IFERROR(Flights_2026_09_3033[nfl],-1)&gt;=IF($V240=450,450,$V240)),--(IFERROR(Flights_2026_09_3033[nfl],-1)&lt;=IF($V240=450,450,$V240+9)))</f>
        <v>0</v>
      </c>
      <c r="X226" s="17" cm="1">
        <f t="array" ref="X226">SUMPRODUCT(--(IFERROR(HOUR(Flights_2026_09_3033[entry_hour]),-1)=HOUR(X$212)),--(IFERROR(Flights_2026_09_3033[nfl],-1)&gt;=IF($V240=450,450,$V240)),--(IFERROR(Flights_2026_09_3033[nfl],-1)&lt;=IF($V240=450,450,$V240+9)))</f>
        <v>0</v>
      </c>
      <c r="Y226" s="17" cm="1">
        <f t="array" ref="Y226">SUMPRODUCT(--(IFERROR(HOUR(Flights_2026_09_3033[entry_hour]),-1)=HOUR(Y$212)),--(IFERROR(Flights_2026_09_3033[nfl],-1)&gt;=IF($V240=450,450,$V240)),--(IFERROR(Flights_2026_09_3033[nfl],-1)&lt;=IF($V240=450,450,$V240+9)))</f>
        <v>0</v>
      </c>
      <c r="Z226" s="17" cm="1">
        <f t="array" ref="Z226">SUMPRODUCT(--(IFERROR(HOUR(Flights_2026_09_3033[entry_hour]),-1)=HOUR(Z$212)),--(IFERROR(Flights_2026_09_3033[nfl],-1)&gt;=IF($V240=450,450,$V240)),--(IFERROR(Flights_2026_09_3033[nfl],-1)&lt;=IF($V240=450,450,$V240+9)))</f>
        <v>1</v>
      </c>
      <c r="AA226" s="17" cm="1">
        <f t="array" ref="AA226">SUMPRODUCT(--(IFERROR(HOUR(Flights_2026_09_3033[entry_hour]),-1)=HOUR(AA$212)),--(IFERROR(Flights_2026_09_3033[nfl],-1)&gt;=IF($V240=450,450,$V240)),--(IFERROR(Flights_2026_09_3033[nfl],-1)&lt;=IF($V240=450,450,$V240+9)))</f>
        <v>0</v>
      </c>
      <c r="AB226" s="17" cm="1">
        <f t="array" ref="AB226">SUMPRODUCT(--(IFERROR(HOUR(Flights_2026_09_3033[entry_hour]),-1)=HOUR(AB$212)),--(IFERROR(Flights_2026_09_3033[nfl],-1)&gt;=IF($V240=450,450,$V240)),--(IFERROR(Flights_2026_09_3033[nfl],-1)&lt;=IF($V240=450,450,$V240+9)))</f>
        <v>0</v>
      </c>
      <c r="AC226" s="17" cm="1">
        <f t="array" ref="AC226">SUMPRODUCT(--(IFERROR(HOUR(Flights_2026_09_3033[entry_hour]),-1)=HOUR(AC$212)),--(IFERROR(Flights_2026_09_3033[nfl],-1)&gt;=IF($V240=450,450,$V240)),--(IFERROR(Flights_2026_09_3033[nfl],-1)&lt;=IF($V240=450,450,$V240+9)))</f>
        <v>0</v>
      </c>
      <c r="AD226" s="17" cm="1">
        <f t="array" ref="AD226">SUMPRODUCT(--(IFERROR(HOUR(Flights_2026_09_3033[entry_hour]),-1)=HOUR(AD$212)),--(IFERROR(Flights_2026_09_3033[nfl],-1)&gt;=IF($V240=450,450,$V240)),--(IFERROR(Flights_2026_09_3033[nfl],-1)&lt;=IF($V240=450,450,$V240+9)))</f>
        <v>0</v>
      </c>
      <c r="AE226" s="17" cm="1">
        <f t="array" ref="AE226">SUMPRODUCT(--(IFERROR(HOUR(Flights_2026_09_3033[entry_hour]),-1)=HOUR(AE$212)),--(IFERROR(Flights_2026_09_3033[nfl],-1)&gt;=IF($V240=450,450,$V240)),--(IFERROR(Flights_2026_09_3033[nfl],-1)&lt;=IF($V240=450,450,$V240+9)))</f>
        <v>0</v>
      </c>
      <c r="AF226" s="2">
        <v>0.625</v>
      </c>
      <c r="AG226" t="s">
        <v>840</v>
      </c>
      <c r="AH226" s="17">
        <v>360</v>
      </c>
      <c r="AI226" s="17" cm="1">
        <f t="array" ref="AI226">SUMPRODUCT(--(IFERROR(HOUR(Flights_2026_09_3033[entry_hour]),-1)=HOUR(AF226)),--(IFERROR(Flights_2026_09_3033[entry_sector],"")=AG226),--(IFERROR(Flights_2026_09_3033[nfl],-1)&gt;=AH226),--(IFERROR(Flights_2026_09_3033[nfl],-1)&lt;=IF(AH226=450,450,AH226+9)))</f>
        <v>0</v>
      </c>
    </row>
    <row r="227" spans="1:35" x14ac:dyDescent="0.2">
      <c r="A227" s="8">
        <v>450</v>
      </c>
      <c r="B227" s="19" t="str">
        <f>IF(AND(W213&gt;0,_xlfn.RANK.EQ(W213,W$213:W$238)+COUNTIF(W$213:W213,W213)-1&lt;=5),W213,"")</f>
        <v/>
      </c>
      <c r="C227" s="19" t="str">
        <f>IF(AND(X213&gt;0,_xlfn.RANK.EQ(X213,X$213:X$238)+COUNTIF(X$213:X213,X213)-1&lt;=5),X213,"")</f>
        <v/>
      </c>
      <c r="D227" s="19" t="str">
        <f>IF(AND(Y213&gt;0,_xlfn.RANK.EQ(Y213,Y$213:Y$238)+COUNTIF(Y$213:Y213,Y213)-1&lt;=5),Y213,"")</f>
        <v/>
      </c>
      <c r="E227" s="19" t="str">
        <f>IF(AND(Z213&gt;0,_xlfn.RANK.EQ(Z213,Z$213:Z$238)+COUNTIF(Z$213:Z213,Z213)-1&lt;=5),Z213,"")</f>
        <v/>
      </c>
      <c r="F227" s="19" t="str">
        <f>IF(AND(AA213&gt;0,_xlfn.RANK.EQ(AA213,AA$213:AA$238)+COUNTIF(AA$213:AA213,AA213)-1&lt;=5),AA213,"")</f>
        <v/>
      </c>
      <c r="G227" s="19" t="str">
        <f>IF(AND(AB213&gt;0,_xlfn.RANK.EQ(AB213,AB$213:AB$238)+COUNTIF(AB$213:AB213,AB213)-1&lt;=5),AB213,"")</f>
        <v/>
      </c>
      <c r="H227" s="19" t="str">
        <f>IF(AND(AC213&gt;0,_xlfn.RANK.EQ(AC213,AC$213:AC$238)+COUNTIF(AC$213:AC213,AC213)-1&lt;=5),AC213,"")</f>
        <v/>
      </c>
      <c r="I227" s="19" t="str">
        <f>IF(AND(AD213&gt;0,_xlfn.RANK.EQ(AD213,AD$213:AD$238)+COUNTIF(AD$213:AD213,AD213)-1&lt;=5),AD213,"")</f>
        <v/>
      </c>
      <c r="J227" s="19" t="str">
        <f>IF(AND(AE213&gt;0,_xlfn.RANK.EQ(AE213,AE$213:AE$238)+COUNTIF(AE$213:AE213,AE213)-1&lt;=5),AE213,"")</f>
        <v/>
      </c>
      <c r="L227" s="13">
        <v>1</v>
      </c>
      <c r="M227" s="9" t="s">
        <v>995</v>
      </c>
      <c r="V227">
        <v>450</v>
      </c>
      <c r="W227" s="17" cm="1">
        <f t="array" ref="W227">SUMPRODUCT(--(IFERROR(HOUR(Flights_2026_09_3033[entry_hour]),-1)=HOUR(W$212)),--(IFERROR(Flights_2026_09_3033[nfl],-1)&gt;=IF($V241=450,450,$V241)),--(IFERROR(Flights_2026_09_3033[nfl],-1)&lt;=IF($V241=450,450,$V241+9)))</f>
        <v>1</v>
      </c>
      <c r="X227" s="17" cm="1">
        <f t="array" ref="X227">SUMPRODUCT(--(IFERROR(HOUR(Flights_2026_09_3033[entry_hour]),-1)=HOUR(X$212)),--(IFERROR(Flights_2026_09_3033[nfl],-1)&gt;=IF($V241=450,450,$V241)),--(IFERROR(Flights_2026_09_3033[nfl],-1)&lt;=IF($V241=450,450,$V241+9)))</f>
        <v>1</v>
      </c>
      <c r="Y227" s="17" cm="1">
        <f t="array" ref="Y227">SUMPRODUCT(--(IFERROR(HOUR(Flights_2026_09_3033[entry_hour]),-1)=HOUR(Y$212)),--(IFERROR(Flights_2026_09_3033[nfl],-1)&gt;=IF($V241=450,450,$V241)),--(IFERROR(Flights_2026_09_3033[nfl],-1)&lt;=IF($V241=450,450,$V241+9)))</f>
        <v>0</v>
      </c>
      <c r="Z227" s="17" cm="1">
        <f t="array" ref="Z227">SUMPRODUCT(--(IFERROR(HOUR(Flights_2026_09_3033[entry_hour]),-1)=HOUR(Z$212)),--(IFERROR(Flights_2026_09_3033[nfl],-1)&gt;=IF($V241=450,450,$V241)),--(IFERROR(Flights_2026_09_3033[nfl],-1)&lt;=IF($V241=450,450,$V241+9)))</f>
        <v>0</v>
      </c>
      <c r="AA227" s="17" cm="1">
        <f t="array" ref="AA227">SUMPRODUCT(--(IFERROR(HOUR(Flights_2026_09_3033[entry_hour]),-1)=HOUR(AA$212)),--(IFERROR(Flights_2026_09_3033[nfl],-1)&gt;=IF($V241=450,450,$V241)),--(IFERROR(Flights_2026_09_3033[nfl],-1)&lt;=IF($V241=450,450,$V241+9)))</f>
        <v>0</v>
      </c>
      <c r="AB227" s="17" cm="1">
        <f t="array" ref="AB227">SUMPRODUCT(--(IFERROR(HOUR(Flights_2026_09_3033[entry_hour]),-1)=HOUR(AB$212)),--(IFERROR(Flights_2026_09_3033[nfl],-1)&gt;=IF($V241=450,450,$V241)),--(IFERROR(Flights_2026_09_3033[nfl],-1)&lt;=IF($V241=450,450,$V241+9)))</f>
        <v>0</v>
      </c>
      <c r="AC227" s="17" cm="1">
        <f t="array" ref="AC227">SUMPRODUCT(--(IFERROR(HOUR(Flights_2026_09_3033[entry_hour]),-1)=HOUR(AC$212)),--(IFERROR(Flights_2026_09_3033[nfl],-1)&gt;=IF($V241=450,450,$V241)),--(IFERROR(Flights_2026_09_3033[nfl],-1)&lt;=IF($V241=450,450,$V241+9)))</f>
        <v>0</v>
      </c>
      <c r="AD227" s="17" cm="1">
        <f t="array" ref="AD227">SUMPRODUCT(--(IFERROR(HOUR(Flights_2026_09_3033[entry_hour]),-1)=HOUR(AD$212)),--(IFERROR(Flights_2026_09_3033[nfl],-1)&gt;=IF($V241=450,450,$V241)),--(IFERROR(Flights_2026_09_3033[nfl],-1)&lt;=IF($V241=450,450,$V241+9)))</f>
        <v>0</v>
      </c>
      <c r="AE227" s="17" cm="1">
        <f t="array" ref="AE227">SUMPRODUCT(--(IFERROR(HOUR(Flights_2026_09_3033[entry_hour]),-1)=HOUR(AE$212)),--(IFERROR(Flights_2026_09_3033[nfl],-1)&gt;=IF($V241=450,450,$V241)),--(IFERROR(Flights_2026_09_3033[nfl],-1)&lt;=IF($V241=450,450,$V241+9)))</f>
        <v>0</v>
      </c>
      <c r="AF227" s="2">
        <v>0.625</v>
      </c>
      <c r="AG227" t="s">
        <v>840</v>
      </c>
      <c r="AH227" s="17">
        <v>370</v>
      </c>
      <c r="AI227" s="17" cm="1">
        <f t="array" ref="AI227">SUMPRODUCT(--(IFERROR(HOUR(Flights_2026_09_3033[entry_hour]),-1)=HOUR(AF227)),--(IFERROR(Flights_2026_09_3033[entry_sector],"")=AG227),--(IFERROR(Flights_2026_09_3033[nfl],-1)&gt;=AH227),--(IFERROR(Flights_2026_09_3033[nfl],-1)&lt;=IF(AH227=450,450,AH227+9)))</f>
        <v>0</v>
      </c>
    </row>
    <row r="228" spans="1:35" x14ac:dyDescent="0.2">
      <c r="A228" s="8" t="s">
        <v>758</v>
      </c>
      <c r="B228" s="19" t="str">
        <f>IF(AND(W214&gt;0,_xlfn.RANK.EQ(W214,W$213:W$238)+COUNTIF(W$213:W214,W214)-1&lt;=5),W214,"")</f>
        <v/>
      </c>
      <c r="C228" s="19" t="str">
        <f>IF(AND(X214&gt;0,_xlfn.RANK.EQ(X214,X$213:X$238)+COUNTIF(X$213:X214,X214)-1&lt;=5),X214,"")</f>
        <v/>
      </c>
      <c r="D228" s="19" t="str">
        <f>IF(AND(Y214&gt;0,_xlfn.RANK.EQ(Y214,Y$213:Y$238)+COUNTIF(Y$213:Y214,Y214)-1&lt;=5),Y214,"")</f>
        <v/>
      </c>
      <c r="E228" s="19" t="str">
        <f>IF(AND(Z214&gt;0,_xlfn.RANK.EQ(Z214,Z$213:Z$238)+COUNTIF(Z$213:Z214,Z214)-1&lt;=5),Z214,"")</f>
        <v/>
      </c>
      <c r="F228" s="19" t="str">
        <f>IF(AND(AA214&gt;0,_xlfn.RANK.EQ(AA214,AA$213:AA$238)+COUNTIF(AA$213:AA214,AA214)-1&lt;=5),AA214,"")</f>
        <v/>
      </c>
      <c r="G228" s="19" t="str">
        <f>IF(AND(AB214&gt;0,_xlfn.RANK.EQ(AB214,AB$213:AB$238)+COUNTIF(AB$213:AB214,AB214)-1&lt;=5),AB214,"")</f>
        <v/>
      </c>
      <c r="H228" s="19" t="str">
        <f>IF(AND(AC214&gt;0,_xlfn.RANK.EQ(AC214,AC$213:AC$238)+COUNTIF(AC$213:AC214,AC214)-1&lt;=5),AC214,"")</f>
        <v/>
      </c>
      <c r="I228" s="19" t="str">
        <f>IF(AND(AD214&gt;0,_xlfn.RANK.EQ(AD214,AD$213:AD$238)+COUNTIF(AD$213:AD214,AD214)-1&lt;=5),AD214,"")</f>
        <v/>
      </c>
      <c r="J228" s="19" t="str">
        <f>IF(AND(AE214&gt;0,_xlfn.RANK.EQ(AE214,AE$213:AE$238)+COUNTIF(AE$213:AE214,AE214)-1&lt;=5),AE214,"")</f>
        <v/>
      </c>
      <c r="L228" s="10" t="s">
        <v>779</v>
      </c>
      <c r="M228" s="10" t="s">
        <v>996</v>
      </c>
      <c r="V228">
        <v>440</v>
      </c>
      <c r="W228" s="17" cm="1">
        <f t="array" ref="W228">SUMPRODUCT(--(IFERROR(HOUR(Flights_2026_09_3033[entry_hour]),-1)=HOUR(W$212)),--(IFERROR(Flights_2026_09_3033[nfl],-1)&gt;=IF($V242=450,450,$V242)),--(IFERROR(Flights_2026_09_3033[nfl],-1)&lt;=IF($V242=450,450,$V242+9)))</f>
        <v>0</v>
      </c>
      <c r="X228" s="17" cm="1">
        <f t="array" ref="X228">SUMPRODUCT(--(IFERROR(HOUR(Flights_2026_09_3033[entry_hour]),-1)=HOUR(X$212)),--(IFERROR(Flights_2026_09_3033[nfl],-1)&gt;=IF($V242=450,450,$V242)),--(IFERROR(Flights_2026_09_3033[nfl],-1)&lt;=IF($V242=450,450,$V242+9)))</f>
        <v>0</v>
      </c>
      <c r="Y228" s="17" cm="1">
        <f t="array" ref="Y228">SUMPRODUCT(--(IFERROR(HOUR(Flights_2026_09_3033[entry_hour]),-1)=HOUR(Y$212)),--(IFERROR(Flights_2026_09_3033[nfl],-1)&gt;=IF($V242=450,450,$V242)),--(IFERROR(Flights_2026_09_3033[nfl],-1)&lt;=IF($V242=450,450,$V242+9)))</f>
        <v>0</v>
      </c>
      <c r="Z228" s="17" cm="1">
        <f t="array" ref="Z228">SUMPRODUCT(--(IFERROR(HOUR(Flights_2026_09_3033[entry_hour]),-1)=HOUR(Z$212)),--(IFERROR(Flights_2026_09_3033[nfl],-1)&gt;=IF($V242=450,450,$V242)),--(IFERROR(Flights_2026_09_3033[nfl],-1)&lt;=IF($V242=450,450,$V242+9)))</f>
        <v>0</v>
      </c>
      <c r="AA228" s="17" cm="1">
        <f t="array" ref="AA228">SUMPRODUCT(--(IFERROR(HOUR(Flights_2026_09_3033[entry_hour]),-1)=HOUR(AA$212)),--(IFERROR(Flights_2026_09_3033[nfl],-1)&gt;=IF($V242=450,450,$V242)),--(IFERROR(Flights_2026_09_3033[nfl],-1)&lt;=IF($V242=450,450,$V242+9)))</f>
        <v>0</v>
      </c>
      <c r="AB228" s="17" cm="1">
        <f t="array" ref="AB228">SUMPRODUCT(--(IFERROR(HOUR(Flights_2026_09_3033[entry_hour]),-1)=HOUR(AB$212)),--(IFERROR(Flights_2026_09_3033[nfl],-1)&gt;=IF($V242=450,450,$V242)),--(IFERROR(Flights_2026_09_3033[nfl],-1)&lt;=IF($V242=450,450,$V242+9)))</f>
        <v>1</v>
      </c>
      <c r="AC228" s="17" cm="1">
        <f t="array" ref="AC228">SUMPRODUCT(--(IFERROR(HOUR(Flights_2026_09_3033[entry_hour]),-1)=HOUR(AC$212)),--(IFERROR(Flights_2026_09_3033[nfl],-1)&gt;=IF($V242=450,450,$V242)),--(IFERROR(Flights_2026_09_3033[nfl],-1)&lt;=IF($V242=450,450,$V242+9)))</f>
        <v>0</v>
      </c>
      <c r="AD228" s="17" cm="1">
        <f t="array" ref="AD228">SUMPRODUCT(--(IFERROR(HOUR(Flights_2026_09_3033[entry_hour]),-1)=HOUR(AD$212)),--(IFERROR(Flights_2026_09_3033[nfl],-1)&gt;=IF($V242=450,450,$V242)),--(IFERROR(Flights_2026_09_3033[nfl],-1)&lt;=IF($V242=450,450,$V242+9)))</f>
        <v>0</v>
      </c>
      <c r="AE228" s="17" cm="1">
        <f t="array" ref="AE228">SUMPRODUCT(--(IFERROR(HOUR(Flights_2026_09_3033[entry_hour]),-1)=HOUR(AE$212)),--(IFERROR(Flights_2026_09_3033[nfl],-1)&gt;=IF($V242=450,450,$V242)),--(IFERROR(Flights_2026_09_3033[nfl],-1)&lt;=IF($V242=450,450,$V242+9)))</f>
        <v>0</v>
      </c>
      <c r="AF228" s="2">
        <v>0.625</v>
      </c>
      <c r="AG228" t="s">
        <v>840</v>
      </c>
      <c r="AH228" s="17">
        <v>380</v>
      </c>
      <c r="AI228" s="17" cm="1">
        <f t="array" ref="AI228">SUMPRODUCT(--(IFERROR(HOUR(Flights_2026_09_3033[entry_hour]),-1)=HOUR(AF228)),--(IFERROR(Flights_2026_09_3033[entry_sector],"")=AG228),--(IFERROR(Flights_2026_09_3033[nfl],-1)&gt;=AH228),--(IFERROR(Flights_2026_09_3033[nfl],-1)&lt;=IF(AH228=450,450,AH228+9)))</f>
        <v>0</v>
      </c>
    </row>
    <row r="229" spans="1:35" x14ac:dyDescent="0.2">
      <c r="A229" s="8" t="s">
        <v>759</v>
      </c>
      <c r="B229" s="19" t="str">
        <f>IF(AND(W215&gt;0,_xlfn.RANK.EQ(W215,W$213:W$238)+COUNTIF(W$213:W215,W215)-1&lt;=5),W215,"")</f>
        <v/>
      </c>
      <c r="C229" s="19" t="str">
        <f>IF(AND(X215&gt;0,_xlfn.RANK.EQ(X215,X$213:X$238)+COUNTIF(X$213:X215,X215)-1&lt;=5),X215,"")</f>
        <v/>
      </c>
      <c r="D229" s="19" t="str">
        <f>IF(AND(Y215&gt;0,_xlfn.RANK.EQ(Y215,Y$213:Y$238)+COUNTIF(Y$213:Y215,Y215)-1&lt;=5),Y215,"")</f>
        <v/>
      </c>
      <c r="E229" s="19" t="str">
        <f>IF(AND(Z215&gt;0,_xlfn.RANK.EQ(Z215,Z$213:Z$238)+COUNTIF(Z$213:Z215,Z215)-1&lt;=5),Z215,"")</f>
        <v/>
      </c>
      <c r="F229" s="19" t="str">
        <f>IF(AND(AA215&gt;0,_xlfn.RANK.EQ(AA215,AA$213:AA$238)+COUNTIF(AA$213:AA215,AA215)-1&lt;=5),AA215,"")</f>
        <v/>
      </c>
      <c r="G229" s="19" t="str">
        <f>IF(AND(AB215&gt;0,_xlfn.RANK.EQ(AB215,AB$213:AB$238)+COUNTIF(AB$213:AB215,AB215)-1&lt;=5),AB215,"")</f>
        <v/>
      </c>
      <c r="H229" s="19" t="str">
        <f>IF(AND(AC215&gt;0,_xlfn.RANK.EQ(AC215,AC$213:AC$238)+COUNTIF(AC$213:AC215,AC215)-1&lt;=5),AC215,"")</f>
        <v/>
      </c>
      <c r="I229" s="19" t="str">
        <f>IF(AND(AD215&gt;0,_xlfn.RANK.EQ(AD215,AD$213:AD$238)+COUNTIF(AD$213:AD215,AD215)-1&lt;=5),AD215,"")</f>
        <v/>
      </c>
      <c r="J229" s="19" t="str">
        <f>IF(AND(AE215&gt;0,_xlfn.RANK.EQ(AE215,AE$213:AE$238)+COUNTIF(AE$213:AE215,AE215)-1&lt;=5),AE215,"")</f>
        <v/>
      </c>
      <c r="L229" s="11" t="s">
        <v>780</v>
      </c>
      <c r="M229" s="11" t="s">
        <v>997</v>
      </c>
      <c r="V229">
        <v>430</v>
      </c>
      <c r="W229" s="17" cm="1">
        <f t="array" ref="W229">SUMPRODUCT(--(IFERROR(HOUR(Flights_2026_09_3033[entry_hour]),-1)=HOUR(W$212)),--(IFERROR(Flights_2026_09_3033[nfl],-1)&gt;=IF($V243=450,450,$V243)),--(IFERROR(Flights_2026_09_3033[nfl],-1)&lt;=IF($V243=450,450,$V243+9)))</f>
        <v>0</v>
      </c>
      <c r="X229" s="17" cm="1">
        <f t="array" ref="X229">SUMPRODUCT(--(IFERROR(HOUR(Flights_2026_09_3033[entry_hour]),-1)=HOUR(X$212)),--(IFERROR(Flights_2026_09_3033[nfl],-1)&gt;=IF($V243=450,450,$V243)),--(IFERROR(Flights_2026_09_3033[nfl],-1)&lt;=IF($V243=450,450,$V243+9)))</f>
        <v>0</v>
      </c>
      <c r="Y229" s="17" cm="1">
        <f t="array" ref="Y229">SUMPRODUCT(--(IFERROR(HOUR(Flights_2026_09_3033[entry_hour]),-1)=HOUR(Y$212)),--(IFERROR(Flights_2026_09_3033[nfl],-1)&gt;=IF($V243=450,450,$V243)),--(IFERROR(Flights_2026_09_3033[nfl],-1)&lt;=IF($V243=450,450,$V243+9)))</f>
        <v>0</v>
      </c>
      <c r="Z229" s="17" cm="1">
        <f t="array" ref="Z229">SUMPRODUCT(--(IFERROR(HOUR(Flights_2026_09_3033[entry_hour]),-1)=HOUR(Z$212)),--(IFERROR(Flights_2026_09_3033[nfl],-1)&gt;=IF($V243=450,450,$V243)),--(IFERROR(Flights_2026_09_3033[nfl],-1)&lt;=IF($V243=450,450,$V243+9)))</f>
        <v>0</v>
      </c>
      <c r="AA229" s="17" cm="1">
        <f t="array" ref="AA229">SUMPRODUCT(--(IFERROR(HOUR(Flights_2026_09_3033[entry_hour]),-1)=HOUR(AA$212)),--(IFERROR(Flights_2026_09_3033[nfl],-1)&gt;=IF($V243=450,450,$V243)),--(IFERROR(Flights_2026_09_3033[nfl],-1)&lt;=IF($V243=450,450,$V243+9)))</f>
        <v>0</v>
      </c>
      <c r="AB229" s="17" cm="1">
        <f t="array" ref="AB229">SUMPRODUCT(--(IFERROR(HOUR(Flights_2026_09_3033[entry_hour]),-1)=HOUR(AB$212)),--(IFERROR(Flights_2026_09_3033[nfl],-1)&gt;=IF($V243=450,450,$V243)),--(IFERROR(Flights_2026_09_3033[nfl],-1)&lt;=IF($V243=450,450,$V243+9)))</f>
        <v>0</v>
      </c>
      <c r="AC229" s="17" cm="1">
        <f t="array" ref="AC229">SUMPRODUCT(--(IFERROR(HOUR(Flights_2026_09_3033[entry_hour]),-1)=HOUR(AC$212)),--(IFERROR(Flights_2026_09_3033[nfl],-1)&gt;=IF($V243=450,450,$V243)),--(IFERROR(Flights_2026_09_3033[nfl],-1)&lt;=IF($V243=450,450,$V243+9)))</f>
        <v>0</v>
      </c>
      <c r="AD229" s="17" cm="1">
        <f t="array" ref="AD229">SUMPRODUCT(--(IFERROR(HOUR(Flights_2026_09_3033[entry_hour]),-1)=HOUR(AD$212)),--(IFERROR(Flights_2026_09_3033[nfl],-1)&gt;=IF($V243=450,450,$V243)),--(IFERROR(Flights_2026_09_3033[nfl],-1)&lt;=IF($V243=450,450,$V243+9)))</f>
        <v>0</v>
      </c>
      <c r="AE229" s="17" cm="1">
        <f t="array" ref="AE229">SUMPRODUCT(--(IFERROR(HOUR(Flights_2026_09_3033[entry_hour]),-1)=HOUR(AE$212)),--(IFERROR(Flights_2026_09_3033[nfl],-1)&gt;=IF($V243=450,450,$V243)),--(IFERROR(Flights_2026_09_3033[nfl],-1)&lt;=IF($V243=450,450,$V243+9)))</f>
        <v>0</v>
      </c>
      <c r="AF229" s="2">
        <v>0.625</v>
      </c>
      <c r="AG229" t="s">
        <v>840</v>
      </c>
      <c r="AH229" s="17">
        <v>390</v>
      </c>
      <c r="AI229" s="17" cm="1">
        <f t="array" ref="AI229">SUMPRODUCT(--(IFERROR(HOUR(Flights_2026_09_3033[entry_hour]),-1)=HOUR(AF229)),--(IFERROR(Flights_2026_09_3033[entry_sector],"")=AG229),--(IFERROR(Flights_2026_09_3033[nfl],-1)&gt;=AH229),--(IFERROR(Flights_2026_09_3033[nfl],-1)&lt;=IF(AH229=450,450,AH229+9)))</f>
        <v>2</v>
      </c>
    </row>
    <row r="230" spans="1:35" x14ac:dyDescent="0.2">
      <c r="A230" s="8" t="s">
        <v>760</v>
      </c>
      <c r="B230" s="19" t="str">
        <f>IF(AND(W216&gt;0,_xlfn.RANK.EQ(W216,W$213:W$238)+COUNTIF(W$213:W216,W216)-1&lt;=5),W216,"")</f>
        <v/>
      </c>
      <c r="C230" s="19" t="str">
        <f>IF(AND(X216&gt;0,_xlfn.RANK.EQ(X216,X$213:X$238)+COUNTIF(X$213:X216,X216)-1&lt;=5),X216,"")</f>
        <v/>
      </c>
      <c r="D230" s="19" t="str">
        <f>IF(AND(Y216&gt;0,_xlfn.RANK.EQ(Y216,Y$213:Y$238)+COUNTIF(Y$213:Y216,Y216)-1&lt;=5),Y216,"")</f>
        <v/>
      </c>
      <c r="E230" s="19" t="str">
        <f>IF(AND(Z216&gt;0,_xlfn.RANK.EQ(Z216,Z$213:Z$238)+COUNTIF(Z$213:Z216,Z216)-1&lt;=5),Z216,"")</f>
        <v/>
      </c>
      <c r="F230" s="19" t="str">
        <f>IF(AND(AA216&gt;0,_xlfn.RANK.EQ(AA216,AA$213:AA$238)+COUNTIF(AA$213:AA216,AA216)-1&lt;=5),AA216,"")</f>
        <v/>
      </c>
      <c r="G230" s="19" t="str">
        <f>IF(AND(AB216&gt;0,_xlfn.RANK.EQ(AB216,AB$213:AB$238)+COUNTIF(AB$213:AB216,AB216)-1&lt;=5),AB216,"")</f>
        <v/>
      </c>
      <c r="H230" s="19" t="str">
        <f>IF(AND(AC216&gt;0,_xlfn.RANK.EQ(AC216,AC$213:AC$238)+COUNTIF(AC$213:AC216,AC216)-1&lt;=5),AC216,"")</f>
        <v/>
      </c>
      <c r="I230" s="19" t="str">
        <f>IF(AND(AD216&gt;0,_xlfn.RANK.EQ(AD216,AD$213:AD$238)+COUNTIF(AD$213:AD216,AD216)-1&lt;=5),AD216,"")</f>
        <v/>
      </c>
      <c r="J230" s="19" t="str">
        <f>IF(AND(AE216&gt;0,_xlfn.RANK.EQ(AE216,AE$213:AE$238)+COUNTIF(AE$213:AE216,AE216)-1&lt;=5),AE216,"")</f>
        <v/>
      </c>
      <c r="L230" s="12" t="s">
        <v>781</v>
      </c>
      <c r="M230" s="12" t="s">
        <v>998</v>
      </c>
      <c r="V230">
        <v>420</v>
      </c>
      <c r="W230" s="17" cm="1">
        <f t="array" ref="W230">SUMPRODUCT(--(IFERROR(HOUR(Flights_2026_09_3033[entry_hour]),-1)=HOUR(W$212)),--(IFERROR(Flights_2026_09_3033[nfl],-1)&gt;=IF($V244=450,450,$V244)),--(IFERROR(Flights_2026_09_3033[nfl],-1)&lt;=IF($V244=450,450,$V244+9)))</f>
        <v>0</v>
      </c>
      <c r="X230" s="17" cm="1">
        <f t="array" ref="X230">SUMPRODUCT(--(IFERROR(HOUR(Flights_2026_09_3033[entry_hour]),-1)=HOUR(X$212)),--(IFERROR(Flights_2026_09_3033[nfl],-1)&gt;=IF($V244=450,450,$V244)),--(IFERROR(Flights_2026_09_3033[nfl],-1)&lt;=IF($V244=450,450,$V244+9)))</f>
        <v>0</v>
      </c>
      <c r="Y230" s="17" cm="1">
        <f t="array" ref="Y230">SUMPRODUCT(--(IFERROR(HOUR(Flights_2026_09_3033[entry_hour]),-1)=HOUR(Y$212)),--(IFERROR(Flights_2026_09_3033[nfl],-1)&gt;=IF($V244=450,450,$V244)),--(IFERROR(Flights_2026_09_3033[nfl],-1)&lt;=IF($V244=450,450,$V244+9)))</f>
        <v>0</v>
      </c>
      <c r="Z230" s="17" cm="1">
        <f t="array" ref="Z230">SUMPRODUCT(--(IFERROR(HOUR(Flights_2026_09_3033[entry_hour]),-1)=HOUR(Z$212)),--(IFERROR(Flights_2026_09_3033[nfl],-1)&gt;=IF($V244=450,450,$V244)),--(IFERROR(Flights_2026_09_3033[nfl],-1)&lt;=IF($V244=450,450,$V244+9)))</f>
        <v>0</v>
      </c>
      <c r="AA230" s="17" cm="1">
        <f t="array" ref="AA230">SUMPRODUCT(--(IFERROR(HOUR(Flights_2026_09_3033[entry_hour]),-1)=HOUR(AA$212)),--(IFERROR(Flights_2026_09_3033[nfl],-1)&gt;=IF($V244=450,450,$V244)),--(IFERROR(Flights_2026_09_3033[nfl],-1)&lt;=IF($V244=450,450,$V244+9)))</f>
        <v>0</v>
      </c>
      <c r="AB230" s="17" cm="1">
        <f t="array" ref="AB230">SUMPRODUCT(--(IFERROR(HOUR(Flights_2026_09_3033[entry_hour]),-1)=HOUR(AB$212)),--(IFERROR(Flights_2026_09_3033[nfl],-1)&gt;=IF($V244=450,450,$V244)),--(IFERROR(Flights_2026_09_3033[nfl],-1)&lt;=IF($V244=450,450,$V244+9)))</f>
        <v>0</v>
      </c>
      <c r="AC230" s="17" cm="1">
        <f t="array" ref="AC230">SUMPRODUCT(--(IFERROR(HOUR(Flights_2026_09_3033[entry_hour]),-1)=HOUR(AC$212)),--(IFERROR(Flights_2026_09_3033[nfl],-1)&gt;=IF($V244=450,450,$V244)),--(IFERROR(Flights_2026_09_3033[nfl],-1)&lt;=IF($V244=450,450,$V244+9)))</f>
        <v>0</v>
      </c>
      <c r="AD230" s="17" cm="1">
        <f t="array" ref="AD230">SUMPRODUCT(--(IFERROR(HOUR(Flights_2026_09_3033[entry_hour]),-1)=HOUR(AD$212)),--(IFERROR(Flights_2026_09_3033[nfl],-1)&gt;=IF($V244=450,450,$V244)),--(IFERROR(Flights_2026_09_3033[nfl],-1)&lt;=IF($V244=450,450,$V244+9)))</f>
        <v>0</v>
      </c>
      <c r="AE230" s="17" cm="1">
        <f t="array" ref="AE230">SUMPRODUCT(--(IFERROR(HOUR(Flights_2026_09_3033[entry_hour]),-1)=HOUR(AE$212)),--(IFERROR(Flights_2026_09_3033[nfl],-1)&gt;=IF($V244=450,450,$V244)),--(IFERROR(Flights_2026_09_3033[nfl],-1)&lt;=IF($V244=450,450,$V244+9)))</f>
        <v>0</v>
      </c>
      <c r="AF230" s="2">
        <v>0.625</v>
      </c>
      <c r="AG230" t="s">
        <v>840</v>
      </c>
      <c r="AH230" s="17">
        <v>400</v>
      </c>
      <c r="AI230" s="17" cm="1">
        <f t="array" ref="AI230">SUMPRODUCT(--(IFERROR(HOUR(Flights_2026_09_3033[entry_hour]),-1)=HOUR(AF230)),--(IFERROR(Flights_2026_09_3033[entry_sector],"")=AG230),--(IFERROR(Flights_2026_09_3033[nfl],-1)&gt;=AH230),--(IFERROR(Flights_2026_09_3033[nfl],-1)&lt;=IF(AH230=450,450,AH230+9)))</f>
        <v>0</v>
      </c>
    </row>
    <row r="231" spans="1:35" x14ac:dyDescent="0.2">
      <c r="A231" s="8" t="s">
        <v>761</v>
      </c>
      <c r="B231" s="19" t="str">
        <f>IF(AND(W217&gt;0,_xlfn.RANK.EQ(W217,W$213:W$238)+COUNTIF(W$213:W217,W217)-1&lt;=5),W217,"")</f>
        <v/>
      </c>
      <c r="C231" s="19" t="str">
        <f>IF(AND(X217&gt;0,_xlfn.RANK.EQ(X217,X$213:X$238)+COUNTIF(X$213:X217,X217)-1&lt;=5),X217,"")</f>
        <v/>
      </c>
      <c r="D231" s="19" t="str">
        <f>IF(AND(Y217&gt;0,_xlfn.RANK.EQ(Y217,Y$213:Y$238)+COUNTIF(Y$213:Y217,Y217)-1&lt;=5),Y217,"")</f>
        <v/>
      </c>
      <c r="E231" s="19" t="str">
        <f>IF(AND(Z217&gt;0,_xlfn.RANK.EQ(Z217,Z$213:Z$238)+COUNTIF(Z$213:Z217,Z217)-1&lt;=5),Z217,"")</f>
        <v/>
      </c>
      <c r="F231" s="19" t="str">
        <f>IF(AND(AA217&gt;0,_xlfn.RANK.EQ(AA217,AA$213:AA$238)+COUNTIF(AA$213:AA217,AA217)-1&lt;=5),AA217,"")</f>
        <v/>
      </c>
      <c r="G231" s="19" t="str">
        <f>IF(AND(AB217&gt;0,_xlfn.RANK.EQ(AB217,AB$213:AB$238)+COUNTIF(AB$213:AB217,AB217)-1&lt;=5),AB217,"")</f>
        <v/>
      </c>
      <c r="H231" s="19" t="str">
        <f>IF(AND(AC217&gt;0,_xlfn.RANK.EQ(AC217,AC$213:AC$238)+COUNTIF(AC$213:AC217,AC217)-1&lt;=5),AC217,"")</f>
        <v/>
      </c>
      <c r="I231" s="19" t="str">
        <f>IF(AND(AD217&gt;0,_xlfn.RANK.EQ(AD217,AD$213:AD$238)+COUNTIF(AD$213:AD217,AD217)-1&lt;=5),AD217,"")</f>
        <v/>
      </c>
      <c r="J231" s="19" t="str">
        <f>IF(AND(AE217&gt;0,_xlfn.RANK.EQ(AE217,AE$213:AE$238)+COUNTIF(AE$213:AE217,AE217)-1&lt;=5),AE217,"")</f>
        <v/>
      </c>
      <c r="V231">
        <v>410</v>
      </c>
      <c r="W231" s="17" cm="1">
        <f t="array" ref="W231">SUMPRODUCT(--(IFERROR(HOUR(Flights_2026_09_3033[entry_hour]),-1)=HOUR(W$212)),--(IFERROR(Flights_2026_09_3033[nfl],-1)&gt;=IF($V245=450,450,$V245)),--(IFERROR(Flights_2026_09_3033[nfl],-1)&lt;=IF($V245=450,450,$V245+9)))</f>
        <v>0</v>
      </c>
      <c r="X231" s="17" cm="1">
        <f t="array" ref="X231">SUMPRODUCT(--(IFERROR(HOUR(Flights_2026_09_3033[entry_hour]),-1)=HOUR(X$212)),--(IFERROR(Flights_2026_09_3033[nfl],-1)&gt;=IF($V245=450,450,$V245)),--(IFERROR(Flights_2026_09_3033[nfl],-1)&lt;=IF($V245=450,450,$V245+9)))</f>
        <v>0</v>
      </c>
      <c r="Y231" s="17" cm="1">
        <f t="array" ref="Y231">SUMPRODUCT(--(IFERROR(HOUR(Flights_2026_09_3033[entry_hour]),-1)=HOUR(Y$212)),--(IFERROR(Flights_2026_09_3033[nfl],-1)&gt;=IF($V245=450,450,$V245)),--(IFERROR(Flights_2026_09_3033[nfl],-1)&lt;=IF($V245=450,450,$V245+9)))</f>
        <v>1</v>
      </c>
      <c r="Z231" s="17" cm="1">
        <f t="array" ref="Z231">SUMPRODUCT(--(IFERROR(HOUR(Flights_2026_09_3033[entry_hour]),-1)=HOUR(Z$212)),--(IFERROR(Flights_2026_09_3033[nfl],-1)&gt;=IF($V245=450,450,$V245)),--(IFERROR(Flights_2026_09_3033[nfl],-1)&lt;=IF($V245=450,450,$V245+9)))</f>
        <v>0</v>
      </c>
      <c r="AA231" s="17" cm="1">
        <f t="array" ref="AA231">SUMPRODUCT(--(IFERROR(HOUR(Flights_2026_09_3033[entry_hour]),-1)=HOUR(AA$212)),--(IFERROR(Flights_2026_09_3033[nfl],-1)&gt;=IF($V245=450,450,$V245)),--(IFERROR(Flights_2026_09_3033[nfl],-1)&lt;=IF($V245=450,450,$V245+9)))</f>
        <v>0</v>
      </c>
      <c r="AB231" s="17" cm="1">
        <f t="array" ref="AB231">SUMPRODUCT(--(IFERROR(HOUR(Flights_2026_09_3033[entry_hour]),-1)=HOUR(AB$212)),--(IFERROR(Flights_2026_09_3033[nfl],-1)&gt;=IF($V245=450,450,$V245)),--(IFERROR(Flights_2026_09_3033[nfl],-1)&lt;=IF($V245=450,450,$V245+9)))</f>
        <v>0</v>
      </c>
      <c r="AC231" s="17" cm="1">
        <f t="array" ref="AC231">SUMPRODUCT(--(IFERROR(HOUR(Flights_2026_09_3033[entry_hour]),-1)=HOUR(AC$212)),--(IFERROR(Flights_2026_09_3033[nfl],-1)&gt;=IF($V245=450,450,$V245)),--(IFERROR(Flights_2026_09_3033[nfl],-1)&lt;=IF($V245=450,450,$V245+9)))</f>
        <v>0</v>
      </c>
      <c r="AD231" s="17" cm="1">
        <f t="array" ref="AD231">SUMPRODUCT(--(IFERROR(HOUR(Flights_2026_09_3033[entry_hour]),-1)=HOUR(AD$212)),--(IFERROR(Flights_2026_09_3033[nfl],-1)&gt;=IF($V245=450,450,$V245)),--(IFERROR(Flights_2026_09_3033[nfl],-1)&lt;=IF($V245=450,450,$V245+9)))</f>
        <v>0</v>
      </c>
      <c r="AE231" s="17" cm="1">
        <f t="array" ref="AE231">SUMPRODUCT(--(IFERROR(HOUR(Flights_2026_09_3033[entry_hour]),-1)=HOUR(AE$212)),--(IFERROR(Flights_2026_09_3033[nfl],-1)&gt;=IF($V245=450,450,$V245)),--(IFERROR(Flights_2026_09_3033[nfl],-1)&lt;=IF($V245=450,450,$V245+9)))</f>
        <v>0</v>
      </c>
      <c r="AF231" s="2">
        <v>0.625</v>
      </c>
      <c r="AG231" t="s">
        <v>840</v>
      </c>
      <c r="AH231" s="17">
        <v>410</v>
      </c>
      <c r="AI231" s="17" cm="1">
        <f t="array" ref="AI231">SUMPRODUCT(--(IFERROR(HOUR(Flights_2026_09_3033[entry_hour]),-1)=HOUR(AF231)),--(IFERROR(Flights_2026_09_3033[entry_sector],"")=AG231),--(IFERROR(Flights_2026_09_3033[nfl],-1)&gt;=AH231),--(IFERROR(Flights_2026_09_3033[nfl],-1)&lt;=IF(AH231=450,450,AH231+9)))</f>
        <v>0</v>
      </c>
    </row>
    <row r="232" spans="1:35" x14ac:dyDescent="0.2">
      <c r="A232" s="8" t="s">
        <v>762</v>
      </c>
      <c r="B232" s="19" t="str">
        <f>IF(AND(W218&gt;0,_xlfn.RANK.EQ(W218,W$213:W$238)+COUNTIF(W$213:W218,W218)-1&lt;=5),W218,"")</f>
        <v/>
      </c>
      <c r="C232" s="19" t="str">
        <f>IF(AND(X218&gt;0,_xlfn.RANK.EQ(X218,X$213:X$238)+COUNTIF(X$213:X218,X218)-1&lt;=5),X218,"")</f>
        <v/>
      </c>
      <c r="D232" s="19" t="str">
        <f>IF(AND(Y218&gt;0,_xlfn.RANK.EQ(Y218,Y$213:Y$238)+COUNTIF(Y$213:Y218,Y218)-1&lt;=5),Y218,"")</f>
        <v/>
      </c>
      <c r="E232" s="19" t="str">
        <f>IF(AND(Z218&gt;0,_xlfn.RANK.EQ(Z218,Z$213:Z$238)+COUNTIF(Z$213:Z218,Z218)-1&lt;=5),Z218,"")</f>
        <v/>
      </c>
      <c r="F232" s="19" t="str">
        <f>IF(AND(AA218&gt;0,_xlfn.RANK.EQ(AA218,AA$213:AA$238)+COUNTIF(AA$213:AA218,AA218)-1&lt;=5),AA218,"")</f>
        <v/>
      </c>
      <c r="G232" s="19">
        <f>IF(AND(AB218&gt;0,_xlfn.RANK.EQ(AB218,AB$213:AB$238)+COUNTIF(AB$213:AB218,AB218)-1&lt;=5),AB218,"")</f>
        <v>1</v>
      </c>
      <c r="H232" s="19" t="str">
        <f>IF(AND(AC218&gt;0,_xlfn.RANK.EQ(AC218,AC$213:AC$238)+COUNTIF(AC$213:AC218,AC218)-1&lt;=5),AC218,"")</f>
        <v/>
      </c>
      <c r="I232" s="19" t="str">
        <f>IF(AND(AD218&gt;0,_xlfn.RANK.EQ(AD218,AD$213:AD$238)+COUNTIF(AD$213:AD218,AD218)-1&lt;=5),AD218,"")</f>
        <v/>
      </c>
      <c r="J232" s="19" t="str">
        <f>IF(AND(AE218&gt;0,_xlfn.RANK.EQ(AE218,AE$213:AE$238)+COUNTIF(AE$213:AE218,AE218)-1&lt;=5),AE218,"")</f>
        <v/>
      </c>
      <c r="V232">
        <v>400</v>
      </c>
      <c r="W232" s="17" cm="1">
        <f t="array" ref="W232">SUMPRODUCT(--(IFERROR(HOUR(Flights_2026_09_3033[entry_hour]),-1)=HOUR(W$212)),--(IFERROR(Flights_2026_09_3033[nfl],-1)&gt;=IF($V246=450,450,$V246)),--(IFERROR(Flights_2026_09_3033[nfl],-1)&lt;=IF($V246=450,450,$V246+9)))</f>
        <v>0</v>
      </c>
      <c r="X232" s="17" cm="1">
        <f t="array" ref="X232">SUMPRODUCT(--(IFERROR(HOUR(Flights_2026_09_3033[entry_hour]),-1)=HOUR(X$212)),--(IFERROR(Flights_2026_09_3033[nfl],-1)&gt;=IF($V246=450,450,$V246)),--(IFERROR(Flights_2026_09_3033[nfl],-1)&lt;=IF($V246=450,450,$V246+9)))</f>
        <v>0</v>
      </c>
      <c r="Y232" s="17" cm="1">
        <f t="array" ref="Y232">SUMPRODUCT(--(IFERROR(HOUR(Flights_2026_09_3033[entry_hour]),-1)=HOUR(Y$212)),--(IFERROR(Flights_2026_09_3033[nfl],-1)&gt;=IF($V246=450,450,$V246)),--(IFERROR(Flights_2026_09_3033[nfl],-1)&lt;=IF($V246=450,450,$V246+9)))</f>
        <v>0</v>
      </c>
      <c r="Z232" s="17" cm="1">
        <f t="array" ref="Z232">SUMPRODUCT(--(IFERROR(HOUR(Flights_2026_09_3033[entry_hour]),-1)=HOUR(Z$212)),--(IFERROR(Flights_2026_09_3033[nfl],-1)&gt;=IF($V246=450,450,$V246)),--(IFERROR(Flights_2026_09_3033[nfl],-1)&lt;=IF($V246=450,450,$V246+9)))</f>
        <v>0</v>
      </c>
      <c r="AA232" s="17" cm="1">
        <f t="array" ref="AA232">SUMPRODUCT(--(IFERROR(HOUR(Flights_2026_09_3033[entry_hour]),-1)=HOUR(AA$212)),--(IFERROR(Flights_2026_09_3033[nfl],-1)&gt;=IF($V246=450,450,$V246)),--(IFERROR(Flights_2026_09_3033[nfl],-1)&lt;=IF($V246=450,450,$V246+9)))</f>
        <v>0</v>
      </c>
      <c r="AB232" s="17" cm="1">
        <f t="array" ref="AB232">SUMPRODUCT(--(IFERROR(HOUR(Flights_2026_09_3033[entry_hour]),-1)=HOUR(AB$212)),--(IFERROR(Flights_2026_09_3033[nfl],-1)&gt;=IF($V246=450,450,$V246)),--(IFERROR(Flights_2026_09_3033[nfl],-1)&lt;=IF($V246=450,450,$V246+9)))</f>
        <v>0</v>
      </c>
      <c r="AC232" s="17" cm="1">
        <f t="array" ref="AC232">SUMPRODUCT(--(IFERROR(HOUR(Flights_2026_09_3033[entry_hour]),-1)=HOUR(AC$212)),--(IFERROR(Flights_2026_09_3033[nfl],-1)&gt;=IF($V246=450,450,$V246)),--(IFERROR(Flights_2026_09_3033[nfl],-1)&lt;=IF($V246=450,450,$V246+9)))</f>
        <v>0</v>
      </c>
      <c r="AD232" s="17" cm="1">
        <f t="array" ref="AD232">SUMPRODUCT(--(IFERROR(HOUR(Flights_2026_09_3033[entry_hour]),-1)=HOUR(AD$212)),--(IFERROR(Flights_2026_09_3033[nfl],-1)&gt;=IF($V246=450,450,$V246)),--(IFERROR(Flights_2026_09_3033[nfl],-1)&lt;=IF($V246=450,450,$V246+9)))</f>
        <v>0</v>
      </c>
      <c r="AE232" s="17" cm="1">
        <f t="array" ref="AE232">SUMPRODUCT(--(IFERROR(HOUR(Flights_2026_09_3033[entry_hour]),-1)=HOUR(AE$212)),--(IFERROR(Flights_2026_09_3033[nfl],-1)&gt;=IF($V246=450,450,$V246)),--(IFERROR(Flights_2026_09_3033[nfl],-1)&lt;=IF($V246=450,450,$V246+9)))</f>
        <v>0</v>
      </c>
      <c r="AF232" s="2">
        <v>0.625</v>
      </c>
      <c r="AG232" t="s">
        <v>840</v>
      </c>
      <c r="AH232" s="17">
        <v>420</v>
      </c>
      <c r="AI232" s="17" cm="1">
        <f t="array" ref="AI232">SUMPRODUCT(--(IFERROR(HOUR(Flights_2026_09_3033[entry_hour]),-1)=HOUR(AF232)),--(IFERROR(Flights_2026_09_3033[entry_sector],"")=AG232),--(IFERROR(Flights_2026_09_3033[nfl],-1)&gt;=AH232),--(IFERROR(Flights_2026_09_3033[nfl],-1)&lt;=IF(AH232=450,450,AH232+9)))</f>
        <v>0</v>
      </c>
    </row>
    <row r="233" spans="1:35" x14ac:dyDescent="0.2">
      <c r="A233" s="8" t="s">
        <v>763</v>
      </c>
      <c r="B233" s="19">
        <f>IF(AND(W219&gt;0,_xlfn.RANK.EQ(W219,W$213:W$238)+COUNTIF(W$213:W219,W219)-1&lt;=5),W219,"")</f>
        <v>2</v>
      </c>
      <c r="C233" s="19">
        <f>IF(AND(X219&gt;0,_xlfn.RANK.EQ(X219,X$213:X$238)+COUNTIF(X$213:X219,X219)-1&lt;=5),X219,"")</f>
        <v>4</v>
      </c>
      <c r="D233" s="19">
        <f>IF(AND(Y219&gt;0,_xlfn.RANK.EQ(Y219,Y$213:Y$238)+COUNTIF(Y$213:Y219,Y219)-1&lt;=5),Y219,"")</f>
        <v>1</v>
      </c>
      <c r="E233" s="19">
        <f>IF(AND(Z219&gt;0,_xlfn.RANK.EQ(Z219,Z$213:Z$238)+COUNTIF(Z$213:Z219,Z219)-1&lt;=5),Z219,"")</f>
        <v>4</v>
      </c>
      <c r="F233" s="19" t="str">
        <f>IF(AND(AA219&gt;0,_xlfn.RANK.EQ(AA219,AA$213:AA$238)+COUNTIF(AA$213:AA219,AA219)-1&lt;=5),AA219,"")</f>
        <v/>
      </c>
      <c r="G233" s="19" t="str">
        <f>IF(AND(AB219&gt;0,_xlfn.RANK.EQ(AB219,AB$213:AB$238)+COUNTIF(AB$213:AB219,AB219)-1&lt;=5),AB219,"")</f>
        <v/>
      </c>
      <c r="H233" s="19">
        <f>IF(AND(AC219&gt;0,_xlfn.RANK.EQ(AC219,AC$213:AC$238)+COUNTIF(AC$213:AC219,AC219)-1&lt;=5),AC219,"")</f>
        <v>3</v>
      </c>
      <c r="I233" s="19">
        <f>IF(AND(AD219&gt;0,_xlfn.RANK.EQ(AD219,AD$213:AD$238)+COUNTIF(AD$213:AD219,AD219)-1&lt;=5),AD219,"")</f>
        <v>1</v>
      </c>
      <c r="J233" s="19" t="str">
        <f>IF(AND(AE219&gt;0,_xlfn.RANK.EQ(AE219,AE$213:AE$238)+COUNTIF(AE$213:AE219,AE219)-1&lt;=5),AE219,"")</f>
        <v/>
      </c>
      <c r="V233">
        <v>390</v>
      </c>
      <c r="W233" s="17" cm="1">
        <f t="array" ref="W233">SUMPRODUCT(--(IFERROR(HOUR(Flights_2026_09_3033[entry_hour]),-1)=HOUR(W$212)),--(IFERROR(Flights_2026_09_3033[nfl],-1)&gt;=IF($V247=450,450,$V247)),--(IFERROR(Flights_2026_09_3033[nfl],-1)&lt;=IF($V247=450,450,$V247+9)))</f>
        <v>0</v>
      </c>
      <c r="X233" s="17" cm="1">
        <f t="array" ref="X233">SUMPRODUCT(--(IFERROR(HOUR(Flights_2026_09_3033[entry_hour]),-1)=HOUR(X$212)),--(IFERROR(Flights_2026_09_3033[nfl],-1)&gt;=IF($V247=450,450,$V247)),--(IFERROR(Flights_2026_09_3033[nfl],-1)&lt;=IF($V247=450,450,$V247+9)))</f>
        <v>0</v>
      </c>
      <c r="Y233" s="17" cm="1">
        <f t="array" ref="Y233">SUMPRODUCT(--(IFERROR(HOUR(Flights_2026_09_3033[entry_hour]),-1)=HOUR(Y$212)),--(IFERROR(Flights_2026_09_3033[nfl],-1)&gt;=IF($V247=450,450,$V247)),--(IFERROR(Flights_2026_09_3033[nfl],-1)&lt;=IF($V247=450,450,$V247+9)))</f>
        <v>0</v>
      </c>
      <c r="Z233" s="17" cm="1">
        <f t="array" ref="Z233">SUMPRODUCT(--(IFERROR(HOUR(Flights_2026_09_3033[entry_hour]),-1)=HOUR(Z$212)),--(IFERROR(Flights_2026_09_3033[nfl],-1)&gt;=IF($V247=450,450,$V247)),--(IFERROR(Flights_2026_09_3033[nfl],-1)&lt;=IF($V247=450,450,$V247+9)))</f>
        <v>0</v>
      </c>
      <c r="AA233" s="17" cm="1">
        <f t="array" ref="AA233">SUMPRODUCT(--(IFERROR(HOUR(Flights_2026_09_3033[entry_hour]),-1)=HOUR(AA$212)),--(IFERROR(Flights_2026_09_3033[nfl],-1)&gt;=IF($V247=450,450,$V247)),--(IFERROR(Flights_2026_09_3033[nfl],-1)&lt;=IF($V247=450,450,$V247+9)))</f>
        <v>0</v>
      </c>
      <c r="AB233" s="17" cm="1">
        <f t="array" ref="AB233">SUMPRODUCT(--(IFERROR(HOUR(Flights_2026_09_3033[entry_hour]),-1)=HOUR(AB$212)),--(IFERROR(Flights_2026_09_3033[nfl],-1)&gt;=IF($V247=450,450,$V247)),--(IFERROR(Flights_2026_09_3033[nfl],-1)&lt;=IF($V247=450,450,$V247+9)))</f>
        <v>0</v>
      </c>
      <c r="AC233" s="17" cm="1">
        <f t="array" ref="AC233">SUMPRODUCT(--(IFERROR(HOUR(Flights_2026_09_3033[entry_hour]),-1)=HOUR(AC$212)),--(IFERROR(Flights_2026_09_3033[nfl],-1)&gt;=IF($V247=450,450,$V247)),--(IFERROR(Flights_2026_09_3033[nfl],-1)&lt;=IF($V247=450,450,$V247+9)))</f>
        <v>0</v>
      </c>
      <c r="AD233" s="17" cm="1">
        <f t="array" ref="AD233">SUMPRODUCT(--(IFERROR(HOUR(Flights_2026_09_3033[entry_hour]),-1)=HOUR(AD$212)),--(IFERROR(Flights_2026_09_3033[nfl],-1)&gt;=IF($V247=450,450,$V247)),--(IFERROR(Flights_2026_09_3033[nfl],-1)&lt;=IF($V247=450,450,$V247+9)))</f>
        <v>0</v>
      </c>
      <c r="AE233" s="17" cm="1">
        <f t="array" ref="AE233">SUMPRODUCT(--(IFERROR(HOUR(Flights_2026_09_3033[entry_hour]),-1)=HOUR(AE$212)),--(IFERROR(Flights_2026_09_3033[nfl],-1)&gt;=IF($V247=450,450,$V247)),--(IFERROR(Flights_2026_09_3033[nfl],-1)&lt;=IF($V247=450,450,$V247+9)))</f>
        <v>0</v>
      </c>
      <c r="AF233" s="2">
        <v>0.625</v>
      </c>
      <c r="AG233" t="s">
        <v>840</v>
      </c>
      <c r="AH233" s="17">
        <v>430</v>
      </c>
      <c r="AI233" s="17" cm="1">
        <f t="array" ref="AI233">SUMPRODUCT(--(IFERROR(HOUR(Flights_2026_09_3033[entry_hour]),-1)=HOUR(AF233)),--(IFERROR(Flights_2026_09_3033[entry_sector],"")=AG233),--(IFERROR(Flights_2026_09_3033[nfl],-1)&gt;=AH233),--(IFERROR(Flights_2026_09_3033[nfl],-1)&lt;=IF(AH233=450,450,AH233+9)))</f>
        <v>0</v>
      </c>
    </row>
    <row r="234" spans="1:35" x14ac:dyDescent="0.2">
      <c r="A234" s="8" t="s">
        <v>764</v>
      </c>
      <c r="B234" s="19" t="str">
        <f>IF(AND(W220&gt;0,_xlfn.RANK.EQ(W220,W$213:W$238)+COUNTIF(W$213:W220,W220)-1&lt;=5),W220,"")</f>
        <v/>
      </c>
      <c r="C234" s="19" t="str">
        <f>IF(AND(X220&gt;0,_xlfn.RANK.EQ(X220,X$213:X$238)+COUNTIF(X$213:X220,X220)-1&lt;=5),X220,"")</f>
        <v/>
      </c>
      <c r="D234" s="19" t="str">
        <f>IF(AND(Y220&gt;0,_xlfn.RANK.EQ(Y220,Y$213:Y$238)+COUNTIF(Y$213:Y220,Y220)-1&lt;=5),Y220,"")</f>
        <v/>
      </c>
      <c r="E234" s="19" t="str">
        <f>IF(AND(Z220&gt;0,_xlfn.RANK.EQ(Z220,Z$213:Z$238)+COUNTIF(Z$213:Z220,Z220)-1&lt;=5),Z220,"")</f>
        <v/>
      </c>
      <c r="F234" s="19" t="str">
        <f>IF(AND(AA220&gt;0,_xlfn.RANK.EQ(AA220,AA$213:AA$238)+COUNTIF(AA$213:AA220,AA220)-1&lt;=5),AA220,"")</f>
        <v/>
      </c>
      <c r="G234" s="19">
        <f>IF(AND(AB220&gt;0,_xlfn.RANK.EQ(AB220,AB$213:AB$238)+COUNTIF(AB$213:AB220,AB220)-1&lt;=5),AB220,"")</f>
        <v>1</v>
      </c>
      <c r="H234" s="19" t="str">
        <f>IF(AND(AC220&gt;0,_xlfn.RANK.EQ(AC220,AC$213:AC$238)+COUNTIF(AC$213:AC220,AC220)-1&lt;=5),AC220,"")</f>
        <v/>
      </c>
      <c r="I234" s="19" t="str">
        <f>IF(AND(AD220&gt;0,_xlfn.RANK.EQ(AD220,AD$213:AD$238)+COUNTIF(AD$213:AD220,AD220)-1&lt;=5),AD220,"")</f>
        <v/>
      </c>
      <c r="J234" s="19">
        <f>IF(AND(AE220&gt;0,_xlfn.RANK.EQ(AE220,AE$213:AE$238)+COUNTIF(AE$213:AE220,AE220)-1&lt;=5),AE220,"")</f>
        <v>1</v>
      </c>
      <c r="V234">
        <v>380</v>
      </c>
      <c r="W234" s="17" cm="1">
        <f t="array" ref="W234">SUMPRODUCT(--(IFERROR(HOUR(Flights_2026_09_3033[entry_hour]),-1)=HOUR(W$212)),--(IFERROR(Flights_2026_09_3033[nfl],-1)&gt;=IF($V248=450,450,$V248)),--(IFERROR(Flights_2026_09_3033[nfl],-1)&lt;=IF($V248=450,450,$V248+9)))</f>
        <v>0</v>
      </c>
      <c r="X234" s="17" cm="1">
        <f t="array" ref="X234">SUMPRODUCT(--(IFERROR(HOUR(Flights_2026_09_3033[entry_hour]),-1)=HOUR(X$212)),--(IFERROR(Flights_2026_09_3033[nfl],-1)&gt;=IF($V248=450,450,$V248)),--(IFERROR(Flights_2026_09_3033[nfl],-1)&lt;=IF($V248=450,450,$V248+9)))</f>
        <v>0</v>
      </c>
      <c r="Y234" s="17" cm="1">
        <f t="array" ref="Y234">SUMPRODUCT(--(IFERROR(HOUR(Flights_2026_09_3033[entry_hour]),-1)=HOUR(Y$212)),--(IFERROR(Flights_2026_09_3033[nfl],-1)&gt;=IF($V248=450,450,$V248)),--(IFERROR(Flights_2026_09_3033[nfl],-1)&lt;=IF($V248=450,450,$V248+9)))</f>
        <v>0</v>
      </c>
      <c r="Z234" s="17" cm="1">
        <f t="array" ref="Z234">SUMPRODUCT(--(IFERROR(HOUR(Flights_2026_09_3033[entry_hour]),-1)=HOUR(Z$212)),--(IFERROR(Flights_2026_09_3033[nfl],-1)&gt;=IF($V248=450,450,$V248)),--(IFERROR(Flights_2026_09_3033[nfl],-1)&lt;=IF($V248=450,450,$V248+9)))</f>
        <v>0</v>
      </c>
      <c r="AA234" s="17" cm="1">
        <f t="array" ref="AA234">SUMPRODUCT(--(IFERROR(HOUR(Flights_2026_09_3033[entry_hour]),-1)=HOUR(AA$212)),--(IFERROR(Flights_2026_09_3033[nfl],-1)&gt;=IF($V248=450,450,$V248)),--(IFERROR(Flights_2026_09_3033[nfl],-1)&lt;=IF($V248=450,450,$V248+9)))</f>
        <v>0</v>
      </c>
      <c r="AB234" s="17" cm="1">
        <f t="array" ref="AB234">SUMPRODUCT(--(IFERROR(HOUR(Flights_2026_09_3033[entry_hour]),-1)=HOUR(AB$212)),--(IFERROR(Flights_2026_09_3033[nfl],-1)&gt;=IF($V248=450,450,$V248)),--(IFERROR(Flights_2026_09_3033[nfl],-1)&lt;=IF($V248=450,450,$V248+9)))</f>
        <v>0</v>
      </c>
      <c r="AC234" s="17" cm="1">
        <f t="array" ref="AC234">SUMPRODUCT(--(IFERROR(HOUR(Flights_2026_09_3033[entry_hour]),-1)=HOUR(AC$212)),--(IFERROR(Flights_2026_09_3033[nfl],-1)&gt;=IF($V248=450,450,$V248)),--(IFERROR(Flights_2026_09_3033[nfl],-1)&lt;=IF($V248=450,450,$V248+9)))</f>
        <v>0</v>
      </c>
      <c r="AD234" s="17" cm="1">
        <f t="array" ref="AD234">SUMPRODUCT(--(IFERROR(HOUR(Flights_2026_09_3033[entry_hour]),-1)=HOUR(AD$212)),--(IFERROR(Flights_2026_09_3033[nfl],-1)&gt;=IF($V248=450,450,$V248)),--(IFERROR(Flights_2026_09_3033[nfl],-1)&lt;=IF($V248=450,450,$V248+9)))</f>
        <v>0</v>
      </c>
      <c r="AE234" s="17" cm="1">
        <f t="array" ref="AE234">SUMPRODUCT(--(IFERROR(HOUR(Flights_2026_09_3033[entry_hour]),-1)=HOUR(AE$212)),--(IFERROR(Flights_2026_09_3033[nfl],-1)&gt;=IF($V248=450,450,$V248)),--(IFERROR(Flights_2026_09_3033[nfl],-1)&lt;=IF($V248=450,450,$V248+9)))</f>
        <v>0</v>
      </c>
      <c r="AF234" s="2">
        <v>0.625</v>
      </c>
      <c r="AG234" t="s">
        <v>840</v>
      </c>
      <c r="AH234" s="17">
        <v>440</v>
      </c>
      <c r="AI234" s="17" cm="1">
        <f t="array" ref="AI234">SUMPRODUCT(--(IFERROR(HOUR(Flights_2026_09_3033[entry_hour]),-1)=HOUR(AF234)),--(IFERROR(Flights_2026_09_3033[entry_sector],"")=AG234),--(IFERROR(Flights_2026_09_3033[nfl],-1)&gt;=AH234),--(IFERROR(Flights_2026_09_3033[nfl],-1)&lt;=IF(AH234=450,450,AH234+9)))</f>
        <v>0</v>
      </c>
    </row>
    <row r="235" spans="1:35" x14ac:dyDescent="0.2">
      <c r="A235" s="8" t="s">
        <v>765</v>
      </c>
      <c r="B235" s="19">
        <f>IF(AND(W221&gt;0,_xlfn.RANK.EQ(W221,W$213:W$238)+COUNTIF(W$213:W221,W221)-1&lt;=5),W221,"")</f>
        <v>1</v>
      </c>
      <c r="C235" s="19">
        <f>IF(AND(X221&gt;0,_xlfn.RANK.EQ(X221,X$213:X$238)+COUNTIF(X$213:X221,X221)-1&lt;=5),X221,"")</f>
        <v>2</v>
      </c>
      <c r="D235" s="19">
        <f>IF(AND(Y221&gt;0,_xlfn.RANK.EQ(Y221,Y$213:Y$238)+COUNTIF(Y$213:Y221,Y221)-1&lt;=5),Y221,"")</f>
        <v>3</v>
      </c>
      <c r="E235" s="19">
        <f>IF(AND(Z221&gt;0,_xlfn.RANK.EQ(Z221,Z$213:Z$238)+COUNTIF(Z$213:Z221,Z221)-1&lt;=5),Z221,"")</f>
        <v>5</v>
      </c>
      <c r="F235" s="19">
        <f>IF(AND(AA221&gt;0,_xlfn.RANK.EQ(AA221,AA$213:AA$238)+COUNTIF(AA$213:AA221,AA221)-1&lt;=5),AA221,"")</f>
        <v>6</v>
      </c>
      <c r="G235" s="19">
        <f>IF(AND(AB221&gt;0,_xlfn.RANK.EQ(AB221,AB$213:AB$238)+COUNTIF(AB$213:AB221,AB221)-1&lt;=5),AB221,"")</f>
        <v>1</v>
      </c>
      <c r="H235" s="19">
        <f>IF(AND(AC221&gt;0,_xlfn.RANK.EQ(AC221,AC$213:AC$238)+COUNTIF(AC$213:AC221,AC221)-1&lt;=5),AC221,"")</f>
        <v>1</v>
      </c>
      <c r="I235" s="19">
        <f>IF(AND(AD221&gt;0,_xlfn.RANK.EQ(AD221,AD$213:AD$238)+COUNTIF(AD$213:AD221,AD221)-1&lt;=5),AD221,"")</f>
        <v>4</v>
      </c>
      <c r="J235" s="19">
        <f>IF(AND(AE221&gt;0,_xlfn.RANK.EQ(AE221,AE$213:AE$238)+COUNTIF(AE$213:AE221,AE221)-1&lt;=5),AE221,"")</f>
        <v>1</v>
      </c>
      <c r="V235">
        <v>370</v>
      </c>
      <c r="W235" s="17" cm="1">
        <f t="array" ref="W235">SUMPRODUCT(--(IFERROR(HOUR(Flights_2026_09_3033[entry_hour]),-1)=HOUR(W$212)),--(IFERROR(Flights_2026_09_3033[nfl],-1)&gt;=IF($V249=450,450,$V249)),--(IFERROR(Flights_2026_09_3033[nfl],-1)&lt;=IF($V249=450,450,$V249+9)))</f>
        <v>0</v>
      </c>
      <c r="X235" s="17" cm="1">
        <f t="array" ref="X235">SUMPRODUCT(--(IFERROR(HOUR(Flights_2026_09_3033[entry_hour]),-1)=HOUR(X$212)),--(IFERROR(Flights_2026_09_3033[nfl],-1)&gt;=IF($V249=450,450,$V249)),--(IFERROR(Flights_2026_09_3033[nfl],-1)&lt;=IF($V249=450,450,$V249+9)))</f>
        <v>0</v>
      </c>
      <c r="Y235" s="17" cm="1">
        <f t="array" ref="Y235">SUMPRODUCT(--(IFERROR(HOUR(Flights_2026_09_3033[entry_hour]),-1)=HOUR(Y$212)),--(IFERROR(Flights_2026_09_3033[nfl],-1)&gt;=IF($V249=450,450,$V249)),--(IFERROR(Flights_2026_09_3033[nfl],-1)&lt;=IF($V249=450,450,$V249+9)))</f>
        <v>0</v>
      </c>
      <c r="Z235" s="17" cm="1">
        <f t="array" ref="Z235">SUMPRODUCT(--(IFERROR(HOUR(Flights_2026_09_3033[entry_hour]),-1)=HOUR(Z$212)),--(IFERROR(Flights_2026_09_3033[nfl],-1)&gt;=IF($V249=450,450,$V249)),--(IFERROR(Flights_2026_09_3033[nfl],-1)&lt;=IF($V249=450,450,$V249+9)))</f>
        <v>0</v>
      </c>
      <c r="AA235" s="17" cm="1">
        <f t="array" ref="AA235">SUMPRODUCT(--(IFERROR(HOUR(Flights_2026_09_3033[entry_hour]),-1)=HOUR(AA$212)),--(IFERROR(Flights_2026_09_3033[nfl],-1)&gt;=IF($V249=450,450,$V249)),--(IFERROR(Flights_2026_09_3033[nfl],-1)&lt;=IF($V249=450,450,$V249+9)))</f>
        <v>0</v>
      </c>
      <c r="AB235" s="17" cm="1">
        <f t="array" ref="AB235">SUMPRODUCT(--(IFERROR(HOUR(Flights_2026_09_3033[entry_hour]),-1)=HOUR(AB$212)),--(IFERROR(Flights_2026_09_3033[nfl],-1)&gt;=IF($V249=450,450,$V249)),--(IFERROR(Flights_2026_09_3033[nfl],-1)&lt;=IF($V249=450,450,$V249+9)))</f>
        <v>0</v>
      </c>
      <c r="AC235" s="17" cm="1">
        <f t="array" ref="AC235">SUMPRODUCT(--(IFERROR(HOUR(Flights_2026_09_3033[entry_hour]),-1)=HOUR(AC$212)),--(IFERROR(Flights_2026_09_3033[nfl],-1)&gt;=IF($V249=450,450,$V249)),--(IFERROR(Flights_2026_09_3033[nfl],-1)&lt;=IF($V249=450,450,$V249+9)))</f>
        <v>0</v>
      </c>
      <c r="AD235" s="17" cm="1">
        <f t="array" ref="AD235">SUMPRODUCT(--(IFERROR(HOUR(Flights_2026_09_3033[entry_hour]),-1)=HOUR(AD$212)),--(IFERROR(Flights_2026_09_3033[nfl],-1)&gt;=IF($V249=450,450,$V249)),--(IFERROR(Flights_2026_09_3033[nfl],-1)&lt;=IF($V249=450,450,$V249+9)))</f>
        <v>0</v>
      </c>
      <c r="AE235" s="17" cm="1">
        <f t="array" ref="AE235">SUMPRODUCT(--(IFERROR(HOUR(Flights_2026_09_3033[entry_hour]),-1)=HOUR(AE$212)),--(IFERROR(Flights_2026_09_3033[nfl],-1)&gt;=IF($V249=450,450,$V249)),--(IFERROR(Flights_2026_09_3033[nfl],-1)&lt;=IF($V249=450,450,$V249+9)))</f>
        <v>0</v>
      </c>
      <c r="AF235" s="2">
        <v>0.625</v>
      </c>
      <c r="AG235" t="s">
        <v>840</v>
      </c>
      <c r="AH235" s="17">
        <v>450</v>
      </c>
      <c r="AI235" s="17" cm="1">
        <f t="array" ref="AI235">SUMPRODUCT(--(IFERROR(HOUR(Flights_2026_09_3033[entry_hour]),-1)=HOUR(AF235)),--(IFERROR(Flights_2026_09_3033[entry_sector],"")=AG235),--(IFERROR(Flights_2026_09_3033[nfl],-1)&gt;=AH235),--(IFERROR(Flights_2026_09_3033[nfl],-1)&lt;=IF(AH235=450,450,AH235+9)))</f>
        <v>0</v>
      </c>
    </row>
    <row r="236" spans="1:35" ht="28" customHeight="1" x14ac:dyDescent="0.2">
      <c r="A236" s="8" t="s">
        <v>766</v>
      </c>
      <c r="B236" s="19">
        <f>IF(AND(W222&gt;0,_xlfn.RANK.EQ(W222,W$213:W$238)+COUNTIF(W$213:W222,W222)-1&lt;=5),W222,"")</f>
        <v>2</v>
      </c>
      <c r="C236" s="19">
        <f>IF(AND(X222&gt;0,_xlfn.RANK.EQ(X222,X$213:X$238)+COUNTIF(X$213:X222,X222)-1&lt;=5),X222,"")</f>
        <v>2</v>
      </c>
      <c r="D236" s="19">
        <f>IF(AND(Y222&gt;0,_xlfn.RANK.EQ(Y222,Y$213:Y$238)+COUNTIF(Y$213:Y222,Y222)-1&lt;=5),Y222,"")</f>
        <v>1</v>
      </c>
      <c r="E236" s="19">
        <f>IF(AND(Z222&gt;0,_xlfn.RANK.EQ(Z222,Z$213:Z$238)+COUNTIF(Z$213:Z222,Z222)-1&lt;=5),Z222,"")</f>
        <v>2</v>
      </c>
      <c r="F236" s="19">
        <f>IF(AND(AA222&gt;0,_xlfn.RANK.EQ(AA222,AA$213:AA$238)+COUNTIF(AA$213:AA222,AA222)-1&lt;=5),AA222,"")</f>
        <v>3</v>
      </c>
      <c r="G236" s="19" t="str">
        <f>IF(AND(AB222&gt;0,_xlfn.RANK.EQ(AB222,AB$213:AB$238)+COUNTIF(AB$213:AB222,AB222)-1&lt;=5),AB222,"")</f>
        <v/>
      </c>
      <c r="H236" s="19" t="str">
        <f>IF(AND(AC222&gt;0,_xlfn.RANK.EQ(AC222,AC$213:AC$238)+COUNTIF(AC$213:AC222,AC222)-1&lt;=5),AC222,"")</f>
        <v/>
      </c>
      <c r="I236" s="19" t="str">
        <f>IF(AND(AD222&gt;0,_xlfn.RANK.EQ(AD222,AD$213:AD$238)+COUNTIF(AD$213:AD222,AD222)-1&lt;=5),AD222,"")</f>
        <v/>
      </c>
      <c r="J236" s="19" t="str">
        <f>IF(AND(AE222&gt;0,_xlfn.RANK.EQ(AE222,AE$213:AE$238)+COUNTIF(AE$213:AE222,AE222)-1&lt;=5),AE222,"")</f>
        <v/>
      </c>
      <c r="V236">
        <v>360</v>
      </c>
      <c r="W236" s="17" cm="1">
        <f t="array" ref="W236">SUMPRODUCT(--(IFERROR(HOUR(Flights_2026_09_3033[entry_hour]),-1)=HOUR(W$212)),--(IFERROR(Flights_2026_09_3033[nfl],-1)&gt;=IF($V250=450,450,$V250)),--(IFERROR(Flights_2026_09_3033[nfl],-1)&lt;=IF($V250=450,450,$V250+9)))</f>
        <v>3</v>
      </c>
      <c r="X236" s="17" cm="1">
        <f t="array" ref="X236">SUMPRODUCT(--(IFERROR(HOUR(Flights_2026_09_3033[entry_hour]),-1)=HOUR(X$212)),--(IFERROR(Flights_2026_09_3033[nfl],-1)&gt;=IF($V250=450,450,$V250)),--(IFERROR(Flights_2026_09_3033[nfl],-1)&lt;=IF($V250=450,450,$V250+9)))</f>
        <v>4</v>
      </c>
      <c r="Y236" s="17" cm="1">
        <f t="array" ref="Y236">SUMPRODUCT(--(IFERROR(HOUR(Flights_2026_09_3033[entry_hour]),-1)=HOUR(Y$212)),--(IFERROR(Flights_2026_09_3033[nfl],-1)&gt;=IF($V250=450,450,$V250)),--(IFERROR(Flights_2026_09_3033[nfl],-1)&lt;=IF($V250=450,450,$V250+9)))</f>
        <v>9</v>
      </c>
      <c r="Z236" s="17" cm="1">
        <f t="array" ref="Z236">SUMPRODUCT(--(IFERROR(HOUR(Flights_2026_09_3033[entry_hour]),-1)=HOUR(Z$212)),--(IFERROR(Flights_2026_09_3033[nfl],-1)&gt;=IF($V250=450,450,$V250)),--(IFERROR(Flights_2026_09_3033[nfl],-1)&lt;=IF($V250=450,450,$V250+9)))</f>
        <v>3</v>
      </c>
      <c r="AA236" s="17" cm="1">
        <f t="array" ref="AA236">SUMPRODUCT(--(IFERROR(HOUR(Flights_2026_09_3033[entry_hour]),-1)=HOUR(AA$212)),--(IFERROR(Flights_2026_09_3033[nfl],-1)&gt;=IF($V250=450,450,$V250)),--(IFERROR(Flights_2026_09_3033[nfl],-1)&lt;=IF($V250=450,450,$V250+9)))</f>
        <v>4</v>
      </c>
      <c r="AB236" s="17" cm="1">
        <f t="array" ref="AB236">SUMPRODUCT(--(IFERROR(HOUR(Flights_2026_09_3033[entry_hour]),-1)=HOUR(AB$212)),--(IFERROR(Flights_2026_09_3033[nfl],-1)&gt;=IF($V250=450,450,$V250)),--(IFERROR(Flights_2026_09_3033[nfl],-1)&lt;=IF($V250=450,450,$V250+9)))</f>
        <v>4</v>
      </c>
      <c r="AC236" s="17" cm="1">
        <f t="array" ref="AC236">SUMPRODUCT(--(IFERROR(HOUR(Flights_2026_09_3033[entry_hour]),-1)=HOUR(AC$212)),--(IFERROR(Flights_2026_09_3033[nfl],-1)&gt;=IF($V250=450,450,$V250)),--(IFERROR(Flights_2026_09_3033[nfl],-1)&lt;=IF($V250=450,450,$V250+9)))</f>
        <v>1</v>
      </c>
      <c r="AD236" s="17" cm="1">
        <f t="array" ref="AD236">SUMPRODUCT(--(IFERROR(HOUR(Flights_2026_09_3033[entry_hour]),-1)=HOUR(AD$212)),--(IFERROR(Flights_2026_09_3033[nfl],-1)&gt;=IF($V250=450,450,$V250)),--(IFERROR(Flights_2026_09_3033[nfl],-1)&lt;=IF($V250=450,450,$V250+9)))</f>
        <v>1</v>
      </c>
      <c r="AE236" s="17" cm="1">
        <f t="array" ref="AE236">SUMPRODUCT(--(IFERROR(HOUR(Flights_2026_09_3033[entry_hour]),-1)=HOUR(AE$212)),--(IFERROR(Flights_2026_09_3033[nfl],-1)&gt;=IF($V250=450,450,$V250)),--(IFERROR(Flights_2026_09_3033[nfl],-1)&lt;=IF($V250=450,450,$V250+9)))</f>
        <v>1</v>
      </c>
      <c r="AF236" s="2">
        <v>0.625</v>
      </c>
      <c r="AG236" t="s">
        <v>747</v>
      </c>
      <c r="AH236" s="17">
        <v>200</v>
      </c>
      <c r="AI236" s="17" cm="1">
        <f t="array" ref="AI236">SUMPRODUCT(--(IFERROR(HOUR(Flights_2026_09_3033[entry_hour]),-1)=HOUR(AF236)),--(IFERROR(Flights_2026_09_3033[entry_sector],"")=AG236),--(IFERROR(Flights_2026_09_3033[nfl],-1)&gt;=AH236),--(IFERROR(Flights_2026_09_3033[nfl],-1)&lt;=IF(AH236=450,450,AH236+9)))</f>
        <v>0</v>
      </c>
    </row>
    <row r="237" spans="1:35" ht="25" customHeight="1" x14ac:dyDescent="0.2">
      <c r="A237" s="8" t="s">
        <v>767</v>
      </c>
      <c r="B237" s="19">
        <f>IF(AND(W223&gt;0,_xlfn.RANK.EQ(W223,W$213:W$238)+COUNTIF(W$213:W223,W223)-1&lt;=5),W223,"")</f>
        <v>1</v>
      </c>
      <c r="C237" s="19">
        <f>IF(AND(X223&gt;0,_xlfn.RANK.EQ(X223,X$213:X$238)+COUNTIF(X$213:X223,X223)-1&lt;=5),X223,"")</f>
        <v>4</v>
      </c>
      <c r="D237" s="19">
        <f>IF(AND(Y223&gt;0,_xlfn.RANK.EQ(Y223,Y$213:Y$238)+COUNTIF(Y$213:Y223,Y223)-1&lt;=5),Y223,"")</f>
        <v>3</v>
      </c>
      <c r="E237" s="19">
        <f>IF(AND(Z223&gt;0,_xlfn.RANK.EQ(Z223,Z$213:Z$238)+COUNTIF(Z$213:Z223,Z223)-1&lt;=5),Z223,"")</f>
        <v>4</v>
      </c>
      <c r="F237" s="19">
        <f>IF(AND(AA223&gt;0,_xlfn.RANK.EQ(AA223,AA$213:AA$238)+COUNTIF(AA$213:AA223,AA223)-1&lt;=5),AA223,"")</f>
        <v>4</v>
      </c>
      <c r="G237" s="19">
        <f>IF(AND(AB223&gt;0,_xlfn.RANK.EQ(AB223,AB$213:AB$238)+COUNTIF(AB$213:AB223,AB223)-1&lt;=5),AB223,"")</f>
        <v>5</v>
      </c>
      <c r="H237" s="19">
        <f>IF(AND(AC223&gt;0,_xlfn.RANK.EQ(AC223,AC$213:AC$238)+COUNTIF(AC$213:AC223,AC223)-1&lt;=5),AC223,"")</f>
        <v>3</v>
      </c>
      <c r="I237" s="19" t="str">
        <f>IF(AND(AD223&gt;0,_xlfn.RANK.EQ(AD223,AD$213:AD$238)+COUNTIF(AD$213:AD223,AD223)-1&lt;=5),AD223,"")</f>
        <v/>
      </c>
      <c r="J237" s="19">
        <f>IF(AND(AE223&gt;0,_xlfn.RANK.EQ(AE223,AE$213:AE$238)+COUNTIF(AE$213:AE223,AE223)-1&lt;=5),AE223,"")</f>
        <v>3</v>
      </c>
      <c r="V237">
        <v>350</v>
      </c>
      <c r="W237" s="17" cm="1">
        <f t="array" ref="W237">SUMPRODUCT(--(IFERROR(HOUR(Flights_2026_09_3033[entry_hour]),-1)=HOUR(W$212)),--(IFERROR(Flights_2026_09_3033[nfl],-1)&gt;=IF($V251=450,450,$V251)),--(IFERROR(Flights_2026_09_3033[nfl],-1)&lt;=IF($V251=450,450,$V251+9)))</f>
        <v>0</v>
      </c>
      <c r="X237" s="17" cm="1">
        <f t="array" ref="X237">SUMPRODUCT(--(IFERROR(HOUR(Flights_2026_09_3033[entry_hour]),-1)=HOUR(X$212)),--(IFERROR(Flights_2026_09_3033[nfl],-1)&gt;=IF($V251=450,450,$V251)),--(IFERROR(Flights_2026_09_3033[nfl],-1)&lt;=IF($V251=450,450,$V251+9)))</f>
        <v>1</v>
      </c>
      <c r="Y237" s="17" cm="1">
        <f t="array" ref="Y237">SUMPRODUCT(--(IFERROR(HOUR(Flights_2026_09_3033[entry_hour]),-1)=HOUR(Y$212)),--(IFERROR(Flights_2026_09_3033[nfl],-1)&gt;=IF($V251=450,450,$V251)),--(IFERROR(Flights_2026_09_3033[nfl],-1)&lt;=IF($V251=450,450,$V251+9)))</f>
        <v>0</v>
      </c>
      <c r="Z237" s="17" cm="1">
        <f t="array" ref="Z237">SUMPRODUCT(--(IFERROR(HOUR(Flights_2026_09_3033[entry_hour]),-1)=HOUR(Z$212)),--(IFERROR(Flights_2026_09_3033[nfl],-1)&gt;=IF($V251=450,450,$V251)),--(IFERROR(Flights_2026_09_3033[nfl],-1)&lt;=IF($V251=450,450,$V251+9)))</f>
        <v>0</v>
      </c>
      <c r="AA237" s="17" cm="1">
        <f t="array" ref="AA237">SUMPRODUCT(--(IFERROR(HOUR(Flights_2026_09_3033[entry_hour]),-1)=HOUR(AA$212)),--(IFERROR(Flights_2026_09_3033[nfl],-1)&gt;=IF($V251=450,450,$V251)),--(IFERROR(Flights_2026_09_3033[nfl],-1)&lt;=IF($V251=450,450,$V251+9)))</f>
        <v>0</v>
      </c>
      <c r="AB237" s="17" cm="1">
        <f t="array" ref="AB237">SUMPRODUCT(--(IFERROR(HOUR(Flights_2026_09_3033[entry_hour]),-1)=HOUR(AB$212)),--(IFERROR(Flights_2026_09_3033[nfl],-1)&gt;=IF($V251=450,450,$V251)),--(IFERROR(Flights_2026_09_3033[nfl],-1)&lt;=IF($V251=450,450,$V251+9)))</f>
        <v>0</v>
      </c>
      <c r="AC237" s="17" cm="1">
        <f t="array" ref="AC237">SUMPRODUCT(--(IFERROR(HOUR(Flights_2026_09_3033[entry_hour]),-1)=HOUR(AC$212)),--(IFERROR(Flights_2026_09_3033[nfl],-1)&gt;=IF($V251=450,450,$V251)),--(IFERROR(Flights_2026_09_3033[nfl],-1)&lt;=IF($V251=450,450,$V251+9)))</f>
        <v>1</v>
      </c>
      <c r="AD237" s="17" cm="1">
        <f t="array" ref="AD237">SUMPRODUCT(--(IFERROR(HOUR(Flights_2026_09_3033[entry_hour]),-1)=HOUR(AD$212)),--(IFERROR(Flights_2026_09_3033[nfl],-1)&gt;=IF($V251=450,450,$V251)),--(IFERROR(Flights_2026_09_3033[nfl],-1)&lt;=IF($V251=450,450,$V251+9)))</f>
        <v>2</v>
      </c>
      <c r="AE237" s="17" cm="1">
        <f t="array" ref="AE237">SUMPRODUCT(--(IFERROR(HOUR(Flights_2026_09_3033[entry_hour]),-1)=HOUR(AE$212)),--(IFERROR(Flights_2026_09_3033[nfl],-1)&gt;=IF($V251=450,450,$V251)),--(IFERROR(Flights_2026_09_3033[nfl],-1)&lt;=IF($V251=450,450,$V251+9)))</f>
        <v>0</v>
      </c>
      <c r="AF237" s="2">
        <v>0.625</v>
      </c>
      <c r="AG237" t="s">
        <v>747</v>
      </c>
      <c r="AH237" s="17">
        <v>210</v>
      </c>
      <c r="AI237" s="17" cm="1">
        <f t="array" ref="AI237">SUMPRODUCT(--(IFERROR(HOUR(Flights_2026_09_3033[entry_hour]),-1)=HOUR(AF237)),--(IFERROR(Flights_2026_09_3033[entry_sector],"")=AG237),--(IFERROR(Flights_2026_09_3033[nfl],-1)&gt;=AH237),--(IFERROR(Flights_2026_09_3033[nfl],-1)&lt;=IF(AH237=450,450,AH237+9)))</f>
        <v>1</v>
      </c>
    </row>
    <row r="238" spans="1:35" x14ac:dyDescent="0.2">
      <c r="A238" s="8" t="s">
        <v>768</v>
      </c>
      <c r="B238" s="19" t="str">
        <f>IF(AND(W224&gt;0,_xlfn.RANK.EQ(W224,W$213:W$238)+COUNTIF(W$213:W224,W224)-1&lt;=5),W224,"")</f>
        <v/>
      </c>
      <c r="C238" s="19" t="str">
        <f>IF(AND(X224&gt;0,_xlfn.RANK.EQ(X224,X$213:X$238)+COUNTIF(X$213:X224,X224)-1&lt;=5),X224,"")</f>
        <v/>
      </c>
      <c r="D238" s="19" t="str">
        <f>IF(AND(Y224&gt;0,_xlfn.RANK.EQ(Y224,Y$213:Y$238)+COUNTIF(Y$213:Y224,Y224)-1&lt;=5),Y224,"")</f>
        <v/>
      </c>
      <c r="E238" s="19" t="str">
        <f>IF(AND(Z224&gt;0,_xlfn.RANK.EQ(Z224,Z$213:Z$238)+COUNTIF(Z$213:Z224,Z224)-1&lt;=5),Z224,"")</f>
        <v/>
      </c>
      <c r="F238" s="19" t="str">
        <f>IF(AND(AA224&gt;0,_xlfn.RANK.EQ(AA224,AA$213:AA$238)+COUNTIF(AA$213:AA224,AA224)-1&lt;=5),AA224,"")</f>
        <v/>
      </c>
      <c r="G238" s="19" t="str">
        <f>IF(AND(AB224&gt;0,_xlfn.RANK.EQ(AB224,AB$213:AB$238)+COUNTIF(AB$213:AB224,AB224)-1&lt;=5),AB224,"")</f>
        <v/>
      </c>
      <c r="H238" s="19" t="str">
        <f>IF(AND(AC224&gt;0,_xlfn.RANK.EQ(AC224,AC$213:AC$238)+COUNTIF(AC$213:AC224,AC224)-1&lt;=5),AC224,"")</f>
        <v/>
      </c>
      <c r="I238" s="19" t="str">
        <f>IF(AND(AD224&gt;0,_xlfn.RANK.EQ(AD224,AD$213:AD$238)+COUNTIF(AD$213:AD224,AD224)-1&lt;=5),AD224,"")</f>
        <v/>
      </c>
      <c r="J238" s="19" t="str">
        <f>IF(AND(AE224&gt;0,_xlfn.RANK.EQ(AE224,AE$213:AE$238)+COUNTIF(AE$213:AE224,AE224)-1&lt;=5),AE224,"")</f>
        <v/>
      </c>
      <c r="V238">
        <v>340</v>
      </c>
      <c r="W238" s="17" cm="1">
        <f t="array" ref="W238">SUMPRODUCT(--(IFERROR(HOUR(Flights_2026_09_3033[entry_hour]),-1)=HOUR(W$212)),--(IFERROR(Flights_2026_09_3033[nfl],-1)&gt;=IF($V252=450,450,$V252)),--(IFERROR(Flights_2026_09_3033[nfl],-1)&lt;=IF($V252=450,450,$V252+9)))</f>
        <v>0</v>
      </c>
      <c r="X238" s="17" cm="1">
        <f t="array" ref="X238">SUMPRODUCT(--(IFERROR(HOUR(Flights_2026_09_3033[entry_hour]),-1)=HOUR(X$212)),--(IFERROR(Flights_2026_09_3033[nfl],-1)&gt;=IF($V252=450,450,$V252)),--(IFERROR(Flights_2026_09_3033[nfl],-1)&lt;=IF($V252=450,450,$V252+9)))</f>
        <v>0</v>
      </c>
      <c r="Y238" s="17" cm="1">
        <f t="array" ref="Y238">SUMPRODUCT(--(IFERROR(HOUR(Flights_2026_09_3033[entry_hour]),-1)=HOUR(Y$212)),--(IFERROR(Flights_2026_09_3033[nfl],-1)&gt;=IF($V252=450,450,$V252)),--(IFERROR(Flights_2026_09_3033[nfl],-1)&lt;=IF($V252=450,450,$V252+9)))</f>
        <v>0</v>
      </c>
      <c r="Z238" s="17" cm="1">
        <f t="array" ref="Z238">SUMPRODUCT(--(IFERROR(HOUR(Flights_2026_09_3033[entry_hour]),-1)=HOUR(Z$212)),--(IFERROR(Flights_2026_09_3033[nfl],-1)&gt;=IF($V252=450,450,$V252)),--(IFERROR(Flights_2026_09_3033[nfl],-1)&lt;=IF($V252=450,450,$V252+9)))</f>
        <v>0</v>
      </c>
      <c r="AA238" s="17" cm="1">
        <f t="array" ref="AA238">SUMPRODUCT(--(IFERROR(HOUR(Flights_2026_09_3033[entry_hour]),-1)=HOUR(AA$212)),--(IFERROR(Flights_2026_09_3033[nfl],-1)&gt;=IF($V252=450,450,$V252)),--(IFERROR(Flights_2026_09_3033[nfl],-1)&lt;=IF($V252=450,450,$V252+9)))</f>
        <v>0</v>
      </c>
      <c r="AB238" s="17" cm="1">
        <f t="array" ref="AB238">SUMPRODUCT(--(IFERROR(HOUR(Flights_2026_09_3033[entry_hour]),-1)=HOUR(AB$212)),--(IFERROR(Flights_2026_09_3033[nfl],-1)&gt;=IF($V252=450,450,$V252)),--(IFERROR(Flights_2026_09_3033[nfl],-1)&lt;=IF($V252=450,450,$V252+9)))</f>
        <v>0</v>
      </c>
      <c r="AC238" s="17" cm="1">
        <f t="array" ref="AC238">SUMPRODUCT(--(IFERROR(HOUR(Flights_2026_09_3033[entry_hour]),-1)=HOUR(AC$212)),--(IFERROR(Flights_2026_09_3033[nfl],-1)&gt;=IF($V252=450,450,$V252)),--(IFERROR(Flights_2026_09_3033[nfl],-1)&lt;=IF($V252=450,450,$V252+9)))</f>
        <v>0</v>
      </c>
      <c r="AD238" s="17" cm="1">
        <f t="array" ref="AD238">SUMPRODUCT(--(IFERROR(HOUR(Flights_2026_09_3033[entry_hour]),-1)=HOUR(AD$212)),--(IFERROR(Flights_2026_09_3033[nfl],-1)&gt;=IF($V252=450,450,$V252)),--(IFERROR(Flights_2026_09_3033[nfl],-1)&lt;=IF($V252=450,450,$V252+9)))</f>
        <v>0</v>
      </c>
      <c r="AE238" s="17" cm="1">
        <f t="array" ref="AE238">SUMPRODUCT(--(IFERROR(HOUR(Flights_2026_09_3033[entry_hour]),-1)=HOUR(AE$212)),--(IFERROR(Flights_2026_09_3033[nfl],-1)&gt;=IF($V252=450,450,$V252)),--(IFERROR(Flights_2026_09_3033[nfl],-1)&lt;=IF($V252=450,450,$V252+9)))</f>
        <v>0</v>
      </c>
      <c r="AF238" s="2">
        <v>0.625</v>
      </c>
      <c r="AG238" t="s">
        <v>747</v>
      </c>
      <c r="AH238" s="17">
        <v>220</v>
      </c>
      <c r="AI238" s="17" cm="1">
        <f t="array" ref="AI238">SUMPRODUCT(--(IFERROR(HOUR(Flights_2026_09_3033[entry_hour]),-1)=HOUR(AF238)),--(IFERROR(Flights_2026_09_3033[entry_sector],"")=AG238),--(IFERROR(Flights_2026_09_3033[nfl],-1)&gt;=AH238),--(IFERROR(Flights_2026_09_3033[nfl],-1)&lt;=IF(AH238=450,450,AH238+9)))</f>
        <v>0</v>
      </c>
    </row>
    <row r="239" spans="1:35" x14ac:dyDescent="0.2">
      <c r="A239" s="8" t="s">
        <v>769</v>
      </c>
      <c r="B239" s="19" t="str">
        <f>IF(AND(W225&gt;0,_xlfn.RANK.EQ(W225,W$213:W$238)+COUNTIF(W$213:W225,W225)-1&lt;=5),W225,"")</f>
        <v/>
      </c>
      <c r="C239" s="19" t="str">
        <f>IF(AND(X225&gt;0,_xlfn.RANK.EQ(X225,X$213:X$238)+COUNTIF(X$213:X225,X225)-1&lt;=5),X225,"")</f>
        <v/>
      </c>
      <c r="D239" s="19" t="str">
        <f>IF(AND(Y225&gt;0,_xlfn.RANK.EQ(Y225,Y$213:Y$238)+COUNTIF(Y$213:Y225,Y225)-1&lt;=5),Y225,"")</f>
        <v/>
      </c>
      <c r="E239" s="19" t="str">
        <f>IF(AND(Z225&gt;0,_xlfn.RANK.EQ(Z225,Z$213:Z$238)+COUNTIF(Z$213:Z225,Z225)-1&lt;=5),Z225,"")</f>
        <v/>
      </c>
      <c r="F239" s="19">
        <f>IF(AND(AA225&gt;0,_xlfn.RANK.EQ(AA225,AA$213:AA$238)+COUNTIF(AA$213:AA225,AA225)-1&lt;=5),AA225,"")</f>
        <v>3</v>
      </c>
      <c r="G239" s="19" t="str">
        <f>IF(AND(AB225&gt;0,_xlfn.RANK.EQ(AB225,AB$213:AB$238)+COUNTIF(AB$213:AB225,AB225)-1&lt;=5),AB225,"")</f>
        <v/>
      </c>
      <c r="H239" s="19">
        <f>IF(AND(AC225&gt;0,_xlfn.RANK.EQ(AC225,AC$213:AC$238)+COUNTIF(AC$213:AC225,AC225)-1&lt;=5),AC225,"")</f>
        <v>1</v>
      </c>
      <c r="I239" s="19" t="str">
        <f>IF(AND(AD225&gt;0,_xlfn.RANK.EQ(AD225,AD$213:AD$238)+COUNTIF(AD$213:AD225,AD225)-1&lt;=5),AD225,"")</f>
        <v/>
      </c>
      <c r="J239" s="19" t="str">
        <f>IF(AND(AE225&gt;0,_xlfn.RANK.EQ(AE225,AE$213:AE$238)+COUNTIF(AE$213:AE225,AE225)-1&lt;=5),AE225,"")</f>
        <v/>
      </c>
      <c r="V239">
        <v>330</v>
      </c>
      <c r="AF239" s="2">
        <v>0.625</v>
      </c>
      <c r="AG239" t="s">
        <v>747</v>
      </c>
      <c r="AH239" s="17">
        <v>230</v>
      </c>
      <c r="AI239" s="17" cm="1">
        <f t="array" ref="AI239">SUMPRODUCT(--(IFERROR(HOUR(Flights_2026_09_3033[entry_hour]),-1)=HOUR(AF239)),--(IFERROR(Flights_2026_09_3033[entry_sector],"")=AG239),--(IFERROR(Flights_2026_09_3033[nfl],-1)&gt;=AH239),--(IFERROR(Flights_2026_09_3033[nfl],-1)&lt;=IF(AH239=450,450,AH239+9)))</f>
        <v>0</v>
      </c>
    </row>
    <row r="240" spans="1:35" ht="26" customHeight="1" x14ac:dyDescent="0.2">
      <c r="A240" s="8" t="s">
        <v>770</v>
      </c>
      <c r="B240" s="19" t="str">
        <f>IF(AND(W226&gt;0,_xlfn.RANK.EQ(W226,W$213:W$238)+COUNTIF(W$213:W226,W226)-1&lt;=5),W226,"")</f>
        <v/>
      </c>
      <c r="C240" s="19" t="str">
        <f>IF(AND(X226&gt;0,_xlfn.RANK.EQ(X226,X$213:X$238)+COUNTIF(X$213:X226,X226)-1&lt;=5),X226,"")</f>
        <v/>
      </c>
      <c r="D240" s="19" t="str">
        <f>IF(AND(Y226&gt;0,_xlfn.RANK.EQ(Y226,Y$213:Y$238)+COUNTIF(Y$213:Y226,Y226)-1&lt;=5),Y226,"")</f>
        <v/>
      </c>
      <c r="E240" s="19" t="str">
        <f>IF(AND(Z226&gt;0,_xlfn.RANK.EQ(Z226,Z$213:Z$238)+COUNTIF(Z$213:Z226,Z226)-1&lt;=5),Z226,"")</f>
        <v/>
      </c>
      <c r="F240" s="19" t="str">
        <f>IF(AND(AA226&gt;0,_xlfn.RANK.EQ(AA226,AA$213:AA$238)+COUNTIF(AA$213:AA226,AA226)-1&lt;=5),AA226,"")</f>
        <v/>
      </c>
      <c r="G240" s="19" t="str">
        <f>IF(AND(AB226&gt;0,_xlfn.RANK.EQ(AB226,AB$213:AB$238)+COUNTIF(AB$213:AB226,AB226)-1&lt;=5),AB226,"")</f>
        <v/>
      </c>
      <c r="H240" s="19" t="str">
        <f>IF(AND(AC226&gt;0,_xlfn.RANK.EQ(AC226,AC$213:AC$238)+COUNTIF(AC$213:AC226,AC226)-1&lt;=5),AC226,"")</f>
        <v/>
      </c>
      <c r="I240" s="19" t="str">
        <f>IF(AND(AD226&gt;0,_xlfn.RANK.EQ(AD226,AD$213:AD$238)+COUNTIF(AD$213:AD226,AD226)-1&lt;=5),AD226,"")</f>
        <v/>
      </c>
      <c r="J240" s="19" t="str">
        <f>IF(AND(AE226&gt;0,_xlfn.RANK.EQ(AE226,AE$213:AE$238)+COUNTIF(AE$213:AE226,AE226)-1&lt;=5),AE226,"")</f>
        <v/>
      </c>
      <c r="V240">
        <v>320</v>
      </c>
      <c r="AF240" s="2">
        <v>0.625</v>
      </c>
      <c r="AG240" t="s">
        <v>747</v>
      </c>
      <c r="AH240" s="17">
        <v>240</v>
      </c>
      <c r="AI240" s="17" cm="1">
        <f t="array" ref="AI240">SUMPRODUCT(--(IFERROR(HOUR(Flights_2026_09_3033[entry_hour]),-1)=HOUR(AF240)),--(IFERROR(Flights_2026_09_3033[entry_sector],"")=AG240),--(IFERROR(Flights_2026_09_3033[nfl],-1)&gt;=AH240),--(IFERROR(Flights_2026_09_3033[nfl],-1)&lt;=IF(AH240=450,450,AH240+9)))</f>
        <v>0</v>
      </c>
    </row>
    <row r="241" spans="1:35" ht="26" customHeight="1" x14ac:dyDescent="0.2">
      <c r="A241" s="8" t="s">
        <v>771</v>
      </c>
      <c r="B241" s="19" t="str">
        <f>IF(AND(W227&gt;0,_xlfn.RANK.EQ(W227,W$213:W$238)+COUNTIF(W$213:W227,W227)-1&lt;=5),W227,"")</f>
        <v/>
      </c>
      <c r="C241" s="19" t="str">
        <f>IF(AND(X227&gt;0,_xlfn.RANK.EQ(X227,X$213:X$238)+COUNTIF(X$213:X227,X227)-1&lt;=5),X227,"")</f>
        <v/>
      </c>
      <c r="D241" s="19" t="str">
        <f>IF(AND(Y227&gt;0,_xlfn.RANK.EQ(Y227,Y$213:Y$238)+COUNTIF(Y$213:Y227,Y227)-1&lt;=5),Y227,"")</f>
        <v/>
      </c>
      <c r="E241" s="19" t="str">
        <f>IF(AND(Z227&gt;0,_xlfn.RANK.EQ(Z227,Z$213:Z$238)+COUNTIF(Z$213:Z227,Z227)-1&lt;=5),Z227,"")</f>
        <v/>
      </c>
      <c r="F241" s="19" t="str">
        <f>IF(AND(AA227&gt;0,_xlfn.RANK.EQ(AA227,AA$213:AA$238)+COUNTIF(AA$213:AA227,AA227)-1&lt;=5),AA227,"")</f>
        <v/>
      </c>
      <c r="G241" s="19" t="str">
        <f>IF(AND(AB227&gt;0,_xlfn.RANK.EQ(AB227,AB$213:AB$238)+COUNTIF(AB$213:AB227,AB227)-1&lt;=5),AB227,"")</f>
        <v/>
      </c>
      <c r="H241" s="19" t="str">
        <f>IF(AND(AC227&gt;0,_xlfn.RANK.EQ(AC227,AC$213:AC$238)+COUNTIF(AC$213:AC227,AC227)-1&lt;=5),AC227,"")</f>
        <v/>
      </c>
      <c r="I241" s="19" t="str">
        <f>IF(AND(AD227&gt;0,_xlfn.RANK.EQ(AD227,AD$213:AD$238)+COUNTIF(AD$213:AD227,AD227)-1&lt;=5),AD227,"")</f>
        <v/>
      </c>
      <c r="J241" s="19" t="str">
        <f>IF(AND(AE227&gt;0,_xlfn.RANK.EQ(AE227,AE$213:AE$238)+COUNTIF(AE$213:AE227,AE227)-1&lt;=5),AE227,"")</f>
        <v/>
      </c>
      <c r="V241">
        <v>310</v>
      </c>
      <c r="AF241" s="2">
        <v>0.625</v>
      </c>
      <c r="AG241" t="s">
        <v>747</v>
      </c>
      <c r="AH241" s="17">
        <v>250</v>
      </c>
      <c r="AI241" s="17" cm="1">
        <f t="array" ref="AI241">SUMPRODUCT(--(IFERROR(HOUR(Flights_2026_09_3033[entry_hour]),-1)=HOUR(AF241)),--(IFERROR(Flights_2026_09_3033[entry_sector],"")=AG241),--(IFERROR(Flights_2026_09_3033[nfl],-1)&gt;=AH241),--(IFERROR(Flights_2026_09_3033[nfl],-1)&lt;=IF(AH241=450,450,AH241+9)))</f>
        <v>0</v>
      </c>
    </row>
    <row r="242" spans="1:35" ht="26" customHeight="1" x14ac:dyDescent="0.2">
      <c r="A242" s="8" t="s">
        <v>772</v>
      </c>
      <c r="B242" s="19" t="str">
        <f>IF(AND(W228&gt;0,_xlfn.RANK.EQ(W228,W$213:W$238)+COUNTIF(W$213:W228,W228)-1&lt;=5),W228,"")</f>
        <v/>
      </c>
      <c r="C242" s="19" t="str">
        <f>IF(AND(X228&gt;0,_xlfn.RANK.EQ(X228,X$213:X$238)+COUNTIF(X$213:X228,X228)-1&lt;=5),X228,"")</f>
        <v/>
      </c>
      <c r="D242" s="19" t="str">
        <f>IF(AND(Y228&gt;0,_xlfn.RANK.EQ(Y228,Y$213:Y$238)+COUNTIF(Y$213:Y228,Y228)-1&lt;=5),Y228,"")</f>
        <v/>
      </c>
      <c r="E242" s="19" t="str">
        <f>IF(AND(Z228&gt;0,_xlfn.RANK.EQ(Z228,Z$213:Z$238)+COUNTIF(Z$213:Z228,Z228)-1&lt;=5),Z228,"")</f>
        <v/>
      </c>
      <c r="F242" s="19" t="str">
        <f>IF(AND(AA228&gt;0,_xlfn.RANK.EQ(AA228,AA$213:AA$238)+COUNTIF(AA$213:AA228,AA228)-1&lt;=5),AA228,"")</f>
        <v/>
      </c>
      <c r="G242" s="19" t="str">
        <f>IF(AND(AB228&gt;0,_xlfn.RANK.EQ(AB228,AB$213:AB$238)+COUNTIF(AB$213:AB228,AB228)-1&lt;=5),AB228,"")</f>
        <v/>
      </c>
      <c r="H242" s="19" t="str">
        <f>IF(AND(AC228&gt;0,_xlfn.RANK.EQ(AC228,AC$213:AC$238)+COUNTIF(AC$213:AC228,AC228)-1&lt;=5),AC228,"")</f>
        <v/>
      </c>
      <c r="I242" s="19" t="str">
        <f>IF(AND(AD228&gt;0,_xlfn.RANK.EQ(AD228,AD$213:AD$238)+COUNTIF(AD$213:AD228,AD228)-1&lt;=5),AD228,"")</f>
        <v/>
      </c>
      <c r="J242" s="19" t="str">
        <f>IF(AND(AE228&gt;0,_xlfn.RANK.EQ(AE228,AE$213:AE$238)+COUNTIF(AE$213:AE228,AE228)-1&lt;=5),AE228,"")</f>
        <v/>
      </c>
      <c r="V242">
        <v>300</v>
      </c>
      <c r="AF242" s="2">
        <v>0.625</v>
      </c>
      <c r="AG242" t="s">
        <v>747</v>
      </c>
      <c r="AH242" s="17">
        <v>260</v>
      </c>
      <c r="AI242" s="17" cm="1">
        <f t="array" ref="AI242">SUMPRODUCT(--(IFERROR(HOUR(Flights_2026_09_3033[entry_hour]),-1)=HOUR(AF242)),--(IFERROR(Flights_2026_09_3033[entry_sector],"")=AG242),--(IFERROR(Flights_2026_09_3033[nfl],-1)&gt;=AH242),--(IFERROR(Flights_2026_09_3033[nfl],-1)&lt;=IF(AH242=450,450,AH242+9)))</f>
        <v>0</v>
      </c>
    </row>
    <row r="243" spans="1:35" ht="26" customHeight="1" x14ac:dyDescent="0.2">
      <c r="A243" s="8" t="s">
        <v>773</v>
      </c>
      <c r="B243" s="19" t="str">
        <f>IF(AND(W229&gt;0,_xlfn.RANK.EQ(W229,W$213:W$238)+COUNTIF(W$213:W229,W229)-1&lt;=5),W229,"")</f>
        <v/>
      </c>
      <c r="C243" s="19" t="str">
        <f>IF(AND(X229&gt;0,_xlfn.RANK.EQ(X229,X$213:X$238)+COUNTIF(X$213:X229,X229)-1&lt;=5),X229,"")</f>
        <v/>
      </c>
      <c r="D243" s="19" t="str">
        <f>IF(AND(Y229&gt;0,_xlfn.RANK.EQ(Y229,Y$213:Y$238)+COUNTIF(Y$213:Y229,Y229)-1&lt;=5),Y229,"")</f>
        <v/>
      </c>
      <c r="E243" s="19" t="str">
        <f>IF(AND(Z229&gt;0,_xlfn.RANK.EQ(Z229,Z$213:Z$238)+COUNTIF(Z$213:Z229,Z229)-1&lt;=5),Z229,"")</f>
        <v/>
      </c>
      <c r="F243" s="19" t="str">
        <f>IF(AND(AA229&gt;0,_xlfn.RANK.EQ(AA229,AA$213:AA$238)+COUNTIF(AA$213:AA229,AA229)-1&lt;=5),AA229,"")</f>
        <v/>
      </c>
      <c r="G243" s="19" t="str">
        <f>IF(AND(AB229&gt;0,_xlfn.RANK.EQ(AB229,AB$213:AB$238)+COUNTIF(AB$213:AB229,AB229)-1&lt;=5),AB229,"")</f>
        <v/>
      </c>
      <c r="H243" s="19" t="str">
        <f>IF(AND(AC229&gt;0,_xlfn.RANK.EQ(AC229,AC$213:AC$238)+COUNTIF(AC$213:AC229,AC229)-1&lt;=5),AC229,"")</f>
        <v/>
      </c>
      <c r="I243" s="19" t="str">
        <f>IF(AND(AD229&gt;0,_xlfn.RANK.EQ(AD229,AD$213:AD$238)+COUNTIF(AD$213:AD229,AD229)-1&lt;=5),AD229,"")</f>
        <v/>
      </c>
      <c r="J243" s="19" t="str">
        <f>IF(AND(AE229&gt;0,_xlfn.RANK.EQ(AE229,AE$213:AE$238)+COUNTIF(AE$213:AE229,AE229)-1&lt;=5),AE229,"")</f>
        <v/>
      </c>
      <c r="V243">
        <v>290</v>
      </c>
      <c r="AF243" s="2">
        <v>0.625</v>
      </c>
      <c r="AG243" t="s">
        <v>747</v>
      </c>
      <c r="AH243" s="17">
        <v>270</v>
      </c>
      <c r="AI243" s="17" cm="1">
        <f t="array" ref="AI243">SUMPRODUCT(--(IFERROR(HOUR(Flights_2026_09_3033[entry_hour]),-1)=HOUR(AF243)),--(IFERROR(Flights_2026_09_3033[entry_sector],"")=AG243),--(IFERROR(Flights_2026_09_3033[nfl],-1)&gt;=AH243),--(IFERROR(Flights_2026_09_3033[nfl],-1)&lt;=IF(AH243=450,450,AH243+9)))</f>
        <v>0</v>
      </c>
    </row>
    <row r="244" spans="1:35" x14ac:dyDescent="0.2">
      <c r="A244" s="8" t="s">
        <v>774</v>
      </c>
      <c r="B244" s="19" t="str">
        <f>IF(AND(W230&gt;0,_xlfn.RANK.EQ(W230,W$213:W$238)+COUNTIF(W$213:W230,W230)-1&lt;=5),W230,"")</f>
        <v/>
      </c>
      <c r="C244" s="19" t="str">
        <f>IF(AND(X230&gt;0,_xlfn.RANK.EQ(X230,X$213:X$238)+COUNTIF(X$213:X230,X230)-1&lt;=5),X230,"")</f>
        <v/>
      </c>
      <c r="D244" s="19" t="str">
        <f>IF(AND(Y230&gt;0,_xlfn.RANK.EQ(Y230,Y$213:Y$238)+COUNTIF(Y$213:Y230,Y230)-1&lt;=5),Y230,"")</f>
        <v/>
      </c>
      <c r="E244" s="19" t="str">
        <f>IF(AND(Z230&gt;0,_xlfn.RANK.EQ(Z230,Z$213:Z$238)+COUNTIF(Z$213:Z230,Z230)-1&lt;=5),Z230,"")</f>
        <v/>
      </c>
      <c r="F244" s="19" t="str">
        <f>IF(AND(AA230&gt;0,_xlfn.RANK.EQ(AA230,AA$213:AA$238)+COUNTIF(AA$213:AA230,AA230)-1&lt;=5),AA230,"")</f>
        <v/>
      </c>
      <c r="G244" s="19" t="str">
        <f>IF(AND(AB230&gt;0,_xlfn.RANK.EQ(AB230,AB$213:AB$238)+COUNTIF(AB$213:AB230,AB230)-1&lt;=5),AB230,"")</f>
        <v/>
      </c>
      <c r="H244" s="19" t="str">
        <f>IF(AND(AC230&gt;0,_xlfn.RANK.EQ(AC230,AC$213:AC$238)+COUNTIF(AC$213:AC230,AC230)-1&lt;=5),AC230,"")</f>
        <v/>
      </c>
      <c r="I244" s="19" t="str">
        <f>IF(AND(AD230&gt;0,_xlfn.RANK.EQ(AD230,AD$213:AD$238)+COUNTIF(AD$213:AD230,AD230)-1&lt;=5),AD230,"")</f>
        <v/>
      </c>
      <c r="J244" s="19" t="str">
        <f>IF(AND(AE230&gt;0,_xlfn.RANK.EQ(AE230,AE$213:AE$238)+COUNTIF(AE$213:AE230,AE230)-1&lt;=5),AE230,"")</f>
        <v/>
      </c>
      <c r="V244">
        <v>280</v>
      </c>
      <c r="AF244" s="2">
        <v>0.625</v>
      </c>
      <c r="AG244" t="s">
        <v>747</v>
      </c>
      <c r="AH244" s="17">
        <v>280</v>
      </c>
      <c r="AI244" s="17" cm="1">
        <f t="array" ref="AI244">SUMPRODUCT(--(IFERROR(HOUR(Flights_2026_09_3033[entry_hour]),-1)=HOUR(AF244)),--(IFERROR(Flights_2026_09_3033[entry_sector],"")=AG244),--(IFERROR(Flights_2026_09_3033[nfl],-1)&gt;=AH244),--(IFERROR(Flights_2026_09_3033[nfl],-1)&lt;=IF(AH244=450,450,AH244+9)))</f>
        <v>0</v>
      </c>
    </row>
    <row r="245" spans="1:35" x14ac:dyDescent="0.2">
      <c r="A245" s="8" t="s">
        <v>775</v>
      </c>
      <c r="B245" s="19" t="str">
        <f>IF(AND(W231&gt;0,_xlfn.RANK.EQ(W231,W$213:W$238)+COUNTIF(W$213:W231,W231)-1&lt;=5),W231,"")</f>
        <v/>
      </c>
      <c r="C245" s="19" t="str">
        <f>IF(AND(X231&gt;0,_xlfn.RANK.EQ(X231,X$213:X$238)+COUNTIF(X$213:X231,X231)-1&lt;=5),X231,"")</f>
        <v/>
      </c>
      <c r="D245" s="19" t="str">
        <f>IF(AND(Y231&gt;0,_xlfn.RANK.EQ(Y231,Y$213:Y$238)+COUNTIF(Y$213:Y231,Y231)-1&lt;=5),Y231,"")</f>
        <v/>
      </c>
      <c r="E245" s="19" t="str">
        <f>IF(AND(Z231&gt;0,_xlfn.RANK.EQ(Z231,Z$213:Z$238)+COUNTIF(Z$213:Z231,Z231)-1&lt;=5),Z231,"")</f>
        <v/>
      </c>
      <c r="F245" s="19" t="str">
        <f>IF(AND(AA231&gt;0,_xlfn.RANK.EQ(AA231,AA$213:AA$238)+COUNTIF(AA$213:AA231,AA231)-1&lt;=5),AA231,"")</f>
        <v/>
      </c>
      <c r="G245" s="19" t="str">
        <f>IF(AND(AB231&gt;0,_xlfn.RANK.EQ(AB231,AB$213:AB$238)+COUNTIF(AB$213:AB231,AB231)-1&lt;=5),AB231,"")</f>
        <v/>
      </c>
      <c r="H245" s="19" t="str">
        <f>IF(AND(AC231&gt;0,_xlfn.RANK.EQ(AC231,AC$213:AC$238)+COUNTIF(AC$213:AC231,AC231)-1&lt;=5),AC231,"")</f>
        <v/>
      </c>
      <c r="I245" s="19" t="str">
        <f>IF(AND(AD231&gt;0,_xlfn.RANK.EQ(AD231,AD$213:AD$238)+COUNTIF(AD$213:AD231,AD231)-1&lt;=5),AD231,"")</f>
        <v/>
      </c>
      <c r="J245" s="19" t="str">
        <f>IF(AND(AE231&gt;0,_xlfn.RANK.EQ(AE231,AE$213:AE$238)+COUNTIF(AE$213:AE231,AE231)-1&lt;=5),AE231,"")</f>
        <v/>
      </c>
      <c r="V245">
        <v>270</v>
      </c>
      <c r="AF245" s="2">
        <v>0.625</v>
      </c>
      <c r="AG245" t="s">
        <v>747</v>
      </c>
      <c r="AH245" s="17">
        <v>290</v>
      </c>
      <c r="AI245" s="17" cm="1">
        <f t="array" ref="AI245">SUMPRODUCT(--(IFERROR(HOUR(Flights_2026_09_3033[entry_hour]),-1)=HOUR(AF245)),--(IFERROR(Flights_2026_09_3033[entry_sector],"")=AG245),--(IFERROR(Flights_2026_09_3033[nfl],-1)&gt;=AH245),--(IFERROR(Flights_2026_09_3033[nfl],-1)&lt;=IF(AH245=450,450,AH245+9)))</f>
        <v>0</v>
      </c>
    </row>
    <row r="246" spans="1:35" x14ac:dyDescent="0.2">
      <c r="A246" s="8" t="s">
        <v>776</v>
      </c>
      <c r="B246" s="19" t="str">
        <f>IF(AND(W232&gt;0,_xlfn.RANK.EQ(W232,W$213:W$238)+COUNTIF(W$213:W232,W232)-1&lt;=5),W232,"")</f>
        <v/>
      </c>
      <c r="C246" s="19" t="str">
        <f>IF(AND(X232&gt;0,_xlfn.RANK.EQ(X232,X$213:X$238)+COUNTIF(X$213:X232,X232)-1&lt;=5),X232,"")</f>
        <v/>
      </c>
      <c r="D246" s="19" t="str">
        <f>IF(AND(Y232&gt;0,_xlfn.RANK.EQ(Y232,Y$213:Y$238)+COUNTIF(Y$213:Y232,Y232)-1&lt;=5),Y232,"")</f>
        <v/>
      </c>
      <c r="E246" s="19" t="str">
        <f>IF(AND(Z232&gt;0,_xlfn.RANK.EQ(Z232,Z$213:Z$238)+COUNTIF(Z$213:Z232,Z232)-1&lt;=5),Z232,"")</f>
        <v/>
      </c>
      <c r="F246" s="19" t="str">
        <f>IF(AND(AA232&gt;0,_xlfn.RANK.EQ(AA232,AA$213:AA$238)+COUNTIF(AA$213:AA232,AA232)-1&lt;=5),AA232,"")</f>
        <v/>
      </c>
      <c r="G246" s="19" t="str">
        <f>IF(AND(AB232&gt;0,_xlfn.RANK.EQ(AB232,AB$213:AB$238)+COUNTIF(AB$213:AB232,AB232)-1&lt;=5),AB232,"")</f>
        <v/>
      </c>
      <c r="H246" s="19" t="str">
        <f>IF(AND(AC232&gt;0,_xlfn.RANK.EQ(AC232,AC$213:AC$238)+COUNTIF(AC$213:AC232,AC232)-1&lt;=5),AC232,"")</f>
        <v/>
      </c>
      <c r="I246" s="19" t="str">
        <f>IF(AND(AD232&gt;0,_xlfn.RANK.EQ(AD232,AD$213:AD$238)+COUNTIF(AD$213:AD232,AD232)-1&lt;=5),AD232,"")</f>
        <v/>
      </c>
      <c r="J246" s="19" t="str">
        <f>IF(AND(AE232&gt;0,_xlfn.RANK.EQ(AE232,AE$213:AE$238)+COUNTIF(AE$213:AE232,AE232)-1&lt;=5),AE232,"")</f>
        <v/>
      </c>
      <c r="V246">
        <v>260</v>
      </c>
      <c r="AF246" s="2">
        <v>0.625</v>
      </c>
      <c r="AG246" t="s">
        <v>747</v>
      </c>
      <c r="AH246" s="17">
        <v>300</v>
      </c>
      <c r="AI246" s="17" cm="1">
        <f t="array" ref="AI246">SUMPRODUCT(--(IFERROR(HOUR(Flights_2026_09_3033[entry_hour]),-1)=HOUR(AF246)),--(IFERROR(Flights_2026_09_3033[entry_sector],"")=AG246),--(IFERROR(Flights_2026_09_3033[nfl],-1)&gt;=AH246),--(IFERROR(Flights_2026_09_3033[nfl],-1)&lt;=IF(AH246=450,450,AH246+9)))</f>
        <v>0</v>
      </c>
    </row>
    <row r="247" spans="1:35" ht="28" customHeight="1" x14ac:dyDescent="0.2">
      <c r="A247" s="8" t="s">
        <v>777</v>
      </c>
      <c r="B247" s="19" t="str">
        <f>IF(AND(W233&gt;0,_xlfn.RANK.EQ(W233,W$213:W$238)+COUNTIF(W$213:W233,W233)-1&lt;=5),W233,"")</f>
        <v/>
      </c>
      <c r="C247" s="19" t="str">
        <f>IF(AND(X233&gt;0,_xlfn.RANK.EQ(X233,X$213:X$238)+COUNTIF(X$213:X233,X233)-1&lt;=5),X233,"")</f>
        <v/>
      </c>
      <c r="D247" s="19" t="str">
        <f>IF(AND(Y233&gt;0,_xlfn.RANK.EQ(Y233,Y$213:Y$238)+COUNTIF(Y$213:Y233,Y233)-1&lt;=5),Y233,"")</f>
        <v/>
      </c>
      <c r="E247" s="19" t="str">
        <f>IF(AND(Z233&gt;0,_xlfn.RANK.EQ(Z233,Z$213:Z$238)+COUNTIF(Z$213:Z233,Z233)-1&lt;=5),Z233,"")</f>
        <v/>
      </c>
      <c r="F247" s="19" t="str">
        <f>IF(AND(AA233&gt;0,_xlfn.RANK.EQ(AA233,AA$213:AA$238)+COUNTIF(AA$213:AA233,AA233)-1&lt;=5),AA233,"")</f>
        <v/>
      </c>
      <c r="G247" s="19" t="str">
        <f>IF(AND(AB233&gt;0,_xlfn.RANK.EQ(AB233,AB$213:AB$238)+COUNTIF(AB$213:AB233,AB233)-1&lt;=5),AB233,"")</f>
        <v/>
      </c>
      <c r="H247" s="19" t="str">
        <f>IF(AND(AC233&gt;0,_xlfn.RANK.EQ(AC233,AC$213:AC$238)+COUNTIF(AC$213:AC233,AC233)-1&lt;=5),AC233,"")</f>
        <v/>
      </c>
      <c r="I247" s="19" t="str">
        <f>IF(AND(AD233&gt;0,_xlfn.RANK.EQ(AD233,AD$213:AD$238)+COUNTIF(AD$213:AD233,AD233)-1&lt;=5),AD233,"")</f>
        <v/>
      </c>
      <c r="J247" s="19" t="str">
        <f>IF(AND(AE233&gt;0,_xlfn.RANK.EQ(AE233,AE$213:AE$238)+COUNTIF(AE$213:AE233,AE233)-1&lt;=5),AE233,"")</f>
        <v/>
      </c>
      <c r="V247">
        <v>250</v>
      </c>
      <c r="AF247" s="2">
        <v>0.625</v>
      </c>
      <c r="AG247" t="s">
        <v>747</v>
      </c>
      <c r="AH247" s="17">
        <v>310</v>
      </c>
      <c r="AI247" s="17" cm="1">
        <f t="array" ref="AI247">SUMPRODUCT(--(IFERROR(HOUR(Flights_2026_09_3033[entry_hour]),-1)=HOUR(AF247)),--(IFERROR(Flights_2026_09_3033[entry_sector],"")=AG247),--(IFERROR(Flights_2026_09_3033[nfl],-1)&gt;=AH247),--(IFERROR(Flights_2026_09_3033[nfl],-1)&lt;=IF(AH247=450,450,AH247+9)))</f>
        <v>0</v>
      </c>
    </row>
    <row r="248" spans="1:35" x14ac:dyDescent="0.2">
      <c r="A248" s="8" t="s">
        <v>835</v>
      </c>
      <c r="B248" s="19" t="str">
        <f>IF(AND(W234&gt;0,_xlfn.RANK.EQ(W234,W$213:W$238)+COUNTIF(W$213:W234,W234)-1&lt;=5),W234,"")</f>
        <v/>
      </c>
      <c r="C248" s="19" t="str">
        <f>IF(AND(X234&gt;0,_xlfn.RANK.EQ(X234,X$213:X$238)+COUNTIF(X$213:X234,X234)-1&lt;=5),X234,"")</f>
        <v/>
      </c>
      <c r="D248" s="19" t="str">
        <f>IF(AND(Y234&gt;0,_xlfn.RANK.EQ(Y234,Y$213:Y$238)+COUNTIF(Y$213:Y234,Y234)-1&lt;=5),Y234,"")</f>
        <v/>
      </c>
      <c r="E248" s="19" t="str">
        <f>IF(AND(Z234&gt;0,_xlfn.RANK.EQ(Z234,Z$213:Z$238)+COUNTIF(Z$213:Z234,Z234)-1&lt;=5),Z234,"")</f>
        <v/>
      </c>
      <c r="F248" s="19" t="str">
        <f>IF(AND(AA234&gt;0,_xlfn.RANK.EQ(AA234,AA$213:AA$238)+COUNTIF(AA$213:AA234,AA234)-1&lt;=5),AA234,"")</f>
        <v/>
      </c>
      <c r="G248" s="19" t="str">
        <f>IF(AND(AB234&gt;0,_xlfn.RANK.EQ(AB234,AB$213:AB$238)+COUNTIF(AB$213:AB234,AB234)-1&lt;=5),AB234,"")</f>
        <v/>
      </c>
      <c r="H248" s="19" t="str">
        <f>IF(AND(AC234&gt;0,_xlfn.RANK.EQ(AC234,AC$213:AC$238)+COUNTIF(AC$213:AC234,AC234)-1&lt;=5),AC234,"")</f>
        <v/>
      </c>
      <c r="I248" s="19" t="str">
        <f>IF(AND(AD234&gt;0,_xlfn.RANK.EQ(AD234,AD$213:AD$238)+COUNTIF(AD$213:AD234,AD234)-1&lt;=5),AD234,"")</f>
        <v/>
      </c>
      <c r="J248" s="19" t="str">
        <f>IF(AND(AE234&gt;0,_xlfn.RANK.EQ(AE234,AE$213:AE$238)+COUNTIF(AE$213:AE234,AE234)-1&lt;=5),AE234,"")</f>
        <v/>
      </c>
      <c r="V248">
        <v>240</v>
      </c>
      <c r="AF248" s="2">
        <v>0.625</v>
      </c>
      <c r="AG248" t="s">
        <v>747</v>
      </c>
      <c r="AH248" s="17">
        <v>320</v>
      </c>
      <c r="AI248" s="17" cm="1">
        <f t="array" ref="AI248">SUMPRODUCT(--(IFERROR(HOUR(Flights_2026_09_3033[entry_hour]),-1)=HOUR(AF248)),--(IFERROR(Flights_2026_09_3033[entry_sector],"")=AG248),--(IFERROR(Flights_2026_09_3033[nfl],-1)&gt;=AH248),--(IFERROR(Flights_2026_09_3033[nfl],-1)&lt;=IF(AH248=450,450,AH248+9)))</f>
        <v>0</v>
      </c>
    </row>
    <row r="249" spans="1:35" x14ac:dyDescent="0.2">
      <c r="A249" s="8" t="s">
        <v>836</v>
      </c>
      <c r="B249" s="19" t="str">
        <f>IF(AND(W235&gt;0,_xlfn.RANK.EQ(W235,W$213:W$238)+COUNTIF(W$213:W235,W235)-1&lt;=5),W235,"")</f>
        <v/>
      </c>
      <c r="C249" s="19" t="str">
        <f>IF(AND(X235&gt;0,_xlfn.RANK.EQ(X235,X$213:X$238)+COUNTIF(X$213:X235,X235)-1&lt;=5),X235,"")</f>
        <v/>
      </c>
      <c r="D249" s="19" t="str">
        <f>IF(AND(Y235&gt;0,_xlfn.RANK.EQ(Y235,Y$213:Y$238)+COUNTIF(Y$213:Y235,Y235)-1&lt;=5),Y235,"")</f>
        <v/>
      </c>
      <c r="E249" s="19" t="str">
        <f>IF(AND(Z235&gt;0,_xlfn.RANK.EQ(Z235,Z$213:Z$238)+COUNTIF(Z$213:Z235,Z235)-1&lt;=5),Z235,"")</f>
        <v/>
      </c>
      <c r="F249" s="19" t="str">
        <f>IF(AND(AA235&gt;0,_xlfn.RANK.EQ(AA235,AA$213:AA$238)+COUNTIF(AA$213:AA235,AA235)-1&lt;=5),AA235,"")</f>
        <v/>
      </c>
      <c r="G249" s="19" t="str">
        <f>IF(AND(AB235&gt;0,_xlfn.RANK.EQ(AB235,AB$213:AB$238)+COUNTIF(AB$213:AB235,AB235)-1&lt;=5),AB235,"")</f>
        <v/>
      </c>
      <c r="H249" s="19" t="str">
        <f>IF(AND(AC235&gt;0,_xlfn.RANK.EQ(AC235,AC$213:AC$238)+COUNTIF(AC$213:AC235,AC235)-1&lt;=5),AC235,"")</f>
        <v/>
      </c>
      <c r="I249" s="19" t="str">
        <f>IF(AND(AD235&gt;0,_xlfn.RANK.EQ(AD235,AD$213:AD$238)+COUNTIF(AD$213:AD235,AD235)-1&lt;=5),AD235,"")</f>
        <v/>
      </c>
      <c r="J249" s="19" t="str">
        <f>IF(AND(AE235&gt;0,_xlfn.RANK.EQ(AE235,AE$213:AE$238)+COUNTIF(AE$213:AE235,AE235)-1&lt;=5),AE235,"")</f>
        <v/>
      </c>
      <c r="V249">
        <v>230</v>
      </c>
      <c r="AF249" s="2">
        <v>0.625</v>
      </c>
      <c r="AG249" t="s">
        <v>747</v>
      </c>
      <c r="AH249" s="17">
        <v>330</v>
      </c>
      <c r="AI249" s="17" cm="1">
        <f t="array" ref="AI249">SUMPRODUCT(--(IFERROR(HOUR(Flights_2026_09_3033[entry_hour]),-1)=HOUR(AF249)),--(IFERROR(Flights_2026_09_3033[entry_sector],"")=AG249),--(IFERROR(Flights_2026_09_3033[nfl],-1)&gt;=AH249),--(IFERROR(Flights_2026_09_3033[nfl],-1)&lt;=IF(AH249=450,450,AH249+9)))</f>
        <v>0</v>
      </c>
    </row>
    <row r="250" spans="1:35" x14ac:dyDescent="0.2">
      <c r="A250" s="8" t="s">
        <v>837</v>
      </c>
      <c r="B250" s="19">
        <f>IF(AND(W236&gt;0,_xlfn.RANK.EQ(W236,W$213:W$238)+COUNTIF(W$213:W236,W236)-1&lt;=5),W236,"")</f>
        <v>3</v>
      </c>
      <c r="C250" s="19">
        <f>IF(AND(X236&gt;0,_xlfn.RANK.EQ(X236,X$213:X$238)+COUNTIF(X$213:X236,X236)-1&lt;=5),X236,"")</f>
        <v>4</v>
      </c>
      <c r="D250" s="19">
        <f>IF(AND(Y236&gt;0,_xlfn.RANK.EQ(Y236,Y$213:Y$238)+COUNTIF(Y$213:Y236,Y236)-1&lt;=5),Y236,"")</f>
        <v>9</v>
      </c>
      <c r="E250" s="19">
        <f>IF(AND(Z236&gt;0,_xlfn.RANK.EQ(Z236,Z$213:Z$238)+COUNTIF(Z$213:Z236,Z236)-1&lt;=5),Z236,"")</f>
        <v>3</v>
      </c>
      <c r="F250" s="19">
        <f>IF(AND(AA236&gt;0,_xlfn.RANK.EQ(AA236,AA$213:AA$238)+COUNTIF(AA$213:AA236,AA236)-1&lt;=5),AA236,"")</f>
        <v>4</v>
      </c>
      <c r="G250" s="19">
        <f>IF(AND(AB236&gt;0,_xlfn.RANK.EQ(AB236,AB$213:AB$238)+COUNTIF(AB$213:AB236,AB236)-1&lt;=5),AB236,"")</f>
        <v>4</v>
      </c>
      <c r="H250" s="19">
        <f>IF(AND(AC236&gt;0,_xlfn.RANK.EQ(AC236,AC$213:AC$238)+COUNTIF(AC$213:AC236,AC236)-1&lt;=5),AC236,"")</f>
        <v>1</v>
      </c>
      <c r="I250" s="19">
        <f>IF(AND(AD236&gt;0,_xlfn.RANK.EQ(AD236,AD$213:AD$238)+COUNTIF(AD$213:AD236,AD236)-1&lt;=5),AD236,"")</f>
        <v>1</v>
      </c>
      <c r="J250" s="19">
        <f>IF(AND(AE236&gt;0,_xlfn.RANK.EQ(AE236,AE$213:AE$238)+COUNTIF(AE$213:AE236,AE236)-1&lt;=5),AE236,"")</f>
        <v>1</v>
      </c>
      <c r="V250">
        <v>220</v>
      </c>
      <c r="AF250" s="2">
        <v>0.625</v>
      </c>
      <c r="AG250" t="s">
        <v>747</v>
      </c>
      <c r="AH250" s="17">
        <v>340</v>
      </c>
      <c r="AI250" s="17" cm="1">
        <f t="array" ref="AI250">SUMPRODUCT(--(IFERROR(HOUR(Flights_2026_09_3033[entry_hour]),-1)=HOUR(AF250)),--(IFERROR(Flights_2026_09_3033[entry_sector],"")=AG250),--(IFERROR(Flights_2026_09_3033[nfl],-1)&gt;=AH250),--(IFERROR(Flights_2026_09_3033[nfl],-1)&lt;=IF(AH250=450,450,AH250+9)))</f>
        <v>0</v>
      </c>
    </row>
    <row r="251" spans="1:35" x14ac:dyDescent="0.2">
      <c r="A251" s="8" t="s">
        <v>838</v>
      </c>
      <c r="B251" s="19" t="str">
        <f>IF(AND(W237&gt;0,_xlfn.RANK.EQ(W237,W$213:W$238)+COUNTIF(W$213:W237,W237)-1&lt;=5),W237,"")</f>
        <v/>
      </c>
      <c r="C251" s="19" t="str">
        <f>IF(AND(X237&gt;0,_xlfn.RANK.EQ(X237,X$213:X$238)+COUNTIF(X$213:X237,X237)-1&lt;=5),X237,"")</f>
        <v/>
      </c>
      <c r="D251" s="19" t="str">
        <f>IF(AND(Y237&gt;0,_xlfn.RANK.EQ(Y237,Y$213:Y$238)+COUNTIF(Y$213:Y237,Y237)-1&lt;=5),Y237,"")</f>
        <v/>
      </c>
      <c r="E251" s="19" t="str">
        <f>IF(AND(Z237&gt;0,_xlfn.RANK.EQ(Z237,Z$213:Z$238)+COUNTIF(Z$213:Z237,Z237)-1&lt;=5),Z237,"")</f>
        <v/>
      </c>
      <c r="F251" s="19" t="str">
        <f>IF(AND(AA237&gt;0,_xlfn.RANK.EQ(AA237,AA$213:AA$238)+COUNTIF(AA$213:AA237,AA237)-1&lt;=5),AA237,"")</f>
        <v/>
      </c>
      <c r="G251" s="19" t="str">
        <f>IF(AND(AB237&gt;0,_xlfn.RANK.EQ(AB237,AB$213:AB$238)+COUNTIF(AB$213:AB237,AB237)-1&lt;=5),AB237,"")</f>
        <v/>
      </c>
      <c r="H251" s="19" t="str">
        <f>IF(AND(AC237&gt;0,_xlfn.RANK.EQ(AC237,AC$213:AC$238)+COUNTIF(AC$213:AC237,AC237)-1&lt;=5),AC237,"")</f>
        <v/>
      </c>
      <c r="I251" s="19">
        <f>IF(AND(AD237&gt;0,_xlfn.RANK.EQ(AD237,AD$213:AD$238)+COUNTIF(AD$213:AD237,AD237)-1&lt;=5),AD237,"")</f>
        <v>2</v>
      </c>
      <c r="J251" s="19" t="str">
        <f>IF(AND(AE237&gt;0,_xlfn.RANK.EQ(AE237,AE$213:AE$238)+COUNTIF(AE$213:AE237,AE237)-1&lt;=5),AE237,"")</f>
        <v/>
      </c>
      <c r="V251">
        <v>210</v>
      </c>
      <c r="AF251" s="2">
        <v>0.625</v>
      </c>
      <c r="AG251" t="s">
        <v>747</v>
      </c>
      <c r="AH251" s="17">
        <v>350</v>
      </c>
      <c r="AI251" s="17" cm="1">
        <f t="array" ref="AI251">SUMPRODUCT(--(IFERROR(HOUR(Flights_2026_09_3033[entry_hour]),-1)=HOUR(AF251)),--(IFERROR(Flights_2026_09_3033[entry_sector],"")=AG251),--(IFERROR(Flights_2026_09_3033[nfl],-1)&gt;=AH251),--(IFERROR(Flights_2026_09_3033[nfl],-1)&lt;=IF(AH251=450,450,AH251+9)))</f>
        <v>0</v>
      </c>
    </row>
    <row r="252" spans="1:35" x14ac:dyDescent="0.2">
      <c r="A252" s="8" t="s">
        <v>839</v>
      </c>
      <c r="B252" s="19" t="str">
        <f>IF(AND(W238&gt;0,_xlfn.RANK.EQ(W238,W$213:W$238)+COUNTIF(W$213:W238,W238)-1&lt;=5),W238,"")</f>
        <v/>
      </c>
      <c r="C252" s="19" t="str">
        <f>IF(AND(X238&gt;0,_xlfn.RANK.EQ(X238,X$213:X$238)+COUNTIF(X$213:X238,X238)-1&lt;=5),X238,"")</f>
        <v/>
      </c>
      <c r="D252" s="19" t="str">
        <f>IF(AND(Y238&gt;0,_xlfn.RANK.EQ(Y238,Y$213:Y$238)+COUNTIF(Y$213:Y238,Y238)-1&lt;=5),Y238,"")</f>
        <v/>
      </c>
      <c r="E252" s="19" t="str">
        <f>IF(AND(Z238&gt;0,_xlfn.RANK.EQ(Z238,Z$213:Z$238)+COUNTIF(Z$213:Z238,Z238)-1&lt;=5),Z238,"")</f>
        <v/>
      </c>
      <c r="F252" s="19" t="str">
        <f>IF(AND(AA238&gt;0,_xlfn.RANK.EQ(AA238,AA$213:AA$238)+COUNTIF(AA$213:AA238,AA238)-1&lt;=5),AA238,"")</f>
        <v/>
      </c>
      <c r="G252" s="19" t="str">
        <f>IF(AND(AB238&gt;0,_xlfn.RANK.EQ(AB238,AB$213:AB$238)+COUNTIF(AB$213:AB238,AB238)-1&lt;=5),AB238,"")</f>
        <v/>
      </c>
      <c r="H252" s="19" t="str">
        <f>IF(AND(AC238&gt;0,_xlfn.RANK.EQ(AC238,AC$213:AC$238)+COUNTIF(AC$213:AC238,AC238)-1&lt;=5),AC238,"")</f>
        <v/>
      </c>
      <c r="I252" s="19" t="str">
        <f>IF(AND(AD238&gt;0,_xlfn.RANK.EQ(AD238,AD$213:AD$238)+COUNTIF(AD$213:AD238,AD238)-1&lt;=5),AD238,"")</f>
        <v/>
      </c>
      <c r="J252" s="19" t="str">
        <f>IF(AND(AE238&gt;0,_xlfn.RANK.EQ(AE238,AE$213:AE$238)+COUNTIF(AE$213:AE238,AE238)-1&lt;=5),AE238,"")</f>
        <v/>
      </c>
      <c r="V252">
        <v>200</v>
      </c>
      <c r="AF252" s="2">
        <v>0.625</v>
      </c>
      <c r="AG252" t="s">
        <v>747</v>
      </c>
      <c r="AH252" s="17">
        <v>360</v>
      </c>
      <c r="AI252" s="17" cm="1">
        <f t="array" ref="AI252">SUMPRODUCT(--(IFERROR(HOUR(Flights_2026_09_3033[entry_hour]),-1)=HOUR(AF252)),--(IFERROR(Flights_2026_09_3033[entry_sector],"")=AG252),--(IFERROR(Flights_2026_09_3033[nfl],-1)&gt;=AH252),--(IFERROR(Flights_2026_09_3033[nfl],-1)&lt;=IF(AH252=450,450,AH252+9)))</f>
        <v>2</v>
      </c>
    </row>
    <row r="253" spans="1:35" x14ac:dyDescent="0.2">
      <c r="AF253" s="2">
        <v>0.625</v>
      </c>
      <c r="AG253" t="s">
        <v>747</v>
      </c>
      <c r="AH253" s="17">
        <v>370</v>
      </c>
      <c r="AI253" s="17" cm="1">
        <f t="array" ref="AI253">SUMPRODUCT(--(IFERROR(HOUR(Flights_2026_09_3033[entry_hour]),-1)=HOUR(AF253)),--(IFERROR(Flights_2026_09_3033[entry_sector],"")=AG253),--(IFERROR(Flights_2026_09_3033[nfl],-1)&gt;=AH253),--(IFERROR(Flights_2026_09_3033[nfl],-1)&lt;=IF(AH253=450,450,AH253+9)))</f>
        <v>0</v>
      </c>
    </row>
    <row r="254" spans="1:35" x14ac:dyDescent="0.2">
      <c r="AF254" s="2">
        <v>0.625</v>
      </c>
      <c r="AG254" t="s">
        <v>747</v>
      </c>
      <c r="AH254" s="17">
        <v>380</v>
      </c>
      <c r="AI254" s="17" cm="1">
        <f t="array" ref="AI254">SUMPRODUCT(--(IFERROR(HOUR(Flights_2026_09_3033[entry_hour]),-1)=HOUR(AF254)),--(IFERROR(Flights_2026_09_3033[entry_sector],"")=AG254),--(IFERROR(Flights_2026_09_3033[nfl],-1)&gt;=AH254),--(IFERROR(Flights_2026_09_3033[nfl],-1)&lt;=IF(AH254=450,450,AH254+9)))</f>
        <v>0</v>
      </c>
    </row>
    <row r="255" spans="1:35" ht="19" x14ac:dyDescent="0.2">
      <c r="A255" s="36" t="s">
        <v>1412</v>
      </c>
      <c r="B255" s="36"/>
      <c r="C255" s="36"/>
      <c r="D255" s="36"/>
      <c r="E255" s="36"/>
      <c r="F255" s="36"/>
      <c r="G255" s="36"/>
      <c r="H255" s="36"/>
      <c r="I255" s="36"/>
      <c r="J255" s="36"/>
      <c r="AF255" s="2">
        <v>0.625</v>
      </c>
      <c r="AG255" t="s">
        <v>747</v>
      </c>
      <c r="AH255" s="17">
        <v>390</v>
      </c>
      <c r="AI255" s="17" cm="1">
        <f t="array" ref="AI255">SUMPRODUCT(--(IFERROR(HOUR(Flights_2026_09_3033[entry_hour]),-1)=HOUR(AF255)),--(IFERROR(Flights_2026_09_3033[entry_sector],"")=AG255),--(IFERROR(Flights_2026_09_3033[nfl],-1)&gt;=AH255),--(IFERROR(Flights_2026_09_3033[nfl],-1)&lt;=IF(AH255=450,450,AH255+9)))</f>
        <v>0</v>
      </c>
    </row>
    <row r="256" spans="1:35" x14ac:dyDescent="0.2">
      <c r="A256" s="39" t="s">
        <v>999</v>
      </c>
      <c r="B256" s="39"/>
      <c r="C256" s="39"/>
      <c r="D256" s="39"/>
      <c r="E256" s="39"/>
      <c r="F256" s="39"/>
      <c r="G256" s="39"/>
      <c r="H256" s="39"/>
      <c r="I256" s="39"/>
      <c r="J256" s="39"/>
      <c r="AF256" s="2">
        <v>0.625</v>
      </c>
      <c r="AG256" t="s">
        <v>747</v>
      </c>
      <c r="AH256" s="17">
        <v>400</v>
      </c>
      <c r="AI256" s="17" cm="1">
        <f t="array" ref="AI256">SUMPRODUCT(--(IFERROR(HOUR(Flights_2026_09_3033[entry_hour]),-1)=HOUR(AF256)),--(IFERROR(Flights_2026_09_3033[entry_sector],"")=AG256),--(IFERROR(Flights_2026_09_3033[nfl],-1)&gt;=AH256),--(IFERROR(Flights_2026_09_3033[nfl],-1)&lt;=IF(AH256=450,450,AH256+9)))</f>
        <v>0</v>
      </c>
    </row>
    <row r="257" spans="1:35" x14ac:dyDescent="0.2">
      <c r="AF257" s="2">
        <v>0.625</v>
      </c>
      <c r="AG257" t="s">
        <v>747</v>
      </c>
      <c r="AH257" s="17">
        <v>410</v>
      </c>
      <c r="AI257" s="17" cm="1">
        <f t="array" ref="AI257">SUMPRODUCT(--(IFERROR(HOUR(Flights_2026_09_3033[entry_hour]),-1)=HOUR(AF257)),--(IFERROR(Flights_2026_09_3033[entry_sector],"")=AG257),--(IFERROR(Flights_2026_09_3033[nfl],-1)&gt;=AH257),--(IFERROR(Flights_2026_09_3033[nfl],-1)&lt;=IF(AH257=450,450,AH257+9)))</f>
        <v>0</v>
      </c>
    </row>
    <row r="258" spans="1:35" x14ac:dyDescent="0.2">
      <c r="A258" s="6" t="s">
        <v>1000</v>
      </c>
      <c r="B258" s="7">
        <v>0.58333333333333337</v>
      </c>
      <c r="C258" s="7">
        <v>0.625</v>
      </c>
      <c r="D258" s="7">
        <v>0.66666666666666663</v>
      </c>
      <c r="E258" s="7">
        <v>0.70833333333333337</v>
      </c>
      <c r="F258" s="7">
        <v>0.75</v>
      </c>
      <c r="G258" s="7">
        <v>0.79166666666666663</v>
      </c>
      <c r="H258" s="7">
        <v>0.83333333333333337</v>
      </c>
      <c r="I258" s="7">
        <v>0.875</v>
      </c>
      <c r="J258" s="7">
        <v>0.91666666666666663</v>
      </c>
      <c r="L258" s="1" t="s">
        <v>991</v>
      </c>
      <c r="M258" s="1" t="s">
        <v>778</v>
      </c>
      <c r="AF258" s="2">
        <v>0.625</v>
      </c>
      <c r="AG258" t="s">
        <v>747</v>
      </c>
      <c r="AH258" s="17">
        <v>420</v>
      </c>
      <c r="AI258" s="17" cm="1">
        <f t="array" ref="AI258">SUMPRODUCT(--(IFERROR(HOUR(Flights_2026_09_3033[entry_hour]),-1)=HOUR(AF258)),--(IFERROR(Flights_2026_09_3033[entry_sector],"")=AG258),--(IFERROR(Flights_2026_09_3033[nfl],-1)&gt;=AH258),--(IFERROR(Flights_2026_09_3033[nfl],-1)&lt;=IF(AH258=450,450,AH258+9)))</f>
        <v>0</v>
      </c>
    </row>
    <row r="259" spans="1:35" x14ac:dyDescent="0.2">
      <c r="A259" s="8" t="s">
        <v>743</v>
      </c>
      <c r="B259" s="20" t="str" cm="1">
        <f t="array" ref="B259">_xlfn.LET(_xlpm.m,AK2,_xlpm.b,_xlfn.XLOOKUP(1,($AF$2:$AF$1171=B$258)*($AG$2:$AG$1171=$A259)*($AI$2:$AI$1171=_xlpm.m),$AH$2:$AH$1171),IF(_xlpm.m=0,"No data",IF(_xlpm.b=450,"450",_xlpm.b&amp;"–"&amp;(_xlpm.b+9))&amp;" ("&amp;_xlpm.m&amp;")"))</f>
        <v>No data</v>
      </c>
      <c r="C259" s="20" t="str" cm="1">
        <f t="array" ref="C259">_xlfn.LET(_xlpm.m,AL2,_xlpm.b,_xlfn.XLOOKUP(1,($AF$2:$AF$1171=C$258)*($AG$2:$AG$1171=$A259)*($AI$2:$AI$1171=_xlpm.m),$AH$2:$AH$1171),IF(_xlpm.m=0,"No data",IF(_xlpm.b=450,"450",_xlpm.b&amp;"–"&amp;(_xlpm.b+9))&amp;" ("&amp;_xlpm.m&amp;")"))</f>
        <v>370–379 (1)</v>
      </c>
      <c r="D259" s="20" t="str" cm="1">
        <f t="array" ref="D259">_xlfn.LET(_xlpm.m,AM2,_xlpm.b,_xlfn.XLOOKUP(1,($AF$2:$AF$1171=D$258)*($AG$2:$AG$1171=$A259)*($AI$2:$AI$1171=_xlpm.m),$AH$2:$AH$1171),IF(_xlpm.m=0,"No data",IF(_xlpm.b=450,"450",_xlpm.b&amp;"–"&amp;(_xlpm.b+9))&amp;" ("&amp;_xlpm.m&amp;")"))</f>
        <v>No data</v>
      </c>
      <c r="E259" s="20" t="str" cm="1">
        <f t="array" ref="E259">_xlfn.LET(_xlpm.m,AN2,_xlpm.b,_xlfn.XLOOKUP(1,($AF$2:$AF$1171=E$258)*($AG$2:$AG$1171=$A259)*($AI$2:$AI$1171=_xlpm.m),$AH$2:$AH$1171),IF(_xlpm.m=0,"No data",IF(_xlpm.b=450,"450",_xlpm.b&amp;"–"&amp;(_xlpm.b+9))&amp;" ("&amp;_xlpm.m&amp;")"))</f>
        <v>No data</v>
      </c>
      <c r="F259" s="20" t="str" cm="1">
        <f t="array" ref="F259">_xlfn.LET(_xlpm.m,AO2,_xlpm.b,_xlfn.XLOOKUP(1,($AF$2:$AF$1171=F$258)*($AG$2:$AG$1171=$A259)*($AI$2:$AI$1171=_xlpm.m),$AH$2:$AH$1171),IF(_xlpm.m=0,"No data",IF(_xlpm.b=450,"450",_xlpm.b&amp;"–"&amp;(_xlpm.b+9))&amp;" ("&amp;_xlpm.m&amp;")"))</f>
        <v>330–339 (1)</v>
      </c>
      <c r="G259" s="20" t="str" cm="1">
        <f t="array" ref="G259">_xlfn.LET(_xlpm.m,AP2,_xlpm.b,_xlfn.XLOOKUP(1,($AF$2:$AF$1171=G$258)*($AG$2:$AG$1171=$A259)*($AI$2:$AI$1171=_xlpm.m),$AH$2:$AH$1171),IF(_xlpm.m=0,"No data",IF(_xlpm.b=450,"450",_xlpm.b&amp;"–"&amp;(_xlpm.b+9))&amp;" ("&amp;_xlpm.m&amp;")"))</f>
        <v>No data</v>
      </c>
      <c r="H259" s="20" t="str" cm="1">
        <f t="array" ref="H259">_xlfn.LET(_xlpm.m,AQ2,_xlpm.b,_xlfn.XLOOKUP(1,($AF$2:$AF$1171=H$258)*($AG$2:$AG$1171=$A259)*($AI$2:$AI$1171=_xlpm.m),$AH$2:$AH$1171),IF(_xlpm.m=0,"No data",IF(_xlpm.b=450,"450",_xlpm.b&amp;"–"&amp;(_xlpm.b+9))&amp;" ("&amp;_xlpm.m&amp;")"))</f>
        <v>No data</v>
      </c>
      <c r="I259" s="20" t="str" cm="1">
        <f t="array" ref="I259">_xlfn.LET(_xlpm.m,AR2,_xlpm.b,_xlfn.XLOOKUP(1,($AF$2:$AF$1171=I$258)*($AG$2:$AG$1171=$A259)*($AI$2:$AI$1171=_xlpm.m),$AH$2:$AH$1171),IF(_xlpm.m=0,"No data",IF(_xlpm.b=450,"450",_xlpm.b&amp;"–"&amp;(_xlpm.b+9))&amp;" ("&amp;_xlpm.m&amp;")"))</f>
        <v>No data</v>
      </c>
      <c r="J259" s="20" t="str" cm="1">
        <f t="array" ref="J259">_xlfn.LET(_xlpm.m,AS2,_xlpm.b,_xlfn.XLOOKUP(1,($AF$2:$AF$1171=J$258)*($AG$2:$AG$1171=$A259)*($AI$2:$AI$1171=_xlpm.m),$AH$2:$AH$1171),IF(_xlpm.m=0,"No data",IF(_xlpm.b=450,"450",_xlpm.b&amp;"–"&amp;(_xlpm.b+9))&amp;" ("&amp;_xlpm.m&amp;")"))</f>
        <v>No data</v>
      </c>
      <c r="L259" s="21">
        <v>0</v>
      </c>
      <c r="M259" s="21" t="s">
        <v>1005</v>
      </c>
      <c r="AF259" s="2">
        <v>0.625</v>
      </c>
      <c r="AG259" t="s">
        <v>747</v>
      </c>
      <c r="AH259" s="17">
        <v>430</v>
      </c>
      <c r="AI259" s="17" cm="1">
        <f t="array" ref="AI259">SUMPRODUCT(--(IFERROR(HOUR(Flights_2026_09_3033[entry_hour]),-1)=HOUR(AF259)),--(IFERROR(Flights_2026_09_3033[entry_sector],"")=AG259),--(IFERROR(Flights_2026_09_3033[nfl],-1)&gt;=AH259),--(IFERROR(Flights_2026_09_3033[nfl],-1)&lt;=IF(AH259=450,450,AH259+9)))</f>
        <v>0</v>
      </c>
    </row>
    <row r="260" spans="1:35" x14ac:dyDescent="0.2">
      <c r="A260" s="8" t="s">
        <v>744</v>
      </c>
      <c r="B260" s="20" t="str" cm="1">
        <f t="array" ref="B260">_xlfn.LET(_xlpm.m,AK3,_xlpm.b,_xlfn.XLOOKUP(1,($AF$2:$AF$1171=B$258)*($AG$2:$AG$1171=$A260)*($AI$2:$AI$1171=_xlpm.m),$AH$2:$AH$1171),IF(_xlpm.m=0,"No data",IF(_xlpm.b=450,"450",_xlpm.b&amp;"–"&amp;(_xlpm.b+9))&amp;" ("&amp;_xlpm.m&amp;")"))</f>
        <v>220–229 (3)</v>
      </c>
      <c r="C260" s="20" t="str" cm="1">
        <f t="array" ref="C260">_xlfn.LET(_xlpm.m,AL3,_xlpm.b,_xlfn.XLOOKUP(1,($AF$2:$AF$1171=C$258)*($AG$2:$AG$1171=$A260)*($AI$2:$AI$1171=_xlpm.m),$AH$2:$AH$1171),IF(_xlpm.m=0,"No data",IF(_xlpm.b=450,"450",_xlpm.b&amp;"–"&amp;(_xlpm.b+9))&amp;" ("&amp;_xlpm.m&amp;")"))</f>
        <v>220–229 (4)</v>
      </c>
      <c r="D260" s="20" t="str" cm="1">
        <f t="array" ref="D260">_xlfn.LET(_xlpm.m,AM3,_xlpm.b,_xlfn.XLOOKUP(1,($AF$2:$AF$1171=D$258)*($AG$2:$AG$1171=$A260)*($AI$2:$AI$1171=_xlpm.m),$AH$2:$AH$1171),IF(_xlpm.m=0,"No data",IF(_xlpm.b=450,"450",_xlpm.b&amp;"–"&amp;(_xlpm.b+9))&amp;" ("&amp;_xlpm.m&amp;")"))</f>
        <v>220–229 (9)</v>
      </c>
      <c r="E260" s="20" t="str" cm="1">
        <f t="array" ref="E260">_xlfn.LET(_xlpm.m,AN3,_xlpm.b,_xlfn.XLOOKUP(1,($AF$2:$AF$1171=E$258)*($AG$2:$AG$1171=$A260)*($AI$2:$AI$1171=_xlpm.m),$AH$2:$AH$1171),IF(_xlpm.m=0,"No data",IF(_xlpm.b=450,"450",_xlpm.b&amp;"–"&amp;(_xlpm.b+9))&amp;" ("&amp;_xlpm.m&amp;")"))</f>
        <v>220–229 (3)</v>
      </c>
      <c r="F260" s="20" t="str" cm="1">
        <f t="array" ref="F260">_xlfn.LET(_xlpm.m,AO3,_xlpm.b,_xlfn.XLOOKUP(1,($AF$2:$AF$1171=F$258)*($AG$2:$AG$1171=$A260)*($AI$2:$AI$1171=_xlpm.m),$AH$2:$AH$1171),IF(_xlpm.m=0,"No data",IF(_xlpm.b=450,"450",_xlpm.b&amp;"–"&amp;(_xlpm.b+9))&amp;" ("&amp;_xlpm.m&amp;")"))</f>
        <v>220–229 (4)</v>
      </c>
      <c r="G260" s="20" t="str" cm="1">
        <f t="array" ref="G260">_xlfn.LET(_xlpm.m,AP3,_xlpm.b,_xlfn.XLOOKUP(1,($AF$2:$AF$1171=G$258)*($AG$2:$AG$1171=$A260)*($AI$2:$AI$1171=_xlpm.m),$AH$2:$AH$1171),IF(_xlpm.m=0,"No data",IF(_xlpm.b=450,"450",_xlpm.b&amp;"–"&amp;(_xlpm.b+9))&amp;" ("&amp;_xlpm.m&amp;")"))</f>
        <v>220–229 (4)</v>
      </c>
      <c r="H260" s="20" t="str" cm="1">
        <f t="array" ref="H260">_xlfn.LET(_xlpm.m,AQ3,_xlpm.b,_xlfn.XLOOKUP(1,($AF$2:$AF$1171=H$258)*($AG$2:$AG$1171=$A260)*($AI$2:$AI$1171=_xlpm.m),$AH$2:$AH$1171),IF(_xlpm.m=0,"No data",IF(_xlpm.b=450,"450",_xlpm.b&amp;"–"&amp;(_xlpm.b+9))&amp;" ("&amp;_xlpm.m&amp;")"))</f>
        <v>220–229 (1)</v>
      </c>
      <c r="I260" s="20" t="str" cm="1">
        <f t="array" ref="I260">_xlfn.LET(_xlpm.m,AR3,_xlpm.b,_xlfn.XLOOKUP(1,($AF$2:$AF$1171=I$258)*($AG$2:$AG$1171=$A260)*($AI$2:$AI$1171=_xlpm.m),$AH$2:$AH$1171),IF(_xlpm.m=0,"No data",IF(_xlpm.b=450,"450",_xlpm.b&amp;"–"&amp;(_xlpm.b+9))&amp;" ("&amp;_xlpm.m&amp;")"))</f>
        <v>220–229 (1)</v>
      </c>
      <c r="J260" s="20" t="str" cm="1">
        <f t="array" ref="J260">_xlfn.LET(_xlpm.m,AS3,_xlpm.b,_xlfn.XLOOKUP(1,($AF$2:$AF$1171=J$258)*($AG$2:$AG$1171=$A260)*($AI$2:$AI$1171=_xlpm.m),$AH$2:$AH$1171),IF(_xlpm.m=0,"No data",IF(_xlpm.b=450,"450",_xlpm.b&amp;"–"&amp;(_xlpm.b+9))&amp;" ("&amp;_xlpm.m&amp;")"))</f>
        <v>220–229 (1)</v>
      </c>
      <c r="L260" s="22">
        <v>1</v>
      </c>
      <c r="M260" s="22" t="s">
        <v>995</v>
      </c>
      <c r="AF260" s="2">
        <v>0.625</v>
      </c>
      <c r="AG260" t="s">
        <v>747</v>
      </c>
      <c r="AH260" s="17">
        <v>440</v>
      </c>
      <c r="AI260" s="17" cm="1">
        <f t="array" ref="AI260">SUMPRODUCT(--(IFERROR(HOUR(Flights_2026_09_3033[entry_hour]),-1)=HOUR(AF260)),--(IFERROR(Flights_2026_09_3033[entry_sector],"")=AG260),--(IFERROR(Flights_2026_09_3033[nfl],-1)&gt;=AH260),--(IFERROR(Flights_2026_09_3033[nfl],-1)&lt;=IF(AH260=450,450,AH260+9)))</f>
        <v>0</v>
      </c>
    </row>
    <row r="261" spans="1:35" x14ac:dyDescent="0.2">
      <c r="A261" s="8" t="s">
        <v>745</v>
      </c>
      <c r="B261" s="20" t="str" cm="1">
        <f t="array" ref="B261">_xlfn.LET(_xlpm.m,AK4,_xlpm.b,_xlfn.XLOOKUP(1,($AF$2:$AF$1171=B$258)*($AG$2:$AG$1171=$A261)*($AI$2:$AI$1171=_xlpm.m),$AH$2:$AH$1171),IF(_xlpm.m=0,"No data",IF(_xlpm.b=450,"450",_xlpm.b&amp;"–"&amp;(_xlpm.b+9))&amp;" ("&amp;_xlpm.m&amp;")"))</f>
        <v>390–399 (2)</v>
      </c>
      <c r="C261" s="20" t="str" cm="1">
        <f t="array" ref="C261">_xlfn.LET(_xlpm.m,AL4,_xlpm.b,_xlfn.XLOOKUP(1,($AF$2:$AF$1171=C$258)*($AG$2:$AG$1171=$A261)*($AI$2:$AI$1171=_xlpm.m),$AH$2:$AH$1171),IF(_xlpm.m=0,"No data",IF(_xlpm.b=450,"450",_xlpm.b&amp;"–"&amp;(_xlpm.b+9))&amp;" ("&amp;_xlpm.m&amp;")"))</f>
        <v>390–399 (2)</v>
      </c>
      <c r="D261" s="20" t="str" cm="1">
        <f t="array" ref="D261">_xlfn.LET(_xlpm.m,AM4,_xlpm.b,_xlfn.XLOOKUP(1,($AF$2:$AF$1171=D$258)*($AG$2:$AG$1171=$A261)*($AI$2:$AI$1171=_xlpm.m),$AH$2:$AH$1171),IF(_xlpm.m=0,"No data",IF(_xlpm.b=450,"450",_xlpm.b&amp;"–"&amp;(_xlpm.b+9))&amp;" ("&amp;_xlpm.m&amp;")"))</f>
        <v>350–359 (3)</v>
      </c>
      <c r="E261" s="20" t="str" cm="1">
        <f t="array" ref="E261">_xlfn.LET(_xlpm.m,AN4,_xlpm.b,_xlfn.XLOOKUP(1,($AF$2:$AF$1171=E$258)*($AG$2:$AG$1171=$A261)*($AI$2:$AI$1171=_xlpm.m),$AH$2:$AH$1171),IF(_xlpm.m=0,"No data",IF(_xlpm.b=450,"450",_xlpm.b&amp;"–"&amp;(_xlpm.b+9))&amp;" ("&amp;_xlpm.m&amp;")"))</f>
        <v>390–399 (4)</v>
      </c>
      <c r="F261" s="20" t="str" cm="1">
        <f t="array" ref="F261">_xlfn.LET(_xlpm.m,AO4,_xlpm.b,_xlfn.XLOOKUP(1,($AF$2:$AF$1171=F$258)*($AG$2:$AG$1171=$A261)*($AI$2:$AI$1171=_xlpm.m),$AH$2:$AH$1171),IF(_xlpm.m=0,"No data",IF(_xlpm.b=450,"450",_xlpm.b&amp;"–"&amp;(_xlpm.b+9))&amp;" ("&amp;_xlpm.m&amp;")"))</f>
        <v>330–339 (2)</v>
      </c>
      <c r="G261" s="20" t="str" cm="1">
        <f t="array" ref="G261">_xlfn.LET(_xlpm.m,AP4,_xlpm.b,_xlfn.XLOOKUP(1,($AF$2:$AF$1171=G$258)*($AG$2:$AG$1171=$A261)*($AI$2:$AI$1171=_xlpm.m),$AH$2:$AH$1171),IF(_xlpm.m=0,"No data",IF(_xlpm.b=450,"450",_xlpm.b&amp;"–"&amp;(_xlpm.b+9))&amp;" ("&amp;_xlpm.m&amp;")"))</f>
        <v>350–359 (4)</v>
      </c>
      <c r="H261" s="20" t="str" cm="1">
        <f t="array" ref="H261">_xlfn.LET(_xlpm.m,AQ4,_xlpm.b,_xlfn.XLOOKUP(1,($AF$2:$AF$1171=H$258)*($AG$2:$AG$1171=$A261)*($AI$2:$AI$1171=_xlpm.m),$AH$2:$AH$1171),IF(_xlpm.m=0,"No data",IF(_xlpm.b=450,"450",_xlpm.b&amp;"–"&amp;(_xlpm.b+9))&amp;" ("&amp;_xlpm.m&amp;")"))</f>
        <v>350–359 (2)</v>
      </c>
      <c r="I261" s="20" t="str" cm="1">
        <f t="array" ref="I261">_xlfn.LET(_xlpm.m,AR4,_xlpm.b,_xlfn.XLOOKUP(1,($AF$2:$AF$1171=I$258)*($AG$2:$AG$1171=$A261)*($AI$2:$AI$1171=_xlpm.m),$AH$2:$AH$1171),IF(_xlpm.m=0,"No data",IF(_xlpm.b=450,"450",_xlpm.b&amp;"–"&amp;(_xlpm.b+9))&amp;" ("&amp;_xlpm.m&amp;")"))</f>
        <v>370–379 (2)</v>
      </c>
      <c r="J261" s="20" t="str" cm="1">
        <f t="array" ref="J261">_xlfn.LET(_xlpm.m,AS4,_xlpm.b,_xlfn.XLOOKUP(1,($AF$2:$AF$1171=J$258)*($AG$2:$AG$1171=$A261)*($AI$2:$AI$1171=_xlpm.m),$AH$2:$AH$1171),IF(_xlpm.m=0,"No data",IF(_xlpm.b=450,"450",_xlpm.b&amp;"–"&amp;(_xlpm.b+9))&amp;" ("&amp;_xlpm.m&amp;")"))</f>
        <v>350–359 (1)</v>
      </c>
      <c r="L261" s="23" t="s">
        <v>779</v>
      </c>
      <c r="M261" s="23" t="s">
        <v>996</v>
      </c>
      <c r="AF261" s="2">
        <v>0.625</v>
      </c>
      <c r="AG261" t="s">
        <v>747</v>
      </c>
      <c r="AH261" s="17">
        <v>450</v>
      </c>
      <c r="AI261" s="17" cm="1">
        <f t="array" ref="AI261">SUMPRODUCT(--(IFERROR(HOUR(Flights_2026_09_3033[entry_hour]),-1)=HOUR(AF261)),--(IFERROR(Flights_2026_09_3033[entry_sector],"")=AG261),--(IFERROR(Flights_2026_09_3033[nfl],-1)&gt;=AH261),--(IFERROR(Flights_2026_09_3033[nfl],-1)&lt;=IF(AH261=450,450,AH261+9)))</f>
        <v>0</v>
      </c>
    </row>
    <row r="262" spans="1:35" x14ac:dyDescent="0.2">
      <c r="A262" s="8" t="s">
        <v>840</v>
      </c>
      <c r="B262" s="20" t="str" cm="1">
        <f t="array" ref="B262">_xlfn.LET(_xlpm.m,AK5,_xlpm.b,_xlfn.XLOOKUP(1,($AF$2:$AF$1171=B$258)*($AG$2:$AG$1171=$A262)*($AI$2:$AI$1171=_xlpm.m),$AH$2:$AH$1171),IF(_xlpm.m=0,"No data",IF(_xlpm.b=450,"450",_xlpm.b&amp;"–"&amp;(_xlpm.b+9))&amp;" ("&amp;_xlpm.m&amp;")"))</f>
        <v>350–359 (1)</v>
      </c>
      <c r="C262" s="20" t="str" cm="1">
        <f t="array" ref="C262">_xlfn.LET(_xlpm.m,AL5,_xlpm.b,_xlfn.XLOOKUP(1,($AF$2:$AF$1171=C$258)*($AG$2:$AG$1171=$A262)*($AI$2:$AI$1171=_xlpm.m),$AH$2:$AH$1171),IF(_xlpm.m=0,"No data",IF(_xlpm.b=450,"450",_xlpm.b&amp;"–"&amp;(_xlpm.b+9))&amp;" ("&amp;_xlpm.m&amp;")"))</f>
        <v>350–359 (3)</v>
      </c>
      <c r="D262" s="20" t="str" cm="1">
        <f t="array" ref="D262">_xlfn.LET(_xlpm.m,AM5,_xlpm.b,_xlfn.XLOOKUP(1,($AF$2:$AF$1171=D$258)*($AG$2:$AG$1171=$A262)*($AI$2:$AI$1171=_xlpm.m),$AH$2:$AH$1171),IF(_xlpm.m=0,"No data",IF(_xlpm.b=450,"450",_xlpm.b&amp;"–"&amp;(_xlpm.b+9))&amp;" ("&amp;_xlpm.m&amp;")"))</f>
        <v>No data</v>
      </c>
      <c r="E262" s="20" t="str" cm="1">
        <f t="array" ref="E262">_xlfn.LET(_xlpm.m,AN5,_xlpm.b,_xlfn.XLOOKUP(1,($AF$2:$AF$1171=E$258)*($AG$2:$AG$1171=$A262)*($AI$2:$AI$1171=_xlpm.m),$AH$2:$AH$1171),IF(_xlpm.m=0,"No data",IF(_xlpm.b=450,"450",_xlpm.b&amp;"–"&amp;(_xlpm.b+9))&amp;" ("&amp;_xlpm.m&amp;")"))</f>
        <v>370–379 (3)</v>
      </c>
      <c r="F262" s="20" t="str" cm="1">
        <f t="array" ref="F262">_xlfn.LET(_xlpm.m,AO5,_xlpm.b,_xlfn.XLOOKUP(1,($AF$2:$AF$1171=F$258)*($AG$2:$AG$1171=$A262)*($AI$2:$AI$1171=_xlpm.m),$AH$2:$AH$1171),IF(_xlpm.m=0,"No data",IF(_xlpm.b=450,"450",_xlpm.b&amp;"–"&amp;(_xlpm.b+9))&amp;" ("&amp;_xlpm.m&amp;")"))</f>
        <v>350–359 (2)</v>
      </c>
      <c r="G262" s="20" t="str" cm="1">
        <f t="array" ref="G262">_xlfn.LET(_xlpm.m,AP5,_xlpm.b,_xlfn.XLOOKUP(1,($AF$2:$AF$1171=G$258)*($AG$2:$AG$1171=$A262)*($AI$2:$AI$1171=_xlpm.m),$AH$2:$AH$1171),IF(_xlpm.m=0,"No data",IF(_xlpm.b=450,"450",_xlpm.b&amp;"–"&amp;(_xlpm.b+9))&amp;" ("&amp;_xlpm.m&amp;")"))</f>
        <v>350–359 (1)</v>
      </c>
      <c r="H262" s="20" t="str" cm="1">
        <f t="array" ref="H262">_xlfn.LET(_xlpm.m,AQ5,_xlpm.b,_xlfn.XLOOKUP(1,($AF$2:$AF$1171=H$258)*($AG$2:$AG$1171=$A262)*($AI$2:$AI$1171=_xlpm.m),$AH$2:$AH$1171),IF(_xlpm.m=0,"No data",IF(_xlpm.b=450,"450",_xlpm.b&amp;"–"&amp;(_xlpm.b+9))&amp;" ("&amp;_xlpm.m&amp;")"))</f>
        <v>350–359 (1)</v>
      </c>
      <c r="I262" s="20" t="str" cm="1">
        <f t="array" ref="I262">_xlfn.LET(_xlpm.m,AR5,_xlpm.b,_xlfn.XLOOKUP(1,($AF$2:$AF$1171=I$258)*($AG$2:$AG$1171=$A262)*($AI$2:$AI$1171=_xlpm.m),$AH$2:$AH$1171),IF(_xlpm.m=0,"No data",IF(_xlpm.b=450,"450",_xlpm.b&amp;"–"&amp;(_xlpm.b+9))&amp;" ("&amp;_xlpm.m&amp;")"))</f>
        <v>370–379 (2)</v>
      </c>
      <c r="J262" s="20" t="str" cm="1">
        <f t="array" ref="J262">_xlfn.LET(_xlpm.m,AS5,_xlpm.b,_xlfn.XLOOKUP(1,($AF$2:$AF$1171=J$258)*($AG$2:$AG$1171=$A262)*($AI$2:$AI$1171=_xlpm.m),$AH$2:$AH$1171),IF(_xlpm.m=0,"No data",IF(_xlpm.b=450,"450",_xlpm.b&amp;"–"&amp;(_xlpm.b+9))&amp;" ("&amp;_xlpm.m&amp;")"))</f>
        <v>350–359 (2)</v>
      </c>
      <c r="L262" s="24" t="s">
        <v>780</v>
      </c>
      <c r="M262" s="24" t="s">
        <v>997</v>
      </c>
      <c r="AF262" s="2">
        <v>0.66666666666666663</v>
      </c>
      <c r="AG262" t="s">
        <v>743</v>
      </c>
      <c r="AH262" s="17">
        <v>200</v>
      </c>
      <c r="AI262" s="17" cm="1">
        <f t="array" ref="AI262">SUMPRODUCT(--(IFERROR(HOUR(Flights_2026_09_3033[entry_hour]),-1)=HOUR(AF262)),--(IFERROR(Flights_2026_09_3033[entry_sector],"")=AG262),--(IFERROR(Flights_2026_09_3033[nfl],-1)&gt;=AH262),--(IFERROR(Flights_2026_09_3033[nfl],-1)&lt;=IF(AH262=450,450,AH262+9)))</f>
        <v>0</v>
      </c>
    </row>
    <row r="263" spans="1:35" x14ac:dyDescent="0.2">
      <c r="A263" s="8" t="s">
        <v>747</v>
      </c>
      <c r="B263" s="20" t="str" cm="1">
        <f t="array" ref="B263">_xlfn.LET(_xlpm.m,AK6,_xlpm.b,_xlfn.XLOOKUP(1,($AF$2:$AF$1171=B$258)*($AG$2:$AG$1171=$A263)*($AI$2:$AI$1171=_xlpm.m),$AH$2:$AH$1171),IF(_xlpm.m=0,"No data",IF(_xlpm.b=450,"450",_xlpm.b&amp;"–"&amp;(_xlpm.b+9))&amp;" ("&amp;_xlpm.m&amp;")"))</f>
        <v>360–369 (2)</v>
      </c>
      <c r="C263" s="20" t="str" cm="1">
        <f t="array" ref="C263">_xlfn.LET(_xlpm.m,AL6,_xlpm.b,_xlfn.XLOOKUP(1,($AF$2:$AF$1171=C$258)*($AG$2:$AG$1171=$A263)*($AI$2:$AI$1171=_xlpm.m),$AH$2:$AH$1171),IF(_xlpm.m=0,"No data",IF(_xlpm.b=450,"450",_xlpm.b&amp;"–"&amp;(_xlpm.b+9))&amp;" ("&amp;_xlpm.m&amp;")"))</f>
        <v>360–369 (2)</v>
      </c>
      <c r="D263" s="20" t="str" cm="1">
        <f t="array" ref="D263">_xlfn.LET(_xlpm.m,AM6,_xlpm.b,_xlfn.XLOOKUP(1,($AF$2:$AF$1171=D$258)*($AG$2:$AG$1171=$A263)*($AI$2:$AI$1171=_xlpm.m),$AH$2:$AH$1171),IF(_xlpm.m=0,"No data",IF(_xlpm.b=450,"450",_xlpm.b&amp;"–"&amp;(_xlpm.b+9))&amp;" ("&amp;_xlpm.m&amp;")"))</f>
        <v>360–369 (1)</v>
      </c>
      <c r="E263" s="20" t="str" cm="1">
        <f t="array" ref="E263">_xlfn.LET(_xlpm.m,AN6,_xlpm.b,_xlfn.XLOOKUP(1,($AF$2:$AF$1171=E$258)*($AG$2:$AG$1171=$A263)*($AI$2:$AI$1171=_xlpm.m),$AH$2:$AH$1171),IF(_xlpm.m=0,"No data",IF(_xlpm.b=450,"450",_xlpm.b&amp;"–"&amp;(_xlpm.b+9))&amp;" ("&amp;_xlpm.m&amp;")"))</f>
        <v>360–369 (1)</v>
      </c>
      <c r="F263" s="20" t="str" cm="1">
        <f t="array" ref="F263">_xlfn.LET(_xlpm.m,AO6,_xlpm.b,_xlfn.XLOOKUP(1,($AF$2:$AF$1171=F$258)*($AG$2:$AG$1171=$A263)*($AI$2:$AI$1171=_xlpm.m),$AH$2:$AH$1171),IF(_xlpm.m=0,"No data",IF(_xlpm.b=450,"450",_xlpm.b&amp;"–"&amp;(_xlpm.b+9))&amp;" ("&amp;_xlpm.m&amp;")"))</f>
        <v>360–369 (1)</v>
      </c>
      <c r="G263" s="20" t="str" cm="1">
        <f t="array" ref="G263">_xlfn.LET(_xlpm.m,AP6,_xlpm.b,_xlfn.XLOOKUP(1,($AF$2:$AF$1171=G$258)*($AG$2:$AG$1171=$A263)*($AI$2:$AI$1171=_xlpm.m),$AH$2:$AH$1171),IF(_xlpm.m=0,"No data",IF(_xlpm.b=450,"450",_xlpm.b&amp;"–"&amp;(_xlpm.b+9))&amp;" ("&amp;_xlpm.m&amp;")"))</f>
        <v>360–369 (1)</v>
      </c>
      <c r="H263" s="20" t="str" cm="1">
        <f t="array" ref="H263">_xlfn.LET(_xlpm.m,AQ6,_xlpm.b,_xlfn.XLOOKUP(1,($AF$2:$AF$1171=H$258)*($AG$2:$AG$1171=$A263)*($AI$2:$AI$1171=_xlpm.m),$AH$2:$AH$1171),IF(_xlpm.m=0,"No data",IF(_xlpm.b=450,"450",_xlpm.b&amp;"–"&amp;(_xlpm.b+9))&amp;" ("&amp;_xlpm.m&amp;")"))</f>
        <v>210–219 (1)</v>
      </c>
      <c r="I263" s="20" t="str" cm="1">
        <f t="array" ref="I263">_xlfn.LET(_xlpm.m,AR6,_xlpm.b,_xlfn.XLOOKUP(1,($AF$2:$AF$1171=I$258)*($AG$2:$AG$1171=$A263)*($AI$2:$AI$1171=_xlpm.m),$AH$2:$AH$1171),IF(_xlpm.m=0,"No data",IF(_xlpm.b=450,"450",_xlpm.b&amp;"–"&amp;(_xlpm.b+9))&amp;" ("&amp;_xlpm.m&amp;")"))</f>
        <v>210–219 (2)</v>
      </c>
      <c r="J263" s="20" t="str" cm="1">
        <f t="array" ref="J263">_xlfn.LET(_xlpm.m,AS6,_xlpm.b,_xlfn.XLOOKUP(1,($AF$2:$AF$1171=J$258)*($AG$2:$AG$1171=$A263)*($AI$2:$AI$1171=_xlpm.m),$AH$2:$AH$1171),IF(_xlpm.m=0,"No data",IF(_xlpm.b=450,"450",_xlpm.b&amp;"–"&amp;(_xlpm.b+9))&amp;" ("&amp;_xlpm.m&amp;")"))</f>
        <v>380–389 (1)</v>
      </c>
      <c r="L263" s="25" t="s">
        <v>781</v>
      </c>
      <c r="M263" s="25" t="s">
        <v>998</v>
      </c>
      <c r="AF263" s="2">
        <v>0.66666666666666663</v>
      </c>
      <c r="AG263" t="s">
        <v>743</v>
      </c>
      <c r="AH263" s="17">
        <v>210</v>
      </c>
      <c r="AI263" s="17" cm="1">
        <f t="array" ref="AI263">SUMPRODUCT(--(IFERROR(HOUR(Flights_2026_09_3033[entry_hour]),-1)=HOUR(AF263)),--(IFERROR(Flights_2026_09_3033[entry_sector],"")=AG263),--(IFERROR(Flights_2026_09_3033[nfl],-1)&gt;=AH263),--(IFERROR(Flights_2026_09_3033[nfl],-1)&lt;=IF(AH263=450,450,AH263+9)))</f>
        <v>0</v>
      </c>
    </row>
    <row r="264" spans="1:35" x14ac:dyDescent="0.2">
      <c r="AF264" s="2">
        <v>0.66666666666666663</v>
      </c>
      <c r="AG264" t="s">
        <v>743</v>
      </c>
      <c r="AH264" s="17">
        <v>220</v>
      </c>
      <c r="AI264" s="17" cm="1">
        <f t="array" ref="AI264">SUMPRODUCT(--(IFERROR(HOUR(Flights_2026_09_3033[entry_hour]),-1)=HOUR(AF264)),--(IFERROR(Flights_2026_09_3033[entry_sector],"")=AG264),--(IFERROR(Flights_2026_09_3033[nfl],-1)&gt;=AH264),--(IFERROR(Flights_2026_09_3033[nfl],-1)&lt;=IF(AH264=450,450,AH264+9)))</f>
        <v>0</v>
      </c>
    </row>
    <row r="265" spans="1:35" x14ac:dyDescent="0.2">
      <c r="AF265" s="2">
        <v>0.66666666666666663</v>
      </c>
      <c r="AG265" t="s">
        <v>743</v>
      </c>
      <c r="AH265" s="17">
        <v>230</v>
      </c>
      <c r="AI265" s="17" cm="1">
        <f t="array" ref="AI265">SUMPRODUCT(--(IFERROR(HOUR(Flights_2026_09_3033[entry_hour]),-1)=HOUR(AF265)),--(IFERROR(Flights_2026_09_3033[entry_sector],"")=AG265),--(IFERROR(Flights_2026_09_3033[nfl],-1)&gt;=AH265),--(IFERROR(Flights_2026_09_3033[nfl],-1)&lt;=IF(AH265=450,450,AH265+9)))</f>
        <v>0</v>
      </c>
    </row>
    <row r="266" spans="1:35" x14ac:dyDescent="0.2">
      <c r="AF266" s="2">
        <v>0.66666666666666663</v>
      </c>
      <c r="AG266" t="s">
        <v>743</v>
      </c>
      <c r="AH266" s="17">
        <v>240</v>
      </c>
      <c r="AI266" s="17" cm="1">
        <f t="array" ref="AI266">SUMPRODUCT(--(IFERROR(HOUR(Flights_2026_09_3033[entry_hour]),-1)=HOUR(AF266)),--(IFERROR(Flights_2026_09_3033[entry_sector],"")=AG266),--(IFERROR(Flights_2026_09_3033[nfl],-1)&gt;=AH266),--(IFERROR(Flights_2026_09_3033[nfl],-1)&lt;=IF(AH266=450,450,AH266+9)))</f>
        <v>0</v>
      </c>
    </row>
    <row r="267" spans="1:35" ht="19" x14ac:dyDescent="0.2">
      <c r="A267" s="36" t="s">
        <v>1413</v>
      </c>
      <c r="B267" s="36"/>
      <c r="C267" s="36"/>
      <c r="D267" s="36"/>
      <c r="E267" s="36"/>
      <c r="F267" s="36"/>
      <c r="G267" s="36"/>
      <c r="H267" s="36"/>
      <c r="I267" s="36"/>
      <c r="J267" s="36"/>
      <c r="AF267" s="2">
        <v>0.66666666666666663</v>
      </c>
      <c r="AG267" t="s">
        <v>743</v>
      </c>
      <c r="AH267" s="17">
        <v>250</v>
      </c>
      <c r="AI267" s="17" cm="1">
        <f t="array" ref="AI267">SUMPRODUCT(--(IFERROR(HOUR(Flights_2026_09_3033[entry_hour]),-1)=HOUR(AF267)),--(IFERROR(Flights_2026_09_3033[entry_sector],"")=AG267),--(IFERROR(Flights_2026_09_3033[nfl],-1)&gt;=AH267),--(IFERROR(Flights_2026_09_3033[nfl],-1)&lt;=IF(AH267=450,450,AH267+9)))</f>
        <v>0</v>
      </c>
    </row>
    <row r="268" spans="1:35" x14ac:dyDescent="0.2">
      <c r="AF268" s="2">
        <v>0.66666666666666663</v>
      </c>
      <c r="AG268" t="s">
        <v>743</v>
      </c>
      <c r="AH268" s="17">
        <v>260</v>
      </c>
      <c r="AI268" s="17" cm="1">
        <f t="array" ref="AI268">SUMPRODUCT(--(IFERROR(HOUR(Flights_2026_09_3033[entry_hour]),-1)=HOUR(AF268)),--(IFERROR(Flights_2026_09_3033[entry_sector],"")=AG268),--(IFERROR(Flights_2026_09_3033[nfl],-1)&gt;=AH268),--(IFERROR(Flights_2026_09_3033[nfl],-1)&lt;=IF(AH268=450,450,AH268+9)))</f>
        <v>0</v>
      </c>
    </row>
    <row r="269" spans="1:35" x14ac:dyDescent="0.2">
      <c r="AF269" s="2">
        <v>0.66666666666666663</v>
      </c>
      <c r="AG269" t="s">
        <v>743</v>
      </c>
      <c r="AH269" s="17">
        <v>270</v>
      </c>
      <c r="AI269" s="17" cm="1">
        <f t="array" ref="AI269">SUMPRODUCT(--(IFERROR(HOUR(Flights_2026_09_3033[entry_hour]),-1)=HOUR(AF269)),--(IFERROR(Flights_2026_09_3033[entry_sector],"")=AG269),--(IFERROR(Flights_2026_09_3033[nfl],-1)&gt;=AH269),--(IFERROR(Flights_2026_09_3033[nfl],-1)&lt;=IF(AH269=450,450,AH269+9)))</f>
        <v>0</v>
      </c>
    </row>
    <row r="270" spans="1:35" x14ac:dyDescent="0.2">
      <c r="AF270" s="2">
        <v>0.66666666666666663</v>
      </c>
      <c r="AG270" t="s">
        <v>743</v>
      </c>
      <c r="AH270" s="17">
        <v>280</v>
      </c>
      <c r="AI270" s="17" cm="1">
        <f t="array" ref="AI270">SUMPRODUCT(--(IFERROR(HOUR(Flights_2026_09_3033[entry_hour]),-1)=HOUR(AF270)),--(IFERROR(Flights_2026_09_3033[entry_sector],"")=AG270),--(IFERROR(Flights_2026_09_3033[nfl],-1)&gt;=AH270),--(IFERROR(Flights_2026_09_3033[nfl],-1)&lt;=IF(AH270=450,450,AH270+9)))</f>
        <v>0</v>
      </c>
    </row>
    <row r="271" spans="1:35" x14ac:dyDescent="0.2">
      <c r="AF271" s="2">
        <v>0.66666666666666663</v>
      </c>
      <c r="AG271" t="s">
        <v>743</v>
      </c>
      <c r="AH271" s="17">
        <v>290</v>
      </c>
      <c r="AI271" s="17" cm="1">
        <f t="array" ref="AI271">SUMPRODUCT(--(IFERROR(HOUR(Flights_2026_09_3033[entry_hour]),-1)=HOUR(AF271)),--(IFERROR(Flights_2026_09_3033[entry_sector],"")=AG271),--(IFERROR(Flights_2026_09_3033[nfl],-1)&gt;=AH271),--(IFERROR(Flights_2026_09_3033[nfl],-1)&lt;=IF(AH271=450,450,AH271+9)))</f>
        <v>0</v>
      </c>
    </row>
    <row r="272" spans="1:35" x14ac:dyDescent="0.2">
      <c r="AF272" s="2">
        <v>0.66666666666666663</v>
      </c>
      <c r="AG272" t="s">
        <v>743</v>
      </c>
      <c r="AH272" s="17">
        <v>300</v>
      </c>
      <c r="AI272" s="17" cm="1">
        <f t="array" ref="AI272">SUMPRODUCT(--(IFERROR(HOUR(Flights_2026_09_3033[entry_hour]),-1)=HOUR(AF272)),--(IFERROR(Flights_2026_09_3033[entry_sector],"")=AG272),--(IFERROR(Flights_2026_09_3033[nfl],-1)&gt;=AH272),--(IFERROR(Flights_2026_09_3033[nfl],-1)&lt;=IF(AH272=450,450,AH272+9)))</f>
        <v>0</v>
      </c>
    </row>
    <row r="273" spans="32:35" x14ac:dyDescent="0.2">
      <c r="AF273" s="2">
        <v>0.66666666666666663</v>
      </c>
      <c r="AG273" t="s">
        <v>743</v>
      </c>
      <c r="AH273" s="17">
        <v>310</v>
      </c>
      <c r="AI273" s="17" cm="1">
        <f t="array" ref="AI273">SUMPRODUCT(--(IFERROR(HOUR(Flights_2026_09_3033[entry_hour]),-1)=HOUR(AF273)),--(IFERROR(Flights_2026_09_3033[entry_sector],"")=AG273),--(IFERROR(Flights_2026_09_3033[nfl],-1)&gt;=AH273),--(IFERROR(Flights_2026_09_3033[nfl],-1)&lt;=IF(AH273=450,450,AH273+9)))</f>
        <v>0</v>
      </c>
    </row>
    <row r="274" spans="32:35" x14ac:dyDescent="0.2">
      <c r="AF274" s="2">
        <v>0.66666666666666663</v>
      </c>
      <c r="AG274" t="s">
        <v>743</v>
      </c>
      <c r="AH274" s="17">
        <v>320</v>
      </c>
      <c r="AI274" s="17" cm="1">
        <f t="array" ref="AI274">SUMPRODUCT(--(IFERROR(HOUR(Flights_2026_09_3033[entry_hour]),-1)=HOUR(AF274)),--(IFERROR(Flights_2026_09_3033[entry_sector],"")=AG274),--(IFERROR(Flights_2026_09_3033[nfl],-1)&gt;=AH274),--(IFERROR(Flights_2026_09_3033[nfl],-1)&lt;=IF(AH274=450,450,AH274+9)))</f>
        <v>0</v>
      </c>
    </row>
    <row r="275" spans="32:35" x14ac:dyDescent="0.2">
      <c r="AF275" s="2">
        <v>0.66666666666666663</v>
      </c>
      <c r="AG275" t="s">
        <v>743</v>
      </c>
      <c r="AH275" s="17">
        <v>330</v>
      </c>
      <c r="AI275" s="17" cm="1">
        <f t="array" ref="AI275">SUMPRODUCT(--(IFERROR(HOUR(Flights_2026_09_3033[entry_hour]),-1)=HOUR(AF275)),--(IFERROR(Flights_2026_09_3033[entry_sector],"")=AG275),--(IFERROR(Flights_2026_09_3033[nfl],-1)&gt;=AH275),--(IFERROR(Flights_2026_09_3033[nfl],-1)&lt;=IF(AH275=450,450,AH275+9)))</f>
        <v>0</v>
      </c>
    </row>
    <row r="276" spans="32:35" x14ac:dyDescent="0.2">
      <c r="AF276" s="2">
        <v>0.66666666666666663</v>
      </c>
      <c r="AG276" t="s">
        <v>743</v>
      </c>
      <c r="AH276" s="17">
        <v>340</v>
      </c>
      <c r="AI276" s="17" cm="1">
        <f t="array" ref="AI276">SUMPRODUCT(--(IFERROR(HOUR(Flights_2026_09_3033[entry_hour]),-1)=HOUR(AF276)),--(IFERROR(Flights_2026_09_3033[entry_sector],"")=AG276),--(IFERROR(Flights_2026_09_3033[nfl],-1)&gt;=AH276),--(IFERROR(Flights_2026_09_3033[nfl],-1)&lt;=IF(AH276=450,450,AH276+9)))</f>
        <v>0</v>
      </c>
    </row>
    <row r="277" spans="32:35" x14ac:dyDescent="0.2">
      <c r="AF277" s="2">
        <v>0.66666666666666663</v>
      </c>
      <c r="AG277" t="s">
        <v>743</v>
      </c>
      <c r="AH277" s="17">
        <v>350</v>
      </c>
      <c r="AI277" s="17" cm="1">
        <f t="array" ref="AI277">SUMPRODUCT(--(IFERROR(HOUR(Flights_2026_09_3033[entry_hour]),-1)=HOUR(AF277)),--(IFERROR(Flights_2026_09_3033[entry_sector],"")=AG277),--(IFERROR(Flights_2026_09_3033[nfl],-1)&gt;=AH277),--(IFERROR(Flights_2026_09_3033[nfl],-1)&lt;=IF(AH277=450,450,AH277+9)))</f>
        <v>0</v>
      </c>
    </row>
    <row r="278" spans="32:35" x14ac:dyDescent="0.2">
      <c r="AF278" s="2">
        <v>0.66666666666666663</v>
      </c>
      <c r="AG278" t="s">
        <v>743</v>
      </c>
      <c r="AH278" s="17">
        <v>360</v>
      </c>
      <c r="AI278" s="17" cm="1">
        <f t="array" ref="AI278">SUMPRODUCT(--(IFERROR(HOUR(Flights_2026_09_3033[entry_hour]),-1)=HOUR(AF278)),--(IFERROR(Flights_2026_09_3033[entry_sector],"")=AG278),--(IFERROR(Flights_2026_09_3033[nfl],-1)&gt;=AH278),--(IFERROR(Flights_2026_09_3033[nfl],-1)&lt;=IF(AH278=450,450,AH278+9)))</f>
        <v>0</v>
      </c>
    </row>
    <row r="279" spans="32:35" x14ac:dyDescent="0.2">
      <c r="AF279" s="2">
        <v>0.66666666666666663</v>
      </c>
      <c r="AG279" t="s">
        <v>743</v>
      </c>
      <c r="AH279" s="17">
        <v>370</v>
      </c>
      <c r="AI279" s="17" cm="1">
        <f t="array" ref="AI279">SUMPRODUCT(--(IFERROR(HOUR(Flights_2026_09_3033[entry_hour]),-1)=HOUR(AF279)),--(IFERROR(Flights_2026_09_3033[entry_sector],"")=AG279),--(IFERROR(Flights_2026_09_3033[nfl],-1)&gt;=AH279),--(IFERROR(Flights_2026_09_3033[nfl],-1)&lt;=IF(AH279=450,450,AH279+9)))</f>
        <v>0</v>
      </c>
    </row>
    <row r="280" spans="32:35" x14ac:dyDescent="0.2">
      <c r="AF280" s="2">
        <v>0.66666666666666663</v>
      </c>
      <c r="AG280" t="s">
        <v>743</v>
      </c>
      <c r="AH280" s="17">
        <v>380</v>
      </c>
      <c r="AI280" s="17" cm="1">
        <f t="array" ref="AI280">SUMPRODUCT(--(IFERROR(HOUR(Flights_2026_09_3033[entry_hour]),-1)=HOUR(AF280)),--(IFERROR(Flights_2026_09_3033[entry_sector],"")=AG280),--(IFERROR(Flights_2026_09_3033[nfl],-1)&gt;=AH280),--(IFERROR(Flights_2026_09_3033[nfl],-1)&lt;=IF(AH280=450,450,AH280+9)))</f>
        <v>0</v>
      </c>
    </row>
    <row r="281" spans="32:35" ht="16" customHeight="1" x14ac:dyDescent="0.2">
      <c r="AF281" s="2">
        <v>0.66666666666666663</v>
      </c>
      <c r="AG281" t="s">
        <v>743</v>
      </c>
      <c r="AH281" s="17">
        <v>390</v>
      </c>
      <c r="AI281" s="17" cm="1">
        <f t="array" ref="AI281">SUMPRODUCT(--(IFERROR(HOUR(Flights_2026_09_3033[entry_hour]),-1)=HOUR(AF281)),--(IFERROR(Flights_2026_09_3033[entry_sector],"")=AG281),--(IFERROR(Flights_2026_09_3033[nfl],-1)&gt;=AH281),--(IFERROR(Flights_2026_09_3033[nfl],-1)&lt;=IF(AH281=450,450,AH281+9)))</f>
        <v>0</v>
      </c>
    </row>
    <row r="282" spans="32:35" x14ac:dyDescent="0.2">
      <c r="AF282" s="2">
        <v>0.66666666666666663</v>
      </c>
      <c r="AG282" t="s">
        <v>743</v>
      </c>
      <c r="AH282" s="17">
        <v>400</v>
      </c>
      <c r="AI282" s="17" cm="1">
        <f t="array" ref="AI282">SUMPRODUCT(--(IFERROR(HOUR(Flights_2026_09_3033[entry_hour]),-1)=HOUR(AF282)),--(IFERROR(Flights_2026_09_3033[entry_sector],"")=AG282),--(IFERROR(Flights_2026_09_3033[nfl],-1)&gt;=AH282),--(IFERROR(Flights_2026_09_3033[nfl],-1)&lt;=IF(AH282=450,450,AH282+9)))</f>
        <v>0</v>
      </c>
    </row>
    <row r="283" spans="32:35" x14ac:dyDescent="0.2">
      <c r="AF283" s="2">
        <v>0.66666666666666663</v>
      </c>
      <c r="AG283" t="s">
        <v>743</v>
      </c>
      <c r="AH283" s="17">
        <v>410</v>
      </c>
      <c r="AI283" s="17" cm="1">
        <f t="array" ref="AI283">SUMPRODUCT(--(IFERROR(HOUR(Flights_2026_09_3033[entry_hour]),-1)=HOUR(AF283)),--(IFERROR(Flights_2026_09_3033[entry_sector],"")=AG283),--(IFERROR(Flights_2026_09_3033[nfl],-1)&gt;=AH283),--(IFERROR(Flights_2026_09_3033[nfl],-1)&lt;=IF(AH283=450,450,AH283+9)))</f>
        <v>0</v>
      </c>
    </row>
    <row r="284" spans="32:35" x14ac:dyDescent="0.2">
      <c r="AF284" s="2">
        <v>0.66666666666666663</v>
      </c>
      <c r="AG284" t="s">
        <v>743</v>
      </c>
      <c r="AH284" s="17">
        <v>420</v>
      </c>
      <c r="AI284" s="17" cm="1">
        <f t="array" ref="AI284">SUMPRODUCT(--(IFERROR(HOUR(Flights_2026_09_3033[entry_hour]),-1)=HOUR(AF284)),--(IFERROR(Flights_2026_09_3033[entry_sector],"")=AG284),--(IFERROR(Flights_2026_09_3033[nfl],-1)&gt;=AH284),--(IFERROR(Flights_2026_09_3033[nfl],-1)&lt;=IF(AH284=450,450,AH284+9)))</f>
        <v>0</v>
      </c>
    </row>
    <row r="285" spans="32:35" x14ac:dyDescent="0.2">
      <c r="AF285" s="2">
        <v>0.66666666666666663</v>
      </c>
      <c r="AG285" t="s">
        <v>743</v>
      </c>
      <c r="AH285" s="17">
        <v>430</v>
      </c>
      <c r="AI285" s="17" cm="1">
        <f t="array" ref="AI285">SUMPRODUCT(--(IFERROR(HOUR(Flights_2026_09_3033[entry_hour]),-1)=HOUR(AF285)),--(IFERROR(Flights_2026_09_3033[entry_sector],"")=AG285),--(IFERROR(Flights_2026_09_3033[nfl],-1)&gt;=AH285),--(IFERROR(Flights_2026_09_3033[nfl],-1)&lt;=IF(AH285=450,450,AH285+9)))</f>
        <v>0</v>
      </c>
    </row>
    <row r="286" spans="32:35" x14ac:dyDescent="0.2">
      <c r="AF286" s="2">
        <v>0.66666666666666663</v>
      </c>
      <c r="AG286" t="s">
        <v>743</v>
      </c>
      <c r="AH286" s="17">
        <v>440</v>
      </c>
      <c r="AI286" s="17" cm="1">
        <f t="array" ref="AI286">SUMPRODUCT(--(IFERROR(HOUR(Flights_2026_09_3033[entry_hour]),-1)=HOUR(AF286)),--(IFERROR(Flights_2026_09_3033[entry_sector],"")=AG286),--(IFERROR(Flights_2026_09_3033[nfl],-1)&gt;=AH286),--(IFERROR(Flights_2026_09_3033[nfl],-1)&lt;=IF(AH286=450,450,AH286+9)))</f>
        <v>0</v>
      </c>
    </row>
    <row r="287" spans="32:35" x14ac:dyDescent="0.2">
      <c r="AF287" s="2">
        <v>0.66666666666666663</v>
      </c>
      <c r="AG287" t="s">
        <v>743</v>
      </c>
      <c r="AH287" s="17">
        <v>450</v>
      </c>
      <c r="AI287" s="17" cm="1">
        <f t="array" ref="AI287">SUMPRODUCT(--(IFERROR(HOUR(Flights_2026_09_3033[entry_hour]),-1)=HOUR(AF287)),--(IFERROR(Flights_2026_09_3033[entry_sector],"")=AG287),--(IFERROR(Flights_2026_09_3033[nfl],-1)&gt;=AH287),--(IFERROR(Flights_2026_09_3033[nfl],-1)&lt;=IF(AH287=450,450,AH287+9)))</f>
        <v>0</v>
      </c>
    </row>
    <row r="288" spans="32:35" x14ac:dyDescent="0.2">
      <c r="AF288" s="2">
        <v>0.66666666666666663</v>
      </c>
      <c r="AG288" t="s">
        <v>744</v>
      </c>
      <c r="AH288" s="17">
        <v>200</v>
      </c>
      <c r="AI288" s="17" cm="1">
        <f t="array" ref="AI288">SUMPRODUCT(--(IFERROR(HOUR(Flights_2026_09_3033[entry_hour]),-1)=HOUR(AF288)),--(IFERROR(Flights_2026_09_3033[entry_sector],"")=AG288),--(IFERROR(Flights_2026_09_3033[nfl],-1)&gt;=AH288),--(IFERROR(Flights_2026_09_3033[nfl],-1)&lt;=IF(AH288=450,450,AH288+9)))</f>
        <v>0</v>
      </c>
    </row>
    <row r="289" spans="1:35" x14ac:dyDescent="0.2">
      <c r="A289" s="3" t="s">
        <v>989</v>
      </c>
      <c r="B289" s="3" t="s">
        <v>785</v>
      </c>
      <c r="C289" s="3" t="s">
        <v>37</v>
      </c>
      <c r="D289" s="3" t="s">
        <v>786</v>
      </c>
      <c r="AF289" s="2">
        <v>0.66666666666666663</v>
      </c>
      <c r="AG289" t="s">
        <v>744</v>
      </c>
      <c r="AH289" s="17">
        <v>210</v>
      </c>
      <c r="AI289" s="17" cm="1">
        <f t="array" ref="AI289">SUMPRODUCT(--(IFERROR(HOUR(Flights_2026_09_3033[entry_hour]),-1)=HOUR(AF289)),--(IFERROR(Flights_2026_09_3033[entry_sector],"")=AG289),--(IFERROR(Flights_2026_09_3033[nfl],-1)&gt;=AH289),--(IFERROR(Flights_2026_09_3033[nfl],-1)&lt;=IF(AH289=450,450,AH289+9)))</f>
        <v>0</v>
      </c>
    </row>
    <row r="290" spans="1:35" x14ac:dyDescent="0.2">
      <c r="A290" s="4">
        <v>0.58333333333333337</v>
      </c>
      <c r="B290" s="5" cm="1">
        <f t="array" ref="B290">SUMPRODUCT(--(HOUR(Flights_2026_09_3033[entry_hour])=HOUR($A290)),--(Flights_2026_09_3033[TMA_Fix]=B$289))</f>
        <v>6</v>
      </c>
      <c r="C290" s="5" cm="1">
        <f t="array" ref="C290">SUMPRODUCT(--(HOUR(Flights_2026_09_3033[entry_hour])=HOUR($A290)),--(Flights_2026_09_3033[BPN_2]=C$289))</f>
        <v>2</v>
      </c>
      <c r="D290" s="5" cm="1">
        <f t="array" ref="D290">SUMPRODUCT(--(HOUR(Flights_2026_09_3033[entry_hour])=HOUR($A290)),--(Flights_2026_09_3033[TMA_Fix]=D$289))</f>
        <v>2</v>
      </c>
      <c r="AF290" s="2">
        <v>0.66666666666666663</v>
      </c>
      <c r="AG290" t="s">
        <v>744</v>
      </c>
      <c r="AH290" s="17">
        <v>220</v>
      </c>
      <c r="AI290" s="17" cm="1">
        <f t="array" ref="AI290">SUMPRODUCT(--(IFERROR(HOUR(Flights_2026_09_3033[entry_hour]),-1)=HOUR(AF290)),--(IFERROR(Flights_2026_09_3033[entry_sector],"")=AG290),--(IFERROR(Flights_2026_09_3033[nfl],-1)&gt;=AH290),--(IFERROR(Flights_2026_09_3033[nfl],-1)&lt;=IF(AH290=450,450,AH290+9)))</f>
        <v>9</v>
      </c>
    </row>
    <row r="291" spans="1:35" x14ac:dyDescent="0.2">
      <c r="A291" s="4">
        <v>0.625</v>
      </c>
      <c r="B291" s="5" cm="1">
        <f t="array" ref="B291">SUMPRODUCT(--(HOUR(Flights_2026_09_3033[entry_hour])=HOUR($A291)),--(Flights_2026_09_3033[TMA_Fix]=B$289))</f>
        <v>13</v>
      </c>
      <c r="C291" s="5" cm="1">
        <f t="array" ref="C291">SUMPRODUCT(--(HOUR(Flights_2026_09_3033[entry_hour])=HOUR($A291)),--(Flights_2026_09_3033[BPN_2]=C$289))</f>
        <v>3</v>
      </c>
      <c r="D291" s="5" cm="1">
        <f t="array" ref="D291">SUMPRODUCT(--(HOUR(Flights_2026_09_3033[entry_hour])=HOUR($A291)),--(Flights_2026_09_3033[TMA_Fix]=D$289))</f>
        <v>3</v>
      </c>
      <c r="AF291" s="2">
        <v>0.66666666666666663</v>
      </c>
      <c r="AG291" t="s">
        <v>744</v>
      </c>
      <c r="AH291" s="17">
        <v>230</v>
      </c>
      <c r="AI291" s="17" cm="1">
        <f t="array" ref="AI291">SUMPRODUCT(--(IFERROR(HOUR(Flights_2026_09_3033[entry_hour]),-1)=HOUR(AF291)),--(IFERROR(Flights_2026_09_3033[entry_sector],"")=AG291),--(IFERROR(Flights_2026_09_3033[nfl],-1)&gt;=AH291),--(IFERROR(Flights_2026_09_3033[nfl],-1)&lt;=IF(AH291=450,450,AH291+9)))</f>
        <v>0</v>
      </c>
    </row>
    <row r="292" spans="1:35" x14ac:dyDescent="0.2">
      <c r="A292" s="4">
        <v>0.66666666666666663</v>
      </c>
      <c r="B292" s="5" cm="1">
        <f t="array" ref="B292">SUMPRODUCT(--(HOUR(Flights_2026_09_3033[entry_hour])=HOUR($A292)),--(Flights_2026_09_3033[TMA_Fix]=B$289))</f>
        <v>6</v>
      </c>
      <c r="C292" s="5" cm="1">
        <f t="array" ref="C292">SUMPRODUCT(--(HOUR(Flights_2026_09_3033[entry_hour])=HOUR($A292)),--(Flights_2026_09_3033[BPN_2]=C$289))</f>
        <v>7</v>
      </c>
      <c r="D292" s="5" cm="1">
        <f t="array" ref="D292">SUMPRODUCT(--(HOUR(Flights_2026_09_3033[entry_hour])=HOUR($A292)),--(Flights_2026_09_3033[TMA_Fix]=D$289))</f>
        <v>2</v>
      </c>
      <c r="AF292" s="2">
        <v>0.66666666666666663</v>
      </c>
      <c r="AG292" t="s">
        <v>744</v>
      </c>
      <c r="AH292" s="17">
        <v>240</v>
      </c>
      <c r="AI292" s="17" cm="1">
        <f t="array" ref="AI292">SUMPRODUCT(--(IFERROR(HOUR(Flights_2026_09_3033[entry_hour]),-1)=HOUR(AF292)),--(IFERROR(Flights_2026_09_3033[entry_sector],"")=AG292),--(IFERROR(Flights_2026_09_3033[nfl],-1)&gt;=AH292),--(IFERROR(Flights_2026_09_3033[nfl],-1)&lt;=IF(AH292=450,450,AH292+9)))</f>
        <v>0</v>
      </c>
    </row>
    <row r="293" spans="1:35" x14ac:dyDescent="0.2">
      <c r="A293" s="4">
        <v>0.70833333333333337</v>
      </c>
      <c r="B293" s="5" cm="1">
        <f t="array" ref="B293">SUMPRODUCT(--(HOUR(Flights_2026_09_3033[entry_hour])=HOUR($A293)),--(Flights_2026_09_3033[TMA_Fix]=B$289))</f>
        <v>14</v>
      </c>
      <c r="C293" s="5" cm="1">
        <f t="array" ref="C293">SUMPRODUCT(--(HOUR(Flights_2026_09_3033[entry_hour])=HOUR($A293)),--(Flights_2026_09_3033[BPN_2]=C$289))</f>
        <v>0</v>
      </c>
      <c r="D293" s="5" cm="1">
        <f t="array" ref="D293">SUMPRODUCT(--(HOUR(Flights_2026_09_3033[entry_hour])=HOUR($A293)),--(Flights_2026_09_3033[TMA_Fix]=D$289))</f>
        <v>1</v>
      </c>
      <c r="AF293" s="2">
        <v>0.66666666666666663</v>
      </c>
      <c r="AG293" t="s">
        <v>744</v>
      </c>
      <c r="AH293" s="17">
        <v>250</v>
      </c>
      <c r="AI293" s="17" cm="1">
        <f t="array" ref="AI293">SUMPRODUCT(--(IFERROR(HOUR(Flights_2026_09_3033[entry_hour]),-1)=HOUR(AF293)),--(IFERROR(Flights_2026_09_3033[entry_sector],"")=AG293),--(IFERROR(Flights_2026_09_3033[nfl],-1)&gt;=AH293),--(IFERROR(Flights_2026_09_3033[nfl],-1)&lt;=IF(AH293=450,450,AH293+9)))</f>
        <v>0</v>
      </c>
    </row>
    <row r="294" spans="1:35" x14ac:dyDescent="0.2">
      <c r="A294" s="4">
        <v>0.75</v>
      </c>
      <c r="B294" s="5" cm="1">
        <f t="array" ref="B294">SUMPRODUCT(--(HOUR(Flights_2026_09_3033[entry_hour])=HOUR($A294)),--(Flights_2026_09_3033[TMA_Fix]=B$289))</f>
        <v>10</v>
      </c>
      <c r="C294" s="5" cm="1">
        <f t="array" ref="C294">SUMPRODUCT(--(HOUR(Flights_2026_09_3033[entry_hour])=HOUR($A294)),--(Flights_2026_09_3033[BPN_2]=C$289))</f>
        <v>4</v>
      </c>
      <c r="D294" s="5" cm="1">
        <f t="array" ref="D294">SUMPRODUCT(--(HOUR(Flights_2026_09_3033[entry_hour])=HOUR($A294)),--(Flights_2026_09_3033[TMA_Fix]=D$289))</f>
        <v>2</v>
      </c>
      <c r="AF294" s="2">
        <v>0.66666666666666663</v>
      </c>
      <c r="AG294" t="s">
        <v>744</v>
      </c>
      <c r="AH294" s="17">
        <v>260</v>
      </c>
      <c r="AI294" s="17" cm="1">
        <f t="array" ref="AI294">SUMPRODUCT(--(IFERROR(HOUR(Flights_2026_09_3033[entry_hour]),-1)=HOUR(AF294)),--(IFERROR(Flights_2026_09_3033[entry_sector],"")=AG294),--(IFERROR(Flights_2026_09_3033[nfl],-1)&gt;=AH294),--(IFERROR(Flights_2026_09_3033[nfl],-1)&lt;=IF(AH294=450,450,AH294+9)))</f>
        <v>0</v>
      </c>
    </row>
    <row r="295" spans="1:35" x14ac:dyDescent="0.2">
      <c r="A295" s="4">
        <v>0.79166666666666663</v>
      </c>
      <c r="B295" s="5" cm="1">
        <f t="array" ref="B295">SUMPRODUCT(--(HOUR(Flights_2026_09_3033[entry_hour])=HOUR($A295)),--(Flights_2026_09_3033[TMA_Fix]=B$289))</f>
        <v>7</v>
      </c>
      <c r="C295" s="5" cm="1">
        <f t="array" ref="C295">SUMPRODUCT(--(HOUR(Flights_2026_09_3033[entry_hour])=HOUR($A295)),--(Flights_2026_09_3033[BPN_2]=C$289))</f>
        <v>2</v>
      </c>
      <c r="D295" s="5" cm="1">
        <f t="array" ref="D295">SUMPRODUCT(--(HOUR(Flights_2026_09_3033[entry_hour])=HOUR($A295)),--(Flights_2026_09_3033[TMA_Fix]=D$289))</f>
        <v>3</v>
      </c>
      <c r="AF295" s="2">
        <v>0.66666666666666663</v>
      </c>
      <c r="AG295" t="s">
        <v>744</v>
      </c>
      <c r="AH295" s="17">
        <v>270</v>
      </c>
      <c r="AI295" s="17" cm="1">
        <f t="array" ref="AI295">SUMPRODUCT(--(IFERROR(HOUR(Flights_2026_09_3033[entry_hour]),-1)=HOUR(AF295)),--(IFERROR(Flights_2026_09_3033[entry_sector],"")=AG295),--(IFERROR(Flights_2026_09_3033[nfl],-1)&gt;=AH295),--(IFERROR(Flights_2026_09_3033[nfl],-1)&lt;=IF(AH295=450,450,AH295+9)))</f>
        <v>0</v>
      </c>
    </row>
    <row r="296" spans="1:35" x14ac:dyDescent="0.2">
      <c r="A296" s="4">
        <v>0.83333333333333337</v>
      </c>
      <c r="B296" s="5" cm="1">
        <f t="array" ref="B296">SUMPRODUCT(--(HOUR(Flights_2026_09_3033[entry_hour])=HOUR($A296)),--(Flights_2026_09_3033[TMA_Fix]=B$289))</f>
        <v>8</v>
      </c>
      <c r="C296" s="5" cm="1">
        <f t="array" ref="C296">SUMPRODUCT(--(HOUR(Flights_2026_09_3033[entry_hour])=HOUR($A296)),--(Flights_2026_09_3033[BPN_2]=C$289))</f>
        <v>1</v>
      </c>
      <c r="D296" s="5" cm="1">
        <f t="array" ref="D296">SUMPRODUCT(--(HOUR(Flights_2026_09_3033[entry_hour])=HOUR($A296)),--(Flights_2026_09_3033[TMA_Fix]=D$289))</f>
        <v>1</v>
      </c>
      <c r="AF296" s="2">
        <v>0.66666666666666663</v>
      </c>
      <c r="AG296" t="s">
        <v>744</v>
      </c>
      <c r="AH296" s="17">
        <v>280</v>
      </c>
      <c r="AI296" s="17" cm="1">
        <f t="array" ref="AI296">SUMPRODUCT(--(IFERROR(HOUR(Flights_2026_09_3033[entry_hour]),-1)=HOUR(AF296)),--(IFERROR(Flights_2026_09_3033[entry_sector],"")=AG296),--(IFERROR(Flights_2026_09_3033[nfl],-1)&gt;=AH296),--(IFERROR(Flights_2026_09_3033[nfl],-1)&lt;=IF(AH296=450,450,AH296+9)))</f>
        <v>0</v>
      </c>
    </row>
    <row r="297" spans="1:35" x14ac:dyDescent="0.2">
      <c r="A297" s="4">
        <v>0.875</v>
      </c>
      <c r="B297" s="5" cm="1">
        <f t="array" ref="B297">SUMPRODUCT(--(HOUR(Flights_2026_09_3033[entry_hour])=HOUR($A297)),--(Flights_2026_09_3033[TMA_Fix]=B$289))</f>
        <v>5</v>
      </c>
      <c r="C297" s="5" cm="1">
        <f t="array" ref="C297">SUMPRODUCT(--(HOUR(Flights_2026_09_3033[entry_hour])=HOUR($A297)),--(Flights_2026_09_3033[BPN_2]=C$289))</f>
        <v>1</v>
      </c>
      <c r="D297" s="5" cm="1">
        <f t="array" ref="D297">SUMPRODUCT(--(HOUR(Flights_2026_09_3033[entry_hour])=HOUR($A297)),--(Flights_2026_09_3033[TMA_Fix]=D$289))</f>
        <v>2</v>
      </c>
      <c r="AF297" s="2">
        <v>0.66666666666666663</v>
      </c>
      <c r="AG297" t="s">
        <v>744</v>
      </c>
      <c r="AH297" s="17">
        <v>290</v>
      </c>
      <c r="AI297" s="17" cm="1">
        <f t="array" ref="AI297">SUMPRODUCT(--(IFERROR(HOUR(Flights_2026_09_3033[entry_hour]),-1)=HOUR(AF297)),--(IFERROR(Flights_2026_09_3033[entry_sector],"")=AG297),--(IFERROR(Flights_2026_09_3033[nfl],-1)&gt;=AH297),--(IFERROR(Flights_2026_09_3033[nfl],-1)&lt;=IF(AH297=450,450,AH297+9)))</f>
        <v>0</v>
      </c>
    </row>
    <row r="298" spans="1:35" x14ac:dyDescent="0.2">
      <c r="A298" s="4">
        <v>0.91666666666666663</v>
      </c>
      <c r="B298" s="5" cm="1">
        <f t="array" ref="B298">SUMPRODUCT(--(HOUR(Flights_2026_09_3033[entry_hour])=HOUR($A298)),--(Flights_2026_09_3033[TMA_Fix]=B$289))</f>
        <v>4</v>
      </c>
      <c r="C298" s="5" cm="1">
        <f t="array" ref="C298">SUMPRODUCT(--(HOUR(Flights_2026_09_3033[entry_hour])=HOUR($A298)),--(Flights_2026_09_3033[BPN_2]=C$289))</f>
        <v>1</v>
      </c>
      <c r="D298" s="5" cm="1">
        <f t="array" ref="D298">SUMPRODUCT(--(HOUR(Flights_2026_09_3033[entry_hour])=HOUR($A298)),--(Flights_2026_09_3033[TMA_Fix]=D$289))</f>
        <v>1</v>
      </c>
      <c r="AF298" s="2">
        <v>0.66666666666666663</v>
      </c>
      <c r="AG298" t="s">
        <v>744</v>
      </c>
      <c r="AH298" s="17">
        <v>300</v>
      </c>
      <c r="AI298" s="17" cm="1">
        <f t="array" ref="AI298">SUMPRODUCT(--(IFERROR(HOUR(Flights_2026_09_3033[entry_hour]),-1)=HOUR(AF298)),--(IFERROR(Flights_2026_09_3033[entry_sector],"")=AG298),--(IFERROR(Flights_2026_09_3033[nfl],-1)&gt;=AH298),--(IFERROR(Flights_2026_09_3033[nfl],-1)&lt;=IF(AH298=450,450,AH298+9)))</f>
        <v>0</v>
      </c>
    </row>
    <row r="299" spans="1:35" x14ac:dyDescent="0.2">
      <c r="AF299" s="2">
        <v>0.66666666666666663</v>
      </c>
      <c r="AG299" t="s">
        <v>744</v>
      </c>
      <c r="AH299" s="17">
        <v>310</v>
      </c>
      <c r="AI299" s="17" cm="1">
        <f t="array" ref="AI299">SUMPRODUCT(--(IFERROR(HOUR(Flights_2026_09_3033[entry_hour]),-1)=HOUR(AF299)),--(IFERROR(Flights_2026_09_3033[entry_sector],"")=AG299),--(IFERROR(Flights_2026_09_3033[nfl],-1)&gt;=AH299),--(IFERROR(Flights_2026_09_3033[nfl],-1)&lt;=IF(AH299=450,450,AH299+9)))</f>
        <v>0</v>
      </c>
    </row>
    <row r="300" spans="1:35" x14ac:dyDescent="0.2">
      <c r="AF300" s="2">
        <v>0.66666666666666663</v>
      </c>
      <c r="AG300" t="s">
        <v>744</v>
      </c>
      <c r="AH300" s="17">
        <v>320</v>
      </c>
      <c r="AI300" s="17" cm="1">
        <f t="array" ref="AI300">SUMPRODUCT(--(IFERROR(HOUR(Flights_2026_09_3033[entry_hour]),-1)=HOUR(AF300)),--(IFERROR(Flights_2026_09_3033[entry_sector],"")=AG300),--(IFERROR(Flights_2026_09_3033[nfl],-1)&gt;=AH300),--(IFERROR(Flights_2026_09_3033[nfl],-1)&lt;=IF(AH300=450,450,AH300+9)))</f>
        <v>0</v>
      </c>
    </row>
    <row r="301" spans="1:35" ht="19" x14ac:dyDescent="0.2">
      <c r="A301" s="36" t="s">
        <v>1414</v>
      </c>
      <c r="B301" s="36"/>
      <c r="C301" s="36"/>
      <c r="D301" s="36"/>
      <c r="E301" s="36"/>
      <c r="F301" s="36"/>
      <c r="G301" s="36"/>
      <c r="H301" s="36"/>
      <c r="I301" s="36"/>
      <c r="J301" s="36"/>
      <c r="K301" s="36"/>
      <c r="L301" s="36"/>
      <c r="M301" s="36"/>
      <c r="N301" s="36"/>
      <c r="O301" s="36"/>
      <c r="AF301" s="2">
        <v>0.66666666666666663</v>
      </c>
      <c r="AG301" t="s">
        <v>744</v>
      </c>
      <c r="AH301" s="17">
        <v>330</v>
      </c>
      <c r="AI301" s="17" cm="1">
        <f t="array" ref="AI301">SUMPRODUCT(--(IFERROR(HOUR(Flights_2026_09_3033[entry_hour]),-1)=HOUR(AF301)),--(IFERROR(Flights_2026_09_3033[entry_sector],"")=AG301),--(IFERROR(Flights_2026_09_3033[nfl],-1)&gt;=AH301),--(IFERROR(Flights_2026_09_3033[nfl],-1)&lt;=IF(AH301=450,450,AH301+9)))</f>
        <v>0</v>
      </c>
    </row>
    <row r="302" spans="1:35" x14ac:dyDescent="0.2">
      <c r="AF302" s="2">
        <v>0.66666666666666663</v>
      </c>
      <c r="AG302" t="s">
        <v>744</v>
      </c>
      <c r="AH302" s="17">
        <v>340</v>
      </c>
      <c r="AI302" s="17" cm="1">
        <f t="array" ref="AI302">SUMPRODUCT(--(IFERROR(HOUR(Flights_2026_09_3033[entry_hour]),-1)=HOUR(AF302)),--(IFERROR(Flights_2026_09_3033[entry_sector],"")=AG302),--(IFERROR(Flights_2026_09_3033[nfl],-1)&gt;=AH302),--(IFERROR(Flights_2026_09_3033[nfl],-1)&lt;=IF(AH302=450,450,AH302+9)))</f>
        <v>0</v>
      </c>
    </row>
    <row r="303" spans="1:35" x14ac:dyDescent="0.2">
      <c r="AF303" s="2">
        <v>0.66666666666666663</v>
      </c>
      <c r="AG303" t="s">
        <v>744</v>
      </c>
      <c r="AH303" s="17">
        <v>350</v>
      </c>
      <c r="AI303" s="17" cm="1">
        <f t="array" ref="AI303">SUMPRODUCT(--(IFERROR(HOUR(Flights_2026_09_3033[entry_hour]),-1)=HOUR(AF303)),--(IFERROR(Flights_2026_09_3033[entry_sector],"")=AG303),--(IFERROR(Flights_2026_09_3033[nfl],-1)&gt;=AH303),--(IFERROR(Flights_2026_09_3033[nfl],-1)&lt;=IF(AH303=450,450,AH303+9)))</f>
        <v>0</v>
      </c>
    </row>
    <row r="304" spans="1:35" x14ac:dyDescent="0.2">
      <c r="AF304" s="2">
        <v>0.66666666666666663</v>
      </c>
      <c r="AG304" t="s">
        <v>744</v>
      </c>
      <c r="AH304" s="17">
        <v>360</v>
      </c>
      <c r="AI304" s="17" cm="1">
        <f t="array" ref="AI304">SUMPRODUCT(--(IFERROR(HOUR(Flights_2026_09_3033[entry_hour]),-1)=HOUR(AF304)),--(IFERROR(Flights_2026_09_3033[entry_sector],"")=AG304),--(IFERROR(Flights_2026_09_3033[nfl],-1)&gt;=AH304),--(IFERROR(Flights_2026_09_3033[nfl],-1)&lt;=IF(AH304=450,450,AH304+9)))</f>
        <v>0</v>
      </c>
    </row>
    <row r="305" spans="32:35" x14ac:dyDescent="0.2">
      <c r="AF305" s="2">
        <v>0.66666666666666663</v>
      </c>
      <c r="AG305" t="s">
        <v>744</v>
      </c>
      <c r="AH305" s="17">
        <v>370</v>
      </c>
      <c r="AI305" s="17" cm="1">
        <f t="array" ref="AI305">SUMPRODUCT(--(IFERROR(HOUR(Flights_2026_09_3033[entry_hour]),-1)=HOUR(AF305)),--(IFERROR(Flights_2026_09_3033[entry_sector],"")=AG305),--(IFERROR(Flights_2026_09_3033[nfl],-1)&gt;=AH305),--(IFERROR(Flights_2026_09_3033[nfl],-1)&lt;=IF(AH305=450,450,AH305+9)))</f>
        <v>1</v>
      </c>
    </row>
    <row r="306" spans="32:35" x14ac:dyDescent="0.2">
      <c r="AF306" s="2">
        <v>0.66666666666666663</v>
      </c>
      <c r="AG306" t="s">
        <v>744</v>
      </c>
      <c r="AH306" s="17">
        <v>380</v>
      </c>
      <c r="AI306" s="17" cm="1">
        <f t="array" ref="AI306">SUMPRODUCT(--(IFERROR(HOUR(Flights_2026_09_3033[entry_hour]),-1)=HOUR(AF306)),--(IFERROR(Flights_2026_09_3033[entry_sector],"")=AG306),--(IFERROR(Flights_2026_09_3033[nfl],-1)&gt;=AH306),--(IFERROR(Flights_2026_09_3033[nfl],-1)&lt;=IF(AH306=450,450,AH306+9)))</f>
        <v>0</v>
      </c>
    </row>
    <row r="307" spans="32:35" x14ac:dyDescent="0.2">
      <c r="AF307" s="2">
        <v>0.66666666666666663</v>
      </c>
      <c r="AG307" t="s">
        <v>744</v>
      </c>
      <c r="AH307" s="17">
        <v>390</v>
      </c>
      <c r="AI307" s="17" cm="1">
        <f t="array" ref="AI307">SUMPRODUCT(--(IFERROR(HOUR(Flights_2026_09_3033[entry_hour]),-1)=HOUR(AF307)),--(IFERROR(Flights_2026_09_3033[entry_sector],"")=AG307),--(IFERROR(Flights_2026_09_3033[nfl],-1)&gt;=AH307),--(IFERROR(Flights_2026_09_3033[nfl],-1)&lt;=IF(AH307=450,450,AH307+9)))</f>
        <v>0</v>
      </c>
    </row>
    <row r="308" spans="32:35" x14ac:dyDescent="0.2">
      <c r="AF308" s="2">
        <v>0.66666666666666663</v>
      </c>
      <c r="AG308" t="s">
        <v>744</v>
      </c>
      <c r="AH308" s="17">
        <v>400</v>
      </c>
      <c r="AI308" s="17" cm="1">
        <f t="array" ref="AI308">SUMPRODUCT(--(IFERROR(HOUR(Flights_2026_09_3033[entry_hour]),-1)=HOUR(AF308)),--(IFERROR(Flights_2026_09_3033[entry_sector],"")=AG308),--(IFERROR(Flights_2026_09_3033[nfl],-1)&gt;=AH308),--(IFERROR(Flights_2026_09_3033[nfl],-1)&lt;=IF(AH308=450,450,AH308+9)))</f>
        <v>0</v>
      </c>
    </row>
    <row r="309" spans="32:35" x14ac:dyDescent="0.2">
      <c r="AF309" s="2">
        <v>0.66666666666666663</v>
      </c>
      <c r="AG309" t="s">
        <v>744</v>
      </c>
      <c r="AH309" s="17">
        <v>410</v>
      </c>
      <c r="AI309" s="17" cm="1">
        <f t="array" ref="AI309">SUMPRODUCT(--(IFERROR(HOUR(Flights_2026_09_3033[entry_hour]),-1)=HOUR(AF309)),--(IFERROR(Flights_2026_09_3033[entry_sector],"")=AG309),--(IFERROR(Flights_2026_09_3033[nfl],-1)&gt;=AH309),--(IFERROR(Flights_2026_09_3033[nfl],-1)&lt;=IF(AH309=450,450,AH309+9)))</f>
        <v>0</v>
      </c>
    </row>
    <row r="310" spans="32:35" x14ac:dyDescent="0.2">
      <c r="AF310" s="2">
        <v>0.66666666666666663</v>
      </c>
      <c r="AG310" t="s">
        <v>744</v>
      </c>
      <c r="AH310" s="17">
        <v>420</v>
      </c>
      <c r="AI310" s="17" cm="1">
        <f t="array" ref="AI310">SUMPRODUCT(--(IFERROR(HOUR(Flights_2026_09_3033[entry_hour]),-1)=HOUR(AF310)),--(IFERROR(Flights_2026_09_3033[entry_sector],"")=AG310),--(IFERROR(Flights_2026_09_3033[nfl],-1)&gt;=AH310),--(IFERROR(Flights_2026_09_3033[nfl],-1)&lt;=IF(AH310=450,450,AH310+9)))</f>
        <v>0</v>
      </c>
    </row>
    <row r="311" spans="32:35" x14ac:dyDescent="0.2">
      <c r="AF311" s="2">
        <v>0.66666666666666663</v>
      </c>
      <c r="AG311" t="s">
        <v>744</v>
      </c>
      <c r="AH311" s="17">
        <v>430</v>
      </c>
      <c r="AI311" s="17" cm="1">
        <f t="array" ref="AI311">SUMPRODUCT(--(IFERROR(HOUR(Flights_2026_09_3033[entry_hour]),-1)=HOUR(AF311)),--(IFERROR(Flights_2026_09_3033[entry_sector],"")=AG311),--(IFERROR(Flights_2026_09_3033[nfl],-1)&gt;=AH311),--(IFERROR(Flights_2026_09_3033[nfl],-1)&lt;=IF(AH311=450,450,AH311+9)))</f>
        <v>0</v>
      </c>
    </row>
    <row r="312" spans="32:35" x14ac:dyDescent="0.2">
      <c r="AF312" s="2">
        <v>0.66666666666666663</v>
      </c>
      <c r="AG312" t="s">
        <v>744</v>
      </c>
      <c r="AH312" s="17">
        <v>440</v>
      </c>
      <c r="AI312" s="17" cm="1">
        <f t="array" ref="AI312">SUMPRODUCT(--(IFERROR(HOUR(Flights_2026_09_3033[entry_hour]),-1)=HOUR(AF312)),--(IFERROR(Flights_2026_09_3033[entry_sector],"")=AG312),--(IFERROR(Flights_2026_09_3033[nfl],-1)&gt;=AH312),--(IFERROR(Flights_2026_09_3033[nfl],-1)&lt;=IF(AH312=450,450,AH312+9)))</f>
        <v>0</v>
      </c>
    </row>
    <row r="313" spans="32:35" x14ac:dyDescent="0.2">
      <c r="AF313" s="2">
        <v>0.66666666666666663</v>
      </c>
      <c r="AG313" t="s">
        <v>744</v>
      </c>
      <c r="AH313" s="17">
        <v>450</v>
      </c>
      <c r="AI313" s="17" cm="1">
        <f t="array" ref="AI313">SUMPRODUCT(--(IFERROR(HOUR(Flights_2026_09_3033[entry_hour]),-1)=HOUR(AF313)),--(IFERROR(Flights_2026_09_3033[entry_sector],"")=AG313),--(IFERROR(Flights_2026_09_3033[nfl],-1)&gt;=AH313),--(IFERROR(Flights_2026_09_3033[nfl],-1)&lt;=IF(AH313=450,450,AH313+9)))</f>
        <v>0</v>
      </c>
    </row>
    <row r="314" spans="32:35" x14ac:dyDescent="0.2">
      <c r="AF314" s="2">
        <v>0.66666666666666663</v>
      </c>
      <c r="AG314" t="s">
        <v>745</v>
      </c>
      <c r="AH314" s="17">
        <v>200</v>
      </c>
      <c r="AI314" s="17" cm="1">
        <f t="array" ref="AI314">SUMPRODUCT(--(IFERROR(HOUR(Flights_2026_09_3033[entry_hour]),-1)=HOUR(AF314)),--(IFERROR(Flights_2026_09_3033[entry_sector],"")=AG314),--(IFERROR(Flights_2026_09_3033[nfl],-1)&gt;=AH314),--(IFERROR(Flights_2026_09_3033[nfl],-1)&lt;=IF(AH314=450,450,AH314+9)))</f>
        <v>0</v>
      </c>
    </row>
    <row r="315" spans="32:35" x14ac:dyDescent="0.2">
      <c r="AF315" s="2">
        <v>0.66666666666666663</v>
      </c>
      <c r="AG315" t="s">
        <v>745</v>
      </c>
      <c r="AH315" s="17">
        <v>210</v>
      </c>
      <c r="AI315" s="17" cm="1">
        <f t="array" ref="AI315">SUMPRODUCT(--(IFERROR(HOUR(Flights_2026_09_3033[entry_hour]),-1)=HOUR(AF315)),--(IFERROR(Flights_2026_09_3033[entry_sector],"")=AG315),--(IFERROR(Flights_2026_09_3033[nfl],-1)&gt;=AH315),--(IFERROR(Flights_2026_09_3033[nfl],-1)&lt;=IF(AH315=450,450,AH315+9)))</f>
        <v>0</v>
      </c>
    </row>
    <row r="316" spans="32:35" x14ac:dyDescent="0.2">
      <c r="AF316" s="2">
        <v>0.66666666666666663</v>
      </c>
      <c r="AG316" t="s">
        <v>745</v>
      </c>
      <c r="AH316" s="17">
        <v>220</v>
      </c>
      <c r="AI316" s="17" cm="1">
        <f t="array" ref="AI316">SUMPRODUCT(--(IFERROR(HOUR(Flights_2026_09_3033[entry_hour]),-1)=HOUR(AF316)),--(IFERROR(Flights_2026_09_3033[entry_sector],"")=AG316),--(IFERROR(Flights_2026_09_3033[nfl],-1)&gt;=AH316),--(IFERROR(Flights_2026_09_3033[nfl],-1)&lt;=IF(AH316=450,450,AH316+9)))</f>
        <v>0</v>
      </c>
    </row>
    <row r="317" spans="32:35" x14ac:dyDescent="0.2">
      <c r="AF317" s="2">
        <v>0.66666666666666663</v>
      </c>
      <c r="AG317" t="s">
        <v>745</v>
      </c>
      <c r="AH317" s="17">
        <v>230</v>
      </c>
      <c r="AI317" s="17" cm="1">
        <f t="array" ref="AI317">SUMPRODUCT(--(IFERROR(HOUR(Flights_2026_09_3033[entry_hour]),-1)=HOUR(AF317)),--(IFERROR(Flights_2026_09_3033[entry_sector],"")=AG317),--(IFERROR(Flights_2026_09_3033[nfl],-1)&gt;=AH317),--(IFERROR(Flights_2026_09_3033[nfl],-1)&lt;=IF(AH317=450,450,AH317+9)))</f>
        <v>0</v>
      </c>
    </row>
    <row r="318" spans="32:35" x14ac:dyDescent="0.2">
      <c r="AF318" s="2">
        <v>0.66666666666666663</v>
      </c>
      <c r="AG318" t="s">
        <v>745</v>
      </c>
      <c r="AH318" s="17">
        <v>240</v>
      </c>
      <c r="AI318" s="17" cm="1">
        <f t="array" ref="AI318">SUMPRODUCT(--(IFERROR(HOUR(Flights_2026_09_3033[entry_hour]),-1)=HOUR(AF318)),--(IFERROR(Flights_2026_09_3033[entry_sector],"")=AG318),--(IFERROR(Flights_2026_09_3033[nfl],-1)&gt;=AH318),--(IFERROR(Flights_2026_09_3033[nfl],-1)&lt;=IF(AH318=450,450,AH318+9)))</f>
        <v>0</v>
      </c>
    </row>
    <row r="319" spans="32:35" x14ac:dyDescent="0.2">
      <c r="AF319" s="2">
        <v>0.66666666666666663</v>
      </c>
      <c r="AG319" t="s">
        <v>745</v>
      </c>
      <c r="AH319" s="17">
        <v>250</v>
      </c>
      <c r="AI319" s="17" cm="1">
        <f t="array" ref="AI319">SUMPRODUCT(--(IFERROR(HOUR(Flights_2026_09_3033[entry_hour]),-1)=HOUR(AF319)),--(IFERROR(Flights_2026_09_3033[entry_sector],"")=AG319),--(IFERROR(Flights_2026_09_3033[nfl],-1)&gt;=AH319),--(IFERROR(Flights_2026_09_3033[nfl],-1)&lt;=IF(AH319=450,450,AH319+9)))</f>
        <v>0</v>
      </c>
    </row>
    <row r="320" spans="32:35" x14ac:dyDescent="0.2">
      <c r="AF320" s="2">
        <v>0.66666666666666663</v>
      </c>
      <c r="AG320" t="s">
        <v>745</v>
      </c>
      <c r="AH320" s="17">
        <v>260</v>
      </c>
      <c r="AI320" s="17" cm="1">
        <f t="array" ref="AI320">SUMPRODUCT(--(IFERROR(HOUR(Flights_2026_09_3033[entry_hour]),-1)=HOUR(AF320)),--(IFERROR(Flights_2026_09_3033[entry_sector],"")=AG320),--(IFERROR(Flights_2026_09_3033[nfl],-1)&gt;=AH320),--(IFERROR(Flights_2026_09_3033[nfl],-1)&lt;=IF(AH320=450,450,AH320+9)))</f>
        <v>0</v>
      </c>
    </row>
    <row r="321" spans="1:35" x14ac:dyDescent="0.2">
      <c r="AF321" s="2">
        <v>0.66666666666666663</v>
      </c>
      <c r="AG321" t="s">
        <v>745</v>
      </c>
      <c r="AH321" s="17">
        <v>270</v>
      </c>
      <c r="AI321" s="17" cm="1">
        <f t="array" ref="AI321">SUMPRODUCT(--(IFERROR(HOUR(Flights_2026_09_3033[entry_hour]),-1)=HOUR(AF321)),--(IFERROR(Flights_2026_09_3033[entry_sector],"")=AG321),--(IFERROR(Flights_2026_09_3033[nfl],-1)&gt;=AH321),--(IFERROR(Flights_2026_09_3033[nfl],-1)&lt;=IF(AH321=450,450,AH321+9)))</f>
        <v>0</v>
      </c>
    </row>
    <row r="322" spans="1:35" x14ac:dyDescent="0.2">
      <c r="AF322" s="2">
        <v>0.66666666666666663</v>
      </c>
      <c r="AG322" t="s">
        <v>745</v>
      </c>
      <c r="AH322" s="17">
        <v>280</v>
      </c>
      <c r="AI322" s="17" cm="1">
        <f t="array" ref="AI322">SUMPRODUCT(--(IFERROR(HOUR(Flights_2026_09_3033[entry_hour]),-1)=HOUR(AF322)),--(IFERROR(Flights_2026_09_3033[entry_sector],"")=AG322),--(IFERROR(Flights_2026_09_3033[nfl],-1)&gt;=AH322),--(IFERROR(Flights_2026_09_3033[nfl],-1)&lt;=IF(AH322=450,450,AH322+9)))</f>
        <v>0</v>
      </c>
    </row>
    <row r="323" spans="1:35" x14ac:dyDescent="0.2">
      <c r="AF323" s="2">
        <v>0.66666666666666663</v>
      </c>
      <c r="AG323" t="s">
        <v>745</v>
      </c>
      <c r="AH323" s="17">
        <v>290</v>
      </c>
      <c r="AI323" s="17" cm="1">
        <f t="array" ref="AI323">SUMPRODUCT(--(IFERROR(HOUR(Flights_2026_09_3033[entry_hour]),-1)=HOUR(AF323)),--(IFERROR(Flights_2026_09_3033[entry_sector],"")=AG323),--(IFERROR(Flights_2026_09_3033[nfl],-1)&gt;=AH323),--(IFERROR(Flights_2026_09_3033[nfl],-1)&lt;=IF(AH323=450,450,AH323+9)))</f>
        <v>0</v>
      </c>
    </row>
    <row r="324" spans="1:35" x14ac:dyDescent="0.2">
      <c r="AF324" s="2">
        <v>0.66666666666666663</v>
      </c>
      <c r="AG324" t="s">
        <v>745</v>
      </c>
      <c r="AH324" s="17">
        <v>300</v>
      </c>
      <c r="AI324" s="17" cm="1">
        <f t="array" ref="AI324">SUMPRODUCT(--(IFERROR(HOUR(Flights_2026_09_3033[entry_hour]),-1)=HOUR(AF324)),--(IFERROR(Flights_2026_09_3033[entry_sector],"")=AG324),--(IFERROR(Flights_2026_09_3033[nfl],-1)&gt;=AH324),--(IFERROR(Flights_2026_09_3033[nfl],-1)&lt;=IF(AH324=450,450,AH324+9)))</f>
        <v>0</v>
      </c>
    </row>
    <row r="325" spans="1:35" x14ac:dyDescent="0.2">
      <c r="AF325" s="2">
        <v>0.66666666666666663</v>
      </c>
      <c r="AG325" t="s">
        <v>745</v>
      </c>
      <c r="AH325" s="17">
        <v>310</v>
      </c>
      <c r="AI325" s="17" cm="1">
        <f t="array" ref="AI325">SUMPRODUCT(--(IFERROR(HOUR(Flights_2026_09_3033[entry_hour]),-1)=HOUR(AF325)),--(IFERROR(Flights_2026_09_3033[entry_sector],"")=AG325),--(IFERROR(Flights_2026_09_3033[nfl],-1)&gt;=AH325),--(IFERROR(Flights_2026_09_3033[nfl],-1)&lt;=IF(AH325=450,450,AH325+9)))</f>
        <v>0</v>
      </c>
    </row>
    <row r="326" spans="1:35" x14ac:dyDescent="0.2">
      <c r="A326" s="3" t="s">
        <v>989</v>
      </c>
      <c r="B326" s="3" t="s">
        <v>251</v>
      </c>
      <c r="C326" s="3" t="s">
        <v>37</v>
      </c>
      <c r="D326" s="3" t="s">
        <v>44</v>
      </c>
      <c r="E326" s="3" t="s">
        <v>204</v>
      </c>
      <c r="F326" s="3" t="s">
        <v>78</v>
      </c>
      <c r="G326" s="3" t="s">
        <v>540</v>
      </c>
      <c r="H326" s="3" t="s">
        <v>746</v>
      </c>
      <c r="I326" s="3" t="s">
        <v>136</v>
      </c>
      <c r="J326" s="3" t="s">
        <v>84</v>
      </c>
      <c r="K326" s="3" t="s">
        <v>218</v>
      </c>
      <c r="L326" s="3" t="s">
        <v>714</v>
      </c>
      <c r="M326" s="3" t="s">
        <v>748</v>
      </c>
      <c r="N326" s="3" t="s">
        <v>550</v>
      </c>
      <c r="O326" s="3" t="s">
        <v>757</v>
      </c>
      <c r="AF326" s="2">
        <v>0.66666666666666663</v>
      </c>
      <c r="AG326" t="s">
        <v>745</v>
      </c>
      <c r="AH326" s="17">
        <v>320</v>
      </c>
      <c r="AI326" s="17" cm="1">
        <f t="array" ref="AI326">SUMPRODUCT(--(IFERROR(HOUR(Flights_2026_09_3033[entry_hour]),-1)=HOUR(AF326)),--(IFERROR(Flights_2026_09_3033[entry_sector],"")=AG326),--(IFERROR(Flights_2026_09_3033[nfl],-1)&gt;=AH326),--(IFERROR(Flights_2026_09_3033[nfl],-1)&lt;=IF(AH326=450,450,AH326+9)))</f>
        <v>0</v>
      </c>
    </row>
    <row r="327" spans="1:35" x14ac:dyDescent="0.2">
      <c r="A327" s="4">
        <v>0.58333333333333337</v>
      </c>
      <c r="B327" s="5" cm="1">
        <f t="array" ref="B327">SUMPRODUCT(--(HOUR(Flights_2026_09_3033[entry_hour])=HOUR($A327)),--(Flights_2026_09_3033[BPN_2]=B$326))</f>
        <v>0</v>
      </c>
      <c r="C327" s="5" cm="1">
        <f t="array" ref="C327">SUMPRODUCT(--(HOUR(Flights_2026_09_3033[entry_hour])=HOUR($A327)),--(Flights_2026_09_3033[BPN_2]=C$326))</f>
        <v>2</v>
      </c>
      <c r="D327" s="5" cm="1">
        <f t="array" ref="D327">SUMPRODUCT(--(HOUR(Flights_2026_09_3033[entry_hour])=HOUR($A327)),--(Flights_2026_09_3033[BPN_2]=D$326))</f>
        <v>2</v>
      </c>
      <c r="E327" s="5" cm="1">
        <f t="array" ref="E327">SUMPRODUCT(--(HOUR(Flights_2026_09_3033[entry_hour])=HOUR($A327)),--(Flights_2026_09_3033[BPN_2]=E$326))</f>
        <v>1</v>
      </c>
      <c r="F327" s="5" cm="1">
        <f t="array" ref="F327">SUMPRODUCT(--(HOUR(Flights_2026_09_3033[entry_hour])=HOUR($A327)),--(Flights_2026_09_3033[BPN_2]=F$326))</f>
        <v>2</v>
      </c>
      <c r="G327" s="5" cm="1">
        <f t="array" ref="G327">SUMPRODUCT(--(HOUR(Flights_2026_09_3033[entry_hour])=HOUR($A327)),--(Flights_2026_09_3033[BPN_2]=G$326))</f>
        <v>0</v>
      </c>
      <c r="H327" s="5" cm="1">
        <f t="array" ref="H327">SUMPRODUCT(--(HOUR(Flights_2026_09_3033[entry_hour])=HOUR($A327)),--(Flights_2026_09_3033[BPN_2]=H$326))</f>
        <v>0</v>
      </c>
      <c r="I327" s="5" cm="1">
        <f t="array" ref="I327">SUMPRODUCT(--(HOUR(Flights_2026_09_3033[entry_hour])=HOUR($A327)),--(Flights_2026_09_3033[BPN_2]=I$326))</f>
        <v>0</v>
      </c>
      <c r="J327" s="5" cm="1">
        <f t="array" ref="J327">SUMPRODUCT(--(HOUR(Flights_2026_09_3033[entry_hour])=HOUR($A327)),--(Flights_2026_09_3033[BPN_2]=J$326))</f>
        <v>1</v>
      </c>
      <c r="K327" s="5" cm="1">
        <f t="array" ref="K327">SUMPRODUCT(--(HOUR(Flights_2026_09_3033[entry_hour])=HOUR($A327)),--(Flights_2026_09_3033[BPN_2]=K$326))</f>
        <v>0</v>
      </c>
      <c r="L327" s="5" cm="1">
        <f t="array" ref="L327">SUMPRODUCT(--(HOUR(Flights_2026_09_3033[entry_hour])=HOUR($A327)),--(Flights_2026_09_3033[BPN_2]=L$326))</f>
        <v>0</v>
      </c>
      <c r="M327" s="5" cm="1">
        <f t="array" ref="M327">SUMPRODUCT(--(HOUR(Flights_2026_09_3033[entry_hour])=HOUR($A327)),--(Flights_2026_09_3033[BPN_2]=M$326))</f>
        <v>0</v>
      </c>
      <c r="N327" s="5" cm="1">
        <f t="array" ref="N327">SUMPRODUCT(--(HOUR(Flights_2026_09_3033[entry_hour])=HOUR($A327)),--(Flights_2026_09_3033[BPN_2]=N$326))</f>
        <v>0</v>
      </c>
      <c r="O327" s="5" cm="1">
        <f t="array" ref="O327">SUMPRODUCT(--(HOUR(Flights_2026_09_3033[entry_hour])=HOUR($A327)),--(Flights_2026_09_3033[BPN_2]=O$326))</f>
        <v>0</v>
      </c>
      <c r="AF327" s="2">
        <v>0.66666666666666663</v>
      </c>
      <c r="AG327" t="s">
        <v>745</v>
      </c>
      <c r="AH327" s="17">
        <v>330</v>
      </c>
      <c r="AI327" s="17" cm="1">
        <f t="array" ref="AI327">SUMPRODUCT(--(IFERROR(HOUR(Flights_2026_09_3033[entry_hour]),-1)=HOUR(AF327)),--(IFERROR(Flights_2026_09_3033[entry_sector],"")=AG327),--(IFERROR(Flights_2026_09_3033[nfl],-1)&gt;=AH327),--(IFERROR(Flights_2026_09_3033[nfl],-1)&lt;=IF(AH327=450,450,AH327+9)))</f>
        <v>1</v>
      </c>
    </row>
    <row r="328" spans="1:35" x14ac:dyDescent="0.2">
      <c r="A328" s="4">
        <v>0.625</v>
      </c>
      <c r="B328" s="5" cm="1">
        <f t="array" ref="B328">SUMPRODUCT(--(HOUR(Flights_2026_09_3033[entry_hour])=HOUR($A328)),--(Flights_2026_09_3033[BPN_2]=B$326))</f>
        <v>0</v>
      </c>
      <c r="C328" s="5" cm="1">
        <f t="array" ref="C328">SUMPRODUCT(--(HOUR(Flights_2026_09_3033[entry_hour])=HOUR($A328)),--(Flights_2026_09_3033[BPN_2]=C$326))</f>
        <v>3</v>
      </c>
      <c r="D328" s="5" cm="1">
        <f t="array" ref="D328">SUMPRODUCT(--(HOUR(Flights_2026_09_3033[entry_hour])=HOUR($A328)),--(Flights_2026_09_3033[BPN_2]=D$326))</f>
        <v>3</v>
      </c>
      <c r="E328" s="5" cm="1">
        <f t="array" ref="E328">SUMPRODUCT(--(HOUR(Flights_2026_09_3033[entry_hour])=HOUR($A328)),--(Flights_2026_09_3033[BPN_2]=E$326))</f>
        <v>3</v>
      </c>
      <c r="F328" s="5" cm="1">
        <f t="array" ref="F328">SUMPRODUCT(--(HOUR(Flights_2026_09_3033[entry_hour])=HOUR($A328)),--(Flights_2026_09_3033[BPN_2]=F$326))</f>
        <v>5</v>
      </c>
      <c r="G328" s="5" cm="1">
        <f t="array" ref="G328">SUMPRODUCT(--(HOUR(Flights_2026_09_3033[entry_hour])=HOUR($A328)),--(Flights_2026_09_3033[BPN_2]=G$326))</f>
        <v>1</v>
      </c>
      <c r="H328" s="5" cm="1">
        <f t="array" ref="H328">SUMPRODUCT(--(HOUR(Flights_2026_09_3033[entry_hour])=HOUR($A328)),--(Flights_2026_09_3033[BPN_2]=H$326))</f>
        <v>0</v>
      </c>
      <c r="I328" s="5" cm="1">
        <f t="array" ref="I328">SUMPRODUCT(--(HOUR(Flights_2026_09_3033[entry_hour])=HOUR($A328)),--(Flights_2026_09_3033[BPN_2]=I$326))</f>
        <v>1</v>
      </c>
      <c r="J328" s="5" cm="1">
        <f t="array" ref="J328">SUMPRODUCT(--(HOUR(Flights_2026_09_3033[entry_hour])=HOUR($A328)),--(Flights_2026_09_3033[BPN_2]=J$326))</f>
        <v>5</v>
      </c>
      <c r="K328" s="5" cm="1">
        <f t="array" ref="K328">SUMPRODUCT(--(HOUR(Flights_2026_09_3033[entry_hour])=HOUR($A328)),--(Flights_2026_09_3033[BPN_2]=K$326))</f>
        <v>1</v>
      </c>
      <c r="L328" s="5" cm="1">
        <f t="array" ref="L328">SUMPRODUCT(--(HOUR(Flights_2026_09_3033[entry_hour])=HOUR($A328)),--(Flights_2026_09_3033[BPN_2]=L$326))</f>
        <v>0</v>
      </c>
      <c r="M328" s="5" cm="1">
        <f t="array" ref="M328">SUMPRODUCT(--(HOUR(Flights_2026_09_3033[entry_hour])=HOUR($A328)),--(Flights_2026_09_3033[BPN_2]=M$326))</f>
        <v>0</v>
      </c>
      <c r="N328" s="5" cm="1">
        <f t="array" ref="N328">SUMPRODUCT(--(HOUR(Flights_2026_09_3033[entry_hour])=HOUR($A328)),--(Flights_2026_09_3033[BPN_2]=N$326))</f>
        <v>0</v>
      </c>
      <c r="O328" s="5" cm="1">
        <f t="array" ref="O328">SUMPRODUCT(--(HOUR(Flights_2026_09_3033[entry_hour])=HOUR($A328)),--(Flights_2026_09_3033[BPN_2]=O$326))</f>
        <v>0</v>
      </c>
      <c r="AF328" s="2">
        <v>0.66666666666666663</v>
      </c>
      <c r="AG328" t="s">
        <v>745</v>
      </c>
      <c r="AH328" s="17">
        <v>340</v>
      </c>
      <c r="AI328" s="17" cm="1">
        <f t="array" ref="AI328">SUMPRODUCT(--(IFERROR(HOUR(Flights_2026_09_3033[entry_hour]),-1)=HOUR(AF328)),--(IFERROR(Flights_2026_09_3033[entry_sector],"")=AG328),--(IFERROR(Flights_2026_09_3033[nfl],-1)&gt;=AH328),--(IFERROR(Flights_2026_09_3033[nfl],-1)&lt;=IF(AH328=450,450,AH328+9)))</f>
        <v>0</v>
      </c>
    </row>
    <row r="329" spans="1:35" x14ac:dyDescent="0.2">
      <c r="A329" s="4">
        <v>0.66666666666666663</v>
      </c>
      <c r="B329" s="5" cm="1">
        <f t="array" ref="B329">SUMPRODUCT(--(HOUR(Flights_2026_09_3033[entry_hour])=HOUR($A329)),--(Flights_2026_09_3033[BPN_2]=B$326))</f>
        <v>0</v>
      </c>
      <c r="C329" s="5" cm="1">
        <f t="array" ref="C329">SUMPRODUCT(--(HOUR(Flights_2026_09_3033[entry_hour])=HOUR($A329)),--(Flights_2026_09_3033[BPN_2]=C$326))</f>
        <v>7</v>
      </c>
      <c r="D329" s="5" cm="1">
        <f t="array" ref="D329">SUMPRODUCT(--(HOUR(Flights_2026_09_3033[entry_hour])=HOUR($A329)),--(Flights_2026_09_3033[BPN_2]=D$326))</f>
        <v>1</v>
      </c>
      <c r="E329" s="5" cm="1">
        <f t="array" ref="E329">SUMPRODUCT(--(HOUR(Flights_2026_09_3033[entry_hour])=HOUR($A329)),--(Flights_2026_09_3033[BPN_2]=E$326))</f>
        <v>2</v>
      </c>
      <c r="F329" s="5" cm="1">
        <f t="array" ref="F329">SUMPRODUCT(--(HOUR(Flights_2026_09_3033[entry_hour])=HOUR($A329)),--(Flights_2026_09_3033[BPN_2]=F$326))</f>
        <v>0</v>
      </c>
      <c r="G329" s="5" cm="1">
        <f t="array" ref="G329">SUMPRODUCT(--(HOUR(Flights_2026_09_3033[entry_hour])=HOUR($A329)),--(Flights_2026_09_3033[BPN_2]=G$326))</f>
        <v>1</v>
      </c>
      <c r="H329" s="5" cm="1">
        <f t="array" ref="H329">SUMPRODUCT(--(HOUR(Flights_2026_09_3033[entry_hour])=HOUR($A329)),--(Flights_2026_09_3033[BPN_2]=H$326))</f>
        <v>0</v>
      </c>
      <c r="I329" s="5" cm="1">
        <f t="array" ref="I329">SUMPRODUCT(--(HOUR(Flights_2026_09_3033[entry_hour])=HOUR($A329)),--(Flights_2026_09_3033[BPN_2]=I$326))</f>
        <v>1</v>
      </c>
      <c r="J329" s="5" cm="1">
        <f t="array" ref="J329">SUMPRODUCT(--(HOUR(Flights_2026_09_3033[entry_hour])=HOUR($A329)),--(Flights_2026_09_3033[BPN_2]=J$326))</f>
        <v>4</v>
      </c>
      <c r="K329" s="5" cm="1">
        <f t="array" ref="K329">SUMPRODUCT(--(HOUR(Flights_2026_09_3033[entry_hour])=HOUR($A329)),--(Flights_2026_09_3033[BPN_2]=K$326))</f>
        <v>0</v>
      </c>
      <c r="L329" s="5" cm="1">
        <f t="array" ref="L329">SUMPRODUCT(--(HOUR(Flights_2026_09_3033[entry_hour])=HOUR($A329)),--(Flights_2026_09_3033[BPN_2]=L$326))</f>
        <v>0</v>
      </c>
      <c r="M329" s="5" cm="1">
        <f t="array" ref="M329">SUMPRODUCT(--(HOUR(Flights_2026_09_3033[entry_hour])=HOUR($A329)),--(Flights_2026_09_3033[BPN_2]=M$326))</f>
        <v>0</v>
      </c>
      <c r="N329" s="5" cm="1">
        <f t="array" ref="N329">SUMPRODUCT(--(HOUR(Flights_2026_09_3033[entry_hour])=HOUR($A329)),--(Flights_2026_09_3033[BPN_2]=N$326))</f>
        <v>0</v>
      </c>
      <c r="O329" s="5" cm="1">
        <f t="array" ref="O329">SUMPRODUCT(--(HOUR(Flights_2026_09_3033[entry_hour])=HOUR($A329)),--(Flights_2026_09_3033[BPN_2]=O$326))</f>
        <v>0</v>
      </c>
      <c r="AF329" s="2">
        <v>0.66666666666666663</v>
      </c>
      <c r="AG329" t="s">
        <v>745</v>
      </c>
      <c r="AH329" s="17">
        <v>350</v>
      </c>
      <c r="AI329" s="17" cm="1">
        <f t="array" ref="AI329">SUMPRODUCT(--(IFERROR(HOUR(Flights_2026_09_3033[entry_hour]),-1)=HOUR(AF329)),--(IFERROR(Flights_2026_09_3033[entry_sector],"")=AG329),--(IFERROR(Flights_2026_09_3033[nfl],-1)&gt;=AH329),--(IFERROR(Flights_2026_09_3033[nfl],-1)&lt;=IF(AH329=450,450,AH329+9)))</f>
        <v>3</v>
      </c>
    </row>
    <row r="330" spans="1:35" x14ac:dyDescent="0.2">
      <c r="A330" s="4">
        <v>0.70833333333333337</v>
      </c>
      <c r="B330" s="5" cm="1">
        <f t="array" ref="B330">SUMPRODUCT(--(HOUR(Flights_2026_09_3033[entry_hour])=HOUR($A330)),--(Flights_2026_09_3033[BPN_2]=B$326))</f>
        <v>1</v>
      </c>
      <c r="C330" s="5" cm="1">
        <f t="array" ref="C330">SUMPRODUCT(--(HOUR(Flights_2026_09_3033[entry_hour])=HOUR($A330)),--(Flights_2026_09_3033[BPN_2]=C$326))</f>
        <v>0</v>
      </c>
      <c r="D330" s="5" cm="1">
        <f t="array" ref="D330">SUMPRODUCT(--(HOUR(Flights_2026_09_3033[entry_hour])=HOUR($A330)),--(Flights_2026_09_3033[BPN_2]=D$326))</f>
        <v>1</v>
      </c>
      <c r="E330" s="5" cm="1">
        <f t="array" ref="E330">SUMPRODUCT(--(HOUR(Flights_2026_09_3033[entry_hour])=HOUR($A330)),--(Flights_2026_09_3033[BPN_2]=E$326))</f>
        <v>4</v>
      </c>
      <c r="F330" s="5" cm="1">
        <f t="array" ref="F330">SUMPRODUCT(--(HOUR(Flights_2026_09_3033[entry_hour])=HOUR($A330)),--(Flights_2026_09_3033[BPN_2]=F$326))</f>
        <v>4</v>
      </c>
      <c r="G330" s="5" cm="1">
        <f t="array" ref="G330">SUMPRODUCT(--(HOUR(Flights_2026_09_3033[entry_hour])=HOUR($A330)),--(Flights_2026_09_3033[BPN_2]=G$326))</f>
        <v>1</v>
      </c>
      <c r="H330" s="5" cm="1">
        <f t="array" ref="H330">SUMPRODUCT(--(HOUR(Flights_2026_09_3033[entry_hour])=HOUR($A330)),--(Flights_2026_09_3033[BPN_2]=H$326))</f>
        <v>0</v>
      </c>
      <c r="I330" s="5" cm="1">
        <f t="array" ref="I330">SUMPRODUCT(--(HOUR(Flights_2026_09_3033[entry_hour])=HOUR($A330)),--(Flights_2026_09_3033[BPN_2]=I$326))</f>
        <v>2</v>
      </c>
      <c r="J330" s="5" cm="1">
        <f t="array" ref="J330">SUMPRODUCT(--(HOUR(Flights_2026_09_3033[entry_hour])=HOUR($A330)),--(Flights_2026_09_3033[BPN_2]=J$326))</f>
        <v>2</v>
      </c>
      <c r="K330" s="5" cm="1">
        <f t="array" ref="K330">SUMPRODUCT(--(HOUR(Flights_2026_09_3033[entry_hour])=HOUR($A330)),--(Flights_2026_09_3033[BPN_2]=K$326))</f>
        <v>2</v>
      </c>
      <c r="L330" s="5" cm="1">
        <f t="array" ref="L330">SUMPRODUCT(--(HOUR(Flights_2026_09_3033[entry_hour])=HOUR($A330)),--(Flights_2026_09_3033[BPN_2]=L$326))</f>
        <v>0</v>
      </c>
      <c r="M330" s="5" cm="1">
        <f t="array" ref="M330">SUMPRODUCT(--(HOUR(Flights_2026_09_3033[entry_hour])=HOUR($A330)),--(Flights_2026_09_3033[BPN_2]=M$326))</f>
        <v>0</v>
      </c>
      <c r="N330" s="5" cm="1">
        <f t="array" ref="N330">SUMPRODUCT(--(HOUR(Flights_2026_09_3033[entry_hour])=HOUR($A330)),--(Flights_2026_09_3033[BPN_2]=N$326))</f>
        <v>0</v>
      </c>
      <c r="O330" s="5" cm="1">
        <f t="array" ref="O330">SUMPRODUCT(--(HOUR(Flights_2026_09_3033[entry_hour])=HOUR($A330)),--(Flights_2026_09_3033[BPN_2]=O$326))</f>
        <v>0</v>
      </c>
      <c r="AF330" s="2">
        <v>0.66666666666666663</v>
      </c>
      <c r="AG330" t="s">
        <v>745</v>
      </c>
      <c r="AH330" s="17">
        <v>360</v>
      </c>
      <c r="AI330" s="17" cm="1">
        <f t="array" ref="AI330">SUMPRODUCT(--(IFERROR(HOUR(Flights_2026_09_3033[entry_hour]),-1)=HOUR(AF330)),--(IFERROR(Flights_2026_09_3033[entry_sector],"")=AG330),--(IFERROR(Flights_2026_09_3033[nfl],-1)&gt;=AH330),--(IFERROR(Flights_2026_09_3033[nfl],-1)&lt;=IF(AH330=450,450,AH330+9)))</f>
        <v>0</v>
      </c>
    </row>
    <row r="331" spans="1:35" x14ac:dyDescent="0.2">
      <c r="A331" s="4">
        <v>0.75</v>
      </c>
      <c r="B331" s="5" cm="1">
        <f t="array" ref="B331">SUMPRODUCT(--(HOUR(Flights_2026_09_3033[entry_hour])=HOUR($A331)),--(Flights_2026_09_3033[BPN_2]=B$326))</f>
        <v>0</v>
      </c>
      <c r="C331" s="5" cm="1">
        <f t="array" ref="C331">SUMPRODUCT(--(HOUR(Flights_2026_09_3033[entry_hour])=HOUR($A331)),--(Flights_2026_09_3033[BPN_2]=C$326))</f>
        <v>4</v>
      </c>
      <c r="D331" s="5" cm="1">
        <f t="array" ref="D331">SUMPRODUCT(--(HOUR(Flights_2026_09_3033[entry_hour])=HOUR($A331)),--(Flights_2026_09_3033[BPN_2]=D$326))</f>
        <v>1</v>
      </c>
      <c r="E331" s="5" cm="1">
        <f t="array" ref="E331">SUMPRODUCT(--(HOUR(Flights_2026_09_3033[entry_hour])=HOUR($A331)),--(Flights_2026_09_3033[BPN_2]=E$326))</f>
        <v>3</v>
      </c>
      <c r="F331" s="5" cm="1">
        <f t="array" ref="F331">SUMPRODUCT(--(HOUR(Flights_2026_09_3033[entry_hour])=HOUR($A331)),--(Flights_2026_09_3033[BPN_2]=F$326))</f>
        <v>3</v>
      </c>
      <c r="G331" s="5" cm="1">
        <f t="array" ref="G331">SUMPRODUCT(--(HOUR(Flights_2026_09_3033[entry_hour])=HOUR($A331)),--(Flights_2026_09_3033[BPN_2]=G$326))</f>
        <v>0</v>
      </c>
      <c r="H331" s="5" cm="1">
        <f t="array" ref="H331">SUMPRODUCT(--(HOUR(Flights_2026_09_3033[entry_hour])=HOUR($A331)),--(Flights_2026_09_3033[BPN_2]=H$326))</f>
        <v>0</v>
      </c>
      <c r="I331" s="5" cm="1">
        <f t="array" ref="I331">SUMPRODUCT(--(HOUR(Flights_2026_09_3033[entry_hour])=HOUR($A331)),--(Flights_2026_09_3033[BPN_2]=I$326))</f>
        <v>1</v>
      </c>
      <c r="J331" s="5" cm="1">
        <f t="array" ref="J331">SUMPRODUCT(--(HOUR(Flights_2026_09_3033[entry_hour])=HOUR($A331)),--(Flights_2026_09_3033[BPN_2]=J$326))</f>
        <v>5</v>
      </c>
      <c r="K331" s="5" cm="1">
        <f t="array" ref="K331">SUMPRODUCT(--(HOUR(Flights_2026_09_3033[entry_hour])=HOUR($A331)),--(Flights_2026_09_3033[BPN_2]=K$326))</f>
        <v>2</v>
      </c>
      <c r="L331" s="5" cm="1">
        <f t="array" ref="L331">SUMPRODUCT(--(HOUR(Flights_2026_09_3033[entry_hour])=HOUR($A331)),--(Flights_2026_09_3033[BPN_2]=L$326))</f>
        <v>0</v>
      </c>
      <c r="M331" s="5" cm="1">
        <f t="array" ref="M331">SUMPRODUCT(--(HOUR(Flights_2026_09_3033[entry_hour])=HOUR($A331)),--(Flights_2026_09_3033[BPN_2]=M$326))</f>
        <v>0</v>
      </c>
      <c r="N331" s="5" cm="1">
        <f t="array" ref="N331">SUMPRODUCT(--(HOUR(Flights_2026_09_3033[entry_hour])=HOUR($A331)),--(Flights_2026_09_3033[BPN_2]=N$326))</f>
        <v>1</v>
      </c>
      <c r="O331" s="5" cm="1">
        <f t="array" ref="O331">SUMPRODUCT(--(HOUR(Flights_2026_09_3033[entry_hour])=HOUR($A331)),--(Flights_2026_09_3033[BPN_2]=O$326))</f>
        <v>0</v>
      </c>
      <c r="AF331" s="2">
        <v>0.66666666666666663</v>
      </c>
      <c r="AG331" t="s">
        <v>745</v>
      </c>
      <c r="AH331" s="17">
        <v>370</v>
      </c>
      <c r="AI331" s="17" cm="1">
        <f t="array" ref="AI331">SUMPRODUCT(--(IFERROR(HOUR(Flights_2026_09_3033[entry_hour]),-1)=HOUR(AF331)),--(IFERROR(Flights_2026_09_3033[entry_sector],"")=AG331),--(IFERROR(Flights_2026_09_3033[nfl],-1)&gt;=AH331),--(IFERROR(Flights_2026_09_3033[nfl],-1)&lt;=IF(AH331=450,450,AH331+9)))</f>
        <v>2</v>
      </c>
    </row>
    <row r="332" spans="1:35" x14ac:dyDescent="0.2">
      <c r="A332" s="4">
        <v>0.79166666666666663</v>
      </c>
      <c r="B332" s="5" cm="1">
        <f t="array" ref="B332">SUMPRODUCT(--(HOUR(Flights_2026_09_3033[entry_hour])=HOUR($A332)),--(Flights_2026_09_3033[BPN_2]=B$326))</f>
        <v>0</v>
      </c>
      <c r="C332" s="5" cm="1">
        <f t="array" ref="C332">SUMPRODUCT(--(HOUR(Flights_2026_09_3033[entry_hour])=HOUR($A332)),--(Flights_2026_09_3033[BPN_2]=C$326))</f>
        <v>2</v>
      </c>
      <c r="D332" s="5" cm="1">
        <f t="array" ref="D332">SUMPRODUCT(--(HOUR(Flights_2026_09_3033[entry_hour])=HOUR($A332)),--(Flights_2026_09_3033[BPN_2]=D$326))</f>
        <v>0</v>
      </c>
      <c r="E332" s="5" cm="1">
        <f t="array" ref="E332">SUMPRODUCT(--(HOUR(Flights_2026_09_3033[entry_hour])=HOUR($A332)),--(Flights_2026_09_3033[BPN_2]=E$326))</f>
        <v>4</v>
      </c>
      <c r="F332" s="5" cm="1">
        <f t="array" ref="F332">SUMPRODUCT(--(HOUR(Flights_2026_09_3033[entry_hour])=HOUR($A332)),--(Flights_2026_09_3033[BPN_2]=F$326))</f>
        <v>1</v>
      </c>
      <c r="G332" s="5" cm="1">
        <f t="array" ref="G332">SUMPRODUCT(--(HOUR(Flights_2026_09_3033[entry_hour])=HOUR($A332)),--(Flights_2026_09_3033[BPN_2]=G$326))</f>
        <v>1</v>
      </c>
      <c r="H332" s="5" cm="1">
        <f t="array" ref="H332">SUMPRODUCT(--(HOUR(Flights_2026_09_3033[entry_hour])=HOUR($A332)),--(Flights_2026_09_3033[BPN_2]=H$326))</f>
        <v>0</v>
      </c>
      <c r="I332" s="5" cm="1">
        <f t="array" ref="I332">SUMPRODUCT(--(HOUR(Flights_2026_09_3033[entry_hour])=HOUR($A332)),--(Flights_2026_09_3033[BPN_2]=I$326))</f>
        <v>1</v>
      </c>
      <c r="J332" s="5" cm="1">
        <f t="array" ref="J332">SUMPRODUCT(--(HOUR(Flights_2026_09_3033[entry_hour])=HOUR($A332)),--(Flights_2026_09_3033[BPN_2]=J$326))</f>
        <v>4</v>
      </c>
      <c r="K332" s="5" cm="1">
        <f t="array" ref="K332">SUMPRODUCT(--(HOUR(Flights_2026_09_3033[entry_hour])=HOUR($A332)),--(Flights_2026_09_3033[BPN_2]=K$326))</f>
        <v>0</v>
      </c>
      <c r="L332" s="5" cm="1">
        <f t="array" ref="L332">SUMPRODUCT(--(HOUR(Flights_2026_09_3033[entry_hour])=HOUR($A332)),--(Flights_2026_09_3033[BPN_2]=L$326))</f>
        <v>0</v>
      </c>
      <c r="M332" s="5" cm="1">
        <f t="array" ref="M332">SUMPRODUCT(--(HOUR(Flights_2026_09_3033[entry_hour])=HOUR($A332)),--(Flights_2026_09_3033[BPN_2]=M$326))</f>
        <v>0</v>
      </c>
      <c r="N332" s="5" cm="1">
        <f t="array" ref="N332">SUMPRODUCT(--(HOUR(Flights_2026_09_3033[entry_hour])=HOUR($A332)),--(Flights_2026_09_3033[BPN_2]=N$326))</f>
        <v>0</v>
      </c>
      <c r="O332" s="5" cm="1">
        <f t="array" ref="O332">SUMPRODUCT(--(HOUR(Flights_2026_09_3033[entry_hour])=HOUR($A332)),--(Flights_2026_09_3033[BPN_2]=O$326))</f>
        <v>0</v>
      </c>
      <c r="AF332" s="2">
        <v>0.66666666666666663</v>
      </c>
      <c r="AG332" t="s">
        <v>745</v>
      </c>
      <c r="AH332" s="17">
        <v>380</v>
      </c>
      <c r="AI332" s="17" cm="1">
        <f t="array" ref="AI332">SUMPRODUCT(--(IFERROR(HOUR(Flights_2026_09_3033[entry_hour]),-1)=HOUR(AF332)),--(IFERROR(Flights_2026_09_3033[entry_sector],"")=AG332),--(IFERROR(Flights_2026_09_3033[nfl],-1)&gt;=AH332),--(IFERROR(Flights_2026_09_3033[nfl],-1)&lt;=IF(AH332=450,450,AH332+9)))</f>
        <v>0</v>
      </c>
    </row>
    <row r="333" spans="1:35" x14ac:dyDescent="0.2">
      <c r="A333" s="4">
        <v>0.83333333333333337</v>
      </c>
      <c r="B333" s="5" cm="1">
        <f t="array" ref="B333">SUMPRODUCT(--(HOUR(Flights_2026_09_3033[entry_hour])=HOUR($A333)),--(Flights_2026_09_3033[BPN_2]=B$326))</f>
        <v>0</v>
      </c>
      <c r="C333" s="5" cm="1">
        <f t="array" ref="C333">SUMPRODUCT(--(HOUR(Flights_2026_09_3033[entry_hour])=HOUR($A333)),--(Flights_2026_09_3033[BPN_2]=C$326))</f>
        <v>1</v>
      </c>
      <c r="D333" s="5" cm="1">
        <f t="array" ref="D333">SUMPRODUCT(--(HOUR(Flights_2026_09_3033[entry_hour])=HOUR($A333)),--(Flights_2026_09_3033[BPN_2]=D$326))</f>
        <v>1</v>
      </c>
      <c r="E333" s="5" cm="1">
        <f t="array" ref="E333">SUMPRODUCT(--(HOUR(Flights_2026_09_3033[entry_hour])=HOUR($A333)),--(Flights_2026_09_3033[BPN_2]=E$326))</f>
        <v>0</v>
      </c>
      <c r="F333" s="5" cm="1">
        <f t="array" ref="F333">SUMPRODUCT(--(HOUR(Flights_2026_09_3033[entry_hour])=HOUR($A333)),--(Flights_2026_09_3033[BPN_2]=F$326))</f>
        <v>2</v>
      </c>
      <c r="G333" s="5" cm="1">
        <f t="array" ref="G333">SUMPRODUCT(--(HOUR(Flights_2026_09_3033[entry_hour])=HOUR($A333)),--(Flights_2026_09_3033[BPN_2]=G$326))</f>
        <v>0</v>
      </c>
      <c r="H333" s="5" cm="1">
        <f t="array" ref="H333">SUMPRODUCT(--(HOUR(Flights_2026_09_3033[entry_hour])=HOUR($A333)),--(Flights_2026_09_3033[BPN_2]=H$326))</f>
        <v>0</v>
      </c>
      <c r="I333" s="5" cm="1">
        <f t="array" ref="I333">SUMPRODUCT(--(HOUR(Flights_2026_09_3033[entry_hour])=HOUR($A333)),--(Flights_2026_09_3033[BPN_2]=I$326))</f>
        <v>0</v>
      </c>
      <c r="J333" s="5" cm="1">
        <f t="array" ref="J333">SUMPRODUCT(--(HOUR(Flights_2026_09_3033[entry_hour])=HOUR($A333)),--(Flights_2026_09_3033[BPN_2]=J$326))</f>
        <v>5</v>
      </c>
      <c r="K333" s="5" cm="1">
        <f t="array" ref="K333">SUMPRODUCT(--(HOUR(Flights_2026_09_3033[entry_hour])=HOUR($A333)),--(Flights_2026_09_3033[BPN_2]=K$326))</f>
        <v>0</v>
      </c>
      <c r="L333" s="5" cm="1">
        <f t="array" ref="L333">SUMPRODUCT(--(HOUR(Flights_2026_09_3033[entry_hour])=HOUR($A333)),--(Flights_2026_09_3033[BPN_2]=L$326))</f>
        <v>0</v>
      </c>
      <c r="M333" s="5" cm="1">
        <f t="array" ref="M333">SUMPRODUCT(--(HOUR(Flights_2026_09_3033[entry_hour])=HOUR($A333)),--(Flights_2026_09_3033[BPN_2]=M$326))</f>
        <v>0</v>
      </c>
      <c r="N333" s="5" cm="1">
        <f t="array" ref="N333">SUMPRODUCT(--(HOUR(Flights_2026_09_3033[entry_hour])=HOUR($A333)),--(Flights_2026_09_3033[BPN_2]=N$326))</f>
        <v>0</v>
      </c>
      <c r="O333" s="5" cm="1">
        <f t="array" ref="O333">SUMPRODUCT(--(HOUR(Flights_2026_09_3033[entry_hour])=HOUR($A333)),--(Flights_2026_09_3033[BPN_2]=O$326))</f>
        <v>0</v>
      </c>
      <c r="AF333" s="2">
        <v>0.66666666666666663</v>
      </c>
      <c r="AG333" t="s">
        <v>745</v>
      </c>
      <c r="AH333" s="17">
        <v>390</v>
      </c>
      <c r="AI333" s="17" cm="1">
        <f t="array" ref="AI333">SUMPRODUCT(--(IFERROR(HOUR(Flights_2026_09_3033[entry_hour]),-1)=HOUR(AF333)),--(IFERROR(Flights_2026_09_3033[entry_sector],"")=AG333),--(IFERROR(Flights_2026_09_3033[nfl],-1)&gt;=AH333),--(IFERROR(Flights_2026_09_3033[nfl],-1)&lt;=IF(AH333=450,450,AH333+9)))</f>
        <v>0</v>
      </c>
    </row>
    <row r="334" spans="1:35" x14ac:dyDescent="0.2">
      <c r="A334" s="4">
        <v>0.875</v>
      </c>
      <c r="B334" s="5" cm="1">
        <f t="array" ref="B334">SUMPRODUCT(--(HOUR(Flights_2026_09_3033[entry_hour])=HOUR($A334)),--(Flights_2026_09_3033[BPN_2]=B$326))</f>
        <v>0</v>
      </c>
      <c r="C334" s="5" cm="1">
        <f t="array" ref="C334">SUMPRODUCT(--(HOUR(Flights_2026_09_3033[entry_hour])=HOUR($A334)),--(Flights_2026_09_3033[BPN_2]=C$326))</f>
        <v>1</v>
      </c>
      <c r="D334" s="5" cm="1">
        <f t="array" ref="D334">SUMPRODUCT(--(HOUR(Flights_2026_09_3033[entry_hour])=HOUR($A334)),--(Flights_2026_09_3033[BPN_2]=D$326))</f>
        <v>2</v>
      </c>
      <c r="E334" s="5" cm="1">
        <f t="array" ref="E334">SUMPRODUCT(--(HOUR(Flights_2026_09_3033[entry_hour])=HOUR($A334)),--(Flights_2026_09_3033[BPN_2]=E$326))</f>
        <v>0</v>
      </c>
      <c r="F334" s="5" cm="1">
        <f t="array" ref="F334">SUMPRODUCT(--(HOUR(Flights_2026_09_3033[entry_hour])=HOUR($A334)),--(Flights_2026_09_3033[BPN_2]=F$326))</f>
        <v>2</v>
      </c>
      <c r="G334" s="5" cm="1">
        <f t="array" ref="G334">SUMPRODUCT(--(HOUR(Flights_2026_09_3033[entry_hour])=HOUR($A334)),--(Flights_2026_09_3033[BPN_2]=G$326))</f>
        <v>0</v>
      </c>
      <c r="H334" s="5" cm="1">
        <f t="array" ref="H334">SUMPRODUCT(--(HOUR(Flights_2026_09_3033[entry_hour])=HOUR($A334)),--(Flights_2026_09_3033[BPN_2]=H$326))</f>
        <v>0</v>
      </c>
      <c r="I334" s="5" cm="1">
        <f t="array" ref="I334">SUMPRODUCT(--(HOUR(Flights_2026_09_3033[entry_hour])=HOUR($A334)),--(Flights_2026_09_3033[BPN_2]=I$326))</f>
        <v>2</v>
      </c>
      <c r="J334" s="5" cm="1">
        <f t="array" ref="J334">SUMPRODUCT(--(HOUR(Flights_2026_09_3033[entry_hour])=HOUR($A334)),--(Flights_2026_09_3033[BPN_2]=J$326))</f>
        <v>1</v>
      </c>
      <c r="K334" s="5" cm="1">
        <f t="array" ref="K334">SUMPRODUCT(--(HOUR(Flights_2026_09_3033[entry_hour])=HOUR($A334)),--(Flights_2026_09_3033[BPN_2]=K$326))</f>
        <v>0</v>
      </c>
      <c r="L334" s="5" cm="1">
        <f t="array" ref="L334">SUMPRODUCT(--(HOUR(Flights_2026_09_3033[entry_hour])=HOUR($A334)),--(Flights_2026_09_3033[BPN_2]=L$326))</f>
        <v>0</v>
      </c>
      <c r="M334" s="5" cm="1">
        <f t="array" ref="M334">SUMPRODUCT(--(HOUR(Flights_2026_09_3033[entry_hour])=HOUR($A334)),--(Flights_2026_09_3033[BPN_2]=M$326))</f>
        <v>0</v>
      </c>
      <c r="N334" s="5" cm="1">
        <f t="array" ref="N334">SUMPRODUCT(--(HOUR(Flights_2026_09_3033[entry_hour])=HOUR($A334)),--(Flights_2026_09_3033[BPN_2]=N$326))</f>
        <v>0</v>
      </c>
      <c r="O334" s="5" cm="1">
        <f t="array" ref="O334">SUMPRODUCT(--(HOUR(Flights_2026_09_3033[entry_hour])=HOUR($A334)),--(Flights_2026_09_3033[BPN_2]=O$326))</f>
        <v>0</v>
      </c>
      <c r="AF334" s="2">
        <v>0.66666666666666663</v>
      </c>
      <c r="AG334" t="s">
        <v>745</v>
      </c>
      <c r="AH334" s="17">
        <v>400</v>
      </c>
      <c r="AI334" s="17" cm="1">
        <f t="array" ref="AI334">SUMPRODUCT(--(IFERROR(HOUR(Flights_2026_09_3033[entry_hour]),-1)=HOUR(AF334)),--(IFERROR(Flights_2026_09_3033[entry_sector],"")=AG334),--(IFERROR(Flights_2026_09_3033[nfl],-1)&gt;=AH334),--(IFERROR(Flights_2026_09_3033[nfl],-1)&lt;=IF(AH334=450,450,AH334+9)))</f>
        <v>0</v>
      </c>
    </row>
    <row r="335" spans="1:35" x14ac:dyDescent="0.2">
      <c r="A335" s="4">
        <v>0.91666666666666663</v>
      </c>
      <c r="B335" s="5" cm="1">
        <f t="array" ref="B335">SUMPRODUCT(--(HOUR(Flights_2026_09_3033[entry_hour])=HOUR($A335)),--(Flights_2026_09_3033[BPN_2]=B$326))</f>
        <v>0</v>
      </c>
      <c r="C335" s="5" cm="1">
        <f t="array" ref="C335">SUMPRODUCT(--(HOUR(Flights_2026_09_3033[entry_hour])=HOUR($A335)),--(Flights_2026_09_3033[BPN_2]=C$326))</f>
        <v>1</v>
      </c>
      <c r="D335" s="5" cm="1">
        <f t="array" ref="D335">SUMPRODUCT(--(HOUR(Flights_2026_09_3033[entry_hour])=HOUR($A335)),--(Flights_2026_09_3033[BPN_2]=D$326))</f>
        <v>1</v>
      </c>
      <c r="E335" s="5" cm="1">
        <f t="array" ref="E335">SUMPRODUCT(--(HOUR(Flights_2026_09_3033[entry_hour])=HOUR($A335)),--(Flights_2026_09_3033[BPN_2]=E$326))</f>
        <v>0</v>
      </c>
      <c r="F335" s="5" cm="1">
        <f t="array" ref="F335">SUMPRODUCT(--(HOUR(Flights_2026_09_3033[entry_hour])=HOUR($A335)),--(Flights_2026_09_3033[BPN_2]=F$326))</f>
        <v>2</v>
      </c>
      <c r="G335" s="5" cm="1">
        <f t="array" ref="G335">SUMPRODUCT(--(HOUR(Flights_2026_09_3033[entry_hour])=HOUR($A335)),--(Flights_2026_09_3033[BPN_2]=G$326))</f>
        <v>0</v>
      </c>
      <c r="H335" s="5" cm="1">
        <f t="array" ref="H335">SUMPRODUCT(--(HOUR(Flights_2026_09_3033[entry_hour])=HOUR($A335)),--(Flights_2026_09_3033[BPN_2]=H$326))</f>
        <v>0</v>
      </c>
      <c r="I335" s="5" cm="1">
        <f t="array" ref="I335">SUMPRODUCT(--(HOUR(Flights_2026_09_3033[entry_hour])=HOUR($A335)),--(Flights_2026_09_3033[BPN_2]=I$326))</f>
        <v>0</v>
      </c>
      <c r="J335" s="5" cm="1">
        <f t="array" ref="J335">SUMPRODUCT(--(HOUR(Flights_2026_09_3033[entry_hour])=HOUR($A335)),--(Flights_2026_09_3033[BPN_2]=J$326))</f>
        <v>2</v>
      </c>
      <c r="K335" s="5" cm="1">
        <f t="array" ref="K335">SUMPRODUCT(--(HOUR(Flights_2026_09_3033[entry_hour])=HOUR($A335)),--(Flights_2026_09_3033[BPN_2]=K$326))</f>
        <v>0</v>
      </c>
      <c r="L335" s="5" cm="1">
        <f t="array" ref="L335">SUMPRODUCT(--(HOUR(Flights_2026_09_3033[entry_hour])=HOUR($A335)),--(Flights_2026_09_3033[BPN_2]=L$326))</f>
        <v>0</v>
      </c>
      <c r="M335" s="5" cm="1">
        <f t="array" ref="M335">SUMPRODUCT(--(HOUR(Flights_2026_09_3033[entry_hour])=HOUR($A335)),--(Flights_2026_09_3033[BPN_2]=M$326))</f>
        <v>0</v>
      </c>
      <c r="N335" s="5" cm="1">
        <f t="array" ref="N335">SUMPRODUCT(--(HOUR(Flights_2026_09_3033[entry_hour])=HOUR($A335)),--(Flights_2026_09_3033[BPN_2]=N$326))</f>
        <v>0</v>
      </c>
      <c r="O335" s="5" cm="1">
        <f t="array" ref="O335">SUMPRODUCT(--(HOUR(Flights_2026_09_3033[entry_hour])=HOUR($A335)),--(Flights_2026_09_3033[BPN_2]=O$326))</f>
        <v>0</v>
      </c>
      <c r="AF335" s="2">
        <v>0.66666666666666663</v>
      </c>
      <c r="AG335" t="s">
        <v>745</v>
      </c>
      <c r="AH335" s="17">
        <v>410</v>
      </c>
      <c r="AI335" s="17" cm="1">
        <f t="array" ref="AI335">SUMPRODUCT(--(IFERROR(HOUR(Flights_2026_09_3033[entry_hour]),-1)=HOUR(AF335)),--(IFERROR(Flights_2026_09_3033[entry_sector],"")=AG335),--(IFERROR(Flights_2026_09_3033[nfl],-1)&gt;=AH335),--(IFERROR(Flights_2026_09_3033[nfl],-1)&lt;=IF(AH335=450,450,AH335+9)))</f>
        <v>0</v>
      </c>
    </row>
    <row r="336" spans="1:35" x14ac:dyDescent="0.2">
      <c r="AF336" s="2">
        <v>0.66666666666666663</v>
      </c>
      <c r="AG336" t="s">
        <v>745</v>
      </c>
      <c r="AH336" s="17">
        <v>420</v>
      </c>
      <c r="AI336" s="17" cm="1">
        <f t="array" ref="AI336">SUMPRODUCT(--(IFERROR(HOUR(Flights_2026_09_3033[entry_hour]),-1)=HOUR(AF336)),--(IFERROR(Flights_2026_09_3033[entry_sector],"")=AG336),--(IFERROR(Flights_2026_09_3033[nfl],-1)&gt;=AH336),--(IFERROR(Flights_2026_09_3033[nfl],-1)&lt;=IF(AH336=450,450,AH336+9)))</f>
        <v>0</v>
      </c>
    </row>
    <row r="337" spans="1:35" x14ac:dyDescent="0.2">
      <c r="AF337" s="2">
        <v>0.66666666666666663</v>
      </c>
      <c r="AG337" t="s">
        <v>745</v>
      </c>
      <c r="AH337" s="17">
        <v>430</v>
      </c>
      <c r="AI337" s="17" cm="1">
        <f t="array" ref="AI337">SUMPRODUCT(--(IFERROR(HOUR(Flights_2026_09_3033[entry_hour]),-1)=HOUR(AF337)),--(IFERROR(Flights_2026_09_3033[entry_sector],"")=AG337),--(IFERROR(Flights_2026_09_3033[nfl],-1)&gt;=AH337),--(IFERROR(Flights_2026_09_3033[nfl],-1)&lt;=IF(AH337=450,450,AH337+9)))</f>
        <v>0</v>
      </c>
    </row>
    <row r="338" spans="1:35" x14ac:dyDescent="0.2">
      <c r="AF338" s="2">
        <v>0.66666666666666663</v>
      </c>
      <c r="AG338" t="s">
        <v>745</v>
      </c>
      <c r="AH338" s="17">
        <v>440</v>
      </c>
      <c r="AI338" s="17" cm="1">
        <f t="array" ref="AI338">SUMPRODUCT(--(IFERROR(HOUR(Flights_2026_09_3033[entry_hour]),-1)=HOUR(AF338)),--(IFERROR(Flights_2026_09_3033[entry_sector],"")=AG338),--(IFERROR(Flights_2026_09_3033[nfl],-1)&gt;=AH338),--(IFERROR(Flights_2026_09_3033[nfl],-1)&lt;=IF(AH338=450,450,AH338+9)))</f>
        <v>0</v>
      </c>
    </row>
    <row r="339" spans="1:35" ht="19" x14ac:dyDescent="0.25">
      <c r="A339" s="37" t="s">
        <v>1415</v>
      </c>
      <c r="B339" s="37"/>
      <c r="C339" s="37"/>
      <c r="D339" s="37"/>
      <c r="E339" s="37"/>
      <c r="F339" s="37"/>
      <c r="G339" s="37"/>
      <c r="H339" s="37"/>
      <c r="I339" s="37"/>
      <c r="J339" s="37"/>
      <c r="AF339" s="2">
        <v>0.66666666666666663</v>
      </c>
      <c r="AG339" t="s">
        <v>745</v>
      </c>
      <c r="AH339" s="17">
        <v>450</v>
      </c>
      <c r="AI339" s="17" cm="1">
        <f t="array" ref="AI339">SUMPRODUCT(--(IFERROR(HOUR(Flights_2026_09_3033[entry_hour]),-1)=HOUR(AF339)),--(IFERROR(Flights_2026_09_3033[entry_sector],"")=AG339),--(IFERROR(Flights_2026_09_3033[nfl],-1)&gt;=AH339),--(IFERROR(Flights_2026_09_3033[nfl],-1)&lt;=IF(AH339=450,450,AH339+9)))</f>
        <v>0</v>
      </c>
    </row>
    <row r="340" spans="1:35" x14ac:dyDescent="0.2">
      <c r="A340" s="38" t="s">
        <v>1001</v>
      </c>
      <c r="B340" s="38"/>
      <c r="C340" s="38"/>
      <c r="D340" s="38"/>
      <c r="E340" s="38"/>
      <c r="F340" s="38"/>
      <c r="G340" s="38"/>
      <c r="H340" s="38"/>
      <c r="I340" s="38"/>
      <c r="J340" s="38"/>
      <c r="AF340" s="2">
        <v>0.66666666666666663</v>
      </c>
      <c r="AG340" t="s">
        <v>840</v>
      </c>
      <c r="AH340" s="17">
        <v>200</v>
      </c>
      <c r="AI340" s="17" cm="1">
        <f t="array" ref="AI340">SUMPRODUCT(--(IFERROR(HOUR(Flights_2026_09_3033[entry_hour]),-1)=HOUR(AF340)),--(IFERROR(Flights_2026_09_3033[entry_sector],"")=AG340),--(IFERROR(Flights_2026_09_3033[nfl],-1)&gt;=AH340),--(IFERROR(Flights_2026_09_3033[nfl],-1)&lt;=IF(AH340=450,450,AH340+9)))</f>
        <v>0</v>
      </c>
    </row>
    <row r="341" spans="1:35" x14ac:dyDescent="0.2">
      <c r="AF341" s="2">
        <v>0.66666666666666663</v>
      </c>
      <c r="AG341" t="s">
        <v>840</v>
      </c>
      <c r="AH341" s="17">
        <v>210</v>
      </c>
      <c r="AI341" s="17" cm="1">
        <f t="array" ref="AI341">SUMPRODUCT(--(IFERROR(HOUR(Flights_2026_09_3033[entry_hour]),-1)=HOUR(AF341)),--(IFERROR(Flights_2026_09_3033[entry_sector],"")=AG341),--(IFERROR(Flights_2026_09_3033[nfl],-1)&gt;=AH341),--(IFERROR(Flights_2026_09_3033[nfl],-1)&lt;=IF(AH341=450,450,AH341+9)))</f>
        <v>0</v>
      </c>
    </row>
    <row r="342" spans="1:35" x14ac:dyDescent="0.2">
      <c r="A342" s="3" t="s">
        <v>1002</v>
      </c>
      <c r="B342" s="3" t="s">
        <v>21</v>
      </c>
      <c r="C342" s="3" t="s">
        <v>28</v>
      </c>
      <c r="D342" s="3" t="s">
        <v>470</v>
      </c>
      <c r="E342" s="3" t="s">
        <v>803</v>
      </c>
      <c r="AF342" s="2">
        <v>0.66666666666666663</v>
      </c>
      <c r="AG342" t="s">
        <v>840</v>
      </c>
      <c r="AH342" s="17">
        <v>220</v>
      </c>
      <c r="AI342" s="17" cm="1">
        <f t="array" ref="AI342">SUMPRODUCT(--(IFERROR(HOUR(Flights_2026_09_3033[entry_hour]),-1)=HOUR(AF342)),--(IFERROR(Flights_2026_09_3033[entry_sector],"")=AG342),--(IFERROR(Flights_2026_09_3033[nfl],-1)&gt;=AH342),--(IFERROR(Flights_2026_09_3033[nfl],-1)&lt;=IF(AH342=450,450,AH342+9)))</f>
        <v>0</v>
      </c>
    </row>
    <row r="343" spans="1:35" x14ac:dyDescent="0.2">
      <c r="A343" s="4">
        <v>0.58333333333333337</v>
      </c>
      <c r="B343" s="26" cm="1">
        <f t="array" ref="B343">SUMPRODUCT(--(IFERROR(HOUR(Flights_2026_09_3033[ata]),-1)=HOUR($A343)),--(IFERROR(Flights_2026_09_3033[arr_runway],"")=B$342))</f>
        <v>12</v>
      </c>
      <c r="C343" s="26" cm="1">
        <f t="array" ref="C343">SUMPRODUCT(--(IFERROR(HOUR(Flights_2026_09_3033[ata]),-1)=HOUR($A343)),--(IFERROR(Flights_2026_09_3033[arr_runway],"")=C$342))</f>
        <v>3</v>
      </c>
      <c r="D343" s="26" cm="1">
        <f t="array" ref="D343">SUMPRODUCT(--(IFERROR(HOUR(Flights_2026_09_3033[ata]),-1)=HOUR($A343)),--(IFERROR(Flights_2026_09_3033[arr_runway],"")=D$342))</f>
        <v>0</v>
      </c>
      <c r="E343" s="26" cm="1">
        <f t="array" ref="E343">SUMPRODUCT(--(IFERROR(HOUR(Flights_2026_09_3033[ata]),-1)=HOUR($A343)),--(IFERROR(Flights_2026_09_3033[arr_runway],"")=E$342))</f>
        <v>0</v>
      </c>
      <c r="AF343" s="2">
        <v>0.66666666666666663</v>
      </c>
      <c r="AG343" t="s">
        <v>840</v>
      </c>
      <c r="AH343" s="17">
        <v>230</v>
      </c>
      <c r="AI343" s="17" cm="1">
        <f t="array" ref="AI343">SUMPRODUCT(--(IFERROR(HOUR(Flights_2026_09_3033[entry_hour]),-1)=HOUR(AF343)),--(IFERROR(Flights_2026_09_3033[entry_sector],"")=AG343),--(IFERROR(Flights_2026_09_3033[nfl],-1)&gt;=AH343),--(IFERROR(Flights_2026_09_3033[nfl],-1)&lt;=IF(AH343=450,450,AH343+9)))</f>
        <v>0</v>
      </c>
    </row>
    <row r="344" spans="1:35" x14ac:dyDescent="0.2">
      <c r="A344" s="4">
        <v>0.625</v>
      </c>
      <c r="B344" s="26" cm="1">
        <f t="array" ref="B344">SUMPRODUCT(--(IFERROR(HOUR(Flights_2026_09_3033[ata]),-1)=HOUR($A344)),--(IFERROR(Flights_2026_09_3033[arr_runway],"")=B$342))</f>
        <v>9</v>
      </c>
      <c r="C344" s="26" cm="1">
        <f t="array" ref="C344">SUMPRODUCT(--(IFERROR(HOUR(Flights_2026_09_3033[ata]),-1)=HOUR($A344)),--(IFERROR(Flights_2026_09_3033[arr_runway],"")=C$342))</f>
        <v>9</v>
      </c>
      <c r="D344" s="26" cm="1">
        <f t="array" ref="D344">SUMPRODUCT(--(IFERROR(HOUR(Flights_2026_09_3033[ata]),-1)=HOUR($A344)),--(IFERROR(Flights_2026_09_3033[arr_runway],"")=D$342))</f>
        <v>0</v>
      </c>
      <c r="E344" s="26" cm="1">
        <f t="array" ref="E344">SUMPRODUCT(--(IFERROR(HOUR(Flights_2026_09_3033[ata]),-1)=HOUR($A344)),--(IFERROR(Flights_2026_09_3033[arr_runway],"")=E$342))</f>
        <v>0</v>
      </c>
      <c r="AF344" s="2">
        <v>0.66666666666666663</v>
      </c>
      <c r="AG344" t="s">
        <v>840</v>
      </c>
      <c r="AH344" s="17">
        <v>240</v>
      </c>
      <c r="AI344" s="17" cm="1">
        <f t="array" ref="AI344">SUMPRODUCT(--(IFERROR(HOUR(Flights_2026_09_3033[entry_hour]),-1)=HOUR(AF344)),--(IFERROR(Flights_2026_09_3033[entry_sector],"")=AG344),--(IFERROR(Flights_2026_09_3033[nfl],-1)&gt;=AH344),--(IFERROR(Flights_2026_09_3033[nfl],-1)&lt;=IF(AH344=450,450,AH344+9)))</f>
        <v>0</v>
      </c>
    </row>
    <row r="345" spans="1:35" x14ac:dyDescent="0.2">
      <c r="A345" s="4">
        <v>0.66666666666666674</v>
      </c>
      <c r="B345" s="26" cm="1">
        <f t="array" ref="B345">SUMPRODUCT(--(IFERROR(HOUR(Flights_2026_09_3033[ata]),-1)=HOUR($A345)),--(IFERROR(Flights_2026_09_3033[arr_runway],"")=B$342))</f>
        <v>22</v>
      </c>
      <c r="C345" s="26" cm="1">
        <f t="array" ref="C345">SUMPRODUCT(--(IFERROR(HOUR(Flights_2026_09_3033[ata]),-1)=HOUR($A345)),--(IFERROR(Flights_2026_09_3033[arr_runway],"")=C$342))</f>
        <v>2</v>
      </c>
      <c r="D345" s="26" cm="1">
        <f t="array" ref="D345">SUMPRODUCT(--(IFERROR(HOUR(Flights_2026_09_3033[ata]),-1)=HOUR($A345)),--(IFERROR(Flights_2026_09_3033[arr_runway],"")=D$342))</f>
        <v>0</v>
      </c>
      <c r="E345" s="26" cm="1">
        <f t="array" ref="E345">SUMPRODUCT(--(IFERROR(HOUR(Flights_2026_09_3033[ata]),-1)=HOUR($A345)),--(IFERROR(Flights_2026_09_3033[arr_runway],"")=E$342))</f>
        <v>0</v>
      </c>
      <c r="AF345" s="2">
        <v>0.66666666666666663</v>
      </c>
      <c r="AG345" t="s">
        <v>840</v>
      </c>
      <c r="AH345" s="17">
        <v>250</v>
      </c>
      <c r="AI345" s="17" cm="1">
        <f t="array" ref="AI345">SUMPRODUCT(--(IFERROR(HOUR(Flights_2026_09_3033[entry_hour]),-1)=HOUR(AF345)),--(IFERROR(Flights_2026_09_3033[entry_sector],"")=AG345),--(IFERROR(Flights_2026_09_3033[nfl],-1)&gt;=AH345),--(IFERROR(Flights_2026_09_3033[nfl],-1)&lt;=IF(AH345=450,450,AH345+9)))</f>
        <v>0</v>
      </c>
    </row>
    <row r="346" spans="1:35" x14ac:dyDescent="0.2">
      <c r="A346" s="4">
        <v>0.70833333333333337</v>
      </c>
      <c r="B346" s="26" cm="1">
        <f t="array" ref="B346">SUMPRODUCT(--(IFERROR(HOUR(Flights_2026_09_3033[ata]),-1)=HOUR($A346)),--(IFERROR(Flights_2026_09_3033[arr_runway],"")=B$342))</f>
        <v>15</v>
      </c>
      <c r="C346" s="26" cm="1">
        <f t="array" ref="C346">SUMPRODUCT(--(IFERROR(HOUR(Flights_2026_09_3033[ata]),-1)=HOUR($A346)),--(IFERROR(Flights_2026_09_3033[arr_runway],"")=C$342))</f>
        <v>1</v>
      </c>
      <c r="D346" s="26" cm="1">
        <f t="array" ref="D346">SUMPRODUCT(--(IFERROR(HOUR(Flights_2026_09_3033[ata]),-1)=HOUR($A346)),--(IFERROR(Flights_2026_09_3033[arr_runway],"")=D$342))</f>
        <v>0</v>
      </c>
      <c r="E346" s="26" cm="1">
        <f t="array" ref="E346">SUMPRODUCT(--(IFERROR(HOUR(Flights_2026_09_3033[ata]),-1)=HOUR($A346)),--(IFERROR(Flights_2026_09_3033[arr_runway],"")=E$342))</f>
        <v>0</v>
      </c>
      <c r="AF346" s="2">
        <v>0.66666666666666663</v>
      </c>
      <c r="AG346" t="s">
        <v>840</v>
      </c>
      <c r="AH346" s="17">
        <v>260</v>
      </c>
      <c r="AI346" s="17" cm="1">
        <f t="array" ref="AI346">SUMPRODUCT(--(IFERROR(HOUR(Flights_2026_09_3033[entry_hour]),-1)=HOUR(AF346)),--(IFERROR(Flights_2026_09_3033[entry_sector],"")=AG346),--(IFERROR(Flights_2026_09_3033[nfl],-1)&gt;=AH346),--(IFERROR(Flights_2026_09_3033[nfl],-1)&lt;=IF(AH346=450,450,AH346+9)))</f>
        <v>0</v>
      </c>
    </row>
    <row r="347" spans="1:35" x14ac:dyDescent="0.2">
      <c r="A347" s="4">
        <v>0.75</v>
      </c>
      <c r="B347" s="26" cm="1">
        <f t="array" ref="B347">SUMPRODUCT(--(IFERROR(HOUR(Flights_2026_09_3033[ata]),-1)=HOUR($A347)),--(IFERROR(Flights_2026_09_3033[arr_runway],"")=B$342))</f>
        <v>22</v>
      </c>
      <c r="C347" s="26" cm="1">
        <f t="array" ref="C347">SUMPRODUCT(--(IFERROR(HOUR(Flights_2026_09_3033[ata]),-1)=HOUR($A347)),--(IFERROR(Flights_2026_09_3033[arr_runway],"")=C$342))</f>
        <v>1</v>
      </c>
      <c r="D347" s="26" cm="1">
        <f t="array" ref="D347">SUMPRODUCT(--(IFERROR(HOUR(Flights_2026_09_3033[ata]),-1)=HOUR($A347)),--(IFERROR(Flights_2026_09_3033[arr_runway],"")=D$342))</f>
        <v>0</v>
      </c>
      <c r="E347" s="26" cm="1">
        <f t="array" ref="E347">SUMPRODUCT(--(IFERROR(HOUR(Flights_2026_09_3033[ata]),-1)=HOUR($A347)),--(IFERROR(Flights_2026_09_3033[arr_runway],"")=E$342))</f>
        <v>0</v>
      </c>
      <c r="AF347" s="2">
        <v>0.66666666666666663</v>
      </c>
      <c r="AG347" t="s">
        <v>840</v>
      </c>
      <c r="AH347" s="17">
        <v>270</v>
      </c>
      <c r="AI347" s="17" cm="1">
        <f t="array" ref="AI347">SUMPRODUCT(--(IFERROR(HOUR(Flights_2026_09_3033[entry_hour]),-1)=HOUR(AF347)),--(IFERROR(Flights_2026_09_3033[entry_sector],"")=AG347),--(IFERROR(Flights_2026_09_3033[nfl],-1)&gt;=AH347),--(IFERROR(Flights_2026_09_3033[nfl],-1)&lt;=IF(AH347=450,450,AH347+9)))</f>
        <v>0</v>
      </c>
    </row>
    <row r="348" spans="1:35" x14ac:dyDescent="0.2">
      <c r="A348" s="4">
        <v>0.79166666666666674</v>
      </c>
      <c r="B348" s="26" cm="1">
        <f t="array" ref="B348">SUMPRODUCT(--(IFERROR(HOUR(Flights_2026_09_3033[ata]),-1)=HOUR($A348)),--(IFERROR(Flights_2026_09_3033[arr_runway],"")=B$342))</f>
        <v>20</v>
      </c>
      <c r="C348" s="26" cm="1">
        <f t="array" ref="C348">SUMPRODUCT(--(IFERROR(HOUR(Flights_2026_09_3033[ata]),-1)=HOUR($A348)),--(IFERROR(Flights_2026_09_3033[arr_runway],"")=C$342))</f>
        <v>0</v>
      </c>
      <c r="D348" s="26" cm="1">
        <f t="array" ref="D348">SUMPRODUCT(--(IFERROR(HOUR(Flights_2026_09_3033[ata]),-1)=HOUR($A348)),--(IFERROR(Flights_2026_09_3033[arr_runway],"")=D$342))</f>
        <v>0</v>
      </c>
      <c r="E348" s="26" cm="1">
        <f t="array" ref="E348">SUMPRODUCT(--(IFERROR(HOUR(Flights_2026_09_3033[ata]),-1)=HOUR($A348)),--(IFERROR(Flights_2026_09_3033[arr_runway],"")=E$342))</f>
        <v>0</v>
      </c>
      <c r="AF348" s="2">
        <v>0.66666666666666663</v>
      </c>
      <c r="AG348" t="s">
        <v>840</v>
      </c>
      <c r="AH348" s="17">
        <v>280</v>
      </c>
      <c r="AI348" s="17" cm="1">
        <f t="array" ref="AI348">SUMPRODUCT(--(IFERROR(HOUR(Flights_2026_09_3033[entry_hour]),-1)=HOUR(AF348)),--(IFERROR(Flights_2026_09_3033[entry_sector],"")=AG348),--(IFERROR(Flights_2026_09_3033[nfl],-1)&gt;=AH348),--(IFERROR(Flights_2026_09_3033[nfl],-1)&lt;=IF(AH348=450,450,AH348+9)))</f>
        <v>0</v>
      </c>
    </row>
    <row r="349" spans="1:35" x14ac:dyDescent="0.2">
      <c r="A349" s="4">
        <v>0.83333333333333337</v>
      </c>
      <c r="B349" s="26" cm="1">
        <f t="array" ref="B349">SUMPRODUCT(--(IFERROR(HOUR(Flights_2026_09_3033[ata]),-1)=HOUR($A349)),--(IFERROR(Flights_2026_09_3033[arr_runway],"")=B$342))</f>
        <v>15</v>
      </c>
      <c r="C349" s="26" cm="1">
        <f t="array" ref="C349">SUMPRODUCT(--(IFERROR(HOUR(Flights_2026_09_3033[ata]),-1)=HOUR($A349)),--(IFERROR(Flights_2026_09_3033[arr_runway],"")=C$342))</f>
        <v>2</v>
      </c>
      <c r="D349" s="26" cm="1">
        <f t="array" ref="D349">SUMPRODUCT(--(IFERROR(HOUR(Flights_2026_09_3033[ata]),-1)=HOUR($A349)),--(IFERROR(Flights_2026_09_3033[arr_runway],"")=D$342))</f>
        <v>0</v>
      </c>
      <c r="E349" s="26" cm="1">
        <f t="array" ref="E349">SUMPRODUCT(--(IFERROR(HOUR(Flights_2026_09_3033[ata]),-1)=HOUR($A349)),--(IFERROR(Flights_2026_09_3033[arr_runway],"")=E$342))</f>
        <v>0</v>
      </c>
      <c r="AF349" s="2">
        <v>0.66666666666666663</v>
      </c>
      <c r="AG349" t="s">
        <v>840</v>
      </c>
      <c r="AH349" s="17">
        <v>290</v>
      </c>
      <c r="AI349" s="17" cm="1">
        <f t="array" ref="AI349">SUMPRODUCT(--(IFERROR(HOUR(Flights_2026_09_3033[entry_hour]),-1)=HOUR(AF349)),--(IFERROR(Flights_2026_09_3033[entry_sector],"")=AG349),--(IFERROR(Flights_2026_09_3033[nfl],-1)&gt;=AH349),--(IFERROR(Flights_2026_09_3033[nfl],-1)&lt;=IF(AH349=450,450,AH349+9)))</f>
        <v>0</v>
      </c>
    </row>
    <row r="350" spans="1:35" x14ac:dyDescent="0.2">
      <c r="A350" s="4">
        <v>0.875</v>
      </c>
      <c r="B350" s="26" cm="1">
        <f t="array" ref="B350">SUMPRODUCT(--(IFERROR(HOUR(Flights_2026_09_3033[ata]),-1)=HOUR($A350)),--(IFERROR(Flights_2026_09_3033[arr_runway],"")=B$342))</f>
        <v>11</v>
      </c>
      <c r="C350" s="26" cm="1">
        <f t="array" ref="C350">SUMPRODUCT(--(IFERROR(HOUR(Flights_2026_09_3033[ata]),-1)=HOUR($A350)),--(IFERROR(Flights_2026_09_3033[arr_runway],"")=C$342))</f>
        <v>1</v>
      </c>
      <c r="D350" s="26" cm="1">
        <f t="array" ref="D350">SUMPRODUCT(--(IFERROR(HOUR(Flights_2026_09_3033[ata]),-1)=HOUR($A350)),--(IFERROR(Flights_2026_09_3033[arr_runway],"")=D$342))</f>
        <v>0</v>
      </c>
      <c r="E350" s="26" cm="1">
        <f t="array" ref="E350">SUMPRODUCT(--(IFERROR(HOUR(Flights_2026_09_3033[ata]),-1)=HOUR($A350)),--(IFERROR(Flights_2026_09_3033[arr_runway],"")=E$342))</f>
        <v>0</v>
      </c>
      <c r="AF350" s="2">
        <v>0.66666666666666663</v>
      </c>
      <c r="AG350" t="s">
        <v>840</v>
      </c>
      <c r="AH350" s="17">
        <v>300</v>
      </c>
      <c r="AI350" s="17" cm="1">
        <f t="array" ref="AI350">SUMPRODUCT(--(IFERROR(HOUR(Flights_2026_09_3033[entry_hour]),-1)=HOUR(AF350)),--(IFERROR(Flights_2026_09_3033[entry_sector],"")=AG350),--(IFERROR(Flights_2026_09_3033[nfl],-1)&gt;=AH350),--(IFERROR(Flights_2026_09_3033[nfl],-1)&lt;=IF(AH350=450,450,AH350+9)))</f>
        <v>0</v>
      </c>
    </row>
    <row r="351" spans="1:35" x14ac:dyDescent="0.2">
      <c r="A351" s="4">
        <v>0.91666666666666674</v>
      </c>
      <c r="B351" s="26" cm="1">
        <f t="array" ref="B351">SUMPRODUCT(--(IFERROR(HOUR(Flights_2026_09_3033[ata]),-1)=HOUR($A351)),--(IFERROR(Flights_2026_09_3033[arr_runway],"")=B$342))</f>
        <v>4</v>
      </c>
      <c r="C351" s="26" cm="1">
        <f t="array" ref="C351">SUMPRODUCT(--(IFERROR(HOUR(Flights_2026_09_3033[ata]),-1)=HOUR($A351)),--(IFERROR(Flights_2026_09_3033[arr_runway],"")=C$342))</f>
        <v>1</v>
      </c>
      <c r="D351" s="26" cm="1">
        <f t="array" ref="D351">SUMPRODUCT(--(IFERROR(HOUR(Flights_2026_09_3033[ata]),-1)=HOUR($A351)),--(IFERROR(Flights_2026_09_3033[arr_runway],"")=D$342))</f>
        <v>0</v>
      </c>
      <c r="E351" s="26" cm="1">
        <f t="array" ref="E351">SUMPRODUCT(--(IFERROR(HOUR(Flights_2026_09_3033[ata]),-1)=HOUR($A351)),--(IFERROR(Flights_2026_09_3033[arr_runway],"")=E$342))</f>
        <v>0</v>
      </c>
      <c r="AF351" s="2">
        <v>0.66666666666666663</v>
      </c>
      <c r="AG351" t="s">
        <v>840</v>
      </c>
      <c r="AH351" s="17">
        <v>310</v>
      </c>
      <c r="AI351" s="17" cm="1">
        <f t="array" ref="AI351">SUMPRODUCT(--(IFERROR(HOUR(Flights_2026_09_3033[entry_hour]),-1)=HOUR(AF351)),--(IFERROR(Flights_2026_09_3033[entry_sector],"")=AG351),--(IFERROR(Flights_2026_09_3033[nfl],-1)&gt;=AH351),--(IFERROR(Flights_2026_09_3033[nfl],-1)&lt;=IF(AH351=450,450,AH351+9)))</f>
        <v>0</v>
      </c>
    </row>
    <row r="352" spans="1:35" x14ac:dyDescent="0.2">
      <c r="AF352" s="2">
        <v>0.66666666666666663</v>
      </c>
      <c r="AG352" t="s">
        <v>840</v>
      </c>
      <c r="AH352" s="17">
        <v>320</v>
      </c>
      <c r="AI352" s="17" cm="1">
        <f t="array" ref="AI352">SUMPRODUCT(--(IFERROR(HOUR(Flights_2026_09_3033[entry_hour]),-1)=HOUR(AF352)),--(IFERROR(Flights_2026_09_3033[entry_sector],"")=AG352),--(IFERROR(Flights_2026_09_3033[nfl],-1)&gt;=AH352),--(IFERROR(Flights_2026_09_3033[nfl],-1)&lt;=IF(AH352=450,450,AH352+9)))</f>
        <v>0</v>
      </c>
    </row>
    <row r="353" spans="32:35" x14ac:dyDescent="0.2">
      <c r="AF353" s="2">
        <v>0.66666666666666663</v>
      </c>
      <c r="AG353" t="s">
        <v>840</v>
      </c>
      <c r="AH353" s="17">
        <v>330</v>
      </c>
      <c r="AI353" s="17" cm="1">
        <f t="array" ref="AI353">SUMPRODUCT(--(IFERROR(HOUR(Flights_2026_09_3033[entry_hour]),-1)=HOUR(AF353)),--(IFERROR(Flights_2026_09_3033[entry_sector],"")=AG353),--(IFERROR(Flights_2026_09_3033[nfl],-1)&gt;=AH353),--(IFERROR(Flights_2026_09_3033[nfl],-1)&lt;=IF(AH353=450,450,AH353+9)))</f>
        <v>0</v>
      </c>
    </row>
    <row r="354" spans="32:35" x14ac:dyDescent="0.2">
      <c r="AF354" s="2">
        <v>0.66666666666666663</v>
      </c>
      <c r="AG354" t="s">
        <v>840</v>
      </c>
      <c r="AH354" s="17">
        <v>340</v>
      </c>
      <c r="AI354" s="17" cm="1">
        <f t="array" ref="AI354">SUMPRODUCT(--(IFERROR(HOUR(Flights_2026_09_3033[entry_hour]),-1)=HOUR(AF354)),--(IFERROR(Flights_2026_09_3033[entry_sector],"")=AG354),--(IFERROR(Flights_2026_09_3033[nfl],-1)&gt;=AH354),--(IFERROR(Flights_2026_09_3033[nfl],-1)&lt;=IF(AH354=450,450,AH354+9)))</f>
        <v>0</v>
      </c>
    </row>
    <row r="355" spans="32:35" x14ac:dyDescent="0.2">
      <c r="AF355" s="2">
        <v>0.66666666666666663</v>
      </c>
      <c r="AG355" t="s">
        <v>840</v>
      </c>
      <c r="AH355" s="17">
        <v>350</v>
      </c>
      <c r="AI355" s="17" cm="1">
        <f t="array" ref="AI355">SUMPRODUCT(--(IFERROR(HOUR(Flights_2026_09_3033[entry_hour]),-1)=HOUR(AF355)),--(IFERROR(Flights_2026_09_3033[entry_sector],"")=AG355),--(IFERROR(Flights_2026_09_3033[nfl],-1)&gt;=AH355),--(IFERROR(Flights_2026_09_3033[nfl],-1)&lt;=IF(AH355=450,450,AH355+9)))</f>
        <v>0</v>
      </c>
    </row>
    <row r="356" spans="32:35" x14ac:dyDescent="0.2">
      <c r="AF356" s="2">
        <v>0.66666666666666663</v>
      </c>
      <c r="AG356" t="s">
        <v>840</v>
      </c>
      <c r="AH356" s="17">
        <v>360</v>
      </c>
      <c r="AI356" s="17" cm="1">
        <f t="array" ref="AI356">SUMPRODUCT(--(IFERROR(HOUR(Flights_2026_09_3033[entry_hour]),-1)=HOUR(AF356)),--(IFERROR(Flights_2026_09_3033[entry_sector],"")=AG356),--(IFERROR(Flights_2026_09_3033[nfl],-1)&gt;=AH356),--(IFERROR(Flights_2026_09_3033[nfl],-1)&lt;=IF(AH356=450,450,AH356+9)))</f>
        <v>0</v>
      </c>
    </row>
    <row r="357" spans="32:35" x14ac:dyDescent="0.2">
      <c r="AF357" s="2">
        <v>0.66666666666666663</v>
      </c>
      <c r="AG357" t="s">
        <v>840</v>
      </c>
      <c r="AH357" s="17">
        <v>370</v>
      </c>
      <c r="AI357" s="17" cm="1">
        <f t="array" ref="AI357">SUMPRODUCT(--(IFERROR(HOUR(Flights_2026_09_3033[entry_hour]),-1)=HOUR(AF357)),--(IFERROR(Flights_2026_09_3033[entry_sector],"")=AG357),--(IFERROR(Flights_2026_09_3033[nfl],-1)&gt;=AH357),--(IFERROR(Flights_2026_09_3033[nfl],-1)&lt;=IF(AH357=450,450,AH357+9)))</f>
        <v>0</v>
      </c>
    </row>
    <row r="358" spans="32:35" x14ac:dyDescent="0.2">
      <c r="AF358" s="2">
        <v>0.66666666666666663</v>
      </c>
      <c r="AG358" t="s">
        <v>840</v>
      </c>
      <c r="AH358" s="17">
        <v>380</v>
      </c>
      <c r="AI358" s="17" cm="1">
        <f t="array" ref="AI358">SUMPRODUCT(--(IFERROR(HOUR(Flights_2026_09_3033[entry_hour]),-1)=HOUR(AF358)),--(IFERROR(Flights_2026_09_3033[entry_sector],"")=AG358),--(IFERROR(Flights_2026_09_3033[nfl],-1)&gt;=AH358),--(IFERROR(Flights_2026_09_3033[nfl],-1)&lt;=IF(AH358=450,450,AH358+9)))</f>
        <v>0</v>
      </c>
    </row>
    <row r="359" spans="32:35" x14ac:dyDescent="0.2">
      <c r="AF359" s="2">
        <v>0.66666666666666663</v>
      </c>
      <c r="AG359" t="s">
        <v>840</v>
      </c>
      <c r="AH359" s="17">
        <v>390</v>
      </c>
      <c r="AI359" s="17" cm="1">
        <f t="array" ref="AI359">SUMPRODUCT(--(IFERROR(HOUR(Flights_2026_09_3033[entry_hour]),-1)=HOUR(AF359)),--(IFERROR(Flights_2026_09_3033[entry_sector],"")=AG359),--(IFERROR(Flights_2026_09_3033[nfl],-1)&gt;=AH359),--(IFERROR(Flights_2026_09_3033[nfl],-1)&lt;=IF(AH359=450,450,AH359+9)))</f>
        <v>0</v>
      </c>
    </row>
    <row r="360" spans="32:35" x14ac:dyDescent="0.2">
      <c r="AF360" s="2">
        <v>0.66666666666666663</v>
      </c>
      <c r="AG360" t="s">
        <v>840</v>
      </c>
      <c r="AH360" s="17">
        <v>400</v>
      </c>
      <c r="AI360" s="17" cm="1">
        <f t="array" ref="AI360">SUMPRODUCT(--(IFERROR(HOUR(Flights_2026_09_3033[entry_hour]),-1)=HOUR(AF360)),--(IFERROR(Flights_2026_09_3033[entry_sector],"")=AG360),--(IFERROR(Flights_2026_09_3033[nfl],-1)&gt;=AH360),--(IFERROR(Flights_2026_09_3033[nfl],-1)&lt;=IF(AH360=450,450,AH360+9)))</f>
        <v>0</v>
      </c>
    </row>
    <row r="361" spans="32:35" x14ac:dyDescent="0.2">
      <c r="AF361" s="2">
        <v>0.66666666666666663</v>
      </c>
      <c r="AG361" t="s">
        <v>840</v>
      </c>
      <c r="AH361" s="17">
        <v>410</v>
      </c>
      <c r="AI361" s="17" cm="1">
        <f t="array" ref="AI361">SUMPRODUCT(--(IFERROR(HOUR(Flights_2026_09_3033[entry_hour]),-1)=HOUR(AF361)),--(IFERROR(Flights_2026_09_3033[entry_sector],"")=AG361),--(IFERROR(Flights_2026_09_3033[nfl],-1)&gt;=AH361),--(IFERROR(Flights_2026_09_3033[nfl],-1)&lt;=IF(AH361=450,450,AH361+9)))</f>
        <v>0</v>
      </c>
    </row>
    <row r="362" spans="32:35" x14ac:dyDescent="0.2">
      <c r="AF362" s="2">
        <v>0.66666666666666663</v>
      </c>
      <c r="AG362" t="s">
        <v>840</v>
      </c>
      <c r="AH362" s="17">
        <v>420</v>
      </c>
      <c r="AI362" s="17" cm="1">
        <f t="array" ref="AI362">SUMPRODUCT(--(IFERROR(HOUR(Flights_2026_09_3033[entry_hour]),-1)=HOUR(AF362)),--(IFERROR(Flights_2026_09_3033[entry_sector],"")=AG362),--(IFERROR(Flights_2026_09_3033[nfl],-1)&gt;=AH362),--(IFERROR(Flights_2026_09_3033[nfl],-1)&lt;=IF(AH362=450,450,AH362+9)))</f>
        <v>0</v>
      </c>
    </row>
    <row r="363" spans="32:35" x14ac:dyDescent="0.2">
      <c r="AF363" s="2">
        <v>0.66666666666666663</v>
      </c>
      <c r="AG363" t="s">
        <v>840</v>
      </c>
      <c r="AH363" s="17">
        <v>430</v>
      </c>
      <c r="AI363" s="17" cm="1">
        <f t="array" ref="AI363">SUMPRODUCT(--(IFERROR(HOUR(Flights_2026_09_3033[entry_hour]),-1)=HOUR(AF363)),--(IFERROR(Flights_2026_09_3033[entry_sector],"")=AG363),--(IFERROR(Flights_2026_09_3033[nfl],-1)&gt;=AH363),--(IFERROR(Flights_2026_09_3033[nfl],-1)&lt;=IF(AH363=450,450,AH363+9)))</f>
        <v>0</v>
      </c>
    </row>
    <row r="364" spans="32:35" x14ac:dyDescent="0.2">
      <c r="AF364" s="2">
        <v>0.66666666666666663</v>
      </c>
      <c r="AG364" t="s">
        <v>840</v>
      </c>
      <c r="AH364" s="17">
        <v>440</v>
      </c>
      <c r="AI364" s="17" cm="1">
        <f t="array" ref="AI364">SUMPRODUCT(--(IFERROR(HOUR(Flights_2026_09_3033[entry_hour]),-1)=HOUR(AF364)),--(IFERROR(Flights_2026_09_3033[entry_sector],"")=AG364),--(IFERROR(Flights_2026_09_3033[nfl],-1)&gt;=AH364),--(IFERROR(Flights_2026_09_3033[nfl],-1)&lt;=IF(AH364=450,450,AH364+9)))</f>
        <v>0</v>
      </c>
    </row>
    <row r="365" spans="32:35" x14ac:dyDescent="0.2">
      <c r="AF365" s="2">
        <v>0.66666666666666663</v>
      </c>
      <c r="AG365" t="s">
        <v>840</v>
      </c>
      <c r="AH365" s="17">
        <v>450</v>
      </c>
      <c r="AI365" s="17" cm="1">
        <f t="array" ref="AI365">SUMPRODUCT(--(IFERROR(HOUR(Flights_2026_09_3033[entry_hour]),-1)=HOUR(AF365)),--(IFERROR(Flights_2026_09_3033[entry_sector],"")=AG365),--(IFERROR(Flights_2026_09_3033[nfl],-1)&gt;=AH365),--(IFERROR(Flights_2026_09_3033[nfl],-1)&lt;=IF(AH365=450,450,AH365+9)))</f>
        <v>0</v>
      </c>
    </row>
    <row r="366" spans="32:35" x14ac:dyDescent="0.2">
      <c r="AF366" s="2">
        <v>0.66666666666666663</v>
      </c>
      <c r="AG366" t="s">
        <v>747</v>
      </c>
      <c r="AH366" s="17">
        <v>200</v>
      </c>
      <c r="AI366" s="17" cm="1">
        <f t="array" ref="AI366">SUMPRODUCT(--(IFERROR(HOUR(Flights_2026_09_3033[entry_hour]),-1)=HOUR(AF366)),--(IFERROR(Flights_2026_09_3033[entry_sector],"")=AG366),--(IFERROR(Flights_2026_09_3033[nfl],-1)&gt;=AH366),--(IFERROR(Flights_2026_09_3033[nfl],-1)&lt;=IF(AH366=450,450,AH366+9)))</f>
        <v>0</v>
      </c>
    </row>
    <row r="367" spans="32:35" x14ac:dyDescent="0.2">
      <c r="AF367" s="2">
        <v>0.66666666666666663</v>
      </c>
      <c r="AG367" t="s">
        <v>747</v>
      </c>
      <c r="AH367" s="17">
        <v>210</v>
      </c>
      <c r="AI367" s="17" cm="1">
        <f t="array" ref="AI367">SUMPRODUCT(--(IFERROR(HOUR(Flights_2026_09_3033[entry_hour]),-1)=HOUR(AF367)),--(IFERROR(Flights_2026_09_3033[entry_sector],"")=AG367),--(IFERROR(Flights_2026_09_3033[nfl],-1)&gt;=AH367),--(IFERROR(Flights_2026_09_3033[nfl],-1)&lt;=IF(AH367=450,450,AH367+9)))</f>
        <v>0</v>
      </c>
    </row>
    <row r="368" spans="32:35" x14ac:dyDescent="0.2">
      <c r="AF368" s="2">
        <v>0.66666666666666663</v>
      </c>
      <c r="AG368" t="s">
        <v>747</v>
      </c>
      <c r="AH368" s="17">
        <v>220</v>
      </c>
      <c r="AI368" s="17" cm="1">
        <f t="array" ref="AI368">SUMPRODUCT(--(IFERROR(HOUR(Flights_2026_09_3033[entry_hour]),-1)=HOUR(AF368)),--(IFERROR(Flights_2026_09_3033[entry_sector],"")=AG368),--(IFERROR(Flights_2026_09_3033[nfl],-1)&gt;=AH368),--(IFERROR(Flights_2026_09_3033[nfl],-1)&lt;=IF(AH368=450,450,AH368+9)))</f>
        <v>0</v>
      </c>
    </row>
    <row r="369" spans="32:35" x14ac:dyDescent="0.2">
      <c r="AF369" s="2">
        <v>0.66666666666666663</v>
      </c>
      <c r="AG369" t="s">
        <v>747</v>
      </c>
      <c r="AH369" s="17">
        <v>230</v>
      </c>
      <c r="AI369" s="17" cm="1">
        <f t="array" ref="AI369">SUMPRODUCT(--(IFERROR(HOUR(Flights_2026_09_3033[entry_hour]),-1)=HOUR(AF369)),--(IFERROR(Flights_2026_09_3033[entry_sector],"")=AG369),--(IFERROR(Flights_2026_09_3033[nfl],-1)&gt;=AH369),--(IFERROR(Flights_2026_09_3033[nfl],-1)&lt;=IF(AH369=450,450,AH369+9)))</f>
        <v>0</v>
      </c>
    </row>
    <row r="370" spans="32:35" x14ac:dyDescent="0.2">
      <c r="AF370" s="2">
        <v>0.66666666666666663</v>
      </c>
      <c r="AG370" t="s">
        <v>747</v>
      </c>
      <c r="AH370" s="17">
        <v>240</v>
      </c>
      <c r="AI370" s="17" cm="1">
        <f t="array" ref="AI370">SUMPRODUCT(--(IFERROR(HOUR(Flights_2026_09_3033[entry_hour]),-1)=HOUR(AF370)),--(IFERROR(Flights_2026_09_3033[entry_sector],"")=AG370),--(IFERROR(Flights_2026_09_3033[nfl],-1)&gt;=AH370),--(IFERROR(Flights_2026_09_3033[nfl],-1)&lt;=IF(AH370=450,450,AH370+9)))</f>
        <v>0</v>
      </c>
    </row>
    <row r="371" spans="32:35" x14ac:dyDescent="0.2">
      <c r="AF371" s="2">
        <v>0.66666666666666663</v>
      </c>
      <c r="AG371" t="s">
        <v>747</v>
      </c>
      <c r="AH371" s="17">
        <v>250</v>
      </c>
      <c r="AI371" s="17" cm="1">
        <f t="array" ref="AI371">SUMPRODUCT(--(IFERROR(HOUR(Flights_2026_09_3033[entry_hour]),-1)=HOUR(AF371)),--(IFERROR(Flights_2026_09_3033[entry_sector],"")=AG371),--(IFERROR(Flights_2026_09_3033[nfl],-1)&gt;=AH371),--(IFERROR(Flights_2026_09_3033[nfl],-1)&lt;=IF(AH371=450,450,AH371+9)))</f>
        <v>0</v>
      </c>
    </row>
    <row r="372" spans="32:35" x14ac:dyDescent="0.2">
      <c r="AF372" s="2">
        <v>0.66666666666666663</v>
      </c>
      <c r="AG372" t="s">
        <v>747</v>
      </c>
      <c r="AH372" s="17">
        <v>260</v>
      </c>
      <c r="AI372" s="17" cm="1">
        <f t="array" ref="AI372">SUMPRODUCT(--(IFERROR(HOUR(Flights_2026_09_3033[entry_hour]),-1)=HOUR(AF372)),--(IFERROR(Flights_2026_09_3033[entry_sector],"")=AG372),--(IFERROR(Flights_2026_09_3033[nfl],-1)&gt;=AH372),--(IFERROR(Flights_2026_09_3033[nfl],-1)&lt;=IF(AH372=450,450,AH372+9)))</f>
        <v>0</v>
      </c>
    </row>
    <row r="373" spans="32:35" x14ac:dyDescent="0.2">
      <c r="AF373" s="2">
        <v>0.66666666666666663</v>
      </c>
      <c r="AG373" t="s">
        <v>747</v>
      </c>
      <c r="AH373" s="17">
        <v>270</v>
      </c>
      <c r="AI373" s="17" cm="1">
        <f t="array" ref="AI373">SUMPRODUCT(--(IFERROR(HOUR(Flights_2026_09_3033[entry_hour]),-1)=HOUR(AF373)),--(IFERROR(Flights_2026_09_3033[entry_sector],"")=AG373),--(IFERROR(Flights_2026_09_3033[nfl],-1)&gt;=AH373),--(IFERROR(Flights_2026_09_3033[nfl],-1)&lt;=IF(AH373=450,450,AH373+9)))</f>
        <v>0</v>
      </c>
    </row>
    <row r="374" spans="32:35" x14ac:dyDescent="0.2">
      <c r="AF374" s="2">
        <v>0.66666666666666663</v>
      </c>
      <c r="AG374" t="s">
        <v>747</v>
      </c>
      <c r="AH374" s="17">
        <v>280</v>
      </c>
      <c r="AI374" s="17" cm="1">
        <f t="array" ref="AI374">SUMPRODUCT(--(IFERROR(HOUR(Flights_2026_09_3033[entry_hour]),-1)=HOUR(AF374)),--(IFERROR(Flights_2026_09_3033[entry_sector],"")=AG374),--(IFERROR(Flights_2026_09_3033[nfl],-1)&gt;=AH374),--(IFERROR(Flights_2026_09_3033[nfl],-1)&lt;=IF(AH374=450,450,AH374+9)))</f>
        <v>0</v>
      </c>
    </row>
    <row r="375" spans="32:35" x14ac:dyDescent="0.2">
      <c r="AF375" s="2">
        <v>0.66666666666666663</v>
      </c>
      <c r="AG375" t="s">
        <v>747</v>
      </c>
      <c r="AH375" s="17">
        <v>290</v>
      </c>
      <c r="AI375" s="17" cm="1">
        <f t="array" ref="AI375">SUMPRODUCT(--(IFERROR(HOUR(Flights_2026_09_3033[entry_hour]),-1)=HOUR(AF375)),--(IFERROR(Flights_2026_09_3033[entry_sector],"")=AG375),--(IFERROR(Flights_2026_09_3033[nfl],-1)&gt;=AH375),--(IFERROR(Flights_2026_09_3033[nfl],-1)&lt;=IF(AH375=450,450,AH375+9)))</f>
        <v>0</v>
      </c>
    </row>
    <row r="376" spans="32:35" x14ac:dyDescent="0.2">
      <c r="AF376" s="2">
        <v>0.66666666666666663</v>
      </c>
      <c r="AG376" t="s">
        <v>747</v>
      </c>
      <c r="AH376" s="17">
        <v>300</v>
      </c>
      <c r="AI376" s="17" cm="1">
        <f t="array" ref="AI376">SUMPRODUCT(--(IFERROR(HOUR(Flights_2026_09_3033[entry_hour]),-1)=HOUR(AF376)),--(IFERROR(Flights_2026_09_3033[entry_sector],"")=AG376),--(IFERROR(Flights_2026_09_3033[nfl],-1)&gt;=AH376),--(IFERROR(Flights_2026_09_3033[nfl],-1)&lt;=IF(AH376=450,450,AH376+9)))</f>
        <v>0</v>
      </c>
    </row>
    <row r="377" spans="32:35" x14ac:dyDescent="0.2">
      <c r="AF377" s="2">
        <v>0.66666666666666663</v>
      </c>
      <c r="AG377" t="s">
        <v>747</v>
      </c>
      <c r="AH377" s="17">
        <v>310</v>
      </c>
      <c r="AI377" s="17" cm="1">
        <f t="array" ref="AI377">SUMPRODUCT(--(IFERROR(HOUR(Flights_2026_09_3033[entry_hour]),-1)=HOUR(AF377)),--(IFERROR(Flights_2026_09_3033[entry_sector],"")=AG377),--(IFERROR(Flights_2026_09_3033[nfl],-1)&gt;=AH377),--(IFERROR(Flights_2026_09_3033[nfl],-1)&lt;=IF(AH377=450,450,AH377+9)))</f>
        <v>0</v>
      </c>
    </row>
    <row r="378" spans="32:35" x14ac:dyDescent="0.2">
      <c r="AF378" s="2">
        <v>0.66666666666666663</v>
      </c>
      <c r="AG378" t="s">
        <v>747</v>
      </c>
      <c r="AH378" s="17">
        <v>320</v>
      </c>
      <c r="AI378" s="17" cm="1">
        <f t="array" ref="AI378">SUMPRODUCT(--(IFERROR(HOUR(Flights_2026_09_3033[entry_hour]),-1)=HOUR(AF378)),--(IFERROR(Flights_2026_09_3033[entry_sector],"")=AG378),--(IFERROR(Flights_2026_09_3033[nfl],-1)&gt;=AH378),--(IFERROR(Flights_2026_09_3033[nfl],-1)&lt;=IF(AH378=450,450,AH378+9)))</f>
        <v>0</v>
      </c>
    </row>
    <row r="379" spans="32:35" x14ac:dyDescent="0.2">
      <c r="AF379" s="2">
        <v>0.66666666666666663</v>
      </c>
      <c r="AG379" t="s">
        <v>747</v>
      </c>
      <c r="AH379" s="17">
        <v>330</v>
      </c>
      <c r="AI379" s="17" cm="1">
        <f t="array" ref="AI379">SUMPRODUCT(--(IFERROR(HOUR(Flights_2026_09_3033[entry_hour]),-1)=HOUR(AF379)),--(IFERROR(Flights_2026_09_3033[entry_sector],"")=AG379),--(IFERROR(Flights_2026_09_3033[nfl],-1)&gt;=AH379),--(IFERROR(Flights_2026_09_3033[nfl],-1)&lt;=IF(AH379=450,450,AH379+9)))</f>
        <v>0</v>
      </c>
    </row>
    <row r="380" spans="32:35" x14ac:dyDescent="0.2">
      <c r="AF380" s="2">
        <v>0.66666666666666663</v>
      </c>
      <c r="AG380" t="s">
        <v>747</v>
      </c>
      <c r="AH380" s="17">
        <v>340</v>
      </c>
      <c r="AI380" s="17" cm="1">
        <f t="array" ref="AI380">SUMPRODUCT(--(IFERROR(HOUR(Flights_2026_09_3033[entry_hour]),-1)=HOUR(AF380)),--(IFERROR(Flights_2026_09_3033[entry_sector],"")=AG380),--(IFERROR(Flights_2026_09_3033[nfl],-1)&gt;=AH380),--(IFERROR(Flights_2026_09_3033[nfl],-1)&lt;=IF(AH380=450,450,AH380+9)))</f>
        <v>0</v>
      </c>
    </row>
    <row r="381" spans="32:35" x14ac:dyDescent="0.2">
      <c r="AF381" s="2">
        <v>0.66666666666666663</v>
      </c>
      <c r="AG381" t="s">
        <v>747</v>
      </c>
      <c r="AH381" s="17">
        <v>350</v>
      </c>
      <c r="AI381" s="17" cm="1">
        <f t="array" ref="AI381">SUMPRODUCT(--(IFERROR(HOUR(Flights_2026_09_3033[entry_hour]),-1)=HOUR(AF381)),--(IFERROR(Flights_2026_09_3033[entry_sector],"")=AG381),--(IFERROR(Flights_2026_09_3033[nfl],-1)&gt;=AH381),--(IFERROR(Flights_2026_09_3033[nfl],-1)&lt;=IF(AH381=450,450,AH381+9)))</f>
        <v>0</v>
      </c>
    </row>
    <row r="382" spans="32:35" x14ac:dyDescent="0.2">
      <c r="AF382" s="2">
        <v>0.66666666666666663</v>
      </c>
      <c r="AG382" t="s">
        <v>747</v>
      </c>
      <c r="AH382" s="17">
        <v>360</v>
      </c>
      <c r="AI382" s="17" cm="1">
        <f t="array" ref="AI382">SUMPRODUCT(--(IFERROR(HOUR(Flights_2026_09_3033[entry_hour]),-1)=HOUR(AF382)),--(IFERROR(Flights_2026_09_3033[entry_sector],"")=AG382),--(IFERROR(Flights_2026_09_3033[nfl],-1)&gt;=AH382),--(IFERROR(Flights_2026_09_3033[nfl],-1)&lt;=IF(AH382=450,450,AH382+9)))</f>
        <v>1</v>
      </c>
    </row>
    <row r="383" spans="32:35" x14ac:dyDescent="0.2">
      <c r="AF383" s="2">
        <v>0.66666666666666663</v>
      </c>
      <c r="AG383" t="s">
        <v>747</v>
      </c>
      <c r="AH383" s="17">
        <v>370</v>
      </c>
      <c r="AI383" s="17" cm="1">
        <f t="array" ref="AI383">SUMPRODUCT(--(IFERROR(HOUR(Flights_2026_09_3033[entry_hour]),-1)=HOUR(AF383)),--(IFERROR(Flights_2026_09_3033[entry_sector],"")=AG383),--(IFERROR(Flights_2026_09_3033[nfl],-1)&gt;=AH383),--(IFERROR(Flights_2026_09_3033[nfl],-1)&lt;=IF(AH383=450,450,AH383+9)))</f>
        <v>0</v>
      </c>
    </row>
    <row r="384" spans="32:35" x14ac:dyDescent="0.2">
      <c r="AF384" s="2">
        <v>0.66666666666666663</v>
      </c>
      <c r="AG384" t="s">
        <v>747</v>
      </c>
      <c r="AH384" s="17">
        <v>380</v>
      </c>
      <c r="AI384" s="17" cm="1">
        <f t="array" ref="AI384">SUMPRODUCT(--(IFERROR(HOUR(Flights_2026_09_3033[entry_hour]),-1)=HOUR(AF384)),--(IFERROR(Flights_2026_09_3033[entry_sector],"")=AG384),--(IFERROR(Flights_2026_09_3033[nfl],-1)&gt;=AH384),--(IFERROR(Flights_2026_09_3033[nfl],-1)&lt;=IF(AH384=450,450,AH384+9)))</f>
        <v>0</v>
      </c>
    </row>
    <row r="385" spans="32:35" x14ac:dyDescent="0.2">
      <c r="AF385" s="2">
        <v>0.66666666666666663</v>
      </c>
      <c r="AG385" t="s">
        <v>747</v>
      </c>
      <c r="AH385" s="17">
        <v>390</v>
      </c>
      <c r="AI385" s="17" cm="1">
        <f t="array" ref="AI385">SUMPRODUCT(--(IFERROR(HOUR(Flights_2026_09_3033[entry_hour]),-1)=HOUR(AF385)),--(IFERROR(Flights_2026_09_3033[entry_sector],"")=AG385),--(IFERROR(Flights_2026_09_3033[nfl],-1)&gt;=AH385),--(IFERROR(Flights_2026_09_3033[nfl],-1)&lt;=IF(AH385=450,450,AH385+9)))</f>
        <v>0</v>
      </c>
    </row>
    <row r="386" spans="32:35" x14ac:dyDescent="0.2">
      <c r="AF386" s="2">
        <v>0.66666666666666663</v>
      </c>
      <c r="AG386" t="s">
        <v>747</v>
      </c>
      <c r="AH386" s="17">
        <v>400</v>
      </c>
      <c r="AI386" s="17" cm="1">
        <f t="array" ref="AI386">SUMPRODUCT(--(IFERROR(HOUR(Flights_2026_09_3033[entry_hour]),-1)=HOUR(AF386)),--(IFERROR(Flights_2026_09_3033[entry_sector],"")=AG386),--(IFERROR(Flights_2026_09_3033[nfl],-1)&gt;=AH386),--(IFERROR(Flights_2026_09_3033[nfl],-1)&lt;=IF(AH386=450,450,AH386+9)))</f>
        <v>0</v>
      </c>
    </row>
    <row r="387" spans="32:35" ht="28" customHeight="1" x14ac:dyDescent="0.2">
      <c r="AF387" s="2">
        <v>0.66666666666666663</v>
      </c>
      <c r="AG387" t="s">
        <v>747</v>
      </c>
      <c r="AH387" s="17">
        <v>410</v>
      </c>
      <c r="AI387" s="17" cm="1">
        <f t="array" ref="AI387">SUMPRODUCT(--(IFERROR(HOUR(Flights_2026_09_3033[entry_hour]),-1)=HOUR(AF387)),--(IFERROR(Flights_2026_09_3033[entry_sector],"")=AG387),--(IFERROR(Flights_2026_09_3033[nfl],-1)&gt;=AH387),--(IFERROR(Flights_2026_09_3033[nfl],-1)&lt;=IF(AH387=450,450,AH387+9)))</f>
        <v>0</v>
      </c>
    </row>
    <row r="388" spans="32:35" x14ac:dyDescent="0.2">
      <c r="AF388" s="2">
        <v>0.66666666666666663</v>
      </c>
      <c r="AG388" t="s">
        <v>747</v>
      </c>
      <c r="AH388" s="17">
        <v>420</v>
      </c>
      <c r="AI388" s="17" cm="1">
        <f t="array" ref="AI388">SUMPRODUCT(--(IFERROR(HOUR(Flights_2026_09_3033[entry_hour]),-1)=HOUR(AF388)),--(IFERROR(Flights_2026_09_3033[entry_sector],"")=AG388),--(IFERROR(Flights_2026_09_3033[nfl],-1)&gt;=AH388),--(IFERROR(Flights_2026_09_3033[nfl],-1)&lt;=IF(AH388=450,450,AH388+9)))</f>
        <v>0</v>
      </c>
    </row>
    <row r="389" spans="32:35" x14ac:dyDescent="0.2">
      <c r="AF389" s="2">
        <v>0.66666666666666663</v>
      </c>
      <c r="AG389" t="s">
        <v>747</v>
      </c>
      <c r="AH389" s="17">
        <v>430</v>
      </c>
      <c r="AI389" s="17" cm="1">
        <f t="array" ref="AI389">SUMPRODUCT(--(IFERROR(HOUR(Flights_2026_09_3033[entry_hour]),-1)=HOUR(AF389)),--(IFERROR(Flights_2026_09_3033[entry_sector],"")=AG389),--(IFERROR(Flights_2026_09_3033[nfl],-1)&gt;=AH389),--(IFERROR(Flights_2026_09_3033[nfl],-1)&lt;=IF(AH389=450,450,AH389+9)))</f>
        <v>0</v>
      </c>
    </row>
    <row r="390" spans="32:35" x14ac:dyDescent="0.2">
      <c r="AF390" s="2">
        <v>0.66666666666666663</v>
      </c>
      <c r="AG390" t="s">
        <v>747</v>
      </c>
      <c r="AH390" s="17">
        <v>440</v>
      </c>
      <c r="AI390" s="17" cm="1">
        <f t="array" ref="AI390">SUMPRODUCT(--(IFERROR(HOUR(Flights_2026_09_3033[entry_hour]),-1)=HOUR(AF390)),--(IFERROR(Flights_2026_09_3033[entry_sector],"")=AG390),--(IFERROR(Flights_2026_09_3033[nfl],-1)&gt;=AH390),--(IFERROR(Flights_2026_09_3033[nfl],-1)&lt;=IF(AH390=450,450,AH390+9)))</f>
        <v>0</v>
      </c>
    </row>
    <row r="391" spans="32:35" x14ac:dyDescent="0.2">
      <c r="AF391" s="2">
        <v>0.66666666666666663</v>
      </c>
      <c r="AG391" t="s">
        <v>747</v>
      </c>
      <c r="AH391" s="17">
        <v>450</v>
      </c>
      <c r="AI391" s="17" cm="1">
        <f t="array" ref="AI391">SUMPRODUCT(--(IFERROR(HOUR(Flights_2026_09_3033[entry_hour]),-1)=HOUR(AF391)),--(IFERROR(Flights_2026_09_3033[entry_sector],"")=AG391),--(IFERROR(Flights_2026_09_3033[nfl],-1)&gt;=AH391),--(IFERROR(Flights_2026_09_3033[nfl],-1)&lt;=IF(AH391=450,450,AH391+9)))</f>
        <v>0</v>
      </c>
    </row>
    <row r="392" spans="32:35" x14ac:dyDescent="0.2">
      <c r="AF392" s="2">
        <v>0.70833333333333337</v>
      </c>
      <c r="AG392" t="s">
        <v>743</v>
      </c>
      <c r="AH392" s="17">
        <v>200</v>
      </c>
      <c r="AI392" s="17" cm="1">
        <f t="array" ref="AI392">SUMPRODUCT(--(IFERROR(HOUR(Flights_2026_09_3033[entry_hour]),-1)=HOUR(AF392)),--(IFERROR(Flights_2026_09_3033[entry_sector],"")=AG392),--(IFERROR(Flights_2026_09_3033[nfl],-1)&gt;=AH392),--(IFERROR(Flights_2026_09_3033[nfl],-1)&lt;=IF(AH392=450,450,AH392+9)))</f>
        <v>0</v>
      </c>
    </row>
    <row r="393" spans="32:35" x14ac:dyDescent="0.2">
      <c r="AF393" s="2">
        <v>0.70833333333333337</v>
      </c>
      <c r="AG393" t="s">
        <v>743</v>
      </c>
      <c r="AH393" s="17">
        <v>210</v>
      </c>
      <c r="AI393" s="17" cm="1">
        <f t="array" ref="AI393">SUMPRODUCT(--(IFERROR(HOUR(Flights_2026_09_3033[entry_hour]),-1)=HOUR(AF393)),--(IFERROR(Flights_2026_09_3033[entry_sector],"")=AG393),--(IFERROR(Flights_2026_09_3033[nfl],-1)&gt;=AH393),--(IFERROR(Flights_2026_09_3033[nfl],-1)&lt;=IF(AH393=450,450,AH393+9)))</f>
        <v>0</v>
      </c>
    </row>
    <row r="394" spans="32:35" x14ac:dyDescent="0.2">
      <c r="AF394" s="2">
        <v>0.70833333333333337</v>
      </c>
      <c r="AG394" t="s">
        <v>743</v>
      </c>
      <c r="AH394" s="17">
        <v>220</v>
      </c>
      <c r="AI394" s="17" cm="1">
        <f t="array" ref="AI394">SUMPRODUCT(--(IFERROR(HOUR(Flights_2026_09_3033[entry_hour]),-1)=HOUR(AF394)),--(IFERROR(Flights_2026_09_3033[entry_sector],"")=AG394),--(IFERROR(Flights_2026_09_3033[nfl],-1)&gt;=AH394),--(IFERROR(Flights_2026_09_3033[nfl],-1)&lt;=IF(AH394=450,450,AH394+9)))</f>
        <v>0</v>
      </c>
    </row>
    <row r="395" spans="32:35" x14ac:dyDescent="0.2">
      <c r="AF395" s="2">
        <v>0.70833333333333337</v>
      </c>
      <c r="AG395" t="s">
        <v>743</v>
      </c>
      <c r="AH395" s="17">
        <v>230</v>
      </c>
      <c r="AI395" s="17" cm="1">
        <f t="array" ref="AI395">SUMPRODUCT(--(IFERROR(HOUR(Flights_2026_09_3033[entry_hour]),-1)=HOUR(AF395)),--(IFERROR(Flights_2026_09_3033[entry_sector],"")=AG395),--(IFERROR(Flights_2026_09_3033[nfl],-1)&gt;=AH395),--(IFERROR(Flights_2026_09_3033[nfl],-1)&lt;=IF(AH395=450,450,AH395+9)))</f>
        <v>0</v>
      </c>
    </row>
    <row r="396" spans="32:35" x14ac:dyDescent="0.2">
      <c r="AF396" s="2">
        <v>0.70833333333333337</v>
      </c>
      <c r="AG396" t="s">
        <v>743</v>
      </c>
      <c r="AH396" s="17">
        <v>240</v>
      </c>
      <c r="AI396" s="17" cm="1">
        <f t="array" ref="AI396">SUMPRODUCT(--(IFERROR(HOUR(Flights_2026_09_3033[entry_hour]),-1)=HOUR(AF396)),--(IFERROR(Flights_2026_09_3033[entry_sector],"")=AG396),--(IFERROR(Flights_2026_09_3033[nfl],-1)&gt;=AH396),--(IFERROR(Flights_2026_09_3033[nfl],-1)&lt;=IF(AH396=450,450,AH396+9)))</f>
        <v>0</v>
      </c>
    </row>
    <row r="397" spans="32:35" x14ac:dyDescent="0.2">
      <c r="AF397" s="2">
        <v>0.70833333333333337</v>
      </c>
      <c r="AG397" t="s">
        <v>743</v>
      </c>
      <c r="AH397" s="17">
        <v>250</v>
      </c>
      <c r="AI397" s="17" cm="1">
        <f t="array" ref="AI397">SUMPRODUCT(--(IFERROR(HOUR(Flights_2026_09_3033[entry_hour]),-1)=HOUR(AF397)),--(IFERROR(Flights_2026_09_3033[entry_sector],"")=AG397),--(IFERROR(Flights_2026_09_3033[nfl],-1)&gt;=AH397),--(IFERROR(Flights_2026_09_3033[nfl],-1)&lt;=IF(AH397=450,450,AH397+9)))</f>
        <v>0</v>
      </c>
    </row>
    <row r="398" spans="32:35" x14ac:dyDescent="0.2">
      <c r="AF398" s="2">
        <v>0.70833333333333337</v>
      </c>
      <c r="AG398" t="s">
        <v>743</v>
      </c>
      <c r="AH398" s="17">
        <v>260</v>
      </c>
      <c r="AI398" s="17" cm="1">
        <f t="array" ref="AI398">SUMPRODUCT(--(IFERROR(HOUR(Flights_2026_09_3033[entry_hour]),-1)=HOUR(AF398)),--(IFERROR(Flights_2026_09_3033[entry_sector],"")=AG398),--(IFERROR(Flights_2026_09_3033[nfl],-1)&gt;=AH398),--(IFERROR(Flights_2026_09_3033[nfl],-1)&lt;=IF(AH398=450,450,AH398+9)))</f>
        <v>0</v>
      </c>
    </row>
    <row r="399" spans="32:35" x14ac:dyDescent="0.2">
      <c r="AF399" s="2">
        <v>0.70833333333333337</v>
      </c>
      <c r="AG399" t="s">
        <v>743</v>
      </c>
      <c r="AH399" s="17">
        <v>270</v>
      </c>
      <c r="AI399" s="17" cm="1">
        <f t="array" ref="AI399">SUMPRODUCT(--(IFERROR(HOUR(Flights_2026_09_3033[entry_hour]),-1)=HOUR(AF399)),--(IFERROR(Flights_2026_09_3033[entry_sector],"")=AG399),--(IFERROR(Flights_2026_09_3033[nfl],-1)&gt;=AH399),--(IFERROR(Flights_2026_09_3033[nfl],-1)&lt;=IF(AH399=450,450,AH399+9)))</f>
        <v>0</v>
      </c>
    </row>
    <row r="400" spans="32:35" x14ac:dyDescent="0.2">
      <c r="AF400" s="2">
        <v>0.70833333333333337</v>
      </c>
      <c r="AG400" t="s">
        <v>743</v>
      </c>
      <c r="AH400" s="17">
        <v>280</v>
      </c>
      <c r="AI400" s="17" cm="1">
        <f t="array" ref="AI400">SUMPRODUCT(--(IFERROR(HOUR(Flights_2026_09_3033[entry_hour]),-1)=HOUR(AF400)),--(IFERROR(Flights_2026_09_3033[entry_sector],"")=AG400),--(IFERROR(Flights_2026_09_3033[nfl],-1)&gt;=AH400),--(IFERROR(Flights_2026_09_3033[nfl],-1)&lt;=IF(AH400=450,450,AH400+9)))</f>
        <v>0</v>
      </c>
    </row>
    <row r="401" spans="1:35" ht="19" x14ac:dyDescent="0.25">
      <c r="A401" s="37"/>
      <c r="B401" s="37"/>
      <c r="C401" s="37"/>
      <c r="D401" s="37"/>
      <c r="E401" s="37"/>
      <c r="F401" s="37"/>
      <c r="G401" s="37"/>
      <c r="H401" s="37"/>
      <c r="I401" s="37"/>
      <c r="J401" s="37"/>
      <c r="AF401" s="2">
        <v>0.70833333333333337</v>
      </c>
      <c r="AG401" t="s">
        <v>743</v>
      </c>
      <c r="AH401" s="17">
        <v>290</v>
      </c>
      <c r="AI401" s="17" cm="1">
        <f t="array" ref="AI401">SUMPRODUCT(--(IFERROR(HOUR(Flights_2026_09_3033[entry_hour]),-1)=HOUR(AF401)),--(IFERROR(Flights_2026_09_3033[entry_sector],"")=AG401),--(IFERROR(Flights_2026_09_3033[nfl],-1)&gt;=AH401),--(IFERROR(Flights_2026_09_3033[nfl],-1)&lt;=IF(AH401=450,450,AH401+9)))</f>
        <v>0</v>
      </c>
    </row>
    <row r="402" spans="1:35" x14ac:dyDescent="0.2">
      <c r="A402" s="38"/>
      <c r="B402" s="38"/>
      <c r="C402" s="38"/>
      <c r="D402" s="38"/>
      <c r="E402" s="38"/>
      <c r="F402" s="38"/>
      <c r="G402" s="38"/>
      <c r="H402" s="38"/>
      <c r="I402" s="38"/>
      <c r="J402" s="38"/>
      <c r="AF402" s="2">
        <v>0.70833333333333337</v>
      </c>
      <c r="AG402" t="s">
        <v>743</v>
      </c>
      <c r="AH402" s="17">
        <v>300</v>
      </c>
      <c r="AI402" s="17" cm="1">
        <f t="array" ref="AI402">SUMPRODUCT(--(IFERROR(HOUR(Flights_2026_09_3033[entry_hour]),-1)=HOUR(AF402)),--(IFERROR(Flights_2026_09_3033[entry_sector],"")=AG402),--(IFERROR(Flights_2026_09_3033[nfl],-1)&gt;=AH402),--(IFERROR(Flights_2026_09_3033[nfl],-1)&lt;=IF(AH402=450,450,AH402+9)))</f>
        <v>0</v>
      </c>
    </row>
    <row r="403" spans="1:35" x14ac:dyDescent="0.2">
      <c r="AF403" s="2">
        <v>0.70833333333333337</v>
      </c>
      <c r="AG403" t="s">
        <v>743</v>
      </c>
      <c r="AH403" s="17">
        <v>310</v>
      </c>
      <c r="AI403" s="17" cm="1">
        <f t="array" ref="AI403">SUMPRODUCT(--(IFERROR(HOUR(Flights_2026_09_3033[entry_hour]),-1)=HOUR(AF403)),--(IFERROR(Flights_2026_09_3033[entry_sector],"")=AG403),--(IFERROR(Flights_2026_09_3033[nfl],-1)&gt;=AH403),--(IFERROR(Flights_2026_09_3033[nfl],-1)&lt;=IF(AH403=450,450,AH403+9)))</f>
        <v>0</v>
      </c>
    </row>
    <row r="404" spans="1:35" x14ac:dyDescent="0.2">
      <c r="A404" s="3"/>
      <c r="B404" s="3"/>
      <c r="C404" s="3"/>
      <c r="D404" s="3"/>
      <c r="E404" s="3"/>
      <c r="AF404" s="2">
        <v>0.70833333333333337</v>
      </c>
      <c r="AG404" t="s">
        <v>743</v>
      </c>
      <c r="AH404" s="17">
        <v>320</v>
      </c>
      <c r="AI404" s="17" cm="1">
        <f t="array" ref="AI404">SUMPRODUCT(--(IFERROR(HOUR(Flights_2026_09_3033[entry_hour]),-1)=HOUR(AF404)),--(IFERROR(Flights_2026_09_3033[entry_sector],"")=AG404),--(IFERROR(Flights_2026_09_3033[nfl],-1)&gt;=AH404),--(IFERROR(Flights_2026_09_3033[nfl],-1)&lt;=IF(AH404=450,450,AH404+9)))</f>
        <v>0</v>
      </c>
    </row>
    <row r="405" spans="1:35" x14ac:dyDescent="0.2">
      <c r="A405" s="18"/>
      <c r="B405" s="27"/>
      <c r="C405" s="27"/>
      <c r="D405" s="26"/>
      <c r="E405" s="26"/>
      <c r="AF405" s="2">
        <v>0.70833333333333337</v>
      </c>
      <c r="AG405" t="s">
        <v>743</v>
      </c>
      <c r="AH405" s="17">
        <v>330</v>
      </c>
      <c r="AI405" s="17" cm="1">
        <f t="array" ref="AI405">SUMPRODUCT(--(IFERROR(HOUR(Flights_2026_09_3033[entry_hour]),-1)=HOUR(AF405)),--(IFERROR(Flights_2026_09_3033[entry_sector],"")=AG405),--(IFERROR(Flights_2026_09_3033[nfl],-1)&gt;=AH405),--(IFERROR(Flights_2026_09_3033[nfl],-1)&lt;=IF(AH405=450,450,AH405+9)))</f>
        <v>0</v>
      </c>
    </row>
    <row r="406" spans="1:35" x14ac:dyDescent="0.2">
      <c r="A406" s="18"/>
      <c r="B406" s="27"/>
      <c r="C406" s="27"/>
      <c r="D406" s="26"/>
      <c r="E406" s="26"/>
      <c r="AF406" s="2">
        <v>0.70833333333333337</v>
      </c>
      <c r="AG406" t="s">
        <v>743</v>
      </c>
      <c r="AH406" s="17">
        <v>340</v>
      </c>
      <c r="AI406" s="17" cm="1">
        <f t="array" ref="AI406">SUMPRODUCT(--(IFERROR(HOUR(Flights_2026_09_3033[entry_hour]),-1)=HOUR(AF406)),--(IFERROR(Flights_2026_09_3033[entry_sector],"")=AG406),--(IFERROR(Flights_2026_09_3033[nfl],-1)&gt;=AH406),--(IFERROR(Flights_2026_09_3033[nfl],-1)&lt;=IF(AH406=450,450,AH406+9)))</f>
        <v>0</v>
      </c>
    </row>
    <row r="407" spans="1:35" x14ac:dyDescent="0.2">
      <c r="A407" s="18"/>
      <c r="B407" s="27"/>
      <c r="C407" s="27"/>
      <c r="D407" s="26"/>
      <c r="E407" s="26"/>
      <c r="AF407" s="2">
        <v>0.70833333333333337</v>
      </c>
      <c r="AG407" t="s">
        <v>743</v>
      </c>
      <c r="AH407" s="17">
        <v>350</v>
      </c>
      <c r="AI407" s="17" cm="1">
        <f t="array" ref="AI407">SUMPRODUCT(--(IFERROR(HOUR(Flights_2026_09_3033[entry_hour]),-1)=HOUR(AF407)),--(IFERROR(Flights_2026_09_3033[entry_sector],"")=AG407),--(IFERROR(Flights_2026_09_3033[nfl],-1)&gt;=AH407),--(IFERROR(Flights_2026_09_3033[nfl],-1)&lt;=IF(AH407=450,450,AH407+9)))</f>
        <v>0</v>
      </c>
    </row>
    <row r="408" spans="1:35" x14ac:dyDescent="0.2">
      <c r="A408" s="18"/>
      <c r="B408" s="27"/>
      <c r="C408" s="27"/>
      <c r="D408" s="26"/>
      <c r="E408" s="26"/>
      <c r="AF408" s="2">
        <v>0.70833333333333337</v>
      </c>
      <c r="AG408" t="s">
        <v>743</v>
      </c>
      <c r="AH408" s="17">
        <v>360</v>
      </c>
      <c r="AI408" s="17" cm="1">
        <f t="array" ref="AI408">SUMPRODUCT(--(IFERROR(HOUR(Flights_2026_09_3033[entry_hour]),-1)=HOUR(AF408)),--(IFERROR(Flights_2026_09_3033[entry_sector],"")=AG408),--(IFERROR(Flights_2026_09_3033[nfl],-1)&gt;=AH408),--(IFERROR(Flights_2026_09_3033[nfl],-1)&lt;=IF(AH408=450,450,AH408+9)))</f>
        <v>0</v>
      </c>
    </row>
    <row r="409" spans="1:35" x14ac:dyDescent="0.2">
      <c r="A409" s="18"/>
      <c r="B409" s="27"/>
      <c r="C409" s="27"/>
      <c r="D409" s="26"/>
      <c r="E409" s="26"/>
      <c r="AF409" s="2">
        <v>0.70833333333333337</v>
      </c>
      <c r="AG409" t="s">
        <v>743</v>
      </c>
      <c r="AH409" s="17">
        <v>370</v>
      </c>
      <c r="AI409" s="17" cm="1">
        <f t="array" ref="AI409">SUMPRODUCT(--(IFERROR(HOUR(Flights_2026_09_3033[entry_hour]),-1)=HOUR(AF409)),--(IFERROR(Flights_2026_09_3033[entry_sector],"")=AG409),--(IFERROR(Flights_2026_09_3033[nfl],-1)&gt;=AH409),--(IFERROR(Flights_2026_09_3033[nfl],-1)&lt;=IF(AH409=450,450,AH409+9)))</f>
        <v>0</v>
      </c>
    </row>
    <row r="410" spans="1:35" x14ac:dyDescent="0.2">
      <c r="A410" s="18"/>
      <c r="B410" s="27"/>
      <c r="C410" s="27"/>
      <c r="D410" s="26"/>
      <c r="E410" s="26"/>
      <c r="AF410" s="2">
        <v>0.70833333333333337</v>
      </c>
      <c r="AG410" t="s">
        <v>743</v>
      </c>
      <c r="AH410" s="17">
        <v>380</v>
      </c>
      <c r="AI410" s="17" cm="1">
        <f t="array" ref="AI410">SUMPRODUCT(--(IFERROR(HOUR(Flights_2026_09_3033[entry_hour]),-1)=HOUR(AF410)),--(IFERROR(Flights_2026_09_3033[entry_sector],"")=AG410),--(IFERROR(Flights_2026_09_3033[nfl],-1)&gt;=AH410),--(IFERROR(Flights_2026_09_3033[nfl],-1)&lt;=IF(AH410=450,450,AH410+9)))</f>
        <v>0</v>
      </c>
    </row>
    <row r="411" spans="1:35" x14ac:dyDescent="0.2">
      <c r="A411" s="18"/>
      <c r="B411" s="27"/>
      <c r="C411" s="27"/>
      <c r="D411" s="26"/>
      <c r="E411" s="26"/>
      <c r="AF411" s="2">
        <v>0.70833333333333337</v>
      </c>
      <c r="AG411" t="s">
        <v>743</v>
      </c>
      <c r="AH411" s="17">
        <v>390</v>
      </c>
      <c r="AI411" s="17" cm="1">
        <f t="array" ref="AI411">SUMPRODUCT(--(IFERROR(HOUR(Flights_2026_09_3033[entry_hour]),-1)=HOUR(AF411)),--(IFERROR(Flights_2026_09_3033[entry_sector],"")=AG411),--(IFERROR(Flights_2026_09_3033[nfl],-1)&gt;=AH411),--(IFERROR(Flights_2026_09_3033[nfl],-1)&lt;=IF(AH411=450,450,AH411+9)))</f>
        <v>0</v>
      </c>
    </row>
    <row r="412" spans="1:35" x14ac:dyDescent="0.2">
      <c r="A412" s="18"/>
      <c r="B412" s="27"/>
      <c r="C412" s="27"/>
      <c r="D412" s="26"/>
      <c r="E412" s="26"/>
      <c r="AF412" s="2">
        <v>0.70833333333333337</v>
      </c>
      <c r="AG412" t="s">
        <v>743</v>
      </c>
      <c r="AH412" s="17">
        <v>400</v>
      </c>
      <c r="AI412" s="17" cm="1">
        <f t="array" ref="AI412">SUMPRODUCT(--(IFERROR(HOUR(Flights_2026_09_3033[entry_hour]),-1)=HOUR(AF412)),--(IFERROR(Flights_2026_09_3033[entry_sector],"")=AG412),--(IFERROR(Flights_2026_09_3033[nfl],-1)&gt;=AH412),--(IFERROR(Flights_2026_09_3033[nfl],-1)&lt;=IF(AH412=450,450,AH412+9)))</f>
        <v>0</v>
      </c>
    </row>
    <row r="413" spans="1:35" x14ac:dyDescent="0.2">
      <c r="A413" s="18"/>
      <c r="B413" s="27"/>
      <c r="C413" s="27"/>
      <c r="D413" s="26"/>
      <c r="E413" s="26"/>
      <c r="AF413" s="2">
        <v>0.70833333333333337</v>
      </c>
      <c r="AG413" t="s">
        <v>743</v>
      </c>
      <c r="AH413" s="17">
        <v>410</v>
      </c>
      <c r="AI413" s="17" cm="1">
        <f t="array" ref="AI413">SUMPRODUCT(--(IFERROR(HOUR(Flights_2026_09_3033[entry_hour]),-1)=HOUR(AF413)),--(IFERROR(Flights_2026_09_3033[entry_sector],"")=AG413),--(IFERROR(Flights_2026_09_3033[nfl],-1)&gt;=AH413),--(IFERROR(Flights_2026_09_3033[nfl],-1)&lt;=IF(AH413=450,450,AH413+9)))</f>
        <v>0</v>
      </c>
    </row>
    <row r="414" spans="1:35" x14ac:dyDescent="0.2">
      <c r="AF414" s="2">
        <v>0.70833333333333337</v>
      </c>
      <c r="AG414" t="s">
        <v>743</v>
      </c>
      <c r="AH414" s="17">
        <v>420</v>
      </c>
      <c r="AI414" s="17" cm="1">
        <f t="array" ref="AI414">SUMPRODUCT(--(IFERROR(HOUR(Flights_2026_09_3033[entry_hour]),-1)=HOUR(AF414)),--(IFERROR(Flights_2026_09_3033[entry_sector],"")=AG414),--(IFERROR(Flights_2026_09_3033[nfl],-1)&gt;=AH414),--(IFERROR(Flights_2026_09_3033[nfl],-1)&lt;=IF(AH414=450,450,AH414+9)))</f>
        <v>0</v>
      </c>
    </row>
    <row r="415" spans="1:35" x14ac:dyDescent="0.2">
      <c r="AF415" s="2">
        <v>0.70833333333333337</v>
      </c>
      <c r="AG415" t="s">
        <v>743</v>
      </c>
      <c r="AH415" s="17">
        <v>430</v>
      </c>
      <c r="AI415" s="17" cm="1">
        <f t="array" ref="AI415">SUMPRODUCT(--(IFERROR(HOUR(Flights_2026_09_3033[entry_hour]),-1)=HOUR(AF415)),--(IFERROR(Flights_2026_09_3033[entry_sector],"")=AG415),--(IFERROR(Flights_2026_09_3033[nfl],-1)&gt;=AH415),--(IFERROR(Flights_2026_09_3033[nfl],-1)&lt;=IF(AH415=450,450,AH415+9)))</f>
        <v>0</v>
      </c>
    </row>
    <row r="416" spans="1:35" x14ac:dyDescent="0.2">
      <c r="AF416" s="2">
        <v>0.70833333333333337</v>
      </c>
      <c r="AG416" t="s">
        <v>743</v>
      </c>
      <c r="AH416" s="17">
        <v>440</v>
      </c>
      <c r="AI416" s="17" cm="1">
        <f t="array" ref="AI416">SUMPRODUCT(--(IFERROR(HOUR(Flights_2026_09_3033[entry_hour]),-1)=HOUR(AF416)),--(IFERROR(Flights_2026_09_3033[entry_sector],"")=AG416),--(IFERROR(Flights_2026_09_3033[nfl],-1)&gt;=AH416),--(IFERROR(Flights_2026_09_3033[nfl],-1)&lt;=IF(AH416=450,450,AH416+9)))</f>
        <v>0</v>
      </c>
    </row>
    <row r="417" spans="32:35" x14ac:dyDescent="0.2">
      <c r="AF417" s="2">
        <v>0.70833333333333337</v>
      </c>
      <c r="AG417" t="s">
        <v>743</v>
      </c>
      <c r="AH417" s="17">
        <v>450</v>
      </c>
      <c r="AI417" s="17" cm="1">
        <f t="array" ref="AI417">SUMPRODUCT(--(IFERROR(HOUR(Flights_2026_09_3033[entry_hour]),-1)=HOUR(AF417)),--(IFERROR(Flights_2026_09_3033[entry_sector],"")=AG417),--(IFERROR(Flights_2026_09_3033[nfl],-1)&gt;=AH417),--(IFERROR(Flights_2026_09_3033[nfl],-1)&lt;=IF(AH417=450,450,AH417+9)))</f>
        <v>0</v>
      </c>
    </row>
    <row r="418" spans="32:35" x14ac:dyDescent="0.2">
      <c r="AF418" s="2">
        <v>0.70833333333333337</v>
      </c>
      <c r="AG418" t="s">
        <v>744</v>
      </c>
      <c r="AH418" s="17">
        <v>200</v>
      </c>
      <c r="AI418" s="17" cm="1">
        <f t="array" ref="AI418">SUMPRODUCT(--(IFERROR(HOUR(Flights_2026_09_3033[entry_hour]),-1)=HOUR(AF418)),--(IFERROR(Flights_2026_09_3033[entry_sector],"")=AG418),--(IFERROR(Flights_2026_09_3033[nfl],-1)&gt;=AH418),--(IFERROR(Flights_2026_09_3033[nfl],-1)&lt;=IF(AH418=450,450,AH418+9)))</f>
        <v>0</v>
      </c>
    </row>
    <row r="419" spans="32:35" x14ac:dyDescent="0.2">
      <c r="AF419" s="2">
        <v>0.70833333333333337</v>
      </c>
      <c r="AG419" t="s">
        <v>744</v>
      </c>
      <c r="AH419" s="17">
        <v>210</v>
      </c>
      <c r="AI419" s="17" cm="1">
        <f t="array" ref="AI419">SUMPRODUCT(--(IFERROR(HOUR(Flights_2026_09_3033[entry_hour]),-1)=HOUR(AF419)),--(IFERROR(Flights_2026_09_3033[entry_sector],"")=AG419),--(IFERROR(Flights_2026_09_3033[nfl],-1)&gt;=AH419),--(IFERROR(Flights_2026_09_3033[nfl],-1)&lt;=IF(AH419=450,450,AH419+9)))</f>
        <v>0</v>
      </c>
    </row>
    <row r="420" spans="32:35" x14ac:dyDescent="0.2">
      <c r="AF420" s="2">
        <v>0.70833333333333337</v>
      </c>
      <c r="AG420" t="s">
        <v>744</v>
      </c>
      <c r="AH420" s="17">
        <v>220</v>
      </c>
      <c r="AI420" s="17" cm="1">
        <f t="array" ref="AI420">SUMPRODUCT(--(IFERROR(HOUR(Flights_2026_09_3033[entry_hour]),-1)=HOUR(AF420)),--(IFERROR(Flights_2026_09_3033[entry_sector],"")=AG420),--(IFERROR(Flights_2026_09_3033[nfl],-1)&gt;=AH420),--(IFERROR(Flights_2026_09_3033[nfl],-1)&lt;=IF(AH420=450,450,AH420+9)))</f>
        <v>3</v>
      </c>
    </row>
    <row r="421" spans="32:35" x14ac:dyDescent="0.2">
      <c r="AF421" s="2">
        <v>0.70833333333333337</v>
      </c>
      <c r="AG421" t="s">
        <v>744</v>
      </c>
      <c r="AH421" s="17">
        <v>230</v>
      </c>
      <c r="AI421" s="17" cm="1">
        <f t="array" ref="AI421">SUMPRODUCT(--(IFERROR(HOUR(Flights_2026_09_3033[entry_hour]),-1)=HOUR(AF421)),--(IFERROR(Flights_2026_09_3033[entry_sector],"")=AG421),--(IFERROR(Flights_2026_09_3033[nfl],-1)&gt;=AH421),--(IFERROR(Flights_2026_09_3033[nfl],-1)&lt;=IF(AH421=450,450,AH421+9)))</f>
        <v>0</v>
      </c>
    </row>
    <row r="422" spans="32:35" x14ac:dyDescent="0.2">
      <c r="AF422" s="2">
        <v>0.70833333333333337</v>
      </c>
      <c r="AG422" t="s">
        <v>744</v>
      </c>
      <c r="AH422" s="17">
        <v>240</v>
      </c>
      <c r="AI422" s="17" cm="1">
        <f t="array" ref="AI422">SUMPRODUCT(--(IFERROR(HOUR(Flights_2026_09_3033[entry_hour]),-1)=HOUR(AF422)),--(IFERROR(Flights_2026_09_3033[entry_sector],"")=AG422),--(IFERROR(Flights_2026_09_3033[nfl],-1)&gt;=AH422),--(IFERROR(Flights_2026_09_3033[nfl],-1)&lt;=IF(AH422=450,450,AH422+9)))</f>
        <v>0</v>
      </c>
    </row>
    <row r="423" spans="32:35" x14ac:dyDescent="0.2">
      <c r="AF423" s="2">
        <v>0.70833333333333337</v>
      </c>
      <c r="AG423" t="s">
        <v>744</v>
      </c>
      <c r="AH423" s="17">
        <v>250</v>
      </c>
      <c r="AI423" s="17" cm="1">
        <f t="array" ref="AI423">SUMPRODUCT(--(IFERROR(HOUR(Flights_2026_09_3033[entry_hour]),-1)=HOUR(AF423)),--(IFERROR(Flights_2026_09_3033[entry_sector],"")=AG423),--(IFERROR(Flights_2026_09_3033[nfl],-1)&gt;=AH423),--(IFERROR(Flights_2026_09_3033[nfl],-1)&lt;=IF(AH423=450,450,AH423+9)))</f>
        <v>0</v>
      </c>
    </row>
    <row r="424" spans="32:35" x14ac:dyDescent="0.2">
      <c r="AF424" s="2">
        <v>0.70833333333333337</v>
      </c>
      <c r="AG424" t="s">
        <v>744</v>
      </c>
      <c r="AH424" s="17">
        <v>260</v>
      </c>
      <c r="AI424" s="17" cm="1">
        <f t="array" ref="AI424">SUMPRODUCT(--(IFERROR(HOUR(Flights_2026_09_3033[entry_hour]),-1)=HOUR(AF424)),--(IFERROR(Flights_2026_09_3033[entry_sector],"")=AG424),--(IFERROR(Flights_2026_09_3033[nfl],-1)&gt;=AH424),--(IFERROR(Flights_2026_09_3033[nfl],-1)&lt;=IF(AH424=450,450,AH424+9)))</f>
        <v>0</v>
      </c>
    </row>
    <row r="425" spans="32:35" x14ac:dyDescent="0.2">
      <c r="AF425" s="2">
        <v>0.70833333333333337</v>
      </c>
      <c r="AG425" t="s">
        <v>744</v>
      </c>
      <c r="AH425" s="17">
        <v>270</v>
      </c>
      <c r="AI425" s="17" cm="1">
        <f t="array" ref="AI425">SUMPRODUCT(--(IFERROR(HOUR(Flights_2026_09_3033[entry_hour]),-1)=HOUR(AF425)),--(IFERROR(Flights_2026_09_3033[entry_sector],"")=AG425),--(IFERROR(Flights_2026_09_3033[nfl],-1)&gt;=AH425),--(IFERROR(Flights_2026_09_3033[nfl],-1)&lt;=IF(AH425=450,450,AH425+9)))</f>
        <v>0</v>
      </c>
    </row>
    <row r="426" spans="32:35" x14ac:dyDescent="0.2">
      <c r="AF426" s="2">
        <v>0.70833333333333337</v>
      </c>
      <c r="AG426" t="s">
        <v>744</v>
      </c>
      <c r="AH426" s="17">
        <v>280</v>
      </c>
      <c r="AI426" s="17" cm="1">
        <f t="array" ref="AI426">SUMPRODUCT(--(IFERROR(HOUR(Flights_2026_09_3033[entry_hour]),-1)=HOUR(AF426)),--(IFERROR(Flights_2026_09_3033[entry_sector],"")=AG426),--(IFERROR(Flights_2026_09_3033[nfl],-1)&gt;=AH426),--(IFERROR(Flights_2026_09_3033[nfl],-1)&lt;=IF(AH426=450,450,AH426+9)))</f>
        <v>0</v>
      </c>
    </row>
    <row r="427" spans="32:35" x14ac:dyDescent="0.2">
      <c r="AF427" s="2">
        <v>0.70833333333333337</v>
      </c>
      <c r="AG427" t="s">
        <v>744</v>
      </c>
      <c r="AH427" s="17">
        <v>290</v>
      </c>
      <c r="AI427" s="17" cm="1">
        <f t="array" ref="AI427">SUMPRODUCT(--(IFERROR(HOUR(Flights_2026_09_3033[entry_hour]),-1)=HOUR(AF427)),--(IFERROR(Flights_2026_09_3033[entry_sector],"")=AG427),--(IFERROR(Flights_2026_09_3033[nfl],-1)&gt;=AH427),--(IFERROR(Flights_2026_09_3033[nfl],-1)&lt;=IF(AH427=450,450,AH427+9)))</f>
        <v>0</v>
      </c>
    </row>
    <row r="428" spans="32:35" x14ac:dyDescent="0.2">
      <c r="AF428" s="2">
        <v>0.70833333333333337</v>
      </c>
      <c r="AG428" t="s">
        <v>744</v>
      </c>
      <c r="AH428" s="17">
        <v>300</v>
      </c>
      <c r="AI428" s="17" cm="1">
        <f t="array" ref="AI428">SUMPRODUCT(--(IFERROR(HOUR(Flights_2026_09_3033[entry_hour]),-1)=HOUR(AF428)),--(IFERROR(Flights_2026_09_3033[entry_sector],"")=AG428),--(IFERROR(Flights_2026_09_3033[nfl],-1)&gt;=AH428),--(IFERROR(Flights_2026_09_3033[nfl],-1)&lt;=IF(AH428=450,450,AH428+9)))</f>
        <v>0</v>
      </c>
    </row>
    <row r="429" spans="32:35" x14ac:dyDescent="0.2">
      <c r="AF429" s="2">
        <v>0.70833333333333337</v>
      </c>
      <c r="AG429" t="s">
        <v>744</v>
      </c>
      <c r="AH429" s="17">
        <v>310</v>
      </c>
      <c r="AI429" s="17" cm="1">
        <f t="array" ref="AI429">SUMPRODUCT(--(IFERROR(HOUR(Flights_2026_09_3033[entry_hour]),-1)=HOUR(AF429)),--(IFERROR(Flights_2026_09_3033[entry_sector],"")=AG429),--(IFERROR(Flights_2026_09_3033[nfl],-1)&gt;=AH429),--(IFERROR(Flights_2026_09_3033[nfl],-1)&lt;=IF(AH429=450,450,AH429+9)))</f>
        <v>0</v>
      </c>
    </row>
    <row r="430" spans="32:35" x14ac:dyDescent="0.2">
      <c r="AF430" s="2">
        <v>0.70833333333333337</v>
      </c>
      <c r="AG430" t="s">
        <v>744</v>
      </c>
      <c r="AH430" s="17">
        <v>320</v>
      </c>
      <c r="AI430" s="17" cm="1">
        <f t="array" ref="AI430">SUMPRODUCT(--(IFERROR(HOUR(Flights_2026_09_3033[entry_hour]),-1)=HOUR(AF430)),--(IFERROR(Flights_2026_09_3033[entry_sector],"")=AG430),--(IFERROR(Flights_2026_09_3033[nfl],-1)&gt;=AH430),--(IFERROR(Flights_2026_09_3033[nfl],-1)&lt;=IF(AH430=450,450,AH430+9)))</f>
        <v>1</v>
      </c>
    </row>
    <row r="431" spans="32:35" x14ac:dyDescent="0.2">
      <c r="AF431" s="2">
        <v>0.70833333333333337</v>
      </c>
      <c r="AG431" t="s">
        <v>744</v>
      </c>
      <c r="AH431" s="17">
        <v>330</v>
      </c>
      <c r="AI431" s="17" cm="1">
        <f t="array" ref="AI431">SUMPRODUCT(--(IFERROR(HOUR(Flights_2026_09_3033[entry_hour]),-1)=HOUR(AF431)),--(IFERROR(Flights_2026_09_3033[entry_sector],"")=AG431),--(IFERROR(Flights_2026_09_3033[nfl],-1)&gt;=AH431),--(IFERROR(Flights_2026_09_3033[nfl],-1)&lt;=IF(AH431=450,450,AH431+9)))</f>
        <v>0</v>
      </c>
    </row>
    <row r="432" spans="32:35" x14ac:dyDescent="0.2">
      <c r="AF432" s="2">
        <v>0.70833333333333337</v>
      </c>
      <c r="AG432" t="s">
        <v>744</v>
      </c>
      <c r="AH432" s="17">
        <v>340</v>
      </c>
      <c r="AI432" s="17" cm="1">
        <f t="array" ref="AI432">SUMPRODUCT(--(IFERROR(HOUR(Flights_2026_09_3033[entry_hour]),-1)=HOUR(AF432)),--(IFERROR(Flights_2026_09_3033[entry_sector],"")=AG432),--(IFERROR(Flights_2026_09_3033[nfl],-1)&gt;=AH432),--(IFERROR(Flights_2026_09_3033[nfl],-1)&lt;=IF(AH432=450,450,AH432+9)))</f>
        <v>0</v>
      </c>
    </row>
    <row r="433" spans="32:35" x14ac:dyDescent="0.2">
      <c r="AF433" s="2">
        <v>0.70833333333333337</v>
      </c>
      <c r="AG433" t="s">
        <v>744</v>
      </c>
      <c r="AH433" s="17">
        <v>350</v>
      </c>
      <c r="AI433" s="17" cm="1">
        <f t="array" ref="AI433">SUMPRODUCT(--(IFERROR(HOUR(Flights_2026_09_3033[entry_hour]),-1)=HOUR(AF433)),--(IFERROR(Flights_2026_09_3033[entry_sector],"")=AG433),--(IFERROR(Flights_2026_09_3033[nfl],-1)&gt;=AH433),--(IFERROR(Flights_2026_09_3033[nfl],-1)&lt;=IF(AH433=450,450,AH433+9)))</f>
        <v>0</v>
      </c>
    </row>
    <row r="434" spans="32:35" x14ac:dyDescent="0.2">
      <c r="AF434" s="2">
        <v>0.70833333333333337</v>
      </c>
      <c r="AG434" t="s">
        <v>744</v>
      </c>
      <c r="AH434" s="17">
        <v>360</v>
      </c>
      <c r="AI434" s="17" cm="1">
        <f t="array" ref="AI434">SUMPRODUCT(--(IFERROR(HOUR(Flights_2026_09_3033[entry_hour]),-1)=HOUR(AF434)),--(IFERROR(Flights_2026_09_3033[entry_sector],"")=AG434),--(IFERROR(Flights_2026_09_3033[nfl],-1)&gt;=AH434),--(IFERROR(Flights_2026_09_3033[nfl],-1)&lt;=IF(AH434=450,450,AH434+9)))</f>
        <v>0</v>
      </c>
    </row>
    <row r="435" spans="32:35" x14ac:dyDescent="0.2">
      <c r="AF435" s="2">
        <v>0.70833333333333337</v>
      </c>
      <c r="AG435" t="s">
        <v>744</v>
      </c>
      <c r="AH435" s="17">
        <v>370</v>
      </c>
      <c r="AI435" s="17" cm="1">
        <f t="array" ref="AI435">SUMPRODUCT(--(IFERROR(HOUR(Flights_2026_09_3033[entry_hour]),-1)=HOUR(AF435)),--(IFERROR(Flights_2026_09_3033[entry_sector],"")=AG435),--(IFERROR(Flights_2026_09_3033[nfl],-1)&gt;=AH435),--(IFERROR(Flights_2026_09_3033[nfl],-1)&lt;=IF(AH435=450,450,AH435+9)))</f>
        <v>1</v>
      </c>
    </row>
    <row r="436" spans="32:35" x14ac:dyDescent="0.2">
      <c r="AF436" s="2">
        <v>0.70833333333333337</v>
      </c>
      <c r="AG436" t="s">
        <v>744</v>
      </c>
      <c r="AH436" s="17">
        <v>380</v>
      </c>
      <c r="AI436" s="17" cm="1">
        <f t="array" ref="AI436">SUMPRODUCT(--(IFERROR(HOUR(Flights_2026_09_3033[entry_hour]),-1)=HOUR(AF436)),--(IFERROR(Flights_2026_09_3033[entry_sector],"")=AG436),--(IFERROR(Flights_2026_09_3033[nfl],-1)&gt;=AH436),--(IFERROR(Flights_2026_09_3033[nfl],-1)&lt;=IF(AH436=450,450,AH436+9)))</f>
        <v>0</v>
      </c>
    </row>
    <row r="437" spans="32:35" x14ac:dyDescent="0.2">
      <c r="AF437" s="2">
        <v>0.70833333333333337</v>
      </c>
      <c r="AG437" t="s">
        <v>744</v>
      </c>
      <c r="AH437" s="17">
        <v>390</v>
      </c>
      <c r="AI437" s="17" cm="1">
        <f t="array" ref="AI437">SUMPRODUCT(--(IFERROR(HOUR(Flights_2026_09_3033[entry_hour]),-1)=HOUR(AF437)),--(IFERROR(Flights_2026_09_3033[entry_sector],"")=AG437),--(IFERROR(Flights_2026_09_3033[nfl],-1)&gt;=AH437),--(IFERROR(Flights_2026_09_3033[nfl],-1)&lt;=IF(AH437=450,450,AH437+9)))</f>
        <v>0</v>
      </c>
    </row>
    <row r="438" spans="32:35" x14ac:dyDescent="0.2">
      <c r="AF438" s="2">
        <v>0.70833333333333337</v>
      </c>
      <c r="AG438" t="s">
        <v>744</v>
      </c>
      <c r="AH438" s="17">
        <v>400</v>
      </c>
      <c r="AI438" s="17" cm="1">
        <f t="array" ref="AI438">SUMPRODUCT(--(IFERROR(HOUR(Flights_2026_09_3033[entry_hour]),-1)=HOUR(AF438)),--(IFERROR(Flights_2026_09_3033[entry_sector],"")=AG438),--(IFERROR(Flights_2026_09_3033[nfl],-1)&gt;=AH438),--(IFERROR(Flights_2026_09_3033[nfl],-1)&lt;=IF(AH438=450,450,AH438+9)))</f>
        <v>0</v>
      </c>
    </row>
    <row r="439" spans="32:35" x14ac:dyDescent="0.2">
      <c r="AF439" s="2">
        <v>0.70833333333333337</v>
      </c>
      <c r="AG439" t="s">
        <v>744</v>
      </c>
      <c r="AH439" s="17">
        <v>410</v>
      </c>
      <c r="AI439" s="17" cm="1">
        <f t="array" ref="AI439">SUMPRODUCT(--(IFERROR(HOUR(Flights_2026_09_3033[entry_hour]),-1)=HOUR(AF439)),--(IFERROR(Flights_2026_09_3033[entry_sector],"")=AG439),--(IFERROR(Flights_2026_09_3033[nfl],-1)&gt;=AH439),--(IFERROR(Flights_2026_09_3033[nfl],-1)&lt;=IF(AH439=450,450,AH439+9)))</f>
        <v>0</v>
      </c>
    </row>
    <row r="440" spans="32:35" x14ac:dyDescent="0.2">
      <c r="AF440" s="2">
        <v>0.70833333333333337</v>
      </c>
      <c r="AG440" t="s">
        <v>744</v>
      </c>
      <c r="AH440" s="17">
        <v>420</v>
      </c>
      <c r="AI440" s="17" cm="1">
        <f t="array" ref="AI440">SUMPRODUCT(--(IFERROR(HOUR(Flights_2026_09_3033[entry_hour]),-1)=HOUR(AF440)),--(IFERROR(Flights_2026_09_3033[entry_sector],"")=AG440),--(IFERROR(Flights_2026_09_3033[nfl],-1)&gt;=AH440),--(IFERROR(Flights_2026_09_3033[nfl],-1)&lt;=IF(AH440=450,450,AH440+9)))</f>
        <v>0</v>
      </c>
    </row>
    <row r="441" spans="32:35" x14ac:dyDescent="0.2">
      <c r="AF441" s="2">
        <v>0.70833333333333337</v>
      </c>
      <c r="AG441" t="s">
        <v>744</v>
      </c>
      <c r="AH441" s="17">
        <v>430</v>
      </c>
      <c r="AI441" s="17" cm="1">
        <f t="array" ref="AI441">SUMPRODUCT(--(IFERROR(HOUR(Flights_2026_09_3033[entry_hour]),-1)=HOUR(AF441)),--(IFERROR(Flights_2026_09_3033[entry_sector],"")=AG441),--(IFERROR(Flights_2026_09_3033[nfl],-1)&gt;=AH441),--(IFERROR(Flights_2026_09_3033[nfl],-1)&lt;=IF(AH441=450,450,AH441+9)))</f>
        <v>0</v>
      </c>
    </row>
    <row r="442" spans="32:35" x14ac:dyDescent="0.2">
      <c r="AF442" s="2">
        <v>0.70833333333333337</v>
      </c>
      <c r="AG442" t="s">
        <v>744</v>
      </c>
      <c r="AH442" s="17">
        <v>440</v>
      </c>
      <c r="AI442" s="17" cm="1">
        <f t="array" ref="AI442">SUMPRODUCT(--(IFERROR(HOUR(Flights_2026_09_3033[entry_hour]),-1)=HOUR(AF442)),--(IFERROR(Flights_2026_09_3033[entry_sector],"")=AG442),--(IFERROR(Flights_2026_09_3033[nfl],-1)&gt;=AH442),--(IFERROR(Flights_2026_09_3033[nfl],-1)&lt;=IF(AH442=450,450,AH442+9)))</f>
        <v>0</v>
      </c>
    </row>
    <row r="443" spans="32:35" x14ac:dyDescent="0.2">
      <c r="AF443" s="2">
        <v>0.70833333333333337</v>
      </c>
      <c r="AG443" t="s">
        <v>744</v>
      </c>
      <c r="AH443" s="17">
        <v>450</v>
      </c>
      <c r="AI443" s="17" cm="1">
        <f t="array" ref="AI443">SUMPRODUCT(--(IFERROR(HOUR(Flights_2026_09_3033[entry_hour]),-1)=HOUR(AF443)),--(IFERROR(Flights_2026_09_3033[entry_sector],"")=AG443),--(IFERROR(Flights_2026_09_3033[nfl],-1)&gt;=AH443),--(IFERROR(Flights_2026_09_3033[nfl],-1)&lt;=IF(AH443=450,450,AH443+9)))</f>
        <v>0</v>
      </c>
    </row>
    <row r="444" spans="32:35" x14ac:dyDescent="0.2">
      <c r="AF444" s="2">
        <v>0.70833333333333337</v>
      </c>
      <c r="AG444" t="s">
        <v>745</v>
      </c>
      <c r="AH444" s="17">
        <v>200</v>
      </c>
      <c r="AI444" s="17" cm="1">
        <f t="array" ref="AI444">SUMPRODUCT(--(IFERROR(HOUR(Flights_2026_09_3033[entry_hour]),-1)=HOUR(AF444)),--(IFERROR(Flights_2026_09_3033[entry_sector],"")=AG444),--(IFERROR(Flights_2026_09_3033[nfl],-1)&gt;=AH444),--(IFERROR(Flights_2026_09_3033[nfl],-1)&lt;=IF(AH444=450,450,AH444+9)))</f>
        <v>0</v>
      </c>
    </row>
    <row r="445" spans="32:35" x14ac:dyDescent="0.2">
      <c r="AF445" s="2">
        <v>0.70833333333333337</v>
      </c>
      <c r="AG445" t="s">
        <v>745</v>
      </c>
      <c r="AH445" s="17">
        <v>210</v>
      </c>
      <c r="AI445" s="17" cm="1">
        <f t="array" ref="AI445">SUMPRODUCT(--(IFERROR(HOUR(Flights_2026_09_3033[entry_hour]),-1)=HOUR(AF445)),--(IFERROR(Flights_2026_09_3033[entry_sector],"")=AG445),--(IFERROR(Flights_2026_09_3033[nfl],-1)&gt;=AH445),--(IFERROR(Flights_2026_09_3033[nfl],-1)&lt;=IF(AH445=450,450,AH445+9)))</f>
        <v>0</v>
      </c>
    </row>
    <row r="446" spans="32:35" x14ac:dyDescent="0.2">
      <c r="AF446" s="2">
        <v>0.70833333333333337</v>
      </c>
      <c r="AG446" t="s">
        <v>745</v>
      </c>
      <c r="AH446" s="17">
        <v>220</v>
      </c>
      <c r="AI446" s="17" cm="1">
        <f t="array" ref="AI446">SUMPRODUCT(--(IFERROR(HOUR(Flights_2026_09_3033[entry_hour]),-1)=HOUR(AF446)),--(IFERROR(Flights_2026_09_3033[entry_sector],"")=AG446),--(IFERROR(Flights_2026_09_3033[nfl],-1)&gt;=AH446),--(IFERROR(Flights_2026_09_3033[nfl],-1)&lt;=IF(AH446=450,450,AH446+9)))</f>
        <v>0</v>
      </c>
    </row>
    <row r="447" spans="32:35" x14ac:dyDescent="0.2">
      <c r="AF447" s="2">
        <v>0.70833333333333337</v>
      </c>
      <c r="AG447" t="s">
        <v>745</v>
      </c>
      <c r="AH447" s="17">
        <v>230</v>
      </c>
      <c r="AI447" s="17" cm="1">
        <f t="array" ref="AI447">SUMPRODUCT(--(IFERROR(HOUR(Flights_2026_09_3033[entry_hour]),-1)=HOUR(AF447)),--(IFERROR(Flights_2026_09_3033[entry_sector],"")=AG447),--(IFERROR(Flights_2026_09_3033[nfl],-1)&gt;=AH447),--(IFERROR(Flights_2026_09_3033[nfl],-1)&lt;=IF(AH447=450,450,AH447+9)))</f>
        <v>0</v>
      </c>
    </row>
    <row r="448" spans="32:35" x14ac:dyDescent="0.2">
      <c r="AF448" s="2">
        <v>0.70833333333333337</v>
      </c>
      <c r="AG448" t="s">
        <v>745</v>
      </c>
      <c r="AH448" s="17">
        <v>240</v>
      </c>
      <c r="AI448" s="17" cm="1">
        <f t="array" ref="AI448">SUMPRODUCT(--(IFERROR(HOUR(Flights_2026_09_3033[entry_hour]),-1)=HOUR(AF448)),--(IFERROR(Flights_2026_09_3033[entry_sector],"")=AG448),--(IFERROR(Flights_2026_09_3033[nfl],-1)&gt;=AH448),--(IFERROR(Flights_2026_09_3033[nfl],-1)&lt;=IF(AH448=450,450,AH448+9)))</f>
        <v>0</v>
      </c>
    </row>
    <row r="449" spans="32:35" x14ac:dyDescent="0.2">
      <c r="AF449" s="2">
        <v>0.70833333333333337</v>
      </c>
      <c r="AG449" t="s">
        <v>745</v>
      </c>
      <c r="AH449" s="17">
        <v>250</v>
      </c>
      <c r="AI449" s="17" cm="1">
        <f t="array" ref="AI449">SUMPRODUCT(--(IFERROR(HOUR(Flights_2026_09_3033[entry_hour]),-1)=HOUR(AF449)),--(IFERROR(Flights_2026_09_3033[entry_sector],"")=AG449),--(IFERROR(Flights_2026_09_3033[nfl],-1)&gt;=AH449),--(IFERROR(Flights_2026_09_3033[nfl],-1)&lt;=IF(AH449=450,450,AH449+9)))</f>
        <v>0</v>
      </c>
    </row>
    <row r="450" spans="32:35" x14ac:dyDescent="0.2">
      <c r="AF450" s="2">
        <v>0.70833333333333337</v>
      </c>
      <c r="AG450" t="s">
        <v>745</v>
      </c>
      <c r="AH450" s="17">
        <v>260</v>
      </c>
      <c r="AI450" s="17" cm="1">
        <f t="array" ref="AI450">SUMPRODUCT(--(IFERROR(HOUR(Flights_2026_09_3033[entry_hour]),-1)=HOUR(AF450)),--(IFERROR(Flights_2026_09_3033[entry_sector],"")=AG450),--(IFERROR(Flights_2026_09_3033[nfl],-1)&gt;=AH450),--(IFERROR(Flights_2026_09_3033[nfl],-1)&lt;=IF(AH450=450,450,AH450+9)))</f>
        <v>0</v>
      </c>
    </row>
    <row r="451" spans="32:35" x14ac:dyDescent="0.2">
      <c r="AF451" s="2">
        <v>0.70833333333333337</v>
      </c>
      <c r="AG451" t="s">
        <v>745</v>
      </c>
      <c r="AH451" s="17">
        <v>270</v>
      </c>
      <c r="AI451" s="17" cm="1">
        <f t="array" ref="AI451">SUMPRODUCT(--(IFERROR(HOUR(Flights_2026_09_3033[entry_hour]),-1)=HOUR(AF451)),--(IFERROR(Flights_2026_09_3033[entry_sector],"")=AG451),--(IFERROR(Flights_2026_09_3033[nfl],-1)&gt;=AH451),--(IFERROR(Flights_2026_09_3033[nfl],-1)&lt;=IF(AH451=450,450,AH451+9)))</f>
        <v>0</v>
      </c>
    </row>
    <row r="452" spans="32:35" x14ac:dyDescent="0.2">
      <c r="AF452" s="2">
        <v>0.70833333333333337</v>
      </c>
      <c r="AG452" t="s">
        <v>745</v>
      </c>
      <c r="AH452" s="17">
        <v>280</v>
      </c>
      <c r="AI452" s="17" cm="1">
        <f t="array" ref="AI452">SUMPRODUCT(--(IFERROR(HOUR(Flights_2026_09_3033[entry_hour]),-1)=HOUR(AF452)),--(IFERROR(Flights_2026_09_3033[entry_sector],"")=AG452),--(IFERROR(Flights_2026_09_3033[nfl],-1)&gt;=AH452),--(IFERROR(Flights_2026_09_3033[nfl],-1)&lt;=IF(AH452=450,450,AH452+9)))</f>
        <v>0</v>
      </c>
    </row>
    <row r="453" spans="32:35" x14ac:dyDescent="0.2">
      <c r="AF453" s="2">
        <v>0.70833333333333337</v>
      </c>
      <c r="AG453" t="s">
        <v>745</v>
      </c>
      <c r="AH453" s="17">
        <v>290</v>
      </c>
      <c r="AI453" s="17" cm="1">
        <f t="array" ref="AI453">SUMPRODUCT(--(IFERROR(HOUR(Flights_2026_09_3033[entry_hour]),-1)=HOUR(AF453)),--(IFERROR(Flights_2026_09_3033[entry_sector],"")=AG453),--(IFERROR(Flights_2026_09_3033[nfl],-1)&gt;=AH453),--(IFERROR(Flights_2026_09_3033[nfl],-1)&lt;=IF(AH453=450,450,AH453+9)))</f>
        <v>0</v>
      </c>
    </row>
    <row r="454" spans="32:35" x14ac:dyDescent="0.2">
      <c r="AF454" s="2">
        <v>0.70833333333333337</v>
      </c>
      <c r="AG454" t="s">
        <v>745</v>
      </c>
      <c r="AH454" s="17">
        <v>300</v>
      </c>
      <c r="AI454" s="17" cm="1">
        <f t="array" ref="AI454">SUMPRODUCT(--(IFERROR(HOUR(Flights_2026_09_3033[entry_hour]),-1)=HOUR(AF454)),--(IFERROR(Flights_2026_09_3033[entry_sector],"")=AG454),--(IFERROR(Flights_2026_09_3033[nfl],-1)&gt;=AH454),--(IFERROR(Flights_2026_09_3033[nfl],-1)&lt;=IF(AH454=450,450,AH454+9)))</f>
        <v>0</v>
      </c>
    </row>
    <row r="455" spans="32:35" x14ac:dyDescent="0.2">
      <c r="AF455" s="2">
        <v>0.70833333333333337</v>
      </c>
      <c r="AG455" t="s">
        <v>745</v>
      </c>
      <c r="AH455" s="17">
        <v>310</v>
      </c>
      <c r="AI455" s="17" cm="1">
        <f t="array" ref="AI455">SUMPRODUCT(--(IFERROR(HOUR(Flights_2026_09_3033[entry_hour]),-1)=HOUR(AF455)),--(IFERROR(Flights_2026_09_3033[entry_sector],"")=AG455),--(IFERROR(Flights_2026_09_3033[nfl],-1)&gt;=AH455),--(IFERROR(Flights_2026_09_3033[nfl],-1)&lt;=IF(AH455=450,450,AH455+9)))</f>
        <v>0</v>
      </c>
    </row>
    <row r="456" spans="32:35" x14ac:dyDescent="0.2">
      <c r="AF456" s="2">
        <v>0.70833333333333337</v>
      </c>
      <c r="AG456" t="s">
        <v>745</v>
      </c>
      <c r="AH456" s="17">
        <v>320</v>
      </c>
      <c r="AI456" s="17" cm="1">
        <f t="array" ref="AI456">SUMPRODUCT(--(IFERROR(HOUR(Flights_2026_09_3033[entry_hour]),-1)=HOUR(AF456)),--(IFERROR(Flights_2026_09_3033[entry_sector],"")=AG456),--(IFERROR(Flights_2026_09_3033[nfl],-1)&gt;=AH456),--(IFERROR(Flights_2026_09_3033[nfl],-1)&lt;=IF(AH456=450,450,AH456+9)))</f>
        <v>0</v>
      </c>
    </row>
    <row r="457" spans="32:35" x14ac:dyDescent="0.2">
      <c r="AF457" s="2">
        <v>0.70833333333333337</v>
      </c>
      <c r="AG457" t="s">
        <v>745</v>
      </c>
      <c r="AH457" s="17">
        <v>330</v>
      </c>
      <c r="AI457" s="17" cm="1">
        <f t="array" ref="AI457">SUMPRODUCT(--(IFERROR(HOUR(Flights_2026_09_3033[entry_hour]),-1)=HOUR(AF457)),--(IFERROR(Flights_2026_09_3033[entry_sector],"")=AG457),--(IFERROR(Flights_2026_09_3033[nfl],-1)&gt;=AH457),--(IFERROR(Flights_2026_09_3033[nfl],-1)&lt;=IF(AH457=450,450,AH457+9)))</f>
        <v>1</v>
      </c>
    </row>
    <row r="458" spans="32:35" x14ac:dyDescent="0.2">
      <c r="AF458" s="2">
        <v>0.70833333333333337</v>
      </c>
      <c r="AG458" t="s">
        <v>745</v>
      </c>
      <c r="AH458" s="17">
        <v>340</v>
      </c>
      <c r="AI458" s="17" cm="1">
        <f t="array" ref="AI458">SUMPRODUCT(--(IFERROR(HOUR(Flights_2026_09_3033[entry_hour]),-1)=HOUR(AF458)),--(IFERROR(Flights_2026_09_3033[entry_sector],"")=AG458),--(IFERROR(Flights_2026_09_3033[nfl],-1)&gt;=AH458),--(IFERROR(Flights_2026_09_3033[nfl],-1)&lt;=IF(AH458=450,450,AH458+9)))</f>
        <v>0</v>
      </c>
    </row>
    <row r="459" spans="32:35" x14ac:dyDescent="0.2">
      <c r="AF459" s="2">
        <v>0.70833333333333337</v>
      </c>
      <c r="AG459" t="s">
        <v>745</v>
      </c>
      <c r="AH459" s="17">
        <v>350</v>
      </c>
      <c r="AI459" s="17" cm="1">
        <f t="array" ref="AI459">SUMPRODUCT(--(IFERROR(HOUR(Flights_2026_09_3033[entry_hour]),-1)=HOUR(AF459)),--(IFERROR(Flights_2026_09_3033[entry_sector],"")=AG459),--(IFERROR(Flights_2026_09_3033[nfl],-1)&gt;=AH459),--(IFERROR(Flights_2026_09_3033[nfl],-1)&lt;=IF(AH459=450,450,AH459+9)))</f>
        <v>3</v>
      </c>
    </row>
    <row r="460" spans="32:35" x14ac:dyDescent="0.2">
      <c r="AF460" s="2">
        <v>0.70833333333333337</v>
      </c>
      <c r="AG460" t="s">
        <v>745</v>
      </c>
      <c r="AH460" s="17">
        <v>360</v>
      </c>
      <c r="AI460" s="17" cm="1">
        <f t="array" ref="AI460">SUMPRODUCT(--(IFERROR(HOUR(Flights_2026_09_3033[entry_hour]),-1)=HOUR(AF460)),--(IFERROR(Flights_2026_09_3033[entry_sector],"")=AG460),--(IFERROR(Flights_2026_09_3033[nfl],-1)&gt;=AH460),--(IFERROR(Flights_2026_09_3033[nfl],-1)&lt;=IF(AH460=450,450,AH460+9)))</f>
        <v>1</v>
      </c>
    </row>
    <row r="461" spans="32:35" x14ac:dyDescent="0.2">
      <c r="AF461" s="2">
        <v>0.70833333333333337</v>
      </c>
      <c r="AG461" t="s">
        <v>745</v>
      </c>
      <c r="AH461" s="17">
        <v>370</v>
      </c>
      <c r="AI461" s="17" cm="1">
        <f t="array" ref="AI461">SUMPRODUCT(--(IFERROR(HOUR(Flights_2026_09_3033[entry_hour]),-1)=HOUR(AF461)),--(IFERROR(Flights_2026_09_3033[entry_sector],"")=AG461),--(IFERROR(Flights_2026_09_3033[nfl],-1)&gt;=AH461),--(IFERROR(Flights_2026_09_3033[nfl],-1)&lt;=IF(AH461=450,450,AH461+9)))</f>
        <v>1</v>
      </c>
    </row>
    <row r="462" spans="32:35" x14ac:dyDescent="0.2">
      <c r="AF462" s="2">
        <v>0.70833333333333337</v>
      </c>
      <c r="AG462" t="s">
        <v>745</v>
      </c>
      <c r="AH462" s="17">
        <v>380</v>
      </c>
      <c r="AI462" s="17" cm="1">
        <f t="array" ref="AI462">SUMPRODUCT(--(IFERROR(HOUR(Flights_2026_09_3033[entry_hour]),-1)=HOUR(AF462)),--(IFERROR(Flights_2026_09_3033[entry_sector],"")=AG462),--(IFERROR(Flights_2026_09_3033[nfl],-1)&gt;=AH462),--(IFERROR(Flights_2026_09_3033[nfl],-1)&lt;=IF(AH462=450,450,AH462+9)))</f>
        <v>0</v>
      </c>
    </row>
    <row r="463" spans="32:35" x14ac:dyDescent="0.2">
      <c r="AF463" s="2">
        <v>0.70833333333333337</v>
      </c>
      <c r="AG463" t="s">
        <v>745</v>
      </c>
      <c r="AH463" s="17">
        <v>390</v>
      </c>
      <c r="AI463" s="17" cm="1">
        <f t="array" ref="AI463">SUMPRODUCT(--(IFERROR(HOUR(Flights_2026_09_3033[entry_hour]),-1)=HOUR(AF463)),--(IFERROR(Flights_2026_09_3033[entry_sector],"")=AG463),--(IFERROR(Flights_2026_09_3033[nfl],-1)&gt;=AH463),--(IFERROR(Flights_2026_09_3033[nfl],-1)&lt;=IF(AH463=450,450,AH463+9)))</f>
        <v>4</v>
      </c>
    </row>
    <row r="464" spans="32:35" x14ac:dyDescent="0.2">
      <c r="AF464" s="2">
        <v>0.70833333333333337</v>
      </c>
      <c r="AG464" t="s">
        <v>745</v>
      </c>
      <c r="AH464" s="17">
        <v>400</v>
      </c>
      <c r="AI464" s="17" cm="1">
        <f t="array" ref="AI464">SUMPRODUCT(--(IFERROR(HOUR(Flights_2026_09_3033[entry_hour]),-1)=HOUR(AF464)),--(IFERROR(Flights_2026_09_3033[entry_sector],"")=AG464),--(IFERROR(Flights_2026_09_3033[nfl],-1)&gt;=AH464),--(IFERROR(Flights_2026_09_3033[nfl],-1)&lt;=IF(AH464=450,450,AH464+9)))</f>
        <v>0</v>
      </c>
    </row>
    <row r="465" spans="32:35" x14ac:dyDescent="0.2">
      <c r="AF465" s="2">
        <v>0.70833333333333337</v>
      </c>
      <c r="AG465" t="s">
        <v>745</v>
      </c>
      <c r="AH465" s="17">
        <v>410</v>
      </c>
      <c r="AI465" s="17" cm="1">
        <f t="array" ref="AI465">SUMPRODUCT(--(IFERROR(HOUR(Flights_2026_09_3033[entry_hour]),-1)=HOUR(AF465)),--(IFERROR(Flights_2026_09_3033[entry_sector],"")=AG465),--(IFERROR(Flights_2026_09_3033[nfl],-1)&gt;=AH465),--(IFERROR(Flights_2026_09_3033[nfl],-1)&lt;=IF(AH465=450,450,AH465+9)))</f>
        <v>0</v>
      </c>
    </row>
    <row r="466" spans="32:35" x14ac:dyDescent="0.2">
      <c r="AF466" s="2">
        <v>0.70833333333333337</v>
      </c>
      <c r="AG466" t="s">
        <v>745</v>
      </c>
      <c r="AH466" s="17">
        <v>420</v>
      </c>
      <c r="AI466" s="17" cm="1">
        <f t="array" ref="AI466">SUMPRODUCT(--(IFERROR(HOUR(Flights_2026_09_3033[entry_hour]),-1)=HOUR(AF466)),--(IFERROR(Flights_2026_09_3033[entry_sector],"")=AG466),--(IFERROR(Flights_2026_09_3033[nfl],-1)&gt;=AH466),--(IFERROR(Flights_2026_09_3033[nfl],-1)&lt;=IF(AH466=450,450,AH466+9)))</f>
        <v>0</v>
      </c>
    </row>
    <row r="467" spans="32:35" x14ac:dyDescent="0.2">
      <c r="AF467" s="2">
        <v>0.70833333333333337</v>
      </c>
      <c r="AG467" t="s">
        <v>745</v>
      </c>
      <c r="AH467" s="17">
        <v>430</v>
      </c>
      <c r="AI467" s="17" cm="1">
        <f t="array" ref="AI467">SUMPRODUCT(--(IFERROR(HOUR(Flights_2026_09_3033[entry_hour]),-1)=HOUR(AF467)),--(IFERROR(Flights_2026_09_3033[entry_sector],"")=AG467),--(IFERROR(Flights_2026_09_3033[nfl],-1)&gt;=AH467),--(IFERROR(Flights_2026_09_3033[nfl],-1)&lt;=IF(AH467=450,450,AH467+9)))</f>
        <v>0</v>
      </c>
    </row>
    <row r="468" spans="32:35" x14ac:dyDescent="0.2">
      <c r="AF468" s="2">
        <v>0.70833333333333337</v>
      </c>
      <c r="AG468" t="s">
        <v>745</v>
      </c>
      <c r="AH468" s="17">
        <v>440</v>
      </c>
      <c r="AI468" s="17" cm="1">
        <f t="array" ref="AI468">SUMPRODUCT(--(IFERROR(HOUR(Flights_2026_09_3033[entry_hour]),-1)=HOUR(AF468)),--(IFERROR(Flights_2026_09_3033[entry_sector],"")=AG468),--(IFERROR(Flights_2026_09_3033[nfl],-1)&gt;=AH468),--(IFERROR(Flights_2026_09_3033[nfl],-1)&lt;=IF(AH468=450,450,AH468+9)))</f>
        <v>0</v>
      </c>
    </row>
    <row r="469" spans="32:35" x14ac:dyDescent="0.2">
      <c r="AF469" s="2">
        <v>0.70833333333333337</v>
      </c>
      <c r="AG469" t="s">
        <v>745</v>
      </c>
      <c r="AH469" s="17">
        <v>450</v>
      </c>
      <c r="AI469" s="17" cm="1">
        <f t="array" ref="AI469">SUMPRODUCT(--(IFERROR(HOUR(Flights_2026_09_3033[entry_hour]),-1)=HOUR(AF469)),--(IFERROR(Flights_2026_09_3033[entry_sector],"")=AG469),--(IFERROR(Flights_2026_09_3033[nfl],-1)&gt;=AH469),--(IFERROR(Flights_2026_09_3033[nfl],-1)&lt;=IF(AH469=450,450,AH469+9)))</f>
        <v>0</v>
      </c>
    </row>
    <row r="470" spans="32:35" x14ac:dyDescent="0.2">
      <c r="AF470" s="2">
        <v>0.70833333333333337</v>
      </c>
      <c r="AG470" t="s">
        <v>840</v>
      </c>
      <c r="AH470" s="17">
        <v>200</v>
      </c>
      <c r="AI470" s="17" cm="1">
        <f t="array" ref="AI470">SUMPRODUCT(--(IFERROR(HOUR(Flights_2026_09_3033[entry_hour]),-1)=HOUR(AF470)),--(IFERROR(Flights_2026_09_3033[entry_sector],"")=AG470),--(IFERROR(Flights_2026_09_3033[nfl],-1)&gt;=AH470),--(IFERROR(Flights_2026_09_3033[nfl],-1)&lt;=IF(AH470=450,450,AH470+9)))</f>
        <v>0</v>
      </c>
    </row>
    <row r="471" spans="32:35" x14ac:dyDescent="0.2">
      <c r="AF471" s="2">
        <v>0.70833333333333337</v>
      </c>
      <c r="AG471" t="s">
        <v>840</v>
      </c>
      <c r="AH471" s="17">
        <v>210</v>
      </c>
      <c r="AI471" s="17" cm="1">
        <f t="array" ref="AI471">SUMPRODUCT(--(IFERROR(HOUR(Flights_2026_09_3033[entry_hour]),-1)=HOUR(AF471)),--(IFERROR(Flights_2026_09_3033[entry_sector],"")=AG471),--(IFERROR(Flights_2026_09_3033[nfl],-1)&gt;=AH471),--(IFERROR(Flights_2026_09_3033[nfl],-1)&lt;=IF(AH471=450,450,AH471+9)))</f>
        <v>0</v>
      </c>
    </row>
    <row r="472" spans="32:35" x14ac:dyDescent="0.2">
      <c r="AF472" s="2">
        <v>0.70833333333333337</v>
      </c>
      <c r="AG472" t="s">
        <v>840</v>
      </c>
      <c r="AH472" s="17">
        <v>220</v>
      </c>
      <c r="AI472" s="17" cm="1">
        <f t="array" ref="AI472">SUMPRODUCT(--(IFERROR(HOUR(Flights_2026_09_3033[entry_hour]),-1)=HOUR(AF472)),--(IFERROR(Flights_2026_09_3033[entry_sector],"")=AG472),--(IFERROR(Flights_2026_09_3033[nfl],-1)&gt;=AH472),--(IFERROR(Flights_2026_09_3033[nfl],-1)&lt;=IF(AH472=450,450,AH472+9)))</f>
        <v>0</v>
      </c>
    </row>
    <row r="473" spans="32:35" x14ac:dyDescent="0.2">
      <c r="AF473" s="2">
        <v>0.70833333333333337</v>
      </c>
      <c r="AG473" t="s">
        <v>840</v>
      </c>
      <c r="AH473" s="17">
        <v>230</v>
      </c>
      <c r="AI473" s="17" cm="1">
        <f t="array" ref="AI473">SUMPRODUCT(--(IFERROR(HOUR(Flights_2026_09_3033[entry_hour]),-1)=HOUR(AF473)),--(IFERROR(Flights_2026_09_3033[entry_sector],"")=AG473),--(IFERROR(Flights_2026_09_3033[nfl],-1)&gt;=AH473),--(IFERROR(Flights_2026_09_3033[nfl],-1)&lt;=IF(AH473=450,450,AH473+9)))</f>
        <v>0</v>
      </c>
    </row>
    <row r="474" spans="32:35" x14ac:dyDescent="0.2">
      <c r="AF474" s="2">
        <v>0.70833333333333337</v>
      </c>
      <c r="AG474" t="s">
        <v>840</v>
      </c>
      <c r="AH474" s="17">
        <v>240</v>
      </c>
      <c r="AI474" s="17" cm="1">
        <f t="array" ref="AI474">SUMPRODUCT(--(IFERROR(HOUR(Flights_2026_09_3033[entry_hour]),-1)=HOUR(AF474)),--(IFERROR(Flights_2026_09_3033[entry_sector],"")=AG474),--(IFERROR(Flights_2026_09_3033[nfl],-1)&gt;=AH474),--(IFERROR(Flights_2026_09_3033[nfl],-1)&lt;=IF(AH474=450,450,AH474+9)))</f>
        <v>0</v>
      </c>
    </row>
    <row r="475" spans="32:35" x14ac:dyDescent="0.2">
      <c r="AF475" s="2">
        <v>0.70833333333333337</v>
      </c>
      <c r="AG475" t="s">
        <v>840</v>
      </c>
      <c r="AH475" s="17">
        <v>250</v>
      </c>
      <c r="AI475" s="17" cm="1">
        <f t="array" ref="AI475">SUMPRODUCT(--(IFERROR(HOUR(Flights_2026_09_3033[entry_hour]),-1)=HOUR(AF475)),--(IFERROR(Flights_2026_09_3033[entry_sector],"")=AG475),--(IFERROR(Flights_2026_09_3033[nfl],-1)&gt;=AH475),--(IFERROR(Flights_2026_09_3033[nfl],-1)&lt;=IF(AH475=450,450,AH475+9)))</f>
        <v>0</v>
      </c>
    </row>
    <row r="476" spans="32:35" x14ac:dyDescent="0.2">
      <c r="AF476" s="2">
        <v>0.70833333333333337</v>
      </c>
      <c r="AG476" t="s">
        <v>840</v>
      </c>
      <c r="AH476" s="17">
        <v>260</v>
      </c>
      <c r="AI476" s="17" cm="1">
        <f t="array" ref="AI476">SUMPRODUCT(--(IFERROR(HOUR(Flights_2026_09_3033[entry_hour]),-1)=HOUR(AF476)),--(IFERROR(Flights_2026_09_3033[entry_sector],"")=AG476),--(IFERROR(Flights_2026_09_3033[nfl],-1)&gt;=AH476),--(IFERROR(Flights_2026_09_3033[nfl],-1)&lt;=IF(AH476=450,450,AH476+9)))</f>
        <v>0</v>
      </c>
    </row>
    <row r="477" spans="32:35" x14ac:dyDescent="0.2">
      <c r="AF477" s="2">
        <v>0.70833333333333337</v>
      </c>
      <c r="AG477" t="s">
        <v>840</v>
      </c>
      <c r="AH477" s="17">
        <v>270</v>
      </c>
      <c r="AI477" s="17" cm="1">
        <f t="array" ref="AI477">SUMPRODUCT(--(IFERROR(HOUR(Flights_2026_09_3033[entry_hour]),-1)=HOUR(AF477)),--(IFERROR(Flights_2026_09_3033[entry_sector],"")=AG477),--(IFERROR(Flights_2026_09_3033[nfl],-1)&gt;=AH477),--(IFERROR(Flights_2026_09_3033[nfl],-1)&lt;=IF(AH477=450,450,AH477+9)))</f>
        <v>0</v>
      </c>
    </row>
    <row r="478" spans="32:35" x14ac:dyDescent="0.2">
      <c r="AF478" s="2">
        <v>0.70833333333333337</v>
      </c>
      <c r="AG478" t="s">
        <v>840</v>
      </c>
      <c r="AH478" s="17">
        <v>280</v>
      </c>
      <c r="AI478" s="17" cm="1">
        <f t="array" ref="AI478">SUMPRODUCT(--(IFERROR(HOUR(Flights_2026_09_3033[entry_hour]),-1)=HOUR(AF478)),--(IFERROR(Flights_2026_09_3033[entry_sector],"")=AG478),--(IFERROR(Flights_2026_09_3033[nfl],-1)&gt;=AH478),--(IFERROR(Flights_2026_09_3033[nfl],-1)&lt;=IF(AH478=450,450,AH478+9)))</f>
        <v>0</v>
      </c>
    </row>
    <row r="479" spans="32:35" x14ac:dyDescent="0.2">
      <c r="AF479" s="2">
        <v>0.70833333333333337</v>
      </c>
      <c r="AG479" t="s">
        <v>840</v>
      </c>
      <c r="AH479" s="17">
        <v>290</v>
      </c>
      <c r="AI479" s="17" cm="1">
        <f t="array" ref="AI479">SUMPRODUCT(--(IFERROR(HOUR(Flights_2026_09_3033[entry_hour]),-1)=HOUR(AF479)),--(IFERROR(Flights_2026_09_3033[entry_sector],"")=AG479),--(IFERROR(Flights_2026_09_3033[nfl],-1)&gt;=AH479),--(IFERROR(Flights_2026_09_3033[nfl],-1)&lt;=IF(AH479=450,450,AH479+9)))</f>
        <v>0</v>
      </c>
    </row>
    <row r="480" spans="32:35" x14ac:dyDescent="0.2">
      <c r="AF480" s="2">
        <v>0.70833333333333337</v>
      </c>
      <c r="AG480" t="s">
        <v>840</v>
      </c>
      <c r="AH480" s="17">
        <v>300</v>
      </c>
      <c r="AI480" s="17" cm="1">
        <f t="array" ref="AI480">SUMPRODUCT(--(IFERROR(HOUR(Flights_2026_09_3033[entry_hour]),-1)=HOUR(AF480)),--(IFERROR(Flights_2026_09_3033[entry_sector],"")=AG480),--(IFERROR(Flights_2026_09_3033[nfl],-1)&gt;=AH480),--(IFERROR(Flights_2026_09_3033[nfl],-1)&lt;=IF(AH480=450,450,AH480+9)))</f>
        <v>0</v>
      </c>
    </row>
    <row r="481" spans="32:35" x14ac:dyDescent="0.2">
      <c r="AF481" s="2">
        <v>0.70833333333333337</v>
      </c>
      <c r="AG481" t="s">
        <v>840</v>
      </c>
      <c r="AH481" s="17">
        <v>310</v>
      </c>
      <c r="AI481" s="17" cm="1">
        <f t="array" ref="AI481">SUMPRODUCT(--(IFERROR(HOUR(Flights_2026_09_3033[entry_hour]),-1)=HOUR(AF481)),--(IFERROR(Flights_2026_09_3033[entry_sector],"")=AG481),--(IFERROR(Flights_2026_09_3033[nfl],-1)&gt;=AH481),--(IFERROR(Flights_2026_09_3033[nfl],-1)&lt;=IF(AH481=450,450,AH481+9)))</f>
        <v>0</v>
      </c>
    </row>
    <row r="482" spans="32:35" x14ac:dyDescent="0.2">
      <c r="AF482" s="2">
        <v>0.70833333333333337</v>
      </c>
      <c r="AG482" t="s">
        <v>840</v>
      </c>
      <c r="AH482" s="17">
        <v>320</v>
      </c>
      <c r="AI482" s="17" cm="1">
        <f t="array" ref="AI482">SUMPRODUCT(--(IFERROR(HOUR(Flights_2026_09_3033[entry_hour]),-1)=HOUR(AF482)),--(IFERROR(Flights_2026_09_3033[entry_sector],"")=AG482),--(IFERROR(Flights_2026_09_3033[nfl],-1)&gt;=AH482),--(IFERROR(Flights_2026_09_3033[nfl],-1)&lt;=IF(AH482=450,450,AH482+9)))</f>
        <v>0</v>
      </c>
    </row>
    <row r="483" spans="32:35" x14ac:dyDescent="0.2">
      <c r="AF483" s="2">
        <v>0.70833333333333337</v>
      </c>
      <c r="AG483" t="s">
        <v>840</v>
      </c>
      <c r="AH483" s="17">
        <v>330</v>
      </c>
      <c r="AI483" s="17" cm="1">
        <f t="array" ref="AI483">SUMPRODUCT(--(IFERROR(HOUR(Flights_2026_09_3033[entry_hour]),-1)=HOUR(AF483)),--(IFERROR(Flights_2026_09_3033[entry_sector],"")=AG483),--(IFERROR(Flights_2026_09_3033[nfl],-1)&gt;=AH483),--(IFERROR(Flights_2026_09_3033[nfl],-1)&lt;=IF(AH483=450,450,AH483+9)))</f>
        <v>0</v>
      </c>
    </row>
    <row r="484" spans="32:35" x14ac:dyDescent="0.2">
      <c r="AF484" s="2">
        <v>0.70833333333333337</v>
      </c>
      <c r="AG484" t="s">
        <v>840</v>
      </c>
      <c r="AH484" s="17">
        <v>340</v>
      </c>
      <c r="AI484" s="17" cm="1">
        <f t="array" ref="AI484">SUMPRODUCT(--(IFERROR(HOUR(Flights_2026_09_3033[entry_hour]),-1)=HOUR(AF484)),--(IFERROR(Flights_2026_09_3033[entry_sector],"")=AG484),--(IFERROR(Flights_2026_09_3033[nfl],-1)&gt;=AH484),--(IFERROR(Flights_2026_09_3033[nfl],-1)&lt;=IF(AH484=450,450,AH484+9)))</f>
        <v>0</v>
      </c>
    </row>
    <row r="485" spans="32:35" x14ac:dyDescent="0.2">
      <c r="AF485" s="2">
        <v>0.70833333333333337</v>
      </c>
      <c r="AG485" t="s">
        <v>840</v>
      </c>
      <c r="AH485" s="17">
        <v>350</v>
      </c>
      <c r="AI485" s="17" cm="1">
        <f t="array" ref="AI485">SUMPRODUCT(--(IFERROR(HOUR(Flights_2026_09_3033[entry_hour]),-1)=HOUR(AF485)),--(IFERROR(Flights_2026_09_3033[entry_sector],"")=AG485),--(IFERROR(Flights_2026_09_3033[nfl],-1)&gt;=AH485),--(IFERROR(Flights_2026_09_3033[nfl],-1)&lt;=IF(AH485=450,450,AH485+9)))</f>
        <v>1</v>
      </c>
    </row>
    <row r="486" spans="32:35" x14ac:dyDescent="0.2">
      <c r="AF486" s="2">
        <v>0.70833333333333337</v>
      </c>
      <c r="AG486" t="s">
        <v>840</v>
      </c>
      <c r="AH486" s="17">
        <v>360</v>
      </c>
      <c r="AI486" s="17" cm="1">
        <f t="array" ref="AI486">SUMPRODUCT(--(IFERROR(HOUR(Flights_2026_09_3033[entry_hour]),-1)=HOUR(AF486)),--(IFERROR(Flights_2026_09_3033[entry_sector],"")=AG486),--(IFERROR(Flights_2026_09_3033[nfl],-1)&gt;=AH486),--(IFERROR(Flights_2026_09_3033[nfl],-1)&lt;=IF(AH486=450,450,AH486+9)))</f>
        <v>0</v>
      </c>
    </row>
    <row r="487" spans="32:35" x14ac:dyDescent="0.2">
      <c r="AF487" s="2">
        <v>0.70833333333333337</v>
      </c>
      <c r="AG487" t="s">
        <v>840</v>
      </c>
      <c r="AH487" s="17">
        <v>370</v>
      </c>
      <c r="AI487" s="17" cm="1">
        <f t="array" ref="AI487">SUMPRODUCT(--(IFERROR(HOUR(Flights_2026_09_3033[entry_hour]),-1)=HOUR(AF487)),--(IFERROR(Flights_2026_09_3033[entry_sector],"")=AG487),--(IFERROR(Flights_2026_09_3033[nfl],-1)&gt;=AH487),--(IFERROR(Flights_2026_09_3033[nfl],-1)&lt;=IF(AH487=450,450,AH487+9)))</f>
        <v>3</v>
      </c>
    </row>
    <row r="488" spans="32:35" x14ac:dyDescent="0.2">
      <c r="AF488" s="2">
        <v>0.70833333333333337</v>
      </c>
      <c r="AG488" t="s">
        <v>840</v>
      </c>
      <c r="AH488" s="17">
        <v>380</v>
      </c>
      <c r="AI488" s="17" cm="1">
        <f t="array" ref="AI488">SUMPRODUCT(--(IFERROR(HOUR(Flights_2026_09_3033[entry_hour]),-1)=HOUR(AF488)),--(IFERROR(Flights_2026_09_3033[entry_sector],"")=AG488),--(IFERROR(Flights_2026_09_3033[nfl],-1)&gt;=AH488),--(IFERROR(Flights_2026_09_3033[nfl],-1)&lt;=IF(AH488=450,450,AH488+9)))</f>
        <v>0</v>
      </c>
    </row>
    <row r="489" spans="32:35" x14ac:dyDescent="0.2">
      <c r="AF489" s="2">
        <v>0.70833333333333337</v>
      </c>
      <c r="AG489" t="s">
        <v>840</v>
      </c>
      <c r="AH489" s="17">
        <v>390</v>
      </c>
      <c r="AI489" s="17" cm="1">
        <f t="array" ref="AI489">SUMPRODUCT(--(IFERROR(HOUR(Flights_2026_09_3033[entry_hour]),-1)=HOUR(AF489)),--(IFERROR(Flights_2026_09_3033[entry_sector],"")=AG489),--(IFERROR(Flights_2026_09_3033[nfl],-1)&gt;=AH489),--(IFERROR(Flights_2026_09_3033[nfl],-1)&lt;=IF(AH489=450,450,AH489+9)))</f>
        <v>0</v>
      </c>
    </row>
    <row r="490" spans="32:35" x14ac:dyDescent="0.2">
      <c r="AF490" s="2">
        <v>0.70833333333333337</v>
      </c>
      <c r="AG490" t="s">
        <v>840</v>
      </c>
      <c r="AH490" s="17">
        <v>400</v>
      </c>
      <c r="AI490" s="17" cm="1">
        <f t="array" ref="AI490">SUMPRODUCT(--(IFERROR(HOUR(Flights_2026_09_3033[entry_hour]),-1)=HOUR(AF490)),--(IFERROR(Flights_2026_09_3033[entry_sector],"")=AG490),--(IFERROR(Flights_2026_09_3033[nfl],-1)&gt;=AH490),--(IFERROR(Flights_2026_09_3033[nfl],-1)&lt;=IF(AH490=450,450,AH490+9)))</f>
        <v>0</v>
      </c>
    </row>
    <row r="491" spans="32:35" x14ac:dyDescent="0.2">
      <c r="AF491" s="2">
        <v>0.70833333333333337</v>
      </c>
      <c r="AG491" t="s">
        <v>840</v>
      </c>
      <c r="AH491" s="17">
        <v>410</v>
      </c>
      <c r="AI491" s="17" cm="1">
        <f t="array" ref="AI491">SUMPRODUCT(--(IFERROR(HOUR(Flights_2026_09_3033[entry_hour]),-1)=HOUR(AF491)),--(IFERROR(Flights_2026_09_3033[entry_sector],"")=AG491),--(IFERROR(Flights_2026_09_3033[nfl],-1)&gt;=AH491),--(IFERROR(Flights_2026_09_3033[nfl],-1)&lt;=IF(AH491=450,450,AH491+9)))</f>
        <v>0</v>
      </c>
    </row>
    <row r="492" spans="32:35" x14ac:dyDescent="0.2">
      <c r="AF492" s="2">
        <v>0.70833333333333337</v>
      </c>
      <c r="AG492" t="s">
        <v>840</v>
      </c>
      <c r="AH492" s="17">
        <v>420</v>
      </c>
      <c r="AI492" s="17" cm="1">
        <f t="array" ref="AI492">SUMPRODUCT(--(IFERROR(HOUR(Flights_2026_09_3033[entry_hour]),-1)=HOUR(AF492)),--(IFERROR(Flights_2026_09_3033[entry_sector],"")=AG492),--(IFERROR(Flights_2026_09_3033[nfl],-1)&gt;=AH492),--(IFERROR(Flights_2026_09_3033[nfl],-1)&lt;=IF(AH492=450,450,AH492+9)))</f>
        <v>0</v>
      </c>
    </row>
    <row r="493" spans="32:35" x14ac:dyDescent="0.2">
      <c r="AF493" s="2">
        <v>0.70833333333333337</v>
      </c>
      <c r="AG493" t="s">
        <v>840</v>
      </c>
      <c r="AH493" s="17">
        <v>430</v>
      </c>
      <c r="AI493" s="17" cm="1">
        <f t="array" ref="AI493">SUMPRODUCT(--(IFERROR(HOUR(Flights_2026_09_3033[entry_hour]),-1)=HOUR(AF493)),--(IFERROR(Flights_2026_09_3033[entry_sector],"")=AG493),--(IFERROR(Flights_2026_09_3033[nfl],-1)&gt;=AH493),--(IFERROR(Flights_2026_09_3033[nfl],-1)&lt;=IF(AH493=450,450,AH493+9)))</f>
        <v>0</v>
      </c>
    </row>
    <row r="494" spans="32:35" x14ac:dyDescent="0.2">
      <c r="AF494" s="2">
        <v>0.70833333333333337</v>
      </c>
      <c r="AG494" t="s">
        <v>840</v>
      </c>
      <c r="AH494" s="17">
        <v>440</v>
      </c>
      <c r="AI494" s="17" cm="1">
        <f t="array" ref="AI494">SUMPRODUCT(--(IFERROR(HOUR(Flights_2026_09_3033[entry_hour]),-1)=HOUR(AF494)),--(IFERROR(Flights_2026_09_3033[entry_sector],"")=AG494),--(IFERROR(Flights_2026_09_3033[nfl],-1)&gt;=AH494),--(IFERROR(Flights_2026_09_3033[nfl],-1)&lt;=IF(AH494=450,450,AH494+9)))</f>
        <v>0</v>
      </c>
    </row>
    <row r="495" spans="32:35" x14ac:dyDescent="0.2">
      <c r="AF495" s="2">
        <v>0.70833333333333337</v>
      </c>
      <c r="AG495" t="s">
        <v>840</v>
      </c>
      <c r="AH495" s="17">
        <v>450</v>
      </c>
      <c r="AI495" s="17" cm="1">
        <f t="array" ref="AI495">SUMPRODUCT(--(IFERROR(HOUR(Flights_2026_09_3033[entry_hour]),-1)=HOUR(AF495)),--(IFERROR(Flights_2026_09_3033[entry_sector],"")=AG495),--(IFERROR(Flights_2026_09_3033[nfl],-1)&gt;=AH495),--(IFERROR(Flights_2026_09_3033[nfl],-1)&lt;=IF(AH495=450,450,AH495+9)))</f>
        <v>0</v>
      </c>
    </row>
    <row r="496" spans="32:35" x14ac:dyDescent="0.2">
      <c r="AF496" s="2">
        <v>0.70833333333333337</v>
      </c>
      <c r="AG496" t="s">
        <v>747</v>
      </c>
      <c r="AH496" s="17">
        <v>200</v>
      </c>
      <c r="AI496" s="17" cm="1">
        <f t="array" ref="AI496">SUMPRODUCT(--(IFERROR(HOUR(Flights_2026_09_3033[entry_hour]),-1)=HOUR(AF496)),--(IFERROR(Flights_2026_09_3033[entry_sector],"")=AG496),--(IFERROR(Flights_2026_09_3033[nfl],-1)&gt;=AH496),--(IFERROR(Flights_2026_09_3033[nfl],-1)&lt;=IF(AH496=450,450,AH496+9)))</f>
        <v>0</v>
      </c>
    </row>
    <row r="497" spans="32:35" x14ac:dyDescent="0.2">
      <c r="AF497" s="2">
        <v>0.70833333333333337</v>
      </c>
      <c r="AG497" t="s">
        <v>747</v>
      </c>
      <c r="AH497" s="17">
        <v>210</v>
      </c>
      <c r="AI497" s="17" cm="1">
        <f t="array" ref="AI497">SUMPRODUCT(--(IFERROR(HOUR(Flights_2026_09_3033[entry_hour]),-1)=HOUR(AF497)),--(IFERROR(Flights_2026_09_3033[entry_sector],"")=AG497),--(IFERROR(Flights_2026_09_3033[nfl],-1)&gt;=AH497),--(IFERROR(Flights_2026_09_3033[nfl],-1)&lt;=IF(AH497=450,450,AH497+9)))</f>
        <v>0</v>
      </c>
    </row>
    <row r="498" spans="32:35" x14ac:dyDescent="0.2">
      <c r="AF498" s="2">
        <v>0.70833333333333337</v>
      </c>
      <c r="AG498" t="s">
        <v>747</v>
      </c>
      <c r="AH498" s="17">
        <v>220</v>
      </c>
      <c r="AI498" s="17" cm="1">
        <f t="array" ref="AI498">SUMPRODUCT(--(IFERROR(HOUR(Flights_2026_09_3033[entry_hour]),-1)=HOUR(AF498)),--(IFERROR(Flights_2026_09_3033[entry_sector],"")=AG498),--(IFERROR(Flights_2026_09_3033[nfl],-1)&gt;=AH498),--(IFERROR(Flights_2026_09_3033[nfl],-1)&lt;=IF(AH498=450,450,AH498+9)))</f>
        <v>0</v>
      </c>
    </row>
    <row r="499" spans="32:35" x14ac:dyDescent="0.2">
      <c r="AF499" s="2">
        <v>0.70833333333333337</v>
      </c>
      <c r="AG499" t="s">
        <v>747</v>
      </c>
      <c r="AH499" s="17">
        <v>230</v>
      </c>
      <c r="AI499" s="17" cm="1">
        <f t="array" ref="AI499">SUMPRODUCT(--(IFERROR(HOUR(Flights_2026_09_3033[entry_hour]),-1)=HOUR(AF499)),--(IFERROR(Flights_2026_09_3033[entry_sector],"")=AG499),--(IFERROR(Flights_2026_09_3033[nfl],-1)&gt;=AH499),--(IFERROR(Flights_2026_09_3033[nfl],-1)&lt;=IF(AH499=450,450,AH499+9)))</f>
        <v>0</v>
      </c>
    </row>
    <row r="500" spans="32:35" x14ac:dyDescent="0.2">
      <c r="AF500" s="2">
        <v>0.70833333333333337</v>
      </c>
      <c r="AG500" t="s">
        <v>747</v>
      </c>
      <c r="AH500" s="17">
        <v>240</v>
      </c>
      <c r="AI500" s="17" cm="1">
        <f t="array" ref="AI500">SUMPRODUCT(--(IFERROR(HOUR(Flights_2026_09_3033[entry_hour]),-1)=HOUR(AF500)),--(IFERROR(Flights_2026_09_3033[entry_sector],"")=AG500),--(IFERROR(Flights_2026_09_3033[nfl],-1)&gt;=AH500),--(IFERROR(Flights_2026_09_3033[nfl],-1)&lt;=IF(AH500=450,450,AH500+9)))</f>
        <v>0</v>
      </c>
    </row>
    <row r="501" spans="32:35" x14ac:dyDescent="0.2">
      <c r="AF501" s="2">
        <v>0.70833333333333337</v>
      </c>
      <c r="AG501" t="s">
        <v>747</v>
      </c>
      <c r="AH501" s="17">
        <v>250</v>
      </c>
      <c r="AI501" s="17" cm="1">
        <f t="array" ref="AI501">SUMPRODUCT(--(IFERROR(HOUR(Flights_2026_09_3033[entry_hour]),-1)=HOUR(AF501)),--(IFERROR(Flights_2026_09_3033[entry_sector],"")=AG501),--(IFERROR(Flights_2026_09_3033[nfl],-1)&gt;=AH501),--(IFERROR(Flights_2026_09_3033[nfl],-1)&lt;=IF(AH501=450,450,AH501+9)))</f>
        <v>0</v>
      </c>
    </row>
    <row r="502" spans="32:35" x14ac:dyDescent="0.2">
      <c r="AF502" s="2">
        <v>0.70833333333333337</v>
      </c>
      <c r="AG502" t="s">
        <v>747</v>
      </c>
      <c r="AH502" s="17">
        <v>260</v>
      </c>
      <c r="AI502" s="17" cm="1">
        <f t="array" ref="AI502">SUMPRODUCT(--(IFERROR(HOUR(Flights_2026_09_3033[entry_hour]),-1)=HOUR(AF502)),--(IFERROR(Flights_2026_09_3033[entry_sector],"")=AG502),--(IFERROR(Flights_2026_09_3033[nfl],-1)&gt;=AH502),--(IFERROR(Flights_2026_09_3033[nfl],-1)&lt;=IF(AH502=450,450,AH502+9)))</f>
        <v>0</v>
      </c>
    </row>
    <row r="503" spans="32:35" x14ac:dyDescent="0.2">
      <c r="AF503" s="2">
        <v>0.70833333333333337</v>
      </c>
      <c r="AG503" t="s">
        <v>747</v>
      </c>
      <c r="AH503" s="17">
        <v>270</v>
      </c>
      <c r="AI503" s="17" cm="1">
        <f t="array" ref="AI503">SUMPRODUCT(--(IFERROR(HOUR(Flights_2026_09_3033[entry_hour]),-1)=HOUR(AF503)),--(IFERROR(Flights_2026_09_3033[entry_sector],"")=AG503),--(IFERROR(Flights_2026_09_3033[nfl],-1)&gt;=AH503),--(IFERROR(Flights_2026_09_3033[nfl],-1)&lt;=IF(AH503=450,450,AH503+9)))</f>
        <v>0</v>
      </c>
    </row>
    <row r="504" spans="32:35" x14ac:dyDescent="0.2">
      <c r="AF504" s="2">
        <v>0.70833333333333337</v>
      </c>
      <c r="AG504" t="s">
        <v>747</v>
      </c>
      <c r="AH504" s="17">
        <v>280</v>
      </c>
      <c r="AI504" s="17" cm="1">
        <f t="array" ref="AI504">SUMPRODUCT(--(IFERROR(HOUR(Flights_2026_09_3033[entry_hour]),-1)=HOUR(AF504)),--(IFERROR(Flights_2026_09_3033[entry_sector],"")=AG504),--(IFERROR(Flights_2026_09_3033[nfl],-1)&gt;=AH504),--(IFERROR(Flights_2026_09_3033[nfl],-1)&lt;=IF(AH504=450,450,AH504+9)))</f>
        <v>0</v>
      </c>
    </row>
    <row r="505" spans="32:35" x14ac:dyDescent="0.2">
      <c r="AF505" s="2">
        <v>0.70833333333333337</v>
      </c>
      <c r="AG505" t="s">
        <v>747</v>
      </c>
      <c r="AH505" s="17">
        <v>290</v>
      </c>
      <c r="AI505" s="17" cm="1">
        <f t="array" ref="AI505">SUMPRODUCT(--(IFERROR(HOUR(Flights_2026_09_3033[entry_hour]),-1)=HOUR(AF505)),--(IFERROR(Flights_2026_09_3033[entry_sector],"")=AG505),--(IFERROR(Flights_2026_09_3033[nfl],-1)&gt;=AH505),--(IFERROR(Flights_2026_09_3033[nfl],-1)&lt;=IF(AH505=450,450,AH505+9)))</f>
        <v>0</v>
      </c>
    </row>
    <row r="506" spans="32:35" x14ac:dyDescent="0.2">
      <c r="AF506" s="2">
        <v>0.70833333333333337</v>
      </c>
      <c r="AG506" t="s">
        <v>747</v>
      </c>
      <c r="AH506" s="17">
        <v>300</v>
      </c>
      <c r="AI506" s="17" cm="1">
        <f t="array" ref="AI506">SUMPRODUCT(--(IFERROR(HOUR(Flights_2026_09_3033[entry_hour]),-1)=HOUR(AF506)),--(IFERROR(Flights_2026_09_3033[entry_sector],"")=AG506),--(IFERROR(Flights_2026_09_3033[nfl],-1)&gt;=AH506),--(IFERROR(Flights_2026_09_3033[nfl],-1)&lt;=IF(AH506=450,450,AH506+9)))</f>
        <v>0</v>
      </c>
    </row>
    <row r="507" spans="32:35" x14ac:dyDescent="0.2">
      <c r="AF507" s="2">
        <v>0.70833333333333337</v>
      </c>
      <c r="AG507" t="s">
        <v>747</v>
      </c>
      <c r="AH507" s="17">
        <v>310</v>
      </c>
      <c r="AI507" s="17" cm="1">
        <f t="array" ref="AI507">SUMPRODUCT(--(IFERROR(HOUR(Flights_2026_09_3033[entry_hour]),-1)=HOUR(AF507)),--(IFERROR(Flights_2026_09_3033[entry_sector],"")=AG507),--(IFERROR(Flights_2026_09_3033[nfl],-1)&gt;=AH507),--(IFERROR(Flights_2026_09_3033[nfl],-1)&lt;=IF(AH507=450,450,AH507+9)))</f>
        <v>0</v>
      </c>
    </row>
    <row r="508" spans="32:35" x14ac:dyDescent="0.2">
      <c r="AF508" s="2">
        <v>0.70833333333333337</v>
      </c>
      <c r="AG508" t="s">
        <v>747</v>
      </c>
      <c r="AH508" s="17">
        <v>320</v>
      </c>
      <c r="AI508" s="17" cm="1">
        <f t="array" ref="AI508">SUMPRODUCT(--(IFERROR(HOUR(Flights_2026_09_3033[entry_hour]),-1)=HOUR(AF508)),--(IFERROR(Flights_2026_09_3033[entry_sector],"")=AG508),--(IFERROR(Flights_2026_09_3033[nfl],-1)&gt;=AH508),--(IFERROR(Flights_2026_09_3033[nfl],-1)&lt;=IF(AH508=450,450,AH508+9)))</f>
        <v>0</v>
      </c>
    </row>
    <row r="509" spans="32:35" x14ac:dyDescent="0.2">
      <c r="AF509" s="2">
        <v>0.70833333333333337</v>
      </c>
      <c r="AG509" t="s">
        <v>747</v>
      </c>
      <c r="AH509" s="17">
        <v>330</v>
      </c>
      <c r="AI509" s="17" cm="1">
        <f t="array" ref="AI509">SUMPRODUCT(--(IFERROR(HOUR(Flights_2026_09_3033[entry_hour]),-1)=HOUR(AF509)),--(IFERROR(Flights_2026_09_3033[entry_sector],"")=AG509),--(IFERROR(Flights_2026_09_3033[nfl],-1)&gt;=AH509),--(IFERROR(Flights_2026_09_3033[nfl],-1)&lt;=IF(AH509=450,450,AH509+9)))</f>
        <v>0</v>
      </c>
    </row>
    <row r="510" spans="32:35" x14ac:dyDescent="0.2">
      <c r="AF510" s="2">
        <v>0.70833333333333337</v>
      </c>
      <c r="AG510" t="s">
        <v>747</v>
      </c>
      <c r="AH510" s="17">
        <v>340</v>
      </c>
      <c r="AI510" s="17" cm="1">
        <f t="array" ref="AI510">SUMPRODUCT(--(IFERROR(HOUR(Flights_2026_09_3033[entry_hour]),-1)=HOUR(AF510)),--(IFERROR(Flights_2026_09_3033[entry_sector],"")=AG510),--(IFERROR(Flights_2026_09_3033[nfl],-1)&gt;=AH510),--(IFERROR(Flights_2026_09_3033[nfl],-1)&lt;=IF(AH510=450,450,AH510+9)))</f>
        <v>0</v>
      </c>
    </row>
    <row r="511" spans="32:35" x14ac:dyDescent="0.2">
      <c r="AF511" s="2">
        <v>0.70833333333333337</v>
      </c>
      <c r="AG511" t="s">
        <v>747</v>
      </c>
      <c r="AH511" s="17">
        <v>350</v>
      </c>
      <c r="AI511" s="17" cm="1">
        <f t="array" ref="AI511">SUMPRODUCT(--(IFERROR(HOUR(Flights_2026_09_3033[entry_hour]),-1)=HOUR(AF511)),--(IFERROR(Flights_2026_09_3033[entry_sector],"")=AG511),--(IFERROR(Flights_2026_09_3033[nfl],-1)&gt;=AH511),--(IFERROR(Flights_2026_09_3033[nfl],-1)&lt;=IF(AH511=450,450,AH511+9)))</f>
        <v>0</v>
      </c>
    </row>
    <row r="512" spans="32:35" x14ac:dyDescent="0.2">
      <c r="AF512" s="2">
        <v>0.70833333333333337</v>
      </c>
      <c r="AG512" t="s">
        <v>747</v>
      </c>
      <c r="AH512" s="17">
        <v>360</v>
      </c>
      <c r="AI512" s="17" cm="1">
        <f t="array" ref="AI512">SUMPRODUCT(--(IFERROR(HOUR(Flights_2026_09_3033[entry_hour]),-1)=HOUR(AF512)),--(IFERROR(Flights_2026_09_3033[entry_sector],"")=AG512),--(IFERROR(Flights_2026_09_3033[nfl],-1)&gt;=AH512),--(IFERROR(Flights_2026_09_3033[nfl],-1)&lt;=IF(AH512=450,450,AH512+9)))</f>
        <v>1</v>
      </c>
    </row>
    <row r="513" spans="32:35" x14ac:dyDescent="0.2">
      <c r="AF513" s="2">
        <v>0.70833333333333337</v>
      </c>
      <c r="AG513" t="s">
        <v>747</v>
      </c>
      <c r="AH513" s="17">
        <v>370</v>
      </c>
      <c r="AI513" s="17" cm="1">
        <f t="array" ref="AI513">SUMPRODUCT(--(IFERROR(HOUR(Flights_2026_09_3033[entry_hour]),-1)=HOUR(AF513)),--(IFERROR(Flights_2026_09_3033[entry_sector],"")=AG513),--(IFERROR(Flights_2026_09_3033[nfl],-1)&gt;=AH513),--(IFERROR(Flights_2026_09_3033[nfl],-1)&lt;=IF(AH513=450,450,AH513+9)))</f>
        <v>0</v>
      </c>
    </row>
    <row r="514" spans="32:35" x14ac:dyDescent="0.2">
      <c r="AF514" s="2">
        <v>0.70833333333333337</v>
      </c>
      <c r="AG514" t="s">
        <v>747</v>
      </c>
      <c r="AH514" s="17">
        <v>380</v>
      </c>
      <c r="AI514" s="17" cm="1">
        <f t="array" ref="AI514">SUMPRODUCT(--(IFERROR(HOUR(Flights_2026_09_3033[entry_hour]),-1)=HOUR(AF514)),--(IFERROR(Flights_2026_09_3033[entry_sector],"")=AG514),--(IFERROR(Flights_2026_09_3033[nfl],-1)&gt;=AH514),--(IFERROR(Flights_2026_09_3033[nfl],-1)&lt;=IF(AH514=450,450,AH514+9)))</f>
        <v>0</v>
      </c>
    </row>
    <row r="515" spans="32:35" x14ac:dyDescent="0.2">
      <c r="AF515" s="2">
        <v>0.70833333333333337</v>
      </c>
      <c r="AG515" t="s">
        <v>747</v>
      </c>
      <c r="AH515" s="17">
        <v>390</v>
      </c>
      <c r="AI515" s="17" cm="1">
        <f t="array" ref="AI515">SUMPRODUCT(--(IFERROR(HOUR(Flights_2026_09_3033[entry_hour]),-1)=HOUR(AF515)),--(IFERROR(Flights_2026_09_3033[entry_sector],"")=AG515),--(IFERROR(Flights_2026_09_3033[nfl],-1)&gt;=AH515),--(IFERROR(Flights_2026_09_3033[nfl],-1)&lt;=IF(AH515=450,450,AH515+9)))</f>
        <v>0</v>
      </c>
    </row>
    <row r="516" spans="32:35" x14ac:dyDescent="0.2">
      <c r="AF516" s="2">
        <v>0.70833333333333337</v>
      </c>
      <c r="AG516" t="s">
        <v>747</v>
      </c>
      <c r="AH516" s="17">
        <v>400</v>
      </c>
      <c r="AI516" s="17" cm="1">
        <f t="array" ref="AI516">SUMPRODUCT(--(IFERROR(HOUR(Flights_2026_09_3033[entry_hour]),-1)=HOUR(AF516)),--(IFERROR(Flights_2026_09_3033[entry_sector],"")=AG516),--(IFERROR(Flights_2026_09_3033[nfl],-1)&gt;=AH516),--(IFERROR(Flights_2026_09_3033[nfl],-1)&lt;=IF(AH516=450,450,AH516+9)))</f>
        <v>0</v>
      </c>
    </row>
    <row r="517" spans="32:35" x14ac:dyDescent="0.2">
      <c r="AF517" s="2">
        <v>0.70833333333333337</v>
      </c>
      <c r="AG517" t="s">
        <v>747</v>
      </c>
      <c r="AH517" s="17">
        <v>410</v>
      </c>
      <c r="AI517" s="17" cm="1">
        <f t="array" ref="AI517">SUMPRODUCT(--(IFERROR(HOUR(Flights_2026_09_3033[entry_hour]),-1)=HOUR(AF517)),--(IFERROR(Flights_2026_09_3033[entry_sector],"")=AG517),--(IFERROR(Flights_2026_09_3033[nfl],-1)&gt;=AH517),--(IFERROR(Flights_2026_09_3033[nfl],-1)&lt;=IF(AH517=450,450,AH517+9)))</f>
        <v>0</v>
      </c>
    </row>
    <row r="518" spans="32:35" x14ac:dyDescent="0.2">
      <c r="AF518" s="2">
        <v>0.70833333333333337</v>
      </c>
      <c r="AG518" t="s">
        <v>747</v>
      </c>
      <c r="AH518" s="17">
        <v>420</v>
      </c>
      <c r="AI518" s="17" cm="1">
        <f t="array" ref="AI518">SUMPRODUCT(--(IFERROR(HOUR(Flights_2026_09_3033[entry_hour]),-1)=HOUR(AF518)),--(IFERROR(Flights_2026_09_3033[entry_sector],"")=AG518),--(IFERROR(Flights_2026_09_3033[nfl],-1)&gt;=AH518),--(IFERROR(Flights_2026_09_3033[nfl],-1)&lt;=IF(AH518=450,450,AH518+9)))</f>
        <v>0</v>
      </c>
    </row>
    <row r="519" spans="32:35" x14ac:dyDescent="0.2">
      <c r="AF519" s="2">
        <v>0.70833333333333337</v>
      </c>
      <c r="AG519" t="s">
        <v>747</v>
      </c>
      <c r="AH519" s="17">
        <v>430</v>
      </c>
      <c r="AI519" s="17" cm="1">
        <f t="array" ref="AI519">SUMPRODUCT(--(IFERROR(HOUR(Flights_2026_09_3033[entry_hour]),-1)=HOUR(AF519)),--(IFERROR(Flights_2026_09_3033[entry_sector],"")=AG519),--(IFERROR(Flights_2026_09_3033[nfl],-1)&gt;=AH519),--(IFERROR(Flights_2026_09_3033[nfl],-1)&lt;=IF(AH519=450,450,AH519+9)))</f>
        <v>0</v>
      </c>
    </row>
    <row r="520" spans="32:35" x14ac:dyDescent="0.2">
      <c r="AF520" s="2">
        <v>0.70833333333333337</v>
      </c>
      <c r="AG520" t="s">
        <v>747</v>
      </c>
      <c r="AH520" s="17">
        <v>440</v>
      </c>
      <c r="AI520" s="17" cm="1">
        <f t="array" ref="AI520">SUMPRODUCT(--(IFERROR(HOUR(Flights_2026_09_3033[entry_hour]),-1)=HOUR(AF520)),--(IFERROR(Flights_2026_09_3033[entry_sector],"")=AG520),--(IFERROR(Flights_2026_09_3033[nfl],-1)&gt;=AH520),--(IFERROR(Flights_2026_09_3033[nfl],-1)&lt;=IF(AH520=450,450,AH520+9)))</f>
        <v>0</v>
      </c>
    </row>
    <row r="521" spans="32:35" x14ac:dyDescent="0.2">
      <c r="AF521" s="2">
        <v>0.70833333333333337</v>
      </c>
      <c r="AG521" t="s">
        <v>747</v>
      </c>
      <c r="AH521" s="17">
        <v>450</v>
      </c>
      <c r="AI521" s="17" cm="1">
        <f t="array" ref="AI521">SUMPRODUCT(--(IFERROR(HOUR(Flights_2026_09_3033[entry_hour]),-1)=HOUR(AF521)),--(IFERROR(Flights_2026_09_3033[entry_sector],"")=AG521),--(IFERROR(Flights_2026_09_3033[nfl],-1)&gt;=AH521),--(IFERROR(Flights_2026_09_3033[nfl],-1)&lt;=IF(AH521=450,450,AH521+9)))</f>
        <v>0</v>
      </c>
    </row>
    <row r="522" spans="32:35" x14ac:dyDescent="0.2">
      <c r="AF522" s="2">
        <v>0.75</v>
      </c>
      <c r="AG522" t="s">
        <v>743</v>
      </c>
      <c r="AH522" s="17">
        <v>200</v>
      </c>
      <c r="AI522" s="17" cm="1">
        <f t="array" ref="AI522">SUMPRODUCT(--(IFERROR(HOUR(Flights_2026_09_3033[entry_hour]),-1)=HOUR(AF522)),--(IFERROR(Flights_2026_09_3033[entry_sector],"")=AG522),--(IFERROR(Flights_2026_09_3033[nfl],-1)&gt;=AH522),--(IFERROR(Flights_2026_09_3033[nfl],-1)&lt;=IF(AH522=450,450,AH522+9)))</f>
        <v>0</v>
      </c>
    </row>
    <row r="523" spans="32:35" x14ac:dyDescent="0.2">
      <c r="AF523" s="2">
        <v>0.75</v>
      </c>
      <c r="AG523" t="s">
        <v>743</v>
      </c>
      <c r="AH523" s="17">
        <v>210</v>
      </c>
      <c r="AI523" s="17" cm="1">
        <f t="array" ref="AI523">SUMPRODUCT(--(IFERROR(HOUR(Flights_2026_09_3033[entry_hour]),-1)=HOUR(AF523)),--(IFERROR(Flights_2026_09_3033[entry_sector],"")=AG523),--(IFERROR(Flights_2026_09_3033[nfl],-1)&gt;=AH523),--(IFERROR(Flights_2026_09_3033[nfl],-1)&lt;=IF(AH523=450,450,AH523+9)))</f>
        <v>0</v>
      </c>
    </row>
    <row r="524" spans="32:35" x14ac:dyDescent="0.2">
      <c r="AF524" s="2">
        <v>0.75</v>
      </c>
      <c r="AG524" t="s">
        <v>743</v>
      </c>
      <c r="AH524" s="17">
        <v>220</v>
      </c>
      <c r="AI524" s="17" cm="1">
        <f t="array" ref="AI524">SUMPRODUCT(--(IFERROR(HOUR(Flights_2026_09_3033[entry_hour]),-1)=HOUR(AF524)),--(IFERROR(Flights_2026_09_3033[entry_sector],"")=AG524),--(IFERROR(Flights_2026_09_3033[nfl],-1)&gt;=AH524),--(IFERROR(Flights_2026_09_3033[nfl],-1)&lt;=IF(AH524=450,450,AH524+9)))</f>
        <v>0</v>
      </c>
    </row>
    <row r="525" spans="32:35" x14ac:dyDescent="0.2">
      <c r="AF525" s="2">
        <v>0.75</v>
      </c>
      <c r="AG525" t="s">
        <v>743</v>
      </c>
      <c r="AH525" s="17">
        <v>230</v>
      </c>
      <c r="AI525" s="17" cm="1">
        <f t="array" ref="AI525">SUMPRODUCT(--(IFERROR(HOUR(Flights_2026_09_3033[entry_hour]),-1)=HOUR(AF525)),--(IFERROR(Flights_2026_09_3033[entry_sector],"")=AG525),--(IFERROR(Flights_2026_09_3033[nfl],-1)&gt;=AH525),--(IFERROR(Flights_2026_09_3033[nfl],-1)&lt;=IF(AH525=450,450,AH525+9)))</f>
        <v>0</v>
      </c>
    </row>
    <row r="526" spans="32:35" x14ac:dyDescent="0.2">
      <c r="AF526" s="2">
        <v>0.75</v>
      </c>
      <c r="AG526" t="s">
        <v>743</v>
      </c>
      <c r="AH526" s="17">
        <v>240</v>
      </c>
      <c r="AI526" s="17" cm="1">
        <f t="array" ref="AI526">SUMPRODUCT(--(IFERROR(HOUR(Flights_2026_09_3033[entry_hour]),-1)=HOUR(AF526)),--(IFERROR(Flights_2026_09_3033[entry_sector],"")=AG526),--(IFERROR(Flights_2026_09_3033[nfl],-1)&gt;=AH526),--(IFERROR(Flights_2026_09_3033[nfl],-1)&lt;=IF(AH526=450,450,AH526+9)))</f>
        <v>0</v>
      </c>
    </row>
    <row r="527" spans="32:35" x14ac:dyDescent="0.2">
      <c r="AF527" s="2">
        <v>0.75</v>
      </c>
      <c r="AG527" t="s">
        <v>743</v>
      </c>
      <c r="AH527" s="17">
        <v>250</v>
      </c>
      <c r="AI527" s="17" cm="1">
        <f t="array" ref="AI527">SUMPRODUCT(--(IFERROR(HOUR(Flights_2026_09_3033[entry_hour]),-1)=HOUR(AF527)),--(IFERROR(Flights_2026_09_3033[entry_sector],"")=AG527),--(IFERROR(Flights_2026_09_3033[nfl],-1)&gt;=AH527),--(IFERROR(Flights_2026_09_3033[nfl],-1)&lt;=IF(AH527=450,450,AH527+9)))</f>
        <v>0</v>
      </c>
    </row>
    <row r="528" spans="32:35" x14ac:dyDescent="0.2">
      <c r="AF528" s="2">
        <v>0.75</v>
      </c>
      <c r="AG528" t="s">
        <v>743</v>
      </c>
      <c r="AH528" s="17">
        <v>260</v>
      </c>
      <c r="AI528" s="17" cm="1">
        <f t="array" ref="AI528">SUMPRODUCT(--(IFERROR(HOUR(Flights_2026_09_3033[entry_hour]),-1)=HOUR(AF528)),--(IFERROR(Flights_2026_09_3033[entry_sector],"")=AG528),--(IFERROR(Flights_2026_09_3033[nfl],-1)&gt;=AH528),--(IFERROR(Flights_2026_09_3033[nfl],-1)&lt;=IF(AH528=450,450,AH528+9)))</f>
        <v>0</v>
      </c>
    </row>
    <row r="529" spans="32:35" x14ac:dyDescent="0.2">
      <c r="AF529" s="2">
        <v>0.75</v>
      </c>
      <c r="AG529" t="s">
        <v>743</v>
      </c>
      <c r="AH529" s="17">
        <v>270</v>
      </c>
      <c r="AI529" s="17" cm="1">
        <f t="array" ref="AI529">SUMPRODUCT(--(IFERROR(HOUR(Flights_2026_09_3033[entry_hour]),-1)=HOUR(AF529)),--(IFERROR(Flights_2026_09_3033[entry_sector],"")=AG529),--(IFERROR(Flights_2026_09_3033[nfl],-1)&gt;=AH529),--(IFERROR(Flights_2026_09_3033[nfl],-1)&lt;=IF(AH529=450,450,AH529+9)))</f>
        <v>0</v>
      </c>
    </row>
    <row r="530" spans="32:35" x14ac:dyDescent="0.2">
      <c r="AF530" s="2">
        <v>0.75</v>
      </c>
      <c r="AG530" t="s">
        <v>743</v>
      </c>
      <c r="AH530" s="17">
        <v>280</v>
      </c>
      <c r="AI530" s="17" cm="1">
        <f t="array" ref="AI530">SUMPRODUCT(--(IFERROR(HOUR(Flights_2026_09_3033[entry_hour]),-1)=HOUR(AF530)),--(IFERROR(Flights_2026_09_3033[entry_sector],"")=AG530),--(IFERROR(Flights_2026_09_3033[nfl],-1)&gt;=AH530),--(IFERROR(Flights_2026_09_3033[nfl],-1)&lt;=IF(AH530=450,450,AH530+9)))</f>
        <v>0</v>
      </c>
    </row>
    <row r="531" spans="32:35" x14ac:dyDescent="0.2">
      <c r="AF531" s="2">
        <v>0.75</v>
      </c>
      <c r="AG531" t="s">
        <v>743</v>
      </c>
      <c r="AH531" s="17">
        <v>290</v>
      </c>
      <c r="AI531" s="17" cm="1">
        <f t="array" ref="AI531">SUMPRODUCT(--(IFERROR(HOUR(Flights_2026_09_3033[entry_hour]),-1)=HOUR(AF531)),--(IFERROR(Flights_2026_09_3033[entry_sector],"")=AG531),--(IFERROR(Flights_2026_09_3033[nfl],-1)&gt;=AH531),--(IFERROR(Flights_2026_09_3033[nfl],-1)&lt;=IF(AH531=450,450,AH531+9)))</f>
        <v>0</v>
      </c>
    </row>
    <row r="532" spans="32:35" x14ac:dyDescent="0.2">
      <c r="AF532" s="2">
        <v>0.75</v>
      </c>
      <c r="AG532" t="s">
        <v>743</v>
      </c>
      <c r="AH532" s="17">
        <v>300</v>
      </c>
      <c r="AI532" s="17" cm="1">
        <f t="array" ref="AI532">SUMPRODUCT(--(IFERROR(HOUR(Flights_2026_09_3033[entry_hour]),-1)=HOUR(AF532)),--(IFERROR(Flights_2026_09_3033[entry_sector],"")=AG532),--(IFERROR(Flights_2026_09_3033[nfl],-1)&gt;=AH532),--(IFERROR(Flights_2026_09_3033[nfl],-1)&lt;=IF(AH532=450,450,AH532+9)))</f>
        <v>0</v>
      </c>
    </row>
    <row r="533" spans="32:35" x14ac:dyDescent="0.2">
      <c r="AF533" s="2">
        <v>0.75</v>
      </c>
      <c r="AG533" t="s">
        <v>743</v>
      </c>
      <c r="AH533" s="17">
        <v>310</v>
      </c>
      <c r="AI533" s="17" cm="1">
        <f t="array" ref="AI533">SUMPRODUCT(--(IFERROR(HOUR(Flights_2026_09_3033[entry_hour]),-1)=HOUR(AF533)),--(IFERROR(Flights_2026_09_3033[entry_sector],"")=AG533),--(IFERROR(Flights_2026_09_3033[nfl],-1)&gt;=AH533),--(IFERROR(Flights_2026_09_3033[nfl],-1)&lt;=IF(AH533=450,450,AH533+9)))</f>
        <v>0</v>
      </c>
    </row>
    <row r="534" spans="32:35" x14ac:dyDescent="0.2">
      <c r="AF534" s="2">
        <v>0.75</v>
      </c>
      <c r="AG534" t="s">
        <v>743</v>
      </c>
      <c r="AH534" s="17">
        <v>320</v>
      </c>
      <c r="AI534" s="17" cm="1">
        <f t="array" ref="AI534">SUMPRODUCT(--(IFERROR(HOUR(Flights_2026_09_3033[entry_hour]),-1)=HOUR(AF534)),--(IFERROR(Flights_2026_09_3033[entry_sector],"")=AG534),--(IFERROR(Flights_2026_09_3033[nfl],-1)&gt;=AH534),--(IFERROR(Flights_2026_09_3033[nfl],-1)&lt;=IF(AH534=450,450,AH534+9)))</f>
        <v>0</v>
      </c>
    </row>
    <row r="535" spans="32:35" x14ac:dyDescent="0.2">
      <c r="AF535" s="2">
        <v>0.75</v>
      </c>
      <c r="AG535" t="s">
        <v>743</v>
      </c>
      <c r="AH535" s="17">
        <v>330</v>
      </c>
      <c r="AI535" s="17" cm="1">
        <f t="array" ref="AI535">SUMPRODUCT(--(IFERROR(HOUR(Flights_2026_09_3033[entry_hour]),-1)=HOUR(AF535)),--(IFERROR(Flights_2026_09_3033[entry_sector],"")=AG535),--(IFERROR(Flights_2026_09_3033[nfl],-1)&gt;=AH535),--(IFERROR(Flights_2026_09_3033[nfl],-1)&lt;=IF(AH535=450,450,AH535+9)))</f>
        <v>1</v>
      </c>
    </row>
    <row r="536" spans="32:35" x14ac:dyDescent="0.2">
      <c r="AF536" s="2">
        <v>0.75</v>
      </c>
      <c r="AG536" t="s">
        <v>743</v>
      </c>
      <c r="AH536" s="17">
        <v>340</v>
      </c>
      <c r="AI536" s="17" cm="1">
        <f t="array" ref="AI536">SUMPRODUCT(--(IFERROR(HOUR(Flights_2026_09_3033[entry_hour]),-1)=HOUR(AF536)),--(IFERROR(Flights_2026_09_3033[entry_sector],"")=AG536),--(IFERROR(Flights_2026_09_3033[nfl],-1)&gt;=AH536),--(IFERROR(Flights_2026_09_3033[nfl],-1)&lt;=IF(AH536=450,450,AH536+9)))</f>
        <v>0</v>
      </c>
    </row>
    <row r="537" spans="32:35" x14ac:dyDescent="0.2">
      <c r="AF537" s="2">
        <v>0.75</v>
      </c>
      <c r="AG537" t="s">
        <v>743</v>
      </c>
      <c r="AH537" s="17">
        <v>350</v>
      </c>
      <c r="AI537" s="17" cm="1">
        <f t="array" ref="AI537">SUMPRODUCT(--(IFERROR(HOUR(Flights_2026_09_3033[entry_hour]),-1)=HOUR(AF537)),--(IFERROR(Flights_2026_09_3033[entry_sector],"")=AG537),--(IFERROR(Flights_2026_09_3033[nfl],-1)&gt;=AH537),--(IFERROR(Flights_2026_09_3033[nfl],-1)&lt;=IF(AH537=450,450,AH537+9)))</f>
        <v>0</v>
      </c>
    </row>
    <row r="538" spans="32:35" x14ac:dyDescent="0.2">
      <c r="AF538" s="2">
        <v>0.75</v>
      </c>
      <c r="AG538" t="s">
        <v>743</v>
      </c>
      <c r="AH538" s="17">
        <v>360</v>
      </c>
      <c r="AI538" s="17" cm="1">
        <f t="array" ref="AI538">SUMPRODUCT(--(IFERROR(HOUR(Flights_2026_09_3033[entry_hour]),-1)=HOUR(AF538)),--(IFERROR(Flights_2026_09_3033[entry_sector],"")=AG538),--(IFERROR(Flights_2026_09_3033[nfl],-1)&gt;=AH538),--(IFERROR(Flights_2026_09_3033[nfl],-1)&lt;=IF(AH538=450,450,AH538+9)))</f>
        <v>0</v>
      </c>
    </row>
    <row r="539" spans="32:35" x14ac:dyDescent="0.2">
      <c r="AF539" s="2">
        <v>0.75</v>
      </c>
      <c r="AG539" t="s">
        <v>743</v>
      </c>
      <c r="AH539" s="17">
        <v>370</v>
      </c>
      <c r="AI539" s="17" cm="1">
        <f t="array" ref="AI539">SUMPRODUCT(--(IFERROR(HOUR(Flights_2026_09_3033[entry_hour]),-1)=HOUR(AF539)),--(IFERROR(Flights_2026_09_3033[entry_sector],"")=AG539),--(IFERROR(Flights_2026_09_3033[nfl],-1)&gt;=AH539),--(IFERROR(Flights_2026_09_3033[nfl],-1)&lt;=IF(AH539=450,450,AH539+9)))</f>
        <v>0</v>
      </c>
    </row>
    <row r="540" spans="32:35" x14ac:dyDescent="0.2">
      <c r="AF540" s="2">
        <v>0.75</v>
      </c>
      <c r="AG540" t="s">
        <v>743</v>
      </c>
      <c r="AH540" s="17">
        <v>380</v>
      </c>
      <c r="AI540" s="17" cm="1">
        <f t="array" ref="AI540">SUMPRODUCT(--(IFERROR(HOUR(Flights_2026_09_3033[entry_hour]),-1)=HOUR(AF540)),--(IFERROR(Flights_2026_09_3033[entry_sector],"")=AG540),--(IFERROR(Flights_2026_09_3033[nfl],-1)&gt;=AH540),--(IFERROR(Flights_2026_09_3033[nfl],-1)&lt;=IF(AH540=450,450,AH540+9)))</f>
        <v>0</v>
      </c>
    </row>
    <row r="541" spans="32:35" x14ac:dyDescent="0.2">
      <c r="AF541" s="2">
        <v>0.75</v>
      </c>
      <c r="AG541" t="s">
        <v>743</v>
      </c>
      <c r="AH541" s="17">
        <v>390</v>
      </c>
      <c r="AI541" s="17" cm="1">
        <f t="array" ref="AI541">SUMPRODUCT(--(IFERROR(HOUR(Flights_2026_09_3033[entry_hour]),-1)=HOUR(AF541)),--(IFERROR(Flights_2026_09_3033[entry_sector],"")=AG541),--(IFERROR(Flights_2026_09_3033[nfl],-1)&gt;=AH541),--(IFERROR(Flights_2026_09_3033[nfl],-1)&lt;=IF(AH541=450,450,AH541+9)))</f>
        <v>1</v>
      </c>
    </row>
    <row r="542" spans="32:35" x14ac:dyDescent="0.2">
      <c r="AF542" s="2">
        <v>0.75</v>
      </c>
      <c r="AG542" t="s">
        <v>743</v>
      </c>
      <c r="AH542" s="17">
        <v>400</v>
      </c>
      <c r="AI542" s="17" cm="1">
        <f t="array" ref="AI542">SUMPRODUCT(--(IFERROR(HOUR(Flights_2026_09_3033[entry_hour]),-1)=HOUR(AF542)),--(IFERROR(Flights_2026_09_3033[entry_sector],"")=AG542),--(IFERROR(Flights_2026_09_3033[nfl],-1)&gt;=AH542),--(IFERROR(Flights_2026_09_3033[nfl],-1)&lt;=IF(AH542=450,450,AH542+9)))</f>
        <v>0</v>
      </c>
    </row>
    <row r="543" spans="32:35" x14ac:dyDescent="0.2">
      <c r="AF543" s="2">
        <v>0.75</v>
      </c>
      <c r="AG543" t="s">
        <v>743</v>
      </c>
      <c r="AH543" s="17">
        <v>410</v>
      </c>
      <c r="AI543" s="17" cm="1">
        <f t="array" ref="AI543">SUMPRODUCT(--(IFERROR(HOUR(Flights_2026_09_3033[entry_hour]),-1)=HOUR(AF543)),--(IFERROR(Flights_2026_09_3033[entry_sector],"")=AG543),--(IFERROR(Flights_2026_09_3033[nfl],-1)&gt;=AH543),--(IFERROR(Flights_2026_09_3033[nfl],-1)&lt;=IF(AH543=450,450,AH543+9)))</f>
        <v>0</v>
      </c>
    </row>
    <row r="544" spans="32:35" x14ac:dyDescent="0.2">
      <c r="AF544" s="2">
        <v>0.75</v>
      </c>
      <c r="AG544" t="s">
        <v>743</v>
      </c>
      <c r="AH544" s="17">
        <v>420</v>
      </c>
      <c r="AI544" s="17" cm="1">
        <f t="array" ref="AI544">SUMPRODUCT(--(IFERROR(HOUR(Flights_2026_09_3033[entry_hour]),-1)=HOUR(AF544)),--(IFERROR(Flights_2026_09_3033[entry_sector],"")=AG544),--(IFERROR(Flights_2026_09_3033[nfl],-1)&gt;=AH544),--(IFERROR(Flights_2026_09_3033[nfl],-1)&lt;=IF(AH544=450,450,AH544+9)))</f>
        <v>0</v>
      </c>
    </row>
    <row r="545" spans="32:35" x14ac:dyDescent="0.2">
      <c r="AF545" s="2">
        <v>0.75</v>
      </c>
      <c r="AG545" t="s">
        <v>743</v>
      </c>
      <c r="AH545" s="17">
        <v>430</v>
      </c>
      <c r="AI545" s="17" cm="1">
        <f t="array" ref="AI545">SUMPRODUCT(--(IFERROR(HOUR(Flights_2026_09_3033[entry_hour]),-1)=HOUR(AF545)),--(IFERROR(Flights_2026_09_3033[entry_sector],"")=AG545),--(IFERROR(Flights_2026_09_3033[nfl],-1)&gt;=AH545),--(IFERROR(Flights_2026_09_3033[nfl],-1)&lt;=IF(AH545=450,450,AH545+9)))</f>
        <v>0</v>
      </c>
    </row>
    <row r="546" spans="32:35" x14ac:dyDescent="0.2">
      <c r="AF546" s="2">
        <v>0.75</v>
      </c>
      <c r="AG546" t="s">
        <v>743</v>
      </c>
      <c r="AH546" s="17">
        <v>440</v>
      </c>
      <c r="AI546" s="17" cm="1">
        <f t="array" ref="AI546">SUMPRODUCT(--(IFERROR(HOUR(Flights_2026_09_3033[entry_hour]),-1)=HOUR(AF546)),--(IFERROR(Flights_2026_09_3033[entry_sector],"")=AG546),--(IFERROR(Flights_2026_09_3033[nfl],-1)&gt;=AH546),--(IFERROR(Flights_2026_09_3033[nfl],-1)&lt;=IF(AH546=450,450,AH546+9)))</f>
        <v>0</v>
      </c>
    </row>
    <row r="547" spans="32:35" x14ac:dyDescent="0.2">
      <c r="AF547" s="2">
        <v>0.75</v>
      </c>
      <c r="AG547" t="s">
        <v>743</v>
      </c>
      <c r="AH547" s="17">
        <v>450</v>
      </c>
      <c r="AI547" s="17" cm="1">
        <f t="array" ref="AI547">SUMPRODUCT(--(IFERROR(HOUR(Flights_2026_09_3033[entry_hour]),-1)=HOUR(AF547)),--(IFERROR(Flights_2026_09_3033[entry_sector],"")=AG547),--(IFERROR(Flights_2026_09_3033[nfl],-1)&gt;=AH547),--(IFERROR(Flights_2026_09_3033[nfl],-1)&lt;=IF(AH547=450,450,AH547+9)))</f>
        <v>0</v>
      </c>
    </row>
    <row r="548" spans="32:35" x14ac:dyDescent="0.2">
      <c r="AF548" s="2">
        <v>0.75</v>
      </c>
      <c r="AG548" t="s">
        <v>744</v>
      </c>
      <c r="AH548" s="17">
        <v>200</v>
      </c>
      <c r="AI548" s="17" cm="1">
        <f t="array" ref="AI548">SUMPRODUCT(--(IFERROR(HOUR(Flights_2026_09_3033[entry_hour]),-1)=HOUR(AF548)),--(IFERROR(Flights_2026_09_3033[entry_sector],"")=AG548),--(IFERROR(Flights_2026_09_3033[nfl],-1)&gt;=AH548),--(IFERROR(Flights_2026_09_3033[nfl],-1)&lt;=IF(AH548=450,450,AH548+9)))</f>
        <v>0</v>
      </c>
    </row>
    <row r="549" spans="32:35" x14ac:dyDescent="0.2">
      <c r="AF549" s="2">
        <v>0.75</v>
      </c>
      <c r="AG549" t="s">
        <v>744</v>
      </c>
      <c r="AH549" s="17">
        <v>210</v>
      </c>
      <c r="AI549" s="17" cm="1">
        <f t="array" ref="AI549">SUMPRODUCT(--(IFERROR(HOUR(Flights_2026_09_3033[entry_hour]),-1)=HOUR(AF549)),--(IFERROR(Flights_2026_09_3033[entry_sector],"")=AG549),--(IFERROR(Flights_2026_09_3033[nfl],-1)&gt;=AH549),--(IFERROR(Flights_2026_09_3033[nfl],-1)&lt;=IF(AH549=450,450,AH549+9)))</f>
        <v>0</v>
      </c>
    </row>
    <row r="550" spans="32:35" x14ac:dyDescent="0.2">
      <c r="AF550" s="2">
        <v>0.75</v>
      </c>
      <c r="AG550" t="s">
        <v>744</v>
      </c>
      <c r="AH550" s="17">
        <v>220</v>
      </c>
      <c r="AI550" s="17" cm="1">
        <f t="array" ref="AI550">SUMPRODUCT(--(IFERROR(HOUR(Flights_2026_09_3033[entry_hour]),-1)=HOUR(AF550)),--(IFERROR(Flights_2026_09_3033[entry_sector],"")=AG550),--(IFERROR(Flights_2026_09_3033[nfl],-1)&gt;=AH550),--(IFERROR(Flights_2026_09_3033[nfl],-1)&lt;=IF(AH550=450,450,AH550+9)))</f>
        <v>4</v>
      </c>
    </row>
    <row r="551" spans="32:35" x14ac:dyDescent="0.2">
      <c r="AF551" s="2">
        <v>0.75</v>
      </c>
      <c r="AG551" t="s">
        <v>744</v>
      </c>
      <c r="AH551" s="17">
        <v>230</v>
      </c>
      <c r="AI551" s="17" cm="1">
        <f t="array" ref="AI551">SUMPRODUCT(--(IFERROR(HOUR(Flights_2026_09_3033[entry_hour]),-1)=HOUR(AF551)),--(IFERROR(Flights_2026_09_3033[entry_sector],"")=AG551),--(IFERROR(Flights_2026_09_3033[nfl],-1)&gt;=AH551),--(IFERROR(Flights_2026_09_3033[nfl],-1)&lt;=IF(AH551=450,450,AH551+9)))</f>
        <v>0</v>
      </c>
    </row>
    <row r="552" spans="32:35" x14ac:dyDescent="0.2">
      <c r="AF552" s="2">
        <v>0.75</v>
      </c>
      <c r="AG552" t="s">
        <v>744</v>
      </c>
      <c r="AH552" s="17">
        <v>240</v>
      </c>
      <c r="AI552" s="17" cm="1">
        <f t="array" ref="AI552">SUMPRODUCT(--(IFERROR(HOUR(Flights_2026_09_3033[entry_hour]),-1)=HOUR(AF552)),--(IFERROR(Flights_2026_09_3033[entry_sector],"")=AG552),--(IFERROR(Flights_2026_09_3033[nfl],-1)&gt;=AH552),--(IFERROR(Flights_2026_09_3033[nfl],-1)&lt;=IF(AH552=450,450,AH552+9)))</f>
        <v>0</v>
      </c>
    </row>
    <row r="553" spans="32:35" x14ac:dyDescent="0.2">
      <c r="AF553" s="2">
        <v>0.75</v>
      </c>
      <c r="AG553" t="s">
        <v>744</v>
      </c>
      <c r="AH553" s="17">
        <v>250</v>
      </c>
      <c r="AI553" s="17" cm="1">
        <f t="array" ref="AI553">SUMPRODUCT(--(IFERROR(HOUR(Flights_2026_09_3033[entry_hour]),-1)=HOUR(AF553)),--(IFERROR(Flights_2026_09_3033[entry_sector],"")=AG553),--(IFERROR(Flights_2026_09_3033[nfl],-1)&gt;=AH553),--(IFERROR(Flights_2026_09_3033[nfl],-1)&lt;=IF(AH553=450,450,AH553+9)))</f>
        <v>0</v>
      </c>
    </row>
    <row r="554" spans="32:35" x14ac:dyDescent="0.2">
      <c r="AF554" s="2">
        <v>0.75</v>
      </c>
      <c r="AG554" t="s">
        <v>744</v>
      </c>
      <c r="AH554" s="17">
        <v>260</v>
      </c>
      <c r="AI554" s="17" cm="1">
        <f t="array" ref="AI554">SUMPRODUCT(--(IFERROR(HOUR(Flights_2026_09_3033[entry_hour]),-1)=HOUR(AF554)),--(IFERROR(Flights_2026_09_3033[entry_sector],"")=AG554),--(IFERROR(Flights_2026_09_3033[nfl],-1)&gt;=AH554),--(IFERROR(Flights_2026_09_3033[nfl],-1)&lt;=IF(AH554=450,450,AH554+9)))</f>
        <v>0</v>
      </c>
    </row>
    <row r="555" spans="32:35" x14ac:dyDescent="0.2">
      <c r="AF555" s="2">
        <v>0.75</v>
      </c>
      <c r="AG555" t="s">
        <v>744</v>
      </c>
      <c r="AH555" s="17">
        <v>270</v>
      </c>
      <c r="AI555" s="17" cm="1">
        <f t="array" ref="AI555">SUMPRODUCT(--(IFERROR(HOUR(Flights_2026_09_3033[entry_hour]),-1)=HOUR(AF555)),--(IFERROR(Flights_2026_09_3033[entry_sector],"")=AG555),--(IFERROR(Flights_2026_09_3033[nfl],-1)&gt;=AH555),--(IFERROR(Flights_2026_09_3033[nfl],-1)&lt;=IF(AH555=450,450,AH555+9)))</f>
        <v>0</v>
      </c>
    </row>
    <row r="556" spans="32:35" x14ac:dyDescent="0.2">
      <c r="AF556" s="2">
        <v>0.75</v>
      </c>
      <c r="AG556" t="s">
        <v>744</v>
      </c>
      <c r="AH556" s="17">
        <v>280</v>
      </c>
      <c r="AI556" s="17" cm="1">
        <f t="array" ref="AI556">SUMPRODUCT(--(IFERROR(HOUR(Flights_2026_09_3033[entry_hour]),-1)=HOUR(AF556)),--(IFERROR(Flights_2026_09_3033[entry_sector],"")=AG556),--(IFERROR(Flights_2026_09_3033[nfl],-1)&gt;=AH556),--(IFERROR(Flights_2026_09_3033[nfl],-1)&lt;=IF(AH556=450,450,AH556+9)))</f>
        <v>0</v>
      </c>
    </row>
    <row r="557" spans="32:35" x14ac:dyDescent="0.2">
      <c r="AF557" s="2">
        <v>0.75</v>
      </c>
      <c r="AG557" t="s">
        <v>744</v>
      </c>
      <c r="AH557" s="17">
        <v>290</v>
      </c>
      <c r="AI557" s="17" cm="1">
        <f t="array" ref="AI557">SUMPRODUCT(--(IFERROR(HOUR(Flights_2026_09_3033[entry_hour]),-1)=HOUR(AF557)),--(IFERROR(Flights_2026_09_3033[entry_sector],"")=AG557),--(IFERROR(Flights_2026_09_3033[nfl],-1)&gt;=AH557),--(IFERROR(Flights_2026_09_3033[nfl],-1)&lt;=IF(AH557=450,450,AH557+9)))</f>
        <v>0</v>
      </c>
    </row>
    <row r="558" spans="32:35" x14ac:dyDescent="0.2">
      <c r="AF558" s="2">
        <v>0.75</v>
      </c>
      <c r="AG558" t="s">
        <v>744</v>
      </c>
      <c r="AH558" s="17">
        <v>300</v>
      </c>
      <c r="AI558" s="17" cm="1">
        <f t="array" ref="AI558">SUMPRODUCT(--(IFERROR(HOUR(Flights_2026_09_3033[entry_hour]),-1)=HOUR(AF558)),--(IFERROR(Flights_2026_09_3033[entry_sector],"")=AG558),--(IFERROR(Flights_2026_09_3033[nfl],-1)&gt;=AH558),--(IFERROR(Flights_2026_09_3033[nfl],-1)&lt;=IF(AH558=450,450,AH558+9)))</f>
        <v>0</v>
      </c>
    </row>
    <row r="559" spans="32:35" x14ac:dyDescent="0.2">
      <c r="AF559" s="2">
        <v>0.75</v>
      </c>
      <c r="AG559" t="s">
        <v>744</v>
      </c>
      <c r="AH559" s="17">
        <v>310</v>
      </c>
      <c r="AI559" s="17" cm="1">
        <f t="array" ref="AI559">SUMPRODUCT(--(IFERROR(HOUR(Flights_2026_09_3033[entry_hour]),-1)=HOUR(AF559)),--(IFERROR(Flights_2026_09_3033[entry_sector],"")=AG559),--(IFERROR(Flights_2026_09_3033[nfl],-1)&gt;=AH559),--(IFERROR(Flights_2026_09_3033[nfl],-1)&lt;=IF(AH559=450,450,AH559+9)))</f>
        <v>0</v>
      </c>
    </row>
    <row r="560" spans="32:35" x14ac:dyDescent="0.2">
      <c r="AF560" s="2">
        <v>0.75</v>
      </c>
      <c r="AG560" t="s">
        <v>744</v>
      </c>
      <c r="AH560" s="17">
        <v>320</v>
      </c>
      <c r="AI560" s="17" cm="1">
        <f t="array" ref="AI560">SUMPRODUCT(--(IFERROR(HOUR(Flights_2026_09_3033[entry_hour]),-1)=HOUR(AF560)),--(IFERROR(Flights_2026_09_3033[entry_sector],"")=AG560),--(IFERROR(Flights_2026_09_3033[nfl],-1)&gt;=AH560),--(IFERROR(Flights_2026_09_3033[nfl],-1)&lt;=IF(AH560=450,450,AH560+9)))</f>
        <v>0</v>
      </c>
    </row>
    <row r="561" spans="32:35" x14ac:dyDescent="0.2">
      <c r="AF561" s="2">
        <v>0.75</v>
      </c>
      <c r="AG561" t="s">
        <v>744</v>
      </c>
      <c r="AH561" s="17">
        <v>330</v>
      </c>
      <c r="AI561" s="17" cm="1">
        <f t="array" ref="AI561">SUMPRODUCT(--(IFERROR(HOUR(Flights_2026_09_3033[entry_hour]),-1)=HOUR(AF561)),--(IFERROR(Flights_2026_09_3033[entry_sector],"")=AG561),--(IFERROR(Flights_2026_09_3033[nfl],-1)&gt;=AH561),--(IFERROR(Flights_2026_09_3033[nfl],-1)&lt;=IF(AH561=450,450,AH561+9)))</f>
        <v>0</v>
      </c>
    </row>
    <row r="562" spans="32:35" x14ac:dyDescent="0.2">
      <c r="AF562" s="2">
        <v>0.75</v>
      </c>
      <c r="AG562" t="s">
        <v>744</v>
      </c>
      <c r="AH562" s="17">
        <v>340</v>
      </c>
      <c r="AI562" s="17" cm="1">
        <f t="array" ref="AI562">SUMPRODUCT(--(IFERROR(HOUR(Flights_2026_09_3033[entry_hour]),-1)=HOUR(AF562)),--(IFERROR(Flights_2026_09_3033[entry_sector],"")=AG562),--(IFERROR(Flights_2026_09_3033[nfl],-1)&gt;=AH562),--(IFERROR(Flights_2026_09_3033[nfl],-1)&lt;=IF(AH562=450,450,AH562+9)))</f>
        <v>1</v>
      </c>
    </row>
    <row r="563" spans="32:35" x14ac:dyDescent="0.2">
      <c r="AF563" s="2">
        <v>0.75</v>
      </c>
      <c r="AG563" t="s">
        <v>744</v>
      </c>
      <c r="AH563" s="17">
        <v>350</v>
      </c>
      <c r="AI563" s="17" cm="1">
        <f t="array" ref="AI563">SUMPRODUCT(--(IFERROR(HOUR(Flights_2026_09_3033[entry_hour]),-1)=HOUR(AF563)),--(IFERROR(Flights_2026_09_3033[entry_sector],"")=AG563),--(IFERROR(Flights_2026_09_3033[nfl],-1)&gt;=AH563),--(IFERROR(Flights_2026_09_3033[nfl],-1)&lt;=IF(AH563=450,450,AH563+9)))</f>
        <v>1</v>
      </c>
    </row>
    <row r="564" spans="32:35" x14ac:dyDescent="0.2">
      <c r="AF564" s="2">
        <v>0.75</v>
      </c>
      <c r="AG564" t="s">
        <v>744</v>
      </c>
      <c r="AH564" s="17">
        <v>360</v>
      </c>
      <c r="AI564" s="17" cm="1">
        <f t="array" ref="AI564">SUMPRODUCT(--(IFERROR(HOUR(Flights_2026_09_3033[entry_hour]),-1)=HOUR(AF564)),--(IFERROR(Flights_2026_09_3033[entry_sector],"")=AG564),--(IFERROR(Flights_2026_09_3033[nfl],-1)&gt;=AH564),--(IFERROR(Flights_2026_09_3033[nfl],-1)&lt;=IF(AH564=450,450,AH564+9)))</f>
        <v>2</v>
      </c>
    </row>
    <row r="565" spans="32:35" x14ac:dyDescent="0.2">
      <c r="AF565" s="2">
        <v>0.75</v>
      </c>
      <c r="AG565" t="s">
        <v>744</v>
      </c>
      <c r="AH565" s="17">
        <v>370</v>
      </c>
      <c r="AI565" s="17" cm="1">
        <f t="array" ref="AI565">SUMPRODUCT(--(IFERROR(HOUR(Flights_2026_09_3033[entry_hour]),-1)=HOUR(AF565)),--(IFERROR(Flights_2026_09_3033[entry_sector],"")=AG565),--(IFERROR(Flights_2026_09_3033[nfl],-1)&gt;=AH565),--(IFERROR(Flights_2026_09_3033[nfl],-1)&lt;=IF(AH565=450,450,AH565+9)))</f>
        <v>2</v>
      </c>
    </row>
    <row r="566" spans="32:35" x14ac:dyDescent="0.2">
      <c r="AF566" s="2">
        <v>0.75</v>
      </c>
      <c r="AG566" t="s">
        <v>744</v>
      </c>
      <c r="AH566" s="17">
        <v>380</v>
      </c>
      <c r="AI566" s="17" cm="1">
        <f t="array" ref="AI566">SUMPRODUCT(--(IFERROR(HOUR(Flights_2026_09_3033[entry_hour]),-1)=HOUR(AF566)),--(IFERROR(Flights_2026_09_3033[entry_sector],"")=AG566),--(IFERROR(Flights_2026_09_3033[nfl],-1)&gt;=AH566),--(IFERROR(Flights_2026_09_3033[nfl],-1)&lt;=IF(AH566=450,450,AH566+9)))</f>
        <v>0</v>
      </c>
    </row>
    <row r="567" spans="32:35" x14ac:dyDescent="0.2">
      <c r="AF567" s="2">
        <v>0.75</v>
      </c>
      <c r="AG567" t="s">
        <v>744</v>
      </c>
      <c r="AH567" s="17">
        <v>390</v>
      </c>
      <c r="AI567" s="17" cm="1">
        <f t="array" ref="AI567">SUMPRODUCT(--(IFERROR(HOUR(Flights_2026_09_3033[entry_hour]),-1)=HOUR(AF567)),--(IFERROR(Flights_2026_09_3033[entry_sector],"")=AG567),--(IFERROR(Flights_2026_09_3033[nfl],-1)&gt;=AH567),--(IFERROR(Flights_2026_09_3033[nfl],-1)&lt;=IF(AH567=450,450,AH567+9)))</f>
        <v>0</v>
      </c>
    </row>
    <row r="568" spans="32:35" x14ac:dyDescent="0.2">
      <c r="AF568" s="2">
        <v>0.75</v>
      </c>
      <c r="AG568" t="s">
        <v>744</v>
      </c>
      <c r="AH568" s="17">
        <v>400</v>
      </c>
      <c r="AI568" s="17" cm="1">
        <f t="array" ref="AI568">SUMPRODUCT(--(IFERROR(HOUR(Flights_2026_09_3033[entry_hour]),-1)=HOUR(AF568)),--(IFERROR(Flights_2026_09_3033[entry_sector],"")=AG568),--(IFERROR(Flights_2026_09_3033[nfl],-1)&gt;=AH568),--(IFERROR(Flights_2026_09_3033[nfl],-1)&lt;=IF(AH568=450,450,AH568+9)))</f>
        <v>0</v>
      </c>
    </row>
    <row r="569" spans="32:35" x14ac:dyDescent="0.2">
      <c r="AF569" s="2">
        <v>0.75</v>
      </c>
      <c r="AG569" t="s">
        <v>744</v>
      </c>
      <c r="AH569" s="17">
        <v>410</v>
      </c>
      <c r="AI569" s="17" cm="1">
        <f t="array" ref="AI569">SUMPRODUCT(--(IFERROR(HOUR(Flights_2026_09_3033[entry_hour]),-1)=HOUR(AF569)),--(IFERROR(Flights_2026_09_3033[entry_sector],"")=AG569),--(IFERROR(Flights_2026_09_3033[nfl],-1)&gt;=AH569),--(IFERROR(Flights_2026_09_3033[nfl],-1)&lt;=IF(AH569=450,450,AH569+9)))</f>
        <v>0</v>
      </c>
    </row>
    <row r="570" spans="32:35" x14ac:dyDescent="0.2">
      <c r="AF570" s="2">
        <v>0.75</v>
      </c>
      <c r="AG570" t="s">
        <v>744</v>
      </c>
      <c r="AH570" s="17">
        <v>420</v>
      </c>
      <c r="AI570" s="17" cm="1">
        <f t="array" ref="AI570">SUMPRODUCT(--(IFERROR(HOUR(Flights_2026_09_3033[entry_hour]),-1)=HOUR(AF570)),--(IFERROR(Flights_2026_09_3033[entry_sector],"")=AG570),--(IFERROR(Flights_2026_09_3033[nfl],-1)&gt;=AH570),--(IFERROR(Flights_2026_09_3033[nfl],-1)&lt;=IF(AH570=450,450,AH570+9)))</f>
        <v>0</v>
      </c>
    </row>
    <row r="571" spans="32:35" x14ac:dyDescent="0.2">
      <c r="AF571" s="2">
        <v>0.75</v>
      </c>
      <c r="AG571" t="s">
        <v>744</v>
      </c>
      <c r="AH571" s="17">
        <v>430</v>
      </c>
      <c r="AI571" s="17" cm="1">
        <f t="array" ref="AI571">SUMPRODUCT(--(IFERROR(HOUR(Flights_2026_09_3033[entry_hour]),-1)=HOUR(AF571)),--(IFERROR(Flights_2026_09_3033[entry_sector],"")=AG571),--(IFERROR(Flights_2026_09_3033[nfl],-1)&gt;=AH571),--(IFERROR(Flights_2026_09_3033[nfl],-1)&lt;=IF(AH571=450,450,AH571+9)))</f>
        <v>0</v>
      </c>
    </row>
    <row r="572" spans="32:35" x14ac:dyDescent="0.2">
      <c r="AF572" s="2">
        <v>0.75</v>
      </c>
      <c r="AG572" t="s">
        <v>744</v>
      </c>
      <c r="AH572" s="17">
        <v>440</v>
      </c>
      <c r="AI572" s="17" cm="1">
        <f t="array" ref="AI572">SUMPRODUCT(--(IFERROR(HOUR(Flights_2026_09_3033[entry_hour]),-1)=HOUR(AF572)),--(IFERROR(Flights_2026_09_3033[entry_sector],"")=AG572),--(IFERROR(Flights_2026_09_3033[nfl],-1)&gt;=AH572),--(IFERROR(Flights_2026_09_3033[nfl],-1)&lt;=IF(AH572=450,450,AH572+9)))</f>
        <v>0</v>
      </c>
    </row>
    <row r="573" spans="32:35" x14ac:dyDescent="0.2">
      <c r="AF573" s="2">
        <v>0.75</v>
      </c>
      <c r="AG573" t="s">
        <v>744</v>
      </c>
      <c r="AH573" s="17">
        <v>450</v>
      </c>
      <c r="AI573" s="17" cm="1">
        <f t="array" ref="AI573">SUMPRODUCT(--(IFERROR(HOUR(Flights_2026_09_3033[entry_hour]),-1)=HOUR(AF573)),--(IFERROR(Flights_2026_09_3033[entry_sector],"")=AG573),--(IFERROR(Flights_2026_09_3033[nfl],-1)&gt;=AH573),--(IFERROR(Flights_2026_09_3033[nfl],-1)&lt;=IF(AH573=450,450,AH573+9)))</f>
        <v>0</v>
      </c>
    </row>
    <row r="574" spans="32:35" x14ac:dyDescent="0.2">
      <c r="AF574" s="2">
        <v>0.75</v>
      </c>
      <c r="AG574" t="s">
        <v>745</v>
      </c>
      <c r="AH574" s="17">
        <v>200</v>
      </c>
      <c r="AI574" s="17" cm="1">
        <f t="array" ref="AI574">SUMPRODUCT(--(IFERROR(HOUR(Flights_2026_09_3033[entry_hour]),-1)=HOUR(AF574)),--(IFERROR(Flights_2026_09_3033[entry_sector],"")=AG574),--(IFERROR(Flights_2026_09_3033[nfl],-1)&gt;=AH574),--(IFERROR(Flights_2026_09_3033[nfl],-1)&lt;=IF(AH574=450,450,AH574+9)))</f>
        <v>0</v>
      </c>
    </row>
    <row r="575" spans="32:35" x14ac:dyDescent="0.2">
      <c r="AF575" s="2">
        <v>0.75</v>
      </c>
      <c r="AG575" t="s">
        <v>745</v>
      </c>
      <c r="AH575" s="17">
        <v>210</v>
      </c>
      <c r="AI575" s="17" cm="1">
        <f t="array" ref="AI575">SUMPRODUCT(--(IFERROR(HOUR(Flights_2026_09_3033[entry_hour]),-1)=HOUR(AF575)),--(IFERROR(Flights_2026_09_3033[entry_sector],"")=AG575),--(IFERROR(Flights_2026_09_3033[nfl],-1)&gt;=AH575),--(IFERROR(Flights_2026_09_3033[nfl],-1)&lt;=IF(AH575=450,450,AH575+9)))</f>
        <v>0</v>
      </c>
    </row>
    <row r="576" spans="32:35" x14ac:dyDescent="0.2">
      <c r="AF576" s="2">
        <v>0.75</v>
      </c>
      <c r="AG576" t="s">
        <v>745</v>
      </c>
      <c r="AH576" s="17">
        <v>220</v>
      </c>
      <c r="AI576" s="17" cm="1">
        <f t="array" ref="AI576">SUMPRODUCT(--(IFERROR(HOUR(Flights_2026_09_3033[entry_hour]),-1)=HOUR(AF576)),--(IFERROR(Flights_2026_09_3033[entry_sector],"")=AG576),--(IFERROR(Flights_2026_09_3033[nfl],-1)&gt;=AH576),--(IFERROR(Flights_2026_09_3033[nfl],-1)&lt;=IF(AH576=450,450,AH576+9)))</f>
        <v>0</v>
      </c>
    </row>
    <row r="577" spans="32:35" x14ac:dyDescent="0.2">
      <c r="AF577" s="2">
        <v>0.75</v>
      </c>
      <c r="AG577" t="s">
        <v>745</v>
      </c>
      <c r="AH577" s="17">
        <v>230</v>
      </c>
      <c r="AI577" s="17" cm="1">
        <f t="array" ref="AI577">SUMPRODUCT(--(IFERROR(HOUR(Flights_2026_09_3033[entry_hour]),-1)=HOUR(AF577)),--(IFERROR(Flights_2026_09_3033[entry_sector],"")=AG577),--(IFERROR(Flights_2026_09_3033[nfl],-1)&gt;=AH577),--(IFERROR(Flights_2026_09_3033[nfl],-1)&lt;=IF(AH577=450,450,AH577+9)))</f>
        <v>0</v>
      </c>
    </row>
    <row r="578" spans="32:35" x14ac:dyDescent="0.2">
      <c r="AF578" s="2">
        <v>0.75</v>
      </c>
      <c r="AG578" t="s">
        <v>745</v>
      </c>
      <c r="AH578" s="17">
        <v>240</v>
      </c>
      <c r="AI578" s="17" cm="1">
        <f t="array" ref="AI578">SUMPRODUCT(--(IFERROR(HOUR(Flights_2026_09_3033[entry_hour]),-1)=HOUR(AF578)),--(IFERROR(Flights_2026_09_3033[entry_sector],"")=AG578),--(IFERROR(Flights_2026_09_3033[nfl],-1)&gt;=AH578),--(IFERROR(Flights_2026_09_3033[nfl],-1)&lt;=IF(AH578=450,450,AH578+9)))</f>
        <v>0</v>
      </c>
    </row>
    <row r="579" spans="32:35" x14ac:dyDescent="0.2">
      <c r="AF579" s="2">
        <v>0.75</v>
      </c>
      <c r="AG579" t="s">
        <v>745</v>
      </c>
      <c r="AH579" s="17">
        <v>250</v>
      </c>
      <c r="AI579" s="17" cm="1">
        <f t="array" ref="AI579">SUMPRODUCT(--(IFERROR(HOUR(Flights_2026_09_3033[entry_hour]),-1)=HOUR(AF579)),--(IFERROR(Flights_2026_09_3033[entry_sector],"")=AG579),--(IFERROR(Flights_2026_09_3033[nfl],-1)&gt;=AH579),--(IFERROR(Flights_2026_09_3033[nfl],-1)&lt;=IF(AH579=450,450,AH579+9)))</f>
        <v>0</v>
      </c>
    </row>
    <row r="580" spans="32:35" x14ac:dyDescent="0.2">
      <c r="AF580" s="2">
        <v>0.75</v>
      </c>
      <c r="AG580" t="s">
        <v>745</v>
      </c>
      <c r="AH580" s="17">
        <v>260</v>
      </c>
      <c r="AI580" s="17" cm="1">
        <f t="array" ref="AI580">SUMPRODUCT(--(IFERROR(HOUR(Flights_2026_09_3033[entry_hour]),-1)=HOUR(AF580)),--(IFERROR(Flights_2026_09_3033[entry_sector],"")=AG580),--(IFERROR(Flights_2026_09_3033[nfl],-1)&gt;=AH580),--(IFERROR(Flights_2026_09_3033[nfl],-1)&lt;=IF(AH580=450,450,AH580+9)))</f>
        <v>0</v>
      </c>
    </row>
    <row r="581" spans="32:35" x14ac:dyDescent="0.2">
      <c r="AF581" s="2">
        <v>0.75</v>
      </c>
      <c r="AG581" t="s">
        <v>745</v>
      </c>
      <c r="AH581" s="17">
        <v>270</v>
      </c>
      <c r="AI581" s="17" cm="1">
        <f t="array" ref="AI581">SUMPRODUCT(--(IFERROR(HOUR(Flights_2026_09_3033[entry_hour]),-1)=HOUR(AF581)),--(IFERROR(Flights_2026_09_3033[entry_sector],"")=AG581),--(IFERROR(Flights_2026_09_3033[nfl],-1)&gt;=AH581),--(IFERROR(Flights_2026_09_3033[nfl],-1)&lt;=IF(AH581=450,450,AH581+9)))</f>
        <v>0</v>
      </c>
    </row>
    <row r="582" spans="32:35" x14ac:dyDescent="0.2">
      <c r="AF582" s="2">
        <v>0.75</v>
      </c>
      <c r="AG582" t="s">
        <v>745</v>
      </c>
      <c r="AH582" s="17">
        <v>280</v>
      </c>
      <c r="AI582" s="17" cm="1">
        <f t="array" ref="AI582">SUMPRODUCT(--(IFERROR(HOUR(Flights_2026_09_3033[entry_hour]),-1)=HOUR(AF582)),--(IFERROR(Flights_2026_09_3033[entry_sector],"")=AG582),--(IFERROR(Flights_2026_09_3033[nfl],-1)&gt;=AH582),--(IFERROR(Flights_2026_09_3033[nfl],-1)&lt;=IF(AH582=450,450,AH582+9)))</f>
        <v>0</v>
      </c>
    </row>
    <row r="583" spans="32:35" x14ac:dyDescent="0.2">
      <c r="AF583" s="2">
        <v>0.75</v>
      </c>
      <c r="AG583" t="s">
        <v>745</v>
      </c>
      <c r="AH583" s="17">
        <v>290</v>
      </c>
      <c r="AI583" s="17" cm="1">
        <f t="array" ref="AI583">SUMPRODUCT(--(IFERROR(HOUR(Flights_2026_09_3033[entry_hour]),-1)=HOUR(AF583)),--(IFERROR(Flights_2026_09_3033[entry_sector],"")=AG583),--(IFERROR(Flights_2026_09_3033[nfl],-1)&gt;=AH583),--(IFERROR(Flights_2026_09_3033[nfl],-1)&lt;=IF(AH583=450,450,AH583+9)))</f>
        <v>0</v>
      </c>
    </row>
    <row r="584" spans="32:35" x14ac:dyDescent="0.2">
      <c r="AF584" s="2">
        <v>0.75</v>
      </c>
      <c r="AG584" t="s">
        <v>745</v>
      </c>
      <c r="AH584" s="17">
        <v>300</v>
      </c>
      <c r="AI584" s="17" cm="1">
        <f t="array" ref="AI584">SUMPRODUCT(--(IFERROR(HOUR(Flights_2026_09_3033[entry_hour]),-1)=HOUR(AF584)),--(IFERROR(Flights_2026_09_3033[entry_sector],"")=AG584),--(IFERROR(Flights_2026_09_3033[nfl],-1)&gt;=AH584),--(IFERROR(Flights_2026_09_3033[nfl],-1)&lt;=IF(AH584=450,450,AH584+9)))</f>
        <v>0</v>
      </c>
    </row>
    <row r="585" spans="32:35" x14ac:dyDescent="0.2">
      <c r="AF585" s="2">
        <v>0.75</v>
      </c>
      <c r="AG585" t="s">
        <v>745</v>
      </c>
      <c r="AH585" s="17">
        <v>310</v>
      </c>
      <c r="AI585" s="17" cm="1">
        <f t="array" ref="AI585">SUMPRODUCT(--(IFERROR(HOUR(Flights_2026_09_3033[entry_hour]),-1)=HOUR(AF585)),--(IFERROR(Flights_2026_09_3033[entry_sector],"")=AG585),--(IFERROR(Flights_2026_09_3033[nfl],-1)&gt;=AH585),--(IFERROR(Flights_2026_09_3033[nfl],-1)&lt;=IF(AH585=450,450,AH585+9)))</f>
        <v>0</v>
      </c>
    </row>
    <row r="586" spans="32:35" x14ac:dyDescent="0.2">
      <c r="AF586" s="2">
        <v>0.75</v>
      </c>
      <c r="AG586" t="s">
        <v>745</v>
      </c>
      <c r="AH586" s="17">
        <v>320</v>
      </c>
      <c r="AI586" s="17" cm="1">
        <f t="array" ref="AI586">SUMPRODUCT(--(IFERROR(HOUR(Flights_2026_09_3033[entry_hour]),-1)=HOUR(AF586)),--(IFERROR(Flights_2026_09_3033[entry_sector],"")=AG586),--(IFERROR(Flights_2026_09_3033[nfl],-1)&gt;=AH586),--(IFERROR(Flights_2026_09_3033[nfl],-1)&lt;=IF(AH586=450,450,AH586+9)))</f>
        <v>0</v>
      </c>
    </row>
    <row r="587" spans="32:35" x14ac:dyDescent="0.2">
      <c r="AF587" s="2">
        <v>0.75</v>
      </c>
      <c r="AG587" t="s">
        <v>745</v>
      </c>
      <c r="AH587" s="17">
        <v>330</v>
      </c>
      <c r="AI587" s="17" cm="1">
        <f t="array" ref="AI587">SUMPRODUCT(--(IFERROR(HOUR(Flights_2026_09_3033[entry_hour]),-1)=HOUR(AF587)),--(IFERROR(Flights_2026_09_3033[entry_sector],"")=AG587),--(IFERROR(Flights_2026_09_3033[nfl],-1)&gt;=AH587),--(IFERROR(Flights_2026_09_3033[nfl],-1)&lt;=IF(AH587=450,450,AH587+9)))</f>
        <v>2</v>
      </c>
    </row>
    <row r="588" spans="32:35" x14ac:dyDescent="0.2">
      <c r="AF588" s="2">
        <v>0.75</v>
      </c>
      <c r="AG588" t="s">
        <v>745</v>
      </c>
      <c r="AH588" s="17">
        <v>340</v>
      </c>
      <c r="AI588" s="17" cm="1">
        <f t="array" ref="AI588">SUMPRODUCT(--(IFERROR(HOUR(Flights_2026_09_3033[entry_hour]),-1)=HOUR(AF588)),--(IFERROR(Flights_2026_09_3033[entry_sector],"")=AG588),--(IFERROR(Flights_2026_09_3033[nfl],-1)&gt;=AH588),--(IFERROR(Flights_2026_09_3033[nfl],-1)&lt;=IF(AH588=450,450,AH588+9)))</f>
        <v>0</v>
      </c>
    </row>
    <row r="589" spans="32:35" x14ac:dyDescent="0.2">
      <c r="AF589" s="2">
        <v>0.75</v>
      </c>
      <c r="AG589" t="s">
        <v>745</v>
      </c>
      <c r="AH589" s="17">
        <v>350</v>
      </c>
      <c r="AI589" s="17" cm="1">
        <f t="array" ref="AI589">SUMPRODUCT(--(IFERROR(HOUR(Flights_2026_09_3033[entry_hour]),-1)=HOUR(AF589)),--(IFERROR(Flights_2026_09_3033[entry_sector],"")=AG589),--(IFERROR(Flights_2026_09_3033[nfl],-1)&gt;=AH589),--(IFERROR(Flights_2026_09_3033[nfl],-1)&lt;=IF(AH589=450,450,AH589+9)))</f>
        <v>1</v>
      </c>
    </row>
    <row r="590" spans="32:35" x14ac:dyDescent="0.2">
      <c r="AF590" s="2">
        <v>0.75</v>
      </c>
      <c r="AG590" t="s">
        <v>745</v>
      </c>
      <c r="AH590" s="17">
        <v>360</v>
      </c>
      <c r="AI590" s="17" cm="1">
        <f t="array" ref="AI590">SUMPRODUCT(--(IFERROR(HOUR(Flights_2026_09_3033[entry_hour]),-1)=HOUR(AF590)),--(IFERROR(Flights_2026_09_3033[entry_sector],"")=AG590),--(IFERROR(Flights_2026_09_3033[nfl],-1)&gt;=AH590),--(IFERROR(Flights_2026_09_3033[nfl],-1)&lt;=IF(AH590=450,450,AH590+9)))</f>
        <v>0</v>
      </c>
    </row>
    <row r="591" spans="32:35" x14ac:dyDescent="0.2">
      <c r="AF591" s="2">
        <v>0.75</v>
      </c>
      <c r="AG591" t="s">
        <v>745</v>
      </c>
      <c r="AH591" s="17">
        <v>370</v>
      </c>
      <c r="AI591" s="17" cm="1">
        <f t="array" ref="AI591">SUMPRODUCT(--(IFERROR(HOUR(Flights_2026_09_3033[entry_hour]),-1)=HOUR(AF591)),--(IFERROR(Flights_2026_09_3033[entry_sector],"")=AG591),--(IFERROR(Flights_2026_09_3033[nfl],-1)&gt;=AH591),--(IFERROR(Flights_2026_09_3033[nfl],-1)&lt;=IF(AH591=450,450,AH591+9)))</f>
        <v>2</v>
      </c>
    </row>
    <row r="592" spans="32:35" x14ac:dyDescent="0.2">
      <c r="AF592" s="2">
        <v>0.75</v>
      </c>
      <c r="AG592" t="s">
        <v>745</v>
      </c>
      <c r="AH592" s="17">
        <v>380</v>
      </c>
      <c r="AI592" s="17" cm="1">
        <f t="array" ref="AI592">SUMPRODUCT(--(IFERROR(HOUR(Flights_2026_09_3033[entry_hour]),-1)=HOUR(AF592)),--(IFERROR(Flights_2026_09_3033[entry_sector],"")=AG592),--(IFERROR(Flights_2026_09_3033[nfl],-1)&gt;=AH592),--(IFERROR(Flights_2026_09_3033[nfl],-1)&lt;=IF(AH592=450,450,AH592+9)))</f>
        <v>0</v>
      </c>
    </row>
    <row r="593" spans="32:35" x14ac:dyDescent="0.2">
      <c r="AF593" s="2">
        <v>0.75</v>
      </c>
      <c r="AG593" t="s">
        <v>745</v>
      </c>
      <c r="AH593" s="17">
        <v>390</v>
      </c>
      <c r="AI593" s="17" cm="1">
        <f t="array" ref="AI593">SUMPRODUCT(--(IFERROR(HOUR(Flights_2026_09_3033[entry_hour]),-1)=HOUR(AF593)),--(IFERROR(Flights_2026_09_3033[entry_sector],"")=AG593),--(IFERROR(Flights_2026_09_3033[nfl],-1)&gt;=AH593),--(IFERROR(Flights_2026_09_3033[nfl],-1)&lt;=IF(AH593=450,450,AH593+9)))</f>
        <v>0</v>
      </c>
    </row>
    <row r="594" spans="32:35" x14ac:dyDescent="0.2">
      <c r="AF594" s="2">
        <v>0.75</v>
      </c>
      <c r="AG594" t="s">
        <v>745</v>
      </c>
      <c r="AH594" s="17">
        <v>400</v>
      </c>
      <c r="AI594" s="17" cm="1">
        <f t="array" ref="AI594">SUMPRODUCT(--(IFERROR(HOUR(Flights_2026_09_3033[entry_hour]),-1)=HOUR(AF594)),--(IFERROR(Flights_2026_09_3033[entry_sector],"")=AG594),--(IFERROR(Flights_2026_09_3033[nfl],-1)&gt;=AH594),--(IFERROR(Flights_2026_09_3033[nfl],-1)&lt;=IF(AH594=450,450,AH594+9)))</f>
        <v>0</v>
      </c>
    </row>
    <row r="595" spans="32:35" x14ac:dyDescent="0.2">
      <c r="AF595" s="2">
        <v>0.75</v>
      </c>
      <c r="AG595" t="s">
        <v>745</v>
      </c>
      <c r="AH595" s="17">
        <v>410</v>
      </c>
      <c r="AI595" s="17" cm="1">
        <f t="array" ref="AI595">SUMPRODUCT(--(IFERROR(HOUR(Flights_2026_09_3033[entry_hour]),-1)=HOUR(AF595)),--(IFERROR(Flights_2026_09_3033[entry_sector],"")=AG595),--(IFERROR(Flights_2026_09_3033[nfl],-1)&gt;=AH595),--(IFERROR(Flights_2026_09_3033[nfl],-1)&lt;=IF(AH595=450,450,AH595+9)))</f>
        <v>0</v>
      </c>
    </row>
    <row r="596" spans="32:35" x14ac:dyDescent="0.2">
      <c r="AF596" s="2">
        <v>0.75</v>
      </c>
      <c r="AG596" t="s">
        <v>745</v>
      </c>
      <c r="AH596" s="17">
        <v>420</v>
      </c>
      <c r="AI596" s="17" cm="1">
        <f t="array" ref="AI596">SUMPRODUCT(--(IFERROR(HOUR(Flights_2026_09_3033[entry_hour]),-1)=HOUR(AF596)),--(IFERROR(Flights_2026_09_3033[entry_sector],"")=AG596),--(IFERROR(Flights_2026_09_3033[nfl],-1)&gt;=AH596),--(IFERROR(Flights_2026_09_3033[nfl],-1)&lt;=IF(AH596=450,450,AH596+9)))</f>
        <v>0</v>
      </c>
    </row>
    <row r="597" spans="32:35" x14ac:dyDescent="0.2">
      <c r="AF597" s="2">
        <v>0.75</v>
      </c>
      <c r="AG597" t="s">
        <v>745</v>
      </c>
      <c r="AH597" s="17">
        <v>430</v>
      </c>
      <c r="AI597" s="17" cm="1">
        <f t="array" ref="AI597">SUMPRODUCT(--(IFERROR(HOUR(Flights_2026_09_3033[entry_hour]),-1)=HOUR(AF597)),--(IFERROR(Flights_2026_09_3033[entry_sector],"")=AG597),--(IFERROR(Flights_2026_09_3033[nfl],-1)&gt;=AH597),--(IFERROR(Flights_2026_09_3033[nfl],-1)&lt;=IF(AH597=450,450,AH597+9)))</f>
        <v>0</v>
      </c>
    </row>
    <row r="598" spans="32:35" x14ac:dyDescent="0.2">
      <c r="AF598" s="2">
        <v>0.75</v>
      </c>
      <c r="AG598" t="s">
        <v>745</v>
      </c>
      <c r="AH598" s="17">
        <v>440</v>
      </c>
      <c r="AI598" s="17" cm="1">
        <f t="array" ref="AI598">SUMPRODUCT(--(IFERROR(HOUR(Flights_2026_09_3033[entry_hour]),-1)=HOUR(AF598)),--(IFERROR(Flights_2026_09_3033[entry_sector],"")=AG598),--(IFERROR(Flights_2026_09_3033[nfl],-1)&gt;=AH598),--(IFERROR(Flights_2026_09_3033[nfl],-1)&lt;=IF(AH598=450,450,AH598+9)))</f>
        <v>0</v>
      </c>
    </row>
    <row r="599" spans="32:35" x14ac:dyDescent="0.2">
      <c r="AF599" s="2">
        <v>0.75</v>
      </c>
      <c r="AG599" t="s">
        <v>745</v>
      </c>
      <c r="AH599" s="17">
        <v>450</v>
      </c>
      <c r="AI599" s="17" cm="1">
        <f t="array" ref="AI599">SUMPRODUCT(--(IFERROR(HOUR(Flights_2026_09_3033[entry_hour]),-1)=HOUR(AF599)),--(IFERROR(Flights_2026_09_3033[entry_sector],"")=AG599),--(IFERROR(Flights_2026_09_3033[nfl],-1)&gt;=AH599),--(IFERROR(Flights_2026_09_3033[nfl],-1)&lt;=IF(AH599=450,450,AH599+9)))</f>
        <v>0</v>
      </c>
    </row>
    <row r="600" spans="32:35" x14ac:dyDescent="0.2">
      <c r="AF600" s="2">
        <v>0.75</v>
      </c>
      <c r="AG600" t="s">
        <v>840</v>
      </c>
      <c r="AH600" s="17">
        <v>200</v>
      </c>
      <c r="AI600" s="17" cm="1">
        <f t="array" ref="AI600">SUMPRODUCT(--(IFERROR(HOUR(Flights_2026_09_3033[entry_hour]),-1)=HOUR(AF600)),--(IFERROR(Flights_2026_09_3033[entry_sector],"")=AG600),--(IFERROR(Flights_2026_09_3033[nfl],-1)&gt;=AH600),--(IFERROR(Flights_2026_09_3033[nfl],-1)&lt;=IF(AH600=450,450,AH600+9)))</f>
        <v>0</v>
      </c>
    </row>
    <row r="601" spans="32:35" x14ac:dyDescent="0.2">
      <c r="AF601" s="2">
        <v>0.75</v>
      </c>
      <c r="AG601" t="s">
        <v>840</v>
      </c>
      <c r="AH601" s="17">
        <v>210</v>
      </c>
      <c r="AI601" s="17" cm="1">
        <f t="array" ref="AI601">SUMPRODUCT(--(IFERROR(HOUR(Flights_2026_09_3033[entry_hour]),-1)=HOUR(AF601)),--(IFERROR(Flights_2026_09_3033[entry_sector],"")=AG601),--(IFERROR(Flights_2026_09_3033[nfl],-1)&gt;=AH601),--(IFERROR(Flights_2026_09_3033[nfl],-1)&lt;=IF(AH601=450,450,AH601+9)))</f>
        <v>0</v>
      </c>
    </row>
    <row r="602" spans="32:35" x14ac:dyDescent="0.2">
      <c r="AF602" s="2">
        <v>0.75</v>
      </c>
      <c r="AG602" t="s">
        <v>840</v>
      </c>
      <c r="AH602" s="17">
        <v>220</v>
      </c>
      <c r="AI602" s="17" cm="1">
        <f t="array" ref="AI602">SUMPRODUCT(--(IFERROR(HOUR(Flights_2026_09_3033[entry_hour]),-1)=HOUR(AF602)),--(IFERROR(Flights_2026_09_3033[entry_sector],"")=AG602),--(IFERROR(Flights_2026_09_3033[nfl],-1)&gt;=AH602),--(IFERROR(Flights_2026_09_3033[nfl],-1)&lt;=IF(AH602=450,450,AH602+9)))</f>
        <v>0</v>
      </c>
    </row>
    <row r="603" spans="32:35" x14ac:dyDescent="0.2">
      <c r="AF603" s="2">
        <v>0.75</v>
      </c>
      <c r="AG603" t="s">
        <v>840</v>
      </c>
      <c r="AH603" s="17">
        <v>230</v>
      </c>
      <c r="AI603" s="17" cm="1">
        <f t="array" ref="AI603">SUMPRODUCT(--(IFERROR(HOUR(Flights_2026_09_3033[entry_hour]),-1)=HOUR(AF603)),--(IFERROR(Flights_2026_09_3033[entry_sector],"")=AG603),--(IFERROR(Flights_2026_09_3033[nfl],-1)&gt;=AH603),--(IFERROR(Flights_2026_09_3033[nfl],-1)&lt;=IF(AH603=450,450,AH603+9)))</f>
        <v>0</v>
      </c>
    </row>
    <row r="604" spans="32:35" x14ac:dyDescent="0.2">
      <c r="AF604" s="2">
        <v>0.75</v>
      </c>
      <c r="AG604" t="s">
        <v>840</v>
      </c>
      <c r="AH604" s="17">
        <v>240</v>
      </c>
      <c r="AI604" s="17" cm="1">
        <f t="array" ref="AI604">SUMPRODUCT(--(IFERROR(HOUR(Flights_2026_09_3033[entry_hour]),-1)=HOUR(AF604)),--(IFERROR(Flights_2026_09_3033[entry_sector],"")=AG604),--(IFERROR(Flights_2026_09_3033[nfl],-1)&gt;=AH604),--(IFERROR(Flights_2026_09_3033[nfl],-1)&lt;=IF(AH604=450,450,AH604+9)))</f>
        <v>0</v>
      </c>
    </row>
    <row r="605" spans="32:35" x14ac:dyDescent="0.2">
      <c r="AF605" s="2">
        <v>0.75</v>
      </c>
      <c r="AG605" t="s">
        <v>840</v>
      </c>
      <c r="AH605" s="17">
        <v>250</v>
      </c>
      <c r="AI605" s="17" cm="1">
        <f t="array" ref="AI605">SUMPRODUCT(--(IFERROR(HOUR(Flights_2026_09_3033[entry_hour]),-1)=HOUR(AF605)),--(IFERROR(Flights_2026_09_3033[entry_sector],"")=AG605),--(IFERROR(Flights_2026_09_3033[nfl],-1)&gt;=AH605),--(IFERROR(Flights_2026_09_3033[nfl],-1)&lt;=IF(AH605=450,450,AH605+9)))</f>
        <v>0</v>
      </c>
    </row>
    <row r="606" spans="32:35" x14ac:dyDescent="0.2">
      <c r="AF606" s="2">
        <v>0.75</v>
      </c>
      <c r="AG606" t="s">
        <v>840</v>
      </c>
      <c r="AH606" s="17">
        <v>260</v>
      </c>
      <c r="AI606" s="17" cm="1">
        <f t="array" ref="AI606">SUMPRODUCT(--(IFERROR(HOUR(Flights_2026_09_3033[entry_hour]),-1)=HOUR(AF606)),--(IFERROR(Flights_2026_09_3033[entry_sector],"")=AG606),--(IFERROR(Flights_2026_09_3033[nfl],-1)&gt;=AH606),--(IFERROR(Flights_2026_09_3033[nfl],-1)&lt;=IF(AH606=450,450,AH606+9)))</f>
        <v>0</v>
      </c>
    </row>
    <row r="607" spans="32:35" x14ac:dyDescent="0.2">
      <c r="AF607" s="2">
        <v>0.75</v>
      </c>
      <c r="AG607" t="s">
        <v>840</v>
      </c>
      <c r="AH607" s="17">
        <v>270</v>
      </c>
      <c r="AI607" s="17" cm="1">
        <f t="array" ref="AI607">SUMPRODUCT(--(IFERROR(HOUR(Flights_2026_09_3033[entry_hour]),-1)=HOUR(AF607)),--(IFERROR(Flights_2026_09_3033[entry_sector],"")=AG607),--(IFERROR(Flights_2026_09_3033[nfl],-1)&gt;=AH607),--(IFERROR(Flights_2026_09_3033[nfl],-1)&lt;=IF(AH607=450,450,AH607+9)))</f>
        <v>0</v>
      </c>
    </row>
    <row r="608" spans="32:35" x14ac:dyDescent="0.2">
      <c r="AF608" s="2">
        <v>0.75</v>
      </c>
      <c r="AG608" t="s">
        <v>840</v>
      </c>
      <c r="AH608" s="17">
        <v>280</v>
      </c>
      <c r="AI608" s="17" cm="1">
        <f t="array" ref="AI608">SUMPRODUCT(--(IFERROR(HOUR(Flights_2026_09_3033[entry_hour]),-1)=HOUR(AF608)),--(IFERROR(Flights_2026_09_3033[entry_sector],"")=AG608),--(IFERROR(Flights_2026_09_3033[nfl],-1)&gt;=AH608),--(IFERROR(Flights_2026_09_3033[nfl],-1)&lt;=IF(AH608=450,450,AH608+9)))</f>
        <v>0</v>
      </c>
    </row>
    <row r="609" spans="32:35" x14ac:dyDescent="0.2">
      <c r="AF609" s="2">
        <v>0.75</v>
      </c>
      <c r="AG609" t="s">
        <v>840</v>
      </c>
      <c r="AH609" s="17">
        <v>290</v>
      </c>
      <c r="AI609" s="17" cm="1">
        <f t="array" ref="AI609">SUMPRODUCT(--(IFERROR(HOUR(Flights_2026_09_3033[entry_hour]),-1)=HOUR(AF609)),--(IFERROR(Flights_2026_09_3033[entry_sector],"")=AG609),--(IFERROR(Flights_2026_09_3033[nfl],-1)&gt;=AH609),--(IFERROR(Flights_2026_09_3033[nfl],-1)&lt;=IF(AH609=450,450,AH609+9)))</f>
        <v>0</v>
      </c>
    </row>
    <row r="610" spans="32:35" x14ac:dyDescent="0.2">
      <c r="AF610" s="2">
        <v>0.75</v>
      </c>
      <c r="AG610" t="s">
        <v>840</v>
      </c>
      <c r="AH610" s="17">
        <v>300</v>
      </c>
      <c r="AI610" s="17" cm="1">
        <f t="array" ref="AI610">SUMPRODUCT(--(IFERROR(HOUR(Flights_2026_09_3033[entry_hour]),-1)=HOUR(AF610)),--(IFERROR(Flights_2026_09_3033[entry_sector],"")=AG610),--(IFERROR(Flights_2026_09_3033[nfl],-1)&gt;=AH610),--(IFERROR(Flights_2026_09_3033[nfl],-1)&lt;=IF(AH610=450,450,AH610+9)))</f>
        <v>0</v>
      </c>
    </row>
    <row r="611" spans="32:35" x14ac:dyDescent="0.2">
      <c r="AF611" s="2">
        <v>0.75</v>
      </c>
      <c r="AG611" t="s">
        <v>840</v>
      </c>
      <c r="AH611" s="17">
        <v>310</v>
      </c>
      <c r="AI611" s="17" cm="1">
        <f t="array" ref="AI611">SUMPRODUCT(--(IFERROR(HOUR(Flights_2026_09_3033[entry_hour]),-1)=HOUR(AF611)),--(IFERROR(Flights_2026_09_3033[entry_sector],"")=AG611),--(IFERROR(Flights_2026_09_3033[nfl],-1)&gt;=AH611),--(IFERROR(Flights_2026_09_3033[nfl],-1)&lt;=IF(AH611=450,450,AH611+9)))</f>
        <v>0</v>
      </c>
    </row>
    <row r="612" spans="32:35" x14ac:dyDescent="0.2">
      <c r="AF612" s="2">
        <v>0.75</v>
      </c>
      <c r="AG612" t="s">
        <v>840</v>
      </c>
      <c r="AH612" s="17">
        <v>320</v>
      </c>
      <c r="AI612" s="17" cm="1">
        <f t="array" ref="AI612">SUMPRODUCT(--(IFERROR(HOUR(Flights_2026_09_3033[entry_hour]),-1)=HOUR(AF612)),--(IFERROR(Flights_2026_09_3033[entry_sector],"")=AG612),--(IFERROR(Flights_2026_09_3033[nfl],-1)&gt;=AH612),--(IFERROR(Flights_2026_09_3033[nfl],-1)&lt;=IF(AH612=450,450,AH612+9)))</f>
        <v>0</v>
      </c>
    </row>
    <row r="613" spans="32:35" x14ac:dyDescent="0.2">
      <c r="AF613" s="2">
        <v>0.75</v>
      </c>
      <c r="AG613" t="s">
        <v>840</v>
      </c>
      <c r="AH613" s="17">
        <v>330</v>
      </c>
      <c r="AI613" s="17" cm="1">
        <f t="array" ref="AI613">SUMPRODUCT(--(IFERROR(HOUR(Flights_2026_09_3033[entry_hour]),-1)=HOUR(AF613)),--(IFERROR(Flights_2026_09_3033[entry_sector],"")=AG613),--(IFERROR(Flights_2026_09_3033[nfl],-1)&gt;=AH613),--(IFERROR(Flights_2026_09_3033[nfl],-1)&lt;=IF(AH613=450,450,AH613+9)))</f>
        <v>0</v>
      </c>
    </row>
    <row r="614" spans="32:35" x14ac:dyDescent="0.2">
      <c r="AF614" s="2">
        <v>0.75</v>
      </c>
      <c r="AG614" t="s">
        <v>840</v>
      </c>
      <c r="AH614" s="17">
        <v>340</v>
      </c>
      <c r="AI614" s="17" cm="1">
        <f t="array" ref="AI614">SUMPRODUCT(--(IFERROR(HOUR(Flights_2026_09_3033[entry_hour]),-1)=HOUR(AF614)),--(IFERROR(Flights_2026_09_3033[entry_sector],"")=AG614),--(IFERROR(Flights_2026_09_3033[nfl],-1)&gt;=AH614),--(IFERROR(Flights_2026_09_3033[nfl],-1)&lt;=IF(AH614=450,450,AH614+9)))</f>
        <v>0</v>
      </c>
    </row>
    <row r="615" spans="32:35" x14ac:dyDescent="0.2">
      <c r="AF615" s="2">
        <v>0.75</v>
      </c>
      <c r="AG615" t="s">
        <v>840</v>
      </c>
      <c r="AH615" s="17">
        <v>350</v>
      </c>
      <c r="AI615" s="17" cm="1">
        <f t="array" ref="AI615">SUMPRODUCT(--(IFERROR(HOUR(Flights_2026_09_3033[entry_hour]),-1)=HOUR(AF615)),--(IFERROR(Flights_2026_09_3033[entry_sector],"")=AG615),--(IFERROR(Flights_2026_09_3033[nfl],-1)&gt;=AH615),--(IFERROR(Flights_2026_09_3033[nfl],-1)&lt;=IF(AH615=450,450,AH615+9)))</f>
        <v>2</v>
      </c>
    </row>
    <row r="616" spans="32:35" x14ac:dyDescent="0.2">
      <c r="AF616" s="2">
        <v>0.75</v>
      </c>
      <c r="AG616" t="s">
        <v>840</v>
      </c>
      <c r="AH616" s="17">
        <v>360</v>
      </c>
      <c r="AI616" s="17" cm="1">
        <f t="array" ref="AI616">SUMPRODUCT(--(IFERROR(HOUR(Flights_2026_09_3033[entry_hour]),-1)=HOUR(AF616)),--(IFERROR(Flights_2026_09_3033[entry_sector],"")=AG616),--(IFERROR(Flights_2026_09_3033[nfl],-1)&gt;=AH616),--(IFERROR(Flights_2026_09_3033[nfl],-1)&lt;=IF(AH616=450,450,AH616+9)))</f>
        <v>0</v>
      </c>
    </row>
    <row r="617" spans="32:35" x14ac:dyDescent="0.2">
      <c r="AF617" s="2">
        <v>0.75</v>
      </c>
      <c r="AG617" t="s">
        <v>840</v>
      </c>
      <c r="AH617" s="17">
        <v>370</v>
      </c>
      <c r="AI617" s="17" cm="1">
        <f t="array" ref="AI617">SUMPRODUCT(--(IFERROR(HOUR(Flights_2026_09_3033[entry_hour]),-1)=HOUR(AF617)),--(IFERROR(Flights_2026_09_3033[entry_sector],"")=AG617),--(IFERROR(Flights_2026_09_3033[nfl],-1)&gt;=AH617),--(IFERROR(Flights_2026_09_3033[nfl],-1)&lt;=IF(AH617=450,450,AH617+9)))</f>
        <v>1</v>
      </c>
    </row>
    <row r="618" spans="32:35" x14ac:dyDescent="0.2">
      <c r="AF618" s="2">
        <v>0.75</v>
      </c>
      <c r="AG618" t="s">
        <v>840</v>
      </c>
      <c r="AH618" s="17">
        <v>380</v>
      </c>
      <c r="AI618" s="17" cm="1">
        <f t="array" ref="AI618">SUMPRODUCT(--(IFERROR(HOUR(Flights_2026_09_3033[entry_hour]),-1)=HOUR(AF618)),--(IFERROR(Flights_2026_09_3033[entry_sector],"")=AG618),--(IFERROR(Flights_2026_09_3033[nfl],-1)&gt;=AH618),--(IFERROR(Flights_2026_09_3033[nfl],-1)&lt;=IF(AH618=450,450,AH618+9)))</f>
        <v>0</v>
      </c>
    </row>
    <row r="619" spans="32:35" x14ac:dyDescent="0.2">
      <c r="AF619" s="2">
        <v>0.75</v>
      </c>
      <c r="AG619" t="s">
        <v>840</v>
      </c>
      <c r="AH619" s="17">
        <v>390</v>
      </c>
      <c r="AI619" s="17" cm="1">
        <f t="array" ref="AI619">SUMPRODUCT(--(IFERROR(HOUR(Flights_2026_09_3033[entry_hour]),-1)=HOUR(AF619)),--(IFERROR(Flights_2026_09_3033[entry_sector],"")=AG619),--(IFERROR(Flights_2026_09_3033[nfl],-1)&gt;=AH619),--(IFERROR(Flights_2026_09_3033[nfl],-1)&lt;=IF(AH619=450,450,AH619+9)))</f>
        <v>0</v>
      </c>
    </row>
    <row r="620" spans="32:35" x14ac:dyDescent="0.2">
      <c r="AF620" s="2">
        <v>0.75</v>
      </c>
      <c r="AG620" t="s">
        <v>840</v>
      </c>
      <c r="AH620" s="17">
        <v>400</v>
      </c>
      <c r="AI620" s="17" cm="1">
        <f t="array" ref="AI620">SUMPRODUCT(--(IFERROR(HOUR(Flights_2026_09_3033[entry_hour]),-1)=HOUR(AF620)),--(IFERROR(Flights_2026_09_3033[entry_sector],"")=AG620),--(IFERROR(Flights_2026_09_3033[nfl],-1)&gt;=AH620),--(IFERROR(Flights_2026_09_3033[nfl],-1)&lt;=IF(AH620=450,450,AH620+9)))</f>
        <v>0</v>
      </c>
    </row>
    <row r="621" spans="32:35" x14ac:dyDescent="0.2">
      <c r="AF621" s="2">
        <v>0.75</v>
      </c>
      <c r="AG621" t="s">
        <v>840</v>
      </c>
      <c r="AH621" s="17">
        <v>410</v>
      </c>
      <c r="AI621" s="17" cm="1">
        <f t="array" ref="AI621">SUMPRODUCT(--(IFERROR(HOUR(Flights_2026_09_3033[entry_hour]),-1)=HOUR(AF621)),--(IFERROR(Flights_2026_09_3033[entry_sector],"")=AG621),--(IFERROR(Flights_2026_09_3033[nfl],-1)&gt;=AH621),--(IFERROR(Flights_2026_09_3033[nfl],-1)&lt;=IF(AH621=450,450,AH621+9)))</f>
        <v>0</v>
      </c>
    </row>
    <row r="622" spans="32:35" x14ac:dyDescent="0.2">
      <c r="AF622" s="2">
        <v>0.75</v>
      </c>
      <c r="AG622" t="s">
        <v>840</v>
      </c>
      <c r="AH622" s="17">
        <v>420</v>
      </c>
      <c r="AI622" s="17" cm="1">
        <f t="array" ref="AI622">SUMPRODUCT(--(IFERROR(HOUR(Flights_2026_09_3033[entry_hour]),-1)=HOUR(AF622)),--(IFERROR(Flights_2026_09_3033[entry_sector],"")=AG622),--(IFERROR(Flights_2026_09_3033[nfl],-1)&gt;=AH622),--(IFERROR(Flights_2026_09_3033[nfl],-1)&lt;=IF(AH622=450,450,AH622+9)))</f>
        <v>0</v>
      </c>
    </row>
    <row r="623" spans="32:35" x14ac:dyDescent="0.2">
      <c r="AF623" s="2">
        <v>0.75</v>
      </c>
      <c r="AG623" t="s">
        <v>840</v>
      </c>
      <c r="AH623" s="17">
        <v>430</v>
      </c>
      <c r="AI623" s="17" cm="1">
        <f t="array" ref="AI623">SUMPRODUCT(--(IFERROR(HOUR(Flights_2026_09_3033[entry_hour]),-1)=HOUR(AF623)),--(IFERROR(Flights_2026_09_3033[entry_sector],"")=AG623),--(IFERROR(Flights_2026_09_3033[nfl],-1)&gt;=AH623),--(IFERROR(Flights_2026_09_3033[nfl],-1)&lt;=IF(AH623=450,450,AH623+9)))</f>
        <v>0</v>
      </c>
    </row>
    <row r="624" spans="32:35" x14ac:dyDescent="0.2">
      <c r="AF624" s="2">
        <v>0.75</v>
      </c>
      <c r="AG624" t="s">
        <v>840</v>
      </c>
      <c r="AH624" s="17">
        <v>440</v>
      </c>
      <c r="AI624" s="17" cm="1">
        <f t="array" ref="AI624">SUMPRODUCT(--(IFERROR(HOUR(Flights_2026_09_3033[entry_hour]),-1)=HOUR(AF624)),--(IFERROR(Flights_2026_09_3033[entry_sector],"")=AG624),--(IFERROR(Flights_2026_09_3033[nfl],-1)&gt;=AH624),--(IFERROR(Flights_2026_09_3033[nfl],-1)&lt;=IF(AH624=450,450,AH624+9)))</f>
        <v>0</v>
      </c>
    </row>
    <row r="625" spans="32:35" x14ac:dyDescent="0.2">
      <c r="AF625" s="2">
        <v>0.75</v>
      </c>
      <c r="AG625" t="s">
        <v>840</v>
      </c>
      <c r="AH625" s="17">
        <v>450</v>
      </c>
      <c r="AI625" s="17" cm="1">
        <f t="array" ref="AI625">SUMPRODUCT(--(IFERROR(HOUR(Flights_2026_09_3033[entry_hour]),-1)=HOUR(AF625)),--(IFERROR(Flights_2026_09_3033[entry_sector],"")=AG625),--(IFERROR(Flights_2026_09_3033[nfl],-1)&gt;=AH625),--(IFERROR(Flights_2026_09_3033[nfl],-1)&lt;=IF(AH625=450,450,AH625+9)))</f>
        <v>0</v>
      </c>
    </row>
    <row r="626" spans="32:35" x14ac:dyDescent="0.2">
      <c r="AF626" s="2">
        <v>0.75</v>
      </c>
      <c r="AG626" t="s">
        <v>747</v>
      </c>
      <c r="AH626" s="17">
        <v>200</v>
      </c>
      <c r="AI626" s="17" cm="1">
        <f t="array" ref="AI626">SUMPRODUCT(--(IFERROR(HOUR(Flights_2026_09_3033[entry_hour]),-1)=HOUR(AF626)),--(IFERROR(Flights_2026_09_3033[entry_sector],"")=AG626),--(IFERROR(Flights_2026_09_3033[nfl],-1)&gt;=AH626),--(IFERROR(Flights_2026_09_3033[nfl],-1)&lt;=IF(AH626=450,450,AH626+9)))</f>
        <v>0</v>
      </c>
    </row>
    <row r="627" spans="32:35" x14ac:dyDescent="0.2">
      <c r="AF627" s="2">
        <v>0.75</v>
      </c>
      <c r="AG627" t="s">
        <v>747</v>
      </c>
      <c r="AH627" s="17">
        <v>210</v>
      </c>
      <c r="AI627" s="17" cm="1">
        <f t="array" ref="AI627">SUMPRODUCT(--(IFERROR(HOUR(Flights_2026_09_3033[entry_hour]),-1)=HOUR(AF627)),--(IFERROR(Flights_2026_09_3033[entry_sector],"")=AG627),--(IFERROR(Flights_2026_09_3033[nfl],-1)&gt;=AH627),--(IFERROR(Flights_2026_09_3033[nfl],-1)&lt;=IF(AH627=450,450,AH627+9)))</f>
        <v>0</v>
      </c>
    </row>
    <row r="628" spans="32:35" x14ac:dyDescent="0.2">
      <c r="AF628" s="2">
        <v>0.75</v>
      </c>
      <c r="AG628" t="s">
        <v>747</v>
      </c>
      <c r="AH628" s="17">
        <v>220</v>
      </c>
      <c r="AI628" s="17" cm="1">
        <f t="array" ref="AI628">SUMPRODUCT(--(IFERROR(HOUR(Flights_2026_09_3033[entry_hour]),-1)=HOUR(AF628)),--(IFERROR(Flights_2026_09_3033[entry_sector],"")=AG628),--(IFERROR(Flights_2026_09_3033[nfl],-1)&gt;=AH628),--(IFERROR(Flights_2026_09_3033[nfl],-1)&lt;=IF(AH628=450,450,AH628+9)))</f>
        <v>0</v>
      </c>
    </row>
    <row r="629" spans="32:35" x14ac:dyDescent="0.2">
      <c r="AF629" s="2">
        <v>0.75</v>
      </c>
      <c r="AG629" t="s">
        <v>747</v>
      </c>
      <c r="AH629" s="17">
        <v>230</v>
      </c>
      <c r="AI629" s="17" cm="1">
        <f t="array" ref="AI629">SUMPRODUCT(--(IFERROR(HOUR(Flights_2026_09_3033[entry_hour]),-1)=HOUR(AF629)),--(IFERROR(Flights_2026_09_3033[entry_sector],"")=AG629),--(IFERROR(Flights_2026_09_3033[nfl],-1)&gt;=AH629),--(IFERROR(Flights_2026_09_3033[nfl],-1)&lt;=IF(AH629=450,450,AH629+9)))</f>
        <v>0</v>
      </c>
    </row>
    <row r="630" spans="32:35" x14ac:dyDescent="0.2">
      <c r="AF630" s="2">
        <v>0.75</v>
      </c>
      <c r="AG630" t="s">
        <v>747</v>
      </c>
      <c r="AH630" s="17">
        <v>240</v>
      </c>
      <c r="AI630" s="17" cm="1">
        <f t="array" ref="AI630">SUMPRODUCT(--(IFERROR(HOUR(Flights_2026_09_3033[entry_hour]),-1)=HOUR(AF630)),--(IFERROR(Flights_2026_09_3033[entry_sector],"")=AG630),--(IFERROR(Flights_2026_09_3033[nfl],-1)&gt;=AH630),--(IFERROR(Flights_2026_09_3033[nfl],-1)&lt;=IF(AH630=450,450,AH630+9)))</f>
        <v>0</v>
      </c>
    </row>
    <row r="631" spans="32:35" x14ac:dyDescent="0.2">
      <c r="AF631" s="2">
        <v>0.75</v>
      </c>
      <c r="AG631" t="s">
        <v>747</v>
      </c>
      <c r="AH631" s="17">
        <v>250</v>
      </c>
      <c r="AI631" s="17" cm="1">
        <f t="array" ref="AI631">SUMPRODUCT(--(IFERROR(HOUR(Flights_2026_09_3033[entry_hour]),-1)=HOUR(AF631)),--(IFERROR(Flights_2026_09_3033[entry_sector],"")=AG631),--(IFERROR(Flights_2026_09_3033[nfl],-1)&gt;=AH631),--(IFERROR(Flights_2026_09_3033[nfl],-1)&lt;=IF(AH631=450,450,AH631+9)))</f>
        <v>0</v>
      </c>
    </row>
    <row r="632" spans="32:35" x14ac:dyDescent="0.2">
      <c r="AF632" s="2">
        <v>0.75</v>
      </c>
      <c r="AG632" t="s">
        <v>747</v>
      </c>
      <c r="AH632" s="17">
        <v>260</v>
      </c>
      <c r="AI632" s="17" cm="1">
        <f t="array" ref="AI632">SUMPRODUCT(--(IFERROR(HOUR(Flights_2026_09_3033[entry_hour]),-1)=HOUR(AF632)),--(IFERROR(Flights_2026_09_3033[entry_sector],"")=AG632),--(IFERROR(Flights_2026_09_3033[nfl],-1)&gt;=AH632),--(IFERROR(Flights_2026_09_3033[nfl],-1)&lt;=IF(AH632=450,450,AH632+9)))</f>
        <v>0</v>
      </c>
    </row>
    <row r="633" spans="32:35" x14ac:dyDescent="0.2">
      <c r="AF633" s="2">
        <v>0.75</v>
      </c>
      <c r="AG633" t="s">
        <v>747</v>
      </c>
      <c r="AH633" s="17">
        <v>270</v>
      </c>
      <c r="AI633" s="17" cm="1">
        <f t="array" ref="AI633">SUMPRODUCT(--(IFERROR(HOUR(Flights_2026_09_3033[entry_hour]),-1)=HOUR(AF633)),--(IFERROR(Flights_2026_09_3033[entry_sector],"")=AG633),--(IFERROR(Flights_2026_09_3033[nfl],-1)&gt;=AH633),--(IFERROR(Flights_2026_09_3033[nfl],-1)&lt;=IF(AH633=450,450,AH633+9)))</f>
        <v>0</v>
      </c>
    </row>
    <row r="634" spans="32:35" x14ac:dyDescent="0.2">
      <c r="AF634" s="2">
        <v>0.75</v>
      </c>
      <c r="AG634" t="s">
        <v>747</v>
      </c>
      <c r="AH634" s="17">
        <v>280</v>
      </c>
      <c r="AI634" s="17" cm="1">
        <f t="array" ref="AI634">SUMPRODUCT(--(IFERROR(HOUR(Flights_2026_09_3033[entry_hour]),-1)=HOUR(AF634)),--(IFERROR(Flights_2026_09_3033[entry_sector],"")=AG634),--(IFERROR(Flights_2026_09_3033[nfl],-1)&gt;=AH634),--(IFERROR(Flights_2026_09_3033[nfl],-1)&lt;=IF(AH634=450,450,AH634+9)))</f>
        <v>0</v>
      </c>
    </row>
    <row r="635" spans="32:35" x14ac:dyDescent="0.2">
      <c r="AF635" s="2">
        <v>0.75</v>
      </c>
      <c r="AG635" t="s">
        <v>747</v>
      </c>
      <c r="AH635" s="17">
        <v>290</v>
      </c>
      <c r="AI635" s="17" cm="1">
        <f t="array" ref="AI635">SUMPRODUCT(--(IFERROR(HOUR(Flights_2026_09_3033[entry_hour]),-1)=HOUR(AF635)),--(IFERROR(Flights_2026_09_3033[entry_sector],"")=AG635),--(IFERROR(Flights_2026_09_3033[nfl],-1)&gt;=AH635),--(IFERROR(Flights_2026_09_3033[nfl],-1)&lt;=IF(AH635=450,450,AH635+9)))</f>
        <v>0</v>
      </c>
    </row>
    <row r="636" spans="32:35" x14ac:dyDescent="0.2">
      <c r="AF636" s="2">
        <v>0.75</v>
      </c>
      <c r="AG636" t="s">
        <v>747</v>
      </c>
      <c r="AH636" s="17">
        <v>300</v>
      </c>
      <c r="AI636" s="17" cm="1">
        <f t="array" ref="AI636">SUMPRODUCT(--(IFERROR(HOUR(Flights_2026_09_3033[entry_hour]),-1)=HOUR(AF636)),--(IFERROR(Flights_2026_09_3033[entry_sector],"")=AG636),--(IFERROR(Flights_2026_09_3033[nfl],-1)&gt;=AH636),--(IFERROR(Flights_2026_09_3033[nfl],-1)&lt;=IF(AH636=450,450,AH636+9)))</f>
        <v>0</v>
      </c>
    </row>
    <row r="637" spans="32:35" x14ac:dyDescent="0.2">
      <c r="AF637" s="2">
        <v>0.75</v>
      </c>
      <c r="AG637" t="s">
        <v>747</v>
      </c>
      <c r="AH637" s="17">
        <v>310</v>
      </c>
      <c r="AI637" s="17" cm="1">
        <f t="array" ref="AI637">SUMPRODUCT(--(IFERROR(HOUR(Flights_2026_09_3033[entry_hour]),-1)=HOUR(AF637)),--(IFERROR(Flights_2026_09_3033[entry_sector],"")=AG637),--(IFERROR(Flights_2026_09_3033[nfl],-1)&gt;=AH637),--(IFERROR(Flights_2026_09_3033[nfl],-1)&lt;=IF(AH637=450,450,AH637+9)))</f>
        <v>0</v>
      </c>
    </row>
    <row r="638" spans="32:35" x14ac:dyDescent="0.2">
      <c r="AF638" s="2">
        <v>0.75</v>
      </c>
      <c r="AG638" t="s">
        <v>747</v>
      </c>
      <c r="AH638" s="17">
        <v>320</v>
      </c>
      <c r="AI638" s="17" cm="1">
        <f t="array" ref="AI638">SUMPRODUCT(--(IFERROR(HOUR(Flights_2026_09_3033[entry_hour]),-1)=HOUR(AF638)),--(IFERROR(Flights_2026_09_3033[entry_sector],"")=AG638),--(IFERROR(Flights_2026_09_3033[nfl],-1)&gt;=AH638),--(IFERROR(Flights_2026_09_3033[nfl],-1)&lt;=IF(AH638=450,450,AH638+9)))</f>
        <v>0</v>
      </c>
    </row>
    <row r="639" spans="32:35" x14ac:dyDescent="0.2">
      <c r="AF639" s="2">
        <v>0.75</v>
      </c>
      <c r="AG639" t="s">
        <v>747</v>
      </c>
      <c r="AH639" s="17">
        <v>330</v>
      </c>
      <c r="AI639" s="17" cm="1">
        <f t="array" ref="AI639">SUMPRODUCT(--(IFERROR(HOUR(Flights_2026_09_3033[entry_hour]),-1)=HOUR(AF639)),--(IFERROR(Flights_2026_09_3033[entry_sector],"")=AG639),--(IFERROR(Flights_2026_09_3033[nfl],-1)&gt;=AH639),--(IFERROR(Flights_2026_09_3033[nfl],-1)&lt;=IF(AH639=450,450,AH639+9)))</f>
        <v>0</v>
      </c>
    </row>
    <row r="640" spans="32:35" x14ac:dyDescent="0.2">
      <c r="AF640" s="2">
        <v>0.75</v>
      </c>
      <c r="AG640" t="s">
        <v>747</v>
      </c>
      <c r="AH640" s="17">
        <v>340</v>
      </c>
      <c r="AI640" s="17" cm="1">
        <f t="array" ref="AI640">SUMPRODUCT(--(IFERROR(HOUR(Flights_2026_09_3033[entry_hour]),-1)=HOUR(AF640)),--(IFERROR(Flights_2026_09_3033[entry_sector],"")=AG640),--(IFERROR(Flights_2026_09_3033[nfl],-1)&gt;=AH640),--(IFERROR(Flights_2026_09_3033[nfl],-1)&lt;=IF(AH640=450,450,AH640+9)))</f>
        <v>0</v>
      </c>
    </row>
    <row r="641" spans="32:35" x14ac:dyDescent="0.2">
      <c r="AF641" s="2">
        <v>0.75</v>
      </c>
      <c r="AG641" t="s">
        <v>747</v>
      </c>
      <c r="AH641" s="17">
        <v>350</v>
      </c>
      <c r="AI641" s="17" cm="1">
        <f t="array" ref="AI641">SUMPRODUCT(--(IFERROR(HOUR(Flights_2026_09_3033[entry_hour]),-1)=HOUR(AF641)),--(IFERROR(Flights_2026_09_3033[entry_sector],"")=AG641),--(IFERROR(Flights_2026_09_3033[nfl],-1)&gt;=AH641),--(IFERROR(Flights_2026_09_3033[nfl],-1)&lt;=IF(AH641=450,450,AH641+9)))</f>
        <v>0</v>
      </c>
    </row>
    <row r="642" spans="32:35" x14ac:dyDescent="0.2">
      <c r="AF642" s="2">
        <v>0.75</v>
      </c>
      <c r="AG642" t="s">
        <v>747</v>
      </c>
      <c r="AH642" s="17">
        <v>360</v>
      </c>
      <c r="AI642" s="17" cm="1">
        <f t="array" ref="AI642">SUMPRODUCT(--(IFERROR(HOUR(Flights_2026_09_3033[entry_hour]),-1)=HOUR(AF642)),--(IFERROR(Flights_2026_09_3033[entry_sector],"")=AG642),--(IFERROR(Flights_2026_09_3033[nfl],-1)&gt;=AH642),--(IFERROR(Flights_2026_09_3033[nfl],-1)&lt;=IF(AH642=450,450,AH642+9)))</f>
        <v>1</v>
      </c>
    </row>
    <row r="643" spans="32:35" x14ac:dyDescent="0.2">
      <c r="AF643" s="2">
        <v>0.75</v>
      </c>
      <c r="AG643" t="s">
        <v>747</v>
      </c>
      <c r="AH643" s="17">
        <v>370</v>
      </c>
      <c r="AI643" s="17" cm="1">
        <f t="array" ref="AI643">SUMPRODUCT(--(IFERROR(HOUR(Flights_2026_09_3033[entry_hour]),-1)=HOUR(AF643)),--(IFERROR(Flights_2026_09_3033[entry_sector],"")=AG643),--(IFERROR(Flights_2026_09_3033[nfl],-1)&gt;=AH643),--(IFERROR(Flights_2026_09_3033[nfl],-1)&lt;=IF(AH643=450,450,AH643+9)))</f>
        <v>1</v>
      </c>
    </row>
    <row r="644" spans="32:35" x14ac:dyDescent="0.2">
      <c r="AF644" s="2">
        <v>0.75</v>
      </c>
      <c r="AG644" t="s">
        <v>747</v>
      </c>
      <c r="AH644" s="17">
        <v>380</v>
      </c>
      <c r="AI644" s="17" cm="1">
        <f t="array" ref="AI644">SUMPRODUCT(--(IFERROR(HOUR(Flights_2026_09_3033[entry_hour]),-1)=HOUR(AF644)),--(IFERROR(Flights_2026_09_3033[entry_sector],"")=AG644),--(IFERROR(Flights_2026_09_3033[nfl],-1)&gt;=AH644),--(IFERROR(Flights_2026_09_3033[nfl],-1)&lt;=IF(AH644=450,450,AH644+9)))</f>
        <v>0</v>
      </c>
    </row>
    <row r="645" spans="32:35" x14ac:dyDescent="0.2">
      <c r="AF645" s="2">
        <v>0.75</v>
      </c>
      <c r="AG645" t="s">
        <v>747</v>
      </c>
      <c r="AH645" s="17">
        <v>390</v>
      </c>
      <c r="AI645" s="17" cm="1">
        <f t="array" ref="AI645">SUMPRODUCT(--(IFERROR(HOUR(Flights_2026_09_3033[entry_hour]),-1)=HOUR(AF645)),--(IFERROR(Flights_2026_09_3033[entry_sector],"")=AG645),--(IFERROR(Flights_2026_09_3033[nfl],-1)&gt;=AH645),--(IFERROR(Flights_2026_09_3033[nfl],-1)&lt;=IF(AH645=450,450,AH645+9)))</f>
        <v>0</v>
      </c>
    </row>
    <row r="646" spans="32:35" x14ac:dyDescent="0.2">
      <c r="AF646" s="2">
        <v>0.75</v>
      </c>
      <c r="AG646" t="s">
        <v>747</v>
      </c>
      <c r="AH646" s="17">
        <v>400</v>
      </c>
      <c r="AI646" s="17" cm="1">
        <f t="array" ref="AI646">SUMPRODUCT(--(IFERROR(HOUR(Flights_2026_09_3033[entry_hour]),-1)=HOUR(AF646)),--(IFERROR(Flights_2026_09_3033[entry_sector],"")=AG646),--(IFERROR(Flights_2026_09_3033[nfl],-1)&gt;=AH646),--(IFERROR(Flights_2026_09_3033[nfl],-1)&lt;=IF(AH646=450,450,AH646+9)))</f>
        <v>0</v>
      </c>
    </row>
    <row r="647" spans="32:35" x14ac:dyDescent="0.2">
      <c r="AF647" s="2">
        <v>0.75</v>
      </c>
      <c r="AG647" t="s">
        <v>747</v>
      </c>
      <c r="AH647" s="17">
        <v>410</v>
      </c>
      <c r="AI647" s="17" cm="1">
        <f t="array" ref="AI647">SUMPRODUCT(--(IFERROR(HOUR(Flights_2026_09_3033[entry_hour]),-1)=HOUR(AF647)),--(IFERROR(Flights_2026_09_3033[entry_sector],"")=AG647),--(IFERROR(Flights_2026_09_3033[nfl],-1)&gt;=AH647),--(IFERROR(Flights_2026_09_3033[nfl],-1)&lt;=IF(AH647=450,450,AH647+9)))</f>
        <v>0</v>
      </c>
    </row>
    <row r="648" spans="32:35" x14ac:dyDescent="0.2">
      <c r="AF648" s="2">
        <v>0.75</v>
      </c>
      <c r="AG648" t="s">
        <v>747</v>
      </c>
      <c r="AH648" s="17">
        <v>420</v>
      </c>
      <c r="AI648" s="17" cm="1">
        <f t="array" ref="AI648">SUMPRODUCT(--(IFERROR(HOUR(Flights_2026_09_3033[entry_hour]),-1)=HOUR(AF648)),--(IFERROR(Flights_2026_09_3033[entry_sector],"")=AG648),--(IFERROR(Flights_2026_09_3033[nfl],-1)&gt;=AH648),--(IFERROR(Flights_2026_09_3033[nfl],-1)&lt;=IF(AH648=450,450,AH648+9)))</f>
        <v>0</v>
      </c>
    </row>
    <row r="649" spans="32:35" x14ac:dyDescent="0.2">
      <c r="AF649" s="2">
        <v>0.75</v>
      </c>
      <c r="AG649" t="s">
        <v>747</v>
      </c>
      <c r="AH649" s="17">
        <v>430</v>
      </c>
      <c r="AI649" s="17" cm="1">
        <f t="array" ref="AI649">SUMPRODUCT(--(IFERROR(HOUR(Flights_2026_09_3033[entry_hour]),-1)=HOUR(AF649)),--(IFERROR(Flights_2026_09_3033[entry_sector],"")=AG649),--(IFERROR(Flights_2026_09_3033[nfl],-1)&gt;=AH649),--(IFERROR(Flights_2026_09_3033[nfl],-1)&lt;=IF(AH649=450,450,AH649+9)))</f>
        <v>0</v>
      </c>
    </row>
    <row r="650" spans="32:35" x14ac:dyDescent="0.2">
      <c r="AF650" s="2">
        <v>0.75</v>
      </c>
      <c r="AG650" t="s">
        <v>747</v>
      </c>
      <c r="AH650" s="17">
        <v>440</v>
      </c>
      <c r="AI650" s="17" cm="1">
        <f t="array" ref="AI650">SUMPRODUCT(--(IFERROR(HOUR(Flights_2026_09_3033[entry_hour]),-1)=HOUR(AF650)),--(IFERROR(Flights_2026_09_3033[entry_sector],"")=AG650),--(IFERROR(Flights_2026_09_3033[nfl],-1)&gt;=AH650),--(IFERROR(Flights_2026_09_3033[nfl],-1)&lt;=IF(AH650=450,450,AH650+9)))</f>
        <v>0</v>
      </c>
    </row>
    <row r="651" spans="32:35" x14ac:dyDescent="0.2">
      <c r="AF651" s="2">
        <v>0.75</v>
      </c>
      <c r="AG651" t="s">
        <v>747</v>
      </c>
      <c r="AH651" s="17">
        <v>450</v>
      </c>
      <c r="AI651" s="17" cm="1">
        <f t="array" ref="AI651">SUMPRODUCT(--(IFERROR(HOUR(Flights_2026_09_3033[entry_hour]),-1)=HOUR(AF651)),--(IFERROR(Flights_2026_09_3033[entry_sector],"")=AG651),--(IFERROR(Flights_2026_09_3033[nfl],-1)&gt;=AH651),--(IFERROR(Flights_2026_09_3033[nfl],-1)&lt;=IF(AH651=450,450,AH651+9)))</f>
        <v>0</v>
      </c>
    </row>
    <row r="652" spans="32:35" x14ac:dyDescent="0.2">
      <c r="AF652" s="2">
        <v>0.79166666666666663</v>
      </c>
      <c r="AG652" t="s">
        <v>743</v>
      </c>
      <c r="AH652" s="17">
        <v>200</v>
      </c>
      <c r="AI652" s="17" cm="1">
        <f t="array" ref="AI652">SUMPRODUCT(--(IFERROR(HOUR(Flights_2026_09_3033[entry_hour]),-1)=HOUR(AF652)),--(IFERROR(Flights_2026_09_3033[entry_sector],"")=AG652),--(IFERROR(Flights_2026_09_3033[nfl],-1)&gt;=AH652),--(IFERROR(Flights_2026_09_3033[nfl],-1)&lt;=IF(AH652=450,450,AH652+9)))</f>
        <v>0</v>
      </c>
    </row>
    <row r="653" spans="32:35" x14ac:dyDescent="0.2">
      <c r="AF653" s="2">
        <v>0.79166666666666663</v>
      </c>
      <c r="AG653" t="s">
        <v>743</v>
      </c>
      <c r="AH653" s="17">
        <v>210</v>
      </c>
      <c r="AI653" s="17" cm="1">
        <f t="array" ref="AI653">SUMPRODUCT(--(IFERROR(HOUR(Flights_2026_09_3033[entry_hour]),-1)=HOUR(AF653)),--(IFERROR(Flights_2026_09_3033[entry_sector],"")=AG653),--(IFERROR(Flights_2026_09_3033[nfl],-1)&gt;=AH653),--(IFERROR(Flights_2026_09_3033[nfl],-1)&lt;=IF(AH653=450,450,AH653+9)))</f>
        <v>0</v>
      </c>
    </row>
    <row r="654" spans="32:35" x14ac:dyDescent="0.2">
      <c r="AF654" s="2">
        <v>0.79166666666666663</v>
      </c>
      <c r="AG654" t="s">
        <v>743</v>
      </c>
      <c r="AH654" s="17">
        <v>220</v>
      </c>
      <c r="AI654" s="17" cm="1">
        <f t="array" ref="AI654">SUMPRODUCT(--(IFERROR(HOUR(Flights_2026_09_3033[entry_hour]),-1)=HOUR(AF654)),--(IFERROR(Flights_2026_09_3033[entry_sector],"")=AG654),--(IFERROR(Flights_2026_09_3033[nfl],-1)&gt;=AH654),--(IFERROR(Flights_2026_09_3033[nfl],-1)&lt;=IF(AH654=450,450,AH654+9)))</f>
        <v>0</v>
      </c>
    </row>
    <row r="655" spans="32:35" x14ac:dyDescent="0.2">
      <c r="AF655" s="2">
        <v>0.79166666666666663</v>
      </c>
      <c r="AG655" t="s">
        <v>743</v>
      </c>
      <c r="AH655" s="17">
        <v>230</v>
      </c>
      <c r="AI655" s="17" cm="1">
        <f t="array" ref="AI655">SUMPRODUCT(--(IFERROR(HOUR(Flights_2026_09_3033[entry_hour]),-1)=HOUR(AF655)),--(IFERROR(Flights_2026_09_3033[entry_sector],"")=AG655),--(IFERROR(Flights_2026_09_3033[nfl],-1)&gt;=AH655),--(IFERROR(Flights_2026_09_3033[nfl],-1)&lt;=IF(AH655=450,450,AH655+9)))</f>
        <v>0</v>
      </c>
    </row>
    <row r="656" spans="32:35" x14ac:dyDescent="0.2">
      <c r="AF656" s="2">
        <v>0.79166666666666663</v>
      </c>
      <c r="AG656" t="s">
        <v>743</v>
      </c>
      <c r="AH656" s="17">
        <v>240</v>
      </c>
      <c r="AI656" s="17" cm="1">
        <f t="array" ref="AI656">SUMPRODUCT(--(IFERROR(HOUR(Flights_2026_09_3033[entry_hour]),-1)=HOUR(AF656)),--(IFERROR(Flights_2026_09_3033[entry_sector],"")=AG656),--(IFERROR(Flights_2026_09_3033[nfl],-1)&gt;=AH656),--(IFERROR(Flights_2026_09_3033[nfl],-1)&lt;=IF(AH656=450,450,AH656+9)))</f>
        <v>0</v>
      </c>
    </row>
    <row r="657" spans="32:35" x14ac:dyDescent="0.2">
      <c r="AF657" s="2">
        <v>0.79166666666666663</v>
      </c>
      <c r="AG657" t="s">
        <v>743</v>
      </c>
      <c r="AH657" s="17">
        <v>250</v>
      </c>
      <c r="AI657" s="17" cm="1">
        <f t="array" ref="AI657">SUMPRODUCT(--(IFERROR(HOUR(Flights_2026_09_3033[entry_hour]),-1)=HOUR(AF657)),--(IFERROR(Flights_2026_09_3033[entry_sector],"")=AG657),--(IFERROR(Flights_2026_09_3033[nfl],-1)&gt;=AH657),--(IFERROR(Flights_2026_09_3033[nfl],-1)&lt;=IF(AH657=450,450,AH657+9)))</f>
        <v>0</v>
      </c>
    </row>
    <row r="658" spans="32:35" x14ac:dyDescent="0.2">
      <c r="AF658" s="2">
        <v>0.79166666666666663</v>
      </c>
      <c r="AG658" t="s">
        <v>743</v>
      </c>
      <c r="AH658" s="17">
        <v>260</v>
      </c>
      <c r="AI658" s="17" cm="1">
        <f t="array" ref="AI658">SUMPRODUCT(--(IFERROR(HOUR(Flights_2026_09_3033[entry_hour]),-1)=HOUR(AF658)),--(IFERROR(Flights_2026_09_3033[entry_sector],"")=AG658),--(IFERROR(Flights_2026_09_3033[nfl],-1)&gt;=AH658),--(IFERROR(Flights_2026_09_3033[nfl],-1)&lt;=IF(AH658=450,450,AH658+9)))</f>
        <v>0</v>
      </c>
    </row>
    <row r="659" spans="32:35" x14ac:dyDescent="0.2">
      <c r="AF659" s="2">
        <v>0.79166666666666663</v>
      </c>
      <c r="AG659" t="s">
        <v>743</v>
      </c>
      <c r="AH659" s="17">
        <v>270</v>
      </c>
      <c r="AI659" s="17" cm="1">
        <f t="array" ref="AI659">SUMPRODUCT(--(IFERROR(HOUR(Flights_2026_09_3033[entry_hour]),-1)=HOUR(AF659)),--(IFERROR(Flights_2026_09_3033[entry_sector],"")=AG659),--(IFERROR(Flights_2026_09_3033[nfl],-1)&gt;=AH659),--(IFERROR(Flights_2026_09_3033[nfl],-1)&lt;=IF(AH659=450,450,AH659+9)))</f>
        <v>0</v>
      </c>
    </row>
    <row r="660" spans="32:35" x14ac:dyDescent="0.2">
      <c r="AF660" s="2">
        <v>0.79166666666666663</v>
      </c>
      <c r="AG660" t="s">
        <v>743</v>
      </c>
      <c r="AH660" s="17">
        <v>280</v>
      </c>
      <c r="AI660" s="17" cm="1">
        <f t="array" ref="AI660">SUMPRODUCT(--(IFERROR(HOUR(Flights_2026_09_3033[entry_hour]),-1)=HOUR(AF660)),--(IFERROR(Flights_2026_09_3033[entry_sector],"")=AG660),--(IFERROR(Flights_2026_09_3033[nfl],-1)&gt;=AH660),--(IFERROR(Flights_2026_09_3033[nfl],-1)&lt;=IF(AH660=450,450,AH660+9)))</f>
        <v>0</v>
      </c>
    </row>
    <row r="661" spans="32:35" x14ac:dyDescent="0.2">
      <c r="AF661" s="2">
        <v>0.79166666666666663</v>
      </c>
      <c r="AG661" t="s">
        <v>743</v>
      </c>
      <c r="AH661" s="17">
        <v>290</v>
      </c>
      <c r="AI661" s="17" cm="1">
        <f t="array" ref="AI661">SUMPRODUCT(--(IFERROR(HOUR(Flights_2026_09_3033[entry_hour]),-1)=HOUR(AF661)),--(IFERROR(Flights_2026_09_3033[entry_sector],"")=AG661),--(IFERROR(Flights_2026_09_3033[nfl],-1)&gt;=AH661),--(IFERROR(Flights_2026_09_3033[nfl],-1)&lt;=IF(AH661=450,450,AH661+9)))</f>
        <v>0</v>
      </c>
    </row>
    <row r="662" spans="32:35" x14ac:dyDescent="0.2">
      <c r="AF662" s="2">
        <v>0.79166666666666663</v>
      </c>
      <c r="AG662" t="s">
        <v>743</v>
      </c>
      <c r="AH662" s="17">
        <v>300</v>
      </c>
      <c r="AI662" s="17" cm="1">
        <f t="array" ref="AI662">SUMPRODUCT(--(IFERROR(HOUR(Flights_2026_09_3033[entry_hour]),-1)=HOUR(AF662)),--(IFERROR(Flights_2026_09_3033[entry_sector],"")=AG662),--(IFERROR(Flights_2026_09_3033[nfl],-1)&gt;=AH662),--(IFERROR(Flights_2026_09_3033[nfl],-1)&lt;=IF(AH662=450,450,AH662+9)))</f>
        <v>0</v>
      </c>
    </row>
    <row r="663" spans="32:35" x14ac:dyDescent="0.2">
      <c r="AF663" s="2">
        <v>0.79166666666666663</v>
      </c>
      <c r="AG663" t="s">
        <v>743</v>
      </c>
      <c r="AH663" s="17">
        <v>310</v>
      </c>
      <c r="AI663" s="17" cm="1">
        <f t="array" ref="AI663">SUMPRODUCT(--(IFERROR(HOUR(Flights_2026_09_3033[entry_hour]),-1)=HOUR(AF663)),--(IFERROR(Flights_2026_09_3033[entry_sector],"")=AG663),--(IFERROR(Flights_2026_09_3033[nfl],-1)&gt;=AH663),--(IFERROR(Flights_2026_09_3033[nfl],-1)&lt;=IF(AH663=450,450,AH663+9)))</f>
        <v>0</v>
      </c>
    </row>
    <row r="664" spans="32:35" x14ac:dyDescent="0.2">
      <c r="AF664" s="2">
        <v>0.79166666666666663</v>
      </c>
      <c r="AG664" t="s">
        <v>743</v>
      </c>
      <c r="AH664" s="17">
        <v>320</v>
      </c>
      <c r="AI664" s="17" cm="1">
        <f t="array" ref="AI664">SUMPRODUCT(--(IFERROR(HOUR(Flights_2026_09_3033[entry_hour]),-1)=HOUR(AF664)),--(IFERROR(Flights_2026_09_3033[entry_sector],"")=AG664),--(IFERROR(Flights_2026_09_3033[nfl],-1)&gt;=AH664),--(IFERROR(Flights_2026_09_3033[nfl],-1)&lt;=IF(AH664=450,450,AH664+9)))</f>
        <v>0</v>
      </c>
    </row>
    <row r="665" spans="32:35" x14ac:dyDescent="0.2">
      <c r="AF665" s="2">
        <v>0.79166666666666663</v>
      </c>
      <c r="AG665" t="s">
        <v>743</v>
      </c>
      <c r="AH665" s="17">
        <v>330</v>
      </c>
      <c r="AI665" s="17" cm="1">
        <f t="array" ref="AI665">SUMPRODUCT(--(IFERROR(HOUR(Flights_2026_09_3033[entry_hour]),-1)=HOUR(AF665)),--(IFERROR(Flights_2026_09_3033[entry_sector],"")=AG665),--(IFERROR(Flights_2026_09_3033[nfl],-1)&gt;=AH665),--(IFERROR(Flights_2026_09_3033[nfl],-1)&lt;=IF(AH665=450,450,AH665+9)))</f>
        <v>0</v>
      </c>
    </row>
    <row r="666" spans="32:35" x14ac:dyDescent="0.2">
      <c r="AF666" s="2">
        <v>0.79166666666666663</v>
      </c>
      <c r="AG666" t="s">
        <v>743</v>
      </c>
      <c r="AH666" s="17">
        <v>340</v>
      </c>
      <c r="AI666" s="17" cm="1">
        <f t="array" ref="AI666">SUMPRODUCT(--(IFERROR(HOUR(Flights_2026_09_3033[entry_hour]),-1)=HOUR(AF666)),--(IFERROR(Flights_2026_09_3033[entry_sector],"")=AG666),--(IFERROR(Flights_2026_09_3033[nfl],-1)&gt;=AH666),--(IFERROR(Flights_2026_09_3033[nfl],-1)&lt;=IF(AH666=450,450,AH666+9)))</f>
        <v>0</v>
      </c>
    </row>
    <row r="667" spans="32:35" x14ac:dyDescent="0.2">
      <c r="AF667" s="2">
        <v>0.79166666666666663</v>
      </c>
      <c r="AG667" t="s">
        <v>743</v>
      </c>
      <c r="AH667" s="17">
        <v>350</v>
      </c>
      <c r="AI667" s="17" cm="1">
        <f t="array" ref="AI667">SUMPRODUCT(--(IFERROR(HOUR(Flights_2026_09_3033[entry_hour]),-1)=HOUR(AF667)),--(IFERROR(Flights_2026_09_3033[entry_sector],"")=AG667),--(IFERROR(Flights_2026_09_3033[nfl],-1)&gt;=AH667),--(IFERROR(Flights_2026_09_3033[nfl],-1)&lt;=IF(AH667=450,450,AH667+9)))</f>
        <v>0</v>
      </c>
    </row>
    <row r="668" spans="32:35" x14ac:dyDescent="0.2">
      <c r="AF668" s="2">
        <v>0.79166666666666663</v>
      </c>
      <c r="AG668" t="s">
        <v>743</v>
      </c>
      <c r="AH668" s="17">
        <v>360</v>
      </c>
      <c r="AI668" s="17" cm="1">
        <f t="array" ref="AI668">SUMPRODUCT(--(IFERROR(HOUR(Flights_2026_09_3033[entry_hour]),-1)=HOUR(AF668)),--(IFERROR(Flights_2026_09_3033[entry_sector],"")=AG668),--(IFERROR(Flights_2026_09_3033[nfl],-1)&gt;=AH668),--(IFERROR(Flights_2026_09_3033[nfl],-1)&lt;=IF(AH668=450,450,AH668+9)))</f>
        <v>0</v>
      </c>
    </row>
    <row r="669" spans="32:35" x14ac:dyDescent="0.2">
      <c r="AF669" s="2">
        <v>0.79166666666666663</v>
      </c>
      <c r="AG669" t="s">
        <v>743</v>
      </c>
      <c r="AH669" s="17">
        <v>370</v>
      </c>
      <c r="AI669" s="17" cm="1">
        <f t="array" ref="AI669">SUMPRODUCT(--(IFERROR(HOUR(Flights_2026_09_3033[entry_hour]),-1)=HOUR(AF669)),--(IFERROR(Flights_2026_09_3033[entry_sector],"")=AG669),--(IFERROR(Flights_2026_09_3033[nfl],-1)&gt;=AH669),--(IFERROR(Flights_2026_09_3033[nfl],-1)&lt;=IF(AH669=450,450,AH669+9)))</f>
        <v>0</v>
      </c>
    </row>
    <row r="670" spans="32:35" x14ac:dyDescent="0.2">
      <c r="AF670" s="2">
        <v>0.79166666666666663</v>
      </c>
      <c r="AG670" t="s">
        <v>743</v>
      </c>
      <c r="AH670" s="17">
        <v>380</v>
      </c>
      <c r="AI670" s="17" cm="1">
        <f t="array" ref="AI670">SUMPRODUCT(--(IFERROR(HOUR(Flights_2026_09_3033[entry_hour]),-1)=HOUR(AF670)),--(IFERROR(Flights_2026_09_3033[entry_sector],"")=AG670),--(IFERROR(Flights_2026_09_3033[nfl],-1)&gt;=AH670),--(IFERROR(Flights_2026_09_3033[nfl],-1)&lt;=IF(AH670=450,450,AH670+9)))</f>
        <v>0</v>
      </c>
    </row>
    <row r="671" spans="32:35" x14ac:dyDescent="0.2">
      <c r="AF671" s="2">
        <v>0.79166666666666663</v>
      </c>
      <c r="AG671" t="s">
        <v>743</v>
      </c>
      <c r="AH671" s="17">
        <v>390</v>
      </c>
      <c r="AI671" s="17" cm="1">
        <f t="array" ref="AI671">SUMPRODUCT(--(IFERROR(HOUR(Flights_2026_09_3033[entry_hour]),-1)=HOUR(AF671)),--(IFERROR(Flights_2026_09_3033[entry_sector],"")=AG671),--(IFERROR(Flights_2026_09_3033[nfl],-1)&gt;=AH671),--(IFERROR(Flights_2026_09_3033[nfl],-1)&lt;=IF(AH671=450,450,AH671+9)))</f>
        <v>0</v>
      </c>
    </row>
    <row r="672" spans="32:35" x14ac:dyDescent="0.2">
      <c r="AF672" s="2">
        <v>0.79166666666666663</v>
      </c>
      <c r="AG672" t="s">
        <v>743</v>
      </c>
      <c r="AH672" s="17">
        <v>400</v>
      </c>
      <c r="AI672" s="17" cm="1">
        <f t="array" ref="AI672">SUMPRODUCT(--(IFERROR(HOUR(Flights_2026_09_3033[entry_hour]),-1)=HOUR(AF672)),--(IFERROR(Flights_2026_09_3033[entry_sector],"")=AG672),--(IFERROR(Flights_2026_09_3033[nfl],-1)&gt;=AH672),--(IFERROR(Flights_2026_09_3033[nfl],-1)&lt;=IF(AH672=450,450,AH672+9)))</f>
        <v>0</v>
      </c>
    </row>
    <row r="673" spans="32:35" x14ac:dyDescent="0.2">
      <c r="AF673" s="2">
        <v>0.79166666666666663</v>
      </c>
      <c r="AG673" t="s">
        <v>743</v>
      </c>
      <c r="AH673" s="17">
        <v>410</v>
      </c>
      <c r="AI673" s="17" cm="1">
        <f t="array" ref="AI673">SUMPRODUCT(--(IFERROR(HOUR(Flights_2026_09_3033[entry_hour]),-1)=HOUR(AF673)),--(IFERROR(Flights_2026_09_3033[entry_sector],"")=AG673),--(IFERROR(Flights_2026_09_3033[nfl],-1)&gt;=AH673),--(IFERROR(Flights_2026_09_3033[nfl],-1)&lt;=IF(AH673=450,450,AH673+9)))</f>
        <v>0</v>
      </c>
    </row>
    <row r="674" spans="32:35" x14ac:dyDescent="0.2">
      <c r="AF674" s="2">
        <v>0.79166666666666663</v>
      </c>
      <c r="AG674" t="s">
        <v>743</v>
      </c>
      <c r="AH674" s="17">
        <v>420</v>
      </c>
      <c r="AI674" s="17" cm="1">
        <f t="array" ref="AI674">SUMPRODUCT(--(IFERROR(HOUR(Flights_2026_09_3033[entry_hour]),-1)=HOUR(AF674)),--(IFERROR(Flights_2026_09_3033[entry_sector],"")=AG674),--(IFERROR(Flights_2026_09_3033[nfl],-1)&gt;=AH674),--(IFERROR(Flights_2026_09_3033[nfl],-1)&lt;=IF(AH674=450,450,AH674+9)))</f>
        <v>0</v>
      </c>
    </row>
    <row r="675" spans="32:35" x14ac:dyDescent="0.2">
      <c r="AF675" s="2">
        <v>0.79166666666666663</v>
      </c>
      <c r="AG675" t="s">
        <v>743</v>
      </c>
      <c r="AH675" s="17">
        <v>430</v>
      </c>
      <c r="AI675" s="17" cm="1">
        <f t="array" ref="AI675">SUMPRODUCT(--(IFERROR(HOUR(Flights_2026_09_3033[entry_hour]),-1)=HOUR(AF675)),--(IFERROR(Flights_2026_09_3033[entry_sector],"")=AG675),--(IFERROR(Flights_2026_09_3033[nfl],-1)&gt;=AH675),--(IFERROR(Flights_2026_09_3033[nfl],-1)&lt;=IF(AH675=450,450,AH675+9)))</f>
        <v>0</v>
      </c>
    </row>
    <row r="676" spans="32:35" x14ac:dyDescent="0.2">
      <c r="AF676" s="2">
        <v>0.79166666666666663</v>
      </c>
      <c r="AG676" t="s">
        <v>743</v>
      </c>
      <c r="AH676" s="17">
        <v>440</v>
      </c>
      <c r="AI676" s="17" cm="1">
        <f t="array" ref="AI676">SUMPRODUCT(--(IFERROR(HOUR(Flights_2026_09_3033[entry_hour]),-1)=HOUR(AF676)),--(IFERROR(Flights_2026_09_3033[entry_sector],"")=AG676),--(IFERROR(Flights_2026_09_3033[nfl],-1)&gt;=AH676),--(IFERROR(Flights_2026_09_3033[nfl],-1)&lt;=IF(AH676=450,450,AH676+9)))</f>
        <v>0</v>
      </c>
    </row>
    <row r="677" spans="32:35" x14ac:dyDescent="0.2">
      <c r="AF677" s="2">
        <v>0.79166666666666663</v>
      </c>
      <c r="AG677" t="s">
        <v>743</v>
      </c>
      <c r="AH677" s="17">
        <v>450</v>
      </c>
      <c r="AI677" s="17" cm="1">
        <f t="array" ref="AI677">SUMPRODUCT(--(IFERROR(HOUR(Flights_2026_09_3033[entry_hour]),-1)=HOUR(AF677)),--(IFERROR(Flights_2026_09_3033[entry_sector],"")=AG677),--(IFERROR(Flights_2026_09_3033[nfl],-1)&gt;=AH677),--(IFERROR(Flights_2026_09_3033[nfl],-1)&lt;=IF(AH677=450,450,AH677+9)))</f>
        <v>0</v>
      </c>
    </row>
    <row r="678" spans="32:35" x14ac:dyDescent="0.2">
      <c r="AF678" s="2">
        <v>0.79166666666666663</v>
      </c>
      <c r="AG678" t="s">
        <v>744</v>
      </c>
      <c r="AH678" s="17">
        <v>200</v>
      </c>
      <c r="AI678" s="17" cm="1">
        <f t="array" ref="AI678">SUMPRODUCT(--(IFERROR(HOUR(Flights_2026_09_3033[entry_hour]),-1)=HOUR(AF678)),--(IFERROR(Flights_2026_09_3033[entry_sector],"")=AG678),--(IFERROR(Flights_2026_09_3033[nfl],-1)&gt;=AH678),--(IFERROR(Flights_2026_09_3033[nfl],-1)&lt;=IF(AH678=450,450,AH678+9)))</f>
        <v>0</v>
      </c>
    </row>
    <row r="679" spans="32:35" x14ac:dyDescent="0.2">
      <c r="AF679" s="2">
        <v>0.79166666666666663</v>
      </c>
      <c r="AG679" t="s">
        <v>744</v>
      </c>
      <c r="AH679" s="17">
        <v>210</v>
      </c>
      <c r="AI679" s="17" cm="1">
        <f t="array" ref="AI679">SUMPRODUCT(--(IFERROR(HOUR(Flights_2026_09_3033[entry_hour]),-1)=HOUR(AF679)),--(IFERROR(Flights_2026_09_3033[entry_sector],"")=AG679),--(IFERROR(Flights_2026_09_3033[nfl],-1)&gt;=AH679),--(IFERROR(Flights_2026_09_3033[nfl],-1)&lt;=IF(AH679=450,450,AH679+9)))</f>
        <v>0</v>
      </c>
    </row>
    <row r="680" spans="32:35" x14ac:dyDescent="0.2">
      <c r="AF680" s="2">
        <v>0.79166666666666663</v>
      </c>
      <c r="AG680" t="s">
        <v>744</v>
      </c>
      <c r="AH680" s="17">
        <v>220</v>
      </c>
      <c r="AI680" s="17" cm="1">
        <f t="array" ref="AI680">SUMPRODUCT(--(IFERROR(HOUR(Flights_2026_09_3033[entry_hour]),-1)=HOUR(AF680)),--(IFERROR(Flights_2026_09_3033[entry_sector],"")=AG680),--(IFERROR(Flights_2026_09_3033[nfl],-1)&gt;=AH680),--(IFERROR(Flights_2026_09_3033[nfl],-1)&lt;=IF(AH680=450,450,AH680+9)))</f>
        <v>4</v>
      </c>
    </row>
    <row r="681" spans="32:35" x14ac:dyDescent="0.2">
      <c r="AF681" s="2">
        <v>0.79166666666666663</v>
      </c>
      <c r="AG681" t="s">
        <v>744</v>
      </c>
      <c r="AH681" s="17">
        <v>230</v>
      </c>
      <c r="AI681" s="17" cm="1">
        <f t="array" ref="AI681">SUMPRODUCT(--(IFERROR(HOUR(Flights_2026_09_3033[entry_hour]),-1)=HOUR(AF681)),--(IFERROR(Flights_2026_09_3033[entry_sector],"")=AG681),--(IFERROR(Flights_2026_09_3033[nfl],-1)&gt;=AH681),--(IFERROR(Flights_2026_09_3033[nfl],-1)&lt;=IF(AH681=450,450,AH681+9)))</f>
        <v>0</v>
      </c>
    </row>
    <row r="682" spans="32:35" x14ac:dyDescent="0.2">
      <c r="AF682" s="2">
        <v>0.79166666666666663</v>
      </c>
      <c r="AG682" t="s">
        <v>744</v>
      </c>
      <c r="AH682" s="17">
        <v>240</v>
      </c>
      <c r="AI682" s="17" cm="1">
        <f t="array" ref="AI682">SUMPRODUCT(--(IFERROR(HOUR(Flights_2026_09_3033[entry_hour]),-1)=HOUR(AF682)),--(IFERROR(Flights_2026_09_3033[entry_sector],"")=AG682),--(IFERROR(Flights_2026_09_3033[nfl],-1)&gt;=AH682),--(IFERROR(Flights_2026_09_3033[nfl],-1)&lt;=IF(AH682=450,450,AH682+9)))</f>
        <v>0</v>
      </c>
    </row>
    <row r="683" spans="32:35" x14ac:dyDescent="0.2">
      <c r="AF683" s="2">
        <v>0.79166666666666663</v>
      </c>
      <c r="AG683" t="s">
        <v>744</v>
      </c>
      <c r="AH683" s="17">
        <v>250</v>
      </c>
      <c r="AI683" s="17" cm="1">
        <f t="array" ref="AI683">SUMPRODUCT(--(IFERROR(HOUR(Flights_2026_09_3033[entry_hour]),-1)=HOUR(AF683)),--(IFERROR(Flights_2026_09_3033[entry_sector],"")=AG683),--(IFERROR(Flights_2026_09_3033[nfl],-1)&gt;=AH683),--(IFERROR(Flights_2026_09_3033[nfl],-1)&lt;=IF(AH683=450,450,AH683+9)))</f>
        <v>0</v>
      </c>
    </row>
    <row r="684" spans="32:35" x14ac:dyDescent="0.2">
      <c r="AF684" s="2">
        <v>0.79166666666666663</v>
      </c>
      <c r="AG684" t="s">
        <v>744</v>
      </c>
      <c r="AH684" s="17">
        <v>260</v>
      </c>
      <c r="AI684" s="17" cm="1">
        <f t="array" ref="AI684">SUMPRODUCT(--(IFERROR(HOUR(Flights_2026_09_3033[entry_hour]),-1)=HOUR(AF684)),--(IFERROR(Flights_2026_09_3033[entry_sector],"")=AG684),--(IFERROR(Flights_2026_09_3033[nfl],-1)&gt;=AH684),--(IFERROR(Flights_2026_09_3033[nfl],-1)&lt;=IF(AH684=450,450,AH684+9)))</f>
        <v>0</v>
      </c>
    </row>
    <row r="685" spans="32:35" x14ac:dyDescent="0.2">
      <c r="AF685" s="2">
        <v>0.79166666666666663</v>
      </c>
      <c r="AG685" t="s">
        <v>744</v>
      </c>
      <c r="AH685" s="17">
        <v>270</v>
      </c>
      <c r="AI685" s="17" cm="1">
        <f t="array" ref="AI685">SUMPRODUCT(--(IFERROR(HOUR(Flights_2026_09_3033[entry_hour]),-1)=HOUR(AF685)),--(IFERROR(Flights_2026_09_3033[entry_sector],"")=AG685),--(IFERROR(Flights_2026_09_3033[nfl],-1)&gt;=AH685),--(IFERROR(Flights_2026_09_3033[nfl],-1)&lt;=IF(AH685=450,450,AH685+9)))</f>
        <v>0</v>
      </c>
    </row>
    <row r="686" spans="32:35" x14ac:dyDescent="0.2">
      <c r="AF686" s="2">
        <v>0.79166666666666663</v>
      </c>
      <c r="AG686" t="s">
        <v>744</v>
      </c>
      <c r="AH686" s="17">
        <v>280</v>
      </c>
      <c r="AI686" s="17" cm="1">
        <f t="array" ref="AI686">SUMPRODUCT(--(IFERROR(HOUR(Flights_2026_09_3033[entry_hour]),-1)=HOUR(AF686)),--(IFERROR(Flights_2026_09_3033[entry_sector],"")=AG686),--(IFERROR(Flights_2026_09_3033[nfl],-1)&gt;=AH686),--(IFERROR(Flights_2026_09_3033[nfl],-1)&lt;=IF(AH686=450,450,AH686+9)))</f>
        <v>0</v>
      </c>
    </row>
    <row r="687" spans="32:35" x14ac:dyDescent="0.2">
      <c r="AF687" s="2">
        <v>0.79166666666666663</v>
      </c>
      <c r="AG687" t="s">
        <v>744</v>
      </c>
      <c r="AH687" s="17">
        <v>290</v>
      </c>
      <c r="AI687" s="17" cm="1">
        <f t="array" ref="AI687">SUMPRODUCT(--(IFERROR(HOUR(Flights_2026_09_3033[entry_hour]),-1)=HOUR(AF687)),--(IFERROR(Flights_2026_09_3033[entry_sector],"")=AG687),--(IFERROR(Flights_2026_09_3033[nfl],-1)&gt;=AH687),--(IFERROR(Flights_2026_09_3033[nfl],-1)&lt;=IF(AH687=450,450,AH687+9)))</f>
        <v>0</v>
      </c>
    </row>
    <row r="688" spans="32:35" x14ac:dyDescent="0.2">
      <c r="AF688" s="2">
        <v>0.79166666666666663</v>
      </c>
      <c r="AG688" t="s">
        <v>744</v>
      </c>
      <c r="AH688" s="17">
        <v>300</v>
      </c>
      <c r="AI688" s="17" cm="1">
        <f t="array" ref="AI688">SUMPRODUCT(--(IFERROR(HOUR(Flights_2026_09_3033[entry_hour]),-1)=HOUR(AF688)),--(IFERROR(Flights_2026_09_3033[entry_sector],"")=AG688),--(IFERROR(Flights_2026_09_3033[nfl],-1)&gt;=AH688),--(IFERROR(Flights_2026_09_3033[nfl],-1)&lt;=IF(AH688=450,450,AH688+9)))</f>
        <v>1</v>
      </c>
    </row>
    <row r="689" spans="32:35" x14ac:dyDescent="0.2">
      <c r="AF689" s="2">
        <v>0.79166666666666663</v>
      </c>
      <c r="AG689" t="s">
        <v>744</v>
      </c>
      <c r="AH689" s="17">
        <v>310</v>
      </c>
      <c r="AI689" s="17" cm="1">
        <f t="array" ref="AI689">SUMPRODUCT(--(IFERROR(HOUR(Flights_2026_09_3033[entry_hour]),-1)=HOUR(AF689)),--(IFERROR(Flights_2026_09_3033[entry_sector],"")=AG689),--(IFERROR(Flights_2026_09_3033[nfl],-1)&gt;=AH689),--(IFERROR(Flights_2026_09_3033[nfl],-1)&lt;=IF(AH689=450,450,AH689+9)))</f>
        <v>0</v>
      </c>
    </row>
    <row r="690" spans="32:35" x14ac:dyDescent="0.2">
      <c r="AF690" s="2">
        <v>0.79166666666666663</v>
      </c>
      <c r="AG690" t="s">
        <v>744</v>
      </c>
      <c r="AH690" s="17">
        <v>320</v>
      </c>
      <c r="AI690" s="17" cm="1">
        <f t="array" ref="AI690">SUMPRODUCT(--(IFERROR(HOUR(Flights_2026_09_3033[entry_hour]),-1)=HOUR(AF690)),--(IFERROR(Flights_2026_09_3033[entry_sector],"")=AG690),--(IFERROR(Flights_2026_09_3033[nfl],-1)&gt;=AH690),--(IFERROR(Flights_2026_09_3033[nfl],-1)&lt;=IF(AH690=450,450,AH690+9)))</f>
        <v>0</v>
      </c>
    </row>
    <row r="691" spans="32:35" x14ac:dyDescent="0.2">
      <c r="AF691" s="2">
        <v>0.79166666666666663</v>
      </c>
      <c r="AG691" t="s">
        <v>744</v>
      </c>
      <c r="AH691" s="17">
        <v>330</v>
      </c>
      <c r="AI691" s="17" cm="1">
        <f t="array" ref="AI691">SUMPRODUCT(--(IFERROR(HOUR(Flights_2026_09_3033[entry_hour]),-1)=HOUR(AF691)),--(IFERROR(Flights_2026_09_3033[entry_sector],"")=AG691),--(IFERROR(Flights_2026_09_3033[nfl],-1)&gt;=AH691),--(IFERROR(Flights_2026_09_3033[nfl],-1)&lt;=IF(AH691=450,450,AH691+9)))</f>
        <v>0</v>
      </c>
    </row>
    <row r="692" spans="32:35" x14ac:dyDescent="0.2">
      <c r="AF692" s="2">
        <v>0.79166666666666663</v>
      </c>
      <c r="AG692" t="s">
        <v>744</v>
      </c>
      <c r="AH692" s="17">
        <v>340</v>
      </c>
      <c r="AI692" s="17" cm="1">
        <f t="array" ref="AI692">SUMPRODUCT(--(IFERROR(HOUR(Flights_2026_09_3033[entry_hour]),-1)=HOUR(AF692)),--(IFERROR(Flights_2026_09_3033[entry_sector],"")=AG692),--(IFERROR(Flights_2026_09_3033[nfl],-1)&gt;=AH692),--(IFERROR(Flights_2026_09_3033[nfl],-1)&lt;=IF(AH692=450,450,AH692+9)))</f>
        <v>0</v>
      </c>
    </row>
    <row r="693" spans="32:35" x14ac:dyDescent="0.2">
      <c r="AF693" s="2">
        <v>0.79166666666666663</v>
      </c>
      <c r="AG693" t="s">
        <v>744</v>
      </c>
      <c r="AH693" s="17">
        <v>350</v>
      </c>
      <c r="AI693" s="17" cm="1">
        <f t="array" ref="AI693">SUMPRODUCT(--(IFERROR(HOUR(Flights_2026_09_3033[entry_hour]),-1)=HOUR(AF693)),--(IFERROR(Flights_2026_09_3033[entry_sector],"")=AG693),--(IFERROR(Flights_2026_09_3033[nfl],-1)&gt;=AH693),--(IFERROR(Flights_2026_09_3033[nfl],-1)&lt;=IF(AH693=450,450,AH693+9)))</f>
        <v>0</v>
      </c>
    </row>
    <row r="694" spans="32:35" x14ac:dyDescent="0.2">
      <c r="AF694" s="2">
        <v>0.79166666666666663</v>
      </c>
      <c r="AG694" t="s">
        <v>744</v>
      </c>
      <c r="AH694" s="17">
        <v>360</v>
      </c>
      <c r="AI694" s="17" cm="1">
        <f t="array" ref="AI694">SUMPRODUCT(--(IFERROR(HOUR(Flights_2026_09_3033[entry_hour]),-1)=HOUR(AF694)),--(IFERROR(Flights_2026_09_3033[entry_sector],"")=AG694),--(IFERROR(Flights_2026_09_3033[nfl],-1)&gt;=AH694),--(IFERROR(Flights_2026_09_3033[nfl],-1)&lt;=IF(AH694=450,450,AH694+9)))</f>
        <v>0</v>
      </c>
    </row>
    <row r="695" spans="32:35" x14ac:dyDescent="0.2">
      <c r="AF695" s="2">
        <v>0.79166666666666663</v>
      </c>
      <c r="AG695" t="s">
        <v>744</v>
      </c>
      <c r="AH695" s="17">
        <v>370</v>
      </c>
      <c r="AI695" s="17" cm="1">
        <f t="array" ref="AI695">SUMPRODUCT(--(IFERROR(HOUR(Flights_2026_09_3033[entry_hour]),-1)=HOUR(AF695)),--(IFERROR(Flights_2026_09_3033[entry_sector],"")=AG695),--(IFERROR(Flights_2026_09_3033[nfl],-1)&gt;=AH695),--(IFERROR(Flights_2026_09_3033[nfl],-1)&lt;=IF(AH695=450,450,AH695+9)))</f>
        <v>0</v>
      </c>
    </row>
    <row r="696" spans="32:35" x14ac:dyDescent="0.2">
      <c r="AF696" s="2">
        <v>0.79166666666666663</v>
      </c>
      <c r="AG696" t="s">
        <v>744</v>
      </c>
      <c r="AH696" s="17">
        <v>380</v>
      </c>
      <c r="AI696" s="17" cm="1">
        <f t="array" ref="AI696">SUMPRODUCT(--(IFERROR(HOUR(Flights_2026_09_3033[entry_hour]),-1)=HOUR(AF696)),--(IFERROR(Flights_2026_09_3033[entry_sector],"")=AG696),--(IFERROR(Flights_2026_09_3033[nfl],-1)&gt;=AH696),--(IFERROR(Flights_2026_09_3033[nfl],-1)&lt;=IF(AH696=450,450,AH696+9)))</f>
        <v>0</v>
      </c>
    </row>
    <row r="697" spans="32:35" x14ac:dyDescent="0.2">
      <c r="AF697" s="2">
        <v>0.79166666666666663</v>
      </c>
      <c r="AG697" t="s">
        <v>744</v>
      </c>
      <c r="AH697" s="17">
        <v>390</v>
      </c>
      <c r="AI697" s="17" cm="1">
        <f t="array" ref="AI697">SUMPRODUCT(--(IFERROR(HOUR(Flights_2026_09_3033[entry_hour]),-1)=HOUR(AF697)),--(IFERROR(Flights_2026_09_3033[entry_sector],"")=AG697),--(IFERROR(Flights_2026_09_3033[nfl],-1)&gt;=AH697),--(IFERROR(Flights_2026_09_3033[nfl],-1)&lt;=IF(AH697=450,450,AH697+9)))</f>
        <v>0</v>
      </c>
    </row>
    <row r="698" spans="32:35" x14ac:dyDescent="0.2">
      <c r="AF698" s="2">
        <v>0.79166666666666663</v>
      </c>
      <c r="AG698" t="s">
        <v>744</v>
      </c>
      <c r="AH698" s="17">
        <v>400</v>
      </c>
      <c r="AI698" s="17" cm="1">
        <f t="array" ref="AI698">SUMPRODUCT(--(IFERROR(HOUR(Flights_2026_09_3033[entry_hour]),-1)=HOUR(AF698)),--(IFERROR(Flights_2026_09_3033[entry_sector],"")=AG698),--(IFERROR(Flights_2026_09_3033[nfl],-1)&gt;=AH698),--(IFERROR(Flights_2026_09_3033[nfl],-1)&lt;=IF(AH698=450,450,AH698+9)))</f>
        <v>1</v>
      </c>
    </row>
    <row r="699" spans="32:35" x14ac:dyDescent="0.2">
      <c r="AF699" s="2">
        <v>0.79166666666666663</v>
      </c>
      <c r="AG699" t="s">
        <v>744</v>
      </c>
      <c r="AH699" s="17">
        <v>410</v>
      </c>
      <c r="AI699" s="17" cm="1">
        <f t="array" ref="AI699">SUMPRODUCT(--(IFERROR(HOUR(Flights_2026_09_3033[entry_hour]),-1)=HOUR(AF699)),--(IFERROR(Flights_2026_09_3033[entry_sector],"")=AG699),--(IFERROR(Flights_2026_09_3033[nfl],-1)&gt;=AH699),--(IFERROR(Flights_2026_09_3033[nfl],-1)&lt;=IF(AH699=450,450,AH699+9)))</f>
        <v>0</v>
      </c>
    </row>
    <row r="700" spans="32:35" x14ac:dyDescent="0.2">
      <c r="AF700" s="2">
        <v>0.79166666666666663</v>
      </c>
      <c r="AG700" t="s">
        <v>744</v>
      </c>
      <c r="AH700" s="17">
        <v>420</v>
      </c>
      <c r="AI700" s="17" cm="1">
        <f t="array" ref="AI700">SUMPRODUCT(--(IFERROR(HOUR(Flights_2026_09_3033[entry_hour]),-1)=HOUR(AF700)),--(IFERROR(Flights_2026_09_3033[entry_sector],"")=AG700),--(IFERROR(Flights_2026_09_3033[nfl],-1)&gt;=AH700),--(IFERROR(Flights_2026_09_3033[nfl],-1)&lt;=IF(AH700=450,450,AH700+9)))</f>
        <v>0</v>
      </c>
    </row>
    <row r="701" spans="32:35" x14ac:dyDescent="0.2">
      <c r="AF701" s="2">
        <v>0.79166666666666663</v>
      </c>
      <c r="AG701" t="s">
        <v>744</v>
      </c>
      <c r="AH701" s="17">
        <v>430</v>
      </c>
      <c r="AI701" s="17" cm="1">
        <f t="array" ref="AI701">SUMPRODUCT(--(IFERROR(HOUR(Flights_2026_09_3033[entry_hour]),-1)=HOUR(AF701)),--(IFERROR(Flights_2026_09_3033[entry_sector],"")=AG701),--(IFERROR(Flights_2026_09_3033[nfl],-1)&gt;=AH701),--(IFERROR(Flights_2026_09_3033[nfl],-1)&lt;=IF(AH701=450,450,AH701+9)))</f>
        <v>0</v>
      </c>
    </row>
    <row r="702" spans="32:35" x14ac:dyDescent="0.2">
      <c r="AF702" s="2">
        <v>0.79166666666666663</v>
      </c>
      <c r="AG702" t="s">
        <v>744</v>
      </c>
      <c r="AH702" s="17">
        <v>440</v>
      </c>
      <c r="AI702" s="17" cm="1">
        <f t="array" ref="AI702">SUMPRODUCT(--(IFERROR(HOUR(Flights_2026_09_3033[entry_hour]),-1)=HOUR(AF702)),--(IFERROR(Flights_2026_09_3033[entry_sector],"")=AG702),--(IFERROR(Flights_2026_09_3033[nfl],-1)&gt;=AH702),--(IFERROR(Flights_2026_09_3033[nfl],-1)&lt;=IF(AH702=450,450,AH702+9)))</f>
        <v>0</v>
      </c>
    </row>
    <row r="703" spans="32:35" x14ac:dyDescent="0.2">
      <c r="AF703" s="2">
        <v>0.79166666666666663</v>
      </c>
      <c r="AG703" t="s">
        <v>744</v>
      </c>
      <c r="AH703" s="17">
        <v>450</v>
      </c>
      <c r="AI703" s="17" cm="1">
        <f t="array" ref="AI703">SUMPRODUCT(--(IFERROR(HOUR(Flights_2026_09_3033[entry_hour]),-1)=HOUR(AF703)),--(IFERROR(Flights_2026_09_3033[entry_sector],"")=AG703),--(IFERROR(Flights_2026_09_3033[nfl],-1)&gt;=AH703),--(IFERROR(Flights_2026_09_3033[nfl],-1)&lt;=IF(AH703=450,450,AH703+9)))</f>
        <v>0</v>
      </c>
    </row>
    <row r="704" spans="32:35" x14ac:dyDescent="0.2">
      <c r="AF704" s="2">
        <v>0.79166666666666663</v>
      </c>
      <c r="AG704" t="s">
        <v>745</v>
      </c>
      <c r="AH704" s="17">
        <v>200</v>
      </c>
      <c r="AI704" s="17" cm="1">
        <f t="array" ref="AI704">SUMPRODUCT(--(IFERROR(HOUR(Flights_2026_09_3033[entry_hour]),-1)=HOUR(AF704)),--(IFERROR(Flights_2026_09_3033[entry_sector],"")=AG704),--(IFERROR(Flights_2026_09_3033[nfl],-1)&gt;=AH704),--(IFERROR(Flights_2026_09_3033[nfl],-1)&lt;=IF(AH704=450,450,AH704+9)))</f>
        <v>0</v>
      </c>
    </row>
    <row r="705" spans="32:35" x14ac:dyDescent="0.2">
      <c r="AF705" s="2">
        <v>0.79166666666666663</v>
      </c>
      <c r="AG705" t="s">
        <v>745</v>
      </c>
      <c r="AH705" s="17">
        <v>210</v>
      </c>
      <c r="AI705" s="17" cm="1">
        <f t="array" ref="AI705">SUMPRODUCT(--(IFERROR(HOUR(Flights_2026_09_3033[entry_hour]),-1)=HOUR(AF705)),--(IFERROR(Flights_2026_09_3033[entry_sector],"")=AG705),--(IFERROR(Flights_2026_09_3033[nfl],-1)&gt;=AH705),--(IFERROR(Flights_2026_09_3033[nfl],-1)&lt;=IF(AH705=450,450,AH705+9)))</f>
        <v>0</v>
      </c>
    </row>
    <row r="706" spans="32:35" x14ac:dyDescent="0.2">
      <c r="AF706" s="2">
        <v>0.79166666666666663</v>
      </c>
      <c r="AG706" t="s">
        <v>745</v>
      </c>
      <c r="AH706" s="17">
        <v>220</v>
      </c>
      <c r="AI706" s="17" cm="1">
        <f t="array" ref="AI706">SUMPRODUCT(--(IFERROR(HOUR(Flights_2026_09_3033[entry_hour]),-1)=HOUR(AF706)),--(IFERROR(Flights_2026_09_3033[entry_sector],"")=AG706),--(IFERROR(Flights_2026_09_3033[nfl],-1)&gt;=AH706),--(IFERROR(Flights_2026_09_3033[nfl],-1)&lt;=IF(AH706=450,450,AH706+9)))</f>
        <v>0</v>
      </c>
    </row>
    <row r="707" spans="32:35" x14ac:dyDescent="0.2">
      <c r="AF707" s="2">
        <v>0.79166666666666663</v>
      </c>
      <c r="AG707" t="s">
        <v>745</v>
      </c>
      <c r="AH707" s="17">
        <v>230</v>
      </c>
      <c r="AI707" s="17" cm="1">
        <f t="array" ref="AI707">SUMPRODUCT(--(IFERROR(HOUR(Flights_2026_09_3033[entry_hour]),-1)=HOUR(AF707)),--(IFERROR(Flights_2026_09_3033[entry_sector],"")=AG707),--(IFERROR(Flights_2026_09_3033[nfl],-1)&gt;=AH707),--(IFERROR(Flights_2026_09_3033[nfl],-1)&lt;=IF(AH707=450,450,AH707+9)))</f>
        <v>0</v>
      </c>
    </row>
    <row r="708" spans="32:35" x14ac:dyDescent="0.2">
      <c r="AF708" s="2">
        <v>0.79166666666666663</v>
      </c>
      <c r="AG708" t="s">
        <v>745</v>
      </c>
      <c r="AH708" s="17">
        <v>240</v>
      </c>
      <c r="AI708" s="17" cm="1">
        <f t="array" ref="AI708">SUMPRODUCT(--(IFERROR(HOUR(Flights_2026_09_3033[entry_hour]),-1)=HOUR(AF708)),--(IFERROR(Flights_2026_09_3033[entry_sector],"")=AG708),--(IFERROR(Flights_2026_09_3033[nfl],-1)&gt;=AH708),--(IFERROR(Flights_2026_09_3033[nfl],-1)&lt;=IF(AH708=450,450,AH708+9)))</f>
        <v>0</v>
      </c>
    </row>
    <row r="709" spans="32:35" x14ac:dyDescent="0.2">
      <c r="AF709" s="2">
        <v>0.79166666666666663</v>
      </c>
      <c r="AG709" t="s">
        <v>745</v>
      </c>
      <c r="AH709" s="17">
        <v>250</v>
      </c>
      <c r="AI709" s="17" cm="1">
        <f t="array" ref="AI709">SUMPRODUCT(--(IFERROR(HOUR(Flights_2026_09_3033[entry_hour]),-1)=HOUR(AF709)),--(IFERROR(Flights_2026_09_3033[entry_sector],"")=AG709),--(IFERROR(Flights_2026_09_3033[nfl],-1)&gt;=AH709),--(IFERROR(Flights_2026_09_3033[nfl],-1)&lt;=IF(AH709=450,450,AH709+9)))</f>
        <v>0</v>
      </c>
    </row>
    <row r="710" spans="32:35" x14ac:dyDescent="0.2">
      <c r="AF710" s="2">
        <v>0.79166666666666663</v>
      </c>
      <c r="AG710" t="s">
        <v>745</v>
      </c>
      <c r="AH710" s="17">
        <v>260</v>
      </c>
      <c r="AI710" s="17" cm="1">
        <f t="array" ref="AI710">SUMPRODUCT(--(IFERROR(HOUR(Flights_2026_09_3033[entry_hour]),-1)=HOUR(AF710)),--(IFERROR(Flights_2026_09_3033[entry_sector],"")=AG710),--(IFERROR(Flights_2026_09_3033[nfl],-1)&gt;=AH710),--(IFERROR(Flights_2026_09_3033[nfl],-1)&lt;=IF(AH710=450,450,AH710+9)))</f>
        <v>0</v>
      </c>
    </row>
    <row r="711" spans="32:35" x14ac:dyDescent="0.2">
      <c r="AF711" s="2">
        <v>0.79166666666666663</v>
      </c>
      <c r="AG711" t="s">
        <v>745</v>
      </c>
      <c r="AH711" s="17">
        <v>270</v>
      </c>
      <c r="AI711" s="17" cm="1">
        <f t="array" ref="AI711">SUMPRODUCT(--(IFERROR(HOUR(Flights_2026_09_3033[entry_hour]),-1)=HOUR(AF711)),--(IFERROR(Flights_2026_09_3033[entry_sector],"")=AG711),--(IFERROR(Flights_2026_09_3033[nfl],-1)&gt;=AH711),--(IFERROR(Flights_2026_09_3033[nfl],-1)&lt;=IF(AH711=450,450,AH711+9)))</f>
        <v>0</v>
      </c>
    </row>
    <row r="712" spans="32:35" x14ac:dyDescent="0.2">
      <c r="AF712" s="2">
        <v>0.79166666666666663</v>
      </c>
      <c r="AG712" t="s">
        <v>745</v>
      </c>
      <c r="AH712" s="17">
        <v>280</v>
      </c>
      <c r="AI712" s="17" cm="1">
        <f t="array" ref="AI712">SUMPRODUCT(--(IFERROR(HOUR(Flights_2026_09_3033[entry_hour]),-1)=HOUR(AF712)),--(IFERROR(Flights_2026_09_3033[entry_sector],"")=AG712),--(IFERROR(Flights_2026_09_3033[nfl],-1)&gt;=AH712),--(IFERROR(Flights_2026_09_3033[nfl],-1)&lt;=IF(AH712=450,450,AH712+9)))</f>
        <v>0</v>
      </c>
    </row>
    <row r="713" spans="32:35" x14ac:dyDescent="0.2">
      <c r="AF713" s="2">
        <v>0.79166666666666663</v>
      </c>
      <c r="AG713" t="s">
        <v>745</v>
      </c>
      <c r="AH713" s="17">
        <v>290</v>
      </c>
      <c r="AI713" s="17" cm="1">
        <f t="array" ref="AI713">SUMPRODUCT(--(IFERROR(HOUR(Flights_2026_09_3033[entry_hour]),-1)=HOUR(AF713)),--(IFERROR(Flights_2026_09_3033[entry_sector],"")=AG713),--(IFERROR(Flights_2026_09_3033[nfl],-1)&gt;=AH713),--(IFERROR(Flights_2026_09_3033[nfl],-1)&lt;=IF(AH713=450,450,AH713+9)))</f>
        <v>0</v>
      </c>
    </row>
    <row r="714" spans="32:35" x14ac:dyDescent="0.2">
      <c r="AF714" s="2">
        <v>0.79166666666666663</v>
      </c>
      <c r="AG714" t="s">
        <v>745</v>
      </c>
      <c r="AH714" s="17">
        <v>300</v>
      </c>
      <c r="AI714" s="17" cm="1">
        <f t="array" ref="AI714">SUMPRODUCT(--(IFERROR(HOUR(Flights_2026_09_3033[entry_hour]),-1)=HOUR(AF714)),--(IFERROR(Flights_2026_09_3033[entry_sector],"")=AG714),--(IFERROR(Flights_2026_09_3033[nfl],-1)&gt;=AH714),--(IFERROR(Flights_2026_09_3033[nfl],-1)&lt;=IF(AH714=450,450,AH714+9)))</f>
        <v>0</v>
      </c>
    </row>
    <row r="715" spans="32:35" x14ac:dyDescent="0.2">
      <c r="AF715" s="2">
        <v>0.79166666666666663</v>
      </c>
      <c r="AG715" t="s">
        <v>745</v>
      </c>
      <c r="AH715" s="17">
        <v>310</v>
      </c>
      <c r="AI715" s="17" cm="1">
        <f t="array" ref="AI715">SUMPRODUCT(--(IFERROR(HOUR(Flights_2026_09_3033[entry_hour]),-1)=HOUR(AF715)),--(IFERROR(Flights_2026_09_3033[entry_sector],"")=AG715),--(IFERROR(Flights_2026_09_3033[nfl],-1)&gt;=AH715),--(IFERROR(Flights_2026_09_3033[nfl],-1)&lt;=IF(AH715=450,450,AH715+9)))</f>
        <v>0</v>
      </c>
    </row>
    <row r="716" spans="32:35" x14ac:dyDescent="0.2">
      <c r="AF716" s="2">
        <v>0.79166666666666663</v>
      </c>
      <c r="AG716" t="s">
        <v>745</v>
      </c>
      <c r="AH716" s="17">
        <v>320</v>
      </c>
      <c r="AI716" s="17" cm="1">
        <f t="array" ref="AI716">SUMPRODUCT(--(IFERROR(HOUR(Flights_2026_09_3033[entry_hour]),-1)=HOUR(AF716)),--(IFERROR(Flights_2026_09_3033[entry_sector],"")=AG716),--(IFERROR(Flights_2026_09_3033[nfl],-1)&gt;=AH716),--(IFERROR(Flights_2026_09_3033[nfl],-1)&lt;=IF(AH716=450,450,AH716+9)))</f>
        <v>0</v>
      </c>
    </row>
    <row r="717" spans="32:35" x14ac:dyDescent="0.2">
      <c r="AF717" s="2">
        <v>0.79166666666666663</v>
      </c>
      <c r="AG717" t="s">
        <v>745</v>
      </c>
      <c r="AH717" s="17">
        <v>330</v>
      </c>
      <c r="AI717" s="17" cm="1">
        <f t="array" ref="AI717">SUMPRODUCT(--(IFERROR(HOUR(Flights_2026_09_3033[entry_hour]),-1)=HOUR(AF717)),--(IFERROR(Flights_2026_09_3033[entry_sector],"")=AG717),--(IFERROR(Flights_2026_09_3033[nfl],-1)&gt;=AH717),--(IFERROR(Flights_2026_09_3033[nfl],-1)&lt;=IF(AH717=450,450,AH717+9)))</f>
        <v>1</v>
      </c>
    </row>
    <row r="718" spans="32:35" x14ac:dyDescent="0.2">
      <c r="AF718" s="2">
        <v>0.79166666666666663</v>
      </c>
      <c r="AG718" t="s">
        <v>745</v>
      </c>
      <c r="AH718" s="17">
        <v>340</v>
      </c>
      <c r="AI718" s="17" cm="1">
        <f t="array" ref="AI718">SUMPRODUCT(--(IFERROR(HOUR(Flights_2026_09_3033[entry_hour]),-1)=HOUR(AF718)),--(IFERROR(Flights_2026_09_3033[entry_sector],"")=AG718),--(IFERROR(Flights_2026_09_3033[nfl],-1)&gt;=AH718),--(IFERROR(Flights_2026_09_3033[nfl],-1)&lt;=IF(AH718=450,450,AH718+9)))</f>
        <v>0</v>
      </c>
    </row>
    <row r="719" spans="32:35" x14ac:dyDescent="0.2">
      <c r="AF719" s="2">
        <v>0.79166666666666663</v>
      </c>
      <c r="AG719" t="s">
        <v>745</v>
      </c>
      <c r="AH719" s="17">
        <v>350</v>
      </c>
      <c r="AI719" s="17" cm="1">
        <f t="array" ref="AI719">SUMPRODUCT(--(IFERROR(HOUR(Flights_2026_09_3033[entry_hour]),-1)=HOUR(AF719)),--(IFERROR(Flights_2026_09_3033[entry_sector],"")=AG719),--(IFERROR(Flights_2026_09_3033[nfl],-1)&gt;=AH719),--(IFERROR(Flights_2026_09_3033[nfl],-1)&lt;=IF(AH719=450,450,AH719+9)))</f>
        <v>4</v>
      </c>
    </row>
    <row r="720" spans="32:35" x14ac:dyDescent="0.2">
      <c r="AF720" s="2">
        <v>0.79166666666666663</v>
      </c>
      <c r="AG720" t="s">
        <v>745</v>
      </c>
      <c r="AH720" s="17">
        <v>360</v>
      </c>
      <c r="AI720" s="17" cm="1">
        <f t="array" ref="AI720">SUMPRODUCT(--(IFERROR(HOUR(Flights_2026_09_3033[entry_hour]),-1)=HOUR(AF720)),--(IFERROR(Flights_2026_09_3033[entry_sector],"")=AG720),--(IFERROR(Flights_2026_09_3033[nfl],-1)&gt;=AH720),--(IFERROR(Flights_2026_09_3033[nfl],-1)&lt;=IF(AH720=450,450,AH720+9)))</f>
        <v>0</v>
      </c>
    </row>
    <row r="721" spans="32:35" x14ac:dyDescent="0.2">
      <c r="AF721" s="2">
        <v>0.79166666666666663</v>
      </c>
      <c r="AG721" t="s">
        <v>745</v>
      </c>
      <c r="AH721" s="17">
        <v>370</v>
      </c>
      <c r="AI721" s="17" cm="1">
        <f t="array" ref="AI721">SUMPRODUCT(--(IFERROR(HOUR(Flights_2026_09_3033[entry_hour]),-1)=HOUR(AF721)),--(IFERROR(Flights_2026_09_3033[entry_sector],"")=AG721),--(IFERROR(Flights_2026_09_3033[nfl],-1)&gt;=AH721),--(IFERROR(Flights_2026_09_3033[nfl],-1)&lt;=IF(AH721=450,450,AH721+9)))</f>
        <v>1</v>
      </c>
    </row>
    <row r="722" spans="32:35" x14ac:dyDescent="0.2">
      <c r="AF722" s="2">
        <v>0.79166666666666663</v>
      </c>
      <c r="AG722" t="s">
        <v>745</v>
      </c>
      <c r="AH722" s="17">
        <v>380</v>
      </c>
      <c r="AI722" s="17" cm="1">
        <f t="array" ref="AI722">SUMPRODUCT(--(IFERROR(HOUR(Flights_2026_09_3033[entry_hour]),-1)=HOUR(AF722)),--(IFERROR(Flights_2026_09_3033[entry_sector],"")=AG722),--(IFERROR(Flights_2026_09_3033[nfl],-1)&gt;=AH722),--(IFERROR(Flights_2026_09_3033[nfl],-1)&lt;=IF(AH722=450,450,AH722+9)))</f>
        <v>0</v>
      </c>
    </row>
    <row r="723" spans="32:35" x14ac:dyDescent="0.2">
      <c r="AF723" s="2">
        <v>0.79166666666666663</v>
      </c>
      <c r="AG723" t="s">
        <v>745</v>
      </c>
      <c r="AH723" s="17">
        <v>390</v>
      </c>
      <c r="AI723" s="17" cm="1">
        <f t="array" ref="AI723">SUMPRODUCT(--(IFERROR(HOUR(Flights_2026_09_3033[entry_hour]),-1)=HOUR(AF723)),--(IFERROR(Flights_2026_09_3033[entry_sector],"")=AG723),--(IFERROR(Flights_2026_09_3033[nfl],-1)&gt;=AH723),--(IFERROR(Flights_2026_09_3033[nfl],-1)&lt;=IF(AH723=450,450,AH723+9)))</f>
        <v>0</v>
      </c>
    </row>
    <row r="724" spans="32:35" x14ac:dyDescent="0.2">
      <c r="AF724" s="2">
        <v>0.79166666666666663</v>
      </c>
      <c r="AG724" t="s">
        <v>745</v>
      </c>
      <c r="AH724" s="17">
        <v>400</v>
      </c>
      <c r="AI724" s="17" cm="1">
        <f t="array" ref="AI724">SUMPRODUCT(--(IFERROR(HOUR(Flights_2026_09_3033[entry_hour]),-1)=HOUR(AF724)),--(IFERROR(Flights_2026_09_3033[entry_sector],"")=AG724),--(IFERROR(Flights_2026_09_3033[nfl],-1)&gt;=AH724),--(IFERROR(Flights_2026_09_3033[nfl],-1)&lt;=IF(AH724=450,450,AH724+9)))</f>
        <v>0</v>
      </c>
    </row>
    <row r="725" spans="32:35" x14ac:dyDescent="0.2">
      <c r="AF725" s="2">
        <v>0.79166666666666663</v>
      </c>
      <c r="AG725" t="s">
        <v>745</v>
      </c>
      <c r="AH725" s="17">
        <v>410</v>
      </c>
      <c r="AI725" s="17" cm="1">
        <f t="array" ref="AI725">SUMPRODUCT(--(IFERROR(HOUR(Flights_2026_09_3033[entry_hour]),-1)=HOUR(AF725)),--(IFERROR(Flights_2026_09_3033[entry_sector],"")=AG725),--(IFERROR(Flights_2026_09_3033[nfl],-1)&gt;=AH725),--(IFERROR(Flights_2026_09_3033[nfl],-1)&lt;=IF(AH725=450,450,AH725+9)))</f>
        <v>0</v>
      </c>
    </row>
    <row r="726" spans="32:35" x14ac:dyDescent="0.2">
      <c r="AF726" s="2">
        <v>0.79166666666666663</v>
      </c>
      <c r="AG726" t="s">
        <v>745</v>
      </c>
      <c r="AH726" s="17">
        <v>420</v>
      </c>
      <c r="AI726" s="17" cm="1">
        <f t="array" ref="AI726">SUMPRODUCT(--(IFERROR(HOUR(Flights_2026_09_3033[entry_hour]),-1)=HOUR(AF726)),--(IFERROR(Flights_2026_09_3033[entry_sector],"")=AG726),--(IFERROR(Flights_2026_09_3033[nfl],-1)&gt;=AH726),--(IFERROR(Flights_2026_09_3033[nfl],-1)&lt;=IF(AH726=450,450,AH726+9)))</f>
        <v>0</v>
      </c>
    </row>
    <row r="727" spans="32:35" x14ac:dyDescent="0.2">
      <c r="AF727" s="2">
        <v>0.79166666666666663</v>
      </c>
      <c r="AG727" t="s">
        <v>745</v>
      </c>
      <c r="AH727" s="17">
        <v>430</v>
      </c>
      <c r="AI727" s="17" cm="1">
        <f t="array" ref="AI727">SUMPRODUCT(--(IFERROR(HOUR(Flights_2026_09_3033[entry_hour]),-1)=HOUR(AF727)),--(IFERROR(Flights_2026_09_3033[entry_sector],"")=AG727),--(IFERROR(Flights_2026_09_3033[nfl],-1)&gt;=AH727),--(IFERROR(Flights_2026_09_3033[nfl],-1)&lt;=IF(AH727=450,450,AH727+9)))</f>
        <v>0</v>
      </c>
    </row>
    <row r="728" spans="32:35" x14ac:dyDescent="0.2">
      <c r="AF728" s="2">
        <v>0.79166666666666663</v>
      </c>
      <c r="AG728" t="s">
        <v>745</v>
      </c>
      <c r="AH728" s="17">
        <v>440</v>
      </c>
      <c r="AI728" s="17" cm="1">
        <f t="array" ref="AI728">SUMPRODUCT(--(IFERROR(HOUR(Flights_2026_09_3033[entry_hour]),-1)=HOUR(AF728)),--(IFERROR(Flights_2026_09_3033[entry_sector],"")=AG728),--(IFERROR(Flights_2026_09_3033[nfl],-1)&gt;=AH728),--(IFERROR(Flights_2026_09_3033[nfl],-1)&lt;=IF(AH728=450,450,AH728+9)))</f>
        <v>0</v>
      </c>
    </row>
    <row r="729" spans="32:35" x14ac:dyDescent="0.2">
      <c r="AF729" s="2">
        <v>0.79166666666666663</v>
      </c>
      <c r="AG729" t="s">
        <v>745</v>
      </c>
      <c r="AH729" s="17">
        <v>450</v>
      </c>
      <c r="AI729" s="17" cm="1">
        <f t="array" ref="AI729">SUMPRODUCT(--(IFERROR(HOUR(Flights_2026_09_3033[entry_hour]),-1)=HOUR(AF729)),--(IFERROR(Flights_2026_09_3033[entry_sector],"")=AG729),--(IFERROR(Flights_2026_09_3033[nfl],-1)&gt;=AH729),--(IFERROR(Flights_2026_09_3033[nfl],-1)&lt;=IF(AH729=450,450,AH729+9)))</f>
        <v>0</v>
      </c>
    </row>
    <row r="730" spans="32:35" x14ac:dyDescent="0.2">
      <c r="AF730" s="2">
        <v>0.79166666666666663</v>
      </c>
      <c r="AG730" t="s">
        <v>840</v>
      </c>
      <c r="AH730" s="17">
        <v>200</v>
      </c>
      <c r="AI730" s="17" cm="1">
        <f t="array" ref="AI730">SUMPRODUCT(--(IFERROR(HOUR(Flights_2026_09_3033[entry_hour]),-1)=HOUR(AF730)),--(IFERROR(Flights_2026_09_3033[entry_sector],"")=AG730),--(IFERROR(Flights_2026_09_3033[nfl],-1)&gt;=AH730),--(IFERROR(Flights_2026_09_3033[nfl],-1)&lt;=IF(AH730=450,450,AH730+9)))</f>
        <v>0</v>
      </c>
    </row>
    <row r="731" spans="32:35" x14ac:dyDescent="0.2">
      <c r="AF731" s="2">
        <v>0.79166666666666663</v>
      </c>
      <c r="AG731" t="s">
        <v>840</v>
      </c>
      <c r="AH731" s="17">
        <v>210</v>
      </c>
      <c r="AI731" s="17" cm="1">
        <f t="array" ref="AI731">SUMPRODUCT(--(IFERROR(HOUR(Flights_2026_09_3033[entry_hour]),-1)=HOUR(AF731)),--(IFERROR(Flights_2026_09_3033[entry_sector],"")=AG731),--(IFERROR(Flights_2026_09_3033[nfl],-1)&gt;=AH731),--(IFERROR(Flights_2026_09_3033[nfl],-1)&lt;=IF(AH731=450,450,AH731+9)))</f>
        <v>0</v>
      </c>
    </row>
    <row r="732" spans="32:35" x14ac:dyDescent="0.2">
      <c r="AF732" s="2">
        <v>0.79166666666666663</v>
      </c>
      <c r="AG732" t="s">
        <v>840</v>
      </c>
      <c r="AH732" s="17">
        <v>220</v>
      </c>
      <c r="AI732" s="17" cm="1">
        <f t="array" ref="AI732">SUMPRODUCT(--(IFERROR(HOUR(Flights_2026_09_3033[entry_hour]),-1)=HOUR(AF732)),--(IFERROR(Flights_2026_09_3033[entry_sector],"")=AG732),--(IFERROR(Flights_2026_09_3033[nfl],-1)&gt;=AH732),--(IFERROR(Flights_2026_09_3033[nfl],-1)&lt;=IF(AH732=450,450,AH732+9)))</f>
        <v>0</v>
      </c>
    </row>
    <row r="733" spans="32:35" x14ac:dyDescent="0.2">
      <c r="AF733" s="2">
        <v>0.79166666666666663</v>
      </c>
      <c r="AG733" t="s">
        <v>840</v>
      </c>
      <c r="AH733" s="17">
        <v>230</v>
      </c>
      <c r="AI733" s="17" cm="1">
        <f t="array" ref="AI733">SUMPRODUCT(--(IFERROR(HOUR(Flights_2026_09_3033[entry_hour]),-1)=HOUR(AF733)),--(IFERROR(Flights_2026_09_3033[entry_sector],"")=AG733),--(IFERROR(Flights_2026_09_3033[nfl],-1)&gt;=AH733),--(IFERROR(Flights_2026_09_3033[nfl],-1)&lt;=IF(AH733=450,450,AH733+9)))</f>
        <v>0</v>
      </c>
    </row>
    <row r="734" spans="32:35" x14ac:dyDescent="0.2">
      <c r="AF734" s="2">
        <v>0.79166666666666663</v>
      </c>
      <c r="AG734" t="s">
        <v>840</v>
      </c>
      <c r="AH734" s="17">
        <v>240</v>
      </c>
      <c r="AI734" s="17" cm="1">
        <f t="array" ref="AI734">SUMPRODUCT(--(IFERROR(HOUR(Flights_2026_09_3033[entry_hour]),-1)=HOUR(AF734)),--(IFERROR(Flights_2026_09_3033[entry_sector],"")=AG734),--(IFERROR(Flights_2026_09_3033[nfl],-1)&gt;=AH734),--(IFERROR(Flights_2026_09_3033[nfl],-1)&lt;=IF(AH734=450,450,AH734+9)))</f>
        <v>0</v>
      </c>
    </row>
    <row r="735" spans="32:35" x14ac:dyDescent="0.2">
      <c r="AF735" s="2">
        <v>0.79166666666666663</v>
      </c>
      <c r="AG735" t="s">
        <v>840</v>
      </c>
      <c r="AH735" s="17">
        <v>250</v>
      </c>
      <c r="AI735" s="17" cm="1">
        <f t="array" ref="AI735">SUMPRODUCT(--(IFERROR(HOUR(Flights_2026_09_3033[entry_hour]),-1)=HOUR(AF735)),--(IFERROR(Flights_2026_09_3033[entry_sector],"")=AG735),--(IFERROR(Flights_2026_09_3033[nfl],-1)&gt;=AH735),--(IFERROR(Flights_2026_09_3033[nfl],-1)&lt;=IF(AH735=450,450,AH735+9)))</f>
        <v>0</v>
      </c>
    </row>
    <row r="736" spans="32:35" x14ac:dyDescent="0.2">
      <c r="AF736" s="2">
        <v>0.79166666666666663</v>
      </c>
      <c r="AG736" t="s">
        <v>840</v>
      </c>
      <c r="AH736" s="17">
        <v>260</v>
      </c>
      <c r="AI736" s="17" cm="1">
        <f t="array" ref="AI736">SUMPRODUCT(--(IFERROR(HOUR(Flights_2026_09_3033[entry_hour]),-1)=HOUR(AF736)),--(IFERROR(Flights_2026_09_3033[entry_sector],"")=AG736),--(IFERROR(Flights_2026_09_3033[nfl],-1)&gt;=AH736),--(IFERROR(Flights_2026_09_3033[nfl],-1)&lt;=IF(AH736=450,450,AH736+9)))</f>
        <v>0</v>
      </c>
    </row>
    <row r="737" spans="32:35" x14ac:dyDescent="0.2">
      <c r="AF737" s="2">
        <v>0.79166666666666663</v>
      </c>
      <c r="AG737" t="s">
        <v>840</v>
      </c>
      <c r="AH737" s="17">
        <v>270</v>
      </c>
      <c r="AI737" s="17" cm="1">
        <f t="array" ref="AI737">SUMPRODUCT(--(IFERROR(HOUR(Flights_2026_09_3033[entry_hour]),-1)=HOUR(AF737)),--(IFERROR(Flights_2026_09_3033[entry_sector],"")=AG737),--(IFERROR(Flights_2026_09_3033[nfl],-1)&gt;=AH737),--(IFERROR(Flights_2026_09_3033[nfl],-1)&lt;=IF(AH737=450,450,AH737+9)))</f>
        <v>0</v>
      </c>
    </row>
    <row r="738" spans="32:35" x14ac:dyDescent="0.2">
      <c r="AF738" s="2">
        <v>0.79166666666666663</v>
      </c>
      <c r="AG738" t="s">
        <v>840</v>
      </c>
      <c r="AH738" s="17">
        <v>280</v>
      </c>
      <c r="AI738" s="17" cm="1">
        <f t="array" ref="AI738">SUMPRODUCT(--(IFERROR(HOUR(Flights_2026_09_3033[entry_hour]),-1)=HOUR(AF738)),--(IFERROR(Flights_2026_09_3033[entry_sector],"")=AG738),--(IFERROR(Flights_2026_09_3033[nfl],-1)&gt;=AH738),--(IFERROR(Flights_2026_09_3033[nfl],-1)&lt;=IF(AH738=450,450,AH738+9)))</f>
        <v>0</v>
      </c>
    </row>
    <row r="739" spans="32:35" x14ac:dyDescent="0.2">
      <c r="AF739" s="2">
        <v>0.79166666666666663</v>
      </c>
      <c r="AG739" t="s">
        <v>840</v>
      </c>
      <c r="AH739" s="17">
        <v>290</v>
      </c>
      <c r="AI739" s="17" cm="1">
        <f t="array" ref="AI739">SUMPRODUCT(--(IFERROR(HOUR(Flights_2026_09_3033[entry_hour]),-1)=HOUR(AF739)),--(IFERROR(Flights_2026_09_3033[entry_sector],"")=AG739),--(IFERROR(Flights_2026_09_3033[nfl],-1)&gt;=AH739),--(IFERROR(Flights_2026_09_3033[nfl],-1)&lt;=IF(AH739=450,450,AH739+9)))</f>
        <v>0</v>
      </c>
    </row>
    <row r="740" spans="32:35" x14ac:dyDescent="0.2">
      <c r="AF740" s="2">
        <v>0.79166666666666663</v>
      </c>
      <c r="AG740" t="s">
        <v>840</v>
      </c>
      <c r="AH740" s="17">
        <v>300</v>
      </c>
      <c r="AI740" s="17" cm="1">
        <f t="array" ref="AI740">SUMPRODUCT(--(IFERROR(HOUR(Flights_2026_09_3033[entry_hour]),-1)=HOUR(AF740)),--(IFERROR(Flights_2026_09_3033[entry_sector],"")=AG740),--(IFERROR(Flights_2026_09_3033[nfl],-1)&gt;=AH740),--(IFERROR(Flights_2026_09_3033[nfl],-1)&lt;=IF(AH740=450,450,AH740+9)))</f>
        <v>0</v>
      </c>
    </row>
    <row r="741" spans="32:35" x14ac:dyDescent="0.2">
      <c r="AF741" s="2">
        <v>0.79166666666666663</v>
      </c>
      <c r="AG741" t="s">
        <v>840</v>
      </c>
      <c r="AH741" s="17">
        <v>310</v>
      </c>
      <c r="AI741" s="17" cm="1">
        <f t="array" ref="AI741">SUMPRODUCT(--(IFERROR(HOUR(Flights_2026_09_3033[entry_hour]),-1)=HOUR(AF741)),--(IFERROR(Flights_2026_09_3033[entry_sector],"")=AG741),--(IFERROR(Flights_2026_09_3033[nfl],-1)&gt;=AH741),--(IFERROR(Flights_2026_09_3033[nfl],-1)&lt;=IF(AH741=450,450,AH741+9)))</f>
        <v>0</v>
      </c>
    </row>
    <row r="742" spans="32:35" x14ac:dyDescent="0.2">
      <c r="AF742" s="2">
        <v>0.79166666666666663</v>
      </c>
      <c r="AG742" t="s">
        <v>840</v>
      </c>
      <c r="AH742" s="17">
        <v>320</v>
      </c>
      <c r="AI742" s="17" cm="1">
        <f t="array" ref="AI742">SUMPRODUCT(--(IFERROR(HOUR(Flights_2026_09_3033[entry_hour]),-1)=HOUR(AF742)),--(IFERROR(Flights_2026_09_3033[entry_sector],"")=AG742),--(IFERROR(Flights_2026_09_3033[nfl],-1)&gt;=AH742),--(IFERROR(Flights_2026_09_3033[nfl],-1)&lt;=IF(AH742=450,450,AH742+9)))</f>
        <v>0</v>
      </c>
    </row>
    <row r="743" spans="32:35" x14ac:dyDescent="0.2">
      <c r="AF743" s="2">
        <v>0.79166666666666663</v>
      </c>
      <c r="AG743" t="s">
        <v>840</v>
      </c>
      <c r="AH743" s="17">
        <v>330</v>
      </c>
      <c r="AI743" s="17" cm="1">
        <f t="array" ref="AI743">SUMPRODUCT(--(IFERROR(HOUR(Flights_2026_09_3033[entry_hour]),-1)=HOUR(AF743)),--(IFERROR(Flights_2026_09_3033[entry_sector],"")=AG743),--(IFERROR(Flights_2026_09_3033[nfl],-1)&gt;=AH743),--(IFERROR(Flights_2026_09_3033[nfl],-1)&lt;=IF(AH743=450,450,AH743+9)))</f>
        <v>0</v>
      </c>
    </row>
    <row r="744" spans="32:35" x14ac:dyDescent="0.2">
      <c r="AF744" s="2">
        <v>0.79166666666666663</v>
      </c>
      <c r="AG744" t="s">
        <v>840</v>
      </c>
      <c r="AH744" s="17">
        <v>340</v>
      </c>
      <c r="AI744" s="17" cm="1">
        <f t="array" ref="AI744">SUMPRODUCT(--(IFERROR(HOUR(Flights_2026_09_3033[entry_hour]),-1)=HOUR(AF744)),--(IFERROR(Flights_2026_09_3033[entry_sector],"")=AG744),--(IFERROR(Flights_2026_09_3033[nfl],-1)&gt;=AH744),--(IFERROR(Flights_2026_09_3033[nfl],-1)&lt;=IF(AH744=450,450,AH744+9)))</f>
        <v>0</v>
      </c>
    </row>
    <row r="745" spans="32:35" x14ac:dyDescent="0.2">
      <c r="AF745" s="2">
        <v>0.79166666666666663</v>
      </c>
      <c r="AG745" t="s">
        <v>840</v>
      </c>
      <c r="AH745" s="17">
        <v>350</v>
      </c>
      <c r="AI745" s="17" cm="1">
        <f t="array" ref="AI745">SUMPRODUCT(--(IFERROR(HOUR(Flights_2026_09_3033[entry_hour]),-1)=HOUR(AF745)),--(IFERROR(Flights_2026_09_3033[entry_sector],"")=AG745),--(IFERROR(Flights_2026_09_3033[nfl],-1)&gt;=AH745),--(IFERROR(Flights_2026_09_3033[nfl],-1)&lt;=IF(AH745=450,450,AH745+9)))</f>
        <v>1</v>
      </c>
    </row>
    <row r="746" spans="32:35" x14ac:dyDescent="0.2">
      <c r="AF746" s="2">
        <v>0.79166666666666663</v>
      </c>
      <c r="AG746" t="s">
        <v>840</v>
      </c>
      <c r="AH746" s="17">
        <v>360</v>
      </c>
      <c r="AI746" s="17" cm="1">
        <f t="array" ref="AI746">SUMPRODUCT(--(IFERROR(HOUR(Flights_2026_09_3033[entry_hour]),-1)=HOUR(AF746)),--(IFERROR(Flights_2026_09_3033[entry_sector],"")=AG746),--(IFERROR(Flights_2026_09_3033[nfl],-1)&gt;=AH746),--(IFERROR(Flights_2026_09_3033[nfl],-1)&lt;=IF(AH746=450,450,AH746+9)))</f>
        <v>0</v>
      </c>
    </row>
    <row r="747" spans="32:35" x14ac:dyDescent="0.2">
      <c r="AF747" s="2">
        <v>0.79166666666666663</v>
      </c>
      <c r="AG747" t="s">
        <v>840</v>
      </c>
      <c r="AH747" s="17">
        <v>370</v>
      </c>
      <c r="AI747" s="17" cm="1">
        <f t="array" ref="AI747">SUMPRODUCT(--(IFERROR(HOUR(Flights_2026_09_3033[entry_hour]),-1)=HOUR(AF747)),--(IFERROR(Flights_2026_09_3033[entry_sector],"")=AG747),--(IFERROR(Flights_2026_09_3033[nfl],-1)&gt;=AH747),--(IFERROR(Flights_2026_09_3033[nfl],-1)&lt;=IF(AH747=450,450,AH747+9)))</f>
        <v>0</v>
      </c>
    </row>
    <row r="748" spans="32:35" x14ac:dyDescent="0.2">
      <c r="AF748" s="2">
        <v>0.79166666666666663</v>
      </c>
      <c r="AG748" t="s">
        <v>840</v>
      </c>
      <c r="AH748" s="17">
        <v>380</v>
      </c>
      <c r="AI748" s="17" cm="1">
        <f t="array" ref="AI748">SUMPRODUCT(--(IFERROR(HOUR(Flights_2026_09_3033[entry_hour]),-1)=HOUR(AF748)),--(IFERROR(Flights_2026_09_3033[entry_sector],"")=AG748),--(IFERROR(Flights_2026_09_3033[nfl],-1)&gt;=AH748),--(IFERROR(Flights_2026_09_3033[nfl],-1)&lt;=IF(AH748=450,450,AH748+9)))</f>
        <v>0</v>
      </c>
    </row>
    <row r="749" spans="32:35" x14ac:dyDescent="0.2">
      <c r="AF749" s="2">
        <v>0.79166666666666663</v>
      </c>
      <c r="AG749" t="s">
        <v>840</v>
      </c>
      <c r="AH749" s="17">
        <v>390</v>
      </c>
      <c r="AI749" s="17" cm="1">
        <f t="array" ref="AI749">SUMPRODUCT(--(IFERROR(HOUR(Flights_2026_09_3033[entry_hour]),-1)=HOUR(AF749)),--(IFERROR(Flights_2026_09_3033[entry_sector],"")=AG749),--(IFERROR(Flights_2026_09_3033[nfl],-1)&gt;=AH749),--(IFERROR(Flights_2026_09_3033[nfl],-1)&lt;=IF(AH749=450,450,AH749+9)))</f>
        <v>0</v>
      </c>
    </row>
    <row r="750" spans="32:35" x14ac:dyDescent="0.2">
      <c r="AF750" s="2">
        <v>0.79166666666666663</v>
      </c>
      <c r="AG750" t="s">
        <v>840</v>
      </c>
      <c r="AH750" s="17">
        <v>400</v>
      </c>
      <c r="AI750" s="17" cm="1">
        <f t="array" ref="AI750">SUMPRODUCT(--(IFERROR(HOUR(Flights_2026_09_3033[entry_hour]),-1)=HOUR(AF750)),--(IFERROR(Flights_2026_09_3033[entry_sector],"")=AG750),--(IFERROR(Flights_2026_09_3033[nfl],-1)&gt;=AH750),--(IFERROR(Flights_2026_09_3033[nfl],-1)&lt;=IF(AH750=450,450,AH750+9)))</f>
        <v>0</v>
      </c>
    </row>
    <row r="751" spans="32:35" x14ac:dyDescent="0.2">
      <c r="AF751" s="2">
        <v>0.79166666666666663</v>
      </c>
      <c r="AG751" t="s">
        <v>840</v>
      </c>
      <c r="AH751" s="17">
        <v>410</v>
      </c>
      <c r="AI751" s="17" cm="1">
        <f t="array" ref="AI751">SUMPRODUCT(--(IFERROR(HOUR(Flights_2026_09_3033[entry_hour]),-1)=HOUR(AF751)),--(IFERROR(Flights_2026_09_3033[entry_sector],"")=AG751),--(IFERROR(Flights_2026_09_3033[nfl],-1)&gt;=AH751),--(IFERROR(Flights_2026_09_3033[nfl],-1)&lt;=IF(AH751=450,450,AH751+9)))</f>
        <v>0</v>
      </c>
    </row>
    <row r="752" spans="32:35" x14ac:dyDescent="0.2">
      <c r="AF752" s="2">
        <v>0.79166666666666663</v>
      </c>
      <c r="AG752" t="s">
        <v>840</v>
      </c>
      <c r="AH752" s="17">
        <v>420</v>
      </c>
      <c r="AI752" s="17" cm="1">
        <f t="array" ref="AI752">SUMPRODUCT(--(IFERROR(HOUR(Flights_2026_09_3033[entry_hour]),-1)=HOUR(AF752)),--(IFERROR(Flights_2026_09_3033[entry_sector],"")=AG752),--(IFERROR(Flights_2026_09_3033[nfl],-1)&gt;=AH752),--(IFERROR(Flights_2026_09_3033[nfl],-1)&lt;=IF(AH752=450,450,AH752+9)))</f>
        <v>0</v>
      </c>
    </row>
    <row r="753" spans="32:35" x14ac:dyDescent="0.2">
      <c r="AF753" s="2">
        <v>0.79166666666666663</v>
      </c>
      <c r="AG753" t="s">
        <v>840</v>
      </c>
      <c r="AH753" s="17">
        <v>430</v>
      </c>
      <c r="AI753" s="17" cm="1">
        <f t="array" ref="AI753">SUMPRODUCT(--(IFERROR(HOUR(Flights_2026_09_3033[entry_hour]),-1)=HOUR(AF753)),--(IFERROR(Flights_2026_09_3033[entry_sector],"")=AG753),--(IFERROR(Flights_2026_09_3033[nfl],-1)&gt;=AH753),--(IFERROR(Flights_2026_09_3033[nfl],-1)&lt;=IF(AH753=450,450,AH753+9)))</f>
        <v>0</v>
      </c>
    </row>
    <row r="754" spans="32:35" x14ac:dyDescent="0.2">
      <c r="AF754" s="2">
        <v>0.79166666666666663</v>
      </c>
      <c r="AG754" t="s">
        <v>840</v>
      </c>
      <c r="AH754" s="17">
        <v>440</v>
      </c>
      <c r="AI754" s="17" cm="1">
        <f t="array" ref="AI754">SUMPRODUCT(--(IFERROR(HOUR(Flights_2026_09_3033[entry_hour]),-1)=HOUR(AF754)),--(IFERROR(Flights_2026_09_3033[entry_sector],"")=AG754),--(IFERROR(Flights_2026_09_3033[nfl],-1)&gt;=AH754),--(IFERROR(Flights_2026_09_3033[nfl],-1)&lt;=IF(AH754=450,450,AH754+9)))</f>
        <v>0</v>
      </c>
    </row>
    <row r="755" spans="32:35" x14ac:dyDescent="0.2">
      <c r="AF755" s="2">
        <v>0.79166666666666663</v>
      </c>
      <c r="AG755" t="s">
        <v>840</v>
      </c>
      <c r="AH755" s="17">
        <v>450</v>
      </c>
      <c r="AI755" s="17" cm="1">
        <f t="array" ref="AI755">SUMPRODUCT(--(IFERROR(HOUR(Flights_2026_09_3033[entry_hour]),-1)=HOUR(AF755)),--(IFERROR(Flights_2026_09_3033[entry_sector],"")=AG755),--(IFERROR(Flights_2026_09_3033[nfl],-1)&gt;=AH755),--(IFERROR(Flights_2026_09_3033[nfl],-1)&lt;=IF(AH755=450,450,AH755+9)))</f>
        <v>0</v>
      </c>
    </row>
    <row r="756" spans="32:35" x14ac:dyDescent="0.2">
      <c r="AF756" s="2">
        <v>0.79166666666666663</v>
      </c>
      <c r="AG756" t="s">
        <v>747</v>
      </c>
      <c r="AH756" s="17">
        <v>200</v>
      </c>
      <c r="AI756" s="17" cm="1">
        <f t="array" ref="AI756">SUMPRODUCT(--(IFERROR(HOUR(Flights_2026_09_3033[entry_hour]),-1)=HOUR(AF756)),--(IFERROR(Flights_2026_09_3033[entry_sector],"")=AG756),--(IFERROR(Flights_2026_09_3033[nfl],-1)&gt;=AH756),--(IFERROR(Flights_2026_09_3033[nfl],-1)&lt;=IF(AH756=450,450,AH756+9)))</f>
        <v>0</v>
      </c>
    </row>
    <row r="757" spans="32:35" x14ac:dyDescent="0.2">
      <c r="AF757" s="2">
        <v>0.79166666666666663</v>
      </c>
      <c r="AG757" t="s">
        <v>747</v>
      </c>
      <c r="AH757" s="17">
        <v>210</v>
      </c>
      <c r="AI757" s="17" cm="1">
        <f t="array" ref="AI757">SUMPRODUCT(--(IFERROR(HOUR(Flights_2026_09_3033[entry_hour]),-1)=HOUR(AF757)),--(IFERROR(Flights_2026_09_3033[entry_sector],"")=AG757),--(IFERROR(Flights_2026_09_3033[nfl],-1)&gt;=AH757),--(IFERROR(Flights_2026_09_3033[nfl],-1)&lt;=IF(AH757=450,450,AH757+9)))</f>
        <v>0</v>
      </c>
    </row>
    <row r="758" spans="32:35" x14ac:dyDescent="0.2">
      <c r="AF758" s="2">
        <v>0.79166666666666663</v>
      </c>
      <c r="AG758" t="s">
        <v>747</v>
      </c>
      <c r="AH758" s="17">
        <v>220</v>
      </c>
      <c r="AI758" s="17" cm="1">
        <f t="array" ref="AI758">SUMPRODUCT(--(IFERROR(HOUR(Flights_2026_09_3033[entry_hour]),-1)=HOUR(AF758)),--(IFERROR(Flights_2026_09_3033[entry_sector],"")=AG758),--(IFERROR(Flights_2026_09_3033[nfl],-1)&gt;=AH758),--(IFERROR(Flights_2026_09_3033[nfl],-1)&lt;=IF(AH758=450,450,AH758+9)))</f>
        <v>0</v>
      </c>
    </row>
    <row r="759" spans="32:35" x14ac:dyDescent="0.2">
      <c r="AF759" s="2">
        <v>0.79166666666666663</v>
      </c>
      <c r="AG759" t="s">
        <v>747</v>
      </c>
      <c r="AH759" s="17">
        <v>230</v>
      </c>
      <c r="AI759" s="17" cm="1">
        <f t="array" ref="AI759">SUMPRODUCT(--(IFERROR(HOUR(Flights_2026_09_3033[entry_hour]),-1)=HOUR(AF759)),--(IFERROR(Flights_2026_09_3033[entry_sector],"")=AG759),--(IFERROR(Flights_2026_09_3033[nfl],-1)&gt;=AH759),--(IFERROR(Flights_2026_09_3033[nfl],-1)&lt;=IF(AH759=450,450,AH759+9)))</f>
        <v>0</v>
      </c>
    </row>
    <row r="760" spans="32:35" x14ac:dyDescent="0.2">
      <c r="AF760" s="2">
        <v>0.79166666666666663</v>
      </c>
      <c r="AG760" t="s">
        <v>747</v>
      </c>
      <c r="AH760" s="17">
        <v>240</v>
      </c>
      <c r="AI760" s="17" cm="1">
        <f t="array" ref="AI760">SUMPRODUCT(--(IFERROR(HOUR(Flights_2026_09_3033[entry_hour]),-1)=HOUR(AF760)),--(IFERROR(Flights_2026_09_3033[entry_sector],"")=AG760),--(IFERROR(Flights_2026_09_3033[nfl],-1)&gt;=AH760),--(IFERROR(Flights_2026_09_3033[nfl],-1)&lt;=IF(AH760=450,450,AH760+9)))</f>
        <v>0</v>
      </c>
    </row>
    <row r="761" spans="32:35" x14ac:dyDescent="0.2">
      <c r="AF761" s="2">
        <v>0.79166666666666663</v>
      </c>
      <c r="AG761" t="s">
        <v>747</v>
      </c>
      <c r="AH761" s="17">
        <v>250</v>
      </c>
      <c r="AI761" s="17" cm="1">
        <f t="array" ref="AI761">SUMPRODUCT(--(IFERROR(HOUR(Flights_2026_09_3033[entry_hour]),-1)=HOUR(AF761)),--(IFERROR(Flights_2026_09_3033[entry_sector],"")=AG761),--(IFERROR(Flights_2026_09_3033[nfl],-1)&gt;=AH761),--(IFERROR(Flights_2026_09_3033[nfl],-1)&lt;=IF(AH761=450,450,AH761+9)))</f>
        <v>0</v>
      </c>
    </row>
    <row r="762" spans="32:35" x14ac:dyDescent="0.2">
      <c r="AF762" s="2">
        <v>0.79166666666666663</v>
      </c>
      <c r="AG762" t="s">
        <v>747</v>
      </c>
      <c r="AH762" s="17">
        <v>260</v>
      </c>
      <c r="AI762" s="17" cm="1">
        <f t="array" ref="AI762">SUMPRODUCT(--(IFERROR(HOUR(Flights_2026_09_3033[entry_hour]),-1)=HOUR(AF762)),--(IFERROR(Flights_2026_09_3033[entry_sector],"")=AG762),--(IFERROR(Flights_2026_09_3033[nfl],-1)&gt;=AH762),--(IFERROR(Flights_2026_09_3033[nfl],-1)&lt;=IF(AH762=450,450,AH762+9)))</f>
        <v>0</v>
      </c>
    </row>
    <row r="763" spans="32:35" x14ac:dyDescent="0.2">
      <c r="AF763" s="2">
        <v>0.79166666666666663</v>
      </c>
      <c r="AG763" t="s">
        <v>747</v>
      </c>
      <c r="AH763" s="17">
        <v>270</v>
      </c>
      <c r="AI763" s="17" cm="1">
        <f t="array" ref="AI763">SUMPRODUCT(--(IFERROR(HOUR(Flights_2026_09_3033[entry_hour]),-1)=HOUR(AF763)),--(IFERROR(Flights_2026_09_3033[entry_sector],"")=AG763),--(IFERROR(Flights_2026_09_3033[nfl],-1)&gt;=AH763),--(IFERROR(Flights_2026_09_3033[nfl],-1)&lt;=IF(AH763=450,450,AH763+9)))</f>
        <v>0</v>
      </c>
    </row>
    <row r="764" spans="32:35" x14ac:dyDescent="0.2">
      <c r="AF764" s="2">
        <v>0.79166666666666663</v>
      </c>
      <c r="AG764" t="s">
        <v>747</v>
      </c>
      <c r="AH764" s="17">
        <v>280</v>
      </c>
      <c r="AI764" s="17" cm="1">
        <f t="array" ref="AI764">SUMPRODUCT(--(IFERROR(HOUR(Flights_2026_09_3033[entry_hour]),-1)=HOUR(AF764)),--(IFERROR(Flights_2026_09_3033[entry_sector],"")=AG764),--(IFERROR(Flights_2026_09_3033[nfl],-1)&gt;=AH764),--(IFERROR(Flights_2026_09_3033[nfl],-1)&lt;=IF(AH764=450,450,AH764+9)))</f>
        <v>0</v>
      </c>
    </row>
    <row r="765" spans="32:35" x14ac:dyDescent="0.2">
      <c r="AF765" s="2">
        <v>0.79166666666666663</v>
      </c>
      <c r="AG765" t="s">
        <v>747</v>
      </c>
      <c r="AH765" s="17">
        <v>290</v>
      </c>
      <c r="AI765" s="17" cm="1">
        <f t="array" ref="AI765">SUMPRODUCT(--(IFERROR(HOUR(Flights_2026_09_3033[entry_hour]),-1)=HOUR(AF765)),--(IFERROR(Flights_2026_09_3033[entry_sector],"")=AG765),--(IFERROR(Flights_2026_09_3033[nfl],-1)&gt;=AH765),--(IFERROR(Flights_2026_09_3033[nfl],-1)&lt;=IF(AH765=450,450,AH765+9)))</f>
        <v>0</v>
      </c>
    </row>
    <row r="766" spans="32:35" x14ac:dyDescent="0.2">
      <c r="AF766" s="2">
        <v>0.79166666666666663</v>
      </c>
      <c r="AG766" t="s">
        <v>747</v>
      </c>
      <c r="AH766" s="17">
        <v>300</v>
      </c>
      <c r="AI766" s="17" cm="1">
        <f t="array" ref="AI766">SUMPRODUCT(--(IFERROR(HOUR(Flights_2026_09_3033[entry_hour]),-1)=HOUR(AF766)),--(IFERROR(Flights_2026_09_3033[entry_sector],"")=AG766),--(IFERROR(Flights_2026_09_3033[nfl],-1)&gt;=AH766),--(IFERROR(Flights_2026_09_3033[nfl],-1)&lt;=IF(AH766=450,450,AH766+9)))</f>
        <v>0</v>
      </c>
    </row>
    <row r="767" spans="32:35" x14ac:dyDescent="0.2">
      <c r="AF767" s="2">
        <v>0.79166666666666663</v>
      </c>
      <c r="AG767" t="s">
        <v>747</v>
      </c>
      <c r="AH767" s="17">
        <v>310</v>
      </c>
      <c r="AI767" s="17" cm="1">
        <f t="array" ref="AI767">SUMPRODUCT(--(IFERROR(HOUR(Flights_2026_09_3033[entry_hour]),-1)=HOUR(AF767)),--(IFERROR(Flights_2026_09_3033[entry_sector],"")=AG767),--(IFERROR(Flights_2026_09_3033[nfl],-1)&gt;=AH767),--(IFERROR(Flights_2026_09_3033[nfl],-1)&lt;=IF(AH767=450,450,AH767+9)))</f>
        <v>0</v>
      </c>
    </row>
    <row r="768" spans="32:35" x14ac:dyDescent="0.2">
      <c r="AF768" s="2">
        <v>0.79166666666666663</v>
      </c>
      <c r="AG768" t="s">
        <v>747</v>
      </c>
      <c r="AH768" s="17">
        <v>320</v>
      </c>
      <c r="AI768" s="17" cm="1">
        <f t="array" ref="AI768">SUMPRODUCT(--(IFERROR(HOUR(Flights_2026_09_3033[entry_hour]),-1)=HOUR(AF768)),--(IFERROR(Flights_2026_09_3033[entry_sector],"")=AG768),--(IFERROR(Flights_2026_09_3033[nfl],-1)&gt;=AH768),--(IFERROR(Flights_2026_09_3033[nfl],-1)&lt;=IF(AH768=450,450,AH768+9)))</f>
        <v>0</v>
      </c>
    </row>
    <row r="769" spans="32:35" x14ac:dyDescent="0.2">
      <c r="AF769" s="2">
        <v>0.79166666666666663</v>
      </c>
      <c r="AG769" t="s">
        <v>747</v>
      </c>
      <c r="AH769" s="17">
        <v>330</v>
      </c>
      <c r="AI769" s="17" cm="1">
        <f t="array" ref="AI769">SUMPRODUCT(--(IFERROR(HOUR(Flights_2026_09_3033[entry_hour]),-1)=HOUR(AF769)),--(IFERROR(Flights_2026_09_3033[entry_sector],"")=AG769),--(IFERROR(Flights_2026_09_3033[nfl],-1)&gt;=AH769),--(IFERROR(Flights_2026_09_3033[nfl],-1)&lt;=IF(AH769=450,450,AH769+9)))</f>
        <v>0</v>
      </c>
    </row>
    <row r="770" spans="32:35" x14ac:dyDescent="0.2">
      <c r="AF770" s="2">
        <v>0.79166666666666663</v>
      </c>
      <c r="AG770" t="s">
        <v>747</v>
      </c>
      <c r="AH770" s="17">
        <v>340</v>
      </c>
      <c r="AI770" s="17" cm="1">
        <f t="array" ref="AI770">SUMPRODUCT(--(IFERROR(HOUR(Flights_2026_09_3033[entry_hour]),-1)=HOUR(AF770)),--(IFERROR(Flights_2026_09_3033[entry_sector],"")=AG770),--(IFERROR(Flights_2026_09_3033[nfl],-1)&gt;=AH770),--(IFERROR(Flights_2026_09_3033[nfl],-1)&lt;=IF(AH770=450,450,AH770+9)))</f>
        <v>0</v>
      </c>
    </row>
    <row r="771" spans="32:35" x14ac:dyDescent="0.2">
      <c r="AF771" s="2">
        <v>0.79166666666666663</v>
      </c>
      <c r="AG771" t="s">
        <v>747</v>
      </c>
      <c r="AH771" s="17">
        <v>350</v>
      </c>
      <c r="AI771" s="17" cm="1">
        <f t="array" ref="AI771">SUMPRODUCT(--(IFERROR(HOUR(Flights_2026_09_3033[entry_hour]),-1)=HOUR(AF771)),--(IFERROR(Flights_2026_09_3033[entry_sector],"")=AG771),--(IFERROR(Flights_2026_09_3033[nfl],-1)&gt;=AH771),--(IFERROR(Flights_2026_09_3033[nfl],-1)&lt;=IF(AH771=450,450,AH771+9)))</f>
        <v>0</v>
      </c>
    </row>
    <row r="772" spans="32:35" x14ac:dyDescent="0.2">
      <c r="AF772" s="2">
        <v>0.79166666666666663</v>
      </c>
      <c r="AG772" t="s">
        <v>747</v>
      </c>
      <c r="AH772" s="17">
        <v>360</v>
      </c>
      <c r="AI772" s="17" cm="1">
        <f t="array" ref="AI772">SUMPRODUCT(--(IFERROR(HOUR(Flights_2026_09_3033[entry_hour]),-1)=HOUR(AF772)),--(IFERROR(Flights_2026_09_3033[entry_sector],"")=AG772),--(IFERROR(Flights_2026_09_3033[nfl],-1)&gt;=AH772),--(IFERROR(Flights_2026_09_3033[nfl],-1)&lt;=IF(AH772=450,450,AH772+9)))</f>
        <v>1</v>
      </c>
    </row>
    <row r="773" spans="32:35" x14ac:dyDescent="0.2">
      <c r="AF773" s="2">
        <v>0.79166666666666663</v>
      </c>
      <c r="AG773" t="s">
        <v>747</v>
      </c>
      <c r="AH773" s="17">
        <v>370</v>
      </c>
      <c r="AI773" s="17" cm="1">
        <f t="array" ref="AI773">SUMPRODUCT(--(IFERROR(HOUR(Flights_2026_09_3033[entry_hour]),-1)=HOUR(AF773)),--(IFERROR(Flights_2026_09_3033[entry_sector],"")=AG773),--(IFERROR(Flights_2026_09_3033[nfl],-1)&gt;=AH773),--(IFERROR(Flights_2026_09_3033[nfl],-1)&lt;=IF(AH773=450,450,AH773+9)))</f>
        <v>0</v>
      </c>
    </row>
    <row r="774" spans="32:35" x14ac:dyDescent="0.2">
      <c r="AF774" s="2">
        <v>0.79166666666666663</v>
      </c>
      <c r="AG774" t="s">
        <v>747</v>
      </c>
      <c r="AH774" s="17">
        <v>380</v>
      </c>
      <c r="AI774" s="17" cm="1">
        <f t="array" ref="AI774">SUMPRODUCT(--(IFERROR(HOUR(Flights_2026_09_3033[entry_hour]),-1)=HOUR(AF774)),--(IFERROR(Flights_2026_09_3033[entry_sector],"")=AG774),--(IFERROR(Flights_2026_09_3033[nfl],-1)&gt;=AH774),--(IFERROR(Flights_2026_09_3033[nfl],-1)&lt;=IF(AH774=450,450,AH774+9)))</f>
        <v>1</v>
      </c>
    </row>
    <row r="775" spans="32:35" x14ac:dyDescent="0.2">
      <c r="AF775" s="2">
        <v>0.79166666666666663</v>
      </c>
      <c r="AG775" t="s">
        <v>747</v>
      </c>
      <c r="AH775" s="17">
        <v>390</v>
      </c>
      <c r="AI775" s="17" cm="1">
        <f t="array" ref="AI775">SUMPRODUCT(--(IFERROR(HOUR(Flights_2026_09_3033[entry_hour]),-1)=HOUR(AF775)),--(IFERROR(Flights_2026_09_3033[entry_sector],"")=AG775),--(IFERROR(Flights_2026_09_3033[nfl],-1)&gt;=AH775),--(IFERROR(Flights_2026_09_3033[nfl],-1)&lt;=IF(AH775=450,450,AH775+9)))</f>
        <v>0</v>
      </c>
    </row>
    <row r="776" spans="32:35" x14ac:dyDescent="0.2">
      <c r="AF776" s="2">
        <v>0.79166666666666663</v>
      </c>
      <c r="AG776" t="s">
        <v>747</v>
      </c>
      <c r="AH776" s="17">
        <v>400</v>
      </c>
      <c r="AI776" s="17" cm="1">
        <f t="array" ref="AI776">SUMPRODUCT(--(IFERROR(HOUR(Flights_2026_09_3033[entry_hour]),-1)=HOUR(AF776)),--(IFERROR(Flights_2026_09_3033[entry_sector],"")=AG776),--(IFERROR(Flights_2026_09_3033[nfl],-1)&gt;=AH776),--(IFERROR(Flights_2026_09_3033[nfl],-1)&lt;=IF(AH776=450,450,AH776+9)))</f>
        <v>0</v>
      </c>
    </row>
    <row r="777" spans="32:35" x14ac:dyDescent="0.2">
      <c r="AF777" s="2">
        <v>0.79166666666666663</v>
      </c>
      <c r="AG777" t="s">
        <v>747</v>
      </c>
      <c r="AH777" s="17">
        <v>410</v>
      </c>
      <c r="AI777" s="17" cm="1">
        <f t="array" ref="AI777">SUMPRODUCT(--(IFERROR(HOUR(Flights_2026_09_3033[entry_hour]),-1)=HOUR(AF777)),--(IFERROR(Flights_2026_09_3033[entry_sector],"")=AG777),--(IFERROR(Flights_2026_09_3033[nfl],-1)&gt;=AH777),--(IFERROR(Flights_2026_09_3033[nfl],-1)&lt;=IF(AH777=450,450,AH777+9)))</f>
        <v>0</v>
      </c>
    </row>
    <row r="778" spans="32:35" x14ac:dyDescent="0.2">
      <c r="AF778" s="2">
        <v>0.79166666666666663</v>
      </c>
      <c r="AG778" t="s">
        <v>747</v>
      </c>
      <c r="AH778" s="17">
        <v>420</v>
      </c>
      <c r="AI778" s="17" cm="1">
        <f t="array" ref="AI778">SUMPRODUCT(--(IFERROR(HOUR(Flights_2026_09_3033[entry_hour]),-1)=HOUR(AF778)),--(IFERROR(Flights_2026_09_3033[entry_sector],"")=AG778),--(IFERROR(Flights_2026_09_3033[nfl],-1)&gt;=AH778),--(IFERROR(Flights_2026_09_3033[nfl],-1)&lt;=IF(AH778=450,450,AH778+9)))</f>
        <v>0</v>
      </c>
    </row>
    <row r="779" spans="32:35" x14ac:dyDescent="0.2">
      <c r="AF779" s="2">
        <v>0.79166666666666663</v>
      </c>
      <c r="AG779" t="s">
        <v>747</v>
      </c>
      <c r="AH779" s="17">
        <v>430</v>
      </c>
      <c r="AI779" s="17" cm="1">
        <f t="array" ref="AI779">SUMPRODUCT(--(IFERROR(HOUR(Flights_2026_09_3033[entry_hour]),-1)=HOUR(AF779)),--(IFERROR(Flights_2026_09_3033[entry_sector],"")=AG779),--(IFERROR(Flights_2026_09_3033[nfl],-1)&gt;=AH779),--(IFERROR(Flights_2026_09_3033[nfl],-1)&lt;=IF(AH779=450,450,AH779+9)))</f>
        <v>0</v>
      </c>
    </row>
    <row r="780" spans="32:35" x14ac:dyDescent="0.2">
      <c r="AF780" s="2">
        <v>0.79166666666666663</v>
      </c>
      <c r="AG780" t="s">
        <v>747</v>
      </c>
      <c r="AH780" s="17">
        <v>440</v>
      </c>
      <c r="AI780" s="17" cm="1">
        <f t="array" ref="AI780">SUMPRODUCT(--(IFERROR(HOUR(Flights_2026_09_3033[entry_hour]),-1)=HOUR(AF780)),--(IFERROR(Flights_2026_09_3033[entry_sector],"")=AG780),--(IFERROR(Flights_2026_09_3033[nfl],-1)&gt;=AH780),--(IFERROR(Flights_2026_09_3033[nfl],-1)&lt;=IF(AH780=450,450,AH780+9)))</f>
        <v>0</v>
      </c>
    </row>
    <row r="781" spans="32:35" x14ac:dyDescent="0.2">
      <c r="AF781" s="2">
        <v>0.79166666666666663</v>
      </c>
      <c r="AG781" t="s">
        <v>747</v>
      </c>
      <c r="AH781" s="17">
        <v>450</v>
      </c>
      <c r="AI781" s="17" cm="1">
        <f t="array" ref="AI781">SUMPRODUCT(--(IFERROR(HOUR(Flights_2026_09_3033[entry_hour]),-1)=HOUR(AF781)),--(IFERROR(Flights_2026_09_3033[entry_sector],"")=AG781),--(IFERROR(Flights_2026_09_3033[nfl],-1)&gt;=AH781),--(IFERROR(Flights_2026_09_3033[nfl],-1)&lt;=IF(AH781=450,450,AH781+9)))</f>
        <v>0</v>
      </c>
    </row>
    <row r="782" spans="32:35" x14ac:dyDescent="0.2">
      <c r="AF782" s="2">
        <v>0.83333333333333337</v>
      </c>
      <c r="AG782" t="s">
        <v>743</v>
      </c>
      <c r="AH782" s="17">
        <v>200</v>
      </c>
      <c r="AI782" s="17" cm="1">
        <f t="array" ref="AI782">SUMPRODUCT(--(IFERROR(HOUR(Flights_2026_09_3033[entry_hour]),-1)=HOUR(AF782)),--(IFERROR(Flights_2026_09_3033[entry_sector],"")=AG782),--(IFERROR(Flights_2026_09_3033[nfl],-1)&gt;=AH782),--(IFERROR(Flights_2026_09_3033[nfl],-1)&lt;=IF(AH782=450,450,AH782+9)))</f>
        <v>0</v>
      </c>
    </row>
    <row r="783" spans="32:35" x14ac:dyDescent="0.2">
      <c r="AF783" s="2">
        <v>0.83333333333333337</v>
      </c>
      <c r="AG783" t="s">
        <v>743</v>
      </c>
      <c r="AH783" s="17">
        <v>210</v>
      </c>
      <c r="AI783" s="17" cm="1">
        <f t="array" ref="AI783">SUMPRODUCT(--(IFERROR(HOUR(Flights_2026_09_3033[entry_hour]),-1)=HOUR(AF783)),--(IFERROR(Flights_2026_09_3033[entry_sector],"")=AG783),--(IFERROR(Flights_2026_09_3033[nfl],-1)&gt;=AH783),--(IFERROR(Flights_2026_09_3033[nfl],-1)&lt;=IF(AH783=450,450,AH783+9)))</f>
        <v>0</v>
      </c>
    </row>
    <row r="784" spans="32:35" x14ac:dyDescent="0.2">
      <c r="AF784" s="2">
        <v>0.83333333333333337</v>
      </c>
      <c r="AG784" t="s">
        <v>743</v>
      </c>
      <c r="AH784" s="17">
        <v>220</v>
      </c>
      <c r="AI784" s="17" cm="1">
        <f t="array" ref="AI784">SUMPRODUCT(--(IFERROR(HOUR(Flights_2026_09_3033[entry_hour]),-1)=HOUR(AF784)),--(IFERROR(Flights_2026_09_3033[entry_sector],"")=AG784),--(IFERROR(Flights_2026_09_3033[nfl],-1)&gt;=AH784),--(IFERROR(Flights_2026_09_3033[nfl],-1)&lt;=IF(AH784=450,450,AH784+9)))</f>
        <v>0</v>
      </c>
    </row>
    <row r="785" spans="32:35" x14ac:dyDescent="0.2">
      <c r="AF785" s="2">
        <v>0.83333333333333337</v>
      </c>
      <c r="AG785" t="s">
        <v>743</v>
      </c>
      <c r="AH785" s="17">
        <v>230</v>
      </c>
      <c r="AI785" s="17" cm="1">
        <f t="array" ref="AI785">SUMPRODUCT(--(IFERROR(HOUR(Flights_2026_09_3033[entry_hour]),-1)=HOUR(AF785)),--(IFERROR(Flights_2026_09_3033[entry_sector],"")=AG785),--(IFERROR(Flights_2026_09_3033[nfl],-1)&gt;=AH785),--(IFERROR(Flights_2026_09_3033[nfl],-1)&lt;=IF(AH785=450,450,AH785+9)))</f>
        <v>0</v>
      </c>
    </row>
    <row r="786" spans="32:35" x14ac:dyDescent="0.2">
      <c r="AF786" s="2">
        <v>0.83333333333333337</v>
      </c>
      <c r="AG786" t="s">
        <v>743</v>
      </c>
      <c r="AH786" s="17">
        <v>240</v>
      </c>
      <c r="AI786" s="17" cm="1">
        <f t="array" ref="AI786">SUMPRODUCT(--(IFERROR(HOUR(Flights_2026_09_3033[entry_hour]),-1)=HOUR(AF786)),--(IFERROR(Flights_2026_09_3033[entry_sector],"")=AG786),--(IFERROR(Flights_2026_09_3033[nfl],-1)&gt;=AH786),--(IFERROR(Flights_2026_09_3033[nfl],-1)&lt;=IF(AH786=450,450,AH786+9)))</f>
        <v>0</v>
      </c>
    </row>
    <row r="787" spans="32:35" x14ac:dyDescent="0.2">
      <c r="AF787" s="2">
        <v>0.83333333333333337</v>
      </c>
      <c r="AG787" t="s">
        <v>743</v>
      </c>
      <c r="AH787" s="17">
        <v>250</v>
      </c>
      <c r="AI787" s="17" cm="1">
        <f t="array" ref="AI787">SUMPRODUCT(--(IFERROR(HOUR(Flights_2026_09_3033[entry_hour]),-1)=HOUR(AF787)),--(IFERROR(Flights_2026_09_3033[entry_sector],"")=AG787),--(IFERROR(Flights_2026_09_3033[nfl],-1)&gt;=AH787),--(IFERROR(Flights_2026_09_3033[nfl],-1)&lt;=IF(AH787=450,450,AH787+9)))</f>
        <v>0</v>
      </c>
    </row>
    <row r="788" spans="32:35" x14ac:dyDescent="0.2">
      <c r="AF788" s="2">
        <v>0.83333333333333337</v>
      </c>
      <c r="AG788" t="s">
        <v>743</v>
      </c>
      <c r="AH788" s="17">
        <v>260</v>
      </c>
      <c r="AI788" s="17" cm="1">
        <f t="array" ref="AI788">SUMPRODUCT(--(IFERROR(HOUR(Flights_2026_09_3033[entry_hour]),-1)=HOUR(AF788)),--(IFERROR(Flights_2026_09_3033[entry_sector],"")=AG788),--(IFERROR(Flights_2026_09_3033[nfl],-1)&gt;=AH788),--(IFERROR(Flights_2026_09_3033[nfl],-1)&lt;=IF(AH788=450,450,AH788+9)))</f>
        <v>0</v>
      </c>
    </row>
    <row r="789" spans="32:35" x14ac:dyDescent="0.2">
      <c r="AF789" s="2">
        <v>0.83333333333333337</v>
      </c>
      <c r="AG789" t="s">
        <v>743</v>
      </c>
      <c r="AH789" s="17">
        <v>270</v>
      </c>
      <c r="AI789" s="17" cm="1">
        <f t="array" ref="AI789">SUMPRODUCT(--(IFERROR(HOUR(Flights_2026_09_3033[entry_hour]),-1)=HOUR(AF789)),--(IFERROR(Flights_2026_09_3033[entry_sector],"")=AG789),--(IFERROR(Flights_2026_09_3033[nfl],-1)&gt;=AH789),--(IFERROR(Flights_2026_09_3033[nfl],-1)&lt;=IF(AH789=450,450,AH789+9)))</f>
        <v>0</v>
      </c>
    </row>
    <row r="790" spans="32:35" x14ac:dyDescent="0.2">
      <c r="AF790" s="2">
        <v>0.83333333333333337</v>
      </c>
      <c r="AG790" t="s">
        <v>743</v>
      </c>
      <c r="AH790" s="17">
        <v>280</v>
      </c>
      <c r="AI790" s="17" cm="1">
        <f t="array" ref="AI790">SUMPRODUCT(--(IFERROR(HOUR(Flights_2026_09_3033[entry_hour]),-1)=HOUR(AF790)),--(IFERROR(Flights_2026_09_3033[entry_sector],"")=AG790),--(IFERROR(Flights_2026_09_3033[nfl],-1)&gt;=AH790),--(IFERROR(Flights_2026_09_3033[nfl],-1)&lt;=IF(AH790=450,450,AH790+9)))</f>
        <v>0</v>
      </c>
    </row>
    <row r="791" spans="32:35" x14ac:dyDescent="0.2">
      <c r="AF791" s="2">
        <v>0.83333333333333337</v>
      </c>
      <c r="AG791" t="s">
        <v>743</v>
      </c>
      <c r="AH791" s="17">
        <v>290</v>
      </c>
      <c r="AI791" s="17" cm="1">
        <f t="array" ref="AI791">SUMPRODUCT(--(IFERROR(HOUR(Flights_2026_09_3033[entry_hour]),-1)=HOUR(AF791)),--(IFERROR(Flights_2026_09_3033[entry_sector],"")=AG791),--(IFERROR(Flights_2026_09_3033[nfl],-1)&gt;=AH791),--(IFERROR(Flights_2026_09_3033[nfl],-1)&lt;=IF(AH791=450,450,AH791+9)))</f>
        <v>0</v>
      </c>
    </row>
    <row r="792" spans="32:35" x14ac:dyDescent="0.2">
      <c r="AF792" s="2">
        <v>0.83333333333333337</v>
      </c>
      <c r="AG792" t="s">
        <v>743</v>
      </c>
      <c r="AH792" s="17">
        <v>300</v>
      </c>
      <c r="AI792" s="17" cm="1">
        <f t="array" ref="AI792">SUMPRODUCT(--(IFERROR(HOUR(Flights_2026_09_3033[entry_hour]),-1)=HOUR(AF792)),--(IFERROR(Flights_2026_09_3033[entry_sector],"")=AG792),--(IFERROR(Flights_2026_09_3033[nfl],-1)&gt;=AH792),--(IFERROR(Flights_2026_09_3033[nfl],-1)&lt;=IF(AH792=450,450,AH792+9)))</f>
        <v>0</v>
      </c>
    </row>
    <row r="793" spans="32:35" x14ac:dyDescent="0.2">
      <c r="AF793" s="2">
        <v>0.83333333333333337</v>
      </c>
      <c r="AG793" t="s">
        <v>743</v>
      </c>
      <c r="AH793" s="17">
        <v>310</v>
      </c>
      <c r="AI793" s="17" cm="1">
        <f t="array" ref="AI793">SUMPRODUCT(--(IFERROR(HOUR(Flights_2026_09_3033[entry_hour]),-1)=HOUR(AF793)),--(IFERROR(Flights_2026_09_3033[entry_sector],"")=AG793),--(IFERROR(Flights_2026_09_3033[nfl],-1)&gt;=AH793),--(IFERROR(Flights_2026_09_3033[nfl],-1)&lt;=IF(AH793=450,450,AH793+9)))</f>
        <v>0</v>
      </c>
    </row>
    <row r="794" spans="32:35" x14ac:dyDescent="0.2">
      <c r="AF794" s="2">
        <v>0.83333333333333337</v>
      </c>
      <c r="AG794" t="s">
        <v>743</v>
      </c>
      <c r="AH794" s="17">
        <v>320</v>
      </c>
      <c r="AI794" s="17" cm="1">
        <f t="array" ref="AI794">SUMPRODUCT(--(IFERROR(HOUR(Flights_2026_09_3033[entry_hour]),-1)=HOUR(AF794)),--(IFERROR(Flights_2026_09_3033[entry_sector],"")=AG794),--(IFERROR(Flights_2026_09_3033[nfl],-1)&gt;=AH794),--(IFERROR(Flights_2026_09_3033[nfl],-1)&lt;=IF(AH794=450,450,AH794+9)))</f>
        <v>0</v>
      </c>
    </row>
    <row r="795" spans="32:35" x14ac:dyDescent="0.2">
      <c r="AF795" s="2">
        <v>0.83333333333333337</v>
      </c>
      <c r="AG795" t="s">
        <v>743</v>
      </c>
      <c r="AH795" s="17">
        <v>330</v>
      </c>
      <c r="AI795" s="17" cm="1">
        <f t="array" ref="AI795">SUMPRODUCT(--(IFERROR(HOUR(Flights_2026_09_3033[entry_hour]),-1)=HOUR(AF795)),--(IFERROR(Flights_2026_09_3033[entry_sector],"")=AG795),--(IFERROR(Flights_2026_09_3033[nfl],-1)&gt;=AH795),--(IFERROR(Flights_2026_09_3033[nfl],-1)&lt;=IF(AH795=450,450,AH795+9)))</f>
        <v>0</v>
      </c>
    </row>
    <row r="796" spans="32:35" x14ac:dyDescent="0.2">
      <c r="AF796" s="2">
        <v>0.83333333333333337</v>
      </c>
      <c r="AG796" t="s">
        <v>743</v>
      </c>
      <c r="AH796" s="17">
        <v>340</v>
      </c>
      <c r="AI796" s="17" cm="1">
        <f t="array" ref="AI796">SUMPRODUCT(--(IFERROR(HOUR(Flights_2026_09_3033[entry_hour]),-1)=HOUR(AF796)),--(IFERROR(Flights_2026_09_3033[entry_sector],"")=AG796),--(IFERROR(Flights_2026_09_3033[nfl],-1)&gt;=AH796),--(IFERROR(Flights_2026_09_3033[nfl],-1)&lt;=IF(AH796=450,450,AH796+9)))</f>
        <v>0</v>
      </c>
    </row>
    <row r="797" spans="32:35" x14ac:dyDescent="0.2">
      <c r="AF797" s="2">
        <v>0.83333333333333337</v>
      </c>
      <c r="AG797" t="s">
        <v>743</v>
      </c>
      <c r="AH797" s="17">
        <v>350</v>
      </c>
      <c r="AI797" s="17" cm="1">
        <f t="array" ref="AI797">SUMPRODUCT(--(IFERROR(HOUR(Flights_2026_09_3033[entry_hour]),-1)=HOUR(AF797)),--(IFERROR(Flights_2026_09_3033[entry_sector],"")=AG797),--(IFERROR(Flights_2026_09_3033[nfl],-1)&gt;=AH797),--(IFERROR(Flights_2026_09_3033[nfl],-1)&lt;=IF(AH797=450,450,AH797+9)))</f>
        <v>0</v>
      </c>
    </row>
    <row r="798" spans="32:35" x14ac:dyDescent="0.2">
      <c r="AF798" s="2">
        <v>0.83333333333333337</v>
      </c>
      <c r="AG798" t="s">
        <v>743</v>
      </c>
      <c r="AH798" s="17">
        <v>360</v>
      </c>
      <c r="AI798" s="17" cm="1">
        <f t="array" ref="AI798">SUMPRODUCT(--(IFERROR(HOUR(Flights_2026_09_3033[entry_hour]),-1)=HOUR(AF798)),--(IFERROR(Flights_2026_09_3033[entry_sector],"")=AG798),--(IFERROR(Flights_2026_09_3033[nfl],-1)&gt;=AH798),--(IFERROR(Flights_2026_09_3033[nfl],-1)&lt;=IF(AH798=450,450,AH798+9)))</f>
        <v>0</v>
      </c>
    </row>
    <row r="799" spans="32:35" x14ac:dyDescent="0.2">
      <c r="AF799" s="2">
        <v>0.83333333333333337</v>
      </c>
      <c r="AG799" t="s">
        <v>743</v>
      </c>
      <c r="AH799" s="17">
        <v>370</v>
      </c>
      <c r="AI799" s="17" cm="1">
        <f t="array" ref="AI799">SUMPRODUCT(--(IFERROR(HOUR(Flights_2026_09_3033[entry_hour]),-1)=HOUR(AF799)),--(IFERROR(Flights_2026_09_3033[entry_sector],"")=AG799),--(IFERROR(Flights_2026_09_3033[nfl],-1)&gt;=AH799),--(IFERROR(Flights_2026_09_3033[nfl],-1)&lt;=IF(AH799=450,450,AH799+9)))</f>
        <v>0</v>
      </c>
    </row>
    <row r="800" spans="32:35" x14ac:dyDescent="0.2">
      <c r="AF800" s="2">
        <v>0.83333333333333337</v>
      </c>
      <c r="AG800" t="s">
        <v>743</v>
      </c>
      <c r="AH800" s="17">
        <v>380</v>
      </c>
      <c r="AI800" s="17" cm="1">
        <f t="array" ref="AI800">SUMPRODUCT(--(IFERROR(HOUR(Flights_2026_09_3033[entry_hour]),-1)=HOUR(AF800)),--(IFERROR(Flights_2026_09_3033[entry_sector],"")=AG800),--(IFERROR(Flights_2026_09_3033[nfl],-1)&gt;=AH800),--(IFERROR(Flights_2026_09_3033[nfl],-1)&lt;=IF(AH800=450,450,AH800+9)))</f>
        <v>0</v>
      </c>
    </row>
    <row r="801" spans="32:35" x14ac:dyDescent="0.2">
      <c r="AF801" s="2">
        <v>0.83333333333333337</v>
      </c>
      <c r="AG801" t="s">
        <v>743</v>
      </c>
      <c r="AH801" s="17">
        <v>390</v>
      </c>
      <c r="AI801" s="17" cm="1">
        <f t="array" ref="AI801">SUMPRODUCT(--(IFERROR(HOUR(Flights_2026_09_3033[entry_hour]),-1)=HOUR(AF801)),--(IFERROR(Flights_2026_09_3033[entry_sector],"")=AG801),--(IFERROR(Flights_2026_09_3033[nfl],-1)&gt;=AH801),--(IFERROR(Flights_2026_09_3033[nfl],-1)&lt;=IF(AH801=450,450,AH801+9)))</f>
        <v>0</v>
      </c>
    </row>
    <row r="802" spans="32:35" x14ac:dyDescent="0.2">
      <c r="AF802" s="2">
        <v>0.83333333333333337</v>
      </c>
      <c r="AG802" t="s">
        <v>743</v>
      </c>
      <c r="AH802" s="17">
        <v>400</v>
      </c>
      <c r="AI802" s="17" cm="1">
        <f t="array" ref="AI802">SUMPRODUCT(--(IFERROR(HOUR(Flights_2026_09_3033[entry_hour]),-1)=HOUR(AF802)),--(IFERROR(Flights_2026_09_3033[entry_sector],"")=AG802),--(IFERROR(Flights_2026_09_3033[nfl],-1)&gt;=AH802),--(IFERROR(Flights_2026_09_3033[nfl],-1)&lt;=IF(AH802=450,450,AH802+9)))</f>
        <v>0</v>
      </c>
    </row>
    <row r="803" spans="32:35" x14ac:dyDescent="0.2">
      <c r="AF803" s="2">
        <v>0.83333333333333337</v>
      </c>
      <c r="AG803" t="s">
        <v>743</v>
      </c>
      <c r="AH803" s="17">
        <v>410</v>
      </c>
      <c r="AI803" s="17" cm="1">
        <f t="array" ref="AI803">SUMPRODUCT(--(IFERROR(HOUR(Flights_2026_09_3033[entry_hour]),-1)=HOUR(AF803)),--(IFERROR(Flights_2026_09_3033[entry_sector],"")=AG803),--(IFERROR(Flights_2026_09_3033[nfl],-1)&gt;=AH803),--(IFERROR(Flights_2026_09_3033[nfl],-1)&lt;=IF(AH803=450,450,AH803+9)))</f>
        <v>0</v>
      </c>
    </row>
    <row r="804" spans="32:35" x14ac:dyDescent="0.2">
      <c r="AF804" s="2">
        <v>0.83333333333333337</v>
      </c>
      <c r="AG804" t="s">
        <v>743</v>
      </c>
      <c r="AH804" s="17">
        <v>420</v>
      </c>
      <c r="AI804" s="17" cm="1">
        <f t="array" ref="AI804">SUMPRODUCT(--(IFERROR(HOUR(Flights_2026_09_3033[entry_hour]),-1)=HOUR(AF804)),--(IFERROR(Flights_2026_09_3033[entry_sector],"")=AG804),--(IFERROR(Flights_2026_09_3033[nfl],-1)&gt;=AH804),--(IFERROR(Flights_2026_09_3033[nfl],-1)&lt;=IF(AH804=450,450,AH804+9)))</f>
        <v>0</v>
      </c>
    </row>
    <row r="805" spans="32:35" x14ac:dyDescent="0.2">
      <c r="AF805" s="2">
        <v>0.83333333333333337</v>
      </c>
      <c r="AG805" t="s">
        <v>743</v>
      </c>
      <c r="AH805" s="17">
        <v>430</v>
      </c>
      <c r="AI805" s="17" cm="1">
        <f t="array" ref="AI805">SUMPRODUCT(--(IFERROR(HOUR(Flights_2026_09_3033[entry_hour]),-1)=HOUR(AF805)),--(IFERROR(Flights_2026_09_3033[entry_sector],"")=AG805),--(IFERROR(Flights_2026_09_3033[nfl],-1)&gt;=AH805),--(IFERROR(Flights_2026_09_3033[nfl],-1)&lt;=IF(AH805=450,450,AH805+9)))</f>
        <v>0</v>
      </c>
    </row>
    <row r="806" spans="32:35" x14ac:dyDescent="0.2">
      <c r="AF806" s="2">
        <v>0.83333333333333337</v>
      </c>
      <c r="AG806" t="s">
        <v>743</v>
      </c>
      <c r="AH806" s="17">
        <v>440</v>
      </c>
      <c r="AI806" s="17" cm="1">
        <f t="array" ref="AI806">SUMPRODUCT(--(IFERROR(HOUR(Flights_2026_09_3033[entry_hour]),-1)=HOUR(AF806)),--(IFERROR(Flights_2026_09_3033[entry_sector],"")=AG806),--(IFERROR(Flights_2026_09_3033[nfl],-1)&gt;=AH806),--(IFERROR(Flights_2026_09_3033[nfl],-1)&lt;=IF(AH806=450,450,AH806+9)))</f>
        <v>0</v>
      </c>
    </row>
    <row r="807" spans="32:35" x14ac:dyDescent="0.2">
      <c r="AF807" s="2">
        <v>0.83333333333333337</v>
      </c>
      <c r="AG807" t="s">
        <v>743</v>
      </c>
      <c r="AH807" s="17">
        <v>450</v>
      </c>
      <c r="AI807" s="17" cm="1">
        <f t="array" ref="AI807">SUMPRODUCT(--(IFERROR(HOUR(Flights_2026_09_3033[entry_hour]),-1)=HOUR(AF807)),--(IFERROR(Flights_2026_09_3033[entry_sector],"")=AG807),--(IFERROR(Flights_2026_09_3033[nfl],-1)&gt;=AH807),--(IFERROR(Flights_2026_09_3033[nfl],-1)&lt;=IF(AH807=450,450,AH807+9)))</f>
        <v>0</v>
      </c>
    </row>
    <row r="808" spans="32:35" x14ac:dyDescent="0.2">
      <c r="AF808" s="2">
        <v>0.83333333333333337</v>
      </c>
      <c r="AG808" t="s">
        <v>744</v>
      </c>
      <c r="AH808" s="17">
        <v>200</v>
      </c>
      <c r="AI808" s="17" cm="1">
        <f t="array" ref="AI808">SUMPRODUCT(--(IFERROR(HOUR(Flights_2026_09_3033[entry_hour]),-1)=HOUR(AF808)),--(IFERROR(Flights_2026_09_3033[entry_sector],"")=AG808),--(IFERROR(Flights_2026_09_3033[nfl],-1)&gt;=AH808),--(IFERROR(Flights_2026_09_3033[nfl],-1)&lt;=IF(AH808=450,450,AH808+9)))</f>
        <v>0</v>
      </c>
    </row>
    <row r="809" spans="32:35" x14ac:dyDescent="0.2">
      <c r="AF809" s="2">
        <v>0.83333333333333337</v>
      </c>
      <c r="AG809" t="s">
        <v>744</v>
      </c>
      <c r="AH809" s="17">
        <v>210</v>
      </c>
      <c r="AI809" s="17" cm="1">
        <f t="array" ref="AI809">SUMPRODUCT(--(IFERROR(HOUR(Flights_2026_09_3033[entry_hour]),-1)=HOUR(AF809)),--(IFERROR(Flights_2026_09_3033[entry_sector],"")=AG809),--(IFERROR(Flights_2026_09_3033[nfl],-1)&gt;=AH809),--(IFERROR(Flights_2026_09_3033[nfl],-1)&lt;=IF(AH809=450,450,AH809+9)))</f>
        <v>0</v>
      </c>
    </row>
    <row r="810" spans="32:35" x14ac:dyDescent="0.2">
      <c r="AF810" s="2">
        <v>0.83333333333333337</v>
      </c>
      <c r="AG810" t="s">
        <v>744</v>
      </c>
      <c r="AH810" s="17">
        <v>220</v>
      </c>
      <c r="AI810" s="17" cm="1">
        <f t="array" ref="AI810">SUMPRODUCT(--(IFERROR(HOUR(Flights_2026_09_3033[entry_hour]),-1)=HOUR(AF810)),--(IFERROR(Flights_2026_09_3033[entry_sector],"")=AG810),--(IFERROR(Flights_2026_09_3033[nfl],-1)&gt;=AH810),--(IFERROR(Flights_2026_09_3033[nfl],-1)&lt;=IF(AH810=450,450,AH810+9)))</f>
        <v>1</v>
      </c>
    </row>
    <row r="811" spans="32:35" x14ac:dyDescent="0.2">
      <c r="AF811" s="2">
        <v>0.83333333333333337</v>
      </c>
      <c r="AG811" t="s">
        <v>744</v>
      </c>
      <c r="AH811" s="17">
        <v>230</v>
      </c>
      <c r="AI811" s="17" cm="1">
        <f t="array" ref="AI811">SUMPRODUCT(--(IFERROR(HOUR(Flights_2026_09_3033[entry_hour]),-1)=HOUR(AF811)),--(IFERROR(Flights_2026_09_3033[entry_sector],"")=AG811),--(IFERROR(Flights_2026_09_3033[nfl],-1)&gt;=AH811),--(IFERROR(Flights_2026_09_3033[nfl],-1)&lt;=IF(AH811=450,450,AH811+9)))</f>
        <v>0</v>
      </c>
    </row>
    <row r="812" spans="32:35" x14ac:dyDescent="0.2">
      <c r="AF812" s="2">
        <v>0.83333333333333337</v>
      </c>
      <c r="AG812" t="s">
        <v>744</v>
      </c>
      <c r="AH812" s="17">
        <v>240</v>
      </c>
      <c r="AI812" s="17" cm="1">
        <f t="array" ref="AI812">SUMPRODUCT(--(IFERROR(HOUR(Flights_2026_09_3033[entry_hour]),-1)=HOUR(AF812)),--(IFERROR(Flights_2026_09_3033[entry_sector],"")=AG812),--(IFERROR(Flights_2026_09_3033[nfl],-1)&gt;=AH812),--(IFERROR(Flights_2026_09_3033[nfl],-1)&lt;=IF(AH812=450,450,AH812+9)))</f>
        <v>0</v>
      </c>
    </row>
    <row r="813" spans="32:35" x14ac:dyDescent="0.2">
      <c r="AF813" s="2">
        <v>0.83333333333333337</v>
      </c>
      <c r="AG813" t="s">
        <v>744</v>
      </c>
      <c r="AH813" s="17">
        <v>250</v>
      </c>
      <c r="AI813" s="17" cm="1">
        <f t="array" ref="AI813">SUMPRODUCT(--(IFERROR(HOUR(Flights_2026_09_3033[entry_hour]),-1)=HOUR(AF813)),--(IFERROR(Flights_2026_09_3033[entry_sector],"")=AG813),--(IFERROR(Flights_2026_09_3033[nfl],-1)&gt;=AH813),--(IFERROR(Flights_2026_09_3033[nfl],-1)&lt;=IF(AH813=450,450,AH813+9)))</f>
        <v>0</v>
      </c>
    </row>
    <row r="814" spans="32:35" x14ac:dyDescent="0.2">
      <c r="AF814" s="2">
        <v>0.83333333333333337</v>
      </c>
      <c r="AG814" t="s">
        <v>744</v>
      </c>
      <c r="AH814" s="17">
        <v>260</v>
      </c>
      <c r="AI814" s="17" cm="1">
        <f t="array" ref="AI814">SUMPRODUCT(--(IFERROR(HOUR(Flights_2026_09_3033[entry_hour]),-1)=HOUR(AF814)),--(IFERROR(Flights_2026_09_3033[entry_sector],"")=AG814),--(IFERROR(Flights_2026_09_3033[nfl],-1)&gt;=AH814),--(IFERROR(Flights_2026_09_3033[nfl],-1)&lt;=IF(AH814=450,450,AH814+9)))</f>
        <v>0</v>
      </c>
    </row>
    <row r="815" spans="32:35" x14ac:dyDescent="0.2">
      <c r="AF815" s="2">
        <v>0.83333333333333337</v>
      </c>
      <c r="AG815" t="s">
        <v>744</v>
      </c>
      <c r="AH815" s="17">
        <v>270</v>
      </c>
      <c r="AI815" s="17" cm="1">
        <f t="array" ref="AI815">SUMPRODUCT(--(IFERROR(HOUR(Flights_2026_09_3033[entry_hour]),-1)=HOUR(AF815)),--(IFERROR(Flights_2026_09_3033[entry_sector],"")=AG815),--(IFERROR(Flights_2026_09_3033[nfl],-1)&gt;=AH815),--(IFERROR(Flights_2026_09_3033[nfl],-1)&lt;=IF(AH815=450,450,AH815+9)))</f>
        <v>0</v>
      </c>
    </row>
    <row r="816" spans="32:35" x14ac:dyDescent="0.2">
      <c r="AF816" s="2">
        <v>0.83333333333333337</v>
      </c>
      <c r="AG816" t="s">
        <v>744</v>
      </c>
      <c r="AH816" s="17">
        <v>280</v>
      </c>
      <c r="AI816" s="17" cm="1">
        <f t="array" ref="AI816">SUMPRODUCT(--(IFERROR(HOUR(Flights_2026_09_3033[entry_hour]),-1)=HOUR(AF816)),--(IFERROR(Flights_2026_09_3033[entry_sector],"")=AG816),--(IFERROR(Flights_2026_09_3033[nfl],-1)&gt;=AH816),--(IFERROR(Flights_2026_09_3033[nfl],-1)&lt;=IF(AH816=450,450,AH816+9)))</f>
        <v>0</v>
      </c>
    </row>
    <row r="817" spans="32:35" x14ac:dyDescent="0.2">
      <c r="AF817" s="2">
        <v>0.83333333333333337</v>
      </c>
      <c r="AG817" t="s">
        <v>744</v>
      </c>
      <c r="AH817" s="17">
        <v>290</v>
      </c>
      <c r="AI817" s="17" cm="1">
        <f t="array" ref="AI817">SUMPRODUCT(--(IFERROR(HOUR(Flights_2026_09_3033[entry_hour]),-1)=HOUR(AF817)),--(IFERROR(Flights_2026_09_3033[entry_sector],"")=AG817),--(IFERROR(Flights_2026_09_3033[nfl],-1)&gt;=AH817),--(IFERROR(Flights_2026_09_3033[nfl],-1)&lt;=IF(AH817=450,450,AH817+9)))</f>
        <v>0</v>
      </c>
    </row>
    <row r="818" spans="32:35" x14ac:dyDescent="0.2">
      <c r="AF818" s="2">
        <v>0.83333333333333337</v>
      </c>
      <c r="AG818" t="s">
        <v>744</v>
      </c>
      <c r="AH818" s="17">
        <v>300</v>
      </c>
      <c r="AI818" s="17" cm="1">
        <f t="array" ref="AI818">SUMPRODUCT(--(IFERROR(HOUR(Flights_2026_09_3033[entry_hour]),-1)=HOUR(AF818)),--(IFERROR(Flights_2026_09_3033[entry_sector],"")=AG818),--(IFERROR(Flights_2026_09_3033[nfl],-1)&gt;=AH818),--(IFERROR(Flights_2026_09_3033[nfl],-1)&lt;=IF(AH818=450,450,AH818+9)))</f>
        <v>0</v>
      </c>
    </row>
    <row r="819" spans="32:35" x14ac:dyDescent="0.2">
      <c r="AF819" s="2">
        <v>0.83333333333333337</v>
      </c>
      <c r="AG819" t="s">
        <v>744</v>
      </c>
      <c r="AH819" s="17">
        <v>310</v>
      </c>
      <c r="AI819" s="17" cm="1">
        <f t="array" ref="AI819">SUMPRODUCT(--(IFERROR(HOUR(Flights_2026_09_3033[entry_hour]),-1)=HOUR(AF819)),--(IFERROR(Flights_2026_09_3033[entry_sector],"")=AG819),--(IFERROR(Flights_2026_09_3033[nfl],-1)&gt;=AH819),--(IFERROR(Flights_2026_09_3033[nfl],-1)&lt;=IF(AH819=450,450,AH819+9)))</f>
        <v>0</v>
      </c>
    </row>
    <row r="820" spans="32:35" x14ac:dyDescent="0.2">
      <c r="AF820" s="2">
        <v>0.83333333333333337</v>
      </c>
      <c r="AG820" t="s">
        <v>744</v>
      </c>
      <c r="AH820" s="17">
        <v>320</v>
      </c>
      <c r="AI820" s="17" cm="1">
        <f t="array" ref="AI820">SUMPRODUCT(--(IFERROR(HOUR(Flights_2026_09_3033[entry_hour]),-1)=HOUR(AF820)),--(IFERROR(Flights_2026_09_3033[entry_sector],"")=AG820),--(IFERROR(Flights_2026_09_3033[nfl],-1)&gt;=AH820),--(IFERROR(Flights_2026_09_3033[nfl],-1)&lt;=IF(AH820=450,450,AH820+9)))</f>
        <v>0</v>
      </c>
    </row>
    <row r="821" spans="32:35" x14ac:dyDescent="0.2">
      <c r="AF821" s="2">
        <v>0.83333333333333337</v>
      </c>
      <c r="AG821" t="s">
        <v>744</v>
      </c>
      <c r="AH821" s="17">
        <v>330</v>
      </c>
      <c r="AI821" s="17" cm="1">
        <f t="array" ref="AI821">SUMPRODUCT(--(IFERROR(HOUR(Flights_2026_09_3033[entry_hour]),-1)=HOUR(AF821)),--(IFERROR(Flights_2026_09_3033[entry_sector],"")=AG821),--(IFERROR(Flights_2026_09_3033[nfl],-1)&gt;=AH821),--(IFERROR(Flights_2026_09_3033[nfl],-1)&lt;=IF(AH821=450,450,AH821+9)))</f>
        <v>0</v>
      </c>
    </row>
    <row r="822" spans="32:35" x14ac:dyDescent="0.2">
      <c r="AF822" s="2">
        <v>0.83333333333333337</v>
      </c>
      <c r="AG822" t="s">
        <v>744</v>
      </c>
      <c r="AH822" s="17">
        <v>340</v>
      </c>
      <c r="AI822" s="17" cm="1">
        <f t="array" ref="AI822">SUMPRODUCT(--(IFERROR(HOUR(Flights_2026_09_3033[entry_hour]),-1)=HOUR(AF822)),--(IFERROR(Flights_2026_09_3033[entry_sector],"")=AG822),--(IFERROR(Flights_2026_09_3033[nfl],-1)&gt;=AH822),--(IFERROR(Flights_2026_09_3033[nfl],-1)&lt;=IF(AH822=450,450,AH822+9)))</f>
        <v>0</v>
      </c>
    </row>
    <row r="823" spans="32:35" x14ac:dyDescent="0.2">
      <c r="AF823" s="2">
        <v>0.83333333333333337</v>
      </c>
      <c r="AG823" t="s">
        <v>744</v>
      </c>
      <c r="AH823" s="17">
        <v>350</v>
      </c>
      <c r="AI823" s="17" cm="1">
        <f t="array" ref="AI823">SUMPRODUCT(--(IFERROR(HOUR(Flights_2026_09_3033[entry_hour]),-1)=HOUR(AF823)),--(IFERROR(Flights_2026_09_3033[entry_sector],"")=AG823),--(IFERROR(Flights_2026_09_3033[nfl],-1)&gt;=AH823),--(IFERROR(Flights_2026_09_3033[nfl],-1)&lt;=IF(AH823=450,450,AH823+9)))</f>
        <v>0</v>
      </c>
    </row>
    <row r="824" spans="32:35" x14ac:dyDescent="0.2">
      <c r="AF824" s="2">
        <v>0.83333333333333337</v>
      </c>
      <c r="AG824" t="s">
        <v>744</v>
      </c>
      <c r="AH824" s="17">
        <v>360</v>
      </c>
      <c r="AI824" s="17" cm="1">
        <f t="array" ref="AI824">SUMPRODUCT(--(IFERROR(HOUR(Flights_2026_09_3033[entry_hour]),-1)=HOUR(AF824)),--(IFERROR(Flights_2026_09_3033[entry_sector],"")=AG824),--(IFERROR(Flights_2026_09_3033[nfl],-1)&gt;=AH824),--(IFERROR(Flights_2026_09_3033[nfl],-1)&lt;=IF(AH824=450,450,AH824+9)))</f>
        <v>0</v>
      </c>
    </row>
    <row r="825" spans="32:35" x14ac:dyDescent="0.2">
      <c r="AF825" s="2">
        <v>0.83333333333333337</v>
      </c>
      <c r="AG825" t="s">
        <v>744</v>
      </c>
      <c r="AH825" s="17">
        <v>370</v>
      </c>
      <c r="AI825" s="17" cm="1">
        <f t="array" ref="AI825">SUMPRODUCT(--(IFERROR(HOUR(Flights_2026_09_3033[entry_hour]),-1)=HOUR(AF825)),--(IFERROR(Flights_2026_09_3033[entry_sector],"")=AG825),--(IFERROR(Flights_2026_09_3033[nfl],-1)&gt;=AH825),--(IFERROR(Flights_2026_09_3033[nfl],-1)&lt;=IF(AH825=450,450,AH825+9)))</f>
        <v>0</v>
      </c>
    </row>
    <row r="826" spans="32:35" x14ac:dyDescent="0.2">
      <c r="AF826" s="2">
        <v>0.83333333333333337</v>
      </c>
      <c r="AG826" t="s">
        <v>744</v>
      </c>
      <c r="AH826" s="17">
        <v>380</v>
      </c>
      <c r="AI826" s="17" cm="1">
        <f t="array" ref="AI826">SUMPRODUCT(--(IFERROR(HOUR(Flights_2026_09_3033[entry_hour]),-1)=HOUR(AF826)),--(IFERROR(Flights_2026_09_3033[entry_sector],"")=AG826),--(IFERROR(Flights_2026_09_3033[nfl],-1)&gt;=AH826),--(IFERROR(Flights_2026_09_3033[nfl],-1)&lt;=IF(AH826=450,450,AH826+9)))</f>
        <v>0</v>
      </c>
    </row>
    <row r="827" spans="32:35" x14ac:dyDescent="0.2">
      <c r="AF827" s="2">
        <v>0.83333333333333337</v>
      </c>
      <c r="AG827" t="s">
        <v>744</v>
      </c>
      <c r="AH827" s="17">
        <v>390</v>
      </c>
      <c r="AI827" s="17" cm="1">
        <f t="array" ref="AI827">SUMPRODUCT(--(IFERROR(HOUR(Flights_2026_09_3033[entry_hour]),-1)=HOUR(AF827)),--(IFERROR(Flights_2026_09_3033[entry_sector],"")=AG827),--(IFERROR(Flights_2026_09_3033[nfl],-1)&gt;=AH827),--(IFERROR(Flights_2026_09_3033[nfl],-1)&lt;=IF(AH827=450,450,AH827+9)))</f>
        <v>0</v>
      </c>
    </row>
    <row r="828" spans="32:35" x14ac:dyDescent="0.2">
      <c r="AF828" s="2">
        <v>0.83333333333333337</v>
      </c>
      <c r="AG828" t="s">
        <v>744</v>
      </c>
      <c r="AH828" s="17">
        <v>400</v>
      </c>
      <c r="AI828" s="17" cm="1">
        <f t="array" ref="AI828">SUMPRODUCT(--(IFERROR(HOUR(Flights_2026_09_3033[entry_hour]),-1)=HOUR(AF828)),--(IFERROR(Flights_2026_09_3033[entry_sector],"")=AG828),--(IFERROR(Flights_2026_09_3033[nfl],-1)&gt;=AH828),--(IFERROR(Flights_2026_09_3033[nfl],-1)&lt;=IF(AH828=450,450,AH828+9)))</f>
        <v>0</v>
      </c>
    </row>
    <row r="829" spans="32:35" x14ac:dyDescent="0.2">
      <c r="AF829" s="2">
        <v>0.83333333333333337</v>
      </c>
      <c r="AG829" t="s">
        <v>744</v>
      </c>
      <c r="AH829" s="17">
        <v>410</v>
      </c>
      <c r="AI829" s="17" cm="1">
        <f t="array" ref="AI829">SUMPRODUCT(--(IFERROR(HOUR(Flights_2026_09_3033[entry_hour]),-1)=HOUR(AF829)),--(IFERROR(Flights_2026_09_3033[entry_sector],"")=AG829),--(IFERROR(Flights_2026_09_3033[nfl],-1)&gt;=AH829),--(IFERROR(Flights_2026_09_3033[nfl],-1)&lt;=IF(AH829=450,450,AH829+9)))</f>
        <v>0</v>
      </c>
    </row>
    <row r="830" spans="32:35" x14ac:dyDescent="0.2">
      <c r="AF830" s="2">
        <v>0.83333333333333337</v>
      </c>
      <c r="AG830" t="s">
        <v>744</v>
      </c>
      <c r="AH830" s="17">
        <v>420</v>
      </c>
      <c r="AI830" s="17" cm="1">
        <f t="array" ref="AI830">SUMPRODUCT(--(IFERROR(HOUR(Flights_2026_09_3033[entry_hour]),-1)=HOUR(AF830)),--(IFERROR(Flights_2026_09_3033[entry_sector],"")=AG830),--(IFERROR(Flights_2026_09_3033[nfl],-1)&gt;=AH830),--(IFERROR(Flights_2026_09_3033[nfl],-1)&lt;=IF(AH830=450,450,AH830+9)))</f>
        <v>0</v>
      </c>
    </row>
    <row r="831" spans="32:35" x14ac:dyDescent="0.2">
      <c r="AF831" s="2">
        <v>0.83333333333333337</v>
      </c>
      <c r="AG831" t="s">
        <v>744</v>
      </c>
      <c r="AH831" s="17">
        <v>430</v>
      </c>
      <c r="AI831" s="17" cm="1">
        <f t="array" ref="AI831">SUMPRODUCT(--(IFERROR(HOUR(Flights_2026_09_3033[entry_hour]),-1)=HOUR(AF831)),--(IFERROR(Flights_2026_09_3033[entry_sector],"")=AG831),--(IFERROR(Flights_2026_09_3033[nfl],-1)&gt;=AH831),--(IFERROR(Flights_2026_09_3033[nfl],-1)&lt;=IF(AH831=450,450,AH831+9)))</f>
        <v>0</v>
      </c>
    </row>
    <row r="832" spans="32:35" x14ac:dyDescent="0.2">
      <c r="AF832" s="2">
        <v>0.83333333333333337</v>
      </c>
      <c r="AG832" t="s">
        <v>744</v>
      </c>
      <c r="AH832" s="17">
        <v>440</v>
      </c>
      <c r="AI832" s="17" cm="1">
        <f t="array" ref="AI832">SUMPRODUCT(--(IFERROR(HOUR(Flights_2026_09_3033[entry_hour]),-1)=HOUR(AF832)),--(IFERROR(Flights_2026_09_3033[entry_sector],"")=AG832),--(IFERROR(Flights_2026_09_3033[nfl],-1)&gt;=AH832),--(IFERROR(Flights_2026_09_3033[nfl],-1)&lt;=IF(AH832=450,450,AH832+9)))</f>
        <v>0</v>
      </c>
    </row>
    <row r="833" spans="32:35" x14ac:dyDescent="0.2">
      <c r="AF833" s="2">
        <v>0.83333333333333337</v>
      </c>
      <c r="AG833" t="s">
        <v>744</v>
      </c>
      <c r="AH833" s="17">
        <v>450</v>
      </c>
      <c r="AI833" s="17" cm="1">
        <f t="array" ref="AI833">SUMPRODUCT(--(IFERROR(HOUR(Flights_2026_09_3033[entry_hour]),-1)=HOUR(AF833)),--(IFERROR(Flights_2026_09_3033[entry_sector],"")=AG833),--(IFERROR(Flights_2026_09_3033[nfl],-1)&gt;=AH833),--(IFERROR(Flights_2026_09_3033[nfl],-1)&lt;=IF(AH833=450,450,AH833+9)))</f>
        <v>0</v>
      </c>
    </row>
    <row r="834" spans="32:35" x14ac:dyDescent="0.2">
      <c r="AF834" s="2">
        <v>0.83333333333333337</v>
      </c>
      <c r="AG834" t="s">
        <v>745</v>
      </c>
      <c r="AH834" s="17">
        <v>200</v>
      </c>
      <c r="AI834" s="17" cm="1">
        <f t="array" ref="AI834">SUMPRODUCT(--(IFERROR(HOUR(Flights_2026_09_3033[entry_hour]),-1)=HOUR(AF834)),--(IFERROR(Flights_2026_09_3033[entry_sector],"")=AG834),--(IFERROR(Flights_2026_09_3033[nfl],-1)&gt;=AH834),--(IFERROR(Flights_2026_09_3033[nfl],-1)&lt;=IF(AH834=450,450,AH834+9)))</f>
        <v>0</v>
      </c>
    </row>
    <row r="835" spans="32:35" x14ac:dyDescent="0.2">
      <c r="AF835" s="2">
        <v>0.83333333333333337</v>
      </c>
      <c r="AG835" t="s">
        <v>745</v>
      </c>
      <c r="AH835" s="17">
        <v>210</v>
      </c>
      <c r="AI835" s="17" cm="1">
        <f t="array" ref="AI835">SUMPRODUCT(--(IFERROR(HOUR(Flights_2026_09_3033[entry_hour]),-1)=HOUR(AF835)),--(IFERROR(Flights_2026_09_3033[entry_sector],"")=AG835),--(IFERROR(Flights_2026_09_3033[nfl],-1)&gt;=AH835),--(IFERROR(Flights_2026_09_3033[nfl],-1)&lt;=IF(AH835=450,450,AH835+9)))</f>
        <v>0</v>
      </c>
    </row>
    <row r="836" spans="32:35" x14ac:dyDescent="0.2">
      <c r="AF836" s="2">
        <v>0.83333333333333337</v>
      </c>
      <c r="AG836" t="s">
        <v>745</v>
      </c>
      <c r="AH836" s="17">
        <v>220</v>
      </c>
      <c r="AI836" s="17" cm="1">
        <f t="array" ref="AI836">SUMPRODUCT(--(IFERROR(HOUR(Flights_2026_09_3033[entry_hour]),-1)=HOUR(AF836)),--(IFERROR(Flights_2026_09_3033[entry_sector],"")=AG836),--(IFERROR(Flights_2026_09_3033[nfl],-1)&gt;=AH836),--(IFERROR(Flights_2026_09_3033[nfl],-1)&lt;=IF(AH836=450,450,AH836+9)))</f>
        <v>0</v>
      </c>
    </row>
    <row r="837" spans="32:35" x14ac:dyDescent="0.2">
      <c r="AF837" s="2">
        <v>0.83333333333333337</v>
      </c>
      <c r="AG837" t="s">
        <v>745</v>
      </c>
      <c r="AH837" s="17">
        <v>230</v>
      </c>
      <c r="AI837" s="17" cm="1">
        <f t="array" ref="AI837">SUMPRODUCT(--(IFERROR(HOUR(Flights_2026_09_3033[entry_hour]),-1)=HOUR(AF837)),--(IFERROR(Flights_2026_09_3033[entry_sector],"")=AG837),--(IFERROR(Flights_2026_09_3033[nfl],-1)&gt;=AH837),--(IFERROR(Flights_2026_09_3033[nfl],-1)&lt;=IF(AH837=450,450,AH837+9)))</f>
        <v>0</v>
      </c>
    </row>
    <row r="838" spans="32:35" x14ac:dyDescent="0.2">
      <c r="AF838" s="2">
        <v>0.83333333333333337</v>
      </c>
      <c r="AG838" t="s">
        <v>745</v>
      </c>
      <c r="AH838" s="17">
        <v>240</v>
      </c>
      <c r="AI838" s="17" cm="1">
        <f t="array" ref="AI838">SUMPRODUCT(--(IFERROR(HOUR(Flights_2026_09_3033[entry_hour]),-1)=HOUR(AF838)),--(IFERROR(Flights_2026_09_3033[entry_sector],"")=AG838),--(IFERROR(Flights_2026_09_3033[nfl],-1)&gt;=AH838),--(IFERROR(Flights_2026_09_3033[nfl],-1)&lt;=IF(AH838=450,450,AH838+9)))</f>
        <v>0</v>
      </c>
    </row>
    <row r="839" spans="32:35" x14ac:dyDescent="0.2">
      <c r="AF839" s="2">
        <v>0.83333333333333337</v>
      </c>
      <c r="AG839" t="s">
        <v>745</v>
      </c>
      <c r="AH839" s="17">
        <v>250</v>
      </c>
      <c r="AI839" s="17" cm="1">
        <f t="array" ref="AI839">SUMPRODUCT(--(IFERROR(HOUR(Flights_2026_09_3033[entry_hour]),-1)=HOUR(AF839)),--(IFERROR(Flights_2026_09_3033[entry_sector],"")=AG839),--(IFERROR(Flights_2026_09_3033[nfl],-1)&gt;=AH839),--(IFERROR(Flights_2026_09_3033[nfl],-1)&lt;=IF(AH839=450,450,AH839+9)))</f>
        <v>0</v>
      </c>
    </row>
    <row r="840" spans="32:35" x14ac:dyDescent="0.2">
      <c r="AF840" s="2">
        <v>0.83333333333333337</v>
      </c>
      <c r="AG840" t="s">
        <v>745</v>
      </c>
      <c r="AH840" s="17">
        <v>260</v>
      </c>
      <c r="AI840" s="17" cm="1">
        <f t="array" ref="AI840">SUMPRODUCT(--(IFERROR(HOUR(Flights_2026_09_3033[entry_hour]),-1)=HOUR(AF840)),--(IFERROR(Flights_2026_09_3033[entry_sector],"")=AG840),--(IFERROR(Flights_2026_09_3033[nfl],-1)&gt;=AH840),--(IFERROR(Flights_2026_09_3033[nfl],-1)&lt;=IF(AH840=450,450,AH840+9)))</f>
        <v>0</v>
      </c>
    </row>
    <row r="841" spans="32:35" x14ac:dyDescent="0.2">
      <c r="AF841" s="2">
        <v>0.83333333333333337</v>
      </c>
      <c r="AG841" t="s">
        <v>745</v>
      </c>
      <c r="AH841" s="17">
        <v>270</v>
      </c>
      <c r="AI841" s="17" cm="1">
        <f t="array" ref="AI841">SUMPRODUCT(--(IFERROR(HOUR(Flights_2026_09_3033[entry_hour]),-1)=HOUR(AF841)),--(IFERROR(Flights_2026_09_3033[entry_sector],"")=AG841),--(IFERROR(Flights_2026_09_3033[nfl],-1)&gt;=AH841),--(IFERROR(Flights_2026_09_3033[nfl],-1)&lt;=IF(AH841=450,450,AH841+9)))</f>
        <v>0</v>
      </c>
    </row>
    <row r="842" spans="32:35" x14ac:dyDescent="0.2">
      <c r="AF842" s="2">
        <v>0.83333333333333337</v>
      </c>
      <c r="AG842" t="s">
        <v>745</v>
      </c>
      <c r="AH842" s="17">
        <v>280</v>
      </c>
      <c r="AI842" s="17" cm="1">
        <f t="array" ref="AI842">SUMPRODUCT(--(IFERROR(HOUR(Flights_2026_09_3033[entry_hour]),-1)=HOUR(AF842)),--(IFERROR(Flights_2026_09_3033[entry_sector],"")=AG842),--(IFERROR(Flights_2026_09_3033[nfl],-1)&gt;=AH842),--(IFERROR(Flights_2026_09_3033[nfl],-1)&lt;=IF(AH842=450,450,AH842+9)))</f>
        <v>0</v>
      </c>
    </row>
    <row r="843" spans="32:35" x14ac:dyDescent="0.2">
      <c r="AF843" s="2">
        <v>0.83333333333333337</v>
      </c>
      <c r="AG843" t="s">
        <v>745</v>
      </c>
      <c r="AH843" s="17">
        <v>290</v>
      </c>
      <c r="AI843" s="17" cm="1">
        <f t="array" ref="AI843">SUMPRODUCT(--(IFERROR(HOUR(Flights_2026_09_3033[entry_hour]),-1)=HOUR(AF843)),--(IFERROR(Flights_2026_09_3033[entry_sector],"")=AG843),--(IFERROR(Flights_2026_09_3033[nfl],-1)&gt;=AH843),--(IFERROR(Flights_2026_09_3033[nfl],-1)&lt;=IF(AH843=450,450,AH843+9)))</f>
        <v>0</v>
      </c>
    </row>
    <row r="844" spans="32:35" x14ac:dyDescent="0.2">
      <c r="AF844" s="2">
        <v>0.83333333333333337</v>
      </c>
      <c r="AG844" t="s">
        <v>745</v>
      </c>
      <c r="AH844" s="17">
        <v>300</v>
      </c>
      <c r="AI844" s="17" cm="1">
        <f t="array" ref="AI844">SUMPRODUCT(--(IFERROR(HOUR(Flights_2026_09_3033[entry_hour]),-1)=HOUR(AF844)),--(IFERROR(Flights_2026_09_3033[entry_sector],"")=AG844),--(IFERROR(Flights_2026_09_3033[nfl],-1)&gt;=AH844),--(IFERROR(Flights_2026_09_3033[nfl],-1)&lt;=IF(AH844=450,450,AH844+9)))</f>
        <v>0</v>
      </c>
    </row>
    <row r="845" spans="32:35" x14ac:dyDescent="0.2">
      <c r="AF845" s="2">
        <v>0.83333333333333337</v>
      </c>
      <c r="AG845" t="s">
        <v>745</v>
      </c>
      <c r="AH845" s="17">
        <v>310</v>
      </c>
      <c r="AI845" s="17" cm="1">
        <f t="array" ref="AI845">SUMPRODUCT(--(IFERROR(HOUR(Flights_2026_09_3033[entry_hour]),-1)=HOUR(AF845)),--(IFERROR(Flights_2026_09_3033[entry_sector],"")=AG845),--(IFERROR(Flights_2026_09_3033[nfl],-1)&gt;=AH845),--(IFERROR(Flights_2026_09_3033[nfl],-1)&lt;=IF(AH845=450,450,AH845+9)))</f>
        <v>0</v>
      </c>
    </row>
    <row r="846" spans="32:35" x14ac:dyDescent="0.2">
      <c r="AF846" s="2">
        <v>0.83333333333333337</v>
      </c>
      <c r="AG846" t="s">
        <v>745</v>
      </c>
      <c r="AH846" s="17">
        <v>320</v>
      </c>
      <c r="AI846" s="17" cm="1">
        <f t="array" ref="AI846">SUMPRODUCT(--(IFERROR(HOUR(Flights_2026_09_3033[entry_hour]),-1)=HOUR(AF846)),--(IFERROR(Flights_2026_09_3033[entry_sector],"")=AG846),--(IFERROR(Flights_2026_09_3033[nfl],-1)&gt;=AH846),--(IFERROR(Flights_2026_09_3033[nfl],-1)&lt;=IF(AH846=450,450,AH846+9)))</f>
        <v>0</v>
      </c>
    </row>
    <row r="847" spans="32:35" x14ac:dyDescent="0.2">
      <c r="AF847" s="2">
        <v>0.83333333333333337</v>
      </c>
      <c r="AG847" t="s">
        <v>745</v>
      </c>
      <c r="AH847" s="17">
        <v>330</v>
      </c>
      <c r="AI847" s="17" cm="1">
        <f t="array" ref="AI847">SUMPRODUCT(--(IFERROR(HOUR(Flights_2026_09_3033[entry_hour]),-1)=HOUR(AF847)),--(IFERROR(Flights_2026_09_3033[entry_sector],"")=AG847),--(IFERROR(Flights_2026_09_3033[nfl],-1)&gt;=AH847),--(IFERROR(Flights_2026_09_3033[nfl],-1)&lt;=IF(AH847=450,450,AH847+9)))</f>
        <v>1</v>
      </c>
    </row>
    <row r="848" spans="32:35" x14ac:dyDescent="0.2">
      <c r="AF848" s="2">
        <v>0.83333333333333337</v>
      </c>
      <c r="AG848" t="s">
        <v>745</v>
      </c>
      <c r="AH848" s="17">
        <v>340</v>
      </c>
      <c r="AI848" s="17" cm="1">
        <f t="array" ref="AI848">SUMPRODUCT(--(IFERROR(HOUR(Flights_2026_09_3033[entry_hour]),-1)=HOUR(AF848)),--(IFERROR(Flights_2026_09_3033[entry_sector],"")=AG848),--(IFERROR(Flights_2026_09_3033[nfl],-1)&gt;=AH848),--(IFERROR(Flights_2026_09_3033[nfl],-1)&lt;=IF(AH848=450,450,AH848+9)))</f>
        <v>0</v>
      </c>
    </row>
    <row r="849" spans="32:35" x14ac:dyDescent="0.2">
      <c r="AF849" s="2">
        <v>0.83333333333333337</v>
      </c>
      <c r="AG849" t="s">
        <v>745</v>
      </c>
      <c r="AH849" s="17">
        <v>350</v>
      </c>
      <c r="AI849" s="17" cm="1">
        <f t="array" ref="AI849">SUMPRODUCT(--(IFERROR(HOUR(Flights_2026_09_3033[entry_hour]),-1)=HOUR(AF849)),--(IFERROR(Flights_2026_09_3033[entry_sector],"")=AG849),--(IFERROR(Flights_2026_09_3033[nfl],-1)&gt;=AH849),--(IFERROR(Flights_2026_09_3033[nfl],-1)&lt;=IF(AH849=450,450,AH849+9)))</f>
        <v>2</v>
      </c>
    </row>
    <row r="850" spans="32:35" x14ac:dyDescent="0.2">
      <c r="AF850" s="2">
        <v>0.83333333333333337</v>
      </c>
      <c r="AG850" t="s">
        <v>745</v>
      </c>
      <c r="AH850" s="17">
        <v>360</v>
      </c>
      <c r="AI850" s="17" cm="1">
        <f t="array" ref="AI850">SUMPRODUCT(--(IFERROR(HOUR(Flights_2026_09_3033[entry_hour]),-1)=HOUR(AF850)),--(IFERROR(Flights_2026_09_3033[entry_sector],"")=AG850),--(IFERROR(Flights_2026_09_3033[nfl],-1)&gt;=AH850),--(IFERROR(Flights_2026_09_3033[nfl],-1)&lt;=IF(AH850=450,450,AH850+9)))</f>
        <v>0</v>
      </c>
    </row>
    <row r="851" spans="32:35" x14ac:dyDescent="0.2">
      <c r="AF851" s="2">
        <v>0.83333333333333337</v>
      </c>
      <c r="AG851" t="s">
        <v>745</v>
      </c>
      <c r="AH851" s="17">
        <v>370</v>
      </c>
      <c r="AI851" s="17" cm="1">
        <f t="array" ref="AI851">SUMPRODUCT(--(IFERROR(HOUR(Flights_2026_09_3033[entry_hour]),-1)=HOUR(AF851)),--(IFERROR(Flights_2026_09_3033[entry_sector],"")=AG851),--(IFERROR(Flights_2026_09_3033[nfl],-1)&gt;=AH851),--(IFERROR(Flights_2026_09_3033[nfl],-1)&lt;=IF(AH851=450,450,AH851+9)))</f>
        <v>1</v>
      </c>
    </row>
    <row r="852" spans="32:35" x14ac:dyDescent="0.2">
      <c r="AF852" s="2">
        <v>0.83333333333333337</v>
      </c>
      <c r="AG852" t="s">
        <v>745</v>
      </c>
      <c r="AH852" s="17">
        <v>380</v>
      </c>
      <c r="AI852" s="17" cm="1">
        <f t="array" ref="AI852">SUMPRODUCT(--(IFERROR(HOUR(Flights_2026_09_3033[entry_hour]),-1)=HOUR(AF852)),--(IFERROR(Flights_2026_09_3033[entry_sector],"")=AG852),--(IFERROR(Flights_2026_09_3033[nfl],-1)&gt;=AH852),--(IFERROR(Flights_2026_09_3033[nfl],-1)&lt;=IF(AH852=450,450,AH852+9)))</f>
        <v>0</v>
      </c>
    </row>
    <row r="853" spans="32:35" x14ac:dyDescent="0.2">
      <c r="AF853" s="2">
        <v>0.83333333333333337</v>
      </c>
      <c r="AG853" t="s">
        <v>745</v>
      </c>
      <c r="AH853" s="17">
        <v>390</v>
      </c>
      <c r="AI853" s="17" cm="1">
        <f t="array" ref="AI853">SUMPRODUCT(--(IFERROR(HOUR(Flights_2026_09_3033[entry_hour]),-1)=HOUR(AF853)),--(IFERROR(Flights_2026_09_3033[entry_sector],"")=AG853),--(IFERROR(Flights_2026_09_3033[nfl],-1)&gt;=AH853),--(IFERROR(Flights_2026_09_3033[nfl],-1)&lt;=IF(AH853=450,450,AH853+9)))</f>
        <v>2</v>
      </c>
    </row>
    <row r="854" spans="32:35" x14ac:dyDescent="0.2">
      <c r="AF854" s="2">
        <v>0.83333333333333337</v>
      </c>
      <c r="AG854" t="s">
        <v>745</v>
      </c>
      <c r="AH854" s="17">
        <v>400</v>
      </c>
      <c r="AI854" s="17" cm="1">
        <f t="array" ref="AI854">SUMPRODUCT(--(IFERROR(HOUR(Flights_2026_09_3033[entry_hour]),-1)=HOUR(AF854)),--(IFERROR(Flights_2026_09_3033[entry_sector],"")=AG854),--(IFERROR(Flights_2026_09_3033[nfl],-1)&gt;=AH854),--(IFERROR(Flights_2026_09_3033[nfl],-1)&lt;=IF(AH854=450,450,AH854+9)))</f>
        <v>0</v>
      </c>
    </row>
    <row r="855" spans="32:35" x14ac:dyDescent="0.2">
      <c r="AF855" s="2">
        <v>0.83333333333333337</v>
      </c>
      <c r="AG855" t="s">
        <v>745</v>
      </c>
      <c r="AH855" s="17">
        <v>410</v>
      </c>
      <c r="AI855" s="17" cm="1">
        <f t="array" ref="AI855">SUMPRODUCT(--(IFERROR(HOUR(Flights_2026_09_3033[entry_hour]),-1)=HOUR(AF855)),--(IFERROR(Flights_2026_09_3033[entry_sector],"")=AG855),--(IFERROR(Flights_2026_09_3033[nfl],-1)&gt;=AH855),--(IFERROR(Flights_2026_09_3033[nfl],-1)&lt;=IF(AH855=450,450,AH855+9)))</f>
        <v>0</v>
      </c>
    </row>
    <row r="856" spans="32:35" x14ac:dyDescent="0.2">
      <c r="AF856" s="2">
        <v>0.83333333333333337</v>
      </c>
      <c r="AG856" t="s">
        <v>745</v>
      </c>
      <c r="AH856" s="17">
        <v>420</v>
      </c>
      <c r="AI856" s="17" cm="1">
        <f t="array" ref="AI856">SUMPRODUCT(--(IFERROR(HOUR(Flights_2026_09_3033[entry_hour]),-1)=HOUR(AF856)),--(IFERROR(Flights_2026_09_3033[entry_sector],"")=AG856),--(IFERROR(Flights_2026_09_3033[nfl],-1)&gt;=AH856),--(IFERROR(Flights_2026_09_3033[nfl],-1)&lt;=IF(AH856=450,450,AH856+9)))</f>
        <v>0</v>
      </c>
    </row>
    <row r="857" spans="32:35" x14ac:dyDescent="0.2">
      <c r="AF857" s="2">
        <v>0.83333333333333337</v>
      </c>
      <c r="AG857" t="s">
        <v>745</v>
      </c>
      <c r="AH857" s="17">
        <v>430</v>
      </c>
      <c r="AI857" s="17" cm="1">
        <f t="array" ref="AI857">SUMPRODUCT(--(IFERROR(HOUR(Flights_2026_09_3033[entry_hour]),-1)=HOUR(AF857)),--(IFERROR(Flights_2026_09_3033[entry_sector],"")=AG857),--(IFERROR(Flights_2026_09_3033[nfl],-1)&gt;=AH857),--(IFERROR(Flights_2026_09_3033[nfl],-1)&lt;=IF(AH857=450,450,AH857+9)))</f>
        <v>0</v>
      </c>
    </row>
    <row r="858" spans="32:35" x14ac:dyDescent="0.2">
      <c r="AF858" s="2">
        <v>0.83333333333333337</v>
      </c>
      <c r="AG858" t="s">
        <v>745</v>
      </c>
      <c r="AH858" s="17">
        <v>440</v>
      </c>
      <c r="AI858" s="17" cm="1">
        <f t="array" ref="AI858">SUMPRODUCT(--(IFERROR(HOUR(Flights_2026_09_3033[entry_hour]),-1)=HOUR(AF858)),--(IFERROR(Flights_2026_09_3033[entry_sector],"")=AG858),--(IFERROR(Flights_2026_09_3033[nfl],-1)&gt;=AH858),--(IFERROR(Flights_2026_09_3033[nfl],-1)&lt;=IF(AH858=450,450,AH858+9)))</f>
        <v>0</v>
      </c>
    </row>
    <row r="859" spans="32:35" x14ac:dyDescent="0.2">
      <c r="AF859" s="2">
        <v>0.83333333333333337</v>
      </c>
      <c r="AG859" t="s">
        <v>745</v>
      </c>
      <c r="AH859" s="17">
        <v>450</v>
      </c>
      <c r="AI859" s="17" cm="1">
        <f t="array" ref="AI859">SUMPRODUCT(--(IFERROR(HOUR(Flights_2026_09_3033[entry_hour]),-1)=HOUR(AF859)),--(IFERROR(Flights_2026_09_3033[entry_sector],"")=AG859),--(IFERROR(Flights_2026_09_3033[nfl],-1)&gt;=AH859),--(IFERROR(Flights_2026_09_3033[nfl],-1)&lt;=IF(AH859=450,450,AH859+9)))</f>
        <v>0</v>
      </c>
    </row>
    <row r="860" spans="32:35" x14ac:dyDescent="0.2">
      <c r="AF860" s="2">
        <v>0.83333333333333337</v>
      </c>
      <c r="AG860" t="s">
        <v>840</v>
      </c>
      <c r="AH860" s="17">
        <v>200</v>
      </c>
      <c r="AI860" s="17" cm="1">
        <f t="array" ref="AI860">SUMPRODUCT(--(IFERROR(HOUR(Flights_2026_09_3033[entry_hour]),-1)=HOUR(AF860)),--(IFERROR(Flights_2026_09_3033[entry_sector],"")=AG860),--(IFERROR(Flights_2026_09_3033[nfl],-1)&gt;=AH860),--(IFERROR(Flights_2026_09_3033[nfl],-1)&lt;=IF(AH860=450,450,AH860+9)))</f>
        <v>0</v>
      </c>
    </row>
    <row r="861" spans="32:35" x14ac:dyDescent="0.2">
      <c r="AF861" s="2">
        <v>0.83333333333333337</v>
      </c>
      <c r="AG861" t="s">
        <v>840</v>
      </c>
      <c r="AH861" s="17">
        <v>210</v>
      </c>
      <c r="AI861" s="17" cm="1">
        <f t="array" ref="AI861">SUMPRODUCT(--(IFERROR(HOUR(Flights_2026_09_3033[entry_hour]),-1)=HOUR(AF861)),--(IFERROR(Flights_2026_09_3033[entry_sector],"")=AG861),--(IFERROR(Flights_2026_09_3033[nfl],-1)&gt;=AH861),--(IFERROR(Flights_2026_09_3033[nfl],-1)&lt;=IF(AH861=450,450,AH861+9)))</f>
        <v>0</v>
      </c>
    </row>
    <row r="862" spans="32:35" x14ac:dyDescent="0.2">
      <c r="AF862" s="2">
        <v>0.83333333333333337</v>
      </c>
      <c r="AG862" t="s">
        <v>840</v>
      </c>
      <c r="AH862" s="17">
        <v>220</v>
      </c>
      <c r="AI862" s="17" cm="1">
        <f t="array" ref="AI862">SUMPRODUCT(--(IFERROR(HOUR(Flights_2026_09_3033[entry_hour]),-1)=HOUR(AF862)),--(IFERROR(Flights_2026_09_3033[entry_sector],"")=AG862),--(IFERROR(Flights_2026_09_3033[nfl],-1)&gt;=AH862),--(IFERROR(Flights_2026_09_3033[nfl],-1)&lt;=IF(AH862=450,450,AH862+9)))</f>
        <v>0</v>
      </c>
    </row>
    <row r="863" spans="32:35" x14ac:dyDescent="0.2">
      <c r="AF863" s="2">
        <v>0.83333333333333337</v>
      </c>
      <c r="AG863" t="s">
        <v>840</v>
      </c>
      <c r="AH863" s="17">
        <v>230</v>
      </c>
      <c r="AI863" s="17" cm="1">
        <f t="array" ref="AI863">SUMPRODUCT(--(IFERROR(HOUR(Flights_2026_09_3033[entry_hour]),-1)=HOUR(AF863)),--(IFERROR(Flights_2026_09_3033[entry_sector],"")=AG863),--(IFERROR(Flights_2026_09_3033[nfl],-1)&gt;=AH863),--(IFERROR(Flights_2026_09_3033[nfl],-1)&lt;=IF(AH863=450,450,AH863+9)))</f>
        <v>0</v>
      </c>
    </row>
    <row r="864" spans="32:35" x14ac:dyDescent="0.2">
      <c r="AF864" s="2">
        <v>0.83333333333333337</v>
      </c>
      <c r="AG864" t="s">
        <v>840</v>
      </c>
      <c r="AH864" s="17">
        <v>240</v>
      </c>
      <c r="AI864" s="17" cm="1">
        <f t="array" ref="AI864">SUMPRODUCT(--(IFERROR(HOUR(Flights_2026_09_3033[entry_hour]),-1)=HOUR(AF864)),--(IFERROR(Flights_2026_09_3033[entry_sector],"")=AG864),--(IFERROR(Flights_2026_09_3033[nfl],-1)&gt;=AH864),--(IFERROR(Flights_2026_09_3033[nfl],-1)&lt;=IF(AH864=450,450,AH864+9)))</f>
        <v>0</v>
      </c>
    </row>
    <row r="865" spans="32:35" x14ac:dyDescent="0.2">
      <c r="AF865" s="2">
        <v>0.83333333333333337</v>
      </c>
      <c r="AG865" t="s">
        <v>840</v>
      </c>
      <c r="AH865" s="17">
        <v>250</v>
      </c>
      <c r="AI865" s="17" cm="1">
        <f t="array" ref="AI865">SUMPRODUCT(--(IFERROR(HOUR(Flights_2026_09_3033[entry_hour]),-1)=HOUR(AF865)),--(IFERROR(Flights_2026_09_3033[entry_sector],"")=AG865),--(IFERROR(Flights_2026_09_3033[nfl],-1)&gt;=AH865),--(IFERROR(Flights_2026_09_3033[nfl],-1)&lt;=IF(AH865=450,450,AH865+9)))</f>
        <v>0</v>
      </c>
    </row>
    <row r="866" spans="32:35" x14ac:dyDescent="0.2">
      <c r="AF866" s="2">
        <v>0.83333333333333337</v>
      </c>
      <c r="AG866" t="s">
        <v>840</v>
      </c>
      <c r="AH866" s="17">
        <v>260</v>
      </c>
      <c r="AI866" s="17" cm="1">
        <f t="array" ref="AI866">SUMPRODUCT(--(IFERROR(HOUR(Flights_2026_09_3033[entry_hour]),-1)=HOUR(AF866)),--(IFERROR(Flights_2026_09_3033[entry_sector],"")=AG866),--(IFERROR(Flights_2026_09_3033[nfl],-1)&gt;=AH866),--(IFERROR(Flights_2026_09_3033[nfl],-1)&lt;=IF(AH866=450,450,AH866+9)))</f>
        <v>0</v>
      </c>
    </row>
    <row r="867" spans="32:35" x14ac:dyDescent="0.2">
      <c r="AF867" s="2">
        <v>0.83333333333333337</v>
      </c>
      <c r="AG867" t="s">
        <v>840</v>
      </c>
      <c r="AH867" s="17">
        <v>270</v>
      </c>
      <c r="AI867" s="17" cm="1">
        <f t="array" ref="AI867">SUMPRODUCT(--(IFERROR(HOUR(Flights_2026_09_3033[entry_hour]),-1)=HOUR(AF867)),--(IFERROR(Flights_2026_09_3033[entry_sector],"")=AG867),--(IFERROR(Flights_2026_09_3033[nfl],-1)&gt;=AH867),--(IFERROR(Flights_2026_09_3033[nfl],-1)&lt;=IF(AH867=450,450,AH867+9)))</f>
        <v>0</v>
      </c>
    </row>
    <row r="868" spans="32:35" x14ac:dyDescent="0.2">
      <c r="AF868" s="2">
        <v>0.83333333333333337</v>
      </c>
      <c r="AG868" t="s">
        <v>840</v>
      </c>
      <c r="AH868" s="17">
        <v>280</v>
      </c>
      <c r="AI868" s="17" cm="1">
        <f t="array" ref="AI868">SUMPRODUCT(--(IFERROR(HOUR(Flights_2026_09_3033[entry_hour]),-1)=HOUR(AF868)),--(IFERROR(Flights_2026_09_3033[entry_sector],"")=AG868),--(IFERROR(Flights_2026_09_3033[nfl],-1)&gt;=AH868),--(IFERROR(Flights_2026_09_3033[nfl],-1)&lt;=IF(AH868=450,450,AH868+9)))</f>
        <v>0</v>
      </c>
    </row>
    <row r="869" spans="32:35" x14ac:dyDescent="0.2">
      <c r="AF869" s="2">
        <v>0.83333333333333337</v>
      </c>
      <c r="AG869" t="s">
        <v>840</v>
      </c>
      <c r="AH869" s="17">
        <v>290</v>
      </c>
      <c r="AI869" s="17" cm="1">
        <f t="array" ref="AI869">SUMPRODUCT(--(IFERROR(HOUR(Flights_2026_09_3033[entry_hour]),-1)=HOUR(AF869)),--(IFERROR(Flights_2026_09_3033[entry_sector],"")=AG869),--(IFERROR(Flights_2026_09_3033[nfl],-1)&gt;=AH869),--(IFERROR(Flights_2026_09_3033[nfl],-1)&lt;=IF(AH869=450,450,AH869+9)))</f>
        <v>0</v>
      </c>
    </row>
    <row r="870" spans="32:35" x14ac:dyDescent="0.2">
      <c r="AF870" s="2">
        <v>0.83333333333333337</v>
      </c>
      <c r="AG870" t="s">
        <v>840</v>
      </c>
      <c r="AH870" s="17">
        <v>300</v>
      </c>
      <c r="AI870" s="17" cm="1">
        <f t="array" ref="AI870">SUMPRODUCT(--(IFERROR(HOUR(Flights_2026_09_3033[entry_hour]),-1)=HOUR(AF870)),--(IFERROR(Flights_2026_09_3033[entry_sector],"")=AG870),--(IFERROR(Flights_2026_09_3033[nfl],-1)&gt;=AH870),--(IFERROR(Flights_2026_09_3033[nfl],-1)&lt;=IF(AH870=450,450,AH870+9)))</f>
        <v>0</v>
      </c>
    </row>
    <row r="871" spans="32:35" x14ac:dyDescent="0.2">
      <c r="AF871" s="2">
        <v>0.83333333333333337</v>
      </c>
      <c r="AG871" t="s">
        <v>840</v>
      </c>
      <c r="AH871" s="17">
        <v>310</v>
      </c>
      <c r="AI871" s="17" cm="1">
        <f t="array" ref="AI871">SUMPRODUCT(--(IFERROR(HOUR(Flights_2026_09_3033[entry_hour]),-1)=HOUR(AF871)),--(IFERROR(Flights_2026_09_3033[entry_sector],"")=AG871),--(IFERROR(Flights_2026_09_3033[nfl],-1)&gt;=AH871),--(IFERROR(Flights_2026_09_3033[nfl],-1)&lt;=IF(AH871=450,450,AH871+9)))</f>
        <v>0</v>
      </c>
    </row>
    <row r="872" spans="32:35" x14ac:dyDescent="0.2">
      <c r="AF872" s="2">
        <v>0.83333333333333337</v>
      </c>
      <c r="AG872" t="s">
        <v>840</v>
      </c>
      <c r="AH872" s="17">
        <v>320</v>
      </c>
      <c r="AI872" s="17" cm="1">
        <f t="array" ref="AI872">SUMPRODUCT(--(IFERROR(HOUR(Flights_2026_09_3033[entry_hour]),-1)=HOUR(AF872)),--(IFERROR(Flights_2026_09_3033[entry_sector],"")=AG872),--(IFERROR(Flights_2026_09_3033[nfl],-1)&gt;=AH872),--(IFERROR(Flights_2026_09_3033[nfl],-1)&lt;=IF(AH872=450,450,AH872+9)))</f>
        <v>0</v>
      </c>
    </row>
    <row r="873" spans="32:35" x14ac:dyDescent="0.2">
      <c r="AF873" s="2">
        <v>0.83333333333333337</v>
      </c>
      <c r="AG873" t="s">
        <v>840</v>
      </c>
      <c r="AH873" s="17">
        <v>330</v>
      </c>
      <c r="AI873" s="17" cm="1">
        <f t="array" ref="AI873">SUMPRODUCT(--(IFERROR(HOUR(Flights_2026_09_3033[entry_hour]),-1)=HOUR(AF873)),--(IFERROR(Flights_2026_09_3033[entry_sector],"")=AG873),--(IFERROR(Flights_2026_09_3033[nfl],-1)&gt;=AH873),--(IFERROR(Flights_2026_09_3033[nfl],-1)&lt;=IF(AH873=450,450,AH873+9)))</f>
        <v>0</v>
      </c>
    </row>
    <row r="874" spans="32:35" x14ac:dyDescent="0.2">
      <c r="AF874" s="2">
        <v>0.83333333333333337</v>
      </c>
      <c r="AG874" t="s">
        <v>840</v>
      </c>
      <c r="AH874" s="17">
        <v>340</v>
      </c>
      <c r="AI874" s="17" cm="1">
        <f t="array" ref="AI874">SUMPRODUCT(--(IFERROR(HOUR(Flights_2026_09_3033[entry_hour]),-1)=HOUR(AF874)),--(IFERROR(Flights_2026_09_3033[entry_sector],"")=AG874),--(IFERROR(Flights_2026_09_3033[nfl],-1)&gt;=AH874),--(IFERROR(Flights_2026_09_3033[nfl],-1)&lt;=IF(AH874=450,450,AH874+9)))</f>
        <v>0</v>
      </c>
    </row>
    <row r="875" spans="32:35" x14ac:dyDescent="0.2">
      <c r="AF875" s="2">
        <v>0.83333333333333337</v>
      </c>
      <c r="AG875" t="s">
        <v>840</v>
      </c>
      <c r="AH875" s="17">
        <v>350</v>
      </c>
      <c r="AI875" s="17" cm="1">
        <f t="array" ref="AI875">SUMPRODUCT(--(IFERROR(HOUR(Flights_2026_09_3033[entry_hour]),-1)=HOUR(AF875)),--(IFERROR(Flights_2026_09_3033[entry_sector],"")=AG875),--(IFERROR(Flights_2026_09_3033[nfl],-1)&gt;=AH875),--(IFERROR(Flights_2026_09_3033[nfl],-1)&lt;=IF(AH875=450,450,AH875+9)))</f>
        <v>1</v>
      </c>
    </row>
    <row r="876" spans="32:35" x14ac:dyDescent="0.2">
      <c r="AF876" s="2">
        <v>0.83333333333333337</v>
      </c>
      <c r="AG876" t="s">
        <v>840</v>
      </c>
      <c r="AH876" s="17">
        <v>360</v>
      </c>
      <c r="AI876" s="17" cm="1">
        <f t="array" ref="AI876">SUMPRODUCT(--(IFERROR(HOUR(Flights_2026_09_3033[entry_hour]),-1)=HOUR(AF876)),--(IFERROR(Flights_2026_09_3033[entry_sector],"")=AG876),--(IFERROR(Flights_2026_09_3033[nfl],-1)&gt;=AH876),--(IFERROR(Flights_2026_09_3033[nfl],-1)&lt;=IF(AH876=450,450,AH876+9)))</f>
        <v>0</v>
      </c>
    </row>
    <row r="877" spans="32:35" x14ac:dyDescent="0.2">
      <c r="AF877" s="2">
        <v>0.83333333333333337</v>
      </c>
      <c r="AG877" t="s">
        <v>840</v>
      </c>
      <c r="AH877" s="17">
        <v>370</v>
      </c>
      <c r="AI877" s="17" cm="1">
        <f t="array" ref="AI877">SUMPRODUCT(--(IFERROR(HOUR(Flights_2026_09_3033[entry_hour]),-1)=HOUR(AF877)),--(IFERROR(Flights_2026_09_3033[entry_sector],"")=AG877),--(IFERROR(Flights_2026_09_3033[nfl],-1)&gt;=AH877),--(IFERROR(Flights_2026_09_3033[nfl],-1)&lt;=IF(AH877=450,450,AH877+9)))</f>
        <v>0</v>
      </c>
    </row>
    <row r="878" spans="32:35" x14ac:dyDescent="0.2">
      <c r="AF878" s="2">
        <v>0.83333333333333337</v>
      </c>
      <c r="AG878" t="s">
        <v>840</v>
      </c>
      <c r="AH878" s="17">
        <v>380</v>
      </c>
      <c r="AI878" s="17" cm="1">
        <f t="array" ref="AI878">SUMPRODUCT(--(IFERROR(HOUR(Flights_2026_09_3033[entry_hour]),-1)=HOUR(AF878)),--(IFERROR(Flights_2026_09_3033[entry_sector],"")=AG878),--(IFERROR(Flights_2026_09_3033[nfl],-1)&gt;=AH878),--(IFERROR(Flights_2026_09_3033[nfl],-1)&lt;=IF(AH878=450,450,AH878+9)))</f>
        <v>0</v>
      </c>
    </row>
    <row r="879" spans="32:35" x14ac:dyDescent="0.2">
      <c r="AF879" s="2">
        <v>0.83333333333333337</v>
      </c>
      <c r="AG879" t="s">
        <v>840</v>
      </c>
      <c r="AH879" s="17">
        <v>390</v>
      </c>
      <c r="AI879" s="17" cm="1">
        <f t="array" ref="AI879">SUMPRODUCT(--(IFERROR(HOUR(Flights_2026_09_3033[entry_hour]),-1)=HOUR(AF879)),--(IFERROR(Flights_2026_09_3033[entry_sector],"")=AG879),--(IFERROR(Flights_2026_09_3033[nfl],-1)&gt;=AH879),--(IFERROR(Flights_2026_09_3033[nfl],-1)&lt;=IF(AH879=450,450,AH879+9)))</f>
        <v>1</v>
      </c>
    </row>
    <row r="880" spans="32:35" x14ac:dyDescent="0.2">
      <c r="AF880" s="2">
        <v>0.83333333333333337</v>
      </c>
      <c r="AG880" t="s">
        <v>840</v>
      </c>
      <c r="AH880" s="17">
        <v>400</v>
      </c>
      <c r="AI880" s="17" cm="1">
        <f t="array" ref="AI880">SUMPRODUCT(--(IFERROR(HOUR(Flights_2026_09_3033[entry_hour]),-1)=HOUR(AF880)),--(IFERROR(Flights_2026_09_3033[entry_sector],"")=AG880),--(IFERROR(Flights_2026_09_3033[nfl],-1)&gt;=AH880),--(IFERROR(Flights_2026_09_3033[nfl],-1)&lt;=IF(AH880=450,450,AH880+9)))</f>
        <v>0</v>
      </c>
    </row>
    <row r="881" spans="32:35" x14ac:dyDescent="0.2">
      <c r="AF881" s="2">
        <v>0.83333333333333337</v>
      </c>
      <c r="AG881" t="s">
        <v>840</v>
      </c>
      <c r="AH881" s="17">
        <v>410</v>
      </c>
      <c r="AI881" s="17" cm="1">
        <f t="array" ref="AI881">SUMPRODUCT(--(IFERROR(HOUR(Flights_2026_09_3033[entry_hour]),-1)=HOUR(AF881)),--(IFERROR(Flights_2026_09_3033[entry_sector],"")=AG881),--(IFERROR(Flights_2026_09_3033[nfl],-1)&gt;=AH881),--(IFERROR(Flights_2026_09_3033[nfl],-1)&lt;=IF(AH881=450,450,AH881+9)))</f>
        <v>0</v>
      </c>
    </row>
    <row r="882" spans="32:35" x14ac:dyDescent="0.2">
      <c r="AF882" s="2">
        <v>0.83333333333333337</v>
      </c>
      <c r="AG882" t="s">
        <v>840</v>
      </c>
      <c r="AH882" s="17">
        <v>420</v>
      </c>
      <c r="AI882" s="17" cm="1">
        <f t="array" ref="AI882">SUMPRODUCT(--(IFERROR(HOUR(Flights_2026_09_3033[entry_hour]),-1)=HOUR(AF882)),--(IFERROR(Flights_2026_09_3033[entry_sector],"")=AG882),--(IFERROR(Flights_2026_09_3033[nfl],-1)&gt;=AH882),--(IFERROR(Flights_2026_09_3033[nfl],-1)&lt;=IF(AH882=450,450,AH882+9)))</f>
        <v>0</v>
      </c>
    </row>
    <row r="883" spans="32:35" x14ac:dyDescent="0.2">
      <c r="AF883" s="2">
        <v>0.83333333333333337</v>
      </c>
      <c r="AG883" t="s">
        <v>840</v>
      </c>
      <c r="AH883" s="17">
        <v>430</v>
      </c>
      <c r="AI883" s="17" cm="1">
        <f t="array" ref="AI883">SUMPRODUCT(--(IFERROR(HOUR(Flights_2026_09_3033[entry_hour]),-1)=HOUR(AF883)),--(IFERROR(Flights_2026_09_3033[entry_sector],"")=AG883),--(IFERROR(Flights_2026_09_3033[nfl],-1)&gt;=AH883),--(IFERROR(Flights_2026_09_3033[nfl],-1)&lt;=IF(AH883=450,450,AH883+9)))</f>
        <v>0</v>
      </c>
    </row>
    <row r="884" spans="32:35" x14ac:dyDescent="0.2">
      <c r="AF884" s="2">
        <v>0.83333333333333337</v>
      </c>
      <c r="AG884" t="s">
        <v>840</v>
      </c>
      <c r="AH884" s="17">
        <v>440</v>
      </c>
      <c r="AI884" s="17" cm="1">
        <f t="array" ref="AI884">SUMPRODUCT(--(IFERROR(HOUR(Flights_2026_09_3033[entry_hour]),-1)=HOUR(AF884)),--(IFERROR(Flights_2026_09_3033[entry_sector],"")=AG884),--(IFERROR(Flights_2026_09_3033[nfl],-1)&gt;=AH884),--(IFERROR(Flights_2026_09_3033[nfl],-1)&lt;=IF(AH884=450,450,AH884+9)))</f>
        <v>0</v>
      </c>
    </row>
    <row r="885" spans="32:35" x14ac:dyDescent="0.2">
      <c r="AF885" s="2">
        <v>0.83333333333333337</v>
      </c>
      <c r="AG885" t="s">
        <v>840</v>
      </c>
      <c r="AH885" s="17">
        <v>450</v>
      </c>
      <c r="AI885" s="17" cm="1">
        <f t="array" ref="AI885">SUMPRODUCT(--(IFERROR(HOUR(Flights_2026_09_3033[entry_hour]),-1)=HOUR(AF885)),--(IFERROR(Flights_2026_09_3033[entry_sector],"")=AG885),--(IFERROR(Flights_2026_09_3033[nfl],-1)&gt;=AH885),--(IFERROR(Flights_2026_09_3033[nfl],-1)&lt;=IF(AH885=450,450,AH885+9)))</f>
        <v>0</v>
      </c>
    </row>
    <row r="886" spans="32:35" x14ac:dyDescent="0.2">
      <c r="AF886" s="2">
        <v>0.83333333333333337</v>
      </c>
      <c r="AG886" t="s">
        <v>747</v>
      </c>
      <c r="AH886" s="17">
        <v>200</v>
      </c>
      <c r="AI886" s="17" cm="1">
        <f t="array" ref="AI886">SUMPRODUCT(--(IFERROR(HOUR(Flights_2026_09_3033[entry_hour]),-1)=HOUR(AF886)),--(IFERROR(Flights_2026_09_3033[entry_sector],"")=AG886),--(IFERROR(Flights_2026_09_3033[nfl],-1)&gt;=AH886),--(IFERROR(Flights_2026_09_3033[nfl],-1)&lt;=IF(AH886=450,450,AH886+9)))</f>
        <v>0</v>
      </c>
    </row>
    <row r="887" spans="32:35" x14ac:dyDescent="0.2">
      <c r="AF887" s="2">
        <v>0.83333333333333337</v>
      </c>
      <c r="AG887" t="s">
        <v>747</v>
      </c>
      <c r="AH887" s="17">
        <v>210</v>
      </c>
      <c r="AI887" s="17" cm="1">
        <f t="array" ref="AI887">SUMPRODUCT(--(IFERROR(HOUR(Flights_2026_09_3033[entry_hour]),-1)=HOUR(AF887)),--(IFERROR(Flights_2026_09_3033[entry_sector],"")=AG887),--(IFERROR(Flights_2026_09_3033[nfl],-1)&gt;=AH887),--(IFERROR(Flights_2026_09_3033[nfl],-1)&lt;=IF(AH887=450,450,AH887+9)))</f>
        <v>1</v>
      </c>
    </row>
    <row r="888" spans="32:35" x14ac:dyDescent="0.2">
      <c r="AF888" s="2">
        <v>0.83333333333333337</v>
      </c>
      <c r="AG888" t="s">
        <v>747</v>
      </c>
      <c r="AH888" s="17">
        <v>220</v>
      </c>
      <c r="AI888" s="17" cm="1">
        <f t="array" ref="AI888">SUMPRODUCT(--(IFERROR(HOUR(Flights_2026_09_3033[entry_hour]),-1)=HOUR(AF888)),--(IFERROR(Flights_2026_09_3033[entry_sector],"")=AG888),--(IFERROR(Flights_2026_09_3033[nfl],-1)&gt;=AH888),--(IFERROR(Flights_2026_09_3033[nfl],-1)&lt;=IF(AH888=450,450,AH888+9)))</f>
        <v>0</v>
      </c>
    </row>
    <row r="889" spans="32:35" x14ac:dyDescent="0.2">
      <c r="AF889" s="2">
        <v>0.83333333333333337</v>
      </c>
      <c r="AG889" t="s">
        <v>747</v>
      </c>
      <c r="AH889" s="17">
        <v>230</v>
      </c>
      <c r="AI889" s="17" cm="1">
        <f t="array" ref="AI889">SUMPRODUCT(--(IFERROR(HOUR(Flights_2026_09_3033[entry_hour]),-1)=HOUR(AF889)),--(IFERROR(Flights_2026_09_3033[entry_sector],"")=AG889),--(IFERROR(Flights_2026_09_3033[nfl],-1)&gt;=AH889),--(IFERROR(Flights_2026_09_3033[nfl],-1)&lt;=IF(AH889=450,450,AH889+9)))</f>
        <v>0</v>
      </c>
    </row>
    <row r="890" spans="32:35" x14ac:dyDescent="0.2">
      <c r="AF890" s="2">
        <v>0.83333333333333337</v>
      </c>
      <c r="AG890" t="s">
        <v>747</v>
      </c>
      <c r="AH890" s="17">
        <v>240</v>
      </c>
      <c r="AI890" s="17" cm="1">
        <f t="array" ref="AI890">SUMPRODUCT(--(IFERROR(HOUR(Flights_2026_09_3033[entry_hour]),-1)=HOUR(AF890)),--(IFERROR(Flights_2026_09_3033[entry_sector],"")=AG890),--(IFERROR(Flights_2026_09_3033[nfl],-1)&gt;=AH890),--(IFERROR(Flights_2026_09_3033[nfl],-1)&lt;=IF(AH890=450,450,AH890+9)))</f>
        <v>0</v>
      </c>
    </row>
    <row r="891" spans="32:35" x14ac:dyDescent="0.2">
      <c r="AF891" s="2">
        <v>0.83333333333333337</v>
      </c>
      <c r="AG891" t="s">
        <v>747</v>
      </c>
      <c r="AH891" s="17">
        <v>250</v>
      </c>
      <c r="AI891" s="17" cm="1">
        <f t="array" ref="AI891">SUMPRODUCT(--(IFERROR(HOUR(Flights_2026_09_3033[entry_hour]),-1)=HOUR(AF891)),--(IFERROR(Flights_2026_09_3033[entry_sector],"")=AG891),--(IFERROR(Flights_2026_09_3033[nfl],-1)&gt;=AH891),--(IFERROR(Flights_2026_09_3033[nfl],-1)&lt;=IF(AH891=450,450,AH891+9)))</f>
        <v>0</v>
      </c>
    </row>
    <row r="892" spans="32:35" x14ac:dyDescent="0.2">
      <c r="AF892" s="2">
        <v>0.83333333333333337</v>
      </c>
      <c r="AG892" t="s">
        <v>747</v>
      </c>
      <c r="AH892" s="17">
        <v>260</v>
      </c>
      <c r="AI892" s="17" cm="1">
        <f t="array" ref="AI892">SUMPRODUCT(--(IFERROR(HOUR(Flights_2026_09_3033[entry_hour]),-1)=HOUR(AF892)),--(IFERROR(Flights_2026_09_3033[entry_sector],"")=AG892),--(IFERROR(Flights_2026_09_3033[nfl],-1)&gt;=AH892),--(IFERROR(Flights_2026_09_3033[nfl],-1)&lt;=IF(AH892=450,450,AH892+9)))</f>
        <v>0</v>
      </c>
    </row>
    <row r="893" spans="32:35" x14ac:dyDescent="0.2">
      <c r="AF893" s="2">
        <v>0.83333333333333337</v>
      </c>
      <c r="AG893" t="s">
        <v>747</v>
      </c>
      <c r="AH893" s="17">
        <v>270</v>
      </c>
      <c r="AI893" s="17" cm="1">
        <f t="array" ref="AI893">SUMPRODUCT(--(IFERROR(HOUR(Flights_2026_09_3033[entry_hour]),-1)=HOUR(AF893)),--(IFERROR(Flights_2026_09_3033[entry_sector],"")=AG893),--(IFERROR(Flights_2026_09_3033[nfl],-1)&gt;=AH893),--(IFERROR(Flights_2026_09_3033[nfl],-1)&lt;=IF(AH893=450,450,AH893+9)))</f>
        <v>0</v>
      </c>
    </row>
    <row r="894" spans="32:35" x14ac:dyDescent="0.2">
      <c r="AF894" s="2">
        <v>0.83333333333333337</v>
      </c>
      <c r="AG894" t="s">
        <v>747</v>
      </c>
      <c r="AH894" s="17">
        <v>280</v>
      </c>
      <c r="AI894" s="17" cm="1">
        <f t="array" ref="AI894">SUMPRODUCT(--(IFERROR(HOUR(Flights_2026_09_3033[entry_hour]),-1)=HOUR(AF894)),--(IFERROR(Flights_2026_09_3033[entry_sector],"")=AG894),--(IFERROR(Flights_2026_09_3033[nfl],-1)&gt;=AH894),--(IFERROR(Flights_2026_09_3033[nfl],-1)&lt;=IF(AH894=450,450,AH894+9)))</f>
        <v>0</v>
      </c>
    </row>
    <row r="895" spans="32:35" x14ac:dyDescent="0.2">
      <c r="AF895" s="2">
        <v>0.83333333333333337</v>
      </c>
      <c r="AG895" t="s">
        <v>747</v>
      </c>
      <c r="AH895" s="17">
        <v>290</v>
      </c>
      <c r="AI895" s="17" cm="1">
        <f t="array" ref="AI895">SUMPRODUCT(--(IFERROR(HOUR(Flights_2026_09_3033[entry_hour]),-1)=HOUR(AF895)),--(IFERROR(Flights_2026_09_3033[entry_sector],"")=AG895),--(IFERROR(Flights_2026_09_3033[nfl],-1)&gt;=AH895),--(IFERROR(Flights_2026_09_3033[nfl],-1)&lt;=IF(AH895=450,450,AH895+9)))</f>
        <v>0</v>
      </c>
    </row>
    <row r="896" spans="32:35" x14ac:dyDescent="0.2">
      <c r="AF896" s="2">
        <v>0.83333333333333337</v>
      </c>
      <c r="AG896" t="s">
        <v>747</v>
      </c>
      <c r="AH896" s="17">
        <v>300</v>
      </c>
      <c r="AI896" s="17" cm="1">
        <f t="array" ref="AI896">SUMPRODUCT(--(IFERROR(HOUR(Flights_2026_09_3033[entry_hour]),-1)=HOUR(AF896)),--(IFERROR(Flights_2026_09_3033[entry_sector],"")=AG896),--(IFERROR(Flights_2026_09_3033[nfl],-1)&gt;=AH896),--(IFERROR(Flights_2026_09_3033[nfl],-1)&lt;=IF(AH896=450,450,AH896+9)))</f>
        <v>0</v>
      </c>
    </row>
    <row r="897" spans="32:35" x14ac:dyDescent="0.2">
      <c r="AF897" s="2">
        <v>0.83333333333333337</v>
      </c>
      <c r="AG897" t="s">
        <v>747</v>
      </c>
      <c r="AH897" s="17">
        <v>310</v>
      </c>
      <c r="AI897" s="17" cm="1">
        <f t="array" ref="AI897">SUMPRODUCT(--(IFERROR(HOUR(Flights_2026_09_3033[entry_hour]),-1)=HOUR(AF897)),--(IFERROR(Flights_2026_09_3033[entry_sector],"")=AG897),--(IFERROR(Flights_2026_09_3033[nfl],-1)&gt;=AH897),--(IFERROR(Flights_2026_09_3033[nfl],-1)&lt;=IF(AH897=450,450,AH897+9)))</f>
        <v>0</v>
      </c>
    </row>
    <row r="898" spans="32:35" x14ac:dyDescent="0.2">
      <c r="AF898" s="2">
        <v>0.83333333333333337</v>
      </c>
      <c r="AG898" t="s">
        <v>747</v>
      </c>
      <c r="AH898" s="17">
        <v>320</v>
      </c>
      <c r="AI898" s="17" cm="1">
        <f t="array" ref="AI898">SUMPRODUCT(--(IFERROR(HOUR(Flights_2026_09_3033[entry_hour]),-1)=HOUR(AF898)),--(IFERROR(Flights_2026_09_3033[entry_sector],"")=AG898),--(IFERROR(Flights_2026_09_3033[nfl],-1)&gt;=AH898),--(IFERROR(Flights_2026_09_3033[nfl],-1)&lt;=IF(AH898=450,450,AH898+9)))</f>
        <v>0</v>
      </c>
    </row>
    <row r="899" spans="32:35" x14ac:dyDescent="0.2">
      <c r="AF899" s="2">
        <v>0.83333333333333337</v>
      </c>
      <c r="AG899" t="s">
        <v>747</v>
      </c>
      <c r="AH899" s="17">
        <v>330</v>
      </c>
      <c r="AI899" s="17" cm="1">
        <f t="array" ref="AI899">SUMPRODUCT(--(IFERROR(HOUR(Flights_2026_09_3033[entry_hour]),-1)=HOUR(AF899)),--(IFERROR(Flights_2026_09_3033[entry_sector],"")=AG899),--(IFERROR(Flights_2026_09_3033[nfl],-1)&gt;=AH899),--(IFERROR(Flights_2026_09_3033[nfl],-1)&lt;=IF(AH899=450,450,AH899+9)))</f>
        <v>0</v>
      </c>
    </row>
    <row r="900" spans="32:35" x14ac:dyDescent="0.2">
      <c r="AF900" s="2">
        <v>0.83333333333333337</v>
      </c>
      <c r="AG900" t="s">
        <v>747</v>
      </c>
      <c r="AH900" s="17">
        <v>340</v>
      </c>
      <c r="AI900" s="17" cm="1">
        <f t="array" ref="AI900">SUMPRODUCT(--(IFERROR(HOUR(Flights_2026_09_3033[entry_hour]),-1)=HOUR(AF900)),--(IFERROR(Flights_2026_09_3033[entry_sector],"")=AG900),--(IFERROR(Flights_2026_09_3033[nfl],-1)&gt;=AH900),--(IFERROR(Flights_2026_09_3033[nfl],-1)&lt;=IF(AH900=450,450,AH900+9)))</f>
        <v>0</v>
      </c>
    </row>
    <row r="901" spans="32:35" x14ac:dyDescent="0.2">
      <c r="AF901" s="2">
        <v>0.83333333333333337</v>
      </c>
      <c r="AG901" t="s">
        <v>747</v>
      </c>
      <c r="AH901" s="17">
        <v>350</v>
      </c>
      <c r="AI901" s="17" cm="1">
        <f t="array" ref="AI901">SUMPRODUCT(--(IFERROR(HOUR(Flights_2026_09_3033[entry_hour]),-1)=HOUR(AF901)),--(IFERROR(Flights_2026_09_3033[entry_sector],"")=AG901),--(IFERROR(Flights_2026_09_3033[nfl],-1)&gt;=AH901),--(IFERROR(Flights_2026_09_3033[nfl],-1)&lt;=IF(AH901=450,450,AH901+9)))</f>
        <v>0</v>
      </c>
    </row>
    <row r="902" spans="32:35" x14ac:dyDescent="0.2">
      <c r="AF902" s="2">
        <v>0.83333333333333337</v>
      </c>
      <c r="AG902" t="s">
        <v>747</v>
      </c>
      <c r="AH902" s="17">
        <v>360</v>
      </c>
      <c r="AI902" s="17" cm="1">
        <f t="array" ref="AI902">SUMPRODUCT(--(IFERROR(HOUR(Flights_2026_09_3033[entry_hour]),-1)=HOUR(AF902)),--(IFERROR(Flights_2026_09_3033[entry_sector],"")=AG902),--(IFERROR(Flights_2026_09_3033[nfl],-1)&gt;=AH902),--(IFERROR(Flights_2026_09_3033[nfl],-1)&lt;=IF(AH902=450,450,AH902+9)))</f>
        <v>0</v>
      </c>
    </row>
    <row r="903" spans="32:35" x14ac:dyDescent="0.2">
      <c r="AF903" s="2">
        <v>0.83333333333333337</v>
      </c>
      <c r="AG903" t="s">
        <v>747</v>
      </c>
      <c r="AH903" s="17">
        <v>370</v>
      </c>
      <c r="AI903" s="17" cm="1">
        <f t="array" ref="AI903">SUMPRODUCT(--(IFERROR(HOUR(Flights_2026_09_3033[entry_hour]),-1)=HOUR(AF903)),--(IFERROR(Flights_2026_09_3033[entry_sector],"")=AG903),--(IFERROR(Flights_2026_09_3033[nfl],-1)&gt;=AH903),--(IFERROR(Flights_2026_09_3033[nfl],-1)&lt;=IF(AH903=450,450,AH903+9)))</f>
        <v>0</v>
      </c>
    </row>
    <row r="904" spans="32:35" x14ac:dyDescent="0.2">
      <c r="AF904" s="2">
        <v>0.83333333333333337</v>
      </c>
      <c r="AG904" t="s">
        <v>747</v>
      </c>
      <c r="AH904" s="17">
        <v>380</v>
      </c>
      <c r="AI904" s="17" cm="1">
        <f t="array" ref="AI904">SUMPRODUCT(--(IFERROR(HOUR(Flights_2026_09_3033[entry_hour]),-1)=HOUR(AF904)),--(IFERROR(Flights_2026_09_3033[entry_sector],"")=AG904),--(IFERROR(Flights_2026_09_3033[nfl],-1)&gt;=AH904),--(IFERROR(Flights_2026_09_3033[nfl],-1)&lt;=IF(AH904=450,450,AH904+9)))</f>
        <v>0</v>
      </c>
    </row>
    <row r="905" spans="32:35" x14ac:dyDescent="0.2">
      <c r="AF905" s="2">
        <v>0.83333333333333337</v>
      </c>
      <c r="AG905" t="s">
        <v>747</v>
      </c>
      <c r="AH905" s="17">
        <v>390</v>
      </c>
      <c r="AI905" s="17" cm="1">
        <f t="array" ref="AI905">SUMPRODUCT(--(IFERROR(HOUR(Flights_2026_09_3033[entry_hour]),-1)=HOUR(AF905)),--(IFERROR(Flights_2026_09_3033[entry_sector],"")=AG905),--(IFERROR(Flights_2026_09_3033[nfl],-1)&gt;=AH905),--(IFERROR(Flights_2026_09_3033[nfl],-1)&lt;=IF(AH905=450,450,AH905+9)))</f>
        <v>0</v>
      </c>
    </row>
    <row r="906" spans="32:35" x14ac:dyDescent="0.2">
      <c r="AF906" s="2">
        <v>0.83333333333333337</v>
      </c>
      <c r="AG906" t="s">
        <v>747</v>
      </c>
      <c r="AH906" s="17">
        <v>400</v>
      </c>
      <c r="AI906" s="17" cm="1">
        <f t="array" ref="AI906">SUMPRODUCT(--(IFERROR(HOUR(Flights_2026_09_3033[entry_hour]),-1)=HOUR(AF906)),--(IFERROR(Flights_2026_09_3033[entry_sector],"")=AG906),--(IFERROR(Flights_2026_09_3033[nfl],-1)&gt;=AH906),--(IFERROR(Flights_2026_09_3033[nfl],-1)&lt;=IF(AH906=450,450,AH906+9)))</f>
        <v>0</v>
      </c>
    </row>
    <row r="907" spans="32:35" x14ac:dyDescent="0.2">
      <c r="AF907" s="2">
        <v>0.83333333333333337</v>
      </c>
      <c r="AG907" t="s">
        <v>747</v>
      </c>
      <c r="AH907" s="17">
        <v>410</v>
      </c>
      <c r="AI907" s="17" cm="1">
        <f t="array" ref="AI907">SUMPRODUCT(--(IFERROR(HOUR(Flights_2026_09_3033[entry_hour]),-1)=HOUR(AF907)),--(IFERROR(Flights_2026_09_3033[entry_sector],"")=AG907),--(IFERROR(Flights_2026_09_3033[nfl],-1)&gt;=AH907),--(IFERROR(Flights_2026_09_3033[nfl],-1)&lt;=IF(AH907=450,450,AH907+9)))</f>
        <v>0</v>
      </c>
    </row>
    <row r="908" spans="32:35" x14ac:dyDescent="0.2">
      <c r="AF908" s="2">
        <v>0.83333333333333337</v>
      </c>
      <c r="AG908" t="s">
        <v>747</v>
      </c>
      <c r="AH908" s="17">
        <v>420</v>
      </c>
      <c r="AI908" s="17" cm="1">
        <f t="array" ref="AI908">SUMPRODUCT(--(IFERROR(HOUR(Flights_2026_09_3033[entry_hour]),-1)=HOUR(AF908)),--(IFERROR(Flights_2026_09_3033[entry_sector],"")=AG908),--(IFERROR(Flights_2026_09_3033[nfl],-1)&gt;=AH908),--(IFERROR(Flights_2026_09_3033[nfl],-1)&lt;=IF(AH908=450,450,AH908+9)))</f>
        <v>0</v>
      </c>
    </row>
    <row r="909" spans="32:35" x14ac:dyDescent="0.2">
      <c r="AF909" s="2">
        <v>0.83333333333333337</v>
      </c>
      <c r="AG909" t="s">
        <v>747</v>
      </c>
      <c r="AH909" s="17">
        <v>430</v>
      </c>
      <c r="AI909" s="17" cm="1">
        <f t="array" ref="AI909">SUMPRODUCT(--(IFERROR(HOUR(Flights_2026_09_3033[entry_hour]),-1)=HOUR(AF909)),--(IFERROR(Flights_2026_09_3033[entry_sector],"")=AG909),--(IFERROR(Flights_2026_09_3033[nfl],-1)&gt;=AH909),--(IFERROR(Flights_2026_09_3033[nfl],-1)&lt;=IF(AH909=450,450,AH909+9)))</f>
        <v>0</v>
      </c>
    </row>
    <row r="910" spans="32:35" x14ac:dyDescent="0.2">
      <c r="AF910" s="2">
        <v>0.83333333333333337</v>
      </c>
      <c r="AG910" t="s">
        <v>747</v>
      </c>
      <c r="AH910" s="17">
        <v>440</v>
      </c>
      <c r="AI910" s="17" cm="1">
        <f t="array" ref="AI910">SUMPRODUCT(--(IFERROR(HOUR(Flights_2026_09_3033[entry_hour]),-1)=HOUR(AF910)),--(IFERROR(Flights_2026_09_3033[entry_sector],"")=AG910),--(IFERROR(Flights_2026_09_3033[nfl],-1)&gt;=AH910),--(IFERROR(Flights_2026_09_3033[nfl],-1)&lt;=IF(AH910=450,450,AH910+9)))</f>
        <v>0</v>
      </c>
    </row>
    <row r="911" spans="32:35" x14ac:dyDescent="0.2">
      <c r="AF911" s="2">
        <v>0.83333333333333337</v>
      </c>
      <c r="AG911" t="s">
        <v>747</v>
      </c>
      <c r="AH911" s="17">
        <v>450</v>
      </c>
      <c r="AI911" s="17" cm="1">
        <f t="array" ref="AI911">SUMPRODUCT(--(IFERROR(HOUR(Flights_2026_09_3033[entry_hour]),-1)=HOUR(AF911)),--(IFERROR(Flights_2026_09_3033[entry_sector],"")=AG911),--(IFERROR(Flights_2026_09_3033[nfl],-1)&gt;=AH911),--(IFERROR(Flights_2026_09_3033[nfl],-1)&lt;=IF(AH911=450,450,AH911+9)))</f>
        <v>0</v>
      </c>
    </row>
    <row r="912" spans="32:35" x14ac:dyDescent="0.2">
      <c r="AF912" s="2">
        <v>0.875</v>
      </c>
      <c r="AG912" t="s">
        <v>743</v>
      </c>
      <c r="AH912" s="17">
        <v>200</v>
      </c>
      <c r="AI912" s="17" cm="1">
        <f t="array" ref="AI912">SUMPRODUCT(--(IFERROR(HOUR(Flights_2026_09_3033[entry_hour]),-1)=HOUR(AF912)),--(IFERROR(Flights_2026_09_3033[entry_sector],"")=AG912),--(IFERROR(Flights_2026_09_3033[nfl],-1)&gt;=AH912),--(IFERROR(Flights_2026_09_3033[nfl],-1)&lt;=IF(AH912=450,450,AH912+9)))</f>
        <v>0</v>
      </c>
    </row>
    <row r="913" spans="32:35" x14ac:dyDescent="0.2">
      <c r="AF913" s="2">
        <v>0.875</v>
      </c>
      <c r="AG913" t="s">
        <v>743</v>
      </c>
      <c r="AH913" s="17">
        <v>210</v>
      </c>
      <c r="AI913" s="17" cm="1">
        <f t="array" ref="AI913">SUMPRODUCT(--(IFERROR(HOUR(Flights_2026_09_3033[entry_hour]),-1)=HOUR(AF913)),--(IFERROR(Flights_2026_09_3033[entry_sector],"")=AG913),--(IFERROR(Flights_2026_09_3033[nfl],-1)&gt;=AH913),--(IFERROR(Flights_2026_09_3033[nfl],-1)&lt;=IF(AH913=450,450,AH913+9)))</f>
        <v>0</v>
      </c>
    </row>
    <row r="914" spans="32:35" x14ac:dyDescent="0.2">
      <c r="AF914" s="2">
        <v>0.875</v>
      </c>
      <c r="AG914" t="s">
        <v>743</v>
      </c>
      <c r="AH914" s="17">
        <v>220</v>
      </c>
      <c r="AI914" s="17" cm="1">
        <f t="array" ref="AI914">SUMPRODUCT(--(IFERROR(HOUR(Flights_2026_09_3033[entry_hour]),-1)=HOUR(AF914)),--(IFERROR(Flights_2026_09_3033[entry_sector],"")=AG914),--(IFERROR(Flights_2026_09_3033[nfl],-1)&gt;=AH914),--(IFERROR(Flights_2026_09_3033[nfl],-1)&lt;=IF(AH914=450,450,AH914+9)))</f>
        <v>0</v>
      </c>
    </row>
    <row r="915" spans="32:35" x14ac:dyDescent="0.2">
      <c r="AF915" s="2">
        <v>0.875</v>
      </c>
      <c r="AG915" t="s">
        <v>743</v>
      </c>
      <c r="AH915" s="17">
        <v>230</v>
      </c>
      <c r="AI915" s="17" cm="1">
        <f t="array" ref="AI915">SUMPRODUCT(--(IFERROR(HOUR(Flights_2026_09_3033[entry_hour]),-1)=HOUR(AF915)),--(IFERROR(Flights_2026_09_3033[entry_sector],"")=AG915),--(IFERROR(Flights_2026_09_3033[nfl],-1)&gt;=AH915),--(IFERROR(Flights_2026_09_3033[nfl],-1)&lt;=IF(AH915=450,450,AH915+9)))</f>
        <v>0</v>
      </c>
    </row>
    <row r="916" spans="32:35" x14ac:dyDescent="0.2">
      <c r="AF916" s="2">
        <v>0.875</v>
      </c>
      <c r="AG916" t="s">
        <v>743</v>
      </c>
      <c r="AH916" s="17">
        <v>240</v>
      </c>
      <c r="AI916" s="17" cm="1">
        <f t="array" ref="AI916">SUMPRODUCT(--(IFERROR(HOUR(Flights_2026_09_3033[entry_hour]),-1)=HOUR(AF916)),--(IFERROR(Flights_2026_09_3033[entry_sector],"")=AG916),--(IFERROR(Flights_2026_09_3033[nfl],-1)&gt;=AH916),--(IFERROR(Flights_2026_09_3033[nfl],-1)&lt;=IF(AH916=450,450,AH916+9)))</f>
        <v>0</v>
      </c>
    </row>
    <row r="917" spans="32:35" x14ac:dyDescent="0.2">
      <c r="AF917" s="2">
        <v>0.875</v>
      </c>
      <c r="AG917" t="s">
        <v>743</v>
      </c>
      <c r="AH917" s="17">
        <v>250</v>
      </c>
      <c r="AI917" s="17" cm="1">
        <f t="array" ref="AI917">SUMPRODUCT(--(IFERROR(HOUR(Flights_2026_09_3033[entry_hour]),-1)=HOUR(AF917)),--(IFERROR(Flights_2026_09_3033[entry_sector],"")=AG917),--(IFERROR(Flights_2026_09_3033[nfl],-1)&gt;=AH917),--(IFERROR(Flights_2026_09_3033[nfl],-1)&lt;=IF(AH917=450,450,AH917+9)))</f>
        <v>0</v>
      </c>
    </row>
    <row r="918" spans="32:35" x14ac:dyDescent="0.2">
      <c r="AF918" s="2">
        <v>0.875</v>
      </c>
      <c r="AG918" t="s">
        <v>743</v>
      </c>
      <c r="AH918" s="17">
        <v>260</v>
      </c>
      <c r="AI918" s="17" cm="1">
        <f t="array" ref="AI918">SUMPRODUCT(--(IFERROR(HOUR(Flights_2026_09_3033[entry_hour]),-1)=HOUR(AF918)),--(IFERROR(Flights_2026_09_3033[entry_sector],"")=AG918),--(IFERROR(Flights_2026_09_3033[nfl],-1)&gt;=AH918),--(IFERROR(Flights_2026_09_3033[nfl],-1)&lt;=IF(AH918=450,450,AH918+9)))</f>
        <v>0</v>
      </c>
    </row>
    <row r="919" spans="32:35" x14ac:dyDescent="0.2">
      <c r="AF919" s="2">
        <v>0.875</v>
      </c>
      <c r="AG919" t="s">
        <v>743</v>
      </c>
      <c r="AH919" s="17">
        <v>270</v>
      </c>
      <c r="AI919" s="17" cm="1">
        <f t="array" ref="AI919">SUMPRODUCT(--(IFERROR(HOUR(Flights_2026_09_3033[entry_hour]),-1)=HOUR(AF919)),--(IFERROR(Flights_2026_09_3033[entry_sector],"")=AG919),--(IFERROR(Flights_2026_09_3033[nfl],-1)&gt;=AH919),--(IFERROR(Flights_2026_09_3033[nfl],-1)&lt;=IF(AH919=450,450,AH919+9)))</f>
        <v>0</v>
      </c>
    </row>
    <row r="920" spans="32:35" x14ac:dyDescent="0.2">
      <c r="AF920" s="2">
        <v>0.875</v>
      </c>
      <c r="AG920" t="s">
        <v>743</v>
      </c>
      <c r="AH920" s="17">
        <v>280</v>
      </c>
      <c r="AI920" s="17" cm="1">
        <f t="array" ref="AI920">SUMPRODUCT(--(IFERROR(HOUR(Flights_2026_09_3033[entry_hour]),-1)=HOUR(AF920)),--(IFERROR(Flights_2026_09_3033[entry_sector],"")=AG920),--(IFERROR(Flights_2026_09_3033[nfl],-1)&gt;=AH920),--(IFERROR(Flights_2026_09_3033[nfl],-1)&lt;=IF(AH920=450,450,AH920+9)))</f>
        <v>0</v>
      </c>
    </row>
    <row r="921" spans="32:35" x14ac:dyDescent="0.2">
      <c r="AF921" s="2">
        <v>0.875</v>
      </c>
      <c r="AG921" t="s">
        <v>743</v>
      </c>
      <c r="AH921" s="17">
        <v>290</v>
      </c>
      <c r="AI921" s="17" cm="1">
        <f t="array" ref="AI921">SUMPRODUCT(--(IFERROR(HOUR(Flights_2026_09_3033[entry_hour]),-1)=HOUR(AF921)),--(IFERROR(Flights_2026_09_3033[entry_sector],"")=AG921),--(IFERROR(Flights_2026_09_3033[nfl],-1)&gt;=AH921),--(IFERROR(Flights_2026_09_3033[nfl],-1)&lt;=IF(AH921=450,450,AH921+9)))</f>
        <v>0</v>
      </c>
    </row>
    <row r="922" spans="32:35" x14ac:dyDescent="0.2">
      <c r="AF922" s="2">
        <v>0.875</v>
      </c>
      <c r="AG922" t="s">
        <v>743</v>
      </c>
      <c r="AH922" s="17">
        <v>300</v>
      </c>
      <c r="AI922" s="17" cm="1">
        <f t="array" ref="AI922">SUMPRODUCT(--(IFERROR(HOUR(Flights_2026_09_3033[entry_hour]),-1)=HOUR(AF922)),--(IFERROR(Flights_2026_09_3033[entry_sector],"")=AG922),--(IFERROR(Flights_2026_09_3033[nfl],-1)&gt;=AH922),--(IFERROR(Flights_2026_09_3033[nfl],-1)&lt;=IF(AH922=450,450,AH922+9)))</f>
        <v>0</v>
      </c>
    </row>
    <row r="923" spans="32:35" x14ac:dyDescent="0.2">
      <c r="AF923" s="2">
        <v>0.875</v>
      </c>
      <c r="AG923" t="s">
        <v>743</v>
      </c>
      <c r="AH923" s="17">
        <v>310</v>
      </c>
      <c r="AI923" s="17" cm="1">
        <f t="array" ref="AI923">SUMPRODUCT(--(IFERROR(HOUR(Flights_2026_09_3033[entry_hour]),-1)=HOUR(AF923)),--(IFERROR(Flights_2026_09_3033[entry_sector],"")=AG923),--(IFERROR(Flights_2026_09_3033[nfl],-1)&gt;=AH923),--(IFERROR(Flights_2026_09_3033[nfl],-1)&lt;=IF(AH923=450,450,AH923+9)))</f>
        <v>0</v>
      </c>
    </row>
    <row r="924" spans="32:35" x14ac:dyDescent="0.2">
      <c r="AF924" s="2">
        <v>0.875</v>
      </c>
      <c r="AG924" t="s">
        <v>743</v>
      </c>
      <c r="AH924" s="17">
        <v>320</v>
      </c>
      <c r="AI924" s="17" cm="1">
        <f t="array" ref="AI924">SUMPRODUCT(--(IFERROR(HOUR(Flights_2026_09_3033[entry_hour]),-1)=HOUR(AF924)),--(IFERROR(Flights_2026_09_3033[entry_sector],"")=AG924),--(IFERROR(Flights_2026_09_3033[nfl],-1)&gt;=AH924),--(IFERROR(Flights_2026_09_3033[nfl],-1)&lt;=IF(AH924=450,450,AH924+9)))</f>
        <v>0</v>
      </c>
    </row>
    <row r="925" spans="32:35" x14ac:dyDescent="0.2">
      <c r="AF925" s="2">
        <v>0.875</v>
      </c>
      <c r="AG925" t="s">
        <v>743</v>
      </c>
      <c r="AH925" s="17">
        <v>330</v>
      </c>
      <c r="AI925" s="17" cm="1">
        <f t="array" ref="AI925">SUMPRODUCT(--(IFERROR(HOUR(Flights_2026_09_3033[entry_hour]),-1)=HOUR(AF925)),--(IFERROR(Flights_2026_09_3033[entry_sector],"")=AG925),--(IFERROR(Flights_2026_09_3033[nfl],-1)&gt;=AH925),--(IFERROR(Flights_2026_09_3033[nfl],-1)&lt;=IF(AH925=450,450,AH925+9)))</f>
        <v>0</v>
      </c>
    </row>
    <row r="926" spans="32:35" x14ac:dyDescent="0.2">
      <c r="AF926" s="2">
        <v>0.875</v>
      </c>
      <c r="AG926" t="s">
        <v>743</v>
      </c>
      <c r="AH926" s="17">
        <v>340</v>
      </c>
      <c r="AI926" s="17" cm="1">
        <f t="array" ref="AI926">SUMPRODUCT(--(IFERROR(HOUR(Flights_2026_09_3033[entry_hour]),-1)=HOUR(AF926)),--(IFERROR(Flights_2026_09_3033[entry_sector],"")=AG926),--(IFERROR(Flights_2026_09_3033[nfl],-1)&gt;=AH926),--(IFERROR(Flights_2026_09_3033[nfl],-1)&lt;=IF(AH926=450,450,AH926+9)))</f>
        <v>0</v>
      </c>
    </row>
    <row r="927" spans="32:35" x14ac:dyDescent="0.2">
      <c r="AF927" s="2">
        <v>0.875</v>
      </c>
      <c r="AG927" t="s">
        <v>743</v>
      </c>
      <c r="AH927" s="17">
        <v>350</v>
      </c>
      <c r="AI927" s="17" cm="1">
        <f t="array" ref="AI927">SUMPRODUCT(--(IFERROR(HOUR(Flights_2026_09_3033[entry_hour]),-1)=HOUR(AF927)),--(IFERROR(Flights_2026_09_3033[entry_sector],"")=AG927),--(IFERROR(Flights_2026_09_3033[nfl],-1)&gt;=AH927),--(IFERROR(Flights_2026_09_3033[nfl],-1)&lt;=IF(AH927=450,450,AH927+9)))</f>
        <v>0</v>
      </c>
    </row>
    <row r="928" spans="32:35" x14ac:dyDescent="0.2">
      <c r="AF928" s="2">
        <v>0.875</v>
      </c>
      <c r="AG928" t="s">
        <v>743</v>
      </c>
      <c r="AH928" s="17">
        <v>360</v>
      </c>
      <c r="AI928" s="17" cm="1">
        <f t="array" ref="AI928">SUMPRODUCT(--(IFERROR(HOUR(Flights_2026_09_3033[entry_hour]),-1)=HOUR(AF928)),--(IFERROR(Flights_2026_09_3033[entry_sector],"")=AG928),--(IFERROR(Flights_2026_09_3033[nfl],-1)&gt;=AH928),--(IFERROR(Flights_2026_09_3033[nfl],-1)&lt;=IF(AH928=450,450,AH928+9)))</f>
        <v>0</v>
      </c>
    </row>
    <row r="929" spans="32:35" x14ac:dyDescent="0.2">
      <c r="AF929" s="2">
        <v>0.875</v>
      </c>
      <c r="AG929" t="s">
        <v>743</v>
      </c>
      <c r="AH929" s="17">
        <v>370</v>
      </c>
      <c r="AI929" s="17" cm="1">
        <f t="array" ref="AI929">SUMPRODUCT(--(IFERROR(HOUR(Flights_2026_09_3033[entry_hour]),-1)=HOUR(AF929)),--(IFERROR(Flights_2026_09_3033[entry_sector],"")=AG929),--(IFERROR(Flights_2026_09_3033[nfl],-1)&gt;=AH929),--(IFERROR(Flights_2026_09_3033[nfl],-1)&lt;=IF(AH929=450,450,AH929+9)))</f>
        <v>0</v>
      </c>
    </row>
    <row r="930" spans="32:35" x14ac:dyDescent="0.2">
      <c r="AF930" s="2">
        <v>0.875</v>
      </c>
      <c r="AG930" t="s">
        <v>743</v>
      </c>
      <c r="AH930" s="17">
        <v>380</v>
      </c>
      <c r="AI930" s="17" cm="1">
        <f t="array" ref="AI930">SUMPRODUCT(--(IFERROR(HOUR(Flights_2026_09_3033[entry_hour]),-1)=HOUR(AF930)),--(IFERROR(Flights_2026_09_3033[entry_sector],"")=AG930),--(IFERROR(Flights_2026_09_3033[nfl],-1)&gt;=AH930),--(IFERROR(Flights_2026_09_3033[nfl],-1)&lt;=IF(AH930=450,450,AH930+9)))</f>
        <v>0</v>
      </c>
    </row>
    <row r="931" spans="32:35" x14ac:dyDescent="0.2">
      <c r="AF931" s="2">
        <v>0.875</v>
      </c>
      <c r="AG931" t="s">
        <v>743</v>
      </c>
      <c r="AH931" s="17">
        <v>390</v>
      </c>
      <c r="AI931" s="17" cm="1">
        <f t="array" ref="AI931">SUMPRODUCT(--(IFERROR(HOUR(Flights_2026_09_3033[entry_hour]),-1)=HOUR(AF931)),--(IFERROR(Flights_2026_09_3033[entry_sector],"")=AG931),--(IFERROR(Flights_2026_09_3033[nfl],-1)&gt;=AH931),--(IFERROR(Flights_2026_09_3033[nfl],-1)&lt;=IF(AH931=450,450,AH931+9)))</f>
        <v>0</v>
      </c>
    </row>
    <row r="932" spans="32:35" x14ac:dyDescent="0.2">
      <c r="AF932" s="2">
        <v>0.875</v>
      </c>
      <c r="AG932" t="s">
        <v>743</v>
      </c>
      <c r="AH932" s="17">
        <v>400</v>
      </c>
      <c r="AI932" s="17" cm="1">
        <f t="array" ref="AI932">SUMPRODUCT(--(IFERROR(HOUR(Flights_2026_09_3033[entry_hour]),-1)=HOUR(AF932)),--(IFERROR(Flights_2026_09_3033[entry_sector],"")=AG932),--(IFERROR(Flights_2026_09_3033[nfl],-1)&gt;=AH932),--(IFERROR(Flights_2026_09_3033[nfl],-1)&lt;=IF(AH932=450,450,AH932+9)))</f>
        <v>0</v>
      </c>
    </row>
    <row r="933" spans="32:35" x14ac:dyDescent="0.2">
      <c r="AF933" s="2">
        <v>0.875</v>
      </c>
      <c r="AG933" t="s">
        <v>743</v>
      </c>
      <c r="AH933" s="17">
        <v>410</v>
      </c>
      <c r="AI933" s="17" cm="1">
        <f t="array" ref="AI933">SUMPRODUCT(--(IFERROR(HOUR(Flights_2026_09_3033[entry_hour]),-1)=HOUR(AF933)),--(IFERROR(Flights_2026_09_3033[entry_sector],"")=AG933),--(IFERROR(Flights_2026_09_3033[nfl],-1)&gt;=AH933),--(IFERROR(Flights_2026_09_3033[nfl],-1)&lt;=IF(AH933=450,450,AH933+9)))</f>
        <v>0</v>
      </c>
    </row>
    <row r="934" spans="32:35" x14ac:dyDescent="0.2">
      <c r="AF934" s="2">
        <v>0.875</v>
      </c>
      <c r="AG934" t="s">
        <v>743</v>
      </c>
      <c r="AH934" s="17">
        <v>420</v>
      </c>
      <c r="AI934" s="17" cm="1">
        <f t="array" ref="AI934">SUMPRODUCT(--(IFERROR(HOUR(Flights_2026_09_3033[entry_hour]),-1)=HOUR(AF934)),--(IFERROR(Flights_2026_09_3033[entry_sector],"")=AG934),--(IFERROR(Flights_2026_09_3033[nfl],-1)&gt;=AH934),--(IFERROR(Flights_2026_09_3033[nfl],-1)&lt;=IF(AH934=450,450,AH934+9)))</f>
        <v>0</v>
      </c>
    </row>
    <row r="935" spans="32:35" x14ac:dyDescent="0.2">
      <c r="AF935" s="2">
        <v>0.875</v>
      </c>
      <c r="AG935" t="s">
        <v>743</v>
      </c>
      <c r="AH935" s="17">
        <v>430</v>
      </c>
      <c r="AI935" s="17" cm="1">
        <f t="array" ref="AI935">SUMPRODUCT(--(IFERROR(HOUR(Flights_2026_09_3033[entry_hour]),-1)=HOUR(AF935)),--(IFERROR(Flights_2026_09_3033[entry_sector],"")=AG935),--(IFERROR(Flights_2026_09_3033[nfl],-1)&gt;=AH935),--(IFERROR(Flights_2026_09_3033[nfl],-1)&lt;=IF(AH935=450,450,AH935+9)))</f>
        <v>0</v>
      </c>
    </row>
    <row r="936" spans="32:35" x14ac:dyDescent="0.2">
      <c r="AF936" s="2">
        <v>0.875</v>
      </c>
      <c r="AG936" t="s">
        <v>743</v>
      </c>
      <c r="AH936" s="17">
        <v>440</v>
      </c>
      <c r="AI936" s="17" cm="1">
        <f t="array" ref="AI936">SUMPRODUCT(--(IFERROR(HOUR(Flights_2026_09_3033[entry_hour]),-1)=HOUR(AF936)),--(IFERROR(Flights_2026_09_3033[entry_sector],"")=AG936),--(IFERROR(Flights_2026_09_3033[nfl],-1)&gt;=AH936),--(IFERROR(Flights_2026_09_3033[nfl],-1)&lt;=IF(AH936=450,450,AH936+9)))</f>
        <v>0</v>
      </c>
    </row>
    <row r="937" spans="32:35" x14ac:dyDescent="0.2">
      <c r="AF937" s="2">
        <v>0.875</v>
      </c>
      <c r="AG937" t="s">
        <v>743</v>
      </c>
      <c r="AH937" s="17">
        <v>450</v>
      </c>
      <c r="AI937" s="17" cm="1">
        <f t="array" ref="AI937">SUMPRODUCT(--(IFERROR(HOUR(Flights_2026_09_3033[entry_hour]),-1)=HOUR(AF937)),--(IFERROR(Flights_2026_09_3033[entry_sector],"")=AG937),--(IFERROR(Flights_2026_09_3033[nfl],-1)&gt;=AH937),--(IFERROR(Flights_2026_09_3033[nfl],-1)&lt;=IF(AH937=450,450,AH937+9)))</f>
        <v>0</v>
      </c>
    </row>
    <row r="938" spans="32:35" x14ac:dyDescent="0.2">
      <c r="AF938" s="2">
        <v>0.875</v>
      </c>
      <c r="AG938" t="s">
        <v>744</v>
      </c>
      <c r="AH938" s="17">
        <v>200</v>
      </c>
      <c r="AI938" s="17" cm="1">
        <f t="array" ref="AI938">SUMPRODUCT(--(IFERROR(HOUR(Flights_2026_09_3033[entry_hour]),-1)=HOUR(AF938)),--(IFERROR(Flights_2026_09_3033[entry_sector],"")=AG938),--(IFERROR(Flights_2026_09_3033[nfl],-1)&gt;=AH938),--(IFERROR(Flights_2026_09_3033[nfl],-1)&lt;=IF(AH938=450,450,AH938+9)))</f>
        <v>0</v>
      </c>
    </row>
    <row r="939" spans="32:35" x14ac:dyDescent="0.2">
      <c r="AF939" s="2">
        <v>0.875</v>
      </c>
      <c r="AG939" t="s">
        <v>744</v>
      </c>
      <c r="AH939" s="17">
        <v>210</v>
      </c>
      <c r="AI939" s="17" cm="1">
        <f t="array" ref="AI939">SUMPRODUCT(--(IFERROR(HOUR(Flights_2026_09_3033[entry_hour]),-1)=HOUR(AF939)),--(IFERROR(Flights_2026_09_3033[entry_sector],"")=AG939),--(IFERROR(Flights_2026_09_3033[nfl],-1)&gt;=AH939),--(IFERROR(Flights_2026_09_3033[nfl],-1)&lt;=IF(AH939=450,450,AH939+9)))</f>
        <v>0</v>
      </c>
    </row>
    <row r="940" spans="32:35" x14ac:dyDescent="0.2">
      <c r="AF940" s="2">
        <v>0.875</v>
      </c>
      <c r="AG940" t="s">
        <v>744</v>
      </c>
      <c r="AH940" s="17">
        <v>220</v>
      </c>
      <c r="AI940" s="17" cm="1">
        <f t="array" ref="AI940">SUMPRODUCT(--(IFERROR(HOUR(Flights_2026_09_3033[entry_hour]),-1)=HOUR(AF940)),--(IFERROR(Flights_2026_09_3033[entry_sector],"")=AG940),--(IFERROR(Flights_2026_09_3033[nfl],-1)&gt;=AH940),--(IFERROR(Flights_2026_09_3033[nfl],-1)&lt;=IF(AH940=450,450,AH940+9)))</f>
        <v>1</v>
      </c>
    </row>
    <row r="941" spans="32:35" x14ac:dyDescent="0.2">
      <c r="AF941" s="2">
        <v>0.875</v>
      </c>
      <c r="AG941" t="s">
        <v>744</v>
      </c>
      <c r="AH941" s="17">
        <v>230</v>
      </c>
      <c r="AI941" s="17" cm="1">
        <f t="array" ref="AI941">SUMPRODUCT(--(IFERROR(HOUR(Flights_2026_09_3033[entry_hour]),-1)=HOUR(AF941)),--(IFERROR(Flights_2026_09_3033[entry_sector],"")=AG941),--(IFERROR(Flights_2026_09_3033[nfl],-1)&gt;=AH941),--(IFERROR(Flights_2026_09_3033[nfl],-1)&lt;=IF(AH941=450,450,AH941+9)))</f>
        <v>0</v>
      </c>
    </row>
    <row r="942" spans="32:35" x14ac:dyDescent="0.2">
      <c r="AF942" s="2">
        <v>0.875</v>
      </c>
      <c r="AG942" t="s">
        <v>744</v>
      </c>
      <c r="AH942" s="17">
        <v>240</v>
      </c>
      <c r="AI942" s="17" cm="1">
        <f t="array" ref="AI942">SUMPRODUCT(--(IFERROR(HOUR(Flights_2026_09_3033[entry_hour]),-1)=HOUR(AF942)),--(IFERROR(Flights_2026_09_3033[entry_sector],"")=AG942),--(IFERROR(Flights_2026_09_3033[nfl],-1)&gt;=AH942),--(IFERROR(Flights_2026_09_3033[nfl],-1)&lt;=IF(AH942=450,450,AH942+9)))</f>
        <v>0</v>
      </c>
    </row>
    <row r="943" spans="32:35" x14ac:dyDescent="0.2">
      <c r="AF943" s="2">
        <v>0.875</v>
      </c>
      <c r="AG943" t="s">
        <v>744</v>
      </c>
      <c r="AH943" s="17">
        <v>250</v>
      </c>
      <c r="AI943" s="17" cm="1">
        <f t="array" ref="AI943">SUMPRODUCT(--(IFERROR(HOUR(Flights_2026_09_3033[entry_hour]),-1)=HOUR(AF943)),--(IFERROR(Flights_2026_09_3033[entry_sector],"")=AG943),--(IFERROR(Flights_2026_09_3033[nfl],-1)&gt;=AH943),--(IFERROR(Flights_2026_09_3033[nfl],-1)&lt;=IF(AH943=450,450,AH943+9)))</f>
        <v>0</v>
      </c>
    </row>
    <row r="944" spans="32:35" x14ac:dyDescent="0.2">
      <c r="AF944" s="2">
        <v>0.875</v>
      </c>
      <c r="AG944" t="s">
        <v>744</v>
      </c>
      <c r="AH944" s="17">
        <v>260</v>
      </c>
      <c r="AI944" s="17" cm="1">
        <f t="array" ref="AI944">SUMPRODUCT(--(IFERROR(HOUR(Flights_2026_09_3033[entry_hour]),-1)=HOUR(AF944)),--(IFERROR(Flights_2026_09_3033[entry_sector],"")=AG944),--(IFERROR(Flights_2026_09_3033[nfl],-1)&gt;=AH944),--(IFERROR(Flights_2026_09_3033[nfl],-1)&lt;=IF(AH944=450,450,AH944+9)))</f>
        <v>0</v>
      </c>
    </row>
    <row r="945" spans="32:35" x14ac:dyDescent="0.2">
      <c r="AF945" s="2">
        <v>0.875</v>
      </c>
      <c r="AG945" t="s">
        <v>744</v>
      </c>
      <c r="AH945" s="17">
        <v>270</v>
      </c>
      <c r="AI945" s="17" cm="1">
        <f t="array" ref="AI945">SUMPRODUCT(--(IFERROR(HOUR(Flights_2026_09_3033[entry_hour]),-1)=HOUR(AF945)),--(IFERROR(Flights_2026_09_3033[entry_sector],"")=AG945),--(IFERROR(Flights_2026_09_3033[nfl],-1)&gt;=AH945),--(IFERROR(Flights_2026_09_3033[nfl],-1)&lt;=IF(AH945=450,450,AH945+9)))</f>
        <v>0</v>
      </c>
    </row>
    <row r="946" spans="32:35" x14ac:dyDescent="0.2">
      <c r="AF946" s="2">
        <v>0.875</v>
      </c>
      <c r="AG946" t="s">
        <v>744</v>
      </c>
      <c r="AH946" s="17">
        <v>280</v>
      </c>
      <c r="AI946" s="17" cm="1">
        <f t="array" ref="AI946">SUMPRODUCT(--(IFERROR(HOUR(Flights_2026_09_3033[entry_hour]),-1)=HOUR(AF946)),--(IFERROR(Flights_2026_09_3033[entry_sector],"")=AG946),--(IFERROR(Flights_2026_09_3033[nfl],-1)&gt;=AH946),--(IFERROR(Flights_2026_09_3033[nfl],-1)&lt;=IF(AH946=450,450,AH946+9)))</f>
        <v>0</v>
      </c>
    </row>
    <row r="947" spans="32:35" x14ac:dyDescent="0.2">
      <c r="AF947" s="2">
        <v>0.875</v>
      </c>
      <c r="AG947" t="s">
        <v>744</v>
      </c>
      <c r="AH947" s="17">
        <v>290</v>
      </c>
      <c r="AI947" s="17" cm="1">
        <f t="array" ref="AI947">SUMPRODUCT(--(IFERROR(HOUR(Flights_2026_09_3033[entry_hour]),-1)=HOUR(AF947)),--(IFERROR(Flights_2026_09_3033[entry_sector],"")=AG947),--(IFERROR(Flights_2026_09_3033[nfl],-1)&gt;=AH947),--(IFERROR(Flights_2026_09_3033[nfl],-1)&lt;=IF(AH947=450,450,AH947+9)))</f>
        <v>0</v>
      </c>
    </row>
    <row r="948" spans="32:35" x14ac:dyDescent="0.2">
      <c r="AF948" s="2">
        <v>0.875</v>
      </c>
      <c r="AG948" t="s">
        <v>744</v>
      </c>
      <c r="AH948" s="17">
        <v>300</v>
      </c>
      <c r="AI948" s="17" cm="1">
        <f t="array" ref="AI948">SUMPRODUCT(--(IFERROR(HOUR(Flights_2026_09_3033[entry_hour]),-1)=HOUR(AF948)),--(IFERROR(Flights_2026_09_3033[entry_sector],"")=AG948),--(IFERROR(Flights_2026_09_3033[nfl],-1)&gt;=AH948),--(IFERROR(Flights_2026_09_3033[nfl],-1)&lt;=IF(AH948=450,450,AH948+9)))</f>
        <v>0</v>
      </c>
    </row>
    <row r="949" spans="32:35" x14ac:dyDescent="0.2">
      <c r="AF949" s="2">
        <v>0.875</v>
      </c>
      <c r="AG949" t="s">
        <v>744</v>
      </c>
      <c r="AH949" s="17">
        <v>310</v>
      </c>
      <c r="AI949" s="17" cm="1">
        <f t="array" ref="AI949">SUMPRODUCT(--(IFERROR(HOUR(Flights_2026_09_3033[entry_hour]),-1)=HOUR(AF949)),--(IFERROR(Flights_2026_09_3033[entry_sector],"")=AG949),--(IFERROR(Flights_2026_09_3033[nfl],-1)&gt;=AH949),--(IFERROR(Flights_2026_09_3033[nfl],-1)&lt;=IF(AH949=450,450,AH949+9)))</f>
        <v>0</v>
      </c>
    </row>
    <row r="950" spans="32:35" x14ac:dyDescent="0.2">
      <c r="AF950" s="2">
        <v>0.875</v>
      </c>
      <c r="AG950" t="s">
        <v>744</v>
      </c>
      <c r="AH950" s="17">
        <v>320</v>
      </c>
      <c r="AI950" s="17" cm="1">
        <f t="array" ref="AI950">SUMPRODUCT(--(IFERROR(HOUR(Flights_2026_09_3033[entry_hour]),-1)=HOUR(AF950)),--(IFERROR(Flights_2026_09_3033[entry_sector],"")=AG950),--(IFERROR(Flights_2026_09_3033[nfl],-1)&gt;=AH950),--(IFERROR(Flights_2026_09_3033[nfl],-1)&lt;=IF(AH950=450,450,AH950+9)))</f>
        <v>0</v>
      </c>
    </row>
    <row r="951" spans="32:35" x14ac:dyDescent="0.2">
      <c r="AF951" s="2">
        <v>0.875</v>
      </c>
      <c r="AG951" t="s">
        <v>744</v>
      </c>
      <c r="AH951" s="17">
        <v>330</v>
      </c>
      <c r="AI951" s="17" cm="1">
        <f t="array" ref="AI951">SUMPRODUCT(--(IFERROR(HOUR(Flights_2026_09_3033[entry_hour]),-1)=HOUR(AF951)),--(IFERROR(Flights_2026_09_3033[entry_sector],"")=AG951),--(IFERROR(Flights_2026_09_3033[nfl],-1)&gt;=AH951),--(IFERROR(Flights_2026_09_3033[nfl],-1)&lt;=IF(AH951=450,450,AH951+9)))</f>
        <v>0</v>
      </c>
    </row>
    <row r="952" spans="32:35" x14ac:dyDescent="0.2">
      <c r="AF952" s="2">
        <v>0.875</v>
      </c>
      <c r="AG952" t="s">
        <v>744</v>
      </c>
      <c r="AH952" s="17">
        <v>340</v>
      </c>
      <c r="AI952" s="17" cm="1">
        <f t="array" ref="AI952">SUMPRODUCT(--(IFERROR(HOUR(Flights_2026_09_3033[entry_hour]),-1)=HOUR(AF952)),--(IFERROR(Flights_2026_09_3033[entry_sector],"")=AG952),--(IFERROR(Flights_2026_09_3033[nfl],-1)&gt;=AH952),--(IFERROR(Flights_2026_09_3033[nfl],-1)&lt;=IF(AH952=450,450,AH952+9)))</f>
        <v>0</v>
      </c>
    </row>
    <row r="953" spans="32:35" x14ac:dyDescent="0.2">
      <c r="AF953" s="2">
        <v>0.875</v>
      </c>
      <c r="AG953" t="s">
        <v>744</v>
      </c>
      <c r="AH953" s="17">
        <v>350</v>
      </c>
      <c r="AI953" s="17" cm="1">
        <f t="array" ref="AI953">SUMPRODUCT(--(IFERROR(HOUR(Flights_2026_09_3033[entry_hour]),-1)=HOUR(AF953)),--(IFERROR(Flights_2026_09_3033[entry_sector],"")=AG953),--(IFERROR(Flights_2026_09_3033[nfl],-1)&gt;=AH953),--(IFERROR(Flights_2026_09_3033[nfl],-1)&lt;=IF(AH953=450,450,AH953+9)))</f>
        <v>0</v>
      </c>
    </row>
    <row r="954" spans="32:35" x14ac:dyDescent="0.2">
      <c r="AF954" s="2">
        <v>0.875</v>
      </c>
      <c r="AG954" t="s">
        <v>744</v>
      </c>
      <c r="AH954" s="17">
        <v>360</v>
      </c>
      <c r="AI954" s="17" cm="1">
        <f t="array" ref="AI954">SUMPRODUCT(--(IFERROR(HOUR(Flights_2026_09_3033[entry_hour]),-1)=HOUR(AF954)),--(IFERROR(Flights_2026_09_3033[entry_sector],"")=AG954),--(IFERROR(Flights_2026_09_3033[nfl],-1)&gt;=AH954),--(IFERROR(Flights_2026_09_3033[nfl],-1)&lt;=IF(AH954=450,450,AH954+9)))</f>
        <v>0</v>
      </c>
    </row>
    <row r="955" spans="32:35" x14ac:dyDescent="0.2">
      <c r="AF955" s="2">
        <v>0.875</v>
      </c>
      <c r="AG955" t="s">
        <v>744</v>
      </c>
      <c r="AH955" s="17">
        <v>370</v>
      </c>
      <c r="AI955" s="17" cm="1">
        <f t="array" ref="AI955">SUMPRODUCT(--(IFERROR(HOUR(Flights_2026_09_3033[entry_hour]),-1)=HOUR(AF955)),--(IFERROR(Flights_2026_09_3033[entry_sector],"")=AG955),--(IFERROR(Flights_2026_09_3033[nfl],-1)&gt;=AH955),--(IFERROR(Flights_2026_09_3033[nfl],-1)&lt;=IF(AH955=450,450,AH955+9)))</f>
        <v>0</v>
      </c>
    </row>
    <row r="956" spans="32:35" x14ac:dyDescent="0.2">
      <c r="AF956" s="2">
        <v>0.875</v>
      </c>
      <c r="AG956" t="s">
        <v>744</v>
      </c>
      <c r="AH956" s="17">
        <v>380</v>
      </c>
      <c r="AI956" s="17" cm="1">
        <f t="array" ref="AI956">SUMPRODUCT(--(IFERROR(HOUR(Flights_2026_09_3033[entry_hour]),-1)=HOUR(AF956)),--(IFERROR(Flights_2026_09_3033[entry_sector],"")=AG956),--(IFERROR(Flights_2026_09_3033[nfl],-1)&gt;=AH956),--(IFERROR(Flights_2026_09_3033[nfl],-1)&lt;=IF(AH956=450,450,AH956+9)))</f>
        <v>0</v>
      </c>
    </row>
    <row r="957" spans="32:35" x14ac:dyDescent="0.2">
      <c r="AF957" s="2">
        <v>0.875</v>
      </c>
      <c r="AG957" t="s">
        <v>744</v>
      </c>
      <c r="AH957" s="17">
        <v>390</v>
      </c>
      <c r="AI957" s="17" cm="1">
        <f t="array" ref="AI957">SUMPRODUCT(--(IFERROR(HOUR(Flights_2026_09_3033[entry_hour]),-1)=HOUR(AF957)),--(IFERROR(Flights_2026_09_3033[entry_sector],"")=AG957),--(IFERROR(Flights_2026_09_3033[nfl],-1)&gt;=AH957),--(IFERROR(Flights_2026_09_3033[nfl],-1)&lt;=IF(AH957=450,450,AH957+9)))</f>
        <v>0</v>
      </c>
    </row>
    <row r="958" spans="32:35" x14ac:dyDescent="0.2">
      <c r="AF958" s="2">
        <v>0.875</v>
      </c>
      <c r="AG958" t="s">
        <v>744</v>
      </c>
      <c r="AH958" s="17">
        <v>400</v>
      </c>
      <c r="AI958" s="17" cm="1">
        <f t="array" ref="AI958">SUMPRODUCT(--(IFERROR(HOUR(Flights_2026_09_3033[entry_hour]),-1)=HOUR(AF958)),--(IFERROR(Flights_2026_09_3033[entry_sector],"")=AG958),--(IFERROR(Flights_2026_09_3033[nfl],-1)&gt;=AH958),--(IFERROR(Flights_2026_09_3033[nfl],-1)&lt;=IF(AH958=450,450,AH958+9)))</f>
        <v>0</v>
      </c>
    </row>
    <row r="959" spans="32:35" x14ac:dyDescent="0.2">
      <c r="AF959" s="2">
        <v>0.875</v>
      </c>
      <c r="AG959" t="s">
        <v>744</v>
      </c>
      <c r="AH959" s="17">
        <v>410</v>
      </c>
      <c r="AI959" s="17" cm="1">
        <f t="array" ref="AI959">SUMPRODUCT(--(IFERROR(HOUR(Flights_2026_09_3033[entry_hour]),-1)=HOUR(AF959)),--(IFERROR(Flights_2026_09_3033[entry_sector],"")=AG959),--(IFERROR(Flights_2026_09_3033[nfl],-1)&gt;=AH959),--(IFERROR(Flights_2026_09_3033[nfl],-1)&lt;=IF(AH959=450,450,AH959+9)))</f>
        <v>0</v>
      </c>
    </row>
    <row r="960" spans="32:35" x14ac:dyDescent="0.2">
      <c r="AF960" s="2">
        <v>0.875</v>
      </c>
      <c r="AG960" t="s">
        <v>744</v>
      </c>
      <c r="AH960" s="17">
        <v>420</v>
      </c>
      <c r="AI960" s="17" cm="1">
        <f t="array" ref="AI960">SUMPRODUCT(--(IFERROR(HOUR(Flights_2026_09_3033[entry_hour]),-1)=HOUR(AF960)),--(IFERROR(Flights_2026_09_3033[entry_sector],"")=AG960),--(IFERROR(Flights_2026_09_3033[nfl],-1)&gt;=AH960),--(IFERROR(Flights_2026_09_3033[nfl],-1)&lt;=IF(AH960=450,450,AH960+9)))</f>
        <v>0</v>
      </c>
    </row>
    <row r="961" spans="32:35" x14ac:dyDescent="0.2">
      <c r="AF961" s="2">
        <v>0.875</v>
      </c>
      <c r="AG961" t="s">
        <v>744</v>
      </c>
      <c r="AH961" s="17">
        <v>430</v>
      </c>
      <c r="AI961" s="17" cm="1">
        <f t="array" ref="AI961">SUMPRODUCT(--(IFERROR(HOUR(Flights_2026_09_3033[entry_hour]),-1)=HOUR(AF961)),--(IFERROR(Flights_2026_09_3033[entry_sector],"")=AG961),--(IFERROR(Flights_2026_09_3033[nfl],-1)&gt;=AH961),--(IFERROR(Flights_2026_09_3033[nfl],-1)&lt;=IF(AH961=450,450,AH961+9)))</f>
        <v>0</v>
      </c>
    </row>
    <row r="962" spans="32:35" x14ac:dyDescent="0.2">
      <c r="AF962" s="2">
        <v>0.875</v>
      </c>
      <c r="AG962" t="s">
        <v>744</v>
      </c>
      <c r="AH962" s="17">
        <v>440</v>
      </c>
      <c r="AI962" s="17" cm="1">
        <f t="array" ref="AI962">SUMPRODUCT(--(IFERROR(HOUR(Flights_2026_09_3033[entry_hour]),-1)=HOUR(AF962)),--(IFERROR(Flights_2026_09_3033[entry_sector],"")=AG962),--(IFERROR(Flights_2026_09_3033[nfl],-1)&gt;=AH962),--(IFERROR(Flights_2026_09_3033[nfl],-1)&lt;=IF(AH962=450,450,AH962+9)))</f>
        <v>0</v>
      </c>
    </row>
    <row r="963" spans="32:35" x14ac:dyDescent="0.2">
      <c r="AF963" s="2">
        <v>0.875</v>
      </c>
      <c r="AG963" t="s">
        <v>744</v>
      </c>
      <c r="AH963" s="17">
        <v>450</v>
      </c>
      <c r="AI963" s="17" cm="1">
        <f t="array" ref="AI963">SUMPRODUCT(--(IFERROR(HOUR(Flights_2026_09_3033[entry_hour]),-1)=HOUR(AF963)),--(IFERROR(Flights_2026_09_3033[entry_sector],"")=AG963),--(IFERROR(Flights_2026_09_3033[nfl],-1)&gt;=AH963),--(IFERROR(Flights_2026_09_3033[nfl],-1)&lt;=IF(AH963=450,450,AH963+9)))</f>
        <v>0</v>
      </c>
    </row>
    <row r="964" spans="32:35" x14ac:dyDescent="0.2">
      <c r="AF964" s="2">
        <v>0.875</v>
      </c>
      <c r="AG964" t="s">
        <v>745</v>
      </c>
      <c r="AH964" s="17">
        <v>200</v>
      </c>
      <c r="AI964" s="17" cm="1">
        <f t="array" ref="AI964">SUMPRODUCT(--(IFERROR(HOUR(Flights_2026_09_3033[entry_hour]),-1)=HOUR(AF964)),--(IFERROR(Flights_2026_09_3033[entry_sector],"")=AG964),--(IFERROR(Flights_2026_09_3033[nfl],-1)&gt;=AH964),--(IFERROR(Flights_2026_09_3033[nfl],-1)&lt;=IF(AH964=450,450,AH964+9)))</f>
        <v>0</v>
      </c>
    </row>
    <row r="965" spans="32:35" x14ac:dyDescent="0.2">
      <c r="AF965" s="2">
        <v>0.875</v>
      </c>
      <c r="AG965" t="s">
        <v>745</v>
      </c>
      <c r="AH965" s="17">
        <v>210</v>
      </c>
      <c r="AI965" s="17" cm="1">
        <f t="array" ref="AI965">SUMPRODUCT(--(IFERROR(HOUR(Flights_2026_09_3033[entry_hour]),-1)=HOUR(AF965)),--(IFERROR(Flights_2026_09_3033[entry_sector],"")=AG965),--(IFERROR(Flights_2026_09_3033[nfl],-1)&gt;=AH965),--(IFERROR(Flights_2026_09_3033[nfl],-1)&lt;=IF(AH965=450,450,AH965+9)))</f>
        <v>0</v>
      </c>
    </row>
    <row r="966" spans="32:35" x14ac:dyDescent="0.2">
      <c r="AF966" s="2">
        <v>0.875</v>
      </c>
      <c r="AG966" t="s">
        <v>745</v>
      </c>
      <c r="AH966" s="17">
        <v>220</v>
      </c>
      <c r="AI966" s="17" cm="1">
        <f t="array" ref="AI966">SUMPRODUCT(--(IFERROR(HOUR(Flights_2026_09_3033[entry_hour]),-1)=HOUR(AF966)),--(IFERROR(Flights_2026_09_3033[entry_sector],"")=AG966),--(IFERROR(Flights_2026_09_3033[nfl],-1)&gt;=AH966),--(IFERROR(Flights_2026_09_3033[nfl],-1)&lt;=IF(AH966=450,450,AH966+9)))</f>
        <v>0</v>
      </c>
    </row>
    <row r="967" spans="32:35" x14ac:dyDescent="0.2">
      <c r="AF967" s="2">
        <v>0.875</v>
      </c>
      <c r="AG967" t="s">
        <v>745</v>
      </c>
      <c r="AH967" s="17">
        <v>230</v>
      </c>
      <c r="AI967" s="17" cm="1">
        <f t="array" ref="AI967">SUMPRODUCT(--(IFERROR(HOUR(Flights_2026_09_3033[entry_hour]),-1)=HOUR(AF967)),--(IFERROR(Flights_2026_09_3033[entry_sector],"")=AG967),--(IFERROR(Flights_2026_09_3033[nfl],-1)&gt;=AH967),--(IFERROR(Flights_2026_09_3033[nfl],-1)&lt;=IF(AH967=450,450,AH967+9)))</f>
        <v>0</v>
      </c>
    </row>
    <row r="968" spans="32:35" x14ac:dyDescent="0.2">
      <c r="AF968" s="2">
        <v>0.875</v>
      </c>
      <c r="AG968" t="s">
        <v>745</v>
      </c>
      <c r="AH968" s="17">
        <v>240</v>
      </c>
      <c r="AI968" s="17" cm="1">
        <f t="array" ref="AI968">SUMPRODUCT(--(IFERROR(HOUR(Flights_2026_09_3033[entry_hour]),-1)=HOUR(AF968)),--(IFERROR(Flights_2026_09_3033[entry_sector],"")=AG968),--(IFERROR(Flights_2026_09_3033[nfl],-1)&gt;=AH968),--(IFERROR(Flights_2026_09_3033[nfl],-1)&lt;=IF(AH968=450,450,AH968+9)))</f>
        <v>0</v>
      </c>
    </row>
    <row r="969" spans="32:35" x14ac:dyDescent="0.2">
      <c r="AF969" s="2">
        <v>0.875</v>
      </c>
      <c r="AG969" t="s">
        <v>745</v>
      </c>
      <c r="AH969" s="17">
        <v>250</v>
      </c>
      <c r="AI969" s="17" cm="1">
        <f t="array" ref="AI969">SUMPRODUCT(--(IFERROR(HOUR(Flights_2026_09_3033[entry_hour]),-1)=HOUR(AF969)),--(IFERROR(Flights_2026_09_3033[entry_sector],"")=AG969),--(IFERROR(Flights_2026_09_3033[nfl],-1)&gt;=AH969),--(IFERROR(Flights_2026_09_3033[nfl],-1)&lt;=IF(AH969=450,450,AH969+9)))</f>
        <v>0</v>
      </c>
    </row>
    <row r="970" spans="32:35" x14ac:dyDescent="0.2">
      <c r="AF970" s="2">
        <v>0.875</v>
      </c>
      <c r="AG970" t="s">
        <v>745</v>
      </c>
      <c r="AH970" s="17">
        <v>260</v>
      </c>
      <c r="AI970" s="17" cm="1">
        <f t="array" ref="AI970">SUMPRODUCT(--(IFERROR(HOUR(Flights_2026_09_3033[entry_hour]),-1)=HOUR(AF970)),--(IFERROR(Flights_2026_09_3033[entry_sector],"")=AG970),--(IFERROR(Flights_2026_09_3033[nfl],-1)&gt;=AH970),--(IFERROR(Flights_2026_09_3033[nfl],-1)&lt;=IF(AH970=450,450,AH970+9)))</f>
        <v>0</v>
      </c>
    </row>
    <row r="971" spans="32:35" x14ac:dyDescent="0.2">
      <c r="AF971" s="2">
        <v>0.875</v>
      </c>
      <c r="AG971" t="s">
        <v>745</v>
      </c>
      <c r="AH971" s="17">
        <v>270</v>
      </c>
      <c r="AI971" s="17" cm="1">
        <f t="array" ref="AI971">SUMPRODUCT(--(IFERROR(HOUR(Flights_2026_09_3033[entry_hour]),-1)=HOUR(AF971)),--(IFERROR(Flights_2026_09_3033[entry_sector],"")=AG971),--(IFERROR(Flights_2026_09_3033[nfl],-1)&gt;=AH971),--(IFERROR(Flights_2026_09_3033[nfl],-1)&lt;=IF(AH971=450,450,AH971+9)))</f>
        <v>0</v>
      </c>
    </row>
    <row r="972" spans="32:35" x14ac:dyDescent="0.2">
      <c r="AF972" s="2">
        <v>0.875</v>
      </c>
      <c r="AG972" t="s">
        <v>745</v>
      </c>
      <c r="AH972" s="17">
        <v>280</v>
      </c>
      <c r="AI972" s="17" cm="1">
        <f t="array" ref="AI972">SUMPRODUCT(--(IFERROR(HOUR(Flights_2026_09_3033[entry_hour]),-1)=HOUR(AF972)),--(IFERROR(Flights_2026_09_3033[entry_sector],"")=AG972),--(IFERROR(Flights_2026_09_3033[nfl],-1)&gt;=AH972),--(IFERROR(Flights_2026_09_3033[nfl],-1)&lt;=IF(AH972=450,450,AH972+9)))</f>
        <v>0</v>
      </c>
    </row>
    <row r="973" spans="32:35" x14ac:dyDescent="0.2">
      <c r="AF973" s="2">
        <v>0.875</v>
      </c>
      <c r="AG973" t="s">
        <v>745</v>
      </c>
      <c r="AH973" s="17">
        <v>290</v>
      </c>
      <c r="AI973" s="17" cm="1">
        <f t="array" ref="AI973">SUMPRODUCT(--(IFERROR(HOUR(Flights_2026_09_3033[entry_hour]),-1)=HOUR(AF973)),--(IFERROR(Flights_2026_09_3033[entry_sector],"")=AG973),--(IFERROR(Flights_2026_09_3033[nfl],-1)&gt;=AH973),--(IFERROR(Flights_2026_09_3033[nfl],-1)&lt;=IF(AH973=450,450,AH973+9)))</f>
        <v>0</v>
      </c>
    </row>
    <row r="974" spans="32:35" x14ac:dyDescent="0.2">
      <c r="AF974" s="2">
        <v>0.875</v>
      </c>
      <c r="AG974" t="s">
        <v>745</v>
      </c>
      <c r="AH974" s="17">
        <v>300</v>
      </c>
      <c r="AI974" s="17" cm="1">
        <f t="array" ref="AI974">SUMPRODUCT(--(IFERROR(HOUR(Flights_2026_09_3033[entry_hour]),-1)=HOUR(AF974)),--(IFERROR(Flights_2026_09_3033[entry_sector],"")=AG974),--(IFERROR(Flights_2026_09_3033[nfl],-1)&gt;=AH974),--(IFERROR(Flights_2026_09_3033[nfl],-1)&lt;=IF(AH974=450,450,AH974+9)))</f>
        <v>0</v>
      </c>
    </row>
    <row r="975" spans="32:35" x14ac:dyDescent="0.2">
      <c r="AF975" s="2">
        <v>0.875</v>
      </c>
      <c r="AG975" t="s">
        <v>745</v>
      </c>
      <c r="AH975" s="17">
        <v>310</v>
      </c>
      <c r="AI975" s="17" cm="1">
        <f t="array" ref="AI975">SUMPRODUCT(--(IFERROR(HOUR(Flights_2026_09_3033[entry_hour]),-1)=HOUR(AF975)),--(IFERROR(Flights_2026_09_3033[entry_sector],"")=AG975),--(IFERROR(Flights_2026_09_3033[nfl],-1)&gt;=AH975),--(IFERROR(Flights_2026_09_3033[nfl],-1)&lt;=IF(AH975=450,450,AH975+9)))</f>
        <v>0</v>
      </c>
    </row>
    <row r="976" spans="32:35" x14ac:dyDescent="0.2">
      <c r="AF976" s="2">
        <v>0.875</v>
      </c>
      <c r="AG976" t="s">
        <v>745</v>
      </c>
      <c r="AH976" s="17">
        <v>320</v>
      </c>
      <c r="AI976" s="17" cm="1">
        <f t="array" ref="AI976">SUMPRODUCT(--(IFERROR(HOUR(Flights_2026_09_3033[entry_hour]),-1)=HOUR(AF976)),--(IFERROR(Flights_2026_09_3033[entry_sector],"")=AG976),--(IFERROR(Flights_2026_09_3033[nfl],-1)&gt;=AH976),--(IFERROR(Flights_2026_09_3033[nfl],-1)&lt;=IF(AH976=450,450,AH976+9)))</f>
        <v>0</v>
      </c>
    </row>
    <row r="977" spans="32:35" x14ac:dyDescent="0.2">
      <c r="AF977" s="2">
        <v>0.875</v>
      </c>
      <c r="AG977" t="s">
        <v>745</v>
      </c>
      <c r="AH977" s="17">
        <v>330</v>
      </c>
      <c r="AI977" s="17" cm="1">
        <f t="array" ref="AI977">SUMPRODUCT(--(IFERROR(HOUR(Flights_2026_09_3033[entry_hour]),-1)=HOUR(AF977)),--(IFERROR(Flights_2026_09_3033[entry_sector],"")=AG977),--(IFERROR(Flights_2026_09_3033[nfl],-1)&gt;=AH977),--(IFERROR(Flights_2026_09_3033[nfl],-1)&lt;=IF(AH977=450,450,AH977+9)))</f>
        <v>0</v>
      </c>
    </row>
    <row r="978" spans="32:35" x14ac:dyDescent="0.2">
      <c r="AF978" s="2">
        <v>0.875</v>
      </c>
      <c r="AG978" t="s">
        <v>745</v>
      </c>
      <c r="AH978" s="17">
        <v>340</v>
      </c>
      <c r="AI978" s="17" cm="1">
        <f t="array" ref="AI978">SUMPRODUCT(--(IFERROR(HOUR(Flights_2026_09_3033[entry_hour]),-1)=HOUR(AF978)),--(IFERROR(Flights_2026_09_3033[entry_sector],"")=AG978),--(IFERROR(Flights_2026_09_3033[nfl],-1)&gt;=AH978),--(IFERROR(Flights_2026_09_3033[nfl],-1)&lt;=IF(AH978=450,450,AH978+9)))</f>
        <v>0</v>
      </c>
    </row>
    <row r="979" spans="32:35" x14ac:dyDescent="0.2">
      <c r="AF979" s="2">
        <v>0.875</v>
      </c>
      <c r="AG979" t="s">
        <v>745</v>
      </c>
      <c r="AH979" s="17">
        <v>350</v>
      </c>
      <c r="AI979" s="17" cm="1">
        <f t="array" ref="AI979">SUMPRODUCT(--(IFERROR(HOUR(Flights_2026_09_3033[entry_hour]),-1)=HOUR(AF979)),--(IFERROR(Flights_2026_09_3033[entry_sector],"")=AG979),--(IFERROR(Flights_2026_09_3033[nfl],-1)&gt;=AH979),--(IFERROR(Flights_2026_09_3033[nfl],-1)&lt;=IF(AH979=450,450,AH979+9)))</f>
        <v>0</v>
      </c>
    </row>
    <row r="980" spans="32:35" x14ac:dyDescent="0.2">
      <c r="AF980" s="2">
        <v>0.875</v>
      </c>
      <c r="AG980" t="s">
        <v>745</v>
      </c>
      <c r="AH980" s="17">
        <v>360</v>
      </c>
      <c r="AI980" s="17" cm="1">
        <f t="array" ref="AI980">SUMPRODUCT(--(IFERROR(HOUR(Flights_2026_09_3033[entry_hour]),-1)=HOUR(AF980)),--(IFERROR(Flights_2026_09_3033[entry_sector],"")=AG980),--(IFERROR(Flights_2026_09_3033[nfl],-1)&gt;=AH980),--(IFERROR(Flights_2026_09_3033[nfl],-1)&lt;=IF(AH980=450,450,AH980+9)))</f>
        <v>0</v>
      </c>
    </row>
    <row r="981" spans="32:35" x14ac:dyDescent="0.2">
      <c r="AF981" s="2">
        <v>0.875</v>
      </c>
      <c r="AG981" t="s">
        <v>745</v>
      </c>
      <c r="AH981" s="17">
        <v>370</v>
      </c>
      <c r="AI981" s="17" cm="1">
        <f t="array" ref="AI981">SUMPRODUCT(--(IFERROR(HOUR(Flights_2026_09_3033[entry_hour]),-1)=HOUR(AF981)),--(IFERROR(Flights_2026_09_3033[entry_sector],"")=AG981),--(IFERROR(Flights_2026_09_3033[nfl],-1)&gt;=AH981),--(IFERROR(Flights_2026_09_3033[nfl],-1)&lt;=IF(AH981=450,450,AH981+9)))</f>
        <v>2</v>
      </c>
    </row>
    <row r="982" spans="32:35" x14ac:dyDescent="0.2">
      <c r="AF982" s="2">
        <v>0.875</v>
      </c>
      <c r="AG982" t="s">
        <v>745</v>
      </c>
      <c r="AH982" s="17">
        <v>380</v>
      </c>
      <c r="AI982" s="17" cm="1">
        <f t="array" ref="AI982">SUMPRODUCT(--(IFERROR(HOUR(Flights_2026_09_3033[entry_hour]),-1)=HOUR(AF982)),--(IFERROR(Flights_2026_09_3033[entry_sector],"")=AG982),--(IFERROR(Flights_2026_09_3033[nfl],-1)&gt;=AH982),--(IFERROR(Flights_2026_09_3033[nfl],-1)&lt;=IF(AH982=450,450,AH982+9)))</f>
        <v>0</v>
      </c>
    </row>
    <row r="983" spans="32:35" x14ac:dyDescent="0.2">
      <c r="AF983" s="2">
        <v>0.875</v>
      </c>
      <c r="AG983" t="s">
        <v>745</v>
      </c>
      <c r="AH983" s="17">
        <v>390</v>
      </c>
      <c r="AI983" s="17" cm="1">
        <f t="array" ref="AI983">SUMPRODUCT(--(IFERROR(HOUR(Flights_2026_09_3033[entry_hour]),-1)=HOUR(AF983)),--(IFERROR(Flights_2026_09_3033[entry_sector],"")=AG983),--(IFERROR(Flights_2026_09_3033[nfl],-1)&gt;=AH983),--(IFERROR(Flights_2026_09_3033[nfl],-1)&lt;=IF(AH983=450,450,AH983+9)))</f>
        <v>1</v>
      </c>
    </row>
    <row r="984" spans="32:35" x14ac:dyDescent="0.2">
      <c r="AF984" s="2">
        <v>0.875</v>
      </c>
      <c r="AG984" t="s">
        <v>745</v>
      </c>
      <c r="AH984" s="17">
        <v>400</v>
      </c>
      <c r="AI984" s="17" cm="1">
        <f t="array" ref="AI984">SUMPRODUCT(--(IFERROR(HOUR(Flights_2026_09_3033[entry_hour]),-1)=HOUR(AF984)),--(IFERROR(Flights_2026_09_3033[entry_sector],"")=AG984),--(IFERROR(Flights_2026_09_3033[nfl],-1)&gt;=AH984),--(IFERROR(Flights_2026_09_3033[nfl],-1)&lt;=IF(AH984=450,450,AH984+9)))</f>
        <v>0</v>
      </c>
    </row>
    <row r="985" spans="32:35" x14ac:dyDescent="0.2">
      <c r="AF985" s="2">
        <v>0.875</v>
      </c>
      <c r="AG985" t="s">
        <v>745</v>
      </c>
      <c r="AH985" s="17">
        <v>410</v>
      </c>
      <c r="AI985" s="17" cm="1">
        <f t="array" ref="AI985">SUMPRODUCT(--(IFERROR(HOUR(Flights_2026_09_3033[entry_hour]),-1)=HOUR(AF985)),--(IFERROR(Flights_2026_09_3033[entry_sector],"")=AG985),--(IFERROR(Flights_2026_09_3033[nfl],-1)&gt;=AH985),--(IFERROR(Flights_2026_09_3033[nfl],-1)&lt;=IF(AH985=450,450,AH985+9)))</f>
        <v>0</v>
      </c>
    </row>
    <row r="986" spans="32:35" x14ac:dyDescent="0.2">
      <c r="AF986" s="2">
        <v>0.875</v>
      </c>
      <c r="AG986" t="s">
        <v>745</v>
      </c>
      <c r="AH986" s="17">
        <v>420</v>
      </c>
      <c r="AI986" s="17" cm="1">
        <f t="array" ref="AI986">SUMPRODUCT(--(IFERROR(HOUR(Flights_2026_09_3033[entry_hour]),-1)=HOUR(AF986)),--(IFERROR(Flights_2026_09_3033[entry_sector],"")=AG986),--(IFERROR(Flights_2026_09_3033[nfl],-1)&gt;=AH986),--(IFERROR(Flights_2026_09_3033[nfl],-1)&lt;=IF(AH986=450,450,AH986+9)))</f>
        <v>0</v>
      </c>
    </row>
    <row r="987" spans="32:35" x14ac:dyDescent="0.2">
      <c r="AF987" s="2">
        <v>0.875</v>
      </c>
      <c r="AG987" t="s">
        <v>745</v>
      </c>
      <c r="AH987" s="17">
        <v>430</v>
      </c>
      <c r="AI987" s="17" cm="1">
        <f t="array" ref="AI987">SUMPRODUCT(--(IFERROR(HOUR(Flights_2026_09_3033[entry_hour]),-1)=HOUR(AF987)),--(IFERROR(Flights_2026_09_3033[entry_sector],"")=AG987),--(IFERROR(Flights_2026_09_3033[nfl],-1)&gt;=AH987),--(IFERROR(Flights_2026_09_3033[nfl],-1)&lt;=IF(AH987=450,450,AH987+9)))</f>
        <v>0</v>
      </c>
    </row>
    <row r="988" spans="32:35" x14ac:dyDescent="0.2">
      <c r="AF988" s="2">
        <v>0.875</v>
      </c>
      <c r="AG988" t="s">
        <v>745</v>
      </c>
      <c r="AH988" s="17">
        <v>440</v>
      </c>
      <c r="AI988" s="17" cm="1">
        <f t="array" ref="AI988">SUMPRODUCT(--(IFERROR(HOUR(Flights_2026_09_3033[entry_hour]),-1)=HOUR(AF988)),--(IFERROR(Flights_2026_09_3033[entry_sector],"")=AG988),--(IFERROR(Flights_2026_09_3033[nfl],-1)&gt;=AH988),--(IFERROR(Flights_2026_09_3033[nfl],-1)&lt;=IF(AH988=450,450,AH988+9)))</f>
        <v>0</v>
      </c>
    </row>
    <row r="989" spans="32:35" x14ac:dyDescent="0.2">
      <c r="AF989" s="2">
        <v>0.875</v>
      </c>
      <c r="AG989" t="s">
        <v>745</v>
      </c>
      <c r="AH989" s="17">
        <v>450</v>
      </c>
      <c r="AI989" s="17" cm="1">
        <f t="array" ref="AI989">SUMPRODUCT(--(IFERROR(HOUR(Flights_2026_09_3033[entry_hour]),-1)=HOUR(AF989)),--(IFERROR(Flights_2026_09_3033[entry_sector],"")=AG989),--(IFERROR(Flights_2026_09_3033[nfl],-1)&gt;=AH989),--(IFERROR(Flights_2026_09_3033[nfl],-1)&lt;=IF(AH989=450,450,AH989+9)))</f>
        <v>0</v>
      </c>
    </row>
    <row r="990" spans="32:35" x14ac:dyDescent="0.2">
      <c r="AF990" s="2">
        <v>0.875</v>
      </c>
      <c r="AG990" t="s">
        <v>840</v>
      </c>
      <c r="AH990" s="17">
        <v>200</v>
      </c>
      <c r="AI990" s="17" cm="1">
        <f t="array" ref="AI990">SUMPRODUCT(--(IFERROR(HOUR(Flights_2026_09_3033[entry_hour]),-1)=HOUR(AF990)),--(IFERROR(Flights_2026_09_3033[entry_sector],"")=AG990),--(IFERROR(Flights_2026_09_3033[nfl],-1)&gt;=AH990),--(IFERROR(Flights_2026_09_3033[nfl],-1)&lt;=IF(AH990=450,450,AH990+9)))</f>
        <v>0</v>
      </c>
    </row>
    <row r="991" spans="32:35" x14ac:dyDescent="0.2">
      <c r="AF991" s="2">
        <v>0.875</v>
      </c>
      <c r="AG991" t="s">
        <v>840</v>
      </c>
      <c r="AH991" s="17">
        <v>210</v>
      </c>
      <c r="AI991" s="17" cm="1">
        <f t="array" ref="AI991">SUMPRODUCT(--(IFERROR(HOUR(Flights_2026_09_3033[entry_hour]),-1)=HOUR(AF991)),--(IFERROR(Flights_2026_09_3033[entry_sector],"")=AG991),--(IFERROR(Flights_2026_09_3033[nfl],-1)&gt;=AH991),--(IFERROR(Flights_2026_09_3033[nfl],-1)&lt;=IF(AH991=450,450,AH991+9)))</f>
        <v>0</v>
      </c>
    </row>
    <row r="992" spans="32:35" x14ac:dyDescent="0.2">
      <c r="AF992" s="2">
        <v>0.875</v>
      </c>
      <c r="AG992" t="s">
        <v>840</v>
      </c>
      <c r="AH992" s="17">
        <v>220</v>
      </c>
      <c r="AI992" s="17" cm="1">
        <f t="array" ref="AI992">SUMPRODUCT(--(IFERROR(HOUR(Flights_2026_09_3033[entry_hour]),-1)=HOUR(AF992)),--(IFERROR(Flights_2026_09_3033[entry_sector],"")=AG992),--(IFERROR(Flights_2026_09_3033[nfl],-1)&gt;=AH992),--(IFERROR(Flights_2026_09_3033[nfl],-1)&lt;=IF(AH992=450,450,AH992+9)))</f>
        <v>0</v>
      </c>
    </row>
    <row r="993" spans="32:35" x14ac:dyDescent="0.2">
      <c r="AF993" s="2">
        <v>0.875</v>
      </c>
      <c r="AG993" t="s">
        <v>840</v>
      </c>
      <c r="AH993" s="17">
        <v>230</v>
      </c>
      <c r="AI993" s="17" cm="1">
        <f t="array" ref="AI993">SUMPRODUCT(--(IFERROR(HOUR(Flights_2026_09_3033[entry_hour]),-1)=HOUR(AF993)),--(IFERROR(Flights_2026_09_3033[entry_sector],"")=AG993),--(IFERROR(Flights_2026_09_3033[nfl],-1)&gt;=AH993),--(IFERROR(Flights_2026_09_3033[nfl],-1)&lt;=IF(AH993=450,450,AH993+9)))</f>
        <v>0</v>
      </c>
    </row>
    <row r="994" spans="32:35" x14ac:dyDescent="0.2">
      <c r="AF994" s="2">
        <v>0.875</v>
      </c>
      <c r="AG994" t="s">
        <v>840</v>
      </c>
      <c r="AH994" s="17">
        <v>240</v>
      </c>
      <c r="AI994" s="17" cm="1">
        <f t="array" ref="AI994">SUMPRODUCT(--(IFERROR(HOUR(Flights_2026_09_3033[entry_hour]),-1)=HOUR(AF994)),--(IFERROR(Flights_2026_09_3033[entry_sector],"")=AG994),--(IFERROR(Flights_2026_09_3033[nfl],-1)&gt;=AH994),--(IFERROR(Flights_2026_09_3033[nfl],-1)&lt;=IF(AH994=450,450,AH994+9)))</f>
        <v>0</v>
      </c>
    </row>
    <row r="995" spans="32:35" x14ac:dyDescent="0.2">
      <c r="AF995" s="2">
        <v>0.875</v>
      </c>
      <c r="AG995" t="s">
        <v>840</v>
      </c>
      <c r="AH995" s="17">
        <v>250</v>
      </c>
      <c r="AI995" s="17" cm="1">
        <f t="array" ref="AI995">SUMPRODUCT(--(IFERROR(HOUR(Flights_2026_09_3033[entry_hour]),-1)=HOUR(AF995)),--(IFERROR(Flights_2026_09_3033[entry_sector],"")=AG995),--(IFERROR(Flights_2026_09_3033[nfl],-1)&gt;=AH995),--(IFERROR(Flights_2026_09_3033[nfl],-1)&lt;=IF(AH995=450,450,AH995+9)))</f>
        <v>0</v>
      </c>
    </row>
    <row r="996" spans="32:35" x14ac:dyDescent="0.2">
      <c r="AF996" s="2">
        <v>0.875</v>
      </c>
      <c r="AG996" t="s">
        <v>840</v>
      </c>
      <c r="AH996" s="17">
        <v>260</v>
      </c>
      <c r="AI996" s="17" cm="1">
        <f t="array" ref="AI996">SUMPRODUCT(--(IFERROR(HOUR(Flights_2026_09_3033[entry_hour]),-1)=HOUR(AF996)),--(IFERROR(Flights_2026_09_3033[entry_sector],"")=AG996),--(IFERROR(Flights_2026_09_3033[nfl],-1)&gt;=AH996),--(IFERROR(Flights_2026_09_3033[nfl],-1)&lt;=IF(AH996=450,450,AH996+9)))</f>
        <v>0</v>
      </c>
    </row>
    <row r="997" spans="32:35" x14ac:dyDescent="0.2">
      <c r="AF997" s="2">
        <v>0.875</v>
      </c>
      <c r="AG997" t="s">
        <v>840</v>
      </c>
      <c r="AH997" s="17">
        <v>270</v>
      </c>
      <c r="AI997" s="17" cm="1">
        <f t="array" ref="AI997">SUMPRODUCT(--(IFERROR(HOUR(Flights_2026_09_3033[entry_hour]),-1)=HOUR(AF997)),--(IFERROR(Flights_2026_09_3033[entry_sector],"")=AG997),--(IFERROR(Flights_2026_09_3033[nfl],-1)&gt;=AH997),--(IFERROR(Flights_2026_09_3033[nfl],-1)&lt;=IF(AH997=450,450,AH997+9)))</f>
        <v>0</v>
      </c>
    </row>
    <row r="998" spans="32:35" x14ac:dyDescent="0.2">
      <c r="AF998" s="2">
        <v>0.875</v>
      </c>
      <c r="AG998" t="s">
        <v>840</v>
      </c>
      <c r="AH998" s="17">
        <v>280</v>
      </c>
      <c r="AI998" s="17" cm="1">
        <f t="array" ref="AI998">SUMPRODUCT(--(IFERROR(HOUR(Flights_2026_09_3033[entry_hour]),-1)=HOUR(AF998)),--(IFERROR(Flights_2026_09_3033[entry_sector],"")=AG998),--(IFERROR(Flights_2026_09_3033[nfl],-1)&gt;=AH998),--(IFERROR(Flights_2026_09_3033[nfl],-1)&lt;=IF(AH998=450,450,AH998+9)))</f>
        <v>0</v>
      </c>
    </row>
    <row r="999" spans="32:35" x14ac:dyDescent="0.2">
      <c r="AF999" s="2">
        <v>0.875</v>
      </c>
      <c r="AG999" t="s">
        <v>840</v>
      </c>
      <c r="AH999" s="17">
        <v>290</v>
      </c>
      <c r="AI999" s="17" cm="1">
        <f t="array" ref="AI999">SUMPRODUCT(--(IFERROR(HOUR(Flights_2026_09_3033[entry_hour]),-1)=HOUR(AF999)),--(IFERROR(Flights_2026_09_3033[entry_sector],"")=AG999),--(IFERROR(Flights_2026_09_3033[nfl],-1)&gt;=AH999),--(IFERROR(Flights_2026_09_3033[nfl],-1)&lt;=IF(AH999=450,450,AH999+9)))</f>
        <v>0</v>
      </c>
    </row>
    <row r="1000" spans="32:35" x14ac:dyDescent="0.2">
      <c r="AF1000" s="2">
        <v>0.875</v>
      </c>
      <c r="AG1000" t="s">
        <v>840</v>
      </c>
      <c r="AH1000" s="17">
        <v>300</v>
      </c>
      <c r="AI1000" s="17" cm="1">
        <f t="array" ref="AI1000">SUMPRODUCT(--(IFERROR(HOUR(Flights_2026_09_3033[entry_hour]),-1)=HOUR(AF1000)),--(IFERROR(Flights_2026_09_3033[entry_sector],"")=AG1000),--(IFERROR(Flights_2026_09_3033[nfl],-1)&gt;=AH1000),--(IFERROR(Flights_2026_09_3033[nfl],-1)&lt;=IF(AH1000=450,450,AH1000+9)))</f>
        <v>0</v>
      </c>
    </row>
    <row r="1001" spans="32:35" x14ac:dyDescent="0.2">
      <c r="AF1001" s="2">
        <v>0.875</v>
      </c>
      <c r="AG1001" t="s">
        <v>840</v>
      </c>
      <c r="AH1001" s="17">
        <v>310</v>
      </c>
      <c r="AI1001" s="17" cm="1">
        <f t="array" ref="AI1001">SUMPRODUCT(--(IFERROR(HOUR(Flights_2026_09_3033[entry_hour]),-1)=HOUR(AF1001)),--(IFERROR(Flights_2026_09_3033[entry_sector],"")=AG1001),--(IFERROR(Flights_2026_09_3033[nfl],-1)&gt;=AH1001),--(IFERROR(Flights_2026_09_3033[nfl],-1)&lt;=IF(AH1001=450,450,AH1001+9)))</f>
        <v>0</v>
      </c>
    </row>
    <row r="1002" spans="32:35" x14ac:dyDescent="0.2">
      <c r="AF1002" s="2">
        <v>0.875</v>
      </c>
      <c r="AG1002" t="s">
        <v>840</v>
      </c>
      <c r="AH1002" s="17">
        <v>320</v>
      </c>
      <c r="AI1002" s="17" cm="1">
        <f t="array" ref="AI1002">SUMPRODUCT(--(IFERROR(HOUR(Flights_2026_09_3033[entry_hour]),-1)=HOUR(AF1002)),--(IFERROR(Flights_2026_09_3033[entry_sector],"")=AG1002),--(IFERROR(Flights_2026_09_3033[nfl],-1)&gt;=AH1002),--(IFERROR(Flights_2026_09_3033[nfl],-1)&lt;=IF(AH1002=450,450,AH1002+9)))</f>
        <v>0</v>
      </c>
    </row>
    <row r="1003" spans="32:35" x14ac:dyDescent="0.2">
      <c r="AF1003" s="2">
        <v>0.875</v>
      </c>
      <c r="AG1003" t="s">
        <v>840</v>
      </c>
      <c r="AH1003" s="17">
        <v>330</v>
      </c>
      <c r="AI1003" s="17" cm="1">
        <f t="array" ref="AI1003">SUMPRODUCT(--(IFERROR(HOUR(Flights_2026_09_3033[entry_hour]),-1)=HOUR(AF1003)),--(IFERROR(Flights_2026_09_3033[entry_sector],"")=AG1003),--(IFERROR(Flights_2026_09_3033[nfl],-1)&gt;=AH1003),--(IFERROR(Flights_2026_09_3033[nfl],-1)&lt;=IF(AH1003=450,450,AH1003+9)))</f>
        <v>0</v>
      </c>
    </row>
    <row r="1004" spans="32:35" x14ac:dyDescent="0.2">
      <c r="AF1004" s="2">
        <v>0.875</v>
      </c>
      <c r="AG1004" t="s">
        <v>840</v>
      </c>
      <c r="AH1004" s="17">
        <v>340</v>
      </c>
      <c r="AI1004" s="17" cm="1">
        <f t="array" ref="AI1004">SUMPRODUCT(--(IFERROR(HOUR(Flights_2026_09_3033[entry_hour]),-1)=HOUR(AF1004)),--(IFERROR(Flights_2026_09_3033[entry_sector],"")=AG1004),--(IFERROR(Flights_2026_09_3033[nfl],-1)&gt;=AH1004),--(IFERROR(Flights_2026_09_3033[nfl],-1)&lt;=IF(AH1004=450,450,AH1004+9)))</f>
        <v>0</v>
      </c>
    </row>
    <row r="1005" spans="32:35" x14ac:dyDescent="0.2">
      <c r="AF1005" s="2">
        <v>0.875</v>
      </c>
      <c r="AG1005" t="s">
        <v>840</v>
      </c>
      <c r="AH1005" s="17">
        <v>350</v>
      </c>
      <c r="AI1005" s="17" cm="1">
        <f t="array" ref="AI1005">SUMPRODUCT(--(IFERROR(HOUR(Flights_2026_09_3033[entry_hour]),-1)=HOUR(AF1005)),--(IFERROR(Flights_2026_09_3033[entry_sector],"")=AG1005),--(IFERROR(Flights_2026_09_3033[nfl],-1)&gt;=AH1005),--(IFERROR(Flights_2026_09_3033[nfl],-1)&lt;=IF(AH1005=450,450,AH1005+9)))</f>
        <v>0</v>
      </c>
    </row>
    <row r="1006" spans="32:35" x14ac:dyDescent="0.2">
      <c r="AF1006" s="2">
        <v>0.875</v>
      </c>
      <c r="AG1006" t="s">
        <v>840</v>
      </c>
      <c r="AH1006" s="17">
        <v>360</v>
      </c>
      <c r="AI1006" s="17" cm="1">
        <f t="array" ref="AI1006">SUMPRODUCT(--(IFERROR(HOUR(Flights_2026_09_3033[entry_hour]),-1)=HOUR(AF1006)),--(IFERROR(Flights_2026_09_3033[entry_sector],"")=AG1006),--(IFERROR(Flights_2026_09_3033[nfl],-1)&gt;=AH1006),--(IFERROR(Flights_2026_09_3033[nfl],-1)&lt;=IF(AH1006=450,450,AH1006+9)))</f>
        <v>0</v>
      </c>
    </row>
    <row r="1007" spans="32:35" x14ac:dyDescent="0.2">
      <c r="AF1007" s="2">
        <v>0.875</v>
      </c>
      <c r="AG1007" t="s">
        <v>840</v>
      </c>
      <c r="AH1007" s="17">
        <v>370</v>
      </c>
      <c r="AI1007" s="17" cm="1">
        <f t="array" ref="AI1007">SUMPRODUCT(--(IFERROR(HOUR(Flights_2026_09_3033[entry_hour]),-1)=HOUR(AF1007)),--(IFERROR(Flights_2026_09_3033[entry_sector],"")=AG1007),--(IFERROR(Flights_2026_09_3033[nfl],-1)&gt;=AH1007),--(IFERROR(Flights_2026_09_3033[nfl],-1)&lt;=IF(AH1007=450,450,AH1007+9)))</f>
        <v>2</v>
      </c>
    </row>
    <row r="1008" spans="32:35" x14ac:dyDescent="0.2">
      <c r="AF1008" s="2">
        <v>0.875</v>
      </c>
      <c r="AG1008" t="s">
        <v>840</v>
      </c>
      <c r="AH1008" s="17">
        <v>380</v>
      </c>
      <c r="AI1008" s="17" cm="1">
        <f t="array" ref="AI1008">SUMPRODUCT(--(IFERROR(HOUR(Flights_2026_09_3033[entry_hour]),-1)=HOUR(AF1008)),--(IFERROR(Flights_2026_09_3033[entry_sector],"")=AG1008),--(IFERROR(Flights_2026_09_3033[nfl],-1)&gt;=AH1008),--(IFERROR(Flights_2026_09_3033[nfl],-1)&lt;=IF(AH1008=450,450,AH1008+9)))</f>
        <v>0</v>
      </c>
    </row>
    <row r="1009" spans="32:35" x14ac:dyDescent="0.2">
      <c r="AF1009" s="2">
        <v>0.875</v>
      </c>
      <c r="AG1009" t="s">
        <v>840</v>
      </c>
      <c r="AH1009" s="17">
        <v>390</v>
      </c>
      <c r="AI1009" s="17" cm="1">
        <f t="array" ref="AI1009">SUMPRODUCT(--(IFERROR(HOUR(Flights_2026_09_3033[entry_hour]),-1)=HOUR(AF1009)),--(IFERROR(Flights_2026_09_3033[entry_sector],"")=AG1009),--(IFERROR(Flights_2026_09_3033[nfl],-1)&gt;=AH1009),--(IFERROR(Flights_2026_09_3033[nfl],-1)&lt;=IF(AH1009=450,450,AH1009+9)))</f>
        <v>0</v>
      </c>
    </row>
    <row r="1010" spans="32:35" x14ac:dyDescent="0.2">
      <c r="AF1010" s="2">
        <v>0.875</v>
      </c>
      <c r="AG1010" t="s">
        <v>840</v>
      </c>
      <c r="AH1010" s="17">
        <v>400</v>
      </c>
      <c r="AI1010" s="17" cm="1">
        <f t="array" ref="AI1010">SUMPRODUCT(--(IFERROR(HOUR(Flights_2026_09_3033[entry_hour]),-1)=HOUR(AF1010)),--(IFERROR(Flights_2026_09_3033[entry_sector],"")=AG1010),--(IFERROR(Flights_2026_09_3033[nfl],-1)&gt;=AH1010),--(IFERROR(Flights_2026_09_3033[nfl],-1)&lt;=IF(AH1010=450,450,AH1010+9)))</f>
        <v>0</v>
      </c>
    </row>
    <row r="1011" spans="32:35" x14ac:dyDescent="0.2">
      <c r="AF1011" s="2">
        <v>0.875</v>
      </c>
      <c r="AG1011" t="s">
        <v>840</v>
      </c>
      <c r="AH1011" s="17">
        <v>410</v>
      </c>
      <c r="AI1011" s="17" cm="1">
        <f t="array" ref="AI1011">SUMPRODUCT(--(IFERROR(HOUR(Flights_2026_09_3033[entry_hour]),-1)=HOUR(AF1011)),--(IFERROR(Flights_2026_09_3033[entry_sector],"")=AG1011),--(IFERROR(Flights_2026_09_3033[nfl],-1)&gt;=AH1011),--(IFERROR(Flights_2026_09_3033[nfl],-1)&lt;=IF(AH1011=450,450,AH1011+9)))</f>
        <v>0</v>
      </c>
    </row>
    <row r="1012" spans="32:35" x14ac:dyDescent="0.2">
      <c r="AF1012" s="2">
        <v>0.875</v>
      </c>
      <c r="AG1012" t="s">
        <v>840</v>
      </c>
      <c r="AH1012" s="17">
        <v>420</v>
      </c>
      <c r="AI1012" s="17" cm="1">
        <f t="array" ref="AI1012">SUMPRODUCT(--(IFERROR(HOUR(Flights_2026_09_3033[entry_hour]),-1)=HOUR(AF1012)),--(IFERROR(Flights_2026_09_3033[entry_sector],"")=AG1012),--(IFERROR(Flights_2026_09_3033[nfl],-1)&gt;=AH1012),--(IFERROR(Flights_2026_09_3033[nfl],-1)&lt;=IF(AH1012=450,450,AH1012+9)))</f>
        <v>0</v>
      </c>
    </row>
    <row r="1013" spans="32:35" x14ac:dyDescent="0.2">
      <c r="AF1013" s="2">
        <v>0.875</v>
      </c>
      <c r="AG1013" t="s">
        <v>840</v>
      </c>
      <c r="AH1013" s="17">
        <v>430</v>
      </c>
      <c r="AI1013" s="17" cm="1">
        <f t="array" ref="AI1013">SUMPRODUCT(--(IFERROR(HOUR(Flights_2026_09_3033[entry_hour]),-1)=HOUR(AF1013)),--(IFERROR(Flights_2026_09_3033[entry_sector],"")=AG1013),--(IFERROR(Flights_2026_09_3033[nfl],-1)&gt;=AH1013),--(IFERROR(Flights_2026_09_3033[nfl],-1)&lt;=IF(AH1013=450,450,AH1013+9)))</f>
        <v>0</v>
      </c>
    </row>
    <row r="1014" spans="32:35" x14ac:dyDescent="0.2">
      <c r="AF1014" s="2">
        <v>0.875</v>
      </c>
      <c r="AG1014" t="s">
        <v>840</v>
      </c>
      <c r="AH1014" s="17">
        <v>440</v>
      </c>
      <c r="AI1014" s="17" cm="1">
        <f t="array" ref="AI1014">SUMPRODUCT(--(IFERROR(HOUR(Flights_2026_09_3033[entry_hour]),-1)=HOUR(AF1014)),--(IFERROR(Flights_2026_09_3033[entry_sector],"")=AG1014),--(IFERROR(Flights_2026_09_3033[nfl],-1)&gt;=AH1014),--(IFERROR(Flights_2026_09_3033[nfl],-1)&lt;=IF(AH1014=450,450,AH1014+9)))</f>
        <v>0</v>
      </c>
    </row>
    <row r="1015" spans="32:35" x14ac:dyDescent="0.2">
      <c r="AF1015" s="2">
        <v>0.875</v>
      </c>
      <c r="AG1015" t="s">
        <v>840</v>
      </c>
      <c r="AH1015" s="17">
        <v>450</v>
      </c>
      <c r="AI1015" s="17" cm="1">
        <f t="array" ref="AI1015">SUMPRODUCT(--(IFERROR(HOUR(Flights_2026_09_3033[entry_hour]),-1)=HOUR(AF1015)),--(IFERROR(Flights_2026_09_3033[entry_sector],"")=AG1015),--(IFERROR(Flights_2026_09_3033[nfl],-1)&gt;=AH1015),--(IFERROR(Flights_2026_09_3033[nfl],-1)&lt;=IF(AH1015=450,450,AH1015+9)))</f>
        <v>0</v>
      </c>
    </row>
    <row r="1016" spans="32:35" x14ac:dyDescent="0.2">
      <c r="AF1016" s="2">
        <v>0.875</v>
      </c>
      <c r="AG1016" t="s">
        <v>747</v>
      </c>
      <c r="AH1016" s="17">
        <v>200</v>
      </c>
      <c r="AI1016" s="17" cm="1">
        <f t="array" ref="AI1016">SUMPRODUCT(--(IFERROR(HOUR(Flights_2026_09_3033[entry_hour]),-1)=HOUR(AF1016)),--(IFERROR(Flights_2026_09_3033[entry_sector],"")=AG1016),--(IFERROR(Flights_2026_09_3033[nfl],-1)&gt;=AH1016),--(IFERROR(Flights_2026_09_3033[nfl],-1)&lt;=IF(AH1016=450,450,AH1016+9)))</f>
        <v>0</v>
      </c>
    </row>
    <row r="1017" spans="32:35" x14ac:dyDescent="0.2">
      <c r="AF1017" s="2">
        <v>0.875</v>
      </c>
      <c r="AG1017" t="s">
        <v>747</v>
      </c>
      <c r="AH1017" s="17">
        <v>210</v>
      </c>
      <c r="AI1017" s="17" cm="1">
        <f t="array" ref="AI1017">SUMPRODUCT(--(IFERROR(HOUR(Flights_2026_09_3033[entry_hour]),-1)=HOUR(AF1017)),--(IFERROR(Flights_2026_09_3033[entry_sector],"")=AG1017),--(IFERROR(Flights_2026_09_3033[nfl],-1)&gt;=AH1017),--(IFERROR(Flights_2026_09_3033[nfl],-1)&lt;=IF(AH1017=450,450,AH1017+9)))</f>
        <v>2</v>
      </c>
    </row>
    <row r="1018" spans="32:35" x14ac:dyDescent="0.2">
      <c r="AF1018" s="2">
        <v>0.875</v>
      </c>
      <c r="AG1018" t="s">
        <v>747</v>
      </c>
      <c r="AH1018" s="17">
        <v>220</v>
      </c>
      <c r="AI1018" s="17" cm="1">
        <f t="array" ref="AI1018">SUMPRODUCT(--(IFERROR(HOUR(Flights_2026_09_3033[entry_hour]),-1)=HOUR(AF1018)),--(IFERROR(Flights_2026_09_3033[entry_sector],"")=AG1018),--(IFERROR(Flights_2026_09_3033[nfl],-1)&gt;=AH1018),--(IFERROR(Flights_2026_09_3033[nfl],-1)&lt;=IF(AH1018=450,450,AH1018+9)))</f>
        <v>0</v>
      </c>
    </row>
    <row r="1019" spans="32:35" x14ac:dyDescent="0.2">
      <c r="AF1019" s="2">
        <v>0.875</v>
      </c>
      <c r="AG1019" t="s">
        <v>747</v>
      </c>
      <c r="AH1019" s="17">
        <v>230</v>
      </c>
      <c r="AI1019" s="17" cm="1">
        <f t="array" ref="AI1019">SUMPRODUCT(--(IFERROR(HOUR(Flights_2026_09_3033[entry_hour]),-1)=HOUR(AF1019)),--(IFERROR(Flights_2026_09_3033[entry_sector],"")=AG1019),--(IFERROR(Flights_2026_09_3033[nfl],-1)&gt;=AH1019),--(IFERROR(Flights_2026_09_3033[nfl],-1)&lt;=IF(AH1019=450,450,AH1019+9)))</f>
        <v>0</v>
      </c>
    </row>
    <row r="1020" spans="32:35" x14ac:dyDescent="0.2">
      <c r="AF1020" s="2">
        <v>0.875</v>
      </c>
      <c r="AG1020" t="s">
        <v>747</v>
      </c>
      <c r="AH1020" s="17">
        <v>240</v>
      </c>
      <c r="AI1020" s="17" cm="1">
        <f t="array" ref="AI1020">SUMPRODUCT(--(IFERROR(HOUR(Flights_2026_09_3033[entry_hour]),-1)=HOUR(AF1020)),--(IFERROR(Flights_2026_09_3033[entry_sector],"")=AG1020),--(IFERROR(Flights_2026_09_3033[nfl],-1)&gt;=AH1020),--(IFERROR(Flights_2026_09_3033[nfl],-1)&lt;=IF(AH1020=450,450,AH1020+9)))</f>
        <v>0</v>
      </c>
    </row>
    <row r="1021" spans="32:35" x14ac:dyDescent="0.2">
      <c r="AF1021" s="2">
        <v>0.875</v>
      </c>
      <c r="AG1021" t="s">
        <v>747</v>
      </c>
      <c r="AH1021" s="17">
        <v>250</v>
      </c>
      <c r="AI1021" s="17" cm="1">
        <f t="array" ref="AI1021">SUMPRODUCT(--(IFERROR(HOUR(Flights_2026_09_3033[entry_hour]),-1)=HOUR(AF1021)),--(IFERROR(Flights_2026_09_3033[entry_sector],"")=AG1021),--(IFERROR(Flights_2026_09_3033[nfl],-1)&gt;=AH1021),--(IFERROR(Flights_2026_09_3033[nfl],-1)&lt;=IF(AH1021=450,450,AH1021+9)))</f>
        <v>0</v>
      </c>
    </row>
    <row r="1022" spans="32:35" x14ac:dyDescent="0.2">
      <c r="AF1022" s="2">
        <v>0.875</v>
      </c>
      <c r="AG1022" t="s">
        <v>747</v>
      </c>
      <c r="AH1022" s="17">
        <v>260</v>
      </c>
      <c r="AI1022" s="17" cm="1">
        <f t="array" ref="AI1022">SUMPRODUCT(--(IFERROR(HOUR(Flights_2026_09_3033[entry_hour]),-1)=HOUR(AF1022)),--(IFERROR(Flights_2026_09_3033[entry_sector],"")=AG1022),--(IFERROR(Flights_2026_09_3033[nfl],-1)&gt;=AH1022),--(IFERROR(Flights_2026_09_3033[nfl],-1)&lt;=IF(AH1022=450,450,AH1022+9)))</f>
        <v>0</v>
      </c>
    </row>
    <row r="1023" spans="32:35" x14ac:dyDescent="0.2">
      <c r="AF1023" s="2">
        <v>0.875</v>
      </c>
      <c r="AG1023" t="s">
        <v>747</v>
      </c>
      <c r="AH1023" s="17">
        <v>270</v>
      </c>
      <c r="AI1023" s="17" cm="1">
        <f t="array" ref="AI1023">SUMPRODUCT(--(IFERROR(HOUR(Flights_2026_09_3033[entry_hour]),-1)=HOUR(AF1023)),--(IFERROR(Flights_2026_09_3033[entry_sector],"")=AG1023),--(IFERROR(Flights_2026_09_3033[nfl],-1)&gt;=AH1023),--(IFERROR(Flights_2026_09_3033[nfl],-1)&lt;=IF(AH1023=450,450,AH1023+9)))</f>
        <v>0</v>
      </c>
    </row>
    <row r="1024" spans="32:35" x14ac:dyDescent="0.2">
      <c r="AF1024" s="2">
        <v>0.875</v>
      </c>
      <c r="AG1024" t="s">
        <v>747</v>
      </c>
      <c r="AH1024" s="17">
        <v>280</v>
      </c>
      <c r="AI1024" s="17" cm="1">
        <f t="array" ref="AI1024">SUMPRODUCT(--(IFERROR(HOUR(Flights_2026_09_3033[entry_hour]),-1)=HOUR(AF1024)),--(IFERROR(Flights_2026_09_3033[entry_sector],"")=AG1024),--(IFERROR(Flights_2026_09_3033[nfl],-1)&gt;=AH1024),--(IFERROR(Flights_2026_09_3033[nfl],-1)&lt;=IF(AH1024=450,450,AH1024+9)))</f>
        <v>0</v>
      </c>
    </row>
    <row r="1025" spans="32:35" x14ac:dyDescent="0.2">
      <c r="AF1025" s="2">
        <v>0.875</v>
      </c>
      <c r="AG1025" t="s">
        <v>747</v>
      </c>
      <c r="AH1025" s="17">
        <v>290</v>
      </c>
      <c r="AI1025" s="17" cm="1">
        <f t="array" ref="AI1025">SUMPRODUCT(--(IFERROR(HOUR(Flights_2026_09_3033[entry_hour]),-1)=HOUR(AF1025)),--(IFERROR(Flights_2026_09_3033[entry_sector],"")=AG1025),--(IFERROR(Flights_2026_09_3033[nfl],-1)&gt;=AH1025),--(IFERROR(Flights_2026_09_3033[nfl],-1)&lt;=IF(AH1025=450,450,AH1025+9)))</f>
        <v>0</v>
      </c>
    </row>
    <row r="1026" spans="32:35" x14ac:dyDescent="0.2">
      <c r="AF1026" s="2">
        <v>0.875</v>
      </c>
      <c r="AG1026" t="s">
        <v>747</v>
      </c>
      <c r="AH1026" s="17">
        <v>300</v>
      </c>
      <c r="AI1026" s="17" cm="1">
        <f t="array" ref="AI1026">SUMPRODUCT(--(IFERROR(HOUR(Flights_2026_09_3033[entry_hour]),-1)=HOUR(AF1026)),--(IFERROR(Flights_2026_09_3033[entry_sector],"")=AG1026),--(IFERROR(Flights_2026_09_3033[nfl],-1)&gt;=AH1026),--(IFERROR(Flights_2026_09_3033[nfl],-1)&lt;=IF(AH1026=450,450,AH1026+9)))</f>
        <v>0</v>
      </c>
    </row>
    <row r="1027" spans="32:35" x14ac:dyDescent="0.2">
      <c r="AF1027" s="2">
        <v>0.875</v>
      </c>
      <c r="AG1027" t="s">
        <v>747</v>
      </c>
      <c r="AH1027" s="17">
        <v>310</v>
      </c>
      <c r="AI1027" s="17" cm="1">
        <f t="array" ref="AI1027">SUMPRODUCT(--(IFERROR(HOUR(Flights_2026_09_3033[entry_hour]),-1)=HOUR(AF1027)),--(IFERROR(Flights_2026_09_3033[entry_sector],"")=AG1027),--(IFERROR(Flights_2026_09_3033[nfl],-1)&gt;=AH1027),--(IFERROR(Flights_2026_09_3033[nfl],-1)&lt;=IF(AH1027=450,450,AH1027+9)))</f>
        <v>0</v>
      </c>
    </row>
    <row r="1028" spans="32:35" x14ac:dyDescent="0.2">
      <c r="AF1028" s="2">
        <v>0.875</v>
      </c>
      <c r="AG1028" t="s">
        <v>747</v>
      </c>
      <c r="AH1028" s="17">
        <v>320</v>
      </c>
      <c r="AI1028" s="17" cm="1">
        <f t="array" ref="AI1028">SUMPRODUCT(--(IFERROR(HOUR(Flights_2026_09_3033[entry_hour]),-1)=HOUR(AF1028)),--(IFERROR(Flights_2026_09_3033[entry_sector],"")=AG1028),--(IFERROR(Flights_2026_09_3033[nfl],-1)&gt;=AH1028),--(IFERROR(Flights_2026_09_3033[nfl],-1)&lt;=IF(AH1028=450,450,AH1028+9)))</f>
        <v>0</v>
      </c>
    </row>
    <row r="1029" spans="32:35" x14ac:dyDescent="0.2">
      <c r="AF1029" s="2">
        <v>0.875</v>
      </c>
      <c r="AG1029" t="s">
        <v>747</v>
      </c>
      <c r="AH1029" s="17">
        <v>330</v>
      </c>
      <c r="AI1029" s="17" cm="1">
        <f t="array" ref="AI1029">SUMPRODUCT(--(IFERROR(HOUR(Flights_2026_09_3033[entry_hour]),-1)=HOUR(AF1029)),--(IFERROR(Flights_2026_09_3033[entry_sector],"")=AG1029),--(IFERROR(Flights_2026_09_3033[nfl],-1)&gt;=AH1029),--(IFERROR(Flights_2026_09_3033[nfl],-1)&lt;=IF(AH1029=450,450,AH1029+9)))</f>
        <v>0</v>
      </c>
    </row>
    <row r="1030" spans="32:35" x14ac:dyDescent="0.2">
      <c r="AF1030" s="2">
        <v>0.875</v>
      </c>
      <c r="AG1030" t="s">
        <v>747</v>
      </c>
      <c r="AH1030" s="17">
        <v>340</v>
      </c>
      <c r="AI1030" s="17" cm="1">
        <f t="array" ref="AI1030">SUMPRODUCT(--(IFERROR(HOUR(Flights_2026_09_3033[entry_hour]),-1)=HOUR(AF1030)),--(IFERROR(Flights_2026_09_3033[entry_sector],"")=AG1030),--(IFERROR(Flights_2026_09_3033[nfl],-1)&gt;=AH1030),--(IFERROR(Flights_2026_09_3033[nfl],-1)&lt;=IF(AH1030=450,450,AH1030+9)))</f>
        <v>0</v>
      </c>
    </row>
    <row r="1031" spans="32:35" x14ac:dyDescent="0.2">
      <c r="AF1031" s="2">
        <v>0.875</v>
      </c>
      <c r="AG1031" t="s">
        <v>747</v>
      </c>
      <c r="AH1031" s="17">
        <v>350</v>
      </c>
      <c r="AI1031" s="17" cm="1">
        <f t="array" ref="AI1031">SUMPRODUCT(--(IFERROR(HOUR(Flights_2026_09_3033[entry_hour]),-1)=HOUR(AF1031)),--(IFERROR(Flights_2026_09_3033[entry_sector],"")=AG1031),--(IFERROR(Flights_2026_09_3033[nfl],-1)&gt;=AH1031),--(IFERROR(Flights_2026_09_3033[nfl],-1)&lt;=IF(AH1031=450,450,AH1031+9)))</f>
        <v>0</v>
      </c>
    </row>
    <row r="1032" spans="32:35" x14ac:dyDescent="0.2">
      <c r="AF1032" s="2">
        <v>0.875</v>
      </c>
      <c r="AG1032" t="s">
        <v>747</v>
      </c>
      <c r="AH1032" s="17">
        <v>360</v>
      </c>
      <c r="AI1032" s="17" cm="1">
        <f t="array" ref="AI1032">SUMPRODUCT(--(IFERROR(HOUR(Flights_2026_09_3033[entry_hour]),-1)=HOUR(AF1032)),--(IFERROR(Flights_2026_09_3033[entry_sector],"")=AG1032),--(IFERROR(Flights_2026_09_3033[nfl],-1)&gt;=AH1032),--(IFERROR(Flights_2026_09_3033[nfl],-1)&lt;=IF(AH1032=450,450,AH1032+9)))</f>
        <v>0</v>
      </c>
    </row>
    <row r="1033" spans="32:35" x14ac:dyDescent="0.2">
      <c r="AF1033" s="2">
        <v>0.875</v>
      </c>
      <c r="AG1033" t="s">
        <v>747</v>
      </c>
      <c r="AH1033" s="17">
        <v>370</v>
      </c>
      <c r="AI1033" s="17" cm="1">
        <f t="array" ref="AI1033">SUMPRODUCT(--(IFERROR(HOUR(Flights_2026_09_3033[entry_hour]),-1)=HOUR(AF1033)),--(IFERROR(Flights_2026_09_3033[entry_sector],"")=AG1033),--(IFERROR(Flights_2026_09_3033[nfl],-1)&gt;=AH1033),--(IFERROR(Flights_2026_09_3033[nfl],-1)&lt;=IF(AH1033=450,450,AH1033+9)))</f>
        <v>0</v>
      </c>
    </row>
    <row r="1034" spans="32:35" x14ac:dyDescent="0.2">
      <c r="AF1034" s="2">
        <v>0.875</v>
      </c>
      <c r="AG1034" t="s">
        <v>747</v>
      </c>
      <c r="AH1034" s="17">
        <v>380</v>
      </c>
      <c r="AI1034" s="17" cm="1">
        <f t="array" ref="AI1034">SUMPRODUCT(--(IFERROR(HOUR(Flights_2026_09_3033[entry_hour]),-1)=HOUR(AF1034)),--(IFERROR(Flights_2026_09_3033[entry_sector],"")=AG1034),--(IFERROR(Flights_2026_09_3033[nfl],-1)&gt;=AH1034),--(IFERROR(Flights_2026_09_3033[nfl],-1)&lt;=IF(AH1034=450,450,AH1034+9)))</f>
        <v>0</v>
      </c>
    </row>
    <row r="1035" spans="32:35" x14ac:dyDescent="0.2">
      <c r="AF1035" s="2">
        <v>0.875</v>
      </c>
      <c r="AG1035" t="s">
        <v>747</v>
      </c>
      <c r="AH1035" s="17">
        <v>390</v>
      </c>
      <c r="AI1035" s="17" cm="1">
        <f t="array" ref="AI1035">SUMPRODUCT(--(IFERROR(HOUR(Flights_2026_09_3033[entry_hour]),-1)=HOUR(AF1035)),--(IFERROR(Flights_2026_09_3033[entry_sector],"")=AG1035),--(IFERROR(Flights_2026_09_3033[nfl],-1)&gt;=AH1035),--(IFERROR(Flights_2026_09_3033[nfl],-1)&lt;=IF(AH1035=450,450,AH1035+9)))</f>
        <v>0</v>
      </c>
    </row>
    <row r="1036" spans="32:35" x14ac:dyDescent="0.2">
      <c r="AF1036" s="2">
        <v>0.875</v>
      </c>
      <c r="AG1036" t="s">
        <v>747</v>
      </c>
      <c r="AH1036" s="17">
        <v>400</v>
      </c>
      <c r="AI1036" s="17" cm="1">
        <f t="array" ref="AI1036">SUMPRODUCT(--(IFERROR(HOUR(Flights_2026_09_3033[entry_hour]),-1)=HOUR(AF1036)),--(IFERROR(Flights_2026_09_3033[entry_sector],"")=AG1036),--(IFERROR(Flights_2026_09_3033[nfl],-1)&gt;=AH1036),--(IFERROR(Flights_2026_09_3033[nfl],-1)&lt;=IF(AH1036=450,450,AH1036+9)))</f>
        <v>0</v>
      </c>
    </row>
    <row r="1037" spans="32:35" x14ac:dyDescent="0.2">
      <c r="AF1037" s="2">
        <v>0.875</v>
      </c>
      <c r="AG1037" t="s">
        <v>747</v>
      </c>
      <c r="AH1037" s="17">
        <v>410</v>
      </c>
      <c r="AI1037" s="17" cm="1">
        <f t="array" ref="AI1037">SUMPRODUCT(--(IFERROR(HOUR(Flights_2026_09_3033[entry_hour]),-1)=HOUR(AF1037)),--(IFERROR(Flights_2026_09_3033[entry_sector],"")=AG1037),--(IFERROR(Flights_2026_09_3033[nfl],-1)&gt;=AH1037),--(IFERROR(Flights_2026_09_3033[nfl],-1)&lt;=IF(AH1037=450,450,AH1037+9)))</f>
        <v>0</v>
      </c>
    </row>
    <row r="1038" spans="32:35" x14ac:dyDescent="0.2">
      <c r="AF1038" s="2">
        <v>0.875</v>
      </c>
      <c r="AG1038" t="s">
        <v>747</v>
      </c>
      <c r="AH1038" s="17">
        <v>420</v>
      </c>
      <c r="AI1038" s="17" cm="1">
        <f t="array" ref="AI1038">SUMPRODUCT(--(IFERROR(HOUR(Flights_2026_09_3033[entry_hour]),-1)=HOUR(AF1038)),--(IFERROR(Flights_2026_09_3033[entry_sector],"")=AG1038),--(IFERROR(Flights_2026_09_3033[nfl],-1)&gt;=AH1038),--(IFERROR(Flights_2026_09_3033[nfl],-1)&lt;=IF(AH1038=450,450,AH1038+9)))</f>
        <v>0</v>
      </c>
    </row>
    <row r="1039" spans="32:35" x14ac:dyDescent="0.2">
      <c r="AF1039" s="2">
        <v>0.875</v>
      </c>
      <c r="AG1039" t="s">
        <v>747</v>
      </c>
      <c r="AH1039" s="17">
        <v>430</v>
      </c>
      <c r="AI1039" s="17" cm="1">
        <f t="array" ref="AI1039">SUMPRODUCT(--(IFERROR(HOUR(Flights_2026_09_3033[entry_hour]),-1)=HOUR(AF1039)),--(IFERROR(Flights_2026_09_3033[entry_sector],"")=AG1039),--(IFERROR(Flights_2026_09_3033[nfl],-1)&gt;=AH1039),--(IFERROR(Flights_2026_09_3033[nfl],-1)&lt;=IF(AH1039=450,450,AH1039+9)))</f>
        <v>0</v>
      </c>
    </row>
    <row r="1040" spans="32:35" x14ac:dyDescent="0.2">
      <c r="AF1040" s="2">
        <v>0.875</v>
      </c>
      <c r="AG1040" t="s">
        <v>747</v>
      </c>
      <c r="AH1040" s="17">
        <v>440</v>
      </c>
      <c r="AI1040" s="17" cm="1">
        <f t="array" ref="AI1040">SUMPRODUCT(--(IFERROR(HOUR(Flights_2026_09_3033[entry_hour]),-1)=HOUR(AF1040)),--(IFERROR(Flights_2026_09_3033[entry_sector],"")=AG1040),--(IFERROR(Flights_2026_09_3033[nfl],-1)&gt;=AH1040),--(IFERROR(Flights_2026_09_3033[nfl],-1)&lt;=IF(AH1040=450,450,AH1040+9)))</f>
        <v>0</v>
      </c>
    </row>
    <row r="1041" spans="32:35" x14ac:dyDescent="0.2">
      <c r="AF1041" s="2">
        <v>0.875</v>
      </c>
      <c r="AG1041" t="s">
        <v>747</v>
      </c>
      <c r="AH1041" s="17">
        <v>450</v>
      </c>
      <c r="AI1041" s="17" cm="1">
        <f t="array" ref="AI1041">SUMPRODUCT(--(IFERROR(HOUR(Flights_2026_09_3033[entry_hour]),-1)=HOUR(AF1041)),--(IFERROR(Flights_2026_09_3033[entry_sector],"")=AG1041),--(IFERROR(Flights_2026_09_3033[nfl],-1)&gt;=AH1041),--(IFERROR(Flights_2026_09_3033[nfl],-1)&lt;=IF(AH1041=450,450,AH1041+9)))</f>
        <v>0</v>
      </c>
    </row>
    <row r="1042" spans="32:35" x14ac:dyDescent="0.2">
      <c r="AF1042" s="2">
        <v>0.91666666666666663</v>
      </c>
      <c r="AG1042" t="s">
        <v>743</v>
      </c>
      <c r="AH1042" s="17">
        <v>200</v>
      </c>
      <c r="AI1042" s="17" cm="1">
        <f t="array" ref="AI1042">SUMPRODUCT(--(IFERROR(HOUR(Flights_2026_09_3033[entry_hour]),-1)=HOUR(AF1042)),--(IFERROR(Flights_2026_09_3033[entry_sector],"")=AG1042),--(IFERROR(Flights_2026_09_3033[nfl],-1)&gt;=AH1042),--(IFERROR(Flights_2026_09_3033[nfl],-1)&lt;=IF(AH1042=450,450,AH1042+9)))</f>
        <v>0</v>
      </c>
    </row>
    <row r="1043" spans="32:35" x14ac:dyDescent="0.2">
      <c r="AF1043" s="2">
        <v>0.91666666666666663</v>
      </c>
      <c r="AG1043" t="s">
        <v>743</v>
      </c>
      <c r="AH1043" s="17">
        <v>210</v>
      </c>
      <c r="AI1043" s="17" cm="1">
        <f t="array" ref="AI1043">SUMPRODUCT(--(IFERROR(HOUR(Flights_2026_09_3033[entry_hour]),-1)=HOUR(AF1043)),--(IFERROR(Flights_2026_09_3033[entry_sector],"")=AG1043),--(IFERROR(Flights_2026_09_3033[nfl],-1)&gt;=AH1043),--(IFERROR(Flights_2026_09_3033[nfl],-1)&lt;=IF(AH1043=450,450,AH1043+9)))</f>
        <v>0</v>
      </c>
    </row>
    <row r="1044" spans="32:35" x14ac:dyDescent="0.2">
      <c r="AF1044" s="2">
        <v>0.91666666666666663</v>
      </c>
      <c r="AG1044" t="s">
        <v>743</v>
      </c>
      <c r="AH1044" s="17">
        <v>220</v>
      </c>
      <c r="AI1044" s="17" cm="1">
        <f t="array" ref="AI1044">SUMPRODUCT(--(IFERROR(HOUR(Flights_2026_09_3033[entry_hour]),-1)=HOUR(AF1044)),--(IFERROR(Flights_2026_09_3033[entry_sector],"")=AG1044),--(IFERROR(Flights_2026_09_3033[nfl],-1)&gt;=AH1044),--(IFERROR(Flights_2026_09_3033[nfl],-1)&lt;=IF(AH1044=450,450,AH1044+9)))</f>
        <v>0</v>
      </c>
    </row>
    <row r="1045" spans="32:35" x14ac:dyDescent="0.2">
      <c r="AF1045" s="2">
        <v>0.91666666666666663</v>
      </c>
      <c r="AG1045" t="s">
        <v>743</v>
      </c>
      <c r="AH1045" s="17">
        <v>230</v>
      </c>
      <c r="AI1045" s="17" cm="1">
        <f t="array" ref="AI1045">SUMPRODUCT(--(IFERROR(HOUR(Flights_2026_09_3033[entry_hour]),-1)=HOUR(AF1045)),--(IFERROR(Flights_2026_09_3033[entry_sector],"")=AG1045),--(IFERROR(Flights_2026_09_3033[nfl],-1)&gt;=AH1045),--(IFERROR(Flights_2026_09_3033[nfl],-1)&lt;=IF(AH1045=450,450,AH1045+9)))</f>
        <v>0</v>
      </c>
    </row>
    <row r="1046" spans="32:35" x14ac:dyDescent="0.2">
      <c r="AF1046" s="2">
        <v>0.91666666666666663</v>
      </c>
      <c r="AG1046" t="s">
        <v>743</v>
      </c>
      <c r="AH1046" s="17">
        <v>240</v>
      </c>
      <c r="AI1046" s="17" cm="1">
        <f t="array" ref="AI1046">SUMPRODUCT(--(IFERROR(HOUR(Flights_2026_09_3033[entry_hour]),-1)=HOUR(AF1046)),--(IFERROR(Flights_2026_09_3033[entry_sector],"")=AG1046),--(IFERROR(Flights_2026_09_3033[nfl],-1)&gt;=AH1046),--(IFERROR(Flights_2026_09_3033[nfl],-1)&lt;=IF(AH1046=450,450,AH1046+9)))</f>
        <v>0</v>
      </c>
    </row>
    <row r="1047" spans="32:35" x14ac:dyDescent="0.2">
      <c r="AF1047" s="2">
        <v>0.91666666666666663</v>
      </c>
      <c r="AG1047" t="s">
        <v>743</v>
      </c>
      <c r="AH1047" s="17">
        <v>250</v>
      </c>
      <c r="AI1047" s="17" cm="1">
        <f t="array" ref="AI1047">SUMPRODUCT(--(IFERROR(HOUR(Flights_2026_09_3033[entry_hour]),-1)=HOUR(AF1047)),--(IFERROR(Flights_2026_09_3033[entry_sector],"")=AG1047),--(IFERROR(Flights_2026_09_3033[nfl],-1)&gt;=AH1047),--(IFERROR(Flights_2026_09_3033[nfl],-1)&lt;=IF(AH1047=450,450,AH1047+9)))</f>
        <v>0</v>
      </c>
    </row>
    <row r="1048" spans="32:35" x14ac:dyDescent="0.2">
      <c r="AF1048" s="2">
        <v>0.91666666666666663</v>
      </c>
      <c r="AG1048" t="s">
        <v>743</v>
      </c>
      <c r="AH1048" s="17">
        <v>260</v>
      </c>
      <c r="AI1048" s="17" cm="1">
        <f t="array" ref="AI1048">SUMPRODUCT(--(IFERROR(HOUR(Flights_2026_09_3033[entry_hour]),-1)=HOUR(AF1048)),--(IFERROR(Flights_2026_09_3033[entry_sector],"")=AG1048),--(IFERROR(Flights_2026_09_3033[nfl],-1)&gt;=AH1048),--(IFERROR(Flights_2026_09_3033[nfl],-1)&lt;=IF(AH1048=450,450,AH1048+9)))</f>
        <v>0</v>
      </c>
    </row>
    <row r="1049" spans="32:35" x14ac:dyDescent="0.2">
      <c r="AF1049" s="2">
        <v>0.91666666666666663</v>
      </c>
      <c r="AG1049" t="s">
        <v>743</v>
      </c>
      <c r="AH1049" s="17">
        <v>270</v>
      </c>
      <c r="AI1049" s="17" cm="1">
        <f t="array" ref="AI1049">SUMPRODUCT(--(IFERROR(HOUR(Flights_2026_09_3033[entry_hour]),-1)=HOUR(AF1049)),--(IFERROR(Flights_2026_09_3033[entry_sector],"")=AG1049),--(IFERROR(Flights_2026_09_3033[nfl],-1)&gt;=AH1049),--(IFERROR(Flights_2026_09_3033[nfl],-1)&lt;=IF(AH1049=450,450,AH1049+9)))</f>
        <v>0</v>
      </c>
    </row>
    <row r="1050" spans="32:35" x14ac:dyDescent="0.2">
      <c r="AF1050" s="2">
        <v>0.91666666666666663</v>
      </c>
      <c r="AG1050" t="s">
        <v>743</v>
      </c>
      <c r="AH1050" s="17">
        <v>280</v>
      </c>
      <c r="AI1050" s="17" cm="1">
        <f t="array" ref="AI1050">SUMPRODUCT(--(IFERROR(HOUR(Flights_2026_09_3033[entry_hour]),-1)=HOUR(AF1050)),--(IFERROR(Flights_2026_09_3033[entry_sector],"")=AG1050),--(IFERROR(Flights_2026_09_3033[nfl],-1)&gt;=AH1050),--(IFERROR(Flights_2026_09_3033[nfl],-1)&lt;=IF(AH1050=450,450,AH1050+9)))</f>
        <v>0</v>
      </c>
    </row>
    <row r="1051" spans="32:35" x14ac:dyDescent="0.2">
      <c r="AF1051" s="2">
        <v>0.91666666666666663</v>
      </c>
      <c r="AG1051" t="s">
        <v>743</v>
      </c>
      <c r="AH1051" s="17">
        <v>290</v>
      </c>
      <c r="AI1051" s="17" cm="1">
        <f t="array" ref="AI1051">SUMPRODUCT(--(IFERROR(HOUR(Flights_2026_09_3033[entry_hour]),-1)=HOUR(AF1051)),--(IFERROR(Flights_2026_09_3033[entry_sector],"")=AG1051),--(IFERROR(Flights_2026_09_3033[nfl],-1)&gt;=AH1051),--(IFERROR(Flights_2026_09_3033[nfl],-1)&lt;=IF(AH1051=450,450,AH1051+9)))</f>
        <v>0</v>
      </c>
    </row>
    <row r="1052" spans="32:35" x14ac:dyDescent="0.2">
      <c r="AF1052" s="2">
        <v>0.91666666666666663</v>
      </c>
      <c r="AG1052" t="s">
        <v>743</v>
      </c>
      <c r="AH1052" s="17">
        <v>300</v>
      </c>
      <c r="AI1052" s="17" cm="1">
        <f t="array" ref="AI1052">SUMPRODUCT(--(IFERROR(HOUR(Flights_2026_09_3033[entry_hour]),-1)=HOUR(AF1052)),--(IFERROR(Flights_2026_09_3033[entry_sector],"")=AG1052),--(IFERROR(Flights_2026_09_3033[nfl],-1)&gt;=AH1052),--(IFERROR(Flights_2026_09_3033[nfl],-1)&lt;=IF(AH1052=450,450,AH1052+9)))</f>
        <v>0</v>
      </c>
    </row>
    <row r="1053" spans="32:35" x14ac:dyDescent="0.2">
      <c r="AF1053" s="2">
        <v>0.91666666666666663</v>
      </c>
      <c r="AG1053" t="s">
        <v>743</v>
      </c>
      <c r="AH1053" s="17">
        <v>310</v>
      </c>
      <c r="AI1053" s="17" cm="1">
        <f t="array" ref="AI1053">SUMPRODUCT(--(IFERROR(HOUR(Flights_2026_09_3033[entry_hour]),-1)=HOUR(AF1053)),--(IFERROR(Flights_2026_09_3033[entry_sector],"")=AG1053),--(IFERROR(Flights_2026_09_3033[nfl],-1)&gt;=AH1053),--(IFERROR(Flights_2026_09_3033[nfl],-1)&lt;=IF(AH1053=450,450,AH1053+9)))</f>
        <v>0</v>
      </c>
    </row>
    <row r="1054" spans="32:35" x14ac:dyDescent="0.2">
      <c r="AF1054" s="2">
        <v>0.91666666666666663</v>
      </c>
      <c r="AG1054" t="s">
        <v>743</v>
      </c>
      <c r="AH1054" s="17">
        <v>320</v>
      </c>
      <c r="AI1054" s="17" cm="1">
        <f t="array" ref="AI1054">SUMPRODUCT(--(IFERROR(HOUR(Flights_2026_09_3033[entry_hour]),-1)=HOUR(AF1054)),--(IFERROR(Flights_2026_09_3033[entry_sector],"")=AG1054),--(IFERROR(Flights_2026_09_3033[nfl],-1)&gt;=AH1054),--(IFERROR(Flights_2026_09_3033[nfl],-1)&lt;=IF(AH1054=450,450,AH1054+9)))</f>
        <v>0</v>
      </c>
    </row>
    <row r="1055" spans="32:35" x14ac:dyDescent="0.2">
      <c r="AF1055" s="2">
        <v>0.91666666666666663</v>
      </c>
      <c r="AG1055" t="s">
        <v>743</v>
      </c>
      <c r="AH1055" s="17">
        <v>330</v>
      </c>
      <c r="AI1055" s="17" cm="1">
        <f t="array" ref="AI1055">SUMPRODUCT(--(IFERROR(HOUR(Flights_2026_09_3033[entry_hour]),-1)=HOUR(AF1055)),--(IFERROR(Flights_2026_09_3033[entry_sector],"")=AG1055),--(IFERROR(Flights_2026_09_3033[nfl],-1)&gt;=AH1055),--(IFERROR(Flights_2026_09_3033[nfl],-1)&lt;=IF(AH1055=450,450,AH1055+9)))</f>
        <v>0</v>
      </c>
    </row>
    <row r="1056" spans="32:35" x14ac:dyDescent="0.2">
      <c r="AF1056" s="2">
        <v>0.91666666666666663</v>
      </c>
      <c r="AG1056" t="s">
        <v>743</v>
      </c>
      <c r="AH1056" s="17">
        <v>340</v>
      </c>
      <c r="AI1056" s="17" cm="1">
        <f t="array" ref="AI1056">SUMPRODUCT(--(IFERROR(HOUR(Flights_2026_09_3033[entry_hour]),-1)=HOUR(AF1056)),--(IFERROR(Flights_2026_09_3033[entry_sector],"")=AG1056),--(IFERROR(Flights_2026_09_3033[nfl],-1)&gt;=AH1056),--(IFERROR(Flights_2026_09_3033[nfl],-1)&lt;=IF(AH1056=450,450,AH1056+9)))</f>
        <v>0</v>
      </c>
    </row>
    <row r="1057" spans="32:35" x14ac:dyDescent="0.2">
      <c r="AF1057" s="2">
        <v>0.91666666666666663</v>
      </c>
      <c r="AG1057" t="s">
        <v>743</v>
      </c>
      <c r="AH1057" s="17">
        <v>350</v>
      </c>
      <c r="AI1057" s="17" cm="1">
        <f t="array" ref="AI1057">SUMPRODUCT(--(IFERROR(HOUR(Flights_2026_09_3033[entry_hour]),-1)=HOUR(AF1057)),--(IFERROR(Flights_2026_09_3033[entry_sector],"")=AG1057),--(IFERROR(Flights_2026_09_3033[nfl],-1)&gt;=AH1057),--(IFERROR(Flights_2026_09_3033[nfl],-1)&lt;=IF(AH1057=450,450,AH1057+9)))</f>
        <v>0</v>
      </c>
    </row>
    <row r="1058" spans="32:35" x14ac:dyDescent="0.2">
      <c r="AF1058" s="2">
        <v>0.91666666666666663</v>
      </c>
      <c r="AG1058" t="s">
        <v>743</v>
      </c>
      <c r="AH1058" s="17">
        <v>360</v>
      </c>
      <c r="AI1058" s="17" cm="1">
        <f t="array" ref="AI1058">SUMPRODUCT(--(IFERROR(HOUR(Flights_2026_09_3033[entry_hour]),-1)=HOUR(AF1058)),--(IFERROR(Flights_2026_09_3033[entry_sector],"")=AG1058),--(IFERROR(Flights_2026_09_3033[nfl],-1)&gt;=AH1058),--(IFERROR(Flights_2026_09_3033[nfl],-1)&lt;=IF(AH1058=450,450,AH1058+9)))</f>
        <v>0</v>
      </c>
    </row>
    <row r="1059" spans="32:35" x14ac:dyDescent="0.2">
      <c r="AF1059" s="2">
        <v>0.91666666666666663</v>
      </c>
      <c r="AG1059" t="s">
        <v>743</v>
      </c>
      <c r="AH1059" s="17">
        <v>370</v>
      </c>
      <c r="AI1059" s="17" cm="1">
        <f t="array" ref="AI1059">SUMPRODUCT(--(IFERROR(HOUR(Flights_2026_09_3033[entry_hour]),-1)=HOUR(AF1059)),--(IFERROR(Flights_2026_09_3033[entry_sector],"")=AG1059),--(IFERROR(Flights_2026_09_3033[nfl],-1)&gt;=AH1059),--(IFERROR(Flights_2026_09_3033[nfl],-1)&lt;=IF(AH1059=450,450,AH1059+9)))</f>
        <v>0</v>
      </c>
    </row>
    <row r="1060" spans="32:35" x14ac:dyDescent="0.2">
      <c r="AF1060" s="2">
        <v>0.91666666666666663</v>
      </c>
      <c r="AG1060" t="s">
        <v>743</v>
      </c>
      <c r="AH1060" s="17">
        <v>380</v>
      </c>
      <c r="AI1060" s="17" cm="1">
        <f t="array" ref="AI1060">SUMPRODUCT(--(IFERROR(HOUR(Flights_2026_09_3033[entry_hour]),-1)=HOUR(AF1060)),--(IFERROR(Flights_2026_09_3033[entry_sector],"")=AG1060),--(IFERROR(Flights_2026_09_3033[nfl],-1)&gt;=AH1060),--(IFERROR(Flights_2026_09_3033[nfl],-1)&lt;=IF(AH1060=450,450,AH1060+9)))</f>
        <v>0</v>
      </c>
    </row>
    <row r="1061" spans="32:35" x14ac:dyDescent="0.2">
      <c r="AF1061" s="2">
        <v>0.91666666666666663</v>
      </c>
      <c r="AG1061" t="s">
        <v>743</v>
      </c>
      <c r="AH1061" s="17">
        <v>390</v>
      </c>
      <c r="AI1061" s="17" cm="1">
        <f t="array" ref="AI1061">SUMPRODUCT(--(IFERROR(HOUR(Flights_2026_09_3033[entry_hour]),-1)=HOUR(AF1061)),--(IFERROR(Flights_2026_09_3033[entry_sector],"")=AG1061),--(IFERROR(Flights_2026_09_3033[nfl],-1)&gt;=AH1061),--(IFERROR(Flights_2026_09_3033[nfl],-1)&lt;=IF(AH1061=450,450,AH1061+9)))</f>
        <v>0</v>
      </c>
    </row>
    <row r="1062" spans="32:35" x14ac:dyDescent="0.2">
      <c r="AF1062" s="2">
        <v>0.91666666666666663</v>
      </c>
      <c r="AG1062" t="s">
        <v>743</v>
      </c>
      <c r="AH1062" s="17">
        <v>400</v>
      </c>
      <c r="AI1062" s="17" cm="1">
        <f t="array" ref="AI1062">SUMPRODUCT(--(IFERROR(HOUR(Flights_2026_09_3033[entry_hour]),-1)=HOUR(AF1062)),--(IFERROR(Flights_2026_09_3033[entry_sector],"")=AG1062),--(IFERROR(Flights_2026_09_3033[nfl],-1)&gt;=AH1062),--(IFERROR(Flights_2026_09_3033[nfl],-1)&lt;=IF(AH1062=450,450,AH1062+9)))</f>
        <v>0</v>
      </c>
    </row>
    <row r="1063" spans="32:35" x14ac:dyDescent="0.2">
      <c r="AF1063" s="2">
        <v>0.91666666666666663</v>
      </c>
      <c r="AG1063" t="s">
        <v>743</v>
      </c>
      <c r="AH1063" s="17">
        <v>410</v>
      </c>
      <c r="AI1063" s="17" cm="1">
        <f t="array" ref="AI1063">SUMPRODUCT(--(IFERROR(HOUR(Flights_2026_09_3033[entry_hour]),-1)=HOUR(AF1063)),--(IFERROR(Flights_2026_09_3033[entry_sector],"")=AG1063),--(IFERROR(Flights_2026_09_3033[nfl],-1)&gt;=AH1063),--(IFERROR(Flights_2026_09_3033[nfl],-1)&lt;=IF(AH1063=450,450,AH1063+9)))</f>
        <v>0</v>
      </c>
    </row>
    <row r="1064" spans="32:35" x14ac:dyDescent="0.2">
      <c r="AF1064" s="2">
        <v>0.91666666666666663</v>
      </c>
      <c r="AG1064" t="s">
        <v>743</v>
      </c>
      <c r="AH1064" s="17">
        <v>420</v>
      </c>
      <c r="AI1064" s="17" cm="1">
        <f t="array" ref="AI1064">SUMPRODUCT(--(IFERROR(HOUR(Flights_2026_09_3033[entry_hour]),-1)=HOUR(AF1064)),--(IFERROR(Flights_2026_09_3033[entry_sector],"")=AG1064),--(IFERROR(Flights_2026_09_3033[nfl],-1)&gt;=AH1064),--(IFERROR(Flights_2026_09_3033[nfl],-1)&lt;=IF(AH1064=450,450,AH1064+9)))</f>
        <v>0</v>
      </c>
    </row>
    <row r="1065" spans="32:35" x14ac:dyDescent="0.2">
      <c r="AF1065" s="2">
        <v>0.91666666666666663</v>
      </c>
      <c r="AG1065" t="s">
        <v>743</v>
      </c>
      <c r="AH1065" s="17">
        <v>430</v>
      </c>
      <c r="AI1065" s="17" cm="1">
        <f t="array" ref="AI1065">SUMPRODUCT(--(IFERROR(HOUR(Flights_2026_09_3033[entry_hour]),-1)=HOUR(AF1065)),--(IFERROR(Flights_2026_09_3033[entry_sector],"")=AG1065),--(IFERROR(Flights_2026_09_3033[nfl],-1)&gt;=AH1065),--(IFERROR(Flights_2026_09_3033[nfl],-1)&lt;=IF(AH1065=450,450,AH1065+9)))</f>
        <v>0</v>
      </c>
    </row>
    <row r="1066" spans="32:35" x14ac:dyDescent="0.2">
      <c r="AF1066" s="2">
        <v>0.91666666666666663</v>
      </c>
      <c r="AG1066" t="s">
        <v>743</v>
      </c>
      <c r="AH1066" s="17">
        <v>440</v>
      </c>
      <c r="AI1066" s="17" cm="1">
        <f t="array" ref="AI1066">SUMPRODUCT(--(IFERROR(HOUR(Flights_2026_09_3033[entry_hour]),-1)=HOUR(AF1066)),--(IFERROR(Flights_2026_09_3033[entry_sector],"")=AG1066),--(IFERROR(Flights_2026_09_3033[nfl],-1)&gt;=AH1066),--(IFERROR(Flights_2026_09_3033[nfl],-1)&lt;=IF(AH1066=450,450,AH1066+9)))</f>
        <v>0</v>
      </c>
    </row>
    <row r="1067" spans="32:35" x14ac:dyDescent="0.2">
      <c r="AF1067" s="2">
        <v>0.91666666666666663</v>
      </c>
      <c r="AG1067" t="s">
        <v>743</v>
      </c>
      <c r="AH1067" s="17">
        <v>450</v>
      </c>
      <c r="AI1067" s="17" cm="1">
        <f t="array" ref="AI1067">SUMPRODUCT(--(IFERROR(HOUR(Flights_2026_09_3033[entry_hour]),-1)=HOUR(AF1067)),--(IFERROR(Flights_2026_09_3033[entry_sector],"")=AG1067),--(IFERROR(Flights_2026_09_3033[nfl],-1)&gt;=AH1067),--(IFERROR(Flights_2026_09_3033[nfl],-1)&lt;=IF(AH1067=450,450,AH1067+9)))</f>
        <v>0</v>
      </c>
    </row>
    <row r="1068" spans="32:35" x14ac:dyDescent="0.2">
      <c r="AF1068" s="2">
        <v>0.91666666666666663</v>
      </c>
      <c r="AG1068" t="s">
        <v>744</v>
      </c>
      <c r="AH1068" s="17">
        <v>200</v>
      </c>
      <c r="AI1068" s="17" cm="1">
        <f t="array" ref="AI1068">SUMPRODUCT(--(IFERROR(HOUR(Flights_2026_09_3033[entry_hour]),-1)=HOUR(AF1068)),--(IFERROR(Flights_2026_09_3033[entry_sector],"")=AG1068),--(IFERROR(Flights_2026_09_3033[nfl],-1)&gt;=AH1068),--(IFERROR(Flights_2026_09_3033[nfl],-1)&lt;=IF(AH1068=450,450,AH1068+9)))</f>
        <v>0</v>
      </c>
    </row>
    <row r="1069" spans="32:35" x14ac:dyDescent="0.2">
      <c r="AF1069" s="2">
        <v>0.91666666666666663</v>
      </c>
      <c r="AG1069" t="s">
        <v>744</v>
      </c>
      <c r="AH1069" s="17">
        <v>210</v>
      </c>
      <c r="AI1069" s="17" cm="1">
        <f t="array" ref="AI1069">SUMPRODUCT(--(IFERROR(HOUR(Flights_2026_09_3033[entry_hour]),-1)=HOUR(AF1069)),--(IFERROR(Flights_2026_09_3033[entry_sector],"")=AG1069),--(IFERROR(Flights_2026_09_3033[nfl],-1)&gt;=AH1069),--(IFERROR(Flights_2026_09_3033[nfl],-1)&lt;=IF(AH1069=450,450,AH1069+9)))</f>
        <v>0</v>
      </c>
    </row>
    <row r="1070" spans="32:35" x14ac:dyDescent="0.2">
      <c r="AF1070" s="2">
        <v>0.91666666666666663</v>
      </c>
      <c r="AG1070" t="s">
        <v>744</v>
      </c>
      <c r="AH1070" s="17">
        <v>220</v>
      </c>
      <c r="AI1070" s="17" cm="1">
        <f t="array" ref="AI1070">SUMPRODUCT(--(IFERROR(HOUR(Flights_2026_09_3033[entry_hour]),-1)=HOUR(AF1070)),--(IFERROR(Flights_2026_09_3033[entry_sector],"")=AG1070),--(IFERROR(Flights_2026_09_3033[nfl],-1)&gt;=AH1070),--(IFERROR(Flights_2026_09_3033[nfl],-1)&lt;=IF(AH1070=450,450,AH1070+9)))</f>
        <v>1</v>
      </c>
    </row>
    <row r="1071" spans="32:35" x14ac:dyDescent="0.2">
      <c r="AF1071" s="2">
        <v>0.91666666666666663</v>
      </c>
      <c r="AG1071" t="s">
        <v>744</v>
      </c>
      <c r="AH1071" s="17">
        <v>230</v>
      </c>
      <c r="AI1071" s="17" cm="1">
        <f t="array" ref="AI1071">SUMPRODUCT(--(IFERROR(HOUR(Flights_2026_09_3033[entry_hour]),-1)=HOUR(AF1071)),--(IFERROR(Flights_2026_09_3033[entry_sector],"")=AG1071),--(IFERROR(Flights_2026_09_3033[nfl],-1)&gt;=AH1071),--(IFERROR(Flights_2026_09_3033[nfl],-1)&lt;=IF(AH1071=450,450,AH1071+9)))</f>
        <v>0</v>
      </c>
    </row>
    <row r="1072" spans="32:35" x14ac:dyDescent="0.2">
      <c r="AF1072" s="2">
        <v>0.91666666666666663</v>
      </c>
      <c r="AG1072" t="s">
        <v>744</v>
      </c>
      <c r="AH1072" s="17">
        <v>240</v>
      </c>
      <c r="AI1072" s="17" cm="1">
        <f t="array" ref="AI1072">SUMPRODUCT(--(IFERROR(HOUR(Flights_2026_09_3033[entry_hour]),-1)=HOUR(AF1072)),--(IFERROR(Flights_2026_09_3033[entry_sector],"")=AG1072),--(IFERROR(Flights_2026_09_3033[nfl],-1)&gt;=AH1072),--(IFERROR(Flights_2026_09_3033[nfl],-1)&lt;=IF(AH1072=450,450,AH1072+9)))</f>
        <v>0</v>
      </c>
    </row>
    <row r="1073" spans="32:35" x14ac:dyDescent="0.2">
      <c r="AF1073" s="2">
        <v>0.91666666666666663</v>
      </c>
      <c r="AG1073" t="s">
        <v>744</v>
      </c>
      <c r="AH1073" s="17">
        <v>250</v>
      </c>
      <c r="AI1073" s="17" cm="1">
        <f t="array" ref="AI1073">SUMPRODUCT(--(IFERROR(HOUR(Flights_2026_09_3033[entry_hour]),-1)=HOUR(AF1073)),--(IFERROR(Flights_2026_09_3033[entry_sector],"")=AG1073),--(IFERROR(Flights_2026_09_3033[nfl],-1)&gt;=AH1073),--(IFERROR(Flights_2026_09_3033[nfl],-1)&lt;=IF(AH1073=450,450,AH1073+9)))</f>
        <v>0</v>
      </c>
    </row>
    <row r="1074" spans="32:35" x14ac:dyDescent="0.2">
      <c r="AF1074" s="2">
        <v>0.91666666666666663</v>
      </c>
      <c r="AG1074" t="s">
        <v>744</v>
      </c>
      <c r="AH1074" s="17">
        <v>260</v>
      </c>
      <c r="AI1074" s="17" cm="1">
        <f t="array" ref="AI1074">SUMPRODUCT(--(IFERROR(HOUR(Flights_2026_09_3033[entry_hour]),-1)=HOUR(AF1074)),--(IFERROR(Flights_2026_09_3033[entry_sector],"")=AG1074),--(IFERROR(Flights_2026_09_3033[nfl],-1)&gt;=AH1074),--(IFERROR(Flights_2026_09_3033[nfl],-1)&lt;=IF(AH1074=450,450,AH1074+9)))</f>
        <v>0</v>
      </c>
    </row>
    <row r="1075" spans="32:35" x14ac:dyDescent="0.2">
      <c r="AF1075" s="2">
        <v>0.91666666666666663</v>
      </c>
      <c r="AG1075" t="s">
        <v>744</v>
      </c>
      <c r="AH1075" s="17">
        <v>270</v>
      </c>
      <c r="AI1075" s="17" cm="1">
        <f t="array" ref="AI1075">SUMPRODUCT(--(IFERROR(HOUR(Flights_2026_09_3033[entry_hour]),-1)=HOUR(AF1075)),--(IFERROR(Flights_2026_09_3033[entry_sector],"")=AG1075),--(IFERROR(Flights_2026_09_3033[nfl],-1)&gt;=AH1075),--(IFERROR(Flights_2026_09_3033[nfl],-1)&lt;=IF(AH1075=450,450,AH1075+9)))</f>
        <v>0</v>
      </c>
    </row>
    <row r="1076" spans="32:35" x14ac:dyDescent="0.2">
      <c r="AF1076" s="2">
        <v>0.91666666666666663</v>
      </c>
      <c r="AG1076" t="s">
        <v>744</v>
      </c>
      <c r="AH1076" s="17">
        <v>280</v>
      </c>
      <c r="AI1076" s="17" cm="1">
        <f t="array" ref="AI1076">SUMPRODUCT(--(IFERROR(HOUR(Flights_2026_09_3033[entry_hour]),-1)=HOUR(AF1076)),--(IFERROR(Flights_2026_09_3033[entry_sector],"")=AG1076),--(IFERROR(Flights_2026_09_3033[nfl],-1)&gt;=AH1076),--(IFERROR(Flights_2026_09_3033[nfl],-1)&lt;=IF(AH1076=450,450,AH1076+9)))</f>
        <v>0</v>
      </c>
    </row>
    <row r="1077" spans="32:35" x14ac:dyDescent="0.2">
      <c r="AF1077" s="2">
        <v>0.91666666666666663</v>
      </c>
      <c r="AG1077" t="s">
        <v>744</v>
      </c>
      <c r="AH1077" s="17">
        <v>290</v>
      </c>
      <c r="AI1077" s="17" cm="1">
        <f t="array" ref="AI1077">SUMPRODUCT(--(IFERROR(HOUR(Flights_2026_09_3033[entry_hour]),-1)=HOUR(AF1077)),--(IFERROR(Flights_2026_09_3033[entry_sector],"")=AG1077),--(IFERROR(Flights_2026_09_3033[nfl],-1)&gt;=AH1077),--(IFERROR(Flights_2026_09_3033[nfl],-1)&lt;=IF(AH1077=450,450,AH1077+9)))</f>
        <v>0</v>
      </c>
    </row>
    <row r="1078" spans="32:35" x14ac:dyDescent="0.2">
      <c r="AF1078" s="2">
        <v>0.91666666666666663</v>
      </c>
      <c r="AG1078" t="s">
        <v>744</v>
      </c>
      <c r="AH1078" s="17">
        <v>300</v>
      </c>
      <c r="AI1078" s="17" cm="1">
        <f t="array" ref="AI1078">SUMPRODUCT(--(IFERROR(HOUR(Flights_2026_09_3033[entry_hour]),-1)=HOUR(AF1078)),--(IFERROR(Flights_2026_09_3033[entry_sector],"")=AG1078),--(IFERROR(Flights_2026_09_3033[nfl],-1)&gt;=AH1078),--(IFERROR(Flights_2026_09_3033[nfl],-1)&lt;=IF(AH1078=450,450,AH1078+9)))</f>
        <v>0</v>
      </c>
    </row>
    <row r="1079" spans="32:35" x14ac:dyDescent="0.2">
      <c r="AF1079" s="2">
        <v>0.91666666666666663</v>
      </c>
      <c r="AG1079" t="s">
        <v>744</v>
      </c>
      <c r="AH1079" s="17">
        <v>310</v>
      </c>
      <c r="AI1079" s="17" cm="1">
        <f t="array" ref="AI1079">SUMPRODUCT(--(IFERROR(HOUR(Flights_2026_09_3033[entry_hour]),-1)=HOUR(AF1079)),--(IFERROR(Flights_2026_09_3033[entry_sector],"")=AG1079),--(IFERROR(Flights_2026_09_3033[nfl],-1)&gt;=AH1079),--(IFERROR(Flights_2026_09_3033[nfl],-1)&lt;=IF(AH1079=450,450,AH1079+9)))</f>
        <v>0</v>
      </c>
    </row>
    <row r="1080" spans="32:35" x14ac:dyDescent="0.2">
      <c r="AF1080" s="2">
        <v>0.91666666666666663</v>
      </c>
      <c r="AG1080" t="s">
        <v>744</v>
      </c>
      <c r="AH1080" s="17">
        <v>320</v>
      </c>
      <c r="AI1080" s="17" cm="1">
        <f t="array" ref="AI1080">SUMPRODUCT(--(IFERROR(HOUR(Flights_2026_09_3033[entry_hour]),-1)=HOUR(AF1080)),--(IFERROR(Flights_2026_09_3033[entry_sector],"")=AG1080),--(IFERROR(Flights_2026_09_3033[nfl],-1)&gt;=AH1080),--(IFERROR(Flights_2026_09_3033[nfl],-1)&lt;=IF(AH1080=450,450,AH1080+9)))</f>
        <v>0</v>
      </c>
    </row>
    <row r="1081" spans="32:35" x14ac:dyDescent="0.2">
      <c r="AF1081" s="2">
        <v>0.91666666666666663</v>
      </c>
      <c r="AG1081" t="s">
        <v>744</v>
      </c>
      <c r="AH1081" s="17">
        <v>330</v>
      </c>
      <c r="AI1081" s="17" cm="1">
        <f t="array" ref="AI1081">SUMPRODUCT(--(IFERROR(HOUR(Flights_2026_09_3033[entry_hour]),-1)=HOUR(AF1081)),--(IFERROR(Flights_2026_09_3033[entry_sector],"")=AG1081),--(IFERROR(Flights_2026_09_3033[nfl],-1)&gt;=AH1081),--(IFERROR(Flights_2026_09_3033[nfl],-1)&lt;=IF(AH1081=450,450,AH1081+9)))</f>
        <v>0</v>
      </c>
    </row>
    <row r="1082" spans="32:35" x14ac:dyDescent="0.2">
      <c r="AF1082" s="2">
        <v>0.91666666666666663</v>
      </c>
      <c r="AG1082" t="s">
        <v>744</v>
      </c>
      <c r="AH1082" s="17">
        <v>340</v>
      </c>
      <c r="AI1082" s="17" cm="1">
        <f t="array" ref="AI1082">SUMPRODUCT(--(IFERROR(HOUR(Flights_2026_09_3033[entry_hour]),-1)=HOUR(AF1082)),--(IFERROR(Flights_2026_09_3033[entry_sector],"")=AG1082),--(IFERROR(Flights_2026_09_3033[nfl],-1)&gt;=AH1082),--(IFERROR(Flights_2026_09_3033[nfl],-1)&lt;=IF(AH1082=450,450,AH1082+9)))</f>
        <v>0</v>
      </c>
    </row>
    <row r="1083" spans="32:35" x14ac:dyDescent="0.2">
      <c r="AF1083" s="2">
        <v>0.91666666666666663</v>
      </c>
      <c r="AG1083" t="s">
        <v>744</v>
      </c>
      <c r="AH1083" s="17">
        <v>350</v>
      </c>
      <c r="AI1083" s="17" cm="1">
        <f t="array" ref="AI1083">SUMPRODUCT(--(IFERROR(HOUR(Flights_2026_09_3033[entry_hour]),-1)=HOUR(AF1083)),--(IFERROR(Flights_2026_09_3033[entry_sector],"")=AG1083),--(IFERROR(Flights_2026_09_3033[nfl],-1)&gt;=AH1083),--(IFERROR(Flights_2026_09_3033[nfl],-1)&lt;=IF(AH1083=450,450,AH1083+9)))</f>
        <v>0</v>
      </c>
    </row>
    <row r="1084" spans="32:35" x14ac:dyDescent="0.2">
      <c r="AF1084" s="2">
        <v>0.91666666666666663</v>
      </c>
      <c r="AG1084" t="s">
        <v>744</v>
      </c>
      <c r="AH1084" s="17">
        <v>360</v>
      </c>
      <c r="AI1084" s="17" cm="1">
        <f t="array" ref="AI1084">SUMPRODUCT(--(IFERROR(HOUR(Flights_2026_09_3033[entry_hour]),-1)=HOUR(AF1084)),--(IFERROR(Flights_2026_09_3033[entry_sector],"")=AG1084),--(IFERROR(Flights_2026_09_3033[nfl],-1)&gt;=AH1084),--(IFERROR(Flights_2026_09_3033[nfl],-1)&lt;=IF(AH1084=450,450,AH1084+9)))</f>
        <v>0</v>
      </c>
    </row>
    <row r="1085" spans="32:35" x14ac:dyDescent="0.2">
      <c r="AF1085" s="2">
        <v>0.91666666666666663</v>
      </c>
      <c r="AG1085" t="s">
        <v>744</v>
      </c>
      <c r="AH1085" s="17">
        <v>370</v>
      </c>
      <c r="AI1085" s="17" cm="1">
        <f t="array" ref="AI1085">SUMPRODUCT(--(IFERROR(HOUR(Flights_2026_09_3033[entry_hour]),-1)=HOUR(AF1085)),--(IFERROR(Flights_2026_09_3033[entry_sector],"")=AG1085),--(IFERROR(Flights_2026_09_3033[nfl],-1)&gt;=AH1085),--(IFERROR(Flights_2026_09_3033[nfl],-1)&lt;=IF(AH1085=450,450,AH1085+9)))</f>
        <v>0</v>
      </c>
    </row>
    <row r="1086" spans="32:35" x14ac:dyDescent="0.2">
      <c r="AF1086" s="2">
        <v>0.91666666666666663</v>
      </c>
      <c r="AG1086" t="s">
        <v>744</v>
      </c>
      <c r="AH1086" s="17">
        <v>380</v>
      </c>
      <c r="AI1086" s="17" cm="1">
        <f t="array" ref="AI1086">SUMPRODUCT(--(IFERROR(HOUR(Flights_2026_09_3033[entry_hour]),-1)=HOUR(AF1086)),--(IFERROR(Flights_2026_09_3033[entry_sector],"")=AG1086),--(IFERROR(Flights_2026_09_3033[nfl],-1)&gt;=AH1086),--(IFERROR(Flights_2026_09_3033[nfl],-1)&lt;=IF(AH1086=450,450,AH1086+9)))</f>
        <v>0</v>
      </c>
    </row>
    <row r="1087" spans="32:35" x14ac:dyDescent="0.2">
      <c r="AF1087" s="2">
        <v>0.91666666666666663</v>
      </c>
      <c r="AG1087" t="s">
        <v>744</v>
      </c>
      <c r="AH1087" s="17">
        <v>390</v>
      </c>
      <c r="AI1087" s="17" cm="1">
        <f t="array" ref="AI1087">SUMPRODUCT(--(IFERROR(HOUR(Flights_2026_09_3033[entry_hour]),-1)=HOUR(AF1087)),--(IFERROR(Flights_2026_09_3033[entry_sector],"")=AG1087),--(IFERROR(Flights_2026_09_3033[nfl],-1)&gt;=AH1087),--(IFERROR(Flights_2026_09_3033[nfl],-1)&lt;=IF(AH1087=450,450,AH1087+9)))</f>
        <v>0</v>
      </c>
    </row>
    <row r="1088" spans="32:35" x14ac:dyDescent="0.2">
      <c r="AF1088" s="2">
        <v>0.91666666666666663</v>
      </c>
      <c r="AG1088" t="s">
        <v>744</v>
      </c>
      <c r="AH1088" s="17">
        <v>400</v>
      </c>
      <c r="AI1088" s="17" cm="1">
        <f t="array" ref="AI1088">SUMPRODUCT(--(IFERROR(HOUR(Flights_2026_09_3033[entry_hour]),-1)=HOUR(AF1088)),--(IFERROR(Flights_2026_09_3033[entry_sector],"")=AG1088),--(IFERROR(Flights_2026_09_3033[nfl],-1)&gt;=AH1088),--(IFERROR(Flights_2026_09_3033[nfl],-1)&lt;=IF(AH1088=450,450,AH1088+9)))</f>
        <v>0</v>
      </c>
    </row>
    <row r="1089" spans="32:35" x14ac:dyDescent="0.2">
      <c r="AF1089" s="2">
        <v>0.91666666666666663</v>
      </c>
      <c r="AG1089" t="s">
        <v>744</v>
      </c>
      <c r="AH1089" s="17">
        <v>410</v>
      </c>
      <c r="AI1089" s="17" cm="1">
        <f t="array" ref="AI1089">SUMPRODUCT(--(IFERROR(HOUR(Flights_2026_09_3033[entry_hour]),-1)=HOUR(AF1089)),--(IFERROR(Flights_2026_09_3033[entry_sector],"")=AG1089),--(IFERROR(Flights_2026_09_3033[nfl],-1)&gt;=AH1089),--(IFERROR(Flights_2026_09_3033[nfl],-1)&lt;=IF(AH1089=450,450,AH1089+9)))</f>
        <v>0</v>
      </c>
    </row>
    <row r="1090" spans="32:35" x14ac:dyDescent="0.2">
      <c r="AF1090" s="2">
        <v>0.91666666666666663</v>
      </c>
      <c r="AG1090" t="s">
        <v>744</v>
      </c>
      <c r="AH1090" s="17">
        <v>420</v>
      </c>
      <c r="AI1090" s="17" cm="1">
        <f t="array" ref="AI1090">SUMPRODUCT(--(IFERROR(HOUR(Flights_2026_09_3033[entry_hour]),-1)=HOUR(AF1090)),--(IFERROR(Flights_2026_09_3033[entry_sector],"")=AG1090),--(IFERROR(Flights_2026_09_3033[nfl],-1)&gt;=AH1090),--(IFERROR(Flights_2026_09_3033[nfl],-1)&lt;=IF(AH1090=450,450,AH1090+9)))</f>
        <v>0</v>
      </c>
    </row>
    <row r="1091" spans="32:35" x14ac:dyDescent="0.2">
      <c r="AF1091" s="2">
        <v>0.91666666666666663</v>
      </c>
      <c r="AG1091" t="s">
        <v>744</v>
      </c>
      <c r="AH1091" s="17">
        <v>430</v>
      </c>
      <c r="AI1091" s="17" cm="1">
        <f t="array" ref="AI1091">SUMPRODUCT(--(IFERROR(HOUR(Flights_2026_09_3033[entry_hour]),-1)=HOUR(AF1091)),--(IFERROR(Flights_2026_09_3033[entry_sector],"")=AG1091),--(IFERROR(Flights_2026_09_3033[nfl],-1)&gt;=AH1091),--(IFERROR(Flights_2026_09_3033[nfl],-1)&lt;=IF(AH1091=450,450,AH1091+9)))</f>
        <v>0</v>
      </c>
    </row>
    <row r="1092" spans="32:35" x14ac:dyDescent="0.2">
      <c r="AF1092" s="2">
        <v>0.91666666666666663</v>
      </c>
      <c r="AG1092" t="s">
        <v>744</v>
      </c>
      <c r="AH1092" s="17">
        <v>440</v>
      </c>
      <c r="AI1092" s="17" cm="1">
        <f t="array" ref="AI1092">SUMPRODUCT(--(IFERROR(HOUR(Flights_2026_09_3033[entry_hour]),-1)=HOUR(AF1092)),--(IFERROR(Flights_2026_09_3033[entry_sector],"")=AG1092),--(IFERROR(Flights_2026_09_3033[nfl],-1)&gt;=AH1092),--(IFERROR(Flights_2026_09_3033[nfl],-1)&lt;=IF(AH1092=450,450,AH1092+9)))</f>
        <v>0</v>
      </c>
    </row>
    <row r="1093" spans="32:35" x14ac:dyDescent="0.2">
      <c r="AF1093" s="2">
        <v>0.91666666666666663</v>
      </c>
      <c r="AG1093" t="s">
        <v>744</v>
      </c>
      <c r="AH1093" s="17">
        <v>450</v>
      </c>
      <c r="AI1093" s="17" cm="1">
        <f t="array" ref="AI1093">SUMPRODUCT(--(IFERROR(HOUR(Flights_2026_09_3033[entry_hour]),-1)=HOUR(AF1093)),--(IFERROR(Flights_2026_09_3033[entry_sector],"")=AG1093),--(IFERROR(Flights_2026_09_3033[nfl],-1)&gt;=AH1093),--(IFERROR(Flights_2026_09_3033[nfl],-1)&lt;=IF(AH1093=450,450,AH1093+9)))</f>
        <v>0</v>
      </c>
    </row>
    <row r="1094" spans="32:35" x14ac:dyDescent="0.2">
      <c r="AF1094" s="2">
        <v>0.91666666666666663</v>
      </c>
      <c r="AG1094" t="s">
        <v>745</v>
      </c>
      <c r="AH1094" s="17">
        <v>200</v>
      </c>
      <c r="AI1094" s="17" cm="1">
        <f t="array" ref="AI1094">SUMPRODUCT(--(IFERROR(HOUR(Flights_2026_09_3033[entry_hour]),-1)=HOUR(AF1094)),--(IFERROR(Flights_2026_09_3033[entry_sector],"")=AG1094),--(IFERROR(Flights_2026_09_3033[nfl],-1)&gt;=AH1094),--(IFERROR(Flights_2026_09_3033[nfl],-1)&lt;=IF(AH1094=450,450,AH1094+9)))</f>
        <v>0</v>
      </c>
    </row>
    <row r="1095" spans="32:35" x14ac:dyDescent="0.2">
      <c r="AF1095" s="2">
        <v>0.91666666666666663</v>
      </c>
      <c r="AG1095" t="s">
        <v>745</v>
      </c>
      <c r="AH1095" s="17">
        <v>210</v>
      </c>
      <c r="AI1095" s="17" cm="1">
        <f t="array" ref="AI1095">SUMPRODUCT(--(IFERROR(HOUR(Flights_2026_09_3033[entry_hour]),-1)=HOUR(AF1095)),--(IFERROR(Flights_2026_09_3033[entry_sector],"")=AG1095),--(IFERROR(Flights_2026_09_3033[nfl],-1)&gt;=AH1095),--(IFERROR(Flights_2026_09_3033[nfl],-1)&lt;=IF(AH1095=450,450,AH1095+9)))</f>
        <v>0</v>
      </c>
    </row>
    <row r="1096" spans="32:35" x14ac:dyDescent="0.2">
      <c r="AF1096" s="2">
        <v>0.91666666666666663</v>
      </c>
      <c r="AG1096" t="s">
        <v>745</v>
      </c>
      <c r="AH1096" s="17">
        <v>220</v>
      </c>
      <c r="AI1096" s="17" cm="1">
        <f t="array" ref="AI1096">SUMPRODUCT(--(IFERROR(HOUR(Flights_2026_09_3033[entry_hour]),-1)=HOUR(AF1096)),--(IFERROR(Flights_2026_09_3033[entry_sector],"")=AG1096),--(IFERROR(Flights_2026_09_3033[nfl],-1)&gt;=AH1096),--(IFERROR(Flights_2026_09_3033[nfl],-1)&lt;=IF(AH1096=450,450,AH1096+9)))</f>
        <v>0</v>
      </c>
    </row>
    <row r="1097" spans="32:35" x14ac:dyDescent="0.2">
      <c r="AF1097" s="2">
        <v>0.91666666666666663</v>
      </c>
      <c r="AG1097" t="s">
        <v>745</v>
      </c>
      <c r="AH1097" s="17">
        <v>230</v>
      </c>
      <c r="AI1097" s="17" cm="1">
        <f t="array" ref="AI1097">SUMPRODUCT(--(IFERROR(HOUR(Flights_2026_09_3033[entry_hour]),-1)=HOUR(AF1097)),--(IFERROR(Flights_2026_09_3033[entry_sector],"")=AG1097),--(IFERROR(Flights_2026_09_3033[nfl],-1)&gt;=AH1097),--(IFERROR(Flights_2026_09_3033[nfl],-1)&lt;=IF(AH1097=450,450,AH1097+9)))</f>
        <v>0</v>
      </c>
    </row>
    <row r="1098" spans="32:35" x14ac:dyDescent="0.2">
      <c r="AF1098" s="2">
        <v>0.91666666666666663</v>
      </c>
      <c r="AG1098" t="s">
        <v>745</v>
      </c>
      <c r="AH1098" s="17">
        <v>240</v>
      </c>
      <c r="AI1098" s="17" cm="1">
        <f t="array" ref="AI1098">SUMPRODUCT(--(IFERROR(HOUR(Flights_2026_09_3033[entry_hour]),-1)=HOUR(AF1098)),--(IFERROR(Flights_2026_09_3033[entry_sector],"")=AG1098),--(IFERROR(Flights_2026_09_3033[nfl],-1)&gt;=AH1098),--(IFERROR(Flights_2026_09_3033[nfl],-1)&lt;=IF(AH1098=450,450,AH1098+9)))</f>
        <v>0</v>
      </c>
    </row>
    <row r="1099" spans="32:35" x14ac:dyDescent="0.2">
      <c r="AF1099" s="2">
        <v>0.91666666666666663</v>
      </c>
      <c r="AG1099" t="s">
        <v>745</v>
      </c>
      <c r="AH1099" s="17">
        <v>250</v>
      </c>
      <c r="AI1099" s="17" cm="1">
        <f t="array" ref="AI1099">SUMPRODUCT(--(IFERROR(HOUR(Flights_2026_09_3033[entry_hour]),-1)=HOUR(AF1099)),--(IFERROR(Flights_2026_09_3033[entry_sector],"")=AG1099),--(IFERROR(Flights_2026_09_3033[nfl],-1)&gt;=AH1099),--(IFERROR(Flights_2026_09_3033[nfl],-1)&lt;=IF(AH1099=450,450,AH1099+9)))</f>
        <v>0</v>
      </c>
    </row>
    <row r="1100" spans="32:35" x14ac:dyDescent="0.2">
      <c r="AF1100" s="2">
        <v>0.91666666666666663</v>
      </c>
      <c r="AG1100" t="s">
        <v>745</v>
      </c>
      <c r="AH1100" s="17">
        <v>260</v>
      </c>
      <c r="AI1100" s="17" cm="1">
        <f t="array" ref="AI1100">SUMPRODUCT(--(IFERROR(HOUR(Flights_2026_09_3033[entry_hour]),-1)=HOUR(AF1100)),--(IFERROR(Flights_2026_09_3033[entry_sector],"")=AG1100),--(IFERROR(Flights_2026_09_3033[nfl],-1)&gt;=AH1100),--(IFERROR(Flights_2026_09_3033[nfl],-1)&lt;=IF(AH1100=450,450,AH1100+9)))</f>
        <v>0</v>
      </c>
    </row>
    <row r="1101" spans="32:35" x14ac:dyDescent="0.2">
      <c r="AF1101" s="2">
        <v>0.91666666666666663</v>
      </c>
      <c r="AG1101" t="s">
        <v>745</v>
      </c>
      <c r="AH1101" s="17">
        <v>270</v>
      </c>
      <c r="AI1101" s="17" cm="1">
        <f t="array" ref="AI1101">SUMPRODUCT(--(IFERROR(HOUR(Flights_2026_09_3033[entry_hour]),-1)=HOUR(AF1101)),--(IFERROR(Flights_2026_09_3033[entry_sector],"")=AG1101),--(IFERROR(Flights_2026_09_3033[nfl],-1)&gt;=AH1101),--(IFERROR(Flights_2026_09_3033[nfl],-1)&lt;=IF(AH1101=450,450,AH1101+9)))</f>
        <v>0</v>
      </c>
    </row>
    <row r="1102" spans="32:35" x14ac:dyDescent="0.2">
      <c r="AF1102" s="2">
        <v>0.91666666666666663</v>
      </c>
      <c r="AG1102" t="s">
        <v>745</v>
      </c>
      <c r="AH1102" s="17">
        <v>280</v>
      </c>
      <c r="AI1102" s="17" cm="1">
        <f t="array" ref="AI1102">SUMPRODUCT(--(IFERROR(HOUR(Flights_2026_09_3033[entry_hour]),-1)=HOUR(AF1102)),--(IFERROR(Flights_2026_09_3033[entry_sector],"")=AG1102),--(IFERROR(Flights_2026_09_3033[nfl],-1)&gt;=AH1102),--(IFERROR(Flights_2026_09_3033[nfl],-1)&lt;=IF(AH1102=450,450,AH1102+9)))</f>
        <v>0</v>
      </c>
    </row>
    <row r="1103" spans="32:35" x14ac:dyDescent="0.2">
      <c r="AF1103" s="2">
        <v>0.91666666666666663</v>
      </c>
      <c r="AG1103" t="s">
        <v>745</v>
      </c>
      <c r="AH1103" s="17">
        <v>290</v>
      </c>
      <c r="AI1103" s="17" cm="1">
        <f t="array" ref="AI1103">SUMPRODUCT(--(IFERROR(HOUR(Flights_2026_09_3033[entry_hour]),-1)=HOUR(AF1103)),--(IFERROR(Flights_2026_09_3033[entry_sector],"")=AG1103),--(IFERROR(Flights_2026_09_3033[nfl],-1)&gt;=AH1103),--(IFERROR(Flights_2026_09_3033[nfl],-1)&lt;=IF(AH1103=450,450,AH1103+9)))</f>
        <v>0</v>
      </c>
    </row>
    <row r="1104" spans="32:35" x14ac:dyDescent="0.2">
      <c r="AF1104" s="2">
        <v>0.91666666666666663</v>
      </c>
      <c r="AG1104" t="s">
        <v>745</v>
      </c>
      <c r="AH1104" s="17">
        <v>300</v>
      </c>
      <c r="AI1104" s="17" cm="1">
        <f t="array" ref="AI1104">SUMPRODUCT(--(IFERROR(HOUR(Flights_2026_09_3033[entry_hour]),-1)=HOUR(AF1104)),--(IFERROR(Flights_2026_09_3033[entry_sector],"")=AG1104),--(IFERROR(Flights_2026_09_3033[nfl],-1)&gt;=AH1104),--(IFERROR(Flights_2026_09_3033[nfl],-1)&lt;=IF(AH1104=450,450,AH1104+9)))</f>
        <v>0</v>
      </c>
    </row>
    <row r="1105" spans="32:35" x14ac:dyDescent="0.2">
      <c r="AF1105" s="2">
        <v>0.91666666666666663</v>
      </c>
      <c r="AG1105" t="s">
        <v>745</v>
      </c>
      <c r="AH1105" s="17">
        <v>310</v>
      </c>
      <c r="AI1105" s="17" cm="1">
        <f t="array" ref="AI1105">SUMPRODUCT(--(IFERROR(HOUR(Flights_2026_09_3033[entry_hour]),-1)=HOUR(AF1105)),--(IFERROR(Flights_2026_09_3033[entry_sector],"")=AG1105),--(IFERROR(Flights_2026_09_3033[nfl],-1)&gt;=AH1105),--(IFERROR(Flights_2026_09_3033[nfl],-1)&lt;=IF(AH1105=450,450,AH1105+9)))</f>
        <v>0</v>
      </c>
    </row>
    <row r="1106" spans="32:35" x14ac:dyDescent="0.2">
      <c r="AF1106" s="2">
        <v>0.91666666666666663</v>
      </c>
      <c r="AG1106" t="s">
        <v>745</v>
      </c>
      <c r="AH1106" s="17">
        <v>320</v>
      </c>
      <c r="AI1106" s="17" cm="1">
        <f t="array" ref="AI1106">SUMPRODUCT(--(IFERROR(HOUR(Flights_2026_09_3033[entry_hour]),-1)=HOUR(AF1106)),--(IFERROR(Flights_2026_09_3033[entry_sector],"")=AG1106),--(IFERROR(Flights_2026_09_3033[nfl],-1)&gt;=AH1106),--(IFERROR(Flights_2026_09_3033[nfl],-1)&lt;=IF(AH1106=450,450,AH1106+9)))</f>
        <v>0</v>
      </c>
    </row>
    <row r="1107" spans="32:35" x14ac:dyDescent="0.2">
      <c r="AF1107" s="2">
        <v>0.91666666666666663</v>
      </c>
      <c r="AG1107" t="s">
        <v>745</v>
      </c>
      <c r="AH1107" s="17">
        <v>330</v>
      </c>
      <c r="AI1107" s="17" cm="1">
        <f t="array" ref="AI1107">SUMPRODUCT(--(IFERROR(HOUR(Flights_2026_09_3033[entry_hour]),-1)=HOUR(AF1107)),--(IFERROR(Flights_2026_09_3033[entry_sector],"")=AG1107),--(IFERROR(Flights_2026_09_3033[nfl],-1)&gt;=AH1107),--(IFERROR(Flights_2026_09_3033[nfl],-1)&lt;=IF(AH1107=450,450,AH1107+9)))</f>
        <v>0</v>
      </c>
    </row>
    <row r="1108" spans="32:35" x14ac:dyDescent="0.2">
      <c r="AF1108" s="2">
        <v>0.91666666666666663</v>
      </c>
      <c r="AG1108" t="s">
        <v>745</v>
      </c>
      <c r="AH1108" s="17">
        <v>340</v>
      </c>
      <c r="AI1108" s="17" cm="1">
        <f t="array" ref="AI1108">SUMPRODUCT(--(IFERROR(HOUR(Flights_2026_09_3033[entry_hour]),-1)=HOUR(AF1108)),--(IFERROR(Flights_2026_09_3033[entry_sector],"")=AG1108),--(IFERROR(Flights_2026_09_3033[nfl],-1)&gt;=AH1108),--(IFERROR(Flights_2026_09_3033[nfl],-1)&lt;=IF(AH1108=450,450,AH1108+9)))</f>
        <v>0</v>
      </c>
    </row>
    <row r="1109" spans="32:35" x14ac:dyDescent="0.2">
      <c r="AF1109" s="2">
        <v>0.91666666666666663</v>
      </c>
      <c r="AG1109" t="s">
        <v>745</v>
      </c>
      <c r="AH1109" s="17">
        <v>350</v>
      </c>
      <c r="AI1109" s="17" cm="1">
        <f t="array" ref="AI1109">SUMPRODUCT(--(IFERROR(HOUR(Flights_2026_09_3033[entry_hour]),-1)=HOUR(AF1109)),--(IFERROR(Flights_2026_09_3033[entry_sector],"")=AG1109),--(IFERROR(Flights_2026_09_3033[nfl],-1)&gt;=AH1109),--(IFERROR(Flights_2026_09_3033[nfl],-1)&lt;=IF(AH1109=450,450,AH1109+9)))</f>
        <v>1</v>
      </c>
    </row>
    <row r="1110" spans="32:35" x14ac:dyDescent="0.2">
      <c r="AF1110" s="2">
        <v>0.91666666666666663</v>
      </c>
      <c r="AG1110" t="s">
        <v>745</v>
      </c>
      <c r="AH1110" s="17">
        <v>360</v>
      </c>
      <c r="AI1110" s="17" cm="1">
        <f t="array" ref="AI1110">SUMPRODUCT(--(IFERROR(HOUR(Flights_2026_09_3033[entry_hour]),-1)=HOUR(AF1110)),--(IFERROR(Flights_2026_09_3033[entry_sector],"")=AG1110),--(IFERROR(Flights_2026_09_3033[nfl],-1)&gt;=AH1110),--(IFERROR(Flights_2026_09_3033[nfl],-1)&lt;=IF(AH1110=450,450,AH1110+9)))</f>
        <v>0</v>
      </c>
    </row>
    <row r="1111" spans="32:35" x14ac:dyDescent="0.2">
      <c r="AF1111" s="2">
        <v>0.91666666666666663</v>
      </c>
      <c r="AG1111" t="s">
        <v>745</v>
      </c>
      <c r="AH1111" s="17">
        <v>370</v>
      </c>
      <c r="AI1111" s="17" cm="1">
        <f t="array" ref="AI1111">SUMPRODUCT(--(IFERROR(HOUR(Flights_2026_09_3033[entry_hour]),-1)=HOUR(AF1111)),--(IFERROR(Flights_2026_09_3033[entry_sector],"")=AG1111),--(IFERROR(Flights_2026_09_3033[nfl],-1)&gt;=AH1111),--(IFERROR(Flights_2026_09_3033[nfl],-1)&lt;=IF(AH1111=450,450,AH1111+9)))</f>
        <v>1</v>
      </c>
    </row>
    <row r="1112" spans="32:35" x14ac:dyDescent="0.2">
      <c r="AF1112" s="2">
        <v>0.91666666666666663</v>
      </c>
      <c r="AG1112" t="s">
        <v>745</v>
      </c>
      <c r="AH1112" s="17">
        <v>380</v>
      </c>
      <c r="AI1112" s="17" cm="1">
        <f t="array" ref="AI1112">SUMPRODUCT(--(IFERROR(HOUR(Flights_2026_09_3033[entry_hour]),-1)=HOUR(AF1112)),--(IFERROR(Flights_2026_09_3033[entry_sector],"")=AG1112),--(IFERROR(Flights_2026_09_3033[nfl],-1)&gt;=AH1112),--(IFERROR(Flights_2026_09_3033[nfl],-1)&lt;=IF(AH1112=450,450,AH1112+9)))</f>
        <v>0</v>
      </c>
    </row>
    <row r="1113" spans="32:35" x14ac:dyDescent="0.2">
      <c r="AF1113" s="2">
        <v>0.91666666666666663</v>
      </c>
      <c r="AG1113" t="s">
        <v>745</v>
      </c>
      <c r="AH1113" s="17">
        <v>390</v>
      </c>
      <c r="AI1113" s="17" cm="1">
        <f t="array" ref="AI1113">SUMPRODUCT(--(IFERROR(HOUR(Flights_2026_09_3033[entry_hour]),-1)=HOUR(AF1113)),--(IFERROR(Flights_2026_09_3033[entry_sector],"")=AG1113),--(IFERROR(Flights_2026_09_3033[nfl],-1)&gt;=AH1113),--(IFERROR(Flights_2026_09_3033[nfl],-1)&lt;=IF(AH1113=450,450,AH1113+9)))</f>
        <v>0</v>
      </c>
    </row>
    <row r="1114" spans="32:35" x14ac:dyDescent="0.2">
      <c r="AF1114" s="2">
        <v>0.91666666666666663</v>
      </c>
      <c r="AG1114" t="s">
        <v>745</v>
      </c>
      <c r="AH1114" s="17">
        <v>400</v>
      </c>
      <c r="AI1114" s="17" cm="1">
        <f t="array" ref="AI1114">SUMPRODUCT(--(IFERROR(HOUR(Flights_2026_09_3033[entry_hour]),-1)=HOUR(AF1114)),--(IFERROR(Flights_2026_09_3033[entry_sector],"")=AG1114),--(IFERROR(Flights_2026_09_3033[nfl],-1)&gt;=AH1114),--(IFERROR(Flights_2026_09_3033[nfl],-1)&lt;=IF(AH1114=450,450,AH1114+9)))</f>
        <v>0</v>
      </c>
    </row>
    <row r="1115" spans="32:35" x14ac:dyDescent="0.2">
      <c r="AF1115" s="2">
        <v>0.91666666666666663</v>
      </c>
      <c r="AG1115" t="s">
        <v>745</v>
      </c>
      <c r="AH1115" s="17">
        <v>410</v>
      </c>
      <c r="AI1115" s="17" cm="1">
        <f t="array" ref="AI1115">SUMPRODUCT(--(IFERROR(HOUR(Flights_2026_09_3033[entry_hour]),-1)=HOUR(AF1115)),--(IFERROR(Flights_2026_09_3033[entry_sector],"")=AG1115),--(IFERROR(Flights_2026_09_3033[nfl],-1)&gt;=AH1115),--(IFERROR(Flights_2026_09_3033[nfl],-1)&lt;=IF(AH1115=450,450,AH1115+9)))</f>
        <v>0</v>
      </c>
    </row>
    <row r="1116" spans="32:35" x14ac:dyDescent="0.2">
      <c r="AF1116" s="2">
        <v>0.91666666666666663</v>
      </c>
      <c r="AG1116" t="s">
        <v>745</v>
      </c>
      <c r="AH1116" s="17">
        <v>420</v>
      </c>
      <c r="AI1116" s="17" cm="1">
        <f t="array" ref="AI1116">SUMPRODUCT(--(IFERROR(HOUR(Flights_2026_09_3033[entry_hour]),-1)=HOUR(AF1116)),--(IFERROR(Flights_2026_09_3033[entry_sector],"")=AG1116),--(IFERROR(Flights_2026_09_3033[nfl],-1)&gt;=AH1116),--(IFERROR(Flights_2026_09_3033[nfl],-1)&lt;=IF(AH1116=450,450,AH1116+9)))</f>
        <v>0</v>
      </c>
    </row>
    <row r="1117" spans="32:35" x14ac:dyDescent="0.2">
      <c r="AF1117" s="2">
        <v>0.91666666666666663</v>
      </c>
      <c r="AG1117" t="s">
        <v>745</v>
      </c>
      <c r="AH1117" s="17">
        <v>430</v>
      </c>
      <c r="AI1117" s="17" cm="1">
        <f t="array" ref="AI1117">SUMPRODUCT(--(IFERROR(HOUR(Flights_2026_09_3033[entry_hour]),-1)=HOUR(AF1117)),--(IFERROR(Flights_2026_09_3033[entry_sector],"")=AG1117),--(IFERROR(Flights_2026_09_3033[nfl],-1)&gt;=AH1117),--(IFERROR(Flights_2026_09_3033[nfl],-1)&lt;=IF(AH1117=450,450,AH1117+9)))</f>
        <v>0</v>
      </c>
    </row>
    <row r="1118" spans="32:35" x14ac:dyDescent="0.2">
      <c r="AF1118" s="2">
        <v>0.91666666666666663</v>
      </c>
      <c r="AG1118" t="s">
        <v>745</v>
      </c>
      <c r="AH1118" s="17">
        <v>440</v>
      </c>
      <c r="AI1118" s="17" cm="1">
        <f t="array" ref="AI1118">SUMPRODUCT(--(IFERROR(HOUR(Flights_2026_09_3033[entry_hour]),-1)=HOUR(AF1118)),--(IFERROR(Flights_2026_09_3033[entry_sector],"")=AG1118),--(IFERROR(Flights_2026_09_3033[nfl],-1)&gt;=AH1118),--(IFERROR(Flights_2026_09_3033[nfl],-1)&lt;=IF(AH1118=450,450,AH1118+9)))</f>
        <v>0</v>
      </c>
    </row>
    <row r="1119" spans="32:35" x14ac:dyDescent="0.2">
      <c r="AF1119" s="2">
        <v>0.91666666666666663</v>
      </c>
      <c r="AG1119" t="s">
        <v>745</v>
      </c>
      <c r="AH1119" s="17">
        <v>450</v>
      </c>
      <c r="AI1119" s="17" cm="1">
        <f t="array" ref="AI1119">SUMPRODUCT(--(IFERROR(HOUR(Flights_2026_09_3033[entry_hour]),-1)=HOUR(AF1119)),--(IFERROR(Flights_2026_09_3033[entry_sector],"")=AG1119),--(IFERROR(Flights_2026_09_3033[nfl],-1)&gt;=AH1119),--(IFERROR(Flights_2026_09_3033[nfl],-1)&lt;=IF(AH1119=450,450,AH1119+9)))</f>
        <v>0</v>
      </c>
    </row>
    <row r="1120" spans="32:35" x14ac:dyDescent="0.2">
      <c r="AF1120" s="2">
        <v>0.91666666666666663</v>
      </c>
      <c r="AG1120" t="s">
        <v>840</v>
      </c>
      <c r="AH1120" s="17">
        <v>200</v>
      </c>
      <c r="AI1120" s="17" cm="1">
        <f t="array" ref="AI1120">SUMPRODUCT(--(IFERROR(HOUR(Flights_2026_09_3033[entry_hour]),-1)=HOUR(AF1120)),--(IFERROR(Flights_2026_09_3033[entry_sector],"")=AG1120),--(IFERROR(Flights_2026_09_3033[nfl],-1)&gt;=AH1120),--(IFERROR(Flights_2026_09_3033[nfl],-1)&lt;=IF(AH1120=450,450,AH1120+9)))</f>
        <v>0</v>
      </c>
    </row>
    <row r="1121" spans="32:35" x14ac:dyDescent="0.2">
      <c r="AF1121" s="2">
        <v>0.91666666666666663</v>
      </c>
      <c r="AG1121" t="s">
        <v>840</v>
      </c>
      <c r="AH1121" s="17">
        <v>210</v>
      </c>
      <c r="AI1121" s="17" cm="1">
        <f t="array" ref="AI1121">SUMPRODUCT(--(IFERROR(HOUR(Flights_2026_09_3033[entry_hour]),-1)=HOUR(AF1121)),--(IFERROR(Flights_2026_09_3033[entry_sector],"")=AG1121),--(IFERROR(Flights_2026_09_3033[nfl],-1)&gt;=AH1121),--(IFERROR(Flights_2026_09_3033[nfl],-1)&lt;=IF(AH1121=450,450,AH1121+9)))</f>
        <v>0</v>
      </c>
    </row>
    <row r="1122" spans="32:35" x14ac:dyDescent="0.2">
      <c r="AF1122" s="2">
        <v>0.91666666666666663</v>
      </c>
      <c r="AG1122" t="s">
        <v>840</v>
      </c>
      <c r="AH1122" s="17">
        <v>220</v>
      </c>
      <c r="AI1122" s="17" cm="1">
        <f t="array" ref="AI1122">SUMPRODUCT(--(IFERROR(HOUR(Flights_2026_09_3033[entry_hour]),-1)=HOUR(AF1122)),--(IFERROR(Flights_2026_09_3033[entry_sector],"")=AG1122),--(IFERROR(Flights_2026_09_3033[nfl],-1)&gt;=AH1122),--(IFERROR(Flights_2026_09_3033[nfl],-1)&lt;=IF(AH1122=450,450,AH1122+9)))</f>
        <v>0</v>
      </c>
    </row>
    <row r="1123" spans="32:35" x14ac:dyDescent="0.2">
      <c r="AF1123" s="2">
        <v>0.91666666666666663</v>
      </c>
      <c r="AG1123" t="s">
        <v>840</v>
      </c>
      <c r="AH1123" s="17">
        <v>230</v>
      </c>
      <c r="AI1123" s="17" cm="1">
        <f t="array" ref="AI1123">SUMPRODUCT(--(IFERROR(HOUR(Flights_2026_09_3033[entry_hour]),-1)=HOUR(AF1123)),--(IFERROR(Flights_2026_09_3033[entry_sector],"")=AG1123),--(IFERROR(Flights_2026_09_3033[nfl],-1)&gt;=AH1123),--(IFERROR(Flights_2026_09_3033[nfl],-1)&lt;=IF(AH1123=450,450,AH1123+9)))</f>
        <v>0</v>
      </c>
    </row>
    <row r="1124" spans="32:35" x14ac:dyDescent="0.2">
      <c r="AF1124" s="2">
        <v>0.91666666666666663</v>
      </c>
      <c r="AG1124" t="s">
        <v>840</v>
      </c>
      <c r="AH1124" s="17">
        <v>240</v>
      </c>
      <c r="AI1124" s="17" cm="1">
        <f t="array" ref="AI1124">SUMPRODUCT(--(IFERROR(HOUR(Flights_2026_09_3033[entry_hour]),-1)=HOUR(AF1124)),--(IFERROR(Flights_2026_09_3033[entry_sector],"")=AG1124),--(IFERROR(Flights_2026_09_3033[nfl],-1)&gt;=AH1124),--(IFERROR(Flights_2026_09_3033[nfl],-1)&lt;=IF(AH1124=450,450,AH1124+9)))</f>
        <v>0</v>
      </c>
    </row>
    <row r="1125" spans="32:35" x14ac:dyDescent="0.2">
      <c r="AF1125" s="2">
        <v>0.91666666666666663</v>
      </c>
      <c r="AG1125" t="s">
        <v>840</v>
      </c>
      <c r="AH1125" s="17">
        <v>250</v>
      </c>
      <c r="AI1125" s="17" cm="1">
        <f t="array" ref="AI1125">SUMPRODUCT(--(IFERROR(HOUR(Flights_2026_09_3033[entry_hour]),-1)=HOUR(AF1125)),--(IFERROR(Flights_2026_09_3033[entry_sector],"")=AG1125),--(IFERROR(Flights_2026_09_3033[nfl],-1)&gt;=AH1125),--(IFERROR(Flights_2026_09_3033[nfl],-1)&lt;=IF(AH1125=450,450,AH1125+9)))</f>
        <v>0</v>
      </c>
    </row>
    <row r="1126" spans="32:35" x14ac:dyDescent="0.2">
      <c r="AF1126" s="2">
        <v>0.91666666666666663</v>
      </c>
      <c r="AG1126" t="s">
        <v>840</v>
      </c>
      <c r="AH1126" s="17">
        <v>260</v>
      </c>
      <c r="AI1126" s="17" cm="1">
        <f t="array" ref="AI1126">SUMPRODUCT(--(IFERROR(HOUR(Flights_2026_09_3033[entry_hour]),-1)=HOUR(AF1126)),--(IFERROR(Flights_2026_09_3033[entry_sector],"")=AG1126),--(IFERROR(Flights_2026_09_3033[nfl],-1)&gt;=AH1126),--(IFERROR(Flights_2026_09_3033[nfl],-1)&lt;=IF(AH1126=450,450,AH1126+9)))</f>
        <v>0</v>
      </c>
    </row>
    <row r="1127" spans="32:35" x14ac:dyDescent="0.2">
      <c r="AF1127" s="2">
        <v>0.91666666666666663</v>
      </c>
      <c r="AG1127" t="s">
        <v>840</v>
      </c>
      <c r="AH1127" s="17">
        <v>270</v>
      </c>
      <c r="AI1127" s="17" cm="1">
        <f t="array" ref="AI1127">SUMPRODUCT(--(IFERROR(HOUR(Flights_2026_09_3033[entry_hour]),-1)=HOUR(AF1127)),--(IFERROR(Flights_2026_09_3033[entry_sector],"")=AG1127),--(IFERROR(Flights_2026_09_3033[nfl],-1)&gt;=AH1127),--(IFERROR(Flights_2026_09_3033[nfl],-1)&lt;=IF(AH1127=450,450,AH1127+9)))</f>
        <v>0</v>
      </c>
    </row>
    <row r="1128" spans="32:35" x14ac:dyDescent="0.2">
      <c r="AF1128" s="2">
        <v>0.91666666666666663</v>
      </c>
      <c r="AG1128" t="s">
        <v>840</v>
      </c>
      <c r="AH1128" s="17">
        <v>280</v>
      </c>
      <c r="AI1128" s="17" cm="1">
        <f t="array" ref="AI1128">SUMPRODUCT(--(IFERROR(HOUR(Flights_2026_09_3033[entry_hour]),-1)=HOUR(AF1128)),--(IFERROR(Flights_2026_09_3033[entry_sector],"")=AG1128),--(IFERROR(Flights_2026_09_3033[nfl],-1)&gt;=AH1128),--(IFERROR(Flights_2026_09_3033[nfl],-1)&lt;=IF(AH1128=450,450,AH1128+9)))</f>
        <v>0</v>
      </c>
    </row>
    <row r="1129" spans="32:35" x14ac:dyDescent="0.2">
      <c r="AF1129" s="2">
        <v>0.91666666666666663</v>
      </c>
      <c r="AG1129" t="s">
        <v>840</v>
      </c>
      <c r="AH1129" s="17">
        <v>290</v>
      </c>
      <c r="AI1129" s="17" cm="1">
        <f t="array" ref="AI1129">SUMPRODUCT(--(IFERROR(HOUR(Flights_2026_09_3033[entry_hour]),-1)=HOUR(AF1129)),--(IFERROR(Flights_2026_09_3033[entry_sector],"")=AG1129),--(IFERROR(Flights_2026_09_3033[nfl],-1)&gt;=AH1129),--(IFERROR(Flights_2026_09_3033[nfl],-1)&lt;=IF(AH1129=450,450,AH1129+9)))</f>
        <v>0</v>
      </c>
    </row>
    <row r="1130" spans="32:35" x14ac:dyDescent="0.2">
      <c r="AF1130" s="2">
        <v>0.91666666666666663</v>
      </c>
      <c r="AG1130" t="s">
        <v>840</v>
      </c>
      <c r="AH1130" s="17">
        <v>300</v>
      </c>
      <c r="AI1130" s="17" cm="1">
        <f t="array" ref="AI1130">SUMPRODUCT(--(IFERROR(HOUR(Flights_2026_09_3033[entry_hour]),-1)=HOUR(AF1130)),--(IFERROR(Flights_2026_09_3033[entry_sector],"")=AG1130),--(IFERROR(Flights_2026_09_3033[nfl],-1)&gt;=AH1130),--(IFERROR(Flights_2026_09_3033[nfl],-1)&lt;=IF(AH1130=450,450,AH1130+9)))</f>
        <v>0</v>
      </c>
    </row>
    <row r="1131" spans="32:35" x14ac:dyDescent="0.2">
      <c r="AF1131" s="2">
        <v>0.91666666666666663</v>
      </c>
      <c r="AG1131" t="s">
        <v>840</v>
      </c>
      <c r="AH1131" s="17">
        <v>310</v>
      </c>
      <c r="AI1131" s="17" cm="1">
        <f t="array" ref="AI1131">SUMPRODUCT(--(IFERROR(HOUR(Flights_2026_09_3033[entry_hour]),-1)=HOUR(AF1131)),--(IFERROR(Flights_2026_09_3033[entry_sector],"")=AG1131),--(IFERROR(Flights_2026_09_3033[nfl],-1)&gt;=AH1131),--(IFERROR(Flights_2026_09_3033[nfl],-1)&lt;=IF(AH1131=450,450,AH1131+9)))</f>
        <v>0</v>
      </c>
    </row>
    <row r="1132" spans="32:35" x14ac:dyDescent="0.2">
      <c r="AF1132" s="2">
        <v>0.91666666666666663</v>
      </c>
      <c r="AG1132" t="s">
        <v>840</v>
      </c>
      <c r="AH1132" s="17">
        <v>320</v>
      </c>
      <c r="AI1132" s="17" cm="1">
        <f t="array" ref="AI1132">SUMPRODUCT(--(IFERROR(HOUR(Flights_2026_09_3033[entry_hour]),-1)=HOUR(AF1132)),--(IFERROR(Flights_2026_09_3033[entry_sector],"")=AG1132),--(IFERROR(Flights_2026_09_3033[nfl],-1)&gt;=AH1132),--(IFERROR(Flights_2026_09_3033[nfl],-1)&lt;=IF(AH1132=450,450,AH1132+9)))</f>
        <v>0</v>
      </c>
    </row>
    <row r="1133" spans="32:35" x14ac:dyDescent="0.2">
      <c r="AF1133" s="2">
        <v>0.91666666666666663</v>
      </c>
      <c r="AG1133" t="s">
        <v>840</v>
      </c>
      <c r="AH1133" s="17">
        <v>330</v>
      </c>
      <c r="AI1133" s="17" cm="1">
        <f t="array" ref="AI1133">SUMPRODUCT(--(IFERROR(HOUR(Flights_2026_09_3033[entry_hour]),-1)=HOUR(AF1133)),--(IFERROR(Flights_2026_09_3033[entry_sector],"")=AG1133),--(IFERROR(Flights_2026_09_3033[nfl],-1)&gt;=AH1133),--(IFERROR(Flights_2026_09_3033[nfl],-1)&lt;=IF(AH1133=450,450,AH1133+9)))</f>
        <v>0</v>
      </c>
    </row>
    <row r="1134" spans="32:35" x14ac:dyDescent="0.2">
      <c r="AF1134" s="2">
        <v>0.91666666666666663</v>
      </c>
      <c r="AG1134" t="s">
        <v>840</v>
      </c>
      <c r="AH1134" s="17">
        <v>340</v>
      </c>
      <c r="AI1134" s="17" cm="1">
        <f t="array" ref="AI1134">SUMPRODUCT(--(IFERROR(HOUR(Flights_2026_09_3033[entry_hour]),-1)=HOUR(AF1134)),--(IFERROR(Flights_2026_09_3033[entry_sector],"")=AG1134),--(IFERROR(Flights_2026_09_3033[nfl],-1)&gt;=AH1134),--(IFERROR(Flights_2026_09_3033[nfl],-1)&lt;=IF(AH1134=450,450,AH1134+9)))</f>
        <v>0</v>
      </c>
    </row>
    <row r="1135" spans="32:35" x14ac:dyDescent="0.2">
      <c r="AF1135" s="2">
        <v>0.91666666666666663</v>
      </c>
      <c r="AG1135" t="s">
        <v>840</v>
      </c>
      <c r="AH1135" s="17">
        <v>350</v>
      </c>
      <c r="AI1135" s="17" cm="1">
        <f t="array" ref="AI1135">SUMPRODUCT(--(IFERROR(HOUR(Flights_2026_09_3033[entry_hour]),-1)=HOUR(AF1135)),--(IFERROR(Flights_2026_09_3033[entry_sector],"")=AG1135),--(IFERROR(Flights_2026_09_3033[nfl],-1)&gt;=AH1135),--(IFERROR(Flights_2026_09_3033[nfl],-1)&lt;=IF(AH1135=450,450,AH1135+9)))</f>
        <v>2</v>
      </c>
    </row>
    <row r="1136" spans="32:35" x14ac:dyDescent="0.2">
      <c r="AF1136" s="2">
        <v>0.91666666666666663</v>
      </c>
      <c r="AG1136" t="s">
        <v>840</v>
      </c>
      <c r="AH1136" s="17">
        <v>360</v>
      </c>
      <c r="AI1136" s="17" cm="1">
        <f t="array" ref="AI1136">SUMPRODUCT(--(IFERROR(HOUR(Flights_2026_09_3033[entry_hour]),-1)=HOUR(AF1136)),--(IFERROR(Flights_2026_09_3033[entry_sector],"")=AG1136),--(IFERROR(Flights_2026_09_3033[nfl],-1)&gt;=AH1136),--(IFERROR(Flights_2026_09_3033[nfl],-1)&lt;=IF(AH1136=450,450,AH1136+9)))</f>
        <v>0</v>
      </c>
    </row>
    <row r="1137" spans="32:35" x14ac:dyDescent="0.2">
      <c r="AF1137" s="2">
        <v>0.91666666666666663</v>
      </c>
      <c r="AG1137" t="s">
        <v>840</v>
      </c>
      <c r="AH1137" s="17">
        <v>370</v>
      </c>
      <c r="AI1137" s="17" cm="1">
        <f t="array" ref="AI1137">SUMPRODUCT(--(IFERROR(HOUR(Flights_2026_09_3033[entry_hour]),-1)=HOUR(AF1137)),--(IFERROR(Flights_2026_09_3033[entry_sector],"")=AG1137),--(IFERROR(Flights_2026_09_3033[nfl],-1)&gt;=AH1137),--(IFERROR(Flights_2026_09_3033[nfl],-1)&lt;=IF(AH1137=450,450,AH1137+9)))</f>
        <v>0</v>
      </c>
    </row>
    <row r="1138" spans="32:35" x14ac:dyDescent="0.2">
      <c r="AF1138" s="2">
        <v>0.91666666666666663</v>
      </c>
      <c r="AG1138" t="s">
        <v>840</v>
      </c>
      <c r="AH1138" s="17">
        <v>380</v>
      </c>
      <c r="AI1138" s="17" cm="1">
        <f t="array" ref="AI1138">SUMPRODUCT(--(IFERROR(HOUR(Flights_2026_09_3033[entry_hour]),-1)=HOUR(AF1138)),--(IFERROR(Flights_2026_09_3033[entry_sector],"")=AG1138),--(IFERROR(Flights_2026_09_3033[nfl],-1)&gt;=AH1138),--(IFERROR(Flights_2026_09_3033[nfl],-1)&lt;=IF(AH1138=450,450,AH1138+9)))</f>
        <v>0</v>
      </c>
    </row>
    <row r="1139" spans="32:35" x14ac:dyDescent="0.2">
      <c r="AF1139" s="2">
        <v>0.91666666666666663</v>
      </c>
      <c r="AG1139" t="s">
        <v>840</v>
      </c>
      <c r="AH1139" s="17">
        <v>390</v>
      </c>
      <c r="AI1139" s="17" cm="1">
        <f t="array" ref="AI1139">SUMPRODUCT(--(IFERROR(HOUR(Flights_2026_09_3033[entry_hour]),-1)=HOUR(AF1139)),--(IFERROR(Flights_2026_09_3033[entry_sector],"")=AG1139),--(IFERROR(Flights_2026_09_3033[nfl],-1)&gt;=AH1139),--(IFERROR(Flights_2026_09_3033[nfl],-1)&lt;=IF(AH1139=450,450,AH1139+9)))</f>
        <v>0</v>
      </c>
    </row>
    <row r="1140" spans="32:35" x14ac:dyDescent="0.2">
      <c r="AF1140" s="2">
        <v>0.91666666666666663</v>
      </c>
      <c r="AG1140" t="s">
        <v>840</v>
      </c>
      <c r="AH1140" s="17">
        <v>400</v>
      </c>
      <c r="AI1140" s="17" cm="1">
        <f t="array" ref="AI1140">SUMPRODUCT(--(IFERROR(HOUR(Flights_2026_09_3033[entry_hour]),-1)=HOUR(AF1140)),--(IFERROR(Flights_2026_09_3033[entry_sector],"")=AG1140),--(IFERROR(Flights_2026_09_3033[nfl],-1)&gt;=AH1140),--(IFERROR(Flights_2026_09_3033[nfl],-1)&lt;=IF(AH1140=450,450,AH1140+9)))</f>
        <v>0</v>
      </c>
    </row>
    <row r="1141" spans="32:35" x14ac:dyDescent="0.2">
      <c r="AF1141" s="2">
        <v>0.91666666666666663</v>
      </c>
      <c r="AG1141" t="s">
        <v>840</v>
      </c>
      <c r="AH1141" s="17">
        <v>410</v>
      </c>
      <c r="AI1141" s="17" cm="1">
        <f t="array" ref="AI1141">SUMPRODUCT(--(IFERROR(HOUR(Flights_2026_09_3033[entry_hour]),-1)=HOUR(AF1141)),--(IFERROR(Flights_2026_09_3033[entry_sector],"")=AG1141),--(IFERROR(Flights_2026_09_3033[nfl],-1)&gt;=AH1141),--(IFERROR(Flights_2026_09_3033[nfl],-1)&lt;=IF(AH1141=450,450,AH1141+9)))</f>
        <v>0</v>
      </c>
    </row>
    <row r="1142" spans="32:35" x14ac:dyDescent="0.2">
      <c r="AF1142" s="2">
        <v>0.91666666666666663</v>
      </c>
      <c r="AG1142" t="s">
        <v>840</v>
      </c>
      <c r="AH1142" s="17">
        <v>420</v>
      </c>
      <c r="AI1142" s="17" cm="1">
        <f t="array" ref="AI1142">SUMPRODUCT(--(IFERROR(HOUR(Flights_2026_09_3033[entry_hour]),-1)=HOUR(AF1142)),--(IFERROR(Flights_2026_09_3033[entry_sector],"")=AG1142),--(IFERROR(Flights_2026_09_3033[nfl],-1)&gt;=AH1142),--(IFERROR(Flights_2026_09_3033[nfl],-1)&lt;=IF(AH1142=450,450,AH1142+9)))</f>
        <v>0</v>
      </c>
    </row>
    <row r="1143" spans="32:35" x14ac:dyDescent="0.2">
      <c r="AF1143" s="2">
        <v>0.91666666666666663</v>
      </c>
      <c r="AG1143" t="s">
        <v>840</v>
      </c>
      <c r="AH1143" s="17">
        <v>430</v>
      </c>
      <c r="AI1143" s="17" cm="1">
        <f t="array" ref="AI1143">SUMPRODUCT(--(IFERROR(HOUR(Flights_2026_09_3033[entry_hour]),-1)=HOUR(AF1143)),--(IFERROR(Flights_2026_09_3033[entry_sector],"")=AG1143),--(IFERROR(Flights_2026_09_3033[nfl],-1)&gt;=AH1143),--(IFERROR(Flights_2026_09_3033[nfl],-1)&lt;=IF(AH1143=450,450,AH1143+9)))</f>
        <v>0</v>
      </c>
    </row>
    <row r="1144" spans="32:35" x14ac:dyDescent="0.2">
      <c r="AF1144" s="2">
        <v>0.91666666666666663</v>
      </c>
      <c r="AG1144" t="s">
        <v>840</v>
      </c>
      <c r="AH1144" s="17">
        <v>440</v>
      </c>
      <c r="AI1144" s="17" cm="1">
        <f t="array" ref="AI1144">SUMPRODUCT(--(IFERROR(HOUR(Flights_2026_09_3033[entry_hour]),-1)=HOUR(AF1144)),--(IFERROR(Flights_2026_09_3033[entry_sector],"")=AG1144),--(IFERROR(Flights_2026_09_3033[nfl],-1)&gt;=AH1144),--(IFERROR(Flights_2026_09_3033[nfl],-1)&lt;=IF(AH1144=450,450,AH1144+9)))</f>
        <v>0</v>
      </c>
    </row>
    <row r="1145" spans="32:35" x14ac:dyDescent="0.2">
      <c r="AF1145" s="2">
        <v>0.91666666666666663</v>
      </c>
      <c r="AG1145" t="s">
        <v>840</v>
      </c>
      <c r="AH1145" s="17">
        <v>450</v>
      </c>
      <c r="AI1145" s="17" cm="1">
        <f t="array" ref="AI1145">SUMPRODUCT(--(IFERROR(HOUR(Flights_2026_09_3033[entry_hour]),-1)=HOUR(AF1145)),--(IFERROR(Flights_2026_09_3033[entry_sector],"")=AG1145),--(IFERROR(Flights_2026_09_3033[nfl],-1)&gt;=AH1145),--(IFERROR(Flights_2026_09_3033[nfl],-1)&lt;=IF(AH1145=450,450,AH1145+9)))</f>
        <v>0</v>
      </c>
    </row>
    <row r="1146" spans="32:35" x14ac:dyDescent="0.2">
      <c r="AF1146" s="2">
        <v>0.91666666666666663</v>
      </c>
      <c r="AG1146" t="s">
        <v>747</v>
      </c>
      <c r="AH1146" s="17">
        <v>200</v>
      </c>
      <c r="AI1146" s="17" cm="1">
        <f t="array" ref="AI1146">SUMPRODUCT(--(IFERROR(HOUR(Flights_2026_09_3033[entry_hour]),-1)=HOUR(AF1146)),--(IFERROR(Flights_2026_09_3033[entry_sector],"")=AG1146),--(IFERROR(Flights_2026_09_3033[nfl],-1)&gt;=AH1146),--(IFERROR(Flights_2026_09_3033[nfl],-1)&lt;=IF(AH1146=450,450,AH1146+9)))</f>
        <v>0</v>
      </c>
    </row>
    <row r="1147" spans="32:35" x14ac:dyDescent="0.2">
      <c r="AF1147" s="2">
        <v>0.91666666666666663</v>
      </c>
      <c r="AG1147" t="s">
        <v>747</v>
      </c>
      <c r="AH1147" s="17">
        <v>210</v>
      </c>
      <c r="AI1147" s="17" cm="1">
        <f t="array" ref="AI1147">SUMPRODUCT(--(IFERROR(HOUR(Flights_2026_09_3033[entry_hour]),-1)=HOUR(AF1147)),--(IFERROR(Flights_2026_09_3033[entry_sector],"")=AG1147),--(IFERROR(Flights_2026_09_3033[nfl],-1)&gt;=AH1147),--(IFERROR(Flights_2026_09_3033[nfl],-1)&lt;=IF(AH1147=450,450,AH1147+9)))</f>
        <v>0</v>
      </c>
    </row>
    <row r="1148" spans="32:35" x14ac:dyDescent="0.2">
      <c r="AF1148" s="2">
        <v>0.91666666666666663</v>
      </c>
      <c r="AG1148" t="s">
        <v>747</v>
      </c>
      <c r="AH1148" s="17">
        <v>220</v>
      </c>
      <c r="AI1148" s="17" cm="1">
        <f t="array" ref="AI1148">SUMPRODUCT(--(IFERROR(HOUR(Flights_2026_09_3033[entry_hour]),-1)=HOUR(AF1148)),--(IFERROR(Flights_2026_09_3033[entry_sector],"")=AG1148),--(IFERROR(Flights_2026_09_3033[nfl],-1)&gt;=AH1148),--(IFERROR(Flights_2026_09_3033[nfl],-1)&lt;=IF(AH1148=450,450,AH1148+9)))</f>
        <v>0</v>
      </c>
    </row>
    <row r="1149" spans="32:35" x14ac:dyDescent="0.2">
      <c r="AF1149" s="2">
        <v>0.91666666666666663</v>
      </c>
      <c r="AG1149" t="s">
        <v>747</v>
      </c>
      <c r="AH1149" s="17">
        <v>230</v>
      </c>
      <c r="AI1149" s="17" cm="1">
        <f t="array" ref="AI1149">SUMPRODUCT(--(IFERROR(HOUR(Flights_2026_09_3033[entry_hour]),-1)=HOUR(AF1149)),--(IFERROR(Flights_2026_09_3033[entry_sector],"")=AG1149),--(IFERROR(Flights_2026_09_3033[nfl],-1)&gt;=AH1149),--(IFERROR(Flights_2026_09_3033[nfl],-1)&lt;=IF(AH1149=450,450,AH1149+9)))</f>
        <v>0</v>
      </c>
    </row>
    <row r="1150" spans="32:35" x14ac:dyDescent="0.2">
      <c r="AF1150" s="2">
        <v>0.91666666666666663</v>
      </c>
      <c r="AG1150" t="s">
        <v>747</v>
      </c>
      <c r="AH1150" s="17">
        <v>240</v>
      </c>
      <c r="AI1150" s="17" cm="1">
        <f t="array" ref="AI1150">SUMPRODUCT(--(IFERROR(HOUR(Flights_2026_09_3033[entry_hour]),-1)=HOUR(AF1150)),--(IFERROR(Flights_2026_09_3033[entry_sector],"")=AG1150),--(IFERROR(Flights_2026_09_3033[nfl],-1)&gt;=AH1150),--(IFERROR(Flights_2026_09_3033[nfl],-1)&lt;=IF(AH1150=450,450,AH1150+9)))</f>
        <v>0</v>
      </c>
    </row>
    <row r="1151" spans="32:35" x14ac:dyDescent="0.2">
      <c r="AF1151" s="2">
        <v>0.91666666666666663</v>
      </c>
      <c r="AG1151" t="s">
        <v>747</v>
      </c>
      <c r="AH1151" s="17">
        <v>250</v>
      </c>
      <c r="AI1151" s="17" cm="1">
        <f t="array" ref="AI1151">SUMPRODUCT(--(IFERROR(HOUR(Flights_2026_09_3033[entry_hour]),-1)=HOUR(AF1151)),--(IFERROR(Flights_2026_09_3033[entry_sector],"")=AG1151),--(IFERROR(Flights_2026_09_3033[nfl],-1)&gt;=AH1151),--(IFERROR(Flights_2026_09_3033[nfl],-1)&lt;=IF(AH1151=450,450,AH1151+9)))</f>
        <v>0</v>
      </c>
    </row>
    <row r="1152" spans="32:35" x14ac:dyDescent="0.2">
      <c r="AF1152" s="2">
        <v>0.91666666666666663</v>
      </c>
      <c r="AG1152" t="s">
        <v>747</v>
      </c>
      <c r="AH1152" s="17">
        <v>260</v>
      </c>
      <c r="AI1152" s="17" cm="1">
        <f t="array" ref="AI1152">SUMPRODUCT(--(IFERROR(HOUR(Flights_2026_09_3033[entry_hour]),-1)=HOUR(AF1152)),--(IFERROR(Flights_2026_09_3033[entry_sector],"")=AG1152),--(IFERROR(Flights_2026_09_3033[nfl],-1)&gt;=AH1152),--(IFERROR(Flights_2026_09_3033[nfl],-1)&lt;=IF(AH1152=450,450,AH1152+9)))</f>
        <v>0</v>
      </c>
    </row>
    <row r="1153" spans="32:35" x14ac:dyDescent="0.2">
      <c r="AF1153" s="2">
        <v>0.91666666666666663</v>
      </c>
      <c r="AG1153" t="s">
        <v>747</v>
      </c>
      <c r="AH1153" s="17">
        <v>270</v>
      </c>
      <c r="AI1153" s="17" cm="1">
        <f t="array" ref="AI1153">SUMPRODUCT(--(IFERROR(HOUR(Flights_2026_09_3033[entry_hour]),-1)=HOUR(AF1153)),--(IFERROR(Flights_2026_09_3033[entry_sector],"")=AG1153),--(IFERROR(Flights_2026_09_3033[nfl],-1)&gt;=AH1153),--(IFERROR(Flights_2026_09_3033[nfl],-1)&lt;=IF(AH1153=450,450,AH1153+9)))</f>
        <v>0</v>
      </c>
    </row>
    <row r="1154" spans="32:35" x14ac:dyDescent="0.2">
      <c r="AF1154" s="2">
        <v>0.91666666666666663</v>
      </c>
      <c r="AG1154" t="s">
        <v>747</v>
      </c>
      <c r="AH1154" s="17">
        <v>280</v>
      </c>
      <c r="AI1154" s="17" cm="1">
        <f t="array" ref="AI1154">SUMPRODUCT(--(IFERROR(HOUR(Flights_2026_09_3033[entry_hour]),-1)=HOUR(AF1154)),--(IFERROR(Flights_2026_09_3033[entry_sector],"")=AG1154),--(IFERROR(Flights_2026_09_3033[nfl],-1)&gt;=AH1154),--(IFERROR(Flights_2026_09_3033[nfl],-1)&lt;=IF(AH1154=450,450,AH1154+9)))</f>
        <v>0</v>
      </c>
    </row>
    <row r="1155" spans="32:35" x14ac:dyDescent="0.2">
      <c r="AF1155" s="2">
        <v>0.91666666666666663</v>
      </c>
      <c r="AG1155" t="s">
        <v>747</v>
      </c>
      <c r="AH1155" s="17">
        <v>290</v>
      </c>
      <c r="AI1155" s="17" cm="1">
        <f t="array" ref="AI1155">SUMPRODUCT(--(IFERROR(HOUR(Flights_2026_09_3033[entry_hour]),-1)=HOUR(AF1155)),--(IFERROR(Flights_2026_09_3033[entry_sector],"")=AG1155),--(IFERROR(Flights_2026_09_3033[nfl],-1)&gt;=AH1155),--(IFERROR(Flights_2026_09_3033[nfl],-1)&lt;=IF(AH1155=450,450,AH1155+9)))</f>
        <v>0</v>
      </c>
    </row>
    <row r="1156" spans="32:35" x14ac:dyDescent="0.2">
      <c r="AF1156" s="2">
        <v>0.91666666666666663</v>
      </c>
      <c r="AG1156" t="s">
        <v>747</v>
      </c>
      <c r="AH1156" s="17">
        <v>300</v>
      </c>
      <c r="AI1156" s="17" cm="1">
        <f t="array" ref="AI1156">SUMPRODUCT(--(IFERROR(HOUR(Flights_2026_09_3033[entry_hour]),-1)=HOUR(AF1156)),--(IFERROR(Flights_2026_09_3033[entry_sector],"")=AG1156),--(IFERROR(Flights_2026_09_3033[nfl],-1)&gt;=AH1156),--(IFERROR(Flights_2026_09_3033[nfl],-1)&lt;=IF(AH1156=450,450,AH1156+9)))</f>
        <v>0</v>
      </c>
    </row>
    <row r="1157" spans="32:35" x14ac:dyDescent="0.2">
      <c r="AF1157" s="2">
        <v>0.91666666666666663</v>
      </c>
      <c r="AG1157" t="s">
        <v>747</v>
      </c>
      <c r="AH1157" s="17">
        <v>310</v>
      </c>
      <c r="AI1157" s="17" cm="1">
        <f t="array" ref="AI1157">SUMPRODUCT(--(IFERROR(HOUR(Flights_2026_09_3033[entry_hour]),-1)=HOUR(AF1157)),--(IFERROR(Flights_2026_09_3033[entry_sector],"")=AG1157),--(IFERROR(Flights_2026_09_3033[nfl],-1)&gt;=AH1157),--(IFERROR(Flights_2026_09_3033[nfl],-1)&lt;=IF(AH1157=450,450,AH1157+9)))</f>
        <v>0</v>
      </c>
    </row>
    <row r="1158" spans="32:35" x14ac:dyDescent="0.2">
      <c r="AF1158" s="2">
        <v>0.91666666666666663</v>
      </c>
      <c r="AG1158" t="s">
        <v>747</v>
      </c>
      <c r="AH1158" s="17">
        <v>320</v>
      </c>
      <c r="AI1158" s="17" cm="1">
        <f t="array" ref="AI1158">SUMPRODUCT(--(IFERROR(HOUR(Flights_2026_09_3033[entry_hour]),-1)=HOUR(AF1158)),--(IFERROR(Flights_2026_09_3033[entry_sector],"")=AG1158),--(IFERROR(Flights_2026_09_3033[nfl],-1)&gt;=AH1158),--(IFERROR(Flights_2026_09_3033[nfl],-1)&lt;=IF(AH1158=450,450,AH1158+9)))</f>
        <v>0</v>
      </c>
    </row>
    <row r="1159" spans="32:35" x14ac:dyDescent="0.2">
      <c r="AF1159" s="2">
        <v>0.91666666666666663</v>
      </c>
      <c r="AG1159" t="s">
        <v>747</v>
      </c>
      <c r="AH1159" s="17">
        <v>330</v>
      </c>
      <c r="AI1159" s="17" cm="1">
        <f t="array" ref="AI1159">SUMPRODUCT(--(IFERROR(HOUR(Flights_2026_09_3033[entry_hour]),-1)=HOUR(AF1159)),--(IFERROR(Flights_2026_09_3033[entry_sector],"")=AG1159),--(IFERROR(Flights_2026_09_3033[nfl],-1)&gt;=AH1159),--(IFERROR(Flights_2026_09_3033[nfl],-1)&lt;=IF(AH1159=450,450,AH1159+9)))</f>
        <v>0</v>
      </c>
    </row>
    <row r="1160" spans="32:35" x14ac:dyDescent="0.2">
      <c r="AF1160" s="2">
        <v>0.91666666666666663</v>
      </c>
      <c r="AG1160" t="s">
        <v>747</v>
      </c>
      <c r="AH1160" s="17">
        <v>340</v>
      </c>
      <c r="AI1160" s="17" cm="1">
        <f t="array" ref="AI1160">SUMPRODUCT(--(IFERROR(HOUR(Flights_2026_09_3033[entry_hour]),-1)=HOUR(AF1160)),--(IFERROR(Flights_2026_09_3033[entry_sector],"")=AG1160),--(IFERROR(Flights_2026_09_3033[nfl],-1)&gt;=AH1160),--(IFERROR(Flights_2026_09_3033[nfl],-1)&lt;=IF(AH1160=450,450,AH1160+9)))</f>
        <v>0</v>
      </c>
    </row>
    <row r="1161" spans="32:35" x14ac:dyDescent="0.2">
      <c r="AF1161" s="2">
        <v>0.91666666666666663</v>
      </c>
      <c r="AG1161" t="s">
        <v>747</v>
      </c>
      <c r="AH1161" s="17">
        <v>350</v>
      </c>
      <c r="AI1161" s="17" cm="1">
        <f t="array" ref="AI1161">SUMPRODUCT(--(IFERROR(HOUR(Flights_2026_09_3033[entry_hour]),-1)=HOUR(AF1161)),--(IFERROR(Flights_2026_09_3033[entry_sector],"")=AG1161),--(IFERROR(Flights_2026_09_3033[nfl],-1)&gt;=AH1161),--(IFERROR(Flights_2026_09_3033[nfl],-1)&lt;=IF(AH1161=450,450,AH1161+9)))</f>
        <v>0</v>
      </c>
    </row>
    <row r="1162" spans="32:35" x14ac:dyDescent="0.2">
      <c r="AF1162" s="2">
        <v>0.91666666666666663</v>
      </c>
      <c r="AG1162" t="s">
        <v>747</v>
      </c>
      <c r="AH1162" s="17">
        <v>360</v>
      </c>
      <c r="AI1162" s="17" cm="1">
        <f t="array" ref="AI1162">SUMPRODUCT(--(IFERROR(HOUR(Flights_2026_09_3033[entry_hour]),-1)=HOUR(AF1162)),--(IFERROR(Flights_2026_09_3033[entry_sector],"")=AG1162),--(IFERROR(Flights_2026_09_3033[nfl],-1)&gt;=AH1162),--(IFERROR(Flights_2026_09_3033[nfl],-1)&lt;=IF(AH1162=450,450,AH1162+9)))</f>
        <v>0</v>
      </c>
    </row>
    <row r="1163" spans="32:35" x14ac:dyDescent="0.2">
      <c r="AF1163" s="2">
        <v>0.91666666666666663</v>
      </c>
      <c r="AG1163" t="s">
        <v>747</v>
      </c>
      <c r="AH1163" s="17">
        <v>370</v>
      </c>
      <c r="AI1163" s="17" cm="1">
        <f t="array" ref="AI1163">SUMPRODUCT(--(IFERROR(HOUR(Flights_2026_09_3033[entry_hour]),-1)=HOUR(AF1163)),--(IFERROR(Flights_2026_09_3033[entry_sector],"")=AG1163),--(IFERROR(Flights_2026_09_3033[nfl],-1)&gt;=AH1163),--(IFERROR(Flights_2026_09_3033[nfl],-1)&lt;=IF(AH1163=450,450,AH1163+9)))</f>
        <v>0</v>
      </c>
    </row>
    <row r="1164" spans="32:35" x14ac:dyDescent="0.2">
      <c r="AF1164" s="2">
        <v>0.91666666666666663</v>
      </c>
      <c r="AG1164" t="s">
        <v>747</v>
      </c>
      <c r="AH1164" s="17">
        <v>380</v>
      </c>
      <c r="AI1164" s="17" cm="1">
        <f t="array" ref="AI1164">SUMPRODUCT(--(IFERROR(HOUR(Flights_2026_09_3033[entry_hour]),-1)=HOUR(AF1164)),--(IFERROR(Flights_2026_09_3033[entry_sector],"")=AG1164),--(IFERROR(Flights_2026_09_3033[nfl],-1)&gt;=AH1164),--(IFERROR(Flights_2026_09_3033[nfl],-1)&lt;=IF(AH1164=450,450,AH1164+9)))</f>
        <v>1</v>
      </c>
    </row>
    <row r="1165" spans="32:35" x14ac:dyDescent="0.2">
      <c r="AF1165" s="2">
        <v>0.91666666666666663</v>
      </c>
      <c r="AG1165" t="s">
        <v>747</v>
      </c>
      <c r="AH1165" s="17">
        <v>390</v>
      </c>
      <c r="AI1165" s="17" cm="1">
        <f t="array" ref="AI1165">SUMPRODUCT(--(IFERROR(HOUR(Flights_2026_09_3033[entry_hour]),-1)=HOUR(AF1165)),--(IFERROR(Flights_2026_09_3033[entry_sector],"")=AG1165),--(IFERROR(Flights_2026_09_3033[nfl],-1)&gt;=AH1165),--(IFERROR(Flights_2026_09_3033[nfl],-1)&lt;=IF(AH1165=450,450,AH1165+9)))</f>
        <v>0</v>
      </c>
    </row>
    <row r="1166" spans="32:35" x14ac:dyDescent="0.2">
      <c r="AF1166" s="2">
        <v>0.91666666666666663</v>
      </c>
      <c r="AG1166" t="s">
        <v>747</v>
      </c>
      <c r="AH1166" s="17">
        <v>400</v>
      </c>
      <c r="AI1166" s="17" cm="1">
        <f t="array" ref="AI1166">SUMPRODUCT(--(IFERROR(HOUR(Flights_2026_09_3033[entry_hour]),-1)=HOUR(AF1166)),--(IFERROR(Flights_2026_09_3033[entry_sector],"")=AG1166),--(IFERROR(Flights_2026_09_3033[nfl],-1)&gt;=AH1166),--(IFERROR(Flights_2026_09_3033[nfl],-1)&lt;=IF(AH1166=450,450,AH1166+9)))</f>
        <v>0</v>
      </c>
    </row>
    <row r="1167" spans="32:35" x14ac:dyDescent="0.2">
      <c r="AF1167" s="2">
        <v>0.91666666666666663</v>
      </c>
      <c r="AG1167" t="s">
        <v>747</v>
      </c>
      <c r="AH1167" s="17">
        <v>410</v>
      </c>
      <c r="AI1167" s="17" cm="1">
        <f t="array" ref="AI1167">SUMPRODUCT(--(IFERROR(HOUR(Flights_2026_09_3033[entry_hour]),-1)=HOUR(AF1167)),--(IFERROR(Flights_2026_09_3033[entry_sector],"")=AG1167),--(IFERROR(Flights_2026_09_3033[nfl],-1)&gt;=AH1167),--(IFERROR(Flights_2026_09_3033[nfl],-1)&lt;=IF(AH1167=450,450,AH1167+9)))</f>
        <v>0</v>
      </c>
    </row>
    <row r="1168" spans="32:35" x14ac:dyDescent="0.2">
      <c r="AF1168" s="2">
        <v>0.91666666666666663</v>
      </c>
      <c r="AG1168" t="s">
        <v>747</v>
      </c>
      <c r="AH1168" s="17">
        <v>420</v>
      </c>
      <c r="AI1168" s="17" cm="1">
        <f t="array" ref="AI1168">SUMPRODUCT(--(IFERROR(HOUR(Flights_2026_09_3033[entry_hour]),-1)=HOUR(AF1168)),--(IFERROR(Flights_2026_09_3033[entry_sector],"")=AG1168),--(IFERROR(Flights_2026_09_3033[nfl],-1)&gt;=AH1168),--(IFERROR(Flights_2026_09_3033[nfl],-1)&lt;=IF(AH1168=450,450,AH1168+9)))</f>
        <v>0</v>
      </c>
    </row>
    <row r="1169" spans="32:35" x14ac:dyDescent="0.2">
      <c r="AF1169" s="2">
        <v>0.91666666666666663</v>
      </c>
      <c r="AG1169" t="s">
        <v>747</v>
      </c>
      <c r="AH1169" s="17">
        <v>430</v>
      </c>
      <c r="AI1169" s="17" cm="1">
        <f t="array" ref="AI1169">SUMPRODUCT(--(IFERROR(HOUR(Flights_2026_09_3033[entry_hour]),-1)=HOUR(AF1169)),--(IFERROR(Flights_2026_09_3033[entry_sector],"")=AG1169),--(IFERROR(Flights_2026_09_3033[nfl],-1)&gt;=AH1169),--(IFERROR(Flights_2026_09_3033[nfl],-1)&lt;=IF(AH1169=450,450,AH1169+9)))</f>
        <v>0</v>
      </c>
    </row>
    <row r="1170" spans="32:35" x14ac:dyDescent="0.2">
      <c r="AF1170" s="2">
        <v>0.91666666666666663</v>
      </c>
      <c r="AG1170" t="s">
        <v>747</v>
      </c>
      <c r="AH1170" s="17">
        <v>440</v>
      </c>
      <c r="AI1170" s="17" cm="1">
        <f t="array" ref="AI1170">SUMPRODUCT(--(IFERROR(HOUR(Flights_2026_09_3033[entry_hour]),-1)=HOUR(AF1170)),--(IFERROR(Flights_2026_09_3033[entry_sector],"")=AG1170),--(IFERROR(Flights_2026_09_3033[nfl],-1)&gt;=AH1170),--(IFERROR(Flights_2026_09_3033[nfl],-1)&lt;=IF(AH1170=450,450,AH1170+9)))</f>
        <v>0</v>
      </c>
    </row>
    <row r="1171" spans="32:35" x14ac:dyDescent="0.2">
      <c r="AF1171" s="2">
        <v>0.91666666666666663</v>
      </c>
      <c r="AG1171" t="s">
        <v>747</v>
      </c>
      <c r="AH1171" s="17">
        <v>450</v>
      </c>
      <c r="AI1171" s="17" cm="1">
        <f t="array" ref="AI1171">SUMPRODUCT(--(IFERROR(HOUR(Flights_2026_09_3033[entry_hour]),-1)=HOUR(AF1171)),--(IFERROR(Flights_2026_09_3033[entry_sector],"")=AG1171),--(IFERROR(Flights_2026_09_3033[nfl],-1)&gt;=AH1171),--(IFERROR(Flights_2026_09_3033[nfl],-1)&lt;=IF(AH1171=450,450,AH1171+9)))</f>
        <v>0</v>
      </c>
    </row>
  </sheetData>
  <mergeCells count="11">
    <mergeCell ref="A301:O301"/>
    <mergeCell ref="A339:J339"/>
    <mergeCell ref="A340:J340"/>
    <mergeCell ref="A401:J401"/>
    <mergeCell ref="A402:J402"/>
    <mergeCell ref="A267:J267"/>
    <mergeCell ref="A189:J189"/>
    <mergeCell ref="A223:J223"/>
    <mergeCell ref="A224:J224"/>
    <mergeCell ref="A255:J255"/>
    <mergeCell ref="A256:J256"/>
  </mergeCells>
  <conditionalFormatting sqref="B227:J252">
    <cfRule type="expression" dxfId="127" priority="1">
      <formula>AND(B227&lt;&gt;"",B227=1)</formula>
    </cfRule>
    <cfRule type="expression" dxfId="126" priority="2">
      <formula>AND(B227&lt;&gt;"",B227&gt;=2,B227&lt;=3)</formula>
    </cfRule>
    <cfRule type="expression" dxfId="125" priority="3">
      <formula>AND(B227&lt;&gt;"",B227&gt;=4,B227&lt;=5)</formula>
    </cfRule>
    <cfRule type="expression" dxfId="124" priority="4">
      <formula>AND(B227&lt;&gt;"",B227&gt;=6)</formula>
    </cfRule>
  </conditionalFormatting>
  <conditionalFormatting sqref="B259:J263">
    <cfRule type="expression" dxfId="123" priority="5" stopIfTrue="1">
      <formula>AK2=0</formula>
    </cfRule>
    <cfRule type="expression" dxfId="122" priority="6" stopIfTrue="1">
      <formula>AK2=1</formula>
    </cfRule>
    <cfRule type="expression" dxfId="121" priority="7" stopIfTrue="1">
      <formula>AND(AK2&gt;=2,AK2&lt;=3)</formula>
    </cfRule>
    <cfRule type="expression" dxfId="120" priority="8" stopIfTrue="1">
      <formula>AND(AK2&gt;=4,AK2&lt;=5)</formula>
    </cfRule>
    <cfRule type="expression" dxfId="119"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8A46E-9C0D-DC48-8296-2B0628D9979F}">
  <dimension ref="A1:AS1171"/>
  <sheetViews>
    <sheetView showGridLines="0" zoomScaleNormal="100" workbookViewId="0">
      <selection activeCell="L364" sqref="L364"/>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1416</v>
      </c>
      <c r="B2" s="32" t="s">
        <v>269</v>
      </c>
      <c r="C2" s="32" t="s">
        <v>19</v>
      </c>
      <c r="D2" s="32" t="s">
        <v>362</v>
      </c>
      <c r="E2" s="32"/>
      <c r="F2" s="33">
        <v>46297.010370370372</v>
      </c>
      <c r="G2" s="32" t="s">
        <v>21</v>
      </c>
      <c r="H2" s="32" t="s">
        <v>1417</v>
      </c>
      <c r="I2" s="34">
        <v>390</v>
      </c>
      <c r="J2" s="32" t="s">
        <v>22</v>
      </c>
      <c r="K2" s="32" t="s">
        <v>31</v>
      </c>
      <c r="L2" s="34">
        <v>788</v>
      </c>
      <c r="M2" s="32" t="s">
        <v>84</v>
      </c>
      <c r="N2" s="33">
        <v>46296.962800925925</v>
      </c>
      <c r="O2" s="34">
        <v>390</v>
      </c>
      <c r="P2" s="32" t="s">
        <v>26</v>
      </c>
      <c r="Q2" s="34">
        <v>390</v>
      </c>
      <c r="R2" t="str">
        <f>IF(B2="","",_xlfn.XLOOKUP(B2,DB!$A$2:$A$205,DB!$C$2:$C$205,"")&amp;"")</f>
        <v>Sector 5</v>
      </c>
      <c r="S2" t="str">
        <f>IF(B2="","",_xlfn.XLOOKUP(B2,DB!$A$2:$A$205,DB!$E$2:$E$205,""))</f>
        <v>Sector 4</v>
      </c>
      <c r="T2" t="str">
        <f>IF(B2="","",_xlfn.XLOOKUP(B2,DB!$A$2:$A$205,DB!$F$2:$F$205,""))</f>
        <v>VOMAR/XUDUN</v>
      </c>
      <c r="U2" t="str">
        <f>IF(B2="","",_xlfn.XLOOKUP(B2,DB!$A$2:$A$205,DB!$D$2:$D$205,""))</f>
        <v>MMTY</v>
      </c>
      <c r="V2" t="str">
        <f>IF(B2="","",IF(OR(COUNTIF(M2,"????N?????W")&gt;0,COUNTIF(M2,"????N?????E")&gt;0,COUNTIF(M2,"????S?????W")&gt;0,COUNTIF(M2,"????S?????E")&gt;0),_xlfn.XLOOKUP(B2,DB!$A$2:$A$205,DB!$B$2:$B$205,""),M2))</f>
        <v>MATOL</v>
      </c>
      <c r="AF2" s="2">
        <v>0.58333333333333337</v>
      </c>
      <c r="AG2" t="s">
        <v>743</v>
      </c>
      <c r="AH2" s="17">
        <v>200</v>
      </c>
      <c r="AI2" s="17" cm="1">
        <f t="array" ref="AI2">SUMPRODUCT(--(IFERROR(HOUR(Flights_2026_09_303334[entry_hour]),-1)=HOUR(AF2)),--(IFERROR(Flights_2026_09_303334[entry_sector],"")=AG2),--(IFERROR(Flights_2026_09_303334[nfl],-1)&gt;=AH2),--(IFERROR(Flights_2026_09_303334[nfl],-1)&lt;=IF(AH2=450,450,AH2+9)))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1</v>
      </c>
      <c r="AR2" s="17">
        <f t="shared" si="0"/>
        <v>0</v>
      </c>
      <c r="AS2" s="17">
        <f t="shared" si="0"/>
        <v>0</v>
      </c>
    </row>
    <row r="3" spans="1:45" x14ac:dyDescent="0.2">
      <c r="A3" s="32" t="s">
        <v>322</v>
      </c>
      <c r="B3" s="32" t="s">
        <v>71</v>
      </c>
      <c r="C3" s="32" t="s">
        <v>19</v>
      </c>
      <c r="D3" s="32" t="s">
        <v>72</v>
      </c>
      <c r="E3" s="32" t="s">
        <v>651</v>
      </c>
      <c r="F3" s="33">
        <v>46297.017129629632</v>
      </c>
      <c r="G3" s="32" t="s">
        <v>21</v>
      </c>
      <c r="H3" s="32" t="s">
        <v>1418</v>
      </c>
      <c r="I3" s="34">
        <v>400</v>
      </c>
      <c r="J3" s="32" t="s">
        <v>22</v>
      </c>
      <c r="K3" s="32" t="s">
        <v>23</v>
      </c>
      <c r="L3" s="34">
        <v>310</v>
      </c>
      <c r="M3" s="32" t="s">
        <v>1419</v>
      </c>
      <c r="N3" s="33">
        <v>46296.995891203704</v>
      </c>
      <c r="O3" s="34">
        <v>400</v>
      </c>
      <c r="P3" s="32" t="s">
        <v>38</v>
      </c>
      <c r="Q3" s="34">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SUMPRODUCT(--(IFERROR(HOUR(Flights_2026_09_303334[entry_hour]),-1)=HOUR(AF3)),--(IFERROR(Flights_2026_09_303334[entry_sector],"")=AG3),--(IFERROR(Flights_2026_09_303334[nfl],-1)&gt;=AH3),--(IFERROR(Flights_2026_09_303334[nfl],-1)&lt;=IF(AH3=450,450,AH3+9)))</f>
        <v>0</v>
      </c>
      <c r="AJ3" t="s">
        <v>744</v>
      </c>
      <c r="AK3" s="17">
        <f t="shared" si="0"/>
        <v>2</v>
      </c>
      <c r="AL3" s="17">
        <f t="shared" si="0"/>
        <v>4</v>
      </c>
      <c r="AM3" s="17">
        <f t="shared" si="0"/>
        <v>8</v>
      </c>
      <c r="AN3" s="17">
        <f t="shared" si="0"/>
        <v>6</v>
      </c>
      <c r="AO3" s="17">
        <f t="shared" si="0"/>
        <v>7</v>
      </c>
      <c r="AP3" s="17">
        <f t="shared" si="0"/>
        <v>2</v>
      </c>
      <c r="AQ3" s="17">
        <f t="shared" si="0"/>
        <v>2</v>
      </c>
      <c r="AR3" s="17">
        <f t="shared" si="0"/>
        <v>2</v>
      </c>
      <c r="AS3" s="17">
        <f t="shared" si="0"/>
        <v>1</v>
      </c>
    </row>
    <row r="4" spans="1:45" x14ac:dyDescent="0.2">
      <c r="A4" s="32" t="s">
        <v>516</v>
      </c>
      <c r="B4" s="32" t="s">
        <v>517</v>
      </c>
      <c r="C4" s="32" t="s">
        <v>19</v>
      </c>
      <c r="D4" s="32" t="s">
        <v>211</v>
      </c>
      <c r="E4" s="32" t="s">
        <v>1112</v>
      </c>
      <c r="F4" s="33">
        <v>46297.023020833338</v>
      </c>
      <c r="G4" s="32" t="s">
        <v>21</v>
      </c>
      <c r="H4" s="32" t="s">
        <v>1420</v>
      </c>
      <c r="I4" s="34">
        <v>380</v>
      </c>
      <c r="J4" s="32" t="s">
        <v>22</v>
      </c>
      <c r="K4" s="32" t="s">
        <v>23</v>
      </c>
      <c r="L4" s="34">
        <v>166</v>
      </c>
      <c r="M4" s="32" t="s">
        <v>1421</v>
      </c>
      <c r="N4" s="33">
        <v>46297.008842592593</v>
      </c>
      <c r="O4" s="34">
        <v>189</v>
      </c>
      <c r="P4" s="32" t="s">
        <v>38</v>
      </c>
      <c r="Q4" s="34">
        <v>220</v>
      </c>
      <c r="R4" t="str">
        <f>IF(B4="","",_xlfn.XLOOKUP(B4,DB!$A$2:$A$205,DB!$C$2:$C$205,"")&amp;"")</f>
        <v>Sector 3</v>
      </c>
      <c r="S4" t="str">
        <f>IF(B4="","",_xlfn.XLOOKUP(B4,DB!$A$2:$A$205,DB!$E$2:$E$205,""))</f>
        <v>Sector 3</v>
      </c>
      <c r="T4" t="str">
        <f>IF(B4="","",_xlfn.XLOOKUP(B4,DB!$A$2:$A$205,DB!$F$2:$F$205,""))</f>
        <v>NOSAT</v>
      </c>
      <c r="U4" t="str">
        <f>IF(B4="","",_xlfn.XLOOKUP(B4,DB!$A$2:$A$205,DB!$D$2:$D$205,""))</f>
        <v>MUFH</v>
      </c>
      <c r="V4" t="str">
        <f>IF(B4="","",IF(OR(COUNTIF(M4,"????N?????W")&gt;0,COUNTIF(M4,"????N?????E")&gt;0,COUNTIF(M4,"????S?????W")&gt;0,COUNTIF(M4,"????S?????E")&gt;0),_xlfn.XLOOKUP(B4,DB!$A$2:$A$205,DB!$B$2:$B$205,""),M4))</f>
        <v>EMOSA</v>
      </c>
      <c r="AF4" s="2">
        <v>0.58333333333333337</v>
      </c>
      <c r="AG4" t="s">
        <v>743</v>
      </c>
      <c r="AH4" s="17">
        <v>220</v>
      </c>
      <c r="AI4" s="17" cm="1">
        <f t="array" ref="AI4">SUMPRODUCT(--(IFERROR(HOUR(Flights_2026_09_303334[entry_hour]),-1)=HOUR(AF4)),--(IFERROR(Flights_2026_09_303334[entry_sector],"")=AG4),--(IFERROR(Flights_2026_09_303334[nfl],-1)&gt;=AH4),--(IFERROR(Flights_2026_09_303334[nfl],-1)&lt;=IF(AH4=450,450,AH4+9)))</f>
        <v>0</v>
      </c>
      <c r="AJ4" t="s">
        <v>745</v>
      </c>
      <c r="AK4" s="17">
        <f t="shared" si="0"/>
        <v>2</v>
      </c>
      <c r="AL4" s="17">
        <f t="shared" si="0"/>
        <v>2</v>
      </c>
      <c r="AM4" s="17">
        <f t="shared" si="0"/>
        <v>2</v>
      </c>
      <c r="AN4" s="17">
        <f t="shared" si="0"/>
        <v>3</v>
      </c>
      <c r="AO4" s="17">
        <f t="shared" si="0"/>
        <v>6</v>
      </c>
      <c r="AP4" s="17">
        <f t="shared" si="0"/>
        <v>3</v>
      </c>
      <c r="AQ4" s="17">
        <f t="shared" si="0"/>
        <v>2</v>
      </c>
      <c r="AR4" s="17">
        <f t="shared" si="0"/>
        <v>1</v>
      </c>
      <c r="AS4" s="17">
        <f t="shared" si="0"/>
        <v>1</v>
      </c>
    </row>
    <row r="5" spans="1:45" x14ac:dyDescent="0.2">
      <c r="A5" s="32" t="s">
        <v>45</v>
      </c>
      <c r="B5" s="32" t="s">
        <v>46</v>
      </c>
      <c r="C5" s="32" t="s">
        <v>19</v>
      </c>
      <c r="D5" s="32" t="s">
        <v>47</v>
      </c>
      <c r="E5" s="32" t="s">
        <v>652</v>
      </c>
      <c r="F5" s="33">
        <v>46297.024675925924</v>
      </c>
      <c r="G5" s="32" t="s">
        <v>21</v>
      </c>
      <c r="H5" s="32" t="s">
        <v>1422</v>
      </c>
      <c r="I5" s="34">
        <v>320</v>
      </c>
      <c r="J5" s="32" t="s">
        <v>22</v>
      </c>
      <c r="K5" s="32" t="s">
        <v>23</v>
      </c>
      <c r="L5" s="34">
        <v>417</v>
      </c>
      <c r="M5" s="32" t="s">
        <v>1041</v>
      </c>
      <c r="N5" s="33">
        <v>46296.996539351851</v>
      </c>
      <c r="O5" s="34">
        <v>320</v>
      </c>
      <c r="P5" s="32" t="s">
        <v>26</v>
      </c>
      <c r="Q5" s="34">
        <v>330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PISAD</v>
      </c>
      <c r="AF5" s="2">
        <v>0.58333333333333337</v>
      </c>
      <c r="AG5" t="s">
        <v>743</v>
      </c>
      <c r="AH5" s="17">
        <v>230</v>
      </c>
      <c r="AI5" s="17" cm="1">
        <f t="array" ref="AI5">SUMPRODUCT(--(IFERROR(HOUR(Flights_2026_09_303334[entry_hour]),-1)=HOUR(AF5)),--(IFERROR(Flights_2026_09_303334[entry_sector],"")=AG5),--(IFERROR(Flights_2026_09_303334[nfl],-1)&gt;=AH5),--(IFERROR(Flights_2026_09_303334[nfl],-1)&lt;=IF(AH5=450,450,AH5+9)))</f>
        <v>0</v>
      </c>
      <c r="AJ5" t="s">
        <v>840</v>
      </c>
      <c r="AK5" s="17">
        <f t="shared" si="0"/>
        <v>1</v>
      </c>
      <c r="AL5" s="17">
        <f t="shared" si="0"/>
        <v>3</v>
      </c>
      <c r="AM5" s="17">
        <f t="shared" si="0"/>
        <v>1</v>
      </c>
      <c r="AN5" s="17">
        <f t="shared" si="0"/>
        <v>3</v>
      </c>
      <c r="AO5" s="17">
        <f t="shared" si="0"/>
        <v>2</v>
      </c>
      <c r="AP5" s="17">
        <f t="shared" si="0"/>
        <v>1</v>
      </c>
      <c r="AQ5" s="17">
        <f t="shared" si="0"/>
        <v>2</v>
      </c>
      <c r="AR5" s="17">
        <f t="shared" si="0"/>
        <v>0</v>
      </c>
      <c r="AS5" s="17">
        <f t="shared" si="0"/>
        <v>0</v>
      </c>
    </row>
    <row r="6" spans="1:45" x14ac:dyDescent="0.2">
      <c r="A6" s="32" t="s">
        <v>17</v>
      </c>
      <c r="B6" s="32" t="s">
        <v>18</v>
      </c>
      <c r="C6" s="32" t="s">
        <v>19</v>
      </c>
      <c r="D6" s="32" t="s">
        <v>20</v>
      </c>
      <c r="E6" s="32" t="s">
        <v>931</v>
      </c>
      <c r="F6" s="33">
        <v>46297.032511574071</v>
      </c>
      <c r="G6" s="32" t="s">
        <v>21</v>
      </c>
      <c r="H6" s="32" t="s">
        <v>1423</v>
      </c>
      <c r="I6" s="34">
        <v>310</v>
      </c>
      <c r="J6" s="32" t="s">
        <v>22</v>
      </c>
      <c r="K6" s="32" t="s">
        <v>23</v>
      </c>
      <c r="L6" s="34">
        <v>504</v>
      </c>
      <c r="M6" s="32" t="s">
        <v>640</v>
      </c>
      <c r="N6" s="33">
        <v>46297.000277777777</v>
      </c>
      <c r="O6" s="34">
        <v>310</v>
      </c>
      <c r="P6" s="32" t="s">
        <v>26</v>
      </c>
      <c r="Q6" s="34">
        <v>330</v>
      </c>
      <c r="R6" t="str">
        <f>IF(B6="","",_xlfn.XLOOKUP(B6,DB!$A$2:$A$205,DB!$C$2:$C$205,"")&amp;"")</f>
        <v>Sector 5</v>
      </c>
      <c r="S6" t="str">
        <f>IF(B6="","",_xlfn.XLOOKUP(B6,DB!$A$2:$A$205,DB!$E$2:$E$205,""))</f>
        <v>Sector 4</v>
      </c>
      <c r="T6" t="str">
        <f>IF(B6="","",_xlfn.XLOOKUP(B6,DB!$A$2:$A$205,DB!$F$2:$F$205,""))</f>
        <v>VOMAR/XUDUN</v>
      </c>
      <c r="U6" t="str">
        <f>IF(B6="","",_xlfn.XLOOKUP(B6,DB!$A$2:$A$205,DB!$D$2:$D$205,""))</f>
        <v>KZHU</v>
      </c>
      <c r="V6" t="str">
        <f>IF(B6="","",IF(OR(COUNTIF(M6,"????N?????W")&gt;0,COUNTIF(M6,"????N?????E")&gt;0,COUNTIF(M6,"????S?????W")&gt;0,COUNTIF(M6,"????S?????E")&gt;0),_xlfn.XLOOKUP(B6,DB!$A$2:$A$205,DB!$B$2:$B$205,""),M6))</f>
        <v>IPSEV</v>
      </c>
      <c r="AF6" s="2">
        <v>0.58333333333333337</v>
      </c>
      <c r="AG6" t="s">
        <v>743</v>
      </c>
      <c r="AH6" s="17">
        <v>240</v>
      </c>
      <c r="AI6" s="17" cm="1">
        <f t="array" ref="AI6">SUMPRODUCT(--(IFERROR(HOUR(Flights_2026_09_303334[entry_hour]),-1)=HOUR(AF6)),--(IFERROR(Flights_2026_09_303334[entry_sector],"")=AG6),--(IFERROR(Flights_2026_09_303334[nfl],-1)&gt;=AH6),--(IFERROR(Flights_2026_09_303334[nfl],-1)&lt;=IF(AH6=450,450,AH6+9)))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1</v>
      </c>
      <c r="AS6" s="17">
        <f t="shared" si="0"/>
        <v>1</v>
      </c>
    </row>
    <row r="7" spans="1:45" x14ac:dyDescent="0.2">
      <c r="A7" s="32" t="s">
        <v>48</v>
      </c>
      <c r="B7" s="32" t="s">
        <v>49</v>
      </c>
      <c r="C7" s="32" t="s">
        <v>19</v>
      </c>
      <c r="D7" s="32" t="s">
        <v>50</v>
      </c>
      <c r="E7" s="32" t="s">
        <v>910</v>
      </c>
      <c r="F7" s="33">
        <v>46297.037974537037</v>
      </c>
      <c r="G7" s="32" t="s">
        <v>21</v>
      </c>
      <c r="H7" s="32" t="s">
        <v>1424</v>
      </c>
      <c r="I7" s="34">
        <v>350</v>
      </c>
      <c r="J7" s="32" t="s">
        <v>22</v>
      </c>
      <c r="K7" s="32" t="s">
        <v>23</v>
      </c>
      <c r="L7" s="34">
        <v>488</v>
      </c>
      <c r="M7" s="32" t="s">
        <v>25</v>
      </c>
      <c r="N7" s="33">
        <v>46297.006296296298</v>
      </c>
      <c r="O7" s="34">
        <v>350</v>
      </c>
      <c r="P7" s="32" t="s">
        <v>26</v>
      </c>
      <c r="Q7" s="34">
        <v>350</v>
      </c>
      <c r="R7" t="str">
        <f>IF(B7="","",_xlfn.XLOOKUP(B7,DB!$A$2:$A$205,DB!$C$2:$C$205,"")&amp;"")</f>
        <v>Sector 3</v>
      </c>
      <c r="S7" t="str">
        <f>IF(B7="","",_xlfn.XLOOKUP(B7,DB!$A$2:$A$205,DB!$E$2:$E$205,""))</f>
        <v>Sector 3</v>
      </c>
      <c r="T7" t="str">
        <f>IF(B7="","",_xlfn.XLOOKUP(B7,DB!$A$2:$A$205,DB!$F$2:$F$205,""))</f>
        <v>NOSAT</v>
      </c>
      <c r="U7" t="str">
        <f>IF(B7="","",_xlfn.XLOOKUP(B7,DB!$A$2:$A$205,DB!$D$2:$D$205,""))</f>
        <v>KZHU</v>
      </c>
      <c r="V7" t="str">
        <f>IF(B7="","",IF(OR(COUNTIF(M7,"????N?????W")&gt;0,COUNTIF(M7,"????N?????E")&gt;0,COUNTIF(M7,"????S?????W")&gt;0,COUNTIF(M7,"????S?????E")&gt;0),_xlfn.XLOOKUP(B7,DB!$A$2:$A$205,DB!$B$2:$B$205,""),M7))</f>
        <v>KEHLI</v>
      </c>
      <c r="AF7" s="2">
        <v>0.58333333333333337</v>
      </c>
      <c r="AG7" t="s">
        <v>743</v>
      </c>
      <c r="AH7" s="17">
        <v>250</v>
      </c>
      <c r="AI7" s="17" cm="1">
        <f t="array" ref="AI7">SUMPRODUCT(--(IFERROR(HOUR(Flights_2026_09_303334[entry_hour]),-1)=HOUR(AF7)),--(IFERROR(Flights_2026_09_303334[entry_sector],"")=AG7),--(IFERROR(Flights_2026_09_303334[nfl],-1)&gt;=AH7),--(IFERROR(Flights_2026_09_303334[nfl],-1)&lt;=IF(AH7=450,450,AH7+9)))</f>
        <v>0</v>
      </c>
    </row>
    <row r="8" spans="1:45" x14ac:dyDescent="0.2">
      <c r="A8" s="32" t="s">
        <v>51</v>
      </c>
      <c r="B8" s="32" t="s">
        <v>52</v>
      </c>
      <c r="C8" s="32" t="s">
        <v>19</v>
      </c>
      <c r="D8" s="32" t="s">
        <v>53</v>
      </c>
      <c r="E8" s="32" t="s">
        <v>662</v>
      </c>
      <c r="F8" s="33">
        <v>46297.041863425926</v>
      </c>
      <c r="G8" s="32" t="s">
        <v>21</v>
      </c>
      <c r="H8" s="32" t="s">
        <v>1108</v>
      </c>
      <c r="I8" s="34">
        <v>350</v>
      </c>
      <c r="J8" s="32" t="s">
        <v>22</v>
      </c>
      <c r="K8" s="32" t="s">
        <v>55</v>
      </c>
      <c r="L8" s="34">
        <v>856</v>
      </c>
      <c r="M8" s="32" t="s">
        <v>56</v>
      </c>
      <c r="N8" s="33">
        <v>46296.992905092593</v>
      </c>
      <c r="O8" s="34">
        <v>350</v>
      </c>
      <c r="P8" s="32" t="s">
        <v>26</v>
      </c>
      <c r="Q8" s="34">
        <v>370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ELURA</v>
      </c>
      <c r="AF8" s="2">
        <v>0.58333333333333337</v>
      </c>
      <c r="AG8" t="s">
        <v>743</v>
      </c>
      <c r="AH8" s="17">
        <v>260</v>
      </c>
      <c r="AI8" s="17" cm="1">
        <f t="array" ref="AI8">SUMPRODUCT(--(IFERROR(HOUR(Flights_2026_09_303334[entry_hour]),-1)=HOUR(AF8)),--(IFERROR(Flights_2026_09_303334[entry_sector],"")=AG8),--(IFERROR(Flights_2026_09_303334[nfl],-1)&gt;=AH8),--(IFERROR(Flights_2026_09_303334[nfl],-1)&lt;=IF(AH8=450,450,AH8+9)))</f>
        <v>0</v>
      </c>
    </row>
    <row r="9" spans="1:45" x14ac:dyDescent="0.2">
      <c r="A9" s="32" t="s">
        <v>305</v>
      </c>
      <c r="B9" s="32" t="s">
        <v>57</v>
      </c>
      <c r="C9" s="32" t="s">
        <v>19</v>
      </c>
      <c r="D9" s="32" t="s">
        <v>50</v>
      </c>
      <c r="E9" s="32" t="s">
        <v>613</v>
      </c>
      <c r="F9" s="33">
        <v>46297.046944444446</v>
      </c>
      <c r="G9" s="32" t="s">
        <v>21</v>
      </c>
      <c r="H9" s="32" t="s">
        <v>1425</v>
      </c>
      <c r="I9" s="34">
        <v>330</v>
      </c>
      <c r="J9" s="32" t="s">
        <v>22</v>
      </c>
      <c r="K9" s="32" t="s">
        <v>23</v>
      </c>
      <c r="L9" s="34">
        <v>788</v>
      </c>
      <c r="M9" s="32" t="s">
        <v>84</v>
      </c>
      <c r="N9" s="33">
        <v>46297.000138888892</v>
      </c>
      <c r="O9" s="34">
        <v>337</v>
      </c>
      <c r="P9" s="32" t="s">
        <v>26</v>
      </c>
      <c r="Q9" s="34">
        <v>330</v>
      </c>
      <c r="R9" t="str">
        <f>IF(B9="","",_xlfn.XLOOKUP(B9,DB!$A$2:$A$205,DB!$C$2:$C$205,"")&amp;"")</f>
        <v>Sector 5</v>
      </c>
      <c r="S9" t="str">
        <f>IF(B9="","",_xlfn.XLOOKUP(B9,DB!$A$2:$A$205,DB!$E$2:$E$205,""))</f>
        <v>Sector 4</v>
      </c>
      <c r="T9" t="str">
        <f>IF(B9="","",_xlfn.XLOOKUP(B9,DB!$A$2:$A$205,DB!$F$2:$F$205,""))</f>
        <v>VOMAR/XUDUN</v>
      </c>
      <c r="U9" t="str">
        <f>IF(B9="","",_xlfn.XLOOKUP(B9,DB!$A$2:$A$205,DB!$D$2:$D$205,""))</f>
        <v>KZHU</v>
      </c>
      <c r="V9" t="str">
        <f>IF(B9="","",IF(OR(COUNTIF(M9,"????N?????W")&gt;0,COUNTIF(M9,"????N?????E")&gt;0,COUNTIF(M9,"????S?????W")&gt;0,COUNTIF(M9,"????S?????E")&gt;0),_xlfn.XLOOKUP(B9,DB!$A$2:$A$205,DB!$B$2:$B$205,""),M9))</f>
        <v>MATOL</v>
      </c>
      <c r="AF9" s="2">
        <v>0.58333333333333337</v>
      </c>
      <c r="AG9" t="s">
        <v>743</v>
      </c>
      <c r="AH9" s="17">
        <v>270</v>
      </c>
      <c r="AI9" s="17" cm="1">
        <f t="array" ref="AI9">SUMPRODUCT(--(IFERROR(HOUR(Flights_2026_09_303334[entry_hour]),-1)=HOUR(AF9)),--(IFERROR(Flights_2026_09_303334[entry_sector],"")=AG9),--(IFERROR(Flights_2026_09_303334[nfl],-1)&gt;=AH9),--(IFERROR(Flights_2026_09_303334[nfl],-1)&lt;=IF(AH9=450,450,AH9+9)))</f>
        <v>0</v>
      </c>
    </row>
    <row r="10" spans="1:45" x14ac:dyDescent="0.2">
      <c r="A10" s="32" t="s">
        <v>68</v>
      </c>
      <c r="B10" s="32" t="s">
        <v>69</v>
      </c>
      <c r="C10" s="32" t="s">
        <v>19</v>
      </c>
      <c r="D10" s="32" t="s">
        <v>41</v>
      </c>
      <c r="E10" s="32" t="s">
        <v>100</v>
      </c>
      <c r="F10" s="33">
        <v>46297.052500000005</v>
      </c>
      <c r="G10" s="32" t="s">
        <v>28</v>
      </c>
      <c r="H10" s="32" t="s">
        <v>1426</v>
      </c>
      <c r="I10" s="34">
        <v>370</v>
      </c>
      <c r="J10" s="32" t="s">
        <v>22</v>
      </c>
      <c r="K10" s="32" t="s">
        <v>23</v>
      </c>
      <c r="L10" s="34">
        <v>827</v>
      </c>
      <c r="M10" s="32" t="s">
        <v>69</v>
      </c>
      <c r="N10" s="33">
        <v>46297.00200231481</v>
      </c>
      <c r="O10" s="34">
        <v>0</v>
      </c>
      <c r="P10" s="32" t="s">
        <v>26</v>
      </c>
      <c r="Q10" s="34">
        <v>390</v>
      </c>
      <c r="R10" t="str">
        <f>IF(B10="","",_xlfn.XLOOKUP(B10,DB!$A$2:$A$205,DB!$C$2:$C$205,"")&amp;"")</f>
        <v>Sector 1</v>
      </c>
      <c r="S10" t="str">
        <f>IF(B10="","",_xlfn.XLOOKUP(B10,DB!$A$2:$A$205,DB!$E$2:$E$205,""))</f>
        <v>Sector 4</v>
      </c>
      <c r="T10" t="str">
        <f>IF(B10="","",_xlfn.XLOOKUP(B10,DB!$A$2:$A$205,DB!$F$2:$F$205,""))</f>
        <v>VOMAR/XUDUN</v>
      </c>
      <c r="U10" t="str">
        <f>IF(B10="","",_xlfn.XLOOKUP(B10,DB!$A$2:$A$205,DB!$D$2:$D$205,""))</f>
        <v>MMID</v>
      </c>
      <c r="V10" t="str">
        <f>IF(B10="","",IF(OR(COUNTIF(M10,"????N?????W")&gt;0,COUNTIF(M10,"????N?????E")&gt;0,COUNTIF(M10,"????S?????W")&gt;0,COUNTIF(M10,"????S?????E")&gt;0),_xlfn.XLOOKUP(B10,DB!$A$2:$A$205,DB!$B$2:$B$205,""),M10))</f>
        <v>MMVA</v>
      </c>
      <c r="AF10" s="2">
        <v>0.58333333333333337</v>
      </c>
      <c r="AG10" t="s">
        <v>743</v>
      </c>
      <c r="AH10" s="17">
        <v>280</v>
      </c>
      <c r="AI10" s="17" cm="1">
        <f t="array" ref="AI10">SUMPRODUCT(--(IFERROR(HOUR(Flights_2026_09_303334[entry_hour]),-1)=HOUR(AF10)),--(IFERROR(Flights_2026_09_303334[entry_sector],"")=AG10),--(IFERROR(Flights_2026_09_303334[nfl],-1)&gt;=AH10),--(IFERROR(Flights_2026_09_303334[nfl],-1)&lt;=IF(AH10=450,450,AH10+9)))</f>
        <v>0</v>
      </c>
    </row>
    <row r="11" spans="1:45" x14ac:dyDescent="0.2">
      <c r="A11" s="32" t="s">
        <v>58</v>
      </c>
      <c r="B11" s="32" t="s">
        <v>59</v>
      </c>
      <c r="C11" s="32" t="s">
        <v>19</v>
      </c>
      <c r="D11" s="32" t="s">
        <v>60</v>
      </c>
      <c r="E11" s="32" t="s">
        <v>61</v>
      </c>
      <c r="F11" s="33">
        <v>46297.054814814815</v>
      </c>
      <c r="G11" s="32" t="s">
        <v>21</v>
      </c>
      <c r="H11" s="32" t="s">
        <v>1427</v>
      </c>
      <c r="I11" s="34">
        <v>360</v>
      </c>
      <c r="J11" s="32" t="s">
        <v>22</v>
      </c>
      <c r="K11" s="32" t="s">
        <v>23</v>
      </c>
      <c r="L11" s="34">
        <v>177</v>
      </c>
      <c r="M11" s="32" t="s">
        <v>1428</v>
      </c>
      <c r="N11" s="33">
        <v>46297.039131944446</v>
      </c>
      <c r="O11" s="34">
        <v>148</v>
      </c>
      <c r="P11" s="32" t="s">
        <v>26</v>
      </c>
      <c r="Q11" s="34">
        <v>220</v>
      </c>
      <c r="R11" t="str">
        <f>IF(B11="","",_xlfn.XLOOKUP(B11,DB!$A$2:$A$205,DB!$C$2:$C$205,"")&amp;"")</f>
        <v>Sector 3</v>
      </c>
      <c r="S11" t="str">
        <f>IF(B11="","",_xlfn.XLOOKUP(B11,DB!$A$2:$A$205,DB!$E$2:$E$205,""))</f>
        <v>Sector 3</v>
      </c>
      <c r="T11" t="str">
        <f>IF(B11="","",_xlfn.XLOOKUP(B11,DB!$A$2:$A$205,DB!$F$2:$F$205,""))</f>
        <v>NOSAT</v>
      </c>
      <c r="U11" t="str">
        <f>IF(B11="","",_xlfn.XLOOKUP(B11,DB!$A$2:$A$205,DB!$D$2:$D$205,""))</f>
        <v>MUFH</v>
      </c>
      <c r="V11" t="str">
        <f>IF(B11="","",IF(OR(COUNTIF(M11,"????N?????W")&gt;0,COUNTIF(M11,"????N?????E")&gt;0,COUNTIF(M11,"????S?????W")&gt;0,COUNTIF(M11,"????S?????E")&gt;0),_xlfn.XLOOKUP(B11,DB!$A$2:$A$205,DB!$B$2:$B$205,""),M11))</f>
        <v>NOSAT</v>
      </c>
      <c r="AF11" s="2">
        <v>0.58333333333333337</v>
      </c>
      <c r="AG11" t="s">
        <v>743</v>
      </c>
      <c r="AH11" s="17">
        <v>290</v>
      </c>
      <c r="AI11" s="17" cm="1">
        <f t="array" ref="AI11">SUMPRODUCT(--(IFERROR(HOUR(Flights_2026_09_303334[entry_hour]),-1)=HOUR(AF11)),--(IFERROR(Flights_2026_09_303334[entry_sector],"")=AG11),--(IFERROR(Flights_2026_09_303334[nfl],-1)&gt;=AH11),--(IFERROR(Flights_2026_09_303334[nfl],-1)&lt;=IF(AH11=450,450,AH11+9)))</f>
        <v>0</v>
      </c>
    </row>
    <row r="12" spans="1:45" x14ac:dyDescent="0.2">
      <c r="A12" s="32" t="s">
        <v>92</v>
      </c>
      <c r="B12" s="32" t="s">
        <v>267</v>
      </c>
      <c r="C12" s="32" t="s">
        <v>19</v>
      </c>
      <c r="D12" s="32" t="s">
        <v>93</v>
      </c>
      <c r="E12" s="32"/>
      <c r="F12" s="33">
        <v>46297.07340277778</v>
      </c>
      <c r="G12" s="32" t="s">
        <v>21</v>
      </c>
      <c r="H12" s="32" t="s">
        <v>1429</v>
      </c>
      <c r="I12" s="34">
        <v>40</v>
      </c>
      <c r="J12" s="32" t="s">
        <v>22</v>
      </c>
      <c r="K12" s="32" t="s">
        <v>31</v>
      </c>
      <c r="L12" s="34">
        <v>148</v>
      </c>
      <c r="M12" s="32" t="s">
        <v>267</v>
      </c>
      <c r="N12" s="33">
        <v>46297.061111111107</v>
      </c>
      <c r="O12" s="34">
        <v>0</v>
      </c>
      <c r="P12" s="32" t="s">
        <v>26</v>
      </c>
      <c r="Q12" s="34">
        <v>30</v>
      </c>
      <c r="R12" t="str">
        <f>IF(B12="","",_xlfn.XLOOKUP(B12,DB!$A$2:$A$205,DB!$C$2:$C$205,"")&amp;"")</f>
        <v>Sector 7</v>
      </c>
      <c r="S12" t="str">
        <f>IF(B12="","",_xlfn.XLOOKUP(B12,DB!$A$2:$A$205,DB!$E$2:$E$205,""))</f>
        <v>Sector 7</v>
      </c>
      <c r="T12" t="str">
        <f>IF(B12="","",_xlfn.XLOOKUP(B12,DB!$A$2:$A$205,DB!$F$2:$F$205,""))</f>
        <v>PAULE/SIGMA</v>
      </c>
      <c r="U12" t="str">
        <f>IF(B12="","",_xlfn.XLOOKUP(B12,DB!$A$2:$A$205,DB!$D$2:$D$205,""))</f>
        <v>MMID</v>
      </c>
      <c r="V12" t="str">
        <f>IF(B12="","",IF(OR(COUNTIF(M12,"????N?????W")&gt;0,COUNTIF(M12,"????N?????E")&gt;0,COUNTIF(M12,"????S?????W")&gt;0,COUNTIF(M12,"????S?????E")&gt;0),_xlfn.XLOOKUP(B12,DB!$A$2:$A$205,DB!$B$2:$B$205,""),M12))</f>
        <v>MMCZ</v>
      </c>
      <c r="AF12" s="2">
        <v>0.58333333333333337</v>
      </c>
      <c r="AG12" t="s">
        <v>743</v>
      </c>
      <c r="AH12" s="17">
        <v>300</v>
      </c>
      <c r="AI12" s="17" cm="1">
        <f t="array" ref="AI12">SUMPRODUCT(--(IFERROR(HOUR(Flights_2026_09_303334[entry_hour]),-1)=HOUR(AF12)),--(IFERROR(Flights_2026_09_303334[entry_sector],"")=AG12),--(IFERROR(Flights_2026_09_303334[nfl],-1)&gt;=AH12),--(IFERROR(Flights_2026_09_303334[nfl],-1)&lt;=IF(AH12=450,450,AH12+9)))</f>
        <v>0</v>
      </c>
    </row>
    <row r="13" spans="1:45" x14ac:dyDescent="0.2">
      <c r="A13" s="32" t="s">
        <v>356</v>
      </c>
      <c r="B13" s="32" t="s">
        <v>52</v>
      </c>
      <c r="C13" s="32" t="s">
        <v>19</v>
      </c>
      <c r="D13" s="32" t="s">
        <v>53</v>
      </c>
      <c r="E13" s="32" t="s">
        <v>469</v>
      </c>
      <c r="F13" s="33">
        <v>46297.07813657407</v>
      </c>
      <c r="G13" s="32" t="s">
        <v>21</v>
      </c>
      <c r="H13" s="32" t="s">
        <v>1430</v>
      </c>
      <c r="I13" s="34">
        <v>350</v>
      </c>
      <c r="J13" s="32" t="s">
        <v>22</v>
      </c>
      <c r="K13" s="32" t="s">
        <v>23</v>
      </c>
      <c r="L13" s="34">
        <v>855</v>
      </c>
      <c r="M13" s="32" t="s">
        <v>56</v>
      </c>
      <c r="N13" s="33">
        <v>46297.029143518521</v>
      </c>
      <c r="O13" s="34">
        <v>350</v>
      </c>
      <c r="P13" s="32" t="s">
        <v>26</v>
      </c>
      <c r="Q13" s="34">
        <v>350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ELURA</v>
      </c>
      <c r="AF13" s="2">
        <v>0.58333333333333337</v>
      </c>
      <c r="AG13" t="s">
        <v>743</v>
      </c>
      <c r="AH13" s="17">
        <v>310</v>
      </c>
      <c r="AI13" s="17" cm="1">
        <f t="array" ref="AI13">SUMPRODUCT(--(IFERROR(HOUR(Flights_2026_09_303334[entry_hour]),-1)=HOUR(AF13)),--(IFERROR(Flights_2026_09_303334[entry_sector],"")=AG13),--(IFERROR(Flights_2026_09_303334[nfl],-1)&gt;=AH13),--(IFERROR(Flights_2026_09_303334[nfl],-1)&lt;=IF(AH13=450,450,AH13+9)))</f>
        <v>0</v>
      </c>
    </row>
    <row r="14" spans="1:45" x14ac:dyDescent="0.2">
      <c r="A14" s="32" t="s">
        <v>1431</v>
      </c>
      <c r="B14" s="32" t="s">
        <v>140</v>
      </c>
      <c r="C14" s="32" t="s">
        <v>19</v>
      </c>
      <c r="D14" s="32" t="s">
        <v>897</v>
      </c>
      <c r="E14" s="32"/>
      <c r="F14" s="33">
        <v>46297.081319444449</v>
      </c>
      <c r="G14" s="32" t="s">
        <v>21</v>
      </c>
      <c r="H14" s="32" t="s">
        <v>1432</v>
      </c>
      <c r="I14" s="34">
        <v>210</v>
      </c>
      <c r="J14" s="32" t="s">
        <v>22</v>
      </c>
      <c r="K14" s="32" t="s">
        <v>55</v>
      </c>
      <c r="L14" s="34">
        <v>300</v>
      </c>
      <c r="M14" s="32" t="s">
        <v>140</v>
      </c>
      <c r="N14" s="33">
        <v>46297.056157407409</v>
      </c>
      <c r="O14" s="34">
        <v>0</v>
      </c>
      <c r="P14" s="32" t="s">
        <v>32</v>
      </c>
      <c r="Q14" s="34">
        <v>70</v>
      </c>
      <c r="R14" t="str">
        <f>IF(B14="","",_xlfn.XLOOKUP(B14,DB!$A$2:$A$205,DB!$C$2:$C$205,"")&amp;"")</f>
        <v>Sector 4</v>
      </c>
      <c r="S14" t="str">
        <f>IF(B14="","",_xlfn.XLOOKUP(B14,DB!$A$2:$A$205,DB!$E$2:$E$205,""))</f>
        <v>Sector 4</v>
      </c>
      <c r="T14" t="str">
        <f>IF(B14="","",_xlfn.XLOOKUP(B14,DB!$A$2:$A$205,DB!$F$2:$F$205,""))</f>
        <v>VOMAR/XUDUN</v>
      </c>
      <c r="U14" t="str">
        <f>IF(B14="","",_xlfn.XLOOKUP(B14,DB!$A$2:$A$205,DB!$D$2:$D$205,""))</f>
        <v>MMID</v>
      </c>
      <c r="V14" t="str">
        <f>IF(B14="","",IF(OR(COUNTIF(M14,"????N?????W")&gt;0,COUNTIF(M14,"????N?????E")&gt;0,COUNTIF(M14,"????S?????W")&gt;0,COUNTIF(M14,"????S?????E")&gt;0),_xlfn.XLOOKUP(B14,DB!$A$2:$A$205,DB!$B$2:$B$205,""),M14))</f>
        <v>MMMD</v>
      </c>
      <c r="AF14" s="2">
        <v>0.58333333333333337</v>
      </c>
      <c r="AG14" t="s">
        <v>743</v>
      </c>
      <c r="AH14" s="17">
        <v>320</v>
      </c>
      <c r="AI14" s="17" cm="1">
        <f t="array" ref="AI14">SUMPRODUCT(--(IFERROR(HOUR(Flights_2026_09_303334[entry_hour]),-1)=HOUR(AF14)),--(IFERROR(Flights_2026_09_303334[entry_sector],"")=AG14),--(IFERROR(Flights_2026_09_303334[nfl],-1)&gt;=AH14),--(IFERROR(Flights_2026_09_303334[nfl],-1)&lt;=IF(AH14=450,450,AH14+9)))</f>
        <v>0</v>
      </c>
    </row>
    <row r="15" spans="1:45" x14ac:dyDescent="0.2">
      <c r="A15" s="32" t="s">
        <v>74</v>
      </c>
      <c r="B15" s="32" t="s">
        <v>75</v>
      </c>
      <c r="C15" s="32" t="s">
        <v>19</v>
      </c>
      <c r="D15" s="32" t="s">
        <v>76</v>
      </c>
      <c r="E15" s="32" t="s">
        <v>519</v>
      </c>
      <c r="F15" s="33">
        <v>46297.087361111116</v>
      </c>
      <c r="G15" s="32" t="s">
        <v>21</v>
      </c>
      <c r="H15" s="32" t="s">
        <v>1433</v>
      </c>
      <c r="I15" s="34">
        <v>350</v>
      </c>
      <c r="J15" s="32" t="s">
        <v>22</v>
      </c>
      <c r="K15" s="32" t="s">
        <v>55</v>
      </c>
      <c r="L15" s="34">
        <v>849</v>
      </c>
      <c r="M15" s="32" t="s">
        <v>135</v>
      </c>
      <c r="N15" s="33">
        <v>46297.038645833338</v>
      </c>
      <c r="O15" s="34">
        <v>350</v>
      </c>
      <c r="P15" s="32" t="s">
        <v>26</v>
      </c>
      <c r="Q15" s="34">
        <v>350</v>
      </c>
      <c r="R15" t="str">
        <f>IF(B15="","",_xlfn.XLOOKUP(B15,DB!$A$2:$A$205,DB!$C$2:$C$205,"")&amp;"")</f>
        <v>Sector 5</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LIDAM</v>
      </c>
      <c r="AF15" s="2">
        <v>0.58333333333333337</v>
      </c>
      <c r="AG15" t="s">
        <v>743</v>
      </c>
      <c r="AH15" s="17">
        <v>330</v>
      </c>
      <c r="AI15" s="17" cm="1">
        <f t="array" ref="AI15">SUMPRODUCT(--(IFERROR(HOUR(Flights_2026_09_303334[entry_hour]),-1)=HOUR(AF15)),--(IFERROR(Flights_2026_09_303334[entry_sector],"")=AG15),--(IFERROR(Flights_2026_09_303334[nfl],-1)&gt;=AH15),--(IFERROR(Flights_2026_09_303334[nfl],-1)&lt;=IF(AH15=450,450,AH15+9)))</f>
        <v>0</v>
      </c>
    </row>
    <row r="16" spans="1:45" x14ac:dyDescent="0.2">
      <c r="A16" s="32" t="s">
        <v>64</v>
      </c>
      <c r="B16" s="32" t="s">
        <v>65</v>
      </c>
      <c r="C16" s="32" t="s">
        <v>19</v>
      </c>
      <c r="D16" s="32" t="s">
        <v>20</v>
      </c>
      <c r="E16" s="32" t="s">
        <v>97</v>
      </c>
      <c r="F16" s="33">
        <v>46297.088877314818</v>
      </c>
      <c r="G16" s="32" t="s">
        <v>21</v>
      </c>
      <c r="H16" s="32" t="s">
        <v>1434</v>
      </c>
      <c r="I16" s="34">
        <v>350</v>
      </c>
      <c r="J16" s="32" t="s">
        <v>22</v>
      </c>
      <c r="K16" s="32" t="s">
        <v>23</v>
      </c>
      <c r="L16" s="34">
        <v>899</v>
      </c>
      <c r="M16" s="32" t="s">
        <v>78</v>
      </c>
      <c r="N16" s="33">
        <v>46297.038541666669</v>
      </c>
      <c r="O16" s="34">
        <v>350</v>
      </c>
      <c r="P16" s="32" t="s">
        <v>26</v>
      </c>
      <c r="Q16" s="34">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SUMPRODUCT(--(IFERROR(HOUR(Flights_2026_09_303334[entry_hour]),-1)=HOUR(AF16)),--(IFERROR(Flights_2026_09_303334[entry_sector],"")=AG16),--(IFERROR(Flights_2026_09_303334[nfl],-1)&gt;=AH16),--(IFERROR(Flights_2026_09_303334[nfl],-1)&lt;=IF(AH16=450,450,AH16+9)))</f>
        <v>0</v>
      </c>
    </row>
    <row r="17" spans="1:35" x14ac:dyDescent="0.2">
      <c r="A17" s="32" t="s">
        <v>85</v>
      </c>
      <c r="B17" s="32" t="s">
        <v>86</v>
      </c>
      <c r="C17" s="32" t="s">
        <v>19</v>
      </c>
      <c r="D17" s="32" t="s">
        <v>53</v>
      </c>
      <c r="E17" s="32" t="s">
        <v>481</v>
      </c>
      <c r="F17" s="33">
        <v>46297.109328703707</v>
      </c>
      <c r="G17" s="32" t="s">
        <v>28</v>
      </c>
      <c r="H17" s="32" t="s">
        <v>1435</v>
      </c>
      <c r="I17" s="34">
        <v>370</v>
      </c>
      <c r="J17" s="32" t="s">
        <v>22</v>
      </c>
      <c r="K17" s="32" t="s">
        <v>55</v>
      </c>
      <c r="L17" s="34">
        <v>976</v>
      </c>
      <c r="M17" s="32" t="s">
        <v>372</v>
      </c>
      <c r="N17" s="33">
        <v>46297.050347222219</v>
      </c>
      <c r="O17" s="34">
        <v>370</v>
      </c>
      <c r="P17" s="32" t="s">
        <v>26</v>
      </c>
      <c r="Q17" s="34">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SUMPRODUCT(--(IFERROR(HOUR(Flights_2026_09_303334[entry_hour]),-1)=HOUR(AF17)),--(IFERROR(Flights_2026_09_303334[entry_sector],"")=AG17),--(IFERROR(Flights_2026_09_303334[nfl],-1)&gt;=AH17),--(IFERROR(Flights_2026_09_303334[nfl],-1)&lt;=IF(AH17=450,450,AH17+9)))</f>
        <v>0</v>
      </c>
    </row>
    <row r="18" spans="1:35" x14ac:dyDescent="0.2">
      <c r="A18" s="32" t="s">
        <v>88</v>
      </c>
      <c r="B18" s="32" t="s">
        <v>89</v>
      </c>
      <c r="C18" s="32" t="s">
        <v>19</v>
      </c>
      <c r="D18" s="32" t="s">
        <v>47</v>
      </c>
      <c r="E18" s="32" t="s">
        <v>1436</v>
      </c>
      <c r="F18" s="33">
        <v>46297.115347222221</v>
      </c>
      <c r="G18" s="32" t="s">
        <v>28</v>
      </c>
      <c r="H18" s="32" t="s">
        <v>1437</v>
      </c>
      <c r="I18" s="34">
        <v>340</v>
      </c>
      <c r="J18" s="32" t="s">
        <v>22</v>
      </c>
      <c r="K18" s="32" t="s">
        <v>23</v>
      </c>
      <c r="L18" s="34">
        <v>320</v>
      </c>
      <c r="M18" s="32" t="s">
        <v>582</v>
      </c>
      <c r="N18" s="33">
        <v>46297.092430555553</v>
      </c>
      <c r="O18" s="34">
        <v>221</v>
      </c>
      <c r="P18" s="32" t="s">
        <v>26</v>
      </c>
      <c r="Q18" s="34">
        <v>340</v>
      </c>
      <c r="R18" t="str">
        <f>IF(B18="","",_xlfn.XLOOKUP(B18,DB!$A$2:$A$205,DB!$C$2:$C$205,"")&amp;"")</f>
        <v>Sector 7</v>
      </c>
      <c r="S18" t="str">
        <f>IF(B18="","",_xlfn.XLOOKUP(B18,DB!$A$2:$A$205,DB!$E$2:$E$205,""))</f>
        <v>Sector 7</v>
      </c>
      <c r="T18" t="str">
        <f>IF(B18="","",_xlfn.XLOOKUP(B18,DB!$A$2:$A$205,DB!$F$2:$F$205,""))</f>
        <v>PAULE/SIGMA</v>
      </c>
      <c r="U18" t="str">
        <f>IF(B18="","",_xlfn.XLOOKUP(B18,DB!$A$2:$A$205,DB!$D$2:$D$205,""))</f>
        <v>MHCC</v>
      </c>
      <c r="V18" t="str">
        <f>IF(B18="","",IF(OR(COUNTIF(M18,"????N?????W")&gt;0,COUNTIF(M18,"????N?????E")&gt;0,COUNTIF(M18,"????S?????W")&gt;0,COUNTIF(M18,"????S?????E")&gt;0),_xlfn.XLOOKUP(B18,DB!$A$2:$A$205,DB!$B$2:$B$205,""),M18))</f>
        <v>SIGMA</v>
      </c>
      <c r="AF18" s="2">
        <v>0.58333333333333337</v>
      </c>
      <c r="AG18" t="s">
        <v>743</v>
      </c>
      <c r="AH18" s="17">
        <v>360</v>
      </c>
      <c r="AI18" s="17" cm="1">
        <f t="array" ref="AI18">SUMPRODUCT(--(IFERROR(HOUR(Flights_2026_09_303334[entry_hour]),-1)=HOUR(AF18)),--(IFERROR(Flights_2026_09_303334[entry_sector],"")=AG18),--(IFERROR(Flights_2026_09_303334[nfl],-1)&gt;=AH18),--(IFERROR(Flights_2026_09_303334[nfl],-1)&lt;=IF(AH18=450,450,AH18+9)))</f>
        <v>0</v>
      </c>
    </row>
    <row r="19" spans="1:35" x14ac:dyDescent="0.2">
      <c r="A19" s="32" t="s">
        <v>1438</v>
      </c>
      <c r="B19" s="32" t="s">
        <v>168</v>
      </c>
      <c r="C19" s="32" t="s">
        <v>19</v>
      </c>
      <c r="D19" s="32" t="s">
        <v>506</v>
      </c>
      <c r="E19" s="32" t="s">
        <v>507</v>
      </c>
      <c r="F19" s="33">
        <v>46297.122974537036</v>
      </c>
      <c r="G19" s="32" t="s">
        <v>28</v>
      </c>
      <c r="H19" s="32" t="s">
        <v>1439</v>
      </c>
      <c r="I19" s="34">
        <v>410</v>
      </c>
      <c r="J19" s="32" t="s">
        <v>22</v>
      </c>
      <c r="K19" s="32" t="s">
        <v>55</v>
      </c>
      <c r="L19" s="34">
        <v>789</v>
      </c>
      <c r="M19" s="32" t="s">
        <v>84</v>
      </c>
      <c r="N19" s="33">
        <v>46297.073020833333</v>
      </c>
      <c r="O19" s="34">
        <v>410</v>
      </c>
      <c r="P19" s="32" t="s">
        <v>26</v>
      </c>
      <c r="Q19" s="34">
        <v>410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SUMPRODUCT(--(IFERROR(HOUR(Flights_2026_09_303334[entry_hour]),-1)=HOUR(AF19)),--(IFERROR(Flights_2026_09_303334[entry_sector],"")=AG19),--(IFERROR(Flights_2026_09_303334[nfl],-1)&gt;=AH19),--(IFERROR(Flights_2026_09_303334[nfl],-1)&lt;=IF(AH19=450,450,AH19+9)))</f>
        <v>0</v>
      </c>
    </row>
    <row r="20" spans="1:35" x14ac:dyDescent="0.2">
      <c r="A20" s="32" t="s">
        <v>79</v>
      </c>
      <c r="B20" s="32" t="s">
        <v>65</v>
      </c>
      <c r="C20" s="32" t="s">
        <v>19</v>
      </c>
      <c r="D20" s="32" t="s">
        <v>76</v>
      </c>
      <c r="E20" s="32" t="s">
        <v>693</v>
      </c>
      <c r="F20" s="33">
        <v>46297.127453703702</v>
      </c>
      <c r="G20" s="32" t="s">
        <v>28</v>
      </c>
      <c r="H20" s="32" t="s">
        <v>1440</v>
      </c>
      <c r="I20" s="34">
        <v>350</v>
      </c>
      <c r="J20" s="32" t="s">
        <v>22</v>
      </c>
      <c r="K20" s="32" t="s">
        <v>23</v>
      </c>
      <c r="L20" s="34">
        <v>896</v>
      </c>
      <c r="M20" s="32" t="s">
        <v>78</v>
      </c>
      <c r="N20" s="33">
        <v>46297.074432870373</v>
      </c>
      <c r="O20" s="34">
        <v>350</v>
      </c>
      <c r="P20" s="32" t="s">
        <v>26</v>
      </c>
      <c r="Q20" s="34">
        <v>350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SUMPRODUCT(--(IFERROR(HOUR(Flights_2026_09_303334[entry_hour]),-1)=HOUR(AF20)),--(IFERROR(Flights_2026_09_303334[entry_sector],"")=AG20),--(IFERROR(Flights_2026_09_303334[nfl],-1)&gt;=AH20),--(IFERROR(Flights_2026_09_303334[nfl],-1)&lt;=IF(AH20=450,450,AH20+9)))</f>
        <v>0</v>
      </c>
    </row>
    <row r="21" spans="1:35" x14ac:dyDescent="0.2">
      <c r="A21" s="32" t="s">
        <v>692</v>
      </c>
      <c r="B21" s="32" t="s">
        <v>75</v>
      </c>
      <c r="C21" s="32" t="s">
        <v>19</v>
      </c>
      <c r="D21" s="32" t="s">
        <v>359</v>
      </c>
      <c r="E21" s="32"/>
      <c r="F21" s="33">
        <v>46297.135081018518</v>
      </c>
      <c r="G21" s="32" t="s">
        <v>28</v>
      </c>
      <c r="H21" s="32" t="s">
        <v>1441</v>
      </c>
      <c r="I21" s="34">
        <v>410</v>
      </c>
      <c r="J21" s="32" t="s">
        <v>22</v>
      </c>
      <c r="K21" s="32" t="s">
        <v>31</v>
      </c>
      <c r="L21" s="34">
        <v>864</v>
      </c>
      <c r="M21" s="32" t="s">
        <v>806</v>
      </c>
      <c r="N21" s="33">
        <v>46297.077708333338</v>
      </c>
      <c r="O21" s="34">
        <v>410</v>
      </c>
      <c r="P21" s="32" t="s">
        <v>26</v>
      </c>
      <c r="Q21" s="34">
        <v>410</v>
      </c>
      <c r="R21" t="str">
        <f>IF(B21="","",_xlfn.XLOOKUP(B21,DB!$A$2:$A$205,DB!$C$2:$C$205,"")&amp;"")</f>
        <v>Sector 5</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LIDAM</v>
      </c>
      <c r="AF21" s="2">
        <v>0.58333333333333337</v>
      </c>
      <c r="AG21" t="s">
        <v>743</v>
      </c>
      <c r="AH21" s="17">
        <v>390</v>
      </c>
      <c r="AI21" s="17" cm="1">
        <f t="array" ref="AI21">SUMPRODUCT(--(IFERROR(HOUR(Flights_2026_09_303334[entry_hour]),-1)=HOUR(AF21)),--(IFERROR(Flights_2026_09_303334[entry_sector],"")=AG21),--(IFERROR(Flights_2026_09_303334[nfl],-1)&gt;=AH21),--(IFERROR(Flights_2026_09_303334[nfl],-1)&lt;=IF(AH21=450,450,AH21+9)))</f>
        <v>0</v>
      </c>
    </row>
    <row r="22" spans="1:35" x14ac:dyDescent="0.2">
      <c r="A22" s="32" t="s">
        <v>112</v>
      </c>
      <c r="B22" s="32" t="s">
        <v>81</v>
      </c>
      <c r="C22" s="32" t="s">
        <v>19</v>
      </c>
      <c r="D22" s="32" t="s">
        <v>76</v>
      </c>
      <c r="E22" s="32" t="s">
        <v>495</v>
      </c>
      <c r="F22" s="33">
        <v>46297.141944444447</v>
      </c>
      <c r="G22" s="32" t="s">
        <v>28</v>
      </c>
      <c r="H22" s="32" t="s">
        <v>1442</v>
      </c>
      <c r="I22" s="34">
        <v>350</v>
      </c>
      <c r="J22" s="32" t="s">
        <v>22</v>
      </c>
      <c r="K22" s="32" t="s">
        <v>23</v>
      </c>
      <c r="L22" s="34">
        <v>787</v>
      </c>
      <c r="M22" s="32" t="s">
        <v>84</v>
      </c>
      <c r="N22" s="33">
        <v>46297.094490740739</v>
      </c>
      <c r="O22" s="34">
        <v>350</v>
      </c>
      <c r="P22" s="32" t="s">
        <v>26</v>
      </c>
      <c r="Q22" s="34">
        <v>350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SUMPRODUCT(--(IFERROR(HOUR(Flights_2026_09_303334[entry_hour]),-1)=HOUR(AF22)),--(IFERROR(Flights_2026_09_303334[entry_sector],"")=AG22),--(IFERROR(Flights_2026_09_303334[nfl],-1)&gt;=AH22),--(IFERROR(Flights_2026_09_303334[nfl],-1)&lt;=IF(AH22=450,450,AH22+9)))</f>
        <v>0</v>
      </c>
    </row>
    <row r="23" spans="1:35" x14ac:dyDescent="0.2">
      <c r="A23" s="32" t="s">
        <v>101</v>
      </c>
      <c r="B23" s="32" t="s">
        <v>102</v>
      </c>
      <c r="C23" s="32" t="s">
        <v>19</v>
      </c>
      <c r="D23" s="32" t="s">
        <v>41</v>
      </c>
      <c r="E23" s="32" t="s">
        <v>192</v>
      </c>
      <c r="F23" s="33">
        <v>46297.152337962965</v>
      </c>
      <c r="G23" s="32" t="s">
        <v>28</v>
      </c>
      <c r="H23" s="32" t="s">
        <v>1443</v>
      </c>
      <c r="I23" s="34">
        <v>390</v>
      </c>
      <c r="J23" s="32" t="s">
        <v>22</v>
      </c>
      <c r="K23" s="32" t="s">
        <v>23</v>
      </c>
      <c r="L23" s="34">
        <v>881</v>
      </c>
      <c r="M23" s="32" t="s">
        <v>105</v>
      </c>
      <c r="N23" s="33">
        <v>46297.10229166667</v>
      </c>
      <c r="O23" s="34">
        <v>286</v>
      </c>
      <c r="P23" s="32" t="s">
        <v>26</v>
      </c>
      <c r="Q23" s="34">
        <v>390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OMPAN</v>
      </c>
      <c r="AF23" s="2">
        <v>0.58333333333333337</v>
      </c>
      <c r="AG23" t="s">
        <v>743</v>
      </c>
      <c r="AH23" s="17">
        <v>410</v>
      </c>
      <c r="AI23" s="17" cm="1">
        <f t="array" ref="AI23">SUMPRODUCT(--(IFERROR(HOUR(Flights_2026_09_303334[entry_hour]),-1)=HOUR(AF23)),--(IFERROR(Flights_2026_09_303334[entry_sector],"")=AG23),--(IFERROR(Flights_2026_09_303334[nfl],-1)&gt;=AH23),--(IFERROR(Flights_2026_09_303334[nfl],-1)&lt;=IF(AH23=450,450,AH23+9)))</f>
        <v>0</v>
      </c>
    </row>
    <row r="24" spans="1:35" x14ac:dyDescent="0.2">
      <c r="A24" s="32" t="s">
        <v>96</v>
      </c>
      <c r="B24" s="32" t="s">
        <v>65</v>
      </c>
      <c r="C24" s="32" t="s">
        <v>19</v>
      </c>
      <c r="D24" s="32" t="s">
        <v>20</v>
      </c>
      <c r="E24" s="32" t="s">
        <v>846</v>
      </c>
      <c r="F24" s="33">
        <v>46297.163483796292</v>
      </c>
      <c r="G24" s="32" t="s">
        <v>28</v>
      </c>
      <c r="H24" s="32" t="s">
        <v>1444</v>
      </c>
      <c r="I24" s="34">
        <v>370</v>
      </c>
      <c r="J24" s="32" t="s">
        <v>22</v>
      </c>
      <c r="K24" s="32" t="s">
        <v>23</v>
      </c>
      <c r="L24" s="34">
        <v>895</v>
      </c>
      <c r="M24" s="32" t="s">
        <v>78</v>
      </c>
      <c r="N24" s="33">
        <v>46297.112430555557</v>
      </c>
      <c r="O24" s="34">
        <v>370</v>
      </c>
      <c r="P24" s="32" t="s">
        <v>26</v>
      </c>
      <c r="Q24" s="34">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SUMPRODUCT(--(IFERROR(HOUR(Flights_2026_09_303334[entry_hour]),-1)=HOUR(AF24)),--(IFERROR(Flights_2026_09_303334[entry_sector],"")=AG24),--(IFERROR(Flights_2026_09_303334[nfl],-1)&gt;=AH24),--(IFERROR(Flights_2026_09_303334[nfl],-1)&lt;=IF(AH24=450,450,AH24+9)))</f>
        <v>0</v>
      </c>
    </row>
    <row r="25" spans="1:35" x14ac:dyDescent="0.2">
      <c r="A25" s="32" t="s">
        <v>521</v>
      </c>
      <c r="B25" s="32" t="s">
        <v>52</v>
      </c>
      <c r="C25" s="32" t="s">
        <v>19</v>
      </c>
      <c r="D25" s="32" t="s">
        <v>76</v>
      </c>
      <c r="E25" s="32" t="s">
        <v>116</v>
      </c>
      <c r="F25" s="33">
        <v>46297.167870370366</v>
      </c>
      <c r="G25" s="32" t="s">
        <v>28</v>
      </c>
      <c r="H25" s="32" t="s">
        <v>1445</v>
      </c>
      <c r="I25" s="34">
        <v>350</v>
      </c>
      <c r="J25" s="32" t="s">
        <v>22</v>
      </c>
      <c r="K25" s="32" t="s">
        <v>55</v>
      </c>
      <c r="L25" s="34">
        <v>853</v>
      </c>
      <c r="M25" s="32" t="s">
        <v>1446</v>
      </c>
      <c r="N25" s="33">
        <v>46297.118888888886</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SUMPRODUCT(--(IFERROR(HOUR(Flights_2026_09_303334[entry_hour]),-1)=HOUR(AF25)),--(IFERROR(Flights_2026_09_303334[entry_sector],"")=AG25),--(IFERROR(Flights_2026_09_303334[nfl],-1)&gt;=AH25),--(IFERROR(Flights_2026_09_303334[nfl],-1)&lt;=IF(AH25=450,450,AH25+9)))</f>
        <v>0</v>
      </c>
    </row>
    <row r="26" spans="1:35" x14ac:dyDescent="0.2">
      <c r="A26" s="32" t="s">
        <v>94</v>
      </c>
      <c r="B26" s="32" t="s">
        <v>65</v>
      </c>
      <c r="C26" s="32" t="s">
        <v>19</v>
      </c>
      <c r="D26" s="32" t="s">
        <v>50</v>
      </c>
      <c r="E26" s="32" t="s">
        <v>111</v>
      </c>
      <c r="F26" s="33">
        <v>46297.191759259258</v>
      </c>
      <c r="G26" s="32" t="s">
        <v>28</v>
      </c>
      <c r="H26" s="32" t="s">
        <v>368</v>
      </c>
      <c r="I26" s="34">
        <v>350</v>
      </c>
      <c r="J26" s="32" t="s">
        <v>22</v>
      </c>
      <c r="K26" s="32" t="s">
        <v>23</v>
      </c>
      <c r="L26" s="34">
        <v>856</v>
      </c>
      <c r="M26" s="32" t="s">
        <v>56</v>
      </c>
      <c r="N26" s="33">
        <v>46297.142407407402</v>
      </c>
      <c r="O26" s="34">
        <v>350</v>
      </c>
      <c r="P26" s="32" t="s">
        <v>26</v>
      </c>
      <c r="Q26" s="34">
        <v>350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ELURA</v>
      </c>
      <c r="AF26" s="2">
        <v>0.58333333333333337</v>
      </c>
      <c r="AG26" t="s">
        <v>743</v>
      </c>
      <c r="AH26" s="17">
        <v>440</v>
      </c>
      <c r="AI26" s="17" cm="1">
        <f t="array" ref="AI26">SUMPRODUCT(--(IFERROR(HOUR(Flights_2026_09_303334[entry_hour]),-1)=HOUR(AF26)),--(IFERROR(Flights_2026_09_303334[entry_sector],"")=AG26),--(IFERROR(Flights_2026_09_303334[nfl],-1)&gt;=AH26),--(IFERROR(Flights_2026_09_303334[nfl],-1)&lt;=IF(AH26=450,450,AH26+9)))</f>
        <v>0</v>
      </c>
    </row>
    <row r="27" spans="1:35" x14ac:dyDescent="0.2">
      <c r="A27" s="32" t="s">
        <v>523</v>
      </c>
      <c r="B27" s="32" t="s">
        <v>524</v>
      </c>
      <c r="C27" s="32" t="s">
        <v>19</v>
      </c>
      <c r="D27" s="32" t="s">
        <v>41</v>
      </c>
      <c r="E27" s="32" t="s">
        <v>403</v>
      </c>
      <c r="F27" s="33">
        <v>46297.202592592592</v>
      </c>
      <c r="G27" s="32" t="s">
        <v>28</v>
      </c>
      <c r="H27" s="32" t="s">
        <v>1447</v>
      </c>
      <c r="I27" s="34">
        <v>390</v>
      </c>
      <c r="J27" s="32" t="s">
        <v>22</v>
      </c>
      <c r="K27" s="32" t="s">
        <v>23</v>
      </c>
      <c r="L27" s="34">
        <v>793</v>
      </c>
      <c r="M27" s="32" t="s">
        <v>1079</v>
      </c>
      <c r="N27" s="33">
        <v>46297.154988425929</v>
      </c>
      <c r="O27" s="34">
        <v>370</v>
      </c>
      <c r="P27" s="32" t="s">
        <v>26</v>
      </c>
      <c r="Q27" s="34">
        <v>370</v>
      </c>
      <c r="R27" t="str">
        <f>IF(B27="","",_xlfn.XLOOKUP(B27,DB!$A$2:$A$205,DB!$C$2:$C$205,"")&amp;"")</f>
        <v>Sector 5</v>
      </c>
      <c r="S27" t="str">
        <f>IF(B27="","",_xlfn.XLOOKUP(B27,DB!$A$2:$A$205,DB!$E$2:$E$205,""))</f>
        <v>Sector 4</v>
      </c>
      <c r="T27" t="str">
        <f>IF(B27="","",_xlfn.XLOOKUP(B27,DB!$A$2:$A$205,DB!$F$2:$F$205,""))</f>
        <v>VOMAR/XUDUN</v>
      </c>
      <c r="U27" t="str">
        <f>IF(B27="","",_xlfn.XLOOKUP(B27,DB!$A$2:$A$205,DB!$D$2:$D$205,""))</f>
        <v>MMTY</v>
      </c>
      <c r="V27" t="str">
        <f>IF(B27="","",IF(OR(COUNTIF(M27,"????N?????W")&gt;0,COUNTIF(M27,"????N?????E")&gt;0,COUNTIF(M27,"????S?????W")&gt;0,COUNTIF(M27,"????S?????E")&gt;0),_xlfn.XLOOKUP(B27,DB!$A$2:$A$205,DB!$B$2:$B$205,""),M27))</f>
        <v>MATOL</v>
      </c>
      <c r="AF27" s="2">
        <v>0.58333333333333337</v>
      </c>
      <c r="AG27" t="s">
        <v>743</v>
      </c>
      <c r="AH27" s="17">
        <v>450</v>
      </c>
      <c r="AI27" s="17" cm="1">
        <f t="array" ref="AI27">SUMPRODUCT(--(IFERROR(HOUR(Flights_2026_09_303334[entry_hour]),-1)=HOUR(AF27)),--(IFERROR(Flights_2026_09_303334[entry_sector],"")=AG27),--(IFERROR(Flights_2026_09_303334[nfl],-1)&gt;=AH27),--(IFERROR(Flights_2026_09_303334[nfl],-1)&lt;=IF(AH27=450,450,AH27+9)))</f>
        <v>0</v>
      </c>
    </row>
    <row r="28" spans="1:35" x14ac:dyDescent="0.2">
      <c r="A28" s="32" t="s">
        <v>106</v>
      </c>
      <c r="B28" s="32" t="s">
        <v>65</v>
      </c>
      <c r="C28" s="32" t="s">
        <v>19</v>
      </c>
      <c r="D28" s="32" t="s">
        <v>20</v>
      </c>
      <c r="E28" s="32" t="s">
        <v>925</v>
      </c>
      <c r="F28" s="33">
        <v>46297.209120370375</v>
      </c>
      <c r="G28" s="32" t="s">
        <v>28</v>
      </c>
      <c r="H28" s="32" t="s">
        <v>1448</v>
      </c>
      <c r="I28" s="34">
        <v>370</v>
      </c>
      <c r="J28" s="32" t="s">
        <v>22</v>
      </c>
      <c r="K28" s="32" t="s">
        <v>23</v>
      </c>
      <c r="L28" s="34">
        <v>891</v>
      </c>
      <c r="M28" s="32" t="s">
        <v>290</v>
      </c>
      <c r="N28" s="33">
        <v>46297.157743055555</v>
      </c>
      <c r="O28" s="34">
        <v>370</v>
      </c>
      <c r="P28" s="32" t="s">
        <v>26</v>
      </c>
      <c r="Q28" s="34">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SUMPRODUCT(--(IFERROR(HOUR(Flights_2026_09_303334[entry_hour]),-1)=HOUR(AF28)),--(IFERROR(Flights_2026_09_303334[entry_sector],"")=AG28),--(IFERROR(Flights_2026_09_303334[nfl],-1)&gt;=AH28),--(IFERROR(Flights_2026_09_303334[nfl],-1)&lt;=IF(AH28=450,450,AH28+9)))</f>
        <v>0</v>
      </c>
    </row>
    <row r="29" spans="1:35" x14ac:dyDescent="0.2">
      <c r="A29" s="32" t="s">
        <v>110</v>
      </c>
      <c r="B29" s="32" t="s">
        <v>81</v>
      </c>
      <c r="C29" s="32" t="s">
        <v>19</v>
      </c>
      <c r="D29" s="32" t="s">
        <v>76</v>
      </c>
      <c r="E29" s="32" t="s">
        <v>819</v>
      </c>
      <c r="F29" s="33">
        <v>46297.218946759254</v>
      </c>
      <c r="G29" s="32" t="s">
        <v>28</v>
      </c>
      <c r="H29" s="32" t="s">
        <v>1449</v>
      </c>
      <c r="I29" s="34">
        <v>350</v>
      </c>
      <c r="J29" s="32" t="s">
        <v>22</v>
      </c>
      <c r="K29" s="32" t="s">
        <v>55</v>
      </c>
      <c r="L29" s="34">
        <v>799</v>
      </c>
      <c r="M29" s="32" t="s">
        <v>84</v>
      </c>
      <c r="N29" s="33">
        <v>46297.170891203699</v>
      </c>
      <c r="O29" s="34">
        <v>350</v>
      </c>
      <c r="P29" s="32" t="s">
        <v>26</v>
      </c>
      <c r="Q29" s="34">
        <v>350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SUMPRODUCT(--(IFERROR(HOUR(Flights_2026_09_303334[entry_hour]),-1)=HOUR(AF29)),--(IFERROR(Flights_2026_09_303334[entry_sector],"")=AG29),--(IFERROR(Flights_2026_09_303334[nfl],-1)&gt;=AH29),--(IFERROR(Flights_2026_09_303334[nfl],-1)&lt;=IF(AH29=450,450,AH29+9)))</f>
        <v>0</v>
      </c>
    </row>
    <row r="30" spans="1:35" x14ac:dyDescent="0.2">
      <c r="A30" s="32" t="s">
        <v>108</v>
      </c>
      <c r="B30" s="32" t="s">
        <v>65</v>
      </c>
      <c r="C30" s="32" t="s">
        <v>19</v>
      </c>
      <c r="D30" s="32" t="s">
        <v>53</v>
      </c>
      <c r="E30" s="32" t="s">
        <v>274</v>
      </c>
      <c r="F30" s="33">
        <v>46297.228472222225</v>
      </c>
      <c r="G30" s="32" t="s">
        <v>28</v>
      </c>
      <c r="H30" s="32" t="s">
        <v>1450</v>
      </c>
      <c r="I30" s="34">
        <v>370</v>
      </c>
      <c r="J30" s="32" t="s">
        <v>22</v>
      </c>
      <c r="K30" s="32" t="s">
        <v>23</v>
      </c>
      <c r="L30" s="34">
        <v>899</v>
      </c>
      <c r="M30" s="32" t="s">
        <v>98</v>
      </c>
      <c r="N30" s="33">
        <v>46297.176736111112</v>
      </c>
      <c r="O30" s="34">
        <v>370</v>
      </c>
      <c r="P30" s="32" t="s">
        <v>26</v>
      </c>
      <c r="Q30" s="34">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SUMPRODUCT(--(IFERROR(HOUR(Flights_2026_09_303334[entry_hour]),-1)=HOUR(AF30)),--(IFERROR(Flights_2026_09_303334[entry_sector],"")=AG30),--(IFERROR(Flights_2026_09_303334[nfl],-1)&gt;=AH30),--(IFERROR(Flights_2026_09_303334[nfl],-1)&lt;=IF(AH30=450,450,AH30+9)))</f>
        <v>2</v>
      </c>
    </row>
    <row r="31" spans="1:35" x14ac:dyDescent="0.2">
      <c r="A31" s="32" t="s">
        <v>115</v>
      </c>
      <c r="B31" s="32" t="s">
        <v>65</v>
      </c>
      <c r="C31" s="32" t="s">
        <v>19</v>
      </c>
      <c r="D31" s="32" t="s">
        <v>76</v>
      </c>
      <c r="E31" s="32" t="s">
        <v>161</v>
      </c>
      <c r="F31" s="33">
        <v>46297.269826388889</v>
      </c>
      <c r="G31" s="32" t="s">
        <v>28</v>
      </c>
      <c r="H31" s="32" t="s">
        <v>1451</v>
      </c>
      <c r="I31" s="34">
        <v>350</v>
      </c>
      <c r="J31" s="32" t="s">
        <v>22</v>
      </c>
      <c r="K31" s="32" t="s">
        <v>23</v>
      </c>
      <c r="L31" s="34">
        <v>862</v>
      </c>
      <c r="M31" s="32" t="s">
        <v>526</v>
      </c>
      <c r="N31" s="33">
        <v>46297.219131944439</v>
      </c>
      <c r="O31" s="34">
        <v>350</v>
      </c>
      <c r="P31" s="32" t="s">
        <v>26</v>
      </c>
      <c r="Q31" s="34">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SUMPRODUCT(--(IFERROR(HOUR(Flights_2026_09_303334[entry_hour]),-1)=HOUR(AF31)),--(IFERROR(Flights_2026_09_303334[entry_sector],"")=AG31),--(IFERROR(Flights_2026_09_303334[nfl],-1)&gt;=AH31),--(IFERROR(Flights_2026_09_303334[nfl],-1)&lt;=IF(AH31=450,450,AH31+9)))</f>
        <v>0</v>
      </c>
    </row>
    <row r="32" spans="1:35" x14ac:dyDescent="0.2">
      <c r="A32" s="32" t="s">
        <v>114</v>
      </c>
      <c r="B32" s="32" t="s">
        <v>65</v>
      </c>
      <c r="C32" s="32" t="s">
        <v>19</v>
      </c>
      <c r="D32" s="32" t="s">
        <v>20</v>
      </c>
      <c r="E32" s="32" t="s">
        <v>386</v>
      </c>
      <c r="F32" s="33">
        <v>46297.272291666668</v>
      </c>
      <c r="G32" s="32" t="s">
        <v>28</v>
      </c>
      <c r="H32" s="32" t="s">
        <v>1452</v>
      </c>
      <c r="I32" s="34">
        <v>370</v>
      </c>
      <c r="J32" s="32" t="s">
        <v>22</v>
      </c>
      <c r="K32" s="32" t="s">
        <v>23</v>
      </c>
      <c r="L32" s="34">
        <v>867</v>
      </c>
      <c r="M32" s="32" t="s">
        <v>431</v>
      </c>
      <c r="N32" s="33">
        <v>46297.220694444448</v>
      </c>
      <c r="O32" s="34">
        <v>370</v>
      </c>
      <c r="P32" s="32" t="s">
        <v>26</v>
      </c>
      <c r="Q32" s="34">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SUMPRODUCT(--(IFERROR(HOUR(Flights_2026_09_303334[entry_hour]),-1)=HOUR(AF32)),--(IFERROR(Flights_2026_09_303334[entry_sector],"")=AG32),--(IFERROR(Flights_2026_09_303334[nfl],-1)&gt;=AH32),--(IFERROR(Flights_2026_09_303334[nfl],-1)&lt;=IF(AH32=450,450,AH32+9)))</f>
        <v>0</v>
      </c>
    </row>
    <row r="33" spans="1:35" x14ac:dyDescent="0.2">
      <c r="A33" s="32" t="s">
        <v>369</v>
      </c>
      <c r="B33" s="32" t="s">
        <v>206</v>
      </c>
      <c r="C33" s="32" t="s">
        <v>19</v>
      </c>
      <c r="D33" s="32" t="s">
        <v>41</v>
      </c>
      <c r="E33" s="32" t="s">
        <v>100</v>
      </c>
      <c r="F33" s="33">
        <v>46297.436539351853</v>
      </c>
      <c r="G33" s="32" t="s">
        <v>28</v>
      </c>
      <c r="H33" s="32" t="s">
        <v>1453</v>
      </c>
      <c r="I33" s="34">
        <v>380</v>
      </c>
      <c r="J33" s="32" t="s">
        <v>22</v>
      </c>
      <c r="K33" s="32" t="s">
        <v>23</v>
      </c>
      <c r="L33" s="34">
        <v>221</v>
      </c>
      <c r="M33" s="32" t="s">
        <v>44</v>
      </c>
      <c r="N33" s="33">
        <v>46297.418865740736</v>
      </c>
      <c r="O33" s="34">
        <v>178</v>
      </c>
      <c r="P33" s="32" t="s">
        <v>26</v>
      </c>
      <c r="Q33" s="34">
        <v>380</v>
      </c>
      <c r="R33" t="str">
        <f>IF(B33="","",_xlfn.XLOOKUP(B33,DB!$A$2:$A$205,DB!$C$2:$C$205,"")&amp;"")</f>
        <v>Sector 7</v>
      </c>
      <c r="S33" t="str">
        <f>IF(B33="","",_xlfn.XLOOKUP(B33,DB!$A$2:$A$205,DB!$E$2:$E$205,""))</f>
        <v>Sector 7</v>
      </c>
      <c r="T33" t="str">
        <f>IF(B33="","",_xlfn.XLOOKUP(B33,DB!$A$2:$A$205,DB!$F$2:$F$205,""))</f>
        <v>PAULE/SIGMA</v>
      </c>
      <c r="U33" t="str">
        <f>IF(B33="","",_xlfn.XLOOKUP(B33,DB!$A$2:$A$205,DB!$D$2:$D$205,""))</f>
        <v>MHCC</v>
      </c>
      <c r="V33" t="str">
        <f>IF(B33="","",IF(OR(COUNTIF(M33,"????N?????W")&gt;0,COUNTIF(M33,"????N?????E")&gt;0,COUNTIF(M33,"????S?????W")&gt;0,COUNTIF(M33,"????S?????E")&gt;0),_xlfn.XLOOKUP(B33,DB!$A$2:$A$205,DB!$B$2:$B$205,""),M33))</f>
        <v>SIGMA</v>
      </c>
      <c r="AF33" s="2">
        <v>0.58333333333333337</v>
      </c>
      <c r="AG33" t="s">
        <v>744</v>
      </c>
      <c r="AH33" s="17">
        <v>250</v>
      </c>
      <c r="AI33" s="17" cm="1">
        <f t="array" ref="AI33">SUMPRODUCT(--(IFERROR(HOUR(Flights_2026_09_303334[entry_hour]),-1)=HOUR(AF33)),--(IFERROR(Flights_2026_09_303334[entry_sector],"")=AG33),--(IFERROR(Flights_2026_09_303334[nfl],-1)&gt;=AH33),--(IFERROR(Flights_2026_09_303334[nfl],-1)&lt;=IF(AH33=450,450,AH33+9)))</f>
        <v>0</v>
      </c>
    </row>
    <row r="34" spans="1:35" x14ac:dyDescent="0.2">
      <c r="A34" s="32" t="s">
        <v>529</v>
      </c>
      <c r="B34" s="32" t="s">
        <v>530</v>
      </c>
      <c r="C34" s="32" t="s">
        <v>19</v>
      </c>
      <c r="D34" s="32" t="s">
        <v>408</v>
      </c>
      <c r="E34" s="32" t="s">
        <v>531</v>
      </c>
      <c r="F34" s="33">
        <v>46297.464386574073</v>
      </c>
      <c r="G34" s="32" t="s">
        <v>28</v>
      </c>
      <c r="H34" s="32" t="s">
        <v>1454</v>
      </c>
      <c r="I34" s="34">
        <v>400</v>
      </c>
      <c r="J34" s="32" t="s">
        <v>22</v>
      </c>
      <c r="K34" s="32" t="s">
        <v>23</v>
      </c>
      <c r="L34" s="34">
        <v>211</v>
      </c>
      <c r="M34" s="32" t="s">
        <v>509</v>
      </c>
      <c r="N34" s="33">
        <v>46297.44831018518</v>
      </c>
      <c r="O34" s="34">
        <v>210</v>
      </c>
      <c r="P34" s="32" t="s">
        <v>38</v>
      </c>
      <c r="Q34" s="34">
        <v>400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SUMPRODUCT(--(IFERROR(HOUR(Flights_2026_09_303334[entry_hour]),-1)=HOUR(AF34)),--(IFERROR(Flights_2026_09_303334[entry_sector],"")=AG34),--(IFERROR(Flights_2026_09_303334[nfl],-1)&gt;=AH34),--(IFERROR(Flights_2026_09_303334[nfl],-1)&lt;=IF(AH34=450,450,AH34+9)))</f>
        <v>0</v>
      </c>
    </row>
    <row r="35" spans="1:35" x14ac:dyDescent="0.2">
      <c r="A35" s="32" t="s">
        <v>1455</v>
      </c>
      <c r="B35" s="32" t="s">
        <v>140</v>
      </c>
      <c r="C35" s="32" t="s">
        <v>19</v>
      </c>
      <c r="D35" s="32" t="s">
        <v>169</v>
      </c>
      <c r="E35" s="32"/>
      <c r="F35" s="33">
        <v>46297.487627314811</v>
      </c>
      <c r="G35" s="32" t="s">
        <v>28</v>
      </c>
      <c r="H35" s="32" t="s">
        <v>1456</v>
      </c>
      <c r="I35" s="34">
        <v>230</v>
      </c>
      <c r="J35" s="32" t="s">
        <v>22</v>
      </c>
      <c r="K35" s="32" t="s">
        <v>31</v>
      </c>
      <c r="L35" s="34">
        <v>313</v>
      </c>
      <c r="M35" s="32" t="s">
        <v>140</v>
      </c>
      <c r="N35" s="33">
        <v>46297.461388888885</v>
      </c>
      <c r="O35" s="34">
        <v>0</v>
      </c>
      <c r="P35" s="32" t="s">
        <v>26</v>
      </c>
      <c r="Q35" s="34">
        <v>70</v>
      </c>
      <c r="R35" t="str">
        <f>IF(B35="","",_xlfn.XLOOKUP(B35,DB!$A$2:$A$205,DB!$C$2:$C$205,"")&amp;"")</f>
        <v>Sector 4</v>
      </c>
      <c r="S35" t="str">
        <f>IF(B35="","",_xlfn.XLOOKUP(B35,DB!$A$2:$A$205,DB!$E$2:$E$205,""))</f>
        <v>Sector 4</v>
      </c>
      <c r="T35" t="str">
        <f>IF(B35="","",_xlfn.XLOOKUP(B35,DB!$A$2:$A$205,DB!$F$2:$F$205,""))</f>
        <v>VOMAR/XUDUN</v>
      </c>
      <c r="U35" t="str">
        <f>IF(B35="","",_xlfn.XLOOKUP(B35,DB!$A$2:$A$205,DB!$D$2:$D$205,""))</f>
        <v>MMID</v>
      </c>
      <c r="V35" t="str">
        <f>IF(B35="","",IF(OR(COUNTIF(M35,"????N?????W")&gt;0,COUNTIF(M35,"????N?????E")&gt;0,COUNTIF(M35,"????S?????W")&gt;0,COUNTIF(M35,"????S?????E")&gt;0),_xlfn.XLOOKUP(B35,DB!$A$2:$A$205,DB!$B$2:$B$205,""),M35))</f>
        <v>MMMD</v>
      </c>
      <c r="AF35" s="2">
        <v>0.58333333333333337</v>
      </c>
      <c r="AG35" t="s">
        <v>744</v>
      </c>
      <c r="AH35" s="17">
        <v>270</v>
      </c>
      <c r="AI35" s="17" cm="1">
        <f t="array" ref="AI35">SUMPRODUCT(--(IFERROR(HOUR(Flights_2026_09_303334[entry_hour]),-1)=HOUR(AF35)),--(IFERROR(Flights_2026_09_303334[entry_sector],"")=AG35),--(IFERROR(Flights_2026_09_303334[nfl],-1)&gt;=AH35),--(IFERROR(Flights_2026_09_303334[nfl],-1)&lt;=IF(AH35=450,450,AH35+9)))</f>
        <v>0</v>
      </c>
    </row>
    <row r="36" spans="1:35" x14ac:dyDescent="0.2">
      <c r="A36" s="32" t="s">
        <v>118</v>
      </c>
      <c r="B36" s="32" t="s">
        <v>119</v>
      </c>
      <c r="C36" s="32" t="s">
        <v>19</v>
      </c>
      <c r="D36" s="32" t="s">
        <v>120</v>
      </c>
      <c r="E36" s="32" t="s">
        <v>1457</v>
      </c>
      <c r="F36" s="33">
        <v>46297.492928240739</v>
      </c>
      <c r="G36" s="32" t="s">
        <v>28</v>
      </c>
      <c r="H36" s="32" t="s">
        <v>1458</v>
      </c>
      <c r="I36" s="34">
        <v>350</v>
      </c>
      <c r="J36" s="32" t="s">
        <v>22</v>
      </c>
      <c r="K36" s="32" t="s">
        <v>23</v>
      </c>
      <c r="L36" s="34">
        <v>789</v>
      </c>
      <c r="M36" s="32" t="s">
        <v>84</v>
      </c>
      <c r="N36" s="33">
        <v>46297.445196759261</v>
      </c>
      <c r="O36" s="34">
        <v>350</v>
      </c>
      <c r="P36" s="32" t="s">
        <v>26</v>
      </c>
      <c r="Q36" s="34">
        <v>330</v>
      </c>
      <c r="R36" t="str">
        <f>IF(B36="","",_xlfn.XLOOKUP(B36,DB!$A$2:$A$205,DB!$C$2:$C$205,"")&amp;"")</f>
        <v>Sector 5</v>
      </c>
      <c r="S36" t="str">
        <f>IF(B36="","",_xlfn.XLOOKUP(B36,DB!$A$2:$A$205,DB!$E$2:$E$205,""))</f>
        <v>Sector 4</v>
      </c>
      <c r="T36" t="str">
        <f>IF(B36="","",_xlfn.XLOOKUP(B36,DB!$A$2:$A$205,DB!$F$2:$F$205,""))</f>
        <v>VOMAR/XUDUN</v>
      </c>
      <c r="U36" t="str">
        <f>IF(B36="","",_xlfn.XLOOKUP(B36,DB!$A$2:$A$205,DB!$D$2:$D$205,""))</f>
        <v>MMTY</v>
      </c>
      <c r="V36" t="str">
        <f>IF(B36="","",IF(OR(COUNTIF(M36,"????N?????W")&gt;0,COUNTIF(M36,"????N?????E")&gt;0,COUNTIF(M36,"????S?????W")&gt;0,COUNTIF(M36,"????S?????E")&gt;0),_xlfn.XLOOKUP(B36,DB!$A$2:$A$205,DB!$B$2:$B$205,""),M36))</f>
        <v>MATOL</v>
      </c>
      <c r="AF36" s="2">
        <v>0.58333333333333337</v>
      </c>
      <c r="AG36" t="s">
        <v>744</v>
      </c>
      <c r="AH36" s="17">
        <v>280</v>
      </c>
      <c r="AI36" s="17" cm="1">
        <f t="array" ref="AI36">SUMPRODUCT(--(IFERROR(HOUR(Flights_2026_09_303334[entry_hour]),-1)=HOUR(AF36)),--(IFERROR(Flights_2026_09_303334[entry_sector],"")=AG36),--(IFERROR(Flights_2026_09_303334[nfl],-1)&gt;=AH36),--(IFERROR(Flights_2026_09_303334[nfl],-1)&lt;=IF(AH36=450,450,AH36+9)))</f>
        <v>0</v>
      </c>
    </row>
    <row r="37" spans="1:35" x14ac:dyDescent="0.2">
      <c r="A37" s="32" t="s">
        <v>121</v>
      </c>
      <c r="B37" s="32" t="s">
        <v>122</v>
      </c>
      <c r="C37" s="32" t="s">
        <v>19</v>
      </c>
      <c r="D37" s="32" t="s">
        <v>123</v>
      </c>
      <c r="E37" s="32" t="s">
        <v>124</v>
      </c>
      <c r="F37" s="33">
        <v>46297.548472222217</v>
      </c>
      <c r="G37" s="32" t="s">
        <v>28</v>
      </c>
      <c r="H37" s="32" t="s">
        <v>1459</v>
      </c>
      <c r="I37" s="34">
        <v>350</v>
      </c>
      <c r="J37" s="32" t="s">
        <v>22</v>
      </c>
      <c r="K37" s="32" t="s">
        <v>23</v>
      </c>
      <c r="L37" s="34">
        <v>845</v>
      </c>
      <c r="M37" s="32" t="s">
        <v>920</v>
      </c>
      <c r="N37" s="33">
        <v>46297.501215277778</v>
      </c>
      <c r="O37" s="34">
        <v>350</v>
      </c>
      <c r="P37" s="32" t="s">
        <v>26</v>
      </c>
      <c r="Q37" s="34">
        <v>350</v>
      </c>
      <c r="R37" t="str">
        <f>IF(B37="","",_xlfn.XLOOKUP(B37,DB!$A$2:$A$205,DB!$C$2:$C$205,"")&amp;"")</f>
        <v>Sector 5</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LIDAM</v>
      </c>
      <c r="AF37" s="2">
        <v>0.58333333333333337</v>
      </c>
      <c r="AG37" t="s">
        <v>744</v>
      </c>
      <c r="AH37" s="17">
        <v>290</v>
      </c>
      <c r="AI37" s="17" cm="1">
        <f t="array" ref="AI37">SUMPRODUCT(--(IFERROR(HOUR(Flights_2026_09_303334[entry_hour]),-1)=HOUR(AF37)),--(IFERROR(Flights_2026_09_303334[entry_sector],"")=AG37),--(IFERROR(Flights_2026_09_303334[nfl],-1)&gt;=AH37),--(IFERROR(Flights_2026_09_303334[nfl],-1)&lt;=IF(AH37=450,450,AH37+9)))</f>
        <v>0</v>
      </c>
    </row>
    <row r="38" spans="1:35" x14ac:dyDescent="0.2">
      <c r="A38" s="32" t="s">
        <v>144</v>
      </c>
      <c r="B38" s="32" t="s">
        <v>69</v>
      </c>
      <c r="C38" s="32" t="s">
        <v>19</v>
      </c>
      <c r="D38" s="32" t="s">
        <v>60</v>
      </c>
      <c r="E38" s="32"/>
      <c r="F38" s="33">
        <v>46297.561666666668</v>
      </c>
      <c r="G38" s="32" t="s">
        <v>28</v>
      </c>
      <c r="H38" s="32" t="s">
        <v>1460</v>
      </c>
      <c r="I38" s="34">
        <v>290</v>
      </c>
      <c r="J38" s="32" t="s">
        <v>22</v>
      </c>
      <c r="K38" s="32" t="s">
        <v>23</v>
      </c>
      <c r="L38" s="34">
        <v>750</v>
      </c>
      <c r="M38" s="32" t="s">
        <v>69</v>
      </c>
      <c r="N38" s="33">
        <v>46297.51944444445</v>
      </c>
      <c r="O38" s="34">
        <v>0</v>
      </c>
      <c r="P38" s="32" t="s">
        <v>26</v>
      </c>
      <c r="Q38" s="34">
        <v>330</v>
      </c>
      <c r="R38" t="str">
        <f>IF(B38="","",_xlfn.XLOOKUP(B38,DB!$A$2:$A$205,DB!$C$2:$C$205,"")&amp;"")</f>
        <v>Sector 1</v>
      </c>
      <c r="S38" t="str">
        <f>IF(B38="","",_xlfn.XLOOKUP(B38,DB!$A$2:$A$205,DB!$E$2:$E$205,""))</f>
        <v>Sector 4</v>
      </c>
      <c r="T38" t="str">
        <f>IF(B38="","",_xlfn.XLOOKUP(B38,DB!$A$2:$A$205,DB!$F$2:$F$205,""))</f>
        <v>VOMAR/XUDUN</v>
      </c>
      <c r="U38" t="str">
        <f>IF(B38="","",_xlfn.XLOOKUP(B38,DB!$A$2:$A$205,DB!$D$2:$D$205,""))</f>
        <v>MMID</v>
      </c>
      <c r="V38" t="str">
        <f>IF(B38="","",IF(OR(COUNTIF(M38,"????N?????W")&gt;0,COUNTIF(M38,"????N?????E")&gt;0,COUNTIF(M38,"????S?????W")&gt;0,COUNTIF(M38,"????S?????E")&gt;0),_xlfn.XLOOKUP(B38,DB!$A$2:$A$205,DB!$B$2:$B$205,""),M38))</f>
        <v>MMVA</v>
      </c>
      <c r="AF38" s="2">
        <v>0.58333333333333337</v>
      </c>
      <c r="AG38" t="s">
        <v>744</v>
      </c>
      <c r="AH38" s="17">
        <v>300</v>
      </c>
      <c r="AI38" s="17" cm="1">
        <f t="array" ref="AI38">SUMPRODUCT(--(IFERROR(HOUR(Flights_2026_09_303334[entry_hour]),-1)=HOUR(AF38)),--(IFERROR(Flights_2026_09_303334[entry_sector],"")=AG38),--(IFERROR(Flights_2026_09_303334[nfl],-1)&gt;=AH38),--(IFERROR(Flights_2026_09_303334[nfl],-1)&lt;=IF(AH38=450,450,AH38+9)))</f>
        <v>0</v>
      </c>
    </row>
    <row r="39" spans="1:35" x14ac:dyDescent="0.2">
      <c r="A39" s="32" t="s">
        <v>1010</v>
      </c>
      <c r="B39" s="32" t="s">
        <v>534</v>
      </c>
      <c r="C39" s="32" t="s">
        <v>19</v>
      </c>
      <c r="D39" s="32" t="s">
        <v>1011</v>
      </c>
      <c r="E39" s="32"/>
      <c r="F39" s="33">
        <v>46297.577256944445</v>
      </c>
      <c r="G39" s="32" t="s">
        <v>28</v>
      </c>
      <c r="H39" s="32" t="s">
        <v>1461</v>
      </c>
      <c r="I39" s="34">
        <v>65</v>
      </c>
      <c r="J39" s="32" t="s">
        <v>30</v>
      </c>
      <c r="K39" s="32" t="s">
        <v>31</v>
      </c>
      <c r="L39" s="34">
        <v>233</v>
      </c>
      <c r="M39" s="32" t="s">
        <v>534</v>
      </c>
      <c r="N39" s="33">
        <v>46297.544189814813</v>
      </c>
      <c r="O39" s="34">
        <v>0</v>
      </c>
      <c r="P39" s="32" t="s">
        <v>32</v>
      </c>
      <c r="Q39" s="34">
        <v>55</v>
      </c>
      <c r="R39" t="str">
        <f>IF(B39="","",_xlfn.XLOOKUP(B39,DB!$A$2:$A$205,DB!$C$2:$C$205,"")&amp;"")</f>
        <v/>
      </c>
      <c r="S39" t="str">
        <f>IF(B39="","",_xlfn.XLOOKUP(B39,DB!$A$2:$A$205,DB!$E$2:$E$205,""))</f>
        <v/>
      </c>
      <c r="T39" t="str">
        <f>IF(B39="","",_xlfn.XLOOKUP(B39,DB!$A$2:$A$205,DB!$F$2:$F$205,""))</f>
        <v/>
      </c>
      <c r="U39" t="str">
        <f>IF(B39="","",_xlfn.XLOOKUP(B39,DB!$A$2:$A$205,DB!$D$2:$D$205,""))</f>
        <v/>
      </c>
      <c r="V39" t="str">
        <f>IF(B39="","",IF(OR(COUNTIF(M39,"????N?????W")&gt;0,COUNTIF(M39,"????N?????E")&gt;0,COUNTIF(M39,"????S?????W")&gt;0,COUNTIF(M39,"????S?????E")&gt;0),_xlfn.XLOOKUP(B39,DB!$A$2:$A$205,DB!$B$2:$B$205,""),M39))</f>
        <v>XPTU</v>
      </c>
      <c r="AF39" s="2">
        <v>0.58333333333333337</v>
      </c>
      <c r="AG39" t="s">
        <v>744</v>
      </c>
      <c r="AH39" s="17">
        <v>310</v>
      </c>
      <c r="AI39" s="17" cm="1">
        <f t="array" ref="AI39">SUMPRODUCT(--(IFERROR(HOUR(Flights_2026_09_303334[entry_hour]),-1)=HOUR(AF39)),--(IFERROR(Flights_2026_09_303334[entry_sector],"")=AG39),--(IFERROR(Flights_2026_09_303334[nfl],-1)&gt;=AH39),--(IFERROR(Flights_2026_09_303334[nfl],-1)&lt;=IF(AH39=450,450,AH39+9)))</f>
        <v>0</v>
      </c>
    </row>
    <row r="40" spans="1:35" x14ac:dyDescent="0.2">
      <c r="A40" s="32" t="s">
        <v>1462</v>
      </c>
      <c r="B40" s="32" t="s">
        <v>86</v>
      </c>
      <c r="C40" s="32" t="s">
        <v>19</v>
      </c>
      <c r="D40" s="32" t="s">
        <v>362</v>
      </c>
      <c r="E40" s="32"/>
      <c r="F40" s="33">
        <v>46297.58017361111</v>
      </c>
      <c r="G40" s="32" t="s">
        <v>21</v>
      </c>
      <c r="H40" s="32" t="s">
        <v>1463</v>
      </c>
      <c r="I40" s="34">
        <v>370</v>
      </c>
      <c r="J40" s="32" t="s">
        <v>22</v>
      </c>
      <c r="K40" s="32" t="s">
        <v>31</v>
      </c>
      <c r="L40" s="34">
        <v>895</v>
      </c>
      <c r="M40" s="32" t="s">
        <v>78</v>
      </c>
      <c r="N40" s="33">
        <v>46297.530277777776</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SUMPRODUCT(--(IFERROR(HOUR(Flights_2026_09_303334[entry_hour]),-1)=HOUR(AF40)),--(IFERROR(Flights_2026_09_303334[entry_sector],"")=AG40),--(IFERROR(Flights_2026_09_303334[nfl],-1)&gt;=AH40),--(IFERROR(Flights_2026_09_303334[nfl],-1)&lt;=IF(AH40=450,450,AH40+9)))</f>
        <v>0</v>
      </c>
    </row>
    <row r="41" spans="1:35" x14ac:dyDescent="0.2">
      <c r="A41" s="32" t="s">
        <v>129</v>
      </c>
      <c r="B41" s="32" t="s">
        <v>65</v>
      </c>
      <c r="C41" s="32" t="s">
        <v>19</v>
      </c>
      <c r="D41" s="32" t="s">
        <v>50</v>
      </c>
      <c r="E41" s="32" t="s">
        <v>569</v>
      </c>
      <c r="F41" s="33">
        <v>46297.58766203704</v>
      </c>
      <c r="G41" s="32" t="s">
        <v>21</v>
      </c>
      <c r="H41" s="32" t="s">
        <v>908</v>
      </c>
      <c r="I41" s="34">
        <v>350</v>
      </c>
      <c r="J41" s="32" t="s">
        <v>22</v>
      </c>
      <c r="K41" s="32" t="s">
        <v>23</v>
      </c>
      <c r="L41" s="34">
        <v>856</v>
      </c>
      <c r="M41" s="32" t="s">
        <v>56</v>
      </c>
      <c r="N41" s="33">
        <v>46297.538969907408</v>
      </c>
      <c r="O41" s="34">
        <v>350</v>
      </c>
      <c r="P41" s="32" t="s">
        <v>26</v>
      </c>
      <c r="Q41" s="34">
        <v>350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ELURA</v>
      </c>
      <c r="AF41" s="2">
        <v>0.58333333333333337</v>
      </c>
      <c r="AG41" t="s">
        <v>744</v>
      </c>
      <c r="AH41" s="17">
        <v>330</v>
      </c>
      <c r="AI41" s="17" cm="1">
        <f t="array" ref="AI41">SUMPRODUCT(--(IFERROR(HOUR(Flights_2026_09_303334[entry_hour]),-1)=HOUR(AF41)),--(IFERROR(Flights_2026_09_303334[entry_sector],"")=AG41),--(IFERROR(Flights_2026_09_303334[nfl],-1)&gt;=AH41),--(IFERROR(Flights_2026_09_303334[nfl],-1)&lt;=IF(AH41=450,450,AH41+9)))</f>
        <v>0</v>
      </c>
    </row>
    <row r="42" spans="1:35" x14ac:dyDescent="0.2">
      <c r="A42" s="32" t="s">
        <v>125</v>
      </c>
      <c r="B42" s="32" t="s">
        <v>81</v>
      </c>
      <c r="C42" s="32" t="s">
        <v>19</v>
      </c>
      <c r="D42" s="32" t="s">
        <v>53</v>
      </c>
      <c r="E42" s="32" t="s">
        <v>700</v>
      </c>
      <c r="F42" s="33">
        <v>46297.590335648143</v>
      </c>
      <c r="G42" s="32" t="s">
        <v>28</v>
      </c>
      <c r="H42" s="32" t="s">
        <v>1464</v>
      </c>
      <c r="I42" s="34">
        <v>370</v>
      </c>
      <c r="J42" s="32" t="s">
        <v>22</v>
      </c>
      <c r="K42" s="32" t="s">
        <v>23</v>
      </c>
      <c r="L42" s="34">
        <v>787</v>
      </c>
      <c r="M42" s="32" t="s">
        <v>84</v>
      </c>
      <c r="N42" s="33">
        <v>46297.543680555551</v>
      </c>
      <c r="O42" s="34">
        <v>370</v>
      </c>
      <c r="P42" s="32" t="s">
        <v>26</v>
      </c>
      <c r="Q42" s="34">
        <v>370</v>
      </c>
      <c r="R42" t="str">
        <f>IF(B42="","",_xlfn.XLOOKUP(B42,DB!$A$2:$A$205,DB!$C$2:$C$205,"")&amp;"")</f>
        <v>Sector 5</v>
      </c>
      <c r="S42" t="str">
        <f>IF(B42="","",_xlfn.XLOOKUP(B42,DB!$A$2:$A$205,DB!$E$2:$E$205,""))</f>
        <v>Sector 4</v>
      </c>
      <c r="T42" t="str">
        <f>IF(B42="","",_xlfn.XLOOKUP(B42,DB!$A$2:$A$205,DB!$F$2:$F$205,""))</f>
        <v>VOMAR/XUDUN</v>
      </c>
      <c r="U42" t="str">
        <f>IF(B42="","",_xlfn.XLOOKUP(B42,DB!$A$2:$A$205,DB!$D$2:$D$205,""))</f>
        <v>MMTY</v>
      </c>
      <c r="V42" t="str">
        <f>IF(B42="","",IF(OR(COUNTIF(M42,"????N?????W")&gt;0,COUNTIF(M42,"????N?????E")&gt;0,COUNTIF(M42,"????S?????W")&gt;0,COUNTIF(M42,"????S?????E")&gt;0),_xlfn.XLOOKUP(B42,DB!$A$2:$A$205,DB!$B$2:$B$205,""),M42))</f>
        <v>MATOL</v>
      </c>
      <c r="AF42" s="2">
        <v>0.58333333333333337</v>
      </c>
      <c r="AG42" t="s">
        <v>744</v>
      </c>
      <c r="AH42" s="17">
        <v>340</v>
      </c>
      <c r="AI42" s="17" cm="1">
        <f t="array" ref="AI42">SUMPRODUCT(--(IFERROR(HOUR(Flights_2026_09_303334[entry_hour]),-1)=HOUR(AF42)),--(IFERROR(Flights_2026_09_303334[entry_sector],"")=AG42),--(IFERROR(Flights_2026_09_303334[nfl],-1)&gt;=AH42),--(IFERROR(Flights_2026_09_303334[nfl],-1)&lt;=IF(AH42=450,450,AH42+9)))</f>
        <v>0</v>
      </c>
    </row>
    <row r="43" spans="1:35" x14ac:dyDescent="0.2">
      <c r="A43" s="32" t="s">
        <v>596</v>
      </c>
      <c r="B43" s="32" t="s">
        <v>597</v>
      </c>
      <c r="C43" s="32" t="s">
        <v>19</v>
      </c>
      <c r="D43" s="32" t="s">
        <v>47</v>
      </c>
      <c r="E43" s="32" t="s">
        <v>1465</v>
      </c>
      <c r="F43" s="33">
        <v>46297.602349537032</v>
      </c>
      <c r="G43" s="32" t="s">
        <v>21</v>
      </c>
      <c r="H43" s="32" t="s">
        <v>1466</v>
      </c>
      <c r="I43" s="34">
        <v>370</v>
      </c>
      <c r="J43" s="32" t="s">
        <v>22</v>
      </c>
      <c r="K43" s="32" t="s">
        <v>23</v>
      </c>
      <c r="L43" s="34">
        <v>427</v>
      </c>
      <c r="M43" s="32" t="s">
        <v>247</v>
      </c>
      <c r="N43" s="33">
        <v>46297.574710648143</v>
      </c>
      <c r="O43" s="34">
        <v>370</v>
      </c>
      <c r="P43" s="32" t="s">
        <v>26</v>
      </c>
      <c r="Q43" s="34">
        <v>390</v>
      </c>
      <c r="R43" t="str">
        <f>IF(B43="","",_xlfn.XLOOKUP(B43,DB!$A$2:$A$205,DB!$C$2:$C$205,"")&amp;"")</f>
        <v>Sector 3</v>
      </c>
      <c r="S43" t="str">
        <f>IF(B43="","",_xlfn.XLOOKUP(B43,DB!$A$2:$A$205,DB!$E$2:$E$205,""))</f>
        <v>Sector 3</v>
      </c>
      <c r="T43" t="str">
        <f>IF(B43="","",_xlfn.XLOOKUP(B43,DB!$A$2:$A$205,DB!$F$2:$F$205,""))</f>
        <v>NOSAT</v>
      </c>
      <c r="U43" t="str">
        <f>IF(B43="","",_xlfn.XLOOKUP(B43,DB!$A$2:$A$205,DB!$D$2:$D$205,""))</f>
        <v>KZHU</v>
      </c>
      <c r="V43" t="str">
        <f>IF(B43="","",IF(OR(COUNTIF(M43,"????N?????W")&gt;0,COUNTIF(M43,"????N?????E")&gt;0,COUNTIF(M43,"????S?????W")&gt;0,COUNTIF(M43,"????S?????E")&gt;0),_xlfn.XLOOKUP(B43,DB!$A$2:$A$205,DB!$B$2:$B$205,""),M43))</f>
        <v>PISAD</v>
      </c>
      <c r="AF43" s="2">
        <v>0.58333333333333337</v>
      </c>
      <c r="AG43" t="s">
        <v>744</v>
      </c>
      <c r="AH43" s="17">
        <v>350</v>
      </c>
      <c r="AI43" s="17" cm="1">
        <f t="array" ref="AI43">SUMPRODUCT(--(IFERROR(HOUR(Flights_2026_09_303334[entry_hour]),-1)=HOUR(AF43)),--(IFERROR(Flights_2026_09_303334[entry_sector],"")=AG43),--(IFERROR(Flights_2026_09_303334[nfl],-1)&gt;=AH43),--(IFERROR(Flights_2026_09_303334[nfl],-1)&lt;=IF(AH43=450,450,AH43+9)))</f>
        <v>0</v>
      </c>
    </row>
    <row r="44" spans="1:35" x14ac:dyDescent="0.2">
      <c r="A44" s="32" t="s">
        <v>442</v>
      </c>
      <c r="B44" s="32" t="s">
        <v>86</v>
      </c>
      <c r="C44" s="32" t="s">
        <v>19</v>
      </c>
      <c r="D44" s="32" t="s">
        <v>53</v>
      </c>
      <c r="E44" s="32" t="s">
        <v>850</v>
      </c>
      <c r="F44" s="33">
        <v>46297.606921296298</v>
      </c>
      <c r="G44" s="32" t="s">
        <v>21</v>
      </c>
      <c r="H44" s="32" t="s">
        <v>1467</v>
      </c>
      <c r="I44" s="34">
        <v>370</v>
      </c>
      <c r="J44" s="32" t="s">
        <v>22</v>
      </c>
      <c r="K44" s="32" t="s">
        <v>23</v>
      </c>
      <c r="L44" s="34">
        <v>893</v>
      </c>
      <c r="M44" s="32" t="s">
        <v>409</v>
      </c>
      <c r="N44" s="33">
        <v>46297.556076388893</v>
      </c>
      <c r="O44" s="34">
        <v>370</v>
      </c>
      <c r="P44" s="32" t="s">
        <v>26</v>
      </c>
      <c r="Q44" s="34">
        <v>370</v>
      </c>
      <c r="R44" t="str">
        <f>IF(B44="","",_xlfn.XLOOKUP(B44,DB!$A$2:$A$205,DB!$C$2:$C$205,"")&amp;"")</f>
        <v>Sector 6</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GOTAS</v>
      </c>
      <c r="AF44" s="2">
        <v>0.58333333333333337</v>
      </c>
      <c r="AG44" t="s">
        <v>744</v>
      </c>
      <c r="AH44" s="17">
        <v>360</v>
      </c>
      <c r="AI44" s="17" cm="1">
        <f t="array" ref="AI44">SUMPRODUCT(--(IFERROR(HOUR(Flights_2026_09_303334[entry_hour]),-1)=HOUR(AF44)),--(IFERROR(Flights_2026_09_303334[entry_sector],"")=AG44),--(IFERROR(Flights_2026_09_303334[nfl],-1)&gt;=AH44),--(IFERROR(Flights_2026_09_303334[nfl],-1)&lt;=IF(AH44=450,450,AH44+9)))</f>
        <v>0</v>
      </c>
    </row>
    <row r="45" spans="1:35" x14ac:dyDescent="0.2">
      <c r="A45" s="32" t="s">
        <v>146</v>
      </c>
      <c r="B45" s="32" t="s">
        <v>89</v>
      </c>
      <c r="C45" s="32" t="s">
        <v>19</v>
      </c>
      <c r="D45" s="32" t="s">
        <v>107</v>
      </c>
      <c r="E45" s="32" t="s">
        <v>147</v>
      </c>
      <c r="F45" s="33">
        <v>46297.60900462963</v>
      </c>
      <c r="G45" s="32" t="s">
        <v>21</v>
      </c>
      <c r="H45" s="32" t="s">
        <v>1468</v>
      </c>
      <c r="I45" s="34">
        <v>340</v>
      </c>
      <c r="J45" s="32" t="s">
        <v>22</v>
      </c>
      <c r="K45" s="32" t="s">
        <v>23</v>
      </c>
      <c r="L45" s="34">
        <v>318</v>
      </c>
      <c r="M45" s="32" t="s">
        <v>1469</v>
      </c>
      <c r="N45" s="33">
        <v>46297.586469907408</v>
      </c>
      <c r="O45" s="34">
        <v>340</v>
      </c>
      <c r="P45" s="32" t="s">
        <v>26</v>
      </c>
      <c r="Q45" s="34">
        <v>340</v>
      </c>
      <c r="R45" t="str">
        <f>IF(B45="","",_xlfn.XLOOKUP(B45,DB!$A$2:$A$205,DB!$C$2:$C$205,"")&amp;"")</f>
        <v>Sector 7</v>
      </c>
      <c r="S45" t="str">
        <f>IF(B45="","",_xlfn.XLOOKUP(B45,DB!$A$2:$A$205,DB!$E$2:$E$205,""))</f>
        <v>Sector 7</v>
      </c>
      <c r="T45" t="str">
        <f>IF(B45="","",_xlfn.XLOOKUP(B45,DB!$A$2:$A$205,DB!$F$2:$F$205,""))</f>
        <v>PAULE/SIGMA</v>
      </c>
      <c r="U45" t="str">
        <f>IF(B45="","",_xlfn.XLOOKUP(B45,DB!$A$2:$A$205,DB!$D$2:$D$205,""))</f>
        <v>MHCC</v>
      </c>
      <c r="V45" t="str">
        <f>IF(B45="","",IF(OR(COUNTIF(M45,"????N?????W")&gt;0,COUNTIF(M45,"????N?????E")&gt;0,COUNTIF(M45,"????S?????W")&gt;0,COUNTIF(M45,"????S?????E")&gt;0),_xlfn.XLOOKUP(B45,DB!$A$2:$A$205,DB!$B$2:$B$205,""),M45))</f>
        <v>SIGMA</v>
      </c>
      <c r="AF45" s="2">
        <v>0.58333333333333337</v>
      </c>
      <c r="AG45" t="s">
        <v>744</v>
      </c>
      <c r="AH45" s="17">
        <v>370</v>
      </c>
      <c r="AI45" s="17" cm="1">
        <f t="array" ref="AI45">SUMPRODUCT(--(IFERROR(HOUR(Flights_2026_09_303334[entry_hour]),-1)=HOUR(AF45)),--(IFERROR(Flights_2026_09_303334[entry_sector],"")=AG45),--(IFERROR(Flights_2026_09_303334[nfl],-1)&gt;=AH45),--(IFERROR(Flights_2026_09_303334[nfl],-1)&lt;=IF(AH45=450,450,AH45+9)))</f>
        <v>1</v>
      </c>
    </row>
    <row r="46" spans="1:35" x14ac:dyDescent="0.2">
      <c r="A46" s="32" t="s">
        <v>130</v>
      </c>
      <c r="B46" s="32" t="s">
        <v>65</v>
      </c>
      <c r="C46" s="32" t="s">
        <v>19</v>
      </c>
      <c r="D46" s="32" t="s">
        <v>47</v>
      </c>
      <c r="E46" s="32" t="s">
        <v>1076</v>
      </c>
      <c r="F46" s="33">
        <v>46297.611250000002</v>
      </c>
      <c r="G46" s="32" t="s">
        <v>21</v>
      </c>
      <c r="H46" s="32" t="s">
        <v>1470</v>
      </c>
      <c r="I46" s="34">
        <v>370</v>
      </c>
      <c r="J46" s="32" t="s">
        <v>22</v>
      </c>
      <c r="K46" s="32" t="s">
        <v>23</v>
      </c>
      <c r="L46" s="34">
        <v>895</v>
      </c>
      <c r="M46" s="32" t="s">
        <v>78</v>
      </c>
      <c r="N46" s="33">
        <v>46297.558229166665</v>
      </c>
      <c r="O46" s="34">
        <v>370</v>
      </c>
      <c r="P46" s="32" t="s">
        <v>26</v>
      </c>
      <c r="Q46" s="34">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SUMPRODUCT(--(IFERROR(HOUR(Flights_2026_09_303334[entry_hour]),-1)=HOUR(AF46)),--(IFERROR(Flights_2026_09_303334[entry_sector],"")=AG46),--(IFERROR(Flights_2026_09_303334[nfl],-1)&gt;=AH46),--(IFERROR(Flights_2026_09_303334[nfl],-1)&lt;=IF(AH46=450,450,AH46+9)))</f>
        <v>0</v>
      </c>
    </row>
    <row r="47" spans="1:35" x14ac:dyDescent="0.2">
      <c r="A47" s="32" t="s">
        <v>132</v>
      </c>
      <c r="B47" s="32" t="s">
        <v>81</v>
      </c>
      <c r="C47" s="32" t="s">
        <v>19</v>
      </c>
      <c r="D47" s="32" t="s">
        <v>50</v>
      </c>
      <c r="E47" s="32" t="s">
        <v>548</v>
      </c>
      <c r="F47" s="33">
        <v>46297.612928240742</v>
      </c>
      <c r="G47" s="32" t="s">
        <v>21</v>
      </c>
      <c r="H47" s="32" t="s">
        <v>1471</v>
      </c>
      <c r="I47" s="34">
        <v>350</v>
      </c>
      <c r="J47" s="32" t="s">
        <v>22</v>
      </c>
      <c r="K47" s="32" t="s">
        <v>23</v>
      </c>
      <c r="L47" s="34">
        <v>788</v>
      </c>
      <c r="M47" s="32" t="s">
        <v>84</v>
      </c>
      <c r="N47" s="33">
        <v>46297.565324074079</v>
      </c>
      <c r="O47" s="34">
        <v>350</v>
      </c>
      <c r="P47" s="32" t="s">
        <v>26</v>
      </c>
      <c r="Q47" s="34">
        <v>350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SUMPRODUCT(--(IFERROR(HOUR(Flights_2026_09_303334[entry_hour]),-1)=HOUR(AF47)),--(IFERROR(Flights_2026_09_303334[entry_sector],"")=AG47),--(IFERROR(Flights_2026_09_303334[nfl],-1)&gt;=AH47),--(IFERROR(Flights_2026_09_303334[nfl],-1)&lt;=IF(AH47=450,450,AH47+9)))</f>
        <v>0</v>
      </c>
    </row>
    <row r="48" spans="1:35" x14ac:dyDescent="0.2">
      <c r="A48" s="32" t="s">
        <v>137</v>
      </c>
      <c r="B48" s="32" t="s">
        <v>52</v>
      </c>
      <c r="C48" s="32" t="s">
        <v>19</v>
      </c>
      <c r="D48" s="32" t="s">
        <v>76</v>
      </c>
      <c r="E48" s="32" t="s">
        <v>380</v>
      </c>
      <c r="F48" s="33">
        <v>46297.615717592591</v>
      </c>
      <c r="G48" s="32" t="s">
        <v>21</v>
      </c>
      <c r="H48" s="32" t="s">
        <v>1472</v>
      </c>
      <c r="I48" s="34">
        <v>350</v>
      </c>
      <c r="J48" s="32" t="s">
        <v>22</v>
      </c>
      <c r="K48" s="32" t="s">
        <v>23</v>
      </c>
      <c r="L48" s="34">
        <v>881</v>
      </c>
      <c r="M48" s="32" t="s">
        <v>588</v>
      </c>
      <c r="N48" s="33">
        <v>46297.5628125</v>
      </c>
      <c r="O48" s="34">
        <v>350</v>
      </c>
      <c r="P48" s="32" t="s">
        <v>26</v>
      </c>
      <c r="Q48" s="34">
        <v>350</v>
      </c>
      <c r="R48" t="str">
        <f>IF(B48="","",_xlfn.XLOOKUP(B48,DB!$A$2:$A$205,DB!$C$2:$C$205,"")&amp;"")</f>
        <v>Sector 6</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GOTAS</v>
      </c>
      <c r="AF48" s="2">
        <v>0.58333333333333337</v>
      </c>
      <c r="AG48" t="s">
        <v>744</v>
      </c>
      <c r="AH48" s="17">
        <v>400</v>
      </c>
      <c r="AI48" s="17" cm="1">
        <f t="array" ref="AI48">SUMPRODUCT(--(IFERROR(HOUR(Flights_2026_09_303334[entry_hour]),-1)=HOUR(AF48)),--(IFERROR(Flights_2026_09_303334[entry_sector],"")=AG48),--(IFERROR(Flights_2026_09_303334[nfl],-1)&gt;=AH48),--(IFERROR(Flights_2026_09_303334[nfl],-1)&lt;=IF(AH48=450,450,AH48+9)))</f>
        <v>0</v>
      </c>
    </row>
    <row r="49" spans="1:35" x14ac:dyDescent="0.2">
      <c r="A49" s="32" t="s">
        <v>376</v>
      </c>
      <c r="B49" s="32" t="s">
        <v>49</v>
      </c>
      <c r="C49" s="32" t="s">
        <v>19</v>
      </c>
      <c r="D49" s="32" t="s">
        <v>107</v>
      </c>
      <c r="E49" s="32" t="s">
        <v>1110</v>
      </c>
      <c r="F49" s="33">
        <v>46297.617627314816</v>
      </c>
      <c r="G49" s="32" t="s">
        <v>21</v>
      </c>
      <c r="H49" s="32" t="s">
        <v>1473</v>
      </c>
      <c r="I49" s="34">
        <v>370</v>
      </c>
      <c r="J49" s="32" t="s">
        <v>22</v>
      </c>
      <c r="K49" s="32" t="s">
        <v>23</v>
      </c>
      <c r="L49" s="34">
        <v>454</v>
      </c>
      <c r="M49" s="32" t="s">
        <v>218</v>
      </c>
      <c r="N49" s="33">
        <v>46297.587175925924</v>
      </c>
      <c r="O49" s="34">
        <v>370</v>
      </c>
      <c r="P49" s="32" t="s">
        <v>26</v>
      </c>
      <c r="Q49" s="34">
        <v>370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IRDOV</v>
      </c>
      <c r="AF49" s="2">
        <v>0.58333333333333337</v>
      </c>
      <c r="AG49" t="s">
        <v>744</v>
      </c>
      <c r="AH49" s="17">
        <v>410</v>
      </c>
      <c r="AI49" s="17" cm="1">
        <f t="array" ref="AI49">SUMPRODUCT(--(IFERROR(HOUR(Flights_2026_09_303334[entry_hour]),-1)=HOUR(AF49)),--(IFERROR(Flights_2026_09_303334[entry_sector],"")=AG49),--(IFERROR(Flights_2026_09_303334[nfl],-1)&gt;=AH49),--(IFERROR(Flights_2026_09_303334[nfl],-1)&lt;=IF(AH49=450,450,AH49+9)))</f>
        <v>0</v>
      </c>
    </row>
    <row r="50" spans="1:35" x14ac:dyDescent="0.2">
      <c r="A50" s="32" t="s">
        <v>157</v>
      </c>
      <c r="B50" s="32" t="s">
        <v>102</v>
      </c>
      <c r="C50" s="32" t="s">
        <v>19</v>
      </c>
      <c r="D50" s="32" t="s">
        <v>76</v>
      </c>
      <c r="E50" s="32" t="s">
        <v>116</v>
      </c>
      <c r="F50" s="33">
        <v>46297.619814814811</v>
      </c>
      <c r="G50" s="32" t="s">
        <v>21</v>
      </c>
      <c r="H50" s="32" t="s">
        <v>1474</v>
      </c>
      <c r="I50" s="34">
        <v>370</v>
      </c>
      <c r="J50" s="32" t="s">
        <v>22</v>
      </c>
      <c r="K50" s="32" t="s">
        <v>23</v>
      </c>
      <c r="L50" s="34">
        <v>888</v>
      </c>
      <c r="M50" s="32" t="s">
        <v>475</v>
      </c>
      <c r="N50" s="33">
        <v>46297.569861111115</v>
      </c>
      <c r="O50" s="34">
        <v>268</v>
      </c>
      <c r="P50" s="32" t="s">
        <v>26</v>
      </c>
      <c r="Q50" s="34">
        <v>370</v>
      </c>
      <c r="R50" t="str">
        <f>IF(B50="","",_xlfn.XLOOKUP(B50,DB!$A$2:$A$205,DB!$C$2:$C$205,"")&amp;"")</f>
        <v>Sector 6</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GOTAS</v>
      </c>
      <c r="AF50" s="2">
        <v>0.58333333333333337</v>
      </c>
      <c r="AG50" t="s">
        <v>744</v>
      </c>
      <c r="AH50" s="17">
        <v>420</v>
      </c>
      <c r="AI50" s="17" cm="1">
        <f t="array" ref="AI50">SUMPRODUCT(--(IFERROR(HOUR(Flights_2026_09_303334[entry_hour]),-1)=HOUR(AF50)),--(IFERROR(Flights_2026_09_303334[entry_sector],"")=AG50),--(IFERROR(Flights_2026_09_303334[nfl],-1)&gt;=AH50),--(IFERROR(Flights_2026_09_303334[nfl],-1)&lt;=IF(AH50=450,450,AH50+9)))</f>
        <v>0</v>
      </c>
    </row>
    <row r="51" spans="1:35" x14ac:dyDescent="0.2">
      <c r="A51" s="32" t="s">
        <v>134</v>
      </c>
      <c r="B51" s="32" t="s">
        <v>75</v>
      </c>
      <c r="C51" s="32" t="s">
        <v>19</v>
      </c>
      <c r="D51" s="32" t="s">
        <v>41</v>
      </c>
      <c r="E51" s="32" t="s">
        <v>852</v>
      </c>
      <c r="F51" s="33">
        <v>46297.622511574074</v>
      </c>
      <c r="G51" s="32" t="s">
        <v>21</v>
      </c>
      <c r="H51" s="32" t="s">
        <v>1475</v>
      </c>
      <c r="I51" s="34">
        <v>370</v>
      </c>
      <c r="J51" s="32" t="s">
        <v>22</v>
      </c>
      <c r="K51" s="32" t="s">
        <v>23</v>
      </c>
      <c r="L51" s="34">
        <v>854</v>
      </c>
      <c r="M51" s="32" t="s">
        <v>1056</v>
      </c>
      <c r="N51" s="33">
        <v>46297.572222222225</v>
      </c>
      <c r="O51" s="34">
        <v>370</v>
      </c>
      <c r="P51" s="32" t="s">
        <v>26</v>
      </c>
      <c r="Q51" s="34">
        <v>370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LIDAM</v>
      </c>
      <c r="AF51" s="2">
        <v>0.58333333333333337</v>
      </c>
      <c r="AG51" t="s">
        <v>744</v>
      </c>
      <c r="AH51" s="17">
        <v>430</v>
      </c>
      <c r="AI51" s="17" cm="1">
        <f t="array" ref="AI51">SUMPRODUCT(--(IFERROR(HOUR(Flights_2026_09_303334[entry_hour]),-1)=HOUR(AF51)),--(IFERROR(Flights_2026_09_303334[entry_sector],"")=AG51),--(IFERROR(Flights_2026_09_303334[nfl],-1)&gt;=AH51),--(IFERROR(Flights_2026_09_303334[nfl],-1)&lt;=IF(AH51=450,450,AH51+9)))</f>
        <v>0</v>
      </c>
    </row>
    <row r="52" spans="1:35" x14ac:dyDescent="0.2">
      <c r="A52" s="32" t="s">
        <v>145</v>
      </c>
      <c r="B52" s="32" t="s">
        <v>81</v>
      </c>
      <c r="C52" s="32" t="s">
        <v>19</v>
      </c>
      <c r="D52" s="32" t="s">
        <v>41</v>
      </c>
      <c r="E52" s="32" t="s">
        <v>660</v>
      </c>
      <c r="F52" s="33">
        <v>46297.623564814814</v>
      </c>
      <c r="G52" s="32" t="s">
        <v>21</v>
      </c>
      <c r="H52" s="32" t="s">
        <v>1476</v>
      </c>
      <c r="I52" s="34">
        <v>350</v>
      </c>
      <c r="J52" s="32" t="s">
        <v>22</v>
      </c>
      <c r="K52" s="32" t="s">
        <v>23</v>
      </c>
      <c r="L52" s="34">
        <v>799</v>
      </c>
      <c r="M52" s="32" t="s">
        <v>84</v>
      </c>
      <c r="N52" s="33">
        <v>46297.57539351852</v>
      </c>
      <c r="O52" s="34">
        <v>350</v>
      </c>
      <c r="P52" s="32" t="s">
        <v>26</v>
      </c>
      <c r="Q52" s="34">
        <v>350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SUMPRODUCT(--(IFERROR(HOUR(Flights_2026_09_303334[entry_hour]),-1)=HOUR(AF52)),--(IFERROR(Flights_2026_09_303334[entry_sector],"")=AG52),--(IFERROR(Flights_2026_09_303334[nfl],-1)&gt;=AH52),--(IFERROR(Flights_2026_09_303334[nfl],-1)&lt;=IF(AH52=450,450,AH52+9)))</f>
        <v>0</v>
      </c>
    </row>
    <row r="53" spans="1:35" x14ac:dyDescent="0.2">
      <c r="A53" s="32" t="s">
        <v>139</v>
      </c>
      <c r="B53" s="32" t="s">
        <v>140</v>
      </c>
      <c r="C53" s="32" t="s">
        <v>19</v>
      </c>
      <c r="D53" s="32" t="s">
        <v>60</v>
      </c>
      <c r="E53" s="32" t="s">
        <v>879</v>
      </c>
      <c r="F53" s="33">
        <v>46297.624918981484</v>
      </c>
      <c r="G53" s="32" t="s">
        <v>21</v>
      </c>
      <c r="H53" s="32" t="s">
        <v>1477</v>
      </c>
      <c r="I53" s="34">
        <v>250</v>
      </c>
      <c r="J53" s="32" t="s">
        <v>22</v>
      </c>
      <c r="K53" s="32" t="s">
        <v>23</v>
      </c>
      <c r="L53" s="34">
        <v>399</v>
      </c>
      <c r="M53" s="32" t="s">
        <v>140</v>
      </c>
      <c r="N53" s="33">
        <v>46297.595254629632</v>
      </c>
      <c r="O53" s="34">
        <v>0</v>
      </c>
      <c r="P53" s="32" t="s">
        <v>26</v>
      </c>
      <c r="Q53" s="34">
        <v>70</v>
      </c>
      <c r="R53" t="str">
        <f>IF(B53="","",_xlfn.XLOOKUP(B53,DB!$A$2:$A$205,DB!$C$2:$C$205,"")&amp;"")</f>
        <v>Sector 4</v>
      </c>
      <c r="S53" t="str">
        <f>IF(B53="","",_xlfn.XLOOKUP(B53,DB!$A$2:$A$205,DB!$E$2:$E$205,""))</f>
        <v>Sector 4</v>
      </c>
      <c r="T53" t="str">
        <f>IF(B53="","",_xlfn.XLOOKUP(B53,DB!$A$2:$A$205,DB!$F$2:$F$205,""))</f>
        <v>VOMAR/XUDUN</v>
      </c>
      <c r="U53" t="str">
        <f>IF(B53="","",_xlfn.XLOOKUP(B53,DB!$A$2:$A$205,DB!$D$2:$D$205,""))</f>
        <v>MMID</v>
      </c>
      <c r="V53" t="str">
        <f>IF(B53="","",IF(OR(COUNTIF(M53,"????N?????W")&gt;0,COUNTIF(M53,"????N?????E")&gt;0,COUNTIF(M53,"????S?????W")&gt;0,COUNTIF(M53,"????S?????E")&gt;0),_xlfn.XLOOKUP(B53,DB!$A$2:$A$205,DB!$B$2:$B$205,""),M53))</f>
        <v>MMMD</v>
      </c>
      <c r="AF53" s="2">
        <v>0.58333333333333337</v>
      </c>
      <c r="AG53" t="s">
        <v>744</v>
      </c>
      <c r="AH53" s="17">
        <v>450</v>
      </c>
      <c r="AI53" s="17" cm="1">
        <f t="array" ref="AI53">SUMPRODUCT(--(IFERROR(HOUR(Flights_2026_09_303334[entry_hour]),-1)=HOUR(AF53)),--(IFERROR(Flights_2026_09_303334[entry_sector],"")=AG53),--(IFERROR(Flights_2026_09_303334[nfl],-1)&gt;=AH53),--(IFERROR(Flights_2026_09_303334[nfl],-1)&lt;=IF(AH53=450,450,AH53+9)))</f>
        <v>0</v>
      </c>
    </row>
    <row r="54" spans="1:35" x14ac:dyDescent="0.2">
      <c r="A54" s="32" t="s">
        <v>447</v>
      </c>
      <c r="B54" s="32" t="s">
        <v>57</v>
      </c>
      <c r="C54" s="32" t="s">
        <v>19</v>
      </c>
      <c r="D54" s="32" t="s">
        <v>47</v>
      </c>
      <c r="E54" s="32" t="s">
        <v>1100</v>
      </c>
      <c r="F54" s="33">
        <v>46297.626446759255</v>
      </c>
      <c r="G54" s="32" t="s">
        <v>21</v>
      </c>
      <c r="H54" s="32" t="s">
        <v>1478</v>
      </c>
      <c r="I54" s="34">
        <v>350</v>
      </c>
      <c r="J54" s="32" t="s">
        <v>22</v>
      </c>
      <c r="K54" s="32" t="s">
        <v>23</v>
      </c>
      <c r="L54" s="34">
        <v>719</v>
      </c>
      <c r="M54" s="32" t="s">
        <v>251</v>
      </c>
      <c r="N54" s="33">
        <v>46297.582083333335</v>
      </c>
      <c r="O54" s="34">
        <v>350</v>
      </c>
      <c r="P54" s="32" t="s">
        <v>26</v>
      </c>
      <c r="Q54" s="34">
        <v>350</v>
      </c>
      <c r="R54" t="str">
        <f>IF(B54="","",_xlfn.XLOOKUP(B54,DB!$A$2:$A$205,DB!$C$2:$C$205,"")&amp;"")</f>
        <v>Sector 5</v>
      </c>
      <c r="S54" t="str">
        <f>IF(B54="","",_xlfn.XLOOKUP(B54,DB!$A$2:$A$205,DB!$E$2:$E$205,""))</f>
        <v>Sector 4</v>
      </c>
      <c r="T54" t="str">
        <f>IF(B54="","",_xlfn.XLOOKUP(B54,DB!$A$2:$A$205,DB!$F$2:$F$205,""))</f>
        <v>VOMAR/XUDUN</v>
      </c>
      <c r="U54" t="str">
        <f>IF(B54="","",_xlfn.XLOOKUP(B54,DB!$A$2:$A$205,DB!$D$2:$D$205,""))</f>
        <v>KZHU</v>
      </c>
      <c r="V54" t="str">
        <f>IF(B54="","",IF(OR(COUNTIF(M54,"????N?????W")&gt;0,COUNTIF(M54,"????N?????E")&gt;0,COUNTIF(M54,"????S?????W")&gt;0,COUNTIF(M54,"????S?????E")&gt;0),_xlfn.XLOOKUP(B54,DB!$A$2:$A$205,DB!$B$2:$B$205,""),M54))</f>
        <v>IPSEV</v>
      </c>
      <c r="AF54" s="2">
        <v>0.58333333333333337</v>
      </c>
      <c r="AG54" t="s">
        <v>745</v>
      </c>
      <c r="AH54" s="17">
        <v>200</v>
      </c>
      <c r="AI54" s="17" cm="1">
        <f t="array" ref="AI54">SUMPRODUCT(--(IFERROR(HOUR(Flights_2026_09_303334[entry_hour]),-1)=HOUR(AF54)),--(IFERROR(Flights_2026_09_303334[entry_sector],"")=AG54),--(IFERROR(Flights_2026_09_303334[nfl],-1)&gt;=AH54),--(IFERROR(Flights_2026_09_303334[nfl],-1)&lt;=IF(AH54=450,450,AH54+9)))</f>
        <v>0</v>
      </c>
    </row>
    <row r="55" spans="1:35" x14ac:dyDescent="0.2">
      <c r="A55" s="32" t="s">
        <v>151</v>
      </c>
      <c r="B55" s="32" t="s">
        <v>65</v>
      </c>
      <c r="C55" s="32" t="s">
        <v>19</v>
      </c>
      <c r="D55" s="32" t="s">
        <v>53</v>
      </c>
      <c r="E55" s="32" t="s">
        <v>443</v>
      </c>
      <c r="F55" s="33">
        <v>46297.628194444449</v>
      </c>
      <c r="G55" s="32" t="s">
        <v>28</v>
      </c>
      <c r="H55" s="32" t="s">
        <v>1479</v>
      </c>
      <c r="I55" s="34">
        <v>350</v>
      </c>
      <c r="J55" s="32" t="s">
        <v>22</v>
      </c>
      <c r="K55" s="32" t="s">
        <v>23</v>
      </c>
      <c r="L55" s="34">
        <v>862</v>
      </c>
      <c r="M55" s="32" t="s">
        <v>56</v>
      </c>
      <c r="N55" s="33">
        <v>46297.577662037038</v>
      </c>
      <c r="O55" s="34">
        <v>350</v>
      </c>
      <c r="P55" s="32" t="s">
        <v>26</v>
      </c>
      <c r="Q55" s="34">
        <v>350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ELURA</v>
      </c>
      <c r="AF55" s="2">
        <v>0.58333333333333337</v>
      </c>
      <c r="AG55" t="s">
        <v>745</v>
      </c>
      <c r="AH55" s="17">
        <v>210</v>
      </c>
      <c r="AI55" s="17" cm="1">
        <f t="array" ref="AI55">SUMPRODUCT(--(IFERROR(HOUR(Flights_2026_09_303334[entry_hour]),-1)=HOUR(AF55)),--(IFERROR(Flights_2026_09_303334[entry_sector],"")=AG55),--(IFERROR(Flights_2026_09_303334[nfl],-1)&gt;=AH55),--(IFERROR(Flights_2026_09_303334[nfl],-1)&lt;=IF(AH55=450,450,AH55+9)))</f>
        <v>0</v>
      </c>
    </row>
    <row r="56" spans="1:35" x14ac:dyDescent="0.2">
      <c r="A56" s="32" t="s">
        <v>153</v>
      </c>
      <c r="B56" s="32" t="s">
        <v>154</v>
      </c>
      <c r="C56" s="32" t="s">
        <v>19</v>
      </c>
      <c r="D56" s="32" t="s">
        <v>53</v>
      </c>
      <c r="E56" s="32" t="s">
        <v>374</v>
      </c>
      <c r="F56" s="33">
        <v>46297.630555555559</v>
      </c>
      <c r="G56" s="32" t="s">
        <v>21</v>
      </c>
      <c r="H56" s="32" t="s">
        <v>1480</v>
      </c>
      <c r="I56" s="34">
        <v>370</v>
      </c>
      <c r="J56" s="32" t="s">
        <v>22</v>
      </c>
      <c r="K56" s="32" t="s">
        <v>23</v>
      </c>
      <c r="L56" s="34">
        <v>802</v>
      </c>
      <c r="M56" s="32" t="s">
        <v>84</v>
      </c>
      <c r="N56" s="33">
        <v>46297.58121527778</v>
      </c>
      <c r="O56" s="34">
        <v>370</v>
      </c>
      <c r="P56" s="32" t="s">
        <v>26</v>
      </c>
      <c r="Q56" s="34">
        <v>370</v>
      </c>
      <c r="R56" t="str">
        <f>IF(B56="","",_xlfn.XLOOKUP(B56,DB!$A$2:$A$205,DB!$C$2:$C$205,"")&amp;"")</f>
        <v>Sector 5</v>
      </c>
      <c r="S56" t="str">
        <f>IF(B56="","",_xlfn.XLOOKUP(B56,DB!$A$2:$A$205,DB!$E$2:$E$205,""))</f>
        <v>Sector 4</v>
      </c>
      <c r="T56" t="str">
        <f>IF(B56="","",_xlfn.XLOOKUP(B56,DB!$A$2:$A$205,DB!$F$2:$F$205,""))</f>
        <v>VOMAR/XUDUN</v>
      </c>
      <c r="U56" t="str">
        <f>IF(B56="","",_xlfn.XLOOKUP(B56,DB!$A$2:$A$205,DB!$D$2:$D$205,""))</f>
        <v>MMTY</v>
      </c>
      <c r="V56" t="str">
        <f>IF(B56="","",IF(OR(COUNTIF(M56,"????N?????W")&gt;0,COUNTIF(M56,"????N?????E")&gt;0,COUNTIF(M56,"????S?????W")&gt;0,COUNTIF(M56,"????S?????E")&gt;0),_xlfn.XLOOKUP(B56,DB!$A$2:$A$205,DB!$B$2:$B$205,""),M56))</f>
        <v>MATOL</v>
      </c>
      <c r="AF56" s="2">
        <v>0.58333333333333337</v>
      </c>
      <c r="AG56" t="s">
        <v>745</v>
      </c>
      <c r="AH56" s="17">
        <v>220</v>
      </c>
      <c r="AI56" s="17" cm="1">
        <f t="array" ref="AI56">SUMPRODUCT(--(IFERROR(HOUR(Flights_2026_09_303334[entry_hour]),-1)=HOUR(AF56)),--(IFERROR(Flights_2026_09_303334[entry_sector],"")=AG56),--(IFERROR(Flights_2026_09_303334[nfl],-1)&gt;=AH56),--(IFERROR(Flights_2026_09_303334[nfl],-1)&lt;=IF(AH56=450,450,AH56+9)))</f>
        <v>0</v>
      </c>
    </row>
    <row r="57" spans="1:35" x14ac:dyDescent="0.2">
      <c r="A57" s="32" t="s">
        <v>142</v>
      </c>
      <c r="B57" s="32" t="s">
        <v>49</v>
      </c>
      <c r="C57" s="32" t="s">
        <v>19</v>
      </c>
      <c r="D57" s="32" t="s">
        <v>50</v>
      </c>
      <c r="E57" s="32" t="s">
        <v>666</v>
      </c>
      <c r="F57" s="33">
        <v>46297.631874999999</v>
      </c>
      <c r="G57" s="32" t="s">
        <v>21</v>
      </c>
      <c r="H57" s="32" t="s">
        <v>1481</v>
      </c>
      <c r="I57" s="34">
        <v>360</v>
      </c>
      <c r="J57" s="32" t="s">
        <v>22</v>
      </c>
      <c r="K57" s="32" t="s">
        <v>23</v>
      </c>
      <c r="L57" s="34">
        <v>194</v>
      </c>
      <c r="M57" s="32" t="s">
        <v>37</v>
      </c>
      <c r="N57" s="33">
        <v>46297.614398148144</v>
      </c>
      <c r="O57" s="34">
        <v>291</v>
      </c>
      <c r="P57" s="32" t="s">
        <v>26</v>
      </c>
      <c r="Q57" s="34">
        <v>220</v>
      </c>
      <c r="R57" t="str">
        <f>IF(B57="","",_xlfn.XLOOKUP(B57,DB!$A$2:$A$205,DB!$C$2:$C$205,"")&amp;"")</f>
        <v>Sector 3</v>
      </c>
      <c r="S57" t="str">
        <f>IF(B57="","",_xlfn.XLOOKUP(B57,DB!$A$2:$A$205,DB!$E$2:$E$205,""))</f>
        <v>Sector 3</v>
      </c>
      <c r="T57" t="str">
        <f>IF(B57="","",_xlfn.XLOOKUP(B57,DB!$A$2:$A$205,DB!$F$2:$F$205,""))</f>
        <v>NOSAT</v>
      </c>
      <c r="U57" t="str">
        <f>IF(B57="","",_xlfn.XLOOKUP(B57,DB!$A$2:$A$205,DB!$D$2:$D$205,""))</f>
        <v>KZHU</v>
      </c>
      <c r="V57" t="str">
        <f>IF(B57="","",IF(OR(COUNTIF(M57,"????N?????W")&gt;0,COUNTIF(M57,"????N?????E")&gt;0,COUNTIF(M57,"????S?????W")&gt;0,COUNTIF(M57,"????S?????E")&gt;0),_xlfn.XLOOKUP(B57,DB!$A$2:$A$205,DB!$B$2:$B$205,""),M57))</f>
        <v>NOSAT</v>
      </c>
      <c r="AF57" s="2">
        <v>0.58333333333333337</v>
      </c>
      <c r="AG57" t="s">
        <v>745</v>
      </c>
      <c r="AH57" s="17">
        <v>230</v>
      </c>
      <c r="AI57" s="17" cm="1">
        <f t="array" ref="AI57">SUMPRODUCT(--(IFERROR(HOUR(Flights_2026_09_303334[entry_hour]),-1)=HOUR(AF57)),--(IFERROR(Flights_2026_09_303334[entry_sector],"")=AG57),--(IFERROR(Flights_2026_09_303334[nfl],-1)&gt;=AH57),--(IFERROR(Flights_2026_09_303334[nfl],-1)&lt;=IF(AH57=450,450,AH57+9)))</f>
        <v>0</v>
      </c>
    </row>
    <row r="58" spans="1:35" x14ac:dyDescent="0.2">
      <c r="A58" s="32" t="s">
        <v>155</v>
      </c>
      <c r="B58" s="32" t="s">
        <v>18</v>
      </c>
      <c r="C58" s="32" t="s">
        <v>19</v>
      </c>
      <c r="D58" s="32" t="s">
        <v>20</v>
      </c>
      <c r="E58" s="32" t="s">
        <v>1482</v>
      </c>
      <c r="F58" s="33">
        <v>46297.634131944447</v>
      </c>
      <c r="G58" s="32" t="s">
        <v>21</v>
      </c>
      <c r="H58" s="32" t="s">
        <v>1483</v>
      </c>
      <c r="I58" s="34">
        <v>320</v>
      </c>
      <c r="J58" s="32" t="s">
        <v>22</v>
      </c>
      <c r="K58" s="32" t="s">
        <v>23</v>
      </c>
      <c r="L58" s="34">
        <v>793</v>
      </c>
      <c r="M58" s="32" t="s">
        <v>84</v>
      </c>
      <c r="N58" s="33">
        <v>46297.586597222224</v>
      </c>
      <c r="O58" s="34">
        <v>320</v>
      </c>
      <c r="P58" s="32" t="s">
        <v>26</v>
      </c>
      <c r="Q58" s="34">
        <v>320</v>
      </c>
      <c r="R58" t="str">
        <f>IF(B58="","",_xlfn.XLOOKUP(B58,DB!$A$2:$A$205,DB!$C$2:$C$205,"")&amp;"")</f>
        <v>Sector 5</v>
      </c>
      <c r="S58" t="str">
        <f>IF(B58="","",_xlfn.XLOOKUP(B58,DB!$A$2:$A$205,DB!$E$2:$E$205,""))</f>
        <v>Sector 4</v>
      </c>
      <c r="T58" t="str">
        <f>IF(B58="","",_xlfn.XLOOKUP(B58,DB!$A$2:$A$205,DB!$F$2:$F$205,""))</f>
        <v>VOMAR/XUDUN</v>
      </c>
      <c r="U58" t="str">
        <f>IF(B58="","",_xlfn.XLOOKUP(B58,DB!$A$2:$A$205,DB!$D$2:$D$205,""))</f>
        <v>KZHU</v>
      </c>
      <c r="V58" t="str">
        <f>IF(B58="","",IF(OR(COUNTIF(M58,"????N?????W")&gt;0,COUNTIF(M58,"????N?????E")&gt;0,COUNTIF(M58,"????S?????W")&gt;0,COUNTIF(M58,"????S?????E")&gt;0),_xlfn.XLOOKUP(B58,DB!$A$2:$A$205,DB!$B$2:$B$205,""),M58))</f>
        <v>MATOL</v>
      </c>
      <c r="AF58" s="2">
        <v>0.58333333333333337</v>
      </c>
      <c r="AG58" t="s">
        <v>745</v>
      </c>
      <c r="AH58" s="17">
        <v>240</v>
      </c>
      <c r="AI58" s="17" cm="1">
        <f t="array" ref="AI58">SUMPRODUCT(--(IFERROR(HOUR(Flights_2026_09_303334[entry_hour]),-1)=HOUR(AF58)),--(IFERROR(Flights_2026_09_303334[entry_sector],"")=AG58),--(IFERROR(Flights_2026_09_303334[nfl],-1)&gt;=AH58),--(IFERROR(Flights_2026_09_303334[nfl],-1)&lt;=IF(AH58=450,450,AH58+9)))</f>
        <v>0</v>
      </c>
    </row>
    <row r="59" spans="1:35" x14ac:dyDescent="0.2">
      <c r="A59" s="32" t="s">
        <v>149</v>
      </c>
      <c r="B59" s="32" t="s">
        <v>150</v>
      </c>
      <c r="C59" s="32" t="s">
        <v>19</v>
      </c>
      <c r="D59" s="32" t="s">
        <v>53</v>
      </c>
      <c r="E59" s="32" t="s">
        <v>109</v>
      </c>
      <c r="F59" s="33">
        <v>46297.635925925926</v>
      </c>
      <c r="G59" s="32" t="s">
        <v>21</v>
      </c>
      <c r="H59" s="32" t="s">
        <v>1484</v>
      </c>
      <c r="I59" s="34">
        <v>370</v>
      </c>
      <c r="J59" s="32" t="s">
        <v>22</v>
      </c>
      <c r="K59" s="32" t="s">
        <v>23</v>
      </c>
      <c r="L59" s="34">
        <v>848</v>
      </c>
      <c r="M59" s="32" t="s">
        <v>818</v>
      </c>
      <c r="N59" s="33">
        <v>46297.585266203707</v>
      </c>
      <c r="O59" s="34">
        <v>350</v>
      </c>
      <c r="P59" s="32" t="s">
        <v>26</v>
      </c>
      <c r="Q59" s="34">
        <v>370</v>
      </c>
      <c r="R59" t="str">
        <f>IF(B59="","",_xlfn.XLOOKUP(B59,DB!$A$2:$A$205,DB!$C$2:$C$205,"")&amp;"")</f>
        <v>Sector 5</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LIDAM</v>
      </c>
      <c r="AF59" s="2">
        <v>0.58333333333333337</v>
      </c>
      <c r="AG59" t="s">
        <v>745</v>
      </c>
      <c r="AH59" s="17">
        <v>250</v>
      </c>
      <c r="AI59" s="17" cm="1">
        <f t="array" ref="AI59">SUMPRODUCT(--(IFERROR(HOUR(Flights_2026_09_303334[entry_hour]),-1)=HOUR(AF59)),--(IFERROR(Flights_2026_09_303334[entry_sector],"")=AG59),--(IFERROR(Flights_2026_09_303334[nfl],-1)&gt;=AH59),--(IFERROR(Flights_2026_09_303334[nfl],-1)&lt;=IF(AH59=450,450,AH59+9)))</f>
        <v>0</v>
      </c>
    </row>
    <row r="60" spans="1:35" x14ac:dyDescent="0.2">
      <c r="A60" s="32" t="s">
        <v>160</v>
      </c>
      <c r="B60" s="32" t="s">
        <v>65</v>
      </c>
      <c r="C60" s="32" t="s">
        <v>19</v>
      </c>
      <c r="D60" s="32" t="s">
        <v>41</v>
      </c>
      <c r="E60" s="32" t="s">
        <v>70</v>
      </c>
      <c r="F60" s="33">
        <v>46297.637731481482</v>
      </c>
      <c r="G60" s="32" t="s">
        <v>21</v>
      </c>
      <c r="H60" s="32" t="s">
        <v>1485</v>
      </c>
      <c r="I60" s="34">
        <v>370</v>
      </c>
      <c r="J60" s="32" t="s">
        <v>22</v>
      </c>
      <c r="K60" s="32" t="s">
        <v>23</v>
      </c>
      <c r="L60" s="34">
        <v>968</v>
      </c>
      <c r="M60" s="32" t="s">
        <v>78</v>
      </c>
      <c r="N60" s="33">
        <v>46297.581863425927</v>
      </c>
      <c r="O60" s="34">
        <v>370</v>
      </c>
      <c r="P60" s="32" t="s">
        <v>26</v>
      </c>
      <c r="Q60" s="34">
        <v>370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SUMPRODUCT(--(IFERROR(HOUR(Flights_2026_09_303334[entry_hour]),-1)=HOUR(AF60)),--(IFERROR(Flights_2026_09_303334[entry_sector],"")=AG60),--(IFERROR(Flights_2026_09_303334[nfl],-1)&gt;=AH60),--(IFERROR(Flights_2026_09_303334[nfl],-1)&lt;=IF(AH60=450,450,AH60+9)))</f>
        <v>0</v>
      </c>
    </row>
    <row r="61" spans="1:35" x14ac:dyDescent="0.2">
      <c r="A61" s="32" t="s">
        <v>538</v>
      </c>
      <c r="B61" s="32" t="s">
        <v>89</v>
      </c>
      <c r="C61" s="32" t="s">
        <v>19</v>
      </c>
      <c r="D61" s="32" t="s">
        <v>107</v>
      </c>
      <c r="E61" s="32" t="s">
        <v>887</v>
      </c>
      <c r="F61" s="33">
        <v>46297.639560185184</v>
      </c>
      <c r="G61" s="32" t="s">
        <v>21</v>
      </c>
      <c r="H61" s="32" t="s">
        <v>1486</v>
      </c>
      <c r="I61" s="34">
        <v>340</v>
      </c>
      <c r="J61" s="32" t="s">
        <v>22</v>
      </c>
      <c r="K61" s="32" t="s">
        <v>23</v>
      </c>
      <c r="L61" s="34">
        <v>225</v>
      </c>
      <c r="M61" s="32" t="s">
        <v>44</v>
      </c>
      <c r="N61" s="33">
        <v>46297.620243055557</v>
      </c>
      <c r="O61" s="34">
        <v>278</v>
      </c>
      <c r="P61" s="32" t="s">
        <v>26</v>
      </c>
      <c r="Q61" s="34">
        <v>340</v>
      </c>
      <c r="R61" t="str">
        <f>IF(B61="","",_xlfn.XLOOKUP(B61,DB!$A$2:$A$205,DB!$C$2:$C$205,"")&amp;"")</f>
        <v>Sector 7</v>
      </c>
      <c r="S61" t="str">
        <f>IF(B61="","",_xlfn.XLOOKUP(B61,DB!$A$2:$A$205,DB!$E$2:$E$205,""))</f>
        <v>Sector 7</v>
      </c>
      <c r="T61" t="str">
        <f>IF(B61="","",_xlfn.XLOOKUP(B61,DB!$A$2:$A$205,DB!$F$2:$F$205,""))</f>
        <v>PAULE/SIGMA</v>
      </c>
      <c r="U61" t="str">
        <f>IF(B61="","",_xlfn.XLOOKUP(B61,DB!$A$2:$A$205,DB!$D$2:$D$205,""))</f>
        <v>MHCC</v>
      </c>
      <c r="V61" t="str">
        <f>IF(B61="","",IF(OR(COUNTIF(M61,"????N?????W")&gt;0,COUNTIF(M61,"????N?????E")&gt;0,COUNTIF(M61,"????S?????W")&gt;0,COUNTIF(M61,"????S?????E")&gt;0),_xlfn.XLOOKUP(B61,DB!$A$2:$A$205,DB!$B$2:$B$205,""),M61))</f>
        <v>SIGMA</v>
      </c>
      <c r="AF61" s="2">
        <v>0.58333333333333337</v>
      </c>
      <c r="AG61" t="s">
        <v>745</v>
      </c>
      <c r="AH61" s="17">
        <v>270</v>
      </c>
      <c r="AI61" s="17" cm="1">
        <f t="array" ref="AI61">SUMPRODUCT(--(IFERROR(HOUR(Flights_2026_09_303334[entry_hour]),-1)=HOUR(AF61)),--(IFERROR(Flights_2026_09_303334[entry_sector],"")=AG61),--(IFERROR(Flights_2026_09_303334[nfl],-1)&gt;=AH61),--(IFERROR(Flights_2026_09_303334[nfl],-1)&lt;=IF(AH61=450,450,AH61+9)))</f>
        <v>0</v>
      </c>
    </row>
    <row r="62" spans="1:35" x14ac:dyDescent="0.2">
      <c r="A62" s="32" t="s">
        <v>159</v>
      </c>
      <c r="B62" s="32" t="s">
        <v>62</v>
      </c>
      <c r="C62" s="32" t="s">
        <v>19</v>
      </c>
      <c r="D62" s="32" t="s">
        <v>50</v>
      </c>
      <c r="E62" s="32" t="s">
        <v>143</v>
      </c>
      <c r="F62" s="33">
        <v>46297.640775462962</v>
      </c>
      <c r="G62" s="32" t="s">
        <v>21</v>
      </c>
      <c r="H62" s="32" t="s">
        <v>1487</v>
      </c>
      <c r="I62" s="34">
        <v>360</v>
      </c>
      <c r="J62" s="32" t="s">
        <v>22</v>
      </c>
      <c r="K62" s="32" t="s">
        <v>23</v>
      </c>
      <c r="L62" s="34">
        <v>194</v>
      </c>
      <c r="M62" s="32" t="s">
        <v>37</v>
      </c>
      <c r="N62" s="33">
        <v>46297.62295138889</v>
      </c>
      <c r="O62" s="34">
        <v>288</v>
      </c>
      <c r="P62" s="32" t="s">
        <v>26</v>
      </c>
      <c r="Q62" s="34">
        <v>220</v>
      </c>
      <c r="R62" t="str">
        <f>IF(B62="","",_xlfn.XLOOKUP(B62,DB!$A$2:$A$205,DB!$C$2:$C$205,"")&amp;"")</f>
        <v>Sector 3</v>
      </c>
      <c r="S62" t="str">
        <f>IF(B62="","",_xlfn.XLOOKUP(B62,DB!$A$2:$A$205,DB!$E$2:$E$205,""))</f>
        <v>Sector 3</v>
      </c>
      <c r="T62" t="str">
        <f>IF(B62="","",_xlfn.XLOOKUP(B62,DB!$A$2:$A$205,DB!$F$2:$F$205,""))</f>
        <v>NOSAT</v>
      </c>
      <c r="U62" t="str">
        <f>IF(B62="","",_xlfn.XLOOKUP(B62,DB!$A$2:$A$205,DB!$D$2:$D$205,""))</f>
        <v>KZHU</v>
      </c>
      <c r="V62" t="str">
        <f>IF(B62="","",IF(OR(COUNTIF(M62,"????N?????W")&gt;0,COUNTIF(M62,"????N?????E")&gt;0,COUNTIF(M62,"????S?????W")&gt;0,COUNTIF(M62,"????S?????E")&gt;0),_xlfn.XLOOKUP(B62,DB!$A$2:$A$205,DB!$B$2:$B$205,""),M62))</f>
        <v>NOSAT</v>
      </c>
      <c r="AF62" s="2">
        <v>0.58333333333333337</v>
      </c>
      <c r="AG62" t="s">
        <v>745</v>
      </c>
      <c r="AH62" s="17">
        <v>280</v>
      </c>
      <c r="AI62" s="17" cm="1">
        <f t="array" ref="AI62">SUMPRODUCT(--(IFERROR(HOUR(Flights_2026_09_303334[entry_hour]),-1)=HOUR(AF62)),--(IFERROR(Flights_2026_09_303334[entry_sector],"")=AG62),--(IFERROR(Flights_2026_09_303334[nfl],-1)&gt;=AH62),--(IFERROR(Flights_2026_09_303334[nfl],-1)&lt;=IF(AH62=450,450,AH62+9)))</f>
        <v>0</v>
      </c>
    </row>
    <row r="63" spans="1:35" x14ac:dyDescent="0.2">
      <c r="A63" s="32" t="s">
        <v>212</v>
      </c>
      <c r="B63" s="32" t="s">
        <v>213</v>
      </c>
      <c r="C63" s="32" t="s">
        <v>19</v>
      </c>
      <c r="D63" s="32" t="s">
        <v>90</v>
      </c>
      <c r="E63" s="32" t="s">
        <v>679</v>
      </c>
      <c r="F63" s="33">
        <v>46297.642268518517</v>
      </c>
      <c r="G63" s="32" t="s">
        <v>21</v>
      </c>
      <c r="H63" s="32" t="s">
        <v>1488</v>
      </c>
      <c r="I63" s="34">
        <v>390</v>
      </c>
      <c r="J63" s="32" t="s">
        <v>22</v>
      </c>
      <c r="K63" s="32" t="s">
        <v>23</v>
      </c>
      <c r="L63" s="34">
        <v>720</v>
      </c>
      <c r="M63" s="32" t="s">
        <v>251</v>
      </c>
      <c r="N63" s="33">
        <v>46297.597418981481</v>
      </c>
      <c r="O63" s="34">
        <v>390</v>
      </c>
      <c r="P63" s="32" t="s">
        <v>26</v>
      </c>
      <c r="Q63" s="34">
        <v>390</v>
      </c>
      <c r="R63" t="str">
        <f>IF(B63="","",_xlfn.XLOOKUP(B63,DB!$A$2:$A$205,DB!$C$2:$C$205,"")&amp;"")</f>
        <v>Sector 5</v>
      </c>
      <c r="S63" t="str">
        <f>IF(B63="","",_xlfn.XLOOKUP(B63,DB!$A$2:$A$205,DB!$E$2:$E$205,""))</f>
        <v>Sector 4</v>
      </c>
      <c r="T63" t="str">
        <f>IF(B63="","",_xlfn.XLOOKUP(B63,DB!$A$2:$A$205,DB!$F$2:$F$205,""))</f>
        <v>VOMAR/XUDUN</v>
      </c>
      <c r="U63" t="str">
        <f>IF(B63="","",_xlfn.XLOOKUP(B63,DB!$A$2:$A$205,DB!$D$2:$D$205,""))</f>
        <v>KZHU</v>
      </c>
      <c r="V63" t="str">
        <f>IF(B63="","",IF(OR(COUNTIF(M63,"????N?????W")&gt;0,COUNTIF(M63,"????N?????E")&gt;0,COUNTIF(M63,"????S?????W")&gt;0,COUNTIF(M63,"????S?????E")&gt;0),_xlfn.XLOOKUP(B63,DB!$A$2:$A$205,DB!$B$2:$B$205,""),M63))</f>
        <v>IPSEV</v>
      </c>
      <c r="AF63" s="2">
        <v>0.58333333333333337</v>
      </c>
      <c r="AG63" t="s">
        <v>745</v>
      </c>
      <c r="AH63" s="17">
        <v>290</v>
      </c>
      <c r="AI63" s="17" cm="1">
        <f t="array" ref="AI63">SUMPRODUCT(--(IFERROR(HOUR(Flights_2026_09_303334[entry_hour]),-1)=HOUR(AF63)),--(IFERROR(Flights_2026_09_303334[entry_sector],"")=AG63),--(IFERROR(Flights_2026_09_303334[nfl],-1)&gt;=AH63),--(IFERROR(Flights_2026_09_303334[nfl],-1)&lt;=IF(AH63=450,450,AH63+9)))</f>
        <v>0</v>
      </c>
    </row>
    <row r="64" spans="1:35" x14ac:dyDescent="0.2">
      <c r="A64" s="32" t="s">
        <v>448</v>
      </c>
      <c r="B64" s="32" t="s">
        <v>272</v>
      </c>
      <c r="C64" s="32" t="s">
        <v>19</v>
      </c>
      <c r="D64" s="32" t="s">
        <v>53</v>
      </c>
      <c r="E64" s="32" t="s">
        <v>317</v>
      </c>
      <c r="F64" s="33">
        <v>46297.643900462965</v>
      </c>
      <c r="G64" s="32" t="s">
        <v>21</v>
      </c>
      <c r="H64" s="32" t="s">
        <v>1489</v>
      </c>
      <c r="I64" s="34">
        <v>370</v>
      </c>
      <c r="J64" s="32" t="s">
        <v>22</v>
      </c>
      <c r="K64" s="32" t="s">
        <v>23</v>
      </c>
      <c r="L64" s="34">
        <v>852</v>
      </c>
      <c r="M64" s="32" t="s">
        <v>136</v>
      </c>
      <c r="N64" s="33">
        <v>46297.592800925922</v>
      </c>
      <c r="O64" s="34">
        <v>370</v>
      </c>
      <c r="P64" s="32" t="s">
        <v>26</v>
      </c>
      <c r="Q64" s="34">
        <v>370</v>
      </c>
      <c r="R64" t="str">
        <f>IF(B64="","",_xlfn.XLOOKUP(B64,DB!$A$2:$A$205,DB!$C$2:$C$205,"")&amp;"")</f>
        <v>Sector 5</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LIDAM</v>
      </c>
      <c r="AF64" s="2">
        <v>0.58333333333333337</v>
      </c>
      <c r="AG64" t="s">
        <v>745</v>
      </c>
      <c r="AH64" s="17">
        <v>300</v>
      </c>
      <c r="AI64" s="17" cm="1">
        <f t="array" ref="AI64">SUMPRODUCT(--(IFERROR(HOUR(Flights_2026_09_303334[entry_hour]),-1)=HOUR(AF64)),--(IFERROR(Flights_2026_09_303334[entry_sector],"")=AG64),--(IFERROR(Flights_2026_09_303334[nfl],-1)&gt;=AH64),--(IFERROR(Flights_2026_09_303334[nfl],-1)&lt;=IF(AH64=450,450,AH64+9)))</f>
        <v>0</v>
      </c>
    </row>
    <row r="65" spans="1:35" x14ac:dyDescent="0.2">
      <c r="A65" s="32" t="s">
        <v>164</v>
      </c>
      <c r="B65" s="32" t="s">
        <v>89</v>
      </c>
      <c r="C65" s="32" t="s">
        <v>19</v>
      </c>
      <c r="D65" s="32" t="s">
        <v>47</v>
      </c>
      <c r="E65" s="32" t="s">
        <v>932</v>
      </c>
      <c r="F65" s="33">
        <v>46297.645578703705</v>
      </c>
      <c r="G65" s="32" t="s">
        <v>21</v>
      </c>
      <c r="H65" s="32" t="s">
        <v>1490</v>
      </c>
      <c r="I65" s="34">
        <v>340</v>
      </c>
      <c r="J65" s="32" t="s">
        <v>22</v>
      </c>
      <c r="K65" s="32" t="s">
        <v>23</v>
      </c>
      <c r="L65" s="34">
        <v>226</v>
      </c>
      <c r="M65" s="32" t="s">
        <v>44</v>
      </c>
      <c r="N65" s="33">
        <v>46297.625787037032</v>
      </c>
      <c r="O65" s="34">
        <v>156</v>
      </c>
      <c r="P65" s="32" t="s">
        <v>26</v>
      </c>
      <c r="Q65" s="34">
        <v>360</v>
      </c>
      <c r="R65" t="str">
        <f>IF(B65="","",_xlfn.XLOOKUP(B65,DB!$A$2:$A$205,DB!$C$2:$C$205,"")&amp;"")</f>
        <v>Sector 7</v>
      </c>
      <c r="S65" t="str">
        <f>IF(B65="","",_xlfn.XLOOKUP(B65,DB!$A$2:$A$205,DB!$E$2:$E$205,""))</f>
        <v>Sector 7</v>
      </c>
      <c r="T65" t="str">
        <f>IF(B65="","",_xlfn.XLOOKUP(B65,DB!$A$2:$A$205,DB!$F$2:$F$205,""))</f>
        <v>PAULE/SIGMA</v>
      </c>
      <c r="U65" t="str">
        <f>IF(B65="","",_xlfn.XLOOKUP(B65,DB!$A$2:$A$205,DB!$D$2:$D$205,""))</f>
        <v>MHCC</v>
      </c>
      <c r="V65" t="str">
        <f>IF(B65="","",IF(OR(COUNTIF(M65,"????N?????W")&gt;0,COUNTIF(M65,"????N?????E")&gt;0,COUNTIF(M65,"????S?????W")&gt;0,COUNTIF(M65,"????S?????E")&gt;0),_xlfn.XLOOKUP(B65,DB!$A$2:$A$205,DB!$B$2:$B$205,""),M65))</f>
        <v>SIGMA</v>
      </c>
      <c r="AF65" s="2">
        <v>0.58333333333333337</v>
      </c>
      <c r="AG65" t="s">
        <v>745</v>
      </c>
      <c r="AH65" s="17">
        <v>310</v>
      </c>
      <c r="AI65" s="17" cm="1">
        <f t="array" ref="AI65">SUMPRODUCT(--(IFERROR(HOUR(Flights_2026_09_303334[entry_hour]),-1)=HOUR(AF65)),--(IFERROR(Flights_2026_09_303334[entry_sector],"")=AG65),--(IFERROR(Flights_2026_09_303334[nfl],-1)&gt;=AH65),--(IFERROR(Flights_2026_09_303334[nfl],-1)&lt;=IF(AH65=450,450,AH65+9)))</f>
        <v>0</v>
      </c>
    </row>
    <row r="66" spans="1:35" x14ac:dyDescent="0.2">
      <c r="A66" s="32" t="s">
        <v>539</v>
      </c>
      <c r="B66" s="32" t="s">
        <v>179</v>
      </c>
      <c r="C66" s="32" t="s">
        <v>19</v>
      </c>
      <c r="D66" s="32" t="s">
        <v>50</v>
      </c>
      <c r="E66" s="32" t="s">
        <v>701</v>
      </c>
      <c r="F66" s="33">
        <v>46297.647372685184</v>
      </c>
      <c r="G66" s="32" t="s">
        <v>21</v>
      </c>
      <c r="H66" s="32" t="s">
        <v>1491</v>
      </c>
      <c r="I66" s="34">
        <v>350</v>
      </c>
      <c r="J66" s="32" t="s">
        <v>22</v>
      </c>
      <c r="K66" s="32" t="s">
        <v>23</v>
      </c>
      <c r="L66" s="34">
        <v>861</v>
      </c>
      <c r="M66" s="32" t="s">
        <v>136</v>
      </c>
      <c r="N66" s="33">
        <v>46297.595601851848</v>
      </c>
      <c r="O66" s="34">
        <v>350</v>
      </c>
      <c r="P66" s="32" t="s">
        <v>26</v>
      </c>
      <c r="Q66" s="34">
        <v>350</v>
      </c>
      <c r="R66" t="str">
        <f>IF(B66="","",_xlfn.XLOOKUP(B66,DB!$A$2:$A$205,DB!$C$2:$C$205,"")&amp;"")</f>
        <v>Sector 5</v>
      </c>
      <c r="S66" t="str">
        <f>IF(B66="","",_xlfn.XLOOKUP(B66,DB!$A$2:$A$205,DB!$E$2:$E$205,""))</f>
        <v>Sector 4</v>
      </c>
      <c r="T66" t="str">
        <f>IF(B66="","",_xlfn.XLOOKUP(B66,DB!$A$2:$A$205,DB!$F$2:$F$205,""))</f>
        <v>VOMAR/XUDUN</v>
      </c>
      <c r="U66" t="str">
        <f>IF(B66="","",_xlfn.XLOOKUP(B66,DB!$A$2:$A$205,DB!$D$2:$D$205,""))</f>
        <v>MMEX</v>
      </c>
      <c r="V66" t="str">
        <f>IF(B66="","",IF(OR(COUNTIF(M66,"????N?????W")&gt;0,COUNTIF(M66,"????N?????E")&gt;0,COUNTIF(M66,"????S?????W")&gt;0,COUNTIF(M66,"????S?????E")&gt;0),_xlfn.XLOOKUP(B66,DB!$A$2:$A$205,DB!$B$2:$B$205,""),M66))</f>
        <v>LIDAM</v>
      </c>
      <c r="AF66" s="2">
        <v>0.58333333333333337</v>
      </c>
      <c r="AG66" t="s">
        <v>745</v>
      </c>
      <c r="AH66" s="17">
        <v>320</v>
      </c>
      <c r="AI66" s="17" cm="1">
        <f t="array" ref="AI66">SUMPRODUCT(--(IFERROR(HOUR(Flights_2026_09_303334[entry_hour]),-1)=HOUR(AF66)),--(IFERROR(Flights_2026_09_303334[entry_sector],"")=AG66),--(IFERROR(Flights_2026_09_303334[nfl],-1)&gt;=AH66),--(IFERROR(Flights_2026_09_303334[nfl],-1)&lt;=IF(AH66=450,450,AH66+9)))</f>
        <v>1</v>
      </c>
    </row>
    <row r="67" spans="1:35" x14ac:dyDescent="0.2">
      <c r="A67" s="32" t="s">
        <v>165</v>
      </c>
      <c r="B67" s="32" t="s">
        <v>65</v>
      </c>
      <c r="C67" s="32" t="s">
        <v>19</v>
      </c>
      <c r="D67" s="32" t="s">
        <v>20</v>
      </c>
      <c r="E67" s="32" t="s">
        <v>499</v>
      </c>
      <c r="F67" s="33">
        <v>46297.657893518517</v>
      </c>
      <c r="G67" s="32" t="s">
        <v>21</v>
      </c>
      <c r="H67" s="32" t="s">
        <v>1492</v>
      </c>
      <c r="I67" s="34">
        <v>350</v>
      </c>
      <c r="J67" s="32" t="s">
        <v>22</v>
      </c>
      <c r="K67" s="32" t="s">
        <v>23</v>
      </c>
      <c r="L67" s="34">
        <v>899</v>
      </c>
      <c r="M67" s="32" t="s">
        <v>78</v>
      </c>
      <c r="N67" s="33">
        <v>46297.605208333334</v>
      </c>
      <c r="O67" s="34">
        <v>350</v>
      </c>
      <c r="P67" s="32" t="s">
        <v>26</v>
      </c>
      <c r="Q67" s="34">
        <v>350</v>
      </c>
      <c r="R67" t="str">
        <f>IF(B67="","",_xlfn.XLOOKUP(B67,DB!$A$2:$A$205,DB!$C$2:$C$205,"")&amp;"")</f>
        <v>Sector 6</v>
      </c>
      <c r="S67" t="str">
        <f>IF(B67="","",_xlfn.XLOOKUP(B67,DB!$A$2:$A$205,DB!$E$2:$E$205,""))</f>
        <v>Sector 4</v>
      </c>
      <c r="T67" t="str">
        <f>IF(B67="","",_xlfn.XLOOKUP(B67,DB!$A$2:$A$205,DB!$F$2:$F$205,""))</f>
        <v>VOMAR/XUDUN</v>
      </c>
      <c r="U67" t="str">
        <f>IF(B67="","",_xlfn.XLOOKUP(B67,DB!$A$2:$A$205,DB!$D$2:$D$205,""))</f>
        <v>MMEX</v>
      </c>
      <c r="V67" t="str">
        <f>IF(B67="","",IF(OR(COUNTIF(M67,"????N?????W")&gt;0,COUNTIF(M67,"????N?????E")&gt;0,COUNTIF(M67,"????S?????W")&gt;0,COUNTIF(M67,"????S?????E")&gt;0),_xlfn.XLOOKUP(B67,DB!$A$2:$A$205,DB!$B$2:$B$205,""),M67))</f>
        <v>GOTAS</v>
      </c>
      <c r="AF67" s="2">
        <v>0.58333333333333337</v>
      </c>
      <c r="AG67" t="s">
        <v>745</v>
      </c>
      <c r="AH67" s="17">
        <v>330</v>
      </c>
      <c r="AI67" s="17" cm="1">
        <f t="array" ref="AI67">SUMPRODUCT(--(IFERROR(HOUR(Flights_2026_09_303334[entry_hour]),-1)=HOUR(AF67)),--(IFERROR(Flights_2026_09_303334[entry_sector],"")=AG67),--(IFERROR(Flights_2026_09_303334[nfl],-1)&gt;=AH67),--(IFERROR(Flights_2026_09_303334[nfl],-1)&lt;=IF(AH67=450,450,AH67+9)))</f>
        <v>0</v>
      </c>
    </row>
    <row r="68" spans="1:35" x14ac:dyDescent="0.2">
      <c r="A68" s="32" t="s">
        <v>176</v>
      </c>
      <c r="B68" s="32" t="s">
        <v>177</v>
      </c>
      <c r="C68" s="32" t="s">
        <v>19</v>
      </c>
      <c r="D68" s="32" t="s">
        <v>120</v>
      </c>
      <c r="E68" s="32" t="s">
        <v>1148</v>
      </c>
      <c r="F68" s="33">
        <v>46297.660196759258</v>
      </c>
      <c r="G68" s="32" t="s">
        <v>21</v>
      </c>
      <c r="H68" s="32" t="s">
        <v>1493</v>
      </c>
      <c r="I68" s="34">
        <v>320</v>
      </c>
      <c r="J68" s="32" t="s">
        <v>22</v>
      </c>
      <c r="K68" s="32" t="s">
        <v>23</v>
      </c>
      <c r="L68" s="34">
        <v>179</v>
      </c>
      <c r="M68" s="32" t="s">
        <v>37</v>
      </c>
      <c r="N68" s="33">
        <v>46297.64434027778</v>
      </c>
      <c r="O68" s="34">
        <v>237</v>
      </c>
      <c r="P68" s="32" t="s">
        <v>26</v>
      </c>
      <c r="Q68" s="34">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SUMPRODUCT(--(IFERROR(HOUR(Flights_2026_09_303334[entry_hour]),-1)=HOUR(AF68)),--(IFERROR(Flights_2026_09_303334[entry_sector],"")=AG68),--(IFERROR(Flights_2026_09_303334[nfl],-1)&gt;=AH68),--(IFERROR(Flights_2026_09_303334[nfl],-1)&lt;=IF(AH68=450,450,AH68+9)))</f>
        <v>0</v>
      </c>
    </row>
    <row r="69" spans="1:35" x14ac:dyDescent="0.2">
      <c r="A69" s="32" t="s">
        <v>180</v>
      </c>
      <c r="B69" s="32" t="s">
        <v>57</v>
      </c>
      <c r="C69" s="32" t="s">
        <v>19</v>
      </c>
      <c r="D69" s="32" t="s">
        <v>50</v>
      </c>
      <c r="E69" s="32" t="s">
        <v>1494</v>
      </c>
      <c r="F69" s="33">
        <v>46297.666203703702</v>
      </c>
      <c r="G69" s="32" t="s">
        <v>21</v>
      </c>
      <c r="H69" s="32" t="s">
        <v>1495</v>
      </c>
      <c r="I69" s="34">
        <v>350</v>
      </c>
      <c r="J69" s="32" t="s">
        <v>22</v>
      </c>
      <c r="K69" s="32" t="s">
        <v>23</v>
      </c>
      <c r="L69" s="34">
        <v>698</v>
      </c>
      <c r="M69" s="32" t="s">
        <v>251</v>
      </c>
      <c r="N69" s="33">
        <v>46297.623773148152</v>
      </c>
      <c r="O69" s="34">
        <v>350</v>
      </c>
      <c r="P69" s="32" t="s">
        <v>26</v>
      </c>
      <c r="Q69" s="34">
        <v>350</v>
      </c>
      <c r="R69" t="str">
        <f>IF(B69="","",_xlfn.XLOOKUP(B69,DB!$A$2:$A$205,DB!$C$2:$C$205,"")&amp;"")</f>
        <v>Sector 5</v>
      </c>
      <c r="S69" t="str">
        <f>IF(B69="","",_xlfn.XLOOKUP(B69,DB!$A$2:$A$205,DB!$E$2:$E$205,""))</f>
        <v>Sector 4</v>
      </c>
      <c r="T69" t="str">
        <f>IF(B69="","",_xlfn.XLOOKUP(B69,DB!$A$2:$A$205,DB!$F$2:$F$205,""))</f>
        <v>VOMAR/XUDUN</v>
      </c>
      <c r="U69" t="str">
        <f>IF(B69="","",_xlfn.XLOOKUP(B69,DB!$A$2:$A$205,DB!$D$2:$D$205,""))</f>
        <v>KZHU</v>
      </c>
      <c r="V69" t="str">
        <f>IF(B69="","",IF(OR(COUNTIF(M69,"????N?????W")&gt;0,COUNTIF(M69,"????N?????E")&gt;0,COUNTIF(M69,"????S?????W")&gt;0,COUNTIF(M69,"????S?????E")&gt;0),_xlfn.XLOOKUP(B69,DB!$A$2:$A$205,DB!$B$2:$B$205,""),M69))</f>
        <v>IPSEV</v>
      </c>
      <c r="AF69" s="2">
        <v>0.58333333333333337</v>
      </c>
      <c r="AG69" t="s">
        <v>745</v>
      </c>
      <c r="AH69" s="17">
        <v>350</v>
      </c>
      <c r="AI69" s="17" cm="1">
        <f t="array" ref="AI69">SUMPRODUCT(--(IFERROR(HOUR(Flights_2026_09_303334[entry_hour]),-1)=HOUR(AF69)),--(IFERROR(Flights_2026_09_303334[entry_sector],"")=AG69),--(IFERROR(Flights_2026_09_303334[nfl],-1)&gt;=AH69),--(IFERROR(Flights_2026_09_303334[nfl],-1)&lt;=IF(AH69=450,450,AH69+9)))</f>
        <v>2</v>
      </c>
    </row>
    <row r="70" spans="1:35" x14ac:dyDescent="0.2">
      <c r="A70" s="32" t="s">
        <v>170</v>
      </c>
      <c r="B70" s="32" t="s">
        <v>171</v>
      </c>
      <c r="C70" s="32" t="s">
        <v>19</v>
      </c>
      <c r="D70" s="32" t="s">
        <v>50</v>
      </c>
      <c r="E70" s="32" t="s">
        <v>1496</v>
      </c>
      <c r="F70" s="33">
        <v>46297.667766203704</v>
      </c>
      <c r="G70" s="32" t="s">
        <v>21</v>
      </c>
      <c r="H70" s="32" t="s">
        <v>1497</v>
      </c>
      <c r="I70" s="34">
        <v>300</v>
      </c>
      <c r="J70" s="32" t="s">
        <v>22</v>
      </c>
      <c r="K70" s="32" t="s">
        <v>23</v>
      </c>
      <c r="L70" s="34">
        <v>184</v>
      </c>
      <c r="M70" s="32" t="s">
        <v>849</v>
      </c>
      <c r="N70" s="33">
        <v>46297.651817129634</v>
      </c>
      <c r="O70" s="34">
        <v>249</v>
      </c>
      <c r="P70" s="32" t="s">
        <v>26</v>
      </c>
      <c r="Q70" s="34">
        <v>220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PISAD</v>
      </c>
      <c r="AF70" s="2">
        <v>0.58333333333333337</v>
      </c>
      <c r="AG70" t="s">
        <v>745</v>
      </c>
      <c r="AH70" s="17">
        <v>360</v>
      </c>
      <c r="AI70" s="17" cm="1">
        <f t="array" ref="AI70">SUMPRODUCT(--(IFERROR(HOUR(Flights_2026_09_303334[entry_hour]),-1)=HOUR(AF70)),--(IFERROR(Flights_2026_09_303334[entry_sector],"")=AG70),--(IFERROR(Flights_2026_09_303334[nfl],-1)&gt;=AH70),--(IFERROR(Flights_2026_09_303334[nfl],-1)&lt;=IF(AH70=450,450,AH70+9)))</f>
        <v>0</v>
      </c>
    </row>
    <row r="71" spans="1:35" x14ac:dyDescent="0.2">
      <c r="A71" s="32" t="s">
        <v>174</v>
      </c>
      <c r="B71" s="32" t="s">
        <v>175</v>
      </c>
      <c r="C71" s="32" t="s">
        <v>19</v>
      </c>
      <c r="D71" s="32" t="s">
        <v>50</v>
      </c>
      <c r="E71" s="32" t="s">
        <v>866</v>
      </c>
      <c r="F71" s="33">
        <v>46297.669837962967</v>
      </c>
      <c r="G71" s="32" t="s">
        <v>21</v>
      </c>
      <c r="H71" s="32" t="s">
        <v>1498</v>
      </c>
      <c r="I71" s="34">
        <v>320</v>
      </c>
      <c r="J71" s="32" t="s">
        <v>22</v>
      </c>
      <c r="K71" s="32" t="s">
        <v>23</v>
      </c>
      <c r="L71" s="34">
        <v>168</v>
      </c>
      <c r="M71" s="32" t="s">
        <v>1156</v>
      </c>
      <c r="N71" s="33">
        <v>46297.655671296292</v>
      </c>
      <c r="O71" s="34">
        <v>266</v>
      </c>
      <c r="P71" s="32" t="s">
        <v>26</v>
      </c>
      <c r="Q71" s="34">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PISAD</v>
      </c>
      <c r="AF71" s="2">
        <v>0.58333333333333337</v>
      </c>
      <c r="AG71" t="s">
        <v>745</v>
      </c>
      <c r="AH71" s="17">
        <v>370</v>
      </c>
      <c r="AI71" s="17" cm="1">
        <f t="array" ref="AI71">SUMPRODUCT(--(IFERROR(HOUR(Flights_2026_09_303334[entry_hour]),-1)=HOUR(AF71)),--(IFERROR(Flights_2026_09_303334[entry_sector],"")=AG71),--(IFERROR(Flights_2026_09_303334[nfl],-1)&gt;=AH71),--(IFERROR(Flights_2026_09_303334[nfl],-1)&lt;=IF(AH71=450,450,AH71+9)))</f>
        <v>2</v>
      </c>
    </row>
    <row r="72" spans="1:35" x14ac:dyDescent="0.2">
      <c r="A72" s="32" t="s">
        <v>384</v>
      </c>
      <c r="B72" s="32" t="s">
        <v>122</v>
      </c>
      <c r="C72" s="32" t="s">
        <v>19</v>
      </c>
      <c r="D72" s="32" t="s">
        <v>41</v>
      </c>
      <c r="E72" s="32" t="s">
        <v>336</v>
      </c>
      <c r="F72" s="33">
        <v>46297.671921296293</v>
      </c>
      <c r="G72" s="32" t="s">
        <v>21</v>
      </c>
      <c r="H72" s="32" t="s">
        <v>1085</v>
      </c>
      <c r="I72" s="34">
        <v>390</v>
      </c>
      <c r="J72" s="32" t="s">
        <v>22</v>
      </c>
      <c r="K72" s="32" t="s">
        <v>23</v>
      </c>
      <c r="L72" s="34">
        <v>853</v>
      </c>
      <c r="M72" s="32" t="s">
        <v>136</v>
      </c>
      <c r="N72" s="33">
        <v>46297.618599537032</v>
      </c>
      <c r="O72" s="34">
        <v>390</v>
      </c>
      <c r="P72" s="32" t="s">
        <v>26</v>
      </c>
      <c r="Q72" s="34">
        <v>390</v>
      </c>
      <c r="R72" t="str">
        <f>IF(B72="","",_xlfn.XLOOKUP(B72,DB!$A$2:$A$205,DB!$C$2:$C$205,"")&amp;"")</f>
        <v>Sector 5</v>
      </c>
      <c r="S72" t="str">
        <f>IF(B72="","",_xlfn.XLOOKUP(B72,DB!$A$2:$A$205,DB!$E$2:$E$205,""))</f>
        <v>Sector 4</v>
      </c>
      <c r="T72" t="str">
        <f>IF(B72="","",_xlfn.XLOOKUP(B72,DB!$A$2:$A$205,DB!$F$2:$F$205,""))</f>
        <v>VOMAR/XUDUN</v>
      </c>
      <c r="U72" t="str">
        <f>IF(B72="","",_xlfn.XLOOKUP(B72,DB!$A$2:$A$205,DB!$D$2:$D$205,""))</f>
        <v>MMEX</v>
      </c>
      <c r="V72" t="str">
        <f>IF(B72="","",IF(OR(COUNTIF(M72,"????N?????W")&gt;0,COUNTIF(M72,"????N?????E")&gt;0,COUNTIF(M72,"????S?????W")&gt;0,COUNTIF(M72,"????S?????E")&gt;0),_xlfn.XLOOKUP(B72,DB!$A$2:$A$205,DB!$B$2:$B$205,""),M72))</f>
        <v>LIDAM</v>
      </c>
      <c r="AF72" s="2">
        <v>0.58333333333333337</v>
      </c>
      <c r="AG72" t="s">
        <v>745</v>
      </c>
      <c r="AH72" s="17">
        <v>380</v>
      </c>
      <c r="AI72" s="17" cm="1">
        <f t="array" ref="AI72">SUMPRODUCT(--(IFERROR(HOUR(Flights_2026_09_303334[entry_hour]),-1)=HOUR(AF72)),--(IFERROR(Flights_2026_09_303334[entry_sector],"")=AG72),--(IFERROR(Flights_2026_09_303334[nfl],-1)&gt;=AH72),--(IFERROR(Flights_2026_09_303334[nfl],-1)&lt;=IF(AH72=450,450,AH72+9)))</f>
        <v>0</v>
      </c>
    </row>
    <row r="73" spans="1:35" x14ac:dyDescent="0.2">
      <c r="A73" s="32" t="s">
        <v>198</v>
      </c>
      <c r="B73" s="32" t="s">
        <v>199</v>
      </c>
      <c r="C73" s="32" t="s">
        <v>19</v>
      </c>
      <c r="D73" s="32" t="s">
        <v>41</v>
      </c>
      <c r="E73" s="32" t="s">
        <v>1151</v>
      </c>
      <c r="F73" s="33">
        <v>46297.675821759258</v>
      </c>
      <c r="G73" s="32" t="s">
        <v>21</v>
      </c>
      <c r="H73" s="32" t="s">
        <v>1499</v>
      </c>
      <c r="I73" s="34">
        <v>360</v>
      </c>
      <c r="J73" s="32" t="s">
        <v>22</v>
      </c>
      <c r="K73" s="32" t="s">
        <v>23</v>
      </c>
      <c r="L73" s="34">
        <v>215</v>
      </c>
      <c r="M73" s="32" t="s">
        <v>44</v>
      </c>
      <c r="N73" s="33">
        <v>46297.658472222218</v>
      </c>
      <c r="O73" s="34">
        <v>267</v>
      </c>
      <c r="P73" s="32" t="s">
        <v>26</v>
      </c>
      <c r="Q73" s="34">
        <v>210</v>
      </c>
      <c r="R73" t="str">
        <f>IF(B73="","",_xlfn.XLOOKUP(B73,DB!$A$2:$A$205,DB!$C$2:$C$205,"")&amp;"")</f>
        <v>Sector 7</v>
      </c>
      <c r="S73" t="str">
        <f>IF(B73="","",_xlfn.XLOOKUP(B73,DB!$A$2:$A$205,DB!$E$2:$E$205,""))</f>
        <v>Sector 7</v>
      </c>
      <c r="T73" t="str">
        <f>IF(B73="","",_xlfn.XLOOKUP(B73,DB!$A$2:$A$205,DB!$F$2:$F$205,""))</f>
        <v>PAULE/SIGMA</v>
      </c>
      <c r="U73" t="str">
        <f>IF(B73="","",_xlfn.XLOOKUP(B73,DB!$A$2:$A$205,DB!$D$2:$D$205,""))</f>
        <v>MHCC</v>
      </c>
      <c r="V73" t="str">
        <f>IF(B73="","",IF(OR(COUNTIF(M73,"????N?????W")&gt;0,COUNTIF(M73,"????N?????E")&gt;0,COUNTIF(M73,"????S?????W")&gt;0,COUNTIF(M73,"????S?????E")&gt;0),_xlfn.XLOOKUP(B73,DB!$A$2:$A$205,DB!$B$2:$B$205,""),M73))</f>
        <v>SIGMA</v>
      </c>
      <c r="AF73" s="2">
        <v>0.58333333333333337</v>
      </c>
      <c r="AG73" t="s">
        <v>745</v>
      </c>
      <c r="AH73" s="17">
        <v>390</v>
      </c>
      <c r="AI73" s="17" cm="1">
        <f t="array" ref="AI73">SUMPRODUCT(--(IFERROR(HOUR(Flights_2026_09_303334[entry_hour]),-1)=HOUR(AF73)),--(IFERROR(Flights_2026_09_303334[entry_sector],"")=AG73),--(IFERROR(Flights_2026_09_303334[nfl],-1)&gt;=AH73),--(IFERROR(Flights_2026_09_303334[nfl],-1)&lt;=IF(AH73=450,450,AH73+9)))</f>
        <v>2</v>
      </c>
    </row>
    <row r="74" spans="1:35" x14ac:dyDescent="0.2">
      <c r="A74" s="32" t="s">
        <v>295</v>
      </c>
      <c r="B74" s="32" t="s">
        <v>59</v>
      </c>
      <c r="C74" s="32" t="s">
        <v>19</v>
      </c>
      <c r="D74" s="32" t="s">
        <v>50</v>
      </c>
      <c r="E74" s="32" t="s">
        <v>642</v>
      </c>
      <c r="F74" s="33">
        <v>46297.67868055556</v>
      </c>
      <c r="G74" s="32" t="s">
        <v>21</v>
      </c>
      <c r="H74" s="32" t="s">
        <v>1500</v>
      </c>
      <c r="I74" s="34">
        <v>340</v>
      </c>
      <c r="J74" s="32" t="s">
        <v>22</v>
      </c>
      <c r="K74" s="32" t="s">
        <v>23</v>
      </c>
      <c r="L74" s="34">
        <v>162</v>
      </c>
      <c r="M74" s="32" t="s">
        <v>698</v>
      </c>
      <c r="N74" s="33">
        <v>46297.664444444439</v>
      </c>
      <c r="O74" s="34">
        <v>250</v>
      </c>
      <c r="P74" s="32" t="s">
        <v>26</v>
      </c>
      <c r="Q74" s="34">
        <v>220</v>
      </c>
      <c r="R74" t="str">
        <f>IF(B74="","",_xlfn.XLOOKUP(B74,DB!$A$2:$A$205,DB!$C$2:$C$205,"")&amp;"")</f>
        <v>Sector 3</v>
      </c>
      <c r="S74" t="str">
        <f>IF(B74="","",_xlfn.XLOOKUP(B74,DB!$A$2:$A$205,DB!$E$2:$E$205,""))</f>
        <v>Sector 3</v>
      </c>
      <c r="T74" t="str">
        <f>IF(B74="","",_xlfn.XLOOKUP(B74,DB!$A$2:$A$205,DB!$F$2:$F$205,""))</f>
        <v>NOSAT</v>
      </c>
      <c r="U74" t="str">
        <f>IF(B74="","",_xlfn.XLOOKUP(B74,DB!$A$2:$A$205,DB!$D$2:$D$205,""))</f>
        <v>MUFH</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SUMPRODUCT(--(IFERROR(HOUR(Flights_2026_09_303334[entry_hour]),-1)=HOUR(AF74)),--(IFERROR(Flights_2026_09_303334[entry_sector],"")=AG74),--(IFERROR(Flights_2026_09_303334[nfl],-1)&gt;=AH74),--(IFERROR(Flights_2026_09_303334[nfl],-1)&lt;=IF(AH74=450,450,AH74+9)))</f>
        <v>0</v>
      </c>
    </row>
    <row r="75" spans="1:35" x14ac:dyDescent="0.2">
      <c r="A75" s="32" t="s">
        <v>451</v>
      </c>
      <c r="B75" s="32" t="s">
        <v>229</v>
      </c>
      <c r="C75" s="32" t="s">
        <v>19</v>
      </c>
      <c r="D75" s="32" t="s">
        <v>47</v>
      </c>
      <c r="E75" s="32" t="s">
        <v>1501</v>
      </c>
      <c r="F75" s="33">
        <v>46297.679907407408</v>
      </c>
      <c r="G75" s="32" t="s">
        <v>21</v>
      </c>
      <c r="H75" s="32" t="s">
        <v>1502</v>
      </c>
      <c r="I75" s="34">
        <v>370</v>
      </c>
      <c r="J75" s="32" t="s">
        <v>22</v>
      </c>
      <c r="K75" s="32" t="s">
        <v>23</v>
      </c>
      <c r="L75" s="34">
        <v>696</v>
      </c>
      <c r="M75" s="32" t="s">
        <v>1503</v>
      </c>
      <c r="N75" s="33">
        <v>46297.637812500005</v>
      </c>
      <c r="O75" s="34">
        <v>370</v>
      </c>
      <c r="P75" s="32" t="s">
        <v>26</v>
      </c>
      <c r="Q75" s="34">
        <v>370</v>
      </c>
      <c r="R75" t="str">
        <f>IF(B75="","",_xlfn.XLOOKUP(B75,DB!$A$2:$A$205,DB!$C$2:$C$205,"")&amp;"")</f>
        <v>Sector 5</v>
      </c>
      <c r="S75" t="str">
        <f>IF(B75="","",_xlfn.XLOOKUP(B75,DB!$A$2:$A$205,DB!$E$2:$E$205,""))</f>
        <v>Sector 4</v>
      </c>
      <c r="T75" t="str">
        <f>IF(B75="","",_xlfn.XLOOKUP(B75,DB!$A$2:$A$205,DB!$F$2:$F$205,""))</f>
        <v>VOMAR/XUDUN</v>
      </c>
      <c r="U75" t="str">
        <f>IF(B75="","",_xlfn.XLOOKUP(B75,DB!$A$2:$A$205,DB!$D$2:$D$205,""))</f>
        <v>KZHU</v>
      </c>
      <c r="V75" t="str">
        <f>IF(B75="","",IF(OR(COUNTIF(M75,"????N?????W")&gt;0,COUNTIF(M75,"????N?????E")&gt;0,COUNTIF(M75,"????S?????W")&gt;0,COUNTIF(M75,"????S?????E")&gt;0),_xlfn.XLOOKUP(B75,DB!$A$2:$A$205,DB!$B$2:$B$205,""),M75))</f>
        <v>IPSEV</v>
      </c>
      <c r="AF75" s="2">
        <v>0.58333333333333337</v>
      </c>
      <c r="AG75" t="s">
        <v>745</v>
      </c>
      <c r="AH75" s="17">
        <v>410</v>
      </c>
      <c r="AI75" s="17" cm="1">
        <f t="array" ref="AI75">SUMPRODUCT(--(IFERROR(HOUR(Flights_2026_09_303334[entry_hour]),-1)=HOUR(AF75)),--(IFERROR(Flights_2026_09_303334[entry_sector],"")=AG75),--(IFERROR(Flights_2026_09_303334[nfl],-1)&gt;=AH75),--(IFERROR(Flights_2026_09_303334[nfl],-1)&lt;=IF(AH75=450,450,AH75+9)))</f>
        <v>0</v>
      </c>
    </row>
    <row r="76" spans="1:35" x14ac:dyDescent="0.2">
      <c r="A76" s="32" t="s">
        <v>238</v>
      </c>
      <c r="B76" s="32" t="s">
        <v>46</v>
      </c>
      <c r="C76" s="32" t="s">
        <v>19</v>
      </c>
      <c r="D76" s="32" t="s">
        <v>50</v>
      </c>
      <c r="E76" s="32" t="s">
        <v>1036</v>
      </c>
      <c r="F76" s="33">
        <v>46297.681574074071</v>
      </c>
      <c r="G76" s="32" t="s">
        <v>21</v>
      </c>
      <c r="H76" s="32" t="s">
        <v>1504</v>
      </c>
      <c r="I76" s="34">
        <v>350</v>
      </c>
      <c r="J76" s="32" t="s">
        <v>22</v>
      </c>
      <c r="K76" s="32" t="s">
        <v>23</v>
      </c>
      <c r="L76" s="34">
        <v>164</v>
      </c>
      <c r="M76" s="32" t="s">
        <v>240</v>
      </c>
      <c r="N76" s="33">
        <v>46297.667013888888</v>
      </c>
      <c r="O76" s="34">
        <v>288</v>
      </c>
      <c r="P76" s="32" t="s">
        <v>26</v>
      </c>
      <c r="Q76" s="34">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PISAD</v>
      </c>
      <c r="AF76" s="2">
        <v>0.58333333333333337</v>
      </c>
      <c r="AG76" t="s">
        <v>745</v>
      </c>
      <c r="AH76" s="17">
        <v>420</v>
      </c>
      <c r="AI76" s="17" cm="1">
        <f t="array" ref="AI76">SUMPRODUCT(--(IFERROR(HOUR(Flights_2026_09_303334[entry_hour]),-1)=HOUR(AF76)),--(IFERROR(Flights_2026_09_303334[entry_sector],"")=AG76),--(IFERROR(Flights_2026_09_303334[nfl],-1)&gt;=AH76),--(IFERROR(Flights_2026_09_303334[nfl],-1)&lt;=IF(AH76=450,450,AH76+9)))</f>
        <v>0</v>
      </c>
    </row>
    <row r="77" spans="1:35" x14ac:dyDescent="0.2">
      <c r="A77" s="32" t="s">
        <v>184</v>
      </c>
      <c r="B77" s="32" t="s">
        <v>141</v>
      </c>
      <c r="C77" s="32" t="s">
        <v>19</v>
      </c>
      <c r="D77" s="32" t="s">
        <v>76</v>
      </c>
      <c r="E77" s="32" t="s">
        <v>1014</v>
      </c>
      <c r="F77" s="33">
        <v>46297.683217592596</v>
      </c>
      <c r="G77" s="32" t="s">
        <v>21</v>
      </c>
      <c r="H77" s="32" t="s">
        <v>1505</v>
      </c>
      <c r="I77" s="34">
        <v>320</v>
      </c>
      <c r="J77" s="32" t="s">
        <v>22</v>
      </c>
      <c r="K77" s="32" t="s">
        <v>23</v>
      </c>
      <c r="L77" s="34">
        <v>164</v>
      </c>
      <c r="M77" s="32" t="s">
        <v>37</v>
      </c>
      <c r="N77" s="33">
        <v>46297.668946759259</v>
      </c>
      <c r="O77" s="34">
        <v>215</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SUMPRODUCT(--(IFERROR(HOUR(Flights_2026_09_303334[entry_hour]),-1)=HOUR(AF77)),--(IFERROR(Flights_2026_09_303334[entry_sector],"")=AG77),--(IFERROR(Flights_2026_09_303334[nfl],-1)&gt;=AH77),--(IFERROR(Flights_2026_09_303334[nfl],-1)&lt;=IF(AH77=450,450,AH77+9)))</f>
        <v>0</v>
      </c>
    </row>
    <row r="78" spans="1:35" x14ac:dyDescent="0.2">
      <c r="A78" s="32" t="s">
        <v>202</v>
      </c>
      <c r="B78" s="32" t="s">
        <v>203</v>
      </c>
      <c r="C78" s="32" t="s">
        <v>19</v>
      </c>
      <c r="D78" s="32" t="s">
        <v>50</v>
      </c>
      <c r="E78" s="32" t="s">
        <v>683</v>
      </c>
      <c r="F78" s="33">
        <v>46297.685624999998</v>
      </c>
      <c r="G78" s="32" t="s">
        <v>21</v>
      </c>
      <c r="H78" s="32" t="s">
        <v>1506</v>
      </c>
      <c r="I78" s="34">
        <v>350</v>
      </c>
      <c r="J78" s="32" t="s">
        <v>22</v>
      </c>
      <c r="K78" s="32" t="s">
        <v>23</v>
      </c>
      <c r="L78" s="34">
        <v>472</v>
      </c>
      <c r="M78" s="32" t="s">
        <v>1507</v>
      </c>
      <c r="N78" s="33">
        <v>46297.655486111107</v>
      </c>
      <c r="O78" s="34">
        <v>350</v>
      </c>
      <c r="P78" s="32" t="s">
        <v>26</v>
      </c>
      <c r="Q78" s="34">
        <v>350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IRDOV</v>
      </c>
      <c r="AF78" s="2">
        <v>0.58333333333333337</v>
      </c>
      <c r="AG78" t="s">
        <v>745</v>
      </c>
      <c r="AH78" s="17">
        <v>440</v>
      </c>
      <c r="AI78" s="17" cm="1">
        <f t="array" ref="AI78">SUMPRODUCT(--(IFERROR(HOUR(Flights_2026_09_303334[entry_hour]),-1)=HOUR(AF78)),--(IFERROR(Flights_2026_09_303334[entry_sector],"")=AG78),--(IFERROR(Flights_2026_09_303334[nfl],-1)&gt;=AH78),--(IFERROR(Flights_2026_09_303334[nfl],-1)&lt;=IF(AH78=450,450,AH78+9)))</f>
        <v>0</v>
      </c>
    </row>
    <row r="79" spans="1:35" x14ac:dyDescent="0.2">
      <c r="A79" s="32" t="s">
        <v>185</v>
      </c>
      <c r="B79" s="32" t="s">
        <v>186</v>
      </c>
      <c r="C79" s="32" t="s">
        <v>19</v>
      </c>
      <c r="D79" s="32" t="s">
        <v>20</v>
      </c>
      <c r="E79" s="32" t="s">
        <v>873</v>
      </c>
      <c r="F79" s="33">
        <v>46297.687256944446</v>
      </c>
      <c r="G79" s="32" t="s">
        <v>21</v>
      </c>
      <c r="H79" s="32" t="s">
        <v>1508</v>
      </c>
      <c r="I79" s="34">
        <v>340</v>
      </c>
      <c r="J79" s="32" t="s">
        <v>22</v>
      </c>
      <c r="K79" s="32" t="s">
        <v>23</v>
      </c>
      <c r="L79" s="34">
        <v>161</v>
      </c>
      <c r="M79" s="32" t="s">
        <v>1103</v>
      </c>
      <c r="N79" s="33">
        <v>46297.673379629632</v>
      </c>
      <c r="O79" s="34">
        <v>339</v>
      </c>
      <c r="P79" s="32" t="s">
        <v>26</v>
      </c>
      <c r="Q79" s="34">
        <v>220</v>
      </c>
      <c r="R79" t="str">
        <f>IF(B79="","",_xlfn.XLOOKUP(B79,DB!$A$2:$A$205,DB!$C$2:$C$205,"")&amp;"")</f>
        <v>Sector 3</v>
      </c>
      <c r="S79" t="str">
        <f>IF(B79="","",_xlfn.XLOOKUP(B79,DB!$A$2:$A$205,DB!$E$2:$E$205,""))</f>
        <v>Sector 3</v>
      </c>
      <c r="T79" t="str">
        <f>IF(B79="","",_xlfn.XLOOKUP(B79,DB!$A$2:$A$205,DB!$F$2:$F$205,""))</f>
        <v>NOSAT</v>
      </c>
      <c r="U79" t="str">
        <f>IF(B79="","",_xlfn.XLOOKUP(B79,DB!$A$2:$A$205,DB!$D$2:$D$205,""))</f>
        <v>KZHU</v>
      </c>
      <c r="V79" t="str">
        <f>IF(B79="","",IF(OR(COUNTIF(M79,"????N?????W")&gt;0,COUNTIF(M79,"????N?????E")&gt;0,COUNTIF(M79,"????S?????W")&gt;0,COUNTIF(M79,"????S?????E")&gt;0),_xlfn.XLOOKUP(B79,DB!$A$2:$A$205,DB!$B$2:$B$205,""),M79))</f>
        <v>PISAD</v>
      </c>
      <c r="AF79" s="2">
        <v>0.58333333333333337</v>
      </c>
      <c r="AG79" t="s">
        <v>745</v>
      </c>
      <c r="AH79" s="17">
        <v>450</v>
      </c>
      <c r="AI79" s="17" cm="1">
        <f t="array" ref="AI79">SUMPRODUCT(--(IFERROR(HOUR(Flights_2026_09_303334[entry_hour]),-1)=HOUR(AF79)),--(IFERROR(Flights_2026_09_303334[entry_sector],"")=AG79),--(IFERROR(Flights_2026_09_303334[nfl],-1)&gt;=AH79),--(IFERROR(Flights_2026_09_303334[nfl],-1)&lt;=IF(AH79=450,450,AH79+9)))</f>
        <v>0</v>
      </c>
    </row>
    <row r="80" spans="1:35" x14ac:dyDescent="0.2">
      <c r="A80" s="32" t="s">
        <v>191</v>
      </c>
      <c r="B80" s="32" t="s">
        <v>52</v>
      </c>
      <c r="C80" s="32" t="s">
        <v>19</v>
      </c>
      <c r="D80" s="32" t="s">
        <v>76</v>
      </c>
      <c r="E80" s="32" t="s">
        <v>161</v>
      </c>
      <c r="F80" s="33">
        <v>46297.689375000002</v>
      </c>
      <c r="G80" s="32" t="s">
        <v>21</v>
      </c>
      <c r="H80" s="32" t="s">
        <v>1509</v>
      </c>
      <c r="I80" s="34">
        <v>350</v>
      </c>
      <c r="J80" s="32" t="s">
        <v>22</v>
      </c>
      <c r="K80" s="32" t="s">
        <v>23</v>
      </c>
      <c r="L80" s="34">
        <v>871</v>
      </c>
      <c r="M80" s="32" t="s">
        <v>128</v>
      </c>
      <c r="N80" s="33">
        <v>46297.63894675926</v>
      </c>
      <c r="O80" s="34">
        <v>350</v>
      </c>
      <c r="P80" s="32" t="s">
        <v>26</v>
      </c>
      <c r="Q80" s="34">
        <v>350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SUMPRODUCT(--(IFERROR(HOUR(Flights_2026_09_303334[entry_hour]),-1)=HOUR(AF80)),--(IFERROR(Flights_2026_09_303334[entry_sector],"")=AG80),--(IFERROR(Flights_2026_09_303334[nfl],-1)&gt;=AH80),--(IFERROR(Flights_2026_09_303334[nfl],-1)&lt;=IF(AH80=450,450,AH80+9)))</f>
        <v>0</v>
      </c>
    </row>
    <row r="81" spans="1:35" x14ac:dyDescent="0.2">
      <c r="A81" s="32" t="s">
        <v>194</v>
      </c>
      <c r="B81" s="32" t="s">
        <v>65</v>
      </c>
      <c r="C81" s="32" t="s">
        <v>19</v>
      </c>
      <c r="D81" s="32" t="s">
        <v>76</v>
      </c>
      <c r="E81" s="32" t="s">
        <v>819</v>
      </c>
      <c r="F81" s="33">
        <v>46297.691678240742</v>
      </c>
      <c r="G81" s="32" t="s">
        <v>21</v>
      </c>
      <c r="H81" s="32" t="s">
        <v>1510</v>
      </c>
      <c r="I81" s="34">
        <v>350</v>
      </c>
      <c r="J81" s="32" t="s">
        <v>22</v>
      </c>
      <c r="K81" s="32" t="s">
        <v>23</v>
      </c>
      <c r="L81" s="34">
        <v>905</v>
      </c>
      <c r="M81" s="32" t="s">
        <v>77</v>
      </c>
      <c r="N81" s="33">
        <v>46297.63899305556</v>
      </c>
      <c r="O81" s="34">
        <v>350</v>
      </c>
      <c r="P81" s="32" t="s">
        <v>26</v>
      </c>
      <c r="Q81" s="34">
        <v>350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SUMPRODUCT(--(IFERROR(HOUR(Flights_2026_09_303334[entry_hour]),-1)=HOUR(AF81)),--(IFERROR(Flights_2026_09_303334[entry_sector],"")=AG81),--(IFERROR(Flights_2026_09_303334[nfl],-1)&gt;=AH81),--(IFERROR(Flights_2026_09_303334[nfl],-1)&lt;=IF(AH81=450,450,AH81+9)))</f>
        <v>0</v>
      </c>
    </row>
    <row r="82" spans="1:35" x14ac:dyDescent="0.2">
      <c r="A82" s="32" t="s">
        <v>207</v>
      </c>
      <c r="B82" s="32" t="s">
        <v>65</v>
      </c>
      <c r="C82" s="32" t="s">
        <v>19</v>
      </c>
      <c r="D82" s="32" t="s">
        <v>20</v>
      </c>
      <c r="E82" s="32" t="s">
        <v>166</v>
      </c>
      <c r="F82" s="33">
        <v>46297.69358796296</v>
      </c>
      <c r="G82" s="32" t="s">
        <v>21</v>
      </c>
      <c r="H82" s="32" t="s">
        <v>1511</v>
      </c>
      <c r="I82" s="34">
        <v>350</v>
      </c>
      <c r="J82" s="32" t="s">
        <v>22</v>
      </c>
      <c r="K82" s="32" t="s">
        <v>23</v>
      </c>
      <c r="L82" s="34">
        <v>910</v>
      </c>
      <c r="M82" s="32" t="s">
        <v>426</v>
      </c>
      <c r="N82" s="33">
        <v>46297.640474537038</v>
      </c>
      <c r="O82" s="34">
        <v>350</v>
      </c>
      <c r="P82" s="32" t="s">
        <v>26</v>
      </c>
      <c r="Q82" s="34">
        <v>350</v>
      </c>
      <c r="R82" t="str">
        <f>IF(B82="","",_xlfn.XLOOKUP(B82,DB!$A$2:$A$205,DB!$C$2:$C$205,"")&amp;"")</f>
        <v>Sector 6</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GOTAS</v>
      </c>
      <c r="AF82" s="2">
        <v>0.58333333333333337</v>
      </c>
      <c r="AG82" t="s">
        <v>840</v>
      </c>
      <c r="AH82" s="17">
        <v>220</v>
      </c>
      <c r="AI82" s="17" cm="1">
        <f t="array" ref="AI82">SUMPRODUCT(--(IFERROR(HOUR(Flights_2026_09_303334[entry_hour]),-1)=HOUR(AF82)),--(IFERROR(Flights_2026_09_303334[entry_sector],"")=AG82),--(IFERROR(Flights_2026_09_303334[nfl],-1)&gt;=AH82),--(IFERROR(Flights_2026_09_303334[nfl],-1)&lt;=IF(AH82=450,450,AH82+9)))</f>
        <v>0</v>
      </c>
    </row>
    <row r="83" spans="1:35" x14ac:dyDescent="0.2">
      <c r="A83" s="32" t="s">
        <v>162</v>
      </c>
      <c r="B83" s="32" t="s">
        <v>163</v>
      </c>
      <c r="C83" s="32" t="s">
        <v>19</v>
      </c>
      <c r="D83" s="32" t="s">
        <v>41</v>
      </c>
      <c r="E83" s="32" t="s">
        <v>192</v>
      </c>
      <c r="F83" s="33">
        <v>46297.695752314816</v>
      </c>
      <c r="G83" s="32" t="s">
        <v>21</v>
      </c>
      <c r="H83" s="32" t="s">
        <v>1512</v>
      </c>
      <c r="I83" s="34">
        <v>380</v>
      </c>
      <c r="J83" s="32" t="s">
        <v>22</v>
      </c>
      <c r="K83" s="32" t="s">
        <v>23</v>
      </c>
      <c r="L83" s="34">
        <v>160</v>
      </c>
      <c r="M83" s="32" t="s">
        <v>1091</v>
      </c>
      <c r="N83" s="33">
        <v>46297.682499999995</v>
      </c>
      <c r="O83" s="34">
        <v>259</v>
      </c>
      <c r="P83" s="32" t="s">
        <v>26</v>
      </c>
      <c r="Q83" s="34">
        <v>220</v>
      </c>
      <c r="R83" t="str">
        <f>IF(B83="","",_xlfn.XLOOKUP(B83,DB!$A$2:$A$205,DB!$C$2:$C$205,"")&amp;"")</f>
        <v>Sector 3</v>
      </c>
      <c r="S83" t="str">
        <f>IF(B83="","",_xlfn.XLOOKUP(B83,DB!$A$2:$A$205,DB!$E$2:$E$205,""))</f>
        <v>Sector 3</v>
      </c>
      <c r="T83" t="str">
        <f>IF(B83="","",_xlfn.XLOOKUP(B83,DB!$A$2:$A$205,DB!$F$2:$F$205,""))</f>
        <v>NOSAT</v>
      </c>
      <c r="U83" t="str">
        <f>IF(B83="","",_xlfn.XLOOKUP(B83,DB!$A$2:$A$205,DB!$D$2:$D$205,""))</f>
        <v>MUFH</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SUMPRODUCT(--(IFERROR(HOUR(Flights_2026_09_303334[entry_hour]),-1)=HOUR(AF83)),--(IFERROR(Flights_2026_09_303334[entry_sector],"")=AG83),--(IFERROR(Flights_2026_09_303334[nfl],-1)&gt;=AH83),--(IFERROR(Flights_2026_09_303334[nfl],-1)&lt;=IF(AH83=450,450,AH83+9)))</f>
        <v>0</v>
      </c>
    </row>
    <row r="84" spans="1:35" x14ac:dyDescent="0.2">
      <c r="A84" s="32" t="s">
        <v>156</v>
      </c>
      <c r="B84" s="32" t="s">
        <v>75</v>
      </c>
      <c r="C84" s="32" t="s">
        <v>19</v>
      </c>
      <c r="D84" s="32" t="s">
        <v>53</v>
      </c>
      <c r="E84" s="32" t="s">
        <v>663</v>
      </c>
      <c r="F84" s="33">
        <v>46297.697430555556</v>
      </c>
      <c r="G84" s="32" t="s">
        <v>21</v>
      </c>
      <c r="H84" s="32" t="s">
        <v>1513</v>
      </c>
      <c r="I84" s="34">
        <v>350</v>
      </c>
      <c r="J84" s="32" t="s">
        <v>22</v>
      </c>
      <c r="K84" s="32" t="s">
        <v>23</v>
      </c>
      <c r="L84" s="34">
        <v>855</v>
      </c>
      <c r="M84" s="32" t="s">
        <v>136</v>
      </c>
      <c r="N84" s="33">
        <v>46297.645833333328</v>
      </c>
      <c r="O84" s="34">
        <v>350</v>
      </c>
      <c r="P84" s="32" t="s">
        <v>26</v>
      </c>
      <c r="Q84" s="34">
        <v>370</v>
      </c>
      <c r="R84" t="str">
        <f>IF(B84="","",_xlfn.XLOOKUP(B84,DB!$A$2:$A$205,DB!$C$2:$C$205,"")&amp;"")</f>
        <v>Sector 5</v>
      </c>
      <c r="S84" t="str">
        <f>IF(B84="","",_xlfn.XLOOKUP(B84,DB!$A$2:$A$205,DB!$E$2:$E$205,""))</f>
        <v>Sector 4</v>
      </c>
      <c r="T84" t="str">
        <f>IF(B84="","",_xlfn.XLOOKUP(B84,DB!$A$2:$A$205,DB!$F$2:$F$205,""))</f>
        <v>VOMAR/XUDUN</v>
      </c>
      <c r="U84" t="str">
        <f>IF(B84="","",_xlfn.XLOOKUP(B84,DB!$A$2:$A$205,DB!$D$2:$D$205,""))</f>
        <v>MMEX</v>
      </c>
      <c r="V84" t="str">
        <f>IF(B84="","",IF(OR(COUNTIF(M84,"????N?????W")&gt;0,COUNTIF(M84,"????N?????E")&gt;0,COUNTIF(M84,"????S?????W")&gt;0,COUNTIF(M84,"????S?????E")&gt;0),_xlfn.XLOOKUP(B84,DB!$A$2:$A$205,DB!$B$2:$B$205,""),M84))</f>
        <v>LIDAM</v>
      </c>
      <c r="AF84" s="2">
        <v>0.58333333333333337</v>
      </c>
      <c r="AG84" t="s">
        <v>840</v>
      </c>
      <c r="AH84" s="17">
        <v>240</v>
      </c>
      <c r="AI84" s="17" cm="1">
        <f t="array" ref="AI84">SUMPRODUCT(--(IFERROR(HOUR(Flights_2026_09_303334[entry_hour]),-1)=HOUR(AF84)),--(IFERROR(Flights_2026_09_303334[entry_sector],"")=AG84),--(IFERROR(Flights_2026_09_303334[nfl],-1)&gt;=AH84),--(IFERROR(Flights_2026_09_303334[nfl],-1)&lt;=IF(AH84=450,450,AH84+9)))</f>
        <v>0</v>
      </c>
    </row>
    <row r="85" spans="1:35" x14ac:dyDescent="0.2">
      <c r="A85" s="32" t="s">
        <v>458</v>
      </c>
      <c r="B85" s="32" t="s">
        <v>459</v>
      </c>
      <c r="C85" s="32" t="s">
        <v>19</v>
      </c>
      <c r="D85" s="32" t="s">
        <v>53</v>
      </c>
      <c r="E85" s="32" t="s">
        <v>274</v>
      </c>
      <c r="F85" s="33">
        <v>46297.701273148152</v>
      </c>
      <c r="G85" s="32" t="s">
        <v>21</v>
      </c>
      <c r="H85" s="32" t="s">
        <v>1514</v>
      </c>
      <c r="I85" s="34">
        <v>390</v>
      </c>
      <c r="J85" s="32" t="s">
        <v>22</v>
      </c>
      <c r="K85" s="32" t="s">
        <v>23</v>
      </c>
      <c r="L85" s="34">
        <v>1035</v>
      </c>
      <c r="M85" s="32" t="s">
        <v>460</v>
      </c>
      <c r="N85" s="33">
        <v>46297.642789351856</v>
      </c>
      <c r="O85" s="34">
        <v>272</v>
      </c>
      <c r="P85" s="32" t="s">
        <v>26</v>
      </c>
      <c r="Q85" s="34">
        <v>390</v>
      </c>
      <c r="R85" t="str">
        <f>IF(B85="","",_xlfn.XLOOKUP(B85,DB!$A$2:$A$205,DB!$C$2:$C$205,"")&amp;"")</f>
        <v>Sector 1</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OMATO</v>
      </c>
      <c r="AF85" s="2">
        <v>0.58333333333333337</v>
      </c>
      <c r="AG85" t="s">
        <v>840</v>
      </c>
      <c r="AH85" s="17">
        <v>250</v>
      </c>
      <c r="AI85" s="17" cm="1">
        <f t="array" ref="AI85">SUMPRODUCT(--(IFERROR(HOUR(Flights_2026_09_303334[entry_hour]),-1)=HOUR(AF85)),--(IFERROR(Flights_2026_09_303334[entry_sector],"")=AG85),--(IFERROR(Flights_2026_09_303334[nfl],-1)&gt;=AH85),--(IFERROR(Flights_2026_09_303334[nfl],-1)&lt;=IF(AH85=450,450,AH85+9)))</f>
        <v>0</v>
      </c>
    </row>
    <row r="86" spans="1:35" x14ac:dyDescent="0.2">
      <c r="A86" s="32" t="s">
        <v>227</v>
      </c>
      <c r="B86" s="32" t="s">
        <v>18</v>
      </c>
      <c r="C86" s="32" t="s">
        <v>19</v>
      </c>
      <c r="D86" s="32" t="s">
        <v>120</v>
      </c>
      <c r="E86" s="32" t="s">
        <v>792</v>
      </c>
      <c r="F86" s="33">
        <v>46297.704351851848</v>
      </c>
      <c r="G86" s="32" t="s">
        <v>21</v>
      </c>
      <c r="H86" s="32" t="s">
        <v>1515</v>
      </c>
      <c r="I86" s="34">
        <v>330</v>
      </c>
      <c r="J86" s="32" t="s">
        <v>22</v>
      </c>
      <c r="K86" s="32" t="s">
        <v>23</v>
      </c>
      <c r="L86" s="34">
        <v>711</v>
      </c>
      <c r="M86" s="32" t="s">
        <v>251</v>
      </c>
      <c r="N86" s="33">
        <v>46297.661180555559</v>
      </c>
      <c r="O86" s="34">
        <v>330</v>
      </c>
      <c r="P86" s="32" t="s">
        <v>26</v>
      </c>
      <c r="Q86" s="34">
        <v>330</v>
      </c>
      <c r="R86" t="str">
        <f>IF(B86="","",_xlfn.XLOOKUP(B86,DB!$A$2:$A$205,DB!$C$2:$C$205,"")&amp;"")</f>
        <v>Sector 5</v>
      </c>
      <c r="S86" t="str">
        <f>IF(B86="","",_xlfn.XLOOKUP(B86,DB!$A$2:$A$205,DB!$E$2:$E$205,""))</f>
        <v>Sector 4</v>
      </c>
      <c r="T86" t="str">
        <f>IF(B86="","",_xlfn.XLOOKUP(B86,DB!$A$2:$A$205,DB!$F$2:$F$205,""))</f>
        <v>VOMAR/XUDUN</v>
      </c>
      <c r="U86" t="str">
        <f>IF(B86="","",_xlfn.XLOOKUP(B86,DB!$A$2:$A$205,DB!$D$2:$D$205,""))</f>
        <v>KZHU</v>
      </c>
      <c r="V86" t="str">
        <f>IF(B86="","",IF(OR(COUNTIF(M86,"????N?????W")&gt;0,COUNTIF(M86,"????N?????E")&gt;0,COUNTIF(M86,"????S?????W")&gt;0,COUNTIF(M86,"????S?????E")&gt;0),_xlfn.XLOOKUP(B86,DB!$A$2:$A$205,DB!$B$2:$B$205,""),M86))</f>
        <v>IPSEV</v>
      </c>
      <c r="AF86" s="2">
        <v>0.58333333333333337</v>
      </c>
      <c r="AG86" t="s">
        <v>840</v>
      </c>
      <c r="AH86" s="17">
        <v>260</v>
      </c>
      <c r="AI86" s="17" cm="1">
        <f t="array" ref="AI86">SUMPRODUCT(--(IFERROR(HOUR(Flights_2026_09_303334[entry_hour]),-1)=HOUR(AF86)),--(IFERROR(Flights_2026_09_303334[entry_sector],"")=AG86),--(IFERROR(Flights_2026_09_303334[nfl],-1)&gt;=AH86),--(IFERROR(Flights_2026_09_303334[nfl],-1)&lt;=IF(AH86=450,450,AH86+9)))</f>
        <v>0</v>
      </c>
    </row>
    <row r="87" spans="1:35" x14ac:dyDescent="0.2">
      <c r="A87" s="32" t="s">
        <v>205</v>
      </c>
      <c r="B87" s="32" t="s">
        <v>206</v>
      </c>
      <c r="C87" s="32" t="s">
        <v>19</v>
      </c>
      <c r="D87" s="32" t="s">
        <v>41</v>
      </c>
      <c r="E87" s="32" t="s">
        <v>427</v>
      </c>
      <c r="F87" s="33">
        <v>46297.706030092595</v>
      </c>
      <c r="G87" s="32" t="s">
        <v>21</v>
      </c>
      <c r="H87" s="32" t="s">
        <v>1516</v>
      </c>
      <c r="I87" s="34">
        <v>380</v>
      </c>
      <c r="J87" s="32" t="s">
        <v>22</v>
      </c>
      <c r="K87" s="32" t="s">
        <v>23</v>
      </c>
      <c r="L87" s="34">
        <v>221</v>
      </c>
      <c r="M87" s="32" t="s">
        <v>44</v>
      </c>
      <c r="N87" s="33">
        <v>46297.688437500001</v>
      </c>
      <c r="O87" s="34">
        <v>185</v>
      </c>
      <c r="P87" s="32" t="s">
        <v>26</v>
      </c>
      <c r="Q87" s="34">
        <v>380</v>
      </c>
      <c r="R87" t="str">
        <f>IF(B87="","",_xlfn.XLOOKUP(B87,DB!$A$2:$A$205,DB!$C$2:$C$205,"")&amp;"")</f>
        <v>Sector 7</v>
      </c>
      <c r="S87" t="str">
        <f>IF(B87="","",_xlfn.XLOOKUP(B87,DB!$A$2:$A$205,DB!$E$2:$E$205,""))</f>
        <v>Sector 7</v>
      </c>
      <c r="T87" t="str">
        <f>IF(B87="","",_xlfn.XLOOKUP(B87,DB!$A$2:$A$205,DB!$F$2:$F$205,""))</f>
        <v>PAULE/SIGMA</v>
      </c>
      <c r="U87" t="str">
        <f>IF(B87="","",_xlfn.XLOOKUP(B87,DB!$A$2:$A$205,DB!$D$2:$D$205,""))</f>
        <v>MHCC</v>
      </c>
      <c r="V87" t="str">
        <f>IF(B87="","",IF(OR(COUNTIF(M87,"????N?????W")&gt;0,COUNTIF(M87,"????N?????E")&gt;0,COUNTIF(M87,"????S?????W")&gt;0,COUNTIF(M87,"????S?????E")&gt;0),_xlfn.XLOOKUP(B87,DB!$A$2:$A$205,DB!$B$2:$B$205,""),M87))</f>
        <v>SIGMA</v>
      </c>
      <c r="AF87" s="2">
        <v>0.58333333333333337</v>
      </c>
      <c r="AG87" t="s">
        <v>840</v>
      </c>
      <c r="AH87" s="17">
        <v>270</v>
      </c>
      <c r="AI87" s="17" cm="1">
        <f t="array" ref="AI87">SUMPRODUCT(--(IFERROR(HOUR(Flights_2026_09_303334[entry_hour]),-1)=HOUR(AF87)),--(IFERROR(Flights_2026_09_303334[entry_sector],"")=AG87),--(IFERROR(Flights_2026_09_303334[nfl],-1)&gt;=AH87),--(IFERROR(Flights_2026_09_303334[nfl],-1)&lt;=IF(AH87=450,450,AH87+9)))</f>
        <v>0</v>
      </c>
    </row>
    <row r="88" spans="1:35" x14ac:dyDescent="0.2">
      <c r="A88" s="32" t="s">
        <v>200</v>
      </c>
      <c r="B88" s="32" t="s">
        <v>75</v>
      </c>
      <c r="C88" s="32" t="s">
        <v>19</v>
      </c>
      <c r="D88" s="32" t="s">
        <v>76</v>
      </c>
      <c r="E88" s="32" t="s">
        <v>270</v>
      </c>
      <c r="F88" s="33">
        <v>46297.709525462968</v>
      </c>
      <c r="G88" s="32" t="s">
        <v>21</v>
      </c>
      <c r="H88" s="32" t="s">
        <v>1517</v>
      </c>
      <c r="I88" s="34">
        <v>350</v>
      </c>
      <c r="J88" s="32" t="s">
        <v>22</v>
      </c>
      <c r="K88" s="32" t="s">
        <v>23</v>
      </c>
      <c r="L88" s="34">
        <v>855</v>
      </c>
      <c r="M88" s="32" t="s">
        <v>201</v>
      </c>
      <c r="N88" s="33">
        <v>46297.65797453704</v>
      </c>
      <c r="O88" s="34">
        <v>350</v>
      </c>
      <c r="P88" s="32" t="s">
        <v>26</v>
      </c>
      <c r="Q88" s="34">
        <v>350</v>
      </c>
      <c r="R88" t="str">
        <f>IF(B88="","",_xlfn.XLOOKUP(B88,DB!$A$2:$A$205,DB!$C$2:$C$205,"")&amp;"")</f>
        <v>Sector 5</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LIDAM</v>
      </c>
      <c r="AF88" s="2">
        <v>0.58333333333333337</v>
      </c>
      <c r="AG88" t="s">
        <v>840</v>
      </c>
      <c r="AH88" s="17">
        <v>280</v>
      </c>
      <c r="AI88" s="17" cm="1">
        <f t="array" ref="AI88">SUMPRODUCT(--(IFERROR(HOUR(Flights_2026_09_303334[entry_hour]),-1)=HOUR(AF88)),--(IFERROR(Flights_2026_09_303334[entry_sector],"")=AG88),--(IFERROR(Flights_2026_09_303334[nfl],-1)&gt;=AH88),--(IFERROR(Flights_2026_09_303334[nfl],-1)&lt;=IF(AH88=450,450,AH88+9)))</f>
        <v>0</v>
      </c>
    </row>
    <row r="89" spans="1:35" x14ac:dyDescent="0.2">
      <c r="A89" s="32" t="s">
        <v>453</v>
      </c>
      <c r="B89" s="32" t="s">
        <v>196</v>
      </c>
      <c r="C89" s="32" t="s">
        <v>19</v>
      </c>
      <c r="D89" s="32" t="s">
        <v>47</v>
      </c>
      <c r="E89" s="32" t="s">
        <v>623</v>
      </c>
      <c r="F89" s="33">
        <v>46297.711273148147</v>
      </c>
      <c r="G89" s="32" t="s">
        <v>21</v>
      </c>
      <c r="H89" s="32" t="s">
        <v>1518</v>
      </c>
      <c r="I89" s="34">
        <v>360</v>
      </c>
      <c r="J89" s="32" t="s">
        <v>22</v>
      </c>
      <c r="K89" s="32" t="s">
        <v>23</v>
      </c>
      <c r="L89" s="34">
        <v>173</v>
      </c>
      <c r="M89" s="32" t="s">
        <v>1025</v>
      </c>
      <c r="N89" s="33">
        <v>46297.696805555555</v>
      </c>
      <c r="O89" s="34">
        <v>277</v>
      </c>
      <c r="P89" s="32" t="s">
        <v>26</v>
      </c>
      <c r="Q89" s="34">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PISAD</v>
      </c>
      <c r="AF89" s="2">
        <v>0.58333333333333337</v>
      </c>
      <c r="AG89" t="s">
        <v>840</v>
      </c>
      <c r="AH89" s="17">
        <v>290</v>
      </c>
      <c r="AI89" s="17" cm="1">
        <f t="array" ref="AI89">SUMPRODUCT(--(IFERROR(HOUR(Flights_2026_09_303334[entry_hour]),-1)=HOUR(AF89)),--(IFERROR(Flights_2026_09_303334[entry_sector],"")=AG89),--(IFERROR(Flights_2026_09_303334[nfl],-1)&gt;=AH89),--(IFERROR(Flights_2026_09_303334[nfl],-1)&lt;=IF(AH89=450,450,AH89+9)))</f>
        <v>0</v>
      </c>
    </row>
    <row r="90" spans="1:35" x14ac:dyDescent="0.2">
      <c r="A90" s="32" t="s">
        <v>181</v>
      </c>
      <c r="B90" s="32" t="s">
        <v>182</v>
      </c>
      <c r="C90" s="32" t="s">
        <v>19</v>
      </c>
      <c r="D90" s="32" t="s">
        <v>53</v>
      </c>
      <c r="E90" s="32" t="s">
        <v>1519</v>
      </c>
      <c r="F90" s="33">
        <v>46297.713287037041</v>
      </c>
      <c r="G90" s="32" t="s">
        <v>21</v>
      </c>
      <c r="H90" s="32" t="s">
        <v>1520</v>
      </c>
      <c r="I90" s="34">
        <v>320</v>
      </c>
      <c r="J90" s="32" t="s">
        <v>22</v>
      </c>
      <c r="K90" s="32" t="s">
        <v>23</v>
      </c>
      <c r="L90" s="34">
        <v>158</v>
      </c>
      <c r="M90" s="32" t="s">
        <v>1139</v>
      </c>
      <c r="N90" s="33">
        <v>46297.699780092589</v>
      </c>
      <c r="O90" s="34">
        <v>259</v>
      </c>
      <c r="P90" s="32" t="s">
        <v>26</v>
      </c>
      <c r="Q90" s="34">
        <v>220</v>
      </c>
      <c r="R90" t="str">
        <f>IF(B90="","",_xlfn.XLOOKUP(B90,DB!$A$2:$A$205,DB!$C$2:$C$205,"")&amp;"")</f>
        <v>Sector 3</v>
      </c>
      <c r="S90" t="str">
        <f>IF(B90="","",_xlfn.XLOOKUP(B90,DB!$A$2:$A$205,DB!$E$2:$E$205,""))</f>
        <v>Sector 3</v>
      </c>
      <c r="T90" t="str">
        <f>IF(B90="","",_xlfn.XLOOKUP(B90,DB!$A$2:$A$205,DB!$F$2:$F$205,""))</f>
        <v>NOSAT</v>
      </c>
      <c r="U90" t="str">
        <f>IF(B90="","",_xlfn.XLOOKUP(B90,DB!$A$2:$A$205,DB!$D$2:$D$205,""))</f>
        <v>MUFH</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SUMPRODUCT(--(IFERROR(HOUR(Flights_2026_09_303334[entry_hour]),-1)=HOUR(AF90)),--(IFERROR(Flights_2026_09_303334[entry_sector],"")=AG90),--(IFERROR(Flights_2026_09_303334[nfl],-1)&gt;=AH90),--(IFERROR(Flights_2026_09_303334[nfl],-1)&lt;=IF(AH90=450,450,AH90+9)))</f>
        <v>0</v>
      </c>
    </row>
    <row r="91" spans="1:35" x14ac:dyDescent="0.2">
      <c r="A91" s="32" t="s">
        <v>220</v>
      </c>
      <c r="B91" s="32" t="s">
        <v>49</v>
      </c>
      <c r="C91" s="32" t="s">
        <v>19</v>
      </c>
      <c r="D91" s="32" t="s">
        <v>221</v>
      </c>
      <c r="E91" s="32" t="s">
        <v>929</v>
      </c>
      <c r="F91" s="33">
        <v>46297.715543981481</v>
      </c>
      <c r="G91" s="32" t="s">
        <v>21</v>
      </c>
      <c r="H91" s="32" t="s">
        <v>1521</v>
      </c>
      <c r="I91" s="34">
        <v>370</v>
      </c>
      <c r="J91" s="32" t="s">
        <v>22</v>
      </c>
      <c r="K91" s="32" t="s">
        <v>23</v>
      </c>
      <c r="L91" s="34">
        <v>431</v>
      </c>
      <c r="M91" s="32" t="s">
        <v>1135</v>
      </c>
      <c r="N91" s="33">
        <v>46297.688020833331</v>
      </c>
      <c r="O91" s="34">
        <v>370</v>
      </c>
      <c r="P91" s="32" t="s">
        <v>26</v>
      </c>
      <c r="Q91" s="34">
        <v>370</v>
      </c>
      <c r="R91" t="str">
        <f>IF(B91="","",_xlfn.XLOOKUP(B91,DB!$A$2:$A$205,DB!$C$2:$C$205,"")&amp;"")</f>
        <v>Sector 3</v>
      </c>
      <c r="S91" t="str">
        <f>IF(B91="","",_xlfn.XLOOKUP(B91,DB!$A$2:$A$205,DB!$E$2:$E$205,""))</f>
        <v>Sector 3</v>
      </c>
      <c r="T91" t="str">
        <f>IF(B91="","",_xlfn.XLOOKUP(B91,DB!$A$2:$A$205,DB!$F$2:$F$205,""))</f>
        <v>NOSAT</v>
      </c>
      <c r="U91" t="str">
        <f>IF(B91="","",_xlfn.XLOOKUP(B91,DB!$A$2:$A$205,DB!$D$2:$D$205,""))</f>
        <v>KZHU</v>
      </c>
      <c r="V91" t="str">
        <f>IF(B91="","",IF(OR(COUNTIF(M91,"????N?????W")&gt;0,COUNTIF(M91,"????N?????E")&gt;0,COUNTIF(M91,"????S?????W")&gt;0,COUNTIF(M91,"????S?????E")&gt;0),_xlfn.XLOOKUP(B91,DB!$A$2:$A$205,DB!$B$2:$B$205,""),M91))</f>
        <v>PISAD</v>
      </c>
      <c r="AF91" s="2">
        <v>0.58333333333333337</v>
      </c>
      <c r="AG91" t="s">
        <v>840</v>
      </c>
      <c r="AH91" s="17">
        <v>310</v>
      </c>
      <c r="AI91" s="17" cm="1">
        <f t="array" ref="AI91">SUMPRODUCT(--(IFERROR(HOUR(Flights_2026_09_303334[entry_hour]),-1)=HOUR(AF91)),--(IFERROR(Flights_2026_09_303334[entry_sector],"")=AG91),--(IFERROR(Flights_2026_09_303334[nfl],-1)&gt;=AH91),--(IFERROR(Flights_2026_09_303334[nfl],-1)&lt;=IF(AH91=450,450,AH91+9)))</f>
        <v>0</v>
      </c>
    </row>
    <row r="92" spans="1:35" x14ac:dyDescent="0.2">
      <c r="A92" s="32" t="s">
        <v>1268</v>
      </c>
      <c r="B92" s="32" t="s">
        <v>287</v>
      </c>
      <c r="C92" s="32" t="s">
        <v>19</v>
      </c>
      <c r="D92" s="32" t="s">
        <v>90</v>
      </c>
      <c r="E92" s="32" t="s">
        <v>1522</v>
      </c>
      <c r="F92" s="33">
        <v>46297.717222222222</v>
      </c>
      <c r="G92" s="32" t="s">
        <v>21</v>
      </c>
      <c r="H92" s="32" t="s">
        <v>1523</v>
      </c>
      <c r="I92" s="34">
        <v>340</v>
      </c>
      <c r="J92" s="32" t="s">
        <v>22</v>
      </c>
      <c r="K92" s="32" t="s">
        <v>23</v>
      </c>
      <c r="L92" s="34">
        <v>173</v>
      </c>
      <c r="M92" s="32" t="s">
        <v>1428</v>
      </c>
      <c r="N92" s="33">
        <v>46297.702326388884</v>
      </c>
      <c r="O92" s="34">
        <v>258</v>
      </c>
      <c r="P92" s="32" t="s">
        <v>26</v>
      </c>
      <c r="Q92" s="34">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SUMPRODUCT(--(IFERROR(HOUR(Flights_2026_09_303334[entry_hour]),-1)=HOUR(AF92)),--(IFERROR(Flights_2026_09_303334[entry_sector],"")=AG92),--(IFERROR(Flights_2026_09_303334[nfl],-1)&gt;=AH92),--(IFERROR(Flights_2026_09_303334[nfl],-1)&lt;=IF(AH92=450,450,AH92+9)))</f>
        <v>0</v>
      </c>
    </row>
    <row r="93" spans="1:35" x14ac:dyDescent="0.2">
      <c r="A93" s="32" t="s">
        <v>228</v>
      </c>
      <c r="B93" s="32" t="s">
        <v>229</v>
      </c>
      <c r="C93" s="32" t="s">
        <v>19</v>
      </c>
      <c r="D93" s="32" t="s">
        <v>90</v>
      </c>
      <c r="E93" s="32" t="s">
        <v>889</v>
      </c>
      <c r="F93" s="33">
        <v>46297.718252314815</v>
      </c>
      <c r="G93" s="32" t="s">
        <v>21</v>
      </c>
      <c r="H93" s="32" t="s">
        <v>1524</v>
      </c>
      <c r="I93" s="34">
        <v>370</v>
      </c>
      <c r="J93" s="32" t="s">
        <v>22</v>
      </c>
      <c r="K93" s="32" t="s">
        <v>23</v>
      </c>
      <c r="L93" s="34">
        <v>698</v>
      </c>
      <c r="M93" s="32" t="s">
        <v>251</v>
      </c>
      <c r="N93" s="33">
        <v>46297.676412037035</v>
      </c>
      <c r="O93" s="34">
        <v>390</v>
      </c>
      <c r="P93" s="32" t="s">
        <v>26</v>
      </c>
      <c r="Q93" s="34">
        <v>370</v>
      </c>
      <c r="R93" t="str">
        <f>IF(B93="","",_xlfn.XLOOKUP(B93,DB!$A$2:$A$205,DB!$C$2:$C$205,"")&amp;"")</f>
        <v>Sector 5</v>
      </c>
      <c r="S93" t="str">
        <f>IF(B93="","",_xlfn.XLOOKUP(B93,DB!$A$2:$A$205,DB!$E$2:$E$205,""))</f>
        <v>Sector 4</v>
      </c>
      <c r="T93" t="str">
        <f>IF(B93="","",_xlfn.XLOOKUP(B93,DB!$A$2:$A$205,DB!$F$2:$F$205,""))</f>
        <v>VOMAR/XUDUN</v>
      </c>
      <c r="U93" t="str">
        <f>IF(B93="","",_xlfn.XLOOKUP(B93,DB!$A$2:$A$205,DB!$D$2:$D$205,""))</f>
        <v>KZHU</v>
      </c>
      <c r="V93" t="str">
        <f>IF(B93="","",IF(OR(COUNTIF(M93,"????N?????W")&gt;0,COUNTIF(M93,"????N?????E")&gt;0,COUNTIF(M93,"????S?????W")&gt;0,COUNTIF(M93,"????S?????E")&gt;0),_xlfn.XLOOKUP(B93,DB!$A$2:$A$205,DB!$B$2:$B$205,""),M93))</f>
        <v>IPSEV</v>
      </c>
      <c r="AF93" s="2">
        <v>0.58333333333333337</v>
      </c>
      <c r="AG93" t="s">
        <v>840</v>
      </c>
      <c r="AH93" s="17">
        <v>330</v>
      </c>
      <c r="AI93" s="17" cm="1">
        <f t="array" ref="AI93">SUMPRODUCT(--(IFERROR(HOUR(Flights_2026_09_303334[entry_hour]),-1)=HOUR(AF93)),--(IFERROR(Flights_2026_09_303334[entry_sector],"")=AG93),--(IFERROR(Flights_2026_09_303334[nfl],-1)&gt;=AH93),--(IFERROR(Flights_2026_09_303334[nfl],-1)&lt;=IF(AH93=450,450,AH93+9)))</f>
        <v>0</v>
      </c>
    </row>
    <row r="94" spans="1:35" x14ac:dyDescent="0.2">
      <c r="A94" s="32" t="s">
        <v>241</v>
      </c>
      <c r="B94" s="32" t="s">
        <v>18</v>
      </c>
      <c r="C94" s="32" t="s">
        <v>19</v>
      </c>
      <c r="D94" s="32" t="s">
        <v>120</v>
      </c>
      <c r="E94" s="32" t="s">
        <v>1525</v>
      </c>
      <c r="F94" s="33">
        <v>46297.719872685186</v>
      </c>
      <c r="G94" s="32" t="s">
        <v>21</v>
      </c>
      <c r="H94" s="32" t="s">
        <v>1526</v>
      </c>
      <c r="I94" s="34">
        <v>330</v>
      </c>
      <c r="J94" s="32" t="s">
        <v>22</v>
      </c>
      <c r="K94" s="32" t="s">
        <v>23</v>
      </c>
      <c r="L94" s="34">
        <v>704</v>
      </c>
      <c r="M94" s="32" t="s">
        <v>251</v>
      </c>
      <c r="N94" s="33">
        <v>46297.677268518513</v>
      </c>
      <c r="O94" s="34">
        <v>290</v>
      </c>
      <c r="P94" s="32" t="s">
        <v>26</v>
      </c>
      <c r="Q94" s="34">
        <v>330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SUMPRODUCT(--(IFERROR(HOUR(Flights_2026_09_303334[entry_hour]),-1)=HOUR(AF94)),--(IFERROR(Flights_2026_09_303334[entry_sector],"")=AG94),--(IFERROR(Flights_2026_09_303334[nfl],-1)&gt;=AH94),--(IFERROR(Flights_2026_09_303334[nfl],-1)&lt;=IF(AH94=450,450,AH94+9)))</f>
        <v>0</v>
      </c>
    </row>
    <row r="95" spans="1:35" x14ac:dyDescent="0.2">
      <c r="A95" s="32" t="s">
        <v>222</v>
      </c>
      <c r="B95" s="32" t="s">
        <v>223</v>
      </c>
      <c r="C95" s="32" t="s">
        <v>19</v>
      </c>
      <c r="D95" s="32" t="s">
        <v>53</v>
      </c>
      <c r="E95" s="32" t="s">
        <v>1124</v>
      </c>
      <c r="F95" s="33">
        <v>46297.721724537041</v>
      </c>
      <c r="G95" s="32" t="s">
        <v>21</v>
      </c>
      <c r="H95" s="32" t="s">
        <v>1527</v>
      </c>
      <c r="I95" s="34">
        <v>340</v>
      </c>
      <c r="J95" s="32" t="s">
        <v>22</v>
      </c>
      <c r="K95" s="32" t="s">
        <v>23</v>
      </c>
      <c r="L95" s="34">
        <v>256</v>
      </c>
      <c r="M95" s="32" t="s">
        <v>399</v>
      </c>
      <c r="N95" s="33">
        <v>46297.703599537039</v>
      </c>
      <c r="O95" s="34">
        <v>282</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MUFH</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SUMPRODUCT(--(IFERROR(HOUR(Flights_2026_09_303334[entry_hour]),-1)=HOUR(AF95)),--(IFERROR(Flights_2026_09_303334[entry_sector],"")=AG95),--(IFERROR(Flights_2026_09_303334[nfl],-1)&gt;=AH95),--(IFERROR(Flights_2026_09_303334[nfl],-1)&lt;=IF(AH95=450,450,AH95+9)))</f>
        <v>1</v>
      </c>
    </row>
    <row r="96" spans="1:35" x14ac:dyDescent="0.2">
      <c r="A96" s="32" t="s">
        <v>549</v>
      </c>
      <c r="B96" s="32" t="s">
        <v>335</v>
      </c>
      <c r="C96" s="32" t="s">
        <v>19</v>
      </c>
      <c r="D96" s="32" t="s">
        <v>41</v>
      </c>
      <c r="E96" s="32" t="s">
        <v>403</v>
      </c>
      <c r="F96" s="33">
        <v>46297.724166666667</v>
      </c>
      <c r="G96" s="32" t="s">
        <v>21</v>
      </c>
      <c r="H96" s="32" t="s">
        <v>1528</v>
      </c>
      <c r="I96" s="34">
        <v>370</v>
      </c>
      <c r="J96" s="32" t="s">
        <v>22</v>
      </c>
      <c r="K96" s="32" t="s">
        <v>23</v>
      </c>
      <c r="L96" s="34">
        <v>898</v>
      </c>
      <c r="M96" s="32" t="s">
        <v>78</v>
      </c>
      <c r="N96" s="33">
        <v>46297.672349537039</v>
      </c>
      <c r="O96" s="34">
        <v>350</v>
      </c>
      <c r="P96" s="32" t="s">
        <v>26</v>
      </c>
      <c r="Q96" s="34">
        <v>350</v>
      </c>
      <c r="R96" t="str">
        <f>IF(B96="","",_xlfn.XLOOKUP(B96,DB!$A$2:$A$205,DB!$C$2:$C$205,"")&amp;"")</f>
        <v>Sector 6</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GOTAS</v>
      </c>
      <c r="AF96" s="2">
        <v>0.58333333333333337</v>
      </c>
      <c r="AG96" t="s">
        <v>840</v>
      </c>
      <c r="AH96" s="17">
        <v>360</v>
      </c>
      <c r="AI96" s="17" cm="1">
        <f t="array" ref="AI96">SUMPRODUCT(--(IFERROR(HOUR(Flights_2026_09_303334[entry_hour]),-1)=HOUR(AF96)),--(IFERROR(Flights_2026_09_303334[entry_sector],"")=AG96),--(IFERROR(Flights_2026_09_303334[nfl],-1)&gt;=AH96),--(IFERROR(Flights_2026_09_303334[nfl],-1)&lt;=IF(AH96=450,450,AH96+9)))</f>
        <v>0</v>
      </c>
    </row>
    <row r="97" spans="1:35" x14ac:dyDescent="0.2">
      <c r="A97" s="32" t="s">
        <v>219</v>
      </c>
      <c r="B97" s="32" t="s">
        <v>49</v>
      </c>
      <c r="C97" s="32" t="s">
        <v>19</v>
      </c>
      <c r="D97" s="32" t="s">
        <v>107</v>
      </c>
      <c r="E97" s="32" t="s">
        <v>494</v>
      </c>
      <c r="F97" s="33">
        <v>46297.725891203707</v>
      </c>
      <c r="G97" s="32" t="s">
        <v>21</v>
      </c>
      <c r="H97" s="32" t="s">
        <v>1529</v>
      </c>
      <c r="I97" s="34">
        <v>380</v>
      </c>
      <c r="J97" s="32" t="s">
        <v>22</v>
      </c>
      <c r="K97" s="32" t="s">
        <v>23</v>
      </c>
      <c r="L97" s="34">
        <v>164</v>
      </c>
      <c r="M97" s="32" t="s">
        <v>1091</v>
      </c>
      <c r="N97" s="33">
        <v>46297.711053240739</v>
      </c>
      <c r="O97" s="34">
        <v>311</v>
      </c>
      <c r="P97" s="32" t="s">
        <v>26</v>
      </c>
      <c r="Q97" s="34">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PISAD</v>
      </c>
      <c r="AF97" s="2">
        <v>0.58333333333333337</v>
      </c>
      <c r="AG97" t="s">
        <v>840</v>
      </c>
      <c r="AH97" s="17">
        <v>370</v>
      </c>
      <c r="AI97" s="17" cm="1">
        <f t="array" ref="AI97">SUMPRODUCT(--(IFERROR(HOUR(Flights_2026_09_303334[entry_hour]),-1)=HOUR(AF97)),--(IFERROR(Flights_2026_09_303334[entry_sector],"")=AG97),--(IFERROR(Flights_2026_09_303334[nfl],-1)&gt;=AH97),--(IFERROR(Flights_2026_09_303334[nfl],-1)&lt;=IF(AH97=450,450,AH97+9)))</f>
        <v>0</v>
      </c>
    </row>
    <row r="98" spans="1:35" x14ac:dyDescent="0.2">
      <c r="A98" s="32" t="s">
        <v>226</v>
      </c>
      <c r="B98" s="32" t="s">
        <v>81</v>
      </c>
      <c r="C98" s="32" t="s">
        <v>19</v>
      </c>
      <c r="D98" s="32" t="s">
        <v>41</v>
      </c>
      <c r="E98" s="32" t="s">
        <v>100</v>
      </c>
      <c r="F98" s="33">
        <v>46297.727442129632</v>
      </c>
      <c r="G98" s="32" t="s">
        <v>21</v>
      </c>
      <c r="H98" s="32" t="s">
        <v>1530</v>
      </c>
      <c r="I98" s="34">
        <v>370</v>
      </c>
      <c r="J98" s="32" t="s">
        <v>22</v>
      </c>
      <c r="K98" s="32" t="s">
        <v>23</v>
      </c>
      <c r="L98" s="34">
        <v>799</v>
      </c>
      <c r="M98" s="32" t="s">
        <v>810</v>
      </c>
      <c r="N98" s="33">
        <v>46297.678495370375</v>
      </c>
      <c r="O98" s="34">
        <v>370</v>
      </c>
      <c r="P98" s="32" t="s">
        <v>26</v>
      </c>
      <c r="Q98" s="34">
        <v>370</v>
      </c>
      <c r="R98" t="str">
        <f>IF(B98="","",_xlfn.XLOOKUP(B98,DB!$A$2:$A$205,DB!$C$2:$C$205,"")&amp;"")</f>
        <v>Sector 5</v>
      </c>
      <c r="S98" t="str">
        <f>IF(B98="","",_xlfn.XLOOKUP(B98,DB!$A$2:$A$205,DB!$E$2:$E$205,""))</f>
        <v>Sector 4</v>
      </c>
      <c r="T98" t="str">
        <f>IF(B98="","",_xlfn.XLOOKUP(B98,DB!$A$2:$A$205,DB!$F$2:$F$205,""))</f>
        <v>VOMAR/XUDUN</v>
      </c>
      <c r="U98" t="str">
        <f>IF(B98="","",_xlfn.XLOOKUP(B98,DB!$A$2:$A$205,DB!$D$2:$D$205,""))</f>
        <v>MMTY</v>
      </c>
      <c r="V98" t="str">
        <f>IF(B98="","",IF(OR(COUNTIF(M98,"????N?????W")&gt;0,COUNTIF(M98,"????N?????E")&gt;0,COUNTIF(M98,"????S?????W")&gt;0,COUNTIF(M98,"????S?????E")&gt;0),_xlfn.XLOOKUP(B98,DB!$A$2:$A$205,DB!$B$2:$B$205,""),M98))</f>
        <v>MATOL</v>
      </c>
      <c r="AF98" s="2">
        <v>0.58333333333333337</v>
      </c>
      <c r="AG98" t="s">
        <v>840</v>
      </c>
      <c r="AH98" s="17">
        <v>380</v>
      </c>
      <c r="AI98" s="17" cm="1">
        <f t="array" ref="AI98">SUMPRODUCT(--(IFERROR(HOUR(Flights_2026_09_303334[entry_hour]),-1)=HOUR(AF98)),--(IFERROR(Flights_2026_09_303334[entry_sector],"")=AG98),--(IFERROR(Flights_2026_09_303334[nfl],-1)&gt;=AH98),--(IFERROR(Flights_2026_09_303334[nfl],-1)&lt;=IF(AH98=450,450,AH98+9)))</f>
        <v>0</v>
      </c>
    </row>
    <row r="99" spans="1:35" x14ac:dyDescent="0.2">
      <c r="A99" s="32" t="s">
        <v>296</v>
      </c>
      <c r="B99" s="32" t="s">
        <v>324</v>
      </c>
      <c r="C99" s="32" t="s">
        <v>19</v>
      </c>
      <c r="D99" s="32" t="s">
        <v>53</v>
      </c>
      <c r="E99" s="32" t="s">
        <v>483</v>
      </c>
      <c r="F99" s="33">
        <v>46297.730810185181</v>
      </c>
      <c r="G99" s="32" t="s">
        <v>21</v>
      </c>
      <c r="H99" s="32" t="s">
        <v>1531</v>
      </c>
      <c r="I99" s="34">
        <v>260</v>
      </c>
      <c r="J99" s="32" t="s">
        <v>22</v>
      </c>
      <c r="K99" s="32" t="s">
        <v>23</v>
      </c>
      <c r="L99" s="34">
        <v>436</v>
      </c>
      <c r="M99" s="32" t="s">
        <v>299</v>
      </c>
      <c r="N99" s="33">
        <v>46297.702499999999</v>
      </c>
      <c r="O99" s="34">
        <v>260</v>
      </c>
      <c r="P99" s="32" t="s">
        <v>26</v>
      </c>
      <c r="Q99" s="34">
        <v>370</v>
      </c>
      <c r="R99" t="str">
        <f>IF(B99="","",_xlfn.XLOOKUP(B99,DB!$A$2:$A$205,DB!$C$2:$C$205,"")&amp;"")</f>
        <v>Sector 7</v>
      </c>
      <c r="S99" t="str">
        <f>IF(B99="","",_xlfn.XLOOKUP(B99,DB!$A$2:$A$205,DB!$E$2:$E$205,""))</f>
        <v>Sector 7</v>
      </c>
      <c r="T99" t="str">
        <f>IF(B99="","",_xlfn.XLOOKUP(B99,DB!$A$2:$A$205,DB!$F$2:$F$205,""))</f>
        <v>PAULE/SIGMA</v>
      </c>
      <c r="U99" t="str">
        <f>IF(B99="","",_xlfn.XLOOKUP(B99,DB!$A$2:$A$205,DB!$D$2:$D$205,""))</f>
        <v>MHCC</v>
      </c>
      <c r="V99" t="str">
        <f>IF(B99="","",IF(OR(COUNTIF(M99,"????N?????W")&gt;0,COUNTIF(M99,"????N?????E")&gt;0,COUNTIF(M99,"????S?????W")&gt;0,COUNTIF(M99,"????S?????E")&gt;0),_xlfn.XLOOKUP(B99,DB!$A$2:$A$205,DB!$B$2:$B$205,""),M99))</f>
        <v>CTM</v>
      </c>
      <c r="AF99" s="2">
        <v>0.58333333333333337</v>
      </c>
      <c r="AG99" t="s">
        <v>840</v>
      </c>
      <c r="AH99" s="17">
        <v>390</v>
      </c>
      <c r="AI99" s="17" cm="1">
        <f t="array" ref="AI99">SUMPRODUCT(--(IFERROR(HOUR(Flights_2026_09_303334[entry_hour]),-1)=HOUR(AF99)),--(IFERROR(Flights_2026_09_303334[entry_sector],"")=AG99),--(IFERROR(Flights_2026_09_303334[nfl],-1)&gt;=AH99),--(IFERROR(Flights_2026_09_303334[nfl],-1)&lt;=IF(AH99=450,450,AH99+9)))</f>
        <v>0</v>
      </c>
    </row>
    <row r="100" spans="1:35" x14ac:dyDescent="0.2">
      <c r="A100" s="32" t="s">
        <v>1280</v>
      </c>
      <c r="B100" s="32" t="s">
        <v>215</v>
      </c>
      <c r="C100" s="32" t="s">
        <v>19</v>
      </c>
      <c r="D100" s="32" t="s">
        <v>107</v>
      </c>
      <c r="E100" s="32" t="s">
        <v>634</v>
      </c>
      <c r="F100" s="33">
        <v>46297.732812499999</v>
      </c>
      <c r="G100" s="32" t="s">
        <v>21</v>
      </c>
      <c r="H100" s="32" t="s">
        <v>1532</v>
      </c>
      <c r="I100" s="34">
        <v>330</v>
      </c>
      <c r="J100" s="32" t="s">
        <v>22</v>
      </c>
      <c r="K100" s="32" t="s">
        <v>23</v>
      </c>
      <c r="L100" s="34">
        <v>430</v>
      </c>
      <c r="M100" s="32" t="s">
        <v>247</v>
      </c>
      <c r="N100" s="33">
        <v>46297.704560185186</v>
      </c>
      <c r="O100" s="34">
        <v>350</v>
      </c>
      <c r="P100" s="32" t="s">
        <v>26</v>
      </c>
      <c r="Q100" s="34">
        <v>330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PISAD</v>
      </c>
      <c r="AF100" s="2">
        <v>0.58333333333333337</v>
      </c>
      <c r="AG100" t="s">
        <v>840</v>
      </c>
      <c r="AH100" s="17">
        <v>400</v>
      </c>
      <c r="AI100" s="17" cm="1">
        <f t="array" ref="AI100">SUMPRODUCT(--(IFERROR(HOUR(Flights_2026_09_303334[entry_hour]),-1)=HOUR(AF100)),--(IFERROR(Flights_2026_09_303334[entry_sector],"")=AG100),--(IFERROR(Flights_2026_09_303334[nfl],-1)&gt;=AH100),--(IFERROR(Flights_2026_09_303334[nfl],-1)&lt;=IF(AH100=450,450,AH100+9)))</f>
        <v>0</v>
      </c>
    </row>
    <row r="101" spans="1:35" x14ac:dyDescent="0.2">
      <c r="A101" s="32" t="s">
        <v>209</v>
      </c>
      <c r="B101" s="32" t="s">
        <v>62</v>
      </c>
      <c r="C101" s="32" t="s">
        <v>19</v>
      </c>
      <c r="D101" s="32" t="s">
        <v>50</v>
      </c>
      <c r="E101" s="32" t="s">
        <v>361</v>
      </c>
      <c r="F101" s="33">
        <v>46297.735439814816</v>
      </c>
      <c r="G101" s="32" t="s">
        <v>21</v>
      </c>
      <c r="H101" s="32" t="s">
        <v>1533</v>
      </c>
      <c r="I101" s="34">
        <v>360</v>
      </c>
      <c r="J101" s="32" t="s">
        <v>22</v>
      </c>
      <c r="K101" s="32" t="s">
        <v>23</v>
      </c>
      <c r="L101" s="34">
        <v>213</v>
      </c>
      <c r="M101" s="32" t="s">
        <v>210</v>
      </c>
      <c r="N101" s="33">
        <v>46297.719305555554</v>
      </c>
      <c r="O101" s="34">
        <v>314</v>
      </c>
      <c r="P101" s="32" t="s">
        <v>26</v>
      </c>
      <c r="Q101" s="34">
        <v>220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PISAD</v>
      </c>
      <c r="AF101" s="2">
        <v>0.58333333333333337</v>
      </c>
      <c r="AG101" t="s">
        <v>840</v>
      </c>
      <c r="AH101" s="17">
        <v>410</v>
      </c>
      <c r="AI101" s="17" cm="1">
        <f t="array" ref="AI101">SUMPRODUCT(--(IFERROR(HOUR(Flights_2026_09_303334[entry_hour]),-1)=HOUR(AF101)),--(IFERROR(Flights_2026_09_303334[entry_sector],"")=AG101),--(IFERROR(Flights_2026_09_303334[nfl],-1)&gt;=AH101),--(IFERROR(Flights_2026_09_303334[nfl],-1)&lt;=IF(AH101=450,450,AH101+9)))</f>
        <v>0</v>
      </c>
    </row>
    <row r="102" spans="1:35" x14ac:dyDescent="0.2">
      <c r="A102" s="32" t="s">
        <v>244</v>
      </c>
      <c r="B102" s="32" t="s">
        <v>89</v>
      </c>
      <c r="C102" s="32" t="s">
        <v>19</v>
      </c>
      <c r="D102" s="32" t="s">
        <v>47</v>
      </c>
      <c r="E102" s="32" t="s">
        <v>315</v>
      </c>
      <c r="F102" s="33">
        <v>46297.736805555556</v>
      </c>
      <c r="G102" s="32" t="s">
        <v>21</v>
      </c>
      <c r="H102" s="32" t="s">
        <v>1534</v>
      </c>
      <c r="I102" s="34">
        <v>360</v>
      </c>
      <c r="J102" s="32" t="s">
        <v>22</v>
      </c>
      <c r="K102" s="32" t="s">
        <v>23</v>
      </c>
      <c r="L102" s="34">
        <v>396</v>
      </c>
      <c r="M102" s="32" t="s">
        <v>148</v>
      </c>
      <c r="N102" s="33">
        <v>46297.710555555561</v>
      </c>
      <c r="O102" s="34">
        <v>360</v>
      </c>
      <c r="P102" s="32" t="s">
        <v>26</v>
      </c>
      <c r="Q102" s="34">
        <v>360</v>
      </c>
      <c r="R102" t="str">
        <f>IF(B102="","",_xlfn.XLOOKUP(B102,DB!$A$2:$A$205,DB!$C$2:$C$205,"")&amp;"")</f>
        <v>Sector 7</v>
      </c>
      <c r="S102" t="str">
        <f>IF(B102="","",_xlfn.XLOOKUP(B102,DB!$A$2:$A$205,DB!$E$2:$E$205,""))</f>
        <v>Sector 7</v>
      </c>
      <c r="T102" t="str">
        <f>IF(B102="","",_xlfn.XLOOKUP(B102,DB!$A$2:$A$205,DB!$F$2:$F$205,""))</f>
        <v>PAULE/SIGMA</v>
      </c>
      <c r="U102" t="str">
        <f>IF(B102="","",_xlfn.XLOOKUP(B102,DB!$A$2:$A$205,DB!$D$2:$D$205,""))</f>
        <v>MHCC</v>
      </c>
      <c r="V102" t="str">
        <f>IF(B102="","",IF(OR(COUNTIF(M102,"????N?????W")&gt;0,COUNTIF(M102,"????N?????E")&gt;0,COUNTIF(M102,"????S?????W")&gt;0,COUNTIF(M102,"????S?????E")&gt;0),_xlfn.XLOOKUP(B102,DB!$A$2:$A$205,DB!$B$2:$B$205,""),M102))</f>
        <v>AMIDA</v>
      </c>
      <c r="AF102" s="2">
        <v>0.58333333333333337</v>
      </c>
      <c r="AG102" t="s">
        <v>840</v>
      </c>
      <c r="AH102" s="17">
        <v>420</v>
      </c>
      <c r="AI102" s="17" cm="1">
        <f t="array" ref="AI102">SUMPRODUCT(--(IFERROR(HOUR(Flights_2026_09_303334[entry_hour]),-1)=HOUR(AF102)),--(IFERROR(Flights_2026_09_303334[entry_sector],"")=AG102),--(IFERROR(Flights_2026_09_303334[nfl],-1)&gt;=AH102),--(IFERROR(Flights_2026_09_303334[nfl],-1)&lt;=IF(AH102=450,450,AH102+9)))</f>
        <v>0</v>
      </c>
    </row>
    <row r="103" spans="1:35" x14ac:dyDescent="0.2">
      <c r="A103" s="32" t="s">
        <v>474</v>
      </c>
      <c r="B103" s="32" t="s">
        <v>46</v>
      </c>
      <c r="C103" s="32" t="s">
        <v>19</v>
      </c>
      <c r="D103" s="32" t="s">
        <v>76</v>
      </c>
      <c r="E103" s="32" t="s">
        <v>1535</v>
      </c>
      <c r="F103" s="33">
        <v>46297.738159722227</v>
      </c>
      <c r="G103" s="32" t="s">
        <v>21</v>
      </c>
      <c r="H103" s="32" t="s">
        <v>1536</v>
      </c>
      <c r="I103" s="34">
        <v>310</v>
      </c>
      <c r="J103" s="32" t="s">
        <v>22</v>
      </c>
      <c r="K103" s="32" t="s">
        <v>23</v>
      </c>
      <c r="L103" s="34">
        <v>430</v>
      </c>
      <c r="M103" s="32" t="s">
        <v>1537</v>
      </c>
      <c r="N103" s="33">
        <v>46297.709965277776</v>
      </c>
      <c r="O103" s="34">
        <v>310</v>
      </c>
      <c r="P103" s="32" t="s">
        <v>26</v>
      </c>
      <c r="Q103" s="34">
        <v>310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SUMPRODUCT(--(IFERROR(HOUR(Flights_2026_09_303334[entry_hour]),-1)=HOUR(AF103)),--(IFERROR(Flights_2026_09_303334[entry_sector],"")=AG103),--(IFERROR(Flights_2026_09_303334[nfl],-1)&gt;=AH103),--(IFERROR(Flights_2026_09_303334[nfl],-1)&lt;=IF(AH103=450,450,AH103+9)))</f>
        <v>0</v>
      </c>
    </row>
    <row r="104" spans="1:35" x14ac:dyDescent="0.2">
      <c r="A104" s="32" t="s">
        <v>252</v>
      </c>
      <c r="B104" s="32" t="s">
        <v>253</v>
      </c>
      <c r="C104" s="32" t="s">
        <v>19</v>
      </c>
      <c r="D104" s="32" t="s">
        <v>254</v>
      </c>
      <c r="E104" s="32" t="s">
        <v>627</v>
      </c>
      <c r="F104" s="33">
        <v>46297.740115740744</v>
      </c>
      <c r="G104" s="32" t="s">
        <v>28</v>
      </c>
      <c r="H104" s="32" t="s">
        <v>1538</v>
      </c>
      <c r="I104" s="34">
        <v>90</v>
      </c>
      <c r="J104" s="32" t="s">
        <v>22</v>
      </c>
      <c r="K104" s="32" t="s">
        <v>23</v>
      </c>
      <c r="L104" s="34">
        <v>372</v>
      </c>
      <c r="M104" s="32" t="s">
        <v>253</v>
      </c>
      <c r="N104" s="33">
        <v>46297.678726851853</v>
      </c>
      <c r="O104" s="34">
        <v>0</v>
      </c>
      <c r="P104" s="32" t="s">
        <v>32</v>
      </c>
      <c r="Q104" s="34">
        <v>90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MZBZ</v>
      </c>
      <c r="AF104" s="2">
        <v>0.58333333333333337</v>
      </c>
      <c r="AG104" t="s">
        <v>840</v>
      </c>
      <c r="AH104" s="17">
        <v>440</v>
      </c>
      <c r="AI104" s="17" cm="1">
        <f t="array" ref="AI104">SUMPRODUCT(--(IFERROR(HOUR(Flights_2026_09_303334[entry_hour]),-1)=HOUR(AF104)),--(IFERROR(Flights_2026_09_303334[entry_sector],"")=AG104),--(IFERROR(Flights_2026_09_303334[nfl],-1)&gt;=AH104),--(IFERROR(Flights_2026_09_303334[nfl],-1)&lt;=IF(AH104=450,450,AH104+9)))</f>
        <v>0</v>
      </c>
    </row>
    <row r="105" spans="1:35" x14ac:dyDescent="0.2">
      <c r="A105" s="32" t="s">
        <v>628</v>
      </c>
      <c r="B105" s="32" t="s">
        <v>629</v>
      </c>
      <c r="C105" s="32" t="s">
        <v>19</v>
      </c>
      <c r="D105" s="32" t="s">
        <v>107</v>
      </c>
      <c r="E105" s="32" t="s">
        <v>1539</v>
      </c>
      <c r="F105" s="33">
        <v>46297.742106481484</v>
      </c>
      <c r="G105" s="32" t="s">
        <v>21</v>
      </c>
      <c r="H105" s="32" t="s">
        <v>1540</v>
      </c>
      <c r="I105" s="34">
        <v>370</v>
      </c>
      <c r="J105" s="32" t="s">
        <v>22</v>
      </c>
      <c r="K105" s="32" t="s">
        <v>23</v>
      </c>
      <c r="L105" s="34">
        <v>428</v>
      </c>
      <c r="M105" s="32" t="s">
        <v>1541</v>
      </c>
      <c r="N105" s="33">
        <v>46297.714282407411</v>
      </c>
      <c r="O105" s="34">
        <v>370</v>
      </c>
      <c r="P105" s="32" t="s">
        <v>26</v>
      </c>
      <c r="Q105" s="34">
        <v>370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SUMPRODUCT(--(IFERROR(HOUR(Flights_2026_09_303334[entry_hour]),-1)=HOUR(AF105)),--(IFERROR(Flights_2026_09_303334[entry_sector],"")=AG105),--(IFERROR(Flights_2026_09_303334[nfl],-1)&gt;=AH105),--(IFERROR(Flights_2026_09_303334[nfl],-1)&lt;=IF(AH105=450,450,AH105+9)))</f>
        <v>0</v>
      </c>
    </row>
    <row r="106" spans="1:35" x14ac:dyDescent="0.2">
      <c r="A106" s="32" t="s">
        <v>239</v>
      </c>
      <c r="B106" s="32" t="s">
        <v>59</v>
      </c>
      <c r="C106" s="32" t="s">
        <v>19</v>
      </c>
      <c r="D106" s="32" t="s">
        <v>50</v>
      </c>
      <c r="E106" s="32" t="s">
        <v>809</v>
      </c>
      <c r="F106" s="33">
        <v>46297.745763888888</v>
      </c>
      <c r="G106" s="32" t="s">
        <v>21</v>
      </c>
      <c r="H106" s="32" t="s">
        <v>1542</v>
      </c>
      <c r="I106" s="34">
        <v>340</v>
      </c>
      <c r="J106" s="32" t="s">
        <v>22</v>
      </c>
      <c r="K106" s="32" t="s">
        <v>23</v>
      </c>
      <c r="L106" s="34">
        <v>164</v>
      </c>
      <c r="M106" s="32" t="s">
        <v>1543</v>
      </c>
      <c r="N106" s="33">
        <v>46297.732685185183</v>
      </c>
      <c r="O106" s="34">
        <v>220</v>
      </c>
      <c r="P106" s="32" t="s">
        <v>26</v>
      </c>
      <c r="Q106" s="34">
        <v>220</v>
      </c>
      <c r="R106" t="str">
        <f>IF(B106="","",_xlfn.XLOOKUP(B106,DB!$A$2:$A$205,DB!$C$2:$C$205,"")&amp;"")</f>
        <v>Sector 3</v>
      </c>
      <c r="S106" t="str">
        <f>IF(B106="","",_xlfn.XLOOKUP(B106,DB!$A$2:$A$205,DB!$E$2:$E$205,""))</f>
        <v>Sector 3</v>
      </c>
      <c r="T106" t="str">
        <f>IF(B106="","",_xlfn.XLOOKUP(B106,DB!$A$2:$A$205,DB!$F$2:$F$205,""))</f>
        <v>NOSAT</v>
      </c>
      <c r="U106" t="str">
        <f>IF(B106="","",_xlfn.XLOOKUP(B106,DB!$A$2:$A$205,DB!$D$2:$D$205,""))</f>
        <v>MUFH</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SUMPRODUCT(--(IFERROR(HOUR(Flights_2026_09_303334[entry_hour]),-1)=HOUR(AF106)),--(IFERROR(Flights_2026_09_303334[entry_sector],"")=AG106),--(IFERROR(Flights_2026_09_303334[nfl],-1)&gt;=AH106),--(IFERROR(Flights_2026_09_303334[nfl],-1)&lt;=IF(AH106=450,450,AH106+9)))</f>
        <v>0</v>
      </c>
    </row>
    <row r="107" spans="1:35" x14ac:dyDescent="0.2">
      <c r="A107" s="32" t="s">
        <v>242</v>
      </c>
      <c r="B107" s="32" t="s">
        <v>46</v>
      </c>
      <c r="C107" s="32" t="s">
        <v>19</v>
      </c>
      <c r="D107" s="32" t="s">
        <v>50</v>
      </c>
      <c r="E107" s="32" t="s">
        <v>1544</v>
      </c>
      <c r="F107" s="33">
        <v>46297.74800925926</v>
      </c>
      <c r="G107" s="32" t="s">
        <v>21</v>
      </c>
      <c r="H107" s="32" t="s">
        <v>1545</v>
      </c>
      <c r="I107" s="34">
        <v>340</v>
      </c>
      <c r="J107" s="32" t="s">
        <v>22</v>
      </c>
      <c r="K107" s="32" t="s">
        <v>23</v>
      </c>
      <c r="L107" s="34">
        <v>164</v>
      </c>
      <c r="M107" s="32" t="s">
        <v>1133</v>
      </c>
      <c r="N107" s="33">
        <v>46297.735787037032</v>
      </c>
      <c r="O107" s="34">
        <v>340</v>
      </c>
      <c r="P107" s="32" t="s">
        <v>26</v>
      </c>
      <c r="Q107" s="34">
        <v>220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PISAD</v>
      </c>
      <c r="AF107" s="2">
        <v>0.58333333333333337</v>
      </c>
      <c r="AG107" t="s">
        <v>747</v>
      </c>
      <c r="AH107" s="17">
        <v>210</v>
      </c>
      <c r="AI107" s="17" cm="1">
        <f t="array" ref="AI107">SUMPRODUCT(--(IFERROR(HOUR(Flights_2026_09_303334[entry_hour]),-1)=HOUR(AF107)),--(IFERROR(Flights_2026_09_303334[entry_sector],"")=AG107),--(IFERROR(Flights_2026_09_303334[nfl],-1)&gt;=AH107),--(IFERROR(Flights_2026_09_303334[nfl],-1)&lt;=IF(AH107=450,450,AH107+9)))</f>
        <v>0</v>
      </c>
    </row>
    <row r="108" spans="1:35" x14ac:dyDescent="0.2">
      <c r="A108" s="32" t="s">
        <v>624</v>
      </c>
      <c r="B108" s="32" t="s">
        <v>301</v>
      </c>
      <c r="C108" s="32" t="s">
        <v>19</v>
      </c>
      <c r="D108" s="32" t="s">
        <v>76</v>
      </c>
      <c r="E108" s="32" t="s">
        <v>1546</v>
      </c>
      <c r="F108" s="33">
        <v>46297.751087962963</v>
      </c>
      <c r="G108" s="32" t="s">
        <v>21</v>
      </c>
      <c r="H108" s="32" t="s">
        <v>1547</v>
      </c>
      <c r="I108" s="34">
        <v>330</v>
      </c>
      <c r="J108" s="32" t="s">
        <v>22</v>
      </c>
      <c r="K108" s="32" t="s">
        <v>23</v>
      </c>
      <c r="L108" s="34">
        <v>713</v>
      </c>
      <c r="M108" s="32" t="s">
        <v>251</v>
      </c>
      <c r="N108" s="33">
        <v>46297.707986111112</v>
      </c>
      <c r="O108" s="34">
        <v>330</v>
      </c>
      <c r="P108" s="32" t="s">
        <v>26</v>
      </c>
      <c r="Q108" s="34">
        <v>330</v>
      </c>
      <c r="R108" t="str">
        <f>IF(B108="","",_xlfn.XLOOKUP(B108,DB!$A$2:$A$205,DB!$C$2:$C$205,"")&amp;"")</f>
        <v>Sector 5</v>
      </c>
      <c r="S108" t="str">
        <f>IF(B108="","",_xlfn.XLOOKUP(B108,DB!$A$2:$A$205,DB!$E$2:$E$205,""))</f>
        <v>Sector 4</v>
      </c>
      <c r="T108" t="str">
        <f>IF(B108="","",_xlfn.XLOOKUP(B108,DB!$A$2:$A$205,DB!$F$2:$F$205,""))</f>
        <v>VOMAR/XUDUN</v>
      </c>
      <c r="U108" t="str">
        <f>IF(B108="","",_xlfn.XLOOKUP(B108,DB!$A$2:$A$205,DB!$D$2:$D$205,""))</f>
        <v>MMTY</v>
      </c>
      <c r="V108" t="str">
        <f>IF(B108="","",IF(OR(COUNTIF(M108,"????N?????W")&gt;0,COUNTIF(M108,"????N?????E")&gt;0,COUNTIF(M108,"????S?????W")&gt;0,COUNTIF(M108,"????S?????E")&gt;0),_xlfn.XLOOKUP(B108,DB!$A$2:$A$205,DB!$B$2:$B$205,""),M108))</f>
        <v>IPSEV</v>
      </c>
      <c r="AF108" s="2">
        <v>0.58333333333333337</v>
      </c>
      <c r="AG108" t="s">
        <v>747</v>
      </c>
      <c r="AH108" s="17">
        <v>220</v>
      </c>
      <c r="AI108" s="17" cm="1">
        <f t="array" ref="AI108">SUMPRODUCT(--(IFERROR(HOUR(Flights_2026_09_303334[entry_hour]),-1)=HOUR(AF108)),--(IFERROR(Flights_2026_09_303334[entry_sector],"")=AG108),--(IFERROR(Flights_2026_09_303334[nfl],-1)&gt;=AH108),--(IFERROR(Flights_2026_09_303334[nfl],-1)&lt;=IF(AH108=450,450,AH108+9)))</f>
        <v>0</v>
      </c>
    </row>
    <row r="109" spans="1:35" x14ac:dyDescent="0.2">
      <c r="A109" s="32" t="s">
        <v>268</v>
      </c>
      <c r="B109" s="32" t="s">
        <v>269</v>
      </c>
      <c r="C109" s="32" t="s">
        <v>19</v>
      </c>
      <c r="D109" s="32" t="s">
        <v>76</v>
      </c>
      <c r="E109" s="32" t="s">
        <v>152</v>
      </c>
      <c r="F109" s="33">
        <v>46297.753576388888</v>
      </c>
      <c r="G109" s="32" t="s">
        <v>21</v>
      </c>
      <c r="H109" s="32" t="s">
        <v>1548</v>
      </c>
      <c r="I109" s="34">
        <v>350</v>
      </c>
      <c r="J109" s="32" t="s">
        <v>22</v>
      </c>
      <c r="K109" s="32" t="s">
        <v>23</v>
      </c>
      <c r="L109" s="34">
        <v>771</v>
      </c>
      <c r="M109" s="32" t="s">
        <v>1549</v>
      </c>
      <c r="N109" s="33">
        <v>46297.707384259258</v>
      </c>
      <c r="O109" s="34">
        <v>350</v>
      </c>
      <c r="P109" s="32" t="s">
        <v>26</v>
      </c>
      <c r="Q109" s="34">
        <v>350</v>
      </c>
      <c r="R109" t="str">
        <f>IF(B109="","",_xlfn.XLOOKUP(B109,DB!$A$2:$A$205,DB!$C$2:$C$205,"")&amp;"")</f>
        <v>Sector 5</v>
      </c>
      <c r="S109" t="str">
        <f>IF(B109="","",_xlfn.XLOOKUP(B109,DB!$A$2:$A$205,DB!$E$2:$E$205,""))</f>
        <v>Sector 4</v>
      </c>
      <c r="T109" t="str">
        <f>IF(B109="","",_xlfn.XLOOKUP(B109,DB!$A$2:$A$205,DB!$F$2:$F$205,""))</f>
        <v>VOMAR/XUDUN</v>
      </c>
      <c r="U109" t="str">
        <f>IF(B109="","",_xlfn.XLOOKUP(B109,DB!$A$2:$A$205,DB!$D$2:$D$205,""))</f>
        <v>MMTY</v>
      </c>
      <c r="V109" t="str">
        <f>IF(B109="","",IF(OR(COUNTIF(M109,"????N?????W")&gt;0,COUNTIF(M109,"????N?????E")&gt;0,COUNTIF(M109,"????S?????W")&gt;0,COUNTIF(M109,"????S?????E")&gt;0),_xlfn.XLOOKUP(B109,DB!$A$2:$A$205,DB!$B$2:$B$205,""),M109))</f>
        <v>MATOL</v>
      </c>
      <c r="AF109" s="2">
        <v>0.58333333333333337</v>
      </c>
      <c r="AG109" t="s">
        <v>747</v>
      </c>
      <c r="AH109" s="17">
        <v>230</v>
      </c>
      <c r="AI109" s="17" cm="1">
        <f t="array" ref="AI109">SUMPRODUCT(--(IFERROR(HOUR(Flights_2026_09_303334[entry_hour]),-1)=HOUR(AF109)),--(IFERROR(Flights_2026_09_303334[entry_sector],"")=AG109),--(IFERROR(Flights_2026_09_303334[nfl],-1)&gt;=AH109),--(IFERROR(Flights_2026_09_303334[nfl],-1)&lt;=IF(AH109=450,450,AH109+9)))</f>
        <v>0</v>
      </c>
    </row>
    <row r="110" spans="1:35" x14ac:dyDescent="0.2">
      <c r="A110" s="32" t="s">
        <v>1550</v>
      </c>
      <c r="B110" s="32" t="s">
        <v>86</v>
      </c>
      <c r="C110" s="32" t="s">
        <v>19</v>
      </c>
      <c r="D110" s="32" t="s">
        <v>1551</v>
      </c>
      <c r="E110" s="32"/>
      <c r="F110" s="33">
        <v>46297.755914351852</v>
      </c>
      <c r="G110" s="32" t="s">
        <v>28</v>
      </c>
      <c r="H110" s="32" t="s">
        <v>1552</v>
      </c>
      <c r="I110" s="34">
        <v>270</v>
      </c>
      <c r="J110" s="32" t="s">
        <v>22</v>
      </c>
      <c r="K110" s="32" t="s">
        <v>31</v>
      </c>
      <c r="L110" s="34">
        <v>898</v>
      </c>
      <c r="M110" s="32" t="s">
        <v>78</v>
      </c>
      <c r="N110" s="33">
        <v>46297.68913194444</v>
      </c>
      <c r="O110" s="34">
        <v>270</v>
      </c>
      <c r="P110" s="32" t="s">
        <v>32</v>
      </c>
      <c r="Q110" s="34">
        <v>270</v>
      </c>
      <c r="R110" t="str">
        <f>IF(B110="","",_xlfn.XLOOKUP(B110,DB!$A$2:$A$205,DB!$C$2:$C$205,"")&amp;"")</f>
        <v>Sector 6</v>
      </c>
      <c r="S110" t="str">
        <f>IF(B110="","",_xlfn.XLOOKUP(B110,DB!$A$2:$A$205,DB!$E$2:$E$205,""))</f>
        <v>Sector 4</v>
      </c>
      <c r="T110" t="str">
        <f>IF(B110="","",_xlfn.XLOOKUP(B110,DB!$A$2:$A$205,DB!$F$2:$F$205,""))</f>
        <v>VOMAR/XUDUN</v>
      </c>
      <c r="U110" t="str">
        <f>IF(B110="","",_xlfn.XLOOKUP(B110,DB!$A$2:$A$205,DB!$D$2:$D$205,""))</f>
        <v>MMEX</v>
      </c>
      <c r="V110" t="str">
        <f>IF(B110="","",IF(OR(COUNTIF(M110,"????N?????W")&gt;0,COUNTIF(M110,"????N?????E")&gt;0,COUNTIF(M110,"????S?????W")&gt;0,COUNTIF(M110,"????S?????E")&gt;0),_xlfn.XLOOKUP(B110,DB!$A$2:$A$205,DB!$B$2:$B$205,""),M110))</f>
        <v>GOTAS</v>
      </c>
      <c r="AF110" s="2">
        <v>0.58333333333333337</v>
      </c>
      <c r="AG110" t="s">
        <v>747</v>
      </c>
      <c r="AH110" s="17">
        <v>240</v>
      </c>
      <c r="AI110" s="17" cm="1">
        <f t="array" ref="AI110">SUMPRODUCT(--(IFERROR(HOUR(Flights_2026_09_303334[entry_hour]),-1)=HOUR(AF110)),--(IFERROR(Flights_2026_09_303334[entry_sector],"")=AG110),--(IFERROR(Flights_2026_09_303334[nfl],-1)&gt;=AH110),--(IFERROR(Flights_2026_09_303334[nfl],-1)&lt;=IF(AH110=450,450,AH110+9)))</f>
        <v>0</v>
      </c>
    </row>
    <row r="111" spans="1:35" x14ac:dyDescent="0.2">
      <c r="A111" s="32" t="s">
        <v>471</v>
      </c>
      <c r="B111" s="32" t="s">
        <v>472</v>
      </c>
      <c r="C111" s="32" t="s">
        <v>19</v>
      </c>
      <c r="D111" s="32" t="s">
        <v>107</v>
      </c>
      <c r="E111" s="32" t="s">
        <v>1553</v>
      </c>
      <c r="F111" s="33">
        <v>46297.756342592591</v>
      </c>
      <c r="G111" s="32" t="s">
        <v>21</v>
      </c>
      <c r="H111" s="32" t="s">
        <v>1554</v>
      </c>
      <c r="I111" s="34">
        <v>370</v>
      </c>
      <c r="J111" s="32" t="s">
        <v>22</v>
      </c>
      <c r="K111" s="32" t="s">
        <v>23</v>
      </c>
      <c r="L111" s="34">
        <v>435</v>
      </c>
      <c r="M111" s="32" t="s">
        <v>1555</v>
      </c>
      <c r="N111" s="33">
        <v>46297.727025462962</v>
      </c>
      <c r="O111" s="34">
        <v>370</v>
      </c>
      <c r="P111" s="32" t="s">
        <v>26</v>
      </c>
      <c r="Q111" s="34">
        <v>370</v>
      </c>
      <c r="R111" t="str">
        <f>IF(B111="","",_xlfn.XLOOKUP(B111,DB!$A$2:$A$205,DB!$C$2:$C$205,"")&amp;"")</f>
        <v>Sector 5</v>
      </c>
      <c r="S111" t="str">
        <f>IF(B111="","",_xlfn.XLOOKUP(B111,DB!$A$2:$A$205,DB!$E$2:$E$205,""))</f>
        <v>Sector 4</v>
      </c>
      <c r="T111" t="str">
        <f>IF(B111="","",_xlfn.XLOOKUP(B111,DB!$A$2:$A$205,DB!$F$2:$F$205,""))</f>
        <v>VOMAR/XUDUN</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SUMPRODUCT(--(IFERROR(HOUR(Flights_2026_09_303334[entry_hour]),-1)=HOUR(AF111)),--(IFERROR(Flights_2026_09_303334[entry_sector],"")=AG111),--(IFERROR(Flights_2026_09_303334[nfl],-1)&gt;=AH111),--(IFERROR(Flights_2026_09_303334[nfl],-1)&lt;=IF(AH111=450,450,AH111+9)))</f>
        <v>0</v>
      </c>
    </row>
    <row r="112" spans="1:35" x14ac:dyDescent="0.2">
      <c r="A112" s="32" t="s">
        <v>260</v>
      </c>
      <c r="B112" s="32" t="s">
        <v>186</v>
      </c>
      <c r="C112" s="32" t="s">
        <v>19</v>
      </c>
      <c r="D112" s="32" t="s">
        <v>20</v>
      </c>
      <c r="E112" s="32" t="s">
        <v>1115</v>
      </c>
      <c r="F112" s="33">
        <v>46297.757962962962</v>
      </c>
      <c r="G112" s="32" t="s">
        <v>21</v>
      </c>
      <c r="H112" s="32" t="s">
        <v>1556</v>
      </c>
      <c r="I112" s="34">
        <v>300</v>
      </c>
      <c r="J112" s="32" t="s">
        <v>22</v>
      </c>
      <c r="K112" s="32" t="s">
        <v>23</v>
      </c>
      <c r="L112" s="34">
        <v>217</v>
      </c>
      <c r="M112" s="32" t="s">
        <v>1557</v>
      </c>
      <c r="N112" s="33">
        <v>46297.739629629628</v>
      </c>
      <c r="O112" s="34">
        <v>220</v>
      </c>
      <c r="P112" s="32" t="s">
        <v>26</v>
      </c>
      <c r="Q112" s="34">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PISAD</v>
      </c>
      <c r="AF112" s="2">
        <v>0.58333333333333337</v>
      </c>
      <c r="AG112" t="s">
        <v>747</v>
      </c>
      <c r="AH112" s="17">
        <v>260</v>
      </c>
      <c r="AI112" s="17" cm="1">
        <f t="array" ref="AI112">SUMPRODUCT(--(IFERROR(HOUR(Flights_2026_09_303334[entry_hour]),-1)=HOUR(AF112)),--(IFERROR(Flights_2026_09_303334[entry_sector],"")=AG112),--(IFERROR(Flights_2026_09_303334[nfl],-1)&gt;=AH112),--(IFERROR(Flights_2026_09_303334[nfl],-1)&lt;=IF(AH112=450,450,AH112+9)))</f>
        <v>0</v>
      </c>
    </row>
    <row r="113" spans="1:35" x14ac:dyDescent="0.2">
      <c r="A113" s="32" t="s">
        <v>233</v>
      </c>
      <c r="B113" s="32" t="s">
        <v>122</v>
      </c>
      <c r="C113" s="32" t="s">
        <v>19</v>
      </c>
      <c r="D113" s="32" t="s">
        <v>53</v>
      </c>
      <c r="E113" s="32" t="s">
        <v>87</v>
      </c>
      <c r="F113" s="33">
        <v>46297.760034722218</v>
      </c>
      <c r="G113" s="32" t="s">
        <v>28</v>
      </c>
      <c r="H113" s="32" t="s">
        <v>1558</v>
      </c>
      <c r="I113" s="34">
        <v>350</v>
      </c>
      <c r="J113" s="32" t="s">
        <v>22</v>
      </c>
      <c r="K113" s="32" t="s">
        <v>23</v>
      </c>
      <c r="L113" s="34">
        <v>850</v>
      </c>
      <c r="M113" s="32" t="s">
        <v>136</v>
      </c>
      <c r="N113" s="33">
        <v>46297.707314814819</v>
      </c>
      <c r="O113" s="34">
        <v>350</v>
      </c>
      <c r="P113" s="32" t="s">
        <v>26</v>
      </c>
      <c r="Q113" s="34">
        <v>350</v>
      </c>
      <c r="R113" t="str">
        <f>IF(B113="","",_xlfn.XLOOKUP(B113,DB!$A$2:$A$205,DB!$C$2:$C$205,"")&amp;"")</f>
        <v>Sector 5</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LIDAM</v>
      </c>
      <c r="AF113" s="2">
        <v>0.58333333333333337</v>
      </c>
      <c r="AG113" t="s">
        <v>747</v>
      </c>
      <c r="AH113" s="17">
        <v>270</v>
      </c>
      <c r="AI113" s="17" cm="1">
        <f t="array" ref="AI113">SUMPRODUCT(--(IFERROR(HOUR(Flights_2026_09_303334[entry_hour]),-1)=HOUR(AF113)),--(IFERROR(Flights_2026_09_303334[entry_sector],"")=AG113),--(IFERROR(Flights_2026_09_303334[nfl],-1)&gt;=AH113),--(IFERROR(Flights_2026_09_303334[nfl],-1)&lt;=IF(AH113=450,450,AH113+9)))</f>
        <v>0</v>
      </c>
    </row>
    <row r="114" spans="1:35" x14ac:dyDescent="0.2">
      <c r="A114" s="32" t="s">
        <v>265</v>
      </c>
      <c r="B114" s="32" t="s">
        <v>171</v>
      </c>
      <c r="C114" s="32" t="s">
        <v>19</v>
      </c>
      <c r="D114" s="32" t="s">
        <v>50</v>
      </c>
      <c r="E114" s="32" t="s">
        <v>881</v>
      </c>
      <c r="F114" s="33">
        <v>46297.762222222227</v>
      </c>
      <c r="G114" s="32" t="s">
        <v>21</v>
      </c>
      <c r="H114" s="32" t="s">
        <v>1559</v>
      </c>
      <c r="I114" s="34">
        <v>320</v>
      </c>
      <c r="J114" s="32" t="s">
        <v>22</v>
      </c>
      <c r="K114" s="32" t="s">
        <v>23</v>
      </c>
      <c r="L114" s="34">
        <v>213</v>
      </c>
      <c r="M114" s="32" t="s">
        <v>698</v>
      </c>
      <c r="N114" s="33">
        <v>46297.74600694445</v>
      </c>
      <c r="O114" s="34">
        <v>220</v>
      </c>
      <c r="P114" s="32" t="s">
        <v>26</v>
      </c>
      <c r="Q114" s="34">
        <v>220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PISAD</v>
      </c>
      <c r="AF114" s="2">
        <v>0.58333333333333337</v>
      </c>
      <c r="AG114" t="s">
        <v>747</v>
      </c>
      <c r="AH114" s="17">
        <v>280</v>
      </c>
      <c r="AI114" s="17" cm="1">
        <f t="array" ref="AI114">SUMPRODUCT(--(IFERROR(HOUR(Flights_2026_09_303334[entry_hour]),-1)=HOUR(AF114)),--(IFERROR(Flights_2026_09_303334[entry_sector],"")=AG114),--(IFERROR(Flights_2026_09_303334[nfl],-1)&gt;=AH114),--(IFERROR(Flights_2026_09_303334[nfl],-1)&lt;=IF(AH114=450,450,AH114+9)))</f>
        <v>0</v>
      </c>
    </row>
    <row r="115" spans="1:35" x14ac:dyDescent="0.2">
      <c r="A115" s="32" t="s">
        <v>231</v>
      </c>
      <c r="B115" s="32" t="s">
        <v>232</v>
      </c>
      <c r="C115" s="32" t="s">
        <v>19</v>
      </c>
      <c r="D115" s="32" t="s">
        <v>50</v>
      </c>
      <c r="E115" s="32" t="s">
        <v>395</v>
      </c>
      <c r="F115" s="33">
        <v>46297.767430555556</v>
      </c>
      <c r="G115" s="32" t="s">
        <v>21</v>
      </c>
      <c r="H115" s="32" t="s">
        <v>1560</v>
      </c>
      <c r="I115" s="34">
        <v>350</v>
      </c>
      <c r="J115" s="32" t="s">
        <v>22</v>
      </c>
      <c r="K115" s="32" t="s">
        <v>23</v>
      </c>
      <c r="L115" s="34">
        <v>783</v>
      </c>
      <c r="M115" s="32" t="s">
        <v>1058</v>
      </c>
      <c r="N115" s="33">
        <v>46297.7184837963</v>
      </c>
      <c r="O115" s="34">
        <v>350</v>
      </c>
      <c r="P115" s="32" t="s">
        <v>26</v>
      </c>
      <c r="Q115" s="34">
        <v>350</v>
      </c>
      <c r="R115" t="str">
        <f>IF(B115="","",_xlfn.XLOOKUP(B115,DB!$A$2:$A$205,DB!$C$2:$C$205,"")&amp;"")</f>
        <v>Sector 5</v>
      </c>
      <c r="S115" t="str">
        <f>IF(B115="","",_xlfn.XLOOKUP(B115,DB!$A$2:$A$205,DB!$E$2:$E$205,""))</f>
        <v>Sector 4</v>
      </c>
      <c r="T115" t="str">
        <f>IF(B115="","",_xlfn.XLOOKUP(B115,DB!$A$2:$A$205,DB!$F$2:$F$205,""))</f>
        <v>VOMAR/XUDUN</v>
      </c>
      <c r="U115" t="str">
        <f>IF(B115="","",_xlfn.XLOOKUP(B115,DB!$A$2:$A$205,DB!$D$2:$D$205,""))</f>
        <v>MMTY</v>
      </c>
      <c r="V115" t="str">
        <f>IF(B115="","",IF(OR(COUNTIF(M115,"????N?????W")&gt;0,COUNTIF(M115,"????N?????E")&gt;0,COUNTIF(M115,"????S?????W")&gt;0,COUNTIF(M115,"????S?????E")&gt;0),_xlfn.XLOOKUP(B115,DB!$A$2:$A$205,DB!$B$2:$B$205,""),M115))</f>
        <v>MATOL</v>
      </c>
      <c r="AF115" s="2">
        <v>0.58333333333333337</v>
      </c>
      <c r="AG115" t="s">
        <v>747</v>
      </c>
      <c r="AH115" s="17">
        <v>290</v>
      </c>
      <c r="AI115" s="17" cm="1">
        <f t="array" ref="AI115">SUMPRODUCT(--(IFERROR(HOUR(Flights_2026_09_303334[entry_hour]),-1)=HOUR(AF115)),--(IFERROR(Flights_2026_09_303334[entry_sector],"")=AG115),--(IFERROR(Flights_2026_09_303334[nfl],-1)&gt;=AH115),--(IFERROR(Flights_2026_09_303334[nfl],-1)&lt;=IF(AH115=450,450,AH115+9)))</f>
        <v>0</v>
      </c>
    </row>
    <row r="116" spans="1:35" x14ac:dyDescent="0.2">
      <c r="A116" s="32" t="s">
        <v>224</v>
      </c>
      <c r="B116" s="32" t="s">
        <v>141</v>
      </c>
      <c r="C116" s="32" t="s">
        <v>19</v>
      </c>
      <c r="D116" s="32" t="s">
        <v>53</v>
      </c>
      <c r="E116" s="32" t="s">
        <v>1561</v>
      </c>
      <c r="F116" s="33">
        <v>46297.76871527778</v>
      </c>
      <c r="G116" s="32" t="s">
        <v>21</v>
      </c>
      <c r="H116" s="32" t="s">
        <v>1562</v>
      </c>
      <c r="I116" s="34">
        <v>360</v>
      </c>
      <c r="J116" s="32" t="s">
        <v>22</v>
      </c>
      <c r="K116" s="32" t="s">
        <v>23</v>
      </c>
      <c r="L116" s="34">
        <v>164</v>
      </c>
      <c r="M116" s="32" t="s">
        <v>37</v>
      </c>
      <c r="N116" s="33">
        <v>46297.754918981482</v>
      </c>
      <c r="O116" s="34">
        <v>220</v>
      </c>
      <c r="P116" s="32" t="s">
        <v>26</v>
      </c>
      <c r="Q116" s="34">
        <v>220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SUMPRODUCT(--(IFERROR(HOUR(Flights_2026_09_303334[entry_hour]),-1)=HOUR(AF116)),--(IFERROR(Flights_2026_09_303334[entry_sector],"")=AG116),--(IFERROR(Flights_2026_09_303334[nfl],-1)&gt;=AH116),--(IFERROR(Flights_2026_09_303334[nfl],-1)&lt;=IF(AH116=450,450,AH116+9)))</f>
        <v>0</v>
      </c>
    </row>
    <row r="117" spans="1:35" x14ac:dyDescent="0.2">
      <c r="A117" s="32" t="s">
        <v>391</v>
      </c>
      <c r="B117" s="32" t="s">
        <v>65</v>
      </c>
      <c r="C117" s="32" t="s">
        <v>19</v>
      </c>
      <c r="D117" s="32" t="s">
        <v>211</v>
      </c>
      <c r="E117" s="32" t="s">
        <v>1016</v>
      </c>
      <c r="F117" s="33">
        <v>46297.770370370374</v>
      </c>
      <c r="G117" s="32" t="s">
        <v>21</v>
      </c>
      <c r="H117" s="32" t="s">
        <v>1563</v>
      </c>
      <c r="I117" s="34">
        <v>370</v>
      </c>
      <c r="J117" s="32" t="s">
        <v>22</v>
      </c>
      <c r="K117" s="32" t="s">
        <v>23</v>
      </c>
      <c r="L117" s="34">
        <v>878</v>
      </c>
      <c r="M117" s="32" t="s">
        <v>900</v>
      </c>
      <c r="N117" s="33">
        <v>46297.721122685187</v>
      </c>
      <c r="O117" s="34">
        <v>390</v>
      </c>
      <c r="P117" s="32" t="s">
        <v>38</v>
      </c>
      <c r="Q117" s="34">
        <v>370</v>
      </c>
      <c r="R117" t="str">
        <f>IF(B117="","",_xlfn.XLOOKUP(B117,DB!$A$2:$A$205,DB!$C$2:$C$205,"")&amp;"")</f>
        <v>Sector 6</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GOTAS</v>
      </c>
      <c r="AF117" s="2">
        <v>0.58333333333333337</v>
      </c>
      <c r="AG117" t="s">
        <v>747</v>
      </c>
      <c r="AH117" s="17">
        <v>310</v>
      </c>
      <c r="AI117" s="17" cm="1">
        <f t="array" ref="AI117">SUMPRODUCT(--(IFERROR(HOUR(Flights_2026_09_303334[entry_hour]),-1)=HOUR(AF117)),--(IFERROR(Flights_2026_09_303334[entry_sector],"")=AG117),--(IFERROR(Flights_2026_09_303334[nfl],-1)&gt;=AH117),--(IFERROR(Flights_2026_09_303334[nfl],-1)&lt;=IF(AH117=450,450,AH117+9)))</f>
        <v>0</v>
      </c>
    </row>
    <row r="118" spans="1:35" x14ac:dyDescent="0.2">
      <c r="A118" s="32" t="s">
        <v>273</v>
      </c>
      <c r="B118" s="32" t="s">
        <v>81</v>
      </c>
      <c r="C118" s="32" t="s">
        <v>19</v>
      </c>
      <c r="D118" s="32" t="s">
        <v>53</v>
      </c>
      <c r="E118" s="32" t="s">
        <v>700</v>
      </c>
      <c r="F118" s="33">
        <v>46297.774826388893</v>
      </c>
      <c r="G118" s="32" t="s">
        <v>21</v>
      </c>
      <c r="H118" s="32" t="s">
        <v>1564</v>
      </c>
      <c r="I118" s="34">
        <v>370</v>
      </c>
      <c r="J118" s="32" t="s">
        <v>22</v>
      </c>
      <c r="K118" s="32" t="s">
        <v>23</v>
      </c>
      <c r="L118" s="34">
        <v>781</v>
      </c>
      <c r="M118" s="32" t="s">
        <v>695</v>
      </c>
      <c r="N118" s="33">
        <v>46297.727349537032</v>
      </c>
      <c r="O118" s="34">
        <v>370</v>
      </c>
      <c r="P118" s="32" t="s">
        <v>26</v>
      </c>
      <c r="Q118" s="34">
        <v>370</v>
      </c>
      <c r="R118" t="str">
        <f>IF(B118="","",_xlfn.XLOOKUP(B118,DB!$A$2:$A$205,DB!$C$2:$C$205,"")&amp;"")</f>
        <v>Sector 5</v>
      </c>
      <c r="S118" t="str">
        <f>IF(B118="","",_xlfn.XLOOKUP(B118,DB!$A$2:$A$205,DB!$E$2:$E$205,""))</f>
        <v>Sector 4</v>
      </c>
      <c r="T118" t="str">
        <f>IF(B118="","",_xlfn.XLOOKUP(B118,DB!$A$2:$A$205,DB!$F$2:$F$205,""))</f>
        <v>VOMAR/XUDUN</v>
      </c>
      <c r="U118" t="str">
        <f>IF(B118="","",_xlfn.XLOOKUP(B118,DB!$A$2:$A$205,DB!$D$2:$D$205,""))</f>
        <v>MMTY</v>
      </c>
      <c r="V118" t="str">
        <f>IF(B118="","",IF(OR(COUNTIF(M118,"????N?????W")&gt;0,COUNTIF(M118,"????N?????E")&gt;0,COUNTIF(M118,"????S?????W")&gt;0,COUNTIF(M118,"????S?????E")&gt;0),_xlfn.XLOOKUP(B118,DB!$A$2:$A$205,DB!$B$2:$B$205,""),M118))</f>
        <v>MATOL</v>
      </c>
      <c r="AF118" s="2">
        <v>0.58333333333333337</v>
      </c>
      <c r="AG118" t="s">
        <v>747</v>
      </c>
      <c r="AH118" s="17">
        <v>320</v>
      </c>
      <c r="AI118" s="17" cm="1">
        <f t="array" ref="AI118">SUMPRODUCT(--(IFERROR(HOUR(Flights_2026_09_303334[entry_hour]),-1)=HOUR(AF118)),--(IFERROR(Flights_2026_09_303334[entry_sector],"")=AG118),--(IFERROR(Flights_2026_09_303334[nfl],-1)&gt;=AH118),--(IFERROR(Flights_2026_09_303334[nfl],-1)&lt;=IF(AH118=450,450,AH118+9)))</f>
        <v>0</v>
      </c>
    </row>
    <row r="119" spans="1:35" x14ac:dyDescent="0.2">
      <c r="A119" s="32" t="s">
        <v>276</v>
      </c>
      <c r="B119" s="32" t="s">
        <v>65</v>
      </c>
      <c r="C119" s="32" t="s">
        <v>19</v>
      </c>
      <c r="D119" s="32" t="s">
        <v>41</v>
      </c>
      <c r="E119" s="32" t="s">
        <v>103</v>
      </c>
      <c r="F119" s="33">
        <v>46297.776423611111</v>
      </c>
      <c r="G119" s="32" t="s">
        <v>21</v>
      </c>
      <c r="H119" s="32" t="s">
        <v>1565</v>
      </c>
      <c r="I119" s="34">
        <v>370</v>
      </c>
      <c r="J119" s="32" t="s">
        <v>22</v>
      </c>
      <c r="K119" s="32" t="s">
        <v>23</v>
      </c>
      <c r="L119" s="34">
        <v>900</v>
      </c>
      <c r="M119" s="32" t="s">
        <v>78</v>
      </c>
      <c r="N119" s="33">
        <v>46297.723587962959</v>
      </c>
      <c r="O119" s="34">
        <v>370</v>
      </c>
      <c r="P119" s="32" t="s">
        <v>26</v>
      </c>
      <c r="Q119" s="34">
        <v>370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SUMPRODUCT(--(IFERROR(HOUR(Flights_2026_09_303334[entry_hour]),-1)=HOUR(AF119)),--(IFERROR(Flights_2026_09_303334[entry_sector],"")=AG119),--(IFERROR(Flights_2026_09_303334[nfl],-1)&gt;=AH119),--(IFERROR(Flights_2026_09_303334[nfl],-1)&lt;=IF(AH119=450,450,AH119+9)))</f>
        <v>0</v>
      </c>
    </row>
    <row r="120" spans="1:35" x14ac:dyDescent="0.2">
      <c r="A120" s="32" t="s">
        <v>271</v>
      </c>
      <c r="B120" s="32" t="s">
        <v>272</v>
      </c>
      <c r="C120" s="32" t="s">
        <v>19</v>
      </c>
      <c r="D120" s="32" t="s">
        <v>53</v>
      </c>
      <c r="E120" s="32" t="s">
        <v>558</v>
      </c>
      <c r="F120" s="33">
        <v>46297.778611111113</v>
      </c>
      <c r="G120" s="32" t="s">
        <v>21</v>
      </c>
      <c r="H120" s="32" t="s">
        <v>1566</v>
      </c>
      <c r="I120" s="34">
        <v>350</v>
      </c>
      <c r="J120" s="32" t="s">
        <v>22</v>
      </c>
      <c r="K120" s="32" t="s">
        <v>23</v>
      </c>
      <c r="L120" s="34">
        <v>906</v>
      </c>
      <c r="M120" s="32" t="s">
        <v>136</v>
      </c>
      <c r="N120" s="33">
        <v>46297.723796296297</v>
      </c>
      <c r="O120" s="34">
        <v>350</v>
      </c>
      <c r="P120" s="32" t="s">
        <v>26</v>
      </c>
      <c r="Q120" s="34">
        <v>350</v>
      </c>
      <c r="R120" t="str">
        <f>IF(B120="","",_xlfn.XLOOKUP(B120,DB!$A$2:$A$205,DB!$C$2:$C$205,"")&amp;"")</f>
        <v>Sector 5</v>
      </c>
      <c r="S120" t="str">
        <f>IF(B120="","",_xlfn.XLOOKUP(B120,DB!$A$2:$A$205,DB!$E$2:$E$205,""))</f>
        <v>Sector 4</v>
      </c>
      <c r="T120" t="str">
        <f>IF(B120="","",_xlfn.XLOOKUP(B120,DB!$A$2:$A$205,DB!$F$2:$F$205,""))</f>
        <v>VOMAR/XUDUN</v>
      </c>
      <c r="U120" t="str">
        <f>IF(B120="","",_xlfn.XLOOKUP(B120,DB!$A$2:$A$205,DB!$D$2:$D$205,""))</f>
        <v>MMEX</v>
      </c>
      <c r="V120" t="str">
        <f>IF(B120="","",IF(OR(COUNTIF(M120,"????N?????W")&gt;0,COUNTIF(M120,"????N?????E")&gt;0,COUNTIF(M120,"????S?????W")&gt;0,COUNTIF(M120,"????S?????E")&gt;0),_xlfn.XLOOKUP(B120,DB!$A$2:$A$205,DB!$B$2:$B$205,""),M120))</f>
        <v>LIDAM</v>
      </c>
      <c r="AF120" s="2">
        <v>0.58333333333333337</v>
      </c>
      <c r="AG120" t="s">
        <v>747</v>
      </c>
      <c r="AH120" s="17">
        <v>340</v>
      </c>
      <c r="AI120" s="17" cm="1">
        <f t="array" ref="AI120">SUMPRODUCT(--(IFERROR(HOUR(Flights_2026_09_303334[entry_hour]),-1)=HOUR(AF120)),--(IFERROR(Flights_2026_09_303334[entry_sector],"")=AG120),--(IFERROR(Flights_2026_09_303334[nfl],-1)&gt;=AH120),--(IFERROR(Flights_2026_09_303334[nfl],-1)&lt;=IF(AH120=450,450,AH120+9)))</f>
        <v>2</v>
      </c>
    </row>
    <row r="121" spans="1:35" x14ac:dyDescent="0.2">
      <c r="A121" s="32" t="s">
        <v>1567</v>
      </c>
      <c r="B121" s="32" t="s">
        <v>59</v>
      </c>
      <c r="C121" s="32" t="s">
        <v>19</v>
      </c>
      <c r="D121" s="32" t="s">
        <v>456</v>
      </c>
      <c r="E121" s="32" t="s">
        <v>1568</v>
      </c>
      <c r="F121" s="33">
        <v>46297.780543981484</v>
      </c>
      <c r="G121" s="32" t="s">
        <v>21</v>
      </c>
      <c r="H121" s="32" t="s">
        <v>1569</v>
      </c>
      <c r="I121" s="34">
        <v>430</v>
      </c>
      <c r="J121" s="32" t="s">
        <v>22</v>
      </c>
      <c r="K121" s="32" t="s">
        <v>55</v>
      </c>
      <c r="L121" s="34">
        <v>181</v>
      </c>
      <c r="M121" s="32" t="s">
        <v>1091</v>
      </c>
      <c r="N121" s="33">
        <v>46297.764745370368</v>
      </c>
      <c r="O121" s="34">
        <v>373</v>
      </c>
      <c r="P121" s="32" t="s">
        <v>26</v>
      </c>
      <c r="Q121" s="34">
        <v>220</v>
      </c>
      <c r="R121" t="str">
        <f>IF(B121="","",_xlfn.XLOOKUP(B121,DB!$A$2:$A$205,DB!$C$2:$C$205,"")&amp;"")</f>
        <v>Sector 3</v>
      </c>
      <c r="S121" t="str">
        <f>IF(B121="","",_xlfn.XLOOKUP(B121,DB!$A$2:$A$205,DB!$E$2:$E$205,""))</f>
        <v>Sector 3</v>
      </c>
      <c r="T121" t="str">
        <f>IF(B121="","",_xlfn.XLOOKUP(B121,DB!$A$2:$A$205,DB!$F$2:$F$205,""))</f>
        <v>NOSAT</v>
      </c>
      <c r="U121" t="str">
        <f>IF(B121="","",_xlfn.XLOOKUP(B121,DB!$A$2:$A$205,DB!$D$2:$D$205,""))</f>
        <v>MUFH</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SUMPRODUCT(--(IFERROR(HOUR(Flights_2026_09_303334[entry_hour]),-1)=HOUR(AF121)),--(IFERROR(Flights_2026_09_303334[entry_sector],"")=AG121),--(IFERROR(Flights_2026_09_303334[nfl],-1)&gt;=AH121),--(IFERROR(Flights_2026_09_303334[nfl],-1)&lt;=IF(AH121=450,450,AH121+9)))</f>
        <v>0</v>
      </c>
    </row>
    <row r="122" spans="1:35" x14ac:dyDescent="0.2">
      <c r="A122" s="32" t="s">
        <v>286</v>
      </c>
      <c r="B122" s="32" t="s">
        <v>287</v>
      </c>
      <c r="C122" s="32" t="s">
        <v>19</v>
      </c>
      <c r="D122" s="32" t="s">
        <v>53</v>
      </c>
      <c r="E122" s="32" t="s">
        <v>827</v>
      </c>
      <c r="F122" s="33">
        <v>46297.782476851848</v>
      </c>
      <c r="G122" s="32" t="s">
        <v>21</v>
      </c>
      <c r="H122" s="32" t="s">
        <v>1570</v>
      </c>
      <c r="I122" s="34">
        <v>300</v>
      </c>
      <c r="J122" s="32" t="s">
        <v>22</v>
      </c>
      <c r="K122" s="32" t="s">
        <v>23</v>
      </c>
      <c r="L122" s="34">
        <v>158</v>
      </c>
      <c r="M122" s="32" t="s">
        <v>918</v>
      </c>
      <c r="N122" s="33">
        <v>46297.76935185185</v>
      </c>
      <c r="O122" s="34">
        <v>253</v>
      </c>
      <c r="P122" s="32" t="s">
        <v>26</v>
      </c>
      <c r="Q122" s="34">
        <v>220</v>
      </c>
      <c r="R122" t="str">
        <f>IF(B122="","",_xlfn.XLOOKUP(B122,DB!$A$2:$A$205,DB!$C$2:$C$205,"")&amp;"")</f>
        <v>Sector 3</v>
      </c>
      <c r="S122" t="str">
        <f>IF(B122="","",_xlfn.XLOOKUP(B122,DB!$A$2:$A$205,DB!$E$2:$E$205,""))</f>
        <v>Sector 3</v>
      </c>
      <c r="T122" t="str">
        <f>IF(B122="","",_xlfn.XLOOKUP(B122,DB!$A$2:$A$205,DB!$F$2:$F$205,""))</f>
        <v>NOSAT</v>
      </c>
      <c r="U122" t="str">
        <f>IF(B122="","",_xlfn.XLOOKUP(B122,DB!$A$2:$A$205,DB!$D$2:$D$205,""))</f>
        <v>MUFH</v>
      </c>
      <c r="V122" t="str">
        <f>IF(B122="","",IF(OR(COUNTIF(M122,"????N?????W")&gt;0,COUNTIF(M122,"????N?????E")&gt;0,COUNTIF(M122,"????S?????W")&gt;0,COUNTIF(M122,"????S?????E")&gt;0),_xlfn.XLOOKUP(B122,DB!$A$2:$A$205,DB!$B$2:$B$205,""),M122))</f>
        <v>NOSAT</v>
      </c>
      <c r="AF122" s="2">
        <v>0.58333333333333337</v>
      </c>
      <c r="AG122" t="s">
        <v>747</v>
      </c>
      <c r="AH122" s="17">
        <v>360</v>
      </c>
      <c r="AI122" s="17" cm="1">
        <f t="array" ref="AI122">SUMPRODUCT(--(IFERROR(HOUR(Flights_2026_09_303334[entry_hour]),-1)=HOUR(AF122)),--(IFERROR(Flights_2026_09_303334[entry_sector],"")=AG122),--(IFERROR(Flights_2026_09_303334[nfl],-1)&gt;=AH122),--(IFERROR(Flights_2026_09_303334[nfl],-1)&lt;=IF(AH122=450,450,AH122+9)))</f>
        <v>0</v>
      </c>
    </row>
    <row r="123" spans="1:35" x14ac:dyDescent="0.2">
      <c r="A123" s="32" t="s">
        <v>288</v>
      </c>
      <c r="B123" s="32" t="s">
        <v>52</v>
      </c>
      <c r="C123" s="32" t="s">
        <v>19</v>
      </c>
      <c r="D123" s="32" t="s">
        <v>53</v>
      </c>
      <c r="E123" s="32" t="s">
        <v>1030</v>
      </c>
      <c r="F123" s="33">
        <v>46297.784062499995</v>
      </c>
      <c r="G123" s="32" t="s">
        <v>21</v>
      </c>
      <c r="H123" s="32" t="s">
        <v>1571</v>
      </c>
      <c r="I123" s="34">
        <v>350</v>
      </c>
      <c r="J123" s="32" t="s">
        <v>22</v>
      </c>
      <c r="K123" s="32" t="s">
        <v>23</v>
      </c>
      <c r="L123" s="34">
        <v>895</v>
      </c>
      <c r="M123" s="32" t="s">
        <v>77</v>
      </c>
      <c r="N123" s="33">
        <v>46297.732708333337</v>
      </c>
      <c r="O123" s="34">
        <v>350</v>
      </c>
      <c r="P123" s="32" t="s">
        <v>26</v>
      </c>
      <c r="Q123" s="34">
        <v>350</v>
      </c>
      <c r="R123" t="str">
        <f>IF(B123="","",_xlfn.XLOOKUP(B123,DB!$A$2:$A$205,DB!$C$2:$C$205,"")&amp;"")</f>
        <v>Sector 6</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GOTAS</v>
      </c>
      <c r="AF123" s="2">
        <v>0.58333333333333337</v>
      </c>
      <c r="AG123" t="s">
        <v>747</v>
      </c>
      <c r="AH123" s="17">
        <v>370</v>
      </c>
      <c r="AI123" s="17" cm="1">
        <f t="array" ref="AI123">SUMPRODUCT(--(IFERROR(HOUR(Flights_2026_09_303334[entry_hour]),-1)=HOUR(AF123)),--(IFERROR(Flights_2026_09_303334[entry_sector],"")=AG123),--(IFERROR(Flights_2026_09_303334[nfl],-1)&gt;=AH123),--(IFERROR(Flights_2026_09_303334[nfl],-1)&lt;=IF(AH123=450,450,AH123+9)))</f>
        <v>0</v>
      </c>
    </row>
    <row r="124" spans="1:35" x14ac:dyDescent="0.2">
      <c r="A124" s="32" t="s">
        <v>589</v>
      </c>
      <c r="B124" s="32" t="s">
        <v>267</v>
      </c>
      <c r="C124" s="32" t="s">
        <v>19</v>
      </c>
      <c r="D124" s="32" t="s">
        <v>514</v>
      </c>
      <c r="E124" s="32"/>
      <c r="F124" s="33">
        <v>46297.784814814819</v>
      </c>
      <c r="G124" s="32" t="s">
        <v>28</v>
      </c>
      <c r="H124" s="32" t="s">
        <v>1572</v>
      </c>
      <c r="I124" s="34">
        <v>15</v>
      </c>
      <c r="J124" s="32" t="s">
        <v>30</v>
      </c>
      <c r="K124" s="32" t="s">
        <v>31</v>
      </c>
      <c r="L124" s="34">
        <v>76</v>
      </c>
      <c r="M124" s="32" t="s">
        <v>267</v>
      </c>
      <c r="N124" s="33">
        <v>46297.774699074071</v>
      </c>
      <c r="O124" s="34">
        <v>0</v>
      </c>
      <c r="P124" s="32" t="s">
        <v>32</v>
      </c>
      <c r="Q124" s="34">
        <v>15</v>
      </c>
      <c r="R124" t="str">
        <f>IF(B124="","",_xlfn.XLOOKUP(B124,DB!$A$2:$A$205,DB!$C$2:$C$205,"")&amp;"")</f>
        <v>Sector 7</v>
      </c>
      <c r="S124" t="str">
        <f>IF(B124="","",_xlfn.XLOOKUP(B124,DB!$A$2:$A$205,DB!$E$2:$E$205,""))</f>
        <v>Sector 7</v>
      </c>
      <c r="T124" t="str">
        <f>IF(B124="","",_xlfn.XLOOKUP(B124,DB!$A$2:$A$205,DB!$F$2:$F$205,""))</f>
        <v>PAULE/SIGMA</v>
      </c>
      <c r="U124" t="str">
        <f>IF(B124="","",_xlfn.XLOOKUP(B124,DB!$A$2:$A$205,DB!$D$2:$D$205,""))</f>
        <v>MMID</v>
      </c>
      <c r="V124" t="str">
        <f>IF(B124="","",IF(OR(COUNTIF(M124,"????N?????W")&gt;0,COUNTIF(M124,"????N?????E")&gt;0,COUNTIF(M124,"????S?????W")&gt;0,COUNTIF(M124,"????S?????E")&gt;0),_xlfn.XLOOKUP(B124,DB!$A$2:$A$205,DB!$B$2:$B$205,""),M124))</f>
        <v>MMCZ</v>
      </c>
      <c r="AF124" s="2">
        <v>0.58333333333333337</v>
      </c>
      <c r="AG124" t="s">
        <v>747</v>
      </c>
      <c r="AH124" s="17">
        <v>380</v>
      </c>
      <c r="AI124" s="17" cm="1">
        <f t="array" ref="AI124">SUMPRODUCT(--(IFERROR(HOUR(Flights_2026_09_303334[entry_hour]),-1)=HOUR(AF124)),--(IFERROR(Flights_2026_09_303334[entry_sector],"")=AG124),--(IFERROR(Flights_2026_09_303334[nfl],-1)&gt;=AH124),--(IFERROR(Flights_2026_09_303334[nfl],-1)&lt;=IF(AH124=450,450,AH124+9)))</f>
        <v>0</v>
      </c>
    </row>
    <row r="125" spans="1:35" x14ac:dyDescent="0.2">
      <c r="A125" s="32" t="s">
        <v>250</v>
      </c>
      <c r="B125" s="32" t="s">
        <v>213</v>
      </c>
      <c r="C125" s="32" t="s">
        <v>19</v>
      </c>
      <c r="D125" s="32" t="s">
        <v>90</v>
      </c>
      <c r="E125" s="32" t="s">
        <v>1573</v>
      </c>
      <c r="F125" s="33">
        <v>46297.786099537036</v>
      </c>
      <c r="G125" s="32" t="s">
        <v>21</v>
      </c>
      <c r="H125" s="32" t="s">
        <v>1574</v>
      </c>
      <c r="I125" s="34">
        <v>360</v>
      </c>
      <c r="J125" s="32" t="s">
        <v>22</v>
      </c>
      <c r="K125" s="32" t="s">
        <v>23</v>
      </c>
      <c r="L125" s="34">
        <v>864</v>
      </c>
      <c r="M125" s="32" t="s">
        <v>847</v>
      </c>
      <c r="N125" s="33">
        <v>46297.734247685185</v>
      </c>
      <c r="O125" s="34">
        <v>360</v>
      </c>
      <c r="P125" s="32" t="s">
        <v>26</v>
      </c>
      <c r="Q125" s="34">
        <v>360</v>
      </c>
      <c r="R125" t="str">
        <f>IF(B125="","",_xlfn.XLOOKUP(B125,DB!$A$2:$A$205,DB!$C$2:$C$205,"")&amp;"")</f>
        <v>Sector 5</v>
      </c>
      <c r="S125" t="str">
        <f>IF(B125="","",_xlfn.XLOOKUP(B125,DB!$A$2:$A$205,DB!$E$2:$E$205,""))</f>
        <v>Sector 4</v>
      </c>
      <c r="T125" t="str">
        <f>IF(B125="","",_xlfn.XLOOKUP(B125,DB!$A$2:$A$205,DB!$F$2:$F$205,""))</f>
        <v>VOMAR/XUDUN</v>
      </c>
      <c r="U125" t="str">
        <f>IF(B125="","",_xlfn.XLOOKUP(B125,DB!$A$2:$A$205,DB!$D$2:$D$205,""))</f>
        <v>KZHU</v>
      </c>
      <c r="V125" t="str">
        <f>IF(B125="","",IF(OR(COUNTIF(M125,"????N?????W")&gt;0,COUNTIF(M125,"????N?????E")&gt;0,COUNTIF(M125,"????S?????W")&gt;0,COUNTIF(M125,"????S?????E")&gt;0),_xlfn.XLOOKUP(B125,DB!$A$2:$A$205,DB!$B$2:$B$205,""),M125))</f>
        <v>IPSEV</v>
      </c>
      <c r="AF125" s="2">
        <v>0.58333333333333337</v>
      </c>
      <c r="AG125" t="s">
        <v>747</v>
      </c>
      <c r="AH125" s="17">
        <v>390</v>
      </c>
      <c r="AI125" s="17" cm="1">
        <f t="array" ref="AI125">SUMPRODUCT(--(IFERROR(HOUR(Flights_2026_09_303334[entry_hour]),-1)=HOUR(AF125)),--(IFERROR(Flights_2026_09_303334[entry_sector],"")=AG125),--(IFERROR(Flights_2026_09_303334[nfl],-1)&gt;=AH125),--(IFERROR(Flights_2026_09_303334[nfl],-1)&lt;=IF(AH125=450,450,AH125+9)))</f>
        <v>0</v>
      </c>
    </row>
    <row r="126" spans="1:35" x14ac:dyDescent="0.2">
      <c r="A126" s="32" t="s">
        <v>578</v>
      </c>
      <c r="B126" s="32" t="s">
        <v>279</v>
      </c>
      <c r="C126" s="32" t="s">
        <v>19</v>
      </c>
      <c r="D126" s="32" t="s">
        <v>352</v>
      </c>
      <c r="E126" s="32" t="s">
        <v>804</v>
      </c>
      <c r="F126" s="33">
        <v>46297.787488425922</v>
      </c>
      <c r="G126" s="32" t="s">
        <v>21</v>
      </c>
      <c r="H126" s="32" t="s">
        <v>1575</v>
      </c>
      <c r="I126" s="34">
        <v>430</v>
      </c>
      <c r="J126" s="32" t="s">
        <v>22</v>
      </c>
      <c r="K126" s="32" t="s">
        <v>23</v>
      </c>
      <c r="L126" s="34">
        <v>180</v>
      </c>
      <c r="M126" s="32" t="s">
        <v>37</v>
      </c>
      <c r="N126" s="33">
        <v>46297.771574074075</v>
      </c>
      <c r="O126" s="34">
        <v>369</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SUMPRODUCT(--(IFERROR(HOUR(Flights_2026_09_303334[entry_hour]),-1)=HOUR(AF126)),--(IFERROR(Flights_2026_09_303334[entry_sector],"")=AG126),--(IFERROR(Flights_2026_09_303334[nfl],-1)&gt;=AH126),--(IFERROR(Flights_2026_09_303334[nfl],-1)&lt;=IF(AH126=450,450,AH126+9)))</f>
        <v>0</v>
      </c>
    </row>
    <row r="127" spans="1:35" x14ac:dyDescent="0.2">
      <c r="A127" s="32" t="s">
        <v>285</v>
      </c>
      <c r="B127" s="32" t="s">
        <v>46</v>
      </c>
      <c r="C127" s="32" t="s">
        <v>19</v>
      </c>
      <c r="D127" s="32" t="s">
        <v>120</v>
      </c>
      <c r="E127" s="32" t="s">
        <v>1576</v>
      </c>
      <c r="F127" s="33">
        <v>46297.789386574077</v>
      </c>
      <c r="G127" s="32" t="s">
        <v>21</v>
      </c>
      <c r="H127" s="32" t="s">
        <v>1577</v>
      </c>
      <c r="I127" s="34">
        <v>340</v>
      </c>
      <c r="J127" s="32" t="s">
        <v>22</v>
      </c>
      <c r="K127" s="32" t="s">
        <v>23</v>
      </c>
      <c r="L127" s="34">
        <v>168</v>
      </c>
      <c r="M127" s="32" t="s">
        <v>440</v>
      </c>
      <c r="N127" s="33">
        <v>46297.775312500002</v>
      </c>
      <c r="O127" s="34">
        <v>325</v>
      </c>
      <c r="P127" s="32" t="s">
        <v>26</v>
      </c>
      <c r="Q127" s="34">
        <v>220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PISAD</v>
      </c>
      <c r="AF127" s="2">
        <v>0.58333333333333337</v>
      </c>
      <c r="AG127" t="s">
        <v>747</v>
      </c>
      <c r="AH127" s="17">
        <v>410</v>
      </c>
      <c r="AI127" s="17" cm="1">
        <f t="array" ref="AI127">SUMPRODUCT(--(IFERROR(HOUR(Flights_2026_09_303334[entry_hour]),-1)=HOUR(AF127)),--(IFERROR(Flights_2026_09_303334[entry_sector],"")=AG127),--(IFERROR(Flights_2026_09_303334[nfl],-1)&gt;=AH127),--(IFERROR(Flights_2026_09_303334[nfl],-1)&lt;=IF(AH127=450,450,AH127+9)))</f>
        <v>0</v>
      </c>
    </row>
    <row r="128" spans="1:35" x14ac:dyDescent="0.2">
      <c r="A128" s="32" t="s">
        <v>291</v>
      </c>
      <c r="B128" s="32" t="s">
        <v>86</v>
      </c>
      <c r="C128" s="32" t="s">
        <v>19</v>
      </c>
      <c r="D128" s="32" t="s">
        <v>41</v>
      </c>
      <c r="E128" s="32" t="s">
        <v>831</v>
      </c>
      <c r="F128" s="33">
        <v>46297.791458333333</v>
      </c>
      <c r="G128" s="32" t="s">
        <v>21</v>
      </c>
      <c r="H128" s="32" t="s">
        <v>1578</v>
      </c>
      <c r="I128" s="34">
        <v>390</v>
      </c>
      <c r="J128" s="32" t="s">
        <v>22</v>
      </c>
      <c r="K128" s="32" t="s">
        <v>23</v>
      </c>
      <c r="L128" s="34">
        <v>888</v>
      </c>
      <c r="M128" s="32" t="s">
        <v>95</v>
      </c>
      <c r="N128" s="33">
        <v>46297.739930555559</v>
      </c>
      <c r="O128" s="34">
        <v>390</v>
      </c>
      <c r="P128" s="32" t="s">
        <v>26</v>
      </c>
      <c r="Q128" s="34">
        <v>390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SUMPRODUCT(--(IFERROR(HOUR(Flights_2026_09_303334[entry_hour]),-1)=HOUR(AF128)),--(IFERROR(Flights_2026_09_303334[entry_sector],"")=AG128),--(IFERROR(Flights_2026_09_303334[nfl],-1)&gt;=AH128),--(IFERROR(Flights_2026_09_303334[nfl],-1)&lt;=IF(AH128=450,450,AH128+9)))</f>
        <v>0</v>
      </c>
    </row>
    <row r="129" spans="1:35" x14ac:dyDescent="0.2">
      <c r="A129" s="32" t="s">
        <v>281</v>
      </c>
      <c r="B129" s="32" t="s">
        <v>282</v>
      </c>
      <c r="C129" s="32" t="s">
        <v>19</v>
      </c>
      <c r="D129" s="32" t="s">
        <v>53</v>
      </c>
      <c r="E129" s="32" t="s">
        <v>878</v>
      </c>
      <c r="F129" s="33">
        <v>46297.792685185181</v>
      </c>
      <c r="G129" s="32" t="s">
        <v>21</v>
      </c>
      <c r="H129" s="32" t="s">
        <v>1579</v>
      </c>
      <c r="I129" s="34">
        <v>320</v>
      </c>
      <c r="J129" s="32" t="s">
        <v>22</v>
      </c>
      <c r="K129" s="32" t="s">
        <v>23</v>
      </c>
      <c r="L129" s="34">
        <v>221</v>
      </c>
      <c r="M129" s="32" t="s">
        <v>44</v>
      </c>
      <c r="N129" s="33">
        <v>46297.774039351847</v>
      </c>
      <c r="O129" s="34">
        <v>265</v>
      </c>
      <c r="P129" s="32" t="s">
        <v>26</v>
      </c>
      <c r="Q129" s="34">
        <v>210</v>
      </c>
      <c r="R129" t="str">
        <f>IF(B129="","",_xlfn.XLOOKUP(B129,DB!$A$2:$A$205,DB!$C$2:$C$205,"")&amp;"")</f>
        <v>Sector 7</v>
      </c>
      <c r="S129" t="str">
        <f>IF(B129="","",_xlfn.XLOOKUP(B129,DB!$A$2:$A$205,DB!$E$2:$E$205,""))</f>
        <v>Sector 7</v>
      </c>
      <c r="T129" t="str">
        <f>IF(B129="","",_xlfn.XLOOKUP(B129,DB!$A$2:$A$205,DB!$F$2:$F$205,""))</f>
        <v>PAULE/SIGMA</v>
      </c>
      <c r="U129" t="str">
        <f>IF(B129="","",_xlfn.XLOOKUP(B129,DB!$A$2:$A$205,DB!$D$2:$D$205,""))</f>
        <v>MHCC</v>
      </c>
      <c r="V129" t="str">
        <f>IF(B129="","",IF(OR(COUNTIF(M129,"????N?????W")&gt;0,COUNTIF(M129,"????N?????E")&gt;0,COUNTIF(M129,"????S?????W")&gt;0,COUNTIF(M129,"????S?????E")&gt;0),_xlfn.XLOOKUP(B129,DB!$A$2:$A$205,DB!$B$2:$B$205,""),M129))</f>
        <v>SIGMA</v>
      </c>
      <c r="AF129" s="2">
        <v>0.58333333333333337</v>
      </c>
      <c r="AG129" t="s">
        <v>747</v>
      </c>
      <c r="AH129" s="17">
        <v>430</v>
      </c>
      <c r="AI129" s="17" cm="1">
        <f t="array" ref="AI129">SUMPRODUCT(--(IFERROR(HOUR(Flights_2026_09_303334[entry_hour]),-1)=HOUR(AF129)),--(IFERROR(Flights_2026_09_303334[entry_sector],"")=AG129),--(IFERROR(Flights_2026_09_303334[nfl],-1)&gt;=AH129),--(IFERROR(Flights_2026_09_303334[nfl],-1)&lt;=IF(AH129=450,450,AH129+9)))</f>
        <v>0</v>
      </c>
    </row>
    <row r="130" spans="1:35" x14ac:dyDescent="0.2">
      <c r="A130" s="32" t="s">
        <v>235</v>
      </c>
      <c r="B130" s="32" t="s">
        <v>57</v>
      </c>
      <c r="C130" s="32" t="s">
        <v>19</v>
      </c>
      <c r="D130" s="32" t="s">
        <v>50</v>
      </c>
      <c r="E130" s="32" t="s">
        <v>1580</v>
      </c>
      <c r="F130" s="33">
        <v>46297.793703703705</v>
      </c>
      <c r="G130" s="32" t="s">
        <v>21</v>
      </c>
      <c r="H130" s="32" t="s">
        <v>1581</v>
      </c>
      <c r="I130" s="34">
        <v>350</v>
      </c>
      <c r="J130" s="32" t="s">
        <v>22</v>
      </c>
      <c r="K130" s="32" t="s">
        <v>23</v>
      </c>
      <c r="L130" s="34">
        <v>730</v>
      </c>
      <c r="M130" s="32" t="s">
        <v>251</v>
      </c>
      <c r="N130" s="33">
        <v>46297.749745370369</v>
      </c>
      <c r="O130" s="34">
        <v>350</v>
      </c>
      <c r="P130" s="32" t="s">
        <v>26</v>
      </c>
      <c r="Q130" s="34">
        <v>350</v>
      </c>
      <c r="R130" t="str">
        <f>IF(B130="","",_xlfn.XLOOKUP(B130,DB!$A$2:$A$205,DB!$C$2:$C$205,"")&amp;"")</f>
        <v>Sector 5</v>
      </c>
      <c r="S130" t="str">
        <f>IF(B130="","",_xlfn.XLOOKUP(B130,DB!$A$2:$A$205,DB!$E$2:$E$205,""))</f>
        <v>Sector 4</v>
      </c>
      <c r="T130" t="str">
        <f>IF(B130="","",_xlfn.XLOOKUP(B130,DB!$A$2:$A$205,DB!$F$2:$F$205,""))</f>
        <v>VOMAR/XUDUN</v>
      </c>
      <c r="U130" t="str">
        <f>IF(B130="","",_xlfn.XLOOKUP(B130,DB!$A$2:$A$205,DB!$D$2:$D$205,""))</f>
        <v>KZHU</v>
      </c>
      <c r="V130" t="str">
        <f>IF(B130="","",IF(OR(COUNTIF(M130,"????N?????W")&gt;0,COUNTIF(M130,"????N?????E")&gt;0,COUNTIF(M130,"????S?????W")&gt;0,COUNTIF(M130,"????S?????E")&gt;0),_xlfn.XLOOKUP(B130,DB!$A$2:$A$205,DB!$B$2:$B$205,""),M130))</f>
        <v>IPSEV</v>
      </c>
      <c r="AF130" s="2">
        <v>0.58333333333333337</v>
      </c>
      <c r="AG130" t="s">
        <v>747</v>
      </c>
      <c r="AH130" s="17">
        <v>440</v>
      </c>
      <c r="AI130" s="17" cm="1">
        <f t="array" ref="AI130">SUMPRODUCT(--(IFERROR(HOUR(Flights_2026_09_303334[entry_hour]),-1)=HOUR(AF130)),--(IFERROR(Flights_2026_09_303334[entry_sector],"")=AG130),--(IFERROR(Flights_2026_09_303334[nfl],-1)&gt;=AH130),--(IFERROR(Flights_2026_09_303334[nfl],-1)&lt;=IF(AH130=450,450,AH130+9)))</f>
        <v>0</v>
      </c>
    </row>
    <row r="131" spans="1:35" x14ac:dyDescent="0.2">
      <c r="A131" s="32" t="s">
        <v>871</v>
      </c>
      <c r="B131" s="32" t="s">
        <v>141</v>
      </c>
      <c r="C131" s="32" t="s">
        <v>19</v>
      </c>
      <c r="D131" s="32" t="s">
        <v>50</v>
      </c>
      <c r="E131" s="32" t="s">
        <v>620</v>
      </c>
      <c r="F131" s="33">
        <v>46297.795277777783</v>
      </c>
      <c r="G131" s="32" t="s">
        <v>21</v>
      </c>
      <c r="H131" s="32" t="s">
        <v>1582</v>
      </c>
      <c r="I131" s="34">
        <v>340</v>
      </c>
      <c r="J131" s="32" t="s">
        <v>22</v>
      </c>
      <c r="K131" s="32" t="s">
        <v>23</v>
      </c>
      <c r="L131" s="34">
        <v>193</v>
      </c>
      <c r="M131" s="32" t="s">
        <v>37</v>
      </c>
      <c r="N131" s="33">
        <v>46297.777858796297</v>
      </c>
      <c r="O131" s="34">
        <v>279</v>
      </c>
      <c r="P131" s="32" t="s">
        <v>26</v>
      </c>
      <c r="Q131" s="34">
        <v>220</v>
      </c>
      <c r="R131" t="str">
        <f>IF(B131="","",_xlfn.XLOOKUP(B131,DB!$A$2:$A$205,DB!$C$2:$C$205,"")&amp;"")</f>
        <v>Sector 3</v>
      </c>
      <c r="S131" t="str">
        <f>IF(B131="","",_xlfn.XLOOKUP(B131,DB!$A$2:$A$205,DB!$E$2:$E$205,""))</f>
        <v>Sector 3</v>
      </c>
      <c r="T131" t="str">
        <f>IF(B131="","",_xlfn.XLOOKUP(B131,DB!$A$2:$A$205,DB!$F$2:$F$205,""))</f>
        <v>NOSAT</v>
      </c>
      <c r="U131" t="str">
        <f>IF(B131="","",_xlfn.XLOOKUP(B131,DB!$A$2:$A$205,DB!$D$2:$D$205,""))</f>
        <v>KZHU</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SUMPRODUCT(--(IFERROR(HOUR(Flights_2026_09_303334[entry_hour]),-1)=HOUR(AF131)),--(IFERROR(Flights_2026_09_303334[entry_sector],"")=AG131),--(IFERROR(Flights_2026_09_303334[nfl],-1)&gt;=AH131),--(IFERROR(Flights_2026_09_303334[nfl],-1)&lt;=IF(AH131=450,450,AH131+9)))</f>
        <v>0</v>
      </c>
    </row>
    <row r="132" spans="1:35" x14ac:dyDescent="0.2">
      <c r="A132" s="32" t="s">
        <v>564</v>
      </c>
      <c r="B132" s="32" t="s">
        <v>565</v>
      </c>
      <c r="C132" s="32" t="s">
        <v>19</v>
      </c>
      <c r="D132" s="32" t="s">
        <v>352</v>
      </c>
      <c r="E132" s="32" t="s">
        <v>579</v>
      </c>
      <c r="F132" s="33">
        <v>46297.79614583333</v>
      </c>
      <c r="G132" s="32" t="s">
        <v>28</v>
      </c>
      <c r="H132" s="32" t="s">
        <v>1583</v>
      </c>
      <c r="I132" s="34">
        <v>400</v>
      </c>
      <c r="J132" s="32" t="s">
        <v>22</v>
      </c>
      <c r="K132" s="32" t="s">
        <v>23</v>
      </c>
      <c r="L132" s="34">
        <v>194</v>
      </c>
      <c r="M132" s="32" t="s">
        <v>37</v>
      </c>
      <c r="N132" s="33">
        <v>46297.780011574076</v>
      </c>
      <c r="O132" s="34">
        <v>263</v>
      </c>
      <c r="P132" s="32" t="s">
        <v>38</v>
      </c>
      <c r="Q132" s="34">
        <v>220</v>
      </c>
      <c r="R132" t="str">
        <f>IF(B132="","",_xlfn.XLOOKUP(B132,DB!$A$2:$A$205,DB!$C$2:$C$205,"")&amp;"")</f>
        <v>Sector 3</v>
      </c>
      <c r="S132" t="str">
        <f>IF(B132="","",_xlfn.XLOOKUP(B132,DB!$A$2:$A$205,DB!$E$2:$E$205,""))</f>
        <v>Sector 3</v>
      </c>
      <c r="T132" t="str">
        <f>IF(B132="","",_xlfn.XLOOKUP(B132,DB!$A$2:$A$205,DB!$F$2:$F$205,""))</f>
        <v>NOSAT</v>
      </c>
      <c r="U132" t="str">
        <f>IF(B132="","",_xlfn.XLOOKUP(B132,DB!$A$2:$A$205,DB!$D$2:$D$205,""))</f>
        <v>MUFH</v>
      </c>
      <c r="V132" t="str">
        <f>IF(B132="","",IF(OR(COUNTIF(M132,"????N?????W")&gt;0,COUNTIF(M132,"????N?????E")&gt;0,COUNTIF(M132,"????S?????W")&gt;0,COUNTIF(M132,"????S?????E")&gt;0),_xlfn.XLOOKUP(B132,DB!$A$2:$A$205,DB!$B$2:$B$205,""),M132))</f>
        <v>NOSAT</v>
      </c>
      <c r="AF132" s="2">
        <v>0.625</v>
      </c>
      <c r="AG132" t="s">
        <v>743</v>
      </c>
      <c r="AH132" s="17">
        <v>200</v>
      </c>
      <c r="AI132" s="17" cm="1">
        <f t="array" ref="AI132">SUMPRODUCT(--(IFERROR(HOUR(Flights_2026_09_303334[entry_hour]),-1)=HOUR(AF132)),--(IFERROR(Flights_2026_09_303334[entry_sector],"")=AG132),--(IFERROR(Flights_2026_09_303334[nfl],-1)&gt;=AH132),--(IFERROR(Flights_2026_09_303334[nfl],-1)&lt;=IF(AH132=450,450,AH132+9)))</f>
        <v>0</v>
      </c>
    </row>
    <row r="133" spans="1:35" x14ac:dyDescent="0.2">
      <c r="A133" s="32" t="s">
        <v>283</v>
      </c>
      <c r="B133" s="32" t="s">
        <v>272</v>
      </c>
      <c r="C133" s="32" t="s">
        <v>19</v>
      </c>
      <c r="D133" s="32" t="s">
        <v>41</v>
      </c>
      <c r="E133" s="32" t="s">
        <v>664</v>
      </c>
      <c r="F133" s="33">
        <v>46297.798078703709</v>
      </c>
      <c r="G133" s="32" t="s">
        <v>21</v>
      </c>
      <c r="H133" s="32" t="s">
        <v>1584</v>
      </c>
      <c r="I133" s="34">
        <v>390</v>
      </c>
      <c r="J133" s="32" t="s">
        <v>22</v>
      </c>
      <c r="K133" s="32" t="s">
        <v>23</v>
      </c>
      <c r="L133" s="34">
        <v>926</v>
      </c>
      <c r="M133" s="32" t="s">
        <v>136</v>
      </c>
      <c r="N133" s="33">
        <v>46297.740717592591</v>
      </c>
      <c r="O133" s="34">
        <v>390</v>
      </c>
      <c r="P133" s="32" t="s">
        <v>26</v>
      </c>
      <c r="Q133" s="34">
        <v>390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SUMPRODUCT(--(IFERROR(HOUR(Flights_2026_09_303334[entry_hour]),-1)=HOUR(AF133)),--(IFERROR(Flights_2026_09_303334[entry_sector],"")=AG133),--(IFERROR(Flights_2026_09_303334[nfl],-1)&gt;=AH133),--(IFERROR(Flights_2026_09_303334[nfl],-1)&lt;=IF(AH133=450,450,AH133+9)))</f>
        <v>0</v>
      </c>
    </row>
    <row r="134" spans="1:35" x14ac:dyDescent="0.2">
      <c r="A134" s="32" t="s">
        <v>263</v>
      </c>
      <c r="B134" s="32" t="s">
        <v>65</v>
      </c>
      <c r="C134" s="32" t="s">
        <v>19</v>
      </c>
      <c r="D134" s="32" t="s">
        <v>20</v>
      </c>
      <c r="E134" s="32" t="s">
        <v>366</v>
      </c>
      <c r="F134" s="33">
        <v>46297.799560185187</v>
      </c>
      <c r="G134" s="32" t="s">
        <v>21</v>
      </c>
      <c r="H134" s="32" t="s">
        <v>1585</v>
      </c>
      <c r="I134" s="34">
        <v>350</v>
      </c>
      <c r="J134" s="32" t="s">
        <v>22</v>
      </c>
      <c r="K134" s="32" t="s">
        <v>23</v>
      </c>
      <c r="L134" s="34">
        <v>992</v>
      </c>
      <c r="M134" s="32" t="s">
        <v>78</v>
      </c>
      <c r="N134" s="33">
        <v>46297.741145833337</v>
      </c>
      <c r="O134" s="34">
        <v>350</v>
      </c>
      <c r="P134" s="32" t="s">
        <v>26</v>
      </c>
      <c r="Q134" s="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SUMPRODUCT(--(IFERROR(HOUR(Flights_2026_09_303334[entry_hour]),-1)=HOUR(AF134)),--(IFERROR(Flights_2026_09_303334[entry_sector],"")=AG134),--(IFERROR(Flights_2026_09_303334[nfl],-1)&gt;=AH134),--(IFERROR(Flights_2026_09_303334[nfl],-1)&lt;=IF(AH134=450,450,AH134+9)))</f>
        <v>0</v>
      </c>
    </row>
    <row r="135" spans="1:35" x14ac:dyDescent="0.2">
      <c r="A135" s="32" t="s">
        <v>294</v>
      </c>
      <c r="B135" s="32" t="s">
        <v>65</v>
      </c>
      <c r="C135" s="32" t="s">
        <v>19</v>
      </c>
      <c r="D135" s="32" t="s">
        <v>76</v>
      </c>
      <c r="E135" s="32" t="s">
        <v>693</v>
      </c>
      <c r="F135" s="33">
        <v>46297.801400462966</v>
      </c>
      <c r="G135" s="32" t="s">
        <v>21</v>
      </c>
      <c r="H135" s="32" t="s">
        <v>1586</v>
      </c>
      <c r="I135" s="34">
        <v>350</v>
      </c>
      <c r="J135" s="32" t="s">
        <v>22</v>
      </c>
      <c r="K135" s="32" t="s">
        <v>23</v>
      </c>
      <c r="L135" s="34">
        <v>905</v>
      </c>
      <c r="M135" s="32" t="s">
        <v>78</v>
      </c>
      <c r="N135" s="33">
        <v>46297.748078703706</v>
      </c>
      <c r="O135" s="34">
        <v>350</v>
      </c>
      <c r="P135" s="32" t="s">
        <v>26</v>
      </c>
      <c r="Q135" s="34">
        <v>350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SUMPRODUCT(--(IFERROR(HOUR(Flights_2026_09_303334[entry_hour]),-1)=HOUR(AF135)),--(IFERROR(Flights_2026_09_303334[entry_sector],"")=AG135),--(IFERROR(Flights_2026_09_303334[nfl],-1)&gt;=AH135),--(IFERROR(Flights_2026_09_303334[nfl],-1)&lt;=IF(AH135=450,450,AH135+9)))</f>
        <v>0</v>
      </c>
    </row>
    <row r="136" spans="1:35" x14ac:dyDescent="0.2">
      <c r="A136" s="32" t="s">
        <v>858</v>
      </c>
      <c r="B136" s="32" t="s">
        <v>57</v>
      </c>
      <c r="C136" s="32" t="s">
        <v>19</v>
      </c>
      <c r="D136" s="32" t="s">
        <v>47</v>
      </c>
      <c r="E136" s="32" t="s">
        <v>1587</v>
      </c>
      <c r="F136" s="33">
        <v>46297.805659722224</v>
      </c>
      <c r="G136" s="32" t="s">
        <v>21</v>
      </c>
      <c r="H136" s="32" t="s">
        <v>1588</v>
      </c>
      <c r="I136" s="34">
        <v>350</v>
      </c>
      <c r="J136" s="32" t="s">
        <v>22</v>
      </c>
      <c r="K136" s="32" t="s">
        <v>23</v>
      </c>
      <c r="L136" s="34">
        <v>707</v>
      </c>
      <c r="M136" s="32" t="s">
        <v>251</v>
      </c>
      <c r="N136" s="33">
        <v>46297.76226851852</v>
      </c>
      <c r="O136" s="34">
        <v>350</v>
      </c>
      <c r="P136" s="32" t="s">
        <v>26</v>
      </c>
      <c r="Q136" s="34">
        <v>350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IPSEV</v>
      </c>
      <c r="AF136" s="2">
        <v>0.625</v>
      </c>
      <c r="AG136" t="s">
        <v>743</v>
      </c>
      <c r="AH136" s="17">
        <v>240</v>
      </c>
      <c r="AI136" s="17" cm="1">
        <f t="array" ref="AI136">SUMPRODUCT(--(IFERROR(HOUR(Flights_2026_09_303334[entry_hour]),-1)=HOUR(AF136)),--(IFERROR(Flights_2026_09_303334[entry_sector],"")=AG136),--(IFERROR(Flights_2026_09_303334[nfl],-1)&gt;=AH136),--(IFERROR(Flights_2026_09_303334[nfl],-1)&lt;=IF(AH136=450,450,AH136+9)))</f>
        <v>0</v>
      </c>
    </row>
    <row r="137" spans="1:35" x14ac:dyDescent="0.2">
      <c r="A137" s="32" t="s">
        <v>484</v>
      </c>
      <c r="B137" s="32" t="s">
        <v>65</v>
      </c>
      <c r="C137" s="32" t="s">
        <v>19</v>
      </c>
      <c r="D137" s="32" t="s">
        <v>47</v>
      </c>
      <c r="E137" s="32" t="s">
        <v>535</v>
      </c>
      <c r="F137" s="33">
        <v>46297.808124999996</v>
      </c>
      <c r="G137" s="32" t="s">
        <v>21</v>
      </c>
      <c r="H137" s="32" t="s">
        <v>1589</v>
      </c>
      <c r="I137" s="34">
        <v>370</v>
      </c>
      <c r="J137" s="32" t="s">
        <v>22</v>
      </c>
      <c r="K137" s="32" t="s">
        <v>23</v>
      </c>
      <c r="L137" s="34">
        <v>905</v>
      </c>
      <c r="M137" s="32" t="s">
        <v>78</v>
      </c>
      <c r="N137" s="33">
        <v>46297.754965277782</v>
      </c>
      <c r="O137" s="34">
        <v>350</v>
      </c>
      <c r="P137" s="32" t="s">
        <v>26</v>
      </c>
      <c r="Q137" s="34">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SUMPRODUCT(--(IFERROR(HOUR(Flights_2026_09_303334[entry_hour]),-1)=HOUR(AF137)),--(IFERROR(Flights_2026_09_303334[entry_sector],"")=AG137),--(IFERROR(Flights_2026_09_303334[nfl],-1)&gt;=AH137),--(IFERROR(Flights_2026_09_303334[nfl],-1)&lt;=IF(AH137=450,450,AH137+9)))</f>
        <v>0</v>
      </c>
    </row>
    <row r="138" spans="1:35" x14ac:dyDescent="0.2">
      <c r="A138" s="32" t="s">
        <v>690</v>
      </c>
      <c r="B138" s="32" t="s">
        <v>335</v>
      </c>
      <c r="C138" s="32" t="s">
        <v>19</v>
      </c>
      <c r="D138" s="32" t="s">
        <v>41</v>
      </c>
      <c r="E138" s="32" t="s">
        <v>691</v>
      </c>
      <c r="F138" s="33">
        <v>46297.810034722221</v>
      </c>
      <c r="G138" s="32" t="s">
        <v>21</v>
      </c>
      <c r="H138" s="32" t="s">
        <v>1590</v>
      </c>
      <c r="I138" s="34">
        <v>370</v>
      </c>
      <c r="J138" s="32" t="s">
        <v>22</v>
      </c>
      <c r="K138" s="32" t="s">
        <v>23</v>
      </c>
      <c r="L138" s="34">
        <v>904</v>
      </c>
      <c r="M138" s="32" t="s">
        <v>78</v>
      </c>
      <c r="N138" s="33">
        <v>46297.756643518514</v>
      </c>
      <c r="O138" s="34">
        <v>370</v>
      </c>
      <c r="P138" s="32" t="s">
        <v>26</v>
      </c>
      <c r="Q138" s="34">
        <v>370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SUMPRODUCT(--(IFERROR(HOUR(Flights_2026_09_303334[entry_hour]),-1)=HOUR(AF138)),--(IFERROR(Flights_2026_09_303334[entry_sector],"")=AG138),--(IFERROR(Flights_2026_09_303334[nfl],-1)&gt;=AH138),--(IFERROR(Flights_2026_09_303334[nfl],-1)&lt;=IF(AH138=450,450,AH138+9)))</f>
        <v>0</v>
      </c>
    </row>
    <row r="139" spans="1:35" x14ac:dyDescent="0.2">
      <c r="A139" s="32" t="s">
        <v>397</v>
      </c>
      <c r="B139" s="32" t="s">
        <v>398</v>
      </c>
      <c r="C139" s="32" t="s">
        <v>19</v>
      </c>
      <c r="D139" s="32" t="s">
        <v>50</v>
      </c>
      <c r="E139" s="32" t="s">
        <v>1069</v>
      </c>
      <c r="F139" s="33">
        <v>46297.811122685191</v>
      </c>
      <c r="G139" s="32" t="s">
        <v>21</v>
      </c>
      <c r="H139" s="32" t="s">
        <v>1591</v>
      </c>
      <c r="I139" s="34">
        <v>350</v>
      </c>
      <c r="J139" s="32" t="s">
        <v>22</v>
      </c>
      <c r="K139" s="32" t="s">
        <v>23</v>
      </c>
      <c r="L139" s="34">
        <v>510</v>
      </c>
      <c r="M139" s="32" t="s">
        <v>1140</v>
      </c>
      <c r="N139" s="33">
        <v>46297.777719907404</v>
      </c>
      <c r="O139" s="34">
        <v>350</v>
      </c>
      <c r="P139" s="32" t="s">
        <v>26</v>
      </c>
      <c r="Q139" s="34">
        <v>350</v>
      </c>
      <c r="R139" t="str">
        <f>IF(B139="","",_xlfn.XLOOKUP(B139,DB!$A$2:$A$205,DB!$C$2:$C$205,"")&amp;"")</f>
        <v>Sector 5</v>
      </c>
      <c r="S139" t="str">
        <f>IF(B139="","",_xlfn.XLOOKUP(B139,DB!$A$2:$A$205,DB!$E$2:$E$205,""))</f>
        <v>Sector 4</v>
      </c>
      <c r="T139" t="str">
        <f>IF(B139="","",_xlfn.XLOOKUP(B139,DB!$A$2:$A$205,DB!$F$2:$F$205,""))</f>
        <v>VOMAR/XUDUN</v>
      </c>
      <c r="U139" t="str">
        <f>IF(B139="","",_xlfn.XLOOKUP(B139,DB!$A$2:$A$205,DB!$D$2:$D$205,""))</f>
        <v>KZHU</v>
      </c>
      <c r="V139" t="str">
        <f>IF(B139="","",IF(OR(COUNTIF(M139,"????N?????W")&gt;0,COUNTIF(M139,"????N?????E")&gt;0,COUNTIF(M139,"????S?????W")&gt;0,COUNTIF(M139,"????S?????E")&gt;0),_xlfn.XLOOKUP(B139,DB!$A$2:$A$205,DB!$B$2:$B$205,""),M139))</f>
        <v>KEHLI</v>
      </c>
      <c r="AF139" s="2">
        <v>0.625</v>
      </c>
      <c r="AG139" t="s">
        <v>743</v>
      </c>
      <c r="AH139" s="17">
        <v>270</v>
      </c>
      <c r="AI139" s="17" cm="1">
        <f t="array" ref="AI139">SUMPRODUCT(--(IFERROR(HOUR(Flights_2026_09_303334[entry_hour]),-1)=HOUR(AF139)),--(IFERROR(Flights_2026_09_303334[entry_sector],"")=AG139),--(IFERROR(Flights_2026_09_303334[nfl],-1)&gt;=AH139),--(IFERROR(Flights_2026_09_303334[nfl],-1)&lt;=IF(AH139=450,450,AH139+9)))</f>
        <v>0</v>
      </c>
    </row>
    <row r="140" spans="1:35" x14ac:dyDescent="0.2">
      <c r="A140" s="32" t="s">
        <v>193</v>
      </c>
      <c r="B140" s="32" t="s">
        <v>81</v>
      </c>
      <c r="C140" s="32" t="s">
        <v>19</v>
      </c>
      <c r="D140" s="32" t="s">
        <v>76</v>
      </c>
      <c r="E140" s="32" t="s">
        <v>321</v>
      </c>
      <c r="F140" s="33">
        <v>46297.812986111108</v>
      </c>
      <c r="G140" s="32" t="s">
        <v>21</v>
      </c>
      <c r="H140" s="32" t="s">
        <v>1592</v>
      </c>
      <c r="I140" s="34">
        <v>350</v>
      </c>
      <c r="J140" s="32" t="s">
        <v>22</v>
      </c>
      <c r="K140" s="32" t="s">
        <v>23</v>
      </c>
      <c r="L140" s="34">
        <v>851</v>
      </c>
      <c r="M140" s="32" t="s">
        <v>1593</v>
      </c>
      <c r="N140" s="33">
        <v>46297.761296296296</v>
      </c>
      <c r="O140" s="34">
        <v>350</v>
      </c>
      <c r="P140" s="32" t="s">
        <v>26</v>
      </c>
      <c r="Q140" s="34">
        <v>350</v>
      </c>
      <c r="R140" t="str">
        <f>IF(B140="","",_xlfn.XLOOKUP(B140,DB!$A$2:$A$205,DB!$C$2:$C$205,"")&amp;"")</f>
        <v>Sector 5</v>
      </c>
      <c r="S140" t="str">
        <f>IF(B140="","",_xlfn.XLOOKUP(B140,DB!$A$2:$A$205,DB!$E$2:$E$205,""))</f>
        <v>Sector 4</v>
      </c>
      <c r="T140" t="str">
        <f>IF(B140="","",_xlfn.XLOOKUP(B140,DB!$A$2:$A$205,DB!$F$2:$F$205,""))</f>
        <v>VOMAR/XUDUN</v>
      </c>
      <c r="U140" t="str">
        <f>IF(B140="","",_xlfn.XLOOKUP(B140,DB!$A$2:$A$205,DB!$D$2:$D$205,""))</f>
        <v>MMTY</v>
      </c>
      <c r="V140" t="str">
        <f>IF(B140="","",IF(OR(COUNTIF(M140,"????N?????W")&gt;0,COUNTIF(M140,"????N?????E")&gt;0,COUNTIF(M140,"????S?????W")&gt;0,COUNTIF(M140,"????S?????E")&gt;0),_xlfn.XLOOKUP(B140,DB!$A$2:$A$205,DB!$B$2:$B$205,""),M140))</f>
        <v>MATOL</v>
      </c>
      <c r="AF140" s="2">
        <v>0.625</v>
      </c>
      <c r="AG140" t="s">
        <v>743</v>
      </c>
      <c r="AH140" s="17">
        <v>280</v>
      </c>
      <c r="AI140" s="17" cm="1">
        <f t="array" ref="AI140">SUMPRODUCT(--(IFERROR(HOUR(Flights_2026_09_303334[entry_hour]),-1)=HOUR(AF140)),--(IFERROR(Flights_2026_09_303334[entry_sector],"")=AG140),--(IFERROR(Flights_2026_09_303334[nfl],-1)&gt;=AH140),--(IFERROR(Flights_2026_09_303334[nfl],-1)&lt;=IF(AH140=450,450,AH140+9)))</f>
        <v>0</v>
      </c>
    </row>
    <row r="141" spans="1:35" x14ac:dyDescent="0.2">
      <c r="A141" s="32" t="s">
        <v>429</v>
      </c>
      <c r="B141" s="32" t="s">
        <v>948</v>
      </c>
      <c r="C141" s="32" t="s">
        <v>19</v>
      </c>
      <c r="D141" s="32" t="s">
        <v>359</v>
      </c>
      <c r="E141" s="32"/>
      <c r="F141" s="33">
        <v>46297.814826388887</v>
      </c>
      <c r="G141" s="32" t="s">
        <v>21</v>
      </c>
      <c r="H141" s="32" t="s">
        <v>1594</v>
      </c>
      <c r="I141" s="34">
        <v>390</v>
      </c>
      <c r="J141" s="32" t="s">
        <v>22</v>
      </c>
      <c r="K141" s="32" t="s">
        <v>31</v>
      </c>
      <c r="L141" s="34">
        <v>543</v>
      </c>
      <c r="M141" s="32" t="s">
        <v>541</v>
      </c>
      <c r="N141" s="33">
        <v>46297.778437500005</v>
      </c>
      <c r="O141" s="34">
        <v>410</v>
      </c>
      <c r="P141" s="32" t="s">
        <v>26</v>
      </c>
      <c r="Q141" s="34">
        <v>390</v>
      </c>
      <c r="R141" t="str">
        <f>IF(B141="","",_xlfn.XLOOKUP(B141,DB!$A$2:$A$205,DB!$C$2:$C$205,"")&amp;"")</f>
        <v/>
      </c>
      <c r="S141" t="str">
        <f>IF(B141="","",_xlfn.XLOOKUP(B141,DB!$A$2:$A$205,DB!$E$2:$E$205,""))</f>
        <v/>
      </c>
      <c r="T141" t="str">
        <f>IF(B141="","",_xlfn.XLOOKUP(B141,DB!$A$2:$A$205,DB!$F$2:$F$205,""))</f>
        <v/>
      </c>
      <c r="U141">
        <f>IF(B141="","",_xlfn.XLOOKUP(B141,DB!$A$2:$A$205,DB!$D$2:$D$205,""))</f>
        <v>0</v>
      </c>
      <c r="V141">
        <f>IF(B141="","",IF(OR(COUNTIF(M141,"????N?????W")&gt;0,COUNTIF(M141,"????N?????E")&gt;0,COUNTIF(M141,"????S?????W")&gt;0,COUNTIF(M141,"????S?????E")&gt;0),_xlfn.XLOOKUP(B141,DB!$A$2:$A$205,DB!$B$2:$B$205,""),M141))</f>
        <v>0</v>
      </c>
      <c r="AF141" s="2">
        <v>0.625</v>
      </c>
      <c r="AG141" t="s">
        <v>743</v>
      </c>
      <c r="AH141" s="17">
        <v>290</v>
      </c>
      <c r="AI141" s="17" cm="1">
        <f t="array" ref="AI141">SUMPRODUCT(--(IFERROR(HOUR(Flights_2026_09_303334[entry_hour]),-1)=HOUR(AF141)),--(IFERROR(Flights_2026_09_303334[entry_sector],"")=AG141),--(IFERROR(Flights_2026_09_303334[nfl],-1)&gt;=AH141),--(IFERROR(Flights_2026_09_303334[nfl],-1)&lt;=IF(AH141=450,450,AH141+9)))</f>
        <v>0</v>
      </c>
    </row>
    <row r="142" spans="1:35" x14ac:dyDescent="0.2">
      <c r="A142" s="32" t="s">
        <v>302</v>
      </c>
      <c r="B142" s="32" t="s">
        <v>18</v>
      </c>
      <c r="C142" s="32" t="s">
        <v>19</v>
      </c>
      <c r="D142" s="32" t="s">
        <v>20</v>
      </c>
      <c r="E142" s="32" t="s">
        <v>1029</v>
      </c>
      <c r="F142" s="33">
        <v>46297.816203703704</v>
      </c>
      <c r="G142" s="32" t="s">
        <v>21</v>
      </c>
      <c r="H142" s="32" t="s">
        <v>1595</v>
      </c>
      <c r="I142" s="34">
        <v>330</v>
      </c>
      <c r="J142" s="32" t="s">
        <v>22</v>
      </c>
      <c r="K142" s="32" t="s">
        <v>23</v>
      </c>
      <c r="L142" s="34">
        <v>755</v>
      </c>
      <c r="M142" s="32" t="s">
        <v>251</v>
      </c>
      <c r="N142" s="33">
        <v>46297.770173611112</v>
      </c>
      <c r="O142" s="34">
        <v>330</v>
      </c>
      <c r="P142" s="32" t="s">
        <v>26</v>
      </c>
      <c r="Q142" s="34">
        <v>290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IPSEV</v>
      </c>
      <c r="AF142" s="2">
        <v>0.625</v>
      </c>
      <c r="AG142" t="s">
        <v>743</v>
      </c>
      <c r="AH142" s="17">
        <v>300</v>
      </c>
      <c r="AI142" s="17" cm="1">
        <f t="array" ref="AI142">SUMPRODUCT(--(IFERROR(HOUR(Flights_2026_09_303334[entry_hour]),-1)=HOUR(AF142)),--(IFERROR(Flights_2026_09_303334[entry_sector],"")=AG142),--(IFERROR(Flights_2026_09_303334[nfl],-1)&gt;=AH142),--(IFERROR(Flights_2026_09_303334[nfl],-1)&lt;=IF(AH142=450,450,AH142+9)))</f>
        <v>0</v>
      </c>
    </row>
    <row r="143" spans="1:35" x14ac:dyDescent="0.2">
      <c r="A143" s="32" t="s">
        <v>488</v>
      </c>
      <c r="B143" s="32" t="s">
        <v>208</v>
      </c>
      <c r="C143" s="32" t="s">
        <v>19</v>
      </c>
      <c r="D143" s="32" t="s">
        <v>20</v>
      </c>
      <c r="E143" s="32" t="s">
        <v>476</v>
      </c>
      <c r="F143" s="33">
        <v>46297.817650462966</v>
      </c>
      <c r="G143" s="32" t="s">
        <v>21</v>
      </c>
      <c r="H143" s="32" t="s">
        <v>1596</v>
      </c>
      <c r="I143" s="34">
        <v>350</v>
      </c>
      <c r="J143" s="32" t="s">
        <v>22</v>
      </c>
      <c r="K143" s="32" t="s">
        <v>23</v>
      </c>
      <c r="L143" s="34">
        <v>482</v>
      </c>
      <c r="M143" s="32" t="s">
        <v>218</v>
      </c>
      <c r="N143" s="33">
        <v>46297.786620370374</v>
      </c>
      <c r="O143" s="34">
        <v>350</v>
      </c>
      <c r="P143" s="32" t="s">
        <v>26</v>
      </c>
      <c r="Q143" s="34">
        <v>350</v>
      </c>
      <c r="R143" t="str">
        <f>IF(B143="","",_xlfn.XLOOKUP(B143,DB!$A$2:$A$205,DB!$C$2:$C$205,"")&amp;"")</f>
        <v>Sector 3</v>
      </c>
      <c r="S143" t="str">
        <f>IF(B143="","",_xlfn.XLOOKUP(B143,DB!$A$2:$A$205,DB!$E$2:$E$205,""))</f>
        <v>Sector 3</v>
      </c>
      <c r="T143" t="str">
        <f>IF(B143="","",_xlfn.XLOOKUP(B143,DB!$A$2:$A$205,DB!$F$2:$F$205,""))</f>
        <v>NOSAT</v>
      </c>
      <c r="U143" t="str">
        <f>IF(B143="","",_xlfn.XLOOKUP(B143,DB!$A$2:$A$205,DB!$D$2:$D$205,""))</f>
        <v>KZHU</v>
      </c>
      <c r="V143" t="str">
        <f>IF(B143="","",IF(OR(COUNTIF(M143,"????N?????W")&gt;0,COUNTIF(M143,"????N?????E")&gt;0,COUNTIF(M143,"????S?????W")&gt;0,COUNTIF(M143,"????S?????E")&gt;0),_xlfn.XLOOKUP(B143,DB!$A$2:$A$205,DB!$B$2:$B$205,""),M143))</f>
        <v>IRDOV</v>
      </c>
      <c r="AF143" s="2">
        <v>0.625</v>
      </c>
      <c r="AG143" t="s">
        <v>743</v>
      </c>
      <c r="AH143" s="17">
        <v>310</v>
      </c>
      <c r="AI143" s="17" cm="1">
        <f t="array" ref="AI143">SUMPRODUCT(--(IFERROR(HOUR(Flights_2026_09_303334[entry_hour]),-1)=HOUR(AF143)),--(IFERROR(Flights_2026_09_303334[entry_sector],"")=AG143),--(IFERROR(Flights_2026_09_303334[nfl],-1)&gt;=AH143),--(IFERROR(Flights_2026_09_303334[nfl],-1)&lt;=IF(AH143=450,450,AH143+9)))</f>
        <v>0</v>
      </c>
    </row>
    <row r="144" spans="1:35" x14ac:dyDescent="0.2">
      <c r="A144" s="32" t="s">
        <v>300</v>
      </c>
      <c r="B144" s="32" t="s">
        <v>301</v>
      </c>
      <c r="C144" s="32" t="s">
        <v>19</v>
      </c>
      <c r="D144" s="32" t="s">
        <v>20</v>
      </c>
      <c r="E144" s="32" t="s">
        <v>570</v>
      </c>
      <c r="F144" s="33">
        <v>46297.819247685184</v>
      </c>
      <c r="G144" s="32" t="s">
        <v>21</v>
      </c>
      <c r="H144" s="32" t="s">
        <v>1597</v>
      </c>
      <c r="I144" s="34">
        <v>330</v>
      </c>
      <c r="J144" s="32" t="s">
        <v>22</v>
      </c>
      <c r="K144" s="32" t="s">
        <v>23</v>
      </c>
      <c r="L144" s="34">
        <v>755</v>
      </c>
      <c r="M144" s="32" t="s">
        <v>251</v>
      </c>
      <c r="N144" s="33">
        <v>46297.772789351853</v>
      </c>
      <c r="O144" s="34">
        <v>320</v>
      </c>
      <c r="P144" s="32" t="s">
        <v>26</v>
      </c>
      <c r="Q144" s="34">
        <v>330</v>
      </c>
      <c r="R144" t="str">
        <f>IF(B144="","",_xlfn.XLOOKUP(B144,DB!$A$2:$A$205,DB!$C$2:$C$205,"")&amp;"")</f>
        <v>Sector 5</v>
      </c>
      <c r="S144" t="str">
        <f>IF(B144="","",_xlfn.XLOOKUP(B144,DB!$A$2:$A$205,DB!$E$2:$E$205,""))</f>
        <v>Sector 4</v>
      </c>
      <c r="T144" t="str">
        <f>IF(B144="","",_xlfn.XLOOKUP(B144,DB!$A$2:$A$205,DB!$F$2:$F$205,""))</f>
        <v>VOMAR/XUDUN</v>
      </c>
      <c r="U144" t="str">
        <f>IF(B144="","",_xlfn.XLOOKUP(B144,DB!$A$2:$A$205,DB!$D$2:$D$205,""))</f>
        <v>MMTY</v>
      </c>
      <c r="V144" t="str">
        <f>IF(B144="","",IF(OR(COUNTIF(M144,"????N?????W")&gt;0,COUNTIF(M144,"????N?????E")&gt;0,COUNTIF(M144,"????S?????W")&gt;0,COUNTIF(M144,"????S?????E")&gt;0),_xlfn.XLOOKUP(B144,DB!$A$2:$A$205,DB!$B$2:$B$205,""),M144))</f>
        <v>IPSEV</v>
      </c>
      <c r="AF144" s="2">
        <v>0.625</v>
      </c>
      <c r="AG144" t="s">
        <v>743</v>
      </c>
      <c r="AH144" s="17">
        <v>320</v>
      </c>
      <c r="AI144" s="17" cm="1">
        <f t="array" ref="AI144">SUMPRODUCT(--(IFERROR(HOUR(Flights_2026_09_303334[entry_hour]),-1)=HOUR(AF144)),--(IFERROR(Flights_2026_09_303334[entry_sector],"")=AG144),--(IFERROR(Flights_2026_09_303334[nfl],-1)&gt;=AH144),--(IFERROR(Flights_2026_09_303334[nfl],-1)&lt;=IF(AH144=450,450,AH144+9)))</f>
        <v>0</v>
      </c>
    </row>
    <row r="145" spans="1:35" x14ac:dyDescent="0.2">
      <c r="A145" s="32" t="s">
        <v>245</v>
      </c>
      <c r="B145" s="32" t="s">
        <v>208</v>
      </c>
      <c r="C145" s="32" t="s">
        <v>19</v>
      </c>
      <c r="D145" s="32" t="s">
        <v>120</v>
      </c>
      <c r="E145" s="32" t="s">
        <v>1598</v>
      </c>
      <c r="F145" s="33">
        <v>46297.820856481485</v>
      </c>
      <c r="G145" s="32" t="s">
        <v>21</v>
      </c>
      <c r="H145" s="32" t="s">
        <v>1599</v>
      </c>
      <c r="I145" s="34">
        <v>330</v>
      </c>
      <c r="J145" s="32" t="s">
        <v>22</v>
      </c>
      <c r="K145" s="32" t="s">
        <v>23</v>
      </c>
      <c r="L145" s="34">
        <v>530</v>
      </c>
      <c r="M145" s="32" t="s">
        <v>1600</v>
      </c>
      <c r="N145" s="33">
        <v>46297.788877314815</v>
      </c>
      <c r="O145" s="34">
        <v>330</v>
      </c>
      <c r="P145" s="32" t="s">
        <v>26</v>
      </c>
      <c r="Q145" s="34">
        <v>330</v>
      </c>
      <c r="R145" t="str">
        <f>IF(B145="","",_xlfn.XLOOKUP(B145,DB!$A$2:$A$205,DB!$C$2:$C$205,"")&amp;"")</f>
        <v>Sector 3</v>
      </c>
      <c r="S145" t="str">
        <f>IF(B145="","",_xlfn.XLOOKUP(B145,DB!$A$2:$A$205,DB!$E$2:$E$205,""))</f>
        <v>Sector 3</v>
      </c>
      <c r="T145" t="str">
        <f>IF(B145="","",_xlfn.XLOOKUP(B145,DB!$A$2:$A$205,DB!$F$2:$F$205,""))</f>
        <v>NOSAT</v>
      </c>
      <c r="U145" t="str">
        <f>IF(B145="","",_xlfn.XLOOKUP(B145,DB!$A$2:$A$205,DB!$D$2:$D$205,""))</f>
        <v>KZHU</v>
      </c>
      <c r="V145" t="str">
        <f>IF(B145="","",IF(OR(COUNTIF(M145,"????N?????W")&gt;0,COUNTIF(M145,"????N?????E")&gt;0,COUNTIF(M145,"????S?????W")&gt;0,COUNTIF(M145,"????S?????E")&gt;0),_xlfn.XLOOKUP(B145,DB!$A$2:$A$205,DB!$B$2:$B$205,""),M145))</f>
        <v>IRDOV</v>
      </c>
      <c r="AF145" s="2">
        <v>0.625</v>
      </c>
      <c r="AG145" t="s">
        <v>743</v>
      </c>
      <c r="AH145" s="17">
        <v>330</v>
      </c>
      <c r="AI145" s="17" cm="1">
        <f t="array" ref="AI145">SUMPRODUCT(--(IFERROR(HOUR(Flights_2026_09_303334[entry_hour]),-1)=HOUR(AF145)),--(IFERROR(Flights_2026_09_303334[entry_sector],"")=AG145),--(IFERROR(Flights_2026_09_303334[nfl],-1)&gt;=AH145),--(IFERROR(Flights_2026_09_303334[nfl],-1)&lt;=IF(AH145=450,450,AH145+9)))</f>
        <v>0</v>
      </c>
    </row>
    <row r="146" spans="1:35" x14ac:dyDescent="0.2">
      <c r="A146" s="32" t="s">
        <v>305</v>
      </c>
      <c r="B146" s="32" t="s">
        <v>57</v>
      </c>
      <c r="C146" s="32" t="s">
        <v>19</v>
      </c>
      <c r="D146" s="32" t="s">
        <v>50</v>
      </c>
      <c r="E146" s="32" t="s">
        <v>389</v>
      </c>
      <c r="F146" s="33">
        <v>46297.822499999995</v>
      </c>
      <c r="G146" s="32" t="s">
        <v>21</v>
      </c>
      <c r="H146" s="32" t="s">
        <v>1601</v>
      </c>
      <c r="I146" s="34">
        <v>330</v>
      </c>
      <c r="J146" s="32" t="s">
        <v>22</v>
      </c>
      <c r="K146" s="32" t="s">
        <v>23</v>
      </c>
      <c r="L146" s="34">
        <v>753</v>
      </c>
      <c r="M146" s="32" t="s">
        <v>251</v>
      </c>
      <c r="N146" s="33">
        <v>46297.776006944448</v>
      </c>
      <c r="O146" s="34">
        <v>310</v>
      </c>
      <c r="P146" s="32" t="s">
        <v>26</v>
      </c>
      <c r="Q146" s="34">
        <v>310</v>
      </c>
      <c r="R146" t="str">
        <f>IF(B146="","",_xlfn.XLOOKUP(B146,DB!$A$2:$A$205,DB!$C$2:$C$205,"")&amp;"")</f>
        <v>Sector 5</v>
      </c>
      <c r="S146" t="str">
        <f>IF(B146="","",_xlfn.XLOOKUP(B146,DB!$A$2:$A$205,DB!$E$2:$E$205,""))</f>
        <v>Sector 4</v>
      </c>
      <c r="T146" t="str">
        <f>IF(B146="","",_xlfn.XLOOKUP(B146,DB!$A$2:$A$205,DB!$F$2:$F$205,""))</f>
        <v>VOMAR/XUDUN</v>
      </c>
      <c r="U146" t="str">
        <f>IF(B146="","",_xlfn.XLOOKUP(B146,DB!$A$2:$A$205,DB!$D$2:$D$205,""))</f>
        <v>KZHU</v>
      </c>
      <c r="V146" t="str">
        <f>IF(B146="","",IF(OR(COUNTIF(M146,"????N?????W")&gt;0,COUNTIF(M146,"????N?????E")&gt;0,COUNTIF(M146,"????S?????W")&gt;0,COUNTIF(M146,"????S?????E")&gt;0),_xlfn.XLOOKUP(B146,DB!$A$2:$A$205,DB!$B$2:$B$205,""),M146))</f>
        <v>IPSEV</v>
      </c>
      <c r="AF146" s="2">
        <v>0.625</v>
      </c>
      <c r="AG146" t="s">
        <v>743</v>
      </c>
      <c r="AH146" s="17">
        <v>340</v>
      </c>
      <c r="AI146" s="17" cm="1">
        <f t="array" ref="AI146">SUMPRODUCT(--(IFERROR(HOUR(Flights_2026_09_303334[entry_hour]),-1)=HOUR(AF146)),--(IFERROR(Flights_2026_09_303334[entry_sector],"")=AG146),--(IFERROR(Flights_2026_09_303334[nfl],-1)&gt;=AH146),--(IFERROR(Flights_2026_09_303334[nfl],-1)&lt;=IF(AH146=450,450,AH146+9)))</f>
        <v>0</v>
      </c>
    </row>
    <row r="147" spans="1:35" x14ac:dyDescent="0.2">
      <c r="A147" s="32" t="s">
        <v>1010</v>
      </c>
      <c r="B147" s="32" t="s">
        <v>534</v>
      </c>
      <c r="C147" s="32" t="s">
        <v>19</v>
      </c>
      <c r="D147" s="32" t="s">
        <v>1011</v>
      </c>
      <c r="E147" s="32"/>
      <c r="F147" s="33">
        <v>46297.822581018518</v>
      </c>
      <c r="G147" s="32" t="s">
        <v>28</v>
      </c>
      <c r="H147" s="32" t="s">
        <v>29</v>
      </c>
      <c r="I147" s="34">
        <v>65</v>
      </c>
      <c r="J147" s="32" t="s">
        <v>30</v>
      </c>
      <c r="K147" s="32" t="s">
        <v>31</v>
      </c>
      <c r="L147" s="34">
        <v>227</v>
      </c>
      <c r="M147" s="32" t="s">
        <v>534</v>
      </c>
      <c r="N147" s="33">
        <v>46297.789085648154</v>
      </c>
      <c r="O147" s="34">
        <v>0</v>
      </c>
      <c r="P147" s="32" t="s">
        <v>32</v>
      </c>
      <c r="Q147" s="34">
        <v>15</v>
      </c>
      <c r="R147" t="str">
        <f>IF(B147="","",_xlfn.XLOOKUP(B147,DB!$A$2:$A$205,DB!$C$2:$C$205,"")&amp;"")</f>
        <v/>
      </c>
      <c r="S147" t="str">
        <f>IF(B147="","",_xlfn.XLOOKUP(B147,DB!$A$2:$A$205,DB!$E$2:$E$205,""))</f>
        <v/>
      </c>
      <c r="T147" t="str">
        <f>IF(B147="","",_xlfn.XLOOKUP(B147,DB!$A$2:$A$205,DB!$F$2:$F$205,""))</f>
        <v/>
      </c>
      <c r="U147" t="str">
        <f>IF(B147="","",_xlfn.XLOOKUP(B147,DB!$A$2:$A$205,DB!$D$2:$D$205,""))</f>
        <v/>
      </c>
      <c r="V147" t="str">
        <f>IF(B147="","",IF(OR(COUNTIF(M147,"????N?????W")&gt;0,COUNTIF(M147,"????N?????E")&gt;0,COUNTIF(M147,"????S?????W")&gt;0,COUNTIF(M147,"????S?????E")&gt;0),_xlfn.XLOOKUP(B147,DB!$A$2:$A$205,DB!$B$2:$B$205,""),M147))</f>
        <v>XPTU</v>
      </c>
      <c r="AF147" s="2">
        <v>0.625</v>
      </c>
      <c r="AG147" t="s">
        <v>743</v>
      </c>
      <c r="AH147" s="17">
        <v>350</v>
      </c>
      <c r="AI147" s="17" cm="1">
        <f t="array" ref="AI147">SUMPRODUCT(--(IFERROR(HOUR(Flights_2026_09_303334[entry_hour]),-1)=HOUR(AF147)),--(IFERROR(Flights_2026_09_303334[entry_sector],"")=AG147),--(IFERROR(Flights_2026_09_303334[nfl],-1)&gt;=AH147),--(IFERROR(Flights_2026_09_303334[nfl],-1)&lt;=IF(AH147=450,450,AH147+9)))</f>
        <v>0</v>
      </c>
    </row>
    <row r="148" spans="1:35" x14ac:dyDescent="0.2">
      <c r="A148" s="32" t="s">
        <v>412</v>
      </c>
      <c r="B148" s="32" t="s">
        <v>354</v>
      </c>
      <c r="C148" s="32" t="s">
        <v>19</v>
      </c>
      <c r="D148" s="32" t="s">
        <v>41</v>
      </c>
      <c r="E148" s="32" t="s">
        <v>927</v>
      </c>
      <c r="F148" s="33">
        <v>46297.824629629627</v>
      </c>
      <c r="G148" s="32" t="s">
        <v>21</v>
      </c>
      <c r="H148" s="32" t="s">
        <v>1602</v>
      </c>
      <c r="I148" s="34">
        <v>390</v>
      </c>
      <c r="J148" s="32" t="s">
        <v>22</v>
      </c>
      <c r="K148" s="32" t="s">
        <v>23</v>
      </c>
      <c r="L148" s="34">
        <v>905</v>
      </c>
      <c r="M148" s="32" t="s">
        <v>136</v>
      </c>
      <c r="N148" s="33">
        <v>46297.771099537036</v>
      </c>
      <c r="O148" s="34">
        <v>390</v>
      </c>
      <c r="P148" s="32" t="s">
        <v>26</v>
      </c>
      <c r="Q148" s="34">
        <v>390</v>
      </c>
      <c r="R148" t="str">
        <f>IF(B148="","",_xlfn.XLOOKUP(B148,DB!$A$2:$A$205,DB!$C$2:$C$205,"")&amp;"")</f>
        <v>Sector 5</v>
      </c>
      <c r="S148" t="str">
        <f>IF(B148="","",_xlfn.XLOOKUP(B148,DB!$A$2:$A$205,DB!$E$2:$E$205,""))</f>
        <v>Sector 4</v>
      </c>
      <c r="T148" t="str">
        <f>IF(B148="","",_xlfn.XLOOKUP(B148,DB!$A$2:$A$205,DB!$F$2:$F$205,""))</f>
        <v>VOMAR/XUDUN</v>
      </c>
      <c r="U148" t="str">
        <f>IF(B148="","",_xlfn.XLOOKUP(B148,DB!$A$2:$A$205,DB!$D$2:$D$205,""))</f>
        <v>MMEX</v>
      </c>
      <c r="V148" t="str">
        <f>IF(B148="","",IF(OR(COUNTIF(M148,"????N?????W")&gt;0,COUNTIF(M148,"????N?????E")&gt;0,COUNTIF(M148,"????S?????W")&gt;0,COUNTIF(M148,"????S?????E")&gt;0),_xlfn.XLOOKUP(B148,DB!$A$2:$A$205,DB!$B$2:$B$205,""),M148))</f>
        <v>LIDAM</v>
      </c>
      <c r="AF148" s="2">
        <v>0.625</v>
      </c>
      <c r="AG148" t="s">
        <v>743</v>
      </c>
      <c r="AH148" s="17">
        <v>360</v>
      </c>
      <c r="AI148" s="17" cm="1">
        <f t="array" ref="AI148">SUMPRODUCT(--(IFERROR(HOUR(Flights_2026_09_303334[entry_hour]),-1)=HOUR(AF148)),--(IFERROR(Flights_2026_09_303334[entry_sector],"")=AG148),--(IFERROR(Flights_2026_09_303334[nfl],-1)&gt;=AH148),--(IFERROR(Flights_2026_09_303334[nfl],-1)&lt;=IF(AH148=450,450,AH148+9)))</f>
        <v>0</v>
      </c>
    </row>
    <row r="149" spans="1:35" x14ac:dyDescent="0.2">
      <c r="A149" s="32" t="s">
        <v>859</v>
      </c>
      <c r="B149" s="32" t="s">
        <v>208</v>
      </c>
      <c r="C149" s="32" t="s">
        <v>19</v>
      </c>
      <c r="D149" s="32" t="s">
        <v>47</v>
      </c>
      <c r="E149" s="32" t="s">
        <v>1603</v>
      </c>
      <c r="F149" s="33">
        <v>46297.827673611115</v>
      </c>
      <c r="G149" s="32" t="s">
        <v>28</v>
      </c>
      <c r="H149" s="32" t="s">
        <v>1604</v>
      </c>
      <c r="I149" s="34">
        <v>370</v>
      </c>
      <c r="J149" s="32" t="s">
        <v>22</v>
      </c>
      <c r="K149" s="32" t="s">
        <v>23</v>
      </c>
      <c r="L149" s="34">
        <v>554</v>
      </c>
      <c r="M149" s="32" t="s">
        <v>25</v>
      </c>
      <c r="N149" s="33">
        <v>46297.791504629626</v>
      </c>
      <c r="O149" s="34">
        <v>370</v>
      </c>
      <c r="P149" s="32" t="s">
        <v>26</v>
      </c>
      <c r="Q149" s="34">
        <v>370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KEHLI</v>
      </c>
      <c r="AF149" s="2">
        <v>0.625</v>
      </c>
      <c r="AG149" t="s">
        <v>743</v>
      </c>
      <c r="AH149" s="17">
        <v>370</v>
      </c>
      <c r="AI149" s="17" cm="1">
        <f t="array" ref="AI149">SUMPRODUCT(--(IFERROR(HOUR(Flights_2026_09_303334[entry_hour]),-1)=HOUR(AF149)),--(IFERROR(Flights_2026_09_303334[entry_sector],"")=AG149),--(IFERROR(Flights_2026_09_303334[nfl],-1)&gt;=AH149),--(IFERROR(Flights_2026_09_303334[nfl],-1)&lt;=IF(AH149=450,450,AH149+9)))</f>
        <v>0</v>
      </c>
    </row>
    <row r="150" spans="1:35" x14ac:dyDescent="0.2">
      <c r="A150" s="32" t="s">
        <v>480</v>
      </c>
      <c r="B150" s="32" t="s">
        <v>75</v>
      </c>
      <c r="C150" s="32" t="s">
        <v>19</v>
      </c>
      <c r="D150" s="32" t="s">
        <v>53</v>
      </c>
      <c r="E150" s="32" t="s">
        <v>663</v>
      </c>
      <c r="F150" s="33">
        <v>46297.829363425924</v>
      </c>
      <c r="G150" s="32" t="s">
        <v>28</v>
      </c>
      <c r="H150" s="32" t="s">
        <v>1605</v>
      </c>
      <c r="I150" s="34">
        <v>350</v>
      </c>
      <c r="J150" s="32" t="s">
        <v>22</v>
      </c>
      <c r="K150" s="32" t="s">
        <v>23</v>
      </c>
      <c r="L150" s="34">
        <v>906</v>
      </c>
      <c r="M150" s="32" t="s">
        <v>136</v>
      </c>
      <c r="N150" s="33">
        <v>46297.775243055556</v>
      </c>
      <c r="O150" s="34">
        <v>370</v>
      </c>
      <c r="P150" s="32" t="s">
        <v>26</v>
      </c>
      <c r="Q150" s="34">
        <v>350</v>
      </c>
      <c r="R150" t="str">
        <f>IF(B150="","",_xlfn.XLOOKUP(B150,DB!$A$2:$A$205,DB!$C$2:$C$205,"")&amp;"")</f>
        <v>Sector 5</v>
      </c>
      <c r="S150" t="str">
        <f>IF(B150="","",_xlfn.XLOOKUP(B150,DB!$A$2:$A$205,DB!$E$2:$E$205,""))</f>
        <v>Sector 4</v>
      </c>
      <c r="T150" t="str">
        <f>IF(B150="","",_xlfn.XLOOKUP(B150,DB!$A$2:$A$205,DB!$F$2:$F$205,""))</f>
        <v>VOMAR/XUDUN</v>
      </c>
      <c r="U150" t="str">
        <f>IF(B150="","",_xlfn.XLOOKUP(B150,DB!$A$2:$A$205,DB!$D$2:$D$205,""))</f>
        <v>MMEX</v>
      </c>
      <c r="V150" t="str">
        <f>IF(B150="","",IF(OR(COUNTIF(M150,"????N?????W")&gt;0,COUNTIF(M150,"????N?????E")&gt;0,COUNTIF(M150,"????S?????W")&gt;0,COUNTIF(M150,"????S?????E")&gt;0),_xlfn.XLOOKUP(B150,DB!$A$2:$A$205,DB!$B$2:$B$205,""),M150))</f>
        <v>LIDAM</v>
      </c>
      <c r="AF150" s="2">
        <v>0.625</v>
      </c>
      <c r="AG150" t="s">
        <v>743</v>
      </c>
      <c r="AH150" s="17">
        <v>380</v>
      </c>
      <c r="AI150" s="17" cm="1">
        <f t="array" ref="AI150">SUMPRODUCT(--(IFERROR(HOUR(Flights_2026_09_303334[entry_hour]),-1)=HOUR(AF150)),--(IFERROR(Flights_2026_09_303334[entry_sector],"")=AG150),--(IFERROR(Flights_2026_09_303334[nfl],-1)&gt;=AH150),--(IFERROR(Flights_2026_09_303334[nfl],-1)&lt;=IF(AH150=450,450,AH150+9)))</f>
        <v>0</v>
      </c>
    </row>
    <row r="151" spans="1:35" x14ac:dyDescent="0.2">
      <c r="A151" s="32" t="s">
        <v>1334</v>
      </c>
      <c r="B151" s="32" t="s">
        <v>738</v>
      </c>
      <c r="C151" s="32" t="s">
        <v>19</v>
      </c>
      <c r="D151" s="32" t="s">
        <v>47</v>
      </c>
      <c r="E151" s="32" t="s">
        <v>1015</v>
      </c>
      <c r="F151" s="33">
        <v>46297.831064814818</v>
      </c>
      <c r="G151" s="32" t="s">
        <v>28</v>
      </c>
      <c r="H151" s="32" t="s">
        <v>1606</v>
      </c>
      <c r="I151" s="34">
        <v>350</v>
      </c>
      <c r="J151" s="32" t="s">
        <v>22</v>
      </c>
      <c r="K151" s="32" t="s">
        <v>23</v>
      </c>
      <c r="L151" s="34">
        <v>737</v>
      </c>
      <c r="M151" s="32" t="s">
        <v>251</v>
      </c>
      <c r="N151" s="33">
        <v>46297.786215277782</v>
      </c>
      <c r="O151" s="34">
        <v>350</v>
      </c>
      <c r="P151" s="32" t="s">
        <v>26</v>
      </c>
      <c r="Q151" s="34">
        <v>350</v>
      </c>
      <c r="R151" t="str">
        <f>IF(B151="","",_xlfn.XLOOKUP(B151,DB!$A$2:$A$205,DB!$C$2:$C$205,"")&amp;"")</f>
        <v>Sector 5</v>
      </c>
      <c r="S151" t="str">
        <f>IF(B151="","",_xlfn.XLOOKUP(B151,DB!$A$2:$A$205,DB!$E$2:$E$205,""))</f>
        <v>Sector 4</v>
      </c>
      <c r="T151" t="str">
        <f>IF(B151="","",_xlfn.XLOOKUP(B151,DB!$A$2:$A$205,DB!$F$2:$F$205,""))</f>
        <v>VOMAR/XUDUN</v>
      </c>
      <c r="U151" t="str">
        <f>IF(B151="","",_xlfn.XLOOKUP(B151,DB!$A$2:$A$205,DB!$D$2:$D$205,""))</f>
        <v>MMTY</v>
      </c>
      <c r="V151" t="str">
        <f>IF(B151="","",IF(OR(COUNTIF(M151,"????N?????W")&gt;0,COUNTIF(M151,"????N?????E")&gt;0,COUNTIF(M151,"????S?????W")&gt;0,COUNTIF(M151,"????S?????E")&gt;0),_xlfn.XLOOKUP(B151,DB!$A$2:$A$205,DB!$B$2:$B$205,""),M151))</f>
        <v>IPSEV</v>
      </c>
      <c r="AF151" s="2">
        <v>0.625</v>
      </c>
      <c r="AG151" t="s">
        <v>743</v>
      </c>
      <c r="AH151" s="17">
        <v>390</v>
      </c>
      <c r="AI151" s="17" cm="1">
        <f t="array" ref="AI151">SUMPRODUCT(--(IFERROR(HOUR(Flights_2026_09_303334[entry_hour]),-1)=HOUR(AF151)),--(IFERROR(Flights_2026_09_303334[entry_sector],"")=AG151),--(IFERROR(Flights_2026_09_303334[nfl],-1)&gt;=AH151),--(IFERROR(Flights_2026_09_303334[nfl],-1)&lt;=IF(AH151=450,450,AH151+9)))</f>
        <v>1</v>
      </c>
    </row>
    <row r="152" spans="1:35" x14ac:dyDescent="0.2">
      <c r="A152" s="32" t="s">
        <v>255</v>
      </c>
      <c r="B152" s="32" t="s">
        <v>267</v>
      </c>
      <c r="C152" s="32" t="s">
        <v>19</v>
      </c>
      <c r="D152" s="32" t="s">
        <v>256</v>
      </c>
      <c r="E152" s="32"/>
      <c r="F152" s="33">
        <v>46297.831909722227</v>
      </c>
      <c r="G152" s="32" t="s">
        <v>28</v>
      </c>
      <c r="H152" s="32" t="s">
        <v>1607</v>
      </c>
      <c r="I152" s="34">
        <v>15</v>
      </c>
      <c r="J152" s="32" t="s">
        <v>30</v>
      </c>
      <c r="K152" s="32" t="s">
        <v>31</v>
      </c>
      <c r="L152" s="34">
        <v>92</v>
      </c>
      <c r="M152" s="32" t="s">
        <v>267</v>
      </c>
      <c r="N152" s="33">
        <v>46297.775902777779</v>
      </c>
      <c r="O152" s="34">
        <v>0</v>
      </c>
      <c r="P152" s="32" t="s">
        <v>32</v>
      </c>
      <c r="Q152" s="34">
        <v>15</v>
      </c>
      <c r="R152" t="str">
        <f>IF(B152="","",_xlfn.XLOOKUP(B152,DB!$A$2:$A$205,DB!$C$2:$C$205,"")&amp;"")</f>
        <v>Sector 7</v>
      </c>
      <c r="S152" t="str">
        <f>IF(B152="","",_xlfn.XLOOKUP(B152,DB!$A$2:$A$205,DB!$E$2:$E$205,""))</f>
        <v>Sector 7</v>
      </c>
      <c r="T152" t="str">
        <f>IF(B152="","",_xlfn.XLOOKUP(B152,DB!$A$2:$A$205,DB!$F$2:$F$205,""))</f>
        <v>PAULE/SIGMA</v>
      </c>
      <c r="U152" t="str">
        <f>IF(B152="","",_xlfn.XLOOKUP(B152,DB!$A$2:$A$205,DB!$D$2:$D$205,""))</f>
        <v>MMID</v>
      </c>
      <c r="V152" t="str">
        <f>IF(B152="","",IF(OR(COUNTIF(M152,"????N?????W")&gt;0,COUNTIF(M152,"????N?????E")&gt;0,COUNTIF(M152,"????S?????W")&gt;0,COUNTIF(M152,"????S?????E")&gt;0),_xlfn.XLOOKUP(B152,DB!$A$2:$A$205,DB!$B$2:$B$205,""),M152))</f>
        <v>MMCZ</v>
      </c>
      <c r="AF152" s="2">
        <v>0.625</v>
      </c>
      <c r="AG152" t="s">
        <v>743</v>
      </c>
      <c r="AH152" s="17">
        <v>400</v>
      </c>
      <c r="AI152" s="17" cm="1">
        <f t="array" ref="AI152">SUMPRODUCT(--(IFERROR(HOUR(Flights_2026_09_303334[entry_hour]),-1)=HOUR(AF152)),--(IFERROR(Flights_2026_09_303334[entry_sector],"")=AG152),--(IFERROR(Flights_2026_09_303334[nfl],-1)&gt;=AH152),--(IFERROR(Flights_2026_09_303334[nfl],-1)&lt;=IF(AH152=450,450,AH152+9)))</f>
        <v>0</v>
      </c>
    </row>
    <row r="153" spans="1:35" x14ac:dyDescent="0.2">
      <c r="A153" s="32" t="s">
        <v>1089</v>
      </c>
      <c r="B153" s="32" t="s">
        <v>182</v>
      </c>
      <c r="C153" s="32" t="s">
        <v>19</v>
      </c>
      <c r="D153" s="32" t="s">
        <v>359</v>
      </c>
      <c r="E153" s="32"/>
      <c r="F153" s="33">
        <v>46297.833599537036</v>
      </c>
      <c r="G153" s="32" t="s">
        <v>28</v>
      </c>
      <c r="H153" s="32" t="s">
        <v>1608</v>
      </c>
      <c r="I153" s="34">
        <v>380</v>
      </c>
      <c r="J153" s="32" t="s">
        <v>22</v>
      </c>
      <c r="K153" s="32" t="s">
        <v>31</v>
      </c>
      <c r="L153" s="34">
        <v>167</v>
      </c>
      <c r="M153" s="32" t="s">
        <v>1072</v>
      </c>
      <c r="N153" s="33">
        <v>46297.816840277781</v>
      </c>
      <c r="O153" s="34">
        <v>380</v>
      </c>
      <c r="P153" s="32" t="s">
        <v>26</v>
      </c>
      <c r="Q153" s="34">
        <v>220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NOSAT</v>
      </c>
      <c r="AF153" s="2">
        <v>0.625</v>
      </c>
      <c r="AG153" t="s">
        <v>743</v>
      </c>
      <c r="AH153" s="17">
        <v>410</v>
      </c>
      <c r="AI153" s="17" cm="1">
        <f t="array" ref="AI153">SUMPRODUCT(--(IFERROR(HOUR(Flights_2026_09_303334[entry_hour]),-1)=HOUR(AF153)),--(IFERROR(Flights_2026_09_303334[entry_sector],"")=AG153),--(IFERROR(Flights_2026_09_303334[nfl],-1)&gt;=AH153),--(IFERROR(Flights_2026_09_303334[nfl],-1)&lt;=IF(AH153=450,450,AH153+9)))</f>
        <v>0</v>
      </c>
    </row>
    <row r="154" spans="1:35" x14ac:dyDescent="0.2">
      <c r="A154" s="32" t="s">
        <v>1609</v>
      </c>
      <c r="B154" s="32" t="s">
        <v>511</v>
      </c>
      <c r="C154" s="32" t="s">
        <v>19</v>
      </c>
      <c r="D154" s="32" t="s">
        <v>359</v>
      </c>
      <c r="E154" s="32"/>
      <c r="F154" s="33">
        <v>46297.835138888884</v>
      </c>
      <c r="G154" s="32" t="s">
        <v>28</v>
      </c>
      <c r="H154" s="32" t="s">
        <v>1610</v>
      </c>
      <c r="I154" s="34">
        <v>330</v>
      </c>
      <c r="J154" s="32" t="s">
        <v>22</v>
      </c>
      <c r="K154" s="32" t="s">
        <v>31</v>
      </c>
      <c r="L154" s="34">
        <v>793</v>
      </c>
      <c r="M154" s="32" t="s">
        <v>1138</v>
      </c>
      <c r="N154" s="33">
        <v>46297.782523148147</v>
      </c>
      <c r="O154" s="34">
        <v>330</v>
      </c>
      <c r="P154" s="32" t="s">
        <v>26</v>
      </c>
      <c r="Q154" s="34">
        <v>330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MATOL</v>
      </c>
      <c r="AF154" s="2">
        <v>0.625</v>
      </c>
      <c r="AG154" t="s">
        <v>743</v>
      </c>
      <c r="AH154" s="17">
        <v>420</v>
      </c>
      <c r="AI154" s="17" cm="1">
        <f t="array" ref="AI154">SUMPRODUCT(--(IFERROR(HOUR(Flights_2026_09_303334[entry_hour]),-1)=HOUR(AF154)),--(IFERROR(Flights_2026_09_303334[entry_sector],"")=AG154),--(IFERROR(Flights_2026_09_303334[nfl],-1)&gt;=AH154),--(IFERROR(Flights_2026_09_303334[nfl],-1)&lt;=IF(AH154=450,450,AH154+9)))</f>
        <v>0</v>
      </c>
    </row>
    <row r="155" spans="1:35" x14ac:dyDescent="0.2">
      <c r="A155" s="32" t="s">
        <v>309</v>
      </c>
      <c r="B155" s="32" t="s">
        <v>310</v>
      </c>
      <c r="C155" s="32" t="s">
        <v>19</v>
      </c>
      <c r="D155" s="32" t="s">
        <v>107</v>
      </c>
      <c r="E155" s="32" t="s">
        <v>848</v>
      </c>
      <c r="F155" s="33">
        <v>46297.83594907407</v>
      </c>
      <c r="G155" s="32" t="s">
        <v>21</v>
      </c>
      <c r="H155" s="32" t="s">
        <v>1611</v>
      </c>
      <c r="I155" s="34">
        <v>370</v>
      </c>
      <c r="J155" s="32" t="s">
        <v>22</v>
      </c>
      <c r="K155" s="32" t="s">
        <v>23</v>
      </c>
      <c r="L155" s="34">
        <v>753</v>
      </c>
      <c r="M155" s="32" t="s">
        <v>251</v>
      </c>
      <c r="N155" s="33">
        <v>46297.789583333331</v>
      </c>
      <c r="O155" s="34">
        <v>370</v>
      </c>
      <c r="P155" s="32" t="s">
        <v>26</v>
      </c>
      <c r="Q155" s="34">
        <v>370</v>
      </c>
      <c r="R155" t="str">
        <f>IF(B155="","",_xlfn.XLOOKUP(B155,DB!$A$2:$A$205,DB!$C$2:$C$205,"")&amp;"")</f>
        <v>Sector 3</v>
      </c>
      <c r="S155" t="str">
        <f>IF(B155="","",_xlfn.XLOOKUP(B155,DB!$A$2:$A$205,DB!$E$2:$E$205,""))</f>
        <v>Sector 3</v>
      </c>
      <c r="T155" t="str">
        <f>IF(B155="","",_xlfn.XLOOKUP(B155,DB!$A$2:$A$205,DB!$F$2:$F$205,""))</f>
        <v>NOSAT</v>
      </c>
      <c r="U155" t="str">
        <f>IF(B155="","",_xlfn.XLOOKUP(B155,DB!$A$2:$A$205,DB!$D$2:$D$205,""))</f>
        <v>KZHU</v>
      </c>
      <c r="V155" t="str">
        <f>IF(B155="","",IF(OR(COUNTIF(M155,"????N?????W")&gt;0,COUNTIF(M155,"????N?????E")&gt;0,COUNTIF(M155,"????S?????W")&gt;0,COUNTIF(M155,"????S?????E")&gt;0),_xlfn.XLOOKUP(B155,DB!$A$2:$A$205,DB!$B$2:$B$205,""),M155))</f>
        <v>IPSEV</v>
      </c>
      <c r="AF155" s="2">
        <v>0.625</v>
      </c>
      <c r="AG155" t="s">
        <v>743</v>
      </c>
      <c r="AH155" s="17">
        <v>430</v>
      </c>
      <c r="AI155" s="17" cm="1">
        <f t="array" ref="AI155">SUMPRODUCT(--(IFERROR(HOUR(Flights_2026_09_303334[entry_hour]),-1)=HOUR(AF155)),--(IFERROR(Flights_2026_09_303334[entry_sector],"")=AG155),--(IFERROR(Flights_2026_09_303334[nfl],-1)&gt;=AH155),--(IFERROR(Flights_2026_09_303334[nfl],-1)&lt;=IF(AH155=450,450,AH155+9)))</f>
        <v>0</v>
      </c>
    </row>
    <row r="156" spans="1:35" x14ac:dyDescent="0.2">
      <c r="A156" s="32" t="s">
        <v>1612</v>
      </c>
      <c r="B156" s="32" t="s">
        <v>86</v>
      </c>
      <c r="C156" s="32" t="s">
        <v>19</v>
      </c>
      <c r="D156" s="32" t="s">
        <v>566</v>
      </c>
      <c r="E156" s="32"/>
      <c r="F156" s="33">
        <v>46297.837789351848</v>
      </c>
      <c r="G156" s="32" t="s">
        <v>21</v>
      </c>
      <c r="H156" s="32" t="s">
        <v>1613</v>
      </c>
      <c r="I156" s="34">
        <v>410</v>
      </c>
      <c r="J156" s="32" t="s">
        <v>22</v>
      </c>
      <c r="K156" s="32" t="s">
        <v>31</v>
      </c>
      <c r="L156" s="34">
        <v>945</v>
      </c>
      <c r="M156" s="32" t="s">
        <v>387</v>
      </c>
      <c r="N156" s="33">
        <v>46297.784849537042</v>
      </c>
      <c r="O156" s="34">
        <v>410</v>
      </c>
      <c r="P156" s="32" t="s">
        <v>26</v>
      </c>
      <c r="Q156" s="34">
        <v>410</v>
      </c>
      <c r="R156" t="str">
        <f>IF(B156="","",_xlfn.XLOOKUP(B156,DB!$A$2:$A$205,DB!$C$2:$C$205,"")&amp;"")</f>
        <v>Sector 6</v>
      </c>
      <c r="S156" t="str">
        <f>IF(B156="","",_xlfn.XLOOKUP(B156,DB!$A$2:$A$205,DB!$E$2:$E$205,""))</f>
        <v>Sector 4</v>
      </c>
      <c r="T156" t="str">
        <f>IF(B156="","",_xlfn.XLOOKUP(B156,DB!$A$2:$A$205,DB!$F$2:$F$205,""))</f>
        <v>VOMAR/XUDUN</v>
      </c>
      <c r="U156" t="str">
        <f>IF(B156="","",_xlfn.XLOOKUP(B156,DB!$A$2:$A$205,DB!$D$2:$D$205,""))</f>
        <v>MMEX</v>
      </c>
      <c r="V156" t="str">
        <f>IF(B156="","",IF(OR(COUNTIF(M156,"????N?????W")&gt;0,COUNTIF(M156,"????N?????E")&gt;0,COUNTIF(M156,"????S?????W")&gt;0,COUNTIF(M156,"????S?????E")&gt;0),_xlfn.XLOOKUP(B156,DB!$A$2:$A$205,DB!$B$2:$B$205,""),M156))</f>
        <v>GOTAS</v>
      </c>
      <c r="AF156" s="2">
        <v>0.625</v>
      </c>
      <c r="AG156" t="s">
        <v>743</v>
      </c>
      <c r="AH156" s="17">
        <v>440</v>
      </c>
      <c r="AI156" s="17" cm="1">
        <f t="array" ref="AI156">SUMPRODUCT(--(IFERROR(HOUR(Flights_2026_09_303334[entry_hour]),-1)=HOUR(AF156)),--(IFERROR(Flights_2026_09_303334[entry_sector],"")=AG156),--(IFERROR(Flights_2026_09_303334[nfl],-1)&gt;=AH156),--(IFERROR(Flights_2026_09_303334[nfl],-1)&lt;=IF(AH156=450,450,AH156+9)))</f>
        <v>0</v>
      </c>
    </row>
    <row r="157" spans="1:35" x14ac:dyDescent="0.2">
      <c r="A157" s="32" t="s">
        <v>568</v>
      </c>
      <c r="B157" s="32" t="s">
        <v>81</v>
      </c>
      <c r="C157" s="32" t="s">
        <v>19</v>
      </c>
      <c r="D157" s="32" t="s">
        <v>76</v>
      </c>
      <c r="E157" s="32" t="s">
        <v>495</v>
      </c>
      <c r="F157" s="33">
        <v>46297.839803240742</v>
      </c>
      <c r="G157" s="32" t="s">
        <v>21</v>
      </c>
      <c r="H157" s="32" t="s">
        <v>1614</v>
      </c>
      <c r="I157" s="34">
        <v>350</v>
      </c>
      <c r="J157" s="32" t="s">
        <v>22</v>
      </c>
      <c r="K157" s="32" t="s">
        <v>23</v>
      </c>
      <c r="L157" s="34">
        <v>778</v>
      </c>
      <c r="M157" s="32" t="s">
        <v>1128</v>
      </c>
      <c r="N157" s="33">
        <v>46297.791388888887</v>
      </c>
      <c r="O157" s="34">
        <v>350</v>
      </c>
      <c r="P157" s="32" t="s">
        <v>26</v>
      </c>
      <c r="Q157" s="34">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MATOL</v>
      </c>
      <c r="AF157" s="2">
        <v>0.625</v>
      </c>
      <c r="AG157" t="s">
        <v>743</v>
      </c>
      <c r="AH157" s="17">
        <v>450</v>
      </c>
      <c r="AI157" s="17" cm="1">
        <f t="array" ref="AI157">SUMPRODUCT(--(IFERROR(HOUR(Flights_2026_09_303334[entry_hour]),-1)=HOUR(AF157)),--(IFERROR(Flights_2026_09_303334[entry_sector],"")=AG157),--(IFERROR(Flights_2026_09_303334[nfl],-1)&gt;=AH157),--(IFERROR(Flights_2026_09_303334[nfl],-1)&lt;=IF(AH157=450,450,AH157+9)))</f>
        <v>0</v>
      </c>
    </row>
    <row r="158" spans="1:35" x14ac:dyDescent="0.2">
      <c r="A158" s="32" t="s">
        <v>248</v>
      </c>
      <c r="B158" s="32" t="s">
        <v>534</v>
      </c>
      <c r="C158" s="32" t="s">
        <v>19</v>
      </c>
      <c r="D158" s="32" t="s">
        <v>249</v>
      </c>
      <c r="E158" s="32"/>
      <c r="F158" s="33">
        <v>46297.84075231482</v>
      </c>
      <c r="G158" s="32" t="s">
        <v>28</v>
      </c>
      <c r="H158" s="32" t="s">
        <v>29</v>
      </c>
      <c r="I158" s="34">
        <v>60</v>
      </c>
      <c r="J158" s="32" t="s">
        <v>30</v>
      </c>
      <c r="K158" s="32" t="s">
        <v>31</v>
      </c>
      <c r="L158" s="34">
        <v>227</v>
      </c>
      <c r="M158" s="32" t="s">
        <v>534</v>
      </c>
      <c r="N158" s="33">
        <v>46297.799421296295</v>
      </c>
      <c r="O158" s="34">
        <v>0</v>
      </c>
      <c r="P158" s="32" t="s">
        <v>32</v>
      </c>
      <c r="Q158" s="34">
        <v>927</v>
      </c>
      <c r="R158" t="str">
        <f>IF(B158="","",_xlfn.XLOOKUP(B158,DB!$A$2:$A$205,DB!$C$2:$C$205,"")&amp;"")</f>
        <v/>
      </c>
      <c r="S158" t="str">
        <f>IF(B158="","",_xlfn.XLOOKUP(B158,DB!$A$2:$A$205,DB!$E$2:$E$205,""))</f>
        <v/>
      </c>
      <c r="T158" t="str">
        <f>IF(B158="","",_xlfn.XLOOKUP(B158,DB!$A$2:$A$205,DB!$F$2:$F$205,""))</f>
        <v/>
      </c>
      <c r="U158" t="str">
        <f>IF(B158="","",_xlfn.XLOOKUP(B158,DB!$A$2:$A$205,DB!$D$2:$D$205,""))</f>
        <v/>
      </c>
      <c r="V158" t="str">
        <f>IF(B158="","",IF(OR(COUNTIF(M158,"????N?????W")&gt;0,COUNTIF(M158,"????N?????E")&gt;0,COUNTIF(M158,"????S?????W")&gt;0,COUNTIF(M158,"????S?????E")&gt;0),_xlfn.XLOOKUP(B158,DB!$A$2:$A$205,DB!$B$2:$B$205,""),M158))</f>
        <v>XPTU</v>
      </c>
      <c r="AF158" s="2">
        <v>0.625</v>
      </c>
      <c r="AG158" t="s">
        <v>744</v>
      </c>
      <c r="AH158" s="17">
        <v>200</v>
      </c>
      <c r="AI158" s="17" cm="1">
        <f t="array" ref="AI158">SUMPRODUCT(--(IFERROR(HOUR(Flights_2026_09_303334[entry_hour]),-1)=HOUR(AF158)),--(IFERROR(Flights_2026_09_303334[entry_sector],"")=AG158),--(IFERROR(Flights_2026_09_303334[nfl],-1)&gt;=AH158),--(IFERROR(Flights_2026_09_303334[nfl],-1)&lt;=IF(AH158=450,450,AH158+9)))</f>
        <v>0</v>
      </c>
    </row>
    <row r="159" spans="1:35" x14ac:dyDescent="0.2">
      <c r="A159" s="32" t="s">
        <v>306</v>
      </c>
      <c r="B159" s="32" t="s">
        <v>307</v>
      </c>
      <c r="C159" s="32" t="s">
        <v>19</v>
      </c>
      <c r="D159" s="32" t="s">
        <v>120</v>
      </c>
      <c r="E159" s="32" t="s">
        <v>1129</v>
      </c>
      <c r="F159" s="33">
        <v>46297.841157407413</v>
      </c>
      <c r="G159" s="32" t="s">
        <v>21</v>
      </c>
      <c r="H159" s="32" t="s">
        <v>1615</v>
      </c>
      <c r="I159" s="34">
        <v>350</v>
      </c>
      <c r="J159" s="32" t="s">
        <v>22</v>
      </c>
      <c r="K159" s="32" t="s">
        <v>23</v>
      </c>
      <c r="L159" s="34">
        <v>602</v>
      </c>
      <c r="M159" s="32" t="s">
        <v>1616</v>
      </c>
      <c r="N159" s="33">
        <v>46297.800763888888</v>
      </c>
      <c r="O159" s="34">
        <v>350</v>
      </c>
      <c r="P159" s="32" t="s">
        <v>26</v>
      </c>
      <c r="Q159" s="34">
        <v>350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IPSEV</v>
      </c>
      <c r="AF159" s="2">
        <v>0.625</v>
      </c>
      <c r="AG159" t="s">
        <v>744</v>
      </c>
      <c r="AH159" s="17">
        <v>210</v>
      </c>
      <c r="AI159" s="17" cm="1">
        <f t="array" ref="AI159">SUMPRODUCT(--(IFERROR(HOUR(Flights_2026_09_303334[entry_hour]),-1)=HOUR(AF159)),--(IFERROR(Flights_2026_09_303334[entry_sector],"")=AG159),--(IFERROR(Flights_2026_09_303334[nfl],-1)&gt;=AH159),--(IFERROR(Flights_2026_09_303334[nfl],-1)&lt;=IF(AH159=450,450,AH159+9)))</f>
        <v>0</v>
      </c>
    </row>
    <row r="160" spans="1:35" x14ac:dyDescent="0.2">
      <c r="A160" s="32" t="s">
        <v>312</v>
      </c>
      <c r="B160" s="32" t="s">
        <v>313</v>
      </c>
      <c r="C160" s="32" t="s">
        <v>19</v>
      </c>
      <c r="D160" s="32" t="s">
        <v>41</v>
      </c>
      <c r="E160" s="32" t="s">
        <v>289</v>
      </c>
      <c r="F160" s="33">
        <v>46297.843287037038</v>
      </c>
      <c r="G160" s="32" t="s">
        <v>21</v>
      </c>
      <c r="H160" s="32" t="s">
        <v>1617</v>
      </c>
      <c r="I160" s="34">
        <v>350</v>
      </c>
      <c r="J160" s="32" t="s">
        <v>22</v>
      </c>
      <c r="K160" s="32" t="s">
        <v>23</v>
      </c>
      <c r="L160" s="34">
        <v>865</v>
      </c>
      <c r="M160" s="32" t="s">
        <v>313</v>
      </c>
      <c r="N160" s="33">
        <v>46297.789583333331</v>
      </c>
      <c r="O160" s="34">
        <v>15</v>
      </c>
      <c r="P160" s="32" t="s">
        <v>26</v>
      </c>
      <c r="Q160" s="34">
        <v>350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SUMPRODUCT(--(IFERROR(HOUR(Flights_2026_09_303334[entry_hour]),-1)=HOUR(AF160)),--(IFERROR(Flights_2026_09_303334[entry_sector],"")=AG160),--(IFERROR(Flights_2026_09_303334[nfl],-1)&gt;=AH160),--(IFERROR(Flights_2026_09_303334[nfl],-1)&lt;=IF(AH160=450,450,AH160+9)))</f>
        <v>4</v>
      </c>
    </row>
    <row r="161" spans="1:35" x14ac:dyDescent="0.2">
      <c r="A161" s="32" t="s">
        <v>320</v>
      </c>
      <c r="B161" s="32" t="s">
        <v>52</v>
      </c>
      <c r="C161" s="32" t="s">
        <v>19</v>
      </c>
      <c r="D161" s="32" t="s">
        <v>50</v>
      </c>
      <c r="E161" s="32" t="s">
        <v>799</v>
      </c>
      <c r="F161" s="33">
        <v>46297.844675925924</v>
      </c>
      <c r="G161" s="32" t="s">
        <v>21</v>
      </c>
      <c r="H161" s="32" t="s">
        <v>1618</v>
      </c>
      <c r="I161" s="34">
        <v>350</v>
      </c>
      <c r="J161" s="32" t="s">
        <v>22</v>
      </c>
      <c r="K161" s="32" t="s">
        <v>55</v>
      </c>
      <c r="L161" s="34">
        <v>1033</v>
      </c>
      <c r="M161" s="32" t="s">
        <v>788</v>
      </c>
      <c r="N161" s="33">
        <v>46297.785520833335</v>
      </c>
      <c r="O161" s="34">
        <v>350</v>
      </c>
      <c r="P161" s="32" t="s">
        <v>26</v>
      </c>
      <c r="Q161" s="34">
        <v>350</v>
      </c>
      <c r="R161" t="str">
        <f>IF(B161="","",_xlfn.XLOOKUP(B161,DB!$A$2:$A$205,DB!$C$2:$C$205,"")&amp;"")</f>
        <v>Sector 6</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GOTAS</v>
      </c>
      <c r="AF161" s="2">
        <v>0.625</v>
      </c>
      <c r="AG161" t="s">
        <v>744</v>
      </c>
      <c r="AH161" s="17">
        <v>230</v>
      </c>
      <c r="AI161" s="17" cm="1">
        <f t="array" ref="AI161">SUMPRODUCT(--(IFERROR(HOUR(Flights_2026_09_303334[entry_hour]),-1)=HOUR(AF161)),--(IFERROR(Flights_2026_09_303334[entry_sector],"")=AG161),--(IFERROR(Flights_2026_09_303334[nfl],-1)&gt;=AH161),--(IFERROR(Flights_2026_09_303334[nfl],-1)&lt;=IF(AH161=450,450,AH161+9)))</f>
        <v>0</v>
      </c>
    </row>
    <row r="162" spans="1:35" x14ac:dyDescent="0.2">
      <c r="A162" s="32" t="s">
        <v>492</v>
      </c>
      <c r="B162" s="32" t="s">
        <v>177</v>
      </c>
      <c r="C162" s="32" t="s">
        <v>19</v>
      </c>
      <c r="D162" s="32" t="s">
        <v>20</v>
      </c>
      <c r="E162" s="32" t="s">
        <v>1070</v>
      </c>
      <c r="F162" s="33">
        <v>46297.845902777779</v>
      </c>
      <c r="G162" s="32" t="s">
        <v>21</v>
      </c>
      <c r="H162" s="32" t="s">
        <v>1619</v>
      </c>
      <c r="I162" s="34">
        <v>320</v>
      </c>
      <c r="J162" s="32" t="s">
        <v>22</v>
      </c>
      <c r="K162" s="32" t="s">
        <v>23</v>
      </c>
      <c r="L162" s="34">
        <v>220</v>
      </c>
      <c r="M162" s="32" t="s">
        <v>1156</v>
      </c>
      <c r="N162" s="33">
        <v>46297.827743055561</v>
      </c>
      <c r="O162" s="34">
        <v>320</v>
      </c>
      <c r="P162" s="32" t="s">
        <v>26</v>
      </c>
      <c r="Q162" s="34">
        <v>220</v>
      </c>
      <c r="R162" t="str">
        <f>IF(B162="","",_xlfn.XLOOKUP(B162,DB!$A$2:$A$205,DB!$C$2:$C$205,"")&amp;"")</f>
        <v>Sector 3</v>
      </c>
      <c r="S162" t="str">
        <f>IF(B162="","",_xlfn.XLOOKUP(B162,DB!$A$2:$A$205,DB!$E$2:$E$205,""))</f>
        <v>Sector 3</v>
      </c>
      <c r="T162" t="str">
        <f>IF(B162="","",_xlfn.XLOOKUP(B162,DB!$A$2:$A$205,DB!$F$2:$F$205,""))</f>
        <v>NOSAT</v>
      </c>
      <c r="U162" t="str">
        <f>IF(B162="","",_xlfn.XLOOKUP(B162,DB!$A$2:$A$205,DB!$D$2:$D$205,""))</f>
        <v>KZHU</v>
      </c>
      <c r="V162" t="str">
        <f>IF(B162="","",IF(OR(COUNTIF(M162,"????N?????W")&gt;0,COUNTIF(M162,"????N?????E")&gt;0,COUNTIF(M162,"????S?????W")&gt;0,COUNTIF(M162,"????S?????E")&gt;0),_xlfn.XLOOKUP(B162,DB!$A$2:$A$205,DB!$B$2:$B$205,""),M162))</f>
        <v>PISAD</v>
      </c>
      <c r="AF162" s="2">
        <v>0.625</v>
      </c>
      <c r="AG162" t="s">
        <v>744</v>
      </c>
      <c r="AH162" s="17">
        <v>240</v>
      </c>
      <c r="AI162" s="17" cm="1">
        <f t="array" ref="AI162">SUMPRODUCT(--(IFERROR(HOUR(Flights_2026_09_303334[entry_hour]),-1)=HOUR(AF162)),--(IFERROR(Flights_2026_09_303334[entry_sector],"")=AG162),--(IFERROR(Flights_2026_09_303334[nfl],-1)&gt;=AH162),--(IFERROR(Flights_2026_09_303334[nfl],-1)&lt;=IF(AH162=450,450,AH162+9)))</f>
        <v>0</v>
      </c>
    </row>
    <row r="163" spans="1:35" x14ac:dyDescent="0.2">
      <c r="A163" s="32" t="s">
        <v>1620</v>
      </c>
      <c r="B163" s="32" t="s">
        <v>267</v>
      </c>
      <c r="C163" s="32" t="s">
        <v>19</v>
      </c>
      <c r="D163" s="32" t="s">
        <v>622</v>
      </c>
      <c r="E163" s="32"/>
      <c r="F163" s="33">
        <v>46297.846921296295</v>
      </c>
      <c r="G163" s="32" t="s">
        <v>28</v>
      </c>
      <c r="H163" s="32" t="s">
        <v>29</v>
      </c>
      <c r="I163" s="34">
        <v>15</v>
      </c>
      <c r="J163" s="32" t="s">
        <v>30</v>
      </c>
      <c r="K163" s="32" t="s">
        <v>31</v>
      </c>
      <c r="L163" s="34">
        <v>25</v>
      </c>
      <c r="M163" s="32" t="s">
        <v>267</v>
      </c>
      <c r="N163" s="33">
        <v>46297.840057870373</v>
      </c>
      <c r="O163" s="34">
        <v>0</v>
      </c>
      <c r="P163" s="32" t="s">
        <v>26</v>
      </c>
      <c r="Q163" s="34">
        <v>15</v>
      </c>
      <c r="R163" t="str">
        <f>IF(B163="","",_xlfn.XLOOKUP(B163,DB!$A$2:$A$205,DB!$C$2:$C$205,"")&amp;"")</f>
        <v>Sector 7</v>
      </c>
      <c r="S163" t="str">
        <f>IF(B163="","",_xlfn.XLOOKUP(B163,DB!$A$2:$A$205,DB!$E$2:$E$205,""))</f>
        <v>Sector 7</v>
      </c>
      <c r="T163" t="str">
        <f>IF(B163="","",_xlfn.XLOOKUP(B163,DB!$A$2:$A$205,DB!$F$2:$F$205,""))</f>
        <v>PAULE/SIGMA</v>
      </c>
      <c r="U163" t="str">
        <f>IF(B163="","",_xlfn.XLOOKUP(B163,DB!$A$2:$A$205,DB!$D$2:$D$205,""))</f>
        <v>MMID</v>
      </c>
      <c r="V163" t="str">
        <f>IF(B163="","",IF(OR(COUNTIF(M163,"????N?????W")&gt;0,COUNTIF(M163,"????N?????E")&gt;0,COUNTIF(M163,"????S?????W")&gt;0,COUNTIF(M163,"????S?????E")&gt;0),_xlfn.XLOOKUP(B163,DB!$A$2:$A$205,DB!$B$2:$B$205,""),M163))</f>
        <v>MMCZ</v>
      </c>
      <c r="AF163" s="2">
        <v>0.625</v>
      </c>
      <c r="AG163" t="s">
        <v>744</v>
      </c>
      <c r="AH163" s="17">
        <v>250</v>
      </c>
      <c r="AI163" s="17" cm="1">
        <f t="array" ref="AI163">SUMPRODUCT(--(IFERROR(HOUR(Flights_2026_09_303334[entry_hour]),-1)=HOUR(AF163)),--(IFERROR(Flights_2026_09_303334[entry_sector],"")=AG163),--(IFERROR(Flights_2026_09_303334[nfl],-1)&gt;=AH163),--(IFERROR(Flights_2026_09_303334[nfl],-1)&lt;=IF(AH163=450,450,AH163+9)))</f>
        <v>0</v>
      </c>
    </row>
    <row r="164" spans="1:35" x14ac:dyDescent="0.2">
      <c r="A164" s="32" t="s">
        <v>195</v>
      </c>
      <c r="B164" s="32" t="s">
        <v>196</v>
      </c>
      <c r="C164" s="32" t="s">
        <v>19</v>
      </c>
      <c r="D164" s="32" t="s">
        <v>47</v>
      </c>
      <c r="E164" s="32" t="s">
        <v>1304</v>
      </c>
      <c r="F164" s="33">
        <v>46297.847280092596</v>
      </c>
      <c r="G164" s="32" t="s">
        <v>21</v>
      </c>
      <c r="H164" s="32" t="s">
        <v>1621</v>
      </c>
      <c r="I164" s="34">
        <v>360</v>
      </c>
      <c r="J164" s="32" t="s">
        <v>22</v>
      </c>
      <c r="K164" s="32" t="s">
        <v>23</v>
      </c>
      <c r="L164" s="34">
        <v>584</v>
      </c>
      <c r="M164" s="32" t="s">
        <v>1240</v>
      </c>
      <c r="N164" s="33">
        <v>46297.803622685184</v>
      </c>
      <c r="O164" s="34">
        <v>360</v>
      </c>
      <c r="P164" s="32" t="s">
        <v>26</v>
      </c>
      <c r="Q164" s="34">
        <v>360</v>
      </c>
      <c r="R164" t="str">
        <f>IF(B164="","",_xlfn.XLOOKUP(B164,DB!$A$2:$A$205,DB!$C$2:$C$205,"")&amp;"")</f>
        <v>Sector 3</v>
      </c>
      <c r="S164" t="str">
        <f>IF(B164="","",_xlfn.XLOOKUP(B164,DB!$A$2:$A$205,DB!$E$2:$E$205,""))</f>
        <v>Sector 3</v>
      </c>
      <c r="T164" t="str">
        <f>IF(B164="","",_xlfn.XLOOKUP(B164,DB!$A$2:$A$205,DB!$F$2:$F$205,""))</f>
        <v>NOSAT</v>
      </c>
      <c r="U164" t="str">
        <f>IF(B164="","",_xlfn.XLOOKUP(B164,DB!$A$2:$A$205,DB!$D$2:$D$205,""))</f>
        <v>KZHU</v>
      </c>
      <c r="V164" t="str">
        <f>IF(B164="","",IF(OR(COUNTIF(M164,"????N?????W")&gt;0,COUNTIF(M164,"????N?????E")&gt;0,COUNTIF(M164,"????S?????W")&gt;0,COUNTIF(M164,"????S?????E")&gt;0),_xlfn.XLOOKUP(B164,DB!$A$2:$A$205,DB!$B$2:$B$205,""),M164))</f>
        <v>PISAD</v>
      </c>
      <c r="AF164" s="2">
        <v>0.625</v>
      </c>
      <c r="AG164" t="s">
        <v>744</v>
      </c>
      <c r="AH164" s="17">
        <v>260</v>
      </c>
      <c r="AI164" s="17" cm="1">
        <f t="array" ref="AI164">SUMPRODUCT(--(IFERROR(HOUR(Flights_2026_09_303334[entry_hour]),-1)=HOUR(AF164)),--(IFERROR(Flights_2026_09_303334[entry_sector],"")=AG164),--(IFERROR(Flights_2026_09_303334[nfl],-1)&gt;=AH164),--(IFERROR(Flights_2026_09_303334[nfl],-1)&lt;=IF(AH164=450,450,AH164+9)))</f>
        <v>0</v>
      </c>
    </row>
    <row r="165" spans="1:35" x14ac:dyDescent="0.2">
      <c r="A165" s="32" t="s">
        <v>888</v>
      </c>
      <c r="B165" s="32" t="s">
        <v>81</v>
      </c>
      <c r="C165" s="32" t="s">
        <v>19</v>
      </c>
      <c r="D165" s="32" t="s">
        <v>636</v>
      </c>
      <c r="E165" s="32"/>
      <c r="F165" s="33">
        <v>46297.852256944447</v>
      </c>
      <c r="G165" s="32" t="s">
        <v>21</v>
      </c>
      <c r="H165" s="32" t="s">
        <v>1622</v>
      </c>
      <c r="I165" s="34">
        <v>450</v>
      </c>
      <c r="J165" s="32" t="s">
        <v>22</v>
      </c>
      <c r="K165" s="32" t="s">
        <v>31</v>
      </c>
      <c r="L165" s="34">
        <v>802</v>
      </c>
      <c r="M165" s="32" t="s">
        <v>84</v>
      </c>
      <c r="N165" s="33">
        <v>46297.800127314811</v>
      </c>
      <c r="O165" s="34">
        <v>450</v>
      </c>
      <c r="P165" s="32" t="s">
        <v>26</v>
      </c>
      <c r="Q165" s="34">
        <v>450</v>
      </c>
      <c r="R165" t="str">
        <f>IF(B165="","",_xlfn.XLOOKUP(B165,DB!$A$2:$A$205,DB!$C$2:$C$205,"")&amp;"")</f>
        <v>Sector 5</v>
      </c>
      <c r="S165" t="str">
        <f>IF(B165="","",_xlfn.XLOOKUP(B165,DB!$A$2:$A$205,DB!$E$2:$E$205,""))</f>
        <v>Sector 4</v>
      </c>
      <c r="T165" t="str">
        <f>IF(B165="","",_xlfn.XLOOKUP(B165,DB!$A$2:$A$205,DB!$F$2:$F$205,""))</f>
        <v>VOMAR/XUDUN</v>
      </c>
      <c r="U165" t="str">
        <f>IF(B165="","",_xlfn.XLOOKUP(B165,DB!$A$2:$A$205,DB!$D$2:$D$205,""))</f>
        <v>MMTY</v>
      </c>
      <c r="V165" t="str">
        <f>IF(B165="","",IF(OR(COUNTIF(M165,"????N?????W")&gt;0,COUNTIF(M165,"????N?????E")&gt;0,COUNTIF(M165,"????S?????W")&gt;0,COUNTIF(M165,"????S?????E")&gt;0),_xlfn.XLOOKUP(B165,DB!$A$2:$A$205,DB!$B$2:$B$205,""),M165))</f>
        <v>MATOL</v>
      </c>
      <c r="AF165" s="2">
        <v>0.625</v>
      </c>
      <c r="AG165" t="s">
        <v>744</v>
      </c>
      <c r="AH165" s="17">
        <v>270</v>
      </c>
      <c r="AI165" s="17" cm="1">
        <f t="array" ref="AI165">SUMPRODUCT(--(IFERROR(HOUR(Flights_2026_09_303334[entry_hour]),-1)=HOUR(AF165)),--(IFERROR(Flights_2026_09_303334[entry_sector],"")=AG165),--(IFERROR(Flights_2026_09_303334[nfl],-1)&gt;=AH165),--(IFERROR(Flights_2026_09_303334[nfl],-1)&lt;=IF(AH165=450,450,AH165+9)))</f>
        <v>0</v>
      </c>
    </row>
    <row r="166" spans="1:35" x14ac:dyDescent="0.2">
      <c r="A166" s="32" t="s">
        <v>1174</v>
      </c>
      <c r="B166" s="32" t="s">
        <v>140</v>
      </c>
      <c r="C166" s="32" t="s">
        <v>19</v>
      </c>
      <c r="D166" s="32" t="s">
        <v>362</v>
      </c>
      <c r="E166" s="32"/>
      <c r="F166" s="33">
        <v>46297.855092592596</v>
      </c>
      <c r="G166" s="32" t="s">
        <v>21</v>
      </c>
      <c r="H166" s="32" t="s">
        <v>1623</v>
      </c>
      <c r="I166" s="34">
        <v>230</v>
      </c>
      <c r="J166" s="32" t="s">
        <v>22</v>
      </c>
      <c r="K166" s="32" t="s">
        <v>26</v>
      </c>
      <c r="L166" s="34">
        <v>404</v>
      </c>
      <c r="M166" s="32" t="s">
        <v>140</v>
      </c>
      <c r="N166" s="33">
        <v>46297.825312500005</v>
      </c>
      <c r="O166" s="34">
        <v>0</v>
      </c>
      <c r="P166" s="32" t="s">
        <v>26</v>
      </c>
      <c r="Q166" s="34">
        <v>70</v>
      </c>
      <c r="R166" t="str">
        <f>IF(B166="","",_xlfn.XLOOKUP(B166,DB!$A$2:$A$205,DB!$C$2:$C$205,"")&amp;"")</f>
        <v>Sector 4</v>
      </c>
      <c r="S166" t="str">
        <f>IF(B166="","",_xlfn.XLOOKUP(B166,DB!$A$2:$A$205,DB!$E$2:$E$205,""))</f>
        <v>Sector 4</v>
      </c>
      <c r="T166" t="str">
        <f>IF(B166="","",_xlfn.XLOOKUP(B166,DB!$A$2:$A$205,DB!$F$2:$F$205,""))</f>
        <v>VOMAR/XUDUN</v>
      </c>
      <c r="U166" t="str">
        <f>IF(B166="","",_xlfn.XLOOKUP(B166,DB!$A$2:$A$205,DB!$D$2:$D$205,""))</f>
        <v>MMID</v>
      </c>
      <c r="V166" t="str">
        <f>IF(B166="","",IF(OR(COUNTIF(M166,"????N?????W")&gt;0,COUNTIF(M166,"????N?????E")&gt;0,COUNTIF(M166,"????S?????W")&gt;0,COUNTIF(M166,"????S?????E")&gt;0),_xlfn.XLOOKUP(B166,DB!$A$2:$A$205,DB!$B$2:$B$205,""),M166))</f>
        <v>MMMD</v>
      </c>
      <c r="AF166" s="2">
        <v>0.625</v>
      </c>
      <c r="AG166" t="s">
        <v>744</v>
      </c>
      <c r="AH166" s="17">
        <v>280</v>
      </c>
      <c r="AI166" s="17" cm="1">
        <f t="array" ref="AI166">SUMPRODUCT(--(IFERROR(HOUR(Flights_2026_09_303334[entry_hour]),-1)=HOUR(AF166)),--(IFERROR(Flights_2026_09_303334[entry_sector],"")=AG166),--(IFERROR(Flights_2026_09_303334[nfl],-1)&gt;=AH166),--(IFERROR(Flights_2026_09_303334[nfl],-1)&lt;=IF(AH166=450,450,AH166+9)))</f>
        <v>0</v>
      </c>
    </row>
    <row r="167" spans="1:35" x14ac:dyDescent="0.2">
      <c r="A167" s="32" t="s">
        <v>314</v>
      </c>
      <c r="B167" s="32" t="s">
        <v>89</v>
      </c>
      <c r="C167" s="32" t="s">
        <v>19</v>
      </c>
      <c r="D167" s="32" t="s">
        <v>20</v>
      </c>
      <c r="E167" s="32" t="s">
        <v>1624</v>
      </c>
      <c r="F167" s="33">
        <v>46297.857222222221</v>
      </c>
      <c r="G167" s="32" t="s">
        <v>21</v>
      </c>
      <c r="H167" s="32" t="s">
        <v>1625</v>
      </c>
      <c r="I167" s="34">
        <v>340</v>
      </c>
      <c r="J167" s="32" t="s">
        <v>22</v>
      </c>
      <c r="K167" s="32" t="s">
        <v>23</v>
      </c>
      <c r="L167" s="34">
        <v>211</v>
      </c>
      <c r="M167" s="32" t="s">
        <v>44</v>
      </c>
      <c r="N167" s="33">
        <v>46297.839722222227</v>
      </c>
      <c r="O167" s="34">
        <v>309</v>
      </c>
      <c r="P167" s="32" t="s">
        <v>26</v>
      </c>
      <c r="Q167" s="34">
        <v>340</v>
      </c>
      <c r="R167" t="str">
        <f>IF(B167="","",_xlfn.XLOOKUP(B167,DB!$A$2:$A$205,DB!$C$2:$C$205,"")&amp;"")</f>
        <v>Sector 7</v>
      </c>
      <c r="S167" t="str">
        <f>IF(B167="","",_xlfn.XLOOKUP(B167,DB!$A$2:$A$205,DB!$E$2:$E$205,""))</f>
        <v>Sector 7</v>
      </c>
      <c r="T167" t="str">
        <f>IF(B167="","",_xlfn.XLOOKUP(B167,DB!$A$2:$A$205,DB!$F$2:$F$205,""))</f>
        <v>PAULE/SIGMA</v>
      </c>
      <c r="U167" t="str">
        <f>IF(B167="","",_xlfn.XLOOKUP(B167,DB!$A$2:$A$205,DB!$D$2:$D$205,""))</f>
        <v>MHCC</v>
      </c>
      <c r="V167" t="str">
        <f>IF(B167="","",IF(OR(COUNTIF(M167,"????N?????W")&gt;0,COUNTIF(M167,"????N?????E")&gt;0,COUNTIF(M167,"????S?????W")&gt;0,COUNTIF(M167,"????S?????E")&gt;0),_xlfn.XLOOKUP(B167,DB!$A$2:$A$205,DB!$B$2:$B$205,""),M167))</f>
        <v>SIGMA</v>
      </c>
      <c r="AF167" s="2">
        <v>0.625</v>
      </c>
      <c r="AG167" t="s">
        <v>744</v>
      </c>
      <c r="AH167" s="17">
        <v>290</v>
      </c>
      <c r="AI167" s="17" cm="1">
        <f t="array" ref="AI167">SUMPRODUCT(--(IFERROR(HOUR(Flights_2026_09_303334[entry_hour]),-1)=HOUR(AF167)),--(IFERROR(Flights_2026_09_303334[entry_sector],"")=AG167),--(IFERROR(Flights_2026_09_303334[nfl],-1)&gt;=AH167),--(IFERROR(Flights_2026_09_303334[nfl],-1)&lt;=IF(AH167=450,450,AH167+9)))</f>
        <v>0</v>
      </c>
    </row>
    <row r="168" spans="1:35" x14ac:dyDescent="0.2">
      <c r="A168" s="32" t="s">
        <v>311</v>
      </c>
      <c r="B168" s="32" t="s">
        <v>81</v>
      </c>
      <c r="C168" s="32" t="s">
        <v>19</v>
      </c>
      <c r="D168" s="32" t="s">
        <v>41</v>
      </c>
      <c r="E168" s="32" t="s">
        <v>275</v>
      </c>
      <c r="F168" s="33">
        <v>46297.859467592592</v>
      </c>
      <c r="G168" s="32" t="s">
        <v>21</v>
      </c>
      <c r="H168" s="32" t="s">
        <v>1626</v>
      </c>
      <c r="I168" s="34">
        <v>350</v>
      </c>
      <c r="J168" s="32" t="s">
        <v>22</v>
      </c>
      <c r="K168" s="32" t="s">
        <v>55</v>
      </c>
      <c r="L168" s="34">
        <v>889</v>
      </c>
      <c r="M168" s="32" t="s">
        <v>1627</v>
      </c>
      <c r="N168" s="33">
        <v>46297.80569444444</v>
      </c>
      <c r="O168" s="34">
        <v>350</v>
      </c>
      <c r="P168" s="32" t="s">
        <v>26</v>
      </c>
      <c r="Q168" s="34">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SUMPRODUCT(--(IFERROR(HOUR(Flights_2026_09_303334[entry_hour]),-1)=HOUR(AF168)),--(IFERROR(Flights_2026_09_303334[entry_sector],"")=AG168),--(IFERROR(Flights_2026_09_303334[nfl],-1)&gt;=AH168),--(IFERROR(Flights_2026_09_303334[nfl],-1)&lt;=IF(AH168=450,450,AH168+9)))</f>
        <v>0</v>
      </c>
    </row>
    <row r="169" spans="1:35" x14ac:dyDescent="0.2">
      <c r="A169" s="32" t="s">
        <v>600</v>
      </c>
      <c r="B169" s="32" t="s">
        <v>601</v>
      </c>
      <c r="C169" s="32" t="s">
        <v>19</v>
      </c>
      <c r="D169" s="32" t="s">
        <v>602</v>
      </c>
      <c r="E169" s="32"/>
      <c r="F169" s="33">
        <v>46297.86246527778</v>
      </c>
      <c r="G169" s="32" t="s">
        <v>21</v>
      </c>
      <c r="H169" s="32" t="s">
        <v>1628</v>
      </c>
      <c r="I169" s="34">
        <v>80</v>
      </c>
      <c r="J169" s="32" t="s">
        <v>22</v>
      </c>
      <c r="K169" s="32" t="s">
        <v>31</v>
      </c>
      <c r="L169" s="34">
        <v>206</v>
      </c>
      <c r="M169" s="32" t="s">
        <v>36</v>
      </c>
      <c r="N169" s="33">
        <v>46297.836909722224</v>
      </c>
      <c r="O169" s="34">
        <v>80</v>
      </c>
      <c r="P169" s="32" t="s">
        <v>32</v>
      </c>
      <c r="Q169" s="34">
        <v>80</v>
      </c>
      <c r="R169" t="str">
        <f>IF(B169="","",_xlfn.XLOOKUP(B169,DB!$A$2:$A$205,DB!$C$2:$C$205,"")&amp;"")</f>
        <v/>
      </c>
      <c r="S169" t="str">
        <f>IF(B169="","",_xlfn.XLOOKUP(B169,DB!$A$2:$A$205,DB!$E$2:$E$205,""))</f>
        <v/>
      </c>
      <c r="T169" t="str">
        <f>IF(B169="","",_xlfn.XLOOKUP(B169,DB!$A$2:$A$205,DB!$F$2:$F$205,""))</f>
        <v/>
      </c>
      <c r="U169" t="str">
        <f>IF(B169="","",_xlfn.XLOOKUP(B169,DB!$A$2:$A$205,DB!$D$2:$D$205,""))</f>
        <v/>
      </c>
      <c r="V169" t="str">
        <f>IF(B169="","",IF(OR(COUNTIF(M169,"????N?????W")&gt;0,COUNTIF(M169,"????N?????E")&gt;0,COUNTIF(M169,"????S?????W")&gt;0,COUNTIF(M169,"????S?????E")&gt;0),_xlfn.XLOOKUP(B169,DB!$A$2:$A$205,DB!$B$2:$B$205,""),M169))</f>
        <v/>
      </c>
      <c r="AF169" s="2">
        <v>0.625</v>
      </c>
      <c r="AG169" t="s">
        <v>744</v>
      </c>
      <c r="AH169" s="17">
        <v>310</v>
      </c>
      <c r="AI169" s="17" cm="1">
        <f t="array" ref="AI169">SUMPRODUCT(--(IFERROR(HOUR(Flights_2026_09_303334[entry_hour]),-1)=HOUR(AF169)),--(IFERROR(Flights_2026_09_303334[entry_sector],"")=AG169),--(IFERROR(Flights_2026_09_303334[nfl],-1)&gt;=AH169),--(IFERROR(Flights_2026_09_303334[nfl],-1)&lt;=IF(AH169=450,450,AH169+9)))</f>
        <v>0</v>
      </c>
    </row>
    <row r="170" spans="1:35" x14ac:dyDescent="0.2">
      <c r="A170" s="32" t="s">
        <v>500</v>
      </c>
      <c r="B170" s="32" t="s">
        <v>301</v>
      </c>
      <c r="C170" s="32" t="s">
        <v>19</v>
      </c>
      <c r="D170" s="32" t="s">
        <v>107</v>
      </c>
      <c r="E170" s="32" t="s">
        <v>867</v>
      </c>
      <c r="F170" s="33">
        <v>46297.86346064815</v>
      </c>
      <c r="G170" s="32" t="s">
        <v>21</v>
      </c>
      <c r="H170" s="32" t="s">
        <v>1629</v>
      </c>
      <c r="I170" s="34">
        <v>350</v>
      </c>
      <c r="J170" s="32" t="s">
        <v>22</v>
      </c>
      <c r="K170" s="32" t="s">
        <v>23</v>
      </c>
      <c r="L170" s="34">
        <v>718</v>
      </c>
      <c r="M170" s="32" t="s">
        <v>251</v>
      </c>
      <c r="N170" s="33">
        <v>46297.817847222221</v>
      </c>
      <c r="O170" s="34">
        <v>370</v>
      </c>
      <c r="P170" s="32" t="s">
        <v>26</v>
      </c>
      <c r="Q170" s="34">
        <v>350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IPSEV</v>
      </c>
      <c r="AF170" s="2">
        <v>0.625</v>
      </c>
      <c r="AG170" t="s">
        <v>744</v>
      </c>
      <c r="AH170" s="17">
        <v>320</v>
      </c>
      <c r="AI170" s="17" cm="1">
        <f t="array" ref="AI170">SUMPRODUCT(--(IFERROR(HOUR(Flights_2026_09_303334[entry_hour]),-1)=HOUR(AF170)),--(IFERROR(Flights_2026_09_303334[entry_sector],"")=AG170),--(IFERROR(Flights_2026_09_303334[nfl],-1)&gt;=AH170),--(IFERROR(Flights_2026_09_303334[nfl],-1)&lt;=IF(AH170=450,450,AH170+9)))</f>
        <v>0</v>
      </c>
    </row>
    <row r="171" spans="1:35" x14ac:dyDescent="0.2">
      <c r="A171" s="32" t="s">
        <v>323</v>
      </c>
      <c r="B171" s="32" t="s">
        <v>324</v>
      </c>
      <c r="C171" s="32" t="s">
        <v>19</v>
      </c>
      <c r="D171" s="32" t="s">
        <v>53</v>
      </c>
      <c r="E171" s="32" t="s">
        <v>109</v>
      </c>
      <c r="F171" s="33">
        <v>46297.865324074075</v>
      </c>
      <c r="G171" s="32" t="s">
        <v>21</v>
      </c>
      <c r="H171" s="32" t="s">
        <v>1630</v>
      </c>
      <c r="I171" s="34">
        <v>310</v>
      </c>
      <c r="J171" s="32" t="s">
        <v>22</v>
      </c>
      <c r="K171" s="32" t="s">
        <v>23</v>
      </c>
      <c r="L171" s="34">
        <v>422</v>
      </c>
      <c r="M171" s="32" t="s">
        <v>1155</v>
      </c>
      <c r="N171" s="33">
        <v>46297.836724537032</v>
      </c>
      <c r="O171" s="34">
        <v>310</v>
      </c>
      <c r="P171" s="32" t="s">
        <v>26</v>
      </c>
      <c r="Q171" s="34">
        <v>370</v>
      </c>
      <c r="R171" t="str">
        <f>IF(B171="","",_xlfn.XLOOKUP(B171,DB!$A$2:$A$205,DB!$C$2:$C$205,"")&amp;"")</f>
        <v>Sector 7</v>
      </c>
      <c r="S171" t="str">
        <f>IF(B171="","",_xlfn.XLOOKUP(B171,DB!$A$2:$A$205,DB!$E$2:$E$205,""))</f>
        <v>Sector 7</v>
      </c>
      <c r="T171" t="str">
        <f>IF(B171="","",_xlfn.XLOOKUP(B171,DB!$A$2:$A$205,DB!$F$2:$F$205,""))</f>
        <v>PAULE/SIGMA</v>
      </c>
      <c r="U171" t="str">
        <f>IF(B171="","",_xlfn.XLOOKUP(B171,DB!$A$2:$A$205,DB!$D$2:$D$205,""))</f>
        <v>MHCC</v>
      </c>
      <c r="V171" t="str">
        <f>IF(B171="","",IF(OR(COUNTIF(M171,"????N?????W")&gt;0,COUNTIF(M171,"????N?????E")&gt;0,COUNTIF(M171,"????S?????W")&gt;0,COUNTIF(M171,"????S?????E")&gt;0),_xlfn.XLOOKUP(B171,DB!$A$2:$A$205,DB!$B$2:$B$205,""),M171))</f>
        <v>CTM</v>
      </c>
      <c r="AF171" s="2">
        <v>0.625</v>
      </c>
      <c r="AG171" t="s">
        <v>744</v>
      </c>
      <c r="AH171" s="17">
        <v>330</v>
      </c>
      <c r="AI171" s="17" cm="1">
        <f t="array" ref="AI171">SUMPRODUCT(--(IFERROR(HOUR(Flights_2026_09_303334[entry_hour]),-1)=HOUR(AF171)),--(IFERROR(Flights_2026_09_303334[entry_sector],"")=AG171),--(IFERROR(Flights_2026_09_303334[nfl],-1)&gt;=AH171),--(IFERROR(Flights_2026_09_303334[nfl],-1)&lt;=IF(AH171=450,450,AH171+9)))</f>
        <v>0</v>
      </c>
    </row>
    <row r="172" spans="1:35" x14ac:dyDescent="0.2">
      <c r="A172" s="32" t="s">
        <v>318</v>
      </c>
      <c r="B172" s="32" t="s">
        <v>206</v>
      </c>
      <c r="C172" s="32" t="s">
        <v>19</v>
      </c>
      <c r="D172" s="32" t="s">
        <v>53</v>
      </c>
      <c r="E172" s="32" t="s">
        <v>1631</v>
      </c>
      <c r="F172" s="33">
        <v>46297.870069444441</v>
      </c>
      <c r="G172" s="32" t="s">
        <v>21</v>
      </c>
      <c r="H172" s="32" t="s">
        <v>1632</v>
      </c>
      <c r="I172" s="34">
        <v>360</v>
      </c>
      <c r="J172" s="32" t="s">
        <v>22</v>
      </c>
      <c r="K172" s="32" t="s">
        <v>23</v>
      </c>
      <c r="L172" s="34">
        <v>240</v>
      </c>
      <c r="M172" s="32" t="s">
        <v>44</v>
      </c>
      <c r="N172" s="33">
        <v>46297.852997685186</v>
      </c>
      <c r="O172" s="34">
        <v>128</v>
      </c>
      <c r="P172" s="32" t="s">
        <v>26</v>
      </c>
      <c r="Q172" s="34">
        <v>360</v>
      </c>
      <c r="R172" t="str">
        <f>IF(B172="","",_xlfn.XLOOKUP(B172,DB!$A$2:$A$205,DB!$C$2:$C$205,"")&amp;"")</f>
        <v>Sector 7</v>
      </c>
      <c r="S172" t="str">
        <f>IF(B172="","",_xlfn.XLOOKUP(B172,DB!$A$2:$A$205,DB!$E$2:$E$205,""))</f>
        <v>Sector 7</v>
      </c>
      <c r="T172" t="str">
        <f>IF(B172="","",_xlfn.XLOOKUP(B172,DB!$A$2:$A$205,DB!$F$2:$F$205,""))</f>
        <v>PAULE/SIGMA</v>
      </c>
      <c r="U172" t="str">
        <f>IF(B172="","",_xlfn.XLOOKUP(B172,DB!$A$2:$A$205,DB!$D$2:$D$205,""))</f>
        <v>MHCC</v>
      </c>
      <c r="V172" t="str">
        <f>IF(B172="","",IF(OR(COUNTIF(M172,"????N?????W")&gt;0,COUNTIF(M172,"????N?????E")&gt;0,COUNTIF(M172,"????S?????W")&gt;0,COUNTIF(M172,"????S?????E")&gt;0),_xlfn.XLOOKUP(B172,DB!$A$2:$A$205,DB!$B$2:$B$205,""),M172))</f>
        <v>SIGMA</v>
      </c>
      <c r="AF172" s="2">
        <v>0.625</v>
      </c>
      <c r="AG172" t="s">
        <v>744</v>
      </c>
      <c r="AH172" s="17">
        <v>340</v>
      </c>
      <c r="AI172" s="17" cm="1">
        <f t="array" ref="AI172">SUMPRODUCT(--(IFERROR(HOUR(Flights_2026_09_303334[entry_hour]),-1)=HOUR(AF172)),--(IFERROR(Flights_2026_09_303334[entry_sector],"")=AG172),--(IFERROR(Flights_2026_09_303334[nfl],-1)&gt;=AH172),--(IFERROR(Flights_2026_09_303334[nfl],-1)&lt;=IF(AH172=450,450,AH172+9)))</f>
        <v>0</v>
      </c>
    </row>
    <row r="173" spans="1:35" x14ac:dyDescent="0.2">
      <c r="A173" s="32" t="s">
        <v>1633</v>
      </c>
      <c r="B173" s="32" t="s">
        <v>1298</v>
      </c>
      <c r="C173" s="32" t="s">
        <v>19</v>
      </c>
      <c r="D173" s="32" t="s">
        <v>595</v>
      </c>
      <c r="E173" s="32"/>
      <c r="F173" s="33">
        <v>46297.873078703706</v>
      </c>
      <c r="G173" s="32" t="s">
        <v>21</v>
      </c>
      <c r="H173" s="32" t="s">
        <v>1634</v>
      </c>
      <c r="I173" s="34">
        <v>250</v>
      </c>
      <c r="J173" s="32" t="s">
        <v>22</v>
      </c>
      <c r="K173" s="32" t="s">
        <v>31</v>
      </c>
      <c r="L173" s="34">
        <v>947</v>
      </c>
      <c r="M173" s="32" t="s">
        <v>78</v>
      </c>
      <c r="N173" s="33">
        <v>46297.786655092597</v>
      </c>
      <c r="O173" s="34">
        <v>250</v>
      </c>
      <c r="P173" s="32" t="s">
        <v>32</v>
      </c>
      <c r="Q173" s="34">
        <v>250</v>
      </c>
      <c r="R173" t="str">
        <f>IF(B173="","",_xlfn.XLOOKUP(B173,DB!$A$2:$A$205,DB!$C$2:$C$205,"")&amp;"")</f>
        <v/>
      </c>
      <c r="S173" t="str">
        <f>IF(B173="","",_xlfn.XLOOKUP(B173,DB!$A$2:$A$205,DB!$E$2:$E$205,""))</f>
        <v/>
      </c>
      <c r="T173" t="str">
        <f>IF(B173="","",_xlfn.XLOOKUP(B173,DB!$A$2:$A$205,DB!$F$2:$F$205,""))</f>
        <v/>
      </c>
      <c r="U173" t="str">
        <f>IF(B173="","",_xlfn.XLOOKUP(B173,DB!$A$2:$A$205,DB!$D$2:$D$205,""))</f>
        <v/>
      </c>
      <c r="V173" t="str">
        <f>IF(B173="","",IF(OR(COUNTIF(M173,"????N?????W")&gt;0,COUNTIF(M173,"????N?????E")&gt;0,COUNTIF(M173,"????S?????W")&gt;0,COUNTIF(M173,"????S?????E")&gt;0),_xlfn.XLOOKUP(B173,DB!$A$2:$A$205,DB!$B$2:$B$205,""),M173))</f>
        <v>GOTAS</v>
      </c>
      <c r="AF173" s="2">
        <v>0.625</v>
      </c>
      <c r="AG173" t="s">
        <v>744</v>
      </c>
      <c r="AH173" s="17">
        <v>350</v>
      </c>
      <c r="AI173" s="17" cm="1">
        <f t="array" ref="AI173">SUMPRODUCT(--(IFERROR(HOUR(Flights_2026_09_303334[entry_hour]),-1)=HOUR(AF173)),--(IFERROR(Flights_2026_09_303334[entry_sector],"")=AG173),--(IFERROR(Flights_2026_09_303334[nfl],-1)&gt;=AH173),--(IFERROR(Flights_2026_09_303334[nfl],-1)&lt;=IF(AH173=450,450,AH173+9)))</f>
        <v>1</v>
      </c>
    </row>
    <row r="174" spans="1:35" x14ac:dyDescent="0.2">
      <c r="A174" s="32" t="s">
        <v>416</v>
      </c>
      <c r="B174" s="32" t="s">
        <v>188</v>
      </c>
      <c r="C174" s="32" t="s">
        <v>19</v>
      </c>
      <c r="D174" s="32" t="s">
        <v>107</v>
      </c>
      <c r="E174" s="32" t="s">
        <v>1123</v>
      </c>
      <c r="F174" s="33">
        <v>46297.875451388885</v>
      </c>
      <c r="G174" s="32" t="s">
        <v>21</v>
      </c>
      <c r="H174" s="32" t="s">
        <v>1635</v>
      </c>
      <c r="I174" s="34">
        <v>340</v>
      </c>
      <c r="J174" s="32" t="s">
        <v>22</v>
      </c>
      <c r="K174" s="32" t="s">
        <v>23</v>
      </c>
      <c r="L174" s="34">
        <v>270</v>
      </c>
      <c r="M174" s="32" t="s">
        <v>190</v>
      </c>
      <c r="N174" s="33">
        <v>46297.856087962966</v>
      </c>
      <c r="O174" s="34">
        <v>205</v>
      </c>
      <c r="P174" s="32" t="s">
        <v>26</v>
      </c>
      <c r="Q174" s="34">
        <v>380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ILUBA</v>
      </c>
      <c r="AF174" s="2">
        <v>0.625</v>
      </c>
      <c r="AG174" t="s">
        <v>744</v>
      </c>
      <c r="AH174" s="17">
        <v>360</v>
      </c>
      <c r="AI174" s="17" cm="1">
        <f t="array" ref="AI174">SUMPRODUCT(--(IFERROR(HOUR(Flights_2026_09_303334[entry_hour]),-1)=HOUR(AF174)),--(IFERROR(Flights_2026_09_303334[entry_sector],"")=AG174),--(IFERROR(Flights_2026_09_303334[nfl],-1)&gt;=AH174),--(IFERROR(Flights_2026_09_303334[nfl],-1)&lt;=IF(AH174=450,450,AH174+9)))</f>
        <v>0</v>
      </c>
    </row>
    <row r="175" spans="1:35" ht="28" customHeight="1" x14ac:dyDescent="0.2">
      <c r="A175" s="32" t="s">
        <v>574</v>
      </c>
      <c r="B175" s="32" t="s">
        <v>49</v>
      </c>
      <c r="C175" s="32" t="s">
        <v>19</v>
      </c>
      <c r="D175" s="32" t="s">
        <v>107</v>
      </c>
      <c r="E175" s="32" t="s">
        <v>1153</v>
      </c>
      <c r="F175" s="33">
        <v>46297.879166666666</v>
      </c>
      <c r="G175" s="32" t="s">
        <v>21</v>
      </c>
      <c r="H175" s="32" t="s">
        <v>1636</v>
      </c>
      <c r="I175" s="34">
        <v>380</v>
      </c>
      <c r="J175" s="32" t="s">
        <v>22</v>
      </c>
      <c r="K175" s="32" t="s">
        <v>23</v>
      </c>
      <c r="L175" s="34">
        <v>212</v>
      </c>
      <c r="M175" s="32" t="s">
        <v>1091</v>
      </c>
      <c r="N175" s="33">
        <v>46297.860798611116</v>
      </c>
      <c r="O175" s="34">
        <v>140</v>
      </c>
      <c r="P175" s="32" t="s">
        <v>26</v>
      </c>
      <c r="Q175" s="34">
        <v>220</v>
      </c>
      <c r="R175" t="str">
        <f>IF(B175="","",_xlfn.XLOOKUP(B175,DB!$A$2:$A$205,DB!$C$2:$C$205,"")&amp;"")</f>
        <v>Sector 3</v>
      </c>
      <c r="S175" t="str">
        <f>IF(B175="","",_xlfn.XLOOKUP(B175,DB!$A$2:$A$205,DB!$E$2:$E$205,""))</f>
        <v>Sector 3</v>
      </c>
      <c r="T175" t="str">
        <f>IF(B175="","",_xlfn.XLOOKUP(B175,DB!$A$2:$A$205,DB!$F$2:$F$205,""))</f>
        <v>NOSAT</v>
      </c>
      <c r="U175" t="str">
        <f>IF(B175="","",_xlfn.XLOOKUP(B175,DB!$A$2:$A$205,DB!$D$2:$D$205,""))</f>
        <v>KZHU</v>
      </c>
      <c r="V175" t="str">
        <f>IF(B175="","",IF(OR(COUNTIF(M175,"????N?????W")&gt;0,COUNTIF(M175,"????N?????E")&gt;0,COUNTIF(M175,"????S?????W")&gt;0,COUNTIF(M175,"????S?????E")&gt;0),_xlfn.XLOOKUP(B175,DB!$A$2:$A$205,DB!$B$2:$B$205,""),M175))</f>
        <v>PISAD</v>
      </c>
      <c r="AF175" s="2">
        <v>0.625</v>
      </c>
      <c r="AG175" t="s">
        <v>744</v>
      </c>
      <c r="AH175" s="17">
        <v>370</v>
      </c>
      <c r="AI175" s="17" cm="1">
        <f t="array" ref="AI175">SUMPRODUCT(--(IFERROR(HOUR(Flights_2026_09_303334[entry_hour]),-1)=HOUR(AF175)),--(IFERROR(Flights_2026_09_303334[entry_sector],"")=AG175),--(IFERROR(Flights_2026_09_303334[nfl],-1)&gt;=AH175),--(IFERROR(Flights_2026_09_303334[nfl],-1)&lt;=IF(AH175=450,450,AH175+9)))</f>
        <v>0</v>
      </c>
    </row>
    <row r="176" spans="1:35" x14ac:dyDescent="0.2">
      <c r="A176" s="32" t="s">
        <v>329</v>
      </c>
      <c r="B176" s="32" t="s">
        <v>330</v>
      </c>
      <c r="C176" s="32" t="s">
        <v>19</v>
      </c>
      <c r="D176" s="32" t="s">
        <v>20</v>
      </c>
      <c r="E176" s="32" t="s">
        <v>1637</v>
      </c>
      <c r="F176" s="33">
        <v>46297.884143518517</v>
      </c>
      <c r="G176" s="32" t="s">
        <v>21</v>
      </c>
      <c r="H176" s="32" t="s">
        <v>1638</v>
      </c>
      <c r="I176" s="34">
        <v>350</v>
      </c>
      <c r="J176" s="32" t="s">
        <v>22</v>
      </c>
      <c r="K176" s="32" t="s">
        <v>23</v>
      </c>
      <c r="L176" s="34">
        <v>804</v>
      </c>
      <c r="M176" s="32" t="s">
        <v>84</v>
      </c>
      <c r="N176" s="33">
        <v>46297.835196759261</v>
      </c>
      <c r="O176" s="34">
        <v>350</v>
      </c>
      <c r="P176" s="32" t="s">
        <v>26</v>
      </c>
      <c r="Q176" s="34">
        <v>350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SUMPRODUCT(--(IFERROR(HOUR(Flights_2026_09_303334[entry_hour]),-1)=HOUR(AF176)),--(IFERROR(Flights_2026_09_303334[entry_sector],"")=AG176),--(IFERROR(Flights_2026_09_303334[nfl],-1)&gt;=AH176),--(IFERROR(Flights_2026_09_303334[nfl],-1)&lt;=IF(AH176=450,450,AH176+9)))</f>
        <v>0</v>
      </c>
    </row>
    <row r="177" spans="1:35" x14ac:dyDescent="0.2">
      <c r="A177" s="32" t="s">
        <v>327</v>
      </c>
      <c r="B177" s="32" t="s">
        <v>65</v>
      </c>
      <c r="C177" s="32" t="s">
        <v>19</v>
      </c>
      <c r="D177" s="32" t="s">
        <v>20</v>
      </c>
      <c r="E177" s="32" t="s">
        <v>585</v>
      </c>
      <c r="F177" s="33">
        <v>46297.885752314818</v>
      </c>
      <c r="G177" s="32" t="s">
        <v>21</v>
      </c>
      <c r="H177" s="32" t="s">
        <v>1639</v>
      </c>
      <c r="I177" s="34">
        <v>350</v>
      </c>
      <c r="J177" s="32" t="s">
        <v>22</v>
      </c>
      <c r="K177" s="32" t="s">
        <v>23</v>
      </c>
      <c r="L177" s="34">
        <v>1027</v>
      </c>
      <c r="M177" s="32" t="s">
        <v>77</v>
      </c>
      <c r="N177" s="33">
        <v>46297.828842592593</v>
      </c>
      <c r="O177" s="34">
        <v>350</v>
      </c>
      <c r="P177" s="32" t="s">
        <v>26</v>
      </c>
      <c r="Q177" s="34">
        <v>350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SUMPRODUCT(--(IFERROR(HOUR(Flights_2026_09_303334[entry_hour]),-1)=HOUR(AF177)),--(IFERROR(Flights_2026_09_303334[entry_sector],"")=AG177),--(IFERROR(Flights_2026_09_303334[nfl],-1)&gt;=AH177),--(IFERROR(Flights_2026_09_303334[nfl],-1)&lt;=IF(AH177=450,450,AH177+9)))</f>
        <v>0</v>
      </c>
    </row>
    <row r="178" spans="1:35" x14ac:dyDescent="0.2">
      <c r="A178" s="32" t="s">
        <v>559</v>
      </c>
      <c r="B178" s="32" t="s">
        <v>635</v>
      </c>
      <c r="C178" s="32" t="s">
        <v>19</v>
      </c>
      <c r="D178" s="32" t="s">
        <v>560</v>
      </c>
      <c r="E178" s="32" t="s">
        <v>559</v>
      </c>
      <c r="F178" s="33">
        <v>46297.888020833328</v>
      </c>
      <c r="G178" s="32" t="s">
        <v>21</v>
      </c>
      <c r="H178" s="32" t="s">
        <v>1640</v>
      </c>
      <c r="I178" s="34">
        <v>410</v>
      </c>
      <c r="J178" s="32" t="s">
        <v>22</v>
      </c>
      <c r="K178" s="32" t="s">
        <v>31</v>
      </c>
      <c r="L178" s="34">
        <v>802</v>
      </c>
      <c r="M178" s="32" t="s">
        <v>84</v>
      </c>
      <c r="N178" s="33">
        <v>46297.83798611111</v>
      </c>
      <c r="O178" s="34">
        <v>410</v>
      </c>
      <c r="P178" s="32" t="s">
        <v>26</v>
      </c>
      <c r="Q178" s="34">
        <v>410</v>
      </c>
      <c r="R178" t="str">
        <f>IF(B178="","",_xlfn.XLOOKUP(B178,DB!$A$2:$A$205,DB!$C$2:$C$205,"")&amp;"")</f>
        <v>Sector 5</v>
      </c>
      <c r="S178" t="str">
        <f>IF(B178="","",_xlfn.XLOOKUP(B178,DB!$A$2:$A$205,DB!$E$2:$E$205,""))</f>
        <v>Sector 4</v>
      </c>
      <c r="T178" t="str">
        <f>IF(B178="","",_xlfn.XLOOKUP(B178,DB!$A$2:$A$205,DB!$F$2:$F$205,""))</f>
        <v>VOMAR/XUDUN</v>
      </c>
      <c r="U178" t="str">
        <f>IF(B178="","",_xlfn.XLOOKUP(B178,DB!$A$2:$A$205,DB!$D$2:$D$205,""))</f>
        <v>KZHU</v>
      </c>
      <c r="V178" t="str">
        <f>IF(B178="","",IF(OR(COUNTIF(M178,"????N?????W")&gt;0,COUNTIF(M178,"????N?????E")&gt;0,COUNTIF(M178,"????S?????W")&gt;0,COUNTIF(M178,"????S?????E")&gt;0),_xlfn.XLOOKUP(B178,DB!$A$2:$A$205,DB!$B$2:$B$205,""),M178))</f>
        <v>MATOL</v>
      </c>
      <c r="AF178" s="2">
        <v>0.625</v>
      </c>
      <c r="AG178" t="s">
        <v>744</v>
      </c>
      <c r="AH178" s="17">
        <v>400</v>
      </c>
      <c r="AI178" s="17" cm="1">
        <f t="array" ref="AI178">SUMPRODUCT(--(IFERROR(HOUR(Flights_2026_09_303334[entry_hour]),-1)=HOUR(AF178)),--(IFERROR(Flights_2026_09_303334[entry_sector],"")=AG178),--(IFERROR(Flights_2026_09_303334[nfl],-1)&gt;=AH178),--(IFERROR(Flights_2026_09_303334[nfl],-1)&lt;=IF(AH178=450,450,AH178+9)))</f>
        <v>0</v>
      </c>
    </row>
    <row r="179" spans="1:35" x14ac:dyDescent="0.2">
      <c r="A179" s="32" t="s">
        <v>316</v>
      </c>
      <c r="B179" s="32" t="s">
        <v>75</v>
      </c>
      <c r="C179" s="32" t="s">
        <v>19</v>
      </c>
      <c r="D179" s="32" t="s">
        <v>41</v>
      </c>
      <c r="E179" s="32" t="s">
        <v>632</v>
      </c>
      <c r="F179" s="33">
        <v>46297.889687499999</v>
      </c>
      <c r="G179" s="32" t="s">
        <v>21</v>
      </c>
      <c r="H179" s="32" t="s">
        <v>1641</v>
      </c>
      <c r="I179" s="34">
        <v>370</v>
      </c>
      <c r="J179" s="32" t="s">
        <v>22</v>
      </c>
      <c r="K179" s="32" t="s">
        <v>23</v>
      </c>
      <c r="L179" s="34">
        <v>971</v>
      </c>
      <c r="M179" s="32" t="s">
        <v>136</v>
      </c>
      <c r="N179" s="33">
        <v>46297.833032407405</v>
      </c>
      <c r="O179" s="34">
        <v>370</v>
      </c>
      <c r="P179" s="32" t="s">
        <v>26</v>
      </c>
      <c r="Q179" s="34">
        <v>370</v>
      </c>
      <c r="R179" t="str">
        <f>IF(B179="","",_xlfn.XLOOKUP(B179,DB!$A$2:$A$205,DB!$C$2:$C$205,"")&amp;"")</f>
        <v>Sector 5</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LIDAM</v>
      </c>
      <c r="AF179" s="2">
        <v>0.625</v>
      </c>
      <c r="AG179" t="s">
        <v>744</v>
      </c>
      <c r="AH179" s="17">
        <v>410</v>
      </c>
      <c r="AI179" s="17" cm="1">
        <f t="array" ref="AI179">SUMPRODUCT(--(IFERROR(HOUR(Flights_2026_09_303334[entry_hour]),-1)=HOUR(AF179)),--(IFERROR(Flights_2026_09_303334[entry_sector],"")=AG179),--(IFERROR(Flights_2026_09_303334[nfl],-1)&gt;=AH179),--(IFERROR(Flights_2026_09_303334[nfl],-1)&lt;=IF(AH179=450,450,AH179+9)))</f>
        <v>0</v>
      </c>
    </row>
    <row r="180" spans="1:35" x14ac:dyDescent="0.2">
      <c r="A180" s="32" t="s">
        <v>487</v>
      </c>
      <c r="B180" s="32" t="s">
        <v>171</v>
      </c>
      <c r="C180" s="32" t="s">
        <v>19</v>
      </c>
      <c r="D180" s="32" t="s">
        <v>50</v>
      </c>
      <c r="E180" s="32" t="s">
        <v>1642</v>
      </c>
      <c r="F180" s="33">
        <v>46297.891134259262</v>
      </c>
      <c r="G180" s="32" t="s">
        <v>21</v>
      </c>
      <c r="H180" s="32" t="s">
        <v>1643</v>
      </c>
      <c r="I180" s="34">
        <v>320</v>
      </c>
      <c r="J180" s="32" t="s">
        <v>22</v>
      </c>
      <c r="K180" s="32" t="s">
        <v>23</v>
      </c>
      <c r="L180" s="34">
        <v>213</v>
      </c>
      <c r="M180" s="32" t="s">
        <v>1091</v>
      </c>
      <c r="N180" s="33">
        <v>46297.867361111115</v>
      </c>
      <c r="O180" s="34">
        <v>220</v>
      </c>
      <c r="P180" s="32" t="s">
        <v>26</v>
      </c>
      <c r="Q180" s="34">
        <v>220</v>
      </c>
      <c r="R180" t="str">
        <f>IF(B180="","",_xlfn.XLOOKUP(B180,DB!$A$2:$A$205,DB!$C$2:$C$205,"")&amp;"")</f>
        <v>Sector 3</v>
      </c>
      <c r="S180" t="str">
        <f>IF(B180="","",_xlfn.XLOOKUP(B180,DB!$A$2:$A$205,DB!$E$2:$E$205,""))</f>
        <v>Sector 3</v>
      </c>
      <c r="T180" t="str">
        <f>IF(B180="","",_xlfn.XLOOKUP(B180,DB!$A$2:$A$205,DB!$F$2:$F$205,""))</f>
        <v>NOSAT</v>
      </c>
      <c r="U180" t="str">
        <f>IF(B180="","",_xlfn.XLOOKUP(B180,DB!$A$2:$A$205,DB!$D$2:$D$205,""))</f>
        <v>KZHU</v>
      </c>
      <c r="V180" t="str">
        <f>IF(B180="","",IF(OR(COUNTIF(M180,"????N?????W")&gt;0,COUNTIF(M180,"????N?????E")&gt;0,COUNTIF(M180,"????S?????W")&gt;0,COUNTIF(M180,"????S?????E")&gt;0),_xlfn.XLOOKUP(B180,DB!$A$2:$A$205,DB!$B$2:$B$205,""),M180))</f>
        <v>PISAD</v>
      </c>
      <c r="AF180" s="2">
        <v>0.625</v>
      </c>
      <c r="AG180" t="s">
        <v>744</v>
      </c>
      <c r="AH180" s="17">
        <v>420</v>
      </c>
      <c r="AI180" s="17" cm="1">
        <f t="array" ref="AI180">SUMPRODUCT(--(IFERROR(HOUR(Flights_2026_09_303334[entry_hour]),-1)=HOUR(AF180)),--(IFERROR(Flights_2026_09_303334[entry_sector],"")=AG180),--(IFERROR(Flights_2026_09_303334[nfl],-1)&gt;=AH180),--(IFERROR(Flights_2026_09_303334[nfl],-1)&lt;=IF(AH180=450,450,AH180+9)))</f>
        <v>0</v>
      </c>
    </row>
    <row r="181" spans="1:35" x14ac:dyDescent="0.2">
      <c r="A181" s="32" t="s">
        <v>423</v>
      </c>
      <c r="B181" s="32" t="s">
        <v>269</v>
      </c>
      <c r="C181" s="32" t="s">
        <v>19</v>
      </c>
      <c r="D181" s="32" t="s">
        <v>53</v>
      </c>
      <c r="E181" s="32" t="s">
        <v>576</v>
      </c>
      <c r="F181" s="33">
        <v>46297.892916666664</v>
      </c>
      <c r="G181" s="32" t="s">
        <v>21</v>
      </c>
      <c r="H181" s="32" t="s">
        <v>1644</v>
      </c>
      <c r="I181" s="34">
        <v>370</v>
      </c>
      <c r="J181" s="32" t="s">
        <v>22</v>
      </c>
      <c r="K181" s="32" t="s">
        <v>23</v>
      </c>
      <c r="L181" s="34">
        <v>831</v>
      </c>
      <c r="M181" s="32" t="s">
        <v>84</v>
      </c>
      <c r="N181" s="33">
        <v>46297.84165509259</v>
      </c>
      <c r="O181" s="34">
        <v>370</v>
      </c>
      <c r="P181" s="32" t="s">
        <v>26</v>
      </c>
      <c r="Q181" s="34">
        <v>370</v>
      </c>
      <c r="R181" t="str">
        <f>IF(B181="","",_xlfn.XLOOKUP(B181,DB!$A$2:$A$205,DB!$C$2:$C$205,"")&amp;"")</f>
        <v>Sector 5</v>
      </c>
      <c r="S181" t="str">
        <f>IF(B181="","",_xlfn.XLOOKUP(B181,DB!$A$2:$A$205,DB!$E$2:$E$205,""))</f>
        <v>Sector 4</v>
      </c>
      <c r="T181" t="str">
        <f>IF(B181="","",_xlfn.XLOOKUP(B181,DB!$A$2:$A$205,DB!$F$2:$F$205,""))</f>
        <v>VOMAR/XUDUN</v>
      </c>
      <c r="U181" t="str">
        <f>IF(B181="","",_xlfn.XLOOKUP(B181,DB!$A$2:$A$205,DB!$D$2:$D$205,""))</f>
        <v>MMTY</v>
      </c>
      <c r="V181" t="str">
        <f>IF(B181="","",IF(OR(COUNTIF(M181,"????N?????W")&gt;0,COUNTIF(M181,"????N?????E")&gt;0,COUNTIF(M181,"????S?????W")&gt;0,COUNTIF(M181,"????S?????E")&gt;0),_xlfn.XLOOKUP(B181,DB!$A$2:$A$205,DB!$B$2:$B$205,""),M181))</f>
        <v>MATOL</v>
      </c>
      <c r="AF181" s="2">
        <v>0.625</v>
      </c>
      <c r="AG181" t="s">
        <v>744</v>
      </c>
      <c r="AH181" s="17">
        <v>430</v>
      </c>
      <c r="AI181" s="17" cm="1">
        <f t="array" ref="AI181">SUMPRODUCT(--(IFERROR(HOUR(Flights_2026_09_303334[entry_hour]),-1)=HOUR(AF181)),--(IFERROR(Flights_2026_09_303334[entry_sector],"")=AG181),--(IFERROR(Flights_2026_09_303334[nfl],-1)&gt;=AH181),--(IFERROR(Flights_2026_09_303334[nfl],-1)&lt;=IF(AH181=450,450,AH181+9)))</f>
        <v>0</v>
      </c>
    </row>
    <row r="182" spans="1:35" x14ac:dyDescent="0.2">
      <c r="A182" s="32" t="s">
        <v>304</v>
      </c>
      <c r="B182" s="32" t="s">
        <v>213</v>
      </c>
      <c r="C182" s="32" t="s">
        <v>19</v>
      </c>
      <c r="D182" s="32" t="s">
        <v>107</v>
      </c>
      <c r="E182" s="32" t="s">
        <v>1354</v>
      </c>
      <c r="F182" s="33">
        <v>46297.902743055558</v>
      </c>
      <c r="G182" s="32" t="s">
        <v>21</v>
      </c>
      <c r="H182" s="32" t="s">
        <v>1645</v>
      </c>
      <c r="I182" s="34">
        <v>350</v>
      </c>
      <c r="J182" s="32" t="s">
        <v>22</v>
      </c>
      <c r="K182" s="32" t="s">
        <v>23</v>
      </c>
      <c r="L182" s="34">
        <v>500</v>
      </c>
      <c r="M182" s="32" t="s">
        <v>25</v>
      </c>
      <c r="N182" s="33">
        <v>46297.871851851851</v>
      </c>
      <c r="O182" s="34">
        <v>350</v>
      </c>
      <c r="P182" s="32" t="s">
        <v>26</v>
      </c>
      <c r="Q182" s="34">
        <v>310</v>
      </c>
      <c r="R182" t="str">
        <f>IF(B182="","",_xlfn.XLOOKUP(B182,DB!$A$2:$A$205,DB!$C$2:$C$205,"")&amp;"")</f>
        <v>Sector 5</v>
      </c>
      <c r="S182" t="str">
        <f>IF(B182="","",_xlfn.XLOOKUP(B182,DB!$A$2:$A$205,DB!$E$2:$E$205,""))</f>
        <v>Sector 4</v>
      </c>
      <c r="T182" t="str">
        <f>IF(B182="","",_xlfn.XLOOKUP(B182,DB!$A$2:$A$205,DB!$F$2:$F$205,""))</f>
        <v>VOMAR/XUDUN</v>
      </c>
      <c r="U182" t="str">
        <f>IF(B182="","",_xlfn.XLOOKUP(B182,DB!$A$2:$A$205,DB!$D$2:$D$205,""))</f>
        <v>KZHU</v>
      </c>
      <c r="V182" t="str">
        <f>IF(B182="","",IF(OR(COUNTIF(M182,"????N?????W")&gt;0,COUNTIF(M182,"????N?????E")&gt;0,COUNTIF(M182,"????S?????W")&gt;0,COUNTIF(M182,"????S?????E")&gt;0),_xlfn.XLOOKUP(B182,DB!$A$2:$A$205,DB!$B$2:$B$205,""),M182))</f>
        <v>KEHLI</v>
      </c>
      <c r="AF182" s="2">
        <v>0.625</v>
      </c>
      <c r="AG182" t="s">
        <v>744</v>
      </c>
      <c r="AH182" s="17">
        <v>440</v>
      </c>
      <c r="AI182" s="17" cm="1">
        <f t="array" ref="AI182">SUMPRODUCT(--(IFERROR(HOUR(Flights_2026_09_303334[entry_hour]),-1)=HOUR(AF182)),--(IFERROR(Flights_2026_09_303334[entry_sector],"")=AG182),--(IFERROR(Flights_2026_09_303334[nfl],-1)&gt;=AH182),--(IFERROR(Flights_2026_09_303334[nfl],-1)&lt;=IF(AH182=450,450,AH182+9)))</f>
        <v>0</v>
      </c>
    </row>
    <row r="183" spans="1:35" x14ac:dyDescent="0.2">
      <c r="A183" s="32" t="s">
        <v>333</v>
      </c>
      <c r="B183" s="32" t="s">
        <v>119</v>
      </c>
      <c r="C183" s="32" t="s">
        <v>19</v>
      </c>
      <c r="D183" s="32" t="s">
        <v>120</v>
      </c>
      <c r="E183" s="32" t="s">
        <v>1646</v>
      </c>
      <c r="F183" s="33">
        <v>46297.907476851848</v>
      </c>
      <c r="G183" s="32" t="s">
        <v>21</v>
      </c>
      <c r="H183" s="32" t="s">
        <v>1647</v>
      </c>
      <c r="I183" s="34">
        <v>350</v>
      </c>
      <c r="J183" s="32" t="s">
        <v>22</v>
      </c>
      <c r="K183" s="32" t="s">
        <v>23</v>
      </c>
      <c r="L183" s="34">
        <v>500</v>
      </c>
      <c r="M183" s="32" t="s">
        <v>25</v>
      </c>
      <c r="N183" s="33">
        <v>46297.874652777777</v>
      </c>
      <c r="O183" s="34">
        <v>350</v>
      </c>
      <c r="P183" s="32" t="s">
        <v>26</v>
      </c>
      <c r="Q183" s="34">
        <v>350</v>
      </c>
      <c r="R183" t="str">
        <f>IF(B183="","",_xlfn.XLOOKUP(B183,DB!$A$2:$A$205,DB!$C$2:$C$205,"")&amp;"")</f>
        <v>Sector 5</v>
      </c>
      <c r="S183" t="str">
        <f>IF(B183="","",_xlfn.XLOOKUP(B183,DB!$A$2:$A$205,DB!$E$2:$E$205,""))</f>
        <v>Sector 4</v>
      </c>
      <c r="T183" t="str">
        <f>IF(B183="","",_xlfn.XLOOKUP(B183,DB!$A$2:$A$205,DB!$F$2:$F$205,""))</f>
        <v>VOMAR/XUDUN</v>
      </c>
      <c r="U183" t="str">
        <f>IF(B183="","",_xlfn.XLOOKUP(B183,DB!$A$2:$A$205,DB!$D$2:$D$205,""))</f>
        <v>MMTY</v>
      </c>
      <c r="V183" t="str">
        <f>IF(B183="","",IF(OR(COUNTIF(M183,"????N?????W")&gt;0,COUNTIF(M183,"????N?????E")&gt;0,COUNTIF(M183,"????S?????W")&gt;0,COUNTIF(M183,"????S?????E")&gt;0),_xlfn.XLOOKUP(B183,DB!$A$2:$A$205,DB!$B$2:$B$205,""),M183))</f>
        <v>KEHLI</v>
      </c>
      <c r="AF183" s="2">
        <v>0.625</v>
      </c>
      <c r="AG183" t="s">
        <v>744</v>
      </c>
      <c r="AH183" s="17">
        <v>450</v>
      </c>
      <c r="AI183" s="17" cm="1">
        <f t="array" ref="AI183">SUMPRODUCT(--(IFERROR(HOUR(Flights_2026_09_303334[entry_hour]),-1)=HOUR(AF183)),--(IFERROR(Flights_2026_09_303334[entry_sector],"")=AG183),--(IFERROR(Flights_2026_09_303334[nfl],-1)&gt;=AH183),--(IFERROR(Flights_2026_09_303334[nfl],-1)&lt;=IF(AH183=450,450,AH183+9)))</f>
        <v>0</v>
      </c>
    </row>
    <row r="184" spans="1:35" x14ac:dyDescent="0.2">
      <c r="A184" s="32" t="s">
        <v>417</v>
      </c>
      <c r="B184" s="32" t="s">
        <v>71</v>
      </c>
      <c r="C184" s="32" t="s">
        <v>19</v>
      </c>
      <c r="D184" s="32" t="s">
        <v>72</v>
      </c>
      <c r="E184" s="32" t="s">
        <v>1024</v>
      </c>
      <c r="F184" s="33">
        <v>46297.909444444449</v>
      </c>
      <c r="G184" s="32" t="s">
        <v>21</v>
      </c>
      <c r="H184" s="32" t="s">
        <v>1648</v>
      </c>
      <c r="I184" s="34">
        <v>380</v>
      </c>
      <c r="J184" s="32" t="s">
        <v>22</v>
      </c>
      <c r="K184" s="32" t="s">
        <v>23</v>
      </c>
      <c r="L184" s="34">
        <v>181</v>
      </c>
      <c r="M184" s="32" t="s">
        <v>210</v>
      </c>
      <c r="N184" s="33">
        <v>46297.89366898148</v>
      </c>
      <c r="O184" s="34">
        <v>332</v>
      </c>
      <c r="P184" s="32" t="s">
        <v>38</v>
      </c>
      <c r="Q184" s="34">
        <v>220</v>
      </c>
      <c r="R184" t="str">
        <f>IF(B184="","",_xlfn.XLOOKUP(B184,DB!$A$2:$A$205,DB!$C$2:$C$205,"")&amp;"")</f>
        <v>Sector 3</v>
      </c>
      <c r="S184" t="str">
        <f>IF(B184="","",_xlfn.XLOOKUP(B184,DB!$A$2:$A$205,DB!$E$2:$E$205,""))</f>
        <v>Sector 3</v>
      </c>
      <c r="T184" t="str">
        <f>IF(B184="","",_xlfn.XLOOKUP(B184,DB!$A$2:$A$205,DB!$F$2:$F$205,""))</f>
        <v>NOSAT</v>
      </c>
      <c r="U184" t="str">
        <f>IF(B184="","",_xlfn.XLOOKUP(B184,DB!$A$2:$A$205,DB!$D$2:$D$205,""))</f>
        <v>MUFH</v>
      </c>
      <c r="V184" t="str">
        <f>IF(B184="","",IF(OR(COUNTIF(M184,"????N?????W")&gt;0,COUNTIF(M184,"????N?????E")&gt;0,COUNTIF(M184,"????S?????W")&gt;0,COUNTIF(M184,"????S?????E")&gt;0),_xlfn.XLOOKUP(B184,DB!$A$2:$A$205,DB!$B$2:$B$205,""),M184))</f>
        <v>NOSAT</v>
      </c>
      <c r="AF184" s="2">
        <v>0.625</v>
      </c>
      <c r="AG184" t="s">
        <v>745</v>
      </c>
      <c r="AH184" s="17">
        <v>200</v>
      </c>
      <c r="AI184" s="17" cm="1">
        <f t="array" ref="AI184">SUMPRODUCT(--(IFERROR(HOUR(Flights_2026_09_303334[entry_hour]),-1)=HOUR(AF184)),--(IFERROR(Flights_2026_09_303334[entry_sector],"")=AG184),--(IFERROR(Flights_2026_09_303334[nfl],-1)&gt;=AH184),--(IFERROR(Flights_2026_09_303334[nfl],-1)&lt;=IF(AH184=450,450,AH184+9)))</f>
        <v>0</v>
      </c>
    </row>
    <row r="185" spans="1:35" x14ac:dyDescent="0.2">
      <c r="A185" s="32" t="s">
        <v>1649</v>
      </c>
      <c r="B185" s="32" t="s">
        <v>267</v>
      </c>
      <c r="C185" s="32" t="s">
        <v>19</v>
      </c>
      <c r="D185" s="32" t="s">
        <v>875</v>
      </c>
      <c r="E185" s="32"/>
      <c r="F185" s="33">
        <v>46297.911550925928</v>
      </c>
      <c r="G185" s="32" t="s">
        <v>21</v>
      </c>
      <c r="H185" s="32" t="s">
        <v>1650</v>
      </c>
      <c r="I185" s="34">
        <v>40</v>
      </c>
      <c r="J185" s="32" t="s">
        <v>22</v>
      </c>
      <c r="K185" s="32" t="s">
        <v>31</v>
      </c>
      <c r="L185" s="34">
        <v>298</v>
      </c>
      <c r="M185" s="32" t="s">
        <v>267</v>
      </c>
      <c r="N185" s="33">
        <v>46297.888194444444</v>
      </c>
      <c r="O185" s="34">
        <v>0</v>
      </c>
      <c r="P185" s="32" t="s">
        <v>26</v>
      </c>
      <c r="Q185" s="34">
        <v>30</v>
      </c>
      <c r="R185" t="str">
        <f>IF(B185="","",_xlfn.XLOOKUP(B185,DB!$A$2:$A$205,DB!$C$2:$C$205,"")&amp;"")</f>
        <v>Sector 7</v>
      </c>
      <c r="S185" t="str">
        <f>IF(B185="","",_xlfn.XLOOKUP(B185,DB!$A$2:$A$205,DB!$E$2:$E$205,""))</f>
        <v>Sector 7</v>
      </c>
      <c r="T185" t="str">
        <f>IF(B185="","",_xlfn.XLOOKUP(B185,DB!$A$2:$A$205,DB!$F$2:$F$205,""))</f>
        <v>PAULE/SIGMA</v>
      </c>
      <c r="U185" t="str">
        <f>IF(B185="","",_xlfn.XLOOKUP(B185,DB!$A$2:$A$205,DB!$D$2:$D$205,""))</f>
        <v>MMID</v>
      </c>
      <c r="V185" t="str">
        <f>IF(B185="","",IF(OR(COUNTIF(M185,"????N?????W")&gt;0,COUNTIF(M185,"????N?????E")&gt;0,COUNTIF(M185,"????S?????W")&gt;0,COUNTIF(M185,"????S?????E")&gt;0),_xlfn.XLOOKUP(B185,DB!$A$2:$A$205,DB!$B$2:$B$205,""),M185))</f>
        <v>MMCZ</v>
      </c>
      <c r="AF185" s="2">
        <v>0.625</v>
      </c>
      <c r="AG185" t="s">
        <v>745</v>
      </c>
      <c r="AH185" s="17">
        <v>210</v>
      </c>
      <c r="AI185" s="17" cm="1">
        <f t="array" ref="AI185">SUMPRODUCT(--(IFERROR(HOUR(Flights_2026_09_303334[entry_hour]),-1)=HOUR(AF185)),--(IFERROR(Flights_2026_09_303334[entry_sector],"")=AG185),--(IFERROR(Flights_2026_09_303334[nfl],-1)&gt;=AH185),--(IFERROR(Flights_2026_09_303334[nfl],-1)&lt;=IF(AH185=450,450,AH185+9)))</f>
        <v>0</v>
      </c>
    </row>
    <row r="186" spans="1:35" x14ac:dyDescent="0.2">
      <c r="A186" s="32" t="s">
        <v>337</v>
      </c>
      <c r="B186" s="32" t="s">
        <v>206</v>
      </c>
      <c r="C186" s="32" t="s">
        <v>19</v>
      </c>
      <c r="D186" s="32" t="s">
        <v>41</v>
      </c>
      <c r="E186" s="32" t="s">
        <v>615</v>
      </c>
      <c r="F186" s="33">
        <v>46297.912939814814</v>
      </c>
      <c r="G186" s="32" t="s">
        <v>21</v>
      </c>
      <c r="H186" s="32" t="s">
        <v>1651</v>
      </c>
      <c r="I186" s="34">
        <v>360</v>
      </c>
      <c r="J186" s="32" t="s">
        <v>22</v>
      </c>
      <c r="K186" s="32" t="s">
        <v>23</v>
      </c>
      <c r="L186" s="34">
        <v>247</v>
      </c>
      <c r="M186" s="32" t="s">
        <v>1034</v>
      </c>
      <c r="N186" s="33">
        <v>46297.894212962958</v>
      </c>
      <c r="O186" s="34">
        <v>281</v>
      </c>
      <c r="P186" s="32" t="s">
        <v>26</v>
      </c>
      <c r="Q186" s="34">
        <v>360</v>
      </c>
      <c r="R186" t="str">
        <f>IF(B186="","",_xlfn.XLOOKUP(B186,DB!$A$2:$A$205,DB!$C$2:$C$205,"")&amp;"")</f>
        <v>Sector 7</v>
      </c>
      <c r="S186" t="str">
        <f>IF(B186="","",_xlfn.XLOOKUP(B186,DB!$A$2:$A$205,DB!$E$2:$E$205,""))</f>
        <v>Sector 7</v>
      </c>
      <c r="T186" t="str">
        <f>IF(B186="","",_xlfn.XLOOKUP(B186,DB!$A$2:$A$205,DB!$F$2:$F$205,""))</f>
        <v>PAULE/SIGMA</v>
      </c>
      <c r="U186" t="str">
        <f>IF(B186="","",_xlfn.XLOOKUP(B186,DB!$A$2:$A$205,DB!$D$2:$D$205,""))</f>
        <v>MHCC</v>
      </c>
      <c r="V186" t="str">
        <f>IF(B186="","",IF(OR(COUNTIF(M186,"????N?????W")&gt;0,COUNTIF(M186,"????N?????E")&gt;0,COUNTIF(M186,"????S?????W")&gt;0,COUNTIF(M186,"????S?????E")&gt;0),_xlfn.XLOOKUP(B186,DB!$A$2:$A$205,DB!$B$2:$B$205,""),M186))</f>
        <v>SIGMA</v>
      </c>
      <c r="AF186" s="2">
        <v>0.625</v>
      </c>
      <c r="AG186" t="s">
        <v>745</v>
      </c>
      <c r="AH186" s="17">
        <v>220</v>
      </c>
      <c r="AI186" s="17" cm="1">
        <f t="array" ref="AI186">SUMPRODUCT(--(IFERROR(HOUR(Flights_2026_09_303334[entry_hour]),-1)=HOUR(AF186)),--(IFERROR(Flights_2026_09_303334[entry_sector],"")=AG186),--(IFERROR(Flights_2026_09_303334[nfl],-1)&gt;=AH186),--(IFERROR(Flights_2026_09_303334[nfl],-1)&lt;=IF(AH186=450,450,AH186+9)))</f>
        <v>0</v>
      </c>
    </row>
    <row r="187" spans="1:35" x14ac:dyDescent="0.2">
      <c r="A187" s="32" t="s">
        <v>331</v>
      </c>
      <c r="B187" s="32" t="s">
        <v>81</v>
      </c>
      <c r="C187" s="32" t="s">
        <v>19</v>
      </c>
      <c r="D187" s="32" t="s">
        <v>53</v>
      </c>
      <c r="E187" s="32" t="s">
        <v>127</v>
      </c>
      <c r="F187" s="33">
        <v>46297.914363425924</v>
      </c>
      <c r="G187" s="32" t="s">
        <v>21</v>
      </c>
      <c r="H187" s="32" t="s">
        <v>1652</v>
      </c>
      <c r="I187" s="34">
        <v>370</v>
      </c>
      <c r="J187" s="32" t="s">
        <v>22</v>
      </c>
      <c r="K187" s="32" t="s">
        <v>23</v>
      </c>
      <c r="L187" s="34">
        <v>815</v>
      </c>
      <c r="M187" s="32" t="s">
        <v>84</v>
      </c>
      <c r="N187" s="33">
        <v>46297.862222222218</v>
      </c>
      <c r="O187" s="34">
        <v>370</v>
      </c>
      <c r="P187" s="32" t="s">
        <v>26</v>
      </c>
      <c r="Q187" s="34">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SUMPRODUCT(--(IFERROR(HOUR(Flights_2026_09_303334[entry_hour]),-1)=HOUR(AF187)),--(IFERROR(Flights_2026_09_303334[entry_sector],"")=AG187),--(IFERROR(Flights_2026_09_303334[nfl],-1)&gt;=AH187),--(IFERROR(Flights_2026_09_303334[nfl],-1)&lt;=IF(AH187=450,450,AH187+9)))</f>
        <v>0</v>
      </c>
    </row>
    <row r="188" spans="1:35" x14ac:dyDescent="0.2">
      <c r="A188" s="32" t="s">
        <v>334</v>
      </c>
      <c r="B188" s="32" t="s">
        <v>335</v>
      </c>
      <c r="C188" s="32" t="s">
        <v>19</v>
      </c>
      <c r="D188" s="32" t="s">
        <v>41</v>
      </c>
      <c r="E188" s="32" t="s">
        <v>913</v>
      </c>
      <c r="F188" s="33">
        <v>46297.916099537033</v>
      </c>
      <c r="G188" s="32" t="s">
        <v>21</v>
      </c>
      <c r="H188" s="32" t="s">
        <v>1653</v>
      </c>
      <c r="I188" s="34">
        <v>370</v>
      </c>
      <c r="J188" s="32" t="s">
        <v>22</v>
      </c>
      <c r="K188" s="32" t="s">
        <v>23</v>
      </c>
      <c r="L188" s="34">
        <v>1091</v>
      </c>
      <c r="M188" s="32" t="s">
        <v>1654</v>
      </c>
      <c r="N188" s="33">
        <v>46297.854942129634</v>
      </c>
      <c r="O188" s="34">
        <v>370</v>
      </c>
      <c r="P188" s="32" t="s">
        <v>26</v>
      </c>
      <c r="Q188" s="34">
        <v>370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SUMPRODUCT(--(IFERROR(HOUR(Flights_2026_09_303334[entry_hour]),-1)=HOUR(AF188)),--(IFERROR(Flights_2026_09_303334[entry_sector],"")=AG188),--(IFERROR(Flights_2026_09_303334[nfl],-1)&gt;=AH188),--(IFERROR(Flights_2026_09_303334[nfl],-1)&lt;=IF(AH188=450,450,AH188+9)))</f>
        <v>0</v>
      </c>
    </row>
    <row r="189" spans="1:35" x14ac:dyDescent="0.2">
      <c r="A189" s="32" t="s">
        <v>319</v>
      </c>
      <c r="B189" s="32" t="s">
        <v>313</v>
      </c>
      <c r="C189" s="32" t="s">
        <v>19</v>
      </c>
      <c r="D189" s="32" t="s">
        <v>41</v>
      </c>
      <c r="E189" s="32" t="s">
        <v>192</v>
      </c>
      <c r="F189" s="33">
        <v>46297.917314814811</v>
      </c>
      <c r="G189" s="32" t="s">
        <v>21</v>
      </c>
      <c r="H189" s="32" t="s">
        <v>1655</v>
      </c>
      <c r="I189" s="34">
        <v>390</v>
      </c>
      <c r="J189" s="32" t="s">
        <v>22</v>
      </c>
      <c r="K189" s="32" t="s">
        <v>23</v>
      </c>
      <c r="L189" s="34">
        <v>1019</v>
      </c>
      <c r="M189" s="32" t="s">
        <v>313</v>
      </c>
      <c r="N189" s="33">
        <v>46297.859027777777</v>
      </c>
      <c r="O189" s="34">
        <v>15</v>
      </c>
      <c r="P189" s="32" t="s">
        <v>26</v>
      </c>
      <c r="Q189" s="34">
        <v>390</v>
      </c>
      <c r="R189" t="str">
        <f>IF(B189="","",_xlfn.XLOOKUP(B189,DB!$A$2:$A$205,DB!$C$2:$C$205,"")&amp;"")</f>
        <v>Sector 1</v>
      </c>
      <c r="S189" t="str">
        <f>IF(B189="","",_xlfn.XLOOKUP(B189,DB!$A$2:$A$205,DB!$E$2:$E$205,""))</f>
        <v>Sector 4</v>
      </c>
      <c r="T189" t="str">
        <f>IF(B189="","",_xlfn.XLOOKUP(B189,DB!$A$2:$A$205,DB!$F$2:$F$205,""))</f>
        <v>VOMAR/XUDUN</v>
      </c>
      <c r="U189" t="str">
        <f>IF(B189="","",_xlfn.XLOOKUP(B189,DB!$A$2:$A$205,DB!$D$2:$D$205,""))</f>
        <v>MMID</v>
      </c>
      <c r="V189" t="str">
        <f>IF(B189="","",IF(OR(COUNTIF(M189,"????N?????W")&gt;0,COUNTIF(M189,"????N?????E")&gt;0,COUNTIF(M189,"????S?????W")&gt;0,COUNTIF(M189,"????S?????E")&gt;0),_xlfn.XLOOKUP(B189,DB!$A$2:$A$205,DB!$B$2:$B$205,""),M189))</f>
        <v>MMTG</v>
      </c>
      <c r="AF189" s="2">
        <v>0.625</v>
      </c>
      <c r="AG189" t="s">
        <v>745</v>
      </c>
      <c r="AH189" s="17">
        <v>250</v>
      </c>
      <c r="AI189" s="17" cm="1">
        <f t="array" ref="AI189">SUMPRODUCT(--(IFERROR(HOUR(Flights_2026_09_303334[entry_hour]),-1)=HOUR(AF189)),--(IFERROR(Flights_2026_09_303334[entry_sector],"")=AG189),--(IFERROR(Flights_2026_09_303334[nfl],-1)&gt;=AH189),--(IFERROR(Flights_2026_09_303334[nfl],-1)&lt;=IF(AH189=450,450,AH189+9)))</f>
        <v>0</v>
      </c>
    </row>
    <row r="190" spans="1:35" x14ac:dyDescent="0.2">
      <c r="A190" s="32" t="s">
        <v>344</v>
      </c>
      <c r="B190" s="32" t="s">
        <v>52</v>
      </c>
      <c r="C190" s="32" t="s">
        <v>19</v>
      </c>
      <c r="D190" s="32" t="s">
        <v>47</v>
      </c>
      <c r="E190" s="32" t="s">
        <v>345</v>
      </c>
      <c r="F190" s="33">
        <v>46297.918900462959</v>
      </c>
      <c r="G190" s="32" t="s">
        <v>21</v>
      </c>
      <c r="H190" s="32" t="s">
        <v>1656</v>
      </c>
      <c r="I190" s="34">
        <v>370</v>
      </c>
      <c r="J190" s="32" t="s">
        <v>22</v>
      </c>
      <c r="K190" s="32" t="s">
        <v>23</v>
      </c>
      <c r="L190" s="34">
        <v>932</v>
      </c>
      <c r="M190" s="32" t="s">
        <v>128</v>
      </c>
      <c r="N190" s="33">
        <v>46297.865115740744</v>
      </c>
      <c r="O190" s="34">
        <v>369</v>
      </c>
      <c r="P190" s="32" t="s">
        <v>26</v>
      </c>
      <c r="Q190" s="34">
        <v>370</v>
      </c>
      <c r="R190" t="str">
        <f>IF(B190="","",_xlfn.XLOOKUP(B190,DB!$A$2:$A$205,DB!$C$2:$C$205,"")&amp;"")</f>
        <v>Sector 6</v>
      </c>
      <c r="S190" t="str">
        <f>IF(B190="","",_xlfn.XLOOKUP(B190,DB!$A$2:$A$205,DB!$E$2:$E$205,""))</f>
        <v>Sector 4</v>
      </c>
      <c r="T190" t="str">
        <f>IF(B190="","",_xlfn.XLOOKUP(B190,DB!$A$2:$A$205,DB!$F$2:$F$205,""))</f>
        <v>VOMAR/XUDUN</v>
      </c>
      <c r="U190" t="str">
        <f>IF(B190="","",_xlfn.XLOOKUP(B190,DB!$A$2:$A$205,DB!$D$2:$D$205,""))</f>
        <v>MMEX</v>
      </c>
      <c r="V190" t="str">
        <f>IF(B190="","",IF(OR(COUNTIF(M190,"????N?????W")&gt;0,COUNTIF(M190,"????N?????E")&gt;0,COUNTIF(M190,"????S?????W")&gt;0,COUNTIF(M190,"????S?????E")&gt;0),_xlfn.XLOOKUP(B190,DB!$A$2:$A$205,DB!$B$2:$B$205,""),M190))</f>
        <v>GOTAS</v>
      </c>
      <c r="AF190" s="2">
        <v>0.625</v>
      </c>
      <c r="AG190" t="s">
        <v>745</v>
      </c>
      <c r="AH190" s="17">
        <v>260</v>
      </c>
      <c r="AI190" s="17" cm="1">
        <f t="array" ref="AI190">SUMPRODUCT(--(IFERROR(HOUR(Flights_2026_09_303334[entry_hour]),-1)=HOUR(AF190)),--(IFERROR(Flights_2026_09_303334[entry_sector],"")=AG190),--(IFERROR(Flights_2026_09_303334[nfl],-1)&gt;=AH190),--(IFERROR(Flights_2026_09_303334[nfl],-1)&lt;=IF(AH190=450,450,AH190+9)))</f>
        <v>0</v>
      </c>
    </row>
    <row r="191" spans="1:35" x14ac:dyDescent="0.2">
      <c r="A191" s="32" t="s">
        <v>338</v>
      </c>
      <c r="B191" s="32" t="s">
        <v>34</v>
      </c>
      <c r="C191" s="32" t="s">
        <v>19</v>
      </c>
      <c r="D191" s="32" t="s">
        <v>339</v>
      </c>
      <c r="E191" s="32" t="s">
        <v>1131</v>
      </c>
      <c r="F191" s="33">
        <v>46297.926238425927</v>
      </c>
      <c r="G191" s="32" t="s">
        <v>21</v>
      </c>
      <c r="H191" s="32" t="s">
        <v>1657</v>
      </c>
      <c r="I191" s="34">
        <v>400</v>
      </c>
      <c r="J191" s="32" t="s">
        <v>22</v>
      </c>
      <c r="K191" s="32" t="s">
        <v>23</v>
      </c>
      <c r="L191" s="34">
        <v>161</v>
      </c>
      <c r="M191" s="32" t="s">
        <v>37</v>
      </c>
      <c r="N191" s="33">
        <v>46297.911076388889</v>
      </c>
      <c r="O191" s="34">
        <v>345</v>
      </c>
      <c r="P191" s="32" t="s">
        <v>38</v>
      </c>
      <c r="Q191" s="34">
        <v>220</v>
      </c>
      <c r="R191" t="str">
        <f>IF(B191="","",_xlfn.XLOOKUP(B191,DB!$A$2:$A$205,DB!$C$2:$C$205,"")&amp;"")</f>
        <v>Sector 3</v>
      </c>
      <c r="S191" t="str">
        <f>IF(B191="","",_xlfn.XLOOKUP(B191,DB!$A$2:$A$205,DB!$E$2:$E$205,""))</f>
        <v>Sector 3</v>
      </c>
      <c r="T191" t="str">
        <f>IF(B191="","",_xlfn.XLOOKUP(B191,DB!$A$2:$A$205,DB!$F$2:$F$205,""))</f>
        <v>NOSAT</v>
      </c>
      <c r="U191" t="str">
        <f>IF(B191="","",_xlfn.XLOOKUP(B191,DB!$A$2:$A$205,DB!$D$2:$D$205,""))</f>
        <v>MUFH</v>
      </c>
      <c r="V191" t="str">
        <f>IF(B191="","",IF(OR(COUNTIF(M191,"????N?????W")&gt;0,COUNTIF(M191,"????N?????E")&gt;0,COUNTIF(M191,"????S?????W")&gt;0,COUNTIF(M191,"????S?????E")&gt;0),_xlfn.XLOOKUP(B191,DB!$A$2:$A$205,DB!$B$2:$B$205,""),M191))</f>
        <v>NOSAT</v>
      </c>
      <c r="AF191" s="2">
        <v>0.625</v>
      </c>
      <c r="AG191" t="s">
        <v>745</v>
      </c>
      <c r="AH191" s="17">
        <v>270</v>
      </c>
      <c r="AI191" s="17" cm="1">
        <f t="array" ref="AI191">SUMPRODUCT(--(IFERROR(HOUR(Flights_2026_09_303334[entry_hour]),-1)=HOUR(AF191)),--(IFERROR(Flights_2026_09_303334[entry_sector],"")=AG191),--(IFERROR(Flights_2026_09_303334[nfl],-1)&gt;=AH191),--(IFERROR(Flights_2026_09_303334[nfl],-1)&lt;=IF(AH191=450,450,AH191+9)))</f>
        <v>0</v>
      </c>
    </row>
    <row r="192" spans="1:35" x14ac:dyDescent="0.2">
      <c r="A192" s="32" t="s">
        <v>347</v>
      </c>
      <c r="B192" s="32" t="s">
        <v>282</v>
      </c>
      <c r="C192" s="32" t="s">
        <v>19</v>
      </c>
      <c r="D192" s="32" t="s">
        <v>53</v>
      </c>
      <c r="E192" s="32" t="s">
        <v>410</v>
      </c>
      <c r="F192" s="33">
        <v>46297.942152777774</v>
      </c>
      <c r="G192" s="32" t="s">
        <v>21</v>
      </c>
      <c r="H192" s="32" t="s">
        <v>1658</v>
      </c>
      <c r="I192" s="34">
        <v>320</v>
      </c>
      <c r="J192" s="32" t="s">
        <v>22</v>
      </c>
      <c r="K192" s="32" t="s">
        <v>23</v>
      </c>
      <c r="L192" s="34">
        <v>222</v>
      </c>
      <c r="M192" s="32" t="s">
        <v>44</v>
      </c>
      <c r="N192" s="33">
        <v>46297.923854166671</v>
      </c>
      <c r="O192" s="34">
        <v>145</v>
      </c>
      <c r="P192" s="32" t="s">
        <v>26</v>
      </c>
      <c r="Q192" s="34">
        <v>360</v>
      </c>
      <c r="R192" t="str">
        <f>IF(B192="","",_xlfn.XLOOKUP(B192,DB!$A$2:$A$205,DB!$C$2:$C$205,"")&amp;"")</f>
        <v>Sector 7</v>
      </c>
      <c r="S192" t="str">
        <f>IF(B192="","",_xlfn.XLOOKUP(B192,DB!$A$2:$A$205,DB!$E$2:$E$205,""))</f>
        <v>Sector 7</v>
      </c>
      <c r="T192" t="str">
        <f>IF(B192="","",_xlfn.XLOOKUP(B192,DB!$A$2:$A$205,DB!$F$2:$F$205,""))</f>
        <v>PAULE/SIGMA</v>
      </c>
      <c r="U192" t="str">
        <f>IF(B192="","",_xlfn.XLOOKUP(B192,DB!$A$2:$A$205,DB!$D$2:$D$205,""))</f>
        <v>MHCC</v>
      </c>
      <c r="V192" t="str">
        <f>IF(B192="","",IF(OR(COUNTIF(M192,"????N?????W")&gt;0,COUNTIF(M192,"????N?????E")&gt;0,COUNTIF(M192,"????S?????W")&gt;0,COUNTIF(M192,"????S?????E")&gt;0),_xlfn.XLOOKUP(B192,DB!$A$2:$A$205,DB!$B$2:$B$205,""),M192))</f>
        <v>SIGMA</v>
      </c>
      <c r="AF192" s="2">
        <v>0.625</v>
      </c>
      <c r="AG192" t="s">
        <v>745</v>
      </c>
      <c r="AH192" s="17">
        <v>280</v>
      </c>
      <c r="AI192" s="17" cm="1">
        <f t="array" ref="AI192">SUMPRODUCT(--(IFERROR(HOUR(Flights_2026_09_303334[entry_hour]),-1)=HOUR(AF192)),--(IFERROR(Flights_2026_09_303334[entry_sector],"")=AG192),--(IFERROR(Flights_2026_09_303334[nfl],-1)&gt;=AH192),--(IFERROR(Flights_2026_09_303334[nfl],-1)&lt;=IF(AH192=450,450,AH192+9)))</f>
        <v>0</v>
      </c>
    </row>
    <row r="193" spans="1:35" x14ac:dyDescent="0.2">
      <c r="A193" s="32" t="s">
        <v>342</v>
      </c>
      <c r="B193" s="32" t="s">
        <v>122</v>
      </c>
      <c r="C193" s="32" t="s">
        <v>19</v>
      </c>
      <c r="D193" s="32" t="s">
        <v>41</v>
      </c>
      <c r="E193" s="32" t="s">
        <v>832</v>
      </c>
      <c r="F193" s="33">
        <v>46297.96130787037</v>
      </c>
      <c r="G193" s="32" t="s">
        <v>21</v>
      </c>
      <c r="H193" s="32" t="s">
        <v>1659</v>
      </c>
      <c r="I193" s="34">
        <v>390</v>
      </c>
      <c r="J193" s="32" t="s">
        <v>22</v>
      </c>
      <c r="K193" s="32" t="s">
        <v>23</v>
      </c>
      <c r="L193" s="34">
        <v>873</v>
      </c>
      <c r="M193" s="32" t="s">
        <v>1081</v>
      </c>
      <c r="N193" s="33">
        <v>46297.907812500001</v>
      </c>
      <c r="O193" s="34">
        <v>390</v>
      </c>
      <c r="P193" s="32" t="s">
        <v>26</v>
      </c>
      <c r="Q193" s="34">
        <v>390</v>
      </c>
      <c r="R193" t="str">
        <f>IF(B193="","",_xlfn.XLOOKUP(B193,DB!$A$2:$A$205,DB!$C$2:$C$205,"")&amp;"")</f>
        <v>Sector 5</v>
      </c>
      <c r="S193" t="str">
        <f>IF(B193="","",_xlfn.XLOOKUP(B193,DB!$A$2:$A$205,DB!$E$2:$E$205,""))</f>
        <v>Sector 4</v>
      </c>
      <c r="T193" t="str">
        <f>IF(B193="","",_xlfn.XLOOKUP(B193,DB!$A$2:$A$205,DB!$F$2:$F$205,""))</f>
        <v>VOMAR/XUDUN</v>
      </c>
      <c r="U193" t="str">
        <f>IF(B193="","",_xlfn.XLOOKUP(B193,DB!$A$2:$A$205,DB!$D$2:$D$205,""))</f>
        <v>MMEX</v>
      </c>
      <c r="V193" t="str">
        <f>IF(B193="","",IF(OR(COUNTIF(M193,"????N?????W")&gt;0,COUNTIF(M193,"????N?????E")&gt;0,COUNTIF(M193,"????S?????W")&gt;0,COUNTIF(M193,"????S?????E")&gt;0),_xlfn.XLOOKUP(B193,DB!$A$2:$A$205,DB!$B$2:$B$205,""),M193))</f>
        <v>LIDAM</v>
      </c>
      <c r="AF193" s="2">
        <v>0.625</v>
      </c>
      <c r="AG193" t="s">
        <v>745</v>
      </c>
      <c r="AH193" s="17">
        <v>290</v>
      </c>
      <c r="AI193" s="17" cm="1">
        <f t="array" ref="AI193">SUMPRODUCT(--(IFERROR(HOUR(Flights_2026_09_303334[entry_hour]),-1)=HOUR(AF193)),--(IFERROR(Flights_2026_09_303334[entry_sector],"")=AG193),--(IFERROR(Flights_2026_09_303334[nfl],-1)&gt;=AH193),--(IFERROR(Flights_2026_09_303334[nfl],-1)&lt;=IF(AH193=450,450,AH193+9)))</f>
        <v>0</v>
      </c>
    </row>
    <row r="194" spans="1:35" x14ac:dyDescent="0.2">
      <c r="A194" s="32" t="s">
        <v>353</v>
      </c>
      <c r="B194" s="32" t="s">
        <v>34</v>
      </c>
      <c r="C194" s="32" t="s">
        <v>19</v>
      </c>
      <c r="D194" s="32" t="s">
        <v>352</v>
      </c>
      <c r="E194" s="32" t="s">
        <v>1121</v>
      </c>
      <c r="F194" s="33">
        <v>46297.969490740739</v>
      </c>
      <c r="G194" s="32" t="s">
        <v>21</v>
      </c>
      <c r="H194" s="32" t="s">
        <v>1660</v>
      </c>
      <c r="I194" s="34">
        <v>430</v>
      </c>
      <c r="J194" s="32" t="s">
        <v>22</v>
      </c>
      <c r="K194" s="32" t="s">
        <v>23</v>
      </c>
      <c r="L194" s="34">
        <v>165</v>
      </c>
      <c r="M194" s="32" t="s">
        <v>173</v>
      </c>
      <c r="N194" s="33">
        <v>46297.95548611111</v>
      </c>
      <c r="O194" s="34">
        <v>146</v>
      </c>
      <c r="P194" s="32" t="s">
        <v>38</v>
      </c>
      <c r="Q194" s="34">
        <v>220</v>
      </c>
      <c r="R194" t="str">
        <f>IF(B194="","",_xlfn.XLOOKUP(B194,DB!$A$2:$A$205,DB!$C$2:$C$205,"")&amp;"")</f>
        <v>Sector 3</v>
      </c>
      <c r="S194" t="str">
        <f>IF(B194="","",_xlfn.XLOOKUP(B194,DB!$A$2:$A$205,DB!$E$2:$E$205,""))</f>
        <v>Sector 3</v>
      </c>
      <c r="T194" t="str">
        <f>IF(B194="","",_xlfn.XLOOKUP(B194,DB!$A$2:$A$205,DB!$F$2:$F$205,""))</f>
        <v>NOSAT</v>
      </c>
      <c r="U194" t="str">
        <f>IF(B194="","",_xlfn.XLOOKUP(B194,DB!$A$2:$A$205,DB!$D$2:$D$205,""))</f>
        <v>MUFH</v>
      </c>
      <c r="V194" t="str">
        <f>IF(B194="","",IF(OR(COUNTIF(M194,"????N?????W")&gt;0,COUNTIF(M194,"????N?????E")&gt;0,COUNTIF(M194,"????S?????W")&gt;0,COUNTIF(M194,"????S?????E")&gt;0),_xlfn.XLOOKUP(B194,DB!$A$2:$A$205,DB!$B$2:$B$205,""),M194))</f>
        <v>NOSAT</v>
      </c>
      <c r="AF194" s="2">
        <v>0.625</v>
      </c>
      <c r="AG194" t="s">
        <v>745</v>
      </c>
      <c r="AH194" s="17">
        <v>300</v>
      </c>
      <c r="AI194" s="17" cm="1">
        <f t="array" ref="AI194">SUMPRODUCT(--(IFERROR(HOUR(Flights_2026_09_303334[entry_hour]),-1)=HOUR(AF194)),--(IFERROR(Flights_2026_09_303334[entry_sector],"")=AG194),--(IFERROR(Flights_2026_09_303334[nfl],-1)&gt;=AH194),--(IFERROR(Flights_2026_09_303334[nfl],-1)&lt;=IF(AH194=450,450,AH194+9)))</f>
        <v>0</v>
      </c>
    </row>
    <row r="195" spans="1:35" x14ac:dyDescent="0.2">
      <c r="A195" s="32" t="s">
        <v>364</v>
      </c>
      <c r="B195" s="32" t="s">
        <v>279</v>
      </c>
      <c r="C195" s="32" t="s">
        <v>19</v>
      </c>
      <c r="D195" s="32" t="s">
        <v>365</v>
      </c>
      <c r="E195" s="32" t="s">
        <v>649</v>
      </c>
      <c r="F195" s="33">
        <v>46297.976886574077</v>
      </c>
      <c r="G195" s="32" t="s">
        <v>21</v>
      </c>
      <c r="H195" s="32" t="s">
        <v>1661</v>
      </c>
      <c r="I195" s="34">
        <v>400</v>
      </c>
      <c r="J195" s="32" t="s">
        <v>22</v>
      </c>
      <c r="K195" s="32" t="s">
        <v>23</v>
      </c>
      <c r="L195" s="34">
        <v>167</v>
      </c>
      <c r="M195" s="32" t="s">
        <v>37</v>
      </c>
      <c r="N195" s="33">
        <v>46297.962083333332</v>
      </c>
      <c r="O195" s="34">
        <v>94</v>
      </c>
      <c r="P195" s="32" t="s">
        <v>38</v>
      </c>
      <c r="Q195" s="34">
        <v>220</v>
      </c>
      <c r="R195" t="str">
        <f>IF(B195="","",_xlfn.XLOOKUP(B195,DB!$A$2:$A$205,DB!$C$2:$C$205,"")&amp;"")</f>
        <v>Sector 3</v>
      </c>
      <c r="S195" t="str">
        <f>IF(B195="","",_xlfn.XLOOKUP(B195,DB!$A$2:$A$205,DB!$E$2:$E$205,""))</f>
        <v>Sector 3</v>
      </c>
      <c r="T195" t="str">
        <f>IF(B195="","",_xlfn.XLOOKUP(B195,DB!$A$2:$A$205,DB!$F$2:$F$205,""))</f>
        <v>NOSAT</v>
      </c>
      <c r="U195" t="str">
        <f>IF(B195="","",_xlfn.XLOOKUP(B195,DB!$A$2:$A$205,DB!$D$2:$D$205,""))</f>
        <v>MUFH</v>
      </c>
      <c r="V195" t="str">
        <f>IF(B195="","",IF(OR(COUNTIF(M195,"????N?????W")&gt;0,COUNTIF(M195,"????N?????E")&gt;0,COUNTIF(M195,"????S?????W")&gt;0,COUNTIF(M195,"????S?????E")&gt;0),_xlfn.XLOOKUP(B195,DB!$A$2:$A$205,DB!$B$2:$B$205,""),M195))</f>
        <v>NOSAT</v>
      </c>
      <c r="AF195" s="2">
        <v>0.625</v>
      </c>
      <c r="AG195" t="s">
        <v>745</v>
      </c>
      <c r="AH195" s="17">
        <v>310</v>
      </c>
      <c r="AI195" s="17" cm="1">
        <f t="array" ref="AI195">SUMPRODUCT(--(IFERROR(HOUR(Flights_2026_09_303334[entry_hour]),-1)=HOUR(AF195)),--(IFERROR(Flights_2026_09_303334[entry_sector],"")=AG195),--(IFERROR(Flights_2026_09_303334[nfl],-1)&gt;=AH195),--(IFERROR(Flights_2026_09_303334[nfl],-1)&lt;=IF(AH195=450,450,AH195+9)))</f>
        <v>0</v>
      </c>
    </row>
    <row r="196" spans="1:35" x14ac:dyDescent="0.2">
      <c r="A196" s="32" t="s">
        <v>308</v>
      </c>
      <c r="B196" s="32" t="s">
        <v>59</v>
      </c>
      <c r="C196" s="32" t="s">
        <v>19</v>
      </c>
      <c r="D196" s="32" t="s">
        <v>107</v>
      </c>
      <c r="E196" s="32" t="s">
        <v>1662</v>
      </c>
      <c r="F196" s="33">
        <v>46297.989305555559</v>
      </c>
      <c r="G196" s="32" t="s">
        <v>21</v>
      </c>
      <c r="H196" s="32" t="s">
        <v>1663</v>
      </c>
      <c r="I196" s="34">
        <v>360</v>
      </c>
      <c r="J196" s="32" t="s">
        <v>22</v>
      </c>
      <c r="K196" s="32" t="s">
        <v>23</v>
      </c>
      <c r="L196" s="34">
        <v>156</v>
      </c>
      <c r="M196" s="32" t="s">
        <v>210</v>
      </c>
      <c r="N196" s="33">
        <v>46297.977071759262</v>
      </c>
      <c r="O196" s="34">
        <v>140</v>
      </c>
      <c r="P196" s="32" t="s">
        <v>26</v>
      </c>
      <c r="Q196" s="34">
        <v>220</v>
      </c>
      <c r="R196" t="str">
        <f>IF(B196="","",_xlfn.XLOOKUP(B196,DB!$A$2:$A$205,DB!$C$2:$C$205,"")&amp;"")</f>
        <v>Sector 3</v>
      </c>
      <c r="S196" t="str">
        <f>IF(B196="","",_xlfn.XLOOKUP(B196,DB!$A$2:$A$205,DB!$E$2:$E$205,""))</f>
        <v>Sector 3</v>
      </c>
      <c r="T196" t="str">
        <f>IF(B196="","",_xlfn.XLOOKUP(B196,DB!$A$2:$A$205,DB!$F$2:$F$205,""))</f>
        <v>NOSAT</v>
      </c>
      <c r="U196" t="str">
        <f>IF(B196="","",_xlfn.XLOOKUP(B196,DB!$A$2:$A$205,DB!$D$2:$D$205,""))</f>
        <v>MUFH</v>
      </c>
      <c r="V196" t="str">
        <f>IF(B196="","",IF(OR(COUNTIF(M196,"????N?????W")&gt;0,COUNTIF(M196,"????N?????E")&gt;0,COUNTIF(M196,"????S?????W")&gt;0,COUNTIF(M196,"????S?????E")&gt;0),_xlfn.XLOOKUP(B196,DB!$A$2:$A$205,DB!$B$2:$B$205,""),M196))</f>
        <v>NOSAT</v>
      </c>
      <c r="AF196" s="2">
        <v>0.625</v>
      </c>
      <c r="AG196" t="s">
        <v>745</v>
      </c>
      <c r="AH196" s="17">
        <v>320</v>
      </c>
      <c r="AI196" s="17" cm="1">
        <f t="array" ref="AI196">SUMPRODUCT(--(IFERROR(HOUR(Flights_2026_09_303334[entry_hour]),-1)=HOUR(AF196)),--(IFERROR(Flights_2026_09_303334[entry_sector],"")=AG196),--(IFERROR(Flights_2026_09_303334[nfl],-1)&gt;=AH196),--(IFERROR(Flights_2026_09_303334[nfl],-1)&lt;=IF(AH196=450,450,AH196+9)))</f>
        <v>0</v>
      </c>
    </row>
    <row r="197" spans="1:35" x14ac:dyDescent="0.2">
      <c r="A197" s="32" t="s">
        <v>355</v>
      </c>
      <c r="B197" s="32" t="s">
        <v>81</v>
      </c>
      <c r="C197" s="32" t="s">
        <v>19</v>
      </c>
      <c r="D197" s="32" t="s">
        <v>76</v>
      </c>
      <c r="E197" s="32" t="s">
        <v>819</v>
      </c>
      <c r="F197" s="33">
        <v>46297.996805555551</v>
      </c>
      <c r="G197" s="32" t="s">
        <v>21</v>
      </c>
      <c r="H197" s="32" t="s">
        <v>1664</v>
      </c>
      <c r="I197" s="34">
        <v>350</v>
      </c>
      <c r="J197" s="32" t="s">
        <v>22</v>
      </c>
      <c r="K197" s="32" t="s">
        <v>23</v>
      </c>
      <c r="L197" s="34">
        <v>827</v>
      </c>
      <c r="M197" s="32" t="s">
        <v>84</v>
      </c>
      <c r="N197" s="33">
        <v>46297.945393518516</v>
      </c>
      <c r="O197" s="34">
        <v>350</v>
      </c>
      <c r="P197" s="32" t="s">
        <v>26</v>
      </c>
      <c r="Q197" s="34">
        <v>350</v>
      </c>
      <c r="R197" t="str">
        <f>IF(B197="","",_xlfn.XLOOKUP(B197,DB!$A$2:$A$205,DB!$C$2:$C$205,"")&amp;"")</f>
        <v>Sector 5</v>
      </c>
      <c r="S197" t="str">
        <f>IF(B197="","",_xlfn.XLOOKUP(B197,DB!$A$2:$A$205,DB!$E$2:$E$205,""))</f>
        <v>Sector 4</v>
      </c>
      <c r="T197" t="str">
        <f>IF(B197="","",_xlfn.XLOOKUP(B197,DB!$A$2:$A$205,DB!$F$2:$F$205,""))</f>
        <v>VOMAR/XUDUN</v>
      </c>
      <c r="U197" t="str">
        <f>IF(B197="","",_xlfn.XLOOKUP(B197,DB!$A$2:$A$205,DB!$D$2:$D$205,""))</f>
        <v>MMTY</v>
      </c>
      <c r="V197" t="str">
        <f>IF(B197="","",IF(OR(COUNTIF(M197,"????N?????W")&gt;0,COUNTIF(M197,"????N?????E")&gt;0,COUNTIF(M197,"????S?????W")&gt;0,COUNTIF(M197,"????S?????E")&gt;0),_xlfn.XLOOKUP(B197,DB!$A$2:$A$205,DB!$B$2:$B$205,""),M197))</f>
        <v>MATOL</v>
      </c>
      <c r="AF197" s="2">
        <v>0.625</v>
      </c>
      <c r="AG197" t="s">
        <v>745</v>
      </c>
      <c r="AH197" s="17">
        <v>330</v>
      </c>
      <c r="AI197" s="17" cm="1">
        <f t="array" ref="AI197">SUMPRODUCT(--(IFERROR(HOUR(Flights_2026_09_303334[entry_hour]),-1)=HOUR(AF197)),--(IFERROR(Flights_2026_09_303334[entry_sector],"")=AG197),--(IFERROR(Flights_2026_09_303334[nfl],-1)&gt;=AH197),--(IFERROR(Flights_2026_09_303334[nfl],-1)&lt;=IF(AH197=450,450,AH197+9)))</f>
        <v>1</v>
      </c>
    </row>
    <row r="198" spans="1:35" ht="19" x14ac:dyDescent="0.2">
      <c r="A198" s="36" t="s">
        <v>1665</v>
      </c>
      <c r="B198" s="36"/>
      <c r="C198" s="36"/>
      <c r="D198" s="36"/>
      <c r="E198" s="36"/>
      <c r="F198" s="36"/>
      <c r="G198" s="36"/>
      <c r="H198" s="36"/>
      <c r="I198" s="36"/>
      <c r="J198" s="36"/>
      <c r="AF198" s="2">
        <v>0.625</v>
      </c>
      <c r="AG198" t="s">
        <v>745</v>
      </c>
      <c r="AH198" s="17">
        <v>340</v>
      </c>
      <c r="AI198" s="17" cm="1">
        <f t="array" ref="AI198">SUMPRODUCT(--(IFERROR(HOUR(Flights_2026_09_303334[entry_hour]),-1)=HOUR(AF198)),--(IFERROR(Flights_2026_09_303334[entry_sector],"")=AG198),--(IFERROR(Flights_2026_09_303334[nfl],-1)&gt;=AH198),--(IFERROR(Flights_2026_09_303334[nfl],-1)&lt;=IF(AH198=450,450,AH198+9)))</f>
        <v>0</v>
      </c>
    </row>
    <row r="199" spans="1:35" x14ac:dyDescent="0.2">
      <c r="AF199" s="2">
        <v>0.625</v>
      </c>
      <c r="AG199" t="s">
        <v>745</v>
      </c>
      <c r="AH199" s="17">
        <v>350</v>
      </c>
      <c r="AI199" s="17" cm="1">
        <f t="array" ref="AI199">SUMPRODUCT(--(IFERROR(HOUR(Flights_2026_09_303334[entry_hour]),-1)=HOUR(AF199)),--(IFERROR(Flights_2026_09_303334[entry_sector],"")=AG199),--(IFERROR(Flights_2026_09_303334[nfl],-1)&gt;=AH199),--(IFERROR(Flights_2026_09_303334[nfl],-1)&lt;=IF(AH199=450,450,AH199+9)))</f>
        <v>1</v>
      </c>
    </row>
    <row r="200" spans="1:35" x14ac:dyDescent="0.2">
      <c r="AF200" s="2">
        <v>0.625</v>
      </c>
      <c r="AG200" t="s">
        <v>745</v>
      </c>
      <c r="AH200" s="17">
        <v>360</v>
      </c>
      <c r="AI200" s="17" cm="1">
        <f t="array" ref="AI200">SUMPRODUCT(--(IFERROR(HOUR(Flights_2026_09_303334[entry_hour]),-1)=HOUR(AF200)),--(IFERROR(Flights_2026_09_303334[entry_sector],"")=AG200),--(IFERROR(Flights_2026_09_303334[nfl],-1)&gt;=AH200),--(IFERROR(Flights_2026_09_303334[nfl],-1)&lt;=IF(AH200=450,450,AH200+9)))</f>
        <v>0</v>
      </c>
    </row>
    <row r="201" spans="1:35" x14ac:dyDescent="0.2">
      <c r="AF201" s="2">
        <v>0.625</v>
      </c>
      <c r="AG201" t="s">
        <v>745</v>
      </c>
      <c r="AH201" s="17">
        <v>370</v>
      </c>
      <c r="AI201" s="17" cm="1">
        <f t="array" ref="AI201">SUMPRODUCT(--(IFERROR(HOUR(Flights_2026_09_303334[entry_hour]),-1)=HOUR(AF201)),--(IFERROR(Flights_2026_09_303334[entry_sector],"")=AG201),--(IFERROR(Flights_2026_09_303334[nfl],-1)&gt;=AH201),--(IFERROR(Flights_2026_09_303334[nfl],-1)&lt;=IF(AH201=450,450,AH201+9)))</f>
        <v>2</v>
      </c>
    </row>
    <row r="202" spans="1:35" x14ac:dyDescent="0.2">
      <c r="AF202" s="2">
        <v>0.625</v>
      </c>
      <c r="AG202" t="s">
        <v>745</v>
      </c>
      <c r="AH202" s="17">
        <v>380</v>
      </c>
      <c r="AI202" s="17" cm="1">
        <f t="array" ref="AI202">SUMPRODUCT(--(IFERROR(HOUR(Flights_2026_09_303334[entry_hour]),-1)=HOUR(AF202)),--(IFERROR(Flights_2026_09_303334[entry_sector],"")=AG202),--(IFERROR(Flights_2026_09_303334[nfl],-1)&gt;=AH202),--(IFERROR(Flights_2026_09_303334[nfl],-1)&lt;=IF(AH202=450,450,AH202+9)))</f>
        <v>0</v>
      </c>
    </row>
    <row r="203" spans="1:35" x14ac:dyDescent="0.2">
      <c r="AF203" s="2">
        <v>0.625</v>
      </c>
      <c r="AG203" t="s">
        <v>745</v>
      </c>
      <c r="AH203" s="17">
        <v>390</v>
      </c>
      <c r="AI203" s="17" cm="1">
        <f t="array" ref="AI203">SUMPRODUCT(--(IFERROR(HOUR(Flights_2026_09_303334[entry_hour]),-1)=HOUR(AF203)),--(IFERROR(Flights_2026_09_303334[entry_sector],"")=AG203),--(IFERROR(Flights_2026_09_303334[nfl],-1)&gt;=AH203),--(IFERROR(Flights_2026_09_303334[nfl],-1)&lt;=IF(AH203=450,450,AH203+9)))</f>
        <v>0</v>
      </c>
    </row>
    <row r="204" spans="1:35" x14ac:dyDescent="0.2">
      <c r="AF204" s="2">
        <v>0.625</v>
      </c>
      <c r="AG204" t="s">
        <v>745</v>
      </c>
      <c r="AH204" s="17">
        <v>400</v>
      </c>
      <c r="AI204" s="17" cm="1">
        <f t="array" ref="AI204">SUMPRODUCT(--(IFERROR(HOUR(Flights_2026_09_303334[entry_hour]),-1)=HOUR(AF204)),--(IFERROR(Flights_2026_09_303334[entry_sector],"")=AG204),--(IFERROR(Flights_2026_09_303334[nfl],-1)&gt;=AH204),--(IFERROR(Flights_2026_09_303334[nfl],-1)&lt;=IF(AH204=450,450,AH204+9)))</f>
        <v>0</v>
      </c>
    </row>
    <row r="205" spans="1:35" x14ac:dyDescent="0.2">
      <c r="AF205" s="2">
        <v>0.625</v>
      </c>
      <c r="AG205" t="s">
        <v>745</v>
      </c>
      <c r="AH205" s="17">
        <v>410</v>
      </c>
      <c r="AI205" s="17" cm="1">
        <f t="array" ref="AI205">SUMPRODUCT(--(IFERROR(HOUR(Flights_2026_09_303334[entry_hour]),-1)=HOUR(AF205)),--(IFERROR(Flights_2026_09_303334[entry_sector],"")=AG205),--(IFERROR(Flights_2026_09_303334[nfl],-1)&gt;=AH205),--(IFERROR(Flights_2026_09_303334[nfl],-1)&lt;=IF(AH205=450,450,AH205+9)))</f>
        <v>0</v>
      </c>
    </row>
    <row r="206" spans="1:35" x14ac:dyDescent="0.2">
      <c r="AF206" s="2">
        <v>0.625</v>
      </c>
      <c r="AG206" t="s">
        <v>745</v>
      </c>
      <c r="AH206" s="17">
        <v>420</v>
      </c>
      <c r="AI206" s="17" cm="1">
        <f t="array" ref="AI206">SUMPRODUCT(--(IFERROR(HOUR(Flights_2026_09_303334[entry_hour]),-1)=HOUR(AF206)),--(IFERROR(Flights_2026_09_303334[entry_sector],"")=AG206),--(IFERROR(Flights_2026_09_303334[nfl],-1)&gt;=AH206),--(IFERROR(Flights_2026_09_303334[nfl],-1)&lt;=IF(AH206=450,450,AH206+9)))</f>
        <v>0</v>
      </c>
    </row>
    <row r="207" spans="1:35" x14ac:dyDescent="0.2">
      <c r="AF207" s="2">
        <v>0.625</v>
      </c>
      <c r="AG207" t="s">
        <v>745</v>
      </c>
      <c r="AH207" s="17">
        <v>430</v>
      </c>
      <c r="AI207" s="17" cm="1">
        <f t="array" ref="AI207">SUMPRODUCT(--(IFERROR(HOUR(Flights_2026_09_303334[entry_hour]),-1)=HOUR(AF207)),--(IFERROR(Flights_2026_09_303334[entry_sector],"")=AG207),--(IFERROR(Flights_2026_09_303334[nfl],-1)&gt;=AH207),--(IFERROR(Flights_2026_09_303334[nfl],-1)&lt;=IF(AH207=450,450,AH207+9)))</f>
        <v>0</v>
      </c>
    </row>
    <row r="208" spans="1:35" x14ac:dyDescent="0.2">
      <c r="AF208" s="2">
        <v>0.625</v>
      </c>
      <c r="AG208" t="s">
        <v>745</v>
      </c>
      <c r="AH208" s="17">
        <v>440</v>
      </c>
      <c r="AI208" s="17" cm="1">
        <f t="array" ref="AI208">SUMPRODUCT(--(IFERROR(HOUR(Flights_2026_09_303334[entry_hour]),-1)=HOUR(AF208)),--(IFERROR(Flights_2026_09_303334[entry_sector],"")=AG208),--(IFERROR(Flights_2026_09_303334[nfl],-1)&gt;=AH208),--(IFERROR(Flights_2026_09_303334[nfl],-1)&lt;=IF(AH208=450,450,AH208+9)))</f>
        <v>0</v>
      </c>
    </row>
    <row r="209" spans="1:35" ht="28" customHeight="1" x14ac:dyDescent="0.2">
      <c r="AF209" s="2">
        <v>0.625</v>
      </c>
      <c r="AG209" t="s">
        <v>745</v>
      </c>
      <c r="AH209" s="17">
        <v>450</v>
      </c>
      <c r="AI209" s="17" cm="1">
        <f t="array" ref="AI209">SUMPRODUCT(--(IFERROR(HOUR(Flights_2026_09_303334[entry_hour]),-1)=HOUR(AF209)),--(IFERROR(Flights_2026_09_303334[entry_sector],"")=AG209),--(IFERROR(Flights_2026_09_303334[nfl],-1)&gt;=AH209),--(IFERROR(Flights_2026_09_303334[nfl],-1)&lt;=IF(AH209=450,450,AH209+9)))</f>
        <v>0</v>
      </c>
    </row>
    <row r="210" spans="1:35" ht="25" customHeight="1" x14ac:dyDescent="0.2">
      <c r="AF210" s="2">
        <v>0.625</v>
      </c>
      <c r="AG210" t="s">
        <v>840</v>
      </c>
      <c r="AH210" s="17">
        <v>200</v>
      </c>
      <c r="AI210" s="17" cm="1">
        <f t="array" ref="AI210">SUMPRODUCT(--(IFERROR(HOUR(Flights_2026_09_303334[entry_hour]),-1)=HOUR(AF210)),--(IFERROR(Flights_2026_09_303334[entry_sector],"")=AG210),--(IFERROR(Flights_2026_09_303334[nfl],-1)&gt;=AH210),--(IFERROR(Flights_2026_09_303334[nfl],-1)&lt;=IF(AH210=450,450,AH210+9)))</f>
        <v>0</v>
      </c>
    </row>
    <row r="211" spans="1:35" x14ac:dyDescent="0.2">
      <c r="AF211" s="2">
        <v>0.625</v>
      </c>
      <c r="AG211" t="s">
        <v>840</v>
      </c>
      <c r="AH211" s="17">
        <v>210</v>
      </c>
      <c r="AI211" s="17" cm="1">
        <f t="array" ref="AI211">SUMPRODUCT(--(IFERROR(HOUR(Flights_2026_09_303334[entry_hour]),-1)=HOUR(AF211)),--(IFERROR(Flights_2026_09_303334[entry_sector],"")=AG211),--(IFERROR(Flights_2026_09_303334[nfl],-1)&gt;=AH211),--(IFERROR(Flights_2026_09_303334[nfl],-1)&lt;=IF(AH211=450,450,AH211+9)))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SUMPRODUCT(--(IFERROR(HOUR(Flights_2026_09_303334[entry_hour]),-1)=HOUR(AF212)),--(IFERROR(Flights_2026_09_303334[entry_sector],"")=AG212),--(IFERROR(Flights_2026_09_303334[nfl],-1)&gt;=AH212),--(IFERROR(Flights_2026_09_303334[nfl],-1)&lt;=IF(AH212=450,450,AH212+9)))</f>
        <v>0</v>
      </c>
    </row>
    <row r="213" spans="1:35" x14ac:dyDescent="0.2">
      <c r="W213" s="17" cm="1">
        <f t="array" ref="W213">SUMPRODUCT(--(IFERROR(HOUR(Flights_2026_09_303334[entry_hour]),-1)=HOUR(W$212)),--(IFERROR(Flights_2026_09_303334[nfl],-1)&gt;=IF($V236=450,450,$V236)),--(IFERROR(Flights_2026_09_303334[nfl],-1)&lt;=IF($V236=450,450,$V236+9)))</f>
        <v>0</v>
      </c>
      <c r="X213" s="17" cm="1">
        <f t="array" ref="X213">SUMPRODUCT(--(IFERROR(HOUR(Flights_2026_09_303334[entry_hour]),-1)=HOUR(X$212)),--(IFERROR(Flights_2026_09_303334[nfl],-1)&gt;=IF($V236=450,450,$V236)),--(IFERROR(Flights_2026_09_303334[nfl],-1)&lt;=IF($V236=450,450,$V236+9)))</f>
        <v>0</v>
      </c>
      <c r="Y213" s="17" cm="1">
        <f t="array" ref="Y213">SUMPRODUCT(--(IFERROR(HOUR(Flights_2026_09_303334[entry_hour]),-1)=HOUR(Y$212)),--(IFERROR(Flights_2026_09_303334[nfl],-1)&gt;=IF($V236=450,450,$V236)),--(IFERROR(Flights_2026_09_303334[nfl],-1)&lt;=IF($V236=450,450,$V236+9)))</f>
        <v>0</v>
      </c>
      <c r="Z213" s="17" cm="1">
        <f t="array" ref="Z213">SUMPRODUCT(--(IFERROR(HOUR(Flights_2026_09_303334[entry_hour]),-1)=HOUR(Z$212)),--(IFERROR(Flights_2026_09_303334[nfl],-1)&gt;=IF($V236=450,450,$V236)),--(IFERROR(Flights_2026_09_303334[nfl],-1)&lt;=IF($V236=450,450,$V236+9)))</f>
        <v>0</v>
      </c>
      <c r="AA213" s="17" cm="1">
        <f t="array" ref="AA213">SUMPRODUCT(--(IFERROR(HOUR(Flights_2026_09_303334[entry_hour]),-1)=HOUR(AA$212)),--(IFERROR(Flights_2026_09_303334[nfl],-1)&gt;=IF($V236=450,450,$V236)),--(IFERROR(Flights_2026_09_303334[nfl],-1)&lt;=IF($V236=450,450,$V236+9)))</f>
        <v>0</v>
      </c>
      <c r="AB213" s="17" cm="1">
        <f t="array" ref="AB213">SUMPRODUCT(--(IFERROR(HOUR(Flights_2026_09_303334[entry_hour]),-1)=HOUR(AB$212)),--(IFERROR(Flights_2026_09_303334[nfl],-1)&gt;=IF($V236=450,450,$V236)),--(IFERROR(Flights_2026_09_303334[nfl],-1)&lt;=IF($V236=450,450,$V236+9)))</f>
        <v>1</v>
      </c>
      <c r="AC213" s="17" cm="1">
        <f t="array" ref="AC213">SUMPRODUCT(--(IFERROR(HOUR(Flights_2026_09_303334[entry_hour]),-1)=HOUR(AC$212)),--(IFERROR(Flights_2026_09_303334[nfl],-1)&gt;=IF($V236=450,450,$V236)),--(IFERROR(Flights_2026_09_303334[nfl],-1)&lt;=IF($V236=450,450,$V236+9)))</f>
        <v>0</v>
      </c>
      <c r="AD213" s="17" cm="1">
        <f t="array" ref="AD213">SUMPRODUCT(--(IFERROR(HOUR(Flights_2026_09_303334[entry_hour]),-1)=HOUR(AD$212)),--(IFERROR(Flights_2026_09_303334[nfl],-1)&gt;=IF($V236=450,450,$V236)),--(IFERROR(Flights_2026_09_303334[nfl],-1)&lt;=IF($V236=450,450,$V236+9)))</f>
        <v>0</v>
      </c>
      <c r="AE213" s="17" cm="1">
        <f t="array" ref="AE213">SUMPRODUCT(--(IFERROR(HOUR(Flights_2026_09_303334[entry_hour]),-1)=HOUR(AE$212)),--(IFERROR(Flights_2026_09_303334[nfl],-1)&gt;=IF($V236=450,450,$V236)),--(IFERROR(Flights_2026_09_303334[nfl],-1)&lt;=IF($V236=450,450,$V236+9)))</f>
        <v>0</v>
      </c>
      <c r="AF213" s="2">
        <v>0.625</v>
      </c>
      <c r="AG213" t="s">
        <v>840</v>
      </c>
      <c r="AH213" s="17">
        <v>230</v>
      </c>
      <c r="AI213" s="17" cm="1">
        <f t="array" ref="AI213">SUMPRODUCT(--(IFERROR(HOUR(Flights_2026_09_303334[entry_hour]),-1)=HOUR(AF213)),--(IFERROR(Flights_2026_09_303334[entry_sector],"")=AG213),--(IFERROR(Flights_2026_09_303334[nfl],-1)&gt;=AH213),--(IFERROR(Flights_2026_09_303334[nfl],-1)&lt;=IF(AH213=450,450,AH213+9)))</f>
        <v>0</v>
      </c>
    </row>
    <row r="214" spans="1:35" x14ac:dyDescent="0.2">
      <c r="W214" s="17" cm="1">
        <f t="array" ref="W214">SUMPRODUCT(--(IFERROR(HOUR(Flights_2026_09_303334[entry_hour]),-1)=HOUR(W$212)),--(IFERROR(Flights_2026_09_303334[nfl],-1)&gt;=IF($V237=450,450,$V237)),--(IFERROR(Flights_2026_09_303334[nfl],-1)&lt;=IF($V237=450,450,$V237+9)))</f>
        <v>0</v>
      </c>
      <c r="X214" s="17" cm="1">
        <f t="array" ref="X214">SUMPRODUCT(--(IFERROR(HOUR(Flights_2026_09_303334[entry_hour]),-1)=HOUR(X$212)),--(IFERROR(Flights_2026_09_303334[nfl],-1)&gt;=IF($V237=450,450,$V237)),--(IFERROR(Flights_2026_09_303334[nfl],-1)&lt;=IF($V237=450,450,$V237+9)))</f>
        <v>0</v>
      </c>
      <c r="Y214" s="17" cm="1">
        <f t="array" ref="Y214">SUMPRODUCT(--(IFERROR(HOUR(Flights_2026_09_303334[entry_hour]),-1)=HOUR(Y$212)),--(IFERROR(Flights_2026_09_303334[nfl],-1)&gt;=IF($V237=450,450,$V237)),--(IFERROR(Flights_2026_09_303334[nfl],-1)&lt;=IF($V237=450,450,$V237+9)))</f>
        <v>0</v>
      </c>
      <c r="Z214" s="17" cm="1">
        <f t="array" ref="Z214">SUMPRODUCT(--(IFERROR(HOUR(Flights_2026_09_303334[entry_hour]),-1)=HOUR(Z$212)),--(IFERROR(Flights_2026_09_303334[nfl],-1)&gt;=IF($V237=450,450,$V237)),--(IFERROR(Flights_2026_09_303334[nfl],-1)&lt;=IF($V237=450,450,$V237+9)))</f>
        <v>0</v>
      </c>
      <c r="AA214" s="17" cm="1">
        <f t="array" ref="AA214">SUMPRODUCT(--(IFERROR(HOUR(Flights_2026_09_303334[entry_hour]),-1)=HOUR(AA$212)),--(IFERROR(Flights_2026_09_303334[nfl],-1)&gt;=IF($V237=450,450,$V237)),--(IFERROR(Flights_2026_09_303334[nfl],-1)&lt;=IF($V237=450,450,$V237+9)))</f>
        <v>0</v>
      </c>
      <c r="AB214" s="17" cm="1">
        <f t="array" ref="AB214">SUMPRODUCT(--(IFERROR(HOUR(Flights_2026_09_303334[entry_hour]),-1)=HOUR(AB$212)),--(IFERROR(Flights_2026_09_303334[nfl],-1)&gt;=IF($V237=450,450,$V237)),--(IFERROR(Flights_2026_09_303334[nfl],-1)&lt;=IF($V237=450,450,$V237+9)))</f>
        <v>0</v>
      </c>
      <c r="AC214" s="17" cm="1">
        <f t="array" ref="AC214">SUMPRODUCT(--(IFERROR(HOUR(Flights_2026_09_303334[entry_hour]),-1)=HOUR(AC$212)),--(IFERROR(Flights_2026_09_303334[nfl],-1)&gt;=IF($V237=450,450,$V237)),--(IFERROR(Flights_2026_09_303334[nfl],-1)&lt;=IF($V237=450,450,$V237+9)))</f>
        <v>0</v>
      </c>
      <c r="AD214" s="17" cm="1">
        <f t="array" ref="AD214">SUMPRODUCT(--(IFERROR(HOUR(Flights_2026_09_303334[entry_hour]),-1)=HOUR(AD$212)),--(IFERROR(Flights_2026_09_303334[nfl],-1)&gt;=IF($V237=450,450,$V237)),--(IFERROR(Flights_2026_09_303334[nfl],-1)&lt;=IF($V237=450,450,$V237+9)))</f>
        <v>0</v>
      </c>
      <c r="AE214" s="17" cm="1">
        <f t="array" ref="AE214">SUMPRODUCT(--(IFERROR(HOUR(Flights_2026_09_303334[entry_hour]),-1)=HOUR(AE$212)),--(IFERROR(Flights_2026_09_303334[nfl],-1)&gt;=IF($V237=450,450,$V237)),--(IFERROR(Flights_2026_09_303334[nfl],-1)&lt;=IF($V237=450,450,$V237+9)))</f>
        <v>0</v>
      </c>
      <c r="AF214" s="2">
        <v>0.625</v>
      </c>
      <c r="AG214" t="s">
        <v>840</v>
      </c>
      <c r="AH214" s="17">
        <v>240</v>
      </c>
      <c r="AI214" s="17" cm="1">
        <f t="array" ref="AI214">SUMPRODUCT(--(IFERROR(HOUR(Flights_2026_09_303334[entry_hour]),-1)=HOUR(AF214)),--(IFERROR(Flights_2026_09_303334[entry_sector],"")=AG214),--(IFERROR(Flights_2026_09_303334[nfl],-1)&gt;=AH214),--(IFERROR(Flights_2026_09_303334[nfl],-1)&lt;=IF(AH214=450,450,AH214+9)))</f>
        <v>0</v>
      </c>
    </row>
    <row r="215" spans="1:35" x14ac:dyDescent="0.2">
      <c r="W215" s="17" cm="1">
        <f t="array" ref="W215">SUMPRODUCT(--(IFERROR(HOUR(Flights_2026_09_303334[entry_hour]),-1)=HOUR(W$212)),--(IFERROR(Flights_2026_09_303334[nfl],-1)&gt;=IF($V238=450,450,$V238)),--(IFERROR(Flights_2026_09_303334[nfl],-1)&lt;=IF($V238=450,450,$V238+9)))</f>
        <v>0</v>
      </c>
      <c r="X215" s="17" cm="1">
        <f t="array" ref="X215">SUMPRODUCT(--(IFERROR(HOUR(Flights_2026_09_303334[entry_hour]),-1)=HOUR(X$212)),--(IFERROR(Flights_2026_09_303334[nfl],-1)&gt;=IF($V238=450,450,$V238)),--(IFERROR(Flights_2026_09_303334[nfl],-1)&lt;=IF($V238=450,450,$V238+9)))</f>
        <v>0</v>
      </c>
      <c r="Y215" s="17" cm="1">
        <f t="array" ref="Y215">SUMPRODUCT(--(IFERROR(HOUR(Flights_2026_09_303334[entry_hour]),-1)=HOUR(Y$212)),--(IFERROR(Flights_2026_09_303334[nfl],-1)&gt;=IF($V238=450,450,$V238)),--(IFERROR(Flights_2026_09_303334[nfl],-1)&lt;=IF($V238=450,450,$V238+9)))</f>
        <v>0</v>
      </c>
      <c r="Z215" s="17" cm="1">
        <f t="array" ref="Z215">SUMPRODUCT(--(IFERROR(HOUR(Flights_2026_09_303334[entry_hour]),-1)=HOUR(Z$212)),--(IFERROR(Flights_2026_09_303334[nfl],-1)&gt;=IF($V238=450,450,$V238)),--(IFERROR(Flights_2026_09_303334[nfl],-1)&lt;=IF($V238=450,450,$V238+9)))</f>
        <v>0</v>
      </c>
      <c r="AA215" s="17" cm="1">
        <f t="array" ref="AA215">SUMPRODUCT(--(IFERROR(HOUR(Flights_2026_09_303334[entry_hour]),-1)=HOUR(AA$212)),--(IFERROR(Flights_2026_09_303334[nfl],-1)&gt;=IF($V238=450,450,$V238)),--(IFERROR(Flights_2026_09_303334[nfl],-1)&lt;=IF($V238=450,450,$V238+9)))</f>
        <v>0</v>
      </c>
      <c r="AB215" s="17" cm="1">
        <f t="array" ref="AB215">SUMPRODUCT(--(IFERROR(HOUR(Flights_2026_09_303334[entry_hour]),-1)=HOUR(AB$212)),--(IFERROR(Flights_2026_09_303334[nfl],-1)&gt;=IF($V238=450,450,$V238)),--(IFERROR(Flights_2026_09_303334[nfl],-1)&lt;=IF($V238=450,450,$V238+9)))</f>
        <v>0</v>
      </c>
      <c r="AC215" s="17" cm="1">
        <f t="array" ref="AC215">SUMPRODUCT(--(IFERROR(HOUR(Flights_2026_09_303334[entry_hour]),-1)=HOUR(AC$212)),--(IFERROR(Flights_2026_09_303334[nfl],-1)&gt;=IF($V238=450,450,$V238)),--(IFERROR(Flights_2026_09_303334[nfl],-1)&lt;=IF($V238=450,450,$V238+9)))</f>
        <v>0</v>
      </c>
      <c r="AD215" s="17" cm="1">
        <f t="array" ref="AD215">SUMPRODUCT(--(IFERROR(HOUR(Flights_2026_09_303334[entry_hour]),-1)=HOUR(AD$212)),--(IFERROR(Flights_2026_09_303334[nfl],-1)&gt;=IF($V238=450,450,$V238)),--(IFERROR(Flights_2026_09_303334[nfl],-1)&lt;=IF($V238=450,450,$V238+9)))</f>
        <v>0</v>
      </c>
      <c r="AE215" s="17" cm="1">
        <f t="array" ref="AE215">SUMPRODUCT(--(IFERROR(HOUR(Flights_2026_09_303334[entry_hour]),-1)=HOUR(AE$212)),--(IFERROR(Flights_2026_09_303334[nfl],-1)&gt;=IF($V238=450,450,$V238)),--(IFERROR(Flights_2026_09_303334[nfl],-1)&lt;=IF($V238=450,450,$V238+9)))</f>
        <v>0</v>
      </c>
      <c r="AF215" s="2">
        <v>0.625</v>
      </c>
      <c r="AG215" t="s">
        <v>840</v>
      </c>
      <c r="AH215" s="17">
        <v>250</v>
      </c>
      <c r="AI215" s="17" cm="1">
        <f t="array" ref="AI215">SUMPRODUCT(--(IFERROR(HOUR(Flights_2026_09_303334[entry_hour]),-1)=HOUR(AF215)),--(IFERROR(Flights_2026_09_303334[entry_sector],"")=AG215),--(IFERROR(Flights_2026_09_303334[nfl],-1)&gt;=AH215),--(IFERROR(Flights_2026_09_303334[nfl],-1)&lt;=IF(AH215=450,450,AH215+9)))</f>
        <v>0</v>
      </c>
    </row>
    <row r="216" spans="1:35" x14ac:dyDescent="0.2">
      <c r="W216" s="17" cm="1">
        <f t="array" ref="W216">SUMPRODUCT(--(IFERROR(HOUR(Flights_2026_09_303334[entry_hour]),-1)=HOUR(W$212)),--(IFERROR(Flights_2026_09_303334[nfl],-1)&gt;=IF($V239=450,450,$V239)),--(IFERROR(Flights_2026_09_303334[nfl],-1)&lt;=IF($V239=450,450,$V239+9)))</f>
        <v>0</v>
      </c>
      <c r="X216" s="17" cm="1">
        <f t="array" ref="X216">SUMPRODUCT(--(IFERROR(HOUR(Flights_2026_09_303334[entry_hour]),-1)=HOUR(X$212)),--(IFERROR(Flights_2026_09_303334[nfl],-1)&gt;=IF($V239=450,450,$V239)),--(IFERROR(Flights_2026_09_303334[nfl],-1)&lt;=IF($V239=450,450,$V239+9)))</f>
        <v>0</v>
      </c>
      <c r="Y216" s="17" cm="1">
        <f t="array" ref="Y216">SUMPRODUCT(--(IFERROR(HOUR(Flights_2026_09_303334[entry_hour]),-1)=HOUR(Y$212)),--(IFERROR(Flights_2026_09_303334[nfl],-1)&gt;=IF($V239=450,450,$V239)),--(IFERROR(Flights_2026_09_303334[nfl],-1)&lt;=IF($V239=450,450,$V239+9)))</f>
        <v>0</v>
      </c>
      <c r="Z216" s="17" cm="1">
        <f t="array" ref="Z216">SUMPRODUCT(--(IFERROR(HOUR(Flights_2026_09_303334[entry_hour]),-1)=HOUR(Z$212)),--(IFERROR(Flights_2026_09_303334[nfl],-1)&gt;=IF($V239=450,450,$V239)),--(IFERROR(Flights_2026_09_303334[nfl],-1)&lt;=IF($V239=450,450,$V239+9)))</f>
        <v>0</v>
      </c>
      <c r="AA216" s="17" cm="1">
        <f t="array" ref="AA216">SUMPRODUCT(--(IFERROR(HOUR(Flights_2026_09_303334[entry_hour]),-1)=HOUR(AA$212)),--(IFERROR(Flights_2026_09_303334[nfl],-1)&gt;=IF($V239=450,450,$V239)),--(IFERROR(Flights_2026_09_303334[nfl],-1)&lt;=IF($V239=450,450,$V239+9)))</f>
        <v>0</v>
      </c>
      <c r="AB216" s="17" cm="1">
        <f t="array" ref="AB216">SUMPRODUCT(--(IFERROR(HOUR(Flights_2026_09_303334[entry_hour]),-1)=HOUR(AB$212)),--(IFERROR(Flights_2026_09_303334[nfl],-1)&gt;=IF($V239=450,450,$V239)),--(IFERROR(Flights_2026_09_303334[nfl],-1)&lt;=IF($V239=450,450,$V239+9)))</f>
        <v>0</v>
      </c>
      <c r="AC216" s="17" cm="1">
        <f t="array" ref="AC216">SUMPRODUCT(--(IFERROR(HOUR(Flights_2026_09_303334[entry_hour]),-1)=HOUR(AC$212)),--(IFERROR(Flights_2026_09_303334[nfl],-1)&gt;=IF($V239=450,450,$V239)),--(IFERROR(Flights_2026_09_303334[nfl],-1)&lt;=IF($V239=450,450,$V239+9)))</f>
        <v>0</v>
      </c>
      <c r="AD216" s="17" cm="1">
        <f t="array" ref="AD216">SUMPRODUCT(--(IFERROR(HOUR(Flights_2026_09_303334[entry_hour]),-1)=HOUR(AD$212)),--(IFERROR(Flights_2026_09_303334[nfl],-1)&gt;=IF($V239=450,450,$V239)),--(IFERROR(Flights_2026_09_303334[nfl],-1)&lt;=IF($V239=450,450,$V239+9)))</f>
        <v>0</v>
      </c>
      <c r="AE216" s="17" cm="1">
        <f t="array" ref="AE216">SUMPRODUCT(--(IFERROR(HOUR(Flights_2026_09_303334[entry_hour]),-1)=HOUR(AE$212)),--(IFERROR(Flights_2026_09_303334[nfl],-1)&gt;=IF($V239=450,450,$V239)),--(IFERROR(Flights_2026_09_303334[nfl],-1)&lt;=IF($V239=450,450,$V239+9)))</f>
        <v>0</v>
      </c>
      <c r="AF216" s="2">
        <v>0.625</v>
      </c>
      <c r="AG216" t="s">
        <v>840</v>
      </c>
      <c r="AH216" s="17">
        <v>260</v>
      </c>
      <c r="AI216" s="17" cm="1">
        <f t="array" ref="AI216">SUMPRODUCT(--(IFERROR(HOUR(Flights_2026_09_303334[entry_hour]),-1)=HOUR(AF216)),--(IFERROR(Flights_2026_09_303334[entry_sector],"")=AG216),--(IFERROR(Flights_2026_09_303334[nfl],-1)&gt;=AH216),--(IFERROR(Flights_2026_09_303334[nfl],-1)&lt;=IF(AH216=450,450,AH216+9)))</f>
        <v>0</v>
      </c>
    </row>
    <row r="217" spans="1:35" x14ac:dyDescent="0.2">
      <c r="W217" s="17" cm="1">
        <f t="array" ref="W217">SUMPRODUCT(--(IFERROR(HOUR(Flights_2026_09_303334[entry_hour]),-1)=HOUR(W$212)),--(IFERROR(Flights_2026_09_303334[nfl],-1)&gt;=IF($V240=450,450,$V240)),--(IFERROR(Flights_2026_09_303334[nfl],-1)&lt;=IF($V240=450,450,$V240+9)))</f>
        <v>0</v>
      </c>
      <c r="X217" s="17" cm="1">
        <f t="array" ref="X217">SUMPRODUCT(--(IFERROR(HOUR(Flights_2026_09_303334[entry_hour]),-1)=HOUR(X$212)),--(IFERROR(Flights_2026_09_303334[nfl],-1)&gt;=IF($V240=450,450,$V240)),--(IFERROR(Flights_2026_09_303334[nfl],-1)&lt;=IF($V240=450,450,$V240+9)))</f>
        <v>0</v>
      </c>
      <c r="Y217" s="17" cm="1">
        <f t="array" ref="Y217">SUMPRODUCT(--(IFERROR(HOUR(Flights_2026_09_303334[entry_hour]),-1)=HOUR(Y$212)),--(IFERROR(Flights_2026_09_303334[nfl],-1)&gt;=IF($V240=450,450,$V240)),--(IFERROR(Flights_2026_09_303334[nfl],-1)&lt;=IF($V240=450,450,$V240+9)))</f>
        <v>0</v>
      </c>
      <c r="Z217" s="17" cm="1">
        <f t="array" ref="Z217">SUMPRODUCT(--(IFERROR(HOUR(Flights_2026_09_303334[entry_hour]),-1)=HOUR(Z$212)),--(IFERROR(Flights_2026_09_303334[nfl],-1)&gt;=IF($V240=450,450,$V240)),--(IFERROR(Flights_2026_09_303334[nfl],-1)&lt;=IF($V240=450,450,$V240+9)))</f>
        <v>0</v>
      </c>
      <c r="AA217" s="17" cm="1">
        <f t="array" ref="AA217">SUMPRODUCT(--(IFERROR(HOUR(Flights_2026_09_303334[entry_hour]),-1)=HOUR(AA$212)),--(IFERROR(Flights_2026_09_303334[nfl],-1)&gt;=IF($V240=450,450,$V240)),--(IFERROR(Flights_2026_09_303334[nfl],-1)&lt;=IF($V240=450,450,$V240+9)))</f>
        <v>1</v>
      </c>
      <c r="AB217" s="17" cm="1">
        <f t="array" ref="AB217">SUMPRODUCT(--(IFERROR(HOUR(Flights_2026_09_303334[entry_hour]),-1)=HOUR(AB$212)),--(IFERROR(Flights_2026_09_303334[nfl],-1)&gt;=IF($V240=450,450,$V240)),--(IFERROR(Flights_2026_09_303334[nfl],-1)&lt;=IF($V240=450,450,$V240+9)))</f>
        <v>0</v>
      </c>
      <c r="AC217" s="17" cm="1">
        <f t="array" ref="AC217">SUMPRODUCT(--(IFERROR(HOUR(Flights_2026_09_303334[entry_hour]),-1)=HOUR(AC$212)),--(IFERROR(Flights_2026_09_303334[nfl],-1)&gt;=IF($V240=450,450,$V240)),--(IFERROR(Flights_2026_09_303334[nfl],-1)&lt;=IF($V240=450,450,$V240+9)))</f>
        <v>1</v>
      </c>
      <c r="AD217" s="17" cm="1">
        <f t="array" ref="AD217">SUMPRODUCT(--(IFERROR(HOUR(Flights_2026_09_303334[entry_hour]),-1)=HOUR(AD$212)),--(IFERROR(Flights_2026_09_303334[nfl],-1)&gt;=IF($V240=450,450,$V240)),--(IFERROR(Flights_2026_09_303334[nfl],-1)&lt;=IF($V240=450,450,$V240+9)))</f>
        <v>0</v>
      </c>
      <c r="AE217" s="17" cm="1">
        <f t="array" ref="AE217">SUMPRODUCT(--(IFERROR(HOUR(Flights_2026_09_303334[entry_hour]),-1)=HOUR(AE$212)),--(IFERROR(Flights_2026_09_303334[nfl],-1)&gt;=IF($V240=450,450,$V240)),--(IFERROR(Flights_2026_09_303334[nfl],-1)&lt;=IF($V240=450,450,$V240+9)))</f>
        <v>0</v>
      </c>
      <c r="AF217" s="2">
        <v>0.625</v>
      </c>
      <c r="AG217" t="s">
        <v>840</v>
      </c>
      <c r="AH217" s="17">
        <v>270</v>
      </c>
      <c r="AI217" s="17" cm="1">
        <f t="array" ref="AI217">SUMPRODUCT(--(IFERROR(HOUR(Flights_2026_09_303334[entry_hour]),-1)=HOUR(AF217)),--(IFERROR(Flights_2026_09_303334[entry_sector],"")=AG217),--(IFERROR(Flights_2026_09_303334[nfl],-1)&gt;=AH217),--(IFERROR(Flights_2026_09_303334[nfl],-1)&lt;=IF(AH217=450,450,AH217+9)))</f>
        <v>0</v>
      </c>
    </row>
    <row r="218" spans="1:35" x14ac:dyDescent="0.2">
      <c r="W218" s="17" cm="1">
        <f t="array" ref="W218">SUMPRODUCT(--(IFERROR(HOUR(Flights_2026_09_303334[entry_hour]),-1)=HOUR(W$212)),--(IFERROR(Flights_2026_09_303334[nfl],-1)&gt;=IF($V241=450,450,$V241)),--(IFERROR(Flights_2026_09_303334[nfl],-1)&lt;=IF($V241=450,450,$V241+9)))</f>
        <v>0</v>
      </c>
      <c r="X218" s="17" cm="1">
        <f t="array" ref="X218">SUMPRODUCT(--(IFERROR(HOUR(Flights_2026_09_303334[entry_hour]),-1)=HOUR(X$212)),--(IFERROR(Flights_2026_09_303334[nfl],-1)&gt;=IF($V241=450,450,$V241)),--(IFERROR(Flights_2026_09_303334[nfl],-1)&lt;=IF($V241=450,450,$V241+9)))</f>
        <v>0</v>
      </c>
      <c r="Y218" s="17" cm="1">
        <f t="array" ref="Y218">SUMPRODUCT(--(IFERROR(HOUR(Flights_2026_09_303334[entry_hour]),-1)=HOUR(Y$212)),--(IFERROR(Flights_2026_09_303334[nfl],-1)&gt;=IF($V241=450,450,$V241)),--(IFERROR(Flights_2026_09_303334[nfl],-1)&lt;=IF($V241=450,450,$V241+9)))</f>
        <v>0</v>
      </c>
      <c r="Z218" s="17" cm="1">
        <f t="array" ref="Z218">SUMPRODUCT(--(IFERROR(HOUR(Flights_2026_09_303334[entry_hour]),-1)=HOUR(Z$212)),--(IFERROR(Flights_2026_09_303334[nfl],-1)&gt;=IF($V241=450,450,$V241)),--(IFERROR(Flights_2026_09_303334[nfl],-1)&lt;=IF($V241=450,450,$V241+9)))</f>
        <v>0</v>
      </c>
      <c r="AA218" s="17" cm="1">
        <f t="array" ref="AA218">SUMPRODUCT(--(IFERROR(HOUR(Flights_2026_09_303334[entry_hour]),-1)=HOUR(AA$212)),--(IFERROR(Flights_2026_09_303334[nfl],-1)&gt;=IF($V241=450,450,$V241)),--(IFERROR(Flights_2026_09_303334[nfl],-1)&lt;=IF($V241=450,450,$V241+9)))</f>
        <v>0</v>
      </c>
      <c r="AB218" s="17" cm="1">
        <f t="array" ref="AB218">SUMPRODUCT(--(IFERROR(HOUR(Flights_2026_09_303334[entry_hour]),-1)=HOUR(AB$212)),--(IFERROR(Flights_2026_09_303334[nfl],-1)&gt;=IF($V241=450,450,$V241)),--(IFERROR(Flights_2026_09_303334[nfl],-1)&lt;=IF($V241=450,450,$V241+9)))</f>
        <v>0</v>
      </c>
      <c r="AC218" s="17" cm="1">
        <f t="array" ref="AC218">SUMPRODUCT(--(IFERROR(HOUR(Flights_2026_09_303334[entry_hour]),-1)=HOUR(AC$212)),--(IFERROR(Flights_2026_09_303334[nfl],-1)&gt;=IF($V241=450,450,$V241)),--(IFERROR(Flights_2026_09_303334[nfl],-1)&lt;=IF($V241=450,450,$V241+9)))</f>
        <v>0</v>
      </c>
      <c r="AD218" s="17" cm="1">
        <f t="array" ref="AD218">SUMPRODUCT(--(IFERROR(HOUR(Flights_2026_09_303334[entry_hour]),-1)=HOUR(AD$212)),--(IFERROR(Flights_2026_09_303334[nfl],-1)&gt;=IF($V241=450,450,$V241)),--(IFERROR(Flights_2026_09_303334[nfl],-1)&lt;=IF($V241=450,450,$V241+9)))</f>
        <v>0</v>
      </c>
      <c r="AE218" s="17" cm="1">
        <f t="array" ref="AE218">SUMPRODUCT(--(IFERROR(HOUR(Flights_2026_09_303334[entry_hour]),-1)=HOUR(AE$212)),--(IFERROR(Flights_2026_09_303334[nfl],-1)&gt;=IF($V241=450,450,$V241)),--(IFERROR(Flights_2026_09_303334[nfl],-1)&lt;=IF($V241=450,450,$V241+9)))</f>
        <v>0</v>
      </c>
      <c r="AF218" s="2">
        <v>0.625</v>
      </c>
      <c r="AG218" t="s">
        <v>840</v>
      </c>
      <c r="AH218" s="17">
        <v>280</v>
      </c>
      <c r="AI218" s="17" cm="1">
        <f t="array" ref="AI218">SUMPRODUCT(--(IFERROR(HOUR(Flights_2026_09_303334[entry_hour]),-1)=HOUR(AF218)),--(IFERROR(Flights_2026_09_303334[entry_sector],"")=AG218),--(IFERROR(Flights_2026_09_303334[nfl],-1)&gt;=AH218),--(IFERROR(Flights_2026_09_303334[nfl],-1)&lt;=IF(AH218=450,450,AH218+9)))</f>
        <v>0</v>
      </c>
    </row>
    <row r="219" spans="1:35" x14ac:dyDescent="0.2">
      <c r="W219" s="17" cm="1">
        <f t="array" ref="W219">SUMPRODUCT(--(IFERROR(HOUR(Flights_2026_09_303334[entry_hour]),-1)=HOUR(W$212)),--(IFERROR(Flights_2026_09_303334[nfl],-1)&gt;=IF($V242=450,450,$V242)),--(IFERROR(Flights_2026_09_303334[nfl],-1)&lt;=IF($V242=450,450,$V242+9)))</f>
        <v>2</v>
      </c>
      <c r="X219" s="17" cm="1">
        <f t="array" ref="X219">SUMPRODUCT(--(IFERROR(HOUR(Flights_2026_09_303334[entry_hour]),-1)=HOUR(X$212)),--(IFERROR(Flights_2026_09_303334[nfl],-1)&gt;=IF($V242=450,450,$V242)),--(IFERROR(Flights_2026_09_303334[nfl],-1)&lt;=IF($V242=450,450,$V242+9)))</f>
        <v>1</v>
      </c>
      <c r="Y219" s="17" cm="1">
        <f t="array" ref="Y219">SUMPRODUCT(--(IFERROR(HOUR(Flights_2026_09_303334[entry_hour]),-1)=HOUR(Y$212)),--(IFERROR(Flights_2026_09_303334[nfl],-1)&gt;=IF($V242=450,450,$V242)),--(IFERROR(Flights_2026_09_303334[nfl],-1)&lt;=IF($V242=450,450,$V242+9)))</f>
        <v>0</v>
      </c>
      <c r="Z219" s="17" cm="1">
        <f t="array" ref="Z219">SUMPRODUCT(--(IFERROR(HOUR(Flights_2026_09_303334[entry_hour]),-1)=HOUR(Z$212)),--(IFERROR(Flights_2026_09_303334[nfl],-1)&gt;=IF($V242=450,450,$V242)),--(IFERROR(Flights_2026_09_303334[nfl],-1)&lt;=IF($V242=450,450,$V242+9)))</f>
        <v>2</v>
      </c>
      <c r="AA219" s="17" cm="1">
        <f t="array" ref="AA219">SUMPRODUCT(--(IFERROR(HOUR(Flights_2026_09_303334[entry_hour]),-1)=HOUR(AA$212)),--(IFERROR(Flights_2026_09_303334[nfl],-1)&gt;=IF($V242=450,450,$V242)),--(IFERROR(Flights_2026_09_303334[nfl],-1)&lt;=IF($V242=450,450,$V242+9)))</f>
        <v>2</v>
      </c>
      <c r="AB219" s="17" cm="1">
        <f t="array" ref="AB219">SUMPRODUCT(--(IFERROR(HOUR(Flights_2026_09_303334[entry_hour]),-1)=HOUR(AB$212)),--(IFERROR(Flights_2026_09_303334[nfl],-1)&gt;=IF($V242=450,450,$V242)),--(IFERROR(Flights_2026_09_303334[nfl],-1)&lt;=IF($V242=450,450,$V242+9)))</f>
        <v>0</v>
      </c>
      <c r="AC219" s="17" cm="1">
        <f t="array" ref="AC219">SUMPRODUCT(--(IFERROR(HOUR(Flights_2026_09_303334[entry_hour]),-1)=HOUR(AC$212)),--(IFERROR(Flights_2026_09_303334[nfl],-1)&gt;=IF($V242=450,450,$V242)),--(IFERROR(Flights_2026_09_303334[nfl],-1)&lt;=IF($V242=450,450,$V242+9)))</f>
        <v>1</v>
      </c>
      <c r="AD219" s="17" cm="1">
        <f t="array" ref="AD219">SUMPRODUCT(--(IFERROR(HOUR(Flights_2026_09_303334[entry_hour]),-1)=HOUR(AD$212)),--(IFERROR(Flights_2026_09_303334[nfl],-1)&gt;=IF($V242=450,450,$V242)),--(IFERROR(Flights_2026_09_303334[nfl],-1)&lt;=IF($V242=450,450,$V242+9)))</f>
        <v>1</v>
      </c>
      <c r="AE219" s="17" cm="1">
        <f t="array" ref="AE219">SUMPRODUCT(--(IFERROR(HOUR(Flights_2026_09_303334[entry_hour]),-1)=HOUR(AE$212)),--(IFERROR(Flights_2026_09_303334[nfl],-1)&gt;=IF($V242=450,450,$V242)),--(IFERROR(Flights_2026_09_303334[nfl],-1)&lt;=IF($V242=450,450,$V242+9)))</f>
        <v>0</v>
      </c>
      <c r="AF219" s="2">
        <v>0.625</v>
      </c>
      <c r="AG219" t="s">
        <v>840</v>
      </c>
      <c r="AH219" s="17">
        <v>290</v>
      </c>
      <c r="AI219" s="17" cm="1">
        <f t="array" ref="AI219">SUMPRODUCT(--(IFERROR(HOUR(Flights_2026_09_303334[entry_hour]),-1)=HOUR(AF219)),--(IFERROR(Flights_2026_09_303334[entry_sector],"")=AG219),--(IFERROR(Flights_2026_09_303334[nfl],-1)&gt;=AH219),--(IFERROR(Flights_2026_09_303334[nfl],-1)&lt;=IF(AH219=450,450,AH219+9)))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SUMPRODUCT(--(IFERROR(HOUR(Flights_2026_09_303334[entry_hour]),-1)=HOUR(W$212)),--(IFERROR(Flights_2026_09_303334[nfl],-1)&gt;=IF($V243=450,450,$V243)),--(IFERROR(Flights_2026_09_303334[nfl],-1)&lt;=IF($V243=450,450,$V243+9)))</f>
        <v>0</v>
      </c>
      <c r="X220" s="17" cm="1">
        <f t="array" ref="X220">SUMPRODUCT(--(IFERROR(HOUR(Flights_2026_09_303334[entry_hour]),-1)=HOUR(X$212)),--(IFERROR(Flights_2026_09_303334[nfl],-1)&gt;=IF($V243=450,450,$V243)),--(IFERROR(Flights_2026_09_303334[nfl],-1)&lt;=IF($V243=450,450,$V243+9)))</f>
        <v>0</v>
      </c>
      <c r="Y220" s="17" cm="1">
        <f t="array" ref="Y220">SUMPRODUCT(--(IFERROR(HOUR(Flights_2026_09_303334[entry_hour]),-1)=HOUR(Y$212)),--(IFERROR(Flights_2026_09_303334[nfl],-1)&gt;=IF($V243=450,450,$V243)),--(IFERROR(Flights_2026_09_303334[nfl],-1)&lt;=IF($V243=450,450,$V243+9)))</f>
        <v>1</v>
      </c>
      <c r="Z220" s="17" cm="1">
        <f t="array" ref="Z220">SUMPRODUCT(--(IFERROR(HOUR(Flights_2026_09_303334[entry_hour]),-1)=HOUR(Z$212)),--(IFERROR(Flights_2026_09_303334[nfl],-1)&gt;=IF($V243=450,450,$V243)),--(IFERROR(Flights_2026_09_303334[nfl],-1)&lt;=IF($V243=450,450,$V243+9)))</f>
        <v>0</v>
      </c>
      <c r="AA220" s="17" cm="1">
        <f t="array" ref="AA220">SUMPRODUCT(--(IFERROR(HOUR(Flights_2026_09_303334[entry_hour]),-1)=HOUR(AA$212)),--(IFERROR(Flights_2026_09_303334[nfl],-1)&gt;=IF($V243=450,450,$V243)),--(IFERROR(Flights_2026_09_303334[nfl],-1)&lt;=IF($V243=450,450,$V243+9)))</f>
        <v>0</v>
      </c>
      <c r="AB220" s="17" cm="1">
        <f t="array" ref="AB220">SUMPRODUCT(--(IFERROR(HOUR(Flights_2026_09_303334[entry_hour]),-1)=HOUR(AB$212)),--(IFERROR(Flights_2026_09_303334[nfl],-1)&gt;=IF($V243=450,450,$V243)),--(IFERROR(Flights_2026_09_303334[nfl],-1)&lt;=IF($V243=450,450,$V243+9)))</f>
        <v>0</v>
      </c>
      <c r="AC220" s="17" cm="1">
        <f t="array" ref="AC220">SUMPRODUCT(--(IFERROR(HOUR(Flights_2026_09_303334[entry_hour]),-1)=HOUR(AC$212)),--(IFERROR(Flights_2026_09_303334[nfl],-1)&gt;=IF($V243=450,450,$V243)),--(IFERROR(Flights_2026_09_303334[nfl],-1)&lt;=IF($V243=450,450,$V243+9)))</f>
        <v>1</v>
      </c>
      <c r="AD220" s="17" cm="1">
        <f t="array" ref="AD220">SUMPRODUCT(--(IFERROR(HOUR(Flights_2026_09_303334[entry_hour]),-1)=HOUR(AD$212)),--(IFERROR(Flights_2026_09_303334[nfl],-1)&gt;=IF($V243=450,450,$V243)),--(IFERROR(Flights_2026_09_303334[nfl],-1)&lt;=IF($V243=450,450,$V243+9)))</f>
        <v>0</v>
      </c>
      <c r="AE220" s="17" cm="1">
        <f t="array" ref="AE220">SUMPRODUCT(--(IFERROR(HOUR(Flights_2026_09_303334[entry_hour]),-1)=HOUR(AE$212)),--(IFERROR(Flights_2026_09_303334[nfl],-1)&gt;=IF($V243=450,450,$V243)),--(IFERROR(Flights_2026_09_303334[nfl],-1)&lt;=IF($V243=450,450,$V243+9)))</f>
        <v>0</v>
      </c>
      <c r="AF220" s="2">
        <v>0.625</v>
      </c>
      <c r="AG220" t="s">
        <v>840</v>
      </c>
      <c r="AH220" s="17">
        <v>300</v>
      </c>
      <c r="AI220" s="17" cm="1">
        <f t="array" ref="AI220">SUMPRODUCT(--(IFERROR(HOUR(Flights_2026_09_303334[entry_hour]),-1)=HOUR(AF220)),--(IFERROR(Flights_2026_09_303334[entry_sector],"")=AG220),--(IFERROR(Flights_2026_09_303334[nfl],-1)&gt;=AH220),--(IFERROR(Flights_2026_09_303334[nfl],-1)&lt;=IF(AH220=450,450,AH220+9)))</f>
        <v>0</v>
      </c>
    </row>
    <row r="221" spans="1:35" x14ac:dyDescent="0.2">
      <c r="A221" s="4">
        <v>0.58333333333333337</v>
      </c>
      <c r="B221" s="28" cm="1">
        <f t="array" ref="B221">_xlfn.LET(_xlpm.h,HOUR($A221),_xlpm.s,B$220,_xlpm.hrs,IFERROR(HOUR(Flights_2026_09_303334[entry_hour]),-1),_xlpm.sectors,IF(_xlpm.s="Sector 4",_xlfn.XLOOKUP(Flights_2026_09_303334[adep],Tabla42[ADEP],Tabla42[Sector_4],""),Flights_2026_09_303334[entry_sector]),SUMPRODUCT(--(_xlpm.hrs=_xlpm.h),--(_xlpm.sectors=_xlpm.s)))</f>
        <v>0</v>
      </c>
      <c r="C221" s="28" cm="1">
        <f t="array" ref="C221">_xlfn.LET(_xlpm.h,HOUR($A221),_xlpm.s,C$220,_xlpm.hrs,IFERROR(HOUR(Flights_2026_09_303334[entry_hour]),-1),_xlpm.sectors,IF(_xlpm.s="Sector 4",_xlfn.XLOOKUP(Flights_2026_09_303334[adep],Tabla42[ADEP],Tabla42[Sector_4],""),Flights_2026_09_303334[entry_sector]),SUMPRODUCT(--(_xlpm.hrs=_xlpm.h),--(_xlpm.sectors=_xlpm.s)))</f>
        <v>0</v>
      </c>
      <c r="D221" s="28" cm="1">
        <f t="array" ref="D221">_xlfn.LET(_xlpm.h,HOUR($A221),_xlpm.s,D$220,_xlpm.hrs,IFERROR(HOUR(Flights_2026_09_303334[entry_hour]),-1),_xlpm.sectors,IF(_xlpm.s="Sector 4",_xlfn.XLOOKUP(Flights_2026_09_303334[adep],Tabla42[ADEP],Tabla42[Sector_4],""),Flights_2026_09_303334[entry_sector]),SUMPRODUCT(--(_xlpm.hrs=_xlpm.h),--(_xlpm.sectors=_xlpm.s)))</f>
        <v>3</v>
      </c>
      <c r="E221" s="28" cm="1">
        <f t="array" ref="E221">_xlfn.LET(_xlpm.h,HOUR($A221),_xlpm.s,E$220,_xlpm.hrs,IFERROR(HOUR(Flights_2026_09_303334[entry_hour]),-1),_xlpm.sectors,IF(_xlpm.s="Sector 4",_xlfn.XLOOKUP(Flights_2026_09_303334[adep],Tabla42[ADEP],Tabla42[Sector_4],""),Flights_2026_09_303334[entry_sector]),SUMPRODUCT(--(_xlpm.hrs=_xlpm.h),--(_xlpm.sectors=_xlpm.s)))</f>
        <v>9</v>
      </c>
      <c r="F221" s="28" cm="1">
        <f t="array" ref="F221">_xlfn.LET(_xlpm.h,HOUR($A221),_xlpm.s,F$220,_xlpm.hrs,IFERROR(HOUR(Flights_2026_09_303334[entry_hour]),-1),_xlpm.sectors,IF(_xlpm.s="Sector 4",_xlfn.XLOOKUP(Flights_2026_09_303334[adep],Tabla42[ADEP],Tabla42[Sector_4],""),Flights_2026_09_303334[entry_sector]),SUMPRODUCT(--(_xlpm.hrs=_xlpm.h),--(_xlpm.sectors=_xlpm.s)))</f>
        <v>7</v>
      </c>
      <c r="G221" s="28" cm="1">
        <f t="array" ref="G221">_xlfn.LET(_xlpm.h,HOUR($A221),_xlpm.s,G$220,_xlpm.hrs,IFERROR(HOUR(Flights_2026_09_303334[entry_hour]),-1),_xlpm.sectors,IF(_xlpm.s="Sector 4",_xlfn.XLOOKUP(Flights_2026_09_303334[adep],Tabla42[ADEP],Tabla42[Sector_4],""),Flights_2026_09_303334[entry_sector]),SUMPRODUCT(--(_xlpm.hrs=_xlpm.h),--(_xlpm.sectors=_xlpm.s)))</f>
        <v>1</v>
      </c>
      <c r="H221" s="17" cm="1">
        <f t="array" ref="H221">_xlfn.LET(_xlpm.h,HOUR($A221),_xlpm.s,H$220,_xlpm.hrs,IFERROR(HOUR(Flights_2026_09_303334[entry_hour]),-1),_xlpm.sectors,IF(_xlpm.s="Sector 4",_xlfn.XLOOKUP(Flights_2026_09_303334[adep],Tabla42[ADEP],Tabla42[Sector_4],""),Flights_2026_09_303334[entry_sector]),SUMPRODUCT(--(_xlpm.hrs=_xlpm.h),--(_xlpm.sectors=_xlpm.s)))</f>
        <v>2</v>
      </c>
      <c r="I221" s="17">
        <f t="shared" ref="I221:I229" si="1">SUM(B221:H221)</f>
        <v>22</v>
      </c>
      <c r="W221" s="17" cm="1">
        <f t="array" ref="W221">SUMPRODUCT(--(IFERROR(HOUR(Flights_2026_09_303334[entry_hour]),-1)=HOUR(W$212)),--(IFERROR(Flights_2026_09_303334[nfl],-1)&gt;=IF($V244=450,450,$V244)),--(IFERROR(Flights_2026_09_303334[nfl],-1)&lt;=IF($V244=450,450,$V244+9)))</f>
        <v>3</v>
      </c>
      <c r="X221" s="17" cm="1">
        <f t="array" ref="X221">SUMPRODUCT(--(IFERROR(HOUR(Flights_2026_09_303334[entry_hour]),-1)=HOUR(X$212)),--(IFERROR(Flights_2026_09_303334[nfl],-1)&gt;=IF($V244=450,450,$V244)),--(IFERROR(Flights_2026_09_303334[nfl],-1)&lt;=IF($V244=450,450,$V244+9)))</f>
        <v>2</v>
      </c>
      <c r="Y221" s="17" cm="1">
        <f t="array" ref="Y221">SUMPRODUCT(--(IFERROR(HOUR(Flights_2026_09_303334[entry_hour]),-1)=HOUR(Y$212)),--(IFERROR(Flights_2026_09_303334[nfl],-1)&gt;=IF($V244=450,450,$V244)),--(IFERROR(Flights_2026_09_303334[nfl],-1)&lt;=IF($V244=450,450,$V244+9)))</f>
        <v>4</v>
      </c>
      <c r="Z221" s="17" cm="1">
        <f t="array" ref="Z221">SUMPRODUCT(--(IFERROR(HOUR(Flights_2026_09_303334[entry_hour]),-1)=HOUR(Z$212)),--(IFERROR(Flights_2026_09_303334[nfl],-1)&gt;=IF($V244=450,450,$V244)),--(IFERROR(Flights_2026_09_303334[nfl],-1)&lt;=IF($V244=450,450,$V244+9)))</f>
        <v>5</v>
      </c>
      <c r="AA221" s="17" cm="1">
        <f t="array" ref="AA221">SUMPRODUCT(--(IFERROR(HOUR(Flights_2026_09_303334[entry_hour]),-1)=HOUR(AA$212)),--(IFERROR(Flights_2026_09_303334[nfl],-1)&gt;=IF($V244=450,450,$V244)),--(IFERROR(Flights_2026_09_303334[nfl],-1)&lt;=IF($V244=450,450,$V244+9)))</f>
        <v>4</v>
      </c>
      <c r="AB221" s="17" cm="1">
        <f t="array" ref="AB221">SUMPRODUCT(--(IFERROR(HOUR(Flights_2026_09_303334[entry_hour]),-1)=HOUR(AB$212)),--(IFERROR(Flights_2026_09_303334[nfl],-1)&gt;=IF($V244=450,450,$V244)),--(IFERROR(Flights_2026_09_303334[nfl],-1)&lt;=IF($V244=450,450,$V244+9)))</f>
        <v>1</v>
      </c>
      <c r="AC221" s="17" cm="1">
        <f t="array" ref="AC221">SUMPRODUCT(--(IFERROR(HOUR(Flights_2026_09_303334[entry_hour]),-1)=HOUR(AC$212)),--(IFERROR(Flights_2026_09_303334[nfl],-1)&gt;=IF($V244=450,450,$V244)),--(IFERROR(Flights_2026_09_303334[nfl],-1)&lt;=IF($V244=450,450,$V244+9)))</f>
        <v>5</v>
      </c>
      <c r="AD221" s="17" cm="1">
        <f t="array" ref="AD221">SUMPRODUCT(--(IFERROR(HOUR(Flights_2026_09_303334[entry_hour]),-1)=HOUR(AD$212)),--(IFERROR(Flights_2026_09_303334[nfl],-1)&gt;=IF($V244=450,450,$V244)),--(IFERROR(Flights_2026_09_303334[nfl],-1)&lt;=IF($V244=450,450,$V244+9)))</f>
        <v>0</v>
      </c>
      <c r="AE221" s="17" cm="1">
        <f t="array" ref="AE221">SUMPRODUCT(--(IFERROR(HOUR(Flights_2026_09_303334[entry_hour]),-1)=HOUR(AE$212)),--(IFERROR(Flights_2026_09_303334[nfl],-1)&gt;=IF($V244=450,450,$V244)),--(IFERROR(Flights_2026_09_303334[nfl],-1)&lt;=IF($V244=450,450,$V244+9)))</f>
        <v>0</v>
      </c>
      <c r="AF221" s="2">
        <v>0.625</v>
      </c>
      <c r="AG221" t="s">
        <v>840</v>
      </c>
      <c r="AH221" s="17">
        <v>310</v>
      </c>
      <c r="AI221" s="17" cm="1">
        <f t="array" ref="AI221">SUMPRODUCT(--(IFERROR(HOUR(Flights_2026_09_303334[entry_hour]),-1)=HOUR(AF221)),--(IFERROR(Flights_2026_09_303334[entry_sector],"")=AG221),--(IFERROR(Flights_2026_09_303334[nfl],-1)&gt;=AH221),--(IFERROR(Flights_2026_09_303334[nfl],-1)&lt;=IF(AH221=450,450,AH221+9)))</f>
        <v>0</v>
      </c>
    </row>
    <row r="222" spans="1:35" x14ac:dyDescent="0.2">
      <c r="A222" s="4">
        <v>0.625</v>
      </c>
      <c r="B222" s="28" cm="1">
        <f t="array" ref="B222">_xlfn.LET(_xlpm.h,HOUR($A222),_xlpm.s,B$220,_xlpm.hrs,IFERROR(HOUR(Flights_2026_09_303334[entry_hour]),-1),_xlpm.sectors,IF(_xlpm.s="Sector 4",_xlfn.XLOOKUP(Flights_2026_09_303334[adep],Tabla42[ADEP],Tabla42[Sector_4],""),Flights_2026_09_303334[entry_sector]),SUMPRODUCT(--(_xlpm.hrs=_xlpm.h),--(_xlpm.sectors=_xlpm.s)))</f>
        <v>1</v>
      </c>
      <c r="C222" s="28" cm="1">
        <f t="array" ref="C222">_xlfn.LET(_xlpm.h,HOUR($A222),_xlpm.s,C$220,_xlpm.hrs,IFERROR(HOUR(Flights_2026_09_303334[entry_hour]),-1),_xlpm.sectors,IF(_xlpm.s="Sector 4",_xlfn.XLOOKUP(Flights_2026_09_303334[adep],Tabla42[ADEP],Tabla42[Sector_4],""),Flights_2026_09_303334[entry_sector]),SUMPRODUCT(--(_xlpm.hrs=_xlpm.h),--(_xlpm.sectors=_xlpm.s)))</f>
        <v>0</v>
      </c>
      <c r="D222" s="28" cm="1">
        <f t="array" ref="D222">_xlfn.LET(_xlpm.h,HOUR($A222),_xlpm.s,D$220,_xlpm.hrs,IFERROR(HOUR(Flights_2026_09_303334[entry_hour]),-1),_xlpm.sectors,IF(_xlpm.s="Sector 4",_xlfn.XLOOKUP(Flights_2026_09_303334[adep],Tabla42[ADEP],Tabla42[Sector_4],""),Flights_2026_09_303334[entry_sector]),SUMPRODUCT(--(_xlpm.hrs=_xlpm.h),--(_xlpm.sectors=_xlpm.s)))</f>
        <v>5</v>
      </c>
      <c r="E222" s="28" cm="1">
        <f t="array" ref="E222">_xlfn.LET(_xlpm.h,HOUR($A222),_xlpm.s,E$220,_xlpm.hrs,IFERROR(HOUR(Flights_2026_09_303334[entry_hour]),-1),_xlpm.sectors,IF(_xlpm.s="Sector 4",_xlfn.XLOOKUP(Flights_2026_09_303334[adep],Tabla42[ADEP],Tabla42[Sector_4],""),Flights_2026_09_303334[entry_sector]),SUMPRODUCT(--(_xlpm.hrs=_xlpm.h),--(_xlpm.sectors=_xlpm.s)))</f>
        <v>8</v>
      </c>
      <c r="F222" s="28" cm="1">
        <f t="array" ref="F222">_xlfn.LET(_xlpm.h,HOUR($A222),_xlpm.s,F$220,_xlpm.hrs,IFERROR(HOUR(Flights_2026_09_303334[entry_hour]),-1),_xlpm.sectors,IF(_xlpm.s="Sector 4",_xlfn.XLOOKUP(Flights_2026_09_303334[adep],Tabla42[ADEP],Tabla42[Sector_4],""),Flights_2026_09_303334[entry_sector]),SUMPRODUCT(--(_xlpm.hrs=_xlpm.h),--(_xlpm.sectors=_xlpm.s)))</f>
        <v>4</v>
      </c>
      <c r="G222" s="28" cm="1">
        <f t="array" ref="G222">_xlfn.LET(_xlpm.h,HOUR($A222),_xlpm.s,G$220,_xlpm.hrs,IFERROR(HOUR(Flights_2026_09_303334[entry_hour]),-1),_xlpm.sectors,IF(_xlpm.s="Sector 4",_xlfn.XLOOKUP(Flights_2026_09_303334[adep],Tabla42[ADEP],Tabla42[Sector_4],""),Flights_2026_09_303334[entry_sector]),SUMPRODUCT(--(_xlpm.hrs=_xlpm.h),--(_xlpm.sectors=_xlpm.s)))</f>
        <v>3</v>
      </c>
      <c r="H222" s="17" cm="1">
        <f t="array" ref="H222">_xlfn.LET(_xlpm.h,HOUR($A222),_xlpm.s,H$220,_xlpm.hrs,IFERROR(HOUR(Flights_2026_09_303334[entry_hour]),-1),_xlpm.sectors,IF(_xlpm.s="Sector 4",_xlfn.XLOOKUP(Flights_2026_09_303334[adep],Tabla42[ADEP],Tabla42[Sector_4],""),Flights_2026_09_303334[entry_sector]),SUMPRODUCT(--(_xlpm.hrs=_xlpm.h),--(_xlpm.sectors=_xlpm.s)))</f>
        <v>2</v>
      </c>
      <c r="I222" s="17">
        <f t="shared" si="1"/>
        <v>23</v>
      </c>
      <c r="W222" s="17" cm="1">
        <f t="array" ref="W222">SUMPRODUCT(--(IFERROR(HOUR(Flights_2026_09_303334[entry_hour]),-1)=HOUR(W$212)),--(IFERROR(Flights_2026_09_303334[nfl],-1)&gt;=IF($V245=450,450,$V245)),--(IFERROR(Flights_2026_09_303334[nfl],-1)&lt;=IF($V245=450,450,$V245+9)))</f>
        <v>0</v>
      </c>
      <c r="X222" s="17" cm="1">
        <f t="array" ref="X222">SUMPRODUCT(--(IFERROR(HOUR(Flights_2026_09_303334[entry_hour]),-1)=HOUR(X$212)),--(IFERROR(Flights_2026_09_303334[nfl],-1)&gt;=IF($V245=450,450,$V245)),--(IFERROR(Flights_2026_09_303334[nfl],-1)&lt;=IF($V245=450,450,$V245+9)))</f>
        <v>1</v>
      </c>
      <c r="Y222" s="17" cm="1">
        <f t="array" ref="Y222">SUMPRODUCT(--(IFERROR(HOUR(Flights_2026_09_303334[entry_hour]),-1)=HOUR(Y$212)),--(IFERROR(Flights_2026_09_303334[nfl],-1)&gt;=IF($V245=450,450,$V245)),--(IFERROR(Flights_2026_09_303334[nfl],-1)&lt;=IF($V245=450,450,$V245+9)))</f>
        <v>0</v>
      </c>
      <c r="Z222" s="17" cm="1">
        <f t="array" ref="Z222">SUMPRODUCT(--(IFERROR(HOUR(Flights_2026_09_303334[entry_hour]),-1)=HOUR(Z$212)),--(IFERROR(Flights_2026_09_303334[nfl],-1)&gt;=IF($V245=450,450,$V245)),--(IFERROR(Flights_2026_09_303334[nfl],-1)&lt;=IF($V245=450,450,$V245+9)))</f>
        <v>2</v>
      </c>
      <c r="AA222" s="17" cm="1">
        <f t="array" ref="AA222">SUMPRODUCT(--(IFERROR(HOUR(Flights_2026_09_303334[entry_hour]),-1)=HOUR(AA$212)),--(IFERROR(Flights_2026_09_303334[nfl],-1)&gt;=IF($V245=450,450,$V245)),--(IFERROR(Flights_2026_09_303334[nfl],-1)&lt;=IF($V245=450,450,$V245+9)))</f>
        <v>0</v>
      </c>
      <c r="AB222" s="17" cm="1">
        <f t="array" ref="AB222">SUMPRODUCT(--(IFERROR(HOUR(Flights_2026_09_303334[entry_hour]),-1)=HOUR(AB$212)),--(IFERROR(Flights_2026_09_303334[nfl],-1)&gt;=IF($V245=450,450,$V245)),--(IFERROR(Flights_2026_09_303334[nfl],-1)&lt;=IF($V245=450,450,$V245+9)))</f>
        <v>1</v>
      </c>
      <c r="AC222" s="17" cm="1">
        <f t="array" ref="AC222">SUMPRODUCT(--(IFERROR(HOUR(Flights_2026_09_303334[entry_hour]),-1)=HOUR(AC$212)),--(IFERROR(Flights_2026_09_303334[nfl],-1)&gt;=IF($V245=450,450,$V245)),--(IFERROR(Flights_2026_09_303334[nfl],-1)&lt;=IF($V245=450,450,$V245+9)))</f>
        <v>1</v>
      </c>
      <c r="AD222" s="17" cm="1">
        <f t="array" ref="AD222">SUMPRODUCT(--(IFERROR(HOUR(Flights_2026_09_303334[entry_hour]),-1)=HOUR(AD$212)),--(IFERROR(Flights_2026_09_303334[nfl],-1)&gt;=IF($V245=450,450,$V245)),--(IFERROR(Flights_2026_09_303334[nfl],-1)&lt;=IF($V245=450,450,$V245+9)))</f>
        <v>1</v>
      </c>
      <c r="AE222" s="17" cm="1">
        <f t="array" ref="AE222">SUMPRODUCT(--(IFERROR(HOUR(Flights_2026_09_303334[entry_hour]),-1)=HOUR(AE$212)),--(IFERROR(Flights_2026_09_303334[nfl],-1)&gt;=IF($V245=450,450,$V245)),--(IFERROR(Flights_2026_09_303334[nfl],-1)&lt;=IF($V245=450,450,$V245+9)))</f>
        <v>1</v>
      </c>
      <c r="AF222" s="2">
        <v>0.625</v>
      </c>
      <c r="AG222" t="s">
        <v>840</v>
      </c>
      <c r="AH222" s="17">
        <v>320</v>
      </c>
      <c r="AI222" s="17" cm="1">
        <f t="array" ref="AI222">SUMPRODUCT(--(IFERROR(HOUR(Flights_2026_09_303334[entry_hour]),-1)=HOUR(AF222)),--(IFERROR(Flights_2026_09_303334[entry_sector],"")=AG222),--(IFERROR(Flights_2026_09_303334[nfl],-1)&gt;=AH222),--(IFERROR(Flights_2026_09_303334[nfl],-1)&lt;=IF(AH222=450,450,AH222+9)))</f>
        <v>0</v>
      </c>
    </row>
    <row r="223" spans="1:35" x14ac:dyDescent="0.2">
      <c r="A223" s="4">
        <v>0.66666666666666674</v>
      </c>
      <c r="B223" s="28" cm="1">
        <f t="array" ref="B223">_xlfn.LET(_xlpm.h,HOUR($A223),_xlpm.s,B$220,_xlpm.hrs,IFERROR(HOUR(Flights_2026_09_303334[entry_hour]),-1),_xlpm.sectors,IF(_xlpm.s="Sector 4",_xlfn.XLOOKUP(Flights_2026_09_303334[adep],Tabla42[ADEP],Tabla42[Sector_4],""),Flights_2026_09_303334[entry_sector]),SUMPRODUCT(--(_xlpm.hrs=_xlpm.h),--(_xlpm.sectors=_xlpm.s)))</f>
        <v>0</v>
      </c>
      <c r="C223" s="28" cm="1">
        <f t="array" ref="C223">_xlfn.LET(_xlpm.h,HOUR($A223),_xlpm.s,C$220,_xlpm.hrs,IFERROR(HOUR(Flights_2026_09_303334[entry_hour]),-1),_xlpm.sectors,IF(_xlpm.s="Sector 4",_xlfn.XLOOKUP(Flights_2026_09_303334[adep],Tabla42[ADEP],Tabla42[Sector_4],""),Flights_2026_09_303334[entry_sector]),SUMPRODUCT(--(_xlpm.hrs=_xlpm.h),--(_xlpm.sectors=_xlpm.s)))</f>
        <v>0</v>
      </c>
      <c r="D223" s="28" cm="1">
        <f t="array" ref="D223">_xlfn.LET(_xlpm.h,HOUR($A223),_xlpm.s,D$220,_xlpm.hrs,IFERROR(HOUR(Flights_2026_09_303334[entry_hour]),-1),_xlpm.sectors,IF(_xlpm.s="Sector 4",_xlfn.XLOOKUP(Flights_2026_09_303334[adep],Tabla42[ADEP],Tabla42[Sector_4],""),Flights_2026_09_303334[entry_sector]),SUMPRODUCT(--(_xlpm.hrs=_xlpm.h),--(_xlpm.sectors=_xlpm.s)))</f>
        <v>10</v>
      </c>
      <c r="E223" s="28" cm="1">
        <f t="array" ref="E223">_xlfn.LET(_xlpm.h,HOUR($A223),_xlpm.s,E$220,_xlpm.hrs,IFERROR(HOUR(Flights_2026_09_303334[entry_hour]),-1),_xlpm.sectors,IF(_xlpm.s="Sector 4",_xlfn.XLOOKUP(Flights_2026_09_303334[adep],Tabla42[ADEP],Tabla42[Sector_4],""),Flights_2026_09_303334[entry_sector]),SUMPRODUCT(--(_xlpm.hrs=_xlpm.h),--(_xlpm.sectors=_xlpm.s)))</f>
        <v>8</v>
      </c>
      <c r="F223" s="28" cm="1">
        <f t="array" ref="F223">_xlfn.LET(_xlpm.h,HOUR($A223),_xlpm.s,F$220,_xlpm.hrs,IFERROR(HOUR(Flights_2026_09_303334[entry_hour]),-1),_xlpm.sectors,IF(_xlpm.s="Sector 4",_xlfn.XLOOKUP(Flights_2026_09_303334[adep],Tabla42[ADEP],Tabla42[Sector_4],""),Flights_2026_09_303334[entry_sector]),SUMPRODUCT(--(_xlpm.hrs=_xlpm.h),--(_xlpm.sectors=_xlpm.s)))</f>
        <v>6</v>
      </c>
      <c r="G223" s="28" cm="1">
        <f t="array" ref="G223">_xlfn.LET(_xlpm.h,HOUR($A223),_xlpm.s,G$220,_xlpm.hrs,IFERROR(HOUR(Flights_2026_09_303334[entry_hour]),-1),_xlpm.sectors,IF(_xlpm.s="Sector 4",_xlfn.XLOOKUP(Flights_2026_09_303334[adep],Tabla42[ADEP],Tabla42[Sector_4],""),Flights_2026_09_303334[entry_sector]),SUMPRODUCT(--(_xlpm.hrs=_xlpm.h),--(_xlpm.sectors=_xlpm.s)))</f>
        <v>2</v>
      </c>
      <c r="H223" s="17" cm="1">
        <f t="array" ref="H223">_xlfn.LET(_xlpm.h,HOUR($A223),_xlpm.s,H$220,_xlpm.hrs,IFERROR(HOUR(Flights_2026_09_303334[entry_hour]),-1),_xlpm.sectors,IF(_xlpm.s="Sector 4",_xlfn.XLOOKUP(Flights_2026_09_303334[adep],Tabla42[ADEP],Tabla42[Sector_4],""),Flights_2026_09_303334[entry_sector]),SUMPRODUCT(--(_xlpm.hrs=_xlpm.h),--(_xlpm.sectors=_xlpm.s)))</f>
        <v>3</v>
      </c>
      <c r="I223" s="17">
        <f t="shared" si="1"/>
        <v>29</v>
      </c>
      <c r="W223" s="17" cm="1">
        <f t="array" ref="W223">SUMPRODUCT(--(IFERROR(HOUR(Flights_2026_09_303334[entry_hour]),-1)=HOUR(W$212)),--(IFERROR(Flights_2026_09_303334[nfl],-1)&gt;=IF($V246=450,450,$V246)),--(IFERROR(Flights_2026_09_303334[nfl],-1)&lt;=IF($V246=450,450,$V246+9)))</f>
        <v>3</v>
      </c>
      <c r="X223" s="17" cm="1">
        <f t="array" ref="X223">SUMPRODUCT(--(IFERROR(HOUR(Flights_2026_09_303334[entry_hour]),-1)=HOUR(X$212)),--(IFERROR(Flights_2026_09_303334[nfl],-1)&gt;=IF($V246=450,450,$V246)),--(IFERROR(Flights_2026_09_303334[nfl],-1)&lt;=IF($V246=450,450,$V246+9)))</f>
        <v>5</v>
      </c>
      <c r="Y223" s="17" cm="1">
        <f t="array" ref="Y223">SUMPRODUCT(--(IFERROR(HOUR(Flights_2026_09_303334[entry_hour]),-1)=HOUR(Y$212)),--(IFERROR(Flights_2026_09_303334[nfl],-1)&gt;=IF($V246=450,450,$V246)),--(IFERROR(Flights_2026_09_303334[nfl],-1)&lt;=IF($V246=450,450,$V246+9)))</f>
        <v>3</v>
      </c>
      <c r="Z223" s="17" cm="1">
        <f t="array" ref="Z223">SUMPRODUCT(--(IFERROR(HOUR(Flights_2026_09_303334[entry_hour]),-1)=HOUR(Z$212)),--(IFERROR(Flights_2026_09_303334[nfl],-1)&gt;=IF($V246=450,450,$V246)),--(IFERROR(Flights_2026_09_303334[nfl],-1)&lt;=IF($V246=450,450,$V246+9)))</f>
        <v>6</v>
      </c>
      <c r="AA223" s="17" cm="1">
        <f t="array" ref="AA223">SUMPRODUCT(--(IFERROR(HOUR(Flights_2026_09_303334[entry_hour]),-1)=HOUR(AA$212)),--(IFERROR(Flights_2026_09_303334[nfl],-1)&gt;=IF($V246=450,450,$V246)),--(IFERROR(Flights_2026_09_303334[nfl],-1)&lt;=IF($V246=450,450,$V246+9)))</f>
        <v>9</v>
      </c>
      <c r="AB223" s="17" cm="1">
        <f t="array" ref="AB223">SUMPRODUCT(--(IFERROR(HOUR(Flights_2026_09_303334[entry_hour]),-1)=HOUR(AB$212)),--(IFERROR(Flights_2026_09_303334[nfl],-1)&gt;=IF($V246=450,450,$V246)),--(IFERROR(Flights_2026_09_303334[nfl],-1)&lt;=IF($V246=450,450,$V246+9)))</f>
        <v>4</v>
      </c>
      <c r="AC223" s="17" cm="1">
        <f t="array" ref="AC223">SUMPRODUCT(--(IFERROR(HOUR(Flights_2026_09_303334[entry_hour]),-1)=HOUR(AC$212)),--(IFERROR(Flights_2026_09_303334[nfl],-1)&gt;=IF($V246=450,450,$V246)),--(IFERROR(Flights_2026_09_303334[nfl],-1)&lt;=IF($V246=450,450,$V246+9)))</f>
        <v>2</v>
      </c>
      <c r="AD223" s="17" cm="1">
        <f t="array" ref="AD223">SUMPRODUCT(--(IFERROR(HOUR(Flights_2026_09_303334[entry_hour]),-1)=HOUR(AD$212)),--(IFERROR(Flights_2026_09_303334[nfl],-1)&gt;=IF($V246=450,450,$V246)),--(IFERROR(Flights_2026_09_303334[nfl],-1)&lt;=IF($V246=450,450,$V246+9)))</f>
        <v>0</v>
      </c>
      <c r="AE223" s="17" cm="1">
        <f t="array" ref="AE223">SUMPRODUCT(--(IFERROR(HOUR(Flights_2026_09_303334[entry_hour]),-1)=HOUR(AE$212)),--(IFERROR(Flights_2026_09_303334[nfl],-1)&gt;=IF($V246=450,450,$V246)),--(IFERROR(Flights_2026_09_303334[nfl],-1)&lt;=IF($V246=450,450,$V246+9)))</f>
        <v>1</v>
      </c>
      <c r="AF223" s="2">
        <v>0.625</v>
      </c>
      <c r="AG223" t="s">
        <v>840</v>
      </c>
      <c r="AH223" s="17">
        <v>330</v>
      </c>
      <c r="AI223" s="17" cm="1">
        <f t="array" ref="AI223">SUMPRODUCT(--(IFERROR(HOUR(Flights_2026_09_303334[entry_hour]),-1)=HOUR(AF223)),--(IFERROR(Flights_2026_09_303334[entry_sector],"")=AG223),--(IFERROR(Flights_2026_09_303334[nfl],-1)&gt;=AH223),--(IFERROR(Flights_2026_09_303334[nfl],-1)&lt;=IF(AH223=450,450,AH223+9)))</f>
        <v>0</v>
      </c>
    </row>
    <row r="224" spans="1:35" x14ac:dyDescent="0.2">
      <c r="A224" s="4">
        <v>0.70833333333333337</v>
      </c>
      <c r="B224" s="28" cm="1">
        <f t="array" ref="B224">_xlfn.LET(_xlpm.h,HOUR($A224),_xlpm.s,B$220,_xlpm.hrs,IFERROR(HOUR(Flights_2026_09_303334[entry_hour]),-1),_xlpm.sectors,IF(_xlpm.s="Sector 4",_xlfn.XLOOKUP(Flights_2026_09_303334[adep],Tabla42[ADEP],Tabla42[Sector_4],""),Flights_2026_09_303334[entry_sector]),SUMPRODUCT(--(_xlpm.hrs=_xlpm.h),--(_xlpm.sectors=_xlpm.s)))</f>
        <v>0</v>
      </c>
      <c r="C224" s="28" cm="1">
        <f t="array" ref="C224">_xlfn.LET(_xlpm.h,HOUR($A224),_xlpm.s,C$220,_xlpm.hrs,IFERROR(HOUR(Flights_2026_09_303334[entry_hour]),-1),_xlpm.sectors,IF(_xlpm.s="Sector 4",_xlfn.XLOOKUP(Flights_2026_09_303334[adep],Tabla42[ADEP],Tabla42[Sector_4],""),Flights_2026_09_303334[entry_sector]),SUMPRODUCT(--(_xlpm.hrs=_xlpm.h),--(_xlpm.sectors=_xlpm.s)))</f>
        <v>0</v>
      </c>
      <c r="D224" s="28" cm="1">
        <f t="array" ref="D224">_xlfn.LET(_xlpm.h,HOUR($A224),_xlpm.s,D$220,_xlpm.hrs,IFERROR(HOUR(Flights_2026_09_303334[entry_hour]),-1),_xlpm.sectors,IF(_xlpm.s="Sector 4",_xlfn.XLOOKUP(Flights_2026_09_303334[adep],Tabla42[ADEP],Tabla42[Sector_4],""),Flights_2026_09_303334[entry_sector]),SUMPRODUCT(--(_xlpm.hrs=_xlpm.h),--(_xlpm.sectors=_xlpm.s)))</f>
        <v>7</v>
      </c>
      <c r="E224" s="28" cm="1">
        <f t="array" ref="E224">_xlfn.LET(_xlpm.h,HOUR($A224),_xlpm.s,E$220,_xlpm.hrs,IFERROR(HOUR(Flights_2026_09_303334[entry_hour]),-1),_xlpm.sectors,IF(_xlpm.s="Sector 4",_xlfn.XLOOKUP(Flights_2026_09_303334[adep],Tabla42[ADEP],Tabla42[Sector_4],""),Flights_2026_09_303334[entry_sector]),SUMPRODUCT(--(_xlpm.hrs=_xlpm.h),--(_xlpm.sectors=_xlpm.s)))</f>
        <v>14</v>
      </c>
      <c r="F224" s="28" cm="1">
        <f t="array" ref="F224">_xlfn.LET(_xlpm.h,HOUR($A224),_xlpm.s,F$220,_xlpm.hrs,IFERROR(HOUR(Flights_2026_09_303334[entry_hour]),-1),_xlpm.sectors,IF(_xlpm.s="Sector 4",_xlfn.XLOOKUP(Flights_2026_09_303334[adep],Tabla42[ADEP],Tabla42[Sector_4],""),Flights_2026_09_303334[entry_sector]),SUMPRODUCT(--(_xlpm.hrs=_xlpm.h),--(_xlpm.sectors=_xlpm.s)))</f>
        <v>8</v>
      </c>
      <c r="G224" s="28" cm="1">
        <f t="array" ref="G224">_xlfn.LET(_xlpm.h,HOUR($A224),_xlpm.s,G$220,_xlpm.hrs,IFERROR(HOUR(Flights_2026_09_303334[entry_hour]),-1),_xlpm.sectors,IF(_xlpm.s="Sector 4",_xlfn.XLOOKUP(Flights_2026_09_303334[adep],Tabla42[ADEP],Tabla42[Sector_4],""),Flights_2026_09_303334[entry_sector]),SUMPRODUCT(--(_xlpm.hrs=_xlpm.h),--(_xlpm.sectors=_xlpm.s)))</f>
        <v>6</v>
      </c>
      <c r="H224" s="17" cm="1">
        <f t="array" ref="H224">_xlfn.LET(_xlpm.h,HOUR($A224),_xlpm.s,H$220,_xlpm.hrs,IFERROR(HOUR(Flights_2026_09_303334[entry_hour]),-1),_xlpm.sectors,IF(_xlpm.s="Sector 4",_xlfn.XLOOKUP(Flights_2026_09_303334[adep],Tabla42[ADEP],Tabla42[Sector_4],""),Flights_2026_09_303334[entry_sector]),SUMPRODUCT(--(_xlpm.hrs=_xlpm.h),--(_xlpm.sectors=_xlpm.s)))</f>
        <v>1</v>
      </c>
      <c r="I224" s="17">
        <f t="shared" si="1"/>
        <v>36</v>
      </c>
      <c r="W224" s="17" cm="1">
        <f t="array" ref="W224">SUMPRODUCT(--(IFERROR(HOUR(Flights_2026_09_303334[entry_hour]),-1)=HOUR(W$212)),--(IFERROR(Flights_2026_09_303334[nfl],-1)&gt;=IF($V247=450,450,$V247)),--(IFERROR(Flights_2026_09_303334[nfl],-1)&lt;=IF($V247=450,450,$V247+9)))</f>
        <v>2</v>
      </c>
      <c r="X224" s="17" cm="1">
        <f t="array" ref="X224">SUMPRODUCT(--(IFERROR(HOUR(Flights_2026_09_303334[entry_hour]),-1)=HOUR(X$212)),--(IFERROR(Flights_2026_09_303334[nfl],-1)&gt;=IF($V247=450,450,$V247)),--(IFERROR(Flights_2026_09_303334[nfl],-1)&lt;=IF($V247=450,450,$V247+9)))</f>
        <v>0</v>
      </c>
      <c r="Y224" s="17" cm="1">
        <f t="array" ref="Y224">SUMPRODUCT(--(IFERROR(HOUR(Flights_2026_09_303334[entry_hour]),-1)=HOUR(Y$212)),--(IFERROR(Flights_2026_09_303334[nfl],-1)&gt;=IF($V247=450,450,$V247)),--(IFERROR(Flights_2026_09_303334[nfl],-1)&lt;=IF($V247=450,450,$V247+9)))</f>
        <v>0</v>
      </c>
      <c r="Z224" s="17" cm="1">
        <f t="array" ref="Z224">SUMPRODUCT(--(IFERROR(HOUR(Flights_2026_09_303334[entry_hour]),-1)=HOUR(Z$212)),--(IFERROR(Flights_2026_09_303334[nfl],-1)&gt;=IF($V247=450,450,$V247)),--(IFERROR(Flights_2026_09_303334[nfl],-1)&lt;=IF($V247=450,450,$V247+9)))</f>
        <v>0</v>
      </c>
      <c r="AA224" s="17" cm="1">
        <f t="array" ref="AA224">SUMPRODUCT(--(IFERROR(HOUR(Flights_2026_09_303334[entry_hour]),-1)=HOUR(AA$212)),--(IFERROR(Flights_2026_09_303334[nfl],-1)&gt;=IF($V247=450,450,$V247)),--(IFERROR(Flights_2026_09_303334[nfl],-1)&lt;=IF($V247=450,450,$V247+9)))</f>
        <v>0</v>
      </c>
      <c r="AB224" s="17" cm="1">
        <f t="array" ref="AB224">SUMPRODUCT(--(IFERROR(HOUR(Flights_2026_09_303334[entry_hour]),-1)=HOUR(AB$212)),--(IFERROR(Flights_2026_09_303334[nfl],-1)&gt;=IF($V247=450,450,$V247)),--(IFERROR(Flights_2026_09_303334[nfl],-1)&lt;=IF($V247=450,450,$V247+9)))</f>
        <v>0</v>
      </c>
      <c r="AC224" s="17" cm="1">
        <f t="array" ref="AC224">SUMPRODUCT(--(IFERROR(HOUR(Flights_2026_09_303334[entry_hour]),-1)=HOUR(AC$212)),--(IFERROR(Flights_2026_09_303334[nfl],-1)&gt;=IF($V247=450,450,$V247)),--(IFERROR(Flights_2026_09_303334[nfl],-1)&lt;=IF($V247=450,450,$V247+9)))</f>
        <v>1</v>
      </c>
      <c r="AD224" s="17" cm="1">
        <f t="array" ref="AD224">SUMPRODUCT(--(IFERROR(HOUR(Flights_2026_09_303334[entry_hour]),-1)=HOUR(AD$212)),--(IFERROR(Flights_2026_09_303334[nfl],-1)&gt;=IF($V247=450,450,$V247)),--(IFERROR(Flights_2026_09_303334[nfl],-1)&lt;=IF($V247=450,450,$V247+9)))</f>
        <v>0</v>
      </c>
      <c r="AE224" s="17" cm="1">
        <f t="array" ref="AE224">SUMPRODUCT(--(IFERROR(HOUR(Flights_2026_09_303334[entry_hour]),-1)=HOUR(AE$212)),--(IFERROR(Flights_2026_09_303334[nfl],-1)&gt;=IF($V247=450,450,$V247)),--(IFERROR(Flights_2026_09_303334[nfl],-1)&lt;=IF($V247=450,450,$V247+9)))</f>
        <v>0</v>
      </c>
      <c r="AF224" s="2">
        <v>0.625</v>
      </c>
      <c r="AG224" t="s">
        <v>840</v>
      </c>
      <c r="AH224" s="17">
        <v>340</v>
      </c>
      <c r="AI224" s="17" cm="1">
        <f t="array" ref="AI224">SUMPRODUCT(--(IFERROR(HOUR(Flights_2026_09_303334[entry_hour]),-1)=HOUR(AF224)),--(IFERROR(Flights_2026_09_303334[entry_sector],"")=AG224),--(IFERROR(Flights_2026_09_303334[nfl],-1)&gt;=AH224),--(IFERROR(Flights_2026_09_303334[nfl],-1)&lt;=IF(AH224=450,450,AH224+9)))</f>
        <v>0</v>
      </c>
    </row>
    <row r="225" spans="1:35" x14ac:dyDescent="0.2">
      <c r="A225" s="4">
        <v>0.75</v>
      </c>
      <c r="B225" s="28" cm="1">
        <f t="array" ref="B225">_xlfn.LET(_xlpm.h,HOUR($A225),_xlpm.s,B$220,_xlpm.hrs,IFERROR(HOUR(Flights_2026_09_303334[entry_hour]),-1),_xlpm.sectors,IF(_xlpm.s="Sector 4",_xlfn.XLOOKUP(Flights_2026_09_303334[adep],Tabla42[ADEP],Tabla42[Sector_4],""),Flights_2026_09_303334[entry_sector]),SUMPRODUCT(--(_xlpm.hrs=_xlpm.h),--(_xlpm.sectors=_xlpm.s)))</f>
        <v>1</v>
      </c>
      <c r="C225" s="28" cm="1">
        <f t="array" ref="C225">_xlfn.LET(_xlpm.h,HOUR($A225),_xlpm.s,C$220,_xlpm.hrs,IFERROR(HOUR(Flights_2026_09_303334[entry_hour]),-1),_xlpm.sectors,IF(_xlpm.s="Sector 4",_xlfn.XLOOKUP(Flights_2026_09_303334[adep],Tabla42[ADEP],Tabla42[Sector_4],""),Flights_2026_09_303334[entry_sector]),SUMPRODUCT(--(_xlpm.hrs=_xlpm.h),--(_xlpm.sectors=_xlpm.s)))</f>
        <v>0</v>
      </c>
      <c r="D225" s="28" cm="1">
        <f t="array" ref="D225">_xlfn.LET(_xlpm.h,HOUR($A225),_xlpm.s,D$220,_xlpm.hrs,IFERROR(HOUR(Flights_2026_09_303334[entry_hour]),-1),_xlpm.sectors,IF(_xlpm.s="Sector 4",_xlfn.XLOOKUP(Flights_2026_09_303334[adep],Tabla42[ADEP],Tabla42[Sector_4],""),Flights_2026_09_303334[entry_sector]),SUMPRODUCT(--(_xlpm.hrs=_xlpm.h),--(_xlpm.sectors=_xlpm.s)))</f>
        <v>11</v>
      </c>
      <c r="E225" s="28" cm="1">
        <f t="array" ref="E225">_xlfn.LET(_xlpm.h,HOUR($A225),_xlpm.s,E$220,_xlpm.hrs,IFERROR(HOUR(Flights_2026_09_303334[entry_hour]),-1),_xlpm.sectors,IF(_xlpm.s="Sector 4",_xlfn.XLOOKUP(Flights_2026_09_303334[adep],Tabla42[ADEP],Tabla42[Sector_4],""),Flights_2026_09_303334[entry_sector]),SUMPRODUCT(--(_xlpm.hrs=_xlpm.h),--(_xlpm.sectors=_xlpm.s)))</f>
        <v>16</v>
      </c>
      <c r="F225" s="28" cm="1">
        <f t="array" ref="F225">_xlfn.LET(_xlpm.h,HOUR($A225),_xlpm.s,F$220,_xlpm.hrs,IFERROR(HOUR(Flights_2026_09_303334[entry_hour]),-1),_xlpm.sectors,IF(_xlpm.s="Sector 4",_xlfn.XLOOKUP(Flights_2026_09_303334[adep],Tabla42[ADEP],Tabla42[Sector_4],""),Flights_2026_09_303334[entry_sector]),SUMPRODUCT(--(_xlpm.hrs=_xlpm.h),--(_xlpm.sectors=_xlpm.s)))</f>
        <v>11</v>
      </c>
      <c r="G225" s="28" cm="1">
        <f t="array" ref="G225">_xlfn.LET(_xlpm.h,HOUR($A225),_xlpm.s,G$220,_xlpm.hrs,IFERROR(HOUR(Flights_2026_09_303334[entry_hour]),-1),_xlpm.sectors,IF(_xlpm.s="Sector 4",_xlfn.XLOOKUP(Flights_2026_09_303334[adep],Tabla42[ADEP],Tabla42[Sector_4],""),Flights_2026_09_303334[entry_sector]),SUMPRODUCT(--(_xlpm.hrs=_xlpm.h),--(_xlpm.sectors=_xlpm.s)))</f>
        <v>4</v>
      </c>
      <c r="H225" s="17" cm="1">
        <f t="array" ref="H225">_xlfn.LET(_xlpm.h,HOUR($A225),_xlpm.s,H$220,_xlpm.hrs,IFERROR(HOUR(Flights_2026_09_303334[entry_hour]),-1),_xlpm.sectors,IF(_xlpm.s="Sector 4",_xlfn.XLOOKUP(Flights_2026_09_303334[adep],Tabla42[ADEP],Tabla42[Sector_4],""),Flights_2026_09_303334[entry_sector]),SUMPRODUCT(--(_xlpm.hrs=_xlpm.h),--(_xlpm.sectors=_xlpm.s)))</f>
        <v>3</v>
      </c>
      <c r="I225" s="17">
        <f t="shared" si="1"/>
        <v>46</v>
      </c>
      <c r="W225" s="17" cm="1">
        <f t="array" ref="W225">SUMPRODUCT(--(IFERROR(HOUR(Flights_2026_09_303334[entry_hour]),-1)=HOUR(W$212)),--(IFERROR(Flights_2026_09_303334[nfl],-1)&gt;=IF($V248=450,450,$V248)),--(IFERROR(Flights_2026_09_303334[nfl],-1)&lt;=IF($V248=450,450,$V248+9)))</f>
        <v>0</v>
      </c>
      <c r="X225" s="17" cm="1">
        <f t="array" ref="X225">SUMPRODUCT(--(IFERROR(HOUR(Flights_2026_09_303334[entry_hour]),-1)=HOUR(X$212)),--(IFERROR(Flights_2026_09_303334[nfl],-1)&gt;=IF($V248=450,450,$V248)),--(IFERROR(Flights_2026_09_303334[nfl],-1)&lt;=IF($V248=450,450,$V248+9)))</f>
        <v>1</v>
      </c>
      <c r="Y225" s="17" cm="1">
        <f t="array" ref="Y225">SUMPRODUCT(--(IFERROR(HOUR(Flights_2026_09_303334[entry_hour]),-1)=HOUR(Y$212)),--(IFERROR(Flights_2026_09_303334[nfl],-1)&gt;=IF($V248=450,450,$V248)),--(IFERROR(Flights_2026_09_303334[nfl],-1)&lt;=IF($V248=450,450,$V248+9)))</f>
        <v>3</v>
      </c>
      <c r="Z225" s="17" cm="1">
        <f t="array" ref="Z225">SUMPRODUCT(--(IFERROR(HOUR(Flights_2026_09_303334[entry_hour]),-1)=HOUR(Z$212)),--(IFERROR(Flights_2026_09_303334[nfl],-1)&gt;=IF($V248=450,450,$V248)),--(IFERROR(Flights_2026_09_303334[nfl],-1)&lt;=IF($V248=450,450,$V248+9)))</f>
        <v>0</v>
      </c>
      <c r="AA225" s="17" cm="1">
        <f t="array" ref="AA225">SUMPRODUCT(--(IFERROR(HOUR(Flights_2026_09_303334[entry_hour]),-1)=HOUR(AA$212)),--(IFERROR(Flights_2026_09_303334[nfl],-1)&gt;=IF($V248=450,450,$V248)),--(IFERROR(Flights_2026_09_303334[nfl],-1)&lt;=IF($V248=450,450,$V248+9)))</f>
        <v>3</v>
      </c>
      <c r="AB225" s="17" cm="1">
        <f t="array" ref="AB225">SUMPRODUCT(--(IFERROR(HOUR(Flights_2026_09_303334[entry_hour]),-1)=HOUR(AB$212)),--(IFERROR(Flights_2026_09_303334[nfl],-1)&gt;=IF($V248=450,450,$V248)),--(IFERROR(Flights_2026_09_303334[nfl],-1)&lt;=IF($V248=450,450,$V248+9)))</f>
        <v>0</v>
      </c>
      <c r="AC225" s="17" cm="1">
        <f t="array" ref="AC225">SUMPRODUCT(--(IFERROR(HOUR(Flights_2026_09_303334[entry_hour]),-1)=HOUR(AC$212)),--(IFERROR(Flights_2026_09_303334[nfl],-1)&gt;=IF($V248=450,450,$V248)),--(IFERROR(Flights_2026_09_303334[nfl],-1)&lt;=IF($V248=450,450,$V248+9)))</f>
        <v>0</v>
      </c>
      <c r="AD225" s="17" cm="1">
        <f t="array" ref="AD225">SUMPRODUCT(--(IFERROR(HOUR(Flights_2026_09_303334[entry_hour]),-1)=HOUR(AD$212)),--(IFERROR(Flights_2026_09_303334[nfl],-1)&gt;=IF($V248=450,450,$V248)),--(IFERROR(Flights_2026_09_303334[nfl],-1)&lt;=IF($V248=450,450,$V248+9)))</f>
        <v>0</v>
      </c>
      <c r="AE225" s="17" cm="1">
        <f t="array" ref="AE225">SUMPRODUCT(--(IFERROR(HOUR(Flights_2026_09_303334[entry_hour]),-1)=HOUR(AE$212)),--(IFERROR(Flights_2026_09_303334[nfl],-1)&gt;=IF($V248=450,450,$V248)),--(IFERROR(Flights_2026_09_303334[nfl],-1)&lt;=IF($V248=450,450,$V248+9)))</f>
        <v>0</v>
      </c>
      <c r="AF225" s="2">
        <v>0.625</v>
      </c>
      <c r="AG225" t="s">
        <v>840</v>
      </c>
      <c r="AH225" s="17">
        <v>350</v>
      </c>
      <c r="AI225" s="17" cm="1">
        <f t="array" ref="AI225">SUMPRODUCT(--(IFERROR(HOUR(Flights_2026_09_303334[entry_hour]),-1)=HOUR(AF225)),--(IFERROR(Flights_2026_09_303334[entry_sector],"")=AG225),--(IFERROR(Flights_2026_09_303334[nfl],-1)&gt;=AH225),--(IFERROR(Flights_2026_09_303334[nfl],-1)&lt;=IF(AH225=450,450,AH225+9)))</f>
        <v>3</v>
      </c>
    </row>
    <row r="226" spans="1:35" x14ac:dyDescent="0.2">
      <c r="A226" s="4">
        <v>0.79166666666666674</v>
      </c>
      <c r="B226" s="28" cm="1">
        <f t="array" ref="B226">_xlfn.LET(_xlpm.h,HOUR($A226),_xlpm.s,B$220,_xlpm.hrs,IFERROR(HOUR(Flights_2026_09_303334[entry_hour]),-1),_xlpm.sectors,IF(_xlpm.s="Sector 4",_xlfn.XLOOKUP(Flights_2026_09_303334[adep],Tabla42[ADEP],Tabla42[Sector_4],""),Flights_2026_09_303334[entry_sector]),SUMPRODUCT(--(_xlpm.hrs=_xlpm.h),--(_xlpm.sectors=_xlpm.s)))</f>
        <v>0</v>
      </c>
      <c r="C226" s="28" cm="1">
        <f t="array" ref="C226">_xlfn.LET(_xlpm.h,HOUR($A226),_xlpm.s,C$220,_xlpm.hrs,IFERROR(HOUR(Flights_2026_09_303334[entry_hour]),-1),_xlpm.sectors,IF(_xlpm.s="Sector 4",_xlfn.XLOOKUP(Flights_2026_09_303334[adep],Tabla42[ADEP],Tabla42[Sector_4],""),Flights_2026_09_303334[entry_sector]),SUMPRODUCT(--(_xlpm.hrs=_xlpm.h),--(_xlpm.sectors=_xlpm.s)))</f>
        <v>0</v>
      </c>
      <c r="D226" s="28" cm="1">
        <f t="array" ref="D226">_xlfn.LET(_xlpm.h,HOUR($A226),_xlpm.s,D$220,_xlpm.hrs,IFERROR(HOUR(Flights_2026_09_303334[entry_hour]),-1),_xlpm.sectors,IF(_xlpm.s="Sector 4",_xlfn.XLOOKUP(Flights_2026_09_303334[adep],Tabla42[ADEP],Tabla42[Sector_4],""),Flights_2026_09_303334[entry_sector]),SUMPRODUCT(--(_xlpm.hrs=_xlpm.h),--(_xlpm.sectors=_xlpm.s)))</f>
        <v>3</v>
      </c>
      <c r="E226" s="28" cm="1">
        <f t="array" ref="E226">_xlfn.LET(_xlpm.h,HOUR($A226),_xlpm.s,E$220,_xlpm.hrs,IFERROR(HOUR(Flights_2026_09_303334[entry_hour]),-1),_xlpm.sectors,IF(_xlpm.s="Sector 4",_xlfn.XLOOKUP(Flights_2026_09_303334[adep],Tabla42[ADEP],Tabla42[Sector_4],""),Flights_2026_09_303334[entry_sector]),SUMPRODUCT(--(_xlpm.hrs=_xlpm.h),--(_xlpm.sectors=_xlpm.s)))</f>
        <v>7</v>
      </c>
      <c r="F226" s="28" cm="1">
        <f t="array" ref="F226">_xlfn.LET(_xlpm.h,HOUR($A226),_xlpm.s,F$220,_xlpm.hrs,IFERROR(HOUR(Flights_2026_09_303334[entry_hour]),-1),_xlpm.sectors,IF(_xlpm.s="Sector 4",_xlfn.XLOOKUP(Flights_2026_09_303334[adep],Tabla42[ADEP],Tabla42[Sector_4],""),Flights_2026_09_303334[entry_sector]),SUMPRODUCT(--(_xlpm.hrs=_xlpm.h),--(_xlpm.sectors=_xlpm.s)))</f>
        <v>5</v>
      </c>
      <c r="G226" s="28" cm="1">
        <f t="array" ref="G226">_xlfn.LET(_xlpm.h,HOUR($A226),_xlpm.s,G$220,_xlpm.hrs,IFERROR(HOUR(Flights_2026_09_303334[entry_hour]),-1),_xlpm.sectors,IF(_xlpm.s="Sector 4",_xlfn.XLOOKUP(Flights_2026_09_303334[adep],Tabla42[ADEP],Tabla42[Sector_4],""),Flights_2026_09_303334[entry_sector]),SUMPRODUCT(--(_xlpm.hrs=_xlpm.h),--(_xlpm.sectors=_xlpm.s)))</f>
        <v>1</v>
      </c>
      <c r="H226" s="17" cm="1">
        <f t="array" ref="H226">_xlfn.LET(_xlpm.h,HOUR($A226),_xlpm.s,H$220,_xlpm.hrs,IFERROR(HOUR(Flights_2026_09_303334[entry_hour]),-1),_xlpm.sectors,IF(_xlpm.s="Sector 4",_xlfn.XLOOKUP(Flights_2026_09_303334[adep],Tabla42[ADEP],Tabla42[Sector_4],""),Flights_2026_09_303334[entry_sector]),SUMPRODUCT(--(_xlpm.hrs=_xlpm.h),--(_xlpm.sectors=_xlpm.s)))</f>
        <v>0</v>
      </c>
      <c r="I226" s="17">
        <f t="shared" si="1"/>
        <v>16</v>
      </c>
      <c r="W226" s="17" cm="1">
        <f t="array" ref="W226">SUMPRODUCT(--(IFERROR(HOUR(Flights_2026_09_303334[entry_hour]),-1)=HOUR(W$212)),--(IFERROR(Flights_2026_09_303334[nfl],-1)&gt;=IF($V249=450,450,$V249)),--(IFERROR(Flights_2026_09_303334[nfl],-1)&lt;=IF($V249=450,450,$V249+9)))</f>
        <v>1</v>
      </c>
      <c r="X226" s="17" cm="1">
        <f t="array" ref="X226">SUMPRODUCT(--(IFERROR(HOUR(Flights_2026_09_303334[entry_hour]),-1)=HOUR(X$212)),--(IFERROR(Flights_2026_09_303334[nfl],-1)&gt;=IF($V249=450,450,$V249)),--(IFERROR(Flights_2026_09_303334[nfl],-1)&lt;=IF($V249=450,450,$V249+9)))</f>
        <v>0</v>
      </c>
      <c r="Y226" s="17" cm="1">
        <f t="array" ref="Y226">SUMPRODUCT(--(IFERROR(HOUR(Flights_2026_09_303334[entry_hour]),-1)=HOUR(Y$212)),--(IFERROR(Flights_2026_09_303334[nfl],-1)&gt;=IF($V249=450,450,$V249)),--(IFERROR(Flights_2026_09_303334[nfl],-1)&lt;=IF($V249=450,450,$V249+9)))</f>
        <v>0</v>
      </c>
      <c r="Z226" s="17" cm="1">
        <f t="array" ref="Z226">SUMPRODUCT(--(IFERROR(HOUR(Flights_2026_09_303334[entry_hour]),-1)=HOUR(Z$212)),--(IFERROR(Flights_2026_09_303334[nfl],-1)&gt;=IF($V249=450,450,$V249)),--(IFERROR(Flights_2026_09_303334[nfl],-1)&lt;=IF($V249=450,450,$V249+9)))</f>
        <v>0</v>
      </c>
      <c r="AA226" s="17" cm="1">
        <f t="array" ref="AA226">SUMPRODUCT(--(IFERROR(HOUR(Flights_2026_09_303334[entry_hour]),-1)=HOUR(AA$212)),--(IFERROR(Flights_2026_09_303334[nfl],-1)&gt;=IF($V249=450,450,$V249)),--(IFERROR(Flights_2026_09_303334[nfl],-1)&lt;=IF($V249=450,450,$V249+9)))</f>
        <v>0</v>
      </c>
      <c r="AB226" s="17" cm="1">
        <f t="array" ref="AB226">SUMPRODUCT(--(IFERROR(HOUR(Flights_2026_09_303334[entry_hour]),-1)=HOUR(AB$212)),--(IFERROR(Flights_2026_09_303334[nfl],-1)&gt;=IF($V249=450,450,$V249)),--(IFERROR(Flights_2026_09_303334[nfl],-1)&lt;=IF($V249=450,450,$V249+9)))</f>
        <v>0</v>
      </c>
      <c r="AC226" s="17" cm="1">
        <f t="array" ref="AC226">SUMPRODUCT(--(IFERROR(HOUR(Flights_2026_09_303334[entry_hour]),-1)=HOUR(AC$212)),--(IFERROR(Flights_2026_09_303334[nfl],-1)&gt;=IF($V249=450,450,$V249)),--(IFERROR(Flights_2026_09_303334[nfl],-1)&lt;=IF($V249=450,450,$V249+9)))</f>
        <v>0</v>
      </c>
      <c r="AD226" s="17" cm="1">
        <f t="array" ref="AD226">SUMPRODUCT(--(IFERROR(HOUR(Flights_2026_09_303334[entry_hour]),-1)=HOUR(AD$212)),--(IFERROR(Flights_2026_09_303334[nfl],-1)&gt;=IF($V249=450,450,$V249)),--(IFERROR(Flights_2026_09_303334[nfl],-1)&lt;=IF($V249=450,450,$V249+9)))</f>
        <v>0</v>
      </c>
      <c r="AE226" s="17" cm="1">
        <f t="array" ref="AE226">SUMPRODUCT(--(IFERROR(HOUR(Flights_2026_09_303334[entry_hour]),-1)=HOUR(AE$212)),--(IFERROR(Flights_2026_09_303334[nfl],-1)&gt;=IF($V249=450,450,$V249)),--(IFERROR(Flights_2026_09_303334[nfl],-1)&lt;=IF($V249=450,450,$V249+9)))</f>
        <v>0</v>
      </c>
      <c r="AF226" s="2">
        <v>0.625</v>
      </c>
      <c r="AG226" t="s">
        <v>840</v>
      </c>
      <c r="AH226" s="17">
        <v>360</v>
      </c>
      <c r="AI226" s="17" cm="1">
        <f t="array" ref="AI226">SUMPRODUCT(--(IFERROR(HOUR(Flights_2026_09_303334[entry_hour]),-1)=HOUR(AF226)),--(IFERROR(Flights_2026_09_303334[entry_sector],"")=AG226),--(IFERROR(Flights_2026_09_303334[nfl],-1)&gt;=AH226),--(IFERROR(Flights_2026_09_303334[nfl],-1)&lt;=IF(AH226=450,450,AH226+9)))</f>
        <v>0</v>
      </c>
    </row>
    <row r="227" spans="1:35" x14ac:dyDescent="0.2">
      <c r="A227" s="4">
        <v>0.83333333333333337</v>
      </c>
      <c r="B227" s="28" cm="1">
        <f t="array" ref="B227">_xlfn.LET(_xlpm.h,HOUR($A227),_xlpm.s,B$220,_xlpm.hrs,IFERROR(HOUR(Flights_2026_09_303334[entry_hour]),-1),_xlpm.sectors,IF(_xlpm.s="Sector 4",_xlfn.XLOOKUP(Flights_2026_09_303334[adep],Tabla42[ADEP],Tabla42[Sector_4],""),Flights_2026_09_303334[entry_sector]),SUMPRODUCT(--(_xlpm.hrs=_xlpm.h),--(_xlpm.sectors=_xlpm.s)))</f>
        <v>1</v>
      </c>
      <c r="C227" s="28" cm="1">
        <f t="array" ref="C227">_xlfn.LET(_xlpm.h,HOUR($A227),_xlpm.s,C$220,_xlpm.hrs,IFERROR(HOUR(Flights_2026_09_303334[entry_hour]),-1),_xlpm.sectors,IF(_xlpm.s="Sector 4",_xlfn.XLOOKUP(Flights_2026_09_303334[adep],Tabla42[ADEP],Tabla42[Sector_4],""),Flights_2026_09_303334[entry_sector]),SUMPRODUCT(--(_xlpm.hrs=_xlpm.h),--(_xlpm.sectors=_xlpm.s)))</f>
        <v>0</v>
      </c>
      <c r="D227" s="28" cm="1">
        <f t="array" ref="D227">_xlfn.LET(_xlpm.h,HOUR($A227),_xlpm.s,D$220,_xlpm.hrs,IFERROR(HOUR(Flights_2026_09_303334[entry_hour]),-1),_xlpm.sectors,IF(_xlpm.s="Sector 4",_xlfn.XLOOKUP(Flights_2026_09_303334[adep],Tabla42[ADEP],Tabla42[Sector_4],""),Flights_2026_09_303334[entry_sector]),SUMPRODUCT(--(_xlpm.hrs=_xlpm.h),--(_xlpm.sectors=_xlpm.s)))</f>
        <v>2</v>
      </c>
      <c r="E227" s="28" cm="1">
        <f t="array" ref="E227">_xlfn.LET(_xlpm.h,HOUR($A227),_xlpm.s,E$220,_xlpm.hrs,IFERROR(HOUR(Flights_2026_09_303334[entry_hour]),-1),_xlpm.sectors,IF(_xlpm.s="Sector 4",_xlfn.XLOOKUP(Flights_2026_09_303334[adep],Tabla42[ADEP],Tabla42[Sector_4],""),Flights_2026_09_303334[entry_sector]),SUMPRODUCT(--(_xlpm.hrs=_xlpm.h),--(_xlpm.sectors=_xlpm.s)))</f>
        <v>9</v>
      </c>
      <c r="F227" s="28" cm="1">
        <f t="array" ref="F227">_xlfn.LET(_xlpm.h,HOUR($A227),_xlpm.s,F$220,_xlpm.hrs,IFERROR(HOUR(Flights_2026_09_303334[entry_hour]),-1),_xlpm.sectors,IF(_xlpm.s="Sector 4",_xlfn.XLOOKUP(Flights_2026_09_303334[adep],Tabla42[ADEP],Tabla42[Sector_4],""),Flights_2026_09_303334[entry_sector]),SUMPRODUCT(--(_xlpm.hrs=_xlpm.h),--(_xlpm.sectors=_xlpm.s)))</f>
        <v>6</v>
      </c>
      <c r="G227" s="28" cm="1">
        <f t="array" ref="G227">_xlfn.LET(_xlpm.h,HOUR($A227),_xlpm.s,G$220,_xlpm.hrs,IFERROR(HOUR(Flights_2026_09_303334[entry_hour]),-1),_xlpm.sectors,IF(_xlpm.s="Sector 4",_xlfn.XLOOKUP(Flights_2026_09_303334[adep],Tabla42[ADEP],Tabla42[Sector_4],""),Flights_2026_09_303334[entry_sector]),SUMPRODUCT(--(_xlpm.hrs=_xlpm.h),--(_xlpm.sectors=_xlpm.s)))</f>
        <v>2</v>
      </c>
      <c r="H227" s="17" cm="1">
        <f t="array" ref="H227">_xlfn.LET(_xlpm.h,HOUR($A227),_xlpm.s,H$220,_xlpm.hrs,IFERROR(HOUR(Flights_2026_09_303334[entry_hour]),-1),_xlpm.sectors,IF(_xlpm.s="Sector 4",_xlfn.XLOOKUP(Flights_2026_09_303334[adep],Tabla42[ADEP],Tabla42[Sector_4],""),Flights_2026_09_303334[entry_sector]),SUMPRODUCT(--(_xlpm.hrs=_xlpm.h),--(_xlpm.sectors=_xlpm.s)))</f>
        <v>5</v>
      </c>
      <c r="I227" s="17">
        <f t="shared" si="1"/>
        <v>25</v>
      </c>
      <c r="W227" s="17" cm="1">
        <f t="array" ref="W227">SUMPRODUCT(--(IFERROR(HOUR(Flights_2026_09_303334[entry_hour]),-1)=HOUR(W$212)),--(IFERROR(Flights_2026_09_303334[nfl],-1)&gt;=IF($V250=450,450,$V250)),--(IFERROR(Flights_2026_09_303334[nfl],-1)&lt;=IF($V250=450,450,$V250+9)))</f>
        <v>0</v>
      </c>
      <c r="X227" s="17" cm="1">
        <f t="array" ref="X227">SUMPRODUCT(--(IFERROR(HOUR(Flights_2026_09_303334[entry_hour]),-1)=HOUR(X$212)),--(IFERROR(Flights_2026_09_303334[nfl],-1)&gt;=IF($V250=450,450,$V250)),--(IFERROR(Flights_2026_09_303334[nfl],-1)&lt;=IF($V250=450,450,$V250+9)))</f>
        <v>0</v>
      </c>
      <c r="Y227" s="17" cm="1">
        <f t="array" ref="Y227">SUMPRODUCT(--(IFERROR(HOUR(Flights_2026_09_303334[entry_hour]),-1)=HOUR(Y$212)),--(IFERROR(Flights_2026_09_303334[nfl],-1)&gt;=IF($V250=450,450,$V250)),--(IFERROR(Flights_2026_09_303334[nfl],-1)&lt;=IF($V250=450,450,$V250+9)))</f>
        <v>0</v>
      </c>
      <c r="Z227" s="17" cm="1">
        <f t="array" ref="Z227">SUMPRODUCT(--(IFERROR(HOUR(Flights_2026_09_303334[entry_hour]),-1)=HOUR(Z$212)),--(IFERROR(Flights_2026_09_303334[nfl],-1)&gt;=IF($V250=450,450,$V250)),--(IFERROR(Flights_2026_09_303334[nfl],-1)&lt;=IF($V250=450,450,$V250+9)))</f>
        <v>1</v>
      </c>
      <c r="AA227" s="17" cm="1">
        <f t="array" ref="AA227">SUMPRODUCT(--(IFERROR(HOUR(Flights_2026_09_303334[entry_hour]),-1)=HOUR(AA$212)),--(IFERROR(Flights_2026_09_303334[nfl],-1)&gt;=IF($V250=450,450,$V250)),--(IFERROR(Flights_2026_09_303334[nfl],-1)&lt;=IF($V250=450,450,$V250+9)))</f>
        <v>1</v>
      </c>
      <c r="AB227" s="17" cm="1">
        <f t="array" ref="AB227">SUMPRODUCT(--(IFERROR(HOUR(Flights_2026_09_303334[entry_hour]),-1)=HOUR(AB$212)),--(IFERROR(Flights_2026_09_303334[nfl],-1)&gt;=IF($V250=450,450,$V250)),--(IFERROR(Flights_2026_09_303334[nfl],-1)&lt;=IF($V250=450,450,$V250+9)))</f>
        <v>0</v>
      </c>
      <c r="AC227" s="17" cm="1">
        <f t="array" ref="AC227">SUMPRODUCT(--(IFERROR(HOUR(Flights_2026_09_303334[entry_hour]),-1)=HOUR(AC$212)),--(IFERROR(Flights_2026_09_303334[nfl],-1)&gt;=IF($V250=450,450,$V250)),--(IFERROR(Flights_2026_09_303334[nfl],-1)&lt;=IF($V250=450,450,$V250+9)))</f>
        <v>1</v>
      </c>
      <c r="AD227" s="17" cm="1">
        <f t="array" ref="AD227">SUMPRODUCT(--(IFERROR(HOUR(Flights_2026_09_303334[entry_hour]),-1)=HOUR(AD$212)),--(IFERROR(Flights_2026_09_303334[nfl],-1)&gt;=IF($V250=450,450,$V250)),--(IFERROR(Flights_2026_09_303334[nfl],-1)&lt;=IF($V250=450,450,$V250+9)))</f>
        <v>0</v>
      </c>
      <c r="AE227" s="17" cm="1">
        <f t="array" ref="AE227">SUMPRODUCT(--(IFERROR(HOUR(Flights_2026_09_303334[entry_hour]),-1)=HOUR(AE$212)),--(IFERROR(Flights_2026_09_303334[nfl],-1)&gt;=IF($V250=450,450,$V250)),--(IFERROR(Flights_2026_09_303334[nfl],-1)&lt;=IF($V250=450,450,$V250+9)))</f>
        <v>0</v>
      </c>
      <c r="AF227" s="2">
        <v>0.625</v>
      </c>
      <c r="AG227" t="s">
        <v>840</v>
      </c>
      <c r="AH227" s="17">
        <v>370</v>
      </c>
      <c r="AI227" s="17" cm="1">
        <f t="array" ref="AI227">SUMPRODUCT(--(IFERROR(HOUR(Flights_2026_09_303334[entry_hour]),-1)=HOUR(AF227)),--(IFERROR(Flights_2026_09_303334[entry_sector],"")=AG227),--(IFERROR(Flights_2026_09_303334[nfl],-1)&gt;=AH227),--(IFERROR(Flights_2026_09_303334[nfl],-1)&lt;=IF(AH227=450,450,AH227+9)))</f>
        <v>0</v>
      </c>
    </row>
    <row r="228" spans="1:35" x14ac:dyDescent="0.2">
      <c r="A228" s="4">
        <v>0.875</v>
      </c>
      <c r="B228" s="28" cm="1">
        <f t="array" ref="B228">_xlfn.LET(_xlpm.h,HOUR($A228),_xlpm.s,B$220,_xlpm.hrs,IFERROR(HOUR(Flights_2026_09_303334[entry_hour]),-1),_xlpm.sectors,IF(_xlpm.s="Sector 4",_xlfn.XLOOKUP(Flights_2026_09_303334[adep],Tabla42[ADEP],Tabla42[Sector_4],""),Flights_2026_09_303334[entry_sector]),SUMPRODUCT(--(_xlpm.hrs=_xlpm.h),--(_xlpm.sectors=_xlpm.s)))</f>
        <v>0</v>
      </c>
      <c r="C228" s="28" cm="1">
        <f t="array" ref="C228">_xlfn.LET(_xlpm.h,HOUR($A228),_xlpm.s,C$220,_xlpm.hrs,IFERROR(HOUR(Flights_2026_09_303334[entry_hour]),-1),_xlpm.sectors,IF(_xlpm.s="Sector 4",_xlfn.XLOOKUP(Flights_2026_09_303334[adep],Tabla42[ADEP],Tabla42[Sector_4],""),Flights_2026_09_303334[entry_sector]),SUMPRODUCT(--(_xlpm.hrs=_xlpm.h),--(_xlpm.sectors=_xlpm.s)))</f>
        <v>0</v>
      </c>
      <c r="D228" s="28" cm="1">
        <f t="array" ref="D228">_xlfn.LET(_xlpm.h,HOUR($A228),_xlpm.s,D$220,_xlpm.hrs,IFERROR(HOUR(Flights_2026_09_303334[entry_hour]),-1),_xlpm.sectors,IF(_xlpm.s="Sector 4",_xlfn.XLOOKUP(Flights_2026_09_303334[adep],Tabla42[ADEP],Tabla42[Sector_4],""),Flights_2026_09_303334[entry_sector]),SUMPRODUCT(--(_xlpm.hrs=_xlpm.h),--(_xlpm.sectors=_xlpm.s)))</f>
        <v>2</v>
      </c>
      <c r="E228" s="28" cm="1">
        <f t="array" ref="E228">_xlfn.LET(_xlpm.h,HOUR($A228),_xlpm.s,E$220,_xlpm.hrs,IFERROR(HOUR(Flights_2026_09_303334[entry_hour]),-1),_xlpm.sectors,IF(_xlpm.s="Sector 4",_xlfn.XLOOKUP(Flights_2026_09_303334[adep],Tabla42[ADEP],Tabla42[Sector_4],""),Flights_2026_09_303334[entry_sector]),SUMPRODUCT(--(_xlpm.hrs=_xlpm.h),--(_xlpm.sectors=_xlpm.s)))</f>
        <v>1</v>
      </c>
      <c r="F228" s="28" cm="1">
        <f t="array" ref="F228">_xlfn.LET(_xlpm.h,HOUR($A228),_xlpm.s,F$220,_xlpm.hrs,IFERROR(HOUR(Flights_2026_09_303334[entry_hour]),-1),_xlpm.sectors,IF(_xlpm.s="Sector 4",_xlfn.XLOOKUP(Flights_2026_09_303334[adep],Tabla42[ADEP],Tabla42[Sector_4],""),Flights_2026_09_303334[entry_sector]),SUMPRODUCT(--(_xlpm.hrs=_xlpm.h),--(_xlpm.sectors=_xlpm.s)))</f>
        <v>1</v>
      </c>
      <c r="G228" s="28" cm="1">
        <f t="array" ref="G228">_xlfn.LET(_xlpm.h,HOUR($A228),_xlpm.s,G$220,_xlpm.hrs,IFERROR(HOUR(Flights_2026_09_303334[entry_hour]),-1),_xlpm.sectors,IF(_xlpm.s="Sector 4",_xlfn.XLOOKUP(Flights_2026_09_303334[adep],Tabla42[ADEP],Tabla42[Sector_4],""),Flights_2026_09_303334[entry_sector]),SUMPRODUCT(--(_xlpm.hrs=_xlpm.h),--(_xlpm.sectors=_xlpm.s)))</f>
        <v>0</v>
      </c>
      <c r="H228" s="17" cm="1">
        <f t="array" ref="H228">_xlfn.LET(_xlpm.h,HOUR($A228),_xlpm.s,H$220,_xlpm.hrs,IFERROR(HOUR(Flights_2026_09_303334[entry_hour]),-1),_xlpm.sectors,IF(_xlpm.s="Sector 4",_xlfn.XLOOKUP(Flights_2026_09_303334[adep],Tabla42[ADEP],Tabla42[Sector_4],""),Flights_2026_09_303334[entry_sector]),SUMPRODUCT(--(_xlpm.hrs=_xlpm.h),--(_xlpm.sectors=_xlpm.s)))</f>
        <v>2</v>
      </c>
      <c r="I228" s="17">
        <f t="shared" si="1"/>
        <v>6</v>
      </c>
      <c r="W228" s="17" cm="1">
        <f t="array" ref="W228">SUMPRODUCT(--(IFERROR(HOUR(Flights_2026_09_303334[entry_hour]),-1)=HOUR(W$212)),--(IFERROR(Flights_2026_09_303334[nfl],-1)&gt;=IF($V251=450,450,$V251)),--(IFERROR(Flights_2026_09_303334[nfl],-1)&lt;=IF($V251=450,450,$V251+9)))</f>
        <v>0</v>
      </c>
      <c r="X228" s="17" cm="1">
        <f t="array" ref="X228">SUMPRODUCT(--(IFERROR(HOUR(Flights_2026_09_303334[entry_hour]),-1)=HOUR(X$212)),--(IFERROR(Flights_2026_09_303334[nfl],-1)&gt;=IF($V251=450,450,$V251)),--(IFERROR(Flights_2026_09_303334[nfl],-1)&lt;=IF($V251=450,450,$V251+9)))</f>
        <v>0</v>
      </c>
      <c r="Y228" s="17" cm="1">
        <f t="array" ref="Y228">SUMPRODUCT(--(IFERROR(HOUR(Flights_2026_09_303334[entry_hour]),-1)=HOUR(Y$212)),--(IFERROR(Flights_2026_09_303334[nfl],-1)&gt;=IF($V251=450,450,$V251)),--(IFERROR(Flights_2026_09_303334[nfl],-1)&lt;=IF($V251=450,450,$V251+9)))</f>
        <v>0</v>
      </c>
      <c r="Z228" s="17" cm="1">
        <f t="array" ref="Z228">SUMPRODUCT(--(IFERROR(HOUR(Flights_2026_09_303334[entry_hour]),-1)=HOUR(Z$212)),--(IFERROR(Flights_2026_09_303334[nfl],-1)&gt;=IF($V251=450,450,$V251)),--(IFERROR(Flights_2026_09_303334[nfl],-1)&lt;=IF($V251=450,450,$V251+9)))</f>
        <v>0</v>
      </c>
      <c r="AA228" s="17" cm="1">
        <f t="array" ref="AA228">SUMPRODUCT(--(IFERROR(HOUR(Flights_2026_09_303334[entry_hour]),-1)=HOUR(AA$212)),--(IFERROR(Flights_2026_09_303334[nfl],-1)&gt;=IF($V251=450,450,$V251)),--(IFERROR(Flights_2026_09_303334[nfl],-1)&lt;=IF($V251=450,450,$V251+9)))</f>
        <v>0</v>
      </c>
      <c r="AB228" s="17" cm="1">
        <f t="array" ref="AB228">SUMPRODUCT(--(IFERROR(HOUR(Flights_2026_09_303334[entry_hour]),-1)=HOUR(AB$212)),--(IFERROR(Flights_2026_09_303334[nfl],-1)&gt;=IF($V251=450,450,$V251)),--(IFERROR(Flights_2026_09_303334[nfl],-1)&lt;=IF($V251=450,450,$V251+9)))</f>
        <v>0</v>
      </c>
      <c r="AC228" s="17" cm="1">
        <f t="array" ref="AC228">SUMPRODUCT(--(IFERROR(HOUR(Flights_2026_09_303334[entry_hour]),-1)=HOUR(AC$212)),--(IFERROR(Flights_2026_09_303334[nfl],-1)&gt;=IF($V251=450,450,$V251)),--(IFERROR(Flights_2026_09_303334[nfl],-1)&lt;=IF($V251=450,450,$V251+9)))</f>
        <v>0</v>
      </c>
      <c r="AD228" s="17" cm="1">
        <f t="array" ref="AD228">SUMPRODUCT(--(IFERROR(HOUR(Flights_2026_09_303334[entry_hour]),-1)=HOUR(AD$212)),--(IFERROR(Flights_2026_09_303334[nfl],-1)&gt;=IF($V251=450,450,$V251)),--(IFERROR(Flights_2026_09_303334[nfl],-1)&lt;=IF($V251=450,450,$V251+9)))</f>
        <v>0</v>
      </c>
      <c r="AE228" s="17" cm="1">
        <f t="array" ref="AE228">SUMPRODUCT(--(IFERROR(HOUR(Flights_2026_09_303334[entry_hour]),-1)=HOUR(AE$212)),--(IFERROR(Flights_2026_09_303334[nfl],-1)&gt;=IF($V251=450,450,$V251)),--(IFERROR(Flights_2026_09_303334[nfl],-1)&lt;=IF($V251=450,450,$V251+9)))</f>
        <v>0</v>
      </c>
      <c r="AF228" s="2">
        <v>0.625</v>
      </c>
      <c r="AG228" t="s">
        <v>840</v>
      </c>
      <c r="AH228" s="17">
        <v>380</v>
      </c>
      <c r="AI228" s="17" cm="1">
        <f t="array" ref="AI228">SUMPRODUCT(--(IFERROR(HOUR(Flights_2026_09_303334[entry_hour]),-1)=HOUR(AF228)),--(IFERROR(Flights_2026_09_303334[entry_sector],"")=AG228),--(IFERROR(Flights_2026_09_303334[nfl],-1)&gt;=AH228),--(IFERROR(Flights_2026_09_303334[nfl],-1)&lt;=IF(AH228=450,450,AH228+9)))</f>
        <v>0</v>
      </c>
    </row>
    <row r="229" spans="1:35" x14ac:dyDescent="0.2">
      <c r="A229" s="4">
        <v>0.91666666666666674</v>
      </c>
      <c r="B229" s="28" cm="1">
        <f t="array" ref="B229">_xlfn.LET(_xlpm.h,HOUR($A229),_xlpm.s,B$220,_xlpm.hrs,IFERROR(HOUR(Flights_2026_09_303334[entry_hour]),-1),_xlpm.sectors,IF(_xlpm.s="Sector 4",_xlfn.XLOOKUP(Flights_2026_09_303334[adep],Tabla42[ADEP],Tabla42[Sector_4],""),Flights_2026_09_303334[entry_sector]),SUMPRODUCT(--(_xlpm.hrs=_xlpm.h),--(_xlpm.sectors=_xlpm.s)))</f>
        <v>0</v>
      </c>
      <c r="C229" s="28" cm="1">
        <f t="array" ref="C229">_xlfn.LET(_xlpm.h,HOUR($A229),_xlpm.s,C$220,_xlpm.hrs,IFERROR(HOUR(Flights_2026_09_303334[entry_hour]),-1),_xlpm.sectors,IF(_xlpm.s="Sector 4",_xlfn.XLOOKUP(Flights_2026_09_303334[adep],Tabla42[ADEP],Tabla42[Sector_4],""),Flights_2026_09_303334[entry_sector]),SUMPRODUCT(--(_xlpm.hrs=_xlpm.h),--(_xlpm.sectors=_xlpm.s)))</f>
        <v>0</v>
      </c>
      <c r="D229" s="28" cm="1">
        <f t="array" ref="D229">_xlfn.LET(_xlpm.h,HOUR($A229),_xlpm.s,D$220,_xlpm.hrs,IFERROR(HOUR(Flights_2026_09_303334[entry_hour]),-1),_xlpm.sectors,IF(_xlpm.s="Sector 4",_xlfn.XLOOKUP(Flights_2026_09_303334[adep],Tabla42[ADEP],Tabla42[Sector_4],""),Flights_2026_09_303334[entry_sector]),SUMPRODUCT(--(_xlpm.hrs=_xlpm.h),--(_xlpm.sectors=_xlpm.s)))</f>
        <v>1</v>
      </c>
      <c r="E229" s="28" cm="1">
        <f t="array" ref="E229">_xlfn.LET(_xlpm.h,HOUR($A229),_xlpm.s,E$220,_xlpm.hrs,IFERROR(HOUR(Flights_2026_09_303334[entry_hour]),-1),_xlpm.sectors,IF(_xlpm.s="Sector 4",_xlfn.XLOOKUP(Flights_2026_09_303334[adep],Tabla42[ADEP],Tabla42[Sector_4],""),Flights_2026_09_303334[entry_sector]),SUMPRODUCT(--(_xlpm.hrs=_xlpm.h),--(_xlpm.sectors=_xlpm.s)))</f>
        <v>1</v>
      </c>
      <c r="F229" s="28" cm="1">
        <f t="array" ref="F229">_xlfn.LET(_xlpm.h,HOUR($A229),_xlpm.s,F$220,_xlpm.hrs,IFERROR(HOUR(Flights_2026_09_303334[entry_hour]),-1),_xlpm.sectors,IF(_xlpm.s="Sector 4",_xlfn.XLOOKUP(Flights_2026_09_303334[adep],Tabla42[ADEP],Tabla42[Sector_4],""),Flights_2026_09_303334[entry_sector]),SUMPRODUCT(--(_xlpm.hrs=_xlpm.h),--(_xlpm.sectors=_xlpm.s)))</f>
        <v>1</v>
      </c>
      <c r="G229" s="28" cm="1">
        <f t="array" ref="G229">_xlfn.LET(_xlpm.h,HOUR($A229),_xlpm.s,G$220,_xlpm.hrs,IFERROR(HOUR(Flights_2026_09_303334[entry_hour]),-1),_xlpm.sectors,IF(_xlpm.s="Sector 4",_xlfn.XLOOKUP(Flights_2026_09_303334[adep],Tabla42[ADEP],Tabla42[Sector_4],""),Flights_2026_09_303334[entry_sector]),SUMPRODUCT(--(_xlpm.hrs=_xlpm.h),--(_xlpm.sectors=_xlpm.s)))</f>
        <v>0</v>
      </c>
      <c r="H229" s="17" cm="1">
        <f t="array" ref="H229">_xlfn.LET(_xlpm.h,HOUR($A229),_xlpm.s,H$220,_xlpm.hrs,IFERROR(HOUR(Flights_2026_09_303334[entry_hour]),-1),_xlpm.sectors,IF(_xlpm.s="Sector 4",_xlfn.XLOOKUP(Flights_2026_09_303334[adep],Tabla42[ADEP],Tabla42[Sector_4],""),Flights_2026_09_303334[entry_sector]),SUMPRODUCT(--(_xlpm.hrs=_xlpm.h),--(_xlpm.sectors=_xlpm.s)))</f>
        <v>1</v>
      </c>
      <c r="I229" s="17">
        <f t="shared" si="1"/>
        <v>4</v>
      </c>
      <c r="W229" s="17" cm="1">
        <f t="array" ref="W229">SUMPRODUCT(--(IFERROR(HOUR(Flights_2026_09_303334[entry_hour]),-1)=HOUR(W$212)),--(IFERROR(Flights_2026_09_303334[nfl],-1)&gt;=IF($V252=450,450,$V252)),--(IFERROR(Flights_2026_09_303334[nfl],-1)&lt;=IF($V252=450,450,$V252+9)))</f>
        <v>0</v>
      </c>
      <c r="X229" s="17" cm="1">
        <f t="array" ref="X229">SUMPRODUCT(--(IFERROR(HOUR(Flights_2026_09_303334[entry_hour]),-1)=HOUR(X$212)),--(IFERROR(Flights_2026_09_303334[nfl],-1)&gt;=IF($V252=450,450,$V252)),--(IFERROR(Flights_2026_09_303334[nfl],-1)&lt;=IF($V252=450,450,$V252+9)))</f>
        <v>0</v>
      </c>
      <c r="Y229" s="17" cm="1">
        <f t="array" ref="Y229">SUMPRODUCT(--(IFERROR(HOUR(Flights_2026_09_303334[entry_hour]),-1)=HOUR(Y$212)),--(IFERROR(Flights_2026_09_303334[nfl],-1)&gt;=IF($V252=450,450,$V252)),--(IFERROR(Flights_2026_09_303334[nfl],-1)&lt;=IF($V252=450,450,$V252+9)))</f>
        <v>0</v>
      </c>
      <c r="Z229" s="17" cm="1">
        <f t="array" ref="Z229">SUMPRODUCT(--(IFERROR(HOUR(Flights_2026_09_303334[entry_hour]),-1)=HOUR(Z$212)),--(IFERROR(Flights_2026_09_303334[nfl],-1)&gt;=IF($V252=450,450,$V252)),--(IFERROR(Flights_2026_09_303334[nfl],-1)&lt;=IF($V252=450,450,$V252+9)))</f>
        <v>0</v>
      </c>
      <c r="AA229" s="17" cm="1">
        <f t="array" ref="AA229">SUMPRODUCT(--(IFERROR(HOUR(Flights_2026_09_303334[entry_hour]),-1)=HOUR(AA$212)),--(IFERROR(Flights_2026_09_303334[nfl],-1)&gt;=IF($V252=450,450,$V252)),--(IFERROR(Flights_2026_09_303334[nfl],-1)&lt;=IF($V252=450,450,$V252+9)))</f>
        <v>1</v>
      </c>
      <c r="AB229" s="17" cm="1">
        <f t="array" ref="AB229">SUMPRODUCT(--(IFERROR(HOUR(Flights_2026_09_303334[entry_hour]),-1)=HOUR(AB$212)),--(IFERROR(Flights_2026_09_303334[nfl],-1)&gt;=IF($V252=450,450,$V252)),--(IFERROR(Flights_2026_09_303334[nfl],-1)&lt;=IF($V252=450,450,$V252+9)))</f>
        <v>0</v>
      </c>
      <c r="AC229" s="17" cm="1">
        <f t="array" ref="AC229">SUMPRODUCT(--(IFERROR(HOUR(Flights_2026_09_303334[entry_hour]),-1)=HOUR(AC$212)),--(IFERROR(Flights_2026_09_303334[nfl],-1)&gt;=IF($V252=450,450,$V252)),--(IFERROR(Flights_2026_09_303334[nfl],-1)&lt;=IF($V252=450,450,$V252+9)))</f>
        <v>0</v>
      </c>
      <c r="AD229" s="17" cm="1">
        <f t="array" ref="AD229">SUMPRODUCT(--(IFERROR(HOUR(Flights_2026_09_303334[entry_hour]),-1)=HOUR(AD$212)),--(IFERROR(Flights_2026_09_303334[nfl],-1)&gt;=IF($V252=450,450,$V252)),--(IFERROR(Flights_2026_09_303334[nfl],-1)&lt;=IF($V252=450,450,$V252+9)))</f>
        <v>0</v>
      </c>
      <c r="AE229" s="17" cm="1">
        <f t="array" ref="AE229">SUMPRODUCT(--(IFERROR(HOUR(Flights_2026_09_303334[entry_hour]),-1)=HOUR(AE$212)),--(IFERROR(Flights_2026_09_303334[nfl],-1)&gt;=IF($V252=450,450,$V252)),--(IFERROR(Flights_2026_09_303334[nfl],-1)&lt;=IF($V252=450,450,$V252+9)))</f>
        <v>0</v>
      </c>
      <c r="AF229" s="2">
        <v>0.625</v>
      </c>
      <c r="AG229" t="s">
        <v>840</v>
      </c>
      <c r="AH229" s="17">
        <v>390</v>
      </c>
      <c r="AI229" s="17" cm="1">
        <f t="array" ref="AI229">SUMPRODUCT(--(IFERROR(HOUR(Flights_2026_09_303334[entry_hour]),-1)=HOUR(AF229)),--(IFERROR(Flights_2026_09_303334[entry_sector],"")=AG229),--(IFERROR(Flights_2026_09_303334[nfl],-1)&gt;=AH229),--(IFERROR(Flights_2026_09_303334[nfl],-1)&lt;=IF(AH229=450,450,AH229+9)))</f>
        <v>0</v>
      </c>
    </row>
    <row r="230" spans="1:35" x14ac:dyDescent="0.2">
      <c r="W230" s="17" cm="1">
        <f t="array" ref="W230">SUMPRODUCT(--(IFERROR(HOUR(Flights_2026_09_303334[entry_hour]),-1)=HOUR(W$212)),--(IFERROR(Flights_2026_09_303334[nfl],-1)&gt;=IF($V253=450,450,$V253)),--(IFERROR(Flights_2026_09_303334[nfl],-1)&lt;=IF($V253=450,450,$V253+9)))</f>
        <v>0</v>
      </c>
      <c r="X230" s="17" cm="1">
        <f t="array" ref="X230">SUMPRODUCT(--(IFERROR(HOUR(Flights_2026_09_303334[entry_hour]),-1)=HOUR(X$212)),--(IFERROR(Flights_2026_09_303334[nfl],-1)&gt;=IF($V253=450,450,$V253)),--(IFERROR(Flights_2026_09_303334[nfl],-1)&lt;=IF($V253=450,450,$V253+9)))</f>
        <v>0</v>
      </c>
      <c r="Y230" s="17" cm="1">
        <f t="array" ref="Y230">SUMPRODUCT(--(IFERROR(HOUR(Flights_2026_09_303334[entry_hour]),-1)=HOUR(Y$212)),--(IFERROR(Flights_2026_09_303334[nfl],-1)&gt;=IF($V253=450,450,$V253)),--(IFERROR(Flights_2026_09_303334[nfl],-1)&lt;=IF($V253=450,450,$V253+9)))</f>
        <v>0</v>
      </c>
      <c r="Z230" s="17" cm="1">
        <f t="array" ref="Z230">SUMPRODUCT(--(IFERROR(HOUR(Flights_2026_09_303334[entry_hour]),-1)=HOUR(Z$212)),--(IFERROR(Flights_2026_09_303334[nfl],-1)&gt;=IF($V253=450,450,$V253)),--(IFERROR(Flights_2026_09_303334[nfl],-1)&lt;=IF($V253=450,450,$V253+9)))</f>
        <v>0</v>
      </c>
      <c r="AA230" s="17" cm="1">
        <f t="array" ref="AA230">SUMPRODUCT(--(IFERROR(HOUR(Flights_2026_09_303334[entry_hour]),-1)=HOUR(AA$212)),--(IFERROR(Flights_2026_09_303334[nfl],-1)&gt;=IF($V253=450,450,$V253)),--(IFERROR(Flights_2026_09_303334[nfl],-1)&lt;=IF($V253=450,450,$V253+9)))</f>
        <v>0</v>
      </c>
      <c r="AB230" s="17" cm="1">
        <f t="array" ref="AB230">SUMPRODUCT(--(IFERROR(HOUR(Flights_2026_09_303334[entry_hour]),-1)=HOUR(AB$212)),--(IFERROR(Flights_2026_09_303334[nfl],-1)&gt;=IF($V253=450,450,$V253)),--(IFERROR(Flights_2026_09_303334[nfl],-1)&lt;=IF($V253=450,450,$V253+9)))</f>
        <v>0</v>
      </c>
      <c r="AC230" s="17" cm="1">
        <f t="array" ref="AC230">SUMPRODUCT(--(IFERROR(HOUR(Flights_2026_09_303334[entry_hour]),-1)=HOUR(AC$212)),--(IFERROR(Flights_2026_09_303334[nfl],-1)&gt;=IF($V253=450,450,$V253)),--(IFERROR(Flights_2026_09_303334[nfl],-1)&lt;=IF($V253=450,450,$V253+9)))</f>
        <v>0</v>
      </c>
      <c r="AD230" s="17" cm="1">
        <f t="array" ref="AD230">SUMPRODUCT(--(IFERROR(HOUR(Flights_2026_09_303334[entry_hour]),-1)=HOUR(AD$212)),--(IFERROR(Flights_2026_09_303334[nfl],-1)&gt;=IF($V253=450,450,$V253)),--(IFERROR(Flights_2026_09_303334[nfl],-1)&lt;=IF($V253=450,450,$V253+9)))</f>
        <v>0</v>
      </c>
      <c r="AE230" s="17" cm="1">
        <f t="array" ref="AE230">SUMPRODUCT(--(IFERROR(HOUR(Flights_2026_09_303334[entry_hour]),-1)=HOUR(AE$212)),--(IFERROR(Flights_2026_09_303334[nfl],-1)&gt;=IF($V253=450,450,$V253)),--(IFERROR(Flights_2026_09_303334[nfl],-1)&lt;=IF($V253=450,450,$V253+9)))</f>
        <v>0</v>
      </c>
      <c r="AF230" s="2">
        <v>0.625</v>
      </c>
      <c r="AG230" t="s">
        <v>840</v>
      </c>
      <c r="AH230" s="17">
        <v>400</v>
      </c>
      <c r="AI230" s="17" cm="1">
        <f t="array" ref="AI230">SUMPRODUCT(--(IFERROR(HOUR(Flights_2026_09_303334[entry_hour]),-1)=HOUR(AF230)),--(IFERROR(Flights_2026_09_303334[entry_sector],"")=AG230),--(IFERROR(Flights_2026_09_303334[nfl],-1)&gt;=AH230),--(IFERROR(Flights_2026_09_303334[nfl],-1)&lt;=IF(AH230=450,450,AH230+9)))</f>
        <v>0</v>
      </c>
    </row>
    <row r="231" spans="1:35" x14ac:dyDescent="0.2">
      <c r="W231" s="17" cm="1">
        <f t="array" ref="W231">SUMPRODUCT(--(IFERROR(HOUR(Flights_2026_09_303334[entry_hour]),-1)=HOUR(W$212)),--(IFERROR(Flights_2026_09_303334[nfl],-1)&gt;=IF($V254=450,450,$V254)),--(IFERROR(Flights_2026_09_303334[nfl],-1)&lt;=IF($V254=450,450,$V254+9)))</f>
        <v>0</v>
      </c>
      <c r="X231" s="17" cm="1">
        <f t="array" ref="X231">SUMPRODUCT(--(IFERROR(HOUR(Flights_2026_09_303334[entry_hour]),-1)=HOUR(X$212)),--(IFERROR(Flights_2026_09_303334[nfl],-1)&gt;=IF($V254=450,450,$V254)),--(IFERROR(Flights_2026_09_303334[nfl],-1)&lt;=IF($V254=450,450,$V254+9)))</f>
        <v>0</v>
      </c>
      <c r="Y231" s="17" cm="1">
        <f t="array" ref="Y231">SUMPRODUCT(--(IFERROR(HOUR(Flights_2026_09_303334[entry_hour]),-1)=HOUR(Y$212)),--(IFERROR(Flights_2026_09_303334[nfl],-1)&gt;=IF($V254=450,450,$V254)),--(IFERROR(Flights_2026_09_303334[nfl],-1)&lt;=IF($V254=450,450,$V254+9)))</f>
        <v>1</v>
      </c>
      <c r="Z231" s="17" cm="1">
        <f t="array" ref="Z231">SUMPRODUCT(--(IFERROR(HOUR(Flights_2026_09_303334[entry_hour]),-1)=HOUR(Z$212)),--(IFERROR(Flights_2026_09_303334[nfl],-1)&gt;=IF($V254=450,450,$V254)),--(IFERROR(Flights_2026_09_303334[nfl],-1)&lt;=IF($V254=450,450,$V254+9)))</f>
        <v>0</v>
      </c>
      <c r="AA231" s="17" cm="1">
        <f t="array" ref="AA231">SUMPRODUCT(--(IFERROR(HOUR(Flights_2026_09_303334[entry_hour]),-1)=HOUR(AA$212)),--(IFERROR(Flights_2026_09_303334[nfl],-1)&gt;=IF($V254=450,450,$V254)),--(IFERROR(Flights_2026_09_303334[nfl],-1)&lt;=IF($V254=450,450,$V254+9)))</f>
        <v>0</v>
      </c>
      <c r="AB231" s="17" cm="1">
        <f t="array" ref="AB231">SUMPRODUCT(--(IFERROR(HOUR(Flights_2026_09_303334[entry_hour]),-1)=HOUR(AB$212)),--(IFERROR(Flights_2026_09_303334[nfl],-1)&gt;=IF($V254=450,450,$V254)),--(IFERROR(Flights_2026_09_303334[nfl],-1)&lt;=IF($V254=450,450,$V254+9)))</f>
        <v>0</v>
      </c>
      <c r="AC231" s="17" cm="1">
        <f t="array" ref="AC231">SUMPRODUCT(--(IFERROR(HOUR(Flights_2026_09_303334[entry_hour]),-1)=HOUR(AC$212)),--(IFERROR(Flights_2026_09_303334[nfl],-1)&gt;=IF($V254=450,450,$V254)),--(IFERROR(Flights_2026_09_303334[nfl],-1)&lt;=IF($V254=450,450,$V254+9)))</f>
        <v>0</v>
      </c>
      <c r="AD231" s="17" cm="1">
        <f t="array" ref="AD231">SUMPRODUCT(--(IFERROR(HOUR(Flights_2026_09_303334[entry_hour]),-1)=HOUR(AD$212)),--(IFERROR(Flights_2026_09_303334[nfl],-1)&gt;=IF($V254=450,450,$V254)),--(IFERROR(Flights_2026_09_303334[nfl],-1)&lt;=IF($V254=450,450,$V254+9)))</f>
        <v>0</v>
      </c>
      <c r="AE231" s="17" cm="1">
        <f t="array" ref="AE231">SUMPRODUCT(--(IFERROR(HOUR(Flights_2026_09_303334[entry_hour]),-1)=HOUR(AE$212)),--(IFERROR(Flights_2026_09_303334[nfl],-1)&gt;=IF($V254=450,450,$V254)),--(IFERROR(Flights_2026_09_303334[nfl],-1)&lt;=IF($V254=450,450,$V254+9)))</f>
        <v>0</v>
      </c>
      <c r="AF231" s="2">
        <v>0.625</v>
      </c>
      <c r="AG231" t="s">
        <v>840</v>
      </c>
      <c r="AH231" s="17">
        <v>410</v>
      </c>
      <c r="AI231" s="17" cm="1">
        <f t="array" ref="AI231">SUMPRODUCT(--(IFERROR(HOUR(Flights_2026_09_303334[entry_hour]),-1)=HOUR(AF231)),--(IFERROR(Flights_2026_09_303334[entry_sector],"")=AG231),--(IFERROR(Flights_2026_09_303334[nfl],-1)&gt;=AH231),--(IFERROR(Flights_2026_09_303334[nfl],-1)&lt;=IF(AH231=450,450,AH231+9)))</f>
        <v>0</v>
      </c>
    </row>
    <row r="232" spans="1:35" ht="19" x14ac:dyDescent="0.2">
      <c r="A232" s="36" t="s">
        <v>1666</v>
      </c>
      <c r="B232" s="36"/>
      <c r="C232" s="36"/>
      <c r="D232" s="36"/>
      <c r="E232" s="36"/>
      <c r="F232" s="36"/>
      <c r="G232" s="36"/>
      <c r="H232" s="36"/>
      <c r="I232" s="36"/>
      <c r="J232" s="36"/>
      <c r="W232" s="17" cm="1">
        <f t="array" ref="W232">SUMPRODUCT(--(IFERROR(HOUR(Flights_2026_09_303334[entry_hour]),-1)=HOUR(W$212)),--(IFERROR(Flights_2026_09_303334[nfl],-1)&gt;=IF($V255=450,450,$V255)),--(IFERROR(Flights_2026_09_303334[nfl],-1)&lt;=IF($V255=450,450,$V255+9)))</f>
        <v>0</v>
      </c>
      <c r="X232" s="17" cm="1">
        <f t="array" ref="X232">SUMPRODUCT(--(IFERROR(HOUR(Flights_2026_09_303334[entry_hour]),-1)=HOUR(X$212)),--(IFERROR(Flights_2026_09_303334[nfl],-1)&gt;=IF($V255=450,450,$V255)),--(IFERROR(Flights_2026_09_303334[nfl],-1)&lt;=IF($V255=450,450,$V255+9)))</f>
        <v>0</v>
      </c>
      <c r="Y232" s="17" cm="1">
        <f t="array" ref="Y232">SUMPRODUCT(--(IFERROR(HOUR(Flights_2026_09_303334[entry_hour]),-1)=HOUR(Y$212)),--(IFERROR(Flights_2026_09_303334[nfl],-1)&gt;=IF($V255=450,450,$V255)),--(IFERROR(Flights_2026_09_303334[nfl],-1)&lt;=IF($V255=450,450,$V255+9)))</f>
        <v>0</v>
      </c>
      <c r="Z232" s="17" cm="1">
        <f t="array" ref="Z232">SUMPRODUCT(--(IFERROR(HOUR(Flights_2026_09_303334[entry_hour]),-1)=HOUR(Z$212)),--(IFERROR(Flights_2026_09_303334[nfl],-1)&gt;=IF($V255=450,450,$V255)),--(IFERROR(Flights_2026_09_303334[nfl],-1)&lt;=IF($V255=450,450,$V255+9)))</f>
        <v>0</v>
      </c>
      <c r="AA232" s="17" cm="1">
        <f t="array" ref="AA232">SUMPRODUCT(--(IFERROR(HOUR(Flights_2026_09_303334[entry_hour]),-1)=HOUR(AA$212)),--(IFERROR(Flights_2026_09_303334[nfl],-1)&gt;=IF($V255=450,450,$V255)),--(IFERROR(Flights_2026_09_303334[nfl],-1)&lt;=IF($V255=450,450,$V255+9)))</f>
        <v>0</v>
      </c>
      <c r="AB232" s="17" cm="1">
        <f t="array" ref="AB232">SUMPRODUCT(--(IFERROR(HOUR(Flights_2026_09_303334[entry_hour]),-1)=HOUR(AB$212)),--(IFERROR(Flights_2026_09_303334[nfl],-1)&gt;=IF($V255=450,450,$V255)),--(IFERROR(Flights_2026_09_303334[nfl],-1)&lt;=IF($V255=450,450,$V255+9)))</f>
        <v>0</v>
      </c>
      <c r="AC232" s="17" cm="1">
        <f t="array" ref="AC232">SUMPRODUCT(--(IFERROR(HOUR(Flights_2026_09_303334[entry_hour]),-1)=HOUR(AC$212)),--(IFERROR(Flights_2026_09_303334[nfl],-1)&gt;=IF($V255=450,450,$V255)),--(IFERROR(Flights_2026_09_303334[nfl],-1)&lt;=IF($V255=450,450,$V255+9)))</f>
        <v>0</v>
      </c>
      <c r="AD232" s="17" cm="1">
        <f t="array" ref="AD232">SUMPRODUCT(--(IFERROR(HOUR(Flights_2026_09_303334[entry_hour]),-1)=HOUR(AD$212)),--(IFERROR(Flights_2026_09_303334[nfl],-1)&gt;=IF($V255=450,450,$V255)),--(IFERROR(Flights_2026_09_303334[nfl],-1)&lt;=IF($V255=450,450,$V255+9)))</f>
        <v>0</v>
      </c>
      <c r="AE232" s="17" cm="1">
        <f t="array" ref="AE232">SUMPRODUCT(--(IFERROR(HOUR(Flights_2026_09_303334[entry_hour]),-1)=HOUR(AE$212)),--(IFERROR(Flights_2026_09_303334[nfl],-1)&gt;=IF($V255=450,450,$V255)),--(IFERROR(Flights_2026_09_303334[nfl],-1)&lt;=IF($V255=450,450,$V255+9)))</f>
        <v>0</v>
      </c>
      <c r="AF232" s="2">
        <v>0.625</v>
      </c>
      <c r="AG232" t="s">
        <v>840</v>
      </c>
      <c r="AH232" s="17">
        <v>420</v>
      </c>
      <c r="AI232" s="17" cm="1">
        <f t="array" ref="AI232">SUMPRODUCT(--(IFERROR(HOUR(Flights_2026_09_303334[entry_hour]),-1)=HOUR(AF232)),--(IFERROR(Flights_2026_09_303334[entry_sector],"")=AG232),--(IFERROR(Flights_2026_09_303334[nfl],-1)&gt;=AH232),--(IFERROR(Flights_2026_09_303334[nfl],-1)&lt;=IF(AH232=450,450,AH232+9)))</f>
        <v>0</v>
      </c>
    </row>
    <row r="233" spans="1:35" x14ac:dyDescent="0.2">
      <c r="A233" s="39" t="s">
        <v>992</v>
      </c>
      <c r="B233" s="39"/>
      <c r="C233" s="39"/>
      <c r="D233" s="39"/>
      <c r="E233" s="39"/>
      <c r="F233" s="39"/>
      <c r="G233" s="39"/>
      <c r="H233" s="39"/>
      <c r="I233" s="39"/>
      <c r="J233" s="39"/>
      <c r="W233" s="17" cm="1">
        <f t="array" ref="W233">SUMPRODUCT(--(IFERROR(HOUR(Flights_2026_09_303334[entry_hour]),-1)=HOUR(W$212)),--(IFERROR(Flights_2026_09_303334[nfl],-1)&gt;=IF($V256=450,450,$V256)),--(IFERROR(Flights_2026_09_303334[nfl],-1)&lt;=IF($V256=450,450,$V256+9)))</f>
        <v>0</v>
      </c>
      <c r="X233" s="17" cm="1">
        <f t="array" ref="X233">SUMPRODUCT(--(IFERROR(HOUR(Flights_2026_09_303334[entry_hour]),-1)=HOUR(X$212)),--(IFERROR(Flights_2026_09_303334[nfl],-1)&gt;=IF($V256=450,450,$V256)),--(IFERROR(Flights_2026_09_303334[nfl],-1)&lt;=IF($V256=450,450,$V256+9)))</f>
        <v>0</v>
      </c>
      <c r="Y233" s="17" cm="1">
        <f t="array" ref="Y233">SUMPRODUCT(--(IFERROR(HOUR(Flights_2026_09_303334[entry_hour]),-1)=HOUR(Y$212)),--(IFERROR(Flights_2026_09_303334[nfl],-1)&gt;=IF($V256=450,450,$V256)),--(IFERROR(Flights_2026_09_303334[nfl],-1)&lt;=IF($V256=450,450,$V256+9)))</f>
        <v>0</v>
      </c>
      <c r="Z233" s="17" cm="1">
        <f t="array" ref="Z233">SUMPRODUCT(--(IFERROR(HOUR(Flights_2026_09_303334[entry_hour]),-1)=HOUR(Z$212)),--(IFERROR(Flights_2026_09_303334[nfl],-1)&gt;=IF($V256=450,450,$V256)),--(IFERROR(Flights_2026_09_303334[nfl],-1)&lt;=IF($V256=450,450,$V256+9)))</f>
        <v>0</v>
      </c>
      <c r="AA233" s="17" cm="1">
        <f t="array" ref="AA233">SUMPRODUCT(--(IFERROR(HOUR(Flights_2026_09_303334[entry_hour]),-1)=HOUR(AA$212)),--(IFERROR(Flights_2026_09_303334[nfl],-1)&gt;=IF($V256=450,450,$V256)),--(IFERROR(Flights_2026_09_303334[nfl],-1)&lt;=IF($V256=450,450,$V256+9)))</f>
        <v>1</v>
      </c>
      <c r="AB233" s="17" cm="1">
        <f t="array" ref="AB233">SUMPRODUCT(--(IFERROR(HOUR(Flights_2026_09_303334[entry_hour]),-1)=HOUR(AB$212)),--(IFERROR(Flights_2026_09_303334[nfl],-1)&gt;=IF($V256=450,450,$V256)),--(IFERROR(Flights_2026_09_303334[nfl],-1)&lt;=IF($V256=450,450,$V256+9)))</f>
        <v>0</v>
      </c>
      <c r="AC233" s="17" cm="1">
        <f t="array" ref="AC233">SUMPRODUCT(--(IFERROR(HOUR(Flights_2026_09_303334[entry_hour]),-1)=HOUR(AC$212)),--(IFERROR(Flights_2026_09_303334[nfl],-1)&gt;=IF($V256=450,450,$V256)),--(IFERROR(Flights_2026_09_303334[nfl],-1)&lt;=IF($V256=450,450,$V256+9)))</f>
        <v>0</v>
      </c>
      <c r="AD233" s="17" cm="1">
        <f t="array" ref="AD233">SUMPRODUCT(--(IFERROR(HOUR(Flights_2026_09_303334[entry_hour]),-1)=HOUR(AD$212)),--(IFERROR(Flights_2026_09_303334[nfl],-1)&gt;=IF($V256=450,450,$V256)),--(IFERROR(Flights_2026_09_303334[nfl],-1)&lt;=IF($V256=450,450,$V256+9)))</f>
        <v>0</v>
      </c>
      <c r="AE233" s="17" cm="1">
        <f t="array" ref="AE233">SUMPRODUCT(--(IFERROR(HOUR(Flights_2026_09_303334[entry_hour]),-1)=HOUR(AE$212)),--(IFERROR(Flights_2026_09_303334[nfl],-1)&gt;=IF($V256=450,450,$V256)),--(IFERROR(Flights_2026_09_303334[nfl],-1)&lt;=IF($V256=450,450,$V256+9)))</f>
        <v>0</v>
      </c>
      <c r="AF233" s="2">
        <v>0.625</v>
      </c>
      <c r="AG233" t="s">
        <v>840</v>
      </c>
      <c r="AH233" s="17">
        <v>430</v>
      </c>
      <c r="AI233" s="17" cm="1">
        <f t="array" ref="AI233">SUMPRODUCT(--(IFERROR(HOUR(Flights_2026_09_303334[entry_hour]),-1)=HOUR(AF233)),--(IFERROR(Flights_2026_09_303334[entry_sector],"")=AG233),--(IFERROR(Flights_2026_09_303334[nfl],-1)&gt;=AH233),--(IFERROR(Flights_2026_09_303334[nfl],-1)&lt;=IF(AH233=450,450,AH233+9)))</f>
        <v>0</v>
      </c>
    </row>
    <row r="234" spans="1:35" x14ac:dyDescent="0.2">
      <c r="W234" s="17" cm="1">
        <f t="array" ref="W234">SUMPRODUCT(--(IFERROR(HOUR(Flights_2026_09_303334[entry_hour]),-1)=HOUR(W$212)),--(IFERROR(Flights_2026_09_303334[nfl],-1)&gt;=IF($V257=450,450,$V257)),--(IFERROR(Flights_2026_09_303334[nfl],-1)&lt;=IF($V257=450,450,$V257+9)))</f>
        <v>0</v>
      </c>
      <c r="X234" s="17" cm="1">
        <f t="array" ref="X234">SUMPRODUCT(--(IFERROR(HOUR(Flights_2026_09_303334[entry_hour]),-1)=HOUR(X$212)),--(IFERROR(Flights_2026_09_303334[nfl],-1)&gt;=IF($V257=450,450,$V257)),--(IFERROR(Flights_2026_09_303334[nfl],-1)&lt;=IF($V257=450,450,$V257+9)))</f>
        <v>0</v>
      </c>
      <c r="Y234" s="17" cm="1">
        <f t="array" ref="Y234">SUMPRODUCT(--(IFERROR(HOUR(Flights_2026_09_303334[entry_hour]),-1)=HOUR(Y$212)),--(IFERROR(Flights_2026_09_303334[nfl],-1)&gt;=IF($V257=450,450,$V257)),--(IFERROR(Flights_2026_09_303334[nfl],-1)&lt;=IF($V257=450,450,$V257+9)))</f>
        <v>0</v>
      </c>
      <c r="Z234" s="17" cm="1">
        <f t="array" ref="Z234">SUMPRODUCT(--(IFERROR(HOUR(Flights_2026_09_303334[entry_hour]),-1)=HOUR(Z$212)),--(IFERROR(Flights_2026_09_303334[nfl],-1)&gt;=IF($V257=450,450,$V257)),--(IFERROR(Flights_2026_09_303334[nfl],-1)&lt;=IF($V257=450,450,$V257+9)))</f>
        <v>0</v>
      </c>
      <c r="AA234" s="17" cm="1">
        <f t="array" ref="AA234">SUMPRODUCT(--(IFERROR(HOUR(Flights_2026_09_303334[entry_hour]),-1)=HOUR(AA$212)),--(IFERROR(Flights_2026_09_303334[nfl],-1)&gt;=IF($V257=450,450,$V257)),--(IFERROR(Flights_2026_09_303334[nfl],-1)&lt;=IF($V257=450,450,$V257+9)))</f>
        <v>0</v>
      </c>
      <c r="AB234" s="17" cm="1">
        <f t="array" ref="AB234">SUMPRODUCT(--(IFERROR(HOUR(Flights_2026_09_303334[entry_hour]),-1)=HOUR(AB$212)),--(IFERROR(Flights_2026_09_303334[nfl],-1)&gt;=IF($V257=450,450,$V257)),--(IFERROR(Flights_2026_09_303334[nfl],-1)&lt;=IF($V257=450,450,$V257+9)))</f>
        <v>0</v>
      </c>
      <c r="AC234" s="17" cm="1">
        <f t="array" ref="AC234">SUMPRODUCT(--(IFERROR(HOUR(Flights_2026_09_303334[entry_hour]),-1)=HOUR(AC$212)),--(IFERROR(Flights_2026_09_303334[nfl],-1)&gt;=IF($V257=450,450,$V257)),--(IFERROR(Flights_2026_09_303334[nfl],-1)&lt;=IF($V257=450,450,$V257+9)))</f>
        <v>0</v>
      </c>
      <c r="AD234" s="17" cm="1">
        <f t="array" ref="AD234">SUMPRODUCT(--(IFERROR(HOUR(Flights_2026_09_303334[entry_hour]),-1)=HOUR(AD$212)),--(IFERROR(Flights_2026_09_303334[nfl],-1)&gt;=IF($V257=450,450,$V257)),--(IFERROR(Flights_2026_09_303334[nfl],-1)&lt;=IF($V257=450,450,$V257+9)))</f>
        <v>0</v>
      </c>
      <c r="AE234" s="17" cm="1">
        <f t="array" ref="AE234">SUMPRODUCT(--(IFERROR(HOUR(Flights_2026_09_303334[entry_hour]),-1)=HOUR(AE$212)),--(IFERROR(Flights_2026_09_303334[nfl],-1)&gt;=IF($V257=450,450,$V257)),--(IFERROR(Flights_2026_09_303334[nfl],-1)&lt;=IF($V257=450,450,$V257+9)))</f>
        <v>0</v>
      </c>
      <c r="AF234" s="2">
        <v>0.625</v>
      </c>
      <c r="AG234" t="s">
        <v>840</v>
      </c>
      <c r="AH234" s="17">
        <v>440</v>
      </c>
      <c r="AI234" s="17" cm="1">
        <f t="array" ref="AI234">SUMPRODUCT(--(IFERROR(HOUR(Flights_2026_09_303334[entry_hour]),-1)=HOUR(AF234)),--(IFERROR(Flights_2026_09_303334[entry_sector],"")=AG234),--(IFERROR(Flights_2026_09_303334[nfl],-1)&gt;=AH234),--(IFERROR(Flights_2026_09_303334[nfl],-1)&lt;=IF(AH234=450,450,AH234+9)))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SUMPRODUCT(--(IFERROR(HOUR(Flights_2026_09_303334[entry_hour]),-1)=HOUR(W$212)),--(IFERROR(Flights_2026_09_303334[nfl],-1)&gt;=IF($V258=450,450,$V258)),--(IFERROR(Flights_2026_09_303334[nfl],-1)&lt;=IF($V258=450,450,$V258+9)))</f>
        <v>0</v>
      </c>
      <c r="X235" s="17" cm="1">
        <f t="array" ref="X235">SUMPRODUCT(--(IFERROR(HOUR(Flights_2026_09_303334[entry_hour]),-1)=HOUR(X$212)),--(IFERROR(Flights_2026_09_303334[nfl],-1)&gt;=IF($V258=450,450,$V258)),--(IFERROR(Flights_2026_09_303334[nfl],-1)&lt;=IF($V258=450,450,$V258+9)))</f>
        <v>0</v>
      </c>
      <c r="Y235" s="17" cm="1">
        <f t="array" ref="Y235">SUMPRODUCT(--(IFERROR(HOUR(Flights_2026_09_303334[entry_hour]),-1)=HOUR(Y$212)),--(IFERROR(Flights_2026_09_303334[nfl],-1)&gt;=IF($V258=450,450,$V258)),--(IFERROR(Flights_2026_09_303334[nfl],-1)&lt;=IF($V258=450,450,$V258+9)))</f>
        <v>0</v>
      </c>
      <c r="Z235" s="17" cm="1">
        <f t="array" ref="Z235">SUMPRODUCT(--(IFERROR(HOUR(Flights_2026_09_303334[entry_hour]),-1)=HOUR(Z$212)),--(IFERROR(Flights_2026_09_303334[nfl],-1)&gt;=IF($V258=450,450,$V258)),--(IFERROR(Flights_2026_09_303334[nfl],-1)&lt;=IF($V258=450,450,$V258+9)))</f>
        <v>0</v>
      </c>
      <c r="AA235" s="17" cm="1">
        <f t="array" ref="AA235">SUMPRODUCT(--(IFERROR(HOUR(Flights_2026_09_303334[entry_hour]),-1)=HOUR(AA$212)),--(IFERROR(Flights_2026_09_303334[nfl],-1)&gt;=IF($V258=450,450,$V258)),--(IFERROR(Flights_2026_09_303334[nfl],-1)&lt;=IF($V258=450,450,$V258+9)))</f>
        <v>0</v>
      </c>
      <c r="AB235" s="17" cm="1">
        <f t="array" ref="AB235">SUMPRODUCT(--(IFERROR(HOUR(Flights_2026_09_303334[entry_hour]),-1)=HOUR(AB$212)),--(IFERROR(Flights_2026_09_303334[nfl],-1)&gt;=IF($V258=450,450,$V258)),--(IFERROR(Flights_2026_09_303334[nfl],-1)&lt;=IF($V258=450,450,$V258+9)))</f>
        <v>0</v>
      </c>
      <c r="AC235" s="17" cm="1">
        <f t="array" ref="AC235">SUMPRODUCT(--(IFERROR(HOUR(Flights_2026_09_303334[entry_hour]),-1)=HOUR(AC$212)),--(IFERROR(Flights_2026_09_303334[nfl],-1)&gt;=IF($V258=450,450,$V258)),--(IFERROR(Flights_2026_09_303334[nfl],-1)&lt;=IF($V258=450,450,$V258+9)))</f>
        <v>0</v>
      </c>
      <c r="AD235" s="17" cm="1">
        <f t="array" ref="AD235">SUMPRODUCT(--(IFERROR(HOUR(Flights_2026_09_303334[entry_hour]),-1)=HOUR(AD$212)),--(IFERROR(Flights_2026_09_303334[nfl],-1)&gt;=IF($V258=450,450,$V258)),--(IFERROR(Flights_2026_09_303334[nfl],-1)&lt;=IF($V258=450,450,$V258+9)))</f>
        <v>0</v>
      </c>
      <c r="AE235" s="17" cm="1">
        <f t="array" ref="AE235">SUMPRODUCT(--(IFERROR(HOUR(Flights_2026_09_303334[entry_hour]),-1)=HOUR(AE$212)),--(IFERROR(Flights_2026_09_303334[nfl],-1)&gt;=IF($V258=450,450,$V258)),--(IFERROR(Flights_2026_09_303334[nfl],-1)&lt;=IF($V258=450,450,$V258+9)))</f>
        <v>0</v>
      </c>
      <c r="AF235" s="2">
        <v>0.625</v>
      </c>
      <c r="AG235" t="s">
        <v>840</v>
      </c>
      <c r="AH235" s="17">
        <v>450</v>
      </c>
      <c r="AI235" s="17" cm="1">
        <f t="array" ref="AI235">SUMPRODUCT(--(IFERROR(HOUR(Flights_2026_09_303334[entry_hour]),-1)=HOUR(AF235)),--(IFERROR(Flights_2026_09_303334[entry_sector],"")=AG235),--(IFERROR(Flights_2026_09_303334[nfl],-1)&gt;=AH235),--(IFERROR(Flights_2026_09_303334[nfl],-1)&lt;=IF(AH235=450,450,AH235+9)))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f>IF(AND(AB213&gt;0,_xlfn.RANK.EQ(AB213,AB$213:AB$238)+COUNTIF(AB$213:AB213,AB213)-1&lt;=5),AB213,"")</f>
        <v>1</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SUMPRODUCT(--(IFERROR(HOUR(Flights_2026_09_303334[entry_hour]),-1)=HOUR(W$212)),--(IFERROR(Flights_2026_09_303334[nfl],-1)&gt;=IF($V259=450,450,$V259)),--(IFERROR(Flights_2026_09_303334[nfl],-1)&lt;=IF($V259=450,450,$V259+9)))</f>
        <v>2</v>
      </c>
      <c r="X236" s="17" cm="1">
        <f t="array" ref="X236">SUMPRODUCT(--(IFERROR(HOUR(Flights_2026_09_303334[entry_hour]),-1)=HOUR(X$212)),--(IFERROR(Flights_2026_09_303334[nfl],-1)&gt;=IF($V259=450,450,$V259)),--(IFERROR(Flights_2026_09_303334[nfl],-1)&lt;=IF($V259=450,450,$V259+9)))</f>
        <v>4</v>
      </c>
      <c r="Y236" s="17" cm="1">
        <f t="array" ref="Y236">SUMPRODUCT(--(IFERROR(HOUR(Flights_2026_09_303334[entry_hour]),-1)=HOUR(Y$212)),--(IFERROR(Flights_2026_09_303334[nfl],-1)&gt;=IF($V259=450,450,$V259)),--(IFERROR(Flights_2026_09_303334[nfl],-1)&lt;=IF($V259=450,450,$V259+9)))</f>
        <v>8</v>
      </c>
      <c r="Z236" s="17" cm="1">
        <f t="array" ref="Z236">SUMPRODUCT(--(IFERROR(HOUR(Flights_2026_09_303334[entry_hour]),-1)=HOUR(Z$212)),--(IFERROR(Flights_2026_09_303334[nfl],-1)&gt;=IF($V259=450,450,$V259)),--(IFERROR(Flights_2026_09_303334[nfl],-1)&lt;=IF($V259=450,450,$V259+9)))</f>
        <v>6</v>
      </c>
      <c r="AA236" s="17" cm="1">
        <f t="array" ref="AA236">SUMPRODUCT(--(IFERROR(HOUR(Flights_2026_09_303334[entry_hour]),-1)=HOUR(AA$212)),--(IFERROR(Flights_2026_09_303334[nfl],-1)&gt;=IF($V259=450,450,$V259)),--(IFERROR(Flights_2026_09_303334[nfl],-1)&lt;=IF($V259=450,450,$V259+9)))</f>
        <v>7</v>
      </c>
      <c r="AB236" s="17" cm="1">
        <f t="array" ref="AB236">SUMPRODUCT(--(IFERROR(HOUR(Flights_2026_09_303334[entry_hour]),-1)=HOUR(AB$212)),--(IFERROR(Flights_2026_09_303334[nfl],-1)&gt;=IF($V259=450,450,$V259)),--(IFERROR(Flights_2026_09_303334[nfl],-1)&lt;=IF($V259=450,450,$V259+9)))</f>
        <v>2</v>
      </c>
      <c r="AC236" s="17" cm="1">
        <f t="array" ref="AC236">SUMPRODUCT(--(IFERROR(HOUR(Flights_2026_09_303334[entry_hour]),-1)=HOUR(AC$212)),--(IFERROR(Flights_2026_09_303334[nfl],-1)&gt;=IF($V259=450,450,$V259)),--(IFERROR(Flights_2026_09_303334[nfl],-1)&lt;=IF($V259=450,450,$V259+9)))</f>
        <v>2</v>
      </c>
      <c r="AD236" s="17" cm="1">
        <f t="array" ref="AD236">SUMPRODUCT(--(IFERROR(HOUR(Flights_2026_09_303334[entry_hour]),-1)=HOUR(AD$212)),--(IFERROR(Flights_2026_09_303334[nfl],-1)&gt;=IF($V259=450,450,$V259)),--(IFERROR(Flights_2026_09_303334[nfl],-1)&lt;=IF($V259=450,450,$V259+9)))</f>
        <v>2</v>
      </c>
      <c r="AE236" s="17" cm="1">
        <f t="array" ref="AE236">SUMPRODUCT(--(IFERROR(HOUR(Flights_2026_09_303334[entry_hour]),-1)=HOUR(AE$212)),--(IFERROR(Flights_2026_09_303334[nfl],-1)&gt;=IF($V259=450,450,$V259)),--(IFERROR(Flights_2026_09_303334[nfl],-1)&lt;=IF($V259=450,450,$V259+9)))</f>
        <v>1</v>
      </c>
      <c r="AF236" s="2">
        <v>0.625</v>
      </c>
      <c r="AG236" t="s">
        <v>747</v>
      </c>
      <c r="AH236" s="17">
        <v>200</v>
      </c>
      <c r="AI236" s="17" cm="1">
        <f t="array" ref="AI236">SUMPRODUCT(--(IFERROR(HOUR(Flights_2026_09_303334[entry_hour]),-1)=HOUR(AF236)),--(IFERROR(Flights_2026_09_303334[entry_sector],"")=AG236),--(IFERROR(Flights_2026_09_303334[nfl],-1)&gt;=AH236),--(IFERROR(Flights_2026_09_303334[nfl],-1)&lt;=IF(AH236=450,450,AH236+9)))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SUMPRODUCT(--(IFERROR(HOUR(Flights_2026_09_303334[entry_hour]),-1)=HOUR(W$212)),--(IFERROR(Flights_2026_09_303334[nfl],-1)&gt;=IF($V260=450,450,$V260)),--(IFERROR(Flights_2026_09_303334[nfl],-1)&lt;=IF($V260=450,450,$V260+9)))</f>
        <v>0</v>
      </c>
      <c r="X237" s="17" cm="1">
        <f t="array" ref="X237">SUMPRODUCT(--(IFERROR(HOUR(Flights_2026_09_303334[entry_hour]),-1)=HOUR(X$212)),--(IFERROR(Flights_2026_09_303334[nfl],-1)&gt;=IF($V260=450,450,$V260)),--(IFERROR(Flights_2026_09_303334[nfl],-1)&lt;=IF($V260=450,450,$V260+9)))</f>
        <v>1</v>
      </c>
      <c r="Y237" s="17" cm="1">
        <f t="array" ref="Y237">SUMPRODUCT(--(IFERROR(HOUR(Flights_2026_09_303334[entry_hour]),-1)=HOUR(Y$212)),--(IFERROR(Flights_2026_09_303334[nfl],-1)&gt;=IF($V260=450,450,$V260)),--(IFERROR(Flights_2026_09_303334[nfl],-1)&lt;=IF($V260=450,450,$V260+9)))</f>
        <v>0</v>
      </c>
      <c r="Z237" s="17" cm="1">
        <f t="array" ref="Z237">SUMPRODUCT(--(IFERROR(HOUR(Flights_2026_09_303334[entry_hour]),-1)=HOUR(Z$212)),--(IFERROR(Flights_2026_09_303334[nfl],-1)&gt;=IF($V260=450,450,$V260)),--(IFERROR(Flights_2026_09_303334[nfl],-1)&lt;=IF($V260=450,450,$V260+9)))</f>
        <v>0</v>
      </c>
      <c r="AA237" s="17" cm="1">
        <f t="array" ref="AA237">SUMPRODUCT(--(IFERROR(HOUR(Flights_2026_09_303334[entry_hour]),-1)=HOUR(AA$212)),--(IFERROR(Flights_2026_09_303334[nfl],-1)&gt;=IF($V260=450,450,$V260)),--(IFERROR(Flights_2026_09_303334[nfl],-1)&lt;=IF($V260=450,450,$V260+9)))</f>
        <v>1</v>
      </c>
      <c r="AB237" s="17" cm="1">
        <f t="array" ref="AB237">SUMPRODUCT(--(IFERROR(HOUR(Flights_2026_09_303334[entry_hour]),-1)=HOUR(AB$212)),--(IFERROR(Flights_2026_09_303334[nfl],-1)&gt;=IF($V260=450,450,$V260)),--(IFERROR(Flights_2026_09_303334[nfl],-1)&lt;=IF($V260=450,450,$V260+9)))</f>
        <v>0</v>
      </c>
      <c r="AC237" s="17" cm="1">
        <f t="array" ref="AC237">SUMPRODUCT(--(IFERROR(HOUR(Flights_2026_09_303334[entry_hour]),-1)=HOUR(AC$212)),--(IFERROR(Flights_2026_09_303334[nfl],-1)&gt;=IF($V260=450,450,$V260)),--(IFERROR(Flights_2026_09_303334[nfl],-1)&lt;=IF($V260=450,450,$V260+9)))</f>
        <v>0</v>
      </c>
      <c r="AD237" s="17" cm="1">
        <f t="array" ref="AD237">SUMPRODUCT(--(IFERROR(HOUR(Flights_2026_09_303334[entry_hour]),-1)=HOUR(AD$212)),--(IFERROR(Flights_2026_09_303334[nfl],-1)&gt;=IF($V260=450,450,$V260)),--(IFERROR(Flights_2026_09_303334[nfl],-1)&lt;=IF($V260=450,450,$V260+9)))</f>
        <v>0</v>
      </c>
      <c r="AE237" s="17" cm="1">
        <f t="array" ref="AE237">SUMPRODUCT(--(IFERROR(HOUR(Flights_2026_09_303334[entry_hour]),-1)=HOUR(AE$212)),--(IFERROR(Flights_2026_09_303334[nfl],-1)&gt;=IF($V260=450,450,$V260)),--(IFERROR(Flights_2026_09_303334[nfl],-1)&lt;=IF($V260=450,450,$V260+9)))</f>
        <v>0</v>
      </c>
      <c r="AF237" s="2">
        <v>0.625</v>
      </c>
      <c r="AG237" t="s">
        <v>747</v>
      </c>
      <c r="AH237" s="17">
        <v>210</v>
      </c>
      <c r="AI237" s="17" cm="1">
        <f t="array" ref="AI237">SUMPRODUCT(--(IFERROR(HOUR(Flights_2026_09_303334[entry_hour]),-1)=HOUR(AF237)),--(IFERROR(Flights_2026_09_303334[entry_sector],"")=AG237),--(IFERROR(Flights_2026_09_303334[nfl],-1)&gt;=AH237),--(IFERROR(Flights_2026_09_303334[nfl],-1)&lt;=IF(AH237=450,450,AH237+9)))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SUMPRODUCT(--(IFERROR(HOUR(Flights_2026_09_303334[entry_hour]),-1)=HOUR(W$212)),--(IFERROR(Flights_2026_09_303334[nfl],-1)&gt;=IF($V261=450,450,$V261)),--(IFERROR(Flights_2026_09_303334[nfl],-1)&lt;=IF($V261=450,450,$V261+9)))</f>
        <v>0</v>
      </c>
      <c r="X238" s="17" cm="1">
        <f t="array" ref="X238">SUMPRODUCT(--(IFERROR(HOUR(Flights_2026_09_303334[entry_hour]),-1)=HOUR(X$212)),--(IFERROR(Flights_2026_09_303334[nfl],-1)&gt;=IF($V261=450,450,$V261)),--(IFERROR(Flights_2026_09_303334[nfl],-1)&lt;=IF($V261=450,450,$V261+9)))</f>
        <v>0</v>
      </c>
      <c r="Y238" s="17" cm="1">
        <f t="array" ref="Y238">SUMPRODUCT(--(IFERROR(HOUR(Flights_2026_09_303334[entry_hour]),-1)=HOUR(Y$212)),--(IFERROR(Flights_2026_09_303334[nfl],-1)&gt;=IF($V261=450,450,$V261)),--(IFERROR(Flights_2026_09_303334[nfl],-1)&lt;=IF($V261=450,450,$V261+9)))</f>
        <v>0</v>
      </c>
      <c r="Z238" s="17" cm="1">
        <f t="array" ref="Z238">SUMPRODUCT(--(IFERROR(HOUR(Flights_2026_09_303334[entry_hour]),-1)=HOUR(Z$212)),--(IFERROR(Flights_2026_09_303334[nfl],-1)&gt;=IF($V261=450,450,$V261)),--(IFERROR(Flights_2026_09_303334[nfl],-1)&lt;=IF($V261=450,450,$V261+9)))</f>
        <v>0</v>
      </c>
      <c r="AA238" s="17" cm="1">
        <f t="array" ref="AA238">SUMPRODUCT(--(IFERROR(HOUR(Flights_2026_09_303334[entry_hour]),-1)=HOUR(AA$212)),--(IFERROR(Flights_2026_09_303334[nfl],-1)&gt;=IF($V261=450,450,$V261)),--(IFERROR(Flights_2026_09_303334[nfl],-1)&lt;=IF($V261=450,450,$V261+9)))</f>
        <v>0</v>
      </c>
      <c r="AB238" s="17" cm="1">
        <f t="array" ref="AB238">SUMPRODUCT(--(IFERROR(HOUR(Flights_2026_09_303334[entry_hour]),-1)=HOUR(AB$212)),--(IFERROR(Flights_2026_09_303334[nfl],-1)&gt;=IF($V261=450,450,$V261)),--(IFERROR(Flights_2026_09_303334[nfl],-1)&lt;=IF($V261=450,450,$V261+9)))</f>
        <v>0</v>
      </c>
      <c r="AC238" s="17" cm="1">
        <f t="array" ref="AC238">SUMPRODUCT(--(IFERROR(HOUR(Flights_2026_09_303334[entry_hour]),-1)=HOUR(AC$212)),--(IFERROR(Flights_2026_09_303334[nfl],-1)&gt;=IF($V261=450,450,$V261)),--(IFERROR(Flights_2026_09_303334[nfl],-1)&lt;=IF($V261=450,450,$V261+9)))</f>
        <v>0</v>
      </c>
      <c r="AD238" s="17" cm="1">
        <f t="array" ref="AD238">SUMPRODUCT(--(IFERROR(HOUR(Flights_2026_09_303334[entry_hour]),-1)=HOUR(AD$212)),--(IFERROR(Flights_2026_09_303334[nfl],-1)&gt;=IF($V261=450,450,$V261)),--(IFERROR(Flights_2026_09_303334[nfl],-1)&lt;=IF($V261=450,450,$V261+9)))</f>
        <v>0</v>
      </c>
      <c r="AE238" s="17" cm="1">
        <f t="array" ref="AE238">SUMPRODUCT(--(IFERROR(HOUR(Flights_2026_09_303334[entry_hour]),-1)=HOUR(AE$212)),--(IFERROR(Flights_2026_09_303334[nfl],-1)&gt;=IF($V261=450,450,$V261)),--(IFERROR(Flights_2026_09_303334[nfl],-1)&lt;=IF($V261=450,450,$V261+9)))</f>
        <v>0</v>
      </c>
      <c r="AF238" s="2">
        <v>0.625</v>
      </c>
      <c r="AG238" t="s">
        <v>747</v>
      </c>
      <c r="AH238" s="17">
        <v>220</v>
      </c>
      <c r="AI238" s="17" cm="1">
        <f t="array" ref="AI238">SUMPRODUCT(--(IFERROR(HOUR(Flights_2026_09_303334[entry_hour]),-1)=HOUR(AF238)),--(IFERROR(Flights_2026_09_303334[entry_sector],"")=AG238),--(IFERROR(Flights_2026_09_303334[nfl],-1)&gt;=AH238),--(IFERROR(Flights_2026_09_303334[nfl],-1)&lt;=IF(AH238=450,450,AH238+9)))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SUMPRODUCT(--(IFERROR(HOUR(Flights_2026_09_303334[entry_hour]),-1)=HOUR(AF239)),--(IFERROR(Flights_2026_09_303334[entry_sector],"")=AG239),--(IFERROR(Flights_2026_09_303334[nfl],-1)&gt;=AH239),--(IFERROR(Flights_2026_09_303334[nfl],-1)&lt;=IF(AH239=450,450,AH239+9)))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SUMPRODUCT(--(IFERROR(HOUR(Flights_2026_09_303334[entry_hour]),-1)=HOUR(AF240)),--(IFERROR(Flights_2026_09_303334[entry_sector],"")=AG240),--(IFERROR(Flights_2026_09_303334[nfl],-1)&gt;=AH240),--(IFERROR(Flights_2026_09_303334[nfl],-1)&lt;=IF(AH240=450,450,AH240+9)))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SUMPRODUCT(--(IFERROR(HOUR(Flights_2026_09_303334[entry_hour]),-1)=HOUR(AF241)),--(IFERROR(Flights_2026_09_303334[entry_sector],"")=AG241),--(IFERROR(Flights_2026_09_303334[nfl],-1)&gt;=AH241),--(IFERROR(Flights_2026_09_303334[nfl],-1)&lt;=IF(AH241=450,450,AH241+9)))</f>
        <v>0</v>
      </c>
    </row>
    <row r="242" spans="1:35" ht="26" customHeight="1" x14ac:dyDescent="0.2">
      <c r="A242" s="8" t="s">
        <v>763</v>
      </c>
      <c r="B242" s="19">
        <f>IF(AND(W219&gt;0,_xlfn.RANK.EQ(W219,W$213:W$238)+COUNTIF(W$213:W219,W219)-1&lt;=5),W219,"")</f>
        <v>2</v>
      </c>
      <c r="C242" s="19">
        <f>IF(AND(X219&gt;0,_xlfn.RANK.EQ(X219,X$213:X$238)+COUNTIF(X$213:X219,X219)-1&lt;=5),X219,"")</f>
        <v>1</v>
      </c>
      <c r="D242" s="19" t="str">
        <f>IF(AND(Y219&gt;0,_xlfn.RANK.EQ(Y219,Y$213:Y$238)+COUNTIF(Y$213:Y219,Y219)-1&lt;=5),Y219,"")</f>
        <v/>
      </c>
      <c r="E242" s="19">
        <f>IF(AND(Z219&gt;0,_xlfn.RANK.EQ(Z219,Z$213:Z$238)+COUNTIF(Z$213:Z219,Z219)-1&lt;=5),Z219,"")</f>
        <v>2</v>
      </c>
      <c r="F242" s="19">
        <f>IF(AND(AA219&gt;0,_xlfn.RANK.EQ(AA219,AA$213:AA$238)+COUNTIF(AA$213:AA219,AA219)-1&lt;=5),AA219,"")</f>
        <v>2</v>
      </c>
      <c r="G242" s="19" t="str">
        <f>IF(AND(AB219&gt;0,_xlfn.RANK.EQ(AB219,AB$213:AB$238)+COUNTIF(AB$213:AB219,AB219)-1&lt;=5),AB219,"")</f>
        <v/>
      </c>
      <c r="H242" s="19">
        <f>IF(AND(AC219&gt;0,_xlfn.RANK.EQ(AC219,AC$213:AC$238)+COUNTIF(AC$213:AC219,AC219)-1&lt;=5),AC219,"")</f>
        <v>1</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SUMPRODUCT(--(IFERROR(HOUR(Flights_2026_09_303334[entry_hour]),-1)=HOUR(AF242)),--(IFERROR(Flights_2026_09_303334[entry_sector],"")=AG242),--(IFERROR(Flights_2026_09_303334[nfl],-1)&gt;=AH242),--(IFERROR(Flights_2026_09_303334[nfl],-1)&lt;=IF(AH242=450,450,AH242+9)))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f>IF(AND(Y220&gt;0,_xlfn.RANK.EQ(Y220,Y$213:Y$238)+COUNTIF(Y$213:Y220,Y220)-1&lt;=5),Y220,"")</f>
        <v>1</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SUMPRODUCT(--(IFERROR(HOUR(Flights_2026_09_303334[entry_hour]),-1)=HOUR(AF243)),--(IFERROR(Flights_2026_09_303334[entry_sector],"")=AG243),--(IFERROR(Flights_2026_09_303334[nfl],-1)&gt;=AH243),--(IFERROR(Flights_2026_09_303334[nfl],-1)&lt;=IF(AH243=450,450,AH243+9)))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4</v>
      </c>
      <c r="E244" s="19">
        <f>IF(AND(Z221&gt;0,_xlfn.RANK.EQ(Z221,Z$213:Z$238)+COUNTIF(Z$213:Z221,Z221)-1&lt;=5),Z221,"")</f>
        <v>5</v>
      </c>
      <c r="F244" s="19">
        <f>IF(AND(AA221&gt;0,_xlfn.RANK.EQ(AA221,AA$213:AA$238)+COUNTIF(AA$213:AA221,AA221)-1&lt;=5),AA221,"")</f>
        <v>4</v>
      </c>
      <c r="G244" s="19">
        <f>IF(AND(AB221&gt;0,_xlfn.RANK.EQ(AB221,AB$213:AB$238)+COUNTIF(AB$213:AB221,AB221)-1&lt;=5),AB221,"")</f>
        <v>1</v>
      </c>
      <c r="H244" s="19">
        <f>IF(AND(AC221&gt;0,_xlfn.RANK.EQ(AC221,AC$213:AC$238)+COUNTIF(AC$213:AC221,AC221)-1&lt;=5),AC221,"")</f>
        <v>5</v>
      </c>
      <c r="I244" s="19" t="str">
        <f>IF(AND(AD221&gt;0,_xlfn.RANK.EQ(AD221,AD$213:AD$238)+COUNTIF(AD$213:AD221,AD221)-1&lt;=5),AD221,"")</f>
        <v/>
      </c>
      <c r="J244" s="19" t="str">
        <f>IF(AND(AE221&gt;0,_xlfn.RANK.EQ(AE221,AE$213:AE$238)+COUNTIF(AE$213:AE221,AE221)-1&lt;=5),AE221,"")</f>
        <v/>
      </c>
      <c r="V244">
        <v>370</v>
      </c>
      <c r="AF244" s="2">
        <v>0.625</v>
      </c>
      <c r="AG244" t="s">
        <v>747</v>
      </c>
      <c r="AH244" s="17">
        <v>280</v>
      </c>
      <c r="AI244" s="17" cm="1">
        <f t="array" ref="AI244">SUMPRODUCT(--(IFERROR(HOUR(Flights_2026_09_303334[entry_hour]),-1)=HOUR(AF244)),--(IFERROR(Flights_2026_09_303334[entry_sector],"")=AG244),--(IFERROR(Flights_2026_09_303334[nfl],-1)&gt;=AH244),--(IFERROR(Flights_2026_09_303334[nfl],-1)&lt;=IF(AH244=450,450,AH244+9)))</f>
        <v>0</v>
      </c>
    </row>
    <row r="245" spans="1:35" x14ac:dyDescent="0.2">
      <c r="A245" s="8" t="s">
        <v>766</v>
      </c>
      <c r="B245" s="19" t="str">
        <f>IF(AND(W222&gt;0,_xlfn.RANK.EQ(W222,W$213:W$238)+COUNTIF(W$213:W222,W222)-1&lt;=5),W222,"")</f>
        <v/>
      </c>
      <c r="C245" s="19">
        <f>IF(AND(X222&gt;0,_xlfn.RANK.EQ(X222,X$213:X$238)+COUNTIF(X$213:X222,X222)-1&lt;=5),X222,"")</f>
        <v>1</v>
      </c>
      <c r="D245" s="19" t="str">
        <f>IF(AND(Y222&gt;0,_xlfn.RANK.EQ(Y222,Y$213:Y$238)+COUNTIF(Y$213:Y222,Y222)-1&lt;=5),Y222,"")</f>
        <v/>
      </c>
      <c r="E245" s="19">
        <f>IF(AND(Z222&gt;0,_xlfn.RANK.EQ(Z222,Z$213:Z$238)+COUNTIF(Z$213:Z222,Z222)-1&lt;=5),Z222,"")</f>
        <v>2</v>
      </c>
      <c r="F245" s="19" t="str">
        <f>IF(AND(AA222&gt;0,_xlfn.RANK.EQ(AA222,AA$213:AA$238)+COUNTIF(AA$213:AA222,AA222)-1&lt;=5),AA222,"")</f>
        <v/>
      </c>
      <c r="G245" s="19">
        <f>IF(AND(AB222&gt;0,_xlfn.RANK.EQ(AB222,AB$213:AB$238)+COUNTIF(AB$213:AB222,AB222)-1&lt;=5),AB222,"")</f>
        <v>1</v>
      </c>
      <c r="H245" s="19" t="str">
        <f>IF(AND(AC222&gt;0,_xlfn.RANK.EQ(AC222,AC$213:AC$238)+COUNTIF(AC$213:AC222,AC222)-1&lt;=5),AC222,"")</f>
        <v/>
      </c>
      <c r="I245" s="19">
        <f>IF(AND(AD222&gt;0,_xlfn.RANK.EQ(AD222,AD$213:AD$238)+COUNTIF(AD$213:AD222,AD222)-1&lt;=5),AD222,"")</f>
        <v>1</v>
      </c>
      <c r="J245" s="19">
        <f>IF(AND(AE222&gt;0,_xlfn.RANK.EQ(AE222,AE$213:AE$238)+COUNTIF(AE$213:AE222,AE222)-1&lt;=5),AE222,"")</f>
        <v>1</v>
      </c>
      <c r="V245">
        <v>360</v>
      </c>
      <c r="AF245" s="2">
        <v>0.625</v>
      </c>
      <c r="AG245" t="s">
        <v>747</v>
      </c>
      <c r="AH245" s="17">
        <v>290</v>
      </c>
      <c r="AI245" s="17" cm="1">
        <f t="array" ref="AI245">SUMPRODUCT(--(IFERROR(HOUR(Flights_2026_09_303334[entry_hour]),-1)=HOUR(AF245)),--(IFERROR(Flights_2026_09_303334[entry_sector],"")=AG245),--(IFERROR(Flights_2026_09_303334[nfl],-1)&gt;=AH245),--(IFERROR(Flights_2026_09_303334[nfl],-1)&lt;=IF(AH245=450,450,AH245+9)))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3</v>
      </c>
      <c r="E246" s="19">
        <f>IF(AND(Z223&gt;0,_xlfn.RANK.EQ(Z223,Z$213:Z$238)+COUNTIF(Z$213:Z223,Z223)-1&lt;=5),Z223,"")</f>
        <v>6</v>
      </c>
      <c r="F246" s="19">
        <f>IF(AND(AA223&gt;0,_xlfn.RANK.EQ(AA223,AA$213:AA$238)+COUNTIF(AA$213:AA223,AA223)-1&lt;=5),AA223,"")</f>
        <v>9</v>
      </c>
      <c r="G246" s="19">
        <f>IF(AND(AB223&gt;0,_xlfn.RANK.EQ(AB223,AB$213:AB$238)+COUNTIF(AB$213:AB223,AB223)-1&lt;=5),AB223,"")</f>
        <v>4</v>
      </c>
      <c r="H246" s="19">
        <f>IF(AND(AC223&gt;0,_xlfn.RANK.EQ(AC223,AC$213:AC$238)+COUNTIF(AC$213:AC223,AC223)-1&lt;=5),AC223,"")</f>
        <v>2</v>
      </c>
      <c r="I246" s="19" t="str">
        <f>IF(AND(AD223&gt;0,_xlfn.RANK.EQ(AD223,AD$213:AD$238)+COUNTIF(AD$213:AD223,AD223)-1&lt;=5),AD223,"")</f>
        <v/>
      </c>
      <c r="J246" s="19">
        <f>IF(AND(AE223&gt;0,_xlfn.RANK.EQ(AE223,AE$213:AE$238)+COUNTIF(AE$213:AE223,AE223)-1&lt;=5),AE223,"")</f>
        <v>1</v>
      </c>
      <c r="V246">
        <v>350</v>
      </c>
      <c r="AF246" s="2">
        <v>0.625</v>
      </c>
      <c r="AG246" t="s">
        <v>747</v>
      </c>
      <c r="AH246" s="17">
        <v>300</v>
      </c>
      <c r="AI246" s="17" cm="1">
        <f t="array" ref="AI246">SUMPRODUCT(--(IFERROR(HOUR(Flights_2026_09_303334[entry_hour]),-1)=HOUR(AF246)),--(IFERROR(Flights_2026_09_303334[entry_sector],"")=AG246),--(IFERROR(Flights_2026_09_303334[nfl],-1)&gt;=AH246),--(IFERROR(Flights_2026_09_303334[nfl],-1)&lt;=IF(AH246=450,450,AH246+9)))</f>
        <v>0</v>
      </c>
    </row>
    <row r="247" spans="1:35" ht="28" customHeight="1" x14ac:dyDescent="0.2">
      <c r="A247" s="8" t="s">
        <v>768</v>
      </c>
      <c r="B247" s="19">
        <f>IF(AND(W224&gt;0,_xlfn.RANK.EQ(W224,W$213:W$238)+COUNTIF(W$213:W224,W224)-1&lt;=5),W224,"")</f>
        <v>2</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SUMPRODUCT(--(IFERROR(HOUR(Flights_2026_09_303334[entry_hour]),-1)=HOUR(AF247)),--(IFERROR(Flights_2026_09_303334[entry_sector],"")=AG247),--(IFERROR(Flights_2026_09_303334[nfl],-1)&gt;=AH247),--(IFERROR(Flights_2026_09_303334[nfl],-1)&lt;=IF(AH247=450,450,AH247+9)))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f>IF(AND(Y225&gt;0,_xlfn.RANK.EQ(Y225,Y$213:Y$238)+COUNTIF(Y$213:Y225,Y225)-1&lt;=5),Y225,"")</f>
        <v>3</v>
      </c>
      <c r="E248" s="19" t="str">
        <f>IF(AND(Z225&gt;0,_xlfn.RANK.EQ(Z225,Z$213:Z$238)+COUNTIF(Z$213:Z225,Z225)-1&lt;=5),Z225,"")</f>
        <v/>
      </c>
      <c r="F248" s="19">
        <f>IF(AND(AA225&gt;0,_xlfn.RANK.EQ(AA225,AA$213:AA$238)+COUNTIF(AA$213:AA225,AA225)-1&lt;=5),AA225,"")</f>
        <v>3</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SUMPRODUCT(--(IFERROR(HOUR(Flights_2026_09_303334[entry_hour]),-1)=HOUR(AF248)),--(IFERROR(Flights_2026_09_303334[entry_sector],"")=AG248),--(IFERROR(Flights_2026_09_303334[nfl],-1)&gt;=AH248),--(IFERROR(Flights_2026_09_303334[nfl],-1)&lt;=IF(AH248=450,450,AH248+9)))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SUMPRODUCT(--(IFERROR(HOUR(Flights_2026_09_303334[entry_hour]),-1)=HOUR(AF249)),--(IFERROR(Flights_2026_09_303334[entry_sector],"")=AG249),--(IFERROR(Flights_2026_09_303334[nfl],-1)&gt;=AH249),--(IFERROR(Flights_2026_09_303334[nfl],-1)&lt;=IF(AH249=450,450,AH249+9)))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SUMPRODUCT(--(IFERROR(HOUR(Flights_2026_09_303334[entry_hour]),-1)=HOUR(AF250)),--(IFERROR(Flights_2026_09_303334[entry_sector],"")=AG250),--(IFERROR(Flights_2026_09_303334[nfl],-1)&gt;=AH250),--(IFERROR(Flights_2026_09_303334[nfl],-1)&lt;=IF(AH250=450,450,AH250+9)))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SUMPRODUCT(--(IFERROR(HOUR(Flights_2026_09_303334[entry_hour]),-1)=HOUR(AF251)),--(IFERROR(Flights_2026_09_303334[entry_sector],"")=AG251),--(IFERROR(Flights_2026_09_303334[nfl],-1)&gt;=AH251),--(IFERROR(Flights_2026_09_303334[nfl],-1)&lt;=IF(AH251=450,450,AH251+9)))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SUMPRODUCT(--(IFERROR(HOUR(Flights_2026_09_303334[entry_hour]),-1)=HOUR(AF252)),--(IFERROR(Flights_2026_09_303334[entry_sector],"")=AG252),--(IFERROR(Flights_2026_09_303334[nfl],-1)&gt;=AH252),--(IFERROR(Flights_2026_09_303334[nfl],-1)&lt;=IF(AH252=450,450,AH252+9)))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SUMPRODUCT(--(IFERROR(HOUR(Flights_2026_09_303334[entry_hour]),-1)=HOUR(AF253)),--(IFERROR(Flights_2026_09_303334[entry_sector],"")=AG253),--(IFERROR(Flights_2026_09_303334[nfl],-1)&gt;=AH253),--(IFERROR(Flights_2026_09_303334[nfl],-1)&lt;=IF(AH253=450,450,AH253+9)))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SUMPRODUCT(--(IFERROR(HOUR(Flights_2026_09_303334[entry_hour]),-1)=HOUR(AF254)),--(IFERROR(Flights_2026_09_303334[entry_sector],"")=AG254),--(IFERROR(Flights_2026_09_303334[nfl],-1)&gt;=AH254),--(IFERROR(Flights_2026_09_303334[nfl],-1)&lt;=IF(AH254=450,450,AH254+9)))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SUMPRODUCT(--(IFERROR(HOUR(Flights_2026_09_303334[entry_hour]),-1)=HOUR(AF255)),--(IFERROR(Flights_2026_09_303334[entry_sector],"")=AG255),--(IFERROR(Flights_2026_09_303334[nfl],-1)&gt;=AH255),--(IFERROR(Flights_2026_09_303334[nfl],-1)&lt;=IF(AH255=450,450,AH255+9)))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SUMPRODUCT(--(IFERROR(HOUR(Flights_2026_09_303334[entry_hour]),-1)=HOUR(AF256)),--(IFERROR(Flights_2026_09_303334[entry_sector],"")=AG256),--(IFERROR(Flights_2026_09_303334[nfl],-1)&gt;=AH256),--(IFERROR(Flights_2026_09_303334[nfl],-1)&lt;=IF(AH256=450,450,AH256+9)))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SUMPRODUCT(--(IFERROR(HOUR(Flights_2026_09_303334[entry_hour]),-1)=HOUR(AF257)),--(IFERROR(Flights_2026_09_303334[entry_sector],"")=AG257),--(IFERROR(Flights_2026_09_303334[nfl],-1)&gt;=AH257),--(IFERROR(Flights_2026_09_303334[nfl],-1)&lt;=IF(AH257=450,450,AH257+9)))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SUMPRODUCT(--(IFERROR(HOUR(Flights_2026_09_303334[entry_hour]),-1)=HOUR(AF258)),--(IFERROR(Flights_2026_09_303334[entry_sector],"")=AG258),--(IFERROR(Flights_2026_09_303334[nfl],-1)&gt;=AH258),--(IFERROR(Flights_2026_09_303334[nfl],-1)&lt;=IF(AH258=450,450,AH258+9)))</f>
        <v>0</v>
      </c>
    </row>
    <row r="259" spans="1:35" x14ac:dyDescent="0.2">
      <c r="A259" s="8" t="s">
        <v>837</v>
      </c>
      <c r="B259" s="19">
        <f>IF(AND(W236&gt;0,_xlfn.RANK.EQ(W236,W$213:W$238)+COUNTIF(W$213:W236,W236)-1&lt;=5),W236,"")</f>
        <v>2</v>
      </c>
      <c r="C259" s="19">
        <f>IF(AND(X236&gt;0,_xlfn.RANK.EQ(X236,X$213:X$238)+COUNTIF(X$213:X236,X236)-1&lt;=5),X236,"")</f>
        <v>4</v>
      </c>
      <c r="D259" s="19">
        <f>IF(AND(Y236&gt;0,_xlfn.RANK.EQ(Y236,Y$213:Y$238)+COUNTIF(Y$213:Y236,Y236)-1&lt;=5),Y236,"")</f>
        <v>8</v>
      </c>
      <c r="E259" s="19">
        <f>IF(AND(Z236&gt;0,_xlfn.RANK.EQ(Z236,Z$213:Z$238)+COUNTIF(Z$213:Z236,Z236)-1&lt;=5),Z236,"")</f>
        <v>6</v>
      </c>
      <c r="F259" s="19">
        <f>IF(AND(AA236&gt;0,_xlfn.RANK.EQ(AA236,AA$213:AA$238)+COUNTIF(AA$213:AA236,AA236)-1&lt;=5),AA236,"")</f>
        <v>7</v>
      </c>
      <c r="G259" s="19">
        <f>IF(AND(AB236&gt;0,_xlfn.RANK.EQ(AB236,AB$213:AB$238)+COUNTIF(AB$213:AB236,AB236)-1&lt;=5),AB236,"")</f>
        <v>2</v>
      </c>
      <c r="H259" s="19">
        <f>IF(AND(AC236&gt;0,_xlfn.RANK.EQ(AC236,AC$213:AC$238)+COUNTIF(AC$213:AC236,AC236)-1&lt;=5),AC236,"")</f>
        <v>2</v>
      </c>
      <c r="I259" s="19">
        <f>IF(AND(AD236&gt;0,_xlfn.RANK.EQ(AD236,AD$213:AD$238)+COUNTIF(AD$213:AD236,AD236)-1&lt;=5),AD236,"")</f>
        <v>2</v>
      </c>
      <c r="J259" s="19">
        <f>IF(AND(AE236&gt;0,_xlfn.RANK.EQ(AE236,AE$213:AE$238)+COUNTIF(AE$213:AE236,AE236)-1&lt;=5),AE236,"")</f>
        <v>1</v>
      </c>
      <c r="V259">
        <v>220</v>
      </c>
      <c r="AF259" s="2">
        <v>0.625</v>
      </c>
      <c r="AG259" t="s">
        <v>747</v>
      </c>
      <c r="AH259" s="17">
        <v>430</v>
      </c>
      <c r="AI259" s="17" cm="1">
        <f t="array" ref="AI259">SUMPRODUCT(--(IFERROR(HOUR(Flights_2026_09_303334[entry_hour]),-1)=HOUR(AF259)),--(IFERROR(Flights_2026_09_303334[entry_sector],"")=AG259),--(IFERROR(Flights_2026_09_303334[nfl],-1)&gt;=AH259),--(IFERROR(Flights_2026_09_303334[nfl],-1)&lt;=IF(AH259=450,450,AH259+9)))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SUMPRODUCT(--(IFERROR(HOUR(Flights_2026_09_303334[entry_hour]),-1)=HOUR(AF260)),--(IFERROR(Flights_2026_09_303334[entry_sector],"")=AG260),--(IFERROR(Flights_2026_09_303334[nfl],-1)&gt;=AH260),--(IFERROR(Flights_2026_09_303334[nfl],-1)&lt;=IF(AH260=450,450,AH260+9)))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SUMPRODUCT(--(IFERROR(HOUR(Flights_2026_09_303334[entry_hour]),-1)=HOUR(AF261)),--(IFERROR(Flights_2026_09_303334[entry_sector],"")=AG261),--(IFERROR(Flights_2026_09_303334[nfl],-1)&gt;=AH261),--(IFERROR(Flights_2026_09_303334[nfl],-1)&lt;=IF(AH261=450,450,AH261+9)))</f>
        <v>0</v>
      </c>
    </row>
    <row r="262" spans="1:35" x14ac:dyDescent="0.2">
      <c r="AF262" s="2">
        <v>0.66666666666666663</v>
      </c>
      <c r="AG262" t="s">
        <v>743</v>
      </c>
      <c r="AH262" s="17">
        <v>200</v>
      </c>
      <c r="AI262" s="17" cm="1">
        <f t="array" ref="AI262">SUMPRODUCT(--(IFERROR(HOUR(Flights_2026_09_303334[entry_hour]),-1)=HOUR(AF262)),--(IFERROR(Flights_2026_09_303334[entry_sector],"")=AG262),--(IFERROR(Flights_2026_09_303334[nfl],-1)&gt;=AH262),--(IFERROR(Flights_2026_09_303334[nfl],-1)&lt;=IF(AH262=450,450,AH262+9)))</f>
        <v>0</v>
      </c>
    </row>
    <row r="263" spans="1:35" x14ac:dyDescent="0.2">
      <c r="AF263" s="2">
        <v>0.66666666666666663</v>
      </c>
      <c r="AG263" t="s">
        <v>743</v>
      </c>
      <c r="AH263" s="17">
        <v>210</v>
      </c>
      <c r="AI263" s="17" cm="1">
        <f t="array" ref="AI263">SUMPRODUCT(--(IFERROR(HOUR(Flights_2026_09_303334[entry_hour]),-1)=HOUR(AF263)),--(IFERROR(Flights_2026_09_303334[entry_sector],"")=AG263),--(IFERROR(Flights_2026_09_303334[nfl],-1)&gt;=AH263),--(IFERROR(Flights_2026_09_303334[nfl],-1)&lt;=IF(AH263=450,450,AH263+9)))</f>
        <v>0</v>
      </c>
    </row>
    <row r="264" spans="1:35" ht="19" x14ac:dyDescent="0.2">
      <c r="A264" s="36" t="s">
        <v>1667</v>
      </c>
      <c r="B264" s="36"/>
      <c r="C264" s="36"/>
      <c r="D264" s="36"/>
      <c r="E264" s="36"/>
      <c r="F264" s="36"/>
      <c r="G264" s="36"/>
      <c r="H264" s="36"/>
      <c r="I264" s="36"/>
      <c r="J264" s="36"/>
      <c r="AF264" s="2">
        <v>0.66666666666666663</v>
      </c>
      <c r="AG264" t="s">
        <v>743</v>
      </c>
      <c r="AH264" s="17">
        <v>220</v>
      </c>
      <c r="AI264" s="17" cm="1">
        <f t="array" ref="AI264">SUMPRODUCT(--(IFERROR(HOUR(Flights_2026_09_303334[entry_hour]),-1)=HOUR(AF264)),--(IFERROR(Flights_2026_09_303334[entry_sector],"")=AG264),--(IFERROR(Flights_2026_09_303334[nfl],-1)&gt;=AH264),--(IFERROR(Flights_2026_09_303334[nfl],-1)&lt;=IF(AH264=450,450,AH264+9)))</f>
        <v>0</v>
      </c>
    </row>
    <row r="265" spans="1:35" x14ac:dyDescent="0.2">
      <c r="A265" s="39" t="s">
        <v>999</v>
      </c>
      <c r="B265" s="39"/>
      <c r="C265" s="39"/>
      <c r="D265" s="39"/>
      <c r="E265" s="39"/>
      <c r="F265" s="39"/>
      <c r="G265" s="39"/>
      <c r="H265" s="39"/>
      <c r="I265" s="39"/>
      <c r="J265" s="39"/>
      <c r="AF265" s="2">
        <v>0.66666666666666663</v>
      </c>
      <c r="AG265" t="s">
        <v>743</v>
      </c>
      <c r="AH265" s="17">
        <v>230</v>
      </c>
      <c r="AI265" s="17" cm="1">
        <f t="array" ref="AI265">SUMPRODUCT(--(IFERROR(HOUR(Flights_2026_09_303334[entry_hour]),-1)=HOUR(AF265)),--(IFERROR(Flights_2026_09_303334[entry_sector],"")=AG265),--(IFERROR(Flights_2026_09_303334[nfl],-1)&gt;=AH265),--(IFERROR(Flights_2026_09_303334[nfl],-1)&lt;=IF(AH265=450,450,AH265+9)))</f>
        <v>0</v>
      </c>
    </row>
    <row r="266" spans="1:35" x14ac:dyDescent="0.2">
      <c r="AF266" s="2">
        <v>0.66666666666666663</v>
      </c>
      <c r="AG266" t="s">
        <v>743</v>
      </c>
      <c r="AH266" s="17">
        <v>240</v>
      </c>
      <c r="AI266" s="17" cm="1">
        <f t="array" ref="AI266">SUMPRODUCT(--(IFERROR(HOUR(Flights_2026_09_303334[entry_hour]),-1)=HOUR(AF266)),--(IFERROR(Flights_2026_09_303334[entry_sector],"")=AG266),--(IFERROR(Flights_2026_09_303334[nfl],-1)&gt;=AH266),--(IFERROR(Flights_2026_09_303334[nfl],-1)&lt;=IF(AH266=450,450,AH266+9)))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SUMPRODUCT(--(IFERROR(HOUR(Flights_2026_09_303334[entry_hour]),-1)=HOUR(AF267)),--(IFERROR(Flights_2026_09_303334[entry_sector],"")=AG267),--(IFERROR(Flights_2026_09_303334[nfl],-1)&gt;=AH267),--(IFERROR(Flights_2026_09_303334[nfl],-1)&lt;=IF(AH267=450,450,AH267+9)))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350–359 (1)</v>
      </c>
      <c r="G268" s="20" t="str" cm="1">
        <f t="array" ref="G268">_xlfn.LET(_xlpm.m,AP2,_xlpm.b,_xlfn.XLOOKUP(1,($AF$2:$AF$1171=G$267)*($AG$2:$AG$1171=$A268)*($AI$2:$AI$1171=_xlpm.m),$AH$2:$AH$1171),IF(_xlpm.m=0,"No data",IF(_xlpm.b=450,"450",_xlpm.b&amp;"–"&amp;(_xlpm.b+9))&amp;" ("&amp;_xlpm.m&amp;")"))</f>
        <v>No data</v>
      </c>
      <c r="H268" s="20" t="str" cm="1">
        <f t="array" ref="H268">_xlfn.LET(_xlpm.m,AQ2,_xlpm.b,_xlfn.XLOOKUP(1,($AF$2:$AF$1171=H$267)*($AG$2:$AG$1171=$A268)*($AI$2:$AI$1171=_xlpm.m),$AH$2:$AH$1171),IF(_xlpm.m=0,"No data",IF(_xlpm.b=450,"450",_xlpm.b&amp;"–"&amp;(_xlpm.b+9))&amp;" ("&amp;_xlpm.m&amp;")"))</f>
        <v>390–399 (1)</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SUMPRODUCT(--(IFERROR(HOUR(Flights_2026_09_303334[entry_hour]),-1)=HOUR(AF268)),--(IFERROR(Flights_2026_09_303334[entry_sector],"")=AG268),--(IFERROR(Flights_2026_09_303334[nfl],-1)&gt;=AH268),--(IFERROR(Flights_2026_09_303334[nfl],-1)&lt;=IF(AH268=450,450,AH268+9)))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(8)</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(7)</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(2)</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SUMPRODUCT(--(IFERROR(HOUR(Flights_2026_09_303334[entry_hour]),-1)=HOUR(AF269)),--(IFERROR(Flights_2026_09_303334[entry_sector],"")=AG269),--(IFERROR(Flights_2026_09_303334[nfl],-1)&gt;=AH269),--(IFERROR(Flights_2026_09_303334[nfl],-1)&lt;=IF(AH269=450,450,AH269+9)))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(2)</v>
      </c>
      <c r="C270" s="20" t="str" cm="1">
        <f t="array" ref="C270">_xlfn.LET(_xlpm.m,AL4,_xlpm.b,_xlfn.XLOOKUP(1,($AF$2:$AF$1171=C$267)*($AG$2:$AG$1171=$A270)*($AI$2:$AI$1171=_xlpm.m),$AH$2:$AH$1171),IF(_xlpm.m=0,"No data",IF(_xlpm.b=450,"450",_xlpm.b&amp;"–"&amp;(_xlpm.b+9))&amp;" ("&amp;_xlpm.m&amp;")"))</f>
        <v>370–379 (2)</v>
      </c>
      <c r="D270" s="20" t="str" cm="1">
        <f t="array" ref="D270">_xlfn.LET(_xlpm.m,AM4,_xlpm.b,_xlfn.XLOOKUP(1,($AF$2:$AF$1171=D$267)*($AG$2:$AG$1171=$A270)*($AI$2:$AI$1171=_xlpm.m),$AH$2:$AH$1171),IF(_xlpm.m=0,"No data",IF(_xlpm.b=450,"450",_xlpm.b&amp;"–"&amp;(_xlpm.b+9))&amp;" ("&amp;_xlpm.m&amp;")"))</f>
        <v>330–339 (2)</v>
      </c>
      <c r="E270" s="20" t="str" cm="1">
        <f t="array" ref="E270">_xlfn.LET(_xlpm.m,AN4,_xlpm.b,_xlfn.XLOOKUP(1,($AF$2:$AF$1171=E$267)*($AG$2:$AG$1171=$A270)*($AI$2:$AI$1171=_xlpm.m),$AH$2:$AH$1171),IF(_xlpm.m=0,"No data",IF(_xlpm.b=450,"450",_xlpm.b&amp;"–"&amp;(_xlpm.b+9))&amp;" ("&amp;_xlpm.m&amp;")"))</f>
        <v>350–359 (3)</v>
      </c>
      <c r="F270" s="20" t="str" cm="1">
        <f t="array" ref="F270">_xlfn.LET(_xlpm.m,AO4,_xlpm.b,_xlfn.XLOOKUP(1,($AF$2:$AF$1171=F$267)*($AG$2:$AG$1171=$A270)*($AI$2:$AI$1171=_xlpm.m),$AH$2:$AH$1171),IF(_xlpm.m=0,"No data",IF(_xlpm.b=450,"450",_xlpm.b&amp;"–"&amp;(_xlpm.b+9))&amp;" ("&amp;_xlpm.m&amp;")"))</f>
        <v>350–359 (6)</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390–399 (1)</v>
      </c>
      <c r="J270" s="20" t="str" cm="1">
        <f t="array" ref="J270">_xlfn.LET(_xlpm.m,AS4,_xlpm.b,_xlfn.XLOOKUP(1,($AF$2:$AF$1171=J$267)*($AG$2:$AG$1171=$A270)*($AI$2:$AI$1171=_xlpm.m),$AH$2:$AH$1171),IF(_xlpm.m=0,"No data",IF(_xlpm.b=450,"450",_xlpm.b&amp;"–"&amp;(_xlpm.b+9))&amp;" ("&amp;_xlpm.m&amp;")"))</f>
        <v>350–359 (1)</v>
      </c>
      <c r="L270" s="23" t="s">
        <v>779</v>
      </c>
      <c r="M270" s="23" t="s">
        <v>996</v>
      </c>
      <c r="AF270" s="2">
        <v>0.66666666666666663</v>
      </c>
      <c r="AG270" t="s">
        <v>743</v>
      </c>
      <c r="AH270" s="17">
        <v>280</v>
      </c>
      <c r="AI270" s="17" cm="1">
        <f t="array" ref="AI270">SUMPRODUCT(--(IFERROR(HOUR(Flights_2026_09_303334[entry_hour]),-1)=HOUR(AF270)),--(IFERROR(Flights_2026_09_303334[entry_sector],"")=AG270),--(IFERROR(Flights_2026_09_303334[nfl],-1)&gt;=AH270),--(IFERROR(Flights_2026_09_303334[nfl],-1)&lt;=IF(AH270=450,450,AH270+9)))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270–279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370–379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370–379 (2)</v>
      </c>
      <c r="I271" s="20" t="str" cm="1">
        <f t="array" ref="I271">_xlfn.LET(_xlpm.m,AR5,_xlpm.b,_xlfn.XLOOKUP(1,($AF$2:$AF$1171=I$267)*($AG$2:$AG$1171=$A271)*($AI$2:$AI$1171=_xlpm.m),$AH$2:$AH$1171),IF(_xlpm.m=0,"No data",IF(_xlpm.b=450,"450",_xlpm.b&amp;"–"&amp;(_xlpm.b+9))&amp;" ("&amp;_xlpm.m&amp;")"))</f>
        <v>No data</v>
      </c>
      <c r="J271" s="20" t="str" cm="1">
        <f t="array" ref="J271">_xlfn.LET(_xlpm.m,AS5,_xlpm.b,_xlfn.XLOOKUP(1,($AF$2:$AF$1171=J$267)*($AG$2:$AG$1171=$A271)*($AI$2:$AI$1171=_xlpm.m),$AH$2:$AH$1171),IF(_xlpm.m=0,"No data",IF(_xlpm.b=450,"450",_xlpm.b&amp;"–"&amp;(_xlpm.b+9))&amp;" ("&amp;_xlpm.m&amp;")"))</f>
        <v>No data</v>
      </c>
      <c r="L271" s="24" t="s">
        <v>780</v>
      </c>
      <c r="M271" s="24" t="s">
        <v>997</v>
      </c>
      <c r="AF271" s="2">
        <v>0.66666666666666663</v>
      </c>
      <c r="AG271" t="s">
        <v>743</v>
      </c>
      <c r="AH271" s="17">
        <v>290</v>
      </c>
      <c r="AI271" s="17" cm="1">
        <f t="array" ref="AI271">SUMPRODUCT(--(IFERROR(HOUR(Flights_2026_09_303334[entry_hour]),-1)=HOUR(AF271)),--(IFERROR(Flights_2026_09_303334[entry_sector],"")=AG271),--(IFERROR(Flights_2026_09_303334[nfl],-1)&gt;=AH271),--(IFERROR(Flights_2026_09_303334[nfl],-1)&lt;=IF(AH271=450,450,AH271+9)))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340–349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370–379 (1)</v>
      </c>
      <c r="E272" s="20" t="str" cm="1">
        <f t="array" ref="E272">_xlfn.LET(_xlpm.m,AN6,_xlpm.b,_xlfn.XLOOKUP(1,($AF$2:$AF$1171=E$267)*($AG$2:$AG$1171=$A272)*($AI$2:$AI$1171=_xlpm.m),$AH$2:$AH$1171),IF(_xlpm.m=0,"No data",IF(_xlpm.b=450,"450",_xlpm.b&amp;"–"&amp;(_xlpm.b+9))&amp;" ("&amp;_xlpm.m&amp;")"))</f>
        <v>360–369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360–369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SUMPRODUCT(--(IFERROR(HOUR(Flights_2026_09_303334[entry_hour]),-1)=HOUR(AF272)),--(IFERROR(Flights_2026_09_303334[entry_sector],"")=AG272),--(IFERROR(Flights_2026_09_303334[nfl],-1)&gt;=AH272),--(IFERROR(Flights_2026_09_303334[nfl],-1)&lt;=IF(AH272=450,450,AH272+9)))</f>
        <v>0</v>
      </c>
    </row>
    <row r="273" spans="1:35" x14ac:dyDescent="0.2">
      <c r="AF273" s="2">
        <v>0.66666666666666663</v>
      </c>
      <c r="AG273" t="s">
        <v>743</v>
      </c>
      <c r="AH273" s="17">
        <v>310</v>
      </c>
      <c r="AI273" s="17" cm="1">
        <f t="array" ref="AI273">SUMPRODUCT(--(IFERROR(HOUR(Flights_2026_09_303334[entry_hour]),-1)=HOUR(AF273)),--(IFERROR(Flights_2026_09_303334[entry_sector],"")=AG273),--(IFERROR(Flights_2026_09_303334[nfl],-1)&gt;=AH273),--(IFERROR(Flights_2026_09_303334[nfl],-1)&lt;=IF(AH273=450,450,AH273+9)))</f>
        <v>0</v>
      </c>
    </row>
    <row r="274" spans="1:35" x14ac:dyDescent="0.2">
      <c r="AF274" s="2">
        <v>0.66666666666666663</v>
      </c>
      <c r="AG274" t="s">
        <v>743</v>
      </c>
      <c r="AH274" s="17">
        <v>320</v>
      </c>
      <c r="AI274" s="17" cm="1">
        <f t="array" ref="AI274">SUMPRODUCT(--(IFERROR(HOUR(Flights_2026_09_303334[entry_hour]),-1)=HOUR(AF274)),--(IFERROR(Flights_2026_09_303334[entry_sector],"")=AG274),--(IFERROR(Flights_2026_09_303334[nfl],-1)&gt;=AH274),--(IFERROR(Flights_2026_09_303334[nfl],-1)&lt;=IF(AH274=450,450,AH274+9)))</f>
        <v>0</v>
      </c>
    </row>
    <row r="275" spans="1:35" x14ac:dyDescent="0.2">
      <c r="AF275" s="2">
        <v>0.66666666666666663</v>
      </c>
      <c r="AG275" t="s">
        <v>743</v>
      </c>
      <c r="AH275" s="17">
        <v>330</v>
      </c>
      <c r="AI275" s="17" cm="1">
        <f t="array" ref="AI275">SUMPRODUCT(--(IFERROR(HOUR(Flights_2026_09_303334[entry_hour]),-1)=HOUR(AF275)),--(IFERROR(Flights_2026_09_303334[entry_sector],"")=AG275),--(IFERROR(Flights_2026_09_303334[nfl],-1)&gt;=AH275),--(IFERROR(Flights_2026_09_303334[nfl],-1)&lt;=IF(AH275=450,450,AH275+9)))</f>
        <v>0</v>
      </c>
    </row>
    <row r="276" spans="1:35" ht="19" x14ac:dyDescent="0.2">
      <c r="A276" s="36" t="s">
        <v>1668</v>
      </c>
      <c r="B276" s="36"/>
      <c r="C276" s="36"/>
      <c r="D276" s="36"/>
      <c r="E276" s="36"/>
      <c r="F276" s="36"/>
      <c r="G276" s="36"/>
      <c r="H276" s="36"/>
      <c r="I276" s="36"/>
      <c r="J276" s="36"/>
      <c r="AF276" s="2">
        <v>0.66666666666666663</v>
      </c>
      <c r="AG276" t="s">
        <v>743</v>
      </c>
      <c r="AH276" s="17">
        <v>340</v>
      </c>
      <c r="AI276" s="17" cm="1">
        <f t="array" ref="AI276">SUMPRODUCT(--(IFERROR(HOUR(Flights_2026_09_303334[entry_hour]),-1)=HOUR(AF276)),--(IFERROR(Flights_2026_09_303334[entry_sector],"")=AG276),--(IFERROR(Flights_2026_09_303334[nfl],-1)&gt;=AH276),--(IFERROR(Flights_2026_09_303334[nfl],-1)&lt;=IF(AH276=450,450,AH276+9)))</f>
        <v>0</v>
      </c>
    </row>
    <row r="277" spans="1:35" x14ac:dyDescent="0.2">
      <c r="AF277" s="2">
        <v>0.66666666666666663</v>
      </c>
      <c r="AG277" t="s">
        <v>743</v>
      </c>
      <c r="AH277" s="17">
        <v>350</v>
      </c>
      <c r="AI277" s="17" cm="1">
        <f t="array" ref="AI277">SUMPRODUCT(--(IFERROR(HOUR(Flights_2026_09_303334[entry_hour]),-1)=HOUR(AF277)),--(IFERROR(Flights_2026_09_303334[entry_sector],"")=AG277),--(IFERROR(Flights_2026_09_303334[nfl],-1)&gt;=AH277),--(IFERROR(Flights_2026_09_303334[nfl],-1)&lt;=IF(AH277=450,450,AH277+9)))</f>
        <v>0</v>
      </c>
    </row>
    <row r="278" spans="1:35" x14ac:dyDescent="0.2">
      <c r="AF278" s="2">
        <v>0.66666666666666663</v>
      </c>
      <c r="AG278" t="s">
        <v>743</v>
      </c>
      <c r="AH278" s="17">
        <v>360</v>
      </c>
      <c r="AI278" s="17" cm="1">
        <f t="array" ref="AI278">SUMPRODUCT(--(IFERROR(HOUR(Flights_2026_09_303334[entry_hour]),-1)=HOUR(AF278)),--(IFERROR(Flights_2026_09_303334[entry_sector],"")=AG278),--(IFERROR(Flights_2026_09_303334[nfl],-1)&gt;=AH278),--(IFERROR(Flights_2026_09_303334[nfl],-1)&lt;=IF(AH278=450,450,AH278+9)))</f>
        <v>0</v>
      </c>
    </row>
    <row r="279" spans="1:35" x14ac:dyDescent="0.2">
      <c r="AF279" s="2">
        <v>0.66666666666666663</v>
      </c>
      <c r="AG279" t="s">
        <v>743</v>
      </c>
      <c r="AH279" s="17">
        <v>370</v>
      </c>
      <c r="AI279" s="17" cm="1">
        <f t="array" ref="AI279">SUMPRODUCT(--(IFERROR(HOUR(Flights_2026_09_303334[entry_hour]),-1)=HOUR(AF279)),--(IFERROR(Flights_2026_09_303334[entry_sector],"")=AG279),--(IFERROR(Flights_2026_09_303334[nfl],-1)&gt;=AH279),--(IFERROR(Flights_2026_09_303334[nfl],-1)&lt;=IF(AH279=450,450,AH279+9)))</f>
        <v>0</v>
      </c>
    </row>
    <row r="280" spans="1:35" x14ac:dyDescent="0.2">
      <c r="AF280" s="2">
        <v>0.66666666666666663</v>
      </c>
      <c r="AG280" t="s">
        <v>743</v>
      </c>
      <c r="AH280" s="17">
        <v>380</v>
      </c>
      <c r="AI280" s="17" cm="1">
        <f t="array" ref="AI280">SUMPRODUCT(--(IFERROR(HOUR(Flights_2026_09_303334[entry_hour]),-1)=HOUR(AF280)),--(IFERROR(Flights_2026_09_303334[entry_sector],"")=AG280),--(IFERROR(Flights_2026_09_303334[nfl],-1)&gt;=AH280),--(IFERROR(Flights_2026_09_303334[nfl],-1)&lt;=IF(AH280=450,450,AH280+9)))</f>
        <v>0</v>
      </c>
    </row>
    <row r="281" spans="1:35" ht="16" customHeight="1" x14ac:dyDescent="0.2">
      <c r="AF281" s="2">
        <v>0.66666666666666663</v>
      </c>
      <c r="AG281" t="s">
        <v>743</v>
      </c>
      <c r="AH281" s="17">
        <v>390</v>
      </c>
      <c r="AI281" s="17" cm="1">
        <f t="array" ref="AI281">SUMPRODUCT(--(IFERROR(HOUR(Flights_2026_09_303334[entry_hour]),-1)=HOUR(AF281)),--(IFERROR(Flights_2026_09_303334[entry_sector],"")=AG281),--(IFERROR(Flights_2026_09_303334[nfl],-1)&gt;=AH281),--(IFERROR(Flights_2026_09_303334[nfl],-1)&lt;=IF(AH281=450,450,AH281+9)))</f>
        <v>0</v>
      </c>
    </row>
    <row r="282" spans="1:35" x14ac:dyDescent="0.2">
      <c r="AF282" s="2">
        <v>0.66666666666666663</v>
      </c>
      <c r="AG282" t="s">
        <v>743</v>
      </c>
      <c r="AH282" s="17">
        <v>400</v>
      </c>
      <c r="AI282" s="17" cm="1">
        <f t="array" ref="AI282">SUMPRODUCT(--(IFERROR(HOUR(Flights_2026_09_303334[entry_hour]),-1)=HOUR(AF282)),--(IFERROR(Flights_2026_09_303334[entry_sector],"")=AG282),--(IFERROR(Flights_2026_09_303334[nfl],-1)&gt;=AH282),--(IFERROR(Flights_2026_09_303334[nfl],-1)&lt;=IF(AH282=450,450,AH282+9)))</f>
        <v>0</v>
      </c>
    </row>
    <row r="283" spans="1:35" x14ac:dyDescent="0.2">
      <c r="AF283" s="2">
        <v>0.66666666666666663</v>
      </c>
      <c r="AG283" t="s">
        <v>743</v>
      </c>
      <c r="AH283" s="17">
        <v>410</v>
      </c>
      <c r="AI283" s="17" cm="1">
        <f t="array" ref="AI283">SUMPRODUCT(--(IFERROR(HOUR(Flights_2026_09_303334[entry_hour]),-1)=HOUR(AF283)),--(IFERROR(Flights_2026_09_303334[entry_sector],"")=AG283),--(IFERROR(Flights_2026_09_303334[nfl],-1)&gt;=AH283),--(IFERROR(Flights_2026_09_303334[nfl],-1)&lt;=IF(AH283=450,450,AH283+9)))</f>
        <v>0</v>
      </c>
    </row>
    <row r="284" spans="1:35" x14ac:dyDescent="0.2">
      <c r="AF284" s="2">
        <v>0.66666666666666663</v>
      </c>
      <c r="AG284" t="s">
        <v>743</v>
      </c>
      <c r="AH284" s="17">
        <v>420</v>
      </c>
      <c r="AI284" s="17" cm="1">
        <f t="array" ref="AI284">SUMPRODUCT(--(IFERROR(HOUR(Flights_2026_09_303334[entry_hour]),-1)=HOUR(AF284)),--(IFERROR(Flights_2026_09_303334[entry_sector],"")=AG284),--(IFERROR(Flights_2026_09_303334[nfl],-1)&gt;=AH284),--(IFERROR(Flights_2026_09_303334[nfl],-1)&lt;=IF(AH284=450,450,AH284+9)))</f>
        <v>0</v>
      </c>
    </row>
    <row r="285" spans="1:35" x14ac:dyDescent="0.2">
      <c r="AF285" s="2">
        <v>0.66666666666666663</v>
      </c>
      <c r="AG285" t="s">
        <v>743</v>
      </c>
      <c r="AH285" s="17">
        <v>430</v>
      </c>
      <c r="AI285" s="17" cm="1">
        <f t="array" ref="AI285">SUMPRODUCT(--(IFERROR(HOUR(Flights_2026_09_303334[entry_hour]),-1)=HOUR(AF285)),--(IFERROR(Flights_2026_09_303334[entry_sector],"")=AG285),--(IFERROR(Flights_2026_09_303334[nfl],-1)&gt;=AH285),--(IFERROR(Flights_2026_09_303334[nfl],-1)&lt;=IF(AH285=450,450,AH285+9)))</f>
        <v>0</v>
      </c>
    </row>
    <row r="286" spans="1:35" x14ac:dyDescent="0.2">
      <c r="AF286" s="2">
        <v>0.66666666666666663</v>
      </c>
      <c r="AG286" t="s">
        <v>743</v>
      </c>
      <c r="AH286" s="17">
        <v>440</v>
      </c>
      <c r="AI286" s="17" cm="1">
        <f t="array" ref="AI286">SUMPRODUCT(--(IFERROR(HOUR(Flights_2026_09_303334[entry_hour]),-1)=HOUR(AF286)),--(IFERROR(Flights_2026_09_303334[entry_sector],"")=AG286),--(IFERROR(Flights_2026_09_303334[nfl],-1)&gt;=AH286),--(IFERROR(Flights_2026_09_303334[nfl],-1)&lt;=IF(AH286=450,450,AH286+9)))</f>
        <v>0</v>
      </c>
    </row>
    <row r="287" spans="1:35" x14ac:dyDescent="0.2">
      <c r="AF287" s="2">
        <v>0.66666666666666663</v>
      </c>
      <c r="AG287" t="s">
        <v>743</v>
      </c>
      <c r="AH287" s="17">
        <v>450</v>
      </c>
      <c r="AI287" s="17" cm="1">
        <f t="array" ref="AI287">SUMPRODUCT(--(IFERROR(HOUR(Flights_2026_09_303334[entry_hour]),-1)=HOUR(AF287)),--(IFERROR(Flights_2026_09_303334[entry_sector],"")=AG287),--(IFERROR(Flights_2026_09_303334[nfl],-1)&gt;=AH287),--(IFERROR(Flights_2026_09_303334[nfl],-1)&lt;=IF(AH287=450,450,AH287+9)))</f>
        <v>0</v>
      </c>
    </row>
    <row r="288" spans="1:35" x14ac:dyDescent="0.2">
      <c r="AF288" s="2">
        <v>0.66666666666666663</v>
      </c>
      <c r="AG288" t="s">
        <v>744</v>
      </c>
      <c r="AH288" s="17">
        <v>200</v>
      </c>
      <c r="AI288" s="17" cm="1">
        <f t="array" ref="AI288">SUMPRODUCT(--(IFERROR(HOUR(Flights_2026_09_303334[entry_hour]),-1)=HOUR(AF288)),--(IFERROR(Flights_2026_09_303334[entry_sector],"")=AG288),--(IFERROR(Flights_2026_09_303334[nfl],-1)&gt;=AH288),--(IFERROR(Flights_2026_09_303334[nfl],-1)&lt;=IF(AH288=450,450,AH288+9)))</f>
        <v>0</v>
      </c>
    </row>
    <row r="289" spans="1:35" x14ac:dyDescent="0.2">
      <c r="AF289" s="2">
        <v>0.66666666666666663</v>
      </c>
      <c r="AG289" t="s">
        <v>744</v>
      </c>
      <c r="AH289" s="17">
        <v>210</v>
      </c>
      <c r="AI289" s="17" cm="1">
        <f t="array" ref="AI289">SUMPRODUCT(--(IFERROR(HOUR(Flights_2026_09_303334[entry_hour]),-1)=HOUR(AF289)),--(IFERROR(Flights_2026_09_303334[entry_sector],"")=AG289),--(IFERROR(Flights_2026_09_303334[nfl],-1)&gt;=AH289),--(IFERROR(Flights_2026_09_303334[nfl],-1)&lt;=IF(AH289=450,450,AH289+9)))</f>
        <v>0</v>
      </c>
    </row>
    <row r="290" spans="1:35" x14ac:dyDescent="0.2">
      <c r="AF290" s="2">
        <v>0.66666666666666663</v>
      </c>
      <c r="AG290" t="s">
        <v>744</v>
      </c>
      <c r="AH290" s="17">
        <v>220</v>
      </c>
      <c r="AI290" s="17" cm="1">
        <f t="array" ref="AI290">SUMPRODUCT(--(IFERROR(HOUR(Flights_2026_09_303334[entry_hour]),-1)=HOUR(AF290)),--(IFERROR(Flights_2026_09_303334[entry_sector],"")=AG290),--(IFERROR(Flights_2026_09_303334[nfl],-1)&gt;=AH290),--(IFERROR(Flights_2026_09_303334[nfl],-1)&lt;=IF(AH290=450,450,AH290+9)))</f>
        <v>8</v>
      </c>
    </row>
    <row r="291" spans="1:35" x14ac:dyDescent="0.2">
      <c r="AF291" s="2">
        <v>0.66666666666666663</v>
      </c>
      <c r="AG291" t="s">
        <v>744</v>
      </c>
      <c r="AH291" s="17">
        <v>230</v>
      </c>
      <c r="AI291" s="17" cm="1">
        <f t="array" ref="AI291">SUMPRODUCT(--(IFERROR(HOUR(Flights_2026_09_303334[entry_hour]),-1)=HOUR(AF291)),--(IFERROR(Flights_2026_09_303334[entry_sector],"")=AG291),--(IFERROR(Flights_2026_09_303334[nfl],-1)&gt;=AH291),--(IFERROR(Flights_2026_09_303334[nfl],-1)&lt;=IF(AH291=450,450,AH291+9)))</f>
        <v>0</v>
      </c>
    </row>
    <row r="292" spans="1:35" x14ac:dyDescent="0.2">
      <c r="AF292" s="2">
        <v>0.66666666666666663</v>
      </c>
      <c r="AG292" t="s">
        <v>744</v>
      </c>
      <c r="AH292" s="17">
        <v>240</v>
      </c>
      <c r="AI292" s="17" cm="1">
        <f t="array" ref="AI292">SUMPRODUCT(--(IFERROR(HOUR(Flights_2026_09_303334[entry_hour]),-1)=HOUR(AF292)),--(IFERROR(Flights_2026_09_303334[entry_sector],"")=AG292),--(IFERROR(Flights_2026_09_303334[nfl],-1)&gt;=AH292),--(IFERROR(Flights_2026_09_303334[nfl],-1)&lt;=IF(AH292=450,450,AH292+9)))</f>
        <v>0</v>
      </c>
    </row>
    <row r="293" spans="1:35" x14ac:dyDescent="0.2">
      <c r="AF293" s="2">
        <v>0.66666666666666663</v>
      </c>
      <c r="AG293" t="s">
        <v>744</v>
      </c>
      <c r="AH293" s="17">
        <v>250</v>
      </c>
      <c r="AI293" s="17" cm="1">
        <f t="array" ref="AI293">SUMPRODUCT(--(IFERROR(HOUR(Flights_2026_09_303334[entry_hour]),-1)=HOUR(AF293)),--(IFERROR(Flights_2026_09_303334[entry_sector],"")=AG293),--(IFERROR(Flights_2026_09_303334[nfl],-1)&gt;=AH293),--(IFERROR(Flights_2026_09_303334[nfl],-1)&lt;=IF(AH293=450,450,AH293+9)))</f>
        <v>0</v>
      </c>
    </row>
    <row r="294" spans="1:35" x14ac:dyDescent="0.2">
      <c r="AF294" s="2">
        <v>0.66666666666666663</v>
      </c>
      <c r="AG294" t="s">
        <v>744</v>
      </c>
      <c r="AH294" s="17">
        <v>260</v>
      </c>
      <c r="AI294" s="17" cm="1">
        <f t="array" ref="AI294">SUMPRODUCT(--(IFERROR(HOUR(Flights_2026_09_303334[entry_hour]),-1)=HOUR(AF294)),--(IFERROR(Flights_2026_09_303334[entry_sector],"")=AG294),--(IFERROR(Flights_2026_09_303334[nfl],-1)&gt;=AH294),--(IFERROR(Flights_2026_09_303334[nfl],-1)&lt;=IF(AH294=450,450,AH294+9)))</f>
        <v>0</v>
      </c>
    </row>
    <row r="295" spans="1:35" x14ac:dyDescent="0.2">
      <c r="AF295" s="2">
        <v>0.66666666666666663</v>
      </c>
      <c r="AG295" t="s">
        <v>744</v>
      </c>
      <c r="AH295" s="17">
        <v>270</v>
      </c>
      <c r="AI295" s="17" cm="1">
        <f t="array" ref="AI295">SUMPRODUCT(--(IFERROR(HOUR(Flights_2026_09_303334[entry_hour]),-1)=HOUR(AF295)),--(IFERROR(Flights_2026_09_303334[entry_sector],"")=AG295),--(IFERROR(Flights_2026_09_303334[nfl],-1)&gt;=AH295),--(IFERROR(Flights_2026_09_303334[nfl],-1)&lt;=IF(AH295=450,450,AH295+9)))</f>
        <v>0</v>
      </c>
    </row>
    <row r="296" spans="1:35" x14ac:dyDescent="0.2">
      <c r="AF296" s="2">
        <v>0.66666666666666663</v>
      </c>
      <c r="AG296" t="s">
        <v>744</v>
      </c>
      <c r="AH296" s="17">
        <v>280</v>
      </c>
      <c r="AI296" s="17" cm="1">
        <f t="array" ref="AI296">SUMPRODUCT(--(IFERROR(HOUR(Flights_2026_09_303334[entry_hour]),-1)=HOUR(AF296)),--(IFERROR(Flights_2026_09_303334[entry_sector],"")=AG296),--(IFERROR(Flights_2026_09_303334[nfl],-1)&gt;=AH296),--(IFERROR(Flights_2026_09_303334[nfl],-1)&lt;=IF(AH296=450,450,AH296+9)))</f>
        <v>0</v>
      </c>
    </row>
    <row r="297" spans="1:35" x14ac:dyDescent="0.2">
      <c r="AF297" s="2">
        <v>0.66666666666666663</v>
      </c>
      <c r="AG297" t="s">
        <v>744</v>
      </c>
      <c r="AH297" s="17">
        <v>290</v>
      </c>
      <c r="AI297" s="17" cm="1">
        <f t="array" ref="AI297">SUMPRODUCT(--(IFERROR(HOUR(Flights_2026_09_303334[entry_hour]),-1)=HOUR(AF297)),--(IFERROR(Flights_2026_09_303334[entry_sector],"")=AG297),--(IFERROR(Flights_2026_09_303334[nfl],-1)&gt;=AH297),--(IFERROR(Flights_2026_09_303334[nfl],-1)&lt;=IF(AH297=450,450,AH297+9)))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SUMPRODUCT(--(IFERROR(HOUR(Flights_2026_09_303334[entry_hour]),-1)=HOUR(AF298)),--(IFERROR(Flights_2026_09_303334[entry_sector],"")=AG298),--(IFERROR(Flights_2026_09_303334[nfl],-1)&gt;=AH298),--(IFERROR(Flights_2026_09_303334[nfl],-1)&lt;=IF(AH298=450,450,AH298+9)))</f>
        <v>0</v>
      </c>
    </row>
    <row r="299" spans="1:35" x14ac:dyDescent="0.2">
      <c r="A299" s="4">
        <v>0.58333333333333337</v>
      </c>
      <c r="B299" s="5" cm="1">
        <f t="array" ref="B299">SUMPRODUCT(--(HOUR(Flights_2026_09_303334[entry_hour])=HOUR($A299)),--(Flights_2026_09_303334[TMA_Fix]=B$298))</f>
        <v>9</v>
      </c>
      <c r="C299" s="5" cm="1">
        <f t="array" ref="C299">SUMPRODUCT(--(HOUR(Flights_2026_09_303334[entry_hour])=HOUR($A299)),--(Flights_2026_09_303334[BPN_2]=C$298))</f>
        <v>2</v>
      </c>
      <c r="D299" s="5" cm="1">
        <f t="array" ref="D299">SUMPRODUCT(--(HOUR(Flights_2026_09_303334[entry_hour])=HOUR($A299)),--(Flights_2026_09_303334[TMA_Fix]=D$298))</f>
        <v>2</v>
      </c>
      <c r="AF299" s="2">
        <v>0.66666666666666663</v>
      </c>
      <c r="AG299" t="s">
        <v>744</v>
      </c>
      <c r="AH299" s="17">
        <v>310</v>
      </c>
      <c r="AI299" s="17" cm="1">
        <f t="array" ref="AI299">SUMPRODUCT(--(IFERROR(HOUR(Flights_2026_09_303334[entry_hour]),-1)=HOUR(AF299)),--(IFERROR(Flights_2026_09_303334[entry_sector],"")=AG299),--(IFERROR(Flights_2026_09_303334[nfl],-1)&gt;=AH299),--(IFERROR(Flights_2026_09_303334[nfl],-1)&lt;=IF(AH299=450,450,AH299+9)))</f>
        <v>0</v>
      </c>
    </row>
    <row r="300" spans="1:35" x14ac:dyDescent="0.2">
      <c r="A300" s="4">
        <v>0.625</v>
      </c>
      <c r="B300" s="5" cm="1">
        <f t="array" ref="B300">SUMPRODUCT(--(HOUR(Flights_2026_09_303334[entry_hour])=HOUR($A300)),--(Flights_2026_09_303334[TMA_Fix]=B$298))</f>
        <v>8</v>
      </c>
      <c r="C300" s="5" cm="1">
        <f t="array" ref="C300">SUMPRODUCT(--(HOUR(Flights_2026_09_303334[entry_hour])=HOUR($A300)),--(Flights_2026_09_303334[BPN_2]=C$298))</f>
        <v>2</v>
      </c>
      <c r="D300" s="5" cm="1">
        <f t="array" ref="D300">SUMPRODUCT(--(HOUR(Flights_2026_09_303334[entry_hour])=HOUR($A300)),--(Flights_2026_09_303334[TMA_Fix]=D$298))</f>
        <v>2</v>
      </c>
      <c r="AF300" s="2">
        <v>0.66666666666666663</v>
      </c>
      <c r="AG300" t="s">
        <v>744</v>
      </c>
      <c r="AH300" s="17">
        <v>320</v>
      </c>
      <c r="AI300" s="17" cm="1">
        <f t="array" ref="AI300">SUMPRODUCT(--(IFERROR(HOUR(Flights_2026_09_303334[entry_hour]),-1)=HOUR(AF300)),--(IFERROR(Flights_2026_09_303334[entry_sector],"")=AG300),--(IFERROR(Flights_2026_09_303334[nfl],-1)&gt;=AH300),--(IFERROR(Flights_2026_09_303334[nfl],-1)&lt;=IF(AH300=450,450,AH300+9)))</f>
        <v>0</v>
      </c>
    </row>
    <row r="301" spans="1:35" x14ac:dyDescent="0.2">
      <c r="A301" s="4">
        <v>0.66666666666666663</v>
      </c>
      <c r="B301" s="5" cm="1">
        <f t="array" ref="B301">SUMPRODUCT(--(HOUR(Flights_2026_09_303334[entry_hour])=HOUR($A301)),--(Flights_2026_09_303334[TMA_Fix]=B$298))</f>
        <v>8</v>
      </c>
      <c r="C301" s="5" cm="1">
        <f t="array" ref="C301">SUMPRODUCT(--(HOUR(Flights_2026_09_303334[entry_hour])=HOUR($A301)),--(Flights_2026_09_303334[BPN_2]=C$298))</f>
        <v>5</v>
      </c>
      <c r="D301" s="5" cm="1">
        <f t="array" ref="D301">SUMPRODUCT(--(HOUR(Flights_2026_09_303334[entry_hour])=HOUR($A301)),--(Flights_2026_09_303334[TMA_Fix]=D$298))</f>
        <v>3</v>
      </c>
      <c r="AF301" s="2">
        <v>0.66666666666666663</v>
      </c>
      <c r="AG301" t="s">
        <v>744</v>
      </c>
      <c r="AH301" s="17">
        <v>330</v>
      </c>
      <c r="AI301" s="17" cm="1">
        <f t="array" ref="AI301">SUMPRODUCT(--(IFERROR(HOUR(Flights_2026_09_303334[entry_hour]),-1)=HOUR(AF301)),--(IFERROR(Flights_2026_09_303334[entry_sector],"")=AG301),--(IFERROR(Flights_2026_09_303334[nfl],-1)&gt;=AH301),--(IFERROR(Flights_2026_09_303334[nfl],-1)&lt;=IF(AH301=450,450,AH301+9)))</f>
        <v>1</v>
      </c>
    </row>
    <row r="302" spans="1:35" x14ac:dyDescent="0.2">
      <c r="A302" s="4">
        <v>0.70833333333333337</v>
      </c>
      <c r="B302" s="5" cm="1">
        <f t="array" ref="B302">SUMPRODUCT(--(HOUR(Flights_2026_09_303334[entry_hour])=HOUR($A302)),--(Flights_2026_09_303334[TMA_Fix]=B$298))</f>
        <v>14</v>
      </c>
      <c r="C302" s="5" cm="1">
        <f t="array" ref="C302">SUMPRODUCT(--(HOUR(Flights_2026_09_303334[entry_hour])=HOUR($A302)),--(Flights_2026_09_303334[BPN_2]=C$298))</f>
        <v>1</v>
      </c>
      <c r="D302" s="5" cm="1">
        <f t="array" ref="D302">SUMPRODUCT(--(HOUR(Flights_2026_09_303334[entry_hour])=HOUR($A302)),--(Flights_2026_09_303334[TMA_Fix]=D$298))</f>
        <v>1</v>
      </c>
      <c r="AF302" s="2">
        <v>0.66666666666666663</v>
      </c>
      <c r="AG302" t="s">
        <v>744</v>
      </c>
      <c r="AH302" s="17">
        <v>340</v>
      </c>
      <c r="AI302" s="17" cm="1">
        <f t="array" ref="AI302">SUMPRODUCT(--(IFERROR(HOUR(Flights_2026_09_303334[entry_hour]),-1)=HOUR(AF302)),--(IFERROR(Flights_2026_09_303334[entry_sector],"")=AG302),--(IFERROR(Flights_2026_09_303334[nfl],-1)&gt;=AH302),--(IFERROR(Flights_2026_09_303334[nfl],-1)&lt;=IF(AH302=450,450,AH302+9)))</f>
        <v>0</v>
      </c>
    </row>
    <row r="303" spans="1:35" x14ac:dyDescent="0.2">
      <c r="A303" s="4">
        <v>0.75</v>
      </c>
      <c r="B303" s="5" cm="1">
        <f t="array" ref="B303">SUMPRODUCT(--(HOUR(Flights_2026_09_303334[entry_hour])=HOUR($A303)),--(Flights_2026_09_303334[TMA_Fix]=B$298))</f>
        <v>16</v>
      </c>
      <c r="C303" s="5" cm="1">
        <f t="array" ref="C303">SUMPRODUCT(--(HOUR(Flights_2026_09_303334[entry_hour])=HOUR($A303)),--(Flights_2026_09_303334[BPN_2]=C$298))</f>
        <v>6</v>
      </c>
      <c r="D303" s="5" cm="1">
        <f t="array" ref="D303">SUMPRODUCT(--(HOUR(Flights_2026_09_303334[entry_hour])=HOUR($A303)),--(Flights_2026_09_303334[TMA_Fix]=D$298))</f>
        <v>3</v>
      </c>
      <c r="AF303" s="2">
        <v>0.66666666666666663</v>
      </c>
      <c r="AG303" t="s">
        <v>744</v>
      </c>
      <c r="AH303" s="17">
        <v>350</v>
      </c>
      <c r="AI303" s="17" cm="1">
        <f t="array" ref="AI303">SUMPRODUCT(--(IFERROR(HOUR(Flights_2026_09_303334[entry_hour]),-1)=HOUR(AF303)),--(IFERROR(Flights_2026_09_303334[entry_sector],"")=AG303),--(IFERROR(Flights_2026_09_303334[nfl],-1)&gt;=AH303),--(IFERROR(Flights_2026_09_303334[nfl],-1)&lt;=IF(AH303=450,450,AH303+9)))</f>
        <v>0</v>
      </c>
    </row>
    <row r="304" spans="1:35" x14ac:dyDescent="0.2">
      <c r="A304" s="4">
        <v>0.79166666666666663</v>
      </c>
      <c r="B304" s="5" cm="1">
        <f t="array" ref="B304">SUMPRODUCT(--(HOUR(Flights_2026_09_303334[entry_hour])=HOUR($A304)),--(Flights_2026_09_303334[TMA_Fix]=B$298))</f>
        <v>7</v>
      </c>
      <c r="C304" s="5" cm="1">
        <f t="array" ref="C304">SUMPRODUCT(--(HOUR(Flights_2026_09_303334[entry_hour])=HOUR($A304)),--(Flights_2026_09_303334[BPN_2]=C$298))</f>
        <v>1</v>
      </c>
      <c r="D304" s="5" cm="1">
        <f t="array" ref="D304">SUMPRODUCT(--(HOUR(Flights_2026_09_303334[entry_hour])=HOUR($A304)),--(Flights_2026_09_303334[TMA_Fix]=D$298))</f>
        <v>0</v>
      </c>
      <c r="AF304" s="2">
        <v>0.66666666666666663</v>
      </c>
      <c r="AG304" t="s">
        <v>744</v>
      </c>
      <c r="AH304" s="17">
        <v>360</v>
      </c>
      <c r="AI304" s="17" cm="1">
        <f t="array" ref="AI304">SUMPRODUCT(--(IFERROR(HOUR(Flights_2026_09_303334[entry_hour]),-1)=HOUR(AF304)),--(IFERROR(Flights_2026_09_303334[entry_sector],"")=AG304),--(IFERROR(Flights_2026_09_303334[nfl],-1)&gt;=AH304),--(IFERROR(Flights_2026_09_303334[nfl],-1)&lt;=IF(AH304=450,450,AH304+9)))</f>
        <v>0</v>
      </c>
    </row>
    <row r="305" spans="1:35" x14ac:dyDescent="0.2">
      <c r="A305" s="4">
        <v>0.83333333333333337</v>
      </c>
      <c r="B305" s="5" cm="1">
        <f t="array" ref="B305">SUMPRODUCT(--(HOUR(Flights_2026_09_303334[entry_hour])=HOUR($A305)),--(Flights_2026_09_303334[TMA_Fix]=B$298))</f>
        <v>9</v>
      </c>
      <c r="C305" s="5" cm="1">
        <f t="array" ref="C305">SUMPRODUCT(--(HOUR(Flights_2026_09_303334[entry_hour])=HOUR($A305)),--(Flights_2026_09_303334[BPN_2]=C$298))</f>
        <v>0</v>
      </c>
      <c r="D305" s="5" cm="1">
        <f t="array" ref="D305">SUMPRODUCT(--(HOUR(Flights_2026_09_303334[entry_hour])=HOUR($A305)),--(Flights_2026_09_303334[TMA_Fix]=D$298))</f>
        <v>5</v>
      </c>
      <c r="AF305" s="2">
        <v>0.66666666666666663</v>
      </c>
      <c r="AG305" t="s">
        <v>744</v>
      </c>
      <c r="AH305" s="17">
        <v>370</v>
      </c>
      <c r="AI305" s="17" cm="1">
        <f t="array" ref="AI305">SUMPRODUCT(--(IFERROR(HOUR(Flights_2026_09_303334[entry_hour]),-1)=HOUR(AF305)),--(IFERROR(Flights_2026_09_303334[entry_sector],"")=AG305),--(IFERROR(Flights_2026_09_303334[nfl],-1)&gt;=AH305),--(IFERROR(Flights_2026_09_303334[nfl],-1)&lt;=IF(AH305=450,450,AH305+9)))</f>
        <v>1</v>
      </c>
    </row>
    <row r="306" spans="1:35" x14ac:dyDescent="0.2">
      <c r="A306" s="4">
        <v>0.875</v>
      </c>
      <c r="B306" s="5" cm="1">
        <f t="array" ref="B306">SUMPRODUCT(--(HOUR(Flights_2026_09_303334[entry_hour])=HOUR($A306)),--(Flights_2026_09_303334[TMA_Fix]=B$298))</f>
        <v>1</v>
      </c>
      <c r="C306" s="5" cm="1">
        <f t="array" ref="C306">SUMPRODUCT(--(HOUR(Flights_2026_09_303334[entry_hour])=HOUR($A306)),--(Flights_2026_09_303334[BPN_2]=C$298))</f>
        <v>2</v>
      </c>
      <c r="D306" s="5" cm="1">
        <f t="array" ref="D306">SUMPRODUCT(--(HOUR(Flights_2026_09_303334[entry_hour])=HOUR($A306)),--(Flights_2026_09_303334[TMA_Fix]=D$298))</f>
        <v>2</v>
      </c>
      <c r="AF306" s="2">
        <v>0.66666666666666663</v>
      </c>
      <c r="AG306" t="s">
        <v>744</v>
      </c>
      <c r="AH306" s="17">
        <v>380</v>
      </c>
      <c r="AI306" s="17" cm="1">
        <f t="array" ref="AI306">SUMPRODUCT(--(IFERROR(HOUR(Flights_2026_09_303334[entry_hour]),-1)=HOUR(AF306)),--(IFERROR(Flights_2026_09_303334[entry_sector],"")=AG306),--(IFERROR(Flights_2026_09_303334[nfl],-1)&gt;=AH306),--(IFERROR(Flights_2026_09_303334[nfl],-1)&lt;=IF(AH306=450,450,AH306+9)))</f>
        <v>0</v>
      </c>
    </row>
    <row r="307" spans="1:35" x14ac:dyDescent="0.2">
      <c r="A307" s="4">
        <v>0.91666666666666663</v>
      </c>
      <c r="B307" s="5" cm="1">
        <f t="array" ref="B307">SUMPRODUCT(--(HOUR(Flights_2026_09_303334[entry_hour])=HOUR($A307)),--(Flights_2026_09_303334[TMA_Fix]=B$298))</f>
        <v>1</v>
      </c>
      <c r="C307" s="5" cm="1">
        <f t="array" ref="C307">SUMPRODUCT(--(HOUR(Flights_2026_09_303334[entry_hour])=HOUR($A307)),--(Flights_2026_09_303334[BPN_2]=C$298))</f>
        <v>1</v>
      </c>
      <c r="D307" s="5" cm="1">
        <f t="array" ref="D307">SUMPRODUCT(--(HOUR(Flights_2026_09_303334[entry_hour])=HOUR($A307)),--(Flights_2026_09_303334[TMA_Fix]=D$298))</f>
        <v>1</v>
      </c>
      <c r="AF307" s="2">
        <v>0.66666666666666663</v>
      </c>
      <c r="AG307" t="s">
        <v>744</v>
      </c>
      <c r="AH307" s="17">
        <v>390</v>
      </c>
      <c r="AI307" s="17" cm="1">
        <f t="array" ref="AI307">SUMPRODUCT(--(IFERROR(HOUR(Flights_2026_09_303334[entry_hour]),-1)=HOUR(AF307)),--(IFERROR(Flights_2026_09_303334[entry_sector],"")=AG307),--(IFERROR(Flights_2026_09_303334[nfl],-1)&gt;=AH307),--(IFERROR(Flights_2026_09_303334[nfl],-1)&lt;=IF(AH307=450,450,AH307+9)))</f>
        <v>0</v>
      </c>
    </row>
    <row r="308" spans="1:35" x14ac:dyDescent="0.2">
      <c r="AF308" s="2">
        <v>0.66666666666666663</v>
      </c>
      <c r="AG308" t="s">
        <v>744</v>
      </c>
      <c r="AH308" s="17">
        <v>400</v>
      </c>
      <c r="AI308" s="17" cm="1">
        <f t="array" ref="AI308">SUMPRODUCT(--(IFERROR(HOUR(Flights_2026_09_303334[entry_hour]),-1)=HOUR(AF308)),--(IFERROR(Flights_2026_09_303334[entry_sector],"")=AG308),--(IFERROR(Flights_2026_09_303334[nfl],-1)&gt;=AH308),--(IFERROR(Flights_2026_09_303334[nfl],-1)&lt;=IF(AH308=450,450,AH308+9)))</f>
        <v>0</v>
      </c>
    </row>
    <row r="309" spans="1:35" x14ac:dyDescent="0.2">
      <c r="AF309" s="2">
        <v>0.66666666666666663</v>
      </c>
      <c r="AG309" t="s">
        <v>744</v>
      </c>
      <c r="AH309" s="17">
        <v>410</v>
      </c>
      <c r="AI309" s="17" cm="1">
        <f t="array" ref="AI309">SUMPRODUCT(--(IFERROR(HOUR(Flights_2026_09_303334[entry_hour]),-1)=HOUR(AF309)),--(IFERROR(Flights_2026_09_303334[entry_sector],"")=AG309),--(IFERROR(Flights_2026_09_303334[nfl],-1)&gt;=AH309),--(IFERROR(Flights_2026_09_303334[nfl],-1)&lt;=IF(AH309=450,450,AH309+9)))</f>
        <v>0</v>
      </c>
    </row>
    <row r="310" spans="1:35" ht="19" x14ac:dyDescent="0.2">
      <c r="A310" s="36" t="s">
        <v>1669</v>
      </c>
      <c r="B310" s="36"/>
      <c r="C310" s="36"/>
      <c r="D310" s="36"/>
      <c r="E310" s="36"/>
      <c r="F310" s="36"/>
      <c r="G310" s="36"/>
      <c r="H310" s="36"/>
      <c r="I310" s="36"/>
      <c r="J310" s="36"/>
      <c r="K310" s="36"/>
      <c r="L310" s="36"/>
      <c r="M310" s="36"/>
      <c r="N310" s="36"/>
      <c r="O310" s="36"/>
      <c r="AF310" s="2">
        <v>0.66666666666666663</v>
      </c>
      <c r="AG310" t="s">
        <v>744</v>
      </c>
      <c r="AH310" s="17">
        <v>420</v>
      </c>
      <c r="AI310" s="17" cm="1">
        <f t="array" ref="AI310">SUMPRODUCT(--(IFERROR(HOUR(Flights_2026_09_303334[entry_hour]),-1)=HOUR(AF310)),--(IFERROR(Flights_2026_09_303334[entry_sector],"")=AG310),--(IFERROR(Flights_2026_09_303334[nfl],-1)&gt;=AH310),--(IFERROR(Flights_2026_09_303334[nfl],-1)&lt;=IF(AH310=450,450,AH310+9)))</f>
        <v>0</v>
      </c>
    </row>
    <row r="311" spans="1:35" x14ac:dyDescent="0.2">
      <c r="AF311" s="2">
        <v>0.66666666666666663</v>
      </c>
      <c r="AG311" t="s">
        <v>744</v>
      </c>
      <c r="AH311" s="17">
        <v>430</v>
      </c>
      <c r="AI311" s="17" cm="1">
        <f t="array" ref="AI311">SUMPRODUCT(--(IFERROR(HOUR(Flights_2026_09_303334[entry_hour]),-1)=HOUR(AF311)),--(IFERROR(Flights_2026_09_303334[entry_sector],"")=AG311),--(IFERROR(Flights_2026_09_303334[nfl],-1)&gt;=AH311),--(IFERROR(Flights_2026_09_303334[nfl],-1)&lt;=IF(AH311=450,450,AH311+9)))</f>
        <v>0</v>
      </c>
    </row>
    <row r="312" spans="1:35" x14ac:dyDescent="0.2">
      <c r="AF312" s="2">
        <v>0.66666666666666663</v>
      </c>
      <c r="AG312" t="s">
        <v>744</v>
      </c>
      <c r="AH312" s="17">
        <v>440</v>
      </c>
      <c r="AI312" s="17" cm="1">
        <f t="array" ref="AI312">SUMPRODUCT(--(IFERROR(HOUR(Flights_2026_09_303334[entry_hour]),-1)=HOUR(AF312)),--(IFERROR(Flights_2026_09_303334[entry_sector],"")=AG312),--(IFERROR(Flights_2026_09_303334[nfl],-1)&gt;=AH312),--(IFERROR(Flights_2026_09_303334[nfl],-1)&lt;=IF(AH312=450,450,AH312+9)))</f>
        <v>0</v>
      </c>
    </row>
    <row r="313" spans="1:35" x14ac:dyDescent="0.2">
      <c r="AF313" s="2">
        <v>0.66666666666666663</v>
      </c>
      <c r="AG313" t="s">
        <v>744</v>
      </c>
      <c r="AH313" s="17">
        <v>450</v>
      </c>
      <c r="AI313" s="17" cm="1">
        <f t="array" ref="AI313">SUMPRODUCT(--(IFERROR(HOUR(Flights_2026_09_303334[entry_hour]),-1)=HOUR(AF313)),--(IFERROR(Flights_2026_09_303334[entry_sector],"")=AG313),--(IFERROR(Flights_2026_09_303334[nfl],-1)&gt;=AH313),--(IFERROR(Flights_2026_09_303334[nfl],-1)&lt;=IF(AH313=450,450,AH313+9)))</f>
        <v>0</v>
      </c>
    </row>
    <row r="314" spans="1:35" x14ac:dyDescent="0.2">
      <c r="AF314" s="2">
        <v>0.66666666666666663</v>
      </c>
      <c r="AG314" t="s">
        <v>745</v>
      </c>
      <c r="AH314" s="17">
        <v>200</v>
      </c>
      <c r="AI314" s="17" cm="1">
        <f t="array" ref="AI314">SUMPRODUCT(--(IFERROR(HOUR(Flights_2026_09_303334[entry_hour]),-1)=HOUR(AF314)),--(IFERROR(Flights_2026_09_303334[entry_sector],"")=AG314),--(IFERROR(Flights_2026_09_303334[nfl],-1)&gt;=AH314),--(IFERROR(Flights_2026_09_303334[nfl],-1)&lt;=IF(AH314=450,450,AH314+9)))</f>
        <v>0</v>
      </c>
    </row>
    <row r="315" spans="1:35" x14ac:dyDescent="0.2">
      <c r="AF315" s="2">
        <v>0.66666666666666663</v>
      </c>
      <c r="AG315" t="s">
        <v>745</v>
      </c>
      <c r="AH315" s="17">
        <v>210</v>
      </c>
      <c r="AI315" s="17" cm="1">
        <f t="array" ref="AI315">SUMPRODUCT(--(IFERROR(HOUR(Flights_2026_09_303334[entry_hour]),-1)=HOUR(AF315)),--(IFERROR(Flights_2026_09_303334[entry_sector],"")=AG315),--(IFERROR(Flights_2026_09_303334[nfl],-1)&gt;=AH315),--(IFERROR(Flights_2026_09_303334[nfl],-1)&lt;=IF(AH315=450,450,AH315+9)))</f>
        <v>0</v>
      </c>
    </row>
    <row r="316" spans="1:35" x14ac:dyDescent="0.2">
      <c r="AF316" s="2">
        <v>0.66666666666666663</v>
      </c>
      <c r="AG316" t="s">
        <v>745</v>
      </c>
      <c r="AH316" s="17">
        <v>220</v>
      </c>
      <c r="AI316" s="17" cm="1">
        <f t="array" ref="AI316">SUMPRODUCT(--(IFERROR(HOUR(Flights_2026_09_303334[entry_hour]),-1)=HOUR(AF316)),--(IFERROR(Flights_2026_09_303334[entry_sector],"")=AG316),--(IFERROR(Flights_2026_09_303334[nfl],-1)&gt;=AH316),--(IFERROR(Flights_2026_09_303334[nfl],-1)&lt;=IF(AH316=450,450,AH316+9)))</f>
        <v>0</v>
      </c>
    </row>
    <row r="317" spans="1:35" x14ac:dyDescent="0.2">
      <c r="AF317" s="2">
        <v>0.66666666666666663</v>
      </c>
      <c r="AG317" t="s">
        <v>745</v>
      </c>
      <c r="AH317" s="17">
        <v>230</v>
      </c>
      <c r="AI317" s="17" cm="1">
        <f t="array" ref="AI317">SUMPRODUCT(--(IFERROR(HOUR(Flights_2026_09_303334[entry_hour]),-1)=HOUR(AF317)),--(IFERROR(Flights_2026_09_303334[entry_sector],"")=AG317),--(IFERROR(Flights_2026_09_303334[nfl],-1)&gt;=AH317),--(IFERROR(Flights_2026_09_303334[nfl],-1)&lt;=IF(AH317=450,450,AH317+9)))</f>
        <v>0</v>
      </c>
    </row>
    <row r="318" spans="1:35" x14ac:dyDescent="0.2">
      <c r="AF318" s="2">
        <v>0.66666666666666663</v>
      </c>
      <c r="AG318" t="s">
        <v>745</v>
      </c>
      <c r="AH318" s="17">
        <v>240</v>
      </c>
      <c r="AI318" s="17" cm="1">
        <f t="array" ref="AI318">SUMPRODUCT(--(IFERROR(HOUR(Flights_2026_09_303334[entry_hour]),-1)=HOUR(AF318)),--(IFERROR(Flights_2026_09_303334[entry_sector],"")=AG318),--(IFERROR(Flights_2026_09_303334[nfl],-1)&gt;=AH318),--(IFERROR(Flights_2026_09_303334[nfl],-1)&lt;=IF(AH318=450,450,AH318+9)))</f>
        <v>0</v>
      </c>
    </row>
    <row r="319" spans="1:35" x14ac:dyDescent="0.2">
      <c r="AF319" s="2">
        <v>0.66666666666666663</v>
      </c>
      <c r="AG319" t="s">
        <v>745</v>
      </c>
      <c r="AH319" s="17">
        <v>250</v>
      </c>
      <c r="AI319" s="17" cm="1">
        <f t="array" ref="AI319">SUMPRODUCT(--(IFERROR(HOUR(Flights_2026_09_303334[entry_hour]),-1)=HOUR(AF319)),--(IFERROR(Flights_2026_09_303334[entry_sector],"")=AG319),--(IFERROR(Flights_2026_09_303334[nfl],-1)&gt;=AH319),--(IFERROR(Flights_2026_09_303334[nfl],-1)&lt;=IF(AH319=450,450,AH319+9)))</f>
        <v>0</v>
      </c>
    </row>
    <row r="320" spans="1:35" x14ac:dyDescent="0.2">
      <c r="AF320" s="2">
        <v>0.66666666666666663</v>
      </c>
      <c r="AG320" t="s">
        <v>745</v>
      </c>
      <c r="AH320" s="17">
        <v>260</v>
      </c>
      <c r="AI320" s="17" cm="1">
        <f t="array" ref="AI320">SUMPRODUCT(--(IFERROR(HOUR(Flights_2026_09_303334[entry_hour]),-1)=HOUR(AF320)),--(IFERROR(Flights_2026_09_303334[entry_sector],"")=AG320),--(IFERROR(Flights_2026_09_303334[nfl],-1)&gt;=AH320),--(IFERROR(Flights_2026_09_303334[nfl],-1)&lt;=IF(AH320=450,450,AH320+9)))</f>
        <v>0</v>
      </c>
    </row>
    <row r="321" spans="1:35" x14ac:dyDescent="0.2">
      <c r="AF321" s="2">
        <v>0.66666666666666663</v>
      </c>
      <c r="AG321" t="s">
        <v>745</v>
      </c>
      <c r="AH321" s="17">
        <v>270</v>
      </c>
      <c r="AI321" s="17" cm="1">
        <f t="array" ref="AI321">SUMPRODUCT(--(IFERROR(HOUR(Flights_2026_09_303334[entry_hour]),-1)=HOUR(AF321)),--(IFERROR(Flights_2026_09_303334[entry_sector],"")=AG321),--(IFERROR(Flights_2026_09_303334[nfl],-1)&gt;=AH321),--(IFERROR(Flights_2026_09_303334[nfl],-1)&lt;=IF(AH321=450,450,AH321+9)))</f>
        <v>0</v>
      </c>
    </row>
    <row r="322" spans="1:35" x14ac:dyDescent="0.2">
      <c r="AF322" s="2">
        <v>0.66666666666666663</v>
      </c>
      <c r="AG322" t="s">
        <v>745</v>
      </c>
      <c r="AH322" s="17">
        <v>280</v>
      </c>
      <c r="AI322" s="17" cm="1">
        <f t="array" ref="AI322">SUMPRODUCT(--(IFERROR(HOUR(Flights_2026_09_303334[entry_hour]),-1)=HOUR(AF322)),--(IFERROR(Flights_2026_09_303334[entry_sector],"")=AG322),--(IFERROR(Flights_2026_09_303334[nfl],-1)&gt;=AH322),--(IFERROR(Flights_2026_09_303334[nfl],-1)&lt;=IF(AH322=450,450,AH322+9)))</f>
        <v>0</v>
      </c>
    </row>
    <row r="323" spans="1:35" x14ac:dyDescent="0.2">
      <c r="AF323" s="2">
        <v>0.66666666666666663</v>
      </c>
      <c r="AG323" t="s">
        <v>745</v>
      </c>
      <c r="AH323" s="17">
        <v>290</v>
      </c>
      <c r="AI323" s="17" cm="1">
        <f t="array" ref="AI323">SUMPRODUCT(--(IFERROR(HOUR(Flights_2026_09_303334[entry_hour]),-1)=HOUR(AF323)),--(IFERROR(Flights_2026_09_303334[entry_sector],"")=AG323),--(IFERROR(Flights_2026_09_303334[nfl],-1)&gt;=AH323),--(IFERROR(Flights_2026_09_303334[nfl],-1)&lt;=IF(AH323=450,450,AH323+9)))</f>
        <v>0</v>
      </c>
    </row>
    <row r="324" spans="1:35" x14ac:dyDescent="0.2">
      <c r="AF324" s="2">
        <v>0.66666666666666663</v>
      </c>
      <c r="AG324" t="s">
        <v>745</v>
      </c>
      <c r="AH324" s="17">
        <v>300</v>
      </c>
      <c r="AI324" s="17" cm="1">
        <f t="array" ref="AI324">SUMPRODUCT(--(IFERROR(HOUR(Flights_2026_09_303334[entry_hour]),-1)=HOUR(AF324)),--(IFERROR(Flights_2026_09_303334[entry_sector],"")=AG324),--(IFERROR(Flights_2026_09_303334[nfl],-1)&gt;=AH324),--(IFERROR(Flights_2026_09_303334[nfl],-1)&lt;=IF(AH324=450,450,AH324+9)))</f>
        <v>0</v>
      </c>
    </row>
    <row r="325" spans="1:35" x14ac:dyDescent="0.2">
      <c r="AF325" s="2">
        <v>0.66666666666666663</v>
      </c>
      <c r="AG325" t="s">
        <v>745</v>
      </c>
      <c r="AH325" s="17">
        <v>310</v>
      </c>
      <c r="AI325" s="17" cm="1">
        <f t="array" ref="AI325">SUMPRODUCT(--(IFERROR(HOUR(Flights_2026_09_303334[entry_hour]),-1)=HOUR(AF325)),--(IFERROR(Flights_2026_09_303334[entry_sector],"")=AG325),--(IFERROR(Flights_2026_09_303334[nfl],-1)&gt;=AH325),--(IFERROR(Flights_2026_09_303334[nfl],-1)&lt;=IF(AH325=450,450,AH325+9)))</f>
        <v>0</v>
      </c>
    </row>
    <row r="326" spans="1:35" x14ac:dyDescent="0.2">
      <c r="AF326" s="2">
        <v>0.66666666666666663</v>
      </c>
      <c r="AG326" t="s">
        <v>745</v>
      </c>
      <c r="AH326" s="17">
        <v>320</v>
      </c>
      <c r="AI326" s="17" cm="1">
        <f t="array" ref="AI326">SUMPRODUCT(--(IFERROR(HOUR(Flights_2026_09_303334[entry_hour]),-1)=HOUR(AF326)),--(IFERROR(Flights_2026_09_303334[entry_sector],"")=AG326),--(IFERROR(Flights_2026_09_303334[nfl],-1)&gt;=AH326),--(IFERROR(Flights_2026_09_303334[nfl],-1)&lt;=IF(AH326=450,450,AH326+9)))</f>
        <v>0</v>
      </c>
    </row>
    <row r="327" spans="1:35" x14ac:dyDescent="0.2">
      <c r="AF327" s="2">
        <v>0.66666666666666663</v>
      </c>
      <c r="AG327" t="s">
        <v>745</v>
      </c>
      <c r="AH327" s="17">
        <v>330</v>
      </c>
      <c r="AI327" s="17" cm="1">
        <f t="array" ref="AI327">SUMPRODUCT(--(IFERROR(HOUR(Flights_2026_09_303334[entry_hour]),-1)=HOUR(AF327)),--(IFERROR(Flights_2026_09_303334[entry_sector],"")=AG327),--(IFERROR(Flights_2026_09_303334[nfl],-1)&gt;=AH327),--(IFERROR(Flights_2026_09_303334[nfl],-1)&lt;=IF(AH327=450,450,AH327+9)))</f>
        <v>2</v>
      </c>
    </row>
    <row r="328" spans="1:35" x14ac:dyDescent="0.2">
      <c r="AF328" s="2">
        <v>0.66666666666666663</v>
      </c>
      <c r="AG328" t="s">
        <v>745</v>
      </c>
      <c r="AH328" s="17">
        <v>340</v>
      </c>
      <c r="AI328" s="17" cm="1">
        <f t="array" ref="AI328">SUMPRODUCT(--(IFERROR(HOUR(Flights_2026_09_303334[entry_hour]),-1)=HOUR(AF328)),--(IFERROR(Flights_2026_09_303334[entry_sector],"")=AG328),--(IFERROR(Flights_2026_09_303334[nfl],-1)&gt;=AH328),--(IFERROR(Flights_2026_09_303334[nfl],-1)&lt;=IF(AH328=450,450,AH328+9)))</f>
        <v>0</v>
      </c>
    </row>
    <row r="329" spans="1:35" x14ac:dyDescent="0.2">
      <c r="AF329" s="2">
        <v>0.66666666666666663</v>
      </c>
      <c r="AG329" t="s">
        <v>745</v>
      </c>
      <c r="AH329" s="17">
        <v>350</v>
      </c>
      <c r="AI329" s="17" cm="1">
        <f t="array" ref="AI329">SUMPRODUCT(--(IFERROR(HOUR(Flights_2026_09_303334[entry_hour]),-1)=HOUR(AF329)),--(IFERROR(Flights_2026_09_303334[entry_sector],"")=AG329),--(IFERROR(Flights_2026_09_303334[nfl],-1)&gt;=AH329),--(IFERROR(Flights_2026_09_303334[nfl],-1)&lt;=IF(AH329=450,450,AH329+9)))</f>
        <v>2</v>
      </c>
    </row>
    <row r="330" spans="1:35" x14ac:dyDescent="0.2">
      <c r="AF330" s="2">
        <v>0.66666666666666663</v>
      </c>
      <c r="AG330" t="s">
        <v>745</v>
      </c>
      <c r="AH330" s="17">
        <v>360</v>
      </c>
      <c r="AI330" s="17" cm="1">
        <f t="array" ref="AI330">SUMPRODUCT(--(IFERROR(HOUR(Flights_2026_09_303334[entry_hour]),-1)=HOUR(AF330)),--(IFERROR(Flights_2026_09_303334[entry_sector],"")=AG330),--(IFERROR(Flights_2026_09_303334[nfl],-1)&gt;=AH330),--(IFERROR(Flights_2026_09_303334[nfl],-1)&lt;=IF(AH330=450,450,AH330+9)))</f>
        <v>0</v>
      </c>
    </row>
    <row r="331" spans="1:35" x14ac:dyDescent="0.2">
      <c r="AF331" s="2">
        <v>0.66666666666666663</v>
      </c>
      <c r="AG331" t="s">
        <v>745</v>
      </c>
      <c r="AH331" s="17">
        <v>370</v>
      </c>
      <c r="AI331" s="17" cm="1">
        <f t="array" ref="AI331">SUMPRODUCT(--(IFERROR(HOUR(Flights_2026_09_303334[entry_hour]),-1)=HOUR(AF331)),--(IFERROR(Flights_2026_09_303334[entry_sector],"")=AG331),--(IFERROR(Flights_2026_09_303334[nfl],-1)&gt;=AH331),--(IFERROR(Flights_2026_09_303334[nfl],-1)&lt;=IF(AH331=450,450,AH331+9)))</f>
        <v>2</v>
      </c>
    </row>
    <row r="332" spans="1:35" x14ac:dyDescent="0.2">
      <c r="AF332" s="2">
        <v>0.66666666666666663</v>
      </c>
      <c r="AG332" t="s">
        <v>745</v>
      </c>
      <c r="AH332" s="17">
        <v>380</v>
      </c>
      <c r="AI332" s="17" cm="1">
        <f t="array" ref="AI332">SUMPRODUCT(--(IFERROR(HOUR(Flights_2026_09_303334[entry_hour]),-1)=HOUR(AF332)),--(IFERROR(Flights_2026_09_303334[entry_sector],"")=AG332),--(IFERROR(Flights_2026_09_303334[nfl],-1)&gt;=AH332),--(IFERROR(Flights_2026_09_303334[nfl],-1)&lt;=IF(AH332=450,450,AH332+9)))</f>
        <v>0</v>
      </c>
    </row>
    <row r="333" spans="1:35" x14ac:dyDescent="0.2">
      <c r="AF333" s="2">
        <v>0.66666666666666663</v>
      </c>
      <c r="AG333" t="s">
        <v>745</v>
      </c>
      <c r="AH333" s="17">
        <v>390</v>
      </c>
      <c r="AI333" s="17" cm="1">
        <f t="array" ref="AI333">SUMPRODUCT(--(IFERROR(HOUR(Flights_2026_09_303334[entry_hour]),-1)=HOUR(AF333)),--(IFERROR(Flights_2026_09_303334[entry_sector],"")=AG333),--(IFERROR(Flights_2026_09_303334[nfl],-1)&gt;=AH333),--(IFERROR(Flights_2026_09_303334[nfl],-1)&lt;=IF(AH333=450,450,AH333+9)))</f>
        <v>0</v>
      </c>
    </row>
    <row r="334" spans="1:35" x14ac:dyDescent="0.2">
      <c r="AF334" s="2">
        <v>0.66666666666666663</v>
      </c>
      <c r="AG334" t="s">
        <v>745</v>
      </c>
      <c r="AH334" s="17">
        <v>400</v>
      </c>
      <c r="AI334" s="17" cm="1">
        <f t="array" ref="AI334">SUMPRODUCT(--(IFERROR(HOUR(Flights_2026_09_303334[entry_hour]),-1)=HOUR(AF334)),--(IFERROR(Flights_2026_09_303334[entry_sector],"")=AG334),--(IFERROR(Flights_2026_09_303334[nfl],-1)&gt;=AH334),--(IFERROR(Flights_2026_09_303334[nfl],-1)&lt;=IF(AH334=450,450,AH334+9)))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SUMPRODUCT(--(IFERROR(HOUR(Flights_2026_09_303334[entry_hour]),-1)=HOUR(AF335)),--(IFERROR(Flights_2026_09_303334[entry_sector],"")=AG335),--(IFERROR(Flights_2026_09_303334[nfl],-1)&gt;=AH335),--(IFERROR(Flights_2026_09_303334[nfl],-1)&lt;=IF(AH335=450,450,AH335+9)))</f>
        <v>0</v>
      </c>
    </row>
    <row r="336" spans="1:35" x14ac:dyDescent="0.2">
      <c r="A336" s="4">
        <v>0.58333333333333337</v>
      </c>
      <c r="B336" s="5" cm="1">
        <f t="array" ref="B336">SUMPRODUCT(--(HOUR(Flights_2026_09_303334[entry_hour])=HOUR($A336)),--(Flights_2026_09_303334[BPN_2]=B$335))</f>
        <v>2</v>
      </c>
      <c r="C336" s="5" cm="1">
        <f t="array" ref="C336">SUMPRODUCT(--(HOUR(Flights_2026_09_303334[entry_hour])=HOUR($A336)),--(Flights_2026_09_303334[BPN_2]=C$335))</f>
        <v>2</v>
      </c>
      <c r="D336" s="5" cm="1">
        <f t="array" ref="D336">SUMPRODUCT(--(HOUR(Flights_2026_09_303334[entry_hour])=HOUR($A336)),--(Flights_2026_09_303334[BPN_2]=D$335))</f>
        <v>2</v>
      </c>
      <c r="E336" s="5" cm="1">
        <f t="array" ref="E336">SUMPRODUCT(--(HOUR(Flights_2026_09_303334[entry_hour])=HOUR($A336)),--(Flights_2026_09_303334[BPN_2]=E$335))</f>
        <v>0</v>
      </c>
      <c r="F336" s="5" cm="1">
        <f t="array" ref="F336">SUMPRODUCT(--(HOUR(Flights_2026_09_303334[entry_hour])=HOUR($A336)),--(Flights_2026_09_303334[BPN_2]=F$335))</f>
        <v>1</v>
      </c>
      <c r="G336" s="5" cm="1">
        <f t="array" ref="G336">SUMPRODUCT(--(HOUR(Flights_2026_09_303334[entry_hour])=HOUR($A336)),--(Flights_2026_09_303334[BPN_2]=G$335))</f>
        <v>0</v>
      </c>
      <c r="H336" s="5" cm="1">
        <f t="array" ref="H336">SUMPRODUCT(--(HOUR(Flights_2026_09_303334[entry_hour])=HOUR($A336)),--(Flights_2026_09_303334[BPN_2]=H$335))</f>
        <v>0</v>
      </c>
      <c r="I336" s="5" cm="1">
        <f t="array" ref="I336">SUMPRODUCT(--(HOUR(Flights_2026_09_303334[entry_hour])=HOUR($A336)),--(Flights_2026_09_303334[BPN_2]=I$335))</f>
        <v>4</v>
      </c>
      <c r="J336" s="5" cm="1">
        <f t="array" ref="J336">SUMPRODUCT(--(HOUR(Flights_2026_09_303334[entry_hour])=HOUR($A336)),--(Flights_2026_09_303334[BPN_2]=J$335))</f>
        <v>1</v>
      </c>
      <c r="K336" s="5" cm="1">
        <f t="array" ref="K336">SUMPRODUCT(--(HOUR(Flights_2026_09_303334[entry_hour])=HOUR($A336)),--(Flights_2026_09_303334[BPN_2]=K$335))</f>
        <v>1</v>
      </c>
      <c r="L336" s="5" cm="1">
        <f t="array" ref="L336">SUMPRODUCT(--(HOUR(Flights_2026_09_303334[entry_hour])=HOUR($A336)),--(Flights_2026_09_303334[BPN_2]=L$335))</f>
        <v>0</v>
      </c>
      <c r="M336" s="5" cm="1">
        <f t="array" ref="M336">SUMPRODUCT(--(HOUR(Flights_2026_09_303334[entry_hour])=HOUR($A336)),--(Flights_2026_09_303334[BPN_2]=M$335))</f>
        <v>0</v>
      </c>
      <c r="N336" s="5" cm="1">
        <f t="array" ref="N336">SUMPRODUCT(--(HOUR(Flights_2026_09_303334[entry_hour])=HOUR($A336)),--(Flights_2026_09_303334[BPN_2]=N$335))</f>
        <v>0</v>
      </c>
      <c r="O336" s="5" cm="1">
        <f t="array" ref="O336">SUMPRODUCT(--(HOUR(Flights_2026_09_303334[entry_hour])=HOUR($A336)),--(Flights_2026_09_303334[BPN_2]=O$335))</f>
        <v>0</v>
      </c>
      <c r="AF336" s="2">
        <v>0.66666666666666663</v>
      </c>
      <c r="AG336" t="s">
        <v>745</v>
      </c>
      <c r="AH336" s="17">
        <v>420</v>
      </c>
      <c r="AI336" s="17" cm="1">
        <f t="array" ref="AI336">SUMPRODUCT(--(IFERROR(HOUR(Flights_2026_09_303334[entry_hour]),-1)=HOUR(AF336)),--(IFERROR(Flights_2026_09_303334[entry_sector],"")=AG336),--(IFERROR(Flights_2026_09_303334[nfl],-1)&gt;=AH336),--(IFERROR(Flights_2026_09_303334[nfl],-1)&lt;=IF(AH336=450,450,AH336+9)))</f>
        <v>0</v>
      </c>
    </row>
    <row r="337" spans="1:35" x14ac:dyDescent="0.2">
      <c r="A337" s="4">
        <v>0.625</v>
      </c>
      <c r="B337" s="5" cm="1">
        <f t="array" ref="B337">SUMPRODUCT(--(HOUR(Flights_2026_09_303334[entry_hour])=HOUR($A337)),--(Flights_2026_09_303334[BPN_2]=B$335))</f>
        <v>2</v>
      </c>
      <c r="C337" s="5" cm="1">
        <f t="array" ref="C337">SUMPRODUCT(--(HOUR(Flights_2026_09_303334[entry_hour])=HOUR($A337)),--(Flights_2026_09_303334[BPN_2]=C$335))</f>
        <v>2</v>
      </c>
      <c r="D337" s="5" cm="1">
        <f t="array" ref="D337">SUMPRODUCT(--(HOUR(Flights_2026_09_303334[entry_hour])=HOUR($A337)),--(Flights_2026_09_303334[BPN_2]=D$335))</f>
        <v>2</v>
      </c>
      <c r="E337" s="5" cm="1">
        <f t="array" ref="E337">SUMPRODUCT(--(HOUR(Flights_2026_09_303334[entry_hour])=HOUR($A337)),--(Flights_2026_09_303334[BPN_2]=E$335))</f>
        <v>2</v>
      </c>
      <c r="F337" s="5" cm="1">
        <f t="array" ref="F337">SUMPRODUCT(--(HOUR(Flights_2026_09_303334[entry_hour])=HOUR($A337)),--(Flights_2026_09_303334[BPN_2]=F$335))</f>
        <v>3</v>
      </c>
      <c r="G337" s="5" cm="1">
        <f t="array" ref="G337">SUMPRODUCT(--(HOUR(Flights_2026_09_303334[entry_hour])=HOUR($A337)),--(Flights_2026_09_303334[BPN_2]=G$335))</f>
        <v>0</v>
      </c>
      <c r="H337" s="5" cm="1">
        <f t="array" ref="H337">SUMPRODUCT(--(HOUR(Flights_2026_09_303334[entry_hour])=HOUR($A337)),--(Flights_2026_09_303334[BPN_2]=H$335))</f>
        <v>0</v>
      </c>
      <c r="I337" s="5" cm="1">
        <f t="array" ref="I337">SUMPRODUCT(--(HOUR(Flights_2026_09_303334[entry_hour])=HOUR($A337)),--(Flights_2026_09_303334[BPN_2]=I$335))</f>
        <v>2</v>
      </c>
      <c r="J337" s="5" cm="1">
        <f t="array" ref="J337">SUMPRODUCT(--(HOUR(Flights_2026_09_303334[entry_hour])=HOUR($A337)),--(Flights_2026_09_303334[BPN_2]=J$335))</f>
        <v>0</v>
      </c>
      <c r="K337" s="5" cm="1">
        <f t="array" ref="K337">SUMPRODUCT(--(HOUR(Flights_2026_09_303334[entry_hour])=HOUR($A337)),--(Flights_2026_09_303334[BPN_2]=K$335))</f>
        <v>1</v>
      </c>
      <c r="L337" s="5" cm="1">
        <f t="array" ref="L337">SUMPRODUCT(--(HOUR(Flights_2026_09_303334[entry_hour])=HOUR($A337)),--(Flights_2026_09_303334[BPN_2]=L$335))</f>
        <v>0</v>
      </c>
      <c r="M337" s="5" cm="1">
        <f t="array" ref="M337">SUMPRODUCT(--(HOUR(Flights_2026_09_303334[entry_hour])=HOUR($A337)),--(Flights_2026_09_303334[BPN_2]=M$335))</f>
        <v>0</v>
      </c>
      <c r="N337" s="5" cm="1">
        <f t="array" ref="N337">SUMPRODUCT(--(HOUR(Flights_2026_09_303334[entry_hour])=HOUR($A337)),--(Flights_2026_09_303334[BPN_2]=N$335))</f>
        <v>0</v>
      </c>
      <c r="O337" s="5" cm="1">
        <f t="array" ref="O337">SUMPRODUCT(--(HOUR(Flights_2026_09_303334[entry_hour])=HOUR($A337)),--(Flights_2026_09_303334[BPN_2]=O$335))</f>
        <v>0</v>
      </c>
      <c r="AF337" s="2">
        <v>0.66666666666666663</v>
      </c>
      <c r="AG337" t="s">
        <v>745</v>
      </c>
      <c r="AH337" s="17">
        <v>430</v>
      </c>
      <c r="AI337" s="17" cm="1">
        <f t="array" ref="AI337">SUMPRODUCT(--(IFERROR(HOUR(Flights_2026_09_303334[entry_hour]),-1)=HOUR(AF337)),--(IFERROR(Flights_2026_09_303334[entry_sector],"")=AG337),--(IFERROR(Flights_2026_09_303334[nfl],-1)&gt;=AH337),--(IFERROR(Flights_2026_09_303334[nfl],-1)&lt;=IF(AH337=450,450,AH337+9)))</f>
        <v>0</v>
      </c>
    </row>
    <row r="338" spans="1:35" x14ac:dyDescent="0.2">
      <c r="A338" s="4">
        <v>0.66666666666666663</v>
      </c>
      <c r="B338" s="5" cm="1">
        <f t="array" ref="B338">SUMPRODUCT(--(HOUR(Flights_2026_09_303334[entry_hour])=HOUR($A338)),--(Flights_2026_09_303334[BPN_2]=B$335))</f>
        <v>3</v>
      </c>
      <c r="C338" s="5" cm="1">
        <f t="array" ref="C338">SUMPRODUCT(--(HOUR(Flights_2026_09_303334[entry_hour])=HOUR($A338)),--(Flights_2026_09_303334[BPN_2]=C$335))</f>
        <v>5</v>
      </c>
      <c r="D338" s="5" cm="1">
        <f t="array" ref="D338">SUMPRODUCT(--(HOUR(Flights_2026_09_303334[entry_hour])=HOUR($A338)),--(Flights_2026_09_303334[BPN_2]=D$335))</f>
        <v>1</v>
      </c>
      <c r="E338" s="5" cm="1">
        <f t="array" ref="E338">SUMPRODUCT(--(HOUR(Flights_2026_09_303334[entry_hour])=HOUR($A338)),--(Flights_2026_09_303334[BPN_2]=E$335))</f>
        <v>5</v>
      </c>
      <c r="F338" s="5" cm="1">
        <f t="array" ref="F338">SUMPRODUCT(--(HOUR(Flights_2026_09_303334[entry_hour])=HOUR($A338)),--(Flights_2026_09_303334[BPN_2]=F$335))</f>
        <v>2</v>
      </c>
      <c r="G338" s="5" cm="1">
        <f t="array" ref="G338">SUMPRODUCT(--(HOUR(Flights_2026_09_303334[entry_hour])=HOUR($A338)),--(Flights_2026_09_303334[BPN_2]=G$335))</f>
        <v>0</v>
      </c>
      <c r="H338" s="5" cm="1">
        <f t="array" ref="H338">SUMPRODUCT(--(HOUR(Flights_2026_09_303334[entry_hour])=HOUR($A338)),--(Flights_2026_09_303334[BPN_2]=H$335))</f>
        <v>0</v>
      </c>
      <c r="I338" s="5" cm="1">
        <f t="array" ref="I338">SUMPRODUCT(--(HOUR(Flights_2026_09_303334[entry_hour])=HOUR($A338)),--(Flights_2026_09_303334[BPN_2]=I$335))</f>
        <v>1</v>
      </c>
      <c r="J338" s="5" cm="1">
        <f t="array" ref="J338">SUMPRODUCT(--(HOUR(Flights_2026_09_303334[entry_hour])=HOUR($A338)),--(Flights_2026_09_303334[BPN_2]=J$335))</f>
        <v>2</v>
      </c>
      <c r="K338" s="5" cm="1">
        <f t="array" ref="K338">SUMPRODUCT(--(HOUR(Flights_2026_09_303334[entry_hour])=HOUR($A338)),--(Flights_2026_09_303334[BPN_2]=K$335))</f>
        <v>0</v>
      </c>
      <c r="L338" s="5" cm="1">
        <f t="array" ref="L338">SUMPRODUCT(--(HOUR(Flights_2026_09_303334[entry_hour])=HOUR($A338)),--(Flights_2026_09_303334[BPN_2]=L$335))</f>
        <v>0</v>
      </c>
      <c r="M338" s="5" cm="1">
        <f t="array" ref="M338">SUMPRODUCT(--(HOUR(Flights_2026_09_303334[entry_hour])=HOUR($A338)),--(Flights_2026_09_303334[BPN_2]=M$335))</f>
        <v>0</v>
      </c>
      <c r="N338" s="5" cm="1">
        <f t="array" ref="N338">SUMPRODUCT(--(HOUR(Flights_2026_09_303334[entry_hour])=HOUR($A338)),--(Flights_2026_09_303334[BPN_2]=N$335))</f>
        <v>1</v>
      </c>
      <c r="O338" s="5" cm="1">
        <f t="array" ref="O338">SUMPRODUCT(--(HOUR(Flights_2026_09_303334[entry_hour])=HOUR($A338)),--(Flights_2026_09_303334[BPN_2]=O$335))</f>
        <v>0</v>
      </c>
      <c r="AF338" s="2">
        <v>0.66666666666666663</v>
      </c>
      <c r="AG338" t="s">
        <v>745</v>
      </c>
      <c r="AH338" s="17">
        <v>440</v>
      </c>
      <c r="AI338" s="17" cm="1">
        <f t="array" ref="AI338">SUMPRODUCT(--(IFERROR(HOUR(Flights_2026_09_303334[entry_hour]),-1)=HOUR(AF338)),--(IFERROR(Flights_2026_09_303334[entry_sector],"")=AG338),--(IFERROR(Flights_2026_09_303334[nfl],-1)&gt;=AH338),--(IFERROR(Flights_2026_09_303334[nfl],-1)&lt;=IF(AH338=450,450,AH338+9)))</f>
        <v>0</v>
      </c>
    </row>
    <row r="339" spans="1:35" x14ac:dyDescent="0.2">
      <c r="A339" s="4">
        <v>0.70833333333333337</v>
      </c>
      <c r="B339" s="5" cm="1">
        <f t="array" ref="B339">SUMPRODUCT(--(HOUR(Flights_2026_09_303334[entry_hour])=HOUR($A339)),--(Flights_2026_09_303334[BPN_2]=B$335))</f>
        <v>2</v>
      </c>
      <c r="C339" s="5" cm="1">
        <f t="array" ref="C339">SUMPRODUCT(--(HOUR(Flights_2026_09_303334[entry_hour])=HOUR($A339)),--(Flights_2026_09_303334[BPN_2]=C$335))</f>
        <v>1</v>
      </c>
      <c r="D339" s="5" cm="1">
        <f t="array" ref="D339">SUMPRODUCT(--(HOUR(Flights_2026_09_303334[entry_hour])=HOUR($A339)),--(Flights_2026_09_303334[BPN_2]=D$335))</f>
        <v>0</v>
      </c>
      <c r="E339" s="5" cm="1">
        <f t="array" ref="E339">SUMPRODUCT(--(HOUR(Flights_2026_09_303334[entry_hour])=HOUR($A339)),--(Flights_2026_09_303334[BPN_2]=E$335))</f>
        <v>6</v>
      </c>
      <c r="F339" s="5" cm="1">
        <f t="array" ref="F339">SUMPRODUCT(--(HOUR(Flights_2026_09_303334[entry_hour])=HOUR($A339)),--(Flights_2026_09_303334[BPN_2]=F$335))</f>
        <v>6</v>
      </c>
      <c r="G339" s="5" cm="1">
        <f t="array" ref="G339">SUMPRODUCT(--(HOUR(Flights_2026_09_303334[entry_hour])=HOUR($A339)),--(Flights_2026_09_303334[BPN_2]=G$335))</f>
        <v>0</v>
      </c>
      <c r="H339" s="5" cm="1">
        <f t="array" ref="H339">SUMPRODUCT(--(HOUR(Flights_2026_09_303334[entry_hour])=HOUR($A339)),--(Flights_2026_09_303334[BPN_2]=H$335))</f>
        <v>0</v>
      </c>
      <c r="I339" s="5" cm="1">
        <f t="array" ref="I339">SUMPRODUCT(--(HOUR(Flights_2026_09_303334[entry_hour])=HOUR($A339)),--(Flights_2026_09_303334[BPN_2]=I$335))</f>
        <v>2</v>
      </c>
      <c r="J339" s="5" cm="1">
        <f t="array" ref="J339">SUMPRODUCT(--(HOUR(Flights_2026_09_303334[entry_hour])=HOUR($A339)),--(Flights_2026_09_303334[BPN_2]=J$335))</f>
        <v>2</v>
      </c>
      <c r="K339" s="5" cm="1">
        <f t="array" ref="K339">SUMPRODUCT(--(HOUR(Flights_2026_09_303334[entry_hour])=HOUR($A339)),--(Flights_2026_09_303334[BPN_2]=K$335))</f>
        <v>0</v>
      </c>
      <c r="L339" s="5" cm="1">
        <f t="array" ref="L339">SUMPRODUCT(--(HOUR(Flights_2026_09_303334[entry_hour])=HOUR($A339)),--(Flights_2026_09_303334[BPN_2]=L$335))</f>
        <v>0</v>
      </c>
      <c r="M339" s="5" cm="1">
        <f t="array" ref="M339">SUMPRODUCT(--(HOUR(Flights_2026_09_303334[entry_hour])=HOUR($A339)),--(Flights_2026_09_303334[BPN_2]=M$335))</f>
        <v>0</v>
      </c>
      <c r="N339" s="5" cm="1">
        <f t="array" ref="N339">SUMPRODUCT(--(HOUR(Flights_2026_09_303334[entry_hour])=HOUR($A339)),--(Flights_2026_09_303334[BPN_2]=N$335))</f>
        <v>0</v>
      </c>
      <c r="O339" s="5" cm="1">
        <f t="array" ref="O339">SUMPRODUCT(--(HOUR(Flights_2026_09_303334[entry_hour])=HOUR($A339)),--(Flights_2026_09_303334[BPN_2]=O$335))</f>
        <v>0</v>
      </c>
      <c r="AF339" s="2">
        <v>0.66666666666666663</v>
      </c>
      <c r="AG339" t="s">
        <v>745</v>
      </c>
      <c r="AH339" s="17">
        <v>450</v>
      </c>
      <c r="AI339" s="17" cm="1">
        <f t="array" ref="AI339">SUMPRODUCT(--(IFERROR(HOUR(Flights_2026_09_303334[entry_hour]),-1)=HOUR(AF339)),--(IFERROR(Flights_2026_09_303334[entry_sector],"")=AG339),--(IFERROR(Flights_2026_09_303334[nfl],-1)&gt;=AH339),--(IFERROR(Flights_2026_09_303334[nfl],-1)&lt;=IF(AH339=450,450,AH339+9)))</f>
        <v>0</v>
      </c>
    </row>
    <row r="340" spans="1:35" x14ac:dyDescent="0.2">
      <c r="A340" s="4">
        <v>0.75</v>
      </c>
      <c r="B340" s="5" cm="1">
        <f t="array" ref="B340">SUMPRODUCT(--(HOUR(Flights_2026_09_303334[entry_hour])=HOUR($A340)),--(Flights_2026_09_303334[BPN_2]=B$335))</f>
        <v>6</v>
      </c>
      <c r="C340" s="5" cm="1">
        <f t="array" ref="C340">SUMPRODUCT(--(HOUR(Flights_2026_09_303334[entry_hour])=HOUR($A340)),--(Flights_2026_09_303334[BPN_2]=C$335))</f>
        <v>6</v>
      </c>
      <c r="D340" s="5" cm="1">
        <f t="array" ref="D340">SUMPRODUCT(--(HOUR(Flights_2026_09_303334[entry_hour])=HOUR($A340)),--(Flights_2026_09_303334[BPN_2]=D$335))</f>
        <v>1</v>
      </c>
      <c r="E340" s="5" cm="1">
        <f t="array" ref="E340">SUMPRODUCT(--(HOUR(Flights_2026_09_303334[entry_hour])=HOUR($A340)),--(Flights_2026_09_303334[BPN_2]=E$335))</f>
        <v>1</v>
      </c>
      <c r="F340" s="5" cm="1">
        <f t="array" ref="F340">SUMPRODUCT(--(HOUR(Flights_2026_09_303334[entry_hour])=HOUR($A340)),--(Flights_2026_09_303334[BPN_2]=F$335))</f>
        <v>5</v>
      </c>
      <c r="G340" s="5" cm="1">
        <f t="array" ref="G340">SUMPRODUCT(--(HOUR(Flights_2026_09_303334[entry_hour])=HOUR($A340)),--(Flights_2026_09_303334[BPN_2]=G$335))</f>
        <v>0</v>
      </c>
      <c r="H340" s="5" cm="1">
        <f t="array" ref="H340">SUMPRODUCT(--(HOUR(Flights_2026_09_303334[entry_hour])=HOUR($A340)),--(Flights_2026_09_303334[BPN_2]=H$335))</f>
        <v>0</v>
      </c>
      <c r="I340" s="5" cm="1">
        <f t="array" ref="I340">SUMPRODUCT(--(HOUR(Flights_2026_09_303334[entry_hour])=HOUR($A340)),--(Flights_2026_09_303334[BPN_2]=I$335))</f>
        <v>2</v>
      </c>
      <c r="J340" s="5" cm="1">
        <f t="array" ref="J340">SUMPRODUCT(--(HOUR(Flights_2026_09_303334[entry_hour])=HOUR($A340)),--(Flights_2026_09_303334[BPN_2]=J$335))</f>
        <v>3</v>
      </c>
      <c r="K340" s="5" cm="1">
        <f t="array" ref="K340">SUMPRODUCT(--(HOUR(Flights_2026_09_303334[entry_hour])=HOUR($A340)),--(Flights_2026_09_303334[BPN_2]=K$335))</f>
        <v>2</v>
      </c>
      <c r="L340" s="5" cm="1">
        <f t="array" ref="L340">SUMPRODUCT(--(HOUR(Flights_2026_09_303334[entry_hour])=HOUR($A340)),--(Flights_2026_09_303334[BPN_2]=L$335))</f>
        <v>0</v>
      </c>
      <c r="M340" s="5" cm="1">
        <f t="array" ref="M340">SUMPRODUCT(--(HOUR(Flights_2026_09_303334[entry_hour])=HOUR($A340)),--(Flights_2026_09_303334[BPN_2]=M$335))</f>
        <v>0</v>
      </c>
      <c r="N340" s="5" cm="1">
        <f t="array" ref="N340">SUMPRODUCT(--(HOUR(Flights_2026_09_303334[entry_hour])=HOUR($A340)),--(Flights_2026_09_303334[BPN_2]=N$335))</f>
        <v>0</v>
      </c>
      <c r="O340" s="5" cm="1">
        <f t="array" ref="O340">SUMPRODUCT(--(HOUR(Flights_2026_09_303334[entry_hour])=HOUR($A340)),--(Flights_2026_09_303334[BPN_2]=O$335))</f>
        <v>0</v>
      </c>
      <c r="AF340" s="2">
        <v>0.66666666666666663</v>
      </c>
      <c r="AG340" t="s">
        <v>840</v>
      </c>
      <c r="AH340" s="17">
        <v>200</v>
      </c>
      <c r="AI340" s="17" cm="1">
        <f t="array" ref="AI340">SUMPRODUCT(--(IFERROR(HOUR(Flights_2026_09_303334[entry_hour]),-1)=HOUR(AF340)),--(IFERROR(Flights_2026_09_303334[entry_sector],"")=AG340),--(IFERROR(Flights_2026_09_303334[nfl],-1)&gt;=AH340),--(IFERROR(Flights_2026_09_303334[nfl],-1)&lt;=IF(AH340=450,450,AH340+9)))</f>
        <v>0</v>
      </c>
    </row>
    <row r="341" spans="1:35" x14ac:dyDescent="0.2">
      <c r="A341" s="4">
        <v>0.79166666666666663</v>
      </c>
      <c r="B341" s="5" cm="1">
        <f t="array" ref="B341">SUMPRODUCT(--(HOUR(Flights_2026_09_303334[entry_hour])=HOUR($A341)),--(Flights_2026_09_303334[BPN_2]=B$335))</f>
        <v>2</v>
      </c>
      <c r="C341" s="5" cm="1">
        <f t="array" ref="C341">SUMPRODUCT(--(HOUR(Flights_2026_09_303334[entry_hour])=HOUR($A341)),--(Flights_2026_09_303334[BPN_2]=C$335))</f>
        <v>1</v>
      </c>
      <c r="D341" s="5" cm="1">
        <f t="array" ref="D341">SUMPRODUCT(--(HOUR(Flights_2026_09_303334[entry_hour])=HOUR($A341)),--(Flights_2026_09_303334[BPN_2]=D$335))</f>
        <v>0</v>
      </c>
      <c r="E341" s="5" cm="1">
        <f t="array" ref="E341">SUMPRODUCT(--(HOUR(Flights_2026_09_303334[entry_hour])=HOUR($A341)),--(Flights_2026_09_303334[BPN_2]=E$335))</f>
        <v>2</v>
      </c>
      <c r="F341" s="5" cm="1">
        <f t="array" ref="F341">SUMPRODUCT(--(HOUR(Flights_2026_09_303334[entry_hour])=HOUR($A341)),--(Flights_2026_09_303334[BPN_2]=F$335))</f>
        <v>1</v>
      </c>
      <c r="G341" s="5" cm="1">
        <f t="array" ref="G341">SUMPRODUCT(--(HOUR(Flights_2026_09_303334[entry_hour])=HOUR($A341)),--(Flights_2026_09_303334[BPN_2]=G$335))</f>
        <v>0</v>
      </c>
      <c r="H341" s="5" cm="1">
        <f t="array" ref="H341">SUMPRODUCT(--(HOUR(Flights_2026_09_303334[entry_hour])=HOUR($A341)),--(Flights_2026_09_303334[BPN_2]=H$335))</f>
        <v>0</v>
      </c>
      <c r="I341" s="5" cm="1">
        <f t="array" ref="I341">SUMPRODUCT(--(HOUR(Flights_2026_09_303334[entry_hour])=HOUR($A341)),--(Flights_2026_09_303334[BPN_2]=I$335))</f>
        <v>1</v>
      </c>
      <c r="J341" s="5" cm="1">
        <f t="array" ref="J341">SUMPRODUCT(--(HOUR(Flights_2026_09_303334[entry_hour])=HOUR($A341)),--(Flights_2026_09_303334[BPN_2]=J$335))</f>
        <v>2</v>
      </c>
      <c r="K341" s="5" cm="1">
        <f t="array" ref="K341">SUMPRODUCT(--(HOUR(Flights_2026_09_303334[entry_hour])=HOUR($A341)),--(Flights_2026_09_303334[BPN_2]=K$335))</f>
        <v>0</v>
      </c>
      <c r="L341" s="5" cm="1">
        <f t="array" ref="L341">SUMPRODUCT(--(HOUR(Flights_2026_09_303334[entry_hour])=HOUR($A341)),--(Flights_2026_09_303334[BPN_2]=L$335))</f>
        <v>0</v>
      </c>
      <c r="M341" s="5" cm="1">
        <f t="array" ref="M341">SUMPRODUCT(--(HOUR(Flights_2026_09_303334[entry_hour])=HOUR($A341)),--(Flights_2026_09_303334[BPN_2]=M$335))</f>
        <v>0</v>
      </c>
      <c r="N341" s="5" cm="1">
        <f t="array" ref="N341">SUMPRODUCT(--(HOUR(Flights_2026_09_303334[entry_hour])=HOUR($A341)),--(Flights_2026_09_303334[BPN_2]=N$335))</f>
        <v>0</v>
      </c>
      <c r="O341" s="5" cm="1">
        <f t="array" ref="O341">SUMPRODUCT(--(HOUR(Flights_2026_09_303334[entry_hour])=HOUR($A341)),--(Flights_2026_09_303334[BPN_2]=O$335))</f>
        <v>0</v>
      </c>
      <c r="AF341" s="2">
        <v>0.66666666666666663</v>
      </c>
      <c r="AG341" t="s">
        <v>840</v>
      </c>
      <c r="AH341" s="17">
        <v>210</v>
      </c>
      <c r="AI341" s="17" cm="1">
        <f t="array" ref="AI341">SUMPRODUCT(--(IFERROR(HOUR(Flights_2026_09_303334[entry_hour]),-1)=HOUR(AF341)),--(IFERROR(Flights_2026_09_303334[entry_sector],"")=AG341),--(IFERROR(Flights_2026_09_303334[nfl],-1)&gt;=AH341),--(IFERROR(Flights_2026_09_303334[nfl],-1)&lt;=IF(AH341=450,450,AH341+9)))</f>
        <v>0</v>
      </c>
    </row>
    <row r="342" spans="1:35" x14ac:dyDescent="0.2">
      <c r="A342" s="4">
        <v>0.83333333333333337</v>
      </c>
      <c r="B342" s="5" cm="1">
        <f t="array" ref="B342">SUMPRODUCT(--(HOUR(Flights_2026_09_303334[entry_hour])=HOUR($A342)),--(Flights_2026_09_303334[BPN_2]=B$335))</f>
        <v>0</v>
      </c>
      <c r="C342" s="5" cm="1">
        <f t="array" ref="C342">SUMPRODUCT(--(HOUR(Flights_2026_09_303334[entry_hour])=HOUR($A342)),--(Flights_2026_09_303334[BPN_2]=C$335))</f>
        <v>0</v>
      </c>
      <c r="D342" s="5" cm="1">
        <f t="array" ref="D342">SUMPRODUCT(--(HOUR(Flights_2026_09_303334[entry_hour])=HOUR($A342)),--(Flights_2026_09_303334[BPN_2]=D$335))</f>
        <v>2</v>
      </c>
      <c r="E342" s="5" cm="1">
        <f t="array" ref="E342">SUMPRODUCT(--(HOUR(Flights_2026_09_303334[entry_hour])=HOUR($A342)),--(Flights_2026_09_303334[BPN_2]=E$335))</f>
        <v>2</v>
      </c>
      <c r="F342" s="5" cm="1">
        <f t="array" ref="F342">SUMPRODUCT(--(HOUR(Flights_2026_09_303334[entry_hour])=HOUR($A342)),--(Flights_2026_09_303334[BPN_2]=F$335))</f>
        <v>2</v>
      </c>
      <c r="G342" s="5" cm="1">
        <f t="array" ref="G342">SUMPRODUCT(--(HOUR(Flights_2026_09_303334[entry_hour])=HOUR($A342)),--(Flights_2026_09_303334[BPN_2]=G$335))</f>
        <v>0</v>
      </c>
      <c r="H342" s="5" cm="1">
        <f t="array" ref="H342">SUMPRODUCT(--(HOUR(Flights_2026_09_303334[entry_hour])=HOUR($A342)),--(Flights_2026_09_303334[BPN_2]=H$335))</f>
        <v>0</v>
      </c>
      <c r="I342" s="5" cm="1">
        <f t="array" ref="I342">SUMPRODUCT(--(HOUR(Flights_2026_09_303334[entry_hour])=HOUR($A342)),--(Flights_2026_09_303334[BPN_2]=I$335))</f>
        <v>0</v>
      </c>
      <c r="J342" s="5" cm="1">
        <f t="array" ref="J342">SUMPRODUCT(--(HOUR(Flights_2026_09_303334[entry_hour])=HOUR($A342)),--(Flights_2026_09_303334[BPN_2]=J$335))</f>
        <v>4</v>
      </c>
      <c r="K342" s="5" cm="1">
        <f t="array" ref="K342">SUMPRODUCT(--(HOUR(Flights_2026_09_303334[entry_hour])=HOUR($A342)),--(Flights_2026_09_303334[BPN_2]=K$335))</f>
        <v>0</v>
      </c>
      <c r="L342" s="5" cm="1">
        <f t="array" ref="L342">SUMPRODUCT(--(HOUR(Flights_2026_09_303334[entry_hour])=HOUR($A342)),--(Flights_2026_09_303334[BPN_2]=L$335))</f>
        <v>0</v>
      </c>
      <c r="M342" s="5" cm="1">
        <f t="array" ref="M342">SUMPRODUCT(--(HOUR(Flights_2026_09_303334[entry_hour])=HOUR($A342)),--(Flights_2026_09_303334[BPN_2]=M$335))</f>
        <v>0</v>
      </c>
      <c r="N342" s="5" cm="1">
        <f t="array" ref="N342">SUMPRODUCT(--(HOUR(Flights_2026_09_303334[entry_hour])=HOUR($A342)),--(Flights_2026_09_303334[BPN_2]=N$335))</f>
        <v>1</v>
      </c>
      <c r="O342" s="5" cm="1">
        <f t="array" ref="O342">SUMPRODUCT(--(HOUR(Flights_2026_09_303334[entry_hour])=HOUR($A342)),--(Flights_2026_09_303334[BPN_2]=O$335))</f>
        <v>0</v>
      </c>
      <c r="AF342" s="2">
        <v>0.66666666666666663</v>
      </c>
      <c r="AG342" t="s">
        <v>840</v>
      </c>
      <c r="AH342" s="17">
        <v>220</v>
      </c>
      <c r="AI342" s="17" cm="1">
        <f t="array" ref="AI342">SUMPRODUCT(--(IFERROR(HOUR(Flights_2026_09_303334[entry_hour]),-1)=HOUR(AF342)),--(IFERROR(Flights_2026_09_303334[entry_sector],"")=AG342),--(IFERROR(Flights_2026_09_303334[nfl],-1)&gt;=AH342),--(IFERROR(Flights_2026_09_303334[nfl],-1)&lt;=IF(AH342=450,450,AH342+9)))</f>
        <v>0</v>
      </c>
    </row>
    <row r="343" spans="1:35" x14ac:dyDescent="0.2">
      <c r="A343" s="4">
        <v>0.875</v>
      </c>
      <c r="B343" s="5" cm="1">
        <f t="array" ref="B343">SUMPRODUCT(--(HOUR(Flights_2026_09_303334[entry_hour])=HOUR($A343)),--(Flights_2026_09_303334[BPN_2]=B$335))</f>
        <v>0</v>
      </c>
      <c r="C343" s="5" cm="1">
        <f t="array" ref="C343">SUMPRODUCT(--(HOUR(Flights_2026_09_303334[entry_hour])=HOUR($A343)),--(Flights_2026_09_303334[BPN_2]=C$335))</f>
        <v>2</v>
      </c>
      <c r="D343" s="5" cm="1">
        <f t="array" ref="D343">SUMPRODUCT(--(HOUR(Flights_2026_09_303334[entry_hour])=HOUR($A343)),--(Flights_2026_09_303334[BPN_2]=D$335))</f>
        <v>1</v>
      </c>
      <c r="E343" s="5" cm="1">
        <f t="array" ref="E343">SUMPRODUCT(--(HOUR(Flights_2026_09_303334[entry_hour])=HOUR($A343)),--(Flights_2026_09_303334[BPN_2]=E$335))</f>
        <v>0</v>
      </c>
      <c r="F343" s="5" cm="1">
        <f t="array" ref="F343">SUMPRODUCT(--(HOUR(Flights_2026_09_303334[entry_hour])=HOUR($A343)),--(Flights_2026_09_303334[BPN_2]=F$335))</f>
        <v>0</v>
      </c>
      <c r="G343" s="5" cm="1">
        <f t="array" ref="G343">SUMPRODUCT(--(HOUR(Flights_2026_09_303334[entry_hour])=HOUR($A343)),--(Flights_2026_09_303334[BPN_2]=G$335))</f>
        <v>0</v>
      </c>
      <c r="H343" s="5" cm="1">
        <f t="array" ref="H343">SUMPRODUCT(--(HOUR(Flights_2026_09_303334[entry_hour])=HOUR($A343)),--(Flights_2026_09_303334[BPN_2]=H$335))</f>
        <v>0</v>
      </c>
      <c r="I343" s="5" cm="1">
        <f t="array" ref="I343">SUMPRODUCT(--(HOUR(Flights_2026_09_303334[entry_hour])=HOUR($A343)),--(Flights_2026_09_303334[BPN_2]=I$335))</f>
        <v>1</v>
      </c>
      <c r="J343" s="5" cm="1">
        <f t="array" ref="J343">SUMPRODUCT(--(HOUR(Flights_2026_09_303334[entry_hour])=HOUR($A343)),--(Flights_2026_09_303334[BPN_2]=J$335))</f>
        <v>0</v>
      </c>
      <c r="K343" s="5" cm="1">
        <f t="array" ref="K343">SUMPRODUCT(--(HOUR(Flights_2026_09_303334[entry_hour])=HOUR($A343)),--(Flights_2026_09_303334[BPN_2]=K$335))</f>
        <v>0</v>
      </c>
      <c r="L343" s="5" cm="1">
        <f t="array" ref="L343">SUMPRODUCT(--(HOUR(Flights_2026_09_303334[entry_hour])=HOUR($A343)),--(Flights_2026_09_303334[BPN_2]=L$335))</f>
        <v>0</v>
      </c>
      <c r="M343" s="5" cm="1">
        <f t="array" ref="M343">SUMPRODUCT(--(HOUR(Flights_2026_09_303334[entry_hour])=HOUR($A343)),--(Flights_2026_09_303334[BPN_2]=M$335))</f>
        <v>0</v>
      </c>
      <c r="N343" s="5" cm="1">
        <f t="array" ref="N343">SUMPRODUCT(--(HOUR(Flights_2026_09_303334[entry_hour])=HOUR($A343)),--(Flights_2026_09_303334[BPN_2]=N$335))</f>
        <v>0</v>
      </c>
      <c r="O343" s="5" cm="1">
        <f t="array" ref="O343">SUMPRODUCT(--(HOUR(Flights_2026_09_303334[entry_hour])=HOUR($A343)),--(Flights_2026_09_303334[BPN_2]=O$335))</f>
        <v>0</v>
      </c>
      <c r="AF343" s="2">
        <v>0.66666666666666663</v>
      </c>
      <c r="AG343" t="s">
        <v>840</v>
      </c>
      <c r="AH343" s="17">
        <v>230</v>
      </c>
      <c r="AI343" s="17" cm="1">
        <f t="array" ref="AI343">SUMPRODUCT(--(IFERROR(HOUR(Flights_2026_09_303334[entry_hour]),-1)=HOUR(AF343)),--(IFERROR(Flights_2026_09_303334[entry_sector],"")=AG343),--(IFERROR(Flights_2026_09_303334[nfl],-1)&gt;=AH343),--(IFERROR(Flights_2026_09_303334[nfl],-1)&lt;=IF(AH343=450,450,AH343+9)))</f>
        <v>0</v>
      </c>
    </row>
    <row r="344" spans="1:35" x14ac:dyDescent="0.2">
      <c r="A344" s="4">
        <v>0.91666666666666663</v>
      </c>
      <c r="B344" s="5" cm="1">
        <f t="array" ref="B344">SUMPRODUCT(--(HOUR(Flights_2026_09_303334[entry_hour])=HOUR($A344)),--(Flights_2026_09_303334[BPN_2]=B$335))</f>
        <v>0</v>
      </c>
      <c r="C344" s="5" cm="1">
        <f t="array" ref="C344">SUMPRODUCT(--(HOUR(Flights_2026_09_303334[entry_hour])=HOUR($A344)),--(Flights_2026_09_303334[BPN_2]=C$335))</f>
        <v>1</v>
      </c>
      <c r="D344" s="5" cm="1">
        <f t="array" ref="D344">SUMPRODUCT(--(HOUR(Flights_2026_09_303334[entry_hour])=HOUR($A344)),--(Flights_2026_09_303334[BPN_2]=D$335))</f>
        <v>1</v>
      </c>
      <c r="E344" s="5" cm="1">
        <f t="array" ref="E344">SUMPRODUCT(--(HOUR(Flights_2026_09_303334[entry_hour])=HOUR($A344)),--(Flights_2026_09_303334[BPN_2]=E$335))</f>
        <v>0</v>
      </c>
      <c r="F344" s="5" cm="1">
        <f t="array" ref="F344">SUMPRODUCT(--(HOUR(Flights_2026_09_303334[entry_hour])=HOUR($A344)),--(Flights_2026_09_303334[BPN_2]=F$335))</f>
        <v>0</v>
      </c>
      <c r="G344" s="5" cm="1">
        <f t="array" ref="G344">SUMPRODUCT(--(HOUR(Flights_2026_09_303334[entry_hour])=HOUR($A344)),--(Flights_2026_09_303334[BPN_2]=G$335))</f>
        <v>0</v>
      </c>
      <c r="H344" s="5" cm="1">
        <f t="array" ref="H344">SUMPRODUCT(--(HOUR(Flights_2026_09_303334[entry_hour])=HOUR($A344)),--(Flights_2026_09_303334[BPN_2]=H$335))</f>
        <v>0</v>
      </c>
      <c r="I344" s="5" cm="1">
        <f t="array" ref="I344">SUMPRODUCT(--(HOUR(Flights_2026_09_303334[entry_hour])=HOUR($A344)),--(Flights_2026_09_303334[BPN_2]=I$335))</f>
        <v>0</v>
      </c>
      <c r="J344" s="5" cm="1">
        <f t="array" ref="J344">SUMPRODUCT(--(HOUR(Flights_2026_09_303334[entry_hour])=HOUR($A344)),--(Flights_2026_09_303334[BPN_2]=J$335))</f>
        <v>1</v>
      </c>
      <c r="K344" s="5" cm="1">
        <f t="array" ref="K344">SUMPRODUCT(--(HOUR(Flights_2026_09_303334[entry_hour])=HOUR($A344)),--(Flights_2026_09_303334[BPN_2]=K$335))</f>
        <v>0</v>
      </c>
      <c r="L344" s="5" cm="1">
        <f t="array" ref="L344">SUMPRODUCT(--(HOUR(Flights_2026_09_303334[entry_hour])=HOUR($A344)),--(Flights_2026_09_303334[BPN_2]=L$335))</f>
        <v>0</v>
      </c>
      <c r="M344" s="5" cm="1">
        <f t="array" ref="M344">SUMPRODUCT(--(HOUR(Flights_2026_09_303334[entry_hour])=HOUR($A344)),--(Flights_2026_09_303334[BPN_2]=M$335))</f>
        <v>0</v>
      </c>
      <c r="N344" s="5" cm="1">
        <f t="array" ref="N344">SUMPRODUCT(--(HOUR(Flights_2026_09_303334[entry_hour])=HOUR($A344)),--(Flights_2026_09_303334[BPN_2]=N$335))</f>
        <v>0</v>
      </c>
      <c r="O344" s="5" cm="1">
        <f t="array" ref="O344">SUMPRODUCT(--(HOUR(Flights_2026_09_303334[entry_hour])=HOUR($A344)),--(Flights_2026_09_303334[BPN_2]=O$335))</f>
        <v>0</v>
      </c>
      <c r="AF344" s="2">
        <v>0.66666666666666663</v>
      </c>
      <c r="AG344" t="s">
        <v>840</v>
      </c>
      <c r="AH344" s="17">
        <v>240</v>
      </c>
      <c r="AI344" s="17" cm="1">
        <f t="array" ref="AI344">SUMPRODUCT(--(IFERROR(HOUR(Flights_2026_09_303334[entry_hour]),-1)=HOUR(AF344)),--(IFERROR(Flights_2026_09_303334[entry_sector],"")=AG344),--(IFERROR(Flights_2026_09_303334[nfl],-1)&gt;=AH344),--(IFERROR(Flights_2026_09_303334[nfl],-1)&lt;=IF(AH344=450,450,AH344+9)))</f>
        <v>0</v>
      </c>
    </row>
    <row r="345" spans="1:35" x14ac:dyDescent="0.2">
      <c r="AF345" s="2">
        <v>0.66666666666666663</v>
      </c>
      <c r="AG345" t="s">
        <v>840</v>
      </c>
      <c r="AH345" s="17">
        <v>250</v>
      </c>
      <c r="AI345" s="17" cm="1">
        <f t="array" ref="AI345">SUMPRODUCT(--(IFERROR(HOUR(Flights_2026_09_303334[entry_hour]),-1)=HOUR(AF345)),--(IFERROR(Flights_2026_09_303334[entry_sector],"")=AG345),--(IFERROR(Flights_2026_09_303334[nfl],-1)&gt;=AH345),--(IFERROR(Flights_2026_09_303334[nfl],-1)&lt;=IF(AH345=450,450,AH345+9)))</f>
        <v>0</v>
      </c>
    </row>
    <row r="346" spans="1:35" x14ac:dyDescent="0.2">
      <c r="AF346" s="2">
        <v>0.66666666666666663</v>
      </c>
      <c r="AG346" t="s">
        <v>840</v>
      </c>
      <c r="AH346" s="17">
        <v>260</v>
      </c>
      <c r="AI346" s="17" cm="1">
        <f t="array" ref="AI346">SUMPRODUCT(--(IFERROR(HOUR(Flights_2026_09_303334[entry_hour]),-1)=HOUR(AF346)),--(IFERROR(Flights_2026_09_303334[entry_sector],"")=AG346),--(IFERROR(Flights_2026_09_303334[nfl],-1)&gt;=AH346),--(IFERROR(Flights_2026_09_303334[nfl],-1)&lt;=IF(AH346=450,450,AH346+9)))</f>
        <v>0</v>
      </c>
    </row>
    <row r="347" spans="1:35" x14ac:dyDescent="0.2">
      <c r="AF347" s="2">
        <v>0.66666666666666663</v>
      </c>
      <c r="AG347" t="s">
        <v>840</v>
      </c>
      <c r="AH347" s="17">
        <v>270</v>
      </c>
      <c r="AI347" s="17" cm="1">
        <f t="array" ref="AI347">SUMPRODUCT(--(IFERROR(HOUR(Flights_2026_09_303334[entry_hour]),-1)=HOUR(AF347)),--(IFERROR(Flights_2026_09_303334[entry_sector],"")=AG347),--(IFERROR(Flights_2026_09_303334[nfl],-1)&gt;=AH347),--(IFERROR(Flights_2026_09_303334[nfl],-1)&lt;=IF(AH347=450,450,AH347+9)))</f>
        <v>1</v>
      </c>
    </row>
    <row r="348" spans="1:35" ht="19" x14ac:dyDescent="0.25">
      <c r="A348" s="37" t="s">
        <v>1006</v>
      </c>
      <c r="B348" s="37"/>
      <c r="C348" s="37"/>
      <c r="D348" s="37"/>
      <c r="E348" s="37"/>
      <c r="F348" s="37"/>
      <c r="G348" s="37"/>
      <c r="H348" s="37"/>
      <c r="I348" s="37"/>
      <c r="J348" s="37"/>
      <c r="AF348" s="2">
        <v>0.66666666666666663</v>
      </c>
      <c r="AG348" t="s">
        <v>840</v>
      </c>
      <c r="AH348" s="17">
        <v>280</v>
      </c>
      <c r="AI348" s="17" cm="1">
        <f t="array" ref="AI348">SUMPRODUCT(--(IFERROR(HOUR(Flights_2026_09_303334[entry_hour]),-1)=HOUR(AF348)),--(IFERROR(Flights_2026_09_303334[entry_sector],"")=AG348),--(IFERROR(Flights_2026_09_303334[nfl],-1)&gt;=AH348),--(IFERROR(Flights_2026_09_303334[nfl],-1)&lt;=IF(AH348=450,450,AH348+9)))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SUMPRODUCT(--(IFERROR(HOUR(Flights_2026_09_303334[entry_hour]),-1)=HOUR(AF349)),--(IFERROR(Flights_2026_09_303334[entry_sector],"")=AG349),--(IFERROR(Flights_2026_09_303334[nfl],-1)&gt;=AH349),--(IFERROR(Flights_2026_09_303334[nfl],-1)&lt;=IF(AH349=450,450,AH349+9)))</f>
        <v>0</v>
      </c>
    </row>
    <row r="350" spans="1:35" x14ac:dyDescent="0.2">
      <c r="AF350" s="2">
        <v>0.66666666666666663</v>
      </c>
      <c r="AG350" t="s">
        <v>840</v>
      </c>
      <c r="AH350" s="17">
        <v>300</v>
      </c>
      <c r="AI350" s="17" cm="1">
        <f t="array" ref="AI350">SUMPRODUCT(--(IFERROR(HOUR(Flights_2026_09_303334[entry_hour]),-1)=HOUR(AF350)),--(IFERROR(Flights_2026_09_303334[entry_sector],"")=AG350),--(IFERROR(Flights_2026_09_303334[nfl],-1)&gt;=AH350),--(IFERROR(Flights_2026_09_303334[nfl],-1)&lt;=IF(AH350=450,450,AH350+9)))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SUMPRODUCT(--(IFERROR(HOUR(Flights_2026_09_303334[entry_hour]),-1)=HOUR(AF351)),--(IFERROR(Flights_2026_09_303334[entry_sector],"")=AG351),--(IFERROR(Flights_2026_09_303334[nfl],-1)&gt;=AH351),--(IFERROR(Flights_2026_09_303334[nfl],-1)&lt;=IF(AH351=450,450,AH351+9)))</f>
        <v>0</v>
      </c>
    </row>
    <row r="352" spans="1:35" x14ac:dyDescent="0.2">
      <c r="A352" s="4">
        <v>0.58333333333333337</v>
      </c>
      <c r="B352" s="26" cm="1">
        <f t="array" ref="B352">SUMPRODUCT(--(IFERROR(HOUR(Flights_2026_09_303334[ata]),-1)=HOUR($A352)),--(IFERROR(Flights_2026_09_303334[arr_runway],"")=B$351))</f>
        <v>12</v>
      </c>
      <c r="C352" s="26" cm="1">
        <f t="array" ref="C352">SUMPRODUCT(--(IFERROR(HOUR(Flights_2026_09_303334[ata]),-1)=HOUR($A352)),--(IFERROR(Flights_2026_09_303334[arr_runway],"")=C$351))</f>
        <v>1</v>
      </c>
      <c r="D352" s="26" cm="1">
        <f t="array" ref="D352">SUMPRODUCT(--(IFERROR(HOUR(Flights_2026_09_303334[ata]),-1)=HOUR($A352)),--(IFERROR(Flights_2026_09_303334[arr_runway],"")=D$351))</f>
        <v>0</v>
      </c>
      <c r="E352" s="26" cm="1">
        <f t="array" ref="E352">SUMPRODUCT(--(IFERROR(HOUR(Flights_2026_09_303334[ata]),-1)=HOUR($A352)),--(IFERROR(Flights_2026_09_303334[arr_runway],"")=E$351))</f>
        <v>0</v>
      </c>
      <c r="AF352" s="2">
        <v>0.66666666666666663</v>
      </c>
      <c r="AG352" t="s">
        <v>840</v>
      </c>
      <c r="AH352" s="17">
        <v>320</v>
      </c>
      <c r="AI352" s="17" cm="1">
        <f t="array" ref="AI352">SUMPRODUCT(--(IFERROR(HOUR(Flights_2026_09_303334[entry_hour]),-1)=HOUR(AF352)),--(IFERROR(Flights_2026_09_303334[entry_sector],"")=AG352),--(IFERROR(Flights_2026_09_303334[nfl],-1)&gt;=AH352),--(IFERROR(Flights_2026_09_303334[nfl],-1)&lt;=IF(AH352=450,450,AH352+9)))</f>
        <v>0</v>
      </c>
    </row>
    <row r="353" spans="1:35" x14ac:dyDescent="0.2">
      <c r="A353" s="4">
        <v>0.625</v>
      </c>
      <c r="B353" s="26" cm="1">
        <f t="array" ref="B353">SUMPRODUCT(--(IFERROR(HOUR(Flights_2026_09_303334[ata]),-1)=HOUR($A353)),--(IFERROR(Flights_2026_09_303334[arr_runway],"")=B$351))</f>
        <v>15</v>
      </c>
      <c r="C353" s="26" cm="1">
        <f t="array" ref="C353">SUMPRODUCT(--(IFERROR(HOUR(Flights_2026_09_303334[ata]),-1)=HOUR($A353)),--(IFERROR(Flights_2026_09_303334[arr_runway],"")=C$351))</f>
        <v>1</v>
      </c>
      <c r="D353" s="26" cm="1">
        <f t="array" ref="D353">SUMPRODUCT(--(IFERROR(HOUR(Flights_2026_09_303334[ata]),-1)=HOUR($A353)),--(IFERROR(Flights_2026_09_303334[arr_runway],"")=D$351))</f>
        <v>0</v>
      </c>
      <c r="E353" s="26" cm="1">
        <f t="array" ref="E353">SUMPRODUCT(--(IFERROR(HOUR(Flights_2026_09_303334[ata]),-1)=HOUR($A353)),--(IFERROR(Flights_2026_09_303334[arr_runway],"")=E$351))</f>
        <v>0</v>
      </c>
      <c r="AF353" s="2">
        <v>0.66666666666666663</v>
      </c>
      <c r="AG353" t="s">
        <v>840</v>
      </c>
      <c r="AH353" s="17">
        <v>330</v>
      </c>
      <c r="AI353" s="17" cm="1">
        <f t="array" ref="AI353">SUMPRODUCT(--(IFERROR(HOUR(Flights_2026_09_303334[entry_hour]),-1)=HOUR(AF353)),--(IFERROR(Flights_2026_09_303334[entry_sector],"")=AG353),--(IFERROR(Flights_2026_09_303334[nfl],-1)&gt;=AH353),--(IFERROR(Flights_2026_09_303334[nfl],-1)&lt;=IF(AH353=450,450,AH353+9)))</f>
        <v>0</v>
      </c>
    </row>
    <row r="354" spans="1:35" x14ac:dyDescent="0.2">
      <c r="A354" s="4">
        <v>0.66666666666666674</v>
      </c>
      <c r="B354" s="26" cm="1">
        <f t="array" ref="B354">SUMPRODUCT(--(IFERROR(HOUR(Flights_2026_09_303334[ata]),-1)=HOUR($A354)),--(IFERROR(Flights_2026_09_303334[arr_runway],"")=B$351))</f>
        <v>18</v>
      </c>
      <c r="C354" s="26" cm="1">
        <f t="array" ref="C354">SUMPRODUCT(--(IFERROR(HOUR(Flights_2026_09_303334[ata]),-1)=HOUR($A354)),--(IFERROR(Flights_2026_09_303334[arr_runway],"")=C$351))</f>
        <v>0</v>
      </c>
      <c r="D354" s="26" cm="1">
        <f t="array" ref="D354">SUMPRODUCT(--(IFERROR(HOUR(Flights_2026_09_303334[ata]),-1)=HOUR($A354)),--(IFERROR(Flights_2026_09_303334[arr_runway],"")=D$351))</f>
        <v>0</v>
      </c>
      <c r="E354" s="26" cm="1">
        <f t="array" ref="E354">SUMPRODUCT(--(IFERROR(HOUR(Flights_2026_09_303334[ata]),-1)=HOUR($A354)),--(IFERROR(Flights_2026_09_303334[arr_runway],"")=E$351))</f>
        <v>0</v>
      </c>
      <c r="AF354" s="2">
        <v>0.66666666666666663</v>
      </c>
      <c r="AG354" t="s">
        <v>840</v>
      </c>
      <c r="AH354" s="17">
        <v>340</v>
      </c>
      <c r="AI354" s="17" cm="1">
        <f t="array" ref="AI354">SUMPRODUCT(--(IFERROR(HOUR(Flights_2026_09_303334[entry_hour]),-1)=HOUR(AF354)),--(IFERROR(Flights_2026_09_303334[entry_sector],"")=AG354),--(IFERROR(Flights_2026_09_303334[nfl],-1)&gt;=AH354),--(IFERROR(Flights_2026_09_303334[nfl],-1)&lt;=IF(AH354=450,450,AH354+9)))</f>
        <v>0</v>
      </c>
    </row>
    <row r="355" spans="1:35" x14ac:dyDescent="0.2">
      <c r="A355" s="4">
        <v>0.70833333333333337</v>
      </c>
      <c r="B355" s="26" cm="1">
        <f t="array" ref="B355">SUMPRODUCT(--(IFERROR(HOUR(Flights_2026_09_303334[ata]),-1)=HOUR($A355)),--(IFERROR(Flights_2026_09_303334[arr_runway],"")=B$351))</f>
        <v>19</v>
      </c>
      <c r="C355" s="26" cm="1">
        <f t="array" ref="C355">SUMPRODUCT(--(IFERROR(HOUR(Flights_2026_09_303334[ata]),-1)=HOUR($A355)),--(IFERROR(Flights_2026_09_303334[arr_runway],"")=C$351))</f>
        <v>1</v>
      </c>
      <c r="D355" s="26" cm="1">
        <f t="array" ref="D355">SUMPRODUCT(--(IFERROR(HOUR(Flights_2026_09_303334[ata]),-1)=HOUR($A355)),--(IFERROR(Flights_2026_09_303334[arr_runway],"")=D$351))</f>
        <v>0</v>
      </c>
      <c r="E355" s="26" cm="1">
        <f t="array" ref="E355">SUMPRODUCT(--(IFERROR(HOUR(Flights_2026_09_303334[ata]),-1)=HOUR($A355)),--(IFERROR(Flights_2026_09_303334[arr_runway],"")=E$351))</f>
        <v>0</v>
      </c>
      <c r="AF355" s="2">
        <v>0.66666666666666663</v>
      </c>
      <c r="AG355" t="s">
        <v>840</v>
      </c>
      <c r="AH355" s="17">
        <v>350</v>
      </c>
      <c r="AI355" s="17" cm="1">
        <f t="array" ref="AI355">SUMPRODUCT(--(IFERROR(HOUR(Flights_2026_09_303334[entry_hour]),-1)=HOUR(AF355)),--(IFERROR(Flights_2026_09_303334[entry_sector],"")=AG355),--(IFERROR(Flights_2026_09_303334[nfl],-1)&gt;=AH355),--(IFERROR(Flights_2026_09_303334[nfl],-1)&lt;=IF(AH355=450,450,AH355+9)))</f>
        <v>1</v>
      </c>
    </row>
    <row r="356" spans="1:35" x14ac:dyDescent="0.2">
      <c r="A356" s="4">
        <v>0.75</v>
      </c>
      <c r="B356" s="26" cm="1">
        <f t="array" ref="B356">SUMPRODUCT(--(IFERROR(HOUR(Flights_2026_09_303334[ata]),-1)=HOUR($A356)),--(IFERROR(Flights_2026_09_303334[arr_runway],"")=B$351))</f>
        <v>18</v>
      </c>
      <c r="C356" s="26" cm="1">
        <f t="array" ref="C356">SUMPRODUCT(--(IFERROR(HOUR(Flights_2026_09_303334[ata]),-1)=HOUR($A356)),--(IFERROR(Flights_2026_09_303334[arr_runway],"")=C$351))</f>
        <v>3</v>
      </c>
      <c r="D356" s="26" cm="1">
        <f t="array" ref="D356">SUMPRODUCT(--(IFERROR(HOUR(Flights_2026_09_303334[ata]),-1)=HOUR($A356)),--(IFERROR(Flights_2026_09_303334[arr_runway],"")=D$351))</f>
        <v>0</v>
      </c>
      <c r="E356" s="26" cm="1">
        <f t="array" ref="E356">SUMPRODUCT(--(IFERROR(HOUR(Flights_2026_09_303334[ata]),-1)=HOUR($A356)),--(IFERROR(Flights_2026_09_303334[arr_runway],"")=E$351))</f>
        <v>0</v>
      </c>
      <c r="AF356" s="2">
        <v>0.66666666666666663</v>
      </c>
      <c r="AG356" t="s">
        <v>840</v>
      </c>
      <c r="AH356" s="17">
        <v>360</v>
      </c>
      <c r="AI356" s="17" cm="1">
        <f t="array" ref="AI356">SUMPRODUCT(--(IFERROR(HOUR(Flights_2026_09_303334[entry_hour]),-1)=HOUR(AF356)),--(IFERROR(Flights_2026_09_303334[entry_sector],"")=AG356),--(IFERROR(Flights_2026_09_303334[nfl],-1)&gt;=AH356),--(IFERROR(Flights_2026_09_303334[nfl],-1)&lt;=IF(AH356=450,450,AH356+9)))</f>
        <v>0</v>
      </c>
    </row>
    <row r="357" spans="1:35" x14ac:dyDescent="0.2">
      <c r="A357" s="4">
        <v>0.79166666666666674</v>
      </c>
      <c r="B357" s="26" cm="1">
        <f t="array" ref="B357">SUMPRODUCT(--(IFERROR(HOUR(Flights_2026_09_303334[ata]),-1)=HOUR($A357)),--(IFERROR(Flights_2026_09_303334[arr_runway],"")=B$351))</f>
        <v>18</v>
      </c>
      <c r="C357" s="26" cm="1">
        <f t="array" ref="C357">SUMPRODUCT(--(IFERROR(HOUR(Flights_2026_09_303334[ata]),-1)=HOUR($A357)),--(IFERROR(Flights_2026_09_303334[arr_runway],"")=C$351))</f>
        <v>6</v>
      </c>
      <c r="D357" s="26" cm="1">
        <f t="array" ref="D357">SUMPRODUCT(--(IFERROR(HOUR(Flights_2026_09_303334[ata]),-1)=HOUR($A357)),--(IFERROR(Flights_2026_09_303334[arr_runway],"")=D$351))</f>
        <v>0</v>
      </c>
      <c r="E357" s="26" cm="1">
        <f t="array" ref="E357">SUMPRODUCT(--(IFERROR(HOUR(Flights_2026_09_303334[ata]),-1)=HOUR($A357)),--(IFERROR(Flights_2026_09_303334[arr_runway],"")=E$351))</f>
        <v>0</v>
      </c>
      <c r="AF357" s="2">
        <v>0.66666666666666663</v>
      </c>
      <c r="AG357" t="s">
        <v>840</v>
      </c>
      <c r="AH357" s="17">
        <v>370</v>
      </c>
      <c r="AI357" s="17" cm="1">
        <f t="array" ref="AI357">SUMPRODUCT(--(IFERROR(HOUR(Flights_2026_09_303334[entry_hour]),-1)=HOUR(AF357)),--(IFERROR(Flights_2026_09_303334[entry_sector],"")=AG357),--(IFERROR(Flights_2026_09_303334[nfl],-1)&gt;=AH357),--(IFERROR(Flights_2026_09_303334[nfl],-1)&lt;=IF(AH357=450,450,AH357+9)))</f>
        <v>0</v>
      </c>
    </row>
    <row r="358" spans="1:35" x14ac:dyDescent="0.2">
      <c r="A358" s="4">
        <v>0.83333333333333337</v>
      </c>
      <c r="B358" s="26" cm="1">
        <f t="array" ref="B358">SUMPRODUCT(--(IFERROR(HOUR(Flights_2026_09_303334[ata]),-1)=HOUR($A358)),--(IFERROR(Flights_2026_09_303334[arr_runway],"")=B$351))</f>
        <v>17</v>
      </c>
      <c r="C358" s="26" cm="1">
        <f t="array" ref="C358">SUMPRODUCT(--(IFERROR(HOUR(Flights_2026_09_303334[ata]),-1)=HOUR($A358)),--(IFERROR(Flights_2026_09_303334[arr_runway],"")=C$351))</f>
        <v>4</v>
      </c>
      <c r="D358" s="26" cm="1">
        <f t="array" ref="D358">SUMPRODUCT(--(IFERROR(HOUR(Flights_2026_09_303334[ata]),-1)=HOUR($A358)),--(IFERROR(Flights_2026_09_303334[arr_runway],"")=D$351))</f>
        <v>0</v>
      </c>
      <c r="E358" s="26" cm="1">
        <f t="array" ref="E358">SUMPRODUCT(--(IFERROR(HOUR(Flights_2026_09_303334[ata]),-1)=HOUR($A358)),--(IFERROR(Flights_2026_09_303334[arr_runway],"")=E$351))</f>
        <v>0</v>
      </c>
      <c r="AF358" s="2">
        <v>0.66666666666666663</v>
      </c>
      <c r="AG358" t="s">
        <v>840</v>
      </c>
      <c r="AH358" s="17">
        <v>380</v>
      </c>
      <c r="AI358" s="17" cm="1">
        <f t="array" ref="AI358">SUMPRODUCT(--(IFERROR(HOUR(Flights_2026_09_303334[entry_hour]),-1)=HOUR(AF358)),--(IFERROR(Flights_2026_09_303334[entry_sector],"")=AG358),--(IFERROR(Flights_2026_09_303334[nfl],-1)&gt;=AH358),--(IFERROR(Flights_2026_09_303334[nfl],-1)&lt;=IF(AH358=450,450,AH358+9)))</f>
        <v>0</v>
      </c>
    </row>
    <row r="359" spans="1:35" x14ac:dyDescent="0.2">
      <c r="A359" s="4">
        <v>0.875</v>
      </c>
      <c r="B359" s="26" cm="1">
        <f t="array" ref="B359">SUMPRODUCT(--(IFERROR(HOUR(Flights_2026_09_303334[ata]),-1)=HOUR($A359)),--(IFERROR(Flights_2026_09_303334[arr_runway],"")=B$351))</f>
        <v>15</v>
      </c>
      <c r="C359" s="26" cm="1">
        <f t="array" ref="C359">SUMPRODUCT(--(IFERROR(HOUR(Flights_2026_09_303334[ata]),-1)=HOUR($A359)),--(IFERROR(Flights_2026_09_303334[arr_runway],"")=C$351))</f>
        <v>0</v>
      </c>
      <c r="D359" s="26" cm="1">
        <f t="array" ref="D359">SUMPRODUCT(--(IFERROR(HOUR(Flights_2026_09_303334[ata]),-1)=HOUR($A359)),--(IFERROR(Flights_2026_09_303334[arr_runway],"")=D$351))</f>
        <v>0</v>
      </c>
      <c r="E359" s="26" cm="1">
        <f t="array" ref="E359">SUMPRODUCT(--(IFERROR(HOUR(Flights_2026_09_303334[ata]),-1)=HOUR($A359)),--(IFERROR(Flights_2026_09_303334[arr_runway],"")=E$351))</f>
        <v>0</v>
      </c>
      <c r="AF359" s="2">
        <v>0.66666666666666663</v>
      </c>
      <c r="AG359" t="s">
        <v>840</v>
      </c>
      <c r="AH359" s="17">
        <v>390</v>
      </c>
      <c r="AI359" s="17" cm="1">
        <f t="array" ref="AI359">SUMPRODUCT(--(IFERROR(HOUR(Flights_2026_09_303334[entry_hour]),-1)=HOUR(AF359)),--(IFERROR(Flights_2026_09_303334[entry_sector],"")=AG359),--(IFERROR(Flights_2026_09_303334[nfl],-1)&gt;=AH359),--(IFERROR(Flights_2026_09_303334[nfl],-1)&lt;=IF(AH359=450,450,AH359+9)))</f>
        <v>0</v>
      </c>
    </row>
    <row r="360" spans="1:35" x14ac:dyDescent="0.2">
      <c r="A360" s="4">
        <v>0.91666666666666674</v>
      </c>
      <c r="B360" s="26" cm="1">
        <f t="array" ref="B360">SUMPRODUCT(--(IFERROR(HOUR(Flights_2026_09_303334[ata]),-1)=HOUR($A360)),--(IFERROR(Flights_2026_09_303334[arr_runway],"")=B$351))</f>
        <v>4</v>
      </c>
      <c r="C360" s="26" cm="1">
        <f t="array" ref="C360">SUMPRODUCT(--(IFERROR(HOUR(Flights_2026_09_303334[ata]),-1)=HOUR($A360)),--(IFERROR(Flights_2026_09_303334[arr_runway],"")=C$351))</f>
        <v>0</v>
      </c>
      <c r="D360" s="26" cm="1">
        <f t="array" ref="D360">SUMPRODUCT(--(IFERROR(HOUR(Flights_2026_09_303334[ata]),-1)=HOUR($A360)),--(IFERROR(Flights_2026_09_303334[arr_runway],"")=D$351))</f>
        <v>0</v>
      </c>
      <c r="E360" s="26" cm="1">
        <f t="array" ref="E360">SUMPRODUCT(--(IFERROR(HOUR(Flights_2026_09_303334[ata]),-1)=HOUR($A360)),--(IFERROR(Flights_2026_09_303334[arr_runway],"")=E$351))</f>
        <v>0</v>
      </c>
      <c r="AF360" s="2">
        <v>0.66666666666666663</v>
      </c>
      <c r="AG360" t="s">
        <v>840</v>
      </c>
      <c r="AH360" s="17">
        <v>400</v>
      </c>
      <c r="AI360" s="17" cm="1">
        <f t="array" ref="AI360">SUMPRODUCT(--(IFERROR(HOUR(Flights_2026_09_303334[entry_hour]),-1)=HOUR(AF360)),--(IFERROR(Flights_2026_09_303334[entry_sector],"")=AG360),--(IFERROR(Flights_2026_09_303334[nfl],-1)&gt;=AH360),--(IFERROR(Flights_2026_09_303334[nfl],-1)&lt;=IF(AH360=450,450,AH360+9)))</f>
        <v>0</v>
      </c>
    </row>
    <row r="361" spans="1:35" x14ac:dyDescent="0.2">
      <c r="AF361" s="2">
        <v>0.66666666666666663</v>
      </c>
      <c r="AG361" t="s">
        <v>840</v>
      </c>
      <c r="AH361" s="17">
        <v>410</v>
      </c>
      <c r="AI361" s="17" cm="1">
        <f t="array" ref="AI361">SUMPRODUCT(--(IFERROR(HOUR(Flights_2026_09_303334[entry_hour]),-1)=HOUR(AF361)),--(IFERROR(Flights_2026_09_303334[entry_sector],"")=AG361),--(IFERROR(Flights_2026_09_303334[nfl],-1)&gt;=AH361),--(IFERROR(Flights_2026_09_303334[nfl],-1)&lt;=IF(AH361=450,450,AH361+9)))</f>
        <v>0</v>
      </c>
    </row>
    <row r="362" spans="1:35" x14ac:dyDescent="0.2">
      <c r="AF362" s="2">
        <v>0.66666666666666663</v>
      </c>
      <c r="AG362" t="s">
        <v>840</v>
      </c>
      <c r="AH362" s="17">
        <v>420</v>
      </c>
      <c r="AI362" s="17" cm="1">
        <f t="array" ref="AI362">SUMPRODUCT(--(IFERROR(HOUR(Flights_2026_09_303334[entry_hour]),-1)=HOUR(AF362)),--(IFERROR(Flights_2026_09_303334[entry_sector],"")=AG362),--(IFERROR(Flights_2026_09_303334[nfl],-1)&gt;=AH362),--(IFERROR(Flights_2026_09_303334[nfl],-1)&lt;=IF(AH362=450,450,AH362+9)))</f>
        <v>0</v>
      </c>
    </row>
    <row r="363" spans="1:35" x14ac:dyDescent="0.2">
      <c r="AF363" s="2">
        <v>0.66666666666666663</v>
      </c>
      <c r="AG363" t="s">
        <v>840</v>
      </c>
      <c r="AH363" s="17">
        <v>430</v>
      </c>
      <c r="AI363" s="17" cm="1">
        <f t="array" ref="AI363">SUMPRODUCT(--(IFERROR(HOUR(Flights_2026_09_303334[entry_hour]),-1)=HOUR(AF363)),--(IFERROR(Flights_2026_09_303334[entry_sector],"")=AG363),--(IFERROR(Flights_2026_09_303334[nfl],-1)&gt;=AH363),--(IFERROR(Flights_2026_09_303334[nfl],-1)&lt;=IF(AH363=450,450,AH363+9)))</f>
        <v>0</v>
      </c>
    </row>
    <row r="364" spans="1:35" x14ac:dyDescent="0.2">
      <c r="AF364" s="2">
        <v>0.66666666666666663</v>
      </c>
      <c r="AG364" t="s">
        <v>840</v>
      </c>
      <c r="AH364" s="17">
        <v>440</v>
      </c>
      <c r="AI364" s="17" cm="1">
        <f t="array" ref="AI364">SUMPRODUCT(--(IFERROR(HOUR(Flights_2026_09_303334[entry_hour]),-1)=HOUR(AF364)),--(IFERROR(Flights_2026_09_303334[entry_sector],"")=AG364),--(IFERROR(Flights_2026_09_303334[nfl],-1)&gt;=AH364),--(IFERROR(Flights_2026_09_303334[nfl],-1)&lt;=IF(AH364=450,450,AH364+9)))</f>
        <v>0</v>
      </c>
    </row>
    <row r="365" spans="1:35" x14ac:dyDescent="0.2">
      <c r="AF365" s="2">
        <v>0.66666666666666663</v>
      </c>
      <c r="AG365" t="s">
        <v>840</v>
      </c>
      <c r="AH365" s="17">
        <v>450</v>
      </c>
      <c r="AI365" s="17" cm="1">
        <f t="array" ref="AI365">SUMPRODUCT(--(IFERROR(HOUR(Flights_2026_09_303334[entry_hour]),-1)=HOUR(AF365)),--(IFERROR(Flights_2026_09_303334[entry_sector],"")=AG365),--(IFERROR(Flights_2026_09_303334[nfl],-1)&gt;=AH365),--(IFERROR(Flights_2026_09_303334[nfl],-1)&lt;=IF(AH365=450,450,AH365+9)))</f>
        <v>0</v>
      </c>
    </row>
    <row r="366" spans="1:35" x14ac:dyDescent="0.2">
      <c r="AF366" s="2">
        <v>0.66666666666666663</v>
      </c>
      <c r="AG366" t="s">
        <v>747</v>
      </c>
      <c r="AH366" s="17">
        <v>200</v>
      </c>
      <c r="AI366" s="17" cm="1">
        <f t="array" ref="AI366">SUMPRODUCT(--(IFERROR(HOUR(Flights_2026_09_303334[entry_hour]),-1)=HOUR(AF366)),--(IFERROR(Flights_2026_09_303334[entry_sector],"")=AG366),--(IFERROR(Flights_2026_09_303334[nfl],-1)&gt;=AH366),--(IFERROR(Flights_2026_09_303334[nfl],-1)&lt;=IF(AH366=450,450,AH366+9)))</f>
        <v>0</v>
      </c>
    </row>
    <row r="367" spans="1:35" x14ac:dyDescent="0.2">
      <c r="AF367" s="2">
        <v>0.66666666666666663</v>
      </c>
      <c r="AG367" t="s">
        <v>747</v>
      </c>
      <c r="AH367" s="17">
        <v>210</v>
      </c>
      <c r="AI367" s="17" cm="1">
        <f t="array" ref="AI367">SUMPRODUCT(--(IFERROR(HOUR(Flights_2026_09_303334[entry_hour]),-1)=HOUR(AF367)),--(IFERROR(Flights_2026_09_303334[entry_sector],"")=AG367),--(IFERROR(Flights_2026_09_303334[nfl],-1)&gt;=AH367),--(IFERROR(Flights_2026_09_303334[nfl],-1)&lt;=IF(AH367=450,450,AH367+9)))</f>
        <v>0</v>
      </c>
    </row>
    <row r="368" spans="1:35" x14ac:dyDescent="0.2">
      <c r="AF368" s="2">
        <v>0.66666666666666663</v>
      </c>
      <c r="AG368" t="s">
        <v>747</v>
      </c>
      <c r="AH368" s="17">
        <v>220</v>
      </c>
      <c r="AI368" s="17" cm="1">
        <f t="array" ref="AI368">SUMPRODUCT(--(IFERROR(HOUR(Flights_2026_09_303334[entry_hour]),-1)=HOUR(AF368)),--(IFERROR(Flights_2026_09_303334[entry_sector],"")=AG368),--(IFERROR(Flights_2026_09_303334[nfl],-1)&gt;=AH368),--(IFERROR(Flights_2026_09_303334[nfl],-1)&lt;=IF(AH368=450,450,AH368+9)))</f>
        <v>0</v>
      </c>
    </row>
    <row r="369" spans="32:35" x14ac:dyDescent="0.2">
      <c r="AF369" s="2">
        <v>0.66666666666666663</v>
      </c>
      <c r="AG369" t="s">
        <v>747</v>
      </c>
      <c r="AH369" s="17">
        <v>230</v>
      </c>
      <c r="AI369" s="17" cm="1">
        <f t="array" ref="AI369">SUMPRODUCT(--(IFERROR(HOUR(Flights_2026_09_303334[entry_hour]),-1)=HOUR(AF369)),--(IFERROR(Flights_2026_09_303334[entry_sector],"")=AG369),--(IFERROR(Flights_2026_09_303334[nfl],-1)&gt;=AH369),--(IFERROR(Flights_2026_09_303334[nfl],-1)&lt;=IF(AH369=450,450,AH369+9)))</f>
        <v>0</v>
      </c>
    </row>
    <row r="370" spans="32:35" x14ac:dyDescent="0.2">
      <c r="AF370" s="2">
        <v>0.66666666666666663</v>
      </c>
      <c r="AG370" t="s">
        <v>747</v>
      </c>
      <c r="AH370" s="17">
        <v>240</v>
      </c>
      <c r="AI370" s="17" cm="1">
        <f t="array" ref="AI370">SUMPRODUCT(--(IFERROR(HOUR(Flights_2026_09_303334[entry_hour]),-1)=HOUR(AF370)),--(IFERROR(Flights_2026_09_303334[entry_sector],"")=AG370),--(IFERROR(Flights_2026_09_303334[nfl],-1)&gt;=AH370),--(IFERROR(Flights_2026_09_303334[nfl],-1)&lt;=IF(AH370=450,450,AH370+9)))</f>
        <v>0</v>
      </c>
    </row>
    <row r="371" spans="32:35" x14ac:dyDescent="0.2">
      <c r="AF371" s="2">
        <v>0.66666666666666663</v>
      </c>
      <c r="AG371" t="s">
        <v>747</v>
      </c>
      <c r="AH371" s="17">
        <v>250</v>
      </c>
      <c r="AI371" s="17" cm="1">
        <f t="array" ref="AI371">SUMPRODUCT(--(IFERROR(HOUR(Flights_2026_09_303334[entry_hour]),-1)=HOUR(AF371)),--(IFERROR(Flights_2026_09_303334[entry_sector],"")=AG371),--(IFERROR(Flights_2026_09_303334[nfl],-1)&gt;=AH371),--(IFERROR(Flights_2026_09_303334[nfl],-1)&lt;=IF(AH371=450,450,AH371+9)))</f>
        <v>0</v>
      </c>
    </row>
    <row r="372" spans="32:35" x14ac:dyDescent="0.2">
      <c r="AF372" s="2">
        <v>0.66666666666666663</v>
      </c>
      <c r="AG372" t="s">
        <v>747</v>
      </c>
      <c r="AH372" s="17">
        <v>260</v>
      </c>
      <c r="AI372" s="17" cm="1">
        <f t="array" ref="AI372">SUMPRODUCT(--(IFERROR(HOUR(Flights_2026_09_303334[entry_hour]),-1)=HOUR(AF372)),--(IFERROR(Flights_2026_09_303334[entry_sector],"")=AG372),--(IFERROR(Flights_2026_09_303334[nfl],-1)&gt;=AH372),--(IFERROR(Flights_2026_09_303334[nfl],-1)&lt;=IF(AH372=450,450,AH372+9)))</f>
        <v>0</v>
      </c>
    </row>
    <row r="373" spans="32:35" x14ac:dyDescent="0.2">
      <c r="AF373" s="2">
        <v>0.66666666666666663</v>
      </c>
      <c r="AG373" t="s">
        <v>747</v>
      </c>
      <c r="AH373" s="17">
        <v>270</v>
      </c>
      <c r="AI373" s="17" cm="1">
        <f t="array" ref="AI373">SUMPRODUCT(--(IFERROR(HOUR(Flights_2026_09_303334[entry_hour]),-1)=HOUR(AF373)),--(IFERROR(Flights_2026_09_303334[entry_sector],"")=AG373),--(IFERROR(Flights_2026_09_303334[nfl],-1)&gt;=AH373),--(IFERROR(Flights_2026_09_303334[nfl],-1)&lt;=IF(AH373=450,450,AH373+9)))</f>
        <v>0</v>
      </c>
    </row>
    <row r="374" spans="32:35" x14ac:dyDescent="0.2">
      <c r="AF374" s="2">
        <v>0.66666666666666663</v>
      </c>
      <c r="AG374" t="s">
        <v>747</v>
      </c>
      <c r="AH374" s="17">
        <v>280</v>
      </c>
      <c r="AI374" s="17" cm="1">
        <f t="array" ref="AI374">SUMPRODUCT(--(IFERROR(HOUR(Flights_2026_09_303334[entry_hour]),-1)=HOUR(AF374)),--(IFERROR(Flights_2026_09_303334[entry_sector],"")=AG374),--(IFERROR(Flights_2026_09_303334[nfl],-1)&gt;=AH374),--(IFERROR(Flights_2026_09_303334[nfl],-1)&lt;=IF(AH374=450,450,AH374+9)))</f>
        <v>0</v>
      </c>
    </row>
    <row r="375" spans="32:35" x14ac:dyDescent="0.2">
      <c r="AF375" s="2">
        <v>0.66666666666666663</v>
      </c>
      <c r="AG375" t="s">
        <v>747</v>
      </c>
      <c r="AH375" s="17">
        <v>290</v>
      </c>
      <c r="AI375" s="17" cm="1">
        <f t="array" ref="AI375">SUMPRODUCT(--(IFERROR(HOUR(Flights_2026_09_303334[entry_hour]),-1)=HOUR(AF375)),--(IFERROR(Flights_2026_09_303334[entry_sector],"")=AG375),--(IFERROR(Flights_2026_09_303334[nfl],-1)&gt;=AH375),--(IFERROR(Flights_2026_09_303334[nfl],-1)&lt;=IF(AH375=450,450,AH375+9)))</f>
        <v>0</v>
      </c>
    </row>
    <row r="376" spans="32:35" x14ac:dyDescent="0.2">
      <c r="AF376" s="2">
        <v>0.66666666666666663</v>
      </c>
      <c r="AG376" t="s">
        <v>747</v>
      </c>
      <c r="AH376" s="17">
        <v>300</v>
      </c>
      <c r="AI376" s="17" cm="1">
        <f t="array" ref="AI376">SUMPRODUCT(--(IFERROR(HOUR(Flights_2026_09_303334[entry_hour]),-1)=HOUR(AF376)),--(IFERROR(Flights_2026_09_303334[entry_sector],"")=AG376),--(IFERROR(Flights_2026_09_303334[nfl],-1)&gt;=AH376),--(IFERROR(Flights_2026_09_303334[nfl],-1)&lt;=IF(AH376=450,450,AH376+9)))</f>
        <v>0</v>
      </c>
    </row>
    <row r="377" spans="32:35" x14ac:dyDescent="0.2">
      <c r="AF377" s="2">
        <v>0.66666666666666663</v>
      </c>
      <c r="AG377" t="s">
        <v>747</v>
      </c>
      <c r="AH377" s="17">
        <v>310</v>
      </c>
      <c r="AI377" s="17" cm="1">
        <f t="array" ref="AI377">SUMPRODUCT(--(IFERROR(HOUR(Flights_2026_09_303334[entry_hour]),-1)=HOUR(AF377)),--(IFERROR(Flights_2026_09_303334[entry_sector],"")=AG377),--(IFERROR(Flights_2026_09_303334[nfl],-1)&gt;=AH377),--(IFERROR(Flights_2026_09_303334[nfl],-1)&lt;=IF(AH377=450,450,AH377+9)))</f>
        <v>0</v>
      </c>
    </row>
    <row r="378" spans="32:35" x14ac:dyDescent="0.2">
      <c r="AF378" s="2">
        <v>0.66666666666666663</v>
      </c>
      <c r="AG378" t="s">
        <v>747</v>
      </c>
      <c r="AH378" s="17">
        <v>320</v>
      </c>
      <c r="AI378" s="17" cm="1">
        <f t="array" ref="AI378">SUMPRODUCT(--(IFERROR(HOUR(Flights_2026_09_303334[entry_hour]),-1)=HOUR(AF378)),--(IFERROR(Flights_2026_09_303334[entry_sector],"")=AG378),--(IFERROR(Flights_2026_09_303334[nfl],-1)&gt;=AH378),--(IFERROR(Flights_2026_09_303334[nfl],-1)&lt;=IF(AH378=450,450,AH378+9)))</f>
        <v>0</v>
      </c>
    </row>
    <row r="379" spans="32:35" x14ac:dyDescent="0.2">
      <c r="AF379" s="2">
        <v>0.66666666666666663</v>
      </c>
      <c r="AG379" t="s">
        <v>747</v>
      </c>
      <c r="AH379" s="17">
        <v>330</v>
      </c>
      <c r="AI379" s="17" cm="1">
        <f t="array" ref="AI379">SUMPRODUCT(--(IFERROR(HOUR(Flights_2026_09_303334[entry_hour]),-1)=HOUR(AF379)),--(IFERROR(Flights_2026_09_303334[entry_sector],"")=AG379),--(IFERROR(Flights_2026_09_303334[nfl],-1)&gt;=AH379),--(IFERROR(Flights_2026_09_303334[nfl],-1)&lt;=IF(AH379=450,450,AH379+9)))</f>
        <v>0</v>
      </c>
    </row>
    <row r="380" spans="32:35" x14ac:dyDescent="0.2">
      <c r="AF380" s="2">
        <v>0.66666666666666663</v>
      </c>
      <c r="AG380" t="s">
        <v>747</v>
      </c>
      <c r="AH380" s="17">
        <v>340</v>
      </c>
      <c r="AI380" s="17" cm="1">
        <f t="array" ref="AI380">SUMPRODUCT(--(IFERROR(HOUR(Flights_2026_09_303334[entry_hour]),-1)=HOUR(AF380)),--(IFERROR(Flights_2026_09_303334[entry_sector],"")=AG380),--(IFERROR(Flights_2026_09_303334[nfl],-1)&gt;=AH380),--(IFERROR(Flights_2026_09_303334[nfl],-1)&lt;=IF(AH380=450,450,AH380+9)))</f>
        <v>0</v>
      </c>
    </row>
    <row r="381" spans="32:35" x14ac:dyDescent="0.2">
      <c r="AF381" s="2">
        <v>0.66666666666666663</v>
      </c>
      <c r="AG381" t="s">
        <v>747</v>
      </c>
      <c r="AH381" s="17">
        <v>350</v>
      </c>
      <c r="AI381" s="17" cm="1">
        <f t="array" ref="AI381">SUMPRODUCT(--(IFERROR(HOUR(Flights_2026_09_303334[entry_hour]),-1)=HOUR(AF381)),--(IFERROR(Flights_2026_09_303334[entry_sector],"")=AG381),--(IFERROR(Flights_2026_09_303334[nfl],-1)&gt;=AH381),--(IFERROR(Flights_2026_09_303334[nfl],-1)&lt;=IF(AH381=450,450,AH381+9)))</f>
        <v>0</v>
      </c>
    </row>
    <row r="382" spans="32:35" x14ac:dyDescent="0.2">
      <c r="AF382" s="2">
        <v>0.66666666666666663</v>
      </c>
      <c r="AG382" t="s">
        <v>747</v>
      </c>
      <c r="AH382" s="17">
        <v>360</v>
      </c>
      <c r="AI382" s="17" cm="1">
        <f t="array" ref="AI382">SUMPRODUCT(--(IFERROR(HOUR(Flights_2026_09_303334[entry_hour]),-1)=HOUR(AF382)),--(IFERROR(Flights_2026_09_303334[entry_sector],"")=AG382),--(IFERROR(Flights_2026_09_303334[nfl],-1)&gt;=AH382),--(IFERROR(Flights_2026_09_303334[nfl],-1)&lt;=IF(AH382=450,450,AH382+9)))</f>
        <v>0</v>
      </c>
    </row>
    <row r="383" spans="32:35" x14ac:dyDescent="0.2">
      <c r="AF383" s="2">
        <v>0.66666666666666663</v>
      </c>
      <c r="AG383" t="s">
        <v>747</v>
      </c>
      <c r="AH383" s="17">
        <v>370</v>
      </c>
      <c r="AI383" s="17" cm="1">
        <f t="array" ref="AI383">SUMPRODUCT(--(IFERROR(HOUR(Flights_2026_09_303334[entry_hour]),-1)=HOUR(AF383)),--(IFERROR(Flights_2026_09_303334[entry_sector],"")=AG383),--(IFERROR(Flights_2026_09_303334[nfl],-1)&gt;=AH383),--(IFERROR(Flights_2026_09_303334[nfl],-1)&lt;=IF(AH383=450,450,AH383+9)))</f>
        <v>1</v>
      </c>
    </row>
    <row r="384" spans="32:35" x14ac:dyDescent="0.2">
      <c r="AF384" s="2">
        <v>0.66666666666666663</v>
      </c>
      <c r="AG384" t="s">
        <v>747</v>
      </c>
      <c r="AH384" s="17">
        <v>380</v>
      </c>
      <c r="AI384" s="17" cm="1">
        <f t="array" ref="AI384">SUMPRODUCT(--(IFERROR(HOUR(Flights_2026_09_303334[entry_hour]),-1)=HOUR(AF384)),--(IFERROR(Flights_2026_09_303334[entry_sector],"")=AG384),--(IFERROR(Flights_2026_09_303334[nfl],-1)&gt;=AH384),--(IFERROR(Flights_2026_09_303334[nfl],-1)&lt;=IF(AH384=450,450,AH384+9)))</f>
        <v>1</v>
      </c>
    </row>
    <row r="385" spans="32:35" x14ac:dyDescent="0.2">
      <c r="AF385" s="2">
        <v>0.66666666666666663</v>
      </c>
      <c r="AG385" t="s">
        <v>747</v>
      </c>
      <c r="AH385" s="17">
        <v>390</v>
      </c>
      <c r="AI385" s="17" cm="1">
        <f t="array" ref="AI385">SUMPRODUCT(--(IFERROR(HOUR(Flights_2026_09_303334[entry_hour]),-1)=HOUR(AF385)),--(IFERROR(Flights_2026_09_303334[entry_sector],"")=AG385),--(IFERROR(Flights_2026_09_303334[nfl],-1)&gt;=AH385),--(IFERROR(Flights_2026_09_303334[nfl],-1)&lt;=IF(AH385=450,450,AH385+9)))</f>
        <v>0</v>
      </c>
    </row>
    <row r="386" spans="32:35" x14ac:dyDescent="0.2">
      <c r="AF386" s="2">
        <v>0.66666666666666663</v>
      </c>
      <c r="AG386" t="s">
        <v>747</v>
      </c>
      <c r="AH386" s="17">
        <v>400</v>
      </c>
      <c r="AI386" s="17" cm="1">
        <f t="array" ref="AI386">SUMPRODUCT(--(IFERROR(HOUR(Flights_2026_09_303334[entry_hour]),-1)=HOUR(AF386)),--(IFERROR(Flights_2026_09_303334[entry_sector],"")=AG386),--(IFERROR(Flights_2026_09_303334[nfl],-1)&gt;=AH386),--(IFERROR(Flights_2026_09_303334[nfl],-1)&lt;=IF(AH386=450,450,AH386+9)))</f>
        <v>0</v>
      </c>
    </row>
    <row r="387" spans="32:35" ht="28" customHeight="1" x14ac:dyDescent="0.2">
      <c r="AF387" s="2">
        <v>0.66666666666666663</v>
      </c>
      <c r="AG387" t="s">
        <v>747</v>
      </c>
      <c r="AH387" s="17">
        <v>410</v>
      </c>
      <c r="AI387" s="17" cm="1">
        <f t="array" ref="AI387">SUMPRODUCT(--(IFERROR(HOUR(Flights_2026_09_303334[entry_hour]),-1)=HOUR(AF387)),--(IFERROR(Flights_2026_09_303334[entry_sector],"")=AG387),--(IFERROR(Flights_2026_09_303334[nfl],-1)&gt;=AH387),--(IFERROR(Flights_2026_09_303334[nfl],-1)&lt;=IF(AH387=450,450,AH387+9)))</f>
        <v>0</v>
      </c>
    </row>
    <row r="388" spans="32:35" x14ac:dyDescent="0.2">
      <c r="AF388" s="2">
        <v>0.66666666666666663</v>
      </c>
      <c r="AG388" t="s">
        <v>747</v>
      </c>
      <c r="AH388" s="17">
        <v>420</v>
      </c>
      <c r="AI388" s="17" cm="1">
        <f t="array" ref="AI388">SUMPRODUCT(--(IFERROR(HOUR(Flights_2026_09_303334[entry_hour]),-1)=HOUR(AF388)),--(IFERROR(Flights_2026_09_303334[entry_sector],"")=AG388),--(IFERROR(Flights_2026_09_303334[nfl],-1)&gt;=AH388),--(IFERROR(Flights_2026_09_303334[nfl],-1)&lt;=IF(AH388=450,450,AH388+9)))</f>
        <v>0</v>
      </c>
    </row>
    <row r="389" spans="32:35" x14ac:dyDescent="0.2">
      <c r="AF389" s="2">
        <v>0.66666666666666663</v>
      </c>
      <c r="AG389" t="s">
        <v>747</v>
      </c>
      <c r="AH389" s="17">
        <v>430</v>
      </c>
      <c r="AI389" s="17" cm="1">
        <f t="array" ref="AI389">SUMPRODUCT(--(IFERROR(HOUR(Flights_2026_09_303334[entry_hour]),-1)=HOUR(AF389)),--(IFERROR(Flights_2026_09_303334[entry_sector],"")=AG389),--(IFERROR(Flights_2026_09_303334[nfl],-1)&gt;=AH389),--(IFERROR(Flights_2026_09_303334[nfl],-1)&lt;=IF(AH389=450,450,AH389+9)))</f>
        <v>0</v>
      </c>
    </row>
    <row r="390" spans="32:35" x14ac:dyDescent="0.2">
      <c r="AF390" s="2">
        <v>0.66666666666666663</v>
      </c>
      <c r="AG390" t="s">
        <v>747</v>
      </c>
      <c r="AH390" s="17">
        <v>440</v>
      </c>
      <c r="AI390" s="17" cm="1">
        <f t="array" ref="AI390">SUMPRODUCT(--(IFERROR(HOUR(Flights_2026_09_303334[entry_hour]),-1)=HOUR(AF390)),--(IFERROR(Flights_2026_09_303334[entry_sector],"")=AG390),--(IFERROR(Flights_2026_09_303334[nfl],-1)&gt;=AH390),--(IFERROR(Flights_2026_09_303334[nfl],-1)&lt;=IF(AH390=450,450,AH390+9)))</f>
        <v>0</v>
      </c>
    </row>
    <row r="391" spans="32:35" x14ac:dyDescent="0.2">
      <c r="AF391" s="2">
        <v>0.66666666666666663</v>
      </c>
      <c r="AG391" t="s">
        <v>747</v>
      </c>
      <c r="AH391" s="17">
        <v>450</v>
      </c>
      <c r="AI391" s="17" cm="1">
        <f t="array" ref="AI391">SUMPRODUCT(--(IFERROR(HOUR(Flights_2026_09_303334[entry_hour]),-1)=HOUR(AF391)),--(IFERROR(Flights_2026_09_303334[entry_sector],"")=AG391),--(IFERROR(Flights_2026_09_303334[nfl],-1)&gt;=AH391),--(IFERROR(Flights_2026_09_303334[nfl],-1)&lt;=IF(AH391=450,450,AH391+9)))</f>
        <v>0</v>
      </c>
    </row>
    <row r="392" spans="32:35" x14ac:dyDescent="0.2">
      <c r="AF392" s="2">
        <v>0.70833333333333337</v>
      </c>
      <c r="AG392" t="s">
        <v>743</v>
      </c>
      <c r="AH392" s="17">
        <v>200</v>
      </c>
      <c r="AI392" s="17" cm="1">
        <f t="array" ref="AI392">SUMPRODUCT(--(IFERROR(HOUR(Flights_2026_09_303334[entry_hour]),-1)=HOUR(AF392)),--(IFERROR(Flights_2026_09_303334[entry_sector],"")=AG392),--(IFERROR(Flights_2026_09_303334[nfl],-1)&gt;=AH392),--(IFERROR(Flights_2026_09_303334[nfl],-1)&lt;=IF(AH392=450,450,AH392+9)))</f>
        <v>0</v>
      </c>
    </row>
    <row r="393" spans="32:35" x14ac:dyDescent="0.2">
      <c r="AF393" s="2">
        <v>0.70833333333333337</v>
      </c>
      <c r="AG393" t="s">
        <v>743</v>
      </c>
      <c r="AH393" s="17">
        <v>210</v>
      </c>
      <c r="AI393" s="17" cm="1">
        <f t="array" ref="AI393">SUMPRODUCT(--(IFERROR(HOUR(Flights_2026_09_303334[entry_hour]),-1)=HOUR(AF393)),--(IFERROR(Flights_2026_09_303334[entry_sector],"")=AG393),--(IFERROR(Flights_2026_09_303334[nfl],-1)&gt;=AH393),--(IFERROR(Flights_2026_09_303334[nfl],-1)&lt;=IF(AH393=450,450,AH393+9)))</f>
        <v>0</v>
      </c>
    </row>
    <row r="394" spans="32:35" x14ac:dyDescent="0.2">
      <c r="AF394" s="2">
        <v>0.70833333333333337</v>
      </c>
      <c r="AG394" t="s">
        <v>743</v>
      </c>
      <c r="AH394" s="17">
        <v>220</v>
      </c>
      <c r="AI394" s="17" cm="1">
        <f t="array" ref="AI394">SUMPRODUCT(--(IFERROR(HOUR(Flights_2026_09_303334[entry_hour]),-1)=HOUR(AF394)),--(IFERROR(Flights_2026_09_303334[entry_sector],"")=AG394),--(IFERROR(Flights_2026_09_303334[nfl],-1)&gt;=AH394),--(IFERROR(Flights_2026_09_303334[nfl],-1)&lt;=IF(AH394=450,450,AH394+9)))</f>
        <v>0</v>
      </c>
    </row>
    <row r="395" spans="32:35" x14ac:dyDescent="0.2">
      <c r="AF395" s="2">
        <v>0.70833333333333337</v>
      </c>
      <c r="AG395" t="s">
        <v>743</v>
      </c>
      <c r="AH395" s="17">
        <v>230</v>
      </c>
      <c r="AI395" s="17" cm="1">
        <f t="array" ref="AI395">SUMPRODUCT(--(IFERROR(HOUR(Flights_2026_09_303334[entry_hour]),-1)=HOUR(AF395)),--(IFERROR(Flights_2026_09_303334[entry_sector],"")=AG395),--(IFERROR(Flights_2026_09_303334[nfl],-1)&gt;=AH395),--(IFERROR(Flights_2026_09_303334[nfl],-1)&lt;=IF(AH395=450,450,AH395+9)))</f>
        <v>0</v>
      </c>
    </row>
    <row r="396" spans="32:35" x14ac:dyDescent="0.2">
      <c r="AF396" s="2">
        <v>0.70833333333333337</v>
      </c>
      <c r="AG396" t="s">
        <v>743</v>
      </c>
      <c r="AH396" s="17">
        <v>240</v>
      </c>
      <c r="AI396" s="17" cm="1">
        <f t="array" ref="AI396">SUMPRODUCT(--(IFERROR(HOUR(Flights_2026_09_303334[entry_hour]),-1)=HOUR(AF396)),--(IFERROR(Flights_2026_09_303334[entry_sector],"")=AG396),--(IFERROR(Flights_2026_09_303334[nfl],-1)&gt;=AH396),--(IFERROR(Flights_2026_09_303334[nfl],-1)&lt;=IF(AH396=450,450,AH396+9)))</f>
        <v>0</v>
      </c>
    </row>
    <row r="397" spans="32:35" x14ac:dyDescent="0.2">
      <c r="AF397" s="2">
        <v>0.70833333333333337</v>
      </c>
      <c r="AG397" t="s">
        <v>743</v>
      </c>
      <c r="AH397" s="17">
        <v>250</v>
      </c>
      <c r="AI397" s="17" cm="1">
        <f t="array" ref="AI397">SUMPRODUCT(--(IFERROR(HOUR(Flights_2026_09_303334[entry_hour]),-1)=HOUR(AF397)),--(IFERROR(Flights_2026_09_303334[entry_sector],"")=AG397),--(IFERROR(Flights_2026_09_303334[nfl],-1)&gt;=AH397),--(IFERROR(Flights_2026_09_303334[nfl],-1)&lt;=IF(AH397=450,450,AH397+9)))</f>
        <v>0</v>
      </c>
    </row>
    <row r="398" spans="32:35" x14ac:dyDescent="0.2">
      <c r="AF398" s="2">
        <v>0.70833333333333337</v>
      </c>
      <c r="AG398" t="s">
        <v>743</v>
      </c>
      <c r="AH398" s="17">
        <v>260</v>
      </c>
      <c r="AI398" s="17" cm="1">
        <f t="array" ref="AI398">SUMPRODUCT(--(IFERROR(HOUR(Flights_2026_09_303334[entry_hour]),-1)=HOUR(AF398)),--(IFERROR(Flights_2026_09_303334[entry_sector],"")=AG398),--(IFERROR(Flights_2026_09_303334[nfl],-1)&gt;=AH398),--(IFERROR(Flights_2026_09_303334[nfl],-1)&lt;=IF(AH398=450,450,AH398+9)))</f>
        <v>0</v>
      </c>
    </row>
    <row r="399" spans="32:35" x14ac:dyDescent="0.2">
      <c r="AF399" s="2">
        <v>0.70833333333333337</v>
      </c>
      <c r="AG399" t="s">
        <v>743</v>
      </c>
      <c r="AH399" s="17">
        <v>270</v>
      </c>
      <c r="AI399" s="17" cm="1">
        <f t="array" ref="AI399">SUMPRODUCT(--(IFERROR(HOUR(Flights_2026_09_303334[entry_hour]),-1)=HOUR(AF399)),--(IFERROR(Flights_2026_09_303334[entry_sector],"")=AG399),--(IFERROR(Flights_2026_09_303334[nfl],-1)&gt;=AH399),--(IFERROR(Flights_2026_09_303334[nfl],-1)&lt;=IF(AH399=450,450,AH399+9)))</f>
        <v>0</v>
      </c>
    </row>
    <row r="400" spans="32:35" x14ac:dyDescent="0.2">
      <c r="AF400" s="2">
        <v>0.70833333333333337</v>
      </c>
      <c r="AG400" t="s">
        <v>743</v>
      </c>
      <c r="AH400" s="17">
        <v>280</v>
      </c>
      <c r="AI400" s="17" cm="1">
        <f t="array" ref="AI400">SUMPRODUCT(--(IFERROR(HOUR(Flights_2026_09_303334[entry_hour]),-1)=HOUR(AF400)),--(IFERROR(Flights_2026_09_303334[entry_sector],"")=AG400),--(IFERROR(Flights_2026_09_303334[nfl],-1)&gt;=AH400),--(IFERROR(Flights_2026_09_303334[nfl],-1)&lt;=IF(AH400=450,450,AH400+9)))</f>
        <v>0</v>
      </c>
    </row>
    <row r="401" spans="1:35" x14ac:dyDescent="0.2">
      <c r="AF401" s="2">
        <v>0.70833333333333337</v>
      </c>
      <c r="AG401" t="s">
        <v>743</v>
      </c>
      <c r="AH401" s="17">
        <v>290</v>
      </c>
      <c r="AI401" s="17" cm="1">
        <f t="array" ref="AI401">SUMPRODUCT(--(IFERROR(HOUR(Flights_2026_09_303334[entry_hour]),-1)=HOUR(AF401)),--(IFERROR(Flights_2026_09_303334[entry_sector],"")=AG401),--(IFERROR(Flights_2026_09_303334[nfl],-1)&gt;=AH401),--(IFERROR(Flights_2026_09_303334[nfl],-1)&lt;=IF(AH401=450,450,AH401+9)))</f>
        <v>0</v>
      </c>
    </row>
    <row r="402" spans="1:35" x14ac:dyDescent="0.2">
      <c r="AF402" s="2">
        <v>0.70833333333333337</v>
      </c>
      <c r="AG402" t="s">
        <v>743</v>
      </c>
      <c r="AH402" s="17">
        <v>300</v>
      </c>
      <c r="AI402" s="17" cm="1">
        <f t="array" ref="AI402">SUMPRODUCT(--(IFERROR(HOUR(Flights_2026_09_303334[entry_hour]),-1)=HOUR(AF402)),--(IFERROR(Flights_2026_09_303334[entry_sector],"")=AG402),--(IFERROR(Flights_2026_09_303334[nfl],-1)&gt;=AH402),--(IFERROR(Flights_2026_09_303334[nfl],-1)&lt;=IF(AH402=450,450,AH402+9)))</f>
        <v>0</v>
      </c>
    </row>
    <row r="403" spans="1:35" x14ac:dyDescent="0.2">
      <c r="AF403" s="2">
        <v>0.70833333333333337</v>
      </c>
      <c r="AG403" t="s">
        <v>743</v>
      </c>
      <c r="AH403" s="17">
        <v>310</v>
      </c>
      <c r="AI403" s="17" cm="1">
        <f t="array" ref="AI403">SUMPRODUCT(--(IFERROR(HOUR(Flights_2026_09_303334[entry_hour]),-1)=HOUR(AF403)),--(IFERROR(Flights_2026_09_303334[entry_sector],"")=AG403),--(IFERROR(Flights_2026_09_303334[nfl],-1)&gt;=AH403),--(IFERROR(Flights_2026_09_303334[nfl],-1)&lt;=IF(AH403=450,450,AH403+9)))</f>
        <v>0</v>
      </c>
    </row>
    <row r="404" spans="1:35" x14ac:dyDescent="0.2">
      <c r="AF404" s="2">
        <v>0.70833333333333337</v>
      </c>
      <c r="AG404" t="s">
        <v>743</v>
      </c>
      <c r="AH404" s="17">
        <v>320</v>
      </c>
      <c r="AI404" s="17" cm="1">
        <f t="array" ref="AI404">SUMPRODUCT(--(IFERROR(HOUR(Flights_2026_09_303334[entry_hour]),-1)=HOUR(AF404)),--(IFERROR(Flights_2026_09_303334[entry_sector],"")=AG404),--(IFERROR(Flights_2026_09_303334[nfl],-1)&gt;=AH404),--(IFERROR(Flights_2026_09_303334[nfl],-1)&lt;=IF(AH404=450,450,AH404+9)))</f>
        <v>0</v>
      </c>
    </row>
    <row r="405" spans="1:35" x14ac:dyDescent="0.2">
      <c r="AF405" s="2">
        <v>0.70833333333333337</v>
      </c>
      <c r="AG405" t="s">
        <v>743</v>
      </c>
      <c r="AH405" s="17">
        <v>330</v>
      </c>
      <c r="AI405" s="17" cm="1">
        <f t="array" ref="AI405">SUMPRODUCT(--(IFERROR(HOUR(Flights_2026_09_303334[entry_hour]),-1)=HOUR(AF405)),--(IFERROR(Flights_2026_09_303334[entry_sector],"")=AG405),--(IFERROR(Flights_2026_09_303334[nfl],-1)&gt;=AH405),--(IFERROR(Flights_2026_09_303334[nfl],-1)&lt;=IF(AH405=450,450,AH405+9)))</f>
        <v>0</v>
      </c>
    </row>
    <row r="406" spans="1:35" x14ac:dyDescent="0.2">
      <c r="AF406" s="2">
        <v>0.70833333333333337</v>
      </c>
      <c r="AG406" t="s">
        <v>743</v>
      </c>
      <c r="AH406" s="17">
        <v>340</v>
      </c>
      <c r="AI406" s="17" cm="1">
        <f t="array" ref="AI406">SUMPRODUCT(--(IFERROR(HOUR(Flights_2026_09_303334[entry_hour]),-1)=HOUR(AF406)),--(IFERROR(Flights_2026_09_303334[entry_sector],"")=AG406),--(IFERROR(Flights_2026_09_303334[nfl],-1)&gt;=AH406),--(IFERROR(Flights_2026_09_303334[nfl],-1)&lt;=IF(AH406=450,450,AH406+9)))</f>
        <v>0</v>
      </c>
    </row>
    <row r="407" spans="1:35" x14ac:dyDescent="0.2">
      <c r="AF407" s="2">
        <v>0.70833333333333337</v>
      </c>
      <c r="AG407" t="s">
        <v>743</v>
      </c>
      <c r="AH407" s="17">
        <v>350</v>
      </c>
      <c r="AI407" s="17" cm="1">
        <f t="array" ref="AI407">SUMPRODUCT(--(IFERROR(HOUR(Flights_2026_09_303334[entry_hour]),-1)=HOUR(AF407)),--(IFERROR(Flights_2026_09_303334[entry_sector],"")=AG407),--(IFERROR(Flights_2026_09_303334[nfl],-1)&gt;=AH407),--(IFERROR(Flights_2026_09_303334[nfl],-1)&lt;=IF(AH407=450,450,AH407+9)))</f>
        <v>0</v>
      </c>
    </row>
    <row r="408" spans="1:35" x14ac:dyDescent="0.2">
      <c r="AF408" s="2">
        <v>0.70833333333333337</v>
      </c>
      <c r="AG408" t="s">
        <v>743</v>
      </c>
      <c r="AH408" s="17">
        <v>360</v>
      </c>
      <c r="AI408" s="17" cm="1">
        <f t="array" ref="AI408">SUMPRODUCT(--(IFERROR(HOUR(Flights_2026_09_303334[entry_hour]),-1)=HOUR(AF408)),--(IFERROR(Flights_2026_09_303334[entry_sector],"")=AG408),--(IFERROR(Flights_2026_09_303334[nfl],-1)&gt;=AH408),--(IFERROR(Flights_2026_09_303334[nfl],-1)&lt;=IF(AH408=450,450,AH408+9)))</f>
        <v>0</v>
      </c>
    </row>
    <row r="409" spans="1:35" x14ac:dyDescent="0.2">
      <c r="AF409" s="2">
        <v>0.70833333333333337</v>
      </c>
      <c r="AG409" t="s">
        <v>743</v>
      </c>
      <c r="AH409" s="17">
        <v>370</v>
      </c>
      <c r="AI409" s="17" cm="1">
        <f t="array" ref="AI409">SUMPRODUCT(--(IFERROR(HOUR(Flights_2026_09_303334[entry_hour]),-1)=HOUR(AF409)),--(IFERROR(Flights_2026_09_303334[entry_sector],"")=AG409),--(IFERROR(Flights_2026_09_303334[nfl],-1)&gt;=AH409),--(IFERROR(Flights_2026_09_303334[nfl],-1)&lt;=IF(AH409=450,450,AH409+9)))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SUMPRODUCT(--(IFERROR(HOUR(Flights_2026_09_303334[entry_hour]),-1)=HOUR(AF410)),--(IFERROR(Flights_2026_09_303334[entry_sector],"")=AG410),--(IFERROR(Flights_2026_09_303334[nfl],-1)&gt;=AH410),--(IFERROR(Flights_2026_09_303334[nfl],-1)&lt;=IF(AH410=450,450,AH410+9)))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SUMPRODUCT(--(IFERROR(HOUR(Flights_2026_09_303334[entry_hour]),-1)=HOUR(AF411)),--(IFERROR(Flights_2026_09_303334[entry_sector],"")=AG411),--(IFERROR(Flights_2026_09_303334[nfl],-1)&gt;=AH411),--(IFERROR(Flights_2026_09_303334[nfl],-1)&lt;=IF(AH411=450,450,AH411+9)))</f>
        <v>0</v>
      </c>
    </row>
    <row r="412" spans="1:35" x14ac:dyDescent="0.2">
      <c r="AF412" s="2">
        <v>0.70833333333333337</v>
      </c>
      <c r="AG412" t="s">
        <v>743</v>
      </c>
      <c r="AH412" s="17">
        <v>400</v>
      </c>
      <c r="AI412" s="17" cm="1">
        <f t="array" ref="AI412">SUMPRODUCT(--(IFERROR(HOUR(Flights_2026_09_303334[entry_hour]),-1)=HOUR(AF412)),--(IFERROR(Flights_2026_09_303334[entry_sector],"")=AG412),--(IFERROR(Flights_2026_09_303334[nfl],-1)&gt;=AH412),--(IFERROR(Flights_2026_09_303334[nfl],-1)&lt;=IF(AH412=450,450,AH412+9)))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SUMPRODUCT(--(IFERROR(HOUR(Flights_2026_09_303334[entry_hour]),-1)=HOUR(AF413)),--(IFERROR(Flights_2026_09_303334[entry_sector],"")=AG413),--(IFERROR(Flights_2026_09_303334[nfl],-1)&gt;=AH413),--(IFERROR(Flights_2026_09_303334[nfl],-1)&lt;=IF(AH413=450,450,AH413+9)))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SUMPRODUCT(--(IFERROR(HOUR(Flights_2026_09_303334[entry_hour]),-1)=HOUR(AF414)),--(IFERROR(Flights_2026_09_303334[entry_sector],"")=AG414),--(IFERROR(Flights_2026_09_303334[nfl],-1)&gt;=AH414),--(IFERROR(Flights_2026_09_303334[nfl],-1)&lt;=IF(AH414=450,450,AH414+9)))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SUMPRODUCT(--(IFERROR(HOUR(Flights_2026_09_303334[entry_hour]),-1)=HOUR(AF415)),--(IFERROR(Flights_2026_09_303334[entry_sector],"")=AG415),--(IFERROR(Flights_2026_09_303334[nfl],-1)&gt;=AH415),--(IFERROR(Flights_2026_09_303334[nfl],-1)&lt;=IF(AH415=450,450,AH415+9)))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SUMPRODUCT(--(IFERROR(HOUR(Flights_2026_09_303334[entry_hour]),-1)=HOUR(AF416)),--(IFERROR(Flights_2026_09_303334[entry_sector],"")=AG416),--(IFERROR(Flights_2026_09_303334[nfl],-1)&gt;=AH416),--(IFERROR(Flights_2026_09_303334[nfl],-1)&lt;=IF(AH416=450,450,AH416+9)))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SUMPRODUCT(--(IFERROR(HOUR(Flights_2026_09_303334[entry_hour]),-1)=HOUR(AF417)),--(IFERROR(Flights_2026_09_303334[entry_sector],"")=AG417),--(IFERROR(Flights_2026_09_303334[nfl],-1)&gt;=AH417),--(IFERROR(Flights_2026_09_303334[nfl],-1)&lt;=IF(AH417=450,450,AH417+9)))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SUMPRODUCT(--(IFERROR(HOUR(Flights_2026_09_303334[entry_hour]),-1)=HOUR(AF418)),--(IFERROR(Flights_2026_09_303334[entry_sector],"")=AG418),--(IFERROR(Flights_2026_09_303334[nfl],-1)&gt;=AH418),--(IFERROR(Flights_2026_09_303334[nfl],-1)&lt;=IF(AH418=450,450,AH418+9)))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SUMPRODUCT(--(IFERROR(HOUR(Flights_2026_09_303334[entry_hour]),-1)=HOUR(AF419)),--(IFERROR(Flights_2026_09_303334[entry_sector],"")=AG419),--(IFERROR(Flights_2026_09_303334[nfl],-1)&gt;=AH419),--(IFERROR(Flights_2026_09_303334[nfl],-1)&lt;=IF(AH419=450,450,AH419+9)))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SUMPRODUCT(--(IFERROR(HOUR(Flights_2026_09_303334[entry_hour]),-1)=HOUR(AF420)),--(IFERROR(Flights_2026_09_303334[entry_sector],"")=AG420),--(IFERROR(Flights_2026_09_303334[nfl],-1)&gt;=AH420),--(IFERROR(Flights_2026_09_303334[nfl],-1)&lt;=IF(AH420=450,450,AH420+9)))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SUMPRODUCT(--(IFERROR(HOUR(Flights_2026_09_303334[entry_hour]),-1)=HOUR(AF421)),--(IFERROR(Flights_2026_09_303334[entry_sector],"")=AG421),--(IFERROR(Flights_2026_09_303334[nfl],-1)&gt;=AH421),--(IFERROR(Flights_2026_09_303334[nfl],-1)&lt;=IF(AH421=450,450,AH421+9)))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SUMPRODUCT(--(IFERROR(HOUR(Flights_2026_09_303334[entry_hour]),-1)=HOUR(AF422)),--(IFERROR(Flights_2026_09_303334[entry_sector],"")=AG422),--(IFERROR(Flights_2026_09_303334[nfl],-1)&gt;=AH422),--(IFERROR(Flights_2026_09_303334[nfl],-1)&lt;=IF(AH422=450,450,AH422+9)))</f>
        <v>0</v>
      </c>
    </row>
    <row r="423" spans="1:35" x14ac:dyDescent="0.2">
      <c r="AF423" s="2">
        <v>0.70833333333333337</v>
      </c>
      <c r="AG423" t="s">
        <v>744</v>
      </c>
      <c r="AH423" s="17">
        <v>250</v>
      </c>
      <c r="AI423" s="17" cm="1">
        <f t="array" ref="AI423">SUMPRODUCT(--(IFERROR(HOUR(Flights_2026_09_303334[entry_hour]),-1)=HOUR(AF423)),--(IFERROR(Flights_2026_09_303334[entry_sector],"")=AG423),--(IFERROR(Flights_2026_09_303334[nfl],-1)&gt;=AH423),--(IFERROR(Flights_2026_09_303334[nfl],-1)&lt;=IF(AH423=450,450,AH423+9)))</f>
        <v>0</v>
      </c>
    </row>
    <row r="424" spans="1:35" x14ac:dyDescent="0.2">
      <c r="AF424" s="2">
        <v>0.70833333333333337</v>
      </c>
      <c r="AG424" t="s">
        <v>744</v>
      </c>
      <c r="AH424" s="17">
        <v>260</v>
      </c>
      <c r="AI424" s="17" cm="1">
        <f t="array" ref="AI424">SUMPRODUCT(--(IFERROR(HOUR(Flights_2026_09_303334[entry_hour]),-1)=HOUR(AF424)),--(IFERROR(Flights_2026_09_303334[entry_sector],"")=AG424),--(IFERROR(Flights_2026_09_303334[nfl],-1)&gt;=AH424),--(IFERROR(Flights_2026_09_303334[nfl],-1)&lt;=IF(AH424=450,450,AH424+9)))</f>
        <v>0</v>
      </c>
    </row>
    <row r="425" spans="1:35" x14ac:dyDescent="0.2">
      <c r="AF425" s="2">
        <v>0.70833333333333337</v>
      </c>
      <c r="AG425" t="s">
        <v>744</v>
      </c>
      <c r="AH425" s="17">
        <v>270</v>
      </c>
      <c r="AI425" s="17" cm="1">
        <f t="array" ref="AI425">SUMPRODUCT(--(IFERROR(HOUR(Flights_2026_09_303334[entry_hour]),-1)=HOUR(AF425)),--(IFERROR(Flights_2026_09_303334[entry_sector],"")=AG425),--(IFERROR(Flights_2026_09_303334[nfl],-1)&gt;=AH425),--(IFERROR(Flights_2026_09_303334[nfl],-1)&lt;=IF(AH425=450,450,AH425+9)))</f>
        <v>0</v>
      </c>
    </row>
    <row r="426" spans="1:35" x14ac:dyDescent="0.2">
      <c r="AF426" s="2">
        <v>0.70833333333333337</v>
      </c>
      <c r="AG426" t="s">
        <v>744</v>
      </c>
      <c r="AH426" s="17">
        <v>280</v>
      </c>
      <c r="AI426" s="17" cm="1">
        <f t="array" ref="AI426">SUMPRODUCT(--(IFERROR(HOUR(Flights_2026_09_303334[entry_hour]),-1)=HOUR(AF426)),--(IFERROR(Flights_2026_09_303334[entry_sector],"")=AG426),--(IFERROR(Flights_2026_09_303334[nfl],-1)&gt;=AH426),--(IFERROR(Flights_2026_09_303334[nfl],-1)&lt;=IF(AH426=450,450,AH426+9)))</f>
        <v>0</v>
      </c>
    </row>
    <row r="427" spans="1:35" x14ac:dyDescent="0.2">
      <c r="AF427" s="2">
        <v>0.70833333333333337</v>
      </c>
      <c r="AG427" t="s">
        <v>744</v>
      </c>
      <c r="AH427" s="17">
        <v>290</v>
      </c>
      <c r="AI427" s="17" cm="1">
        <f t="array" ref="AI427">SUMPRODUCT(--(IFERROR(HOUR(Flights_2026_09_303334[entry_hour]),-1)=HOUR(AF427)),--(IFERROR(Flights_2026_09_303334[entry_sector],"")=AG427),--(IFERROR(Flights_2026_09_303334[nfl],-1)&gt;=AH427),--(IFERROR(Flights_2026_09_303334[nfl],-1)&lt;=IF(AH427=450,450,AH427+9)))</f>
        <v>0</v>
      </c>
    </row>
    <row r="428" spans="1:35" x14ac:dyDescent="0.2">
      <c r="AF428" s="2">
        <v>0.70833333333333337</v>
      </c>
      <c r="AG428" t="s">
        <v>744</v>
      </c>
      <c r="AH428" s="17">
        <v>300</v>
      </c>
      <c r="AI428" s="17" cm="1">
        <f t="array" ref="AI428">SUMPRODUCT(--(IFERROR(HOUR(Flights_2026_09_303334[entry_hour]),-1)=HOUR(AF428)),--(IFERROR(Flights_2026_09_303334[entry_sector],"")=AG428),--(IFERROR(Flights_2026_09_303334[nfl],-1)&gt;=AH428),--(IFERROR(Flights_2026_09_303334[nfl],-1)&lt;=IF(AH428=450,450,AH428+9)))</f>
        <v>0</v>
      </c>
    </row>
    <row r="429" spans="1:35" x14ac:dyDescent="0.2">
      <c r="AF429" s="2">
        <v>0.70833333333333337</v>
      </c>
      <c r="AG429" t="s">
        <v>744</v>
      </c>
      <c r="AH429" s="17">
        <v>310</v>
      </c>
      <c r="AI429" s="17" cm="1">
        <f t="array" ref="AI429">SUMPRODUCT(--(IFERROR(HOUR(Flights_2026_09_303334[entry_hour]),-1)=HOUR(AF429)),--(IFERROR(Flights_2026_09_303334[entry_sector],"")=AG429),--(IFERROR(Flights_2026_09_303334[nfl],-1)&gt;=AH429),--(IFERROR(Flights_2026_09_303334[nfl],-1)&lt;=IF(AH429=450,450,AH429+9)))</f>
        <v>1</v>
      </c>
    </row>
    <row r="430" spans="1:35" x14ac:dyDescent="0.2">
      <c r="AF430" s="2">
        <v>0.70833333333333337</v>
      </c>
      <c r="AG430" t="s">
        <v>744</v>
      </c>
      <c r="AH430" s="17">
        <v>320</v>
      </c>
      <c r="AI430" s="17" cm="1">
        <f t="array" ref="AI430">SUMPRODUCT(--(IFERROR(HOUR(Flights_2026_09_303334[entry_hour]),-1)=HOUR(AF430)),--(IFERROR(Flights_2026_09_303334[entry_sector],"")=AG430),--(IFERROR(Flights_2026_09_303334[nfl],-1)&gt;=AH430),--(IFERROR(Flights_2026_09_303334[nfl],-1)&lt;=IF(AH430=450,450,AH430+9)))</f>
        <v>0</v>
      </c>
    </row>
    <row r="431" spans="1:35" x14ac:dyDescent="0.2">
      <c r="AF431" s="2">
        <v>0.70833333333333337</v>
      </c>
      <c r="AG431" t="s">
        <v>744</v>
      </c>
      <c r="AH431" s="17">
        <v>330</v>
      </c>
      <c r="AI431" s="17" cm="1">
        <f t="array" ref="AI431">SUMPRODUCT(--(IFERROR(HOUR(Flights_2026_09_303334[entry_hour]),-1)=HOUR(AF431)),--(IFERROR(Flights_2026_09_303334[entry_sector],"")=AG431),--(IFERROR(Flights_2026_09_303334[nfl],-1)&gt;=AH431),--(IFERROR(Flights_2026_09_303334[nfl],-1)&lt;=IF(AH431=450,450,AH431+9)))</f>
        <v>0</v>
      </c>
    </row>
    <row r="432" spans="1:35" x14ac:dyDescent="0.2">
      <c r="AF432" s="2">
        <v>0.70833333333333337</v>
      </c>
      <c r="AG432" t="s">
        <v>744</v>
      </c>
      <c r="AH432" s="17">
        <v>340</v>
      </c>
      <c r="AI432" s="17" cm="1">
        <f t="array" ref="AI432">SUMPRODUCT(--(IFERROR(HOUR(Flights_2026_09_303334[entry_hour]),-1)=HOUR(AF432)),--(IFERROR(Flights_2026_09_303334[entry_sector],"")=AG432),--(IFERROR(Flights_2026_09_303334[nfl],-1)&gt;=AH432),--(IFERROR(Flights_2026_09_303334[nfl],-1)&lt;=IF(AH432=450,450,AH432+9)))</f>
        <v>0</v>
      </c>
    </row>
    <row r="433" spans="32:35" x14ac:dyDescent="0.2">
      <c r="AF433" s="2">
        <v>0.70833333333333337</v>
      </c>
      <c r="AG433" t="s">
        <v>744</v>
      </c>
      <c r="AH433" s="17">
        <v>350</v>
      </c>
      <c r="AI433" s="17" cm="1">
        <f t="array" ref="AI433">SUMPRODUCT(--(IFERROR(HOUR(Flights_2026_09_303334[entry_hour]),-1)=HOUR(AF433)),--(IFERROR(Flights_2026_09_303334[entry_sector],"")=AG433),--(IFERROR(Flights_2026_09_303334[nfl],-1)&gt;=AH433),--(IFERROR(Flights_2026_09_303334[nfl],-1)&lt;=IF(AH433=450,450,AH433+9)))</f>
        <v>0</v>
      </c>
    </row>
    <row r="434" spans="32:35" x14ac:dyDescent="0.2">
      <c r="AF434" s="2">
        <v>0.70833333333333337</v>
      </c>
      <c r="AG434" t="s">
        <v>744</v>
      </c>
      <c r="AH434" s="17">
        <v>360</v>
      </c>
      <c r="AI434" s="17" cm="1">
        <f t="array" ref="AI434">SUMPRODUCT(--(IFERROR(HOUR(Flights_2026_09_303334[entry_hour]),-1)=HOUR(AF434)),--(IFERROR(Flights_2026_09_303334[entry_sector],"")=AG434),--(IFERROR(Flights_2026_09_303334[nfl],-1)&gt;=AH434),--(IFERROR(Flights_2026_09_303334[nfl],-1)&lt;=IF(AH434=450,450,AH434+9)))</f>
        <v>0</v>
      </c>
    </row>
    <row r="435" spans="32:35" x14ac:dyDescent="0.2">
      <c r="AF435" s="2">
        <v>0.70833333333333337</v>
      </c>
      <c r="AG435" t="s">
        <v>744</v>
      </c>
      <c r="AH435" s="17">
        <v>370</v>
      </c>
      <c r="AI435" s="17" cm="1">
        <f t="array" ref="AI435">SUMPRODUCT(--(IFERROR(HOUR(Flights_2026_09_303334[entry_hour]),-1)=HOUR(AF435)),--(IFERROR(Flights_2026_09_303334[entry_sector],"")=AG435),--(IFERROR(Flights_2026_09_303334[nfl],-1)&gt;=AH435),--(IFERROR(Flights_2026_09_303334[nfl],-1)&lt;=IF(AH435=450,450,AH435+9)))</f>
        <v>0</v>
      </c>
    </row>
    <row r="436" spans="32:35" x14ac:dyDescent="0.2">
      <c r="AF436" s="2">
        <v>0.70833333333333337</v>
      </c>
      <c r="AG436" t="s">
        <v>744</v>
      </c>
      <c r="AH436" s="17">
        <v>380</v>
      </c>
      <c r="AI436" s="17" cm="1">
        <f t="array" ref="AI436">SUMPRODUCT(--(IFERROR(HOUR(Flights_2026_09_303334[entry_hour]),-1)=HOUR(AF436)),--(IFERROR(Flights_2026_09_303334[entry_sector],"")=AG436),--(IFERROR(Flights_2026_09_303334[nfl],-1)&gt;=AH436),--(IFERROR(Flights_2026_09_303334[nfl],-1)&lt;=IF(AH436=450,450,AH436+9)))</f>
        <v>0</v>
      </c>
    </row>
    <row r="437" spans="32:35" x14ac:dyDescent="0.2">
      <c r="AF437" s="2">
        <v>0.70833333333333337</v>
      </c>
      <c r="AG437" t="s">
        <v>744</v>
      </c>
      <c r="AH437" s="17">
        <v>390</v>
      </c>
      <c r="AI437" s="17" cm="1">
        <f t="array" ref="AI437">SUMPRODUCT(--(IFERROR(HOUR(Flights_2026_09_303334[entry_hour]),-1)=HOUR(AF437)),--(IFERROR(Flights_2026_09_303334[entry_sector],"")=AG437),--(IFERROR(Flights_2026_09_303334[nfl],-1)&gt;=AH437),--(IFERROR(Flights_2026_09_303334[nfl],-1)&lt;=IF(AH437=450,450,AH437+9)))</f>
        <v>0</v>
      </c>
    </row>
    <row r="438" spans="32:35" x14ac:dyDescent="0.2">
      <c r="AF438" s="2">
        <v>0.70833333333333337</v>
      </c>
      <c r="AG438" t="s">
        <v>744</v>
      </c>
      <c r="AH438" s="17">
        <v>400</v>
      </c>
      <c r="AI438" s="17" cm="1">
        <f t="array" ref="AI438">SUMPRODUCT(--(IFERROR(HOUR(Flights_2026_09_303334[entry_hour]),-1)=HOUR(AF438)),--(IFERROR(Flights_2026_09_303334[entry_sector],"")=AG438),--(IFERROR(Flights_2026_09_303334[nfl],-1)&gt;=AH438),--(IFERROR(Flights_2026_09_303334[nfl],-1)&lt;=IF(AH438=450,450,AH438+9)))</f>
        <v>0</v>
      </c>
    </row>
    <row r="439" spans="32:35" x14ac:dyDescent="0.2">
      <c r="AF439" s="2">
        <v>0.70833333333333337</v>
      </c>
      <c r="AG439" t="s">
        <v>744</v>
      </c>
      <c r="AH439" s="17">
        <v>410</v>
      </c>
      <c r="AI439" s="17" cm="1">
        <f t="array" ref="AI439">SUMPRODUCT(--(IFERROR(HOUR(Flights_2026_09_303334[entry_hour]),-1)=HOUR(AF439)),--(IFERROR(Flights_2026_09_303334[entry_sector],"")=AG439),--(IFERROR(Flights_2026_09_303334[nfl],-1)&gt;=AH439),--(IFERROR(Flights_2026_09_303334[nfl],-1)&lt;=IF(AH439=450,450,AH439+9)))</f>
        <v>0</v>
      </c>
    </row>
    <row r="440" spans="32:35" x14ac:dyDescent="0.2">
      <c r="AF440" s="2">
        <v>0.70833333333333337</v>
      </c>
      <c r="AG440" t="s">
        <v>744</v>
      </c>
      <c r="AH440" s="17">
        <v>420</v>
      </c>
      <c r="AI440" s="17" cm="1">
        <f t="array" ref="AI440">SUMPRODUCT(--(IFERROR(HOUR(Flights_2026_09_303334[entry_hour]),-1)=HOUR(AF440)),--(IFERROR(Flights_2026_09_303334[entry_sector],"")=AG440),--(IFERROR(Flights_2026_09_303334[nfl],-1)&gt;=AH440),--(IFERROR(Flights_2026_09_303334[nfl],-1)&lt;=IF(AH440=450,450,AH440+9)))</f>
        <v>0</v>
      </c>
    </row>
    <row r="441" spans="32:35" x14ac:dyDescent="0.2">
      <c r="AF441" s="2">
        <v>0.70833333333333337</v>
      </c>
      <c r="AG441" t="s">
        <v>744</v>
      </c>
      <c r="AH441" s="17">
        <v>430</v>
      </c>
      <c r="AI441" s="17" cm="1">
        <f t="array" ref="AI441">SUMPRODUCT(--(IFERROR(HOUR(Flights_2026_09_303334[entry_hour]),-1)=HOUR(AF441)),--(IFERROR(Flights_2026_09_303334[entry_sector],"")=AG441),--(IFERROR(Flights_2026_09_303334[nfl],-1)&gt;=AH441),--(IFERROR(Flights_2026_09_303334[nfl],-1)&lt;=IF(AH441=450,450,AH441+9)))</f>
        <v>0</v>
      </c>
    </row>
    <row r="442" spans="32:35" x14ac:dyDescent="0.2">
      <c r="AF442" s="2">
        <v>0.70833333333333337</v>
      </c>
      <c r="AG442" t="s">
        <v>744</v>
      </c>
      <c r="AH442" s="17">
        <v>440</v>
      </c>
      <c r="AI442" s="17" cm="1">
        <f t="array" ref="AI442">SUMPRODUCT(--(IFERROR(HOUR(Flights_2026_09_303334[entry_hour]),-1)=HOUR(AF442)),--(IFERROR(Flights_2026_09_303334[entry_sector],"")=AG442),--(IFERROR(Flights_2026_09_303334[nfl],-1)&gt;=AH442),--(IFERROR(Flights_2026_09_303334[nfl],-1)&lt;=IF(AH442=450,450,AH442+9)))</f>
        <v>0</v>
      </c>
    </row>
    <row r="443" spans="32:35" x14ac:dyDescent="0.2">
      <c r="AF443" s="2">
        <v>0.70833333333333337</v>
      </c>
      <c r="AG443" t="s">
        <v>744</v>
      </c>
      <c r="AH443" s="17">
        <v>450</v>
      </c>
      <c r="AI443" s="17" cm="1">
        <f t="array" ref="AI443">SUMPRODUCT(--(IFERROR(HOUR(Flights_2026_09_303334[entry_hour]),-1)=HOUR(AF443)),--(IFERROR(Flights_2026_09_303334[entry_sector],"")=AG443),--(IFERROR(Flights_2026_09_303334[nfl],-1)&gt;=AH443),--(IFERROR(Flights_2026_09_303334[nfl],-1)&lt;=IF(AH443=450,450,AH443+9)))</f>
        <v>0</v>
      </c>
    </row>
    <row r="444" spans="32:35" x14ac:dyDescent="0.2">
      <c r="AF444" s="2">
        <v>0.70833333333333337</v>
      </c>
      <c r="AG444" t="s">
        <v>745</v>
      </c>
      <c r="AH444" s="17">
        <v>200</v>
      </c>
      <c r="AI444" s="17" cm="1">
        <f t="array" ref="AI444">SUMPRODUCT(--(IFERROR(HOUR(Flights_2026_09_303334[entry_hour]),-1)=HOUR(AF444)),--(IFERROR(Flights_2026_09_303334[entry_sector],"")=AG444),--(IFERROR(Flights_2026_09_303334[nfl],-1)&gt;=AH444),--(IFERROR(Flights_2026_09_303334[nfl],-1)&lt;=IF(AH444=450,450,AH444+9)))</f>
        <v>0</v>
      </c>
    </row>
    <row r="445" spans="32:35" x14ac:dyDescent="0.2">
      <c r="AF445" s="2">
        <v>0.70833333333333337</v>
      </c>
      <c r="AG445" t="s">
        <v>745</v>
      </c>
      <c r="AH445" s="17">
        <v>210</v>
      </c>
      <c r="AI445" s="17" cm="1">
        <f t="array" ref="AI445">SUMPRODUCT(--(IFERROR(HOUR(Flights_2026_09_303334[entry_hour]),-1)=HOUR(AF445)),--(IFERROR(Flights_2026_09_303334[entry_sector],"")=AG445),--(IFERROR(Flights_2026_09_303334[nfl],-1)&gt;=AH445),--(IFERROR(Flights_2026_09_303334[nfl],-1)&lt;=IF(AH445=450,450,AH445+9)))</f>
        <v>0</v>
      </c>
    </row>
    <row r="446" spans="32:35" x14ac:dyDescent="0.2">
      <c r="AF446" s="2">
        <v>0.70833333333333337</v>
      </c>
      <c r="AG446" t="s">
        <v>745</v>
      </c>
      <c r="AH446" s="17">
        <v>220</v>
      </c>
      <c r="AI446" s="17" cm="1">
        <f t="array" ref="AI446">SUMPRODUCT(--(IFERROR(HOUR(Flights_2026_09_303334[entry_hour]),-1)=HOUR(AF446)),--(IFERROR(Flights_2026_09_303334[entry_sector],"")=AG446),--(IFERROR(Flights_2026_09_303334[nfl],-1)&gt;=AH446),--(IFERROR(Flights_2026_09_303334[nfl],-1)&lt;=IF(AH446=450,450,AH446+9)))</f>
        <v>0</v>
      </c>
    </row>
    <row r="447" spans="32:35" x14ac:dyDescent="0.2">
      <c r="AF447" s="2">
        <v>0.70833333333333337</v>
      </c>
      <c r="AG447" t="s">
        <v>745</v>
      </c>
      <c r="AH447" s="17">
        <v>230</v>
      </c>
      <c r="AI447" s="17" cm="1">
        <f t="array" ref="AI447">SUMPRODUCT(--(IFERROR(HOUR(Flights_2026_09_303334[entry_hour]),-1)=HOUR(AF447)),--(IFERROR(Flights_2026_09_303334[entry_sector],"")=AG447),--(IFERROR(Flights_2026_09_303334[nfl],-1)&gt;=AH447),--(IFERROR(Flights_2026_09_303334[nfl],-1)&lt;=IF(AH447=450,450,AH447+9)))</f>
        <v>0</v>
      </c>
    </row>
    <row r="448" spans="32:35" x14ac:dyDescent="0.2">
      <c r="AF448" s="2">
        <v>0.70833333333333337</v>
      </c>
      <c r="AG448" t="s">
        <v>745</v>
      </c>
      <c r="AH448" s="17">
        <v>240</v>
      </c>
      <c r="AI448" s="17" cm="1">
        <f t="array" ref="AI448">SUMPRODUCT(--(IFERROR(HOUR(Flights_2026_09_303334[entry_hour]),-1)=HOUR(AF448)),--(IFERROR(Flights_2026_09_303334[entry_sector],"")=AG448),--(IFERROR(Flights_2026_09_303334[nfl],-1)&gt;=AH448),--(IFERROR(Flights_2026_09_303334[nfl],-1)&lt;=IF(AH448=450,450,AH448+9)))</f>
        <v>0</v>
      </c>
    </row>
    <row r="449" spans="32:35" x14ac:dyDescent="0.2">
      <c r="AF449" s="2">
        <v>0.70833333333333337</v>
      </c>
      <c r="AG449" t="s">
        <v>745</v>
      </c>
      <c r="AH449" s="17">
        <v>250</v>
      </c>
      <c r="AI449" s="17" cm="1">
        <f t="array" ref="AI449">SUMPRODUCT(--(IFERROR(HOUR(Flights_2026_09_303334[entry_hour]),-1)=HOUR(AF449)),--(IFERROR(Flights_2026_09_303334[entry_sector],"")=AG449),--(IFERROR(Flights_2026_09_303334[nfl],-1)&gt;=AH449),--(IFERROR(Flights_2026_09_303334[nfl],-1)&lt;=IF(AH449=450,450,AH449+9)))</f>
        <v>0</v>
      </c>
    </row>
    <row r="450" spans="32:35" x14ac:dyDescent="0.2">
      <c r="AF450" s="2">
        <v>0.70833333333333337</v>
      </c>
      <c r="AG450" t="s">
        <v>745</v>
      </c>
      <c r="AH450" s="17">
        <v>260</v>
      </c>
      <c r="AI450" s="17" cm="1">
        <f t="array" ref="AI450">SUMPRODUCT(--(IFERROR(HOUR(Flights_2026_09_303334[entry_hour]),-1)=HOUR(AF450)),--(IFERROR(Flights_2026_09_303334[entry_sector],"")=AG450),--(IFERROR(Flights_2026_09_303334[nfl],-1)&gt;=AH450),--(IFERROR(Flights_2026_09_303334[nfl],-1)&lt;=IF(AH450=450,450,AH450+9)))</f>
        <v>0</v>
      </c>
    </row>
    <row r="451" spans="32:35" x14ac:dyDescent="0.2">
      <c r="AF451" s="2">
        <v>0.70833333333333337</v>
      </c>
      <c r="AG451" t="s">
        <v>745</v>
      </c>
      <c r="AH451" s="17">
        <v>270</v>
      </c>
      <c r="AI451" s="17" cm="1">
        <f t="array" ref="AI451">SUMPRODUCT(--(IFERROR(HOUR(Flights_2026_09_303334[entry_hour]),-1)=HOUR(AF451)),--(IFERROR(Flights_2026_09_303334[entry_sector],"")=AG451),--(IFERROR(Flights_2026_09_303334[nfl],-1)&gt;=AH451),--(IFERROR(Flights_2026_09_303334[nfl],-1)&lt;=IF(AH451=450,450,AH451+9)))</f>
        <v>0</v>
      </c>
    </row>
    <row r="452" spans="32:35" x14ac:dyDescent="0.2">
      <c r="AF452" s="2">
        <v>0.70833333333333337</v>
      </c>
      <c r="AG452" t="s">
        <v>745</v>
      </c>
      <c r="AH452" s="17">
        <v>280</v>
      </c>
      <c r="AI452" s="17" cm="1">
        <f t="array" ref="AI452">SUMPRODUCT(--(IFERROR(HOUR(Flights_2026_09_303334[entry_hour]),-1)=HOUR(AF452)),--(IFERROR(Flights_2026_09_303334[entry_sector],"")=AG452),--(IFERROR(Flights_2026_09_303334[nfl],-1)&gt;=AH452),--(IFERROR(Flights_2026_09_303334[nfl],-1)&lt;=IF(AH452=450,450,AH452+9)))</f>
        <v>0</v>
      </c>
    </row>
    <row r="453" spans="32:35" x14ac:dyDescent="0.2">
      <c r="AF453" s="2">
        <v>0.70833333333333337</v>
      </c>
      <c r="AG453" t="s">
        <v>745</v>
      </c>
      <c r="AH453" s="17">
        <v>290</v>
      </c>
      <c r="AI453" s="17" cm="1">
        <f t="array" ref="AI453">SUMPRODUCT(--(IFERROR(HOUR(Flights_2026_09_303334[entry_hour]),-1)=HOUR(AF453)),--(IFERROR(Flights_2026_09_303334[entry_sector],"")=AG453),--(IFERROR(Flights_2026_09_303334[nfl],-1)&gt;=AH453),--(IFERROR(Flights_2026_09_303334[nfl],-1)&lt;=IF(AH453=450,450,AH453+9)))</f>
        <v>0</v>
      </c>
    </row>
    <row r="454" spans="32:35" x14ac:dyDescent="0.2">
      <c r="AF454" s="2">
        <v>0.70833333333333337</v>
      </c>
      <c r="AG454" t="s">
        <v>745</v>
      </c>
      <c r="AH454" s="17">
        <v>300</v>
      </c>
      <c r="AI454" s="17" cm="1">
        <f t="array" ref="AI454">SUMPRODUCT(--(IFERROR(HOUR(Flights_2026_09_303334[entry_hour]),-1)=HOUR(AF454)),--(IFERROR(Flights_2026_09_303334[entry_sector],"")=AG454),--(IFERROR(Flights_2026_09_303334[nfl],-1)&gt;=AH454),--(IFERROR(Flights_2026_09_303334[nfl],-1)&lt;=IF(AH454=450,450,AH454+9)))</f>
        <v>0</v>
      </c>
    </row>
    <row r="455" spans="32:35" x14ac:dyDescent="0.2">
      <c r="AF455" s="2">
        <v>0.70833333333333337</v>
      </c>
      <c r="AG455" t="s">
        <v>745</v>
      </c>
      <c r="AH455" s="17">
        <v>310</v>
      </c>
      <c r="AI455" s="17" cm="1">
        <f t="array" ref="AI455">SUMPRODUCT(--(IFERROR(HOUR(Flights_2026_09_303334[entry_hour]),-1)=HOUR(AF455)),--(IFERROR(Flights_2026_09_303334[entry_sector],"")=AG455),--(IFERROR(Flights_2026_09_303334[nfl],-1)&gt;=AH455),--(IFERROR(Flights_2026_09_303334[nfl],-1)&lt;=IF(AH455=450,450,AH455+9)))</f>
        <v>0</v>
      </c>
    </row>
    <row r="456" spans="32:35" x14ac:dyDescent="0.2">
      <c r="AF456" s="2">
        <v>0.70833333333333337</v>
      </c>
      <c r="AG456" t="s">
        <v>745</v>
      </c>
      <c r="AH456" s="17">
        <v>320</v>
      </c>
      <c r="AI456" s="17" cm="1">
        <f t="array" ref="AI456">SUMPRODUCT(--(IFERROR(HOUR(Flights_2026_09_303334[entry_hour]),-1)=HOUR(AF456)),--(IFERROR(Flights_2026_09_303334[entry_sector],"")=AG456),--(IFERROR(Flights_2026_09_303334[nfl],-1)&gt;=AH456),--(IFERROR(Flights_2026_09_303334[nfl],-1)&lt;=IF(AH456=450,450,AH456+9)))</f>
        <v>0</v>
      </c>
    </row>
    <row r="457" spans="32:35" x14ac:dyDescent="0.2">
      <c r="AF457" s="2">
        <v>0.70833333333333337</v>
      </c>
      <c r="AG457" t="s">
        <v>745</v>
      </c>
      <c r="AH457" s="17">
        <v>330</v>
      </c>
      <c r="AI457" s="17" cm="1">
        <f t="array" ref="AI457">SUMPRODUCT(--(IFERROR(HOUR(Flights_2026_09_303334[entry_hour]),-1)=HOUR(AF457)),--(IFERROR(Flights_2026_09_303334[entry_sector],"")=AG457),--(IFERROR(Flights_2026_09_303334[nfl],-1)&gt;=AH457),--(IFERROR(Flights_2026_09_303334[nfl],-1)&lt;=IF(AH457=450,450,AH457+9)))</f>
        <v>0</v>
      </c>
    </row>
    <row r="458" spans="32:35" x14ac:dyDescent="0.2">
      <c r="AF458" s="2">
        <v>0.70833333333333337</v>
      </c>
      <c r="AG458" t="s">
        <v>745</v>
      </c>
      <c r="AH458" s="17">
        <v>340</v>
      </c>
      <c r="AI458" s="17" cm="1">
        <f t="array" ref="AI458">SUMPRODUCT(--(IFERROR(HOUR(Flights_2026_09_303334[entry_hour]),-1)=HOUR(AF458)),--(IFERROR(Flights_2026_09_303334[entry_sector],"")=AG458),--(IFERROR(Flights_2026_09_303334[nfl],-1)&gt;=AH458),--(IFERROR(Flights_2026_09_303334[nfl],-1)&lt;=IF(AH458=450,450,AH458+9)))</f>
        <v>0</v>
      </c>
    </row>
    <row r="459" spans="32:35" x14ac:dyDescent="0.2">
      <c r="AF459" s="2">
        <v>0.70833333333333337</v>
      </c>
      <c r="AG459" t="s">
        <v>745</v>
      </c>
      <c r="AH459" s="17">
        <v>350</v>
      </c>
      <c r="AI459" s="17" cm="1">
        <f t="array" ref="AI459">SUMPRODUCT(--(IFERROR(HOUR(Flights_2026_09_303334[entry_hour]),-1)=HOUR(AF459)),--(IFERROR(Flights_2026_09_303334[entry_sector],"")=AG459),--(IFERROR(Flights_2026_09_303334[nfl],-1)&gt;=AH459),--(IFERROR(Flights_2026_09_303334[nfl],-1)&lt;=IF(AH459=450,450,AH459+9)))</f>
        <v>3</v>
      </c>
    </row>
    <row r="460" spans="32:35" x14ac:dyDescent="0.2">
      <c r="AF460" s="2">
        <v>0.70833333333333337</v>
      </c>
      <c r="AG460" t="s">
        <v>745</v>
      </c>
      <c r="AH460" s="17">
        <v>360</v>
      </c>
      <c r="AI460" s="17" cm="1">
        <f t="array" ref="AI460">SUMPRODUCT(--(IFERROR(HOUR(Flights_2026_09_303334[entry_hour]),-1)=HOUR(AF460)),--(IFERROR(Flights_2026_09_303334[entry_sector],"")=AG460),--(IFERROR(Flights_2026_09_303334[nfl],-1)&gt;=AH460),--(IFERROR(Flights_2026_09_303334[nfl],-1)&lt;=IF(AH460=450,450,AH460+9)))</f>
        <v>1</v>
      </c>
    </row>
    <row r="461" spans="32:35" x14ac:dyDescent="0.2">
      <c r="AF461" s="2">
        <v>0.70833333333333337</v>
      </c>
      <c r="AG461" t="s">
        <v>745</v>
      </c>
      <c r="AH461" s="17">
        <v>370</v>
      </c>
      <c r="AI461" s="17" cm="1">
        <f t="array" ref="AI461">SUMPRODUCT(--(IFERROR(HOUR(Flights_2026_09_303334[entry_hour]),-1)=HOUR(AF461)),--(IFERROR(Flights_2026_09_303334[entry_sector],"")=AG461),--(IFERROR(Flights_2026_09_303334[nfl],-1)&gt;=AH461),--(IFERROR(Flights_2026_09_303334[nfl],-1)&lt;=IF(AH461=450,450,AH461+9)))</f>
        <v>3</v>
      </c>
    </row>
    <row r="462" spans="32:35" x14ac:dyDescent="0.2">
      <c r="AF462" s="2">
        <v>0.70833333333333337</v>
      </c>
      <c r="AG462" t="s">
        <v>745</v>
      </c>
      <c r="AH462" s="17">
        <v>380</v>
      </c>
      <c r="AI462" s="17" cm="1">
        <f t="array" ref="AI462">SUMPRODUCT(--(IFERROR(HOUR(Flights_2026_09_303334[entry_hour]),-1)=HOUR(AF462)),--(IFERROR(Flights_2026_09_303334[entry_sector],"")=AG462),--(IFERROR(Flights_2026_09_303334[nfl],-1)&gt;=AH462),--(IFERROR(Flights_2026_09_303334[nfl],-1)&lt;=IF(AH462=450,450,AH462+9)))</f>
        <v>0</v>
      </c>
    </row>
    <row r="463" spans="32:35" x14ac:dyDescent="0.2">
      <c r="AF463" s="2">
        <v>0.70833333333333337</v>
      </c>
      <c r="AG463" t="s">
        <v>745</v>
      </c>
      <c r="AH463" s="17">
        <v>390</v>
      </c>
      <c r="AI463" s="17" cm="1">
        <f t="array" ref="AI463">SUMPRODUCT(--(IFERROR(HOUR(Flights_2026_09_303334[entry_hour]),-1)=HOUR(AF463)),--(IFERROR(Flights_2026_09_303334[entry_sector],"")=AG463),--(IFERROR(Flights_2026_09_303334[nfl],-1)&gt;=AH463),--(IFERROR(Flights_2026_09_303334[nfl],-1)&lt;=IF(AH463=450,450,AH463+9)))</f>
        <v>1</v>
      </c>
    </row>
    <row r="464" spans="32:35" x14ac:dyDescent="0.2">
      <c r="AF464" s="2">
        <v>0.70833333333333337</v>
      </c>
      <c r="AG464" t="s">
        <v>745</v>
      </c>
      <c r="AH464" s="17">
        <v>400</v>
      </c>
      <c r="AI464" s="17" cm="1">
        <f t="array" ref="AI464">SUMPRODUCT(--(IFERROR(HOUR(Flights_2026_09_303334[entry_hour]),-1)=HOUR(AF464)),--(IFERROR(Flights_2026_09_303334[entry_sector],"")=AG464),--(IFERROR(Flights_2026_09_303334[nfl],-1)&gt;=AH464),--(IFERROR(Flights_2026_09_303334[nfl],-1)&lt;=IF(AH464=450,450,AH464+9)))</f>
        <v>0</v>
      </c>
    </row>
    <row r="465" spans="32:35" x14ac:dyDescent="0.2">
      <c r="AF465" s="2">
        <v>0.70833333333333337</v>
      </c>
      <c r="AG465" t="s">
        <v>745</v>
      </c>
      <c r="AH465" s="17">
        <v>410</v>
      </c>
      <c r="AI465" s="17" cm="1">
        <f t="array" ref="AI465">SUMPRODUCT(--(IFERROR(HOUR(Flights_2026_09_303334[entry_hour]),-1)=HOUR(AF465)),--(IFERROR(Flights_2026_09_303334[entry_sector],"")=AG465),--(IFERROR(Flights_2026_09_303334[nfl],-1)&gt;=AH465),--(IFERROR(Flights_2026_09_303334[nfl],-1)&lt;=IF(AH465=450,450,AH465+9)))</f>
        <v>0</v>
      </c>
    </row>
    <row r="466" spans="32:35" x14ac:dyDescent="0.2">
      <c r="AF466" s="2">
        <v>0.70833333333333337</v>
      </c>
      <c r="AG466" t="s">
        <v>745</v>
      </c>
      <c r="AH466" s="17">
        <v>420</v>
      </c>
      <c r="AI466" s="17" cm="1">
        <f t="array" ref="AI466">SUMPRODUCT(--(IFERROR(HOUR(Flights_2026_09_303334[entry_hour]),-1)=HOUR(AF466)),--(IFERROR(Flights_2026_09_303334[entry_sector],"")=AG466),--(IFERROR(Flights_2026_09_303334[nfl],-1)&gt;=AH466),--(IFERROR(Flights_2026_09_303334[nfl],-1)&lt;=IF(AH466=450,450,AH466+9)))</f>
        <v>0</v>
      </c>
    </row>
    <row r="467" spans="32:35" x14ac:dyDescent="0.2">
      <c r="AF467" s="2">
        <v>0.70833333333333337</v>
      </c>
      <c r="AG467" t="s">
        <v>745</v>
      </c>
      <c r="AH467" s="17">
        <v>430</v>
      </c>
      <c r="AI467" s="17" cm="1">
        <f t="array" ref="AI467">SUMPRODUCT(--(IFERROR(HOUR(Flights_2026_09_303334[entry_hour]),-1)=HOUR(AF467)),--(IFERROR(Flights_2026_09_303334[entry_sector],"")=AG467),--(IFERROR(Flights_2026_09_303334[nfl],-1)&gt;=AH467),--(IFERROR(Flights_2026_09_303334[nfl],-1)&lt;=IF(AH467=450,450,AH467+9)))</f>
        <v>0</v>
      </c>
    </row>
    <row r="468" spans="32:35" x14ac:dyDescent="0.2">
      <c r="AF468" s="2">
        <v>0.70833333333333337</v>
      </c>
      <c r="AG468" t="s">
        <v>745</v>
      </c>
      <c r="AH468" s="17">
        <v>440</v>
      </c>
      <c r="AI468" s="17" cm="1">
        <f t="array" ref="AI468">SUMPRODUCT(--(IFERROR(HOUR(Flights_2026_09_303334[entry_hour]),-1)=HOUR(AF468)),--(IFERROR(Flights_2026_09_303334[entry_sector],"")=AG468),--(IFERROR(Flights_2026_09_303334[nfl],-1)&gt;=AH468),--(IFERROR(Flights_2026_09_303334[nfl],-1)&lt;=IF(AH468=450,450,AH468+9)))</f>
        <v>0</v>
      </c>
    </row>
    <row r="469" spans="32:35" x14ac:dyDescent="0.2">
      <c r="AF469" s="2">
        <v>0.70833333333333337</v>
      </c>
      <c r="AG469" t="s">
        <v>745</v>
      </c>
      <c r="AH469" s="17">
        <v>450</v>
      </c>
      <c r="AI469" s="17" cm="1">
        <f t="array" ref="AI469">SUMPRODUCT(--(IFERROR(HOUR(Flights_2026_09_303334[entry_hour]),-1)=HOUR(AF469)),--(IFERROR(Flights_2026_09_303334[entry_sector],"")=AG469),--(IFERROR(Flights_2026_09_303334[nfl],-1)&gt;=AH469),--(IFERROR(Flights_2026_09_303334[nfl],-1)&lt;=IF(AH469=450,450,AH469+9)))</f>
        <v>0</v>
      </c>
    </row>
    <row r="470" spans="32:35" x14ac:dyDescent="0.2">
      <c r="AF470" s="2">
        <v>0.70833333333333337</v>
      </c>
      <c r="AG470" t="s">
        <v>840</v>
      </c>
      <c r="AH470" s="17">
        <v>200</v>
      </c>
      <c r="AI470" s="17" cm="1">
        <f t="array" ref="AI470">SUMPRODUCT(--(IFERROR(HOUR(Flights_2026_09_303334[entry_hour]),-1)=HOUR(AF470)),--(IFERROR(Flights_2026_09_303334[entry_sector],"")=AG470),--(IFERROR(Flights_2026_09_303334[nfl],-1)&gt;=AH470),--(IFERROR(Flights_2026_09_303334[nfl],-1)&lt;=IF(AH470=450,450,AH470+9)))</f>
        <v>0</v>
      </c>
    </row>
    <row r="471" spans="32:35" x14ac:dyDescent="0.2">
      <c r="AF471" s="2">
        <v>0.70833333333333337</v>
      </c>
      <c r="AG471" t="s">
        <v>840</v>
      </c>
      <c r="AH471" s="17">
        <v>210</v>
      </c>
      <c r="AI471" s="17" cm="1">
        <f t="array" ref="AI471">SUMPRODUCT(--(IFERROR(HOUR(Flights_2026_09_303334[entry_hour]),-1)=HOUR(AF471)),--(IFERROR(Flights_2026_09_303334[entry_sector],"")=AG471),--(IFERROR(Flights_2026_09_303334[nfl],-1)&gt;=AH471),--(IFERROR(Flights_2026_09_303334[nfl],-1)&lt;=IF(AH471=450,450,AH471+9)))</f>
        <v>0</v>
      </c>
    </row>
    <row r="472" spans="32:35" x14ac:dyDescent="0.2">
      <c r="AF472" s="2">
        <v>0.70833333333333337</v>
      </c>
      <c r="AG472" t="s">
        <v>840</v>
      </c>
      <c r="AH472" s="17">
        <v>220</v>
      </c>
      <c r="AI472" s="17" cm="1">
        <f t="array" ref="AI472">SUMPRODUCT(--(IFERROR(HOUR(Flights_2026_09_303334[entry_hour]),-1)=HOUR(AF472)),--(IFERROR(Flights_2026_09_303334[entry_sector],"")=AG472),--(IFERROR(Flights_2026_09_303334[nfl],-1)&gt;=AH472),--(IFERROR(Flights_2026_09_303334[nfl],-1)&lt;=IF(AH472=450,450,AH472+9)))</f>
        <v>0</v>
      </c>
    </row>
    <row r="473" spans="32:35" x14ac:dyDescent="0.2">
      <c r="AF473" s="2">
        <v>0.70833333333333337</v>
      </c>
      <c r="AG473" t="s">
        <v>840</v>
      </c>
      <c r="AH473" s="17">
        <v>230</v>
      </c>
      <c r="AI473" s="17" cm="1">
        <f t="array" ref="AI473">SUMPRODUCT(--(IFERROR(HOUR(Flights_2026_09_303334[entry_hour]),-1)=HOUR(AF473)),--(IFERROR(Flights_2026_09_303334[entry_sector],"")=AG473),--(IFERROR(Flights_2026_09_303334[nfl],-1)&gt;=AH473),--(IFERROR(Flights_2026_09_303334[nfl],-1)&lt;=IF(AH473=450,450,AH473+9)))</f>
        <v>0</v>
      </c>
    </row>
    <row r="474" spans="32:35" x14ac:dyDescent="0.2">
      <c r="AF474" s="2">
        <v>0.70833333333333337</v>
      </c>
      <c r="AG474" t="s">
        <v>840</v>
      </c>
      <c r="AH474" s="17">
        <v>240</v>
      </c>
      <c r="AI474" s="17" cm="1">
        <f t="array" ref="AI474">SUMPRODUCT(--(IFERROR(HOUR(Flights_2026_09_303334[entry_hour]),-1)=HOUR(AF474)),--(IFERROR(Flights_2026_09_303334[entry_sector],"")=AG474),--(IFERROR(Flights_2026_09_303334[nfl],-1)&gt;=AH474),--(IFERROR(Flights_2026_09_303334[nfl],-1)&lt;=IF(AH474=450,450,AH474+9)))</f>
        <v>0</v>
      </c>
    </row>
    <row r="475" spans="32:35" x14ac:dyDescent="0.2">
      <c r="AF475" s="2">
        <v>0.70833333333333337</v>
      </c>
      <c r="AG475" t="s">
        <v>840</v>
      </c>
      <c r="AH475" s="17">
        <v>250</v>
      </c>
      <c r="AI475" s="17" cm="1">
        <f t="array" ref="AI475">SUMPRODUCT(--(IFERROR(HOUR(Flights_2026_09_303334[entry_hour]),-1)=HOUR(AF475)),--(IFERROR(Flights_2026_09_303334[entry_sector],"")=AG475),--(IFERROR(Flights_2026_09_303334[nfl],-1)&gt;=AH475),--(IFERROR(Flights_2026_09_303334[nfl],-1)&lt;=IF(AH475=450,450,AH475+9)))</f>
        <v>0</v>
      </c>
    </row>
    <row r="476" spans="32:35" x14ac:dyDescent="0.2">
      <c r="AF476" s="2">
        <v>0.70833333333333337</v>
      </c>
      <c r="AG476" t="s">
        <v>840</v>
      </c>
      <c r="AH476" s="17">
        <v>260</v>
      </c>
      <c r="AI476" s="17" cm="1">
        <f t="array" ref="AI476">SUMPRODUCT(--(IFERROR(HOUR(Flights_2026_09_303334[entry_hour]),-1)=HOUR(AF476)),--(IFERROR(Flights_2026_09_303334[entry_sector],"")=AG476),--(IFERROR(Flights_2026_09_303334[nfl],-1)&gt;=AH476),--(IFERROR(Flights_2026_09_303334[nfl],-1)&lt;=IF(AH476=450,450,AH476+9)))</f>
        <v>0</v>
      </c>
    </row>
    <row r="477" spans="32:35" x14ac:dyDescent="0.2">
      <c r="AF477" s="2">
        <v>0.70833333333333337</v>
      </c>
      <c r="AG477" t="s">
        <v>840</v>
      </c>
      <c r="AH477" s="17">
        <v>270</v>
      </c>
      <c r="AI477" s="17" cm="1">
        <f t="array" ref="AI477">SUMPRODUCT(--(IFERROR(HOUR(Flights_2026_09_303334[entry_hour]),-1)=HOUR(AF477)),--(IFERROR(Flights_2026_09_303334[entry_sector],"")=AG477),--(IFERROR(Flights_2026_09_303334[nfl],-1)&gt;=AH477),--(IFERROR(Flights_2026_09_303334[nfl],-1)&lt;=IF(AH477=450,450,AH477+9)))</f>
        <v>0</v>
      </c>
    </row>
    <row r="478" spans="32:35" x14ac:dyDescent="0.2">
      <c r="AF478" s="2">
        <v>0.70833333333333337</v>
      </c>
      <c r="AG478" t="s">
        <v>840</v>
      </c>
      <c r="AH478" s="17">
        <v>280</v>
      </c>
      <c r="AI478" s="17" cm="1">
        <f t="array" ref="AI478">SUMPRODUCT(--(IFERROR(HOUR(Flights_2026_09_303334[entry_hour]),-1)=HOUR(AF478)),--(IFERROR(Flights_2026_09_303334[entry_sector],"")=AG478),--(IFERROR(Flights_2026_09_303334[nfl],-1)&gt;=AH478),--(IFERROR(Flights_2026_09_303334[nfl],-1)&lt;=IF(AH478=450,450,AH478+9)))</f>
        <v>0</v>
      </c>
    </row>
    <row r="479" spans="32:35" x14ac:dyDescent="0.2">
      <c r="AF479" s="2">
        <v>0.70833333333333337</v>
      </c>
      <c r="AG479" t="s">
        <v>840</v>
      </c>
      <c r="AH479" s="17">
        <v>290</v>
      </c>
      <c r="AI479" s="17" cm="1">
        <f t="array" ref="AI479">SUMPRODUCT(--(IFERROR(HOUR(Flights_2026_09_303334[entry_hour]),-1)=HOUR(AF479)),--(IFERROR(Flights_2026_09_303334[entry_sector],"")=AG479),--(IFERROR(Flights_2026_09_303334[nfl],-1)&gt;=AH479),--(IFERROR(Flights_2026_09_303334[nfl],-1)&lt;=IF(AH479=450,450,AH479+9)))</f>
        <v>0</v>
      </c>
    </row>
    <row r="480" spans="32:35" x14ac:dyDescent="0.2">
      <c r="AF480" s="2">
        <v>0.70833333333333337</v>
      </c>
      <c r="AG480" t="s">
        <v>840</v>
      </c>
      <c r="AH480" s="17">
        <v>300</v>
      </c>
      <c r="AI480" s="17" cm="1">
        <f t="array" ref="AI480">SUMPRODUCT(--(IFERROR(HOUR(Flights_2026_09_303334[entry_hour]),-1)=HOUR(AF480)),--(IFERROR(Flights_2026_09_303334[entry_sector],"")=AG480),--(IFERROR(Flights_2026_09_303334[nfl],-1)&gt;=AH480),--(IFERROR(Flights_2026_09_303334[nfl],-1)&lt;=IF(AH480=450,450,AH480+9)))</f>
        <v>0</v>
      </c>
    </row>
    <row r="481" spans="32:35" x14ac:dyDescent="0.2">
      <c r="AF481" s="2">
        <v>0.70833333333333337</v>
      </c>
      <c r="AG481" t="s">
        <v>840</v>
      </c>
      <c r="AH481" s="17">
        <v>310</v>
      </c>
      <c r="AI481" s="17" cm="1">
        <f t="array" ref="AI481">SUMPRODUCT(--(IFERROR(HOUR(Flights_2026_09_303334[entry_hour]),-1)=HOUR(AF481)),--(IFERROR(Flights_2026_09_303334[entry_sector],"")=AG481),--(IFERROR(Flights_2026_09_303334[nfl],-1)&gt;=AH481),--(IFERROR(Flights_2026_09_303334[nfl],-1)&lt;=IF(AH481=450,450,AH481+9)))</f>
        <v>0</v>
      </c>
    </row>
    <row r="482" spans="32:35" x14ac:dyDescent="0.2">
      <c r="AF482" s="2">
        <v>0.70833333333333337</v>
      </c>
      <c r="AG482" t="s">
        <v>840</v>
      </c>
      <c r="AH482" s="17">
        <v>320</v>
      </c>
      <c r="AI482" s="17" cm="1">
        <f t="array" ref="AI482">SUMPRODUCT(--(IFERROR(HOUR(Flights_2026_09_303334[entry_hour]),-1)=HOUR(AF482)),--(IFERROR(Flights_2026_09_303334[entry_sector],"")=AG482),--(IFERROR(Flights_2026_09_303334[nfl],-1)&gt;=AH482),--(IFERROR(Flights_2026_09_303334[nfl],-1)&lt;=IF(AH482=450,450,AH482+9)))</f>
        <v>0</v>
      </c>
    </row>
    <row r="483" spans="32:35" x14ac:dyDescent="0.2">
      <c r="AF483" s="2">
        <v>0.70833333333333337</v>
      </c>
      <c r="AG483" t="s">
        <v>840</v>
      </c>
      <c r="AH483" s="17">
        <v>330</v>
      </c>
      <c r="AI483" s="17" cm="1">
        <f t="array" ref="AI483">SUMPRODUCT(--(IFERROR(HOUR(Flights_2026_09_303334[entry_hour]),-1)=HOUR(AF483)),--(IFERROR(Flights_2026_09_303334[entry_sector],"")=AG483),--(IFERROR(Flights_2026_09_303334[nfl],-1)&gt;=AH483),--(IFERROR(Flights_2026_09_303334[nfl],-1)&lt;=IF(AH483=450,450,AH483+9)))</f>
        <v>0</v>
      </c>
    </row>
    <row r="484" spans="32:35" x14ac:dyDescent="0.2">
      <c r="AF484" s="2">
        <v>0.70833333333333337</v>
      </c>
      <c r="AG484" t="s">
        <v>840</v>
      </c>
      <c r="AH484" s="17">
        <v>340</v>
      </c>
      <c r="AI484" s="17" cm="1">
        <f t="array" ref="AI484">SUMPRODUCT(--(IFERROR(HOUR(Flights_2026_09_303334[entry_hour]),-1)=HOUR(AF484)),--(IFERROR(Flights_2026_09_303334[entry_sector],"")=AG484),--(IFERROR(Flights_2026_09_303334[nfl],-1)&gt;=AH484),--(IFERROR(Flights_2026_09_303334[nfl],-1)&lt;=IF(AH484=450,450,AH484+9)))</f>
        <v>0</v>
      </c>
    </row>
    <row r="485" spans="32:35" x14ac:dyDescent="0.2">
      <c r="AF485" s="2">
        <v>0.70833333333333337</v>
      </c>
      <c r="AG485" t="s">
        <v>840</v>
      </c>
      <c r="AH485" s="17">
        <v>350</v>
      </c>
      <c r="AI485" s="17" cm="1">
        <f t="array" ref="AI485">SUMPRODUCT(--(IFERROR(HOUR(Flights_2026_09_303334[entry_hour]),-1)=HOUR(AF485)),--(IFERROR(Flights_2026_09_303334[entry_sector],"")=AG485),--(IFERROR(Flights_2026_09_303334[nfl],-1)&gt;=AH485),--(IFERROR(Flights_2026_09_303334[nfl],-1)&lt;=IF(AH485=450,450,AH485+9)))</f>
        <v>3</v>
      </c>
    </row>
    <row r="486" spans="32:35" x14ac:dyDescent="0.2">
      <c r="AF486" s="2">
        <v>0.70833333333333337</v>
      </c>
      <c r="AG486" t="s">
        <v>840</v>
      </c>
      <c r="AH486" s="17">
        <v>360</v>
      </c>
      <c r="AI486" s="17" cm="1">
        <f t="array" ref="AI486">SUMPRODUCT(--(IFERROR(HOUR(Flights_2026_09_303334[entry_hour]),-1)=HOUR(AF486)),--(IFERROR(Flights_2026_09_303334[entry_sector],"")=AG486),--(IFERROR(Flights_2026_09_303334[nfl],-1)&gt;=AH486),--(IFERROR(Flights_2026_09_303334[nfl],-1)&lt;=IF(AH486=450,450,AH486+9)))</f>
        <v>0</v>
      </c>
    </row>
    <row r="487" spans="32:35" x14ac:dyDescent="0.2">
      <c r="AF487" s="2">
        <v>0.70833333333333337</v>
      </c>
      <c r="AG487" t="s">
        <v>840</v>
      </c>
      <c r="AH487" s="17">
        <v>370</v>
      </c>
      <c r="AI487" s="17" cm="1">
        <f t="array" ref="AI487">SUMPRODUCT(--(IFERROR(HOUR(Flights_2026_09_303334[entry_hour]),-1)=HOUR(AF487)),--(IFERROR(Flights_2026_09_303334[entry_sector],"")=AG487),--(IFERROR(Flights_2026_09_303334[nfl],-1)&gt;=AH487),--(IFERROR(Flights_2026_09_303334[nfl],-1)&lt;=IF(AH487=450,450,AH487+9)))</f>
        <v>2</v>
      </c>
    </row>
    <row r="488" spans="32:35" x14ac:dyDescent="0.2">
      <c r="AF488" s="2">
        <v>0.70833333333333337</v>
      </c>
      <c r="AG488" t="s">
        <v>840</v>
      </c>
      <c r="AH488" s="17">
        <v>380</v>
      </c>
      <c r="AI488" s="17" cm="1">
        <f t="array" ref="AI488">SUMPRODUCT(--(IFERROR(HOUR(Flights_2026_09_303334[entry_hour]),-1)=HOUR(AF488)),--(IFERROR(Flights_2026_09_303334[entry_sector],"")=AG488),--(IFERROR(Flights_2026_09_303334[nfl],-1)&gt;=AH488),--(IFERROR(Flights_2026_09_303334[nfl],-1)&lt;=IF(AH488=450,450,AH488+9)))</f>
        <v>0</v>
      </c>
    </row>
    <row r="489" spans="32:35" x14ac:dyDescent="0.2">
      <c r="AF489" s="2">
        <v>0.70833333333333337</v>
      </c>
      <c r="AG489" t="s">
        <v>840</v>
      </c>
      <c r="AH489" s="17">
        <v>390</v>
      </c>
      <c r="AI489" s="17" cm="1">
        <f t="array" ref="AI489">SUMPRODUCT(--(IFERROR(HOUR(Flights_2026_09_303334[entry_hour]),-1)=HOUR(AF489)),--(IFERROR(Flights_2026_09_303334[entry_sector],"")=AG489),--(IFERROR(Flights_2026_09_303334[nfl],-1)&gt;=AH489),--(IFERROR(Flights_2026_09_303334[nfl],-1)&lt;=IF(AH489=450,450,AH489+9)))</f>
        <v>1</v>
      </c>
    </row>
    <row r="490" spans="32:35" x14ac:dyDescent="0.2">
      <c r="AF490" s="2">
        <v>0.70833333333333337</v>
      </c>
      <c r="AG490" t="s">
        <v>840</v>
      </c>
      <c r="AH490" s="17">
        <v>400</v>
      </c>
      <c r="AI490" s="17" cm="1">
        <f t="array" ref="AI490">SUMPRODUCT(--(IFERROR(HOUR(Flights_2026_09_303334[entry_hour]),-1)=HOUR(AF490)),--(IFERROR(Flights_2026_09_303334[entry_sector],"")=AG490),--(IFERROR(Flights_2026_09_303334[nfl],-1)&gt;=AH490),--(IFERROR(Flights_2026_09_303334[nfl],-1)&lt;=IF(AH490=450,450,AH490+9)))</f>
        <v>0</v>
      </c>
    </row>
    <row r="491" spans="32:35" x14ac:dyDescent="0.2">
      <c r="AF491" s="2">
        <v>0.70833333333333337</v>
      </c>
      <c r="AG491" t="s">
        <v>840</v>
      </c>
      <c r="AH491" s="17">
        <v>410</v>
      </c>
      <c r="AI491" s="17" cm="1">
        <f t="array" ref="AI491">SUMPRODUCT(--(IFERROR(HOUR(Flights_2026_09_303334[entry_hour]),-1)=HOUR(AF491)),--(IFERROR(Flights_2026_09_303334[entry_sector],"")=AG491),--(IFERROR(Flights_2026_09_303334[nfl],-1)&gt;=AH491),--(IFERROR(Flights_2026_09_303334[nfl],-1)&lt;=IF(AH491=450,450,AH491+9)))</f>
        <v>0</v>
      </c>
    </row>
    <row r="492" spans="32:35" x14ac:dyDescent="0.2">
      <c r="AF492" s="2">
        <v>0.70833333333333337</v>
      </c>
      <c r="AG492" t="s">
        <v>840</v>
      </c>
      <c r="AH492" s="17">
        <v>420</v>
      </c>
      <c r="AI492" s="17" cm="1">
        <f t="array" ref="AI492">SUMPRODUCT(--(IFERROR(HOUR(Flights_2026_09_303334[entry_hour]),-1)=HOUR(AF492)),--(IFERROR(Flights_2026_09_303334[entry_sector],"")=AG492),--(IFERROR(Flights_2026_09_303334[nfl],-1)&gt;=AH492),--(IFERROR(Flights_2026_09_303334[nfl],-1)&lt;=IF(AH492=450,450,AH492+9)))</f>
        <v>0</v>
      </c>
    </row>
    <row r="493" spans="32:35" x14ac:dyDescent="0.2">
      <c r="AF493" s="2">
        <v>0.70833333333333337</v>
      </c>
      <c r="AG493" t="s">
        <v>840</v>
      </c>
      <c r="AH493" s="17">
        <v>430</v>
      </c>
      <c r="AI493" s="17" cm="1">
        <f t="array" ref="AI493">SUMPRODUCT(--(IFERROR(HOUR(Flights_2026_09_303334[entry_hour]),-1)=HOUR(AF493)),--(IFERROR(Flights_2026_09_303334[entry_sector],"")=AG493),--(IFERROR(Flights_2026_09_303334[nfl],-1)&gt;=AH493),--(IFERROR(Flights_2026_09_303334[nfl],-1)&lt;=IF(AH493=450,450,AH493+9)))</f>
        <v>0</v>
      </c>
    </row>
    <row r="494" spans="32:35" x14ac:dyDescent="0.2">
      <c r="AF494" s="2">
        <v>0.70833333333333337</v>
      </c>
      <c r="AG494" t="s">
        <v>840</v>
      </c>
      <c r="AH494" s="17">
        <v>440</v>
      </c>
      <c r="AI494" s="17" cm="1">
        <f t="array" ref="AI494">SUMPRODUCT(--(IFERROR(HOUR(Flights_2026_09_303334[entry_hour]),-1)=HOUR(AF494)),--(IFERROR(Flights_2026_09_303334[entry_sector],"")=AG494),--(IFERROR(Flights_2026_09_303334[nfl],-1)&gt;=AH494),--(IFERROR(Flights_2026_09_303334[nfl],-1)&lt;=IF(AH494=450,450,AH494+9)))</f>
        <v>0</v>
      </c>
    </row>
    <row r="495" spans="32:35" x14ac:dyDescent="0.2">
      <c r="AF495" s="2">
        <v>0.70833333333333337</v>
      </c>
      <c r="AG495" t="s">
        <v>840</v>
      </c>
      <c r="AH495" s="17">
        <v>450</v>
      </c>
      <c r="AI495" s="17" cm="1">
        <f t="array" ref="AI495">SUMPRODUCT(--(IFERROR(HOUR(Flights_2026_09_303334[entry_hour]),-1)=HOUR(AF495)),--(IFERROR(Flights_2026_09_303334[entry_sector],"")=AG495),--(IFERROR(Flights_2026_09_303334[nfl],-1)&gt;=AH495),--(IFERROR(Flights_2026_09_303334[nfl],-1)&lt;=IF(AH495=450,450,AH495+9)))</f>
        <v>0</v>
      </c>
    </row>
    <row r="496" spans="32:35" x14ac:dyDescent="0.2">
      <c r="AF496" s="2">
        <v>0.70833333333333337</v>
      </c>
      <c r="AG496" t="s">
        <v>747</v>
      </c>
      <c r="AH496" s="17">
        <v>200</v>
      </c>
      <c r="AI496" s="17" cm="1">
        <f t="array" ref="AI496">SUMPRODUCT(--(IFERROR(HOUR(Flights_2026_09_303334[entry_hour]),-1)=HOUR(AF496)),--(IFERROR(Flights_2026_09_303334[entry_sector],"")=AG496),--(IFERROR(Flights_2026_09_303334[nfl],-1)&gt;=AH496),--(IFERROR(Flights_2026_09_303334[nfl],-1)&lt;=IF(AH496=450,450,AH496+9)))</f>
        <v>0</v>
      </c>
    </row>
    <row r="497" spans="32:35" x14ac:dyDescent="0.2">
      <c r="AF497" s="2">
        <v>0.70833333333333337</v>
      </c>
      <c r="AG497" t="s">
        <v>747</v>
      </c>
      <c r="AH497" s="17">
        <v>210</v>
      </c>
      <c r="AI497" s="17" cm="1">
        <f t="array" ref="AI497">SUMPRODUCT(--(IFERROR(HOUR(Flights_2026_09_303334[entry_hour]),-1)=HOUR(AF497)),--(IFERROR(Flights_2026_09_303334[entry_sector],"")=AG497),--(IFERROR(Flights_2026_09_303334[nfl],-1)&gt;=AH497),--(IFERROR(Flights_2026_09_303334[nfl],-1)&lt;=IF(AH497=450,450,AH497+9)))</f>
        <v>0</v>
      </c>
    </row>
    <row r="498" spans="32:35" x14ac:dyDescent="0.2">
      <c r="AF498" s="2">
        <v>0.70833333333333337</v>
      </c>
      <c r="AG498" t="s">
        <v>747</v>
      </c>
      <c r="AH498" s="17">
        <v>220</v>
      </c>
      <c r="AI498" s="17" cm="1">
        <f t="array" ref="AI498">SUMPRODUCT(--(IFERROR(HOUR(Flights_2026_09_303334[entry_hour]),-1)=HOUR(AF498)),--(IFERROR(Flights_2026_09_303334[entry_sector],"")=AG498),--(IFERROR(Flights_2026_09_303334[nfl],-1)&gt;=AH498),--(IFERROR(Flights_2026_09_303334[nfl],-1)&lt;=IF(AH498=450,450,AH498+9)))</f>
        <v>0</v>
      </c>
    </row>
    <row r="499" spans="32:35" x14ac:dyDescent="0.2">
      <c r="AF499" s="2">
        <v>0.70833333333333337</v>
      </c>
      <c r="AG499" t="s">
        <v>747</v>
      </c>
      <c r="AH499" s="17">
        <v>230</v>
      </c>
      <c r="AI499" s="17" cm="1">
        <f t="array" ref="AI499">SUMPRODUCT(--(IFERROR(HOUR(Flights_2026_09_303334[entry_hour]),-1)=HOUR(AF499)),--(IFERROR(Flights_2026_09_303334[entry_sector],"")=AG499),--(IFERROR(Flights_2026_09_303334[nfl],-1)&gt;=AH499),--(IFERROR(Flights_2026_09_303334[nfl],-1)&lt;=IF(AH499=450,450,AH499+9)))</f>
        <v>0</v>
      </c>
    </row>
    <row r="500" spans="32:35" x14ac:dyDescent="0.2">
      <c r="AF500" s="2">
        <v>0.70833333333333337</v>
      </c>
      <c r="AG500" t="s">
        <v>747</v>
      </c>
      <c r="AH500" s="17">
        <v>240</v>
      </c>
      <c r="AI500" s="17" cm="1">
        <f t="array" ref="AI500">SUMPRODUCT(--(IFERROR(HOUR(Flights_2026_09_303334[entry_hour]),-1)=HOUR(AF500)),--(IFERROR(Flights_2026_09_303334[entry_sector],"")=AG500),--(IFERROR(Flights_2026_09_303334[nfl],-1)&gt;=AH500),--(IFERROR(Flights_2026_09_303334[nfl],-1)&lt;=IF(AH500=450,450,AH500+9)))</f>
        <v>0</v>
      </c>
    </row>
    <row r="501" spans="32:35" x14ac:dyDescent="0.2">
      <c r="AF501" s="2">
        <v>0.70833333333333337</v>
      </c>
      <c r="AG501" t="s">
        <v>747</v>
      </c>
      <c r="AH501" s="17">
        <v>250</v>
      </c>
      <c r="AI501" s="17" cm="1">
        <f t="array" ref="AI501">SUMPRODUCT(--(IFERROR(HOUR(Flights_2026_09_303334[entry_hour]),-1)=HOUR(AF501)),--(IFERROR(Flights_2026_09_303334[entry_sector],"")=AG501),--(IFERROR(Flights_2026_09_303334[nfl],-1)&gt;=AH501),--(IFERROR(Flights_2026_09_303334[nfl],-1)&lt;=IF(AH501=450,450,AH501+9)))</f>
        <v>0</v>
      </c>
    </row>
    <row r="502" spans="32:35" x14ac:dyDescent="0.2">
      <c r="AF502" s="2">
        <v>0.70833333333333337</v>
      </c>
      <c r="AG502" t="s">
        <v>747</v>
      </c>
      <c r="AH502" s="17">
        <v>260</v>
      </c>
      <c r="AI502" s="17" cm="1">
        <f t="array" ref="AI502">SUMPRODUCT(--(IFERROR(HOUR(Flights_2026_09_303334[entry_hour]),-1)=HOUR(AF502)),--(IFERROR(Flights_2026_09_303334[entry_sector],"")=AG502),--(IFERROR(Flights_2026_09_303334[nfl],-1)&gt;=AH502),--(IFERROR(Flights_2026_09_303334[nfl],-1)&lt;=IF(AH502=450,450,AH502+9)))</f>
        <v>0</v>
      </c>
    </row>
    <row r="503" spans="32:35" x14ac:dyDescent="0.2">
      <c r="AF503" s="2">
        <v>0.70833333333333337</v>
      </c>
      <c r="AG503" t="s">
        <v>747</v>
      </c>
      <c r="AH503" s="17">
        <v>270</v>
      </c>
      <c r="AI503" s="17" cm="1">
        <f t="array" ref="AI503">SUMPRODUCT(--(IFERROR(HOUR(Flights_2026_09_303334[entry_hour]),-1)=HOUR(AF503)),--(IFERROR(Flights_2026_09_303334[entry_sector],"")=AG503),--(IFERROR(Flights_2026_09_303334[nfl],-1)&gt;=AH503),--(IFERROR(Flights_2026_09_303334[nfl],-1)&lt;=IF(AH503=450,450,AH503+9)))</f>
        <v>0</v>
      </c>
    </row>
    <row r="504" spans="32:35" x14ac:dyDescent="0.2">
      <c r="AF504" s="2">
        <v>0.70833333333333337</v>
      </c>
      <c r="AG504" t="s">
        <v>747</v>
      </c>
      <c r="AH504" s="17">
        <v>280</v>
      </c>
      <c r="AI504" s="17" cm="1">
        <f t="array" ref="AI504">SUMPRODUCT(--(IFERROR(HOUR(Flights_2026_09_303334[entry_hour]),-1)=HOUR(AF504)),--(IFERROR(Flights_2026_09_303334[entry_sector],"")=AG504),--(IFERROR(Flights_2026_09_303334[nfl],-1)&gt;=AH504),--(IFERROR(Flights_2026_09_303334[nfl],-1)&lt;=IF(AH504=450,450,AH504+9)))</f>
        <v>0</v>
      </c>
    </row>
    <row r="505" spans="32:35" x14ac:dyDescent="0.2">
      <c r="AF505" s="2">
        <v>0.70833333333333337</v>
      </c>
      <c r="AG505" t="s">
        <v>747</v>
      </c>
      <c r="AH505" s="17">
        <v>290</v>
      </c>
      <c r="AI505" s="17" cm="1">
        <f t="array" ref="AI505">SUMPRODUCT(--(IFERROR(HOUR(Flights_2026_09_303334[entry_hour]),-1)=HOUR(AF505)),--(IFERROR(Flights_2026_09_303334[entry_sector],"")=AG505),--(IFERROR(Flights_2026_09_303334[nfl],-1)&gt;=AH505),--(IFERROR(Flights_2026_09_303334[nfl],-1)&lt;=IF(AH505=450,450,AH505+9)))</f>
        <v>0</v>
      </c>
    </row>
    <row r="506" spans="32:35" x14ac:dyDescent="0.2">
      <c r="AF506" s="2">
        <v>0.70833333333333337</v>
      </c>
      <c r="AG506" t="s">
        <v>747</v>
      </c>
      <c r="AH506" s="17">
        <v>300</v>
      </c>
      <c r="AI506" s="17" cm="1">
        <f t="array" ref="AI506">SUMPRODUCT(--(IFERROR(HOUR(Flights_2026_09_303334[entry_hour]),-1)=HOUR(AF506)),--(IFERROR(Flights_2026_09_303334[entry_sector],"")=AG506),--(IFERROR(Flights_2026_09_303334[nfl],-1)&gt;=AH506),--(IFERROR(Flights_2026_09_303334[nfl],-1)&lt;=IF(AH506=450,450,AH506+9)))</f>
        <v>0</v>
      </c>
    </row>
    <row r="507" spans="32:35" x14ac:dyDescent="0.2">
      <c r="AF507" s="2">
        <v>0.70833333333333337</v>
      </c>
      <c r="AG507" t="s">
        <v>747</v>
      </c>
      <c r="AH507" s="17">
        <v>310</v>
      </c>
      <c r="AI507" s="17" cm="1">
        <f t="array" ref="AI507">SUMPRODUCT(--(IFERROR(HOUR(Flights_2026_09_303334[entry_hour]),-1)=HOUR(AF507)),--(IFERROR(Flights_2026_09_303334[entry_sector],"")=AG507),--(IFERROR(Flights_2026_09_303334[nfl],-1)&gt;=AH507),--(IFERROR(Flights_2026_09_303334[nfl],-1)&lt;=IF(AH507=450,450,AH507+9)))</f>
        <v>0</v>
      </c>
    </row>
    <row r="508" spans="32:35" x14ac:dyDescent="0.2">
      <c r="AF508" s="2">
        <v>0.70833333333333337</v>
      </c>
      <c r="AG508" t="s">
        <v>747</v>
      </c>
      <c r="AH508" s="17">
        <v>320</v>
      </c>
      <c r="AI508" s="17" cm="1">
        <f t="array" ref="AI508">SUMPRODUCT(--(IFERROR(HOUR(Flights_2026_09_303334[entry_hour]),-1)=HOUR(AF508)),--(IFERROR(Flights_2026_09_303334[entry_sector],"")=AG508),--(IFERROR(Flights_2026_09_303334[nfl],-1)&gt;=AH508),--(IFERROR(Flights_2026_09_303334[nfl],-1)&lt;=IF(AH508=450,450,AH508+9)))</f>
        <v>0</v>
      </c>
    </row>
    <row r="509" spans="32:35" x14ac:dyDescent="0.2">
      <c r="AF509" s="2">
        <v>0.70833333333333337</v>
      </c>
      <c r="AG509" t="s">
        <v>747</v>
      </c>
      <c r="AH509" s="17">
        <v>330</v>
      </c>
      <c r="AI509" s="17" cm="1">
        <f t="array" ref="AI509">SUMPRODUCT(--(IFERROR(HOUR(Flights_2026_09_303334[entry_hour]),-1)=HOUR(AF509)),--(IFERROR(Flights_2026_09_303334[entry_sector],"")=AG509),--(IFERROR(Flights_2026_09_303334[nfl],-1)&gt;=AH509),--(IFERROR(Flights_2026_09_303334[nfl],-1)&lt;=IF(AH509=450,450,AH509+9)))</f>
        <v>0</v>
      </c>
    </row>
    <row r="510" spans="32:35" x14ac:dyDescent="0.2">
      <c r="AF510" s="2">
        <v>0.70833333333333337</v>
      </c>
      <c r="AG510" t="s">
        <v>747</v>
      </c>
      <c r="AH510" s="17">
        <v>340</v>
      </c>
      <c r="AI510" s="17" cm="1">
        <f t="array" ref="AI510">SUMPRODUCT(--(IFERROR(HOUR(Flights_2026_09_303334[entry_hour]),-1)=HOUR(AF510)),--(IFERROR(Flights_2026_09_303334[entry_sector],"")=AG510),--(IFERROR(Flights_2026_09_303334[nfl],-1)&gt;=AH510),--(IFERROR(Flights_2026_09_303334[nfl],-1)&lt;=IF(AH510=450,450,AH510+9)))</f>
        <v>0</v>
      </c>
    </row>
    <row r="511" spans="32:35" x14ac:dyDescent="0.2">
      <c r="AF511" s="2">
        <v>0.70833333333333337</v>
      </c>
      <c r="AG511" t="s">
        <v>747</v>
      </c>
      <c r="AH511" s="17">
        <v>350</v>
      </c>
      <c r="AI511" s="17" cm="1">
        <f t="array" ref="AI511">SUMPRODUCT(--(IFERROR(HOUR(Flights_2026_09_303334[entry_hour]),-1)=HOUR(AF511)),--(IFERROR(Flights_2026_09_303334[entry_sector],"")=AG511),--(IFERROR(Flights_2026_09_303334[nfl],-1)&gt;=AH511),--(IFERROR(Flights_2026_09_303334[nfl],-1)&lt;=IF(AH511=450,450,AH511+9)))</f>
        <v>0</v>
      </c>
    </row>
    <row r="512" spans="32:35" x14ac:dyDescent="0.2">
      <c r="AF512" s="2">
        <v>0.70833333333333337</v>
      </c>
      <c r="AG512" t="s">
        <v>747</v>
      </c>
      <c r="AH512" s="17">
        <v>360</v>
      </c>
      <c r="AI512" s="17" cm="1">
        <f t="array" ref="AI512">SUMPRODUCT(--(IFERROR(HOUR(Flights_2026_09_303334[entry_hour]),-1)=HOUR(AF512)),--(IFERROR(Flights_2026_09_303334[entry_sector],"")=AG512),--(IFERROR(Flights_2026_09_303334[nfl],-1)&gt;=AH512),--(IFERROR(Flights_2026_09_303334[nfl],-1)&lt;=IF(AH512=450,450,AH512+9)))</f>
        <v>1</v>
      </c>
    </row>
    <row r="513" spans="32:35" x14ac:dyDescent="0.2">
      <c r="AF513" s="2">
        <v>0.70833333333333337</v>
      </c>
      <c r="AG513" t="s">
        <v>747</v>
      </c>
      <c r="AH513" s="17">
        <v>370</v>
      </c>
      <c r="AI513" s="17" cm="1">
        <f t="array" ref="AI513">SUMPRODUCT(--(IFERROR(HOUR(Flights_2026_09_303334[entry_hour]),-1)=HOUR(AF513)),--(IFERROR(Flights_2026_09_303334[entry_sector],"")=AG513),--(IFERROR(Flights_2026_09_303334[nfl],-1)&gt;=AH513),--(IFERROR(Flights_2026_09_303334[nfl],-1)&lt;=IF(AH513=450,450,AH513+9)))</f>
        <v>0</v>
      </c>
    </row>
    <row r="514" spans="32:35" x14ac:dyDescent="0.2">
      <c r="AF514" s="2">
        <v>0.70833333333333337</v>
      </c>
      <c r="AG514" t="s">
        <v>747</v>
      </c>
      <c r="AH514" s="17">
        <v>380</v>
      </c>
      <c r="AI514" s="17" cm="1">
        <f t="array" ref="AI514">SUMPRODUCT(--(IFERROR(HOUR(Flights_2026_09_303334[entry_hour]),-1)=HOUR(AF514)),--(IFERROR(Flights_2026_09_303334[entry_sector],"")=AG514),--(IFERROR(Flights_2026_09_303334[nfl],-1)&gt;=AH514),--(IFERROR(Flights_2026_09_303334[nfl],-1)&lt;=IF(AH514=450,450,AH514+9)))</f>
        <v>0</v>
      </c>
    </row>
    <row r="515" spans="32:35" x14ac:dyDescent="0.2">
      <c r="AF515" s="2">
        <v>0.70833333333333337</v>
      </c>
      <c r="AG515" t="s">
        <v>747</v>
      </c>
      <c r="AH515" s="17">
        <v>390</v>
      </c>
      <c r="AI515" s="17" cm="1">
        <f t="array" ref="AI515">SUMPRODUCT(--(IFERROR(HOUR(Flights_2026_09_303334[entry_hour]),-1)=HOUR(AF515)),--(IFERROR(Flights_2026_09_303334[entry_sector],"")=AG515),--(IFERROR(Flights_2026_09_303334[nfl],-1)&gt;=AH515),--(IFERROR(Flights_2026_09_303334[nfl],-1)&lt;=IF(AH515=450,450,AH515+9)))</f>
        <v>0</v>
      </c>
    </row>
    <row r="516" spans="32:35" x14ac:dyDescent="0.2">
      <c r="AF516" s="2">
        <v>0.70833333333333337</v>
      </c>
      <c r="AG516" t="s">
        <v>747</v>
      </c>
      <c r="AH516" s="17">
        <v>400</v>
      </c>
      <c r="AI516" s="17" cm="1">
        <f t="array" ref="AI516">SUMPRODUCT(--(IFERROR(HOUR(Flights_2026_09_303334[entry_hour]),-1)=HOUR(AF516)),--(IFERROR(Flights_2026_09_303334[entry_sector],"")=AG516),--(IFERROR(Flights_2026_09_303334[nfl],-1)&gt;=AH516),--(IFERROR(Flights_2026_09_303334[nfl],-1)&lt;=IF(AH516=450,450,AH516+9)))</f>
        <v>0</v>
      </c>
    </row>
    <row r="517" spans="32:35" x14ac:dyDescent="0.2">
      <c r="AF517" s="2">
        <v>0.70833333333333337</v>
      </c>
      <c r="AG517" t="s">
        <v>747</v>
      </c>
      <c r="AH517" s="17">
        <v>410</v>
      </c>
      <c r="AI517" s="17" cm="1">
        <f t="array" ref="AI517">SUMPRODUCT(--(IFERROR(HOUR(Flights_2026_09_303334[entry_hour]),-1)=HOUR(AF517)),--(IFERROR(Flights_2026_09_303334[entry_sector],"")=AG517),--(IFERROR(Flights_2026_09_303334[nfl],-1)&gt;=AH517),--(IFERROR(Flights_2026_09_303334[nfl],-1)&lt;=IF(AH517=450,450,AH517+9)))</f>
        <v>0</v>
      </c>
    </row>
    <row r="518" spans="32:35" x14ac:dyDescent="0.2">
      <c r="AF518" s="2">
        <v>0.70833333333333337</v>
      </c>
      <c r="AG518" t="s">
        <v>747</v>
      </c>
      <c r="AH518" s="17">
        <v>420</v>
      </c>
      <c r="AI518" s="17" cm="1">
        <f t="array" ref="AI518">SUMPRODUCT(--(IFERROR(HOUR(Flights_2026_09_303334[entry_hour]),-1)=HOUR(AF518)),--(IFERROR(Flights_2026_09_303334[entry_sector],"")=AG518),--(IFERROR(Flights_2026_09_303334[nfl],-1)&gt;=AH518),--(IFERROR(Flights_2026_09_303334[nfl],-1)&lt;=IF(AH518=450,450,AH518+9)))</f>
        <v>0</v>
      </c>
    </row>
    <row r="519" spans="32:35" x14ac:dyDescent="0.2">
      <c r="AF519" s="2">
        <v>0.70833333333333337</v>
      </c>
      <c r="AG519" t="s">
        <v>747</v>
      </c>
      <c r="AH519" s="17">
        <v>430</v>
      </c>
      <c r="AI519" s="17" cm="1">
        <f t="array" ref="AI519">SUMPRODUCT(--(IFERROR(HOUR(Flights_2026_09_303334[entry_hour]),-1)=HOUR(AF519)),--(IFERROR(Flights_2026_09_303334[entry_sector],"")=AG519),--(IFERROR(Flights_2026_09_303334[nfl],-1)&gt;=AH519),--(IFERROR(Flights_2026_09_303334[nfl],-1)&lt;=IF(AH519=450,450,AH519+9)))</f>
        <v>0</v>
      </c>
    </row>
    <row r="520" spans="32:35" x14ac:dyDescent="0.2">
      <c r="AF520" s="2">
        <v>0.70833333333333337</v>
      </c>
      <c r="AG520" t="s">
        <v>747</v>
      </c>
      <c r="AH520" s="17">
        <v>440</v>
      </c>
      <c r="AI520" s="17" cm="1">
        <f t="array" ref="AI520">SUMPRODUCT(--(IFERROR(HOUR(Flights_2026_09_303334[entry_hour]),-1)=HOUR(AF520)),--(IFERROR(Flights_2026_09_303334[entry_sector],"")=AG520),--(IFERROR(Flights_2026_09_303334[nfl],-1)&gt;=AH520),--(IFERROR(Flights_2026_09_303334[nfl],-1)&lt;=IF(AH520=450,450,AH520+9)))</f>
        <v>0</v>
      </c>
    </row>
    <row r="521" spans="32:35" x14ac:dyDescent="0.2">
      <c r="AF521" s="2">
        <v>0.70833333333333337</v>
      </c>
      <c r="AG521" t="s">
        <v>747</v>
      </c>
      <c r="AH521" s="17">
        <v>450</v>
      </c>
      <c r="AI521" s="17" cm="1">
        <f t="array" ref="AI521">SUMPRODUCT(--(IFERROR(HOUR(Flights_2026_09_303334[entry_hour]),-1)=HOUR(AF521)),--(IFERROR(Flights_2026_09_303334[entry_sector],"")=AG521),--(IFERROR(Flights_2026_09_303334[nfl],-1)&gt;=AH521),--(IFERROR(Flights_2026_09_303334[nfl],-1)&lt;=IF(AH521=450,450,AH521+9)))</f>
        <v>0</v>
      </c>
    </row>
    <row r="522" spans="32:35" x14ac:dyDescent="0.2">
      <c r="AF522" s="2">
        <v>0.75</v>
      </c>
      <c r="AG522" t="s">
        <v>743</v>
      </c>
      <c r="AH522" s="17">
        <v>200</v>
      </c>
      <c r="AI522" s="17" cm="1">
        <f t="array" ref="AI522">SUMPRODUCT(--(IFERROR(HOUR(Flights_2026_09_303334[entry_hour]),-1)=HOUR(AF522)),--(IFERROR(Flights_2026_09_303334[entry_sector],"")=AG522),--(IFERROR(Flights_2026_09_303334[nfl],-1)&gt;=AH522),--(IFERROR(Flights_2026_09_303334[nfl],-1)&lt;=IF(AH522=450,450,AH522+9)))</f>
        <v>0</v>
      </c>
    </row>
    <row r="523" spans="32:35" x14ac:dyDescent="0.2">
      <c r="AF523" s="2">
        <v>0.75</v>
      </c>
      <c r="AG523" t="s">
        <v>743</v>
      </c>
      <c r="AH523" s="17">
        <v>210</v>
      </c>
      <c r="AI523" s="17" cm="1">
        <f t="array" ref="AI523">SUMPRODUCT(--(IFERROR(HOUR(Flights_2026_09_303334[entry_hour]),-1)=HOUR(AF523)),--(IFERROR(Flights_2026_09_303334[entry_sector],"")=AG523),--(IFERROR(Flights_2026_09_303334[nfl],-1)&gt;=AH523),--(IFERROR(Flights_2026_09_303334[nfl],-1)&lt;=IF(AH523=450,450,AH523+9)))</f>
        <v>0</v>
      </c>
    </row>
    <row r="524" spans="32:35" x14ac:dyDescent="0.2">
      <c r="AF524" s="2">
        <v>0.75</v>
      </c>
      <c r="AG524" t="s">
        <v>743</v>
      </c>
      <c r="AH524" s="17">
        <v>220</v>
      </c>
      <c r="AI524" s="17" cm="1">
        <f t="array" ref="AI524">SUMPRODUCT(--(IFERROR(HOUR(Flights_2026_09_303334[entry_hour]),-1)=HOUR(AF524)),--(IFERROR(Flights_2026_09_303334[entry_sector],"")=AG524),--(IFERROR(Flights_2026_09_303334[nfl],-1)&gt;=AH524),--(IFERROR(Flights_2026_09_303334[nfl],-1)&lt;=IF(AH524=450,450,AH524+9)))</f>
        <v>0</v>
      </c>
    </row>
    <row r="525" spans="32:35" x14ac:dyDescent="0.2">
      <c r="AF525" s="2">
        <v>0.75</v>
      </c>
      <c r="AG525" t="s">
        <v>743</v>
      </c>
      <c r="AH525" s="17">
        <v>230</v>
      </c>
      <c r="AI525" s="17" cm="1">
        <f t="array" ref="AI525">SUMPRODUCT(--(IFERROR(HOUR(Flights_2026_09_303334[entry_hour]),-1)=HOUR(AF525)),--(IFERROR(Flights_2026_09_303334[entry_sector],"")=AG525),--(IFERROR(Flights_2026_09_303334[nfl],-1)&gt;=AH525),--(IFERROR(Flights_2026_09_303334[nfl],-1)&lt;=IF(AH525=450,450,AH525+9)))</f>
        <v>0</v>
      </c>
    </row>
    <row r="526" spans="32:35" x14ac:dyDescent="0.2">
      <c r="AF526" s="2">
        <v>0.75</v>
      </c>
      <c r="AG526" t="s">
        <v>743</v>
      </c>
      <c r="AH526" s="17">
        <v>240</v>
      </c>
      <c r="AI526" s="17" cm="1">
        <f t="array" ref="AI526">SUMPRODUCT(--(IFERROR(HOUR(Flights_2026_09_303334[entry_hour]),-1)=HOUR(AF526)),--(IFERROR(Flights_2026_09_303334[entry_sector],"")=AG526),--(IFERROR(Flights_2026_09_303334[nfl],-1)&gt;=AH526),--(IFERROR(Flights_2026_09_303334[nfl],-1)&lt;=IF(AH526=450,450,AH526+9)))</f>
        <v>0</v>
      </c>
    </row>
    <row r="527" spans="32:35" x14ac:dyDescent="0.2">
      <c r="AF527" s="2">
        <v>0.75</v>
      </c>
      <c r="AG527" t="s">
        <v>743</v>
      </c>
      <c r="AH527" s="17">
        <v>250</v>
      </c>
      <c r="AI527" s="17" cm="1">
        <f t="array" ref="AI527">SUMPRODUCT(--(IFERROR(HOUR(Flights_2026_09_303334[entry_hour]),-1)=HOUR(AF527)),--(IFERROR(Flights_2026_09_303334[entry_sector],"")=AG527),--(IFERROR(Flights_2026_09_303334[nfl],-1)&gt;=AH527),--(IFERROR(Flights_2026_09_303334[nfl],-1)&lt;=IF(AH527=450,450,AH527+9)))</f>
        <v>0</v>
      </c>
    </row>
    <row r="528" spans="32:35" x14ac:dyDescent="0.2">
      <c r="AF528" s="2">
        <v>0.75</v>
      </c>
      <c r="AG528" t="s">
        <v>743</v>
      </c>
      <c r="AH528" s="17">
        <v>260</v>
      </c>
      <c r="AI528" s="17" cm="1">
        <f t="array" ref="AI528">SUMPRODUCT(--(IFERROR(HOUR(Flights_2026_09_303334[entry_hour]),-1)=HOUR(AF528)),--(IFERROR(Flights_2026_09_303334[entry_sector],"")=AG528),--(IFERROR(Flights_2026_09_303334[nfl],-1)&gt;=AH528),--(IFERROR(Flights_2026_09_303334[nfl],-1)&lt;=IF(AH528=450,450,AH528+9)))</f>
        <v>0</v>
      </c>
    </row>
    <row r="529" spans="32:35" x14ac:dyDescent="0.2">
      <c r="AF529" s="2">
        <v>0.75</v>
      </c>
      <c r="AG529" t="s">
        <v>743</v>
      </c>
      <c r="AH529" s="17">
        <v>270</v>
      </c>
      <c r="AI529" s="17" cm="1">
        <f t="array" ref="AI529">SUMPRODUCT(--(IFERROR(HOUR(Flights_2026_09_303334[entry_hour]),-1)=HOUR(AF529)),--(IFERROR(Flights_2026_09_303334[entry_sector],"")=AG529),--(IFERROR(Flights_2026_09_303334[nfl],-1)&gt;=AH529),--(IFERROR(Flights_2026_09_303334[nfl],-1)&lt;=IF(AH529=450,450,AH529+9)))</f>
        <v>0</v>
      </c>
    </row>
    <row r="530" spans="32:35" x14ac:dyDescent="0.2">
      <c r="AF530" s="2">
        <v>0.75</v>
      </c>
      <c r="AG530" t="s">
        <v>743</v>
      </c>
      <c r="AH530" s="17">
        <v>280</v>
      </c>
      <c r="AI530" s="17" cm="1">
        <f t="array" ref="AI530">SUMPRODUCT(--(IFERROR(HOUR(Flights_2026_09_303334[entry_hour]),-1)=HOUR(AF530)),--(IFERROR(Flights_2026_09_303334[entry_sector],"")=AG530),--(IFERROR(Flights_2026_09_303334[nfl],-1)&gt;=AH530),--(IFERROR(Flights_2026_09_303334[nfl],-1)&lt;=IF(AH530=450,450,AH530+9)))</f>
        <v>0</v>
      </c>
    </row>
    <row r="531" spans="32:35" x14ac:dyDescent="0.2">
      <c r="AF531" s="2">
        <v>0.75</v>
      </c>
      <c r="AG531" t="s">
        <v>743</v>
      </c>
      <c r="AH531" s="17">
        <v>290</v>
      </c>
      <c r="AI531" s="17" cm="1">
        <f t="array" ref="AI531">SUMPRODUCT(--(IFERROR(HOUR(Flights_2026_09_303334[entry_hour]),-1)=HOUR(AF531)),--(IFERROR(Flights_2026_09_303334[entry_sector],"")=AG531),--(IFERROR(Flights_2026_09_303334[nfl],-1)&gt;=AH531),--(IFERROR(Flights_2026_09_303334[nfl],-1)&lt;=IF(AH531=450,450,AH531+9)))</f>
        <v>0</v>
      </c>
    </row>
    <row r="532" spans="32:35" x14ac:dyDescent="0.2">
      <c r="AF532" s="2">
        <v>0.75</v>
      </c>
      <c r="AG532" t="s">
        <v>743</v>
      </c>
      <c r="AH532" s="17">
        <v>300</v>
      </c>
      <c r="AI532" s="17" cm="1">
        <f t="array" ref="AI532">SUMPRODUCT(--(IFERROR(HOUR(Flights_2026_09_303334[entry_hour]),-1)=HOUR(AF532)),--(IFERROR(Flights_2026_09_303334[entry_sector],"")=AG532),--(IFERROR(Flights_2026_09_303334[nfl],-1)&gt;=AH532),--(IFERROR(Flights_2026_09_303334[nfl],-1)&lt;=IF(AH532=450,450,AH532+9)))</f>
        <v>0</v>
      </c>
    </row>
    <row r="533" spans="32:35" x14ac:dyDescent="0.2">
      <c r="AF533" s="2">
        <v>0.75</v>
      </c>
      <c r="AG533" t="s">
        <v>743</v>
      </c>
      <c r="AH533" s="17">
        <v>310</v>
      </c>
      <c r="AI533" s="17" cm="1">
        <f t="array" ref="AI533">SUMPRODUCT(--(IFERROR(HOUR(Flights_2026_09_303334[entry_hour]),-1)=HOUR(AF533)),--(IFERROR(Flights_2026_09_303334[entry_sector],"")=AG533),--(IFERROR(Flights_2026_09_303334[nfl],-1)&gt;=AH533),--(IFERROR(Flights_2026_09_303334[nfl],-1)&lt;=IF(AH533=450,450,AH533+9)))</f>
        <v>0</v>
      </c>
    </row>
    <row r="534" spans="32:35" x14ac:dyDescent="0.2">
      <c r="AF534" s="2">
        <v>0.75</v>
      </c>
      <c r="AG534" t="s">
        <v>743</v>
      </c>
      <c r="AH534" s="17">
        <v>320</v>
      </c>
      <c r="AI534" s="17" cm="1">
        <f t="array" ref="AI534">SUMPRODUCT(--(IFERROR(HOUR(Flights_2026_09_303334[entry_hour]),-1)=HOUR(AF534)),--(IFERROR(Flights_2026_09_303334[entry_sector],"")=AG534),--(IFERROR(Flights_2026_09_303334[nfl],-1)&gt;=AH534),--(IFERROR(Flights_2026_09_303334[nfl],-1)&lt;=IF(AH534=450,450,AH534+9)))</f>
        <v>0</v>
      </c>
    </row>
    <row r="535" spans="32:35" x14ac:dyDescent="0.2">
      <c r="AF535" s="2">
        <v>0.75</v>
      </c>
      <c r="AG535" t="s">
        <v>743</v>
      </c>
      <c r="AH535" s="17">
        <v>330</v>
      </c>
      <c r="AI535" s="17" cm="1">
        <f t="array" ref="AI535">SUMPRODUCT(--(IFERROR(HOUR(Flights_2026_09_303334[entry_hour]),-1)=HOUR(AF535)),--(IFERROR(Flights_2026_09_303334[entry_sector],"")=AG535),--(IFERROR(Flights_2026_09_303334[nfl],-1)&gt;=AH535),--(IFERROR(Flights_2026_09_303334[nfl],-1)&lt;=IF(AH535=450,450,AH535+9)))</f>
        <v>0</v>
      </c>
    </row>
    <row r="536" spans="32:35" x14ac:dyDescent="0.2">
      <c r="AF536" s="2">
        <v>0.75</v>
      </c>
      <c r="AG536" t="s">
        <v>743</v>
      </c>
      <c r="AH536" s="17">
        <v>340</v>
      </c>
      <c r="AI536" s="17" cm="1">
        <f t="array" ref="AI536">SUMPRODUCT(--(IFERROR(HOUR(Flights_2026_09_303334[entry_hour]),-1)=HOUR(AF536)),--(IFERROR(Flights_2026_09_303334[entry_sector],"")=AG536),--(IFERROR(Flights_2026_09_303334[nfl],-1)&gt;=AH536),--(IFERROR(Flights_2026_09_303334[nfl],-1)&lt;=IF(AH536=450,450,AH536+9)))</f>
        <v>0</v>
      </c>
    </row>
    <row r="537" spans="32:35" x14ac:dyDescent="0.2">
      <c r="AF537" s="2">
        <v>0.75</v>
      </c>
      <c r="AG537" t="s">
        <v>743</v>
      </c>
      <c r="AH537" s="17">
        <v>350</v>
      </c>
      <c r="AI537" s="17" cm="1">
        <f t="array" ref="AI537">SUMPRODUCT(--(IFERROR(HOUR(Flights_2026_09_303334[entry_hour]),-1)=HOUR(AF537)),--(IFERROR(Flights_2026_09_303334[entry_sector],"")=AG537),--(IFERROR(Flights_2026_09_303334[nfl],-1)&gt;=AH537),--(IFERROR(Flights_2026_09_303334[nfl],-1)&lt;=IF(AH537=450,450,AH537+9)))</f>
        <v>1</v>
      </c>
    </row>
    <row r="538" spans="32:35" x14ac:dyDescent="0.2">
      <c r="AF538" s="2">
        <v>0.75</v>
      </c>
      <c r="AG538" t="s">
        <v>743</v>
      </c>
      <c r="AH538" s="17">
        <v>360</v>
      </c>
      <c r="AI538" s="17" cm="1">
        <f t="array" ref="AI538">SUMPRODUCT(--(IFERROR(HOUR(Flights_2026_09_303334[entry_hour]),-1)=HOUR(AF538)),--(IFERROR(Flights_2026_09_303334[entry_sector],"")=AG538),--(IFERROR(Flights_2026_09_303334[nfl],-1)&gt;=AH538),--(IFERROR(Flights_2026_09_303334[nfl],-1)&lt;=IF(AH538=450,450,AH538+9)))</f>
        <v>0</v>
      </c>
    </row>
    <row r="539" spans="32:35" x14ac:dyDescent="0.2">
      <c r="AF539" s="2">
        <v>0.75</v>
      </c>
      <c r="AG539" t="s">
        <v>743</v>
      </c>
      <c r="AH539" s="17">
        <v>370</v>
      </c>
      <c r="AI539" s="17" cm="1">
        <f t="array" ref="AI539">SUMPRODUCT(--(IFERROR(HOUR(Flights_2026_09_303334[entry_hour]),-1)=HOUR(AF539)),--(IFERROR(Flights_2026_09_303334[entry_sector],"")=AG539),--(IFERROR(Flights_2026_09_303334[nfl],-1)&gt;=AH539),--(IFERROR(Flights_2026_09_303334[nfl],-1)&lt;=IF(AH539=450,450,AH539+9)))</f>
        <v>0</v>
      </c>
    </row>
    <row r="540" spans="32:35" x14ac:dyDescent="0.2">
      <c r="AF540" s="2">
        <v>0.75</v>
      </c>
      <c r="AG540" t="s">
        <v>743</v>
      </c>
      <c r="AH540" s="17">
        <v>380</v>
      </c>
      <c r="AI540" s="17" cm="1">
        <f t="array" ref="AI540">SUMPRODUCT(--(IFERROR(HOUR(Flights_2026_09_303334[entry_hour]),-1)=HOUR(AF540)),--(IFERROR(Flights_2026_09_303334[entry_sector],"")=AG540),--(IFERROR(Flights_2026_09_303334[nfl],-1)&gt;=AH540),--(IFERROR(Flights_2026_09_303334[nfl],-1)&lt;=IF(AH540=450,450,AH540+9)))</f>
        <v>0</v>
      </c>
    </row>
    <row r="541" spans="32:35" x14ac:dyDescent="0.2">
      <c r="AF541" s="2">
        <v>0.75</v>
      </c>
      <c r="AG541" t="s">
        <v>743</v>
      </c>
      <c r="AH541" s="17">
        <v>390</v>
      </c>
      <c r="AI541" s="17" cm="1">
        <f t="array" ref="AI541">SUMPRODUCT(--(IFERROR(HOUR(Flights_2026_09_303334[entry_hour]),-1)=HOUR(AF541)),--(IFERROR(Flights_2026_09_303334[entry_sector],"")=AG541),--(IFERROR(Flights_2026_09_303334[nfl],-1)&gt;=AH541),--(IFERROR(Flights_2026_09_303334[nfl],-1)&lt;=IF(AH541=450,450,AH541+9)))</f>
        <v>0</v>
      </c>
    </row>
    <row r="542" spans="32:35" x14ac:dyDescent="0.2">
      <c r="AF542" s="2">
        <v>0.75</v>
      </c>
      <c r="AG542" t="s">
        <v>743</v>
      </c>
      <c r="AH542" s="17">
        <v>400</v>
      </c>
      <c r="AI542" s="17" cm="1">
        <f t="array" ref="AI542">SUMPRODUCT(--(IFERROR(HOUR(Flights_2026_09_303334[entry_hour]),-1)=HOUR(AF542)),--(IFERROR(Flights_2026_09_303334[entry_sector],"")=AG542),--(IFERROR(Flights_2026_09_303334[nfl],-1)&gt;=AH542),--(IFERROR(Flights_2026_09_303334[nfl],-1)&lt;=IF(AH542=450,450,AH542+9)))</f>
        <v>0</v>
      </c>
    </row>
    <row r="543" spans="32:35" x14ac:dyDescent="0.2">
      <c r="AF543" s="2">
        <v>0.75</v>
      </c>
      <c r="AG543" t="s">
        <v>743</v>
      </c>
      <c r="AH543" s="17">
        <v>410</v>
      </c>
      <c r="AI543" s="17" cm="1">
        <f t="array" ref="AI543">SUMPRODUCT(--(IFERROR(HOUR(Flights_2026_09_303334[entry_hour]),-1)=HOUR(AF543)),--(IFERROR(Flights_2026_09_303334[entry_sector],"")=AG543),--(IFERROR(Flights_2026_09_303334[nfl],-1)&gt;=AH543),--(IFERROR(Flights_2026_09_303334[nfl],-1)&lt;=IF(AH543=450,450,AH543+9)))</f>
        <v>0</v>
      </c>
    </row>
    <row r="544" spans="32:35" x14ac:dyDescent="0.2">
      <c r="AF544" s="2">
        <v>0.75</v>
      </c>
      <c r="AG544" t="s">
        <v>743</v>
      </c>
      <c r="AH544" s="17">
        <v>420</v>
      </c>
      <c r="AI544" s="17" cm="1">
        <f t="array" ref="AI544">SUMPRODUCT(--(IFERROR(HOUR(Flights_2026_09_303334[entry_hour]),-1)=HOUR(AF544)),--(IFERROR(Flights_2026_09_303334[entry_sector],"")=AG544),--(IFERROR(Flights_2026_09_303334[nfl],-1)&gt;=AH544),--(IFERROR(Flights_2026_09_303334[nfl],-1)&lt;=IF(AH544=450,450,AH544+9)))</f>
        <v>0</v>
      </c>
    </row>
    <row r="545" spans="32:35" x14ac:dyDescent="0.2">
      <c r="AF545" s="2">
        <v>0.75</v>
      </c>
      <c r="AG545" t="s">
        <v>743</v>
      </c>
      <c r="AH545" s="17">
        <v>430</v>
      </c>
      <c r="AI545" s="17" cm="1">
        <f t="array" ref="AI545">SUMPRODUCT(--(IFERROR(HOUR(Flights_2026_09_303334[entry_hour]),-1)=HOUR(AF545)),--(IFERROR(Flights_2026_09_303334[entry_sector],"")=AG545),--(IFERROR(Flights_2026_09_303334[nfl],-1)&gt;=AH545),--(IFERROR(Flights_2026_09_303334[nfl],-1)&lt;=IF(AH545=450,450,AH545+9)))</f>
        <v>0</v>
      </c>
    </row>
    <row r="546" spans="32:35" x14ac:dyDescent="0.2">
      <c r="AF546" s="2">
        <v>0.75</v>
      </c>
      <c r="AG546" t="s">
        <v>743</v>
      </c>
      <c r="AH546" s="17">
        <v>440</v>
      </c>
      <c r="AI546" s="17" cm="1">
        <f t="array" ref="AI546">SUMPRODUCT(--(IFERROR(HOUR(Flights_2026_09_303334[entry_hour]),-1)=HOUR(AF546)),--(IFERROR(Flights_2026_09_303334[entry_sector],"")=AG546),--(IFERROR(Flights_2026_09_303334[nfl],-1)&gt;=AH546),--(IFERROR(Flights_2026_09_303334[nfl],-1)&lt;=IF(AH546=450,450,AH546+9)))</f>
        <v>0</v>
      </c>
    </row>
    <row r="547" spans="32:35" x14ac:dyDescent="0.2">
      <c r="AF547" s="2">
        <v>0.75</v>
      </c>
      <c r="AG547" t="s">
        <v>743</v>
      </c>
      <c r="AH547" s="17">
        <v>450</v>
      </c>
      <c r="AI547" s="17" cm="1">
        <f t="array" ref="AI547">SUMPRODUCT(--(IFERROR(HOUR(Flights_2026_09_303334[entry_hour]),-1)=HOUR(AF547)),--(IFERROR(Flights_2026_09_303334[entry_sector],"")=AG547),--(IFERROR(Flights_2026_09_303334[nfl],-1)&gt;=AH547),--(IFERROR(Flights_2026_09_303334[nfl],-1)&lt;=IF(AH547=450,450,AH547+9)))</f>
        <v>0</v>
      </c>
    </row>
    <row r="548" spans="32:35" x14ac:dyDescent="0.2">
      <c r="AF548" s="2">
        <v>0.75</v>
      </c>
      <c r="AG548" t="s">
        <v>744</v>
      </c>
      <c r="AH548" s="17">
        <v>200</v>
      </c>
      <c r="AI548" s="17" cm="1">
        <f t="array" ref="AI548">SUMPRODUCT(--(IFERROR(HOUR(Flights_2026_09_303334[entry_hour]),-1)=HOUR(AF548)),--(IFERROR(Flights_2026_09_303334[entry_sector],"")=AG548),--(IFERROR(Flights_2026_09_303334[nfl],-1)&gt;=AH548),--(IFERROR(Flights_2026_09_303334[nfl],-1)&lt;=IF(AH548=450,450,AH548+9)))</f>
        <v>0</v>
      </c>
    </row>
    <row r="549" spans="32:35" x14ac:dyDescent="0.2">
      <c r="AF549" s="2">
        <v>0.75</v>
      </c>
      <c r="AG549" t="s">
        <v>744</v>
      </c>
      <c r="AH549" s="17">
        <v>210</v>
      </c>
      <c r="AI549" s="17" cm="1">
        <f t="array" ref="AI549">SUMPRODUCT(--(IFERROR(HOUR(Flights_2026_09_303334[entry_hour]),-1)=HOUR(AF549)),--(IFERROR(Flights_2026_09_303334[entry_sector],"")=AG549),--(IFERROR(Flights_2026_09_303334[nfl],-1)&gt;=AH549),--(IFERROR(Flights_2026_09_303334[nfl],-1)&lt;=IF(AH549=450,450,AH549+9)))</f>
        <v>0</v>
      </c>
    </row>
    <row r="550" spans="32:35" x14ac:dyDescent="0.2">
      <c r="AF550" s="2">
        <v>0.75</v>
      </c>
      <c r="AG550" t="s">
        <v>744</v>
      </c>
      <c r="AH550" s="17">
        <v>220</v>
      </c>
      <c r="AI550" s="17" cm="1">
        <f t="array" ref="AI550">SUMPRODUCT(--(IFERROR(HOUR(Flights_2026_09_303334[entry_hour]),-1)=HOUR(AF550)),--(IFERROR(Flights_2026_09_303334[entry_sector],"")=AG550),--(IFERROR(Flights_2026_09_303334[nfl],-1)&gt;=AH550),--(IFERROR(Flights_2026_09_303334[nfl],-1)&lt;=IF(AH550=450,450,AH550+9)))</f>
        <v>7</v>
      </c>
    </row>
    <row r="551" spans="32:35" x14ac:dyDescent="0.2">
      <c r="AF551" s="2">
        <v>0.75</v>
      </c>
      <c r="AG551" t="s">
        <v>744</v>
      </c>
      <c r="AH551" s="17">
        <v>230</v>
      </c>
      <c r="AI551" s="17" cm="1">
        <f t="array" ref="AI551">SUMPRODUCT(--(IFERROR(HOUR(Flights_2026_09_303334[entry_hour]),-1)=HOUR(AF551)),--(IFERROR(Flights_2026_09_303334[entry_sector],"")=AG551),--(IFERROR(Flights_2026_09_303334[nfl],-1)&gt;=AH551),--(IFERROR(Flights_2026_09_303334[nfl],-1)&lt;=IF(AH551=450,450,AH551+9)))</f>
        <v>0</v>
      </c>
    </row>
    <row r="552" spans="32:35" x14ac:dyDescent="0.2">
      <c r="AF552" s="2">
        <v>0.75</v>
      </c>
      <c r="AG552" t="s">
        <v>744</v>
      </c>
      <c r="AH552" s="17">
        <v>240</v>
      </c>
      <c r="AI552" s="17" cm="1">
        <f t="array" ref="AI552">SUMPRODUCT(--(IFERROR(HOUR(Flights_2026_09_303334[entry_hour]),-1)=HOUR(AF552)),--(IFERROR(Flights_2026_09_303334[entry_sector],"")=AG552),--(IFERROR(Flights_2026_09_303334[nfl],-1)&gt;=AH552),--(IFERROR(Flights_2026_09_303334[nfl],-1)&lt;=IF(AH552=450,450,AH552+9)))</f>
        <v>0</v>
      </c>
    </row>
    <row r="553" spans="32:35" x14ac:dyDescent="0.2">
      <c r="AF553" s="2">
        <v>0.75</v>
      </c>
      <c r="AG553" t="s">
        <v>744</v>
      </c>
      <c r="AH553" s="17">
        <v>250</v>
      </c>
      <c r="AI553" s="17" cm="1">
        <f t="array" ref="AI553">SUMPRODUCT(--(IFERROR(HOUR(Flights_2026_09_303334[entry_hour]),-1)=HOUR(AF553)),--(IFERROR(Flights_2026_09_303334[entry_sector],"")=AG553),--(IFERROR(Flights_2026_09_303334[nfl],-1)&gt;=AH553),--(IFERROR(Flights_2026_09_303334[nfl],-1)&lt;=IF(AH553=450,450,AH553+9)))</f>
        <v>0</v>
      </c>
    </row>
    <row r="554" spans="32:35" x14ac:dyDescent="0.2">
      <c r="AF554" s="2">
        <v>0.75</v>
      </c>
      <c r="AG554" t="s">
        <v>744</v>
      </c>
      <c r="AH554" s="17">
        <v>260</v>
      </c>
      <c r="AI554" s="17" cm="1">
        <f t="array" ref="AI554">SUMPRODUCT(--(IFERROR(HOUR(Flights_2026_09_303334[entry_hour]),-1)=HOUR(AF554)),--(IFERROR(Flights_2026_09_303334[entry_sector],"")=AG554),--(IFERROR(Flights_2026_09_303334[nfl],-1)&gt;=AH554),--(IFERROR(Flights_2026_09_303334[nfl],-1)&lt;=IF(AH554=450,450,AH554+9)))</f>
        <v>0</v>
      </c>
    </row>
    <row r="555" spans="32:35" x14ac:dyDescent="0.2">
      <c r="AF555" s="2">
        <v>0.75</v>
      </c>
      <c r="AG555" t="s">
        <v>744</v>
      </c>
      <c r="AH555" s="17">
        <v>270</v>
      </c>
      <c r="AI555" s="17" cm="1">
        <f t="array" ref="AI555">SUMPRODUCT(--(IFERROR(HOUR(Flights_2026_09_303334[entry_hour]),-1)=HOUR(AF555)),--(IFERROR(Flights_2026_09_303334[entry_sector],"")=AG555),--(IFERROR(Flights_2026_09_303334[nfl],-1)&gt;=AH555),--(IFERROR(Flights_2026_09_303334[nfl],-1)&lt;=IF(AH555=450,450,AH555+9)))</f>
        <v>0</v>
      </c>
    </row>
    <row r="556" spans="32:35" x14ac:dyDescent="0.2">
      <c r="AF556" s="2">
        <v>0.75</v>
      </c>
      <c r="AG556" t="s">
        <v>744</v>
      </c>
      <c r="AH556" s="17">
        <v>280</v>
      </c>
      <c r="AI556" s="17" cm="1">
        <f t="array" ref="AI556">SUMPRODUCT(--(IFERROR(HOUR(Flights_2026_09_303334[entry_hour]),-1)=HOUR(AF556)),--(IFERROR(Flights_2026_09_303334[entry_sector],"")=AG556),--(IFERROR(Flights_2026_09_303334[nfl],-1)&gt;=AH556),--(IFERROR(Flights_2026_09_303334[nfl],-1)&lt;=IF(AH556=450,450,AH556+9)))</f>
        <v>0</v>
      </c>
    </row>
    <row r="557" spans="32:35" x14ac:dyDescent="0.2">
      <c r="AF557" s="2">
        <v>0.75</v>
      </c>
      <c r="AG557" t="s">
        <v>744</v>
      </c>
      <c r="AH557" s="17">
        <v>290</v>
      </c>
      <c r="AI557" s="17" cm="1">
        <f t="array" ref="AI557">SUMPRODUCT(--(IFERROR(HOUR(Flights_2026_09_303334[entry_hour]),-1)=HOUR(AF557)),--(IFERROR(Flights_2026_09_303334[entry_sector],"")=AG557),--(IFERROR(Flights_2026_09_303334[nfl],-1)&gt;=AH557),--(IFERROR(Flights_2026_09_303334[nfl],-1)&lt;=IF(AH557=450,450,AH557+9)))</f>
        <v>0</v>
      </c>
    </row>
    <row r="558" spans="32:35" x14ac:dyDescent="0.2">
      <c r="AF558" s="2">
        <v>0.75</v>
      </c>
      <c r="AG558" t="s">
        <v>744</v>
      </c>
      <c r="AH558" s="17">
        <v>300</v>
      </c>
      <c r="AI558" s="17" cm="1">
        <f t="array" ref="AI558">SUMPRODUCT(--(IFERROR(HOUR(Flights_2026_09_303334[entry_hour]),-1)=HOUR(AF558)),--(IFERROR(Flights_2026_09_303334[entry_sector],"")=AG558),--(IFERROR(Flights_2026_09_303334[nfl],-1)&gt;=AH558),--(IFERROR(Flights_2026_09_303334[nfl],-1)&lt;=IF(AH558=450,450,AH558+9)))</f>
        <v>0</v>
      </c>
    </row>
    <row r="559" spans="32:35" x14ac:dyDescent="0.2">
      <c r="AF559" s="2">
        <v>0.75</v>
      </c>
      <c r="AG559" t="s">
        <v>744</v>
      </c>
      <c r="AH559" s="17">
        <v>310</v>
      </c>
      <c r="AI559" s="17" cm="1">
        <f t="array" ref="AI559">SUMPRODUCT(--(IFERROR(HOUR(Flights_2026_09_303334[entry_hour]),-1)=HOUR(AF559)),--(IFERROR(Flights_2026_09_303334[entry_sector],"")=AG559),--(IFERROR(Flights_2026_09_303334[nfl],-1)&gt;=AH559),--(IFERROR(Flights_2026_09_303334[nfl],-1)&lt;=IF(AH559=450,450,AH559+9)))</f>
        <v>0</v>
      </c>
    </row>
    <row r="560" spans="32:35" x14ac:dyDescent="0.2">
      <c r="AF560" s="2">
        <v>0.75</v>
      </c>
      <c r="AG560" t="s">
        <v>744</v>
      </c>
      <c r="AH560" s="17">
        <v>320</v>
      </c>
      <c r="AI560" s="17" cm="1">
        <f t="array" ref="AI560">SUMPRODUCT(--(IFERROR(HOUR(Flights_2026_09_303334[entry_hour]),-1)=HOUR(AF560)),--(IFERROR(Flights_2026_09_303334[entry_sector],"")=AG560),--(IFERROR(Flights_2026_09_303334[nfl],-1)&gt;=AH560),--(IFERROR(Flights_2026_09_303334[nfl],-1)&lt;=IF(AH560=450,450,AH560+9)))</f>
        <v>0</v>
      </c>
    </row>
    <row r="561" spans="32:35" x14ac:dyDescent="0.2">
      <c r="AF561" s="2">
        <v>0.75</v>
      </c>
      <c r="AG561" t="s">
        <v>744</v>
      </c>
      <c r="AH561" s="17">
        <v>330</v>
      </c>
      <c r="AI561" s="17" cm="1">
        <f t="array" ref="AI561">SUMPRODUCT(--(IFERROR(HOUR(Flights_2026_09_303334[entry_hour]),-1)=HOUR(AF561)),--(IFERROR(Flights_2026_09_303334[entry_sector],"")=AG561),--(IFERROR(Flights_2026_09_303334[nfl],-1)&gt;=AH561),--(IFERROR(Flights_2026_09_303334[nfl],-1)&lt;=IF(AH561=450,450,AH561+9)))</f>
        <v>1</v>
      </c>
    </row>
    <row r="562" spans="32:35" x14ac:dyDescent="0.2">
      <c r="AF562" s="2">
        <v>0.75</v>
      </c>
      <c r="AG562" t="s">
        <v>744</v>
      </c>
      <c r="AH562" s="17">
        <v>340</v>
      </c>
      <c r="AI562" s="17" cm="1">
        <f t="array" ref="AI562">SUMPRODUCT(--(IFERROR(HOUR(Flights_2026_09_303334[entry_hour]),-1)=HOUR(AF562)),--(IFERROR(Flights_2026_09_303334[entry_sector],"")=AG562),--(IFERROR(Flights_2026_09_303334[nfl],-1)&gt;=AH562),--(IFERROR(Flights_2026_09_303334[nfl],-1)&lt;=IF(AH562=450,450,AH562+9)))</f>
        <v>0</v>
      </c>
    </row>
    <row r="563" spans="32:35" x14ac:dyDescent="0.2">
      <c r="AF563" s="2">
        <v>0.75</v>
      </c>
      <c r="AG563" t="s">
        <v>744</v>
      </c>
      <c r="AH563" s="17">
        <v>350</v>
      </c>
      <c r="AI563" s="17" cm="1">
        <f t="array" ref="AI563">SUMPRODUCT(--(IFERROR(HOUR(Flights_2026_09_303334[entry_hour]),-1)=HOUR(AF563)),--(IFERROR(Flights_2026_09_303334[entry_sector],"")=AG563),--(IFERROR(Flights_2026_09_303334[nfl],-1)&gt;=AH563),--(IFERROR(Flights_2026_09_303334[nfl],-1)&lt;=IF(AH563=450,450,AH563+9)))</f>
        <v>1</v>
      </c>
    </row>
    <row r="564" spans="32:35" x14ac:dyDescent="0.2">
      <c r="AF564" s="2">
        <v>0.75</v>
      </c>
      <c r="AG564" t="s">
        <v>744</v>
      </c>
      <c r="AH564" s="17">
        <v>360</v>
      </c>
      <c r="AI564" s="17" cm="1">
        <f t="array" ref="AI564">SUMPRODUCT(--(IFERROR(HOUR(Flights_2026_09_303334[entry_hour]),-1)=HOUR(AF564)),--(IFERROR(Flights_2026_09_303334[entry_sector],"")=AG564),--(IFERROR(Flights_2026_09_303334[nfl],-1)&gt;=AH564),--(IFERROR(Flights_2026_09_303334[nfl],-1)&lt;=IF(AH564=450,450,AH564+9)))</f>
        <v>0</v>
      </c>
    </row>
    <row r="565" spans="32:35" x14ac:dyDescent="0.2">
      <c r="AF565" s="2">
        <v>0.75</v>
      </c>
      <c r="AG565" t="s">
        <v>744</v>
      </c>
      <c r="AH565" s="17">
        <v>370</v>
      </c>
      <c r="AI565" s="17" cm="1">
        <f t="array" ref="AI565">SUMPRODUCT(--(IFERROR(HOUR(Flights_2026_09_303334[entry_hour]),-1)=HOUR(AF565)),--(IFERROR(Flights_2026_09_303334[entry_sector],"")=AG565),--(IFERROR(Flights_2026_09_303334[nfl],-1)&gt;=AH565),--(IFERROR(Flights_2026_09_303334[nfl],-1)&lt;=IF(AH565=450,450,AH565+9)))</f>
        <v>2</v>
      </c>
    </row>
    <row r="566" spans="32:35" x14ac:dyDescent="0.2">
      <c r="AF566" s="2">
        <v>0.75</v>
      </c>
      <c r="AG566" t="s">
        <v>744</v>
      </c>
      <c r="AH566" s="17">
        <v>380</v>
      </c>
      <c r="AI566" s="17" cm="1">
        <f t="array" ref="AI566">SUMPRODUCT(--(IFERROR(HOUR(Flights_2026_09_303334[entry_hour]),-1)=HOUR(AF566)),--(IFERROR(Flights_2026_09_303334[entry_sector],"")=AG566),--(IFERROR(Flights_2026_09_303334[nfl],-1)&gt;=AH566),--(IFERROR(Flights_2026_09_303334[nfl],-1)&lt;=IF(AH566=450,450,AH566+9)))</f>
        <v>0</v>
      </c>
    </row>
    <row r="567" spans="32:35" x14ac:dyDescent="0.2">
      <c r="AF567" s="2">
        <v>0.75</v>
      </c>
      <c r="AG567" t="s">
        <v>744</v>
      </c>
      <c r="AH567" s="17">
        <v>390</v>
      </c>
      <c r="AI567" s="17" cm="1">
        <f t="array" ref="AI567">SUMPRODUCT(--(IFERROR(HOUR(Flights_2026_09_303334[entry_hour]),-1)=HOUR(AF567)),--(IFERROR(Flights_2026_09_303334[entry_sector],"")=AG567),--(IFERROR(Flights_2026_09_303334[nfl],-1)&gt;=AH567),--(IFERROR(Flights_2026_09_303334[nfl],-1)&lt;=IF(AH567=450,450,AH567+9)))</f>
        <v>0</v>
      </c>
    </row>
    <row r="568" spans="32:35" x14ac:dyDescent="0.2">
      <c r="AF568" s="2">
        <v>0.75</v>
      </c>
      <c r="AG568" t="s">
        <v>744</v>
      </c>
      <c r="AH568" s="17">
        <v>400</v>
      </c>
      <c r="AI568" s="17" cm="1">
        <f t="array" ref="AI568">SUMPRODUCT(--(IFERROR(HOUR(Flights_2026_09_303334[entry_hour]),-1)=HOUR(AF568)),--(IFERROR(Flights_2026_09_303334[entry_sector],"")=AG568),--(IFERROR(Flights_2026_09_303334[nfl],-1)&gt;=AH568),--(IFERROR(Flights_2026_09_303334[nfl],-1)&lt;=IF(AH568=450,450,AH568+9)))</f>
        <v>0</v>
      </c>
    </row>
    <row r="569" spans="32:35" x14ac:dyDescent="0.2">
      <c r="AF569" s="2">
        <v>0.75</v>
      </c>
      <c r="AG569" t="s">
        <v>744</v>
      </c>
      <c r="AH569" s="17">
        <v>410</v>
      </c>
      <c r="AI569" s="17" cm="1">
        <f t="array" ref="AI569">SUMPRODUCT(--(IFERROR(HOUR(Flights_2026_09_303334[entry_hour]),-1)=HOUR(AF569)),--(IFERROR(Flights_2026_09_303334[entry_sector],"")=AG569),--(IFERROR(Flights_2026_09_303334[nfl],-1)&gt;=AH569),--(IFERROR(Flights_2026_09_303334[nfl],-1)&lt;=IF(AH569=450,450,AH569+9)))</f>
        <v>0</v>
      </c>
    </row>
    <row r="570" spans="32:35" x14ac:dyDescent="0.2">
      <c r="AF570" s="2">
        <v>0.75</v>
      </c>
      <c r="AG570" t="s">
        <v>744</v>
      </c>
      <c r="AH570" s="17">
        <v>420</v>
      </c>
      <c r="AI570" s="17" cm="1">
        <f t="array" ref="AI570">SUMPRODUCT(--(IFERROR(HOUR(Flights_2026_09_303334[entry_hour]),-1)=HOUR(AF570)),--(IFERROR(Flights_2026_09_303334[entry_sector],"")=AG570),--(IFERROR(Flights_2026_09_303334[nfl],-1)&gt;=AH570),--(IFERROR(Flights_2026_09_303334[nfl],-1)&lt;=IF(AH570=450,450,AH570+9)))</f>
        <v>0</v>
      </c>
    </row>
    <row r="571" spans="32:35" x14ac:dyDescent="0.2">
      <c r="AF571" s="2">
        <v>0.75</v>
      </c>
      <c r="AG571" t="s">
        <v>744</v>
      </c>
      <c r="AH571" s="17">
        <v>430</v>
      </c>
      <c r="AI571" s="17" cm="1">
        <f t="array" ref="AI571">SUMPRODUCT(--(IFERROR(HOUR(Flights_2026_09_303334[entry_hour]),-1)=HOUR(AF571)),--(IFERROR(Flights_2026_09_303334[entry_sector],"")=AG571),--(IFERROR(Flights_2026_09_303334[nfl],-1)&gt;=AH571),--(IFERROR(Flights_2026_09_303334[nfl],-1)&lt;=IF(AH571=450,450,AH571+9)))</f>
        <v>0</v>
      </c>
    </row>
    <row r="572" spans="32:35" x14ac:dyDescent="0.2">
      <c r="AF572" s="2">
        <v>0.75</v>
      </c>
      <c r="AG572" t="s">
        <v>744</v>
      </c>
      <c r="AH572" s="17">
        <v>440</v>
      </c>
      <c r="AI572" s="17" cm="1">
        <f t="array" ref="AI572">SUMPRODUCT(--(IFERROR(HOUR(Flights_2026_09_303334[entry_hour]),-1)=HOUR(AF572)),--(IFERROR(Flights_2026_09_303334[entry_sector],"")=AG572),--(IFERROR(Flights_2026_09_303334[nfl],-1)&gt;=AH572),--(IFERROR(Flights_2026_09_303334[nfl],-1)&lt;=IF(AH572=450,450,AH572+9)))</f>
        <v>0</v>
      </c>
    </row>
    <row r="573" spans="32:35" x14ac:dyDescent="0.2">
      <c r="AF573" s="2">
        <v>0.75</v>
      </c>
      <c r="AG573" t="s">
        <v>744</v>
      </c>
      <c r="AH573" s="17">
        <v>450</v>
      </c>
      <c r="AI573" s="17" cm="1">
        <f t="array" ref="AI573">SUMPRODUCT(--(IFERROR(HOUR(Flights_2026_09_303334[entry_hour]),-1)=HOUR(AF573)),--(IFERROR(Flights_2026_09_303334[entry_sector],"")=AG573),--(IFERROR(Flights_2026_09_303334[nfl],-1)&gt;=AH573),--(IFERROR(Flights_2026_09_303334[nfl],-1)&lt;=IF(AH573=450,450,AH573+9)))</f>
        <v>0</v>
      </c>
    </row>
    <row r="574" spans="32:35" x14ac:dyDescent="0.2">
      <c r="AF574" s="2">
        <v>0.75</v>
      </c>
      <c r="AG574" t="s">
        <v>745</v>
      </c>
      <c r="AH574" s="17">
        <v>200</v>
      </c>
      <c r="AI574" s="17" cm="1">
        <f t="array" ref="AI574">SUMPRODUCT(--(IFERROR(HOUR(Flights_2026_09_303334[entry_hour]),-1)=HOUR(AF574)),--(IFERROR(Flights_2026_09_303334[entry_sector],"")=AG574),--(IFERROR(Flights_2026_09_303334[nfl],-1)&gt;=AH574),--(IFERROR(Flights_2026_09_303334[nfl],-1)&lt;=IF(AH574=450,450,AH574+9)))</f>
        <v>0</v>
      </c>
    </row>
    <row r="575" spans="32:35" x14ac:dyDescent="0.2">
      <c r="AF575" s="2">
        <v>0.75</v>
      </c>
      <c r="AG575" t="s">
        <v>745</v>
      </c>
      <c r="AH575" s="17">
        <v>210</v>
      </c>
      <c r="AI575" s="17" cm="1">
        <f t="array" ref="AI575">SUMPRODUCT(--(IFERROR(HOUR(Flights_2026_09_303334[entry_hour]),-1)=HOUR(AF575)),--(IFERROR(Flights_2026_09_303334[entry_sector],"")=AG575),--(IFERROR(Flights_2026_09_303334[nfl],-1)&gt;=AH575),--(IFERROR(Flights_2026_09_303334[nfl],-1)&lt;=IF(AH575=450,450,AH575+9)))</f>
        <v>0</v>
      </c>
    </row>
    <row r="576" spans="32:35" x14ac:dyDescent="0.2">
      <c r="AF576" s="2">
        <v>0.75</v>
      </c>
      <c r="AG576" t="s">
        <v>745</v>
      </c>
      <c r="AH576" s="17">
        <v>220</v>
      </c>
      <c r="AI576" s="17" cm="1">
        <f t="array" ref="AI576">SUMPRODUCT(--(IFERROR(HOUR(Flights_2026_09_303334[entry_hour]),-1)=HOUR(AF576)),--(IFERROR(Flights_2026_09_303334[entry_sector],"")=AG576),--(IFERROR(Flights_2026_09_303334[nfl],-1)&gt;=AH576),--(IFERROR(Flights_2026_09_303334[nfl],-1)&lt;=IF(AH576=450,450,AH576+9)))</f>
        <v>0</v>
      </c>
    </row>
    <row r="577" spans="32:35" x14ac:dyDescent="0.2">
      <c r="AF577" s="2">
        <v>0.75</v>
      </c>
      <c r="AG577" t="s">
        <v>745</v>
      </c>
      <c r="AH577" s="17">
        <v>230</v>
      </c>
      <c r="AI577" s="17" cm="1">
        <f t="array" ref="AI577">SUMPRODUCT(--(IFERROR(HOUR(Flights_2026_09_303334[entry_hour]),-1)=HOUR(AF577)),--(IFERROR(Flights_2026_09_303334[entry_sector],"")=AG577),--(IFERROR(Flights_2026_09_303334[nfl],-1)&gt;=AH577),--(IFERROR(Flights_2026_09_303334[nfl],-1)&lt;=IF(AH577=450,450,AH577+9)))</f>
        <v>0</v>
      </c>
    </row>
    <row r="578" spans="32:35" x14ac:dyDescent="0.2">
      <c r="AF578" s="2">
        <v>0.75</v>
      </c>
      <c r="AG578" t="s">
        <v>745</v>
      </c>
      <c r="AH578" s="17">
        <v>240</v>
      </c>
      <c r="AI578" s="17" cm="1">
        <f t="array" ref="AI578">SUMPRODUCT(--(IFERROR(HOUR(Flights_2026_09_303334[entry_hour]),-1)=HOUR(AF578)),--(IFERROR(Flights_2026_09_303334[entry_sector],"")=AG578),--(IFERROR(Flights_2026_09_303334[nfl],-1)&gt;=AH578),--(IFERROR(Flights_2026_09_303334[nfl],-1)&lt;=IF(AH578=450,450,AH578+9)))</f>
        <v>0</v>
      </c>
    </row>
    <row r="579" spans="32:35" x14ac:dyDescent="0.2">
      <c r="AF579" s="2">
        <v>0.75</v>
      </c>
      <c r="AG579" t="s">
        <v>745</v>
      </c>
      <c r="AH579" s="17">
        <v>250</v>
      </c>
      <c r="AI579" s="17" cm="1">
        <f t="array" ref="AI579">SUMPRODUCT(--(IFERROR(HOUR(Flights_2026_09_303334[entry_hour]),-1)=HOUR(AF579)),--(IFERROR(Flights_2026_09_303334[entry_sector],"")=AG579),--(IFERROR(Flights_2026_09_303334[nfl],-1)&gt;=AH579),--(IFERROR(Flights_2026_09_303334[nfl],-1)&lt;=IF(AH579=450,450,AH579+9)))</f>
        <v>0</v>
      </c>
    </row>
    <row r="580" spans="32:35" x14ac:dyDescent="0.2">
      <c r="AF580" s="2">
        <v>0.75</v>
      </c>
      <c r="AG580" t="s">
        <v>745</v>
      </c>
      <c r="AH580" s="17">
        <v>260</v>
      </c>
      <c r="AI580" s="17" cm="1">
        <f t="array" ref="AI580">SUMPRODUCT(--(IFERROR(HOUR(Flights_2026_09_303334[entry_hour]),-1)=HOUR(AF580)),--(IFERROR(Flights_2026_09_303334[entry_sector],"")=AG580),--(IFERROR(Flights_2026_09_303334[nfl],-1)&gt;=AH580),--(IFERROR(Flights_2026_09_303334[nfl],-1)&lt;=IF(AH580=450,450,AH580+9)))</f>
        <v>0</v>
      </c>
    </row>
    <row r="581" spans="32:35" x14ac:dyDescent="0.2">
      <c r="AF581" s="2">
        <v>0.75</v>
      </c>
      <c r="AG581" t="s">
        <v>745</v>
      </c>
      <c r="AH581" s="17">
        <v>270</v>
      </c>
      <c r="AI581" s="17" cm="1">
        <f t="array" ref="AI581">SUMPRODUCT(--(IFERROR(HOUR(Flights_2026_09_303334[entry_hour]),-1)=HOUR(AF581)),--(IFERROR(Flights_2026_09_303334[entry_sector],"")=AG581),--(IFERROR(Flights_2026_09_303334[nfl],-1)&gt;=AH581),--(IFERROR(Flights_2026_09_303334[nfl],-1)&lt;=IF(AH581=450,450,AH581+9)))</f>
        <v>0</v>
      </c>
    </row>
    <row r="582" spans="32:35" x14ac:dyDescent="0.2">
      <c r="AF582" s="2">
        <v>0.75</v>
      </c>
      <c r="AG582" t="s">
        <v>745</v>
      </c>
      <c r="AH582" s="17">
        <v>280</v>
      </c>
      <c r="AI582" s="17" cm="1">
        <f t="array" ref="AI582">SUMPRODUCT(--(IFERROR(HOUR(Flights_2026_09_303334[entry_hour]),-1)=HOUR(AF582)),--(IFERROR(Flights_2026_09_303334[entry_sector],"")=AG582),--(IFERROR(Flights_2026_09_303334[nfl],-1)&gt;=AH582),--(IFERROR(Flights_2026_09_303334[nfl],-1)&lt;=IF(AH582=450,450,AH582+9)))</f>
        <v>0</v>
      </c>
    </row>
    <row r="583" spans="32:35" x14ac:dyDescent="0.2">
      <c r="AF583" s="2">
        <v>0.75</v>
      </c>
      <c r="AG583" t="s">
        <v>745</v>
      </c>
      <c r="AH583" s="17">
        <v>290</v>
      </c>
      <c r="AI583" s="17" cm="1">
        <f t="array" ref="AI583">SUMPRODUCT(--(IFERROR(HOUR(Flights_2026_09_303334[entry_hour]),-1)=HOUR(AF583)),--(IFERROR(Flights_2026_09_303334[entry_sector],"")=AG583),--(IFERROR(Flights_2026_09_303334[nfl],-1)&gt;=AH583),--(IFERROR(Flights_2026_09_303334[nfl],-1)&lt;=IF(AH583=450,450,AH583+9)))</f>
        <v>1</v>
      </c>
    </row>
    <row r="584" spans="32:35" x14ac:dyDescent="0.2">
      <c r="AF584" s="2">
        <v>0.75</v>
      </c>
      <c r="AG584" t="s">
        <v>745</v>
      </c>
      <c r="AH584" s="17">
        <v>300</v>
      </c>
      <c r="AI584" s="17" cm="1">
        <f t="array" ref="AI584">SUMPRODUCT(--(IFERROR(HOUR(Flights_2026_09_303334[entry_hour]),-1)=HOUR(AF584)),--(IFERROR(Flights_2026_09_303334[entry_sector],"")=AG584),--(IFERROR(Flights_2026_09_303334[nfl],-1)&gt;=AH584),--(IFERROR(Flights_2026_09_303334[nfl],-1)&lt;=IF(AH584=450,450,AH584+9)))</f>
        <v>0</v>
      </c>
    </row>
    <row r="585" spans="32:35" x14ac:dyDescent="0.2">
      <c r="AF585" s="2">
        <v>0.75</v>
      </c>
      <c r="AG585" t="s">
        <v>745</v>
      </c>
      <c r="AH585" s="17">
        <v>310</v>
      </c>
      <c r="AI585" s="17" cm="1">
        <f t="array" ref="AI585">SUMPRODUCT(--(IFERROR(HOUR(Flights_2026_09_303334[entry_hour]),-1)=HOUR(AF585)),--(IFERROR(Flights_2026_09_303334[entry_sector],"")=AG585),--(IFERROR(Flights_2026_09_303334[nfl],-1)&gt;=AH585),--(IFERROR(Flights_2026_09_303334[nfl],-1)&lt;=IF(AH585=450,450,AH585+9)))</f>
        <v>1</v>
      </c>
    </row>
    <row r="586" spans="32:35" x14ac:dyDescent="0.2">
      <c r="AF586" s="2">
        <v>0.75</v>
      </c>
      <c r="AG586" t="s">
        <v>745</v>
      </c>
      <c r="AH586" s="17">
        <v>320</v>
      </c>
      <c r="AI586" s="17" cm="1">
        <f t="array" ref="AI586">SUMPRODUCT(--(IFERROR(HOUR(Flights_2026_09_303334[entry_hour]),-1)=HOUR(AF586)),--(IFERROR(Flights_2026_09_303334[entry_sector],"")=AG586),--(IFERROR(Flights_2026_09_303334[nfl],-1)&gt;=AH586),--(IFERROR(Flights_2026_09_303334[nfl],-1)&lt;=IF(AH586=450,450,AH586+9)))</f>
        <v>0</v>
      </c>
    </row>
    <row r="587" spans="32:35" x14ac:dyDescent="0.2">
      <c r="AF587" s="2">
        <v>0.75</v>
      </c>
      <c r="AG587" t="s">
        <v>745</v>
      </c>
      <c r="AH587" s="17">
        <v>330</v>
      </c>
      <c r="AI587" s="17" cm="1">
        <f t="array" ref="AI587">SUMPRODUCT(--(IFERROR(HOUR(Flights_2026_09_303334[entry_hour]),-1)=HOUR(AF587)),--(IFERROR(Flights_2026_09_303334[entry_sector],"")=AG587),--(IFERROR(Flights_2026_09_303334[nfl],-1)&gt;=AH587),--(IFERROR(Flights_2026_09_303334[nfl],-1)&lt;=IF(AH587=450,450,AH587+9)))</f>
        <v>2</v>
      </c>
    </row>
    <row r="588" spans="32:35" x14ac:dyDescent="0.2">
      <c r="AF588" s="2">
        <v>0.75</v>
      </c>
      <c r="AG588" t="s">
        <v>745</v>
      </c>
      <c r="AH588" s="17">
        <v>340</v>
      </c>
      <c r="AI588" s="17" cm="1">
        <f t="array" ref="AI588">SUMPRODUCT(--(IFERROR(HOUR(Flights_2026_09_303334[entry_hour]),-1)=HOUR(AF588)),--(IFERROR(Flights_2026_09_303334[entry_sector],"")=AG588),--(IFERROR(Flights_2026_09_303334[nfl],-1)&gt;=AH588),--(IFERROR(Flights_2026_09_303334[nfl],-1)&lt;=IF(AH588=450,450,AH588+9)))</f>
        <v>0</v>
      </c>
    </row>
    <row r="589" spans="32:35" x14ac:dyDescent="0.2">
      <c r="AF589" s="2">
        <v>0.75</v>
      </c>
      <c r="AG589" t="s">
        <v>745</v>
      </c>
      <c r="AH589" s="17">
        <v>350</v>
      </c>
      <c r="AI589" s="17" cm="1">
        <f t="array" ref="AI589">SUMPRODUCT(--(IFERROR(HOUR(Flights_2026_09_303334[entry_hour]),-1)=HOUR(AF589)),--(IFERROR(Flights_2026_09_303334[entry_sector],"")=AG589),--(IFERROR(Flights_2026_09_303334[nfl],-1)&gt;=AH589),--(IFERROR(Flights_2026_09_303334[nfl],-1)&lt;=IF(AH589=450,450,AH589+9)))</f>
        <v>6</v>
      </c>
    </row>
    <row r="590" spans="32:35" x14ac:dyDescent="0.2">
      <c r="AF590" s="2">
        <v>0.75</v>
      </c>
      <c r="AG590" t="s">
        <v>745</v>
      </c>
      <c r="AH590" s="17">
        <v>360</v>
      </c>
      <c r="AI590" s="17" cm="1">
        <f t="array" ref="AI590">SUMPRODUCT(--(IFERROR(HOUR(Flights_2026_09_303334[entry_hour]),-1)=HOUR(AF590)),--(IFERROR(Flights_2026_09_303334[entry_sector],"")=AG590),--(IFERROR(Flights_2026_09_303334[nfl],-1)&gt;=AH590),--(IFERROR(Flights_2026_09_303334[nfl],-1)&lt;=IF(AH590=450,450,AH590+9)))</f>
        <v>0</v>
      </c>
    </row>
    <row r="591" spans="32:35" x14ac:dyDescent="0.2">
      <c r="AF591" s="2">
        <v>0.75</v>
      </c>
      <c r="AG591" t="s">
        <v>745</v>
      </c>
      <c r="AH591" s="17">
        <v>370</v>
      </c>
      <c r="AI591" s="17" cm="1">
        <f t="array" ref="AI591">SUMPRODUCT(--(IFERROR(HOUR(Flights_2026_09_303334[entry_hour]),-1)=HOUR(AF591)),--(IFERROR(Flights_2026_09_303334[entry_sector],"")=AG591),--(IFERROR(Flights_2026_09_303334[nfl],-1)&gt;=AH591),--(IFERROR(Flights_2026_09_303334[nfl],-1)&lt;=IF(AH591=450,450,AH591+9)))</f>
        <v>0</v>
      </c>
    </row>
    <row r="592" spans="32:35" x14ac:dyDescent="0.2">
      <c r="AF592" s="2">
        <v>0.75</v>
      </c>
      <c r="AG592" t="s">
        <v>745</v>
      </c>
      <c r="AH592" s="17">
        <v>380</v>
      </c>
      <c r="AI592" s="17" cm="1">
        <f t="array" ref="AI592">SUMPRODUCT(--(IFERROR(HOUR(Flights_2026_09_303334[entry_hour]),-1)=HOUR(AF592)),--(IFERROR(Flights_2026_09_303334[entry_sector],"")=AG592),--(IFERROR(Flights_2026_09_303334[nfl],-1)&gt;=AH592),--(IFERROR(Flights_2026_09_303334[nfl],-1)&lt;=IF(AH592=450,450,AH592+9)))</f>
        <v>0</v>
      </c>
    </row>
    <row r="593" spans="32:35" x14ac:dyDescent="0.2">
      <c r="AF593" s="2">
        <v>0.75</v>
      </c>
      <c r="AG593" t="s">
        <v>745</v>
      </c>
      <c r="AH593" s="17">
        <v>390</v>
      </c>
      <c r="AI593" s="17" cm="1">
        <f t="array" ref="AI593">SUMPRODUCT(--(IFERROR(HOUR(Flights_2026_09_303334[entry_hour]),-1)=HOUR(AF593)),--(IFERROR(Flights_2026_09_303334[entry_sector],"")=AG593),--(IFERROR(Flights_2026_09_303334[nfl],-1)&gt;=AH593),--(IFERROR(Flights_2026_09_303334[nfl],-1)&lt;=IF(AH593=450,450,AH593+9)))</f>
        <v>1</v>
      </c>
    </row>
    <row r="594" spans="32:35" x14ac:dyDescent="0.2">
      <c r="AF594" s="2">
        <v>0.75</v>
      </c>
      <c r="AG594" t="s">
        <v>745</v>
      </c>
      <c r="AH594" s="17">
        <v>400</v>
      </c>
      <c r="AI594" s="17" cm="1">
        <f t="array" ref="AI594">SUMPRODUCT(--(IFERROR(HOUR(Flights_2026_09_303334[entry_hour]),-1)=HOUR(AF594)),--(IFERROR(Flights_2026_09_303334[entry_sector],"")=AG594),--(IFERROR(Flights_2026_09_303334[nfl],-1)&gt;=AH594),--(IFERROR(Flights_2026_09_303334[nfl],-1)&lt;=IF(AH594=450,450,AH594+9)))</f>
        <v>0</v>
      </c>
    </row>
    <row r="595" spans="32:35" x14ac:dyDescent="0.2">
      <c r="AF595" s="2">
        <v>0.75</v>
      </c>
      <c r="AG595" t="s">
        <v>745</v>
      </c>
      <c r="AH595" s="17">
        <v>410</v>
      </c>
      <c r="AI595" s="17" cm="1">
        <f t="array" ref="AI595">SUMPRODUCT(--(IFERROR(HOUR(Flights_2026_09_303334[entry_hour]),-1)=HOUR(AF595)),--(IFERROR(Flights_2026_09_303334[entry_sector],"")=AG595),--(IFERROR(Flights_2026_09_303334[nfl],-1)&gt;=AH595),--(IFERROR(Flights_2026_09_303334[nfl],-1)&lt;=IF(AH595=450,450,AH595+9)))</f>
        <v>0</v>
      </c>
    </row>
    <row r="596" spans="32:35" x14ac:dyDescent="0.2">
      <c r="AF596" s="2">
        <v>0.75</v>
      </c>
      <c r="AG596" t="s">
        <v>745</v>
      </c>
      <c r="AH596" s="17">
        <v>420</v>
      </c>
      <c r="AI596" s="17" cm="1">
        <f t="array" ref="AI596">SUMPRODUCT(--(IFERROR(HOUR(Flights_2026_09_303334[entry_hour]),-1)=HOUR(AF596)),--(IFERROR(Flights_2026_09_303334[entry_sector],"")=AG596),--(IFERROR(Flights_2026_09_303334[nfl],-1)&gt;=AH596),--(IFERROR(Flights_2026_09_303334[nfl],-1)&lt;=IF(AH596=450,450,AH596+9)))</f>
        <v>0</v>
      </c>
    </row>
    <row r="597" spans="32:35" x14ac:dyDescent="0.2">
      <c r="AF597" s="2">
        <v>0.75</v>
      </c>
      <c r="AG597" t="s">
        <v>745</v>
      </c>
      <c r="AH597" s="17">
        <v>430</v>
      </c>
      <c r="AI597" s="17" cm="1">
        <f t="array" ref="AI597">SUMPRODUCT(--(IFERROR(HOUR(Flights_2026_09_303334[entry_hour]),-1)=HOUR(AF597)),--(IFERROR(Flights_2026_09_303334[entry_sector],"")=AG597),--(IFERROR(Flights_2026_09_303334[nfl],-1)&gt;=AH597),--(IFERROR(Flights_2026_09_303334[nfl],-1)&lt;=IF(AH597=450,450,AH597+9)))</f>
        <v>0</v>
      </c>
    </row>
    <row r="598" spans="32:35" x14ac:dyDescent="0.2">
      <c r="AF598" s="2">
        <v>0.75</v>
      </c>
      <c r="AG598" t="s">
        <v>745</v>
      </c>
      <c r="AH598" s="17">
        <v>440</v>
      </c>
      <c r="AI598" s="17" cm="1">
        <f t="array" ref="AI598">SUMPRODUCT(--(IFERROR(HOUR(Flights_2026_09_303334[entry_hour]),-1)=HOUR(AF598)),--(IFERROR(Flights_2026_09_303334[entry_sector],"")=AG598),--(IFERROR(Flights_2026_09_303334[nfl],-1)&gt;=AH598),--(IFERROR(Flights_2026_09_303334[nfl],-1)&lt;=IF(AH598=450,450,AH598+9)))</f>
        <v>0</v>
      </c>
    </row>
    <row r="599" spans="32:35" x14ac:dyDescent="0.2">
      <c r="AF599" s="2">
        <v>0.75</v>
      </c>
      <c r="AG599" t="s">
        <v>745</v>
      </c>
      <c r="AH599" s="17">
        <v>450</v>
      </c>
      <c r="AI599" s="17" cm="1">
        <f t="array" ref="AI599">SUMPRODUCT(--(IFERROR(HOUR(Flights_2026_09_303334[entry_hour]),-1)=HOUR(AF599)),--(IFERROR(Flights_2026_09_303334[entry_sector],"")=AG599),--(IFERROR(Flights_2026_09_303334[nfl],-1)&gt;=AH599),--(IFERROR(Flights_2026_09_303334[nfl],-1)&lt;=IF(AH599=450,450,AH599+9)))</f>
        <v>0</v>
      </c>
    </row>
    <row r="600" spans="32:35" x14ac:dyDescent="0.2">
      <c r="AF600" s="2">
        <v>0.75</v>
      </c>
      <c r="AG600" t="s">
        <v>840</v>
      </c>
      <c r="AH600" s="17">
        <v>200</v>
      </c>
      <c r="AI600" s="17" cm="1">
        <f t="array" ref="AI600">SUMPRODUCT(--(IFERROR(HOUR(Flights_2026_09_303334[entry_hour]),-1)=HOUR(AF600)),--(IFERROR(Flights_2026_09_303334[entry_sector],"")=AG600),--(IFERROR(Flights_2026_09_303334[nfl],-1)&gt;=AH600),--(IFERROR(Flights_2026_09_303334[nfl],-1)&lt;=IF(AH600=450,450,AH600+9)))</f>
        <v>0</v>
      </c>
    </row>
    <row r="601" spans="32:35" x14ac:dyDescent="0.2">
      <c r="AF601" s="2">
        <v>0.75</v>
      </c>
      <c r="AG601" t="s">
        <v>840</v>
      </c>
      <c r="AH601" s="17">
        <v>210</v>
      </c>
      <c r="AI601" s="17" cm="1">
        <f t="array" ref="AI601">SUMPRODUCT(--(IFERROR(HOUR(Flights_2026_09_303334[entry_hour]),-1)=HOUR(AF601)),--(IFERROR(Flights_2026_09_303334[entry_sector],"")=AG601),--(IFERROR(Flights_2026_09_303334[nfl],-1)&gt;=AH601),--(IFERROR(Flights_2026_09_303334[nfl],-1)&lt;=IF(AH601=450,450,AH601+9)))</f>
        <v>0</v>
      </c>
    </row>
    <row r="602" spans="32:35" x14ac:dyDescent="0.2">
      <c r="AF602" s="2">
        <v>0.75</v>
      </c>
      <c r="AG602" t="s">
        <v>840</v>
      </c>
      <c r="AH602" s="17">
        <v>220</v>
      </c>
      <c r="AI602" s="17" cm="1">
        <f t="array" ref="AI602">SUMPRODUCT(--(IFERROR(HOUR(Flights_2026_09_303334[entry_hour]),-1)=HOUR(AF602)),--(IFERROR(Flights_2026_09_303334[entry_sector],"")=AG602),--(IFERROR(Flights_2026_09_303334[nfl],-1)&gt;=AH602),--(IFERROR(Flights_2026_09_303334[nfl],-1)&lt;=IF(AH602=450,450,AH602+9)))</f>
        <v>0</v>
      </c>
    </row>
    <row r="603" spans="32:35" x14ac:dyDescent="0.2">
      <c r="AF603" s="2">
        <v>0.75</v>
      </c>
      <c r="AG603" t="s">
        <v>840</v>
      </c>
      <c r="AH603" s="17">
        <v>230</v>
      </c>
      <c r="AI603" s="17" cm="1">
        <f t="array" ref="AI603">SUMPRODUCT(--(IFERROR(HOUR(Flights_2026_09_303334[entry_hour]),-1)=HOUR(AF603)),--(IFERROR(Flights_2026_09_303334[entry_sector],"")=AG603),--(IFERROR(Flights_2026_09_303334[nfl],-1)&gt;=AH603),--(IFERROR(Flights_2026_09_303334[nfl],-1)&lt;=IF(AH603=450,450,AH603+9)))</f>
        <v>0</v>
      </c>
    </row>
    <row r="604" spans="32:35" x14ac:dyDescent="0.2">
      <c r="AF604" s="2">
        <v>0.75</v>
      </c>
      <c r="AG604" t="s">
        <v>840</v>
      </c>
      <c r="AH604" s="17">
        <v>240</v>
      </c>
      <c r="AI604" s="17" cm="1">
        <f t="array" ref="AI604">SUMPRODUCT(--(IFERROR(HOUR(Flights_2026_09_303334[entry_hour]),-1)=HOUR(AF604)),--(IFERROR(Flights_2026_09_303334[entry_sector],"")=AG604),--(IFERROR(Flights_2026_09_303334[nfl],-1)&gt;=AH604),--(IFERROR(Flights_2026_09_303334[nfl],-1)&lt;=IF(AH604=450,450,AH604+9)))</f>
        <v>0</v>
      </c>
    </row>
    <row r="605" spans="32:35" x14ac:dyDescent="0.2">
      <c r="AF605" s="2">
        <v>0.75</v>
      </c>
      <c r="AG605" t="s">
        <v>840</v>
      </c>
      <c r="AH605" s="17">
        <v>250</v>
      </c>
      <c r="AI605" s="17" cm="1">
        <f t="array" ref="AI605">SUMPRODUCT(--(IFERROR(HOUR(Flights_2026_09_303334[entry_hour]),-1)=HOUR(AF605)),--(IFERROR(Flights_2026_09_303334[entry_sector],"")=AG605),--(IFERROR(Flights_2026_09_303334[nfl],-1)&gt;=AH605),--(IFERROR(Flights_2026_09_303334[nfl],-1)&lt;=IF(AH605=450,450,AH605+9)))</f>
        <v>0</v>
      </c>
    </row>
    <row r="606" spans="32:35" x14ac:dyDescent="0.2">
      <c r="AF606" s="2">
        <v>0.75</v>
      </c>
      <c r="AG606" t="s">
        <v>840</v>
      </c>
      <c r="AH606" s="17">
        <v>260</v>
      </c>
      <c r="AI606" s="17" cm="1">
        <f t="array" ref="AI606">SUMPRODUCT(--(IFERROR(HOUR(Flights_2026_09_303334[entry_hour]),-1)=HOUR(AF606)),--(IFERROR(Flights_2026_09_303334[entry_sector],"")=AG606),--(IFERROR(Flights_2026_09_303334[nfl],-1)&gt;=AH606),--(IFERROR(Flights_2026_09_303334[nfl],-1)&lt;=IF(AH606=450,450,AH606+9)))</f>
        <v>0</v>
      </c>
    </row>
    <row r="607" spans="32:35" x14ac:dyDescent="0.2">
      <c r="AF607" s="2">
        <v>0.75</v>
      </c>
      <c r="AG607" t="s">
        <v>840</v>
      </c>
      <c r="AH607" s="17">
        <v>270</v>
      </c>
      <c r="AI607" s="17" cm="1">
        <f t="array" ref="AI607">SUMPRODUCT(--(IFERROR(HOUR(Flights_2026_09_303334[entry_hour]),-1)=HOUR(AF607)),--(IFERROR(Flights_2026_09_303334[entry_sector],"")=AG607),--(IFERROR(Flights_2026_09_303334[nfl],-1)&gt;=AH607),--(IFERROR(Flights_2026_09_303334[nfl],-1)&lt;=IF(AH607=450,450,AH607+9)))</f>
        <v>0</v>
      </c>
    </row>
    <row r="608" spans="32:35" x14ac:dyDescent="0.2">
      <c r="AF608" s="2">
        <v>0.75</v>
      </c>
      <c r="AG608" t="s">
        <v>840</v>
      </c>
      <c r="AH608" s="17">
        <v>280</v>
      </c>
      <c r="AI608" s="17" cm="1">
        <f t="array" ref="AI608">SUMPRODUCT(--(IFERROR(HOUR(Flights_2026_09_303334[entry_hour]),-1)=HOUR(AF608)),--(IFERROR(Flights_2026_09_303334[entry_sector],"")=AG608),--(IFERROR(Flights_2026_09_303334[nfl],-1)&gt;=AH608),--(IFERROR(Flights_2026_09_303334[nfl],-1)&lt;=IF(AH608=450,450,AH608+9)))</f>
        <v>0</v>
      </c>
    </row>
    <row r="609" spans="32:35" x14ac:dyDescent="0.2">
      <c r="AF609" s="2">
        <v>0.75</v>
      </c>
      <c r="AG609" t="s">
        <v>840</v>
      </c>
      <c r="AH609" s="17">
        <v>290</v>
      </c>
      <c r="AI609" s="17" cm="1">
        <f t="array" ref="AI609">SUMPRODUCT(--(IFERROR(HOUR(Flights_2026_09_303334[entry_hour]),-1)=HOUR(AF609)),--(IFERROR(Flights_2026_09_303334[entry_sector],"")=AG609),--(IFERROR(Flights_2026_09_303334[nfl],-1)&gt;=AH609),--(IFERROR(Flights_2026_09_303334[nfl],-1)&lt;=IF(AH609=450,450,AH609+9)))</f>
        <v>0</v>
      </c>
    </row>
    <row r="610" spans="32:35" x14ac:dyDescent="0.2">
      <c r="AF610" s="2">
        <v>0.75</v>
      </c>
      <c r="AG610" t="s">
        <v>840</v>
      </c>
      <c r="AH610" s="17">
        <v>300</v>
      </c>
      <c r="AI610" s="17" cm="1">
        <f t="array" ref="AI610">SUMPRODUCT(--(IFERROR(HOUR(Flights_2026_09_303334[entry_hour]),-1)=HOUR(AF610)),--(IFERROR(Flights_2026_09_303334[entry_sector],"")=AG610),--(IFERROR(Flights_2026_09_303334[nfl],-1)&gt;=AH610),--(IFERROR(Flights_2026_09_303334[nfl],-1)&lt;=IF(AH610=450,450,AH610+9)))</f>
        <v>0</v>
      </c>
    </row>
    <row r="611" spans="32:35" x14ac:dyDescent="0.2">
      <c r="AF611" s="2">
        <v>0.75</v>
      </c>
      <c r="AG611" t="s">
        <v>840</v>
      </c>
      <c r="AH611" s="17">
        <v>310</v>
      </c>
      <c r="AI611" s="17" cm="1">
        <f t="array" ref="AI611">SUMPRODUCT(--(IFERROR(HOUR(Flights_2026_09_303334[entry_hour]),-1)=HOUR(AF611)),--(IFERROR(Flights_2026_09_303334[entry_sector],"")=AG611),--(IFERROR(Flights_2026_09_303334[nfl],-1)&gt;=AH611),--(IFERROR(Flights_2026_09_303334[nfl],-1)&lt;=IF(AH611=450,450,AH611+9)))</f>
        <v>0</v>
      </c>
    </row>
    <row r="612" spans="32:35" x14ac:dyDescent="0.2">
      <c r="AF612" s="2">
        <v>0.75</v>
      </c>
      <c r="AG612" t="s">
        <v>840</v>
      </c>
      <c r="AH612" s="17">
        <v>320</v>
      </c>
      <c r="AI612" s="17" cm="1">
        <f t="array" ref="AI612">SUMPRODUCT(--(IFERROR(HOUR(Flights_2026_09_303334[entry_hour]),-1)=HOUR(AF612)),--(IFERROR(Flights_2026_09_303334[entry_sector],"")=AG612),--(IFERROR(Flights_2026_09_303334[nfl],-1)&gt;=AH612),--(IFERROR(Flights_2026_09_303334[nfl],-1)&lt;=IF(AH612=450,450,AH612+9)))</f>
        <v>0</v>
      </c>
    </row>
    <row r="613" spans="32:35" x14ac:dyDescent="0.2">
      <c r="AF613" s="2">
        <v>0.75</v>
      </c>
      <c r="AG613" t="s">
        <v>840</v>
      </c>
      <c r="AH613" s="17">
        <v>330</v>
      </c>
      <c r="AI613" s="17" cm="1">
        <f t="array" ref="AI613">SUMPRODUCT(--(IFERROR(HOUR(Flights_2026_09_303334[entry_hour]),-1)=HOUR(AF613)),--(IFERROR(Flights_2026_09_303334[entry_sector],"")=AG613),--(IFERROR(Flights_2026_09_303334[nfl],-1)&gt;=AH613),--(IFERROR(Flights_2026_09_303334[nfl],-1)&lt;=IF(AH613=450,450,AH613+9)))</f>
        <v>0</v>
      </c>
    </row>
    <row r="614" spans="32:35" x14ac:dyDescent="0.2">
      <c r="AF614" s="2">
        <v>0.75</v>
      </c>
      <c r="AG614" t="s">
        <v>840</v>
      </c>
      <c r="AH614" s="17">
        <v>340</v>
      </c>
      <c r="AI614" s="17" cm="1">
        <f t="array" ref="AI614">SUMPRODUCT(--(IFERROR(HOUR(Flights_2026_09_303334[entry_hour]),-1)=HOUR(AF614)),--(IFERROR(Flights_2026_09_303334[entry_sector],"")=AG614),--(IFERROR(Flights_2026_09_303334[nfl],-1)&gt;=AH614),--(IFERROR(Flights_2026_09_303334[nfl],-1)&lt;=IF(AH614=450,450,AH614+9)))</f>
        <v>0</v>
      </c>
    </row>
    <row r="615" spans="32:35" x14ac:dyDescent="0.2">
      <c r="AF615" s="2">
        <v>0.75</v>
      </c>
      <c r="AG615" t="s">
        <v>840</v>
      </c>
      <c r="AH615" s="17">
        <v>350</v>
      </c>
      <c r="AI615" s="17" cm="1">
        <f t="array" ref="AI615">SUMPRODUCT(--(IFERROR(HOUR(Flights_2026_09_303334[entry_hour]),-1)=HOUR(AF615)),--(IFERROR(Flights_2026_09_303334[entry_sector],"")=AG615),--(IFERROR(Flights_2026_09_303334[nfl],-1)&gt;=AH615),--(IFERROR(Flights_2026_09_303334[nfl],-1)&lt;=IF(AH615=450,450,AH615+9)))</f>
        <v>1</v>
      </c>
    </row>
    <row r="616" spans="32:35" x14ac:dyDescent="0.2">
      <c r="AF616" s="2">
        <v>0.75</v>
      </c>
      <c r="AG616" t="s">
        <v>840</v>
      </c>
      <c r="AH616" s="17">
        <v>360</v>
      </c>
      <c r="AI616" s="17" cm="1">
        <f t="array" ref="AI616">SUMPRODUCT(--(IFERROR(HOUR(Flights_2026_09_303334[entry_hour]),-1)=HOUR(AF616)),--(IFERROR(Flights_2026_09_303334[entry_sector],"")=AG616),--(IFERROR(Flights_2026_09_303334[nfl],-1)&gt;=AH616),--(IFERROR(Flights_2026_09_303334[nfl],-1)&lt;=IF(AH616=450,450,AH616+9)))</f>
        <v>0</v>
      </c>
    </row>
    <row r="617" spans="32:35" x14ac:dyDescent="0.2">
      <c r="AF617" s="2">
        <v>0.75</v>
      </c>
      <c r="AG617" t="s">
        <v>840</v>
      </c>
      <c r="AH617" s="17">
        <v>370</v>
      </c>
      <c r="AI617" s="17" cm="1">
        <f t="array" ref="AI617">SUMPRODUCT(--(IFERROR(HOUR(Flights_2026_09_303334[entry_hour]),-1)=HOUR(AF617)),--(IFERROR(Flights_2026_09_303334[entry_sector],"")=AG617),--(IFERROR(Flights_2026_09_303334[nfl],-1)&gt;=AH617),--(IFERROR(Flights_2026_09_303334[nfl],-1)&lt;=IF(AH617=450,450,AH617+9)))</f>
        <v>2</v>
      </c>
    </row>
    <row r="618" spans="32:35" x14ac:dyDescent="0.2">
      <c r="AF618" s="2">
        <v>0.75</v>
      </c>
      <c r="AG618" t="s">
        <v>840</v>
      </c>
      <c r="AH618" s="17">
        <v>380</v>
      </c>
      <c r="AI618" s="17" cm="1">
        <f t="array" ref="AI618">SUMPRODUCT(--(IFERROR(HOUR(Flights_2026_09_303334[entry_hour]),-1)=HOUR(AF618)),--(IFERROR(Flights_2026_09_303334[entry_sector],"")=AG618),--(IFERROR(Flights_2026_09_303334[nfl],-1)&gt;=AH618),--(IFERROR(Flights_2026_09_303334[nfl],-1)&lt;=IF(AH618=450,450,AH618+9)))</f>
        <v>0</v>
      </c>
    </row>
    <row r="619" spans="32:35" x14ac:dyDescent="0.2">
      <c r="AF619" s="2">
        <v>0.75</v>
      </c>
      <c r="AG619" t="s">
        <v>840</v>
      </c>
      <c r="AH619" s="17">
        <v>390</v>
      </c>
      <c r="AI619" s="17" cm="1">
        <f t="array" ref="AI619">SUMPRODUCT(--(IFERROR(HOUR(Flights_2026_09_303334[entry_hour]),-1)=HOUR(AF619)),--(IFERROR(Flights_2026_09_303334[entry_sector],"")=AG619),--(IFERROR(Flights_2026_09_303334[nfl],-1)&gt;=AH619),--(IFERROR(Flights_2026_09_303334[nfl],-1)&lt;=IF(AH619=450,450,AH619+9)))</f>
        <v>0</v>
      </c>
    </row>
    <row r="620" spans="32:35" x14ac:dyDescent="0.2">
      <c r="AF620" s="2">
        <v>0.75</v>
      </c>
      <c r="AG620" t="s">
        <v>840</v>
      </c>
      <c r="AH620" s="17">
        <v>400</v>
      </c>
      <c r="AI620" s="17" cm="1">
        <f t="array" ref="AI620">SUMPRODUCT(--(IFERROR(HOUR(Flights_2026_09_303334[entry_hour]),-1)=HOUR(AF620)),--(IFERROR(Flights_2026_09_303334[entry_sector],"")=AG620),--(IFERROR(Flights_2026_09_303334[nfl],-1)&gt;=AH620),--(IFERROR(Flights_2026_09_303334[nfl],-1)&lt;=IF(AH620=450,450,AH620+9)))</f>
        <v>0</v>
      </c>
    </row>
    <row r="621" spans="32:35" x14ac:dyDescent="0.2">
      <c r="AF621" s="2">
        <v>0.75</v>
      </c>
      <c r="AG621" t="s">
        <v>840</v>
      </c>
      <c r="AH621" s="17">
        <v>410</v>
      </c>
      <c r="AI621" s="17" cm="1">
        <f t="array" ref="AI621">SUMPRODUCT(--(IFERROR(HOUR(Flights_2026_09_303334[entry_hour]),-1)=HOUR(AF621)),--(IFERROR(Flights_2026_09_303334[entry_sector],"")=AG621),--(IFERROR(Flights_2026_09_303334[nfl],-1)&gt;=AH621),--(IFERROR(Flights_2026_09_303334[nfl],-1)&lt;=IF(AH621=450,450,AH621+9)))</f>
        <v>1</v>
      </c>
    </row>
    <row r="622" spans="32:35" x14ac:dyDescent="0.2">
      <c r="AF622" s="2">
        <v>0.75</v>
      </c>
      <c r="AG622" t="s">
        <v>840</v>
      </c>
      <c r="AH622" s="17">
        <v>420</v>
      </c>
      <c r="AI622" s="17" cm="1">
        <f t="array" ref="AI622">SUMPRODUCT(--(IFERROR(HOUR(Flights_2026_09_303334[entry_hour]),-1)=HOUR(AF622)),--(IFERROR(Flights_2026_09_303334[entry_sector],"")=AG622),--(IFERROR(Flights_2026_09_303334[nfl],-1)&gt;=AH622),--(IFERROR(Flights_2026_09_303334[nfl],-1)&lt;=IF(AH622=450,450,AH622+9)))</f>
        <v>0</v>
      </c>
    </row>
    <row r="623" spans="32:35" x14ac:dyDescent="0.2">
      <c r="AF623" s="2">
        <v>0.75</v>
      </c>
      <c r="AG623" t="s">
        <v>840</v>
      </c>
      <c r="AH623" s="17">
        <v>430</v>
      </c>
      <c r="AI623" s="17" cm="1">
        <f t="array" ref="AI623">SUMPRODUCT(--(IFERROR(HOUR(Flights_2026_09_303334[entry_hour]),-1)=HOUR(AF623)),--(IFERROR(Flights_2026_09_303334[entry_sector],"")=AG623),--(IFERROR(Flights_2026_09_303334[nfl],-1)&gt;=AH623),--(IFERROR(Flights_2026_09_303334[nfl],-1)&lt;=IF(AH623=450,450,AH623+9)))</f>
        <v>0</v>
      </c>
    </row>
    <row r="624" spans="32:35" x14ac:dyDescent="0.2">
      <c r="AF624" s="2">
        <v>0.75</v>
      </c>
      <c r="AG624" t="s">
        <v>840</v>
      </c>
      <c r="AH624" s="17">
        <v>440</v>
      </c>
      <c r="AI624" s="17" cm="1">
        <f t="array" ref="AI624">SUMPRODUCT(--(IFERROR(HOUR(Flights_2026_09_303334[entry_hour]),-1)=HOUR(AF624)),--(IFERROR(Flights_2026_09_303334[entry_sector],"")=AG624),--(IFERROR(Flights_2026_09_303334[nfl],-1)&gt;=AH624),--(IFERROR(Flights_2026_09_303334[nfl],-1)&lt;=IF(AH624=450,450,AH624+9)))</f>
        <v>0</v>
      </c>
    </row>
    <row r="625" spans="32:35" x14ac:dyDescent="0.2">
      <c r="AF625" s="2">
        <v>0.75</v>
      </c>
      <c r="AG625" t="s">
        <v>840</v>
      </c>
      <c r="AH625" s="17">
        <v>450</v>
      </c>
      <c r="AI625" s="17" cm="1">
        <f t="array" ref="AI625">SUMPRODUCT(--(IFERROR(HOUR(Flights_2026_09_303334[entry_hour]),-1)=HOUR(AF625)),--(IFERROR(Flights_2026_09_303334[entry_sector],"")=AG625),--(IFERROR(Flights_2026_09_303334[nfl],-1)&gt;=AH625),--(IFERROR(Flights_2026_09_303334[nfl],-1)&lt;=IF(AH625=450,450,AH625+9)))</f>
        <v>0</v>
      </c>
    </row>
    <row r="626" spans="32:35" x14ac:dyDescent="0.2">
      <c r="AF626" s="2">
        <v>0.75</v>
      </c>
      <c r="AG626" t="s">
        <v>747</v>
      </c>
      <c r="AH626" s="17">
        <v>200</v>
      </c>
      <c r="AI626" s="17" cm="1">
        <f t="array" ref="AI626">SUMPRODUCT(--(IFERROR(HOUR(Flights_2026_09_303334[entry_hour]),-1)=HOUR(AF626)),--(IFERROR(Flights_2026_09_303334[entry_sector],"")=AG626),--(IFERROR(Flights_2026_09_303334[nfl],-1)&gt;=AH626),--(IFERROR(Flights_2026_09_303334[nfl],-1)&lt;=IF(AH626=450,450,AH626+9)))</f>
        <v>0</v>
      </c>
    </row>
    <row r="627" spans="32:35" x14ac:dyDescent="0.2">
      <c r="AF627" s="2">
        <v>0.75</v>
      </c>
      <c r="AG627" t="s">
        <v>747</v>
      </c>
      <c r="AH627" s="17">
        <v>210</v>
      </c>
      <c r="AI627" s="17" cm="1">
        <f t="array" ref="AI627">SUMPRODUCT(--(IFERROR(HOUR(Flights_2026_09_303334[entry_hour]),-1)=HOUR(AF627)),--(IFERROR(Flights_2026_09_303334[entry_sector],"")=AG627),--(IFERROR(Flights_2026_09_303334[nfl],-1)&gt;=AH627),--(IFERROR(Flights_2026_09_303334[nfl],-1)&lt;=IF(AH627=450,450,AH627+9)))</f>
        <v>1</v>
      </c>
    </row>
    <row r="628" spans="32:35" x14ac:dyDescent="0.2">
      <c r="AF628" s="2">
        <v>0.75</v>
      </c>
      <c r="AG628" t="s">
        <v>747</v>
      </c>
      <c r="AH628" s="17">
        <v>220</v>
      </c>
      <c r="AI628" s="17" cm="1">
        <f t="array" ref="AI628">SUMPRODUCT(--(IFERROR(HOUR(Flights_2026_09_303334[entry_hour]),-1)=HOUR(AF628)),--(IFERROR(Flights_2026_09_303334[entry_sector],"")=AG628),--(IFERROR(Flights_2026_09_303334[nfl],-1)&gt;=AH628),--(IFERROR(Flights_2026_09_303334[nfl],-1)&lt;=IF(AH628=450,450,AH628+9)))</f>
        <v>0</v>
      </c>
    </row>
    <row r="629" spans="32:35" x14ac:dyDescent="0.2">
      <c r="AF629" s="2">
        <v>0.75</v>
      </c>
      <c r="AG629" t="s">
        <v>747</v>
      </c>
      <c r="AH629" s="17">
        <v>230</v>
      </c>
      <c r="AI629" s="17" cm="1">
        <f t="array" ref="AI629">SUMPRODUCT(--(IFERROR(HOUR(Flights_2026_09_303334[entry_hour]),-1)=HOUR(AF629)),--(IFERROR(Flights_2026_09_303334[entry_sector],"")=AG629),--(IFERROR(Flights_2026_09_303334[nfl],-1)&gt;=AH629),--(IFERROR(Flights_2026_09_303334[nfl],-1)&lt;=IF(AH629=450,450,AH629+9)))</f>
        <v>0</v>
      </c>
    </row>
    <row r="630" spans="32:35" x14ac:dyDescent="0.2">
      <c r="AF630" s="2">
        <v>0.75</v>
      </c>
      <c r="AG630" t="s">
        <v>747</v>
      </c>
      <c r="AH630" s="17">
        <v>240</v>
      </c>
      <c r="AI630" s="17" cm="1">
        <f t="array" ref="AI630">SUMPRODUCT(--(IFERROR(HOUR(Flights_2026_09_303334[entry_hour]),-1)=HOUR(AF630)),--(IFERROR(Flights_2026_09_303334[entry_sector],"")=AG630),--(IFERROR(Flights_2026_09_303334[nfl],-1)&gt;=AH630),--(IFERROR(Flights_2026_09_303334[nfl],-1)&lt;=IF(AH630=450,450,AH630+9)))</f>
        <v>0</v>
      </c>
    </row>
    <row r="631" spans="32:35" x14ac:dyDescent="0.2">
      <c r="AF631" s="2">
        <v>0.75</v>
      </c>
      <c r="AG631" t="s">
        <v>747</v>
      </c>
      <c r="AH631" s="17">
        <v>250</v>
      </c>
      <c r="AI631" s="17" cm="1">
        <f t="array" ref="AI631">SUMPRODUCT(--(IFERROR(HOUR(Flights_2026_09_303334[entry_hour]),-1)=HOUR(AF631)),--(IFERROR(Flights_2026_09_303334[entry_sector],"")=AG631),--(IFERROR(Flights_2026_09_303334[nfl],-1)&gt;=AH631),--(IFERROR(Flights_2026_09_303334[nfl],-1)&lt;=IF(AH631=450,450,AH631+9)))</f>
        <v>0</v>
      </c>
    </row>
    <row r="632" spans="32:35" x14ac:dyDescent="0.2">
      <c r="AF632" s="2">
        <v>0.75</v>
      </c>
      <c r="AG632" t="s">
        <v>747</v>
      </c>
      <c r="AH632" s="17">
        <v>260</v>
      </c>
      <c r="AI632" s="17" cm="1">
        <f t="array" ref="AI632">SUMPRODUCT(--(IFERROR(HOUR(Flights_2026_09_303334[entry_hour]),-1)=HOUR(AF632)),--(IFERROR(Flights_2026_09_303334[entry_sector],"")=AG632),--(IFERROR(Flights_2026_09_303334[nfl],-1)&gt;=AH632),--(IFERROR(Flights_2026_09_303334[nfl],-1)&lt;=IF(AH632=450,450,AH632+9)))</f>
        <v>0</v>
      </c>
    </row>
    <row r="633" spans="32:35" x14ac:dyDescent="0.2">
      <c r="AF633" s="2">
        <v>0.75</v>
      </c>
      <c r="AG633" t="s">
        <v>747</v>
      </c>
      <c r="AH633" s="17">
        <v>270</v>
      </c>
      <c r="AI633" s="17" cm="1">
        <f t="array" ref="AI633">SUMPRODUCT(--(IFERROR(HOUR(Flights_2026_09_303334[entry_hour]),-1)=HOUR(AF633)),--(IFERROR(Flights_2026_09_303334[entry_sector],"")=AG633),--(IFERROR(Flights_2026_09_303334[nfl],-1)&gt;=AH633),--(IFERROR(Flights_2026_09_303334[nfl],-1)&lt;=IF(AH633=450,450,AH633+9)))</f>
        <v>0</v>
      </c>
    </row>
    <row r="634" spans="32:35" x14ac:dyDescent="0.2">
      <c r="AF634" s="2">
        <v>0.75</v>
      </c>
      <c r="AG634" t="s">
        <v>747</v>
      </c>
      <c r="AH634" s="17">
        <v>280</v>
      </c>
      <c r="AI634" s="17" cm="1">
        <f t="array" ref="AI634">SUMPRODUCT(--(IFERROR(HOUR(Flights_2026_09_303334[entry_hour]),-1)=HOUR(AF634)),--(IFERROR(Flights_2026_09_303334[entry_sector],"")=AG634),--(IFERROR(Flights_2026_09_303334[nfl],-1)&gt;=AH634),--(IFERROR(Flights_2026_09_303334[nfl],-1)&lt;=IF(AH634=450,450,AH634+9)))</f>
        <v>0</v>
      </c>
    </row>
    <row r="635" spans="32:35" x14ac:dyDescent="0.2">
      <c r="AF635" s="2">
        <v>0.75</v>
      </c>
      <c r="AG635" t="s">
        <v>747</v>
      </c>
      <c r="AH635" s="17">
        <v>290</v>
      </c>
      <c r="AI635" s="17" cm="1">
        <f t="array" ref="AI635">SUMPRODUCT(--(IFERROR(HOUR(Flights_2026_09_303334[entry_hour]),-1)=HOUR(AF635)),--(IFERROR(Flights_2026_09_303334[entry_sector],"")=AG635),--(IFERROR(Flights_2026_09_303334[nfl],-1)&gt;=AH635),--(IFERROR(Flights_2026_09_303334[nfl],-1)&lt;=IF(AH635=450,450,AH635+9)))</f>
        <v>0</v>
      </c>
    </row>
    <row r="636" spans="32:35" x14ac:dyDescent="0.2">
      <c r="AF636" s="2">
        <v>0.75</v>
      </c>
      <c r="AG636" t="s">
        <v>747</v>
      </c>
      <c r="AH636" s="17">
        <v>300</v>
      </c>
      <c r="AI636" s="17" cm="1">
        <f t="array" ref="AI636">SUMPRODUCT(--(IFERROR(HOUR(Flights_2026_09_303334[entry_hour]),-1)=HOUR(AF636)),--(IFERROR(Flights_2026_09_303334[entry_sector],"")=AG636),--(IFERROR(Flights_2026_09_303334[nfl],-1)&gt;=AH636),--(IFERROR(Flights_2026_09_303334[nfl],-1)&lt;=IF(AH636=450,450,AH636+9)))</f>
        <v>0</v>
      </c>
    </row>
    <row r="637" spans="32:35" x14ac:dyDescent="0.2">
      <c r="AF637" s="2">
        <v>0.75</v>
      </c>
      <c r="AG637" t="s">
        <v>747</v>
      </c>
      <c r="AH637" s="17">
        <v>310</v>
      </c>
      <c r="AI637" s="17" cm="1">
        <f t="array" ref="AI637">SUMPRODUCT(--(IFERROR(HOUR(Flights_2026_09_303334[entry_hour]),-1)=HOUR(AF637)),--(IFERROR(Flights_2026_09_303334[entry_sector],"")=AG637),--(IFERROR(Flights_2026_09_303334[nfl],-1)&gt;=AH637),--(IFERROR(Flights_2026_09_303334[nfl],-1)&lt;=IF(AH637=450,450,AH637+9)))</f>
        <v>0</v>
      </c>
    </row>
    <row r="638" spans="32:35" x14ac:dyDescent="0.2">
      <c r="AF638" s="2">
        <v>0.75</v>
      </c>
      <c r="AG638" t="s">
        <v>747</v>
      </c>
      <c r="AH638" s="17">
        <v>320</v>
      </c>
      <c r="AI638" s="17" cm="1">
        <f t="array" ref="AI638">SUMPRODUCT(--(IFERROR(HOUR(Flights_2026_09_303334[entry_hour]),-1)=HOUR(AF638)),--(IFERROR(Flights_2026_09_303334[entry_sector],"")=AG638),--(IFERROR(Flights_2026_09_303334[nfl],-1)&gt;=AH638),--(IFERROR(Flights_2026_09_303334[nfl],-1)&lt;=IF(AH638=450,450,AH638+9)))</f>
        <v>0</v>
      </c>
    </row>
    <row r="639" spans="32:35" x14ac:dyDescent="0.2">
      <c r="AF639" s="2">
        <v>0.75</v>
      </c>
      <c r="AG639" t="s">
        <v>747</v>
      </c>
      <c r="AH639" s="17">
        <v>330</v>
      </c>
      <c r="AI639" s="17" cm="1">
        <f t="array" ref="AI639">SUMPRODUCT(--(IFERROR(HOUR(Flights_2026_09_303334[entry_hour]),-1)=HOUR(AF639)),--(IFERROR(Flights_2026_09_303334[entry_sector],"")=AG639),--(IFERROR(Flights_2026_09_303334[nfl],-1)&gt;=AH639),--(IFERROR(Flights_2026_09_303334[nfl],-1)&lt;=IF(AH639=450,450,AH639+9)))</f>
        <v>0</v>
      </c>
    </row>
    <row r="640" spans="32:35" x14ac:dyDescent="0.2">
      <c r="AF640" s="2">
        <v>0.75</v>
      </c>
      <c r="AG640" t="s">
        <v>747</v>
      </c>
      <c r="AH640" s="17">
        <v>340</v>
      </c>
      <c r="AI640" s="17" cm="1">
        <f t="array" ref="AI640">SUMPRODUCT(--(IFERROR(HOUR(Flights_2026_09_303334[entry_hour]),-1)=HOUR(AF640)),--(IFERROR(Flights_2026_09_303334[entry_sector],"")=AG640),--(IFERROR(Flights_2026_09_303334[nfl],-1)&gt;=AH640),--(IFERROR(Flights_2026_09_303334[nfl],-1)&lt;=IF(AH640=450,450,AH640+9)))</f>
        <v>0</v>
      </c>
    </row>
    <row r="641" spans="32:35" x14ac:dyDescent="0.2">
      <c r="AF641" s="2">
        <v>0.75</v>
      </c>
      <c r="AG641" t="s">
        <v>747</v>
      </c>
      <c r="AH641" s="17">
        <v>350</v>
      </c>
      <c r="AI641" s="17" cm="1">
        <f t="array" ref="AI641">SUMPRODUCT(--(IFERROR(HOUR(Flights_2026_09_303334[entry_hour]),-1)=HOUR(AF641)),--(IFERROR(Flights_2026_09_303334[entry_sector],"")=AG641),--(IFERROR(Flights_2026_09_303334[nfl],-1)&gt;=AH641),--(IFERROR(Flights_2026_09_303334[nfl],-1)&lt;=IF(AH641=450,450,AH641+9)))</f>
        <v>0</v>
      </c>
    </row>
    <row r="642" spans="32:35" x14ac:dyDescent="0.2">
      <c r="AF642" s="2">
        <v>0.75</v>
      </c>
      <c r="AG642" t="s">
        <v>747</v>
      </c>
      <c r="AH642" s="17">
        <v>360</v>
      </c>
      <c r="AI642" s="17" cm="1">
        <f t="array" ref="AI642">SUMPRODUCT(--(IFERROR(HOUR(Flights_2026_09_303334[entry_hour]),-1)=HOUR(AF642)),--(IFERROR(Flights_2026_09_303334[entry_sector],"")=AG642),--(IFERROR(Flights_2026_09_303334[nfl],-1)&gt;=AH642),--(IFERROR(Flights_2026_09_303334[nfl],-1)&lt;=IF(AH642=450,450,AH642+9)))</f>
        <v>0</v>
      </c>
    </row>
    <row r="643" spans="32:35" x14ac:dyDescent="0.2">
      <c r="AF643" s="2">
        <v>0.75</v>
      </c>
      <c r="AG643" t="s">
        <v>747</v>
      </c>
      <c r="AH643" s="17">
        <v>370</v>
      </c>
      <c r="AI643" s="17" cm="1">
        <f t="array" ref="AI643">SUMPRODUCT(--(IFERROR(HOUR(Flights_2026_09_303334[entry_hour]),-1)=HOUR(AF643)),--(IFERROR(Flights_2026_09_303334[entry_sector],"")=AG643),--(IFERROR(Flights_2026_09_303334[nfl],-1)&gt;=AH643),--(IFERROR(Flights_2026_09_303334[nfl],-1)&lt;=IF(AH643=450,450,AH643+9)))</f>
        <v>0</v>
      </c>
    </row>
    <row r="644" spans="32:35" x14ac:dyDescent="0.2">
      <c r="AF644" s="2">
        <v>0.75</v>
      </c>
      <c r="AG644" t="s">
        <v>747</v>
      </c>
      <c r="AH644" s="17">
        <v>380</v>
      </c>
      <c r="AI644" s="17" cm="1">
        <f t="array" ref="AI644">SUMPRODUCT(--(IFERROR(HOUR(Flights_2026_09_303334[entry_hour]),-1)=HOUR(AF644)),--(IFERROR(Flights_2026_09_303334[entry_sector],"")=AG644),--(IFERROR(Flights_2026_09_303334[nfl],-1)&gt;=AH644),--(IFERROR(Flights_2026_09_303334[nfl],-1)&lt;=IF(AH644=450,450,AH644+9)))</f>
        <v>0</v>
      </c>
    </row>
    <row r="645" spans="32:35" x14ac:dyDescent="0.2">
      <c r="AF645" s="2">
        <v>0.75</v>
      </c>
      <c r="AG645" t="s">
        <v>747</v>
      </c>
      <c r="AH645" s="17">
        <v>390</v>
      </c>
      <c r="AI645" s="17" cm="1">
        <f t="array" ref="AI645">SUMPRODUCT(--(IFERROR(HOUR(Flights_2026_09_303334[entry_hour]),-1)=HOUR(AF645)),--(IFERROR(Flights_2026_09_303334[entry_sector],"")=AG645),--(IFERROR(Flights_2026_09_303334[nfl],-1)&gt;=AH645),--(IFERROR(Flights_2026_09_303334[nfl],-1)&lt;=IF(AH645=450,450,AH645+9)))</f>
        <v>0</v>
      </c>
    </row>
    <row r="646" spans="32:35" x14ac:dyDescent="0.2">
      <c r="AF646" s="2">
        <v>0.75</v>
      </c>
      <c r="AG646" t="s">
        <v>747</v>
      </c>
      <c r="AH646" s="17">
        <v>400</v>
      </c>
      <c r="AI646" s="17" cm="1">
        <f t="array" ref="AI646">SUMPRODUCT(--(IFERROR(HOUR(Flights_2026_09_303334[entry_hour]),-1)=HOUR(AF646)),--(IFERROR(Flights_2026_09_303334[entry_sector],"")=AG646),--(IFERROR(Flights_2026_09_303334[nfl],-1)&gt;=AH646),--(IFERROR(Flights_2026_09_303334[nfl],-1)&lt;=IF(AH646=450,450,AH646+9)))</f>
        <v>0</v>
      </c>
    </row>
    <row r="647" spans="32:35" x14ac:dyDescent="0.2">
      <c r="AF647" s="2">
        <v>0.75</v>
      </c>
      <c r="AG647" t="s">
        <v>747</v>
      </c>
      <c r="AH647" s="17">
        <v>410</v>
      </c>
      <c r="AI647" s="17" cm="1">
        <f t="array" ref="AI647">SUMPRODUCT(--(IFERROR(HOUR(Flights_2026_09_303334[entry_hour]),-1)=HOUR(AF647)),--(IFERROR(Flights_2026_09_303334[entry_sector],"")=AG647),--(IFERROR(Flights_2026_09_303334[nfl],-1)&gt;=AH647),--(IFERROR(Flights_2026_09_303334[nfl],-1)&lt;=IF(AH647=450,450,AH647+9)))</f>
        <v>0</v>
      </c>
    </row>
    <row r="648" spans="32:35" x14ac:dyDescent="0.2">
      <c r="AF648" s="2">
        <v>0.75</v>
      </c>
      <c r="AG648" t="s">
        <v>747</v>
      </c>
      <c r="AH648" s="17">
        <v>420</v>
      </c>
      <c r="AI648" s="17" cm="1">
        <f t="array" ref="AI648">SUMPRODUCT(--(IFERROR(HOUR(Flights_2026_09_303334[entry_hour]),-1)=HOUR(AF648)),--(IFERROR(Flights_2026_09_303334[entry_sector],"")=AG648),--(IFERROR(Flights_2026_09_303334[nfl],-1)&gt;=AH648),--(IFERROR(Flights_2026_09_303334[nfl],-1)&lt;=IF(AH648=450,450,AH648+9)))</f>
        <v>0</v>
      </c>
    </row>
    <row r="649" spans="32:35" x14ac:dyDescent="0.2">
      <c r="AF649" s="2">
        <v>0.75</v>
      </c>
      <c r="AG649" t="s">
        <v>747</v>
      </c>
      <c r="AH649" s="17">
        <v>430</v>
      </c>
      <c r="AI649" s="17" cm="1">
        <f t="array" ref="AI649">SUMPRODUCT(--(IFERROR(HOUR(Flights_2026_09_303334[entry_hour]),-1)=HOUR(AF649)),--(IFERROR(Flights_2026_09_303334[entry_sector],"")=AG649),--(IFERROR(Flights_2026_09_303334[nfl],-1)&gt;=AH649),--(IFERROR(Flights_2026_09_303334[nfl],-1)&lt;=IF(AH649=450,450,AH649+9)))</f>
        <v>0</v>
      </c>
    </row>
    <row r="650" spans="32:35" x14ac:dyDescent="0.2">
      <c r="AF650" s="2">
        <v>0.75</v>
      </c>
      <c r="AG650" t="s">
        <v>747</v>
      </c>
      <c r="AH650" s="17">
        <v>440</v>
      </c>
      <c r="AI650" s="17" cm="1">
        <f t="array" ref="AI650">SUMPRODUCT(--(IFERROR(HOUR(Flights_2026_09_303334[entry_hour]),-1)=HOUR(AF650)),--(IFERROR(Flights_2026_09_303334[entry_sector],"")=AG650),--(IFERROR(Flights_2026_09_303334[nfl],-1)&gt;=AH650),--(IFERROR(Flights_2026_09_303334[nfl],-1)&lt;=IF(AH650=450,450,AH650+9)))</f>
        <v>0</v>
      </c>
    </row>
    <row r="651" spans="32:35" x14ac:dyDescent="0.2">
      <c r="AF651" s="2">
        <v>0.75</v>
      </c>
      <c r="AG651" t="s">
        <v>747</v>
      </c>
      <c r="AH651" s="17">
        <v>450</v>
      </c>
      <c r="AI651" s="17" cm="1">
        <f t="array" ref="AI651">SUMPRODUCT(--(IFERROR(HOUR(Flights_2026_09_303334[entry_hour]),-1)=HOUR(AF651)),--(IFERROR(Flights_2026_09_303334[entry_sector],"")=AG651),--(IFERROR(Flights_2026_09_303334[nfl],-1)&gt;=AH651),--(IFERROR(Flights_2026_09_303334[nfl],-1)&lt;=IF(AH651=450,450,AH651+9)))</f>
        <v>0</v>
      </c>
    </row>
    <row r="652" spans="32:35" x14ac:dyDescent="0.2">
      <c r="AF652" s="2">
        <v>0.79166666666666663</v>
      </c>
      <c r="AG652" t="s">
        <v>743</v>
      </c>
      <c r="AH652" s="17">
        <v>200</v>
      </c>
      <c r="AI652" s="17" cm="1">
        <f t="array" ref="AI652">SUMPRODUCT(--(IFERROR(HOUR(Flights_2026_09_303334[entry_hour]),-1)=HOUR(AF652)),--(IFERROR(Flights_2026_09_303334[entry_sector],"")=AG652),--(IFERROR(Flights_2026_09_303334[nfl],-1)&gt;=AH652),--(IFERROR(Flights_2026_09_303334[nfl],-1)&lt;=IF(AH652=450,450,AH652+9)))</f>
        <v>0</v>
      </c>
    </row>
    <row r="653" spans="32:35" x14ac:dyDescent="0.2">
      <c r="AF653" s="2">
        <v>0.79166666666666663</v>
      </c>
      <c r="AG653" t="s">
        <v>743</v>
      </c>
      <c r="AH653" s="17">
        <v>210</v>
      </c>
      <c r="AI653" s="17" cm="1">
        <f t="array" ref="AI653">SUMPRODUCT(--(IFERROR(HOUR(Flights_2026_09_303334[entry_hour]),-1)=HOUR(AF653)),--(IFERROR(Flights_2026_09_303334[entry_sector],"")=AG653),--(IFERROR(Flights_2026_09_303334[nfl],-1)&gt;=AH653),--(IFERROR(Flights_2026_09_303334[nfl],-1)&lt;=IF(AH653=450,450,AH653+9)))</f>
        <v>0</v>
      </c>
    </row>
    <row r="654" spans="32:35" x14ac:dyDescent="0.2">
      <c r="AF654" s="2">
        <v>0.79166666666666663</v>
      </c>
      <c r="AG654" t="s">
        <v>743</v>
      </c>
      <c r="AH654" s="17">
        <v>220</v>
      </c>
      <c r="AI654" s="17" cm="1">
        <f t="array" ref="AI654">SUMPRODUCT(--(IFERROR(HOUR(Flights_2026_09_303334[entry_hour]),-1)=HOUR(AF654)),--(IFERROR(Flights_2026_09_303334[entry_sector],"")=AG654),--(IFERROR(Flights_2026_09_303334[nfl],-1)&gt;=AH654),--(IFERROR(Flights_2026_09_303334[nfl],-1)&lt;=IF(AH654=450,450,AH654+9)))</f>
        <v>0</v>
      </c>
    </row>
    <row r="655" spans="32:35" x14ac:dyDescent="0.2">
      <c r="AF655" s="2">
        <v>0.79166666666666663</v>
      </c>
      <c r="AG655" t="s">
        <v>743</v>
      </c>
      <c r="AH655" s="17">
        <v>230</v>
      </c>
      <c r="AI655" s="17" cm="1">
        <f t="array" ref="AI655">SUMPRODUCT(--(IFERROR(HOUR(Flights_2026_09_303334[entry_hour]),-1)=HOUR(AF655)),--(IFERROR(Flights_2026_09_303334[entry_sector],"")=AG655),--(IFERROR(Flights_2026_09_303334[nfl],-1)&gt;=AH655),--(IFERROR(Flights_2026_09_303334[nfl],-1)&lt;=IF(AH655=450,450,AH655+9)))</f>
        <v>0</v>
      </c>
    </row>
    <row r="656" spans="32:35" x14ac:dyDescent="0.2">
      <c r="AF656" s="2">
        <v>0.79166666666666663</v>
      </c>
      <c r="AG656" t="s">
        <v>743</v>
      </c>
      <c r="AH656" s="17">
        <v>240</v>
      </c>
      <c r="AI656" s="17" cm="1">
        <f t="array" ref="AI656">SUMPRODUCT(--(IFERROR(HOUR(Flights_2026_09_303334[entry_hour]),-1)=HOUR(AF656)),--(IFERROR(Flights_2026_09_303334[entry_sector],"")=AG656),--(IFERROR(Flights_2026_09_303334[nfl],-1)&gt;=AH656),--(IFERROR(Flights_2026_09_303334[nfl],-1)&lt;=IF(AH656=450,450,AH656+9)))</f>
        <v>0</v>
      </c>
    </row>
    <row r="657" spans="32:35" x14ac:dyDescent="0.2">
      <c r="AF657" s="2">
        <v>0.79166666666666663</v>
      </c>
      <c r="AG657" t="s">
        <v>743</v>
      </c>
      <c r="AH657" s="17">
        <v>250</v>
      </c>
      <c r="AI657" s="17" cm="1">
        <f t="array" ref="AI657">SUMPRODUCT(--(IFERROR(HOUR(Flights_2026_09_303334[entry_hour]),-1)=HOUR(AF657)),--(IFERROR(Flights_2026_09_303334[entry_sector],"")=AG657),--(IFERROR(Flights_2026_09_303334[nfl],-1)&gt;=AH657),--(IFERROR(Flights_2026_09_303334[nfl],-1)&lt;=IF(AH657=450,450,AH657+9)))</f>
        <v>0</v>
      </c>
    </row>
    <row r="658" spans="32:35" x14ac:dyDescent="0.2">
      <c r="AF658" s="2">
        <v>0.79166666666666663</v>
      </c>
      <c r="AG658" t="s">
        <v>743</v>
      </c>
      <c r="AH658" s="17">
        <v>260</v>
      </c>
      <c r="AI658" s="17" cm="1">
        <f t="array" ref="AI658">SUMPRODUCT(--(IFERROR(HOUR(Flights_2026_09_303334[entry_hour]),-1)=HOUR(AF658)),--(IFERROR(Flights_2026_09_303334[entry_sector],"")=AG658),--(IFERROR(Flights_2026_09_303334[nfl],-1)&gt;=AH658),--(IFERROR(Flights_2026_09_303334[nfl],-1)&lt;=IF(AH658=450,450,AH658+9)))</f>
        <v>0</v>
      </c>
    </row>
    <row r="659" spans="32:35" x14ac:dyDescent="0.2">
      <c r="AF659" s="2">
        <v>0.79166666666666663</v>
      </c>
      <c r="AG659" t="s">
        <v>743</v>
      </c>
      <c r="AH659" s="17">
        <v>270</v>
      </c>
      <c r="AI659" s="17" cm="1">
        <f t="array" ref="AI659">SUMPRODUCT(--(IFERROR(HOUR(Flights_2026_09_303334[entry_hour]),-1)=HOUR(AF659)),--(IFERROR(Flights_2026_09_303334[entry_sector],"")=AG659),--(IFERROR(Flights_2026_09_303334[nfl],-1)&gt;=AH659),--(IFERROR(Flights_2026_09_303334[nfl],-1)&lt;=IF(AH659=450,450,AH659+9)))</f>
        <v>0</v>
      </c>
    </row>
    <row r="660" spans="32:35" x14ac:dyDescent="0.2">
      <c r="AF660" s="2">
        <v>0.79166666666666663</v>
      </c>
      <c r="AG660" t="s">
        <v>743</v>
      </c>
      <c r="AH660" s="17">
        <v>280</v>
      </c>
      <c r="AI660" s="17" cm="1">
        <f t="array" ref="AI660">SUMPRODUCT(--(IFERROR(HOUR(Flights_2026_09_303334[entry_hour]),-1)=HOUR(AF660)),--(IFERROR(Flights_2026_09_303334[entry_sector],"")=AG660),--(IFERROR(Flights_2026_09_303334[nfl],-1)&gt;=AH660),--(IFERROR(Flights_2026_09_303334[nfl],-1)&lt;=IF(AH660=450,450,AH660+9)))</f>
        <v>0</v>
      </c>
    </row>
    <row r="661" spans="32:35" x14ac:dyDescent="0.2">
      <c r="AF661" s="2">
        <v>0.79166666666666663</v>
      </c>
      <c r="AG661" t="s">
        <v>743</v>
      </c>
      <c r="AH661" s="17">
        <v>290</v>
      </c>
      <c r="AI661" s="17" cm="1">
        <f t="array" ref="AI661">SUMPRODUCT(--(IFERROR(HOUR(Flights_2026_09_303334[entry_hour]),-1)=HOUR(AF661)),--(IFERROR(Flights_2026_09_303334[entry_sector],"")=AG661),--(IFERROR(Flights_2026_09_303334[nfl],-1)&gt;=AH661),--(IFERROR(Flights_2026_09_303334[nfl],-1)&lt;=IF(AH661=450,450,AH661+9)))</f>
        <v>0</v>
      </c>
    </row>
    <row r="662" spans="32:35" x14ac:dyDescent="0.2">
      <c r="AF662" s="2">
        <v>0.79166666666666663</v>
      </c>
      <c r="AG662" t="s">
        <v>743</v>
      </c>
      <c r="AH662" s="17">
        <v>300</v>
      </c>
      <c r="AI662" s="17" cm="1">
        <f t="array" ref="AI662">SUMPRODUCT(--(IFERROR(HOUR(Flights_2026_09_303334[entry_hour]),-1)=HOUR(AF662)),--(IFERROR(Flights_2026_09_303334[entry_sector],"")=AG662),--(IFERROR(Flights_2026_09_303334[nfl],-1)&gt;=AH662),--(IFERROR(Flights_2026_09_303334[nfl],-1)&lt;=IF(AH662=450,450,AH662+9)))</f>
        <v>0</v>
      </c>
    </row>
    <row r="663" spans="32:35" x14ac:dyDescent="0.2">
      <c r="AF663" s="2">
        <v>0.79166666666666663</v>
      </c>
      <c r="AG663" t="s">
        <v>743</v>
      </c>
      <c r="AH663" s="17">
        <v>310</v>
      </c>
      <c r="AI663" s="17" cm="1">
        <f t="array" ref="AI663">SUMPRODUCT(--(IFERROR(HOUR(Flights_2026_09_303334[entry_hour]),-1)=HOUR(AF663)),--(IFERROR(Flights_2026_09_303334[entry_sector],"")=AG663),--(IFERROR(Flights_2026_09_303334[nfl],-1)&gt;=AH663),--(IFERROR(Flights_2026_09_303334[nfl],-1)&lt;=IF(AH663=450,450,AH663+9)))</f>
        <v>0</v>
      </c>
    </row>
    <row r="664" spans="32:35" x14ac:dyDescent="0.2">
      <c r="AF664" s="2">
        <v>0.79166666666666663</v>
      </c>
      <c r="AG664" t="s">
        <v>743</v>
      </c>
      <c r="AH664" s="17">
        <v>320</v>
      </c>
      <c r="AI664" s="17" cm="1">
        <f t="array" ref="AI664">SUMPRODUCT(--(IFERROR(HOUR(Flights_2026_09_303334[entry_hour]),-1)=HOUR(AF664)),--(IFERROR(Flights_2026_09_303334[entry_sector],"")=AG664),--(IFERROR(Flights_2026_09_303334[nfl],-1)&gt;=AH664),--(IFERROR(Flights_2026_09_303334[nfl],-1)&lt;=IF(AH664=450,450,AH664+9)))</f>
        <v>0</v>
      </c>
    </row>
    <row r="665" spans="32:35" x14ac:dyDescent="0.2">
      <c r="AF665" s="2">
        <v>0.79166666666666663</v>
      </c>
      <c r="AG665" t="s">
        <v>743</v>
      </c>
      <c r="AH665" s="17">
        <v>330</v>
      </c>
      <c r="AI665" s="17" cm="1">
        <f t="array" ref="AI665">SUMPRODUCT(--(IFERROR(HOUR(Flights_2026_09_303334[entry_hour]),-1)=HOUR(AF665)),--(IFERROR(Flights_2026_09_303334[entry_sector],"")=AG665),--(IFERROR(Flights_2026_09_303334[nfl],-1)&gt;=AH665),--(IFERROR(Flights_2026_09_303334[nfl],-1)&lt;=IF(AH665=450,450,AH665+9)))</f>
        <v>0</v>
      </c>
    </row>
    <row r="666" spans="32:35" x14ac:dyDescent="0.2">
      <c r="AF666" s="2">
        <v>0.79166666666666663</v>
      </c>
      <c r="AG666" t="s">
        <v>743</v>
      </c>
      <c r="AH666" s="17">
        <v>340</v>
      </c>
      <c r="AI666" s="17" cm="1">
        <f t="array" ref="AI666">SUMPRODUCT(--(IFERROR(HOUR(Flights_2026_09_303334[entry_hour]),-1)=HOUR(AF666)),--(IFERROR(Flights_2026_09_303334[entry_sector],"")=AG666),--(IFERROR(Flights_2026_09_303334[nfl],-1)&gt;=AH666),--(IFERROR(Flights_2026_09_303334[nfl],-1)&lt;=IF(AH666=450,450,AH666+9)))</f>
        <v>0</v>
      </c>
    </row>
    <row r="667" spans="32:35" x14ac:dyDescent="0.2">
      <c r="AF667" s="2">
        <v>0.79166666666666663</v>
      </c>
      <c r="AG667" t="s">
        <v>743</v>
      </c>
      <c r="AH667" s="17">
        <v>350</v>
      </c>
      <c r="AI667" s="17" cm="1">
        <f t="array" ref="AI667">SUMPRODUCT(--(IFERROR(HOUR(Flights_2026_09_303334[entry_hour]),-1)=HOUR(AF667)),--(IFERROR(Flights_2026_09_303334[entry_sector],"")=AG667),--(IFERROR(Flights_2026_09_303334[nfl],-1)&gt;=AH667),--(IFERROR(Flights_2026_09_303334[nfl],-1)&lt;=IF(AH667=450,450,AH667+9)))</f>
        <v>0</v>
      </c>
    </row>
    <row r="668" spans="32:35" x14ac:dyDescent="0.2">
      <c r="AF668" s="2">
        <v>0.79166666666666663</v>
      </c>
      <c r="AG668" t="s">
        <v>743</v>
      </c>
      <c r="AH668" s="17">
        <v>360</v>
      </c>
      <c r="AI668" s="17" cm="1">
        <f t="array" ref="AI668">SUMPRODUCT(--(IFERROR(HOUR(Flights_2026_09_303334[entry_hour]),-1)=HOUR(AF668)),--(IFERROR(Flights_2026_09_303334[entry_sector],"")=AG668),--(IFERROR(Flights_2026_09_303334[nfl],-1)&gt;=AH668),--(IFERROR(Flights_2026_09_303334[nfl],-1)&lt;=IF(AH668=450,450,AH668+9)))</f>
        <v>0</v>
      </c>
    </row>
    <row r="669" spans="32:35" x14ac:dyDescent="0.2">
      <c r="AF669" s="2">
        <v>0.79166666666666663</v>
      </c>
      <c r="AG669" t="s">
        <v>743</v>
      </c>
      <c r="AH669" s="17">
        <v>370</v>
      </c>
      <c r="AI669" s="17" cm="1">
        <f t="array" ref="AI669">SUMPRODUCT(--(IFERROR(HOUR(Flights_2026_09_303334[entry_hour]),-1)=HOUR(AF669)),--(IFERROR(Flights_2026_09_303334[entry_sector],"")=AG669),--(IFERROR(Flights_2026_09_303334[nfl],-1)&gt;=AH669),--(IFERROR(Flights_2026_09_303334[nfl],-1)&lt;=IF(AH669=450,450,AH669+9)))</f>
        <v>0</v>
      </c>
    </row>
    <row r="670" spans="32:35" x14ac:dyDescent="0.2">
      <c r="AF670" s="2">
        <v>0.79166666666666663</v>
      </c>
      <c r="AG670" t="s">
        <v>743</v>
      </c>
      <c r="AH670" s="17">
        <v>380</v>
      </c>
      <c r="AI670" s="17" cm="1">
        <f t="array" ref="AI670">SUMPRODUCT(--(IFERROR(HOUR(Flights_2026_09_303334[entry_hour]),-1)=HOUR(AF670)),--(IFERROR(Flights_2026_09_303334[entry_sector],"")=AG670),--(IFERROR(Flights_2026_09_303334[nfl],-1)&gt;=AH670),--(IFERROR(Flights_2026_09_303334[nfl],-1)&lt;=IF(AH670=450,450,AH670+9)))</f>
        <v>0</v>
      </c>
    </row>
    <row r="671" spans="32:35" x14ac:dyDescent="0.2">
      <c r="AF671" s="2">
        <v>0.79166666666666663</v>
      </c>
      <c r="AG671" t="s">
        <v>743</v>
      </c>
      <c r="AH671" s="17">
        <v>390</v>
      </c>
      <c r="AI671" s="17" cm="1">
        <f t="array" ref="AI671">SUMPRODUCT(--(IFERROR(HOUR(Flights_2026_09_303334[entry_hour]),-1)=HOUR(AF671)),--(IFERROR(Flights_2026_09_303334[entry_sector],"")=AG671),--(IFERROR(Flights_2026_09_303334[nfl],-1)&gt;=AH671),--(IFERROR(Flights_2026_09_303334[nfl],-1)&lt;=IF(AH671=450,450,AH671+9)))</f>
        <v>0</v>
      </c>
    </row>
    <row r="672" spans="32:35" x14ac:dyDescent="0.2">
      <c r="AF672" s="2">
        <v>0.79166666666666663</v>
      </c>
      <c r="AG672" t="s">
        <v>743</v>
      </c>
      <c r="AH672" s="17">
        <v>400</v>
      </c>
      <c r="AI672" s="17" cm="1">
        <f t="array" ref="AI672">SUMPRODUCT(--(IFERROR(HOUR(Flights_2026_09_303334[entry_hour]),-1)=HOUR(AF672)),--(IFERROR(Flights_2026_09_303334[entry_sector],"")=AG672),--(IFERROR(Flights_2026_09_303334[nfl],-1)&gt;=AH672),--(IFERROR(Flights_2026_09_303334[nfl],-1)&lt;=IF(AH672=450,450,AH672+9)))</f>
        <v>0</v>
      </c>
    </row>
    <row r="673" spans="32:35" x14ac:dyDescent="0.2">
      <c r="AF673" s="2">
        <v>0.79166666666666663</v>
      </c>
      <c r="AG673" t="s">
        <v>743</v>
      </c>
      <c r="AH673" s="17">
        <v>410</v>
      </c>
      <c r="AI673" s="17" cm="1">
        <f t="array" ref="AI673">SUMPRODUCT(--(IFERROR(HOUR(Flights_2026_09_303334[entry_hour]),-1)=HOUR(AF673)),--(IFERROR(Flights_2026_09_303334[entry_sector],"")=AG673),--(IFERROR(Flights_2026_09_303334[nfl],-1)&gt;=AH673),--(IFERROR(Flights_2026_09_303334[nfl],-1)&lt;=IF(AH673=450,450,AH673+9)))</f>
        <v>0</v>
      </c>
    </row>
    <row r="674" spans="32:35" x14ac:dyDescent="0.2">
      <c r="AF674" s="2">
        <v>0.79166666666666663</v>
      </c>
      <c r="AG674" t="s">
        <v>743</v>
      </c>
      <c r="AH674" s="17">
        <v>420</v>
      </c>
      <c r="AI674" s="17" cm="1">
        <f t="array" ref="AI674">SUMPRODUCT(--(IFERROR(HOUR(Flights_2026_09_303334[entry_hour]),-1)=HOUR(AF674)),--(IFERROR(Flights_2026_09_303334[entry_sector],"")=AG674),--(IFERROR(Flights_2026_09_303334[nfl],-1)&gt;=AH674),--(IFERROR(Flights_2026_09_303334[nfl],-1)&lt;=IF(AH674=450,450,AH674+9)))</f>
        <v>0</v>
      </c>
    </row>
    <row r="675" spans="32:35" x14ac:dyDescent="0.2">
      <c r="AF675" s="2">
        <v>0.79166666666666663</v>
      </c>
      <c r="AG675" t="s">
        <v>743</v>
      </c>
      <c r="AH675" s="17">
        <v>430</v>
      </c>
      <c r="AI675" s="17" cm="1">
        <f t="array" ref="AI675">SUMPRODUCT(--(IFERROR(HOUR(Flights_2026_09_303334[entry_hour]),-1)=HOUR(AF675)),--(IFERROR(Flights_2026_09_303334[entry_sector],"")=AG675),--(IFERROR(Flights_2026_09_303334[nfl],-1)&gt;=AH675),--(IFERROR(Flights_2026_09_303334[nfl],-1)&lt;=IF(AH675=450,450,AH675+9)))</f>
        <v>0</v>
      </c>
    </row>
    <row r="676" spans="32:35" x14ac:dyDescent="0.2">
      <c r="AF676" s="2">
        <v>0.79166666666666663</v>
      </c>
      <c r="AG676" t="s">
        <v>743</v>
      </c>
      <c r="AH676" s="17">
        <v>440</v>
      </c>
      <c r="AI676" s="17" cm="1">
        <f t="array" ref="AI676">SUMPRODUCT(--(IFERROR(HOUR(Flights_2026_09_303334[entry_hour]),-1)=HOUR(AF676)),--(IFERROR(Flights_2026_09_303334[entry_sector],"")=AG676),--(IFERROR(Flights_2026_09_303334[nfl],-1)&gt;=AH676),--(IFERROR(Flights_2026_09_303334[nfl],-1)&lt;=IF(AH676=450,450,AH676+9)))</f>
        <v>0</v>
      </c>
    </row>
    <row r="677" spans="32:35" x14ac:dyDescent="0.2">
      <c r="AF677" s="2">
        <v>0.79166666666666663</v>
      </c>
      <c r="AG677" t="s">
        <v>743</v>
      </c>
      <c r="AH677" s="17">
        <v>450</v>
      </c>
      <c r="AI677" s="17" cm="1">
        <f t="array" ref="AI677">SUMPRODUCT(--(IFERROR(HOUR(Flights_2026_09_303334[entry_hour]),-1)=HOUR(AF677)),--(IFERROR(Flights_2026_09_303334[entry_sector],"")=AG677),--(IFERROR(Flights_2026_09_303334[nfl],-1)&gt;=AH677),--(IFERROR(Flights_2026_09_303334[nfl],-1)&lt;=IF(AH677=450,450,AH677+9)))</f>
        <v>0</v>
      </c>
    </row>
    <row r="678" spans="32:35" x14ac:dyDescent="0.2">
      <c r="AF678" s="2">
        <v>0.79166666666666663</v>
      </c>
      <c r="AG678" t="s">
        <v>744</v>
      </c>
      <c r="AH678" s="17">
        <v>200</v>
      </c>
      <c r="AI678" s="17" cm="1">
        <f t="array" ref="AI678">SUMPRODUCT(--(IFERROR(HOUR(Flights_2026_09_303334[entry_hour]),-1)=HOUR(AF678)),--(IFERROR(Flights_2026_09_303334[entry_sector],"")=AG678),--(IFERROR(Flights_2026_09_303334[nfl],-1)&gt;=AH678),--(IFERROR(Flights_2026_09_303334[nfl],-1)&lt;=IF(AH678=450,450,AH678+9)))</f>
        <v>0</v>
      </c>
    </row>
    <row r="679" spans="32:35" x14ac:dyDescent="0.2">
      <c r="AF679" s="2">
        <v>0.79166666666666663</v>
      </c>
      <c r="AG679" t="s">
        <v>744</v>
      </c>
      <c r="AH679" s="17">
        <v>210</v>
      </c>
      <c r="AI679" s="17" cm="1">
        <f t="array" ref="AI679">SUMPRODUCT(--(IFERROR(HOUR(Flights_2026_09_303334[entry_hour]),-1)=HOUR(AF679)),--(IFERROR(Flights_2026_09_303334[entry_sector],"")=AG679),--(IFERROR(Flights_2026_09_303334[nfl],-1)&gt;=AH679),--(IFERROR(Flights_2026_09_303334[nfl],-1)&lt;=IF(AH679=450,450,AH679+9)))</f>
        <v>0</v>
      </c>
    </row>
    <row r="680" spans="32:35" x14ac:dyDescent="0.2">
      <c r="AF680" s="2">
        <v>0.79166666666666663</v>
      </c>
      <c r="AG680" t="s">
        <v>744</v>
      </c>
      <c r="AH680" s="17">
        <v>220</v>
      </c>
      <c r="AI680" s="17" cm="1">
        <f t="array" ref="AI680">SUMPRODUCT(--(IFERROR(HOUR(Flights_2026_09_303334[entry_hour]),-1)=HOUR(AF680)),--(IFERROR(Flights_2026_09_303334[entry_sector],"")=AG680),--(IFERROR(Flights_2026_09_303334[nfl],-1)&gt;=AH680),--(IFERROR(Flights_2026_09_303334[nfl],-1)&lt;=IF(AH680=450,450,AH680+9)))</f>
        <v>2</v>
      </c>
    </row>
    <row r="681" spans="32:35" x14ac:dyDescent="0.2">
      <c r="AF681" s="2">
        <v>0.79166666666666663</v>
      </c>
      <c r="AG681" t="s">
        <v>744</v>
      </c>
      <c r="AH681" s="17">
        <v>230</v>
      </c>
      <c r="AI681" s="17" cm="1">
        <f t="array" ref="AI681">SUMPRODUCT(--(IFERROR(HOUR(Flights_2026_09_303334[entry_hour]),-1)=HOUR(AF681)),--(IFERROR(Flights_2026_09_303334[entry_sector],"")=AG681),--(IFERROR(Flights_2026_09_303334[nfl],-1)&gt;=AH681),--(IFERROR(Flights_2026_09_303334[nfl],-1)&lt;=IF(AH681=450,450,AH681+9)))</f>
        <v>0</v>
      </c>
    </row>
    <row r="682" spans="32:35" x14ac:dyDescent="0.2">
      <c r="AF682" s="2">
        <v>0.79166666666666663</v>
      </c>
      <c r="AG682" t="s">
        <v>744</v>
      </c>
      <c r="AH682" s="17">
        <v>240</v>
      </c>
      <c r="AI682" s="17" cm="1">
        <f t="array" ref="AI682">SUMPRODUCT(--(IFERROR(HOUR(Flights_2026_09_303334[entry_hour]),-1)=HOUR(AF682)),--(IFERROR(Flights_2026_09_303334[entry_sector],"")=AG682),--(IFERROR(Flights_2026_09_303334[nfl],-1)&gt;=AH682),--(IFERROR(Flights_2026_09_303334[nfl],-1)&lt;=IF(AH682=450,450,AH682+9)))</f>
        <v>0</v>
      </c>
    </row>
    <row r="683" spans="32:35" x14ac:dyDescent="0.2">
      <c r="AF683" s="2">
        <v>0.79166666666666663</v>
      </c>
      <c r="AG683" t="s">
        <v>744</v>
      </c>
      <c r="AH683" s="17">
        <v>250</v>
      </c>
      <c r="AI683" s="17" cm="1">
        <f t="array" ref="AI683">SUMPRODUCT(--(IFERROR(HOUR(Flights_2026_09_303334[entry_hour]),-1)=HOUR(AF683)),--(IFERROR(Flights_2026_09_303334[entry_sector],"")=AG683),--(IFERROR(Flights_2026_09_303334[nfl],-1)&gt;=AH683),--(IFERROR(Flights_2026_09_303334[nfl],-1)&lt;=IF(AH683=450,450,AH683+9)))</f>
        <v>0</v>
      </c>
    </row>
    <row r="684" spans="32:35" x14ac:dyDescent="0.2">
      <c r="AF684" s="2">
        <v>0.79166666666666663</v>
      </c>
      <c r="AG684" t="s">
        <v>744</v>
      </c>
      <c r="AH684" s="17">
        <v>260</v>
      </c>
      <c r="AI684" s="17" cm="1">
        <f t="array" ref="AI684">SUMPRODUCT(--(IFERROR(HOUR(Flights_2026_09_303334[entry_hour]),-1)=HOUR(AF684)),--(IFERROR(Flights_2026_09_303334[entry_sector],"")=AG684),--(IFERROR(Flights_2026_09_303334[nfl],-1)&gt;=AH684),--(IFERROR(Flights_2026_09_303334[nfl],-1)&lt;=IF(AH684=450,450,AH684+9)))</f>
        <v>0</v>
      </c>
    </row>
    <row r="685" spans="32:35" x14ac:dyDescent="0.2">
      <c r="AF685" s="2">
        <v>0.79166666666666663</v>
      </c>
      <c r="AG685" t="s">
        <v>744</v>
      </c>
      <c r="AH685" s="17">
        <v>270</v>
      </c>
      <c r="AI685" s="17" cm="1">
        <f t="array" ref="AI685">SUMPRODUCT(--(IFERROR(HOUR(Flights_2026_09_303334[entry_hour]),-1)=HOUR(AF685)),--(IFERROR(Flights_2026_09_303334[entry_sector],"")=AG685),--(IFERROR(Flights_2026_09_303334[nfl],-1)&gt;=AH685),--(IFERROR(Flights_2026_09_303334[nfl],-1)&lt;=IF(AH685=450,450,AH685+9)))</f>
        <v>0</v>
      </c>
    </row>
    <row r="686" spans="32:35" x14ac:dyDescent="0.2">
      <c r="AF686" s="2">
        <v>0.79166666666666663</v>
      </c>
      <c r="AG686" t="s">
        <v>744</v>
      </c>
      <c r="AH686" s="17">
        <v>280</v>
      </c>
      <c r="AI686" s="17" cm="1">
        <f t="array" ref="AI686">SUMPRODUCT(--(IFERROR(HOUR(Flights_2026_09_303334[entry_hour]),-1)=HOUR(AF686)),--(IFERROR(Flights_2026_09_303334[entry_sector],"")=AG686),--(IFERROR(Flights_2026_09_303334[nfl],-1)&gt;=AH686),--(IFERROR(Flights_2026_09_303334[nfl],-1)&lt;=IF(AH686=450,450,AH686+9)))</f>
        <v>0</v>
      </c>
    </row>
    <row r="687" spans="32:35" x14ac:dyDescent="0.2">
      <c r="AF687" s="2">
        <v>0.79166666666666663</v>
      </c>
      <c r="AG687" t="s">
        <v>744</v>
      </c>
      <c r="AH687" s="17">
        <v>290</v>
      </c>
      <c r="AI687" s="17" cm="1">
        <f t="array" ref="AI687">SUMPRODUCT(--(IFERROR(HOUR(Flights_2026_09_303334[entry_hour]),-1)=HOUR(AF687)),--(IFERROR(Flights_2026_09_303334[entry_sector],"")=AG687),--(IFERROR(Flights_2026_09_303334[nfl],-1)&gt;=AH687),--(IFERROR(Flights_2026_09_303334[nfl],-1)&lt;=IF(AH687=450,450,AH687+9)))</f>
        <v>0</v>
      </c>
    </row>
    <row r="688" spans="32:35" x14ac:dyDescent="0.2">
      <c r="AF688" s="2">
        <v>0.79166666666666663</v>
      </c>
      <c r="AG688" t="s">
        <v>744</v>
      </c>
      <c r="AH688" s="17">
        <v>300</v>
      </c>
      <c r="AI688" s="17" cm="1">
        <f t="array" ref="AI688">SUMPRODUCT(--(IFERROR(HOUR(Flights_2026_09_303334[entry_hour]),-1)=HOUR(AF688)),--(IFERROR(Flights_2026_09_303334[entry_sector],"")=AG688),--(IFERROR(Flights_2026_09_303334[nfl],-1)&gt;=AH688),--(IFERROR(Flights_2026_09_303334[nfl],-1)&lt;=IF(AH688=450,450,AH688+9)))</f>
        <v>0</v>
      </c>
    </row>
    <row r="689" spans="32:35" x14ac:dyDescent="0.2">
      <c r="AF689" s="2">
        <v>0.79166666666666663</v>
      </c>
      <c r="AG689" t="s">
        <v>744</v>
      </c>
      <c r="AH689" s="17">
        <v>310</v>
      </c>
      <c r="AI689" s="17" cm="1">
        <f t="array" ref="AI689">SUMPRODUCT(--(IFERROR(HOUR(Flights_2026_09_303334[entry_hour]),-1)=HOUR(AF689)),--(IFERROR(Flights_2026_09_303334[entry_sector],"")=AG689),--(IFERROR(Flights_2026_09_303334[nfl],-1)&gt;=AH689),--(IFERROR(Flights_2026_09_303334[nfl],-1)&lt;=IF(AH689=450,450,AH689+9)))</f>
        <v>0</v>
      </c>
    </row>
    <row r="690" spans="32:35" x14ac:dyDescent="0.2">
      <c r="AF690" s="2">
        <v>0.79166666666666663</v>
      </c>
      <c r="AG690" t="s">
        <v>744</v>
      </c>
      <c r="AH690" s="17">
        <v>320</v>
      </c>
      <c r="AI690" s="17" cm="1">
        <f t="array" ref="AI690">SUMPRODUCT(--(IFERROR(HOUR(Flights_2026_09_303334[entry_hour]),-1)=HOUR(AF690)),--(IFERROR(Flights_2026_09_303334[entry_sector],"")=AG690),--(IFERROR(Flights_2026_09_303334[nfl],-1)&gt;=AH690),--(IFERROR(Flights_2026_09_303334[nfl],-1)&lt;=IF(AH690=450,450,AH690+9)))</f>
        <v>0</v>
      </c>
    </row>
    <row r="691" spans="32:35" x14ac:dyDescent="0.2">
      <c r="AF691" s="2">
        <v>0.79166666666666663</v>
      </c>
      <c r="AG691" t="s">
        <v>744</v>
      </c>
      <c r="AH691" s="17">
        <v>330</v>
      </c>
      <c r="AI691" s="17" cm="1">
        <f t="array" ref="AI691">SUMPRODUCT(--(IFERROR(HOUR(Flights_2026_09_303334[entry_hour]),-1)=HOUR(AF691)),--(IFERROR(Flights_2026_09_303334[entry_sector],"")=AG691),--(IFERROR(Flights_2026_09_303334[nfl],-1)&gt;=AH691),--(IFERROR(Flights_2026_09_303334[nfl],-1)&lt;=IF(AH691=450,450,AH691+9)))</f>
        <v>0</v>
      </c>
    </row>
    <row r="692" spans="32:35" x14ac:dyDescent="0.2">
      <c r="AF692" s="2">
        <v>0.79166666666666663</v>
      </c>
      <c r="AG692" t="s">
        <v>744</v>
      </c>
      <c r="AH692" s="17">
        <v>340</v>
      </c>
      <c r="AI692" s="17" cm="1">
        <f t="array" ref="AI692">SUMPRODUCT(--(IFERROR(HOUR(Flights_2026_09_303334[entry_hour]),-1)=HOUR(AF692)),--(IFERROR(Flights_2026_09_303334[entry_sector],"")=AG692),--(IFERROR(Flights_2026_09_303334[nfl],-1)&gt;=AH692),--(IFERROR(Flights_2026_09_303334[nfl],-1)&lt;=IF(AH692=450,450,AH692+9)))</f>
        <v>0</v>
      </c>
    </row>
    <row r="693" spans="32:35" x14ac:dyDescent="0.2">
      <c r="AF693" s="2">
        <v>0.79166666666666663</v>
      </c>
      <c r="AG693" t="s">
        <v>744</v>
      </c>
      <c r="AH693" s="17">
        <v>350</v>
      </c>
      <c r="AI693" s="17" cm="1">
        <f t="array" ref="AI693">SUMPRODUCT(--(IFERROR(HOUR(Flights_2026_09_303334[entry_hour]),-1)=HOUR(AF693)),--(IFERROR(Flights_2026_09_303334[entry_sector],"")=AG693),--(IFERROR(Flights_2026_09_303334[nfl],-1)&gt;=AH693),--(IFERROR(Flights_2026_09_303334[nfl],-1)&lt;=IF(AH693=450,450,AH693+9)))</f>
        <v>0</v>
      </c>
    </row>
    <row r="694" spans="32:35" x14ac:dyDescent="0.2">
      <c r="AF694" s="2">
        <v>0.79166666666666663</v>
      </c>
      <c r="AG694" t="s">
        <v>744</v>
      </c>
      <c r="AH694" s="17">
        <v>360</v>
      </c>
      <c r="AI694" s="17" cm="1">
        <f t="array" ref="AI694">SUMPRODUCT(--(IFERROR(HOUR(Flights_2026_09_303334[entry_hour]),-1)=HOUR(AF694)),--(IFERROR(Flights_2026_09_303334[entry_sector],"")=AG694),--(IFERROR(Flights_2026_09_303334[nfl],-1)&gt;=AH694),--(IFERROR(Flights_2026_09_303334[nfl],-1)&lt;=IF(AH694=450,450,AH694+9)))</f>
        <v>1</v>
      </c>
    </row>
    <row r="695" spans="32:35" x14ac:dyDescent="0.2">
      <c r="AF695" s="2">
        <v>0.79166666666666663</v>
      </c>
      <c r="AG695" t="s">
        <v>744</v>
      </c>
      <c r="AH695" s="17">
        <v>370</v>
      </c>
      <c r="AI695" s="17" cm="1">
        <f t="array" ref="AI695">SUMPRODUCT(--(IFERROR(HOUR(Flights_2026_09_303334[entry_hour]),-1)=HOUR(AF695)),--(IFERROR(Flights_2026_09_303334[entry_sector],"")=AG695),--(IFERROR(Flights_2026_09_303334[nfl],-1)&gt;=AH695),--(IFERROR(Flights_2026_09_303334[nfl],-1)&lt;=IF(AH695=450,450,AH695+9)))</f>
        <v>0</v>
      </c>
    </row>
    <row r="696" spans="32:35" x14ac:dyDescent="0.2">
      <c r="AF696" s="2">
        <v>0.79166666666666663</v>
      </c>
      <c r="AG696" t="s">
        <v>744</v>
      </c>
      <c r="AH696" s="17">
        <v>380</v>
      </c>
      <c r="AI696" s="17" cm="1">
        <f t="array" ref="AI696">SUMPRODUCT(--(IFERROR(HOUR(Flights_2026_09_303334[entry_hour]),-1)=HOUR(AF696)),--(IFERROR(Flights_2026_09_303334[entry_sector],"")=AG696),--(IFERROR(Flights_2026_09_303334[nfl],-1)&gt;=AH696),--(IFERROR(Flights_2026_09_303334[nfl],-1)&lt;=IF(AH696=450,450,AH696+9)))</f>
        <v>0</v>
      </c>
    </row>
    <row r="697" spans="32:35" x14ac:dyDescent="0.2">
      <c r="AF697" s="2">
        <v>0.79166666666666663</v>
      </c>
      <c r="AG697" t="s">
        <v>744</v>
      </c>
      <c r="AH697" s="17">
        <v>390</v>
      </c>
      <c r="AI697" s="17" cm="1">
        <f t="array" ref="AI697">SUMPRODUCT(--(IFERROR(HOUR(Flights_2026_09_303334[entry_hour]),-1)=HOUR(AF697)),--(IFERROR(Flights_2026_09_303334[entry_sector],"")=AG697),--(IFERROR(Flights_2026_09_303334[nfl],-1)&gt;=AH697),--(IFERROR(Flights_2026_09_303334[nfl],-1)&lt;=IF(AH697=450,450,AH697+9)))</f>
        <v>0</v>
      </c>
    </row>
    <row r="698" spans="32:35" x14ac:dyDescent="0.2">
      <c r="AF698" s="2">
        <v>0.79166666666666663</v>
      </c>
      <c r="AG698" t="s">
        <v>744</v>
      </c>
      <c r="AH698" s="17">
        <v>400</v>
      </c>
      <c r="AI698" s="17" cm="1">
        <f t="array" ref="AI698">SUMPRODUCT(--(IFERROR(HOUR(Flights_2026_09_303334[entry_hour]),-1)=HOUR(AF698)),--(IFERROR(Flights_2026_09_303334[entry_sector],"")=AG698),--(IFERROR(Flights_2026_09_303334[nfl],-1)&gt;=AH698),--(IFERROR(Flights_2026_09_303334[nfl],-1)&lt;=IF(AH698=450,450,AH698+9)))</f>
        <v>0</v>
      </c>
    </row>
    <row r="699" spans="32:35" x14ac:dyDescent="0.2">
      <c r="AF699" s="2">
        <v>0.79166666666666663</v>
      </c>
      <c r="AG699" t="s">
        <v>744</v>
      </c>
      <c r="AH699" s="17">
        <v>410</v>
      </c>
      <c r="AI699" s="17" cm="1">
        <f t="array" ref="AI699">SUMPRODUCT(--(IFERROR(HOUR(Flights_2026_09_303334[entry_hour]),-1)=HOUR(AF699)),--(IFERROR(Flights_2026_09_303334[entry_sector],"")=AG699),--(IFERROR(Flights_2026_09_303334[nfl],-1)&gt;=AH699),--(IFERROR(Flights_2026_09_303334[nfl],-1)&lt;=IF(AH699=450,450,AH699+9)))</f>
        <v>0</v>
      </c>
    </row>
    <row r="700" spans="32:35" x14ac:dyDescent="0.2">
      <c r="AF700" s="2">
        <v>0.79166666666666663</v>
      </c>
      <c r="AG700" t="s">
        <v>744</v>
      </c>
      <c r="AH700" s="17">
        <v>420</v>
      </c>
      <c r="AI700" s="17" cm="1">
        <f t="array" ref="AI700">SUMPRODUCT(--(IFERROR(HOUR(Flights_2026_09_303334[entry_hour]),-1)=HOUR(AF700)),--(IFERROR(Flights_2026_09_303334[entry_sector],"")=AG700),--(IFERROR(Flights_2026_09_303334[nfl],-1)&gt;=AH700),--(IFERROR(Flights_2026_09_303334[nfl],-1)&lt;=IF(AH700=450,450,AH700+9)))</f>
        <v>0</v>
      </c>
    </row>
    <row r="701" spans="32:35" x14ac:dyDescent="0.2">
      <c r="AF701" s="2">
        <v>0.79166666666666663</v>
      </c>
      <c r="AG701" t="s">
        <v>744</v>
      </c>
      <c r="AH701" s="17">
        <v>430</v>
      </c>
      <c r="AI701" s="17" cm="1">
        <f t="array" ref="AI701">SUMPRODUCT(--(IFERROR(HOUR(Flights_2026_09_303334[entry_hour]),-1)=HOUR(AF701)),--(IFERROR(Flights_2026_09_303334[entry_sector],"")=AG701),--(IFERROR(Flights_2026_09_303334[nfl],-1)&gt;=AH701),--(IFERROR(Flights_2026_09_303334[nfl],-1)&lt;=IF(AH701=450,450,AH701+9)))</f>
        <v>0</v>
      </c>
    </row>
    <row r="702" spans="32:35" x14ac:dyDescent="0.2">
      <c r="AF702" s="2">
        <v>0.79166666666666663</v>
      </c>
      <c r="AG702" t="s">
        <v>744</v>
      </c>
      <c r="AH702" s="17">
        <v>440</v>
      </c>
      <c r="AI702" s="17" cm="1">
        <f t="array" ref="AI702">SUMPRODUCT(--(IFERROR(HOUR(Flights_2026_09_303334[entry_hour]),-1)=HOUR(AF702)),--(IFERROR(Flights_2026_09_303334[entry_sector],"")=AG702),--(IFERROR(Flights_2026_09_303334[nfl],-1)&gt;=AH702),--(IFERROR(Flights_2026_09_303334[nfl],-1)&lt;=IF(AH702=450,450,AH702+9)))</f>
        <v>0</v>
      </c>
    </row>
    <row r="703" spans="32:35" x14ac:dyDescent="0.2">
      <c r="AF703" s="2">
        <v>0.79166666666666663</v>
      </c>
      <c r="AG703" t="s">
        <v>744</v>
      </c>
      <c r="AH703" s="17">
        <v>450</v>
      </c>
      <c r="AI703" s="17" cm="1">
        <f t="array" ref="AI703">SUMPRODUCT(--(IFERROR(HOUR(Flights_2026_09_303334[entry_hour]),-1)=HOUR(AF703)),--(IFERROR(Flights_2026_09_303334[entry_sector],"")=AG703),--(IFERROR(Flights_2026_09_303334[nfl],-1)&gt;=AH703),--(IFERROR(Flights_2026_09_303334[nfl],-1)&lt;=IF(AH703=450,450,AH703+9)))</f>
        <v>0</v>
      </c>
    </row>
    <row r="704" spans="32:35" x14ac:dyDescent="0.2">
      <c r="AF704" s="2">
        <v>0.79166666666666663</v>
      </c>
      <c r="AG704" t="s">
        <v>745</v>
      </c>
      <c r="AH704" s="17">
        <v>200</v>
      </c>
      <c r="AI704" s="17" cm="1">
        <f t="array" ref="AI704">SUMPRODUCT(--(IFERROR(HOUR(Flights_2026_09_303334[entry_hour]),-1)=HOUR(AF704)),--(IFERROR(Flights_2026_09_303334[entry_sector],"")=AG704),--(IFERROR(Flights_2026_09_303334[nfl],-1)&gt;=AH704),--(IFERROR(Flights_2026_09_303334[nfl],-1)&lt;=IF(AH704=450,450,AH704+9)))</f>
        <v>0</v>
      </c>
    </row>
    <row r="705" spans="32:35" x14ac:dyDescent="0.2">
      <c r="AF705" s="2">
        <v>0.79166666666666663</v>
      </c>
      <c r="AG705" t="s">
        <v>745</v>
      </c>
      <c r="AH705" s="17">
        <v>210</v>
      </c>
      <c r="AI705" s="17" cm="1">
        <f t="array" ref="AI705">SUMPRODUCT(--(IFERROR(HOUR(Flights_2026_09_303334[entry_hour]),-1)=HOUR(AF705)),--(IFERROR(Flights_2026_09_303334[entry_sector],"")=AG705),--(IFERROR(Flights_2026_09_303334[nfl],-1)&gt;=AH705),--(IFERROR(Flights_2026_09_303334[nfl],-1)&lt;=IF(AH705=450,450,AH705+9)))</f>
        <v>0</v>
      </c>
    </row>
    <row r="706" spans="32:35" x14ac:dyDescent="0.2">
      <c r="AF706" s="2">
        <v>0.79166666666666663</v>
      </c>
      <c r="AG706" t="s">
        <v>745</v>
      </c>
      <c r="AH706" s="17">
        <v>220</v>
      </c>
      <c r="AI706" s="17" cm="1">
        <f t="array" ref="AI706">SUMPRODUCT(--(IFERROR(HOUR(Flights_2026_09_303334[entry_hour]),-1)=HOUR(AF706)),--(IFERROR(Flights_2026_09_303334[entry_sector],"")=AG706),--(IFERROR(Flights_2026_09_303334[nfl],-1)&gt;=AH706),--(IFERROR(Flights_2026_09_303334[nfl],-1)&lt;=IF(AH706=450,450,AH706+9)))</f>
        <v>0</v>
      </c>
    </row>
    <row r="707" spans="32:35" x14ac:dyDescent="0.2">
      <c r="AF707" s="2">
        <v>0.79166666666666663</v>
      </c>
      <c r="AG707" t="s">
        <v>745</v>
      </c>
      <c r="AH707" s="17">
        <v>230</v>
      </c>
      <c r="AI707" s="17" cm="1">
        <f t="array" ref="AI707">SUMPRODUCT(--(IFERROR(HOUR(Flights_2026_09_303334[entry_hour]),-1)=HOUR(AF707)),--(IFERROR(Flights_2026_09_303334[entry_sector],"")=AG707),--(IFERROR(Flights_2026_09_303334[nfl],-1)&gt;=AH707),--(IFERROR(Flights_2026_09_303334[nfl],-1)&lt;=IF(AH707=450,450,AH707+9)))</f>
        <v>0</v>
      </c>
    </row>
    <row r="708" spans="32:35" x14ac:dyDescent="0.2">
      <c r="AF708" s="2">
        <v>0.79166666666666663</v>
      </c>
      <c r="AG708" t="s">
        <v>745</v>
      </c>
      <c r="AH708" s="17">
        <v>240</v>
      </c>
      <c r="AI708" s="17" cm="1">
        <f t="array" ref="AI708">SUMPRODUCT(--(IFERROR(HOUR(Flights_2026_09_303334[entry_hour]),-1)=HOUR(AF708)),--(IFERROR(Flights_2026_09_303334[entry_sector],"")=AG708),--(IFERROR(Flights_2026_09_303334[nfl],-1)&gt;=AH708),--(IFERROR(Flights_2026_09_303334[nfl],-1)&lt;=IF(AH708=450,450,AH708+9)))</f>
        <v>0</v>
      </c>
    </row>
    <row r="709" spans="32:35" x14ac:dyDescent="0.2">
      <c r="AF709" s="2">
        <v>0.79166666666666663</v>
      </c>
      <c r="AG709" t="s">
        <v>745</v>
      </c>
      <c r="AH709" s="17">
        <v>250</v>
      </c>
      <c r="AI709" s="17" cm="1">
        <f t="array" ref="AI709">SUMPRODUCT(--(IFERROR(HOUR(Flights_2026_09_303334[entry_hour]),-1)=HOUR(AF709)),--(IFERROR(Flights_2026_09_303334[entry_sector],"")=AG709),--(IFERROR(Flights_2026_09_303334[nfl],-1)&gt;=AH709),--(IFERROR(Flights_2026_09_303334[nfl],-1)&lt;=IF(AH709=450,450,AH709+9)))</f>
        <v>0</v>
      </c>
    </row>
    <row r="710" spans="32:35" x14ac:dyDescent="0.2">
      <c r="AF710" s="2">
        <v>0.79166666666666663</v>
      </c>
      <c r="AG710" t="s">
        <v>745</v>
      </c>
      <c r="AH710" s="17">
        <v>260</v>
      </c>
      <c r="AI710" s="17" cm="1">
        <f t="array" ref="AI710">SUMPRODUCT(--(IFERROR(HOUR(Flights_2026_09_303334[entry_hour]),-1)=HOUR(AF710)),--(IFERROR(Flights_2026_09_303334[entry_sector],"")=AG710),--(IFERROR(Flights_2026_09_303334[nfl],-1)&gt;=AH710),--(IFERROR(Flights_2026_09_303334[nfl],-1)&lt;=IF(AH710=450,450,AH710+9)))</f>
        <v>0</v>
      </c>
    </row>
    <row r="711" spans="32:35" x14ac:dyDescent="0.2">
      <c r="AF711" s="2">
        <v>0.79166666666666663</v>
      </c>
      <c r="AG711" t="s">
        <v>745</v>
      </c>
      <c r="AH711" s="17">
        <v>270</v>
      </c>
      <c r="AI711" s="17" cm="1">
        <f t="array" ref="AI711">SUMPRODUCT(--(IFERROR(HOUR(Flights_2026_09_303334[entry_hour]),-1)=HOUR(AF711)),--(IFERROR(Flights_2026_09_303334[entry_sector],"")=AG711),--(IFERROR(Flights_2026_09_303334[nfl],-1)&gt;=AH711),--(IFERROR(Flights_2026_09_303334[nfl],-1)&lt;=IF(AH711=450,450,AH711+9)))</f>
        <v>0</v>
      </c>
    </row>
    <row r="712" spans="32:35" x14ac:dyDescent="0.2">
      <c r="AF712" s="2">
        <v>0.79166666666666663</v>
      </c>
      <c r="AG712" t="s">
        <v>745</v>
      </c>
      <c r="AH712" s="17">
        <v>280</v>
      </c>
      <c r="AI712" s="17" cm="1">
        <f t="array" ref="AI712">SUMPRODUCT(--(IFERROR(HOUR(Flights_2026_09_303334[entry_hour]),-1)=HOUR(AF712)),--(IFERROR(Flights_2026_09_303334[entry_sector],"")=AG712),--(IFERROR(Flights_2026_09_303334[nfl],-1)&gt;=AH712),--(IFERROR(Flights_2026_09_303334[nfl],-1)&lt;=IF(AH712=450,450,AH712+9)))</f>
        <v>0</v>
      </c>
    </row>
    <row r="713" spans="32:35" x14ac:dyDescent="0.2">
      <c r="AF713" s="2">
        <v>0.79166666666666663</v>
      </c>
      <c r="AG713" t="s">
        <v>745</v>
      </c>
      <c r="AH713" s="17">
        <v>290</v>
      </c>
      <c r="AI713" s="17" cm="1">
        <f t="array" ref="AI713">SUMPRODUCT(--(IFERROR(HOUR(Flights_2026_09_303334[entry_hour]),-1)=HOUR(AF713)),--(IFERROR(Flights_2026_09_303334[entry_sector],"")=AG713),--(IFERROR(Flights_2026_09_303334[nfl],-1)&gt;=AH713),--(IFERROR(Flights_2026_09_303334[nfl],-1)&lt;=IF(AH713=450,450,AH713+9)))</f>
        <v>0</v>
      </c>
    </row>
    <row r="714" spans="32:35" x14ac:dyDescent="0.2">
      <c r="AF714" s="2">
        <v>0.79166666666666663</v>
      </c>
      <c r="AG714" t="s">
        <v>745</v>
      </c>
      <c r="AH714" s="17">
        <v>300</v>
      </c>
      <c r="AI714" s="17" cm="1">
        <f t="array" ref="AI714">SUMPRODUCT(--(IFERROR(HOUR(Flights_2026_09_303334[entry_hour]),-1)=HOUR(AF714)),--(IFERROR(Flights_2026_09_303334[entry_sector],"")=AG714),--(IFERROR(Flights_2026_09_303334[nfl],-1)&gt;=AH714),--(IFERROR(Flights_2026_09_303334[nfl],-1)&lt;=IF(AH714=450,450,AH714+9)))</f>
        <v>0</v>
      </c>
    </row>
    <row r="715" spans="32:35" x14ac:dyDescent="0.2">
      <c r="AF715" s="2">
        <v>0.79166666666666663</v>
      </c>
      <c r="AG715" t="s">
        <v>745</v>
      </c>
      <c r="AH715" s="17">
        <v>310</v>
      </c>
      <c r="AI715" s="17" cm="1">
        <f t="array" ref="AI715">SUMPRODUCT(--(IFERROR(HOUR(Flights_2026_09_303334[entry_hour]),-1)=HOUR(AF715)),--(IFERROR(Flights_2026_09_303334[entry_sector],"")=AG715),--(IFERROR(Flights_2026_09_303334[nfl],-1)&gt;=AH715),--(IFERROR(Flights_2026_09_303334[nfl],-1)&lt;=IF(AH715=450,450,AH715+9)))</f>
        <v>0</v>
      </c>
    </row>
    <row r="716" spans="32:35" x14ac:dyDescent="0.2">
      <c r="AF716" s="2">
        <v>0.79166666666666663</v>
      </c>
      <c r="AG716" t="s">
        <v>745</v>
      </c>
      <c r="AH716" s="17">
        <v>320</v>
      </c>
      <c r="AI716" s="17" cm="1">
        <f t="array" ref="AI716">SUMPRODUCT(--(IFERROR(HOUR(Flights_2026_09_303334[entry_hour]),-1)=HOUR(AF716)),--(IFERROR(Flights_2026_09_303334[entry_sector],"")=AG716),--(IFERROR(Flights_2026_09_303334[nfl],-1)&gt;=AH716),--(IFERROR(Flights_2026_09_303334[nfl],-1)&lt;=IF(AH716=450,450,AH716+9)))</f>
        <v>0</v>
      </c>
    </row>
    <row r="717" spans="32:35" x14ac:dyDescent="0.2">
      <c r="AF717" s="2">
        <v>0.79166666666666663</v>
      </c>
      <c r="AG717" t="s">
        <v>745</v>
      </c>
      <c r="AH717" s="17">
        <v>330</v>
      </c>
      <c r="AI717" s="17" cm="1">
        <f t="array" ref="AI717">SUMPRODUCT(--(IFERROR(HOUR(Flights_2026_09_303334[entry_hour]),-1)=HOUR(AF717)),--(IFERROR(Flights_2026_09_303334[entry_sector],"")=AG717),--(IFERROR(Flights_2026_09_303334[nfl],-1)&gt;=AH717),--(IFERROR(Flights_2026_09_303334[nfl],-1)&lt;=IF(AH717=450,450,AH717+9)))</f>
        <v>0</v>
      </c>
    </row>
    <row r="718" spans="32:35" x14ac:dyDescent="0.2">
      <c r="AF718" s="2">
        <v>0.79166666666666663</v>
      </c>
      <c r="AG718" t="s">
        <v>745</v>
      </c>
      <c r="AH718" s="17">
        <v>340</v>
      </c>
      <c r="AI718" s="17" cm="1">
        <f t="array" ref="AI718">SUMPRODUCT(--(IFERROR(HOUR(Flights_2026_09_303334[entry_hour]),-1)=HOUR(AF718)),--(IFERROR(Flights_2026_09_303334[entry_sector],"")=AG718),--(IFERROR(Flights_2026_09_303334[nfl],-1)&gt;=AH718),--(IFERROR(Flights_2026_09_303334[nfl],-1)&lt;=IF(AH718=450,450,AH718+9)))</f>
        <v>0</v>
      </c>
    </row>
    <row r="719" spans="32:35" x14ac:dyDescent="0.2">
      <c r="AF719" s="2">
        <v>0.79166666666666663</v>
      </c>
      <c r="AG719" t="s">
        <v>745</v>
      </c>
      <c r="AH719" s="17">
        <v>350</v>
      </c>
      <c r="AI719" s="17" cm="1">
        <f t="array" ref="AI719">SUMPRODUCT(--(IFERROR(HOUR(Flights_2026_09_303334[entry_hour]),-1)=HOUR(AF719)),--(IFERROR(Flights_2026_09_303334[entry_sector],"")=AG719),--(IFERROR(Flights_2026_09_303334[nfl],-1)&gt;=AH719),--(IFERROR(Flights_2026_09_303334[nfl],-1)&lt;=IF(AH719=450,450,AH719+9)))</f>
        <v>3</v>
      </c>
    </row>
    <row r="720" spans="32:35" x14ac:dyDescent="0.2">
      <c r="AF720" s="2">
        <v>0.79166666666666663</v>
      </c>
      <c r="AG720" t="s">
        <v>745</v>
      </c>
      <c r="AH720" s="17">
        <v>360</v>
      </c>
      <c r="AI720" s="17" cm="1">
        <f t="array" ref="AI720">SUMPRODUCT(--(IFERROR(HOUR(Flights_2026_09_303334[entry_hour]),-1)=HOUR(AF720)),--(IFERROR(Flights_2026_09_303334[entry_sector],"")=AG720),--(IFERROR(Flights_2026_09_303334[nfl],-1)&gt;=AH720),--(IFERROR(Flights_2026_09_303334[nfl],-1)&lt;=IF(AH720=450,450,AH720+9)))</f>
        <v>0</v>
      </c>
    </row>
    <row r="721" spans="32:35" x14ac:dyDescent="0.2">
      <c r="AF721" s="2">
        <v>0.79166666666666663</v>
      </c>
      <c r="AG721" t="s">
        <v>745</v>
      </c>
      <c r="AH721" s="17">
        <v>370</v>
      </c>
      <c r="AI721" s="17" cm="1">
        <f t="array" ref="AI721">SUMPRODUCT(--(IFERROR(HOUR(Flights_2026_09_303334[entry_hour]),-1)=HOUR(AF721)),--(IFERROR(Flights_2026_09_303334[entry_sector],"")=AG721),--(IFERROR(Flights_2026_09_303334[nfl],-1)&gt;=AH721),--(IFERROR(Flights_2026_09_303334[nfl],-1)&lt;=IF(AH721=450,450,AH721+9)))</f>
        <v>1</v>
      </c>
    </row>
    <row r="722" spans="32:35" x14ac:dyDescent="0.2">
      <c r="AF722" s="2">
        <v>0.79166666666666663</v>
      </c>
      <c r="AG722" t="s">
        <v>745</v>
      </c>
      <c r="AH722" s="17">
        <v>380</v>
      </c>
      <c r="AI722" s="17" cm="1">
        <f t="array" ref="AI722">SUMPRODUCT(--(IFERROR(HOUR(Flights_2026_09_303334[entry_hour]),-1)=HOUR(AF722)),--(IFERROR(Flights_2026_09_303334[entry_sector],"")=AG722),--(IFERROR(Flights_2026_09_303334[nfl],-1)&gt;=AH722),--(IFERROR(Flights_2026_09_303334[nfl],-1)&lt;=IF(AH722=450,450,AH722+9)))</f>
        <v>0</v>
      </c>
    </row>
    <row r="723" spans="32:35" x14ac:dyDescent="0.2">
      <c r="AF723" s="2">
        <v>0.79166666666666663</v>
      </c>
      <c r="AG723" t="s">
        <v>745</v>
      </c>
      <c r="AH723" s="17">
        <v>390</v>
      </c>
      <c r="AI723" s="17" cm="1">
        <f t="array" ref="AI723">SUMPRODUCT(--(IFERROR(HOUR(Flights_2026_09_303334[entry_hour]),-1)=HOUR(AF723)),--(IFERROR(Flights_2026_09_303334[entry_sector],"")=AG723),--(IFERROR(Flights_2026_09_303334[nfl],-1)&gt;=AH723),--(IFERROR(Flights_2026_09_303334[nfl],-1)&lt;=IF(AH723=450,450,AH723+9)))</f>
        <v>0</v>
      </c>
    </row>
    <row r="724" spans="32:35" x14ac:dyDescent="0.2">
      <c r="AF724" s="2">
        <v>0.79166666666666663</v>
      </c>
      <c r="AG724" t="s">
        <v>745</v>
      </c>
      <c r="AH724" s="17">
        <v>400</v>
      </c>
      <c r="AI724" s="17" cm="1">
        <f t="array" ref="AI724">SUMPRODUCT(--(IFERROR(HOUR(Flights_2026_09_303334[entry_hour]),-1)=HOUR(AF724)),--(IFERROR(Flights_2026_09_303334[entry_sector],"")=AG724),--(IFERROR(Flights_2026_09_303334[nfl],-1)&gt;=AH724),--(IFERROR(Flights_2026_09_303334[nfl],-1)&lt;=IF(AH724=450,450,AH724+9)))</f>
        <v>0</v>
      </c>
    </row>
    <row r="725" spans="32:35" x14ac:dyDescent="0.2">
      <c r="AF725" s="2">
        <v>0.79166666666666663</v>
      </c>
      <c r="AG725" t="s">
        <v>745</v>
      </c>
      <c r="AH725" s="17">
        <v>410</v>
      </c>
      <c r="AI725" s="17" cm="1">
        <f t="array" ref="AI725">SUMPRODUCT(--(IFERROR(HOUR(Flights_2026_09_303334[entry_hour]),-1)=HOUR(AF725)),--(IFERROR(Flights_2026_09_303334[entry_sector],"")=AG725),--(IFERROR(Flights_2026_09_303334[nfl],-1)&gt;=AH725),--(IFERROR(Flights_2026_09_303334[nfl],-1)&lt;=IF(AH725=450,450,AH725+9)))</f>
        <v>0</v>
      </c>
    </row>
    <row r="726" spans="32:35" x14ac:dyDescent="0.2">
      <c r="AF726" s="2">
        <v>0.79166666666666663</v>
      </c>
      <c r="AG726" t="s">
        <v>745</v>
      </c>
      <c r="AH726" s="17">
        <v>420</v>
      </c>
      <c r="AI726" s="17" cm="1">
        <f t="array" ref="AI726">SUMPRODUCT(--(IFERROR(HOUR(Flights_2026_09_303334[entry_hour]),-1)=HOUR(AF726)),--(IFERROR(Flights_2026_09_303334[entry_sector],"")=AG726),--(IFERROR(Flights_2026_09_303334[nfl],-1)&gt;=AH726),--(IFERROR(Flights_2026_09_303334[nfl],-1)&lt;=IF(AH726=450,450,AH726+9)))</f>
        <v>0</v>
      </c>
    </row>
    <row r="727" spans="32:35" x14ac:dyDescent="0.2">
      <c r="AF727" s="2">
        <v>0.79166666666666663</v>
      </c>
      <c r="AG727" t="s">
        <v>745</v>
      </c>
      <c r="AH727" s="17">
        <v>430</v>
      </c>
      <c r="AI727" s="17" cm="1">
        <f t="array" ref="AI727">SUMPRODUCT(--(IFERROR(HOUR(Flights_2026_09_303334[entry_hour]),-1)=HOUR(AF727)),--(IFERROR(Flights_2026_09_303334[entry_sector],"")=AG727),--(IFERROR(Flights_2026_09_303334[nfl],-1)&gt;=AH727),--(IFERROR(Flights_2026_09_303334[nfl],-1)&lt;=IF(AH727=450,450,AH727+9)))</f>
        <v>0</v>
      </c>
    </row>
    <row r="728" spans="32:35" x14ac:dyDescent="0.2">
      <c r="AF728" s="2">
        <v>0.79166666666666663</v>
      </c>
      <c r="AG728" t="s">
        <v>745</v>
      </c>
      <c r="AH728" s="17">
        <v>440</v>
      </c>
      <c r="AI728" s="17" cm="1">
        <f t="array" ref="AI728">SUMPRODUCT(--(IFERROR(HOUR(Flights_2026_09_303334[entry_hour]),-1)=HOUR(AF728)),--(IFERROR(Flights_2026_09_303334[entry_sector],"")=AG728),--(IFERROR(Flights_2026_09_303334[nfl],-1)&gt;=AH728),--(IFERROR(Flights_2026_09_303334[nfl],-1)&lt;=IF(AH728=450,450,AH728+9)))</f>
        <v>0</v>
      </c>
    </row>
    <row r="729" spans="32:35" x14ac:dyDescent="0.2">
      <c r="AF729" s="2">
        <v>0.79166666666666663</v>
      </c>
      <c r="AG729" t="s">
        <v>745</v>
      </c>
      <c r="AH729" s="17">
        <v>450</v>
      </c>
      <c r="AI729" s="17" cm="1">
        <f t="array" ref="AI729">SUMPRODUCT(--(IFERROR(HOUR(Flights_2026_09_303334[entry_hour]),-1)=HOUR(AF729)),--(IFERROR(Flights_2026_09_303334[entry_sector],"")=AG729),--(IFERROR(Flights_2026_09_303334[nfl],-1)&gt;=AH729),--(IFERROR(Flights_2026_09_303334[nfl],-1)&lt;=IF(AH729=450,450,AH729+9)))</f>
        <v>1</v>
      </c>
    </row>
    <row r="730" spans="32:35" x14ac:dyDescent="0.2">
      <c r="AF730" s="2">
        <v>0.79166666666666663</v>
      </c>
      <c r="AG730" t="s">
        <v>840</v>
      </c>
      <c r="AH730" s="17">
        <v>200</v>
      </c>
      <c r="AI730" s="17" cm="1">
        <f t="array" ref="AI730">SUMPRODUCT(--(IFERROR(HOUR(Flights_2026_09_303334[entry_hour]),-1)=HOUR(AF730)),--(IFERROR(Flights_2026_09_303334[entry_sector],"")=AG730),--(IFERROR(Flights_2026_09_303334[nfl],-1)&gt;=AH730),--(IFERROR(Flights_2026_09_303334[nfl],-1)&lt;=IF(AH730=450,450,AH730+9)))</f>
        <v>0</v>
      </c>
    </row>
    <row r="731" spans="32:35" x14ac:dyDescent="0.2">
      <c r="AF731" s="2">
        <v>0.79166666666666663</v>
      </c>
      <c r="AG731" t="s">
        <v>840</v>
      </c>
      <c r="AH731" s="17">
        <v>210</v>
      </c>
      <c r="AI731" s="17" cm="1">
        <f t="array" ref="AI731">SUMPRODUCT(--(IFERROR(HOUR(Flights_2026_09_303334[entry_hour]),-1)=HOUR(AF731)),--(IFERROR(Flights_2026_09_303334[entry_sector],"")=AG731),--(IFERROR(Flights_2026_09_303334[nfl],-1)&gt;=AH731),--(IFERROR(Flights_2026_09_303334[nfl],-1)&lt;=IF(AH731=450,450,AH731+9)))</f>
        <v>0</v>
      </c>
    </row>
    <row r="732" spans="32:35" x14ac:dyDescent="0.2">
      <c r="AF732" s="2">
        <v>0.79166666666666663</v>
      </c>
      <c r="AG732" t="s">
        <v>840</v>
      </c>
      <c r="AH732" s="17">
        <v>220</v>
      </c>
      <c r="AI732" s="17" cm="1">
        <f t="array" ref="AI732">SUMPRODUCT(--(IFERROR(HOUR(Flights_2026_09_303334[entry_hour]),-1)=HOUR(AF732)),--(IFERROR(Flights_2026_09_303334[entry_sector],"")=AG732),--(IFERROR(Flights_2026_09_303334[nfl],-1)&gt;=AH732),--(IFERROR(Flights_2026_09_303334[nfl],-1)&lt;=IF(AH732=450,450,AH732+9)))</f>
        <v>0</v>
      </c>
    </row>
    <row r="733" spans="32:35" x14ac:dyDescent="0.2">
      <c r="AF733" s="2">
        <v>0.79166666666666663</v>
      </c>
      <c r="AG733" t="s">
        <v>840</v>
      </c>
      <c r="AH733" s="17">
        <v>230</v>
      </c>
      <c r="AI733" s="17" cm="1">
        <f t="array" ref="AI733">SUMPRODUCT(--(IFERROR(HOUR(Flights_2026_09_303334[entry_hour]),-1)=HOUR(AF733)),--(IFERROR(Flights_2026_09_303334[entry_sector],"")=AG733),--(IFERROR(Flights_2026_09_303334[nfl],-1)&gt;=AH733),--(IFERROR(Flights_2026_09_303334[nfl],-1)&lt;=IF(AH733=450,450,AH733+9)))</f>
        <v>0</v>
      </c>
    </row>
    <row r="734" spans="32:35" x14ac:dyDescent="0.2">
      <c r="AF734" s="2">
        <v>0.79166666666666663</v>
      </c>
      <c r="AG734" t="s">
        <v>840</v>
      </c>
      <c r="AH734" s="17">
        <v>240</v>
      </c>
      <c r="AI734" s="17" cm="1">
        <f t="array" ref="AI734">SUMPRODUCT(--(IFERROR(HOUR(Flights_2026_09_303334[entry_hour]),-1)=HOUR(AF734)),--(IFERROR(Flights_2026_09_303334[entry_sector],"")=AG734),--(IFERROR(Flights_2026_09_303334[nfl],-1)&gt;=AH734),--(IFERROR(Flights_2026_09_303334[nfl],-1)&lt;=IF(AH734=450,450,AH734+9)))</f>
        <v>0</v>
      </c>
    </row>
    <row r="735" spans="32:35" x14ac:dyDescent="0.2">
      <c r="AF735" s="2">
        <v>0.79166666666666663</v>
      </c>
      <c r="AG735" t="s">
        <v>840</v>
      </c>
      <c r="AH735" s="17">
        <v>250</v>
      </c>
      <c r="AI735" s="17" cm="1">
        <f t="array" ref="AI735">SUMPRODUCT(--(IFERROR(HOUR(Flights_2026_09_303334[entry_hour]),-1)=HOUR(AF735)),--(IFERROR(Flights_2026_09_303334[entry_sector],"")=AG735),--(IFERROR(Flights_2026_09_303334[nfl],-1)&gt;=AH735),--(IFERROR(Flights_2026_09_303334[nfl],-1)&lt;=IF(AH735=450,450,AH735+9)))</f>
        <v>0</v>
      </c>
    </row>
    <row r="736" spans="32:35" x14ac:dyDescent="0.2">
      <c r="AF736" s="2">
        <v>0.79166666666666663</v>
      </c>
      <c r="AG736" t="s">
        <v>840</v>
      </c>
      <c r="AH736" s="17">
        <v>260</v>
      </c>
      <c r="AI736" s="17" cm="1">
        <f t="array" ref="AI736">SUMPRODUCT(--(IFERROR(HOUR(Flights_2026_09_303334[entry_hour]),-1)=HOUR(AF736)),--(IFERROR(Flights_2026_09_303334[entry_sector],"")=AG736),--(IFERROR(Flights_2026_09_303334[nfl],-1)&gt;=AH736),--(IFERROR(Flights_2026_09_303334[nfl],-1)&lt;=IF(AH736=450,450,AH736+9)))</f>
        <v>0</v>
      </c>
    </row>
    <row r="737" spans="32:35" x14ac:dyDescent="0.2">
      <c r="AF737" s="2">
        <v>0.79166666666666663</v>
      </c>
      <c r="AG737" t="s">
        <v>840</v>
      </c>
      <c r="AH737" s="17">
        <v>270</v>
      </c>
      <c r="AI737" s="17" cm="1">
        <f t="array" ref="AI737">SUMPRODUCT(--(IFERROR(HOUR(Flights_2026_09_303334[entry_hour]),-1)=HOUR(AF737)),--(IFERROR(Flights_2026_09_303334[entry_sector],"")=AG737),--(IFERROR(Flights_2026_09_303334[nfl],-1)&gt;=AH737),--(IFERROR(Flights_2026_09_303334[nfl],-1)&lt;=IF(AH737=450,450,AH737+9)))</f>
        <v>0</v>
      </c>
    </row>
    <row r="738" spans="32:35" x14ac:dyDescent="0.2">
      <c r="AF738" s="2">
        <v>0.79166666666666663</v>
      </c>
      <c r="AG738" t="s">
        <v>840</v>
      </c>
      <c r="AH738" s="17">
        <v>280</v>
      </c>
      <c r="AI738" s="17" cm="1">
        <f t="array" ref="AI738">SUMPRODUCT(--(IFERROR(HOUR(Flights_2026_09_303334[entry_hour]),-1)=HOUR(AF738)),--(IFERROR(Flights_2026_09_303334[entry_sector],"")=AG738),--(IFERROR(Flights_2026_09_303334[nfl],-1)&gt;=AH738),--(IFERROR(Flights_2026_09_303334[nfl],-1)&lt;=IF(AH738=450,450,AH738+9)))</f>
        <v>0</v>
      </c>
    </row>
    <row r="739" spans="32:35" x14ac:dyDescent="0.2">
      <c r="AF739" s="2">
        <v>0.79166666666666663</v>
      </c>
      <c r="AG739" t="s">
        <v>840</v>
      </c>
      <c r="AH739" s="17">
        <v>290</v>
      </c>
      <c r="AI739" s="17" cm="1">
        <f t="array" ref="AI739">SUMPRODUCT(--(IFERROR(HOUR(Flights_2026_09_303334[entry_hour]),-1)=HOUR(AF739)),--(IFERROR(Flights_2026_09_303334[entry_sector],"")=AG739),--(IFERROR(Flights_2026_09_303334[nfl],-1)&gt;=AH739),--(IFERROR(Flights_2026_09_303334[nfl],-1)&lt;=IF(AH739=450,450,AH739+9)))</f>
        <v>0</v>
      </c>
    </row>
    <row r="740" spans="32:35" x14ac:dyDescent="0.2">
      <c r="AF740" s="2">
        <v>0.79166666666666663</v>
      </c>
      <c r="AG740" t="s">
        <v>840</v>
      </c>
      <c r="AH740" s="17">
        <v>300</v>
      </c>
      <c r="AI740" s="17" cm="1">
        <f t="array" ref="AI740">SUMPRODUCT(--(IFERROR(HOUR(Flights_2026_09_303334[entry_hour]),-1)=HOUR(AF740)),--(IFERROR(Flights_2026_09_303334[entry_sector],"")=AG740),--(IFERROR(Flights_2026_09_303334[nfl],-1)&gt;=AH740),--(IFERROR(Flights_2026_09_303334[nfl],-1)&lt;=IF(AH740=450,450,AH740+9)))</f>
        <v>0</v>
      </c>
    </row>
    <row r="741" spans="32:35" x14ac:dyDescent="0.2">
      <c r="AF741" s="2">
        <v>0.79166666666666663</v>
      </c>
      <c r="AG741" t="s">
        <v>840</v>
      </c>
      <c r="AH741" s="17">
        <v>310</v>
      </c>
      <c r="AI741" s="17" cm="1">
        <f t="array" ref="AI741">SUMPRODUCT(--(IFERROR(HOUR(Flights_2026_09_303334[entry_hour]),-1)=HOUR(AF741)),--(IFERROR(Flights_2026_09_303334[entry_sector],"")=AG741),--(IFERROR(Flights_2026_09_303334[nfl],-1)&gt;=AH741),--(IFERROR(Flights_2026_09_303334[nfl],-1)&lt;=IF(AH741=450,450,AH741+9)))</f>
        <v>0</v>
      </c>
    </row>
    <row r="742" spans="32:35" x14ac:dyDescent="0.2">
      <c r="AF742" s="2">
        <v>0.79166666666666663</v>
      </c>
      <c r="AG742" t="s">
        <v>840</v>
      </c>
      <c r="AH742" s="17">
        <v>320</v>
      </c>
      <c r="AI742" s="17" cm="1">
        <f t="array" ref="AI742">SUMPRODUCT(--(IFERROR(HOUR(Flights_2026_09_303334[entry_hour]),-1)=HOUR(AF742)),--(IFERROR(Flights_2026_09_303334[entry_sector],"")=AG742),--(IFERROR(Flights_2026_09_303334[nfl],-1)&gt;=AH742),--(IFERROR(Flights_2026_09_303334[nfl],-1)&lt;=IF(AH742=450,450,AH742+9)))</f>
        <v>0</v>
      </c>
    </row>
    <row r="743" spans="32:35" x14ac:dyDescent="0.2">
      <c r="AF743" s="2">
        <v>0.79166666666666663</v>
      </c>
      <c r="AG743" t="s">
        <v>840</v>
      </c>
      <c r="AH743" s="17">
        <v>330</v>
      </c>
      <c r="AI743" s="17" cm="1">
        <f t="array" ref="AI743">SUMPRODUCT(--(IFERROR(HOUR(Flights_2026_09_303334[entry_hour]),-1)=HOUR(AF743)),--(IFERROR(Flights_2026_09_303334[entry_sector],"")=AG743),--(IFERROR(Flights_2026_09_303334[nfl],-1)&gt;=AH743),--(IFERROR(Flights_2026_09_303334[nfl],-1)&lt;=IF(AH743=450,450,AH743+9)))</f>
        <v>0</v>
      </c>
    </row>
    <row r="744" spans="32:35" x14ac:dyDescent="0.2">
      <c r="AF744" s="2">
        <v>0.79166666666666663</v>
      </c>
      <c r="AG744" t="s">
        <v>840</v>
      </c>
      <c r="AH744" s="17">
        <v>340</v>
      </c>
      <c r="AI744" s="17" cm="1">
        <f t="array" ref="AI744">SUMPRODUCT(--(IFERROR(HOUR(Flights_2026_09_303334[entry_hour]),-1)=HOUR(AF744)),--(IFERROR(Flights_2026_09_303334[entry_sector],"")=AG744),--(IFERROR(Flights_2026_09_303334[nfl],-1)&gt;=AH744),--(IFERROR(Flights_2026_09_303334[nfl],-1)&lt;=IF(AH744=450,450,AH744+9)))</f>
        <v>0</v>
      </c>
    </row>
    <row r="745" spans="32:35" x14ac:dyDescent="0.2">
      <c r="AF745" s="2">
        <v>0.79166666666666663</v>
      </c>
      <c r="AG745" t="s">
        <v>840</v>
      </c>
      <c r="AH745" s="17">
        <v>350</v>
      </c>
      <c r="AI745" s="17" cm="1">
        <f t="array" ref="AI745">SUMPRODUCT(--(IFERROR(HOUR(Flights_2026_09_303334[entry_hour]),-1)=HOUR(AF745)),--(IFERROR(Flights_2026_09_303334[entry_sector],"")=AG745),--(IFERROR(Flights_2026_09_303334[nfl],-1)&gt;=AH745),--(IFERROR(Flights_2026_09_303334[nfl],-1)&lt;=IF(AH745=450,450,AH745+9)))</f>
        <v>1</v>
      </c>
    </row>
    <row r="746" spans="32:35" x14ac:dyDescent="0.2">
      <c r="AF746" s="2">
        <v>0.79166666666666663</v>
      </c>
      <c r="AG746" t="s">
        <v>840</v>
      </c>
      <c r="AH746" s="17">
        <v>360</v>
      </c>
      <c r="AI746" s="17" cm="1">
        <f t="array" ref="AI746">SUMPRODUCT(--(IFERROR(HOUR(Flights_2026_09_303334[entry_hour]),-1)=HOUR(AF746)),--(IFERROR(Flights_2026_09_303334[entry_sector],"")=AG746),--(IFERROR(Flights_2026_09_303334[nfl],-1)&gt;=AH746),--(IFERROR(Flights_2026_09_303334[nfl],-1)&lt;=IF(AH746=450,450,AH746+9)))</f>
        <v>0</v>
      </c>
    </row>
    <row r="747" spans="32:35" x14ac:dyDescent="0.2">
      <c r="AF747" s="2">
        <v>0.79166666666666663</v>
      </c>
      <c r="AG747" t="s">
        <v>840</v>
      </c>
      <c r="AH747" s="17">
        <v>370</v>
      </c>
      <c r="AI747" s="17" cm="1">
        <f t="array" ref="AI747">SUMPRODUCT(--(IFERROR(HOUR(Flights_2026_09_303334[entry_hour]),-1)=HOUR(AF747)),--(IFERROR(Flights_2026_09_303334[entry_sector],"")=AG747),--(IFERROR(Flights_2026_09_303334[nfl],-1)&gt;=AH747),--(IFERROR(Flights_2026_09_303334[nfl],-1)&lt;=IF(AH747=450,450,AH747+9)))</f>
        <v>0</v>
      </c>
    </row>
    <row r="748" spans="32:35" x14ac:dyDescent="0.2">
      <c r="AF748" s="2">
        <v>0.79166666666666663</v>
      </c>
      <c r="AG748" t="s">
        <v>840</v>
      </c>
      <c r="AH748" s="17">
        <v>380</v>
      </c>
      <c r="AI748" s="17" cm="1">
        <f t="array" ref="AI748">SUMPRODUCT(--(IFERROR(HOUR(Flights_2026_09_303334[entry_hour]),-1)=HOUR(AF748)),--(IFERROR(Flights_2026_09_303334[entry_sector],"")=AG748),--(IFERROR(Flights_2026_09_303334[nfl],-1)&gt;=AH748),--(IFERROR(Flights_2026_09_303334[nfl],-1)&lt;=IF(AH748=450,450,AH748+9)))</f>
        <v>0</v>
      </c>
    </row>
    <row r="749" spans="32:35" x14ac:dyDescent="0.2">
      <c r="AF749" s="2">
        <v>0.79166666666666663</v>
      </c>
      <c r="AG749" t="s">
        <v>840</v>
      </c>
      <c r="AH749" s="17">
        <v>390</v>
      </c>
      <c r="AI749" s="17" cm="1">
        <f t="array" ref="AI749">SUMPRODUCT(--(IFERROR(HOUR(Flights_2026_09_303334[entry_hour]),-1)=HOUR(AF749)),--(IFERROR(Flights_2026_09_303334[entry_sector],"")=AG749),--(IFERROR(Flights_2026_09_303334[nfl],-1)&gt;=AH749),--(IFERROR(Flights_2026_09_303334[nfl],-1)&lt;=IF(AH749=450,450,AH749+9)))</f>
        <v>0</v>
      </c>
    </row>
    <row r="750" spans="32:35" x14ac:dyDescent="0.2">
      <c r="AF750" s="2">
        <v>0.79166666666666663</v>
      </c>
      <c r="AG750" t="s">
        <v>840</v>
      </c>
      <c r="AH750" s="17">
        <v>400</v>
      </c>
      <c r="AI750" s="17" cm="1">
        <f t="array" ref="AI750">SUMPRODUCT(--(IFERROR(HOUR(Flights_2026_09_303334[entry_hour]),-1)=HOUR(AF750)),--(IFERROR(Flights_2026_09_303334[entry_sector],"")=AG750),--(IFERROR(Flights_2026_09_303334[nfl],-1)&gt;=AH750),--(IFERROR(Flights_2026_09_303334[nfl],-1)&lt;=IF(AH750=450,450,AH750+9)))</f>
        <v>0</v>
      </c>
    </row>
    <row r="751" spans="32:35" x14ac:dyDescent="0.2">
      <c r="AF751" s="2">
        <v>0.79166666666666663</v>
      </c>
      <c r="AG751" t="s">
        <v>840</v>
      </c>
      <c r="AH751" s="17">
        <v>410</v>
      </c>
      <c r="AI751" s="17" cm="1">
        <f t="array" ref="AI751">SUMPRODUCT(--(IFERROR(HOUR(Flights_2026_09_303334[entry_hour]),-1)=HOUR(AF751)),--(IFERROR(Flights_2026_09_303334[entry_sector],"")=AG751),--(IFERROR(Flights_2026_09_303334[nfl],-1)&gt;=AH751),--(IFERROR(Flights_2026_09_303334[nfl],-1)&lt;=IF(AH751=450,450,AH751+9)))</f>
        <v>0</v>
      </c>
    </row>
    <row r="752" spans="32:35" x14ac:dyDescent="0.2">
      <c r="AF752" s="2">
        <v>0.79166666666666663</v>
      </c>
      <c r="AG752" t="s">
        <v>840</v>
      </c>
      <c r="AH752" s="17">
        <v>420</v>
      </c>
      <c r="AI752" s="17" cm="1">
        <f t="array" ref="AI752">SUMPRODUCT(--(IFERROR(HOUR(Flights_2026_09_303334[entry_hour]),-1)=HOUR(AF752)),--(IFERROR(Flights_2026_09_303334[entry_sector],"")=AG752),--(IFERROR(Flights_2026_09_303334[nfl],-1)&gt;=AH752),--(IFERROR(Flights_2026_09_303334[nfl],-1)&lt;=IF(AH752=450,450,AH752+9)))</f>
        <v>0</v>
      </c>
    </row>
    <row r="753" spans="32:35" x14ac:dyDescent="0.2">
      <c r="AF753" s="2">
        <v>0.79166666666666663</v>
      </c>
      <c r="AG753" t="s">
        <v>840</v>
      </c>
      <c r="AH753" s="17">
        <v>430</v>
      </c>
      <c r="AI753" s="17" cm="1">
        <f t="array" ref="AI753">SUMPRODUCT(--(IFERROR(HOUR(Flights_2026_09_303334[entry_hour]),-1)=HOUR(AF753)),--(IFERROR(Flights_2026_09_303334[entry_sector],"")=AG753),--(IFERROR(Flights_2026_09_303334[nfl],-1)&gt;=AH753),--(IFERROR(Flights_2026_09_303334[nfl],-1)&lt;=IF(AH753=450,450,AH753+9)))</f>
        <v>0</v>
      </c>
    </row>
    <row r="754" spans="32:35" x14ac:dyDescent="0.2">
      <c r="AF754" s="2">
        <v>0.79166666666666663</v>
      </c>
      <c r="AG754" t="s">
        <v>840</v>
      </c>
      <c r="AH754" s="17">
        <v>440</v>
      </c>
      <c r="AI754" s="17" cm="1">
        <f t="array" ref="AI754">SUMPRODUCT(--(IFERROR(HOUR(Flights_2026_09_303334[entry_hour]),-1)=HOUR(AF754)),--(IFERROR(Flights_2026_09_303334[entry_sector],"")=AG754),--(IFERROR(Flights_2026_09_303334[nfl],-1)&gt;=AH754),--(IFERROR(Flights_2026_09_303334[nfl],-1)&lt;=IF(AH754=450,450,AH754+9)))</f>
        <v>0</v>
      </c>
    </row>
    <row r="755" spans="32:35" x14ac:dyDescent="0.2">
      <c r="AF755" s="2">
        <v>0.79166666666666663</v>
      </c>
      <c r="AG755" t="s">
        <v>840</v>
      </c>
      <c r="AH755" s="17">
        <v>450</v>
      </c>
      <c r="AI755" s="17" cm="1">
        <f t="array" ref="AI755">SUMPRODUCT(--(IFERROR(HOUR(Flights_2026_09_303334[entry_hour]),-1)=HOUR(AF755)),--(IFERROR(Flights_2026_09_303334[entry_sector],"")=AG755),--(IFERROR(Flights_2026_09_303334[nfl],-1)&gt;=AH755),--(IFERROR(Flights_2026_09_303334[nfl],-1)&lt;=IF(AH755=450,450,AH755+9)))</f>
        <v>0</v>
      </c>
    </row>
    <row r="756" spans="32:35" x14ac:dyDescent="0.2">
      <c r="AF756" s="2">
        <v>0.79166666666666663</v>
      </c>
      <c r="AG756" t="s">
        <v>747</v>
      </c>
      <c r="AH756" s="17">
        <v>200</v>
      </c>
      <c r="AI756" s="17" cm="1">
        <f t="array" ref="AI756">SUMPRODUCT(--(IFERROR(HOUR(Flights_2026_09_303334[entry_hour]),-1)=HOUR(AF756)),--(IFERROR(Flights_2026_09_303334[entry_sector],"")=AG756),--(IFERROR(Flights_2026_09_303334[nfl],-1)&gt;=AH756),--(IFERROR(Flights_2026_09_303334[nfl],-1)&lt;=IF(AH756=450,450,AH756+9)))</f>
        <v>0</v>
      </c>
    </row>
    <row r="757" spans="32:35" x14ac:dyDescent="0.2">
      <c r="AF757" s="2">
        <v>0.79166666666666663</v>
      </c>
      <c r="AG757" t="s">
        <v>747</v>
      </c>
      <c r="AH757" s="17">
        <v>210</v>
      </c>
      <c r="AI757" s="17" cm="1">
        <f t="array" ref="AI757">SUMPRODUCT(--(IFERROR(HOUR(Flights_2026_09_303334[entry_hour]),-1)=HOUR(AF757)),--(IFERROR(Flights_2026_09_303334[entry_sector],"")=AG757),--(IFERROR(Flights_2026_09_303334[nfl],-1)&gt;=AH757),--(IFERROR(Flights_2026_09_303334[nfl],-1)&lt;=IF(AH757=450,450,AH757+9)))</f>
        <v>0</v>
      </c>
    </row>
    <row r="758" spans="32:35" x14ac:dyDescent="0.2">
      <c r="AF758" s="2">
        <v>0.79166666666666663</v>
      </c>
      <c r="AG758" t="s">
        <v>747</v>
      </c>
      <c r="AH758" s="17">
        <v>220</v>
      </c>
      <c r="AI758" s="17" cm="1">
        <f t="array" ref="AI758">SUMPRODUCT(--(IFERROR(HOUR(Flights_2026_09_303334[entry_hour]),-1)=HOUR(AF758)),--(IFERROR(Flights_2026_09_303334[entry_sector],"")=AG758),--(IFERROR(Flights_2026_09_303334[nfl],-1)&gt;=AH758),--(IFERROR(Flights_2026_09_303334[nfl],-1)&lt;=IF(AH758=450,450,AH758+9)))</f>
        <v>0</v>
      </c>
    </row>
    <row r="759" spans="32:35" x14ac:dyDescent="0.2">
      <c r="AF759" s="2">
        <v>0.79166666666666663</v>
      </c>
      <c r="AG759" t="s">
        <v>747</v>
      </c>
      <c r="AH759" s="17">
        <v>230</v>
      </c>
      <c r="AI759" s="17" cm="1">
        <f t="array" ref="AI759">SUMPRODUCT(--(IFERROR(HOUR(Flights_2026_09_303334[entry_hour]),-1)=HOUR(AF759)),--(IFERROR(Flights_2026_09_303334[entry_sector],"")=AG759),--(IFERROR(Flights_2026_09_303334[nfl],-1)&gt;=AH759),--(IFERROR(Flights_2026_09_303334[nfl],-1)&lt;=IF(AH759=450,450,AH759+9)))</f>
        <v>0</v>
      </c>
    </row>
    <row r="760" spans="32:35" x14ac:dyDescent="0.2">
      <c r="AF760" s="2">
        <v>0.79166666666666663</v>
      </c>
      <c r="AG760" t="s">
        <v>747</v>
      </c>
      <c r="AH760" s="17">
        <v>240</v>
      </c>
      <c r="AI760" s="17" cm="1">
        <f t="array" ref="AI760">SUMPRODUCT(--(IFERROR(HOUR(Flights_2026_09_303334[entry_hour]),-1)=HOUR(AF760)),--(IFERROR(Flights_2026_09_303334[entry_sector],"")=AG760),--(IFERROR(Flights_2026_09_303334[nfl],-1)&gt;=AH760),--(IFERROR(Flights_2026_09_303334[nfl],-1)&lt;=IF(AH760=450,450,AH760+9)))</f>
        <v>0</v>
      </c>
    </row>
    <row r="761" spans="32:35" x14ac:dyDescent="0.2">
      <c r="AF761" s="2">
        <v>0.79166666666666663</v>
      </c>
      <c r="AG761" t="s">
        <v>747</v>
      </c>
      <c r="AH761" s="17">
        <v>250</v>
      </c>
      <c r="AI761" s="17" cm="1">
        <f t="array" ref="AI761">SUMPRODUCT(--(IFERROR(HOUR(Flights_2026_09_303334[entry_hour]),-1)=HOUR(AF761)),--(IFERROR(Flights_2026_09_303334[entry_sector],"")=AG761),--(IFERROR(Flights_2026_09_303334[nfl],-1)&gt;=AH761),--(IFERROR(Flights_2026_09_303334[nfl],-1)&lt;=IF(AH761=450,450,AH761+9)))</f>
        <v>0</v>
      </c>
    </row>
    <row r="762" spans="32:35" x14ac:dyDescent="0.2">
      <c r="AF762" s="2">
        <v>0.79166666666666663</v>
      </c>
      <c r="AG762" t="s">
        <v>747</v>
      </c>
      <c r="AH762" s="17">
        <v>260</v>
      </c>
      <c r="AI762" s="17" cm="1">
        <f t="array" ref="AI762">SUMPRODUCT(--(IFERROR(HOUR(Flights_2026_09_303334[entry_hour]),-1)=HOUR(AF762)),--(IFERROR(Flights_2026_09_303334[entry_sector],"")=AG762),--(IFERROR(Flights_2026_09_303334[nfl],-1)&gt;=AH762),--(IFERROR(Flights_2026_09_303334[nfl],-1)&lt;=IF(AH762=450,450,AH762+9)))</f>
        <v>0</v>
      </c>
    </row>
    <row r="763" spans="32:35" x14ac:dyDescent="0.2">
      <c r="AF763" s="2">
        <v>0.79166666666666663</v>
      </c>
      <c r="AG763" t="s">
        <v>747</v>
      </c>
      <c r="AH763" s="17">
        <v>270</v>
      </c>
      <c r="AI763" s="17" cm="1">
        <f t="array" ref="AI763">SUMPRODUCT(--(IFERROR(HOUR(Flights_2026_09_303334[entry_hour]),-1)=HOUR(AF763)),--(IFERROR(Flights_2026_09_303334[entry_sector],"")=AG763),--(IFERROR(Flights_2026_09_303334[nfl],-1)&gt;=AH763),--(IFERROR(Flights_2026_09_303334[nfl],-1)&lt;=IF(AH763=450,450,AH763+9)))</f>
        <v>0</v>
      </c>
    </row>
    <row r="764" spans="32:35" x14ac:dyDescent="0.2">
      <c r="AF764" s="2">
        <v>0.79166666666666663</v>
      </c>
      <c r="AG764" t="s">
        <v>747</v>
      </c>
      <c r="AH764" s="17">
        <v>280</v>
      </c>
      <c r="AI764" s="17" cm="1">
        <f t="array" ref="AI764">SUMPRODUCT(--(IFERROR(HOUR(Flights_2026_09_303334[entry_hour]),-1)=HOUR(AF764)),--(IFERROR(Flights_2026_09_303334[entry_sector],"")=AG764),--(IFERROR(Flights_2026_09_303334[nfl],-1)&gt;=AH764),--(IFERROR(Flights_2026_09_303334[nfl],-1)&lt;=IF(AH764=450,450,AH764+9)))</f>
        <v>0</v>
      </c>
    </row>
    <row r="765" spans="32:35" x14ac:dyDescent="0.2">
      <c r="AF765" s="2">
        <v>0.79166666666666663</v>
      </c>
      <c r="AG765" t="s">
        <v>747</v>
      </c>
      <c r="AH765" s="17">
        <v>290</v>
      </c>
      <c r="AI765" s="17" cm="1">
        <f t="array" ref="AI765">SUMPRODUCT(--(IFERROR(HOUR(Flights_2026_09_303334[entry_hour]),-1)=HOUR(AF765)),--(IFERROR(Flights_2026_09_303334[entry_sector],"")=AG765),--(IFERROR(Flights_2026_09_303334[nfl],-1)&gt;=AH765),--(IFERROR(Flights_2026_09_303334[nfl],-1)&lt;=IF(AH765=450,450,AH765+9)))</f>
        <v>0</v>
      </c>
    </row>
    <row r="766" spans="32:35" x14ac:dyDescent="0.2">
      <c r="AF766" s="2">
        <v>0.79166666666666663</v>
      </c>
      <c r="AG766" t="s">
        <v>747</v>
      </c>
      <c r="AH766" s="17">
        <v>300</v>
      </c>
      <c r="AI766" s="17" cm="1">
        <f t="array" ref="AI766">SUMPRODUCT(--(IFERROR(HOUR(Flights_2026_09_303334[entry_hour]),-1)=HOUR(AF766)),--(IFERROR(Flights_2026_09_303334[entry_sector],"")=AG766),--(IFERROR(Flights_2026_09_303334[nfl],-1)&gt;=AH766),--(IFERROR(Flights_2026_09_303334[nfl],-1)&lt;=IF(AH766=450,450,AH766+9)))</f>
        <v>0</v>
      </c>
    </row>
    <row r="767" spans="32:35" x14ac:dyDescent="0.2">
      <c r="AF767" s="2">
        <v>0.79166666666666663</v>
      </c>
      <c r="AG767" t="s">
        <v>747</v>
      </c>
      <c r="AH767" s="17">
        <v>310</v>
      </c>
      <c r="AI767" s="17" cm="1">
        <f t="array" ref="AI767">SUMPRODUCT(--(IFERROR(HOUR(Flights_2026_09_303334[entry_hour]),-1)=HOUR(AF767)),--(IFERROR(Flights_2026_09_303334[entry_sector],"")=AG767),--(IFERROR(Flights_2026_09_303334[nfl],-1)&gt;=AH767),--(IFERROR(Flights_2026_09_303334[nfl],-1)&lt;=IF(AH767=450,450,AH767+9)))</f>
        <v>0</v>
      </c>
    </row>
    <row r="768" spans="32:35" x14ac:dyDescent="0.2">
      <c r="AF768" s="2">
        <v>0.79166666666666663</v>
      </c>
      <c r="AG768" t="s">
        <v>747</v>
      </c>
      <c r="AH768" s="17">
        <v>320</v>
      </c>
      <c r="AI768" s="17" cm="1">
        <f t="array" ref="AI768">SUMPRODUCT(--(IFERROR(HOUR(Flights_2026_09_303334[entry_hour]),-1)=HOUR(AF768)),--(IFERROR(Flights_2026_09_303334[entry_sector],"")=AG768),--(IFERROR(Flights_2026_09_303334[nfl],-1)&gt;=AH768),--(IFERROR(Flights_2026_09_303334[nfl],-1)&lt;=IF(AH768=450,450,AH768+9)))</f>
        <v>0</v>
      </c>
    </row>
    <row r="769" spans="32:35" x14ac:dyDescent="0.2">
      <c r="AF769" s="2">
        <v>0.79166666666666663</v>
      </c>
      <c r="AG769" t="s">
        <v>747</v>
      </c>
      <c r="AH769" s="17">
        <v>330</v>
      </c>
      <c r="AI769" s="17" cm="1">
        <f t="array" ref="AI769">SUMPRODUCT(--(IFERROR(HOUR(Flights_2026_09_303334[entry_hour]),-1)=HOUR(AF769)),--(IFERROR(Flights_2026_09_303334[entry_sector],"")=AG769),--(IFERROR(Flights_2026_09_303334[nfl],-1)&gt;=AH769),--(IFERROR(Flights_2026_09_303334[nfl],-1)&lt;=IF(AH769=450,450,AH769+9)))</f>
        <v>0</v>
      </c>
    </row>
    <row r="770" spans="32:35" x14ac:dyDescent="0.2">
      <c r="AF770" s="2">
        <v>0.79166666666666663</v>
      </c>
      <c r="AG770" t="s">
        <v>747</v>
      </c>
      <c r="AH770" s="17">
        <v>340</v>
      </c>
      <c r="AI770" s="17" cm="1">
        <f t="array" ref="AI770">SUMPRODUCT(--(IFERROR(HOUR(Flights_2026_09_303334[entry_hour]),-1)=HOUR(AF770)),--(IFERROR(Flights_2026_09_303334[entry_sector],"")=AG770),--(IFERROR(Flights_2026_09_303334[nfl],-1)&gt;=AH770),--(IFERROR(Flights_2026_09_303334[nfl],-1)&lt;=IF(AH770=450,450,AH770+9)))</f>
        <v>0</v>
      </c>
    </row>
    <row r="771" spans="32:35" x14ac:dyDescent="0.2">
      <c r="AF771" s="2">
        <v>0.79166666666666663</v>
      </c>
      <c r="AG771" t="s">
        <v>747</v>
      </c>
      <c r="AH771" s="17">
        <v>350</v>
      </c>
      <c r="AI771" s="17" cm="1">
        <f t="array" ref="AI771">SUMPRODUCT(--(IFERROR(HOUR(Flights_2026_09_303334[entry_hour]),-1)=HOUR(AF771)),--(IFERROR(Flights_2026_09_303334[entry_sector],"")=AG771),--(IFERROR(Flights_2026_09_303334[nfl],-1)&gt;=AH771),--(IFERROR(Flights_2026_09_303334[nfl],-1)&lt;=IF(AH771=450,450,AH771+9)))</f>
        <v>0</v>
      </c>
    </row>
    <row r="772" spans="32:35" x14ac:dyDescent="0.2">
      <c r="AF772" s="2">
        <v>0.79166666666666663</v>
      </c>
      <c r="AG772" t="s">
        <v>747</v>
      </c>
      <c r="AH772" s="17">
        <v>360</v>
      </c>
      <c r="AI772" s="17" cm="1">
        <f t="array" ref="AI772">SUMPRODUCT(--(IFERROR(HOUR(Flights_2026_09_303334[entry_hour]),-1)=HOUR(AF772)),--(IFERROR(Flights_2026_09_303334[entry_sector],"")=AG772),--(IFERROR(Flights_2026_09_303334[nfl],-1)&gt;=AH772),--(IFERROR(Flights_2026_09_303334[nfl],-1)&lt;=IF(AH772=450,450,AH772+9)))</f>
        <v>0</v>
      </c>
    </row>
    <row r="773" spans="32:35" x14ac:dyDescent="0.2">
      <c r="AF773" s="2">
        <v>0.79166666666666663</v>
      </c>
      <c r="AG773" t="s">
        <v>747</v>
      </c>
      <c r="AH773" s="17">
        <v>370</v>
      </c>
      <c r="AI773" s="17" cm="1">
        <f t="array" ref="AI773">SUMPRODUCT(--(IFERROR(HOUR(Flights_2026_09_303334[entry_hour]),-1)=HOUR(AF773)),--(IFERROR(Flights_2026_09_303334[entry_sector],"")=AG773),--(IFERROR(Flights_2026_09_303334[nfl],-1)&gt;=AH773),--(IFERROR(Flights_2026_09_303334[nfl],-1)&lt;=IF(AH773=450,450,AH773+9)))</f>
        <v>0</v>
      </c>
    </row>
    <row r="774" spans="32:35" x14ac:dyDescent="0.2">
      <c r="AF774" s="2">
        <v>0.79166666666666663</v>
      </c>
      <c r="AG774" t="s">
        <v>747</v>
      </c>
      <c r="AH774" s="17">
        <v>380</v>
      </c>
      <c r="AI774" s="17" cm="1">
        <f t="array" ref="AI774">SUMPRODUCT(--(IFERROR(HOUR(Flights_2026_09_303334[entry_hour]),-1)=HOUR(AF774)),--(IFERROR(Flights_2026_09_303334[entry_sector],"")=AG774),--(IFERROR(Flights_2026_09_303334[nfl],-1)&gt;=AH774),--(IFERROR(Flights_2026_09_303334[nfl],-1)&lt;=IF(AH774=450,450,AH774+9)))</f>
        <v>0</v>
      </c>
    </row>
    <row r="775" spans="32:35" x14ac:dyDescent="0.2">
      <c r="AF775" s="2">
        <v>0.79166666666666663</v>
      </c>
      <c r="AG775" t="s">
        <v>747</v>
      </c>
      <c r="AH775" s="17">
        <v>390</v>
      </c>
      <c r="AI775" s="17" cm="1">
        <f t="array" ref="AI775">SUMPRODUCT(--(IFERROR(HOUR(Flights_2026_09_303334[entry_hour]),-1)=HOUR(AF775)),--(IFERROR(Flights_2026_09_303334[entry_sector],"")=AG775),--(IFERROR(Flights_2026_09_303334[nfl],-1)&gt;=AH775),--(IFERROR(Flights_2026_09_303334[nfl],-1)&lt;=IF(AH775=450,450,AH775+9)))</f>
        <v>0</v>
      </c>
    </row>
    <row r="776" spans="32:35" x14ac:dyDescent="0.2">
      <c r="AF776" s="2">
        <v>0.79166666666666663</v>
      </c>
      <c r="AG776" t="s">
        <v>747</v>
      </c>
      <c r="AH776" s="17">
        <v>400</v>
      </c>
      <c r="AI776" s="17" cm="1">
        <f t="array" ref="AI776">SUMPRODUCT(--(IFERROR(HOUR(Flights_2026_09_303334[entry_hour]),-1)=HOUR(AF776)),--(IFERROR(Flights_2026_09_303334[entry_sector],"")=AG776),--(IFERROR(Flights_2026_09_303334[nfl],-1)&gt;=AH776),--(IFERROR(Flights_2026_09_303334[nfl],-1)&lt;=IF(AH776=450,450,AH776+9)))</f>
        <v>0</v>
      </c>
    </row>
    <row r="777" spans="32:35" x14ac:dyDescent="0.2">
      <c r="AF777" s="2">
        <v>0.79166666666666663</v>
      </c>
      <c r="AG777" t="s">
        <v>747</v>
      </c>
      <c r="AH777" s="17">
        <v>410</v>
      </c>
      <c r="AI777" s="17" cm="1">
        <f t="array" ref="AI777">SUMPRODUCT(--(IFERROR(HOUR(Flights_2026_09_303334[entry_hour]),-1)=HOUR(AF777)),--(IFERROR(Flights_2026_09_303334[entry_sector],"")=AG777),--(IFERROR(Flights_2026_09_303334[nfl],-1)&gt;=AH777),--(IFERROR(Flights_2026_09_303334[nfl],-1)&lt;=IF(AH777=450,450,AH777+9)))</f>
        <v>0</v>
      </c>
    </row>
    <row r="778" spans="32:35" x14ac:dyDescent="0.2">
      <c r="AF778" s="2">
        <v>0.79166666666666663</v>
      </c>
      <c r="AG778" t="s">
        <v>747</v>
      </c>
      <c r="AH778" s="17">
        <v>420</v>
      </c>
      <c r="AI778" s="17" cm="1">
        <f t="array" ref="AI778">SUMPRODUCT(--(IFERROR(HOUR(Flights_2026_09_303334[entry_hour]),-1)=HOUR(AF778)),--(IFERROR(Flights_2026_09_303334[entry_sector],"")=AG778),--(IFERROR(Flights_2026_09_303334[nfl],-1)&gt;=AH778),--(IFERROR(Flights_2026_09_303334[nfl],-1)&lt;=IF(AH778=450,450,AH778+9)))</f>
        <v>0</v>
      </c>
    </row>
    <row r="779" spans="32:35" x14ac:dyDescent="0.2">
      <c r="AF779" s="2">
        <v>0.79166666666666663</v>
      </c>
      <c r="AG779" t="s">
        <v>747</v>
      </c>
      <c r="AH779" s="17">
        <v>430</v>
      </c>
      <c r="AI779" s="17" cm="1">
        <f t="array" ref="AI779">SUMPRODUCT(--(IFERROR(HOUR(Flights_2026_09_303334[entry_hour]),-1)=HOUR(AF779)),--(IFERROR(Flights_2026_09_303334[entry_sector],"")=AG779),--(IFERROR(Flights_2026_09_303334[nfl],-1)&gt;=AH779),--(IFERROR(Flights_2026_09_303334[nfl],-1)&lt;=IF(AH779=450,450,AH779+9)))</f>
        <v>0</v>
      </c>
    </row>
    <row r="780" spans="32:35" x14ac:dyDescent="0.2">
      <c r="AF780" s="2">
        <v>0.79166666666666663</v>
      </c>
      <c r="AG780" t="s">
        <v>747</v>
      </c>
      <c r="AH780" s="17">
        <v>440</v>
      </c>
      <c r="AI780" s="17" cm="1">
        <f t="array" ref="AI780">SUMPRODUCT(--(IFERROR(HOUR(Flights_2026_09_303334[entry_hour]),-1)=HOUR(AF780)),--(IFERROR(Flights_2026_09_303334[entry_sector],"")=AG780),--(IFERROR(Flights_2026_09_303334[nfl],-1)&gt;=AH780),--(IFERROR(Flights_2026_09_303334[nfl],-1)&lt;=IF(AH780=450,450,AH780+9)))</f>
        <v>0</v>
      </c>
    </row>
    <row r="781" spans="32:35" x14ac:dyDescent="0.2">
      <c r="AF781" s="2">
        <v>0.79166666666666663</v>
      </c>
      <c r="AG781" t="s">
        <v>747</v>
      </c>
      <c r="AH781" s="17">
        <v>450</v>
      </c>
      <c r="AI781" s="17" cm="1">
        <f t="array" ref="AI781">SUMPRODUCT(--(IFERROR(HOUR(Flights_2026_09_303334[entry_hour]),-1)=HOUR(AF781)),--(IFERROR(Flights_2026_09_303334[entry_sector],"")=AG781),--(IFERROR(Flights_2026_09_303334[nfl],-1)&gt;=AH781),--(IFERROR(Flights_2026_09_303334[nfl],-1)&lt;=IF(AH781=450,450,AH781+9)))</f>
        <v>0</v>
      </c>
    </row>
    <row r="782" spans="32:35" x14ac:dyDescent="0.2">
      <c r="AF782" s="2">
        <v>0.83333333333333337</v>
      </c>
      <c r="AG782" t="s">
        <v>743</v>
      </c>
      <c r="AH782" s="17">
        <v>200</v>
      </c>
      <c r="AI782" s="17" cm="1">
        <f t="array" ref="AI782">SUMPRODUCT(--(IFERROR(HOUR(Flights_2026_09_303334[entry_hour]),-1)=HOUR(AF782)),--(IFERROR(Flights_2026_09_303334[entry_sector],"")=AG782),--(IFERROR(Flights_2026_09_303334[nfl],-1)&gt;=AH782),--(IFERROR(Flights_2026_09_303334[nfl],-1)&lt;=IF(AH782=450,450,AH782+9)))</f>
        <v>0</v>
      </c>
    </row>
    <row r="783" spans="32:35" x14ac:dyDescent="0.2">
      <c r="AF783" s="2">
        <v>0.83333333333333337</v>
      </c>
      <c r="AG783" t="s">
        <v>743</v>
      </c>
      <c r="AH783" s="17">
        <v>210</v>
      </c>
      <c r="AI783" s="17" cm="1">
        <f t="array" ref="AI783">SUMPRODUCT(--(IFERROR(HOUR(Flights_2026_09_303334[entry_hour]),-1)=HOUR(AF783)),--(IFERROR(Flights_2026_09_303334[entry_sector],"")=AG783),--(IFERROR(Flights_2026_09_303334[nfl],-1)&gt;=AH783),--(IFERROR(Flights_2026_09_303334[nfl],-1)&lt;=IF(AH783=450,450,AH783+9)))</f>
        <v>0</v>
      </c>
    </row>
    <row r="784" spans="32:35" x14ac:dyDescent="0.2">
      <c r="AF784" s="2">
        <v>0.83333333333333337</v>
      </c>
      <c r="AG784" t="s">
        <v>743</v>
      </c>
      <c r="AH784" s="17">
        <v>220</v>
      </c>
      <c r="AI784" s="17" cm="1">
        <f t="array" ref="AI784">SUMPRODUCT(--(IFERROR(HOUR(Flights_2026_09_303334[entry_hour]),-1)=HOUR(AF784)),--(IFERROR(Flights_2026_09_303334[entry_sector],"")=AG784),--(IFERROR(Flights_2026_09_303334[nfl],-1)&gt;=AH784),--(IFERROR(Flights_2026_09_303334[nfl],-1)&lt;=IF(AH784=450,450,AH784+9)))</f>
        <v>0</v>
      </c>
    </row>
    <row r="785" spans="32:35" x14ac:dyDescent="0.2">
      <c r="AF785" s="2">
        <v>0.83333333333333337</v>
      </c>
      <c r="AG785" t="s">
        <v>743</v>
      </c>
      <c r="AH785" s="17">
        <v>230</v>
      </c>
      <c r="AI785" s="17" cm="1">
        <f t="array" ref="AI785">SUMPRODUCT(--(IFERROR(HOUR(Flights_2026_09_303334[entry_hour]),-1)=HOUR(AF785)),--(IFERROR(Flights_2026_09_303334[entry_sector],"")=AG785),--(IFERROR(Flights_2026_09_303334[nfl],-1)&gt;=AH785),--(IFERROR(Flights_2026_09_303334[nfl],-1)&lt;=IF(AH785=450,450,AH785+9)))</f>
        <v>0</v>
      </c>
    </row>
    <row r="786" spans="32:35" x14ac:dyDescent="0.2">
      <c r="AF786" s="2">
        <v>0.83333333333333337</v>
      </c>
      <c r="AG786" t="s">
        <v>743</v>
      </c>
      <c r="AH786" s="17">
        <v>240</v>
      </c>
      <c r="AI786" s="17" cm="1">
        <f t="array" ref="AI786">SUMPRODUCT(--(IFERROR(HOUR(Flights_2026_09_303334[entry_hour]),-1)=HOUR(AF786)),--(IFERROR(Flights_2026_09_303334[entry_sector],"")=AG786),--(IFERROR(Flights_2026_09_303334[nfl],-1)&gt;=AH786),--(IFERROR(Flights_2026_09_303334[nfl],-1)&lt;=IF(AH786=450,450,AH786+9)))</f>
        <v>0</v>
      </c>
    </row>
    <row r="787" spans="32:35" x14ac:dyDescent="0.2">
      <c r="AF787" s="2">
        <v>0.83333333333333337</v>
      </c>
      <c r="AG787" t="s">
        <v>743</v>
      </c>
      <c r="AH787" s="17">
        <v>250</v>
      </c>
      <c r="AI787" s="17" cm="1">
        <f t="array" ref="AI787">SUMPRODUCT(--(IFERROR(HOUR(Flights_2026_09_303334[entry_hour]),-1)=HOUR(AF787)),--(IFERROR(Flights_2026_09_303334[entry_sector],"")=AG787),--(IFERROR(Flights_2026_09_303334[nfl],-1)&gt;=AH787),--(IFERROR(Flights_2026_09_303334[nfl],-1)&lt;=IF(AH787=450,450,AH787+9)))</f>
        <v>0</v>
      </c>
    </row>
    <row r="788" spans="32:35" x14ac:dyDescent="0.2">
      <c r="AF788" s="2">
        <v>0.83333333333333337</v>
      </c>
      <c r="AG788" t="s">
        <v>743</v>
      </c>
      <c r="AH788" s="17">
        <v>260</v>
      </c>
      <c r="AI788" s="17" cm="1">
        <f t="array" ref="AI788">SUMPRODUCT(--(IFERROR(HOUR(Flights_2026_09_303334[entry_hour]),-1)=HOUR(AF788)),--(IFERROR(Flights_2026_09_303334[entry_sector],"")=AG788),--(IFERROR(Flights_2026_09_303334[nfl],-1)&gt;=AH788),--(IFERROR(Flights_2026_09_303334[nfl],-1)&lt;=IF(AH788=450,450,AH788+9)))</f>
        <v>0</v>
      </c>
    </row>
    <row r="789" spans="32:35" x14ac:dyDescent="0.2">
      <c r="AF789" s="2">
        <v>0.83333333333333337</v>
      </c>
      <c r="AG789" t="s">
        <v>743</v>
      </c>
      <c r="AH789" s="17">
        <v>270</v>
      </c>
      <c r="AI789" s="17" cm="1">
        <f t="array" ref="AI789">SUMPRODUCT(--(IFERROR(HOUR(Flights_2026_09_303334[entry_hour]),-1)=HOUR(AF789)),--(IFERROR(Flights_2026_09_303334[entry_sector],"")=AG789),--(IFERROR(Flights_2026_09_303334[nfl],-1)&gt;=AH789),--(IFERROR(Flights_2026_09_303334[nfl],-1)&lt;=IF(AH789=450,450,AH789+9)))</f>
        <v>0</v>
      </c>
    </row>
    <row r="790" spans="32:35" x14ac:dyDescent="0.2">
      <c r="AF790" s="2">
        <v>0.83333333333333337</v>
      </c>
      <c r="AG790" t="s">
        <v>743</v>
      </c>
      <c r="AH790" s="17">
        <v>280</v>
      </c>
      <c r="AI790" s="17" cm="1">
        <f t="array" ref="AI790">SUMPRODUCT(--(IFERROR(HOUR(Flights_2026_09_303334[entry_hour]),-1)=HOUR(AF790)),--(IFERROR(Flights_2026_09_303334[entry_sector],"")=AG790),--(IFERROR(Flights_2026_09_303334[nfl],-1)&gt;=AH790),--(IFERROR(Flights_2026_09_303334[nfl],-1)&lt;=IF(AH790=450,450,AH790+9)))</f>
        <v>0</v>
      </c>
    </row>
    <row r="791" spans="32:35" x14ac:dyDescent="0.2">
      <c r="AF791" s="2">
        <v>0.83333333333333337</v>
      </c>
      <c r="AG791" t="s">
        <v>743</v>
      </c>
      <c r="AH791" s="17">
        <v>290</v>
      </c>
      <c r="AI791" s="17" cm="1">
        <f t="array" ref="AI791">SUMPRODUCT(--(IFERROR(HOUR(Flights_2026_09_303334[entry_hour]),-1)=HOUR(AF791)),--(IFERROR(Flights_2026_09_303334[entry_sector],"")=AG791),--(IFERROR(Flights_2026_09_303334[nfl],-1)&gt;=AH791),--(IFERROR(Flights_2026_09_303334[nfl],-1)&lt;=IF(AH791=450,450,AH791+9)))</f>
        <v>0</v>
      </c>
    </row>
    <row r="792" spans="32:35" x14ac:dyDescent="0.2">
      <c r="AF792" s="2">
        <v>0.83333333333333337</v>
      </c>
      <c r="AG792" t="s">
        <v>743</v>
      </c>
      <c r="AH792" s="17">
        <v>300</v>
      </c>
      <c r="AI792" s="17" cm="1">
        <f t="array" ref="AI792">SUMPRODUCT(--(IFERROR(HOUR(Flights_2026_09_303334[entry_hour]),-1)=HOUR(AF792)),--(IFERROR(Flights_2026_09_303334[entry_sector],"")=AG792),--(IFERROR(Flights_2026_09_303334[nfl],-1)&gt;=AH792),--(IFERROR(Flights_2026_09_303334[nfl],-1)&lt;=IF(AH792=450,450,AH792+9)))</f>
        <v>0</v>
      </c>
    </row>
    <row r="793" spans="32:35" x14ac:dyDescent="0.2">
      <c r="AF793" s="2">
        <v>0.83333333333333337</v>
      </c>
      <c r="AG793" t="s">
        <v>743</v>
      </c>
      <c r="AH793" s="17">
        <v>310</v>
      </c>
      <c r="AI793" s="17" cm="1">
        <f t="array" ref="AI793">SUMPRODUCT(--(IFERROR(HOUR(Flights_2026_09_303334[entry_hour]),-1)=HOUR(AF793)),--(IFERROR(Flights_2026_09_303334[entry_sector],"")=AG793),--(IFERROR(Flights_2026_09_303334[nfl],-1)&gt;=AH793),--(IFERROR(Flights_2026_09_303334[nfl],-1)&lt;=IF(AH793=450,450,AH793+9)))</f>
        <v>0</v>
      </c>
    </row>
    <row r="794" spans="32:35" x14ac:dyDescent="0.2">
      <c r="AF794" s="2">
        <v>0.83333333333333337</v>
      </c>
      <c r="AG794" t="s">
        <v>743</v>
      </c>
      <c r="AH794" s="17">
        <v>320</v>
      </c>
      <c r="AI794" s="17" cm="1">
        <f t="array" ref="AI794">SUMPRODUCT(--(IFERROR(HOUR(Flights_2026_09_303334[entry_hour]),-1)=HOUR(AF794)),--(IFERROR(Flights_2026_09_303334[entry_sector],"")=AG794),--(IFERROR(Flights_2026_09_303334[nfl],-1)&gt;=AH794),--(IFERROR(Flights_2026_09_303334[nfl],-1)&lt;=IF(AH794=450,450,AH794+9)))</f>
        <v>0</v>
      </c>
    </row>
    <row r="795" spans="32:35" x14ac:dyDescent="0.2">
      <c r="AF795" s="2">
        <v>0.83333333333333337</v>
      </c>
      <c r="AG795" t="s">
        <v>743</v>
      </c>
      <c r="AH795" s="17">
        <v>330</v>
      </c>
      <c r="AI795" s="17" cm="1">
        <f t="array" ref="AI795">SUMPRODUCT(--(IFERROR(HOUR(Flights_2026_09_303334[entry_hour]),-1)=HOUR(AF795)),--(IFERROR(Flights_2026_09_303334[entry_sector],"")=AG795),--(IFERROR(Flights_2026_09_303334[nfl],-1)&gt;=AH795),--(IFERROR(Flights_2026_09_303334[nfl],-1)&lt;=IF(AH795=450,450,AH795+9)))</f>
        <v>0</v>
      </c>
    </row>
    <row r="796" spans="32:35" x14ac:dyDescent="0.2">
      <c r="AF796" s="2">
        <v>0.83333333333333337</v>
      </c>
      <c r="AG796" t="s">
        <v>743</v>
      </c>
      <c r="AH796" s="17">
        <v>340</v>
      </c>
      <c r="AI796" s="17" cm="1">
        <f t="array" ref="AI796">SUMPRODUCT(--(IFERROR(HOUR(Flights_2026_09_303334[entry_hour]),-1)=HOUR(AF796)),--(IFERROR(Flights_2026_09_303334[entry_sector],"")=AG796),--(IFERROR(Flights_2026_09_303334[nfl],-1)&gt;=AH796),--(IFERROR(Flights_2026_09_303334[nfl],-1)&lt;=IF(AH796=450,450,AH796+9)))</f>
        <v>0</v>
      </c>
    </row>
    <row r="797" spans="32:35" x14ac:dyDescent="0.2">
      <c r="AF797" s="2">
        <v>0.83333333333333337</v>
      </c>
      <c r="AG797" t="s">
        <v>743</v>
      </c>
      <c r="AH797" s="17">
        <v>350</v>
      </c>
      <c r="AI797" s="17" cm="1">
        <f t="array" ref="AI797">SUMPRODUCT(--(IFERROR(HOUR(Flights_2026_09_303334[entry_hour]),-1)=HOUR(AF797)),--(IFERROR(Flights_2026_09_303334[entry_sector],"")=AG797),--(IFERROR(Flights_2026_09_303334[nfl],-1)&gt;=AH797),--(IFERROR(Flights_2026_09_303334[nfl],-1)&lt;=IF(AH797=450,450,AH797+9)))</f>
        <v>0</v>
      </c>
    </row>
    <row r="798" spans="32:35" x14ac:dyDescent="0.2">
      <c r="AF798" s="2">
        <v>0.83333333333333337</v>
      </c>
      <c r="AG798" t="s">
        <v>743</v>
      </c>
      <c r="AH798" s="17">
        <v>360</v>
      </c>
      <c r="AI798" s="17" cm="1">
        <f t="array" ref="AI798">SUMPRODUCT(--(IFERROR(HOUR(Flights_2026_09_303334[entry_hour]),-1)=HOUR(AF798)),--(IFERROR(Flights_2026_09_303334[entry_sector],"")=AG798),--(IFERROR(Flights_2026_09_303334[nfl],-1)&gt;=AH798),--(IFERROR(Flights_2026_09_303334[nfl],-1)&lt;=IF(AH798=450,450,AH798+9)))</f>
        <v>0</v>
      </c>
    </row>
    <row r="799" spans="32:35" x14ac:dyDescent="0.2">
      <c r="AF799" s="2">
        <v>0.83333333333333337</v>
      </c>
      <c r="AG799" t="s">
        <v>743</v>
      </c>
      <c r="AH799" s="17">
        <v>370</v>
      </c>
      <c r="AI799" s="17" cm="1">
        <f t="array" ref="AI799">SUMPRODUCT(--(IFERROR(HOUR(Flights_2026_09_303334[entry_hour]),-1)=HOUR(AF799)),--(IFERROR(Flights_2026_09_303334[entry_sector],"")=AG799),--(IFERROR(Flights_2026_09_303334[nfl],-1)&gt;=AH799),--(IFERROR(Flights_2026_09_303334[nfl],-1)&lt;=IF(AH799=450,450,AH799+9)))</f>
        <v>0</v>
      </c>
    </row>
    <row r="800" spans="32:35" x14ac:dyDescent="0.2">
      <c r="AF800" s="2">
        <v>0.83333333333333337</v>
      </c>
      <c r="AG800" t="s">
        <v>743</v>
      </c>
      <c r="AH800" s="17">
        <v>380</v>
      </c>
      <c r="AI800" s="17" cm="1">
        <f t="array" ref="AI800">SUMPRODUCT(--(IFERROR(HOUR(Flights_2026_09_303334[entry_hour]),-1)=HOUR(AF800)),--(IFERROR(Flights_2026_09_303334[entry_sector],"")=AG800),--(IFERROR(Flights_2026_09_303334[nfl],-1)&gt;=AH800),--(IFERROR(Flights_2026_09_303334[nfl],-1)&lt;=IF(AH800=450,450,AH800+9)))</f>
        <v>0</v>
      </c>
    </row>
    <row r="801" spans="32:35" x14ac:dyDescent="0.2">
      <c r="AF801" s="2">
        <v>0.83333333333333337</v>
      </c>
      <c r="AG801" t="s">
        <v>743</v>
      </c>
      <c r="AH801" s="17">
        <v>390</v>
      </c>
      <c r="AI801" s="17" cm="1">
        <f t="array" ref="AI801">SUMPRODUCT(--(IFERROR(HOUR(Flights_2026_09_303334[entry_hour]),-1)=HOUR(AF801)),--(IFERROR(Flights_2026_09_303334[entry_sector],"")=AG801),--(IFERROR(Flights_2026_09_303334[nfl],-1)&gt;=AH801),--(IFERROR(Flights_2026_09_303334[nfl],-1)&lt;=IF(AH801=450,450,AH801+9)))</f>
        <v>1</v>
      </c>
    </row>
    <row r="802" spans="32:35" x14ac:dyDescent="0.2">
      <c r="AF802" s="2">
        <v>0.83333333333333337</v>
      </c>
      <c r="AG802" t="s">
        <v>743</v>
      </c>
      <c r="AH802" s="17">
        <v>400</v>
      </c>
      <c r="AI802" s="17" cm="1">
        <f t="array" ref="AI802">SUMPRODUCT(--(IFERROR(HOUR(Flights_2026_09_303334[entry_hour]),-1)=HOUR(AF802)),--(IFERROR(Flights_2026_09_303334[entry_sector],"")=AG802),--(IFERROR(Flights_2026_09_303334[nfl],-1)&gt;=AH802),--(IFERROR(Flights_2026_09_303334[nfl],-1)&lt;=IF(AH802=450,450,AH802+9)))</f>
        <v>0</v>
      </c>
    </row>
    <row r="803" spans="32:35" x14ac:dyDescent="0.2">
      <c r="AF803" s="2">
        <v>0.83333333333333337</v>
      </c>
      <c r="AG803" t="s">
        <v>743</v>
      </c>
      <c r="AH803" s="17">
        <v>410</v>
      </c>
      <c r="AI803" s="17" cm="1">
        <f t="array" ref="AI803">SUMPRODUCT(--(IFERROR(HOUR(Flights_2026_09_303334[entry_hour]),-1)=HOUR(AF803)),--(IFERROR(Flights_2026_09_303334[entry_sector],"")=AG803),--(IFERROR(Flights_2026_09_303334[nfl],-1)&gt;=AH803),--(IFERROR(Flights_2026_09_303334[nfl],-1)&lt;=IF(AH803=450,450,AH803+9)))</f>
        <v>0</v>
      </c>
    </row>
    <row r="804" spans="32:35" x14ac:dyDescent="0.2">
      <c r="AF804" s="2">
        <v>0.83333333333333337</v>
      </c>
      <c r="AG804" t="s">
        <v>743</v>
      </c>
      <c r="AH804" s="17">
        <v>420</v>
      </c>
      <c r="AI804" s="17" cm="1">
        <f t="array" ref="AI804">SUMPRODUCT(--(IFERROR(HOUR(Flights_2026_09_303334[entry_hour]),-1)=HOUR(AF804)),--(IFERROR(Flights_2026_09_303334[entry_sector],"")=AG804),--(IFERROR(Flights_2026_09_303334[nfl],-1)&gt;=AH804),--(IFERROR(Flights_2026_09_303334[nfl],-1)&lt;=IF(AH804=450,450,AH804+9)))</f>
        <v>0</v>
      </c>
    </row>
    <row r="805" spans="32:35" x14ac:dyDescent="0.2">
      <c r="AF805" s="2">
        <v>0.83333333333333337</v>
      </c>
      <c r="AG805" t="s">
        <v>743</v>
      </c>
      <c r="AH805" s="17">
        <v>430</v>
      </c>
      <c r="AI805" s="17" cm="1">
        <f t="array" ref="AI805">SUMPRODUCT(--(IFERROR(HOUR(Flights_2026_09_303334[entry_hour]),-1)=HOUR(AF805)),--(IFERROR(Flights_2026_09_303334[entry_sector],"")=AG805),--(IFERROR(Flights_2026_09_303334[nfl],-1)&gt;=AH805),--(IFERROR(Flights_2026_09_303334[nfl],-1)&lt;=IF(AH805=450,450,AH805+9)))</f>
        <v>0</v>
      </c>
    </row>
    <row r="806" spans="32:35" x14ac:dyDescent="0.2">
      <c r="AF806" s="2">
        <v>0.83333333333333337</v>
      </c>
      <c r="AG806" t="s">
        <v>743</v>
      </c>
      <c r="AH806" s="17">
        <v>440</v>
      </c>
      <c r="AI806" s="17" cm="1">
        <f t="array" ref="AI806">SUMPRODUCT(--(IFERROR(HOUR(Flights_2026_09_303334[entry_hour]),-1)=HOUR(AF806)),--(IFERROR(Flights_2026_09_303334[entry_sector],"")=AG806),--(IFERROR(Flights_2026_09_303334[nfl],-1)&gt;=AH806),--(IFERROR(Flights_2026_09_303334[nfl],-1)&lt;=IF(AH806=450,450,AH806+9)))</f>
        <v>0</v>
      </c>
    </row>
    <row r="807" spans="32:35" x14ac:dyDescent="0.2">
      <c r="AF807" s="2">
        <v>0.83333333333333337</v>
      </c>
      <c r="AG807" t="s">
        <v>743</v>
      </c>
      <c r="AH807" s="17">
        <v>450</v>
      </c>
      <c r="AI807" s="17" cm="1">
        <f t="array" ref="AI807">SUMPRODUCT(--(IFERROR(HOUR(Flights_2026_09_303334[entry_hour]),-1)=HOUR(AF807)),--(IFERROR(Flights_2026_09_303334[entry_sector],"")=AG807),--(IFERROR(Flights_2026_09_303334[nfl],-1)&gt;=AH807),--(IFERROR(Flights_2026_09_303334[nfl],-1)&lt;=IF(AH807=450,450,AH807+9)))</f>
        <v>0</v>
      </c>
    </row>
    <row r="808" spans="32:35" x14ac:dyDescent="0.2">
      <c r="AF808" s="2">
        <v>0.83333333333333337</v>
      </c>
      <c r="AG808" t="s">
        <v>744</v>
      </c>
      <c r="AH808" s="17">
        <v>200</v>
      </c>
      <c r="AI808" s="17" cm="1">
        <f t="array" ref="AI808">SUMPRODUCT(--(IFERROR(HOUR(Flights_2026_09_303334[entry_hour]),-1)=HOUR(AF808)),--(IFERROR(Flights_2026_09_303334[entry_sector],"")=AG808),--(IFERROR(Flights_2026_09_303334[nfl],-1)&gt;=AH808),--(IFERROR(Flights_2026_09_303334[nfl],-1)&lt;=IF(AH808=450,450,AH808+9)))</f>
        <v>0</v>
      </c>
    </row>
    <row r="809" spans="32:35" x14ac:dyDescent="0.2">
      <c r="AF809" s="2">
        <v>0.83333333333333337</v>
      </c>
      <c r="AG809" t="s">
        <v>744</v>
      </c>
      <c r="AH809" s="17">
        <v>210</v>
      </c>
      <c r="AI809" s="17" cm="1">
        <f t="array" ref="AI809">SUMPRODUCT(--(IFERROR(HOUR(Flights_2026_09_303334[entry_hour]),-1)=HOUR(AF809)),--(IFERROR(Flights_2026_09_303334[entry_sector],"")=AG809),--(IFERROR(Flights_2026_09_303334[nfl],-1)&gt;=AH809),--(IFERROR(Flights_2026_09_303334[nfl],-1)&lt;=IF(AH809=450,450,AH809+9)))</f>
        <v>0</v>
      </c>
    </row>
    <row r="810" spans="32:35" x14ac:dyDescent="0.2">
      <c r="AF810" s="2">
        <v>0.83333333333333337</v>
      </c>
      <c r="AG810" t="s">
        <v>744</v>
      </c>
      <c r="AH810" s="17">
        <v>220</v>
      </c>
      <c r="AI810" s="17" cm="1">
        <f t="array" ref="AI810">SUMPRODUCT(--(IFERROR(HOUR(Flights_2026_09_303334[entry_hour]),-1)=HOUR(AF810)),--(IFERROR(Flights_2026_09_303334[entry_sector],"")=AG810),--(IFERROR(Flights_2026_09_303334[nfl],-1)&gt;=AH810),--(IFERROR(Flights_2026_09_303334[nfl],-1)&lt;=IF(AH810=450,450,AH810+9)))</f>
        <v>2</v>
      </c>
    </row>
    <row r="811" spans="32:35" x14ac:dyDescent="0.2">
      <c r="AF811" s="2">
        <v>0.83333333333333337</v>
      </c>
      <c r="AG811" t="s">
        <v>744</v>
      </c>
      <c r="AH811" s="17">
        <v>230</v>
      </c>
      <c r="AI811" s="17" cm="1">
        <f t="array" ref="AI811">SUMPRODUCT(--(IFERROR(HOUR(Flights_2026_09_303334[entry_hour]),-1)=HOUR(AF811)),--(IFERROR(Flights_2026_09_303334[entry_sector],"")=AG811),--(IFERROR(Flights_2026_09_303334[nfl],-1)&gt;=AH811),--(IFERROR(Flights_2026_09_303334[nfl],-1)&lt;=IF(AH811=450,450,AH811+9)))</f>
        <v>0</v>
      </c>
    </row>
    <row r="812" spans="32:35" x14ac:dyDescent="0.2">
      <c r="AF812" s="2">
        <v>0.83333333333333337</v>
      </c>
      <c r="AG812" t="s">
        <v>744</v>
      </c>
      <c r="AH812" s="17">
        <v>240</v>
      </c>
      <c r="AI812" s="17" cm="1">
        <f t="array" ref="AI812">SUMPRODUCT(--(IFERROR(HOUR(Flights_2026_09_303334[entry_hour]),-1)=HOUR(AF812)),--(IFERROR(Flights_2026_09_303334[entry_sector],"")=AG812),--(IFERROR(Flights_2026_09_303334[nfl],-1)&gt;=AH812),--(IFERROR(Flights_2026_09_303334[nfl],-1)&lt;=IF(AH812=450,450,AH812+9)))</f>
        <v>0</v>
      </c>
    </row>
    <row r="813" spans="32:35" x14ac:dyDescent="0.2">
      <c r="AF813" s="2">
        <v>0.83333333333333337</v>
      </c>
      <c r="AG813" t="s">
        <v>744</v>
      </c>
      <c r="AH813" s="17">
        <v>250</v>
      </c>
      <c r="AI813" s="17" cm="1">
        <f t="array" ref="AI813">SUMPRODUCT(--(IFERROR(HOUR(Flights_2026_09_303334[entry_hour]),-1)=HOUR(AF813)),--(IFERROR(Flights_2026_09_303334[entry_sector],"")=AG813),--(IFERROR(Flights_2026_09_303334[nfl],-1)&gt;=AH813),--(IFERROR(Flights_2026_09_303334[nfl],-1)&lt;=IF(AH813=450,450,AH813+9)))</f>
        <v>0</v>
      </c>
    </row>
    <row r="814" spans="32:35" x14ac:dyDescent="0.2">
      <c r="AF814" s="2">
        <v>0.83333333333333337</v>
      </c>
      <c r="AG814" t="s">
        <v>744</v>
      </c>
      <c r="AH814" s="17">
        <v>260</v>
      </c>
      <c r="AI814" s="17" cm="1">
        <f t="array" ref="AI814">SUMPRODUCT(--(IFERROR(HOUR(Flights_2026_09_303334[entry_hour]),-1)=HOUR(AF814)),--(IFERROR(Flights_2026_09_303334[entry_sector],"")=AG814),--(IFERROR(Flights_2026_09_303334[nfl],-1)&gt;=AH814),--(IFERROR(Flights_2026_09_303334[nfl],-1)&lt;=IF(AH814=450,450,AH814+9)))</f>
        <v>0</v>
      </c>
    </row>
    <row r="815" spans="32:35" x14ac:dyDescent="0.2">
      <c r="AF815" s="2">
        <v>0.83333333333333337</v>
      </c>
      <c r="AG815" t="s">
        <v>744</v>
      </c>
      <c r="AH815" s="17">
        <v>270</v>
      </c>
      <c r="AI815" s="17" cm="1">
        <f t="array" ref="AI815">SUMPRODUCT(--(IFERROR(HOUR(Flights_2026_09_303334[entry_hour]),-1)=HOUR(AF815)),--(IFERROR(Flights_2026_09_303334[entry_sector],"")=AG815),--(IFERROR(Flights_2026_09_303334[nfl],-1)&gt;=AH815),--(IFERROR(Flights_2026_09_303334[nfl],-1)&lt;=IF(AH815=450,450,AH815+9)))</f>
        <v>0</v>
      </c>
    </row>
    <row r="816" spans="32:35" x14ac:dyDescent="0.2">
      <c r="AF816" s="2">
        <v>0.83333333333333337</v>
      </c>
      <c r="AG816" t="s">
        <v>744</v>
      </c>
      <c r="AH816" s="17">
        <v>280</v>
      </c>
      <c r="AI816" s="17" cm="1">
        <f t="array" ref="AI816">SUMPRODUCT(--(IFERROR(HOUR(Flights_2026_09_303334[entry_hour]),-1)=HOUR(AF816)),--(IFERROR(Flights_2026_09_303334[entry_sector],"")=AG816),--(IFERROR(Flights_2026_09_303334[nfl],-1)&gt;=AH816),--(IFERROR(Flights_2026_09_303334[nfl],-1)&lt;=IF(AH816=450,450,AH816+9)))</f>
        <v>0</v>
      </c>
    </row>
    <row r="817" spans="32:35" x14ac:dyDescent="0.2">
      <c r="AF817" s="2">
        <v>0.83333333333333337</v>
      </c>
      <c r="AG817" t="s">
        <v>744</v>
      </c>
      <c r="AH817" s="17">
        <v>290</v>
      </c>
      <c r="AI817" s="17" cm="1">
        <f t="array" ref="AI817">SUMPRODUCT(--(IFERROR(HOUR(Flights_2026_09_303334[entry_hour]),-1)=HOUR(AF817)),--(IFERROR(Flights_2026_09_303334[entry_sector],"")=AG817),--(IFERROR(Flights_2026_09_303334[nfl],-1)&gt;=AH817),--(IFERROR(Flights_2026_09_303334[nfl],-1)&lt;=IF(AH817=450,450,AH817+9)))</f>
        <v>0</v>
      </c>
    </row>
    <row r="818" spans="32:35" x14ac:dyDescent="0.2">
      <c r="AF818" s="2">
        <v>0.83333333333333337</v>
      </c>
      <c r="AG818" t="s">
        <v>744</v>
      </c>
      <c r="AH818" s="17">
        <v>300</v>
      </c>
      <c r="AI818" s="17" cm="1">
        <f t="array" ref="AI818">SUMPRODUCT(--(IFERROR(HOUR(Flights_2026_09_303334[entry_hour]),-1)=HOUR(AF818)),--(IFERROR(Flights_2026_09_303334[entry_sector],"")=AG818),--(IFERROR(Flights_2026_09_303334[nfl],-1)&gt;=AH818),--(IFERROR(Flights_2026_09_303334[nfl],-1)&lt;=IF(AH818=450,450,AH818+9)))</f>
        <v>0</v>
      </c>
    </row>
    <row r="819" spans="32:35" x14ac:dyDescent="0.2">
      <c r="AF819" s="2">
        <v>0.83333333333333337</v>
      </c>
      <c r="AG819" t="s">
        <v>744</v>
      </c>
      <c r="AH819" s="17">
        <v>310</v>
      </c>
      <c r="AI819" s="17" cm="1">
        <f t="array" ref="AI819">SUMPRODUCT(--(IFERROR(HOUR(Flights_2026_09_303334[entry_hour]),-1)=HOUR(AF819)),--(IFERROR(Flights_2026_09_303334[entry_sector],"")=AG819),--(IFERROR(Flights_2026_09_303334[nfl],-1)&gt;=AH819),--(IFERROR(Flights_2026_09_303334[nfl],-1)&lt;=IF(AH819=450,450,AH819+9)))</f>
        <v>0</v>
      </c>
    </row>
    <row r="820" spans="32:35" x14ac:dyDescent="0.2">
      <c r="AF820" s="2">
        <v>0.83333333333333337</v>
      </c>
      <c r="AG820" t="s">
        <v>744</v>
      </c>
      <c r="AH820" s="17">
        <v>320</v>
      </c>
      <c r="AI820" s="17" cm="1">
        <f t="array" ref="AI820">SUMPRODUCT(--(IFERROR(HOUR(Flights_2026_09_303334[entry_hour]),-1)=HOUR(AF820)),--(IFERROR(Flights_2026_09_303334[entry_sector],"")=AG820),--(IFERROR(Flights_2026_09_303334[nfl],-1)&gt;=AH820),--(IFERROR(Flights_2026_09_303334[nfl],-1)&lt;=IF(AH820=450,450,AH820+9)))</f>
        <v>0</v>
      </c>
    </row>
    <row r="821" spans="32:35" x14ac:dyDescent="0.2">
      <c r="AF821" s="2">
        <v>0.83333333333333337</v>
      </c>
      <c r="AG821" t="s">
        <v>744</v>
      </c>
      <c r="AH821" s="17">
        <v>330</v>
      </c>
      <c r="AI821" s="17" cm="1">
        <f t="array" ref="AI821">SUMPRODUCT(--(IFERROR(HOUR(Flights_2026_09_303334[entry_hour]),-1)=HOUR(AF821)),--(IFERROR(Flights_2026_09_303334[entry_sector],"")=AG821),--(IFERROR(Flights_2026_09_303334[nfl],-1)&gt;=AH821),--(IFERROR(Flights_2026_09_303334[nfl],-1)&lt;=IF(AH821=450,450,AH821+9)))</f>
        <v>0</v>
      </c>
    </row>
    <row r="822" spans="32:35" x14ac:dyDescent="0.2">
      <c r="AF822" s="2">
        <v>0.83333333333333337</v>
      </c>
      <c r="AG822" t="s">
        <v>744</v>
      </c>
      <c r="AH822" s="17">
        <v>340</v>
      </c>
      <c r="AI822" s="17" cm="1">
        <f t="array" ref="AI822">SUMPRODUCT(--(IFERROR(HOUR(Flights_2026_09_303334[entry_hour]),-1)=HOUR(AF822)),--(IFERROR(Flights_2026_09_303334[entry_sector],"")=AG822),--(IFERROR(Flights_2026_09_303334[nfl],-1)&gt;=AH822),--(IFERROR(Flights_2026_09_303334[nfl],-1)&lt;=IF(AH822=450,450,AH822+9)))</f>
        <v>0</v>
      </c>
    </row>
    <row r="823" spans="32:35" x14ac:dyDescent="0.2">
      <c r="AF823" s="2">
        <v>0.83333333333333337</v>
      </c>
      <c r="AG823" t="s">
        <v>744</v>
      </c>
      <c r="AH823" s="17">
        <v>350</v>
      </c>
      <c r="AI823" s="17" cm="1">
        <f t="array" ref="AI823">SUMPRODUCT(--(IFERROR(HOUR(Flights_2026_09_303334[entry_hour]),-1)=HOUR(AF823)),--(IFERROR(Flights_2026_09_303334[entry_sector],"")=AG823),--(IFERROR(Flights_2026_09_303334[nfl],-1)&gt;=AH823),--(IFERROR(Flights_2026_09_303334[nfl],-1)&lt;=IF(AH823=450,450,AH823+9)))</f>
        <v>0</v>
      </c>
    </row>
    <row r="824" spans="32:35" x14ac:dyDescent="0.2">
      <c r="AF824" s="2">
        <v>0.83333333333333337</v>
      </c>
      <c r="AG824" t="s">
        <v>744</v>
      </c>
      <c r="AH824" s="17">
        <v>360</v>
      </c>
      <c r="AI824" s="17" cm="1">
        <f t="array" ref="AI824">SUMPRODUCT(--(IFERROR(HOUR(Flights_2026_09_303334[entry_hour]),-1)=HOUR(AF824)),--(IFERROR(Flights_2026_09_303334[entry_sector],"")=AG824),--(IFERROR(Flights_2026_09_303334[nfl],-1)&gt;=AH824),--(IFERROR(Flights_2026_09_303334[nfl],-1)&lt;=IF(AH824=450,450,AH824+9)))</f>
        <v>0</v>
      </c>
    </row>
    <row r="825" spans="32:35" x14ac:dyDescent="0.2">
      <c r="AF825" s="2">
        <v>0.83333333333333337</v>
      </c>
      <c r="AG825" t="s">
        <v>744</v>
      </c>
      <c r="AH825" s="17">
        <v>370</v>
      </c>
      <c r="AI825" s="17" cm="1">
        <f t="array" ref="AI825">SUMPRODUCT(--(IFERROR(HOUR(Flights_2026_09_303334[entry_hour]),-1)=HOUR(AF825)),--(IFERROR(Flights_2026_09_303334[entry_sector],"")=AG825),--(IFERROR(Flights_2026_09_303334[nfl],-1)&gt;=AH825),--(IFERROR(Flights_2026_09_303334[nfl],-1)&lt;=IF(AH825=450,450,AH825+9)))</f>
        <v>0</v>
      </c>
    </row>
    <row r="826" spans="32:35" x14ac:dyDescent="0.2">
      <c r="AF826" s="2">
        <v>0.83333333333333337</v>
      </c>
      <c r="AG826" t="s">
        <v>744</v>
      </c>
      <c r="AH826" s="17">
        <v>380</v>
      </c>
      <c r="AI826" s="17" cm="1">
        <f t="array" ref="AI826">SUMPRODUCT(--(IFERROR(HOUR(Flights_2026_09_303334[entry_hour]),-1)=HOUR(AF826)),--(IFERROR(Flights_2026_09_303334[entry_sector],"")=AG826),--(IFERROR(Flights_2026_09_303334[nfl],-1)&gt;=AH826),--(IFERROR(Flights_2026_09_303334[nfl],-1)&lt;=IF(AH826=450,450,AH826+9)))</f>
        <v>0</v>
      </c>
    </row>
    <row r="827" spans="32:35" x14ac:dyDescent="0.2">
      <c r="AF827" s="2">
        <v>0.83333333333333337</v>
      </c>
      <c r="AG827" t="s">
        <v>744</v>
      </c>
      <c r="AH827" s="17">
        <v>390</v>
      </c>
      <c r="AI827" s="17" cm="1">
        <f t="array" ref="AI827">SUMPRODUCT(--(IFERROR(HOUR(Flights_2026_09_303334[entry_hour]),-1)=HOUR(AF827)),--(IFERROR(Flights_2026_09_303334[entry_sector],"")=AG827),--(IFERROR(Flights_2026_09_303334[nfl],-1)&gt;=AH827),--(IFERROR(Flights_2026_09_303334[nfl],-1)&lt;=IF(AH827=450,450,AH827+9)))</f>
        <v>0</v>
      </c>
    </row>
    <row r="828" spans="32:35" x14ac:dyDescent="0.2">
      <c r="AF828" s="2">
        <v>0.83333333333333337</v>
      </c>
      <c r="AG828" t="s">
        <v>744</v>
      </c>
      <c r="AH828" s="17">
        <v>400</v>
      </c>
      <c r="AI828" s="17" cm="1">
        <f t="array" ref="AI828">SUMPRODUCT(--(IFERROR(HOUR(Flights_2026_09_303334[entry_hour]),-1)=HOUR(AF828)),--(IFERROR(Flights_2026_09_303334[entry_sector],"")=AG828),--(IFERROR(Flights_2026_09_303334[nfl],-1)&gt;=AH828),--(IFERROR(Flights_2026_09_303334[nfl],-1)&lt;=IF(AH828=450,450,AH828+9)))</f>
        <v>0</v>
      </c>
    </row>
    <row r="829" spans="32:35" x14ac:dyDescent="0.2">
      <c r="AF829" s="2">
        <v>0.83333333333333337</v>
      </c>
      <c r="AG829" t="s">
        <v>744</v>
      </c>
      <c r="AH829" s="17">
        <v>410</v>
      </c>
      <c r="AI829" s="17" cm="1">
        <f t="array" ref="AI829">SUMPRODUCT(--(IFERROR(HOUR(Flights_2026_09_303334[entry_hour]),-1)=HOUR(AF829)),--(IFERROR(Flights_2026_09_303334[entry_sector],"")=AG829),--(IFERROR(Flights_2026_09_303334[nfl],-1)&gt;=AH829),--(IFERROR(Flights_2026_09_303334[nfl],-1)&lt;=IF(AH829=450,450,AH829+9)))</f>
        <v>0</v>
      </c>
    </row>
    <row r="830" spans="32:35" x14ac:dyDescent="0.2">
      <c r="AF830" s="2">
        <v>0.83333333333333337</v>
      </c>
      <c r="AG830" t="s">
        <v>744</v>
      </c>
      <c r="AH830" s="17">
        <v>420</v>
      </c>
      <c r="AI830" s="17" cm="1">
        <f t="array" ref="AI830">SUMPRODUCT(--(IFERROR(HOUR(Flights_2026_09_303334[entry_hour]),-1)=HOUR(AF830)),--(IFERROR(Flights_2026_09_303334[entry_sector],"")=AG830),--(IFERROR(Flights_2026_09_303334[nfl],-1)&gt;=AH830),--(IFERROR(Flights_2026_09_303334[nfl],-1)&lt;=IF(AH830=450,450,AH830+9)))</f>
        <v>0</v>
      </c>
    </row>
    <row r="831" spans="32:35" x14ac:dyDescent="0.2">
      <c r="AF831" s="2">
        <v>0.83333333333333337</v>
      </c>
      <c r="AG831" t="s">
        <v>744</v>
      </c>
      <c r="AH831" s="17">
        <v>430</v>
      </c>
      <c r="AI831" s="17" cm="1">
        <f t="array" ref="AI831">SUMPRODUCT(--(IFERROR(HOUR(Flights_2026_09_303334[entry_hour]),-1)=HOUR(AF831)),--(IFERROR(Flights_2026_09_303334[entry_sector],"")=AG831),--(IFERROR(Flights_2026_09_303334[nfl],-1)&gt;=AH831),--(IFERROR(Flights_2026_09_303334[nfl],-1)&lt;=IF(AH831=450,450,AH831+9)))</f>
        <v>0</v>
      </c>
    </row>
    <row r="832" spans="32:35" x14ac:dyDescent="0.2">
      <c r="AF832" s="2">
        <v>0.83333333333333337</v>
      </c>
      <c r="AG832" t="s">
        <v>744</v>
      </c>
      <c r="AH832" s="17">
        <v>440</v>
      </c>
      <c r="AI832" s="17" cm="1">
        <f t="array" ref="AI832">SUMPRODUCT(--(IFERROR(HOUR(Flights_2026_09_303334[entry_hour]),-1)=HOUR(AF832)),--(IFERROR(Flights_2026_09_303334[entry_sector],"")=AG832),--(IFERROR(Flights_2026_09_303334[nfl],-1)&gt;=AH832),--(IFERROR(Flights_2026_09_303334[nfl],-1)&lt;=IF(AH832=450,450,AH832+9)))</f>
        <v>0</v>
      </c>
    </row>
    <row r="833" spans="32:35" x14ac:dyDescent="0.2">
      <c r="AF833" s="2">
        <v>0.83333333333333337</v>
      </c>
      <c r="AG833" t="s">
        <v>744</v>
      </c>
      <c r="AH833" s="17">
        <v>450</v>
      </c>
      <c r="AI833" s="17" cm="1">
        <f t="array" ref="AI833">SUMPRODUCT(--(IFERROR(HOUR(Flights_2026_09_303334[entry_hour]),-1)=HOUR(AF833)),--(IFERROR(Flights_2026_09_303334[entry_sector],"")=AG833),--(IFERROR(Flights_2026_09_303334[nfl],-1)&gt;=AH833),--(IFERROR(Flights_2026_09_303334[nfl],-1)&lt;=IF(AH833=450,450,AH833+9)))</f>
        <v>0</v>
      </c>
    </row>
    <row r="834" spans="32:35" x14ac:dyDescent="0.2">
      <c r="AF834" s="2">
        <v>0.83333333333333337</v>
      </c>
      <c r="AG834" t="s">
        <v>745</v>
      </c>
      <c r="AH834" s="17">
        <v>200</v>
      </c>
      <c r="AI834" s="17" cm="1">
        <f t="array" ref="AI834">SUMPRODUCT(--(IFERROR(HOUR(Flights_2026_09_303334[entry_hour]),-1)=HOUR(AF834)),--(IFERROR(Flights_2026_09_303334[entry_sector],"")=AG834),--(IFERROR(Flights_2026_09_303334[nfl],-1)&gt;=AH834),--(IFERROR(Flights_2026_09_303334[nfl],-1)&lt;=IF(AH834=450,450,AH834+9)))</f>
        <v>0</v>
      </c>
    </row>
    <row r="835" spans="32:35" x14ac:dyDescent="0.2">
      <c r="AF835" s="2">
        <v>0.83333333333333337</v>
      </c>
      <c r="AG835" t="s">
        <v>745</v>
      </c>
      <c r="AH835" s="17">
        <v>210</v>
      </c>
      <c r="AI835" s="17" cm="1">
        <f t="array" ref="AI835">SUMPRODUCT(--(IFERROR(HOUR(Flights_2026_09_303334[entry_hour]),-1)=HOUR(AF835)),--(IFERROR(Flights_2026_09_303334[entry_sector],"")=AG835),--(IFERROR(Flights_2026_09_303334[nfl],-1)&gt;=AH835),--(IFERROR(Flights_2026_09_303334[nfl],-1)&lt;=IF(AH835=450,450,AH835+9)))</f>
        <v>0</v>
      </c>
    </row>
    <row r="836" spans="32:35" x14ac:dyDescent="0.2">
      <c r="AF836" s="2">
        <v>0.83333333333333337</v>
      </c>
      <c r="AG836" t="s">
        <v>745</v>
      </c>
      <c r="AH836" s="17">
        <v>220</v>
      </c>
      <c r="AI836" s="17" cm="1">
        <f t="array" ref="AI836">SUMPRODUCT(--(IFERROR(HOUR(Flights_2026_09_303334[entry_hour]),-1)=HOUR(AF836)),--(IFERROR(Flights_2026_09_303334[entry_sector],"")=AG836),--(IFERROR(Flights_2026_09_303334[nfl],-1)&gt;=AH836),--(IFERROR(Flights_2026_09_303334[nfl],-1)&lt;=IF(AH836=450,450,AH836+9)))</f>
        <v>0</v>
      </c>
    </row>
    <row r="837" spans="32:35" x14ac:dyDescent="0.2">
      <c r="AF837" s="2">
        <v>0.83333333333333337</v>
      </c>
      <c r="AG837" t="s">
        <v>745</v>
      </c>
      <c r="AH837" s="17">
        <v>230</v>
      </c>
      <c r="AI837" s="17" cm="1">
        <f t="array" ref="AI837">SUMPRODUCT(--(IFERROR(HOUR(Flights_2026_09_303334[entry_hour]),-1)=HOUR(AF837)),--(IFERROR(Flights_2026_09_303334[entry_sector],"")=AG837),--(IFERROR(Flights_2026_09_303334[nfl],-1)&gt;=AH837),--(IFERROR(Flights_2026_09_303334[nfl],-1)&lt;=IF(AH837=450,450,AH837+9)))</f>
        <v>0</v>
      </c>
    </row>
    <row r="838" spans="32:35" x14ac:dyDescent="0.2">
      <c r="AF838" s="2">
        <v>0.83333333333333337</v>
      </c>
      <c r="AG838" t="s">
        <v>745</v>
      </c>
      <c r="AH838" s="17">
        <v>240</v>
      </c>
      <c r="AI838" s="17" cm="1">
        <f t="array" ref="AI838">SUMPRODUCT(--(IFERROR(HOUR(Flights_2026_09_303334[entry_hour]),-1)=HOUR(AF838)),--(IFERROR(Flights_2026_09_303334[entry_sector],"")=AG838),--(IFERROR(Flights_2026_09_303334[nfl],-1)&gt;=AH838),--(IFERROR(Flights_2026_09_303334[nfl],-1)&lt;=IF(AH838=450,450,AH838+9)))</f>
        <v>0</v>
      </c>
    </row>
    <row r="839" spans="32:35" x14ac:dyDescent="0.2">
      <c r="AF839" s="2">
        <v>0.83333333333333337</v>
      </c>
      <c r="AG839" t="s">
        <v>745</v>
      </c>
      <c r="AH839" s="17">
        <v>250</v>
      </c>
      <c r="AI839" s="17" cm="1">
        <f t="array" ref="AI839">SUMPRODUCT(--(IFERROR(HOUR(Flights_2026_09_303334[entry_hour]),-1)=HOUR(AF839)),--(IFERROR(Flights_2026_09_303334[entry_sector],"")=AG839),--(IFERROR(Flights_2026_09_303334[nfl],-1)&gt;=AH839),--(IFERROR(Flights_2026_09_303334[nfl],-1)&lt;=IF(AH839=450,450,AH839+9)))</f>
        <v>0</v>
      </c>
    </row>
    <row r="840" spans="32:35" x14ac:dyDescent="0.2">
      <c r="AF840" s="2">
        <v>0.83333333333333337</v>
      </c>
      <c r="AG840" t="s">
        <v>745</v>
      </c>
      <c r="AH840" s="17">
        <v>260</v>
      </c>
      <c r="AI840" s="17" cm="1">
        <f t="array" ref="AI840">SUMPRODUCT(--(IFERROR(HOUR(Flights_2026_09_303334[entry_hour]),-1)=HOUR(AF840)),--(IFERROR(Flights_2026_09_303334[entry_sector],"")=AG840),--(IFERROR(Flights_2026_09_303334[nfl],-1)&gt;=AH840),--(IFERROR(Flights_2026_09_303334[nfl],-1)&lt;=IF(AH840=450,450,AH840+9)))</f>
        <v>0</v>
      </c>
    </row>
    <row r="841" spans="32:35" x14ac:dyDescent="0.2">
      <c r="AF841" s="2">
        <v>0.83333333333333337</v>
      </c>
      <c r="AG841" t="s">
        <v>745</v>
      </c>
      <c r="AH841" s="17">
        <v>270</v>
      </c>
      <c r="AI841" s="17" cm="1">
        <f t="array" ref="AI841">SUMPRODUCT(--(IFERROR(HOUR(Flights_2026_09_303334[entry_hour]),-1)=HOUR(AF841)),--(IFERROR(Flights_2026_09_303334[entry_sector],"")=AG841),--(IFERROR(Flights_2026_09_303334[nfl],-1)&gt;=AH841),--(IFERROR(Flights_2026_09_303334[nfl],-1)&lt;=IF(AH841=450,450,AH841+9)))</f>
        <v>0</v>
      </c>
    </row>
    <row r="842" spans="32:35" x14ac:dyDescent="0.2">
      <c r="AF842" s="2">
        <v>0.83333333333333337</v>
      </c>
      <c r="AG842" t="s">
        <v>745</v>
      </c>
      <c r="AH842" s="17">
        <v>280</v>
      </c>
      <c r="AI842" s="17" cm="1">
        <f t="array" ref="AI842">SUMPRODUCT(--(IFERROR(HOUR(Flights_2026_09_303334[entry_hour]),-1)=HOUR(AF842)),--(IFERROR(Flights_2026_09_303334[entry_sector],"")=AG842),--(IFERROR(Flights_2026_09_303334[nfl],-1)&gt;=AH842),--(IFERROR(Flights_2026_09_303334[nfl],-1)&lt;=IF(AH842=450,450,AH842+9)))</f>
        <v>0</v>
      </c>
    </row>
    <row r="843" spans="32:35" x14ac:dyDescent="0.2">
      <c r="AF843" s="2">
        <v>0.83333333333333337</v>
      </c>
      <c r="AG843" t="s">
        <v>745</v>
      </c>
      <c r="AH843" s="17">
        <v>290</v>
      </c>
      <c r="AI843" s="17" cm="1">
        <f t="array" ref="AI843">SUMPRODUCT(--(IFERROR(HOUR(Flights_2026_09_303334[entry_hour]),-1)=HOUR(AF843)),--(IFERROR(Flights_2026_09_303334[entry_sector],"")=AG843),--(IFERROR(Flights_2026_09_303334[nfl],-1)&gt;=AH843),--(IFERROR(Flights_2026_09_303334[nfl],-1)&lt;=IF(AH843=450,450,AH843+9)))</f>
        <v>0</v>
      </c>
    </row>
    <row r="844" spans="32:35" x14ac:dyDescent="0.2">
      <c r="AF844" s="2">
        <v>0.83333333333333337</v>
      </c>
      <c r="AG844" t="s">
        <v>745</v>
      </c>
      <c r="AH844" s="17">
        <v>300</v>
      </c>
      <c r="AI844" s="17" cm="1">
        <f t="array" ref="AI844">SUMPRODUCT(--(IFERROR(HOUR(Flights_2026_09_303334[entry_hour]),-1)=HOUR(AF844)),--(IFERROR(Flights_2026_09_303334[entry_sector],"")=AG844),--(IFERROR(Flights_2026_09_303334[nfl],-1)&gt;=AH844),--(IFERROR(Flights_2026_09_303334[nfl],-1)&lt;=IF(AH844=450,450,AH844+9)))</f>
        <v>0</v>
      </c>
    </row>
    <row r="845" spans="32:35" x14ac:dyDescent="0.2">
      <c r="AF845" s="2">
        <v>0.83333333333333337</v>
      </c>
      <c r="AG845" t="s">
        <v>745</v>
      </c>
      <c r="AH845" s="17">
        <v>310</v>
      </c>
      <c r="AI845" s="17" cm="1">
        <f t="array" ref="AI845">SUMPRODUCT(--(IFERROR(HOUR(Flights_2026_09_303334[entry_hour]),-1)=HOUR(AF845)),--(IFERROR(Flights_2026_09_303334[entry_sector],"")=AG845),--(IFERROR(Flights_2026_09_303334[nfl],-1)&gt;=AH845),--(IFERROR(Flights_2026_09_303334[nfl],-1)&lt;=IF(AH845=450,450,AH845+9)))</f>
        <v>1</v>
      </c>
    </row>
    <row r="846" spans="32:35" x14ac:dyDescent="0.2">
      <c r="AF846" s="2">
        <v>0.83333333333333337</v>
      </c>
      <c r="AG846" t="s">
        <v>745</v>
      </c>
      <c r="AH846" s="17">
        <v>320</v>
      </c>
      <c r="AI846" s="17" cm="1">
        <f t="array" ref="AI846">SUMPRODUCT(--(IFERROR(HOUR(Flights_2026_09_303334[entry_hour]),-1)=HOUR(AF846)),--(IFERROR(Flights_2026_09_303334[entry_sector],"")=AG846),--(IFERROR(Flights_2026_09_303334[nfl],-1)&gt;=AH846),--(IFERROR(Flights_2026_09_303334[nfl],-1)&lt;=IF(AH846=450,450,AH846+9)))</f>
        <v>0</v>
      </c>
    </row>
    <row r="847" spans="32:35" x14ac:dyDescent="0.2">
      <c r="AF847" s="2">
        <v>0.83333333333333337</v>
      </c>
      <c r="AG847" t="s">
        <v>745</v>
      </c>
      <c r="AH847" s="17">
        <v>330</v>
      </c>
      <c r="AI847" s="17" cm="1">
        <f t="array" ref="AI847">SUMPRODUCT(--(IFERROR(HOUR(Flights_2026_09_303334[entry_hour]),-1)=HOUR(AF847)),--(IFERROR(Flights_2026_09_303334[entry_sector],"")=AG847),--(IFERROR(Flights_2026_09_303334[nfl],-1)&gt;=AH847),--(IFERROR(Flights_2026_09_303334[nfl],-1)&lt;=IF(AH847=450,450,AH847+9)))</f>
        <v>0</v>
      </c>
    </row>
    <row r="848" spans="32:35" x14ac:dyDescent="0.2">
      <c r="AF848" s="2">
        <v>0.83333333333333337</v>
      </c>
      <c r="AG848" t="s">
        <v>745</v>
      </c>
      <c r="AH848" s="17">
        <v>340</v>
      </c>
      <c r="AI848" s="17" cm="1">
        <f t="array" ref="AI848">SUMPRODUCT(--(IFERROR(HOUR(Flights_2026_09_303334[entry_hour]),-1)=HOUR(AF848)),--(IFERROR(Flights_2026_09_303334[entry_sector],"")=AG848),--(IFERROR(Flights_2026_09_303334[nfl],-1)&gt;=AH848),--(IFERROR(Flights_2026_09_303334[nfl],-1)&lt;=IF(AH848=450,450,AH848+9)))</f>
        <v>0</v>
      </c>
    </row>
    <row r="849" spans="32:35" x14ac:dyDescent="0.2">
      <c r="AF849" s="2">
        <v>0.83333333333333337</v>
      </c>
      <c r="AG849" t="s">
        <v>745</v>
      </c>
      <c r="AH849" s="17">
        <v>350</v>
      </c>
      <c r="AI849" s="17" cm="1">
        <f t="array" ref="AI849">SUMPRODUCT(--(IFERROR(HOUR(Flights_2026_09_303334[entry_hour]),-1)=HOUR(AF849)),--(IFERROR(Flights_2026_09_303334[entry_sector],"")=AG849),--(IFERROR(Flights_2026_09_303334[nfl],-1)&gt;=AH849),--(IFERROR(Flights_2026_09_303334[nfl],-1)&lt;=IF(AH849=450,450,AH849+9)))</f>
        <v>2</v>
      </c>
    </row>
    <row r="850" spans="32:35" x14ac:dyDescent="0.2">
      <c r="AF850" s="2">
        <v>0.83333333333333337</v>
      </c>
      <c r="AG850" t="s">
        <v>745</v>
      </c>
      <c r="AH850" s="17">
        <v>360</v>
      </c>
      <c r="AI850" s="17" cm="1">
        <f t="array" ref="AI850">SUMPRODUCT(--(IFERROR(HOUR(Flights_2026_09_303334[entry_hour]),-1)=HOUR(AF850)),--(IFERROR(Flights_2026_09_303334[entry_sector],"")=AG850),--(IFERROR(Flights_2026_09_303334[nfl],-1)&gt;=AH850),--(IFERROR(Flights_2026_09_303334[nfl],-1)&lt;=IF(AH850=450,450,AH850+9)))</f>
        <v>0</v>
      </c>
    </row>
    <row r="851" spans="32:35" x14ac:dyDescent="0.2">
      <c r="AF851" s="2">
        <v>0.83333333333333337</v>
      </c>
      <c r="AG851" t="s">
        <v>745</v>
      </c>
      <c r="AH851" s="17">
        <v>370</v>
      </c>
      <c r="AI851" s="17" cm="1">
        <f t="array" ref="AI851">SUMPRODUCT(--(IFERROR(HOUR(Flights_2026_09_303334[entry_hour]),-1)=HOUR(AF851)),--(IFERROR(Flights_2026_09_303334[entry_sector],"")=AG851),--(IFERROR(Flights_2026_09_303334[nfl],-1)&gt;=AH851),--(IFERROR(Flights_2026_09_303334[nfl],-1)&lt;=IF(AH851=450,450,AH851+9)))</f>
        <v>2</v>
      </c>
    </row>
    <row r="852" spans="32:35" x14ac:dyDescent="0.2">
      <c r="AF852" s="2">
        <v>0.83333333333333337</v>
      </c>
      <c r="AG852" t="s">
        <v>745</v>
      </c>
      <c r="AH852" s="17">
        <v>380</v>
      </c>
      <c r="AI852" s="17" cm="1">
        <f t="array" ref="AI852">SUMPRODUCT(--(IFERROR(HOUR(Flights_2026_09_303334[entry_hour]),-1)=HOUR(AF852)),--(IFERROR(Flights_2026_09_303334[entry_sector],"")=AG852),--(IFERROR(Flights_2026_09_303334[nfl],-1)&gt;=AH852),--(IFERROR(Flights_2026_09_303334[nfl],-1)&lt;=IF(AH852=450,450,AH852+9)))</f>
        <v>0</v>
      </c>
    </row>
    <row r="853" spans="32:35" x14ac:dyDescent="0.2">
      <c r="AF853" s="2">
        <v>0.83333333333333337</v>
      </c>
      <c r="AG853" t="s">
        <v>745</v>
      </c>
      <c r="AH853" s="17">
        <v>390</v>
      </c>
      <c r="AI853" s="17" cm="1">
        <f t="array" ref="AI853">SUMPRODUCT(--(IFERROR(HOUR(Flights_2026_09_303334[entry_hour]),-1)=HOUR(AF853)),--(IFERROR(Flights_2026_09_303334[entry_sector],"")=AG853),--(IFERROR(Flights_2026_09_303334[nfl],-1)&gt;=AH853),--(IFERROR(Flights_2026_09_303334[nfl],-1)&lt;=IF(AH853=450,450,AH853+9)))</f>
        <v>0</v>
      </c>
    </row>
    <row r="854" spans="32:35" x14ac:dyDescent="0.2">
      <c r="AF854" s="2">
        <v>0.83333333333333337</v>
      </c>
      <c r="AG854" t="s">
        <v>745</v>
      </c>
      <c r="AH854" s="17">
        <v>400</v>
      </c>
      <c r="AI854" s="17" cm="1">
        <f t="array" ref="AI854">SUMPRODUCT(--(IFERROR(HOUR(Flights_2026_09_303334[entry_hour]),-1)=HOUR(AF854)),--(IFERROR(Flights_2026_09_303334[entry_sector],"")=AG854),--(IFERROR(Flights_2026_09_303334[nfl],-1)&gt;=AH854),--(IFERROR(Flights_2026_09_303334[nfl],-1)&lt;=IF(AH854=450,450,AH854+9)))</f>
        <v>0</v>
      </c>
    </row>
    <row r="855" spans="32:35" x14ac:dyDescent="0.2">
      <c r="AF855" s="2">
        <v>0.83333333333333337</v>
      </c>
      <c r="AG855" t="s">
        <v>745</v>
      </c>
      <c r="AH855" s="17">
        <v>410</v>
      </c>
      <c r="AI855" s="17" cm="1">
        <f t="array" ref="AI855">SUMPRODUCT(--(IFERROR(HOUR(Flights_2026_09_303334[entry_hour]),-1)=HOUR(AF855)),--(IFERROR(Flights_2026_09_303334[entry_sector],"")=AG855),--(IFERROR(Flights_2026_09_303334[nfl],-1)&gt;=AH855),--(IFERROR(Flights_2026_09_303334[nfl],-1)&lt;=IF(AH855=450,450,AH855+9)))</f>
        <v>1</v>
      </c>
    </row>
    <row r="856" spans="32:35" x14ac:dyDescent="0.2">
      <c r="AF856" s="2">
        <v>0.83333333333333337</v>
      </c>
      <c r="AG856" t="s">
        <v>745</v>
      </c>
      <c r="AH856" s="17">
        <v>420</v>
      </c>
      <c r="AI856" s="17" cm="1">
        <f t="array" ref="AI856">SUMPRODUCT(--(IFERROR(HOUR(Flights_2026_09_303334[entry_hour]),-1)=HOUR(AF856)),--(IFERROR(Flights_2026_09_303334[entry_sector],"")=AG856),--(IFERROR(Flights_2026_09_303334[nfl],-1)&gt;=AH856),--(IFERROR(Flights_2026_09_303334[nfl],-1)&lt;=IF(AH856=450,450,AH856+9)))</f>
        <v>0</v>
      </c>
    </row>
    <row r="857" spans="32:35" x14ac:dyDescent="0.2">
      <c r="AF857" s="2">
        <v>0.83333333333333337</v>
      </c>
      <c r="AG857" t="s">
        <v>745</v>
      </c>
      <c r="AH857" s="17">
        <v>430</v>
      </c>
      <c r="AI857" s="17" cm="1">
        <f t="array" ref="AI857">SUMPRODUCT(--(IFERROR(HOUR(Flights_2026_09_303334[entry_hour]),-1)=HOUR(AF857)),--(IFERROR(Flights_2026_09_303334[entry_sector],"")=AG857),--(IFERROR(Flights_2026_09_303334[nfl],-1)&gt;=AH857),--(IFERROR(Flights_2026_09_303334[nfl],-1)&lt;=IF(AH857=450,450,AH857+9)))</f>
        <v>0</v>
      </c>
    </row>
    <row r="858" spans="32:35" x14ac:dyDescent="0.2">
      <c r="AF858" s="2">
        <v>0.83333333333333337</v>
      </c>
      <c r="AG858" t="s">
        <v>745</v>
      </c>
      <c r="AH858" s="17">
        <v>440</v>
      </c>
      <c r="AI858" s="17" cm="1">
        <f t="array" ref="AI858">SUMPRODUCT(--(IFERROR(HOUR(Flights_2026_09_303334[entry_hour]),-1)=HOUR(AF858)),--(IFERROR(Flights_2026_09_303334[entry_sector],"")=AG858),--(IFERROR(Flights_2026_09_303334[nfl],-1)&gt;=AH858),--(IFERROR(Flights_2026_09_303334[nfl],-1)&lt;=IF(AH858=450,450,AH858+9)))</f>
        <v>0</v>
      </c>
    </row>
    <row r="859" spans="32:35" x14ac:dyDescent="0.2">
      <c r="AF859" s="2">
        <v>0.83333333333333337</v>
      </c>
      <c r="AG859" t="s">
        <v>745</v>
      </c>
      <c r="AH859" s="17">
        <v>450</v>
      </c>
      <c r="AI859" s="17" cm="1">
        <f t="array" ref="AI859">SUMPRODUCT(--(IFERROR(HOUR(Flights_2026_09_303334[entry_hour]),-1)=HOUR(AF859)),--(IFERROR(Flights_2026_09_303334[entry_sector],"")=AG859),--(IFERROR(Flights_2026_09_303334[nfl],-1)&gt;=AH859),--(IFERROR(Flights_2026_09_303334[nfl],-1)&lt;=IF(AH859=450,450,AH859+9)))</f>
        <v>0</v>
      </c>
    </row>
    <row r="860" spans="32:35" x14ac:dyDescent="0.2">
      <c r="AF860" s="2">
        <v>0.83333333333333337</v>
      </c>
      <c r="AG860" t="s">
        <v>840</v>
      </c>
      <c r="AH860" s="17">
        <v>200</v>
      </c>
      <c r="AI860" s="17" cm="1">
        <f t="array" ref="AI860">SUMPRODUCT(--(IFERROR(HOUR(Flights_2026_09_303334[entry_hour]),-1)=HOUR(AF860)),--(IFERROR(Flights_2026_09_303334[entry_sector],"")=AG860),--(IFERROR(Flights_2026_09_303334[nfl],-1)&gt;=AH860),--(IFERROR(Flights_2026_09_303334[nfl],-1)&lt;=IF(AH860=450,450,AH860+9)))</f>
        <v>0</v>
      </c>
    </row>
    <row r="861" spans="32:35" x14ac:dyDescent="0.2">
      <c r="AF861" s="2">
        <v>0.83333333333333337</v>
      </c>
      <c r="AG861" t="s">
        <v>840</v>
      </c>
      <c r="AH861" s="17">
        <v>210</v>
      </c>
      <c r="AI861" s="17" cm="1">
        <f t="array" ref="AI861">SUMPRODUCT(--(IFERROR(HOUR(Flights_2026_09_303334[entry_hour]),-1)=HOUR(AF861)),--(IFERROR(Flights_2026_09_303334[entry_sector],"")=AG861),--(IFERROR(Flights_2026_09_303334[nfl],-1)&gt;=AH861),--(IFERROR(Flights_2026_09_303334[nfl],-1)&lt;=IF(AH861=450,450,AH861+9)))</f>
        <v>0</v>
      </c>
    </row>
    <row r="862" spans="32:35" x14ac:dyDescent="0.2">
      <c r="AF862" s="2">
        <v>0.83333333333333337</v>
      </c>
      <c r="AG862" t="s">
        <v>840</v>
      </c>
      <c r="AH862" s="17">
        <v>220</v>
      </c>
      <c r="AI862" s="17" cm="1">
        <f t="array" ref="AI862">SUMPRODUCT(--(IFERROR(HOUR(Flights_2026_09_303334[entry_hour]),-1)=HOUR(AF862)),--(IFERROR(Flights_2026_09_303334[entry_sector],"")=AG862),--(IFERROR(Flights_2026_09_303334[nfl],-1)&gt;=AH862),--(IFERROR(Flights_2026_09_303334[nfl],-1)&lt;=IF(AH862=450,450,AH862+9)))</f>
        <v>0</v>
      </c>
    </row>
    <row r="863" spans="32:35" x14ac:dyDescent="0.2">
      <c r="AF863" s="2">
        <v>0.83333333333333337</v>
      </c>
      <c r="AG863" t="s">
        <v>840</v>
      </c>
      <c r="AH863" s="17">
        <v>230</v>
      </c>
      <c r="AI863" s="17" cm="1">
        <f t="array" ref="AI863">SUMPRODUCT(--(IFERROR(HOUR(Flights_2026_09_303334[entry_hour]),-1)=HOUR(AF863)),--(IFERROR(Flights_2026_09_303334[entry_sector],"")=AG863),--(IFERROR(Flights_2026_09_303334[nfl],-1)&gt;=AH863),--(IFERROR(Flights_2026_09_303334[nfl],-1)&lt;=IF(AH863=450,450,AH863+9)))</f>
        <v>0</v>
      </c>
    </row>
    <row r="864" spans="32:35" x14ac:dyDescent="0.2">
      <c r="AF864" s="2">
        <v>0.83333333333333337</v>
      </c>
      <c r="AG864" t="s">
        <v>840</v>
      </c>
      <c r="AH864" s="17">
        <v>240</v>
      </c>
      <c r="AI864" s="17" cm="1">
        <f t="array" ref="AI864">SUMPRODUCT(--(IFERROR(HOUR(Flights_2026_09_303334[entry_hour]),-1)=HOUR(AF864)),--(IFERROR(Flights_2026_09_303334[entry_sector],"")=AG864),--(IFERROR(Flights_2026_09_303334[nfl],-1)&gt;=AH864),--(IFERROR(Flights_2026_09_303334[nfl],-1)&lt;=IF(AH864=450,450,AH864+9)))</f>
        <v>0</v>
      </c>
    </row>
    <row r="865" spans="32:35" x14ac:dyDescent="0.2">
      <c r="AF865" s="2">
        <v>0.83333333333333337</v>
      </c>
      <c r="AG865" t="s">
        <v>840</v>
      </c>
      <c r="AH865" s="17">
        <v>250</v>
      </c>
      <c r="AI865" s="17" cm="1">
        <f t="array" ref="AI865">SUMPRODUCT(--(IFERROR(HOUR(Flights_2026_09_303334[entry_hour]),-1)=HOUR(AF865)),--(IFERROR(Flights_2026_09_303334[entry_sector],"")=AG865),--(IFERROR(Flights_2026_09_303334[nfl],-1)&gt;=AH865),--(IFERROR(Flights_2026_09_303334[nfl],-1)&lt;=IF(AH865=450,450,AH865+9)))</f>
        <v>0</v>
      </c>
    </row>
    <row r="866" spans="32:35" x14ac:dyDescent="0.2">
      <c r="AF866" s="2">
        <v>0.83333333333333337</v>
      </c>
      <c r="AG866" t="s">
        <v>840</v>
      </c>
      <c r="AH866" s="17">
        <v>260</v>
      </c>
      <c r="AI866" s="17" cm="1">
        <f t="array" ref="AI866">SUMPRODUCT(--(IFERROR(HOUR(Flights_2026_09_303334[entry_hour]),-1)=HOUR(AF866)),--(IFERROR(Flights_2026_09_303334[entry_sector],"")=AG866),--(IFERROR(Flights_2026_09_303334[nfl],-1)&gt;=AH866),--(IFERROR(Flights_2026_09_303334[nfl],-1)&lt;=IF(AH866=450,450,AH866+9)))</f>
        <v>0</v>
      </c>
    </row>
    <row r="867" spans="32:35" x14ac:dyDescent="0.2">
      <c r="AF867" s="2">
        <v>0.83333333333333337</v>
      </c>
      <c r="AG867" t="s">
        <v>840</v>
      </c>
      <c r="AH867" s="17">
        <v>270</v>
      </c>
      <c r="AI867" s="17" cm="1">
        <f t="array" ref="AI867">SUMPRODUCT(--(IFERROR(HOUR(Flights_2026_09_303334[entry_hour]),-1)=HOUR(AF867)),--(IFERROR(Flights_2026_09_303334[entry_sector],"")=AG867),--(IFERROR(Flights_2026_09_303334[nfl],-1)&gt;=AH867),--(IFERROR(Flights_2026_09_303334[nfl],-1)&lt;=IF(AH867=450,450,AH867+9)))</f>
        <v>0</v>
      </c>
    </row>
    <row r="868" spans="32:35" x14ac:dyDescent="0.2">
      <c r="AF868" s="2">
        <v>0.83333333333333337</v>
      </c>
      <c r="AG868" t="s">
        <v>840</v>
      </c>
      <c r="AH868" s="17">
        <v>280</v>
      </c>
      <c r="AI868" s="17" cm="1">
        <f t="array" ref="AI868">SUMPRODUCT(--(IFERROR(HOUR(Flights_2026_09_303334[entry_hour]),-1)=HOUR(AF868)),--(IFERROR(Flights_2026_09_303334[entry_sector],"")=AG868),--(IFERROR(Flights_2026_09_303334[nfl],-1)&gt;=AH868),--(IFERROR(Flights_2026_09_303334[nfl],-1)&lt;=IF(AH868=450,450,AH868+9)))</f>
        <v>0</v>
      </c>
    </row>
    <row r="869" spans="32:35" x14ac:dyDescent="0.2">
      <c r="AF869" s="2">
        <v>0.83333333333333337</v>
      </c>
      <c r="AG869" t="s">
        <v>840</v>
      </c>
      <c r="AH869" s="17">
        <v>290</v>
      </c>
      <c r="AI869" s="17" cm="1">
        <f t="array" ref="AI869">SUMPRODUCT(--(IFERROR(HOUR(Flights_2026_09_303334[entry_hour]),-1)=HOUR(AF869)),--(IFERROR(Flights_2026_09_303334[entry_sector],"")=AG869),--(IFERROR(Flights_2026_09_303334[nfl],-1)&gt;=AH869),--(IFERROR(Flights_2026_09_303334[nfl],-1)&lt;=IF(AH869=450,450,AH869+9)))</f>
        <v>0</v>
      </c>
    </row>
    <row r="870" spans="32:35" x14ac:dyDescent="0.2">
      <c r="AF870" s="2">
        <v>0.83333333333333337</v>
      </c>
      <c r="AG870" t="s">
        <v>840</v>
      </c>
      <c r="AH870" s="17">
        <v>300</v>
      </c>
      <c r="AI870" s="17" cm="1">
        <f t="array" ref="AI870">SUMPRODUCT(--(IFERROR(HOUR(Flights_2026_09_303334[entry_hour]),-1)=HOUR(AF870)),--(IFERROR(Flights_2026_09_303334[entry_sector],"")=AG870),--(IFERROR(Flights_2026_09_303334[nfl],-1)&gt;=AH870),--(IFERROR(Flights_2026_09_303334[nfl],-1)&lt;=IF(AH870=450,450,AH870+9)))</f>
        <v>0</v>
      </c>
    </row>
    <row r="871" spans="32:35" x14ac:dyDescent="0.2">
      <c r="AF871" s="2">
        <v>0.83333333333333337</v>
      </c>
      <c r="AG871" t="s">
        <v>840</v>
      </c>
      <c r="AH871" s="17">
        <v>310</v>
      </c>
      <c r="AI871" s="17" cm="1">
        <f t="array" ref="AI871">SUMPRODUCT(--(IFERROR(HOUR(Flights_2026_09_303334[entry_hour]),-1)=HOUR(AF871)),--(IFERROR(Flights_2026_09_303334[entry_sector],"")=AG871),--(IFERROR(Flights_2026_09_303334[nfl],-1)&gt;=AH871),--(IFERROR(Flights_2026_09_303334[nfl],-1)&lt;=IF(AH871=450,450,AH871+9)))</f>
        <v>0</v>
      </c>
    </row>
    <row r="872" spans="32:35" x14ac:dyDescent="0.2">
      <c r="AF872" s="2">
        <v>0.83333333333333337</v>
      </c>
      <c r="AG872" t="s">
        <v>840</v>
      </c>
      <c r="AH872" s="17">
        <v>320</v>
      </c>
      <c r="AI872" s="17" cm="1">
        <f t="array" ref="AI872">SUMPRODUCT(--(IFERROR(HOUR(Flights_2026_09_303334[entry_hour]),-1)=HOUR(AF872)),--(IFERROR(Flights_2026_09_303334[entry_sector],"")=AG872),--(IFERROR(Flights_2026_09_303334[nfl],-1)&gt;=AH872),--(IFERROR(Flights_2026_09_303334[nfl],-1)&lt;=IF(AH872=450,450,AH872+9)))</f>
        <v>0</v>
      </c>
    </row>
    <row r="873" spans="32:35" x14ac:dyDescent="0.2">
      <c r="AF873" s="2">
        <v>0.83333333333333337</v>
      </c>
      <c r="AG873" t="s">
        <v>840</v>
      </c>
      <c r="AH873" s="17">
        <v>330</v>
      </c>
      <c r="AI873" s="17" cm="1">
        <f t="array" ref="AI873">SUMPRODUCT(--(IFERROR(HOUR(Flights_2026_09_303334[entry_hour]),-1)=HOUR(AF873)),--(IFERROR(Flights_2026_09_303334[entry_sector],"")=AG873),--(IFERROR(Flights_2026_09_303334[nfl],-1)&gt;=AH873),--(IFERROR(Flights_2026_09_303334[nfl],-1)&lt;=IF(AH873=450,450,AH873+9)))</f>
        <v>0</v>
      </c>
    </row>
    <row r="874" spans="32:35" x14ac:dyDescent="0.2">
      <c r="AF874" s="2">
        <v>0.83333333333333337</v>
      </c>
      <c r="AG874" t="s">
        <v>840</v>
      </c>
      <c r="AH874" s="17">
        <v>340</v>
      </c>
      <c r="AI874" s="17" cm="1">
        <f t="array" ref="AI874">SUMPRODUCT(--(IFERROR(HOUR(Flights_2026_09_303334[entry_hour]),-1)=HOUR(AF874)),--(IFERROR(Flights_2026_09_303334[entry_sector],"")=AG874),--(IFERROR(Flights_2026_09_303334[nfl],-1)&gt;=AH874),--(IFERROR(Flights_2026_09_303334[nfl],-1)&lt;=IF(AH874=450,450,AH874+9)))</f>
        <v>0</v>
      </c>
    </row>
    <row r="875" spans="32:35" x14ac:dyDescent="0.2">
      <c r="AF875" s="2">
        <v>0.83333333333333337</v>
      </c>
      <c r="AG875" t="s">
        <v>840</v>
      </c>
      <c r="AH875" s="17">
        <v>350</v>
      </c>
      <c r="AI875" s="17" cm="1">
        <f t="array" ref="AI875">SUMPRODUCT(--(IFERROR(HOUR(Flights_2026_09_303334[entry_hour]),-1)=HOUR(AF875)),--(IFERROR(Flights_2026_09_303334[entry_sector],"")=AG875),--(IFERROR(Flights_2026_09_303334[nfl],-1)&gt;=AH875),--(IFERROR(Flights_2026_09_303334[nfl],-1)&lt;=IF(AH875=450,450,AH875+9)))</f>
        <v>0</v>
      </c>
    </row>
    <row r="876" spans="32:35" x14ac:dyDescent="0.2">
      <c r="AF876" s="2">
        <v>0.83333333333333337</v>
      </c>
      <c r="AG876" t="s">
        <v>840</v>
      </c>
      <c r="AH876" s="17">
        <v>360</v>
      </c>
      <c r="AI876" s="17" cm="1">
        <f t="array" ref="AI876">SUMPRODUCT(--(IFERROR(HOUR(Flights_2026_09_303334[entry_hour]),-1)=HOUR(AF876)),--(IFERROR(Flights_2026_09_303334[entry_sector],"")=AG876),--(IFERROR(Flights_2026_09_303334[nfl],-1)&gt;=AH876),--(IFERROR(Flights_2026_09_303334[nfl],-1)&lt;=IF(AH876=450,450,AH876+9)))</f>
        <v>0</v>
      </c>
    </row>
    <row r="877" spans="32:35" x14ac:dyDescent="0.2">
      <c r="AF877" s="2">
        <v>0.83333333333333337</v>
      </c>
      <c r="AG877" t="s">
        <v>840</v>
      </c>
      <c r="AH877" s="17">
        <v>370</v>
      </c>
      <c r="AI877" s="17" cm="1">
        <f t="array" ref="AI877">SUMPRODUCT(--(IFERROR(HOUR(Flights_2026_09_303334[entry_hour]),-1)=HOUR(AF877)),--(IFERROR(Flights_2026_09_303334[entry_sector],"")=AG877),--(IFERROR(Flights_2026_09_303334[nfl],-1)&gt;=AH877),--(IFERROR(Flights_2026_09_303334[nfl],-1)&lt;=IF(AH877=450,450,AH877+9)))</f>
        <v>2</v>
      </c>
    </row>
    <row r="878" spans="32:35" x14ac:dyDescent="0.2">
      <c r="AF878" s="2">
        <v>0.83333333333333337</v>
      </c>
      <c r="AG878" t="s">
        <v>840</v>
      </c>
      <c r="AH878" s="17">
        <v>380</v>
      </c>
      <c r="AI878" s="17" cm="1">
        <f t="array" ref="AI878">SUMPRODUCT(--(IFERROR(HOUR(Flights_2026_09_303334[entry_hour]),-1)=HOUR(AF878)),--(IFERROR(Flights_2026_09_303334[entry_sector],"")=AG878),--(IFERROR(Flights_2026_09_303334[nfl],-1)&gt;=AH878),--(IFERROR(Flights_2026_09_303334[nfl],-1)&lt;=IF(AH878=450,450,AH878+9)))</f>
        <v>0</v>
      </c>
    </row>
    <row r="879" spans="32:35" x14ac:dyDescent="0.2">
      <c r="AF879" s="2">
        <v>0.83333333333333337</v>
      </c>
      <c r="AG879" t="s">
        <v>840</v>
      </c>
      <c r="AH879" s="17">
        <v>390</v>
      </c>
      <c r="AI879" s="17" cm="1">
        <f t="array" ref="AI879">SUMPRODUCT(--(IFERROR(HOUR(Flights_2026_09_303334[entry_hour]),-1)=HOUR(AF879)),--(IFERROR(Flights_2026_09_303334[entry_sector],"")=AG879),--(IFERROR(Flights_2026_09_303334[nfl],-1)&gt;=AH879),--(IFERROR(Flights_2026_09_303334[nfl],-1)&lt;=IF(AH879=450,450,AH879+9)))</f>
        <v>0</v>
      </c>
    </row>
    <row r="880" spans="32:35" x14ac:dyDescent="0.2">
      <c r="AF880" s="2">
        <v>0.83333333333333337</v>
      </c>
      <c r="AG880" t="s">
        <v>840</v>
      </c>
      <c r="AH880" s="17">
        <v>400</v>
      </c>
      <c r="AI880" s="17" cm="1">
        <f t="array" ref="AI880">SUMPRODUCT(--(IFERROR(HOUR(Flights_2026_09_303334[entry_hour]),-1)=HOUR(AF880)),--(IFERROR(Flights_2026_09_303334[entry_sector],"")=AG880),--(IFERROR(Flights_2026_09_303334[nfl],-1)&gt;=AH880),--(IFERROR(Flights_2026_09_303334[nfl],-1)&lt;=IF(AH880=450,450,AH880+9)))</f>
        <v>0</v>
      </c>
    </row>
    <row r="881" spans="32:35" x14ac:dyDescent="0.2">
      <c r="AF881" s="2">
        <v>0.83333333333333337</v>
      </c>
      <c r="AG881" t="s">
        <v>840</v>
      </c>
      <c r="AH881" s="17">
        <v>410</v>
      </c>
      <c r="AI881" s="17" cm="1">
        <f t="array" ref="AI881">SUMPRODUCT(--(IFERROR(HOUR(Flights_2026_09_303334[entry_hour]),-1)=HOUR(AF881)),--(IFERROR(Flights_2026_09_303334[entry_sector],"")=AG881),--(IFERROR(Flights_2026_09_303334[nfl],-1)&gt;=AH881),--(IFERROR(Flights_2026_09_303334[nfl],-1)&lt;=IF(AH881=450,450,AH881+9)))</f>
        <v>0</v>
      </c>
    </row>
    <row r="882" spans="32:35" x14ac:dyDescent="0.2">
      <c r="AF882" s="2">
        <v>0.83333333333333337</v>
      </c>
      <c r="AG882" t="s">
        <v>840</v>
      </c>
      <c r="AH882" s="17">
        <v>420</v>
      </c>
      <c r="AI882" s="17" cm="1">
        <f t="array" ref="AI882">SUMPRODUCT(--(IFERROR(HOUR(Flights_2026_09_303334[entry_hour]),-1)=HOUR(AF882)),--(IFERROR(Flights_2026_09_303334[entry_sector],"")=AG882),--(IFERROR(Flights_2026_09_303334[nfl],-1)&gt;=AH882),--(IFERROR(Flights_2026_09_303334[nfl],-1)&lt;=IF(AH882=450,450,AH882+9)))</f>
        <v>0</v>
      </c>
    </row>
    <row r="883" spans="32:35" x14ac:dyDescent="0.2">
      <c r="AF883" s="2">
        <v>0.83333333333333337</v>
      </c>
      <c r="AG883" t="s">
        <v>840</v>
      </c>
      <c r="AH883" s="17">
        <v>430</v>
      </c>
      <c r="AI883" s="17" cm="1">
        <f t="array" ref="AI883">SUMPRODUCT(--(IFERROR(HOUR(Flights_2026_09_303334[entry_hour]),-1)=HOUR(AF883)),--(IFERROR(Flights_2026_09_303334[entry_sector],"")=AG883),--(IFERROR(Flights_2026_09_303334[nfl],-1)&gt;=AH883),--(IFERROR(Flights_2026_09_303334[nfl],-1)&lt;=IF(AH883=450,450,AH883+9)))</f>
        <v>0</v>
      </c>
    </row>
    <row r="884" spans="32:35" x14ac:dyDescent="0.2">
      <c r="AF884" s="2">
        <v>0.83333333333333337</v>
      </c>
      <c r="AG884" t="s">
        <v>840</v>
      </c>
      <c r="AH884" s="17">
        <v>440</v>
      </c>
      <c r="AI884" s="17" cm="1">
        <f t="array" ref="AI884">SUMPRODUCT(--(IFERROR(HOUR(Flights_2026_09_303334[entry_hour]),-1)=HOUR(AF884)),--(IFERROR(Flights_2026_09_303334[entry_sector],"")=AG884),--(IFERROR(Flights_2026_09_303334[nfl],-1)&gt;=AH884),--(IFERROR(Flights_2026_09_303334[nfl],-1)&lt;=IF(AH884=450,450,AH884+9)))</f>
        <v>0</v>
      </c>
    </row>
    <row r="885" spans="32:35" x14ac:dyDescent="0.2">
      <c r="AF885" s="2">
        <v>0.83333333333333337</v>
      </c>
      <c r="AG885" t="s">
        <v>840</v>
      </c>
      <c r="AH885" s="17">
        <v>450</v>
      </c>
      <c r="AI885" s="17" cm="1">
        <f t="array" ref="AI885">SUMPRODUCT(--(IFERROR(HOUR(Flights_2026_09_303334[entry_hour]),-1)=HOUR(AF885)),--(IFERROR(Flights_2026_09_303334[entry_sector],"")=AG885),--(IFERROR(Flights_2026_09_303334[nfl],-1)&gt;=AH885),--(IFERROR(Flights_2026_09_303334[nfl],-1)&lt;=IF(AH885=450,450,AH885+9)))</f>
        <v>0</v>
      </c>
    </row>
    <row r="886" spans="32:35" x14ac:dyDescent="0.2">
      <c r="AF886" s="2">
        <v>0.83333333333333337</v>
      </c>
      <c r="AG886" t="s">
        <v>747</v>
      </c>
      <c r="AH886" s="17">
        <v>200</v>
      </c>
      <c r="AI886" s="17" cm="1">
        <f t="array" ref="AI886">SUMPRODUCT(--(IFERROR(HOUR(Flights_2026_09_303334[entry_hour]),-1)=HOUR(AF886)),--(IFERROR(Flights_2026_09_303334[entry_sector],"")=AG886),--(IFERROR(Flights_2026_09_303334[nfl],-1)&gt;=AH886),--(IFERROR(Flights_2026_09_303334[nfl],-1)&lt;=IF(AH886=450,450,AH886+9)))</f>
        <v>0</v>
      </c>
    </row>
    <row r="887" spans="32:35" x14ac:dyDescent="0.2">
      <c r="AF887" s="2">
        <v>0.83333333333333337</v>
      </c>
      <c r="AG887" t="s">
        <v>747</v>
      </c>
      <c r="AH887" s="17">
        <v>210</v>
      </c>
      <c r="AI887" s="17" cm="1">
        <f t="array" ref="AI887">SUMPRODUCT(--(IFERROR(HOUR(Flights_2026_09_303334[entry_hour]),-1)=HOUR(AF887)),--(IFERROR(Flights_2026_09_303334[entry_sector],"")=AG887),--(IFERROR(Flights_2026_09_303334[nfl],-1)&gt;=AH887),--(IFERROR(Flights_2026_09_303334[nfl],-1)&lt;=IF(AH887=450,450,AH887+9)))</f>
        <v>0</v>
      </c>
    </row>
    <row r="888" spans="32:35" x14ac:dyDescent="0.2">
      <c r="AF888" s="2">
        <v>0.83333333333333337</v>
      </c>
      <c r="AG888" t="s">
        <v>747</v>
      </c>
      <c r="AH888" s="17">
        <v>220</v>
      </c>
      <c r="AI888" s="17" cm="1">
        <f t="array" ref="AI888">SUMPRODUCT(--(IFERROR(HOUR(Flights_2026_09_303334[entry_hour]),-1)=HOUR(AF888)),--(IFERROR(Flights_2026_09_303334[entry_sector],"")=AG888),--(IFERROR(Flights_2026_09_303334[nfl],-1)&gt;=AH888),--(IFERROR(Flights_2026_09_303334[nfl],-1)&lt;=IF(AH888=450,450,AH888+9)))</f>
        <v>0</v>
      </c>
    </row>
    <row r="889" spans="32:35" x14ac:dyDescent="0.2">
      <c r="AF889" s="2">
        <v>0.83333333333333337</v>
      </c>
      <c r="AG889" t="s">
        <v>747</v>
      </c>
      <c r="AH889" s="17">
        <v>230</v>
      </c>
      <c r="AI889" s="17" cm="1">
        <f t="array" ref="AI889">SUMPRODUCT(--(IFERROR(HOUR(Flights_2026_09_303334[entry_hour]),-1)=HOUR(AF889)),--(IFERROR(Flights_2026_09_303334[entry_sector],"")=AG889),--(IFERROR(Flights_2026_09_303334[nfl],-1)&gt;=AH889),--(IFERROR(Flights_2026_09_303334[nfl],-1)&lt;=IF(AH889=450,450,AH889+9)))</f>
        <v>0</v>
      </c>
    </row>
    <row r="890" spans="32:35" x14ac:dyDescent="0.2">
      <c r="AF890" s="2">
        <v>0.83333333333333337</v>
      </c>
      <c r="AG890" t="s">
        <v>747</v>
      </c>
      <c r="AH890" s="17">
        <v>240</v>
      </c>
      <c r="AI890" s="17" cm="1">
        <f t="array" ref="AI890">SUMPRODUCT(--(IFERROR(HOUR(Flights_2026_09_303334[entry_hour]),-1)=HOUR(AF890)),--(IFERROR(Flights_2026_09_303334[entry_sector],"")=AG890),--(IFERROR(Flights_2026_09_303334[nfl],-1)&gt;=AH890),--(IFERROR(Flights_2026_09_303334[nfl],-1)&lt;=IF(AH890=450,450,AH890+9)))</f>
        <v>0</v>
      </c>
    </row>
    <row r="891" spans="32:35" x14ac:dyDescent="0.2">
      <c r="AF891" s="2">
        <v>0.83333333333333337</v>
      </c>
      <c r="AG891" t="s">
        <v>747</v>
      </c>
      <c r="AH891" s="17">
        <v>250</v>
      </c>
      <c r="AI891" s="17" cm="1">
        <f t="array" ref="AI891">SUMPRODUCT(--(IFERROR(HOUR(Flights_2026_09_303334[entry_hour]),-1)=HOUR(AF891)),--(IFERROR(Flights_2026_09_303334[entry_sector],"")=AG891),--(IFERROR(Flights_2026_09_303334[nfl],-1)&gt;=AH891),--(IFERROR(Flights_2026_09_303334[nfl],-1)&lt;=IF(AH891=450,450,AH891+9)))</f>
        <v>0</v>
      </c>
    </row>
    <row r="892" spans="32:35" x14ac:dyDescent="0.2">
      <c r="AF892" s="2">
        <v>0.83333333333333337</v>
      </c>
      <c r="AG892" t="s">
        <v>747</v>
      </c>
      <c r="AH892" s="17">
        <v>260</v>
      </c>
      <c r="AI892" s="17" cm="1">
        <f t="array" ref="AI892">SUMPRODUCT(--(IFERROR(HOUR(Flights_2026_09_303334[entry_hour]),-1)=HOUR(AF892)),--(IFERROR(Flights_2026_09_303334[entry_sector],"")=AG892),--(IFERROR(Flights_2026_09_303334[nfl],-1)&gt;=AH892),--(IFERROR(Flights_2026_09_303334[nfl],-1)&lt;=IF(AH892=450,450,AH892+9)))</f>
        <v>0</v>
      </c>
    </row>
    <row r="893" spans="32:35" x14ac:dyDescent="0.2">
      <c r="AF893" s="2">
        <v>0.83333333333333337</v>
      </c>
      <c r="AG893" t="s">
        <v>747</v>
      </c>
      <c r="AH893" s="17">
        <v>270</v>
      </c>
      <c r="AI893" s="17" cm="1">
        <f t="array" ref="AI893">SUMPRODUCT(--(IFERROR(HOUR(Flights_2026_09_303334[entry_hour]),-1)=HOUR(AF893)),--(IFERROR(Flights_2026_09_303334[entry_sector],"")=AG893),--(IFERROR(Flights_2026_09_303334[nfl],-1)&gt;=AH893),--(IFERROR(Flights_2026_09_303334[nfl],-1)&lt;=IF(AH893=450,450,AH893+9)))</f>
        <v>0</v>
      </c>
    </row>
    <row r="894" spans="32:35" x14ac:dyDescent="0.2">
      <c r="AF894" s="2">
        <v>0.83333333333333337</v>
      </c>
      <c r="AG894" t="s">
        <v>747</v>
      </c>
      <c r="AH894" s="17">
        <v>280</v>
      </c>
      <c r="AI894" s="17" cm="1">
        <f t="array" ref="AI894">SUMPRODUCT(--(IFERROR(HOUR(Flights_2026_09_303334[entry_hour]),-1)=HOUR(AF894)),--(IFERROR(Flights_2026_09_303334[entry_sector],"")=AG894),--(IFERROR(Flights_2026_09_303334[nfl],-1)&gt;=AH894),--(IFERROR(Flights_2026_09_303334[nfl],-1)&lt;=IF(AH894=450,450,AH894+9)))</f>
        <v>0</v>
      </c>
    </row>
    <row r="895" spans="32:35" x14ac:dyDescent="0.2">
      <c r="AF895" s="2">
        <v>0.83333333333333337</v>
      </c>
      <c r="AG895" t="s">
        <v>747</v>
      </c>
      <c r="AH895" s="17">
        <v>290</v>
      </c>
      <c r="AI895" s="17" cm="1">
        <f t="array" ref="AI895">SUMPRODUCT(--(IFERROR(HOUR(Flights_2026_09_303334[entry_hour]),-1)=HOUR(AF895)),--(IFERROR(Flights_2026_09_303334[entry_sector],"")=AG895),--(IFERROR(Flights_2026_09_303334[nfl],-1)&gt;=AH895),--(IFERROR(Flights_2026_09_303334[nfl],-1)&lt;=IF(AH895=450,450,AH895+9)))</f>
        <v>0</v>
      </c>
    </row>
    <row r="896" spans="32:35" x14ac:dyDescent="0.2">
      <c r="AF896" s="2">
        <v>0.83333333333333337</v>
      </c>
      <c r="AG896" t="s">
        <v>747</v>
      </c>
      <c r="AH896" s="17">
        <v>300</v>
      </c>
      <c r="AI896" s="17" cm="1">
        <f t="array" ref="AI896">SUMPRODUCT(--(IFERROR(HOUR(Flights_2026_09_303334[entry_hour]),-1)=HOUR(AF896)),--(IFERROR(Flights_2026_09_303334[entry_sector],"")=AG896),--(IFERROR(Flights_2026_09_303334[nfl],-1)&gt;=AH896),--(IFERROR(Flights_2026_09_303334[nfl],-1)&lt;=IF(AH896=450,450,AH896+9)))</f>
        <v>0</v>
      </c>
    </row>
    <row r="897" spans="32:35" x14ac:dyDescent="0.2">
      <c r="AF897" s="2">
        <v>0.83333333333333337</v>
      </c>
      <c r="AG897" t="s">
        <v>747</v>
      </c>
      <c r="AH897" s="17">
        <v>310</v>
      </c>
      <c r="AI897" s="17" cm="1">
        <f t="array" ref="AI897">SUMPRODUCT(--(IFERROR(HOUR(Flights_2026_09_303334[entry_hour]),-1)=HOUR(AF897)),--(IFERROR(Flights_2026_09_303334[entry_sector],"")=AG897),--(IFERROR(Flights_2026_09_303334[nfl],-1)&gt;=AH897),--(IFERROR(Flights_2026_09_303334[nfl],-1)&lt;=IF(AH897=450,450,AH897+9)))</f>
        <v>0</v>
      </c>
    </row>
    <row r="898" spans="32:35" x14ac:dyDescent="0.2">
      <c r="AF898" s="2">
        <v>0.83333333333333337</v>
      </c>
      <c r="AG898" t="s">
        <v>747</v>
      </c>
      <c r="AH898" s="17">
        <v>320</v>
      </c>
      <c r="AI898" s="17" cm="1">
        <f t="array" ref="AI898">SUMPRODUCT(--(IFERROR(HOUR(Flights_2026_09_303334[entry_hour]),-1)=HOUR(AF898)),--(IFERROR(Flights_2026_09_303334[entry_sector],"")=AG898),--(IFERROR(Flights_2026_09_303334[nfl],-1)&gt;=AH898),--(IFERROR(Flights_2026_09_303334[nfl],-1)&lt;=IF(AH898=450,450,AH898+9)))</f>
        <v>0</v>
      </c>
    </row>
    <row r="899" spans="32:35" x14ac:dyDescent="0.2">
      <c r="AF899" s="2">
        <v>0.83333333333333337</v>
      </c>
      <c r="AG899" t="s">
        <v>747</v>
      </c>
      <c r="AH899" s="17">
        <v>330</v>
      </c>
      <c r="AI899" s="17" cm="1">
        <f t="array" ref="AI899">SUMPRODUCT(--(IFERROR(HOUR(Flights_2026_09_303334[entry_hour]),-1)=HOUR(AF899)),--(IFERROR(Flights_2026_09_303334[entry_sector],"")=AG899),--(IFERROR(Flights_2026_09_303334[nfl],-1)&gt;=AH899),--(IFERROR(Flights_2026_09_303334[nfl],-1)&lt;=IF(AH899=450,450,AH899+9)))</f>
        <v>0</v>
      </c>
    </row>
    <row r="900" spans="32:35" x14ac:dyDescent="0.2">
      <c r="AF900" s="2">
        <v>0.83333333333333337</v>
      </c>
      <c r="AG900" t="s">
        <v>747</v>
      </c>
      <c r="AH900" s="17">
        <v>340</v>
      </c>
      <c r="AI900" s="17" cm="1">
        <f t="array" ref="AI900">SUMPRODUCT(--(IFERROR(HOUR(Flights_2026_09_303334[entry_hour]),-1)=HOUR(AF900)),--(IFERROR(Flights_2026_09_303334[entry_sector],"")=AG900),--(IFERROR(Flights_2026_09_303334[nfl],-1)&gt;=AH900),--(IFERROR(Flights_2026_09_303334[nfl],-1)&lt;=IF(AH900=450,450,AH900+9)))</f>
        <v>1</v>
      </c>
    </row>
    <row r="901" spans="32:35" x14ac:dyDescent="0.2">
      <c r="AF901" s="2">
        <v>0.83333333333333337</v>
      </c>
      <c r="AG901" t="s">
        <v>747</v>
      </c>
      <c r="AH901" s="17">
        <v>350</v>
      </c>
      <c r="AI901" s="17" cm="1">
        <f t="array" ref="AI901">SUMPRODUCT(--(IFERROR(HOUR(Flights_2026_09_303334[entry_hour]),-1)=HOUR(AF901)),--(IFERROR(Flights_2026_09_303334[entry_sector],"")=AG901),--(IFERROR(Flights_2026_09_303334[nfl],-1)&gt;=AH901),--(IFERROR(Flights_2026_09_303334[nfl],-1)&lt;=IF(AH901=450,450,AH901+9)))</f>
        <v>0</v>
      </c>
    </row>
    <row r="902" spans="32:35" x14ac:dyDescent="0.2">
      <c r="AF902" s="2">
        <v>0.83333333333333337</v>
      </c>
      <c r="AG902" t="s">
        <v>747</v>
      </c>
      <c r="AH902" s="17">
        <v>360</v>
      </c>
      <c r="AI902" s="17" cm="1">
        <f t="array" ref="AI902">SUMPRODUCT(--(IFERROR(HOUR(Flights_2026_09_303334[entry_hour]),-1)=HOUR(AF902)),--(IFERROR(Flights_2026_09_303334[entry_sector],"")=AG902),--(IFERROR(Flights_2026_09_303334[nfl],-1)&gt;=AH902),--(IFERROR(Flights_2026_09_303334[nfl],-1)&lt;=IF(AH902=450,450,AH902+9)))</f>
        <v>1</v>
      </c>
    </row>
    <row r="903" spans="32:35" x14ac:dyDescent="0.2">
      <c r="AF903" s="2">
        <v>0.83333333333333337</v>
      </c>
      <c r="AG903" t="s">
        <v>747</v>
      </c>
      <c r="AH903" s="17">
        <v>370</v>
      </c>
      <c r="AI903" s="17" cm="1">
        <f t="array" ref="AI903">SUMPRODUCT(--(IFERROR(HOUR(Flights_2026_09_303334[entry_hour]),-1)=HOUR(AF903)),--(IFERROR(Flights_2026_09_303334[entry_sector],"")=AG903),--(IFERROR(Flights_2026_09_303334[nfl],-1)&gt;=AH903),--(IFERROR(Flights_2026_09_303334[nfl],-1)&lt;=IF(AH903=450,450,AH903+9)))</f>
        <v>1</v>
      </c>
    </row>
    <row r="904" spans="32:35" x14ac:dyDescent="0.2">
      <c r="AF904" s="2">
        <v>0.83333333333333337</v>
      </c>
      <c r="AG904" t="s">
        <v>747</v>
      </c>
      <c r="AH904" s="17">
        <v>380</v>
      </c>
      <c r="AI904" s="17" cm="1">
        <f t="array" ref="AI904">SUMPRODUCT(--(IFERROR(HOUR(Flights_2026_09_303334[entry_hour]),-1)=HOUR(AF904)),--(IFERROR(Flights_2026_09_303334[entry_sector],"")=AG904),--(IFERROR(Flights_2026_09_303334[nfl],-1)&gt;=AH904),--(IFERROR(Flights_2026_09_303334[nfl],-1)&lt;=IF(AH904=450,450,AH904+9)))</f>
        <v>1</v>
      </c>
    </row>
    <row r="905" spans="32:35" x14ac:dyDescent="0.2">
      <c r="AF905" s="2">
        <v>0.83333333333333337</v>
      </c>
      <c r="AG905" t="s">
        <v>747</v>
      </c>
      <c r="AH905" s="17">
        <v>390</v>
      </c>
      <c r="AI905" s="17" cm="1">
        <f t="array" ref="AI905">SUMPRODUCT(--(IFERROR(HOUR(Flights_2026_09_303334[entry_hour]),-1)=HOUR(AF905)),--(IFERROR(Flights_2026_09_303334[entry_sector],"")=AG905),--(IFERROR(Flights_2026_09_303334[nfl],-1)&gt;=AH905),--(IFERROR(Flights_2026_09_303334[nfl],-1)&lt;=IF(AH905=450,450,AH905+9)))</f>
        <v>0</v>
      </c>
    </row>
    <row r="906" spans="32:35" x14ac:dyDescent="0.2">
      <c r="AF906" s="2">
        <v>0.83333333333333337</v>
      </c>
      <c r="AG906" t="s">
        <v>747</v>
      </c>
      <c r="AH906" s="17">
        <v>400</v>
      </c>
      <c r="AI906" s="17" cm="1">
        <f t="array" ref="AI906">SUMPRODUCT(--(IFERROR(HOUR(Flights_2026_09_303334[entry_hour]),-1)=HOUR(AF906)),--(IFERROR(Flights_2026_09_303334[entry_sector],"")=AG906),--(IFERROR(Flights_2026_09_303334[nfl],-1)&gt;=AH906),--(IFERROR(Flights_2026_09_303334[nfl],-1)&lt;=IF(AH906=450,450,AH906+9)))</f>
        <v>0</v>
      </c>
    </row>
    <row r="907" spans="32:35" x14ac:dyDescent="0.2">
      <c r="AF907" s="2">
        <v>0.83333333333333337</v>
      </c>
      <c r="AG907" t="s">
        <v>747</v>
      </c>
      <c r="AH907" s="17">
        <v>410</v>
      </c>
      <c r="AI907" s="17" cm="1">
        <f t="array" ref="AI907">SUMPRODUCT(--(IFERROR(HOUR(Flights_2026_09_303334[entry_hour]),-1)=HOUR(AF907)),--(IFERROR(Flights_2026_09_303334[entry_sector],"")=AG907),--(IFERROR(Flights_2026_09_303334[nfl],-1)&gt;=AH907),--(IFERROR(Flights_2026_09_303334[nfl],-1)&lt;=IF(AH907=450,450,AH907+9)))</f>
        <v>0</v>
      </c>
    </row>
    <row r="908" spans="32:35" x14ac:dyDescent="0.2">
      <c r="AF908" s="2">
        <v>0.83333333333333337</v>
      </c>
      <c r="AG908" t="s">
        <v>747</v>
      </c>
      <c r="AH908" s="17">
        <v>420</v>
      </c>
      <c r="AI908" s="17" cm="1">
        <f t="array" ref="AI908">SUMPRODUCT(--(IFERROR(HOUR(Flights_2026_09_303334[entry_hour]),-1)=HOUR(AF908)),--(IFERROR(Flights_2026_09_303334[entry_sector],"")=AG908),--(IFERROR(Flights_2026_09_303334[nfl],-1)&gt;=AH908),--(IFERROR(Flights_2026_09_303334[nfl],-1)&lt;=IF(AH908=450,450,AH908+9)))</f>
        <v>0</v>
      </c>
    </row>
    <row r="909" spans="32:35" x14ac:dyDescent="0.2">
      <c r="AF909" s="2">
        <v>0.83333333333333337</v>
      </c>
      <c r="AG909" t="s">
        <v>747</v>
      </c>
      <c r="AH909" s="17">
        <v>430</v>
      </c>
      <c r="AI909" s="17" cm="1">
        <f t="array" ref="AI909">SUMPRODUCT(--(IFERROR(HOUR(Flights_2026_09_303334[entry_hour]),-1)=HOUR(AF909)),--(IFERROR(Flights_2026_09_303334[entry_sector],"")=AG909),--(IFERROR(Flights_2026_09_303334[nfl],-1)&gt;=AH909),--(IFERROR(Flights_2026_09_303334[nfl],-1)&lt;=IF(AH909=450,450,AH909+9)))</f>
        <v>0</v>
      </c>
    </row>
    <row r="910" spans="32:35" x14ac:dyDescent="0.2">
      <c r="AF910" s="2">
        <v>0.83333333333333337</v>
      </c>
      <c r="AG910" t="s">
        <v>747</v>
      </c>
      <c r="AH910" s="17">
        <v>440</v>
      </c>
      <c r="AI910" s="17" cm="1">
        <f t="array" ref="AI910">SUMPRODUCT(--(IFERROR(HOUR(Flights_2026_09_303334[entry_hour]),-1)=HOUR(AF910)),--(IFERROR(Flights_2026_09_303334[entry_sector],"")=AG910),--(IFERROR(Flights_2026_09_303334[nfl],-1)&gt;=AH910),--(IFERROR(Flights_2026_09_303334[nfl],-1)&lt;=IF(AH910=450,450,AH910+9)))</f>
        <v>0</v>
      </c>
    </row>
    <row r="911" spans="32:35" x14ac:dyDescent="0.2">
      <c r="AF911" s="2">
        <v>0.83333333333333337</v>
      </c>
      <c r="AG911" t="s">
        <v>747</v>
      </c>
      <c r="AH911" s="17">
        <v>450</v>
      </c>
      <c r="AI911" s="17" cm="1">
        <f t="array" ref="AI911">SUMPRODUCT(--(IFERROR(HOUR(Flights_2026_09_303334[entry_hour]),-1)=HOUR(AF911)),--(IFERROR(Flights_2026_09_303334[entry_sector],"")=AG911),--(IFERROR(Flights_2026_09_303334[nfl],-1)&gt;=AH911),--(IFERROR(Flights_2026_09_303334[nfl],-1)&lt;=IF(AH911=450,450,AH911+9)))</f>
        <v>0</v>
      </c>
    </row>
    <row r="912" spans="32:35" x14ac:dyDescent="0.2">
      <c r="AF912" s="2">
        <v>0.875</v>
      </c>
      <c r="AG912" t="s">
        <v>743</v>
      </c>
      <c r="AH912" s="17">
        <v>200</v>
      </c>
      <c r="AI912" s="17" cm="1">
        <f t="array" ref="AI912">SUMPRODUCT(--(IFERROR(HOUR(Flights_2026_09_303334[entry_hour]),-1)=HOUR(AF912)),--(IFERROR(Flights_2026_09_303334[entry_sector],"")=AG912),--(IFERROR(Flights_2026_09_303334[nfl],-1)&gt;=AH912),--(IFERROR(Flights_2026_09_303334[nfl],-1)&lt;=IF(AH912=450,450,AH912+9)))</f>
        <v>0</v>
      </c>
    </row>
    <row r="913" spans="32:35" x14ac:dyDescent="0.2">
      <c r="AF913" s="2">
        <v>0.875</v>
      </c>
      <c r="AG913" t="s">
        <v>743</v>
      </c>
      <c r="AH913" s="17">
        <v>210</v>
      </c>
      <c r="AI913" s="17" cm="1">
        <f t="array" ref="AI913">SUMPRODUCT(--(IFERROR(HOUR(Flights_2026_09_303334[entry_hour]),-1)=HOUR(AF913)),--(IFERROR(Flights_2026_09_303334[entry_sector],"")=AG913),--(IFERROR(Flights_2026_09_303334[nfl],-1)&gt;=AH913),--(IFERROR(Flights_2026_09_303334[nfl],-1)&lt;=IF(AH913=450,450,AH913+9)))</f>
        <v>0</v>
      </c>
    </row>
    <row r="914" spans="32:35" x14ac:dyDescent="0.2">
      <c r="AF914" s="2">
        <v>0.875</v>
      </c>
      <c r="AG914" t="s">
        <v>743</v>
      </c>
      <c r="AH914" s="17">
        <v>220</v>
      </c>
      <c r="AI914" s="17" cm="1">
        <f t="array" ref="AI914">SUMPRODUCT(--(IFERROR(HOUR(Flights_2026_09_303334[entry_hour]),-1)=HOUR(AF914)),--(IFERROR(Flights_2026_09_303334[entry_sector],"")=AG914),--(IFERROR(Flights_2026_09_303334[nfl],-1)&gt;=AH914),--(IFERROR(Flights_2026_09_303334[nfl],-1)&lt;=IF(AH914=450,450,AH914+9)))</f>
        <v>0</v>
      </c>
    </row>
    <row r="915" spans="32:35" x14ac:dyDescent="0.2">
      <c r="AF915" s="2">
        <v>0.875</v>
      </c>
      <c r="AG915" t="s">
        <v>743</v>
      </c>
      <c r="AH915" s="17">
        <v>230</v>
      </c>
      <c r="AI915" s="17" cm="1">
        <f t="array" ref="AI915">SUMPRODUCT(--(IFERROR(HOUR(Flights_2026_09_303334[entry_hour]),-1)=HOUR(AF915)),--(IFERROR(Flights_2026_09_303334[entry_sector],"")=AG915),--(IFERROR(Flights_2026_09_303334[nfl],-1)&gt;=AH915),--(IFERROR(Flights_2026_09_303334[nfl],-1)&lt;=IF(AH915=450,450,AH915+9)))</f>
        <v>0</v>
      </c>
    </row>
    <row r="916" spans="32:35" x14ac:dyDescent="0.2">
      <c r="AF916" s="2">
        <v>0.875</v>
      </c>
      <c r="AG916" t="s">
        <v>743</v>
      </c>
      <c r="AH916" s="17">
        <v>240</v>
      </c>
      <c r="AI916" s="17" cm="1">
        <f t="array" ref="AI916">SUMPRODUCT(--(IFERROR(HOUR(Flights_2026_09_303334[entry_hour]),-1)=HOUR(AF916)),--(IFERROR(Flights_2026_09_303334[entry_sector],"")=AG916),--(IFERROR(Flights_2026_09_303334[nfl],-1)&gt;=AH916),--(IFERROR(Flights_2026_09_303334[nfl],-1)&lt;=IF(AH916=450,450,AH916+9)))</f>
        <v>0</v>
      </c>
    </row>
    <row r="917" spans="32:35" x14ac:dyDescent="0.2">
      <c r="AF917" s="2">
        <v>0.875</v>
      </c>
      <c r="AG917" t="s">
        <v>743</v>
      </c>
      <c r="AH917" s="17">
        <v>250</v>
      </c>
      <c r="AI917" s="17" cm="1">
        <f t="array" ref="AI917">SUMPRODUCT(--(IFERROR(HOUR(Flights_2026_09_303334[entry_hour]),-1)=HOUR(AF917)),--(IFERROR(Flights_2026_09_303334[entry_sector],"")=AG917),--(IFERROR(Flights_2026_09_303334[nfl],-1)&gt;=AH917),--(IFERROR(Flights_2026_09_303334[nfl],-1)&lt;=IF(AH917=450,450,AH917+9)))</f>
        <v>0</v>
      </c>
    </row>
    <row r="918" spans="32:35" x14ac:dyDescent="0.2">
      <c r="AF918" s="2">
        <v>0.875</v>
      </c>
      <c r="AG918" t="s">
        <v>743</v>
      </c>
      <c r="AH918" s="17">
        <v>260</v>
      </c>
      <c r="AI918" s="17" cm="1">
        <f t="array" ref="AI918">SUMPRODUCT(--(IFERROR(HOUR(Flights_2026_09_303334[entry_hour]),-1)=HOUR(AF918)),--(IFERROR(Flights_2026_09_303334[entry_sector],"")=AG918),--(IFERROR(Flights_2026_09_303334[nfl],-1)&gt;=AH918),--(IFERROR(Flights_2026_09_303334[nfl],-1)&lt;=IF(AH918=450,450,AH918+9)))</f>
        <v>0</v>
      </c>
    </row>
    <row r="919" spans="32:35" x14ac:dyDescent="0.2">
      <c r="AF919" s="2">
        <v>0.875</v>
      </c>
      <c r="AG919" t="s">
        <v>743</v>
      </c>
      <c r="AH919" s="17">
        <v>270</v>
      </c>
      <c r="AI919" s="17" cm="1">
        <f t="array" ref="AI919">SUMPRODUCT(--(IFERROR(HOUR(Flights_2026_09_303334[entry_hour]),-1)=HOUR(AF919)),--(IFERROR(Flights_2026_09_303334[entry_sector],"")=AG919),--(IFERROR(Flights_2026_09_303334[nfl],-1)&gt;=AH919),--(IFERROR(Flights_2026_09_303334[nfl],-1)&lt;=IF(AH919=450,450,AH919+9)))</f>
        <v>0</v>
      </c>
    </row>
    <row r="920" spans="32:35" x14ac:dyDescent="0.2">
      <c r="AF920" s="2">
        <v>0.875</v>
      </c>
      <c r="AG920" t="s">
        <v>743</v>
      </c>
      <c r="AH920" s="17">
        <v>280</v>
      </c>
      <c r="AI920" s="17" cm="1">
        <f t="array" ref="AI920">SUMPRODUCT(--(IFERROR(HOUR(Flights_2026_09_303334[entry_hour]),-1)=HOUR(AF920)),--(IFERROR(Flights_2026_09_303334[entry_sector],"")=AG920),--(IFERROR(Flights_2026_09_303334[nfl],-1)&gt;=AH920),--(IFERROR(Flights_2026_09_303334[nfl],-1)&lt;=IF(AH920=450,450,AH920+9)))</f>
        <v>0</v>
      </c>
    </row>
    <row r="921" spans="32:35" x14ac:dyDescent="0.2">
      <c r="AF921" s="2">
        <v>0.875</v>
      </c>
      <c r="AG921" t="s">
        <v>743</v>
      </c>
      <c r="AH921" s="17">
        <v>290</v>
      </c>
      <c r="AI921" s="17" cm="1">
        <f t="array" ref="AI921">SUMPRODUCT(--(IFERROR(HOUR(Flights_2026_09_303334[entry_hour]),-1)=HOUR(AF921)),--(IFERROR(Flights_2026_09_303334[entry_sector],"")=AG921),--(IFERROR(Flights_2026_09_303334[nfl],-1)&gt;=AH921),--(IFERROR(Flights_2026_09_303334[nfl],-1)&lt;=IF(AH921=450,450,AH921+9)))</f>
        <v>0</v>
      </c>
    </row>
    <row r="922" spans="32:35" x14ac:dyDescent="0.2">
      <c r="AF922" s="2">
        <v>0.875</v>
      </c>
      <c r="AG922" t="s">
        <v>743</v>
      </c>
      <c r="AH922" s="17">
        <v>300</v>
      </c>
      <c r="AI922" s="17" cm="1">
        <f t="array" ref="AI922">SUMPRODUCT(--(IFERROR(HOUR(Flights_2026_09_303334[entry_hour]),-1)=HOUR(AF922)),--(IFERROR(Flights_2026_09_303334[entry_sector],"")=AG922),--(IFERROR(Flights_2026_09_303334[nfl],-1)&gt;=AH922),--(IFERROR(Flights_2026_09_303334[nfl],-1)&lt;=IF(AH922=450,450,AH922+9)))</f>
        <v>0</v>
      </c>
    </row>
    <row r="923" spans="32:35" x14ac:dyDescent="0.2">
      <c r="AF923" s="2">
        <v>0.875</v>
      </c>
      <c r="AG923" t="s">
        <v>743</v>
      </c>
      <c r="AH923" s="17">
        <v>310</v>
      </c>
      <c r="AI923" s="17" cm="1">
        <f t="array" ref="AI923">SUMPRODUCT(--(IFERROR(HOUR(Flights_2026_09_303334[entry_hour]),-1)=HOUR(AF923)),--(IFERROR(Flights_2026_09_303334[entry_sector],"")=AG923),--(IFERROR(Flights_2026_09_303334[nfl],-1)&gt;=AH923),--(IFERROR(Flights_2026_09_303334[nfl],-1)&lt;=IF(AH923=450,450,AH923+9)))</f>
        <v>0</v>
      </c>
    </row>
    <row r="924" spans="32:35" x14ac:dyDescent="0.2">
      <c r="AF924" s="2">
        <v>0.875</v>
      </c>
      <c r="AG924" t="s">
        <v>743</v>
      </c>
      <c r="AH924" s="17">
        <v>320</v>
      </c>
      <c r="AI924" s="17" cm="1">
        <f t="array" ref="AI924">SUMPRODUCT(--(IFERROR(HOUR(Flights_2026_09_303334[entry_hour]),-1)=HOUR(AF924)),--(IFERROR(Flights_2026_09_303334[entry_sector],"")=AG924),--(IFERROR(Flights_2026_09_303334[nfl],-1)&gt;=AH924),--(IFERROR(Flights_2026_09_303334[nfl],-1)&lt;=IF(AH924=450,450,AH924+9)))</f>
        <v>0</v>
      </c>
    </row>
    <row r="925" spans="32:35" x14ac:dyDescent="0.2">
      <c r="AF925" s="2">
        <v>0.875</v>
      </c>
      <c r="AG925" t="s">
        <v>743</v>
      </c>
      <c r="AH925" s="17">
        <v>330</v>
      </c>
      <c r="AI925" s="17" cm="1">
        <f t="array" ref="AI925">SUMPRODUCT(--(IFERROR(HOUR(Flights_2026_09_303334[entry_hour]),-1)=HOUR(AF925)),--(IFERROR(Flights_2026_09_303334[entry_sector],"")=AG925),--(IFERROR(Flights_2026_09_303334[nfl],-1)&gt;=AH925),--(IFERROR(Flights_2026_09_303334[nfl],-1)&lt;=IF(AH925=450,450,AH925+9)))</f>
        <v>0</v>
      </c>
    </row>
    <row r="926" spans="32:35" x14ac:dyDescent="0.2">
      <c r="AF926" s="2">
        <v>0.875</v>
      </c>
      <c r="AG926" t="s">
        <v>743</v>
      </c>
      <c r="AH926" s="17">
        <v>340</v>
      </c>
      <c r="AI926" s="17" cm="1">
        <f t="array" ref="AI926">SUMPRODUCT(--(IFERROR(HOUR(Flights_2026_09_303334[entry_hour]),-1)=HOUR(AF926)),--(IFERROR(Flights_2026_09_303334[entry_sector],"")=AG926),--(IFERROR(Flights_2026_09_303334[nfl],-1)&gt;=AH926),--(IFERROR(Flights_2026_09_303334[nfl],-1)&lt;=IF(AH926=450,450,AH926+9)))</f>
        <v>0</v>
      </c>
    </row>
    <row r="927" spans="32:35" x14ac:dyDescent="0.2">
      <c r="AF927" s="2">
        <v>0.875</v>
      </c>
      <c r="AG927" t="s">
        <v>743</v>
      </c>
      <c r="AH927" s="17">
        <v>350</v>
      </c>
      <c r="AI927" s="17" cm="1">
        <f t="array" ref="AI927">SUMPRODUCT(--(IFERROR(HOUR(Flights_2026_09_303334[entry_hour]),-1)=HOUR(AF927)),--(IFERROR(Flights_2026_09_303334[entry_sector],"")=AG927),--(IFERROR(Flights_2026_09_303334[nfl],-1)&gt;=AH927),--(IFERROR(Flights_2026_09_303334[nfl],-1)&lt;=IF(AH927=450,450,AH927+9)))</f>
        <v>0</v>
      </c>
    </row>
    <row r="928" spans="32:35" x14ac:dyDescent="0.2">
      <c r="AF928" s="2">
        <v>0.875</v>
      </c>
      <c r="AG928" t="s">
        <v>743</v>
      </c>
      <c r="AH928" s="17">
        <v>360</v>
      </c>
      <c r="AI928" s="17" cm="1">
        <f t="array" ref="AI928">SUMPRODUCT(--(IFERROR(HOUR(Flights_2026_09_303334[entry_hour]),-1)=HOUR(AF928)),--(IFERROR(Flights_2026_09_303334[entry_sector],"")=AG928),--(IFERROR(Flights_2026_09_303334[nfl],-1)&gt;=AH928),--(IFERROR(Flights_2026_09_303334[nfl],-1)&lt;=IF(AH928=450,450,AH928+9)))</f>
        <v>0</v>
      </c>
    </row>
    <row r="929" spans="32:35" x14ac:dyDescent="0.2">
      <c r="AF929" s="2">
        <v>0.875</v>
      </c>
      <c r="AG929" t="s">
        <v>743</v>
      </c>
      <c r="AH929" s="17">
        <v>370</v>
      </c>
      <c r="AI929" s="17" cm="1">
        <f t="array" ref="AI929">SUMPRODUCT(--(IFERROR(HOUR(Flights_2026_09_303334[entry_hour]),-1)=HOUR(AF929)),--(IFERROR(Flights_2026_09_303334[entry_sector],"")=AG929),--(IFERROR(Flights_2026_09_303334[nfl],-1)&gt;=AH929),--(IFERROR(Flights_2026_09_303334[nfl],-1)&lt;=IF(AH929=450,450,AH929+9)))</f>
        <v>0</v>
      </c>
    </row>
    <row r="930" spans="32:35" x14ac:dyDescent="0.2">
      <c r="AF930" s="2">
        <v>0.875</v>
      </c>
      <c r="AG930" t="s">
        <v>743</v>
      </c>
      <c r="AH930" s="17">
        <v>380</v>
      </c>
      <c r="AI930" s="17" cm="1">
        <f t="array" ref="AI930">SUMPRODUCT(--(IFERROR(HOUR(Flights_2026_09_303334[entry_hour]),-1)=HOUR(AF930)),--(IFERROR(Flights_2026_09_303334[entry_sector],"")=AG930),--(IFERROR(Flights_2026_09_303334[nfl],-1)&gt;=AH930),--(IFERROR(Flights_2026_09_303334[nfl],-1)&lt;=IF(AH930=450,450,AH930+9)))</f>
        <v>0</v>
      </c>
    </row>
    <row r="931" spans="32:35" x14ac:dyDescent="0.2">
      <c r="AF931" s="2">
        <v>0.875</v>
      </c>
      <c r="AG931" t="s">
        <v>743</v>
      </c>
      <c r="AH931" s="17">
        <v>390</v>
      </c>
      <c r="AI931" s="17" cm="1">
        <f t="array" ref="AI931">SUMPRODUCT(--(IFERROR(HOUR(Flights_2026_09_303334[entry_hour]),-1)=HOUR(AF931)),--(IFERROR(Flights_2026_09_303334[entry_sector],"")=AG931),--(IFERROR(Flights_2026_09_303334[nfl],-1)&gt;=AH931),--(IFERROR(Flights_2026_09_303334[nfl],-1)&lt;=IF(AH931=450,450,AH931+9)))</f>
        <v>0</v>
      </c>
    </row>
    <row r="932" spans="32:35" x14ac:dyDescent="0.2">
      <c r="AF932" s="2">
        <v>0.875</v>
      </c>
      <c r="AG932" t="s">
        <v>743</v>
      </c>
      <c r="AH932" s="17">
        <v>400</v>
      </c>
      <c r="AI932" s="17" cm="1">
        <f t="array" ref="AI932">SUMPRODUCT(--(IFERROR(HOUR(Flights_2026_09_303334[entry_hour]),-1)=HOUR(AF932)),--(IFERROR(Flights_2026_09_303334[entry_sector],"")=AG932),--(IFERROR(Flights_2026_09_303334[nfl],-1)&gt;=AH932),--(IFERROR(Flights_2026_09_303334[nfl],-1)&lt;=IF(AH932=450,450,AH932+9)))</f>
        <v>0</v>
      </c>
    </row>
    <row r="933" spans="32:35" x14ac:dyDescent="0.2">
      <c r="AF933" s="2">
        <v>0.875</v>
      </c>
      <c r="AG933" t="s">
        <v>743</v>
      </c>
      <c r="AH933" s="17">
        <v>410</v>
      </c>
      <c r="AI933" s="17" cm="1">
        <f t="array" ref="AI933">SUMPRODUCT(--(IFERROR(HOUR(Flights_2026_09_303334[entry_hour]),-1)=HOUR(AF933)),--(IFERROR(Flights_2026_09_303334[entry_sector],"")=AG933),--(IFERROR(Flights_2026_09_303334[nfl],-1)&gt;=AH933),--(IFERROR(Flights_2026_09_303334[nfl],-1)&lt;=IF(AH933=450,450,AH933+9)))</f>
        <v>0</v>
      </c>
    </row>
    <row r="934" spans="32:35" x14ac:dyDescent="0.2">
      <c r="AF934" s="2">
        <v>0.875</v>
      </c>
      <c r="AG934" t="s">
        <v>743</v>
      </c>
      <c r="AH934" s="17">
        <v>420</v>
      </c>
      <c r="AI934" s="17" cm="1">
        <f t="array" ref="AI934">SUMPRODUCT(--(IFERROR(HOUR(Flights_2026_09_303334[entry_hour]),-1)=HOUR(AF934)),--(IFERROR(Flights_2026_09_303334[entry_sector],"")=AG934),--(IFERROR(Flights_2026_09_303334[nfl],-1)&gt;=AH934),--(IFERROR(Flights_2026_09_303334[nfl],-1)&lt;=IF(AH934=450,450,AH934+9)))</f>
        <v>0</v>
      </c>
    </row>
    <row r="935" spans="32:35" x14ac:dyDescent="0.2">
      <c r="AF935" s="2">
        <v>0.875</v>
      </c>
      <c r="AG935" t="s">
        <v>743</v>
      </c>
      <c r="AH935" s="17">
        <v>430</v>
      </c>
      <c r="AI935" s="17" cm="1">
        <f t="array" ref="AI935">SUMPRODUCT(--(IFERROR(HOUR(Flights_2026_09_303334[entry_hour]),-1)=HOUR(AF935)),--(IFERROR(Flights_2026_09_303334[entry_sector],"")=AG935),--(IFERROR(Flights_2026_09_303334[nfl],-1)&gt;=AH935),--(IFERROR(Flights_2026_09_303334[nfl],-1)&lt;=IF(AH935=450,450,AH935+9)))</f>
        <v>0</v>
      </c>
    </row>
    <row r="936" spans="32:35" x14ac:dyDescent="0.2">
      <c r="AF936" s="2">
        <v>0.875</v>
      </c>
      <c r="AG936" t="s">
        <v>743</v>
      </c>
      <c r="AH936" s="17">
        <v>440</v>
      </c>
      <c r="AI936" s="17" cm="1">
        <f t="array" ref="AI936">SUMPRODUCT(--(IFERROR(HOUR(Flights_2026_09_303334[entry_hour]),-1)=HOUR(AF936)),--(IFERROR(Flights_2026_09_303334[entry_sector],"")=AG936),--(IFERROR(Flights_2026_09_303334[nfl],-1)&gt;=AH936),--(IFERROR(Flights_2026_09_303334[nfl],-1)&lt;=IF(AH936=450,450,AH936+9)))</f>
        <v>0</v>
      </c>
    </row>
    <row r="937" spans="32:35" x14ac:dyDescent="0.2">
      <c r="AF937" s="2">
        <v>0.875</v>
      </c>
      <c r="AG937" t="s">
        <v>743</v>
      </c>
      <c r="AH937" s="17">
        <v>450</v>
      </c>
      <c r="AI937" s="17" cm="1">
        <f t="array" ref="AI937">SUMPRODUCT(--(IFERROR(HOUR(Flights_2026_09_303334[entry_hour]),-1)=HOUR(AF937)),--(IFERROR(Flights_2026_09_303334[entry_sector],"")=AG937),--(IFERROR(Flights_2026_09_303334[nfl],-1)&gt;=AH937),--(IFERROR(Flights_2026_09_303334[nfl],-1)&lt;=IF(AH937=450,450,AH937+9)))</f>
        <v>0</v>
      </c>
    </row>
    <row r="938" spans="32:35" x14ac:dyDescent="0.2">
      <c r="AF938" s="2">
        <v>0.875</v>
      </c>
      <c r="AG938" t="s">
        <v>744</v>
      </c>
      <c r="AH938" s="17">
        <v>200</v>
      </c>
      <c r="AI938" s="17" cm="1">
        <f t="array" ref="AI938">SUMPRODUCT(--(IFERROR(HOUR(Flights_2026_09_303334[entry_hour]),-1)=HOUR(AF938)),--(IFERROR(Flights_2026_09_303334[entry_sector],"")=AG938),--(IFERROR(Flights_2026_09_303334[nfl],-1)&gt;=AH938),--(IFERROR(Flights_2026_09_303334[nfl],-1)&lt;=IF(AH938=450,450,AH938+9)))</f>
        <v>0</v>
      </c>
    </row>
    <row r="939" spans="32:35" x14ac:dyDescent="0.2">
      <c r="AF939" s="2">
        <v>0.875</v>
      </c>
      <c r="AG939" t="s">
        <v>744</v>
      </c>
      <c r="AH939" s="17">
        <v>210</v>
      </c>
      <c r="AI939" s="17" cm="1">
        <f t="array" ref="AI939">SUMPRODUCT(--(IFERROR(HOUR(Flights_2026_09_303334[entry_hour]),-1)=HOUR(AF939)),--(IFERROR(Flights_2026_09_303334[entry_sector],"")=AG939),--(IFERROR(Flights_2026_09_303334[nfl],-1)&gt;=AH939),--(IFERROR(Flights_2026_09_303334[nfl],-1)&lt;=IF(AH939=450,450,AH939+9)))</f>
        <v>0</v>
      </c>
    </row>
    <row r="940" spans="32:35" x14ac:dyDescent="0.2">
      <c r="AF940" s="2">
        <v>0.875</v>
      </c>
      <c r="AG940" t="s">
        <v>744</v>
      </c>
      <c r="AH940" s="17">
        <v>220</v>
      </c>
      <c r="AI940" s="17" cm="1">
        <f t="array" ref="AI940">SUMPRODUCT(--(IFERROR(HOUR(Flights_2026_09_303334[entry_hour]),-1)=HOUR(AF940)),--(IFERROR(Flights_2026_09_303334[entry_sector],"")=AG940),--(IFERROR(Flights_2026_09_303334[nfl],-1)&gt;=AH940),--(IFERROR(Flights_2026_09_303334[nfl],-1)&lt;=IF(AH940=450,450,AH940+9)))</f>
        <v>2</v>
      </c>
    </row>
    <row r="941" spans="32:35" x14ac:dyDescent="0.2">
      <c r="AF941" s="2">
        <v>0.875</v>
      </c>
      <c r="AG941" t="s">
        <v>744</v>
      </c>
      <c r="AH941" s="17">
        <v>230</v>
      </c>
      <c r="AI941" s="17" cm="1">
        <f t="array" ref="AI941">SUMPRODUCT(--(IFERROR(HOUR(Flights_2026_09_303334[entry_hour]),-1)=HOUR(AF941)),--(IFERROR(Flights_2026_09_303334[entry_sector],"")=AG941),--(IFERROR(Flights_2026_09_303334[nfl],-1)&gt;=AH941),--(IFERROR(Flights_2026_09_303334[nfl],-1)&lt;=IF(AH941=450,450,AH941+9)))</f>
        <v>0</v>
      </c>
    </row>
    <row r="942" spans="32:35" x14ac:dyDescent="0.2">
      <c r="AF942" s="2">
        <v>0.875</v>
      </c>
      <c r="AG942" t="s">
        <v>744</v>
      </c>
      <c r="AH942" s="17">
        <v>240</v>
      </c>
      <c r="AI942" s="17" cm="1">
        <f t="array" ref="AI942">SUMPRODUCT(--(IFERROR(HOUR(Flights_2026_09_303334[entry_hour]),-1)=HOUR(AF942)),--(IFERROR(Flights_2026_09_303334[entry_sector],"")=AG942),--(IFERROR(Flights_2026_09_303334[nfl],-1)&gt;=AH942),--(IFERROR(Flights_2026_09_303334[nfl],-1)&lt;=IF(AH942=450,450,AH942+9)))</f>
        <v>0</v>
      </c>
    </row>
    <row r="943" spans="32:35" x14ac:dyDescent="0.2">
      <c r="AF943" s="2">
        <v>0.875</v>
      </c>
      <c r="AG943" t="s">
        <v>744</v>
      </c>
      <c r="AH943" s="17">
        <v>250</v>
      </c>
      <c r="AI943" s="17" cm="1">
        <f t="array" ref="AI943">SUMPRODUCT(--(IFERROR(HOUR(Flights_2026_09_303334[entry_hour]),-1)=HOUR(AF943)),--(IFERROR(Flights_2026_09_303334[entry_sector],"")=AG943),--(IFERROR(Flights_2026_09_303334[nfl],-1)&gt;=AH943),--(IFERROR(Flights_2026_09_303334[nfl],-1)&lt;=IF(AH943=450,450,AH943+9)))</f>
        <v>0</v>
      </c>
    </row>
    <row r="944" spans="32:35" x14ac:dyDescent="0.2">
      <c r="AF944" s="2">
        <v>0.875</v>
      </c>
      <c r="AG944" t="s">
        <v>744</v>
      </c>
      <c r="AH944" s="17">
        <v>260</v>
      </c>
      <c r="AI944" s="17" cm="1">
        <f t="array" ref="AI944">SUMPRODUCT(--(IFERROR(HOUR(Flights_2026_09_303334[entry_hour]),-1)=HOUR(AF944)),--(IFERROR(Flights_2026_09_303334[entry_sector],"")=AG944),--(IFERROR(Flights_2026_09_303334[nfl],-1)&gt;=AH944),--(IFERROR(Flights_2026_09_303334[nfl],-1)&lt;=IF(AH944=450,450,AH944+9)))</f>
        <v>0</v>
      </c>
    </row>
    <row r="945" spans="32:35" x14ac:dyDescent="0.2">
      <c r="AF945" s="2">
        <v>0.875</v>
      </c>
      <c r="AG945" t="s">
        <v>744</v>
      </c>
      <c r="AH945" s="17">
        <v>270</v>
      </c>
      <c r="AI945" s="17" cm="1">
        <f t="array" ref="AI945">SUMPRODUCT(--(IFERROR(HOUR(Flights_2026_09_303334[entry_hour]),-1)=HOUR(AF945)),--(IFERROR(Flights_2026_09_303334[entry_sector],"")=AG945),--(IFERROR(Flights_2026_09_303334[nfl],-1)&gt;=AH945),--(IFERROR(Flights_2026_09_303334[nfl],-1)&lt;=IF(AH945=450,450,AH945+9)))</f>
        <v>0</v>
      </c>
    </row>
    <row r="946" spans="32:35" x14ac:dyDescent="0.2">
      <c r="AF946" s="2">
        <v>0.875</v>
      </c>
      <c r="AG946" t="s">
        <v>744</v>
      </c>
      <c r="AH946" s="17">
        <v>280</v>
      </c>
      <c r="AI946" s="17" cm="1">
        <f t="array" ref="AI946">SUMPRODUCT(--(IFERROR(HOUR(Flights_2026_09_303334[entry_hour]),-1)=HOUR(AF946)),--(IFERROR(Flights_2026_09_303334[entry_sector],"")=AG946),--(IFERROR(Flights_2026_09_303334[nfl],-1)&gt;=AH946),--(IFERROR(Flights_2026_09_303334[nfl],-1)&lt;=IF(AH946=450,450,AH946+9)))</f>
        <v>0</v>
      </c>
    </row>
    <row r="947" spans="32:35" x14ac:dyDescent="0.2">
      <c r="AF947" s="2">
        <v>0.875</v>
      </c>
      <c r="AG947" t="s">
        <v>744</v>
      </c>
      <c r="AH947" s="17">
        <v>290</v>
      </c>
      <c r="AI947" s="17" cm="1">
        <f t="array" ref="AI947">SUMPRODUCT(--(IFERROR(HOUR(Flights_2026_09_303334[entry_hour]),-1)=HOUR(AF947)),--(IFERROR(Flights_2026_09_303334[entry_sector],"")=AG947),--(IFERROR(Flights_2026_09_303334[nfl],-1)&gt;=AH947),--(IFERROR(Flights_2026_09_303334[nfl],-1)&lt;=IF(AH947=450,450,AH947+9)))</f>
        <v>0</v>
      </c>
    </row>
    <row r="948" spans="32:35" x14ac:dyDescent="0.2">
      <c r="AF948" s="2">
        <v>0.875</v>
      </c>
      <c r="AG948" t="s">
        <v>744</v>
      </c>
      <c r="AH948" s="17">
        <v>300</v>
      </c>
      <c r="AI948" s="17" cm="1">
        <f t="array" ref="AI948">SUMPRODUCT(--(IFERROR(HOUR(Flights_2026_09_303334[entry_hour]),-1)=HOUR(AF948)),--(IFERROR(Flights_2026_09_303334[entry_sector],"")=AG948),--(IFERROR(Flights_2026_09_303334[nfl],-1)&gt;=AH948),--(IFERROR(Flights_2026_09_303334[nfl],-1)&lt;=IF(AH948=450,450,AH948+9)))</f>
        <v>0</v>
      </c>
    </row>
    <row r="949" spans="32:35" x14ac:dyDescent="0.2">
      <c r="AF949" s="2">
        <v>0.875</v>
      </c>
      <c r="AG949" t="s">
        <v>744</v>
      </c>
      <c r="AH949" s="17">
        <v>310</v>
      </c>
      <c r="AI949" s="17" cm="1">
        <f t="array" ref="AI949">SUMPRODUCT(--(IFERROR(HOUR(Flights_2026_09_303334[entry_hour]),-1)=HOUR(AF949)),--(IFERROR(Flights_2026_09_303334[entry_sector],"")=AG949),--(IFERROR(Flights_2026_09_303334[nfl],-1)&gt;=AH949),--(IFERROR(Flights_2026_09_303334[nfl],-1)&lt;=IF(AH949=450,450,AH949+9)))</f>
        <v>0</v>
      </c>
    </row>
    <row r="950" spans="32:35" x14ac:dyDescent="0.2">
      <c r="AF950" s="2">
        <v>0.875</v>
      </c>
      <c r="AG950" t="s">
        <v>744</v>
      </c>
      <c r="AH950" s="17">
        <v>320</v>
      </c>
      <c r="AI950" s="17" cm="1">
        <f t="array" ref="AI950">SUMPRODUCT(--(IFERROR(HOUR(Flights_2026_09_303334[entry_hour]),-1)=HOUR(AF950)),--(IFERROR(Flights_2026_09_303334[entry_sector],"")=AG950),--(IFERROR(Flights_2026_09_303334[nfl],-1)&gt;=AH950),--(IFERROR(Flights_2026_09_303334[nfl],-1)&lt;=IF(AH950=450,450,AH950+9)))</f>
        <v>0</v>
      </c>
    </row>
    <row r="951" spans="32:35" x14ac:dyDescent="0.2">
      <c r="AF951" s="2">
        <v>0.875</v>
      </c>
      <c r="AG951" t="s">
        <v>744</v>
      </c>
      <c r="AH951" s="17">
        <v>330</v>
      </c>
      <c r="AI951" s="17" cm="1">
        <f t="array" ref="AI951">SUMPRODUCT(--(IFERROR(HOUR(Flights_2026_09_303334[entry_hour]),-1)=HOUR(AF951)),--(IFERROR(Flights_2026_09_303334[entry_sector],"")=AG951),--(IFERROR(Flights_2026_09_303334[nfl],-1)&gt;=AH951),--(IFERROR(Flights_2026_09_303334[nfl],-1)&lt;=IF(AH951=450,450,AH951+9)))</f>
        <v>0</v>
      </c>
    </row>
    <row r="952" spans="32:35" x14ac:dyDescent="0.2">
      <c r="AF952" s="2">
        <v>0.875</v>
      </c>
      <c r="AG952" t="s">
        <v>744</v>
      </c>
      <c r="AH952" s="17">
        <v>340</v>
      </c>
      <c r="AI952" s="17" cm="1">
        <f t="array" ref="AI952">SUMPRODUCT(--(IFERROR(HOUR(Flights_2026_09_303334[entry_hour]),-1)=HOUR(AF952)),--(IFERROR(Flights_2026_09_303334[entry_sector],"")=AG952),--(IFERROR(Flights_2026_09_303334[nfl],-1)&gt;=AH952),--(IFERROR(Flights_2026_09_303334[nfl],-1)&lt;=IF(AH952=450,450,AH952+9)))</f>
        <v>0</v>
      </c>
    </row>
    <row r="953" spans="32:35" x14ac:dyDescent="0.2">
      <c r="AF953" s="2">
        <v>0.875</v>
      </c>
      <c r="AG953" t="s">
        <v>744</v>
      </c>
      <c r="AH953" s="17">
        <v>350</v>
      </c>
      <c r="AI953" s="17" cm="1">
        <f t="array" ref="AI953">SUMPRODUCT(--(IFERROR(HOUR(Flights_2026_09_303334[entry_hour]),-1)=HOUR(AF953)),--(IFERROR(Flights_2026_09_303334[entry_sector],"")=AG953),--(IFERROR(Flights_2026_09_303334[nfl],-1)&gt;=AH953),--(IFERROR(Flights_2026_09_303334[nfl],-1)&lt;=IF(AH953=450,450,AH953+9)))</f>
        <v>0</v>
      </c>
    </row>
    <row r="954" spans="32:35" x14ac:dyDescent="0.2">
      <c r="AF954" s="2">
        <v>0.875</v>
      </c>
      <c r="AG954" t="s">
        <v>744</v>
      </c>
      <c r="AH954" s="17">
        <v>360</v>
      </c>
      <c r="AI954" s="17" cm="1">
        <f t="array" ref="AI954">SUMPRODUCT(--(IFERROR(HOUR(Flights_2026_09_303334[entry_hour]),-1)=HOUR(AF954)),--(IFERROR(Flights_2026_09_303334[entry_sector],"")=AG954),--(IFERROR(Flights_2026_09_303334[nfl],-1)&gt;=AH954),--(IFERROR(Flights_2026_09_303334[nfl],-1)&lt;=IF(AH954=450,450,AH954+9)))</f>
        <v>0</v>
      </c>
    </row>
    <row r="955" spans="32:35" x14ac:dyDescent="0.2">
      <c r="AF955" s="2">
        <v>0.875</v>
      </c>
      <c r="AG955" t="s">
        <v>744</v>
      </c>
      <c r="AH955" s="17">
        <v>370</v>
      </c>
      <c r="AI955" s="17" cm="1">
        <f t="array" ref="AI955">SUMPRODUCT(--(IFERROR(HOUR(Flights_2026_09_303334[entry_hour]),-1)=HOUR(AF955)),--(IFERROR(Flights_2026_09_303334[entry_sector],"")=AG955),--(IFERROR(Flights_2026_09_303334[nfl],-1)&gt;=AH955),--(IFERROR(Flights_2026_09_303334[nfl],-1)&lt;=IF(AH955=450,450,AH955+9)))</f>
        <v>0</v>
      </c>
    </row>
    <row r="956" spans="32:35" x14ac:dyDescent="0.2">
      <c r="AF956" s="2">
        <v>0.875</v>
      </c>
      <c r="AG956" t="s">
        <v>744</v>
      </c>
      <c r="AH956" s="17">
        <v>380</v>
      </c>
      <c r="AI956" s="17" cm="1">
        <f t="array" ref="AI956">SUMPRODUCT(--(IFERROR(HOUR(Flights_2026_09_303334[entry_hour]),-1)=HOUR(AF956)),--(IFERROR(Flights_2026_09_303334[entry_sector],"")=AG956),--(IFERROR(Flights_2026_09_303334[nfl],-1)&gt;=AH956),--(IFERROR(Flights_2026_09_303334[nfl],-1)&lt;=IF(AH956=450,450,AH956+9)))</f>
        <v>0</v>
      </c>
    </row>
    <row r="957" spans="32:35" x14ac:dyDescent="0.2">
      <c r="AF957" s="2">
        <v>0.875</v>
      </c>
      <c r="AG957" t="s">
        <v>744</v>
      </c>
      <c r="AH957" s="17">
        <v>390</v>
      </c>
      <c r="AI957" s="17" cm="1">
        <f t="array" ref="AI957">SUMPRODUCT(--(IFERROR(HOUR(Flights_2026_09_303334[entry_hour]),-1)=HOUR(AF957)),--(IFERROR(Flights_2026_09_303334[entry_sector],"")=AG957),--(IFERROR(Flights_2026_09_303334[nfl],-1)&gt;=AH957),--(IFERROR(Flights_2026_09_303334[nfl],-1)&lt;=IF(AH957=450,450,AH957+9)))</f>
        <v>0</v>
      </c>
    </row>
    <row r="958" spans="32:35" x14ac:dyDescent="0.2">
      <c r="AF958" s="2">
        <v>0.875</v>
      </c>
      <c r="AG958" t="s">
        <v>744</v>
      </c>
      <c r="AH958" s="17">
        <v>400</v>
      </c>
      <c r="AI958" s="17" cm="1">
        <f t="array" ref="AI958">SUMPRODUCT(--(IFERROR(HOUR(Flights_2026_09_303334[entry_hour]),-1)=HOUR(AF958)),--(IFERROR(Flights_2026_09_303334[entry_sector],"")=AG958),--(IFERROR(Flights_2026_09_303334[nfl],-1)&gt;=AH958),--(IFERROR(Flights_2026_09_303334[nfl],-1)&lt;=IF(AH958=450,450,AH958+9)))</f>
        <v>0</v>
      </c>
    </row>
    <row r="959" spans="32:35" x14ac:dyDescent="0.2">
      <c r="AF959" s="2">
        <v>0.875</v>
      </c>
      <c r="AG959" t="s">
        <v>744</v>
      </c>
      <c r="AH959" s="17">
        <v>410</v>
      </c>
      <c r="AI959" s="17" cm="1">
        <f t="array" ref="AI959">SUMPRODUCT(--(IFERROR(HOUR(Flights_2026_09_303334[entry_hour]),-1)=HOUR(AF959)),--(IFERROR(Flights_2026_09_303334[entry_sector],"")=AG959),--(IFERROR(Flights_2026_09_303334[nfl],-1)&gt;=AH959),--(IFERROR(Flights_2026_09_303334[nfl],-1)&lt;=IF(AH959=450,450,AH959+9)))</f>
        <v>0</v>
      </c>
    </row>
    <row r="960" spans="32:35" x14ac:dyDescent="0.2">
      <c r="AF960" s="2">
        <v>0.875</v>
      </c>
      <c r="AG960" t="s">
        <v>744</v>
      </c>
      <c r="AH960" s="17">
        <v>420</v>
      </c>
      <c r="AI960" s="17" cm="1">
        <f t="array" ref="AI960">SUMPRODUCT(--(IFERROR(HOUR(Flights_2026_09_303334[entry_hour]),-1)=HOUR(AF960)),--(IFERROR(Flights_2026_09_303334[entry_sector],"")=AG960),--(IFERROR(Flights_2026_09_303334[nfl],-1)&gt;=AH960),--(IFERROR(Flights_2026_09_303334[nfl],-1)&lt;=IF(AH960=450,450,AH960+9)))</f>
        <v>0</v>
      </c>
    </row>
    <row r="961" spans="32:35" x14ac:dyDescent="0.2">
      <c r="AF961" s="2">
        <v>0.875</v>
      </c>
      <c r="AG961" t="s">
        <v>744</v>
      </c>
      <c r="AH961" s="17">
        <v>430</v>
      </c>
      <c r="AI961" s="17" cm="1">
        <f t="array" ref="AI961">SUMPRODUCT(--(IFERROR(HOUR(Flights_2026_09_303334[entry_hour]),-1)=HOUR(AF961)),--(IFERROR(Flights_2026_09_303334[entry_sector],"")=AG961),--(IFERROR(Flights_2026_09_303334[nfl],-1)&gt;=AH961),--(IFERROR(Flights_2026_09_303334[nfl],-1)&lt;=IF(AH961=450,450,AH961+9)))</f>
        <v>0</v>
      </c>
    </row>
    <row r="962" spans="32:35" x14ac:dyDescent="0.2">
      <c r="AF962" s="2">
        <v>0.875</v>
      </c>
      <c r="AG962" t="s">
        <v>744</v>
      </c>
      <c r="AH962" s="17">
        <v>440</v>
      </c>
      <c r="AI962" s="17" cm="1">
        <f t="array" ref="AI962">SUMPRODUCT(--(IFERROR(HOUR(Flights_2026_09_303334[entry_hour]),-1)=HOUR(AF962)),--(IFERROR(Flights_2026_09_303334[entry_sector],"")=AG962),--(IFERROR(Flights_2026_09_303334[nfl],-1)&gt;=AH962),--(IFERROR(Flights_2026_09_303334[nfl],-1)&lt;=IF(AH962=450,450,AH962+9)))</f>
        <v>0</v>
      </c>
    </row>
    <row r="963" spans="32:35" x14ac:dyDescent="0.2">
      <c r="AF963" s="2">
        <v>0.875</v>
      </c>
      <c r="AG963" t="s">
        <v>744</v>
      </c>
      <c r="AH963" s="17">
        <v>450</v>
      </c>
      <c r="AI963" s="17" cm="1">
        <f t="array" ref="AI963">SUMPRODUCT(--(IFERROR(HOUR(Flights_2026_09_303334[entry_hour]),-1)=HOUR(AF963)),--(IFERROR(Flights_2026_09_303334[entry_sector],"")=AG963),--(IFERROR(Flights_2026_09_303334[nfl],-1)&gt;=AH963),--(IFERROR(Flights_2026_09_303334[nfl],-1)&lt;=IF(AH963=450,450,AH963+9)))</f>
        <v>0</v>
      </c>
    </row>
    <row r="964" spans="32:35" x14ac:dyDescent="0.2">
      <c r="AF964" s="2">
        <v>0.875</v>
      </c>
      <c r="AG964" t="s">
        <v>745</v>
      </c>
      <c r="AH964" s="17">
        <v>200</v>
      </c>
      <c r="AI964" s="17" cm="1">
        <f t="array" ref="AI964">SUMPRODUCT(--(IFERROR(HOUR(Flights_2026_09_303334[entry_hour]),-1)=HOUR(AF964)),--(IFERROR(Flights_2026_09_303334[entry_sector],"")=AG964),--(IFERROR(Flights_2026_09_303334[nfl],-1)&gt;=AH964),--(IFERROR(Flights_2026_09_303334[nfl],-1)&lt;=IF(AH964=450,450,AH964+9)))</f>
        <v>0</v>
      </c>
    </row>
    <row r="965" spans="32:35" x14ac:dyDescent="0.2">
      <c r="AF965" s="2">
        <v>0.875</v>
      </c>
      <c r="AG965" t="s">
        <v>745</v>
      </c>
      <c r="AH965" s="17">
        <v>210</v>
      </c>
      <c r="AI965" s="17" cm="1">
        <f t="array" ref="AI965">SUMPRODUCT(--(IFERROR(HOUR(Flights_2026_09_303334[entry_hour]),-1)=HOUR(AF965)),--(IFERROR(Flights_2026_09_303334[entry_sector],"")=AG965),--(IFERROR(Flights_2026_09_303334[nfl],-1)&gt;=AH965),--(IFERROR(Flights_2026_09_303334[nfl],-1)&lt;=IF(AH965=450,450,AH965+9)))</f>
        <v>0</v>
      </c>
    </row>
    <row r="966" spans="32:35" x14ac:dyDescent="0.2">
      <c r="AF966" s="2">
        <v>0.875</v>
      </c>
      <c r="AG966" t="s">
        <v>745</v>
      </c>
      <c r="AH966" s="17">
        <v>220</v>
      </c>
      <c r="AI966" s="17" cm="1">
        <f t="array" ref="AI966">SUMPRODUCT(--(IFERROR(HOUR(Flights_2026_09_303334[entry_hour]),-1)=HOUR(AF966)),--(IFERROR(Flights_2026_09_303334[entry_sector],"")=AG966),--(IFERROR(Flights_2026_09_303334[nfl],-1)&gt;=AH966),--(IFERROR(Flights_2026_09_303334[nfl],-1)&lt;=IF(AH966=450,450,AH966+9)))</f>
        <v>0</v>
      </c>
    </row>
    <row r="967" spans="32:35" x14ac:dyDescent="0.2">
      <c r="AF967" s="2">
        <v>0.875</v>
      </c>
      <c r="AG967" t="s">
        <v>745</v>
      </c>
      <c r="AH967" s="17">
        <v>230</v>
      </c>
      <c r="AI967" s="17" cm="1">
        <f t="array" ref="AI967">SUMPRODUCT(--(IFERROR(HOUR(Flights_2026_09_303334[entry_hour]),-1)=HOUR(AF967)),--(IFERROR(Flights_2026_09_303334[entry_sector],"")=AG967),--(IFERROR(Flights_2026_09_303334[nfl],-1)&gt;=AH967),--(IFERROR(Flights_2026_09_303334[nfl],-1)&lt;=IF(AH967=450,450,AH967+9)))</f>
        <v>0</v>
      </c>
    </row>
    <row r="968" spans="32:35" x14ac:dyDescent="0.2">
      <c r="AF968" s="2">
        <v>0.875</v>
      </c>
      <c r="AG968" t="s">
        <v>745</v>
      </c>
      <c r="AH968" s="17">
        <v>240</v>
      </c>
      <c r="AI968" s="17" cm="1">
        <f t="array" ref="AI968">SUMPRODUCT(--(IFERROR(HOUR(Flights_2026_09_303334[entry_hour]),-1)=HOUR(AF968)),--(IFERROR(Flights_2026_09_303334[entry_sector],"")=AG968),--(IFERROR(Flights_2026_09_303334[nfl],-1)&gt;=AH968),--(IFERROR(Flights_2026_09_303334[nfl],-1)&lt;=IF(AH968=450,450,AH968+9)))</f>
        <v>0</v>
      </c>
    </row>
    <row r="969" spans="32:35" x14ac:dyDescent="0.2">
      <c r="AF969" s="2">
        <v>0.875</v>
      </c>
      <c r="AG969" t="s">
        <v>745</v>
      </c>
      <c r="AH969" s="17">
        <v>250</v>
      </c>
      <c r="AI969" s="17" cm="1">
        <f t="array" ref="AI969">SUMPRODUCT(--(IFERROR(HOUR(Flights_2026_09_303334[entry_hour]),-1)=HOUR(AF969)),--(IFERROR(Flights_2026_09_303334[entry_sector],"")=AG969),--(IFERROR(Flights_2026_09_303334[nfl],-1)&gt;=AH969),--(IFERROR(Flights_2026_09_303334[nfl],-1)&lt;=IF(AH969=450,450,AH969+9)))</f>
        <v>0</v>
      </c>
    </row>
    <row r="970" spans="32:35" x14ac:dyDescent="0.2">
      <c r="AF970" s="2">
        <v>0.875</v>
      </c>
      <c r="AG970" t="s">
        <v>745</v>
      </c>
      <c r="AH970" s="17">
        <v>260</v>
      </c>
      <c r="AI970" s="17" cm="1">
        <f t="array" ref="AI970">SUMPRODUCT(--(IFERROR(HOUR(Flights_2026_09_303334[entry_hour]),-1)=HOUR(AF970)),--(IFERROR(Flights_2026_09_303334[entry_sector],"")=AG970),--(IFERROR(Flights_2026_09_303334[nfl],-1)&gt;=AH970),--(IFERROR(Flights_2026_09_303334[nfl],-1)&lt;=IF(AH970=450,450,AH970+9)))</f>
        <v>0</v>
      </c>
    </row>
    <row r="971" spans="32:35" x14ac:dyDescent="0.2">
      <c r="AF971" s="2">
        <v>0.875</v>
      </c>
      <c r="AG971" t="s">
        <v>745</v>
      </c>
      <c r="AH971" s="17">
        <v>270</v>
      </c>
      <c r="AI971" s="17" cm="1">
        <f t="array" ref="AI971">SUMPRODUCT(--(IFERROR(HOUR(Flights_2026_09_303334[entry_hour]),-1)=HOUR(AF971)),--(IFERROR(Flights_2026_09_303334[entry_sector],"")=AG971),--(IFERROR(Flights_2026_09_303334[nfl],-1)&gt;=AH971),--(IFERROR(Flights_2026_09_303334[nfl],-1)&lt;=IF(AH971=450,450,AH971+9)))</f>
        <v>0</v>
      </c>
    </row>
    <row r="972" spans="32:35" x14ac:dyDescent="0.2">
      <c r="AF972" s="2">
        <v>0.875</v>
      </c>
      <c r="AG972" t="s">
        <v>745</v>
      </c>
      <c r="AH972" s="17">
        <v>280</v>
      </c>
      <c r="AI972" s="17" cm="1">
        <f t="array" ref="AI972">SUMPRODUCT(--(IFERROR(HOUR(Flights_2026_09_303334[entry_hour]),-1)=HOUR(AF972)),--(IFERROR(Flights_2026_09_303334[entry_sector],"")=AG972),--(IFERROR(Flights_2026_09_303334[nfl],-1)&gt;=AH972),--(IFERROR(Flights_2026_09_303334[nfl],-1)&lt;=IF(AH972=450,450,AH972+9)))</f>
        <v>0</v>
      </c>
    </row>
    <row r="973" spans="32:35" x14ac:dyDescent="0.2">
      <c r="AF973" s="2">
        <v>0.875</v>
      </c>
      <c r="AG973" t="s">
        <v>745</v>
      </c>
      <c r="AH973" s="17">
        <v>290</v>
      </c>
      <c r="AI973" s="17" cm="1">
        <f t="array" ref="AI973">SUMPRODUCT(--(IFERROR(HOUR(Flights_2026_09_303334[entry_hour]),-1)=HOUR(AF973)),--(IFERROR(Flights_2026_09_303334[entry_sector],"")=AG973),--(IFERROR(Flights_2026_09_303334[nfl],-1)&gt;=AH973),--(IFERROR(Flights_2026_09_303334[nfl],-1)&lt;=IF(AH973=450,450,AH973+9)))</f>
        <v>0</v>
      </c>
    </row>
    <row r="974" spans="32:35" x14ac:dyDescent="0.2">
      <c r="AF974" s="2">
        <v>0.875</v>
      </c>
      <c r="AG974" t="s">
        <v>745</v>
      </c>
      <c r="AH974" s="17">
        <v>300</v>
      </c>
      <c r="AI974" s="17" cm="1">
        <f t="array" ref="AI974">SUMPRODUCT(--(IFERROR(HOUR(Flights_2026_09_303334[entry_hour]),-1)=HOUR(AF974)),--(IFERROR(Flights_2026_09_303334[entry_sector],"")=AG974),--(IFERROR(Flights_2026_09_303334[nfl],-1)&gt;=AH974),--(IFERROR(Flights_2026_09_303334[nfl],-1)&lt;=IF(AH974=450,450,AH974+9)))</f>
        <v>0</v>
      </c>
    </row>
    <row r="975" spans="32:35" x14ac:dyDescent="0.2">
      <c r="AF975" s="2">
        <v>0.875</v>
      </c>
      <c r="AG975" t="s">
        <v>745</v>
      </c>
      <c r="AH975" s="17">
        <v>310</v>
      </c>
      <c r="AI975" s="17" cm="1">
        <f t="array" ref="AI975">SUMPRODUCT(--(IFERROR(HOUR(Flights_2026_09_303334[entry_hour]),-1)=HOUR(AF975)),--(IFERROR(Flights_2026_09_303334[entry_sector],"")=AG975),--(IFERROR(Flights_2026_09_303334[nfl],-1)&gt;=AH975),--(IFERROR(Flights_2026_09_303334[nfl],-1)&lt;=IF(AH975=450,450,AH975+9)))</f>
        <v>0</v>
      </c>
    </row>
    <row r="976" spans="32:35" x14ac:dyDescent="0.2">
      <c r="AF976" s="2">
        <v>0.875</v>
      </c>
      <c r="AG976" t="s">
        <v>745</v>
      </c>
      <c r="AH976" s="17">
        <v>320</v>
      </c>
      <c r="AI976" s="17" cm="1">
        <f t="array" ref="AI976">SUMPRODUCT(--(IFERROR(HOUR(Flights_2026_09_303334[entry_hour]),-1)=HOUR(AF976)),--(IFERROR(Flights_2026_09_303334[entry_sector],"")=AG976),--(IFERROR(Flights_2026_09_303334[nfl],-1)&gt;=AH976),--(IFERROR(Flights_2026_09_303334[nfl],-1)&lt;=IF(AH976=450,450,AH976+9)))</f>
        <v>0</v>
      </c>
    </row>
    <row r="977" spans="32:35" x14ac:dyDescent="0.2">
      <c r="AF977" s="2">
        <v>0.875</v>
      </c>
      <c r="AG977" t="s">
        <v>745</v>
      </c>
      <c r="AH977" s="17">
        <v>330</v>
      </c>
      <c r="AI977" s="17" cm="1">
        <f t="array" ref="AI977">SUMPRODUCT(--(IFERROR(HOUR(Flights_2026_09_303334[entry_hour]),-1)=HOUR(AF977)),--(IFERROR(Flights_2026_09_303334[entry_sector],"")=AG977),--(IFERROR(Flights_2026_09_303334[nfl],-1)&gt;=AH977),--(IFERROR(Flights_2026_09_303334[nfl],-1)&lt;=IF(AH977=450,450,AH977+9)))</f>
        <v>0</v>
      </c>
    </row>
    <row r="978" spans="32:35" x14ac:dyDescent="0.2">
      <c r="AF978" s="2">
        <v>0.875</v>
      </c>
      <c r="AG978" t="s">
        <v>745</v>
      </c>
      <c r="AH978" s="17">
        <v>340</v>
      </c>
      <c r="AI978" s="17" cm="1">
        <f t="array" ref="AI978">SUMPRODUCT(--(IFERROR(HOUR(Flights_2026_09_303334[entry_hour]),-1)=HOUR(AF978)),--(IFERROR(Flights_2026_09_303334[entry_sector],"")=AG978),--(IFERROR(Flights_2026_09_303334[nfl],-1)&gt;=AH978),--(IFERROR(Flights_2026_09_303334[nfl],-1)&lt;=IF(AH978=450,450,AH978+9)))</f>
        <v>0</v>
      </c>
    </row>
    <row r="979" spans="32:35" x14ac:dyDescent="0.2">
      <c r="AF979" s="2">
        <v>0.875</v>
      </c>
      <c r="AG979" t="s">
        <v>745</v>
      </c>
      <c r="AH979" s="17">
        <v>350</v>
      </c>
      <c r="AI979" s="17" cm="1">
        <f t="array" ref="AI979">SUMPRODUCT(--(IFERROR(HOUR(Flights_2026_09_303334[entry_hour]),-1)=HOUR(AF979)),--(IFERROR(Flights_2026_09_303334[entry_sector],"")=AG979),--(IFERROR(Flights_2026_09_303334[nfl],-1)&gt;=AH979),--(IFERROR(Flights_2026_09_303334[nfl],-1)&lt;=IF(AH979=450,450,AH979+9)))</f>
        <v>0</v>
      </c>
    </row>
    <row r="980" spans="32:35" x14ac:dyDescent="0.2">
      <c r="AF980" s="2">
        <v>0.875</v>
      </c>
      <c r="AG980" t="s">
        <v>745</v>
      </c>
      <c r="AH980" s="17">
        <v>360</v>
      </c>
      <c r="AI980" s="17" cm="1">
        <f t="array" ref="AI980">SUMPRODUCT(--(IFERROR(HOUR(Flights_2026_09_303334[entry_hour]),-1)=HOUR(AF980)),--(IFERROR(Flights_2026_09_303334[entry_sector],"")=AG980),--(IFERROR(Flights_2026_09_303334[nfl],-1)&gt;=AH980),--(IFERROR(Flights_2026_09_303334[nfl],-1)&lt;=IF(AH980=450,450,AH980+9)))</f>
        <v>0</v>
      </c>
    </row>
    <row r="981" spans="32:35" x14ac:dyDescent="0.2">
      <c r="AF981" s="2">
        <v>0.875</v>
      </c>
      <c r="AG981" t="s">
        <v>745</v>
      </c>
      <c r="AH981" s="17">
        <v>370</v>
      </c>
      <c r="AI981" s="17" cm="1">
        <f t="array" ref="AI981">SUMPRODUCT(--(IFERROR(HOUR(Flights_2026_09_303334[entry_hour]),-1)=HOUR(AF981)),--(IFERROR(Flights_2026_09_303334[entry_sector],"")=AG981),--(IFERROR(Flights_2026_09_303334[nfl],-1)&gt;=AH981),--(IFERROR(Flights_2026_09_303334[nfl],-1)&lt;=IF(AH981=450,450,AH981+9)))</f>
        <v>0</v>
      </c>
    </row>
    <row r="982" spans="32:35" x14ac:dyDescent="0.2">
      <c r="AF982" s="2">
        <v>0.875</v>
      </c>
      <c r="AG982" t="s">
        <v>745</v>
      </c>
      <c r="AH982" s="17">
        <v>380</v>
      </c>
      <c r="AI982" s="17" cm="1">
        <f t="array" ref="AI982">SUMPRODUCT(--(IFERROR(HOUR(Flights_2026_09_303334[entry_hour]),-1)=HOUR(AF982)),--(IFERROR(Flights_2026_09_303334[entry_sector],"")=AG982),--(IFERROR(Flights_2026_09_303334[nfl],-1)&gt;=AH982),--(IFERROR(Flights_2026_09_303334[nfl],-1)&lt;=IF(AH982=450,450,AH982+9)))</f>
        <v>0</v>
      </c>
    </row>
    <row r="983" spans="32:35" x14ac:dyDescent="0.2">
      <c r="AF983" s="2">
        <v>0.875</v>
      </c>
      <c r="AG983" t="s">
        <v>745</v>
      </c>
      <c r="AH983" s="17">
        <v>390</v>
      </c>
      <c r="AI983" s="17" cm="1">
        <f t="array" ref="AI983">SUMPRODUCT(--(IFERROR(HOUR(Flights_2026_09_303334[entry_hour]),-1)=HOUR(AF983)),--(IFERROR(Flights_2026_09_303334[entry_sector],"")=AG983),--(IFERROR(Flights_2026_09_303334[nfl],-1)&gt;=AH983),--(IFERROR(Flights_2026_09_303334[nfl],-1)&lt;=IF(AH983=450,450,AH983+9)))</f>
        <v>1</v>
      </c>
    </row>
    <row r="984" spans="32:35" x14ac:dyDescent="0.2">
      <c r="AF984" s="2">
        <v>0.875</v>
      </c>
      <c r="AG984" t="s">
        <v>745</v>
      </c>
      <c r="AH984" s="17">
        <v>400</v>
      </c>
      <c r="AI984" s="17" cm="1">
        <f t="array" ref="AI984">SUMPRODUCT(--(IFERROR(HOUR(Flights_2026_09_303334[entry_hour]),-1)=HOUR(AF984)),--(IFERROR(Flights_2026_09_303334[entry_sector],"")=AG984),--(IFERROR(Flights_2026_09_303334[nfl],-1)&gt;=AH984),--(IFERROR(Flights_2026_09_303334[nfl],-1)&lt;=IF(AH984=450,450,AH984+9)))</f>
        <v>0</v>
      </c>
    </row>
    <row r="985" spans="32:35" x14ac:dyDescent="0.2">
      <c r="AF985" s="2">
        <v>0.875</v>
      </c>
      <c r="AG985" t="s">
        <v>745</v>
      </c>
      <c r="AH985" s="17">
        <v>410</v>
      </c>
      <c r="AI985" s="17" cm="1">
        <f t="array" ref="AI985">SUMPRODUCT(--(IFERROR(HOUR(Flights_2026_09_303334[entry_hour]),-1)=HOUR(AF985)),--(IFERROR(Flights_2026_09_303334[entry_sector],"")=AG985),--(IFERROR(Flights_2026_09_303334[nfl],-1)&gt;=AH985),--(IFERROR(Flights_2026_09_303334[nfl],-1)&lt;=IF(AH985=450,450,AH985+9)))</f>
        <v>0</v>
      </c>
    </row>
    <row r="986" spans="32:35" x14ac:dyDescent="0.2">
      <c r="AF986" s="2">
        <v>0.875</v>
      </c>
      <c r="AG986" t="s">
        <v>745</v>
      </c>
      <c r="AH986" s="17">
        <v>420</v>
      </c>
      <c r="AI986" s="17" cm="1">
        <f t="array" ref="AI986">SUMPRODUCT(--(IFERROR(HOUR(Flights_2026_09_303334[entry_hour]),-1)=HOUR(AF986)),--(IFERROR(Flights_2026_09_303334[entry_sector],"")=AG986),--(IFERROR(Flights_2026_09_303334[nfl],-1)&gt;=AH986),--(IFERROR(Flights_2026_09_303334[nfl],-1)&lt;=IF(AH986=450,450,AH986+9)))</f>
        <v>0</v>
      </c>
    </row>
    <row r="987" spans="32:35" x14ac:dyDescent="0.2">
      <c r="AF987" s="2">
        <v>0.875</v>
      </c>
      <c r="AG987" t="s">
        <v>745</v>
      </c>
      <c r="AH987" s="17">
        <v>430</v>
      </c>
      <c r="AI987" s="17" cm="1">
        <f t="array" ref="AI987">SUMPRODUCT(--(IFERROR(HOUR(Flights_2026_09_303334[entry_hour]),-1)=HOUR(AF987)),--(IFERROR(Flights_2026_09_303334[entry_sector],"")=AG987),--(IFERROR(Flights_2026_09_303334[nfl],-1)&gt;=AH987),--(IFERROR(Flights_2026_09_303334[nfl],-1)&lt;=IF(AH987=450,450,AH987+9)))</f>
        <v>0</v>
      </c>
    </row>
    <row r="988" spans="32:35" x14ac:dyDescent="0.2">
      <c r="AF988" s="2">
        <v>0.875</v>
      </c>
      <c r="AG988" t="s">
        <v>745</v>
      </c>
      <c r="AH988" s="17">
        <v>440</v>
      </c>
      <c r="AI988" s="17" cm="1">
        <f t="array" ref="AI988">SUMPRODUCT(--(IFERROR(HOUR(Flights_2026_09_303334[entry_hour]),-1)=HOUR(AF988)),--(IFERROR(Flights_2026_09_303334[entry_sector],"")=AG988),--(IFERROR(Flights_2026_09_303334[nfl],-1)&gt;=AH988),--(IFERROR(Flights_2026_09_303334[nfl],-1)&lt;=IF(AH988=450,450,AH988+9)))</f>
        <v>0</v>
      </c>
    </row>
    <row r="989" spans="32:35" x14ac:dyDescent="0.2">
      <c r="AF989" s="2">
        <v>0.875</v>
      </c>
      <c r="AG989" t="s">
        <v>745</v>
      </c>
      <c r="AH989" s="17">
        <v>450</v>
      </c>
      <c r="AI989" s="17" cm="1">
        <f t="array" ref="AI989">SUMPRODUCT(--(IFERROR(HOUR(Flights_2026_09_303334[entry_hour]),-1)=HOUR(AF989)),--(IFERROR(Flights_2026_09_303334[entry_sector],"")=AG989),--(IFERROR(Flights_2026_09_303334[nfl],-1)&gt;=AH989),--(IFERROR(Flights_2026_09_303334[nfl],-1)&lt;=IF(AH989=450,450,AH989+9)))</f>
        <v>0</v>
      </c>
    </row>
    <row r="990" spans="32:35" x14ac:dyDescent="0.2">
      <c r="AF990" s="2">
        <v>0.875</v>
      </c>
      <c r="AG990" t="s">
        <v>840</v>
      </c>
      <c r="AH990" s="17">
        <v>200</v>
      </c>
      <c r="AI990" s="17" cm="1">
        <f t="array" ref="AI990">SUMPRODUCT(--(IFERROR(HOUR(Flights_2026_09_303334[entry_hour]),-1)=HOUR(AF990)),--(IFERROR(Flights_2026_09_303334[entry_sector],"")=AG990),--(IFERROR(Flights_2026_09_303334[nfl],-1)&gt;=AH990),--(IFERROR(Flights_2026_09_303334[nfl],-1)&lt;=IF(AH990=450,450,AH990+9)))</f>
        <v>0</v>
      </c>
    </row>
    <row r="991" spans="32:35" x14ac:dyDescent="0.2">
      <c r="AF991" s="2">
        <v>0.875</v>
      </c>
      <c r="AG991" t="s">
        <v>840</v>
      </c>
      <c r="AH991" s="17">
        <v>210</v>
      </c>
      <c r="AI991" s="17" cm="1">
        <f t="array" ref="AI991">SUMPRODUCT(--(IFERROR(HOUR(Flights_2026_09_303334[entry_hour]),-1)=HOUR(AF991)),--(IFERROR(Flights_2026_09_303334[entry_sector],"")=AG991),--(IFERROR(Flights_2026_09_303334[nfl],-1)&gt;=AH991),--(IFERROR(Flights_2026_09_303334[nfl],-1)&lt;=IF(AH991=450,450,AH991+9)))</f>
        <v>0</v>
      </c>
    </row>
    <row r="992" spans="32:35" x14ac:dyDescent="0.2">
      <c r="AF992" s="2">
        <v>0.875</v>
      </c>
      <c r="AG992" t="s">
        <v>840</v>
      </c>
      <c r="AH992" s="17">
        <v>220</v>
      </c>
      <c r="AI992" s="17" cm="1">
        <f t="array" ref="AI992">SUMPRODUCT(--(IFERROR(HOUR(Flights_2026_09_303334[entry_hour]),-1)=HOUR(AF992)),--(IFERROR(Flights_2026_09_303334[entry_sector],"")=AG992),--(IFERROR(Flights_2026_09_303334[nfl],-1)&gt;=AH992),--(IFERROR(Flights_2026_09_303334[nfl],-1)&lt;=IF(AH992=450,450,AH992+9)))</f>
        <v>0</v>
      </c>
    </row>
    <row r="993" spans="32:35" x14ac:dyDescent="0.2">
      <c r="AF993" s="2">
        <v>0.875</v>
      </c>
      <c r="AG993" t="s">
        <v>840</v>
      </c>
      <c r="AH993" s="17">
        <v>230</v>
      </c>
      <c r="AI993" s="17" cm="1">
        <f t="array" ref="AI993">SUMPRODUCT(--(IFERROR(HOUR(Flights_2026_09_303334[entry_hour]),-1)=HOUR(AF993)),--(IFERROR(Flights_2026_09_303334[entry_sector],"")=AG993),--(IFERROR(Flights_2026_09_303334[nfl],-1)&gt;=AH993),--(IFERROR(Flights_2026_09_303334[nfl],-1)&lt;=IF(AH993=450,450,AH993+9)))</f>
        <v>0</v>
      </c>
    </row>
    <row r="994" spans="32:35" x14ac:dyDescent="0.2">
      <c r="AF994" s="2">
        <v>0.875</v>
      </c>
      <c r="AG994" t="s">
        <v>840</v>
      </c>
      <c r="AH994" s="17">
        <v>240</v>
      </c>
      <c r="AI994" s="17" cm="1">
        <f t="array" ref="AI994">SUMPRODUCT(--(IFERROR(HOUR(Flights_2026_09_303334[entry_hour]),-1)=HOUR(AF994)),--(IFERROR(Flights_2026_09_303334[entry_sector],"")=AG994),--(IFERROR(Flights_2026_09_303334[nfl],-1)&gt;=AH994),--(IFERROR(Flights_2026_09_303334[nfl],-1)&lt;=IF(AH994=450,450,AH994+9)))</f>
        <v>0</v>
      </c>
    </row>
    <row r="995" spans="32:35" x14ac:dyDescent="0.2">
      <c r="AF995" s="2">
        <v>0.875</v>
      </c>
      <c r="AG995" t="s">
        <v>840</v>
      </c>
      <c r="AH995" s="17">
        <v>250</v>
      </c>
      <c r="AI995" s="17" cm="1">
        <f t="array" ref="AI995">SUMPRODUCT(--(IFERROR(HOUR(Flights_2026_09_303334[entry_hour]),-1)=HOUR(AF995)),--(IFERROR(Flights_2026_09_303334[entry_sector],"")=AG995),--(IFERROR(Flights_2026_09_303334[nfl],-1)&gt;=AH995),--(IFERROR(Flights_2026_09_303334[nfl],-1)&lt;=IF(AH995=450,450,AH995+9)))</f>
        <v>0</v>
      </c>
    </row>
    <row r="996" spans="32:35" x14ac:dyDescent="0.2">
      <c r="AF996" s="2">
        <v>0.875</v>
      </c>
      <c r="AG996" t="s">
        <v>840</v>
      </c>
      <c r="AH996" s="17">
        <v>260</v>
      </c>
      <c r="AI996" s="17" cm="1">
        <f t="array" ref="AI996">SUMPRODUCT(--(IFERROR(HOUR(Flights_2026_09_303334[entry_hour]),-1)=HOUR(AF996)),--(IFERROR(Flights_2026_09_303334[entry_sector],"")=AG996),--(IFERROR(Flights_2026_09_303334[nfl],-1)&gt;=AH996),--(IFERROR(Flights_2026_09_303334[nfl],-1)&lt;=IF(AH996=450,450,AH996+9)))</f>
        <v>0</v>
      </c>
    </row>
    <row r="997" spans="32:35" x14ac:dyDescent="0.2">
      <c r="AF997" s="2">
        <v>0.875</v>
      </c>
      <c r="AG997" t="s">
        <v>840</v>
      </c>
      <c r="AH997" s="17">
        <v>270</v>
      </c>
      <c r="AI997" s="17" cm="1">
        <f t="array" ref="AI997">SUMPRODUCT(--(IFERROR(HOUR(Flights_2026_09_303334[entry_hour]),-1)=HOUR(AF997)),--(IFERROR(Flights_2026_09_303334[entry_sector],"")=AG997),--(IFERROR(Flights_2026_09_303334[nfl],-1)&gt;=AH997),--(IFERROR(Flights_2026_09_303334[nfl],-1)&lt;=IF(AH997=450,450,AH997+9)))</f>
        <v>0</v>
      </c>
    </row>
    <row r="998" spans="32:35" x14ac:dyDescent="0.2">
      <c r="AF998" s="2">
        <v>0.875</v>
      </c>
      <c r="AG998" t="s">
        <v>840</v>
      </c>
      <c r="AH998" s="17">
        <v>280</v>
      </c>
      <c r="AI998" s="17" cm="1">
        <f t="array" ref="AI998">SUMPRODUCT(--(IFERROR(HOUR(Flights_2026_09_303334[entry_hour]),-1)=HOUR(AF998)),--(IFERROR(Flights_2026_09_303334[entry_sector],"")=AG998),--(IFERROR(Flights_2026_09_303334[nfl],-1)&gt;=AH998),--(IFERROR(Flights_2026_09_303334[nfl],-1)&lt;=IF(AH998=450,450,AH998+9)))</f>
        <v>0</v>
      </c>
    </row>
    <row r="999" spans="32:35" x14ac:dyDescent="0.2">
      <c r="AF999" s="2">
        <v>0.875</v>
      </c>
      <c r="AG999" t="s">
        <v>840</v>
      </c>
      <c r="AH999" s="17">
        <v>290</v>
      </c>
      <c r="AI999" s="17" cm="1">
        <f t="array" ref="AI999">SUMPRODUCT(--(IFERROR(HOUR(Flights_2026_09_303334[entry_hour]),-1)=HOUR(AF999)),--(IFERROR(Flights_2026_09_303334[entry_sector],"")=AG999),--(IFERROR(Flights_2026_09_303334[nfl],-1)&gt;=AH999),--(IFERROR(Flights_2026_09_303334[nfl],-1)&lt;=IF(AH999=450,450,AH999+9)))</f>
        <v>0</v>
      </c>
    </row>
    <row r="1000" spans="32:35" x14ac:dyDescent="0.2">
      <c r="AF1000" s="2">
        <v>0.875</v>
      </c>
      <c r="AG1000" t="s">
        <v>840</v>
      </c>
      <c r="AH1000" s="17">
        <v>300</v>
      </c>
      <c r="AI1000" s="17" cm="1">
        <f t="array" ref="AI1000">SUMPRODUCT(--(IFERROR(HOUR(Flights_2026_09_303334[entry_hour]),-1)=HOUR(AF1000)),--(IFERROR(Flights_2026_09_303334[entry_sector],"")=AG1000),--(IFERROR(Flights_2026_09_303334[nfl],-1)&gt;=AH1000),--(IFERROR(Flights_2026_09_303334[nfl],-1)&lt;=IF(AH1000=450,450,AH1000+9)))</f>
        <v>0</v>
      </c>
    </row>
    <row r="1001" spans="32:35" x14ac:dyDescent="0.2">
      <c r="AF1001" s="2">
        <v>0.875</v>
      </c>
      <c r="AG1001" t="s">
        <v>840</v>
      </c>
      <c r="AH1001" s="17">
        <v>310</v>
      </c>
      <c r="AI1001" s="17" cm="1">
        <f t="array" ref="AI1001">SUMPRODUCT(--(IFERROR(HOUR(Flights_2026_09_303334[entry_hour]),-1)=HOUR(AF1001)),--(IFERROR(Flights_2026_09_303334[entry_sector],"")=AG1001),--(IFERROR(Flights_2026_09_303334[nfl],-1)&gt;=AH1001),--(IFERROR(Flights_2026_09_303334[nfl],-1)&lt;=IF(AH1001=450,450,AH1001+9)))</f>
        <v>0</v>
      </c>
    </row>
    <row r="1002" spans="32:35" x14ac:dyDescent="0.2">
      <c r="AF1002" s="2">
        <v>0.875</v>
      </c>
      <c r="AG1002" t="s">
        <v>840</v>
      </c>
      <c r="AH1002" s="17">
        <v>320</v>
      </c>
      <c r="AI1002" s="17" cm="1">
        <f t="array" ref="AI1002">SUMPRODUCT(--(IFERROR(HOUR(Flights_2026_09_303334[entry_hour]),-1)=HOUR(AF1002)),--(IFERROR(Flights_2026_09_303334[entry_sector],"")=AG1002),--(IFERROR(Flights_2026_09_303334[nfl],-1)&gt;=AH1002),--(IFERROR(Flights_2026_09_303334[nfl],-1)&lt;=IF(AH1002=450,450,AH1002+9)))</f>
        <v>0</v>
      </c>
    </row>
    <row r="1003" spans="32:35" x14ac:dyDescent="0.2">
      <c r="AF1003" s="2">
        <v>0.875</v>
      </c>
      <c r="AG1003" t="s">
        <v>840</v>
      </c>
      <c r="AH1003" s="17">
        <v>330</v>
      </c>
      <c r="AI1003" s="17" cm="1">
        <f t="array" ref="AI1003">SUMPRODUCT(--(IFERROR(HOUR(Flights_2026_09_303334[entry_hour]),-1)=HOUR(AF1003)),--(IFERROR(Flights_2026_09_303334[entry_sector],"")=AG1003),--(IFERROR(Flights_2026_09_303334[nfl],-1)&gt;=AH1003),--(IFERROR(Flights_2026_09_303334[nfl],-1)&lt;=IF(AH1003=450,450,AH1003+9)))</f>
        <v>0</v>
      </c>
    </row>
    <row r="1004" spans="32:35" x14ac:dyDescent="0.2">
      <c r="AF1004" s="2">
        <v>0.875</v>
      </c>
      <c r="AG1004" t="s">
        <v>840</v>
      </c>
      <c r="AH1004" s="17">
        <v>340</v>
      </c>
      <c r="AI1004" s="17" cm="1">
        <f t="array" ref="AI1004">SUMPRODUCT(--(IFERROR(HOUR(Flights_2026_09_303334[entry_hour]),-1)=HOUR(AF1004)),--(IFERROR(Flights_2026_09_303334[entry_sector],"")=AG1004),--(IFERROR(Flights_2026_09_303334[nfl],-1)&gt;=AH1004),--(IFERROR(Flights_2026_09_303334[nfl],-1)&lt;=IF(AH1004=450,450,AH1004+9)))</f>
        <v>0</v>
      </c>
    </row>
    <row r="1005" spans="32:35" x14ac:dyDescent="0.2">
      <c r="AF1005" s="2">
        <v>0.875</v>
      </c>
      <c r="AG1005" t="s">
        <v>840</v>
      </c>
      <c r="AH1005" s="17">
        <v>350</v>
      </c>
      <c r="AI1005" s="17" cm="1">
        <f t="array" ref="AI1005">SUMPRODUCT(--(IFERROR(HOUR(Flights_2026_09_303334[entry_hour]),-1)=HOUR(AF1005)),--(IFERROR(Flights_2026_09_303334[entry_sector],"")=AG1005),--(IFERROR(Flights_2026_09_303334[nfl],-1)&gt;=AH1005),--(IFERROR(Flights_2026_09_303334[nfl],-1)&lt;=IF(AH1005=450,450,AH1005+9)))</f>
        <v>0</v>
      </c>
    </row>
    <row r="1006" spans="32:35" x14ac:dyDescent="0.2">
      <c r="AF1006" s="2">
        <v>0.875</v>
      </c>
      <c r="AG1006" t="s">
        <v>840</v>
      </c>
      <c r="AH1006" s="17">
        <v>360</v>
      </c>
      <c r="AI1006" s="17" cm="1">
        <f t="array" ref="AI1006">SUMPRODUCT(--(IFERROR(HOUR(Flights_2026_09_303334[entry_hour]),-1)=HOUR(AF1006)),--(IFERROR(Flights_2026_09_303334[entry_sector],"")=AG1006),--(IFERROR(Flights_2026_09_303334[nfl],-1)&gt;=AH1006),--(IFERROR(Flights_2026_09_303334[nfl],-1)&lt;=IF(AH1006=450,450,AH1006+9)))</f>
        <v>0</v>
      </c>
    </row>
    <row r="1007" spans="32:35" x14ac:dyDescent="0.2">
      <c r="AF1007" s="2">
        <v>0.875</v>
      </c>
      <c r="AG1007" t="s">
        <v>840</v>
      </c>
      <c r="AH1007" s="17">
        <v>370</v>
      </c>
      <c r="AI1007" s="17" cm="1">
        <f t="array" ref="AI1007">SUMPRODUCT(--(IFERROR(HOUR(Flights_2026_09_303334[entry_hour]),-1)=HOUR(AF1007)),--(IFERROR(Flights_2026_09_303334[entry_sector],"")=AG1007),--(IFERROR(Flights_2026_09_303334[nfl],-1)&gt;=AH1007),--(IFERROR(Flights_2026_09_303334[nfl],-1)&lt;=IF(AH1007=450,450,AH1007+9)))</f>
        <v>0</v>
      </c>
    </row>
    <row r="1008" spans="32:35" x14ac:dyDescent="0.2">
      <c r="AF1008" s="2">
        <v>0.875</v>
      </c>
      <c r="AG1008" t="s">
        <v>840</v>
      </c>
      <c r="AH1008" s="17">
        <v>380</v>
      </c>
      <c r="AI1008" s="17" cm="1">
        <f t="array" ref="AI1008">SUMPRODUCT(--(IFERROR(HOUR(Flights_2026_09_303334[entry_hour]),-1)=HOUR(AF1008)),--(IFERROR(Flights_2026_09_303334[entry_sector],"")=AG1008),--(IFERROR(Flights_2026_09_303334[nfl],-1)&gt;=AH1008),--(IFERROR(Flights_2026_09_303334[nfl],-1)&lt;=IF(AH1008=450,450,AH1008+9)))</f>
        <v>0</v>
      </c>
    </row>
    <row r="1009" spans="32:35" x14ac:dyDescent="0.2">
      <c r="AF1009" s="2">
        <v>0.875</v>
      </c>
      <c r="AG1009" t="s">
        <v>840</v>
      </c>
      <c r="AH1009" s="17">
        <v>390</v>
      </c>
      <c r="AI1009" s="17" cm="1">
        <f t="array" ref="AI1009">SUMPRODUCT(--(IFERROR(HOUR(Flights_2026_09_303334[entry_hour]),-1)=HOUR(AF1009)),--(IFERROR(Flights_2026_09_303334[entry_sector],"")=AG1009),--(IFERROR(Flights_2026_09_303334[nfl],-1)&gt;=AH1009),--(IFERROR(Flights_2026_09_303334[nfl],-1)&lt;=IF(AH1009=450,450,AH1009+9)))</f>
        <v>0</v>
      </c>
    </row>
    <row r="1010" spans="32:35" x14ac:dyDescent="0.2">
      <c r="AF1010" s="2">
        <v>0.875</v>
      </c>
      <c r="AG1010" t="s">
        <v>840</v>
      </c>
      <c r="AH1010" s="17">
        <v>400</v>
      </c>
      <c r="AI1010" s="17" cm="1">
        <f t="array" ref="AI1010">SUMPRODUCT(--(IFERROR(HOUR(Flights_2026_09_303334[entry_hour]),-1)=HOUR(AF1010)),--(IFERROR(Flights_2026_09_303334[entry_sector],"")=AG1010),--(IFERROR(Flights_2026_09_303334[nfl],-1)&gt;=AH1010),--(IFERROR(Flights_2026_09_303334[nfl],-1)&lt;=IF(AH1010=450,450,AH1010+9)))</f>
        <v>0</v>
      </c>
    </row>
    <row r="1011" spans="32:35" x14ac:dyDescent="0.2">
      <c r="AF1011" s="2">
        <v>0.875</v>
      </c>
      <c r="AG1011" t="s">
        <v>840</v>
      </c>
      <c r="AH1011" s="17">
        <v>410</v>
      </c>
      <c r="AI1011" s="17" cm="1">
        <f t="array" ref="AI1011">SUMPRODUCT(--(IFERROR(HOUR(Flights_2026_09_303334[entry_hour]),-1)=HOUR(AF1011)),--(IFERROR(Flights_2026_09_303334[entry_sector],"")=AG1011),--(IFERROR(Flights_2026_09_303334[nfl],-1)&gt;=AH1011),--(IFERROR(Flights_2026_09_303334[nfl],-1)&lt;=IF(AH1011=450,450,AH1011+9)))</f>
        <v>0</v>
      </c>
    </row>
    <row r="1012" spans="32:35" x14ac:dyDescent="0.2">
      <c r="AF1012" s="2">
        <v>0.875</v>
      </c>
      <c r="AG1012" t="s">
        <v>840</v>
      </c>
      <c r="AH1012" s="17">
        <v>420</v>
      </c>
      <c r="AI1012" s="17" cm="1">
        <f t="array" ref="AI1012">SUMPRODUCT(--(IFERROR(HOUR(Flights_2026_09_303334[entry_hour]),-1)=HOUR(AF1012)),--(IFERROR(Flights_2026_09_303334[entry_sector],"")=AG1012),--(IFERROR(Flights_2026_09_303334[nfl],-1)&gt;=AH1012),--(IFERROR(Flights_2026_09_303334[nfl],-1)&lt;=IF(AH1012=450,450,AH1012+9)))</f>
        <v>0</v>
      </c>
    </row>
    <row r="1013" spans="32:35" x14ac:dyDescent="0.2">
      <c r="AF1013" s="2">
        <v>0.875</v>
      </c>
      <c r="AG1013" t="s">
        <v>840</v>
      </c>
      <c r="AH1013" s="17">
        <v>430</v>
      </c>
      <c r="AI1013" s="17" cm="1">
        <f t="array" ref="AI1013">SUMPRODUCT(--(IFERROR(HOUR(Flights_2026_09_303334[entry_hour]),-1)=HOUR(AF1013)),--(IFERROR(Flights_2026_09_303334[entry_sector],"")=AG1013),--(IFERROR(Flights_2026_09_303334[nfl],-1)&gt;=AH1013),--(IFERROR(Flights_2026_09_303334[nfl],-1)&lt;=IF(AH1013=450,450,AH1013+9)))</f>
        <v>0</v>
      </c>
    </row>
    <row r="1014" spans="32:35" x14ac:dyDescent="0.2">
      <c r="AF1014" s="2">
        <v>0.875</v>
      </c>
      <c r="AG1014" t="s">
        <v>840</v>
      </c>
      <c r="AH1014" s="17">
        <v>440</v>
      </c>
      <c r="AI1014" s="17" cm="1">
        <f t="array" ref="AI1014">SUMPRODUCT(--(IFERROR(HOUR(Flights_2026_09_303334[entry_hour]),-1)=HOUR(AF1014)),--(IFERROR(Flights_2026_09_303334[entry_sector],"")=AG1014),--(IFERROR(Flights_2026_09_303334[nfl],-1)&gt;=AH1014),--(IFERROR(Flights_2026_09_303334[nfl],-1)&lt;=IF(AH1014=450,450,AH1014+9)))</f>
        <v>0</v>
      </c>
    </row>
    <row r="1015" spans="32:35" x14ac:dyDescent="0.2">
      <c r="AF1015" s="2">
        <v>0.875</v>
      </c>
      <c r="AG1015" t="s">
        <v>840</v>
      </c>
      <c r="AH1015" s="17">
        <v>450</v>
      </c>
      <c r="AI1015" s="17" cm="1">
        <f t="array" ref="AI1015">SUMPRODUCT(--(IFERROR(HOUR(Flights_2026_09_303334[entry_hour]),-1)=HOUR(AF1015)),--(IFERROR(Flights_2026_09_303334[entry_sector],"")=AG1015),--(IFERROR(Flights_2026_09_303334[nfl],-1)&gt;=AH1015),--(IFERROR(Flights_2026_09_303334[nfl],-1)&lt;=IF(AH1015=450,450,AH1015+9)))</f>
        <v>0</v>
      </c>
    </row>
    <row r="1016" spans="32:35" x14ac:dyDescent="0.2">
      <c r="AF1016" s="2">
        <v>0.875</v>
      </c>
      <c r="AG1016" t="s">
        <v>747</v>
      </c>
      <c r="AH1016" s="17">
        <v>200</v>
      </c>
      <c r="AI1016" s="17" cm="1">
        <f t="array" ref="AI1016">SUMPRODUCT(--(IFERROR(HOUR(Flights_2026_09_303334[entry_hour]),-1)=HOUR(AF1016)),--(IFERROR(Flights_2026_09_303334[entry_sector],"")=AG1016),--(IFERROR(Flights_2026_09_303334[nfl],-1)&gt;=AH1016),--(IFERROR(Flights_2026_09_303334[nfl],-1)&lt;=IF(AH1016=450,450,AH1016+9)))</f>
        <v>0</v>
      </c>
    </row>
    <row r="1017" spans="32:35" x14ac:dyDescent="0.2">
      <c r="AF1017" s="2">
        <v>0.875</v>
      </c>
      <c r="AG1017" t="s">
        <v>747</v>
      </c>
      <c r="AH1017" s="17">
        <v>210</v>
      </c>
      <c r="AI1017" s="17" cm="1">
        <f t="array" ref="AI1017">SUMPRODUCT(--(IFERROR(HOUR(Flights_2026_09_303334[entry_hour]),-1)=HOUR(AF1017)),--(IFERROR(Flights_2026_09_303334[entry_sector],"")=AG1017),--(IFERROR(Flights_2026_09_303334[nfl],-1)&gt;=AH1017),--(IFERROR(Flights_2026_09_303334[nfl],-1)&lt;=IF(AH1017=450,450,AH1017+9)))</f>
        <v>0</v>
      </c>
    </row>
    <row r="1018" spans="32:35" x14ac:dyDescent="0.2">
      <c r="AF1018" s="2">
        <v>0.875</v>
      </c>
      <c r="AG1018" t="s">
        <v>747</v>
      </c>
      <c r="AH1018" s="17">
        <v>220</v>
      </c>
      <c r="AI1018" s="17" cm="1">
        <f t="array" ref="AI1018">SUMPRODUCT(--(IFERROR(HOUR(Flights_2026_09_303334[entry_hour]),-1)=HOUR(AF1018)),--(IFERROR(Flights_2026_09_303334[entry_sector],"")=AG1018),--(IFERROR(Flights_2026_09_303334[nfl],-1)&gt;=AH1018),--(IFERROR(Flights_2026_09_303334[nfl],-1)&lt;=IF(AH1018=450,450,AH1018+9)))</f>
        <v>0</v>
      </c>
    </row>
    <row r="1019" spans="32:35" x14ac:dyDescent="0.2">
      <c r="AF1019" s="2">
        <v>0.875</v>
      </c>
      <c r="AG1019" t="s">
        <v>747</v>
      </c>
      <c r="AH1019" s="17">
        <v>230</v>
      </c>
      <c r="AI1019" s="17" cm="1">
        <f t="array" ref="AI1019">SUMPRODUCT(--(IFERROR(HOUR(Flights_2026_09_303334[entry_hour]),-1)=HOUR(AF1019)),--(IFERROR(Flights_2026_09_303334[entry_sector],"")=AG1019),--(IFERROR(Flights_2026_09_303334[nfl],-1)&gt;=AH1019),--(IFERROR(Flights_2026_09_303334[nfl],-1)&lt;=IF(AH1019=450,450,AH1019+9)))</f>
        <v>0</v>
      </c>
    </row>
    <row r="1020" spans="32:35" x14ac:dyDescent="0.2">
      <c r="AF1020" s="2">
        <v>0.875</v>
      </c>
      <c r="AG1020" t="s">
        <v>747</v>
      </c>
      <c r="AH1020" s="17">
        <v>240</v>
      </c>
      <c r="AI1020" s="17" cm="1">
        <f t="array" ref="AI1020">SUMPRODUCT(--(IFERROR(HOUR(Flights_2026_09_303334[entry_hour]),-1)=HOUR(AF1020)),--(IFERROR(Flights_2026_09_303334[entry_sector],"")=AG1020),--(IFERROR(Flights_2026_09_303334[nfl],-1)&gt;=AH1020),--(IFERROR(Flights_2026_09_303334[nfl],-1)&lt;=IF(AH1020=450,450,AH1020+9)))</f>
        <v>0</v>
      </c>
    </row>
    <row r="1021" spans="32:35" x14ac:dyDescent="0.2">
      <c r="AF1021" s="2">
        <v>0.875</v>
      </c>
      <c r="AG1021" t="s">
        <v>747</v>
      </c>
      <c r="AH1021" s="17">
        <v>250</v>
      </c>
      <c r="AI1021" s="17" cm="1">
        <f t="array" ref="AI1021">SUMPRODUCT(--(IFERROR(HOUR(Flights_2026_09_303334[entry_hour]),-1)=HOUR(AF1021)),--(IFERROR(Flights_2026_09_303334[entry_sector],"")=AG1021),--(IFERROR(Flights_2026_09_303334[nfl],-1)&gt;=AH1021),--(IFERROR(Flights_2026_09_303334[nfl],-1)&lt;=IF(AH1021=450,450,AH1021+9)))</f>
        <v>0</v>
      </c>
    </row>
    <row r="1022" spans="32:35" x14ac:dyDescent="0.2">
      <c r="AF1022" s="2">
        <v>0.875</v>
      </c>
      <c r="AG1022" t="s">
        <v>747</v>
      </c>
      <c r="AH1022" s="17">
        <v>260</v>
      </c>
      <c r="AI1022" s="17" cm="1">
        <f t="array" ref="AI1022">SUMPRODUCT(--(IFERROR(HOUR(Flights_2026_09_303334[entry_hour]),-1)=HOUR(AF1022)),--(IFERROR(Flights_2026_09_303334[entry_sector],"")=AG1022),--(IFERROR(Flights_2026_09_303334[nfl],-1)&gt;=AH1022),--(IFERROR(Flights_2026_09_303334[nfl],-1)&lt;=IF(AH1022=450,450,AH1022+9)))</f>
        <v>0</v>
      </c>
    </row>
    <row r="1023" spans="32:35" x14ac:dyDescent="0.2">
      <c r="AF1023" s="2">
        <v>0.875</v>
      </c>
      <c r="AG1023" t="s">
        <v>747</v>
      </c>
      <c r="AH1023" s="17">
        <v>270</v>
      </c>
      <c r="AI1023" s="17" cm="1">
        <f t="array" ref="AI1023">SUMPRODUCT(--(IFERROR(HOUR(Flights_2026_09_303334[entry_hour]),-1)=HOUR(AF1023)),--(IFERROR(Flights_2026_09_303334[entry_sector],"")=AG1023),--(IFERROR(Flights_2026_09_303334[nfl],-1)&gt;=AH1023),--(IFERROR(Flights_2026_09_303334[nfl],-1)&lt;=IF(AH1023=450,450,AH1023+9)))</f>
        <v>0</v>
      </c>
    </row>
    <row r="1024" spans="32:35" x14ac:dyDescent="0.2">
      <c r="AF1024" s="2">
        <v>0.875</v>
      </c>
      <c r="AG1024" t="s">
        <v>747</v>
      </c>
      <c r="AH1024" s="17">
        <v>280</v>
      </c>
      <c r="AI1024" s="17" cm="1">
        <f t="array" ref="AI1024">SUMPRODUCT(--(IFERROR(HOUR(Flights_2026_09_303334[entry_hour]),-1)=HOUR(AF1024)),--(IFERROR(Flights_2026_09_303334[entry_sector],"")=AG1024),--(IFERROR(Flights_2026_09_303334[nfl],-1)&gt;=AH1024),--(IFERROR(Flights_2026_09_303334[nfl],-1)&lt;=IF(AH1024=450,450,AH1024+9)))</f>
        <v>0</v>
      </c>
    </row>
    <row r="1025" spans="32:35" x14ac:dyDescent="0.2">
      <c r="AF1025" s="2">
        <v>0.875</v>
      </c>
      <c r="AG1025" t="s">
        <v>747</v>
      </c>
      <c r="AH1025" s="17">
        <v>290</v>
      </c>
      <c r="AI1025" s="17" cm="1">
        <f t="array" ref="AI1025">SUMPRODUCT(--(IFERROR(HOUR(Flights_2026_09_303334[entry_hour]),-1)=HOUR(AF1025)),--(IFERROR(Flights_2026_09_303334[entry_sector],"")=AG1025),--(IFERROR(Flights_2026_09_303334[nfl],-1)&gt;=AH1025),--(IFERROR(Flights_2026_09_303334[nfl],-1)&lt;=IF(AH1025=450,450,AH1025+9)))</f>
        <v>0</v>
      </c>
    </row>
    <row r="1026" spans="32:35" x14ac:dyDescent="0.2">
      <c r="AF1026" s="2">
        <v>0.875</v>
      </c>
      <c r="AG1026" t="s">
        <v>747</v>
      </c>
      <c r="AH1026" s="17">
        <v>300</v>
      </c>
      <c r="AI1026" s="17" cm="1">
        <f t="array" ref="AI1026">SUMPRODUCT(--(IFERROR(HOUR(Flights_2026_09_303334[entry_hour]),-1)=HOUR(AF1026)),--(IFERROR(Flights_2026_09_303334[entry_sector],"")=AG1026),--(IFERROR(Flights_2026_09_303334[nfl],-1)&gt;=AH1026),--(IFERROR(Flights_2026_09_303334[nfl],-1)&lt;=IF(AH1026=450,450,AH1026+9)))</f>
        <v>0</v>
      </c>
    </row>
    <row r="1027" spans="32:35" x14ac:dyDescent="0.2">
      <c r="AF1027" s="2">
        <v>0.875</v>
      </c>
      <c r="AG1027" t="s">
        <v>747</v>
      </c>
      <c r="AH1027" s="17">
        <v>310</v>
      </c>
      <c r="AI1027" s="17" cm="1">
        <f t="array" ref="AI1027">SUMPRODUCT(--(IFERROR(HOUR(Flights_2026_09_303334[entry_hour]),-1)=HOUR(AF1027)),--(IFERROR(Flights_2026_09_303334[entry_sector],"")=AG1027),--(IFERROR(Flights_2026_09_303334[nfl],-1)&gt;=AH1027),--(IFERROR(Flights_2026_09_303334[nfl],-1)&lt;=IF(AH1027=450,450,AH1027+9)))</f>
        <v>0</v>
      </c>
    </row>
    <row r="1028" spans="32:35" x14ac:dyDescent="0.2">
      <c r="AF1028" s="2">
        <v>0.875</v>
      </c>
      <c r="AG1028" t="s">
        <v>747</v>
      </c>
      <c r="AH1028" s="17">
        <v>320</v>
      </c>
      <c r="AI1028" s="17" cm="1">
        <f t="array" ref="AI1028">SUMPRODUCT(--(IFERROR(HOUR(Flights_2026_09_303334[entry_hour]),-1)=HOUR(AF1028)),--(IFERROR(Flights_2026_09_303334[entry_sector],"")=AG1028),--(IFERROR(Flights_2026_09_303334[nfl],-1)&gt;=AH1028),--(IFERROR(Flights_2026_09_303334[nfl],-1)&lt;=IF(AH1028=450,450,AH1028+9)))</f>
        <v>0</v>
      </c>
    </row>
    <row r="1029" spans="32:35" x14ac:dyDescent="0.2">
      <c r="AF1029" s="2">
        <v>0.875</v>
      </c>
      <c r="AG1029" t="s">
        <v>747</v>
      </c>
      <c r="AH1029" s="17">
        <v>330</v>
      </c>
      <c r="AI1029" s="17" cm="1">
        <f t="array" ref="AI1029">SUMPRODUCT(--(IFERROR(HOUR(Flights_2026_09_303334[entry_hour]),-1)=HOUR(AF1029)),--(IFERROR(Flights_2026_09_303334[entry_sector],"")=AG1029),--(IFERROR(Flights_2026_09_303334[nfl],-1)&gt;=AH1029),--(IFERROR(Flights_2026_09_303334[nfl],-1)&lt;=IF(AH1029=450,450,AH1029+9)))</f>
        <v>0</v>
      </c>
    </row>
    <row r="1030" spans="32:35" x14ac:dyDescent="0.2">
      <c r="AF1030" s="2">
        <v>0.875</v>
      </c>
      <c r="AG1030" t="s">
        <v>747</v>
      </c>
      <c r="AH1030" s="17">
        <v>340</v>
      </c>
      <c r="AI1030" s="17" cm="1">
        <f t="array" ref="AI1030">SUMPRODUCT(--(IFERROR(HOUR(Flights_2026_09_303334[entry_hour]),-1)=HOUR(AF1030)),--(IFERROR(Flights_2026_09_303334[entry_sector],"")=AG1030),--(IFERROR(Flights_2026_09_303334[nfl],-1)&gt;=AH1030),--(IFERROR(Flights_2026_09_303334[nfl],-1)&lt;=IF(AH1030=450,450,AH1030+9)))</f>
        <v>0</v>
      </c>
    </row>
    <row r="1031" spans="32:35" x14ac:dyDescent="0.2">
      <c r="AF1031" s="2">
        <v>0.875</v>
      </c>
      <c r="AG1031" t="s">
        <v>747</v>
      </c>
      <c r="AH1031" s="17">
        <v>350</v>
      </c>
      <c r="AI1031" s="17" cm="1">
        <f t="array" ref="AI1031">SUMPRODUCT(--(IFERROR(HOUR(Flights_2026_09_303334[entry_hour]),-1)=HOUR(AF1031)),--(IFERROR(Flights_2026_09_303334[entry_sector],"")=AG1031),--(IFERROR(Flights_2026_09_303334[nfl],-1)&gt;=AH1031),--(IFERROR(Flights_2026_09_303334[nfl],-1)&lt;=IF(AH1031=450,450,AH1031+9)))</f>
        <v>0</v>
      </c>
    </row>
    <row r="1032" spans="32:35" x14ac:dyDescent="0.2">
      <c r="AF1032" s="2">
        <v>0.875</v>
      </c>
      <c r="AG1032" t="s">
        <v>747</v>
      </c>
      <c r="AH1032" s="17">
        <v>360</v>
      </c>
      <c r="AI1032" s="17" cm="1">
        <f t="array" ref="AI1032">SUMPRODUCT(--(IFERROR(HOUR(Flights_2026_09_303334[entry_hour]),-1)=HOUR(AF1032)),--(IFERROR(Flights_2026_09_303334[entry_sector],"")=AG1032),--(IFERROR(Flights_2026_09_303334[nfl],-1)&gt;=AH1032),--(IFERROR(Flights_2026_09_303334[nfl],-1)&lt;=IF(AH1032=450,450,AH1032+9)))</f>
        <v>1</v>
      </c>
    </row>
    <row r="1033" spans="32:35" x14ac:dyDescent="0.2">
      <c r="AF1033" s="2">
        <v>0.875</v>
      </c>
      <c r="AG1033" t="s">
        <v>747</v>
      </c>
      <c r="AH1033" s="17">
        <v>370</v>
      </c>
      <c r="AI1033" s="17" cm="1">
        <f t="array" ref="AI1033">SUMPRODUCT(--(IFERROR(HOUR(Flights_2026_09_303334[entry_hour]),-1)=HOUR(AF1033)),--(IFERROR(Flights_2026_09_303334[entry_sector],"")=AG1033),--(IFERROR(Flights_2026_09_303334[nfl],-1)&gt;=AH1033),--(IFERROR(Flights_2026_09_303334[nfl],-1)&lt;=IF(AH1033=450,450,AH1033+9)))</f>
        <v>0</v>
      </c>
    </row>
    <row r="1034" spans="32:35" x14ac:dyDescent="0.2">
      <c r="AF1034" s="2">
        <v>0.875</v>
      </c>
      <c r="AG1034" t="s">
        <v>747</v>
      </c>
      <c r="AH1034" s="17">
        <v>380</v>
      </c>
      <c r="AI1034" s="17" cm="1">
        <f t="array" ref="AI1034">SUMPRODUCT(--(IFERROR(HOUR(Flights_2026_09_303334[entry_hour]),-1)=HOUR(AF1034)),--(IFERROR(Flights_2026_09_303334[entry_sector],"")=AG1034),--(IFERROR(Flights_2026_09_303334[nfl],-1)&gt;=AH1034),--(IFERROR(Flights_2026_09_303334[nfl],-1)&lt;=IF(AH1034=450,450,AH1034+9)))</f>
        <v>0</v>
      </c>
    </row>
    <row r="1035" spans="32:35" x14ac:dyDescent="0.2">
      <c r="AF1035" s="2">
        <v>0.875</v>
      </c>
      <c r="AG1035" t="s">
        <v>747</v>
      </c>
      <c r="AH1035" s="17">
        <v>390</v>
      </c>
      <c r="AI1035" s="17" cm="1">
        <f t="array" ref="AI1035">SUMPRODUCT(--(IFERROR(HOUR(Flights_2026_09_303334[entry_hour]),-1)=HOUR(AF1035)),--(IFERROR(Flights_2026_09_303334[entry_sector],"")=AG1035),--(IFERROR(Flights_2026_09_303334[nfl],-1)&gt;=AH1035),--(IFERROR(Flights_2026_09_303334[nfl],-1)&lt;=IF(AH1035=450,450,AH1035+9)))</f>
        <v>0</v>
      </c>
    </row>
    <row r="1036" spans="32:35" x14ac:dyDescent="0.2">
      <c r="AF1036" s="2">
        <v>0.875</v>
      </c>
      <c r="AG1036" t="s">
        <v>747</v>
      </c>
      <c r="AH1036" s="17">
        <v>400</v>
      </c>
      <c r="AI1036" s="17" cm="1">
        <f t="array" ref="AI1036">SUMPRODUCT(--(IFERROR(HOUR(Flights_2026_09_303334[entry_hour]),-1)=HOUR(AF1036)),--(IFERROR(Flights_2026_09_303334[entry_sector],"")=AG1036),--(IFERROR(Flights_2026_09_303334[nfl],-1)&gt;=AH1036),--(IFERROR(Flights_2026_09_303334[nfl],-1)&lt;=IF(AH1036=450,450,AH1036+9)))</f>
        <v>0</v>
      </c>
    </row>
    <row r="1037" spans="32:35" x14ac:dyDescent="0.2">
      <c r="AF1037" s="2">
        <v>0.875</v>
      </c>
      <c r="AG1037" t="s">
        <v>747</v>
      </c>
      <c r="AH1037" s="17">
        <v>410</v>
      </c>
      <c r="AI1037" s="17" cm="1">
        <f t="array" ref="AI1037">SUMPRODUCT(--(IFERROR(HOUR(Flights_2026_09_303334[entry_hour]),-1)=HOUR(AF1037)),--(IFERROR(Flights_2026_09_303334[entry_sector],"")=AG1037),--(IFERROR(Flights_2026_09_303334[nfl],-1)&gt;=AH1037),--(IFERROR(Flights_2026_09_303334[nfl],-1)&lt;=IF(AH1037=450,450,AH1037+9)))</f>
        <v>0</v>
      </c>
    </row>
    <row r="1038" spans="32:35" x14ac:dyDescent="0.2">
      <c r="AF1038" s="2">
        <v>0.875</v>
      </c>
      <c r="AG1038" t="s">
        <v>747</v>
      </c>
      <c r="AH1038" s="17">
        <v>420</v>
      </c>
      <c r="AI1038" s="17" cm="1">
        <f t="array" ref="AI1038">SUMPRODUCT(--(IFERROR(HOUR(Flights_2026_09_303334[entry_hour]),-1)=HOUR(AF1038)),--(IFERROR(Flights_2026_09_303334[entry_sector],"")=AG1038),--(IFERROR(Flights_2026_09_303334[nfl],-1)&gt;=AH1038),--(IFERROR(Flights_2026_09_303334[nfl],-1)&lt;=IF(AH1038=450,450,AH1038+9)))</f>
        <v>0</v>
      </c>
    </row>
    <row r="1039" spans="32:35" x14ac:dyDescent="0.2">
      <c r="AF1039" s="2">
        <v>0.875</v>
      </c>
      <c r="AG1039" t="s">
        <v>747</v>
      </c>
      <c r="AH1039" s="17">
        <v>430</v>
      </c>
      <c r="AI1039" s="17" cm="1">
        <f t="array" ref="AI1039">SUMPRODUCT(--(IFERROR(HOUR(Flights_2026_09_303334[entry_hour]),-1)=HOUR(AF1039)),--(IFERROR(Flights_2026_09_303334[entry_sector],"")=AG1039),--(IFERROR(Flights_2026_09_303334[nfl],-1)&gt;=AH1039),--(IFERROR(Flights_2026_09_303334[nfl],-1)&lt;=IF(AH1039=450,450,AH1039+9)))</f>
        <v>0</v>
      </c>
    </row>
    <row r="1040" spans="32:35" x14ac:dyDescent="0.2">
      <c r="AF1040" s="2">
        <v>0.875</v>
      </c>
      <c r="AG1040" t="s">
        <v>747</v>
      </c>
      <c r="AH1040" s="17">
        <v>440</v>
      </c>
      <c r="AI1040" s="17" cm="1">
        <f t="array" ref="AI1040">SUMPRODUCT(--(IFERROR(HOUR(Flights_2026_09_303334[entry_hour]),-1)=HOUR(AF1040)),--(IFERROR(Flights_2026_09_303334[entry_sector],"")=AG1040),--(IFERROR(Flights_2026_09_303334[nfl],-1)&gt;=AH1040),--(IFERROR(Flights_2026_09_303334[nfl],-1)&lt;=IF(AH1040=450,450,AH1040+9)))</f>
        <v>0</v>
      </c>
    </row>
    <row r="1041" spans="32:35" x14ac:dyDescent="0.2">
      <c r="AF1041" s="2">
        <v>0.875</v>
      </c>
      <c r="AG1041" t="s">
        <v>747</v>
      </c>
      <c r="AH1041" s="17">
        <v>450</v>
      </c>
      <c r="AI1041" s="17" cm="1">
        <f t="array" ref="AI1041">SUMPRODUCT(--(IFERROR(HOUR(Flights_2026_09_303334[entry_hour]),-1)=HOUR(AF1041)),--(IFERROR(Flights_2026_09_303334[entry_sector],"")=AG1041),--(IFERROR(Flights_2026_09_303334[nfl],-1)&gt;=AH1041),--(IFERROR(Flights_2026_09_303334[nfl],-1)&lt;=IF(AH1041=450,450,AH1041+9)))</f>
        <v>0</v>
      </c>
    </row>
    <row r="1042" spans="32:35" x14ac:dyDescent="0.2">
      <c r="AF1042" s="2">
        <v>0.91666666666666663</v>
      </c>
      <c r="AG1042" t="s">
        <v>743</v>
      </c>
      <c r="AH1042" s="17">
        <v>200</v>
      </c>
      <c r="AI1042" s="17" cm="1">
        <f t="array" ref="AI1042">SUMPRODUCT(--(IFERROR(HOUR(Flights_2026_09_303334[entry_hour]),-1)=HOUR(AF1042)),--(IFERROR(Flights_2026_09_303334[entry_sector],"")=AG1042),--(IFERROR(Flights_2026_09_303334[nfl],-1)&gt;=AH1042),--(IFERROR(Flights_2026_09_303334[nfl],-1)&lt;=IF(AH1042=450,450,AH1042+9)))</f>
        <v>0</v>
      </c>
    </row>
    <row r="1043" spans="32:35" x14ac:dyDescent="0.2">
      <c r="AF1043" s="2">
        <v>0.91666666666666663</v>
      </c>
      <c r="AG1043" t="s">
        <v>743</v>
      </c>
      <c r="AH1043" s="17">
        <v>210</v>
      </c>
      <c r="AI1043" s="17" cm="1">
        <f t="array" ref="AI1043">SUMPRODUCT(--(IFERROR(HOUR(Flights_2026_09_303334[entry_hour]),-1)=HOUR(AF1043)),--(IFERROR(Flights_2026_09_303334[entry_sector],"")=AG1043),--(IFERROR(Flights_2026_09_303334[nfl],-1)&gt;=AH1043),--(IFERROR(Flights_2026_09_303334[nfl],-1)&lt;=IF(AH1043=450,450,AH1043+9)))</f>
        <v>0</v>
      </c>
    </row>
    <row r="1044" spans="32:35" x14ac:dyDescent="0.2">
      <c r="AF1044" s="2">
        <v>0.91666666666666663</v>
      </c>
      <c r="AG1044" t="s">
        <v>743</v>
      </c>
      <c r="AH1044" s="17">
        <v>220</v>
      </c>
      <c r="AI1044" s="17" cm="1">
        <f t="array" ref="AI1044">SUMPRODUCT(--(IFERROR(HOUR(Flights_2026_09_303334[entry_hour]),-1)=HOUR(AF1044)),--(IFERROR(Flights_2026_09_303334[entry_sector],"")=AG1044),--(IFERROR(Flights_2026_09_303334[nfl],-1)&gt;=AH1044),--(IFERROR(Flights_2026_09_303334[nfl],-1)&lt;=IF(AH1044=450,450,AH1044+9)))</f>
        <v>0</v>
      </c>
    </row>
    <row r="1045" spans="32:35" x14ac:dyDescent="0.2">
      <c r="AF1045" s="2">
        <v>0.91666666666666663</v>
      </c>
      <c r="AG1045" t="s">
        <v>743</v>
      </c>
      <c r="AH1045" s="17">
        <v>230</v>
      </c>
      <c r="AI1045" s="17" cm="1">
        <f t="array" ref="AI1045">SUMPRODUCT(--(IFERROR(HOUR(Flights_2026_09_303334[entry_hour]),-1)=HOUR(AF1045)),--(IFERROR(Flights_2026_09_303334[entry_sector],"")=AG1045),--(IFERROR(Flights_2026_09_303334[nfl],-1)&gt;=AH1045),--(IFERROR(Flights_2026_09_303334[nfl],-1)&lt;=IF(AH1045=450,450,AH1045+9)))</f>
        <v>0</v>
      </c>
    </row>
    <row r="1046" spans="32:35" x14ac:dyDescent="0.2">
      <c r="AF1046" s="2">
        <v>0.91666666666666663</v>
      </c>
      <c r="AG1046" t="s">
        <v>743</v>
      </c>
      <c r="AH1046" s="17">
        <v>240</v>
      </c>
      <c r="AI1046" s="17" cm="1">
        <f t="array" ref="AI1046">SUMPRODUCT(--(IFERROR(HOUR(Flights_2026_09_303334[entry_hour]),-1)=HOUR(AF1046)),--(IFERROR(Flights_2026_09_303334[entry_sector],"")=AG1046),--(IFERROR(Flights_2026_09_303334[nfl],-1)&gt;=AH1046),--(IFERROR(Flights_2026_09_303334[nfl],-1)&lt;=IF(AH1046=450,450,AH1046+9)))</f>
        <v>0</v>
      </c>
    </row>
    <row r="1047" spans="32:35" x14ac:dyDescent="0.2">
      <c r="AF1047" s="2">
        <v>0.91666666666666663</v>
      </c>
      <c r="AG1047" t="s">
        <v>743</v>
      </c>
      <c r="AH1047" s="17">
        <v>250</v>
      </c>
      <c r="AI1047" s="17" cm="1">
        <f t="array" ref="AI1047">SUMPRODUCT(--(IFERROR(HOUR(Flights_2026_09_303334[entry_hour]),-1)=HOUR(AF1047)),--(IFERROR(Flights_2026_09_303334[entry_sector],"")=AG1047),--(IFERROR(Flights_2026_09_303334[nfl],-1)&gt;=AH1047),--(IFERROR(Flights_2026_09_303334[nfl],-1)&lt;=IF(AH1047=450,450,AH1047+9)))</f>
        <v>0</v>
      </c>
    </row>
    <row r="1048" spans="32:35" x14ac:dyDescent="0.2">
      <c r="AF1048" s="2">
        <v>0.91666666666666663</v>
      </c>
      <c r="AG1048" t="s">
        <v>743</v>
      </c>
      <c r="AH1048" s="17">
        <v>260</v>
      </c>
      <c r="AI1048" s="17" cm="1">
        <f t="array" ref="AI1048">SUMPRODUCT(--(IFERROR(HOUR(Flights_2026_09_303334[entry_hour]),-1)=HOUR(AF1048)),--(IFERROR(Flights_2026_09_303334[entry_sector],"")=AG1048),--(IFERROR(Flights_2026_09_303334[nfl],-1)&gt;=AH1048),--(IFERROR(Flights_2026_09_303334[nfl],-1)&lt;=IF(AH1048=450,450,AH1048+9)))</f>
        <v>0</v>
      </c>
    </row>
    <row r="1049" spans="32:35" x14ac:dyDescent="0.2">
      <c r="AF1049" s="2">
        <v>0.91666666666666663</v>
      </c>
      <c r="AG1049" t="s">
        <v>743</v>
      </c>
      <c r="AH1049" s="17">
        <v>270</v>
      </c>
      <c r="AI1049" s="17" cm="1">
        <f t="array" ref="AI1049">SUMPRODUCT(--(IFERROR(HOUR(Flights_2026_09_303334[entry_hour]),-1)=HOUR(AF1049)),--(IFERROR(Flights_2026_09_303334[entry_sector],"")=AG1049),--(IFERROR(Flights_2026_09_303334[nfl],-1)&gt;=AH1049),--(IFERROR(Flights_2026_09_303334[nfl],-1)&lt;=IF(AH1049=450,450,AH1049+9)))</f>
        <v>0</v>
      </c>
    </row>
    <row r="1050" spans="32:35" x14ac:dyDescent="0.2">
      <c r="AF1050" s="2">
        <v>0.91666666666666663</v>
      </c>
      <c r="AG1050" t="s">
        <v>743</v>
      </c>
      <c r="AH1050" s="17">
        <v>280</v>
      </c>
      <c r="AI1050" s="17" cm="1">
        <f t="array" ref="AI1050">SUMPRODUCT(--(IFERROR(HOUR(Flights_2026_09_303334[entry_hour]),-1)=HOUR(AF1050)),--(IFERROR(Flights_2026_09_303334[entry_sector],"")=AG1050),--(IFERROR(Flights_2026_09_303334[nfl],-1)&gt;=AH1050),--(IFERROR(Flights_2026_09_303334[nfl],-1)&lt;=IF(AH1050=450,450,AH1050+9)))</f>
        <v>0</v>
      </c>
    </row>
    <row r="1051" spans="32:35" x14ac:dyDescent="0.2">
      <c r="AF1051" s="2">
        <v>0.91666666666666663</v>
      </c>
      <c r="AG1051" t="s">
        <v>743</v>
      </c>
      <c r="AH1051" s="17">
        <v>290</v>
      </c>
      <c r="AI1051" s="17" cm="1">
        <f t="array" ref="AI1051">SUMPRODUCT(--(IFERROR(HOUR(Flights_2026_09_303334[entry_hour]),-1)=HOUR(AF1051)),--(IFERROR(Flights_2026_09_303334[entry_sector],"")=AG1051),--(IFERROR(Flights_2026_09_303334[nfl],-1)&gt;=AH1051),--(IFERROR(Flights_2026_09_303334[nfl],-1)&lt;=IF(AH1051=450,450,AH1051+9)))</f>
        <v>0</v>
      </c>
    </row>
    <row r="1052" spans="32:35" x14ac:dyDescent="0.2">
      <c r="AF1052" s="2">
        <v>0.91666666666666663</v>
      </c>
      <c r="AG1052" t="s">
        <v>743</v>
      </c>
      <c r="AH1052" s="17">
        <v>300</v>
      </c>
      <c r="AI1052" s="17" cm="1">
        <f t="array" ref="AI1052">SUMPRODUCT(--(IFERROR(HOUR(Flights_2026_09_303334[entry_hour]),-1)=HOUR(AF1052)),--(IFERROR(Flights_2026_09_303334[entry_sector],"")=AG1052),--(IFERROR(Flights_2026_09_303334[nfl],-1)&gt;=AH1052),--(IFERROR(Flights_2026_09_303334[nfl],-1)&lt;=IF(AH1052=450,450,AH1052+9)))</f>
        <v>0</v>
      </c>
    </row>
    <row r="1053" spans="32:35" x14ac:dyDescent="0.2">
      <c r="AF1053" s="2">
        <v>0.91666666666666663</v>
      </c>
      <c r="AG1053" t="s">
        <v>743</v>
      </c>
      <c r="AH1053" s="17">
        <v>310</v>
      </c>
      <c r="AI1053" s="17" cm="1">
        <f t="array" ref="AI1053">SUMPRODUCT(--(IFERROR(HOUR(Flights_2026_09_303334[entry_hour]),-1)=HOUR(AF1053)),--(IFERROR(Flights_2026_09_303334[entry_sector],"")=AG1053),--(IFERROR(Flights_2026_09_303334[nfl],-1)&gt;=AH1053),--(IFERROR(Flights_2026_09_303334[nfl],-1)&lt;=IF(AH1053=450,450,AH1053+9)))</f>
        <v>0</v>
      </c>
    </row>
    <row r="1054" spans="32:35" x14ac:dyDescent="0.2">
      <c r="AF1054" s="2">
        <v>0.91666666666666663</v>
      </c>
      <c r="AG1054" t="s">
        <v>743</v>
      </c>
      <c r="AH1054" s="17">
        <v>320</v>
      </c>
      <c r="AI1054" s="17" cm="1">
        <f t="array" ref="AI1054">SUMPRODUCT(--(IFERROR(HOUR(Flights_2026_09_303334[entry_hour]),-1)=HOUR(AF1054)),--(IFERROR(Flights_2026_09_303334[entry_sector],"")=AG1054),--(IFERROR(Flights_2026_09_303334[nfl],-1)&gt;=AH1054),--(IFERROR(Flights_2026_09_303334[nfl],-1)&lt;=IF(AH1054=450,450,AH1054+9)))</f>
        <v>0</v>
      </c>
    </row>
    <row r="1055" spans="32:35" x14ac:dyDescent="0.2">
      <c r="AF1055" s="2">
        <v>0.91666666666666663</v>
      </c>
      <c r="AG1055" t="s">
        <v>743</v>
      </c>
      <c r="AH1055" s="17">
        <v>330</v>
      </c>
      <c r="AI1055" s="17" cm="1">
        <f t="array" ref="AI1055">SUMPRODUCT(--(IFERROR(HOUR(Flights_2026_09_303334[entry_hour]),-1)=HOUR(AF1055)),--(IFERROR(Flights_2026_09_303334[entry_sector],"")=AG1055),--(IFERROR(Flights_2026_09_303334[nfl],-1)&gt;=AH1055),--(IFERROR(Flights_2026_09_303334[nfl],-1)&lt;=IF(AH1055=450,450,AH1055+9)))</f>
        <v>0</v>
      </c>
    </row>
    <row r="1056" spans="32:35" x14ac:dyDescent="0.2">
      <c r="AF1056" s="2">
        <v>0.91666666666666663</v>
      </c>
      <c r="AG1056" t="s">
        <v>743</v>
      </c>
      <c r="AH1056" s="17">
        <v>340</v>
      </c>
      <c r="AI1056" s="17" cm="1">
        <f t="array" ref="AI1056">SUMPRODUCT(--(IFERROR(HOUR(Flights_2026_09_303334[entry_hour]),-1)=HOUR(AF1056)),--(IFERROR(Flights_2026_09_303334[entry_sector],"")=AG1056),--(IFERROR(Flights_2026_09_303334[nfl],-1)&gt;=AH1056),--(IFERROR(Flights_2026_09_303334[nfl],-1)&lt;=IF(AH1056=450,450,AH1056+9)))</f>
        <v>0</v>
      </c>
    </row>
    <row r="1057" spans="32:35" x14ac:dyDescent="0.2">
      <c r="AF1057" s="2">
        <v>0.91666666666666663</v>
      </c>
      <c r="AG1057" t="s">
        <v>743</v>
      </c>
      <c r="AH1057" s="17">
        <v>350</v>
      </c>
      <c r="AI1057" s="17" cm="1">
        <f t="array" ref="AI1057">SUMPRODUCT(--(IFERROR(HOUR(Flights_2026_09_303334[entry_hour]),-1)=HOUR(AF1057)),--(IFERROR(Flights_2026_09_303334[entry_sector],"")=AG1057),--(IFERROR(Flights_2026_09_303334[nfl],-1)&gt;=AH1057),--(IFERROR(Flights_2026_09_303334[nfl],-1)&lt;=IF(AH1057=450,450,AH1057+9)))</f>
        <v>0</v>
      </c>
    </row>
    <row r="1058" spans="32:35" x14ac:dyDescent="0.2">
      <c r="AF1058" s="2">
        <v>0.91666666666666663</v>
      </c>
      <c r="AG1058" t="s">
        <v>743</v>
      </c>
      <c r="AH1058" s="17">
        <v>360</v>
      </c>
      <c r="AI1058" s="17" cm="1">
        <f t="array" ref="AI1058">SUMPRODUCT(--(IFERROR(HOUR(Flights_2026_09_303334[entry_hour]),-1)=HOUR(AF1058)),--(IFERROR(Flights_2026_09_303334[entry_sector],"")=AG1058),--(IFERROR(Flights_2026_09_303334[nfl],-1)&gt;=AH1058),--(IFERROR(Flights_2026_09_303334[nfl],-1)&lt;=IF(AH1058=450,450,AH1058+9)))</f>
        <v>0</v>
      </c>
    </row>
    <row r="1059" spans="32:35" x14ac:dyDescent="0.2">
      <c r="AF1059" s="2">
        <v>0.91666666666666663</v>
      </c>
      <c r="AG1059" t="s">
        <v>743</v>
      </c>
      <c r="AH1059" s="17">
        <v>370</v>
      </c>
      <c r="AI1059" s="17" cm="1">
        <f t="array" ref="AI1059">SUMPRODUCT(--(IFERROR(HOUR(Flights_2026_09_303334[entry_hour]),-1)=HOUR(AF1059)),--(IFERROR(Flights_2026_09_303334[entry_sector],"")=AG1059),--(IFERROR(Flights_2026_09_303334[nfl],-1)&gt;=AH1059),--(IFERROR(Flights_2026_09_303334[nfl],-1)&lt;=IF(AH1059=450,450,AH1059+9)))</f>
        <v>0</v>
      </c>
    </row>
    <row r="1060" spans="32:35" x14ac:dyDescent="0.2">
      <c r="AF1060" s="2">
        <v>0.91666666666666663</v>
      </c>
      <c r="AG1060" t="s">
        <v>743</v>
      </c>
      <c r="AH1060" s="17">
        <v>380</v>
      </c>
      <c r="AI1060" s="17" cm="1">
        <f t="array" ref="AI1060">SUMPRODUCT(--(IFERROR(HOUR(Flights_2026_09_303334[entry_hour]),-1)=HOUR(AF1060)),--(IFERROR(Flights_2026_09_303334[entry_sector],"")=AG1060),--(IFERROR(Flights_2026_09_303334[nfl],-1)&gt;=AH1060),--(IFERROR(Flights_2026_09_303334[nfl],-1)&lt;=IF(AH1060=450,450,AH1060+9)))</f>
        <v>0</v>
      </c>
    </row>
    <row r="1061" spans="32:35" x14ac:dyDescent="0.2">
      <c r="AF1061" s="2">
        <v>0.91666666666666663</v>
      </c>
      <c r="AG1061" t="s">
        <v>743</v>
      </c>
      <c r="AH1061" s="17">
        <v>390</v>
      </c>
      <c r="AI1061" s="17" cm="1">
        <f t="array" ref="AI1061">SUMPRODUCT(--(IFERROR(HOUR(Flights_2026_09_303334[entry_hour]),-1)=HOUR(AF1061)),--(IFERROR(Flights_2026_09_303334[entry_sector],"")=AG1061),--(IFERROR(Flights_2026_09_303334[nfl],-1)&gt;=AH1061),--(IFERROR(Flights_2026_09_303334[nfl],-1)&lt;=IF(AH1061=450,450,AH1061+9)))</f>
        <v>0</v>
      </c>
    </row>
    <row r="1062" spans="32:35" x14ac:dyDescent="0.2">
      <c r="AF1062" s="2">
        <v>0.91666666666666663</v>
      </c>
      <c r="AG1062" t="s">
        <v>743</v>
      </c>
      <c r="AH1062" s="17">
        <v>400</v>
      </c>
      <c r="AI1062" s="17" cm="1">
        <f t="array" ref="AI1062">SUMPRODUCT(--(IFERROR(HOUR(Flights_2026_09_303334[entry_hour]),-1)=HOUR(AF1062)),--(IFERROR(Flights_2026_09_303334[entry_sector],"")=AG1062),--(IFERROR(Flights_2026_09_303334[nfl],-1)&gt;=AH1062),--(IFERROR(Flights_2026_09_303334[nfl],-1)&lt;=IF(AH1062=450,450,AH1062+9)))</f>
        <v>0</v>
      </c>
    </row>
    <row r="1063" spans="32:35" x14ac:dyDescent="0.2">
      <c r="AF1063" s="2">
        <v>0.91666666666666663</v>
      </c>
      <c r="AG1063" t="s">
        <v>743</v>
      </c>
      <c r="AH1063" s="17">
        <v>410</v>
      </c>
      <c r="AI1063" s="17" cm="1">
        <f t="array" ref="AI1063">SUMPRODUCT(--(IFERROR(HOUR(Flights_2026_09_303334[entry_hour]),-1)=HOUR(AF1063)),--(IFERROR(Flights_2026_09_303334[entry_sector],"")=AG1063),--(IFERROR(Flights_2026_09_303334[nfl],-1)&gt;=AH1063),--(IFERROR(Flights_2026_09_303334[nfl],-1)&lt;=IF(AH1063=450,450,AH1063+9)))</f>
        <v>0</v>
      </c>
    </row>
    <row r="1064" spans="32:35" x14ac:dyDescent="0.2">
      <c r="AF1064" s="2">
        <v>0.91666666666666663</v>
      </c>
      <c r="AG1064" t="s">
        <v>743</v>
      </c>
      <c r="AH1064" s="17">
        <v>420</v>
      </c>
      <c r="AI1064" s="17" cm="1">
        <f t="array" ref="AI1064">SUMPRODUCT(--(IFERROR(HOUR(Flights_2026_09_303334[entry_hour]),-1)=HOUR(AF1064)),--(IFERROR(Flights_2026_09_303334[entry_sector],"")=AG1064),--(IFERROR(Flights_2026_09_303334[nfl],-1)&gt;=AH1064),--(IFERROR(Flights_2026_09_303334[nfl],-1)&lt;=IF(AH1064=450,450,AH1064+9)))</f>
        <v>0</v>
      </c>
    </row>
    <row r="1065" spans="32:35" x14ac:dyDescent="0.2">
      <c r="AF1065" s="2">
        <v>0.91666666666666663</v>
      </c>
      <c r="AG1065" t="s">
        <v>743</v>
      </c>
      <c r="AH1065" s="17">
        <v>430</v>
      </c>
      <c r="AI1065" s="17" cm="1">
        <f t="array" ref="AI1065">SUMPRODUCT(--(IFERROR(HOUR(Flights_2026_09_303334[entry_hour]),-1)=HOUR(AF1065)),--(IFERROR(Flights_2026_09_303334[entry_sector],"")=AG1065),--(IFERROR(Flights_2026_09_303334[nfl],-1)&gt;=AH1065),--(IFERROR(Flights_2026_09_303334[nfl],-1)&lt;=IF(AH1065=450,450,AH1065+9)))</f>
        <v>0</v>
      </c>
    </row>
    <row r="1066" spans="32:35" x14ac:dyDescent="0.2">
      <c r="AF1066" s="2">
        <v>0.91666666666666663</v>
      </c>
      <c r="AG1066" t="s">
        <v>743</v>
      </c>
      <c r="AH1066" s="17">
        <v>440</v>
      </c>
      <c r="AI1066" s="17" cm="1">
        <f t="array" ref="AI1066">SUMPRODUCT(--(IFERROR(HOUR(Flights_2026_09_303334[entry_hour]),-1)=HOUR(AF1066)),--(IFERROR(Flights_2026_09_303334[entry_sector],"")=AG1066),--(IFERROR(Flights_2026_09_303334[nfl],-1)&gt;=AH1066),--(IFERROR(Flights_2026_09_303334[nfl],-1)&lt;=IF(AH1066=450,450,AH1066+9)))</f>
        <v>0</v>
      </c>
    </row>
    <row r="1067" spans="32:35" x14ac:dyDescent="0.2">
      <c r="AF1067" s="2">
        <v>0.91666666666666663</v>
      </c>
      <c r="AG1067" t="s">
        <v>743</v>
      </c>
      <c r="AH1067" s="17">
        <v>450</v>
      </c>
      <c r="AI1067" s="17" cm="1">
        <f t="array" ref="AI1067">SUMPRODUCT(--(IFERROR(HOUR(Flights_2026_09_303334[entry_hour]),-1)=HOUR(AF1067)),--(IFERROR(Flights_2026_09_303334[entry_sector],"")=AG1067),--(IFERROR(Flights_2026_09_303334[nfl],-1)&gt;=AH1067),--(IFERROR(Flights_2026_09_303334[nfl],-1)&lt;=IF(AH1067=450,450,AH1067+9)))</f>
        <v>0</v>
      </c>
    </row>
    <row r="1068" spans="32:35" x14ac:dyDescent="0.2">
      <c r="AF1068" s="2">
        <v>0.91666666666666663</v>
      </c>
      <c r="AG1068" t="s">
        <v>744</v>
      </c>
      <c r="AH1068" s="17">
        <v>200</v>
      </c>
      <c r="AI1068" s="17" cm="1">
        <f t="array" ref="AI1068">SUMPRODUCT(--(IFERROR(HOUR(Flights_2026_09_303334[entry_hour]),-1)=HOUR(AF1068)),--(IFERROR(Flights_2026_09_303334[entry_sector],"")=AG1068),--(IFERROR(Flights_2026_09_303334[nfl],-1)&gt;=AH1068),--(IFERROR(Flights_2026_09_303334[nfl],-1)&lt;=IF(AH1068=450,450,AH1068+9)))</f>
        <v>0</v>
      </c>
    </row>
    <row r="1069" spans="32:35" x14ac:dyDescent="0.2">
      <c r="AF1069" s="2">
        <v>0.91666666666666663</v>
      </c>
      <c r="AG1069" t="s">
        <v>744</v>
      </c>
      <c r="AH1069" s="17">
        <v>210</v>
      </c>
      <c r="AI1069" s="17" cm="1">
        <f t="array" ref="AI1069">SUMPRODUCT(--(IFERROR(HOUR(Flights_2026_09_303334[entry_hour]),-1)=HOUR(AF1069)),--(IFERROR(Flights_2026_09_303334[entry_sector],"")=AG1069),--(IFERROR(Flights_2026_09_303334[nfl],-1)&gt;=AH1069),--(IFERROR(Flights_2026_09_303334[nfl],-1)&lt;=IF(AH1069=450,450,AH1069+9)))</f>
        <v>0</v>
      </c>
    </row>
    <row r="1070" spans="32:35" x14ac:dyDescent="0.2">
      <c r="AF1070" s="2">
        <v>0.91666666666666663</v>
      </c>
      <c r="AG1070" t="s">
        <v>744</v>
      </c>
      <c r="AH1070" s="17">
        <v>220</v>
      </c>
      <c r="AI1070" s="17" cm="1">
        <f t="array" ref="AI1070">SUMPRODUCT(--(IFERROR(HOUR(Flights_2026_09_303334[entry_hour]),-1)=HOUR(AF1070)),--(IFERROR(Flights_2026_09_303334[entry_sector],"")=AG1070),--(IFERROR(Flights_2026_09_303334[nfl],-1)&gt;=AH1070),--(IFERROR(Flights_2026_09_303334[nfl],-1)&lt;=IF(AH1070=450,450,AH1070+9)))</f>
        <v>1</v>
      </c>
    </row>
    <row r="1071" spans="32:35" x14ac:dyDescent="0.2">
      <c r="AF1071" s="2">
        <v>0.91666666666666663</v>
      </c>
      <c r="AG1071" t="s">
        <v>744</v>
      </c>
      <c r="AH1071" s="17">
        <v>230</v>
      </c>
      <c r="AI1071" s="17" cm="1">
        <f t="array" ref="AI1071">SUMPRODUCT(--(IFERROR(HOUR(Flights_2026_09_303334[entry_hour]),-1)=HOUR(AF1071)),--(IFERROR(Flights_2026_09_303334[entry_sector],"")=AG1071),--(IFERROR(Flights_2026_09_303334[nfl],-1)&gt;=AH1071),--(IFERROR(Flights_2026_09_303334[nfl],-1)&lt;=IF(AH1071=450,450,AH1071+9)))</f>
        <v>0</v>
      </c>
    </row>
    <row r="1072" spans="32:35" x14ac:dyDescent="0.2">
      <c r="AF1072" s="2">
        <v>0.91666666666666663</v>
      </c>
      <c r="AG1072" t="s">
        <v>744</v>
      </c>
      <c r="AH1072" s="17">
        <v>240</v>
      </c>
      <c r="AI1072" s="17" cm="1">
        <f t="array" ref="AI1072">SUMPRODUCT(--(IFERROR(HOUR(Flights_2026_09_303334[entry_hour]),-1)=HOUR(AF1072)),--(IFERROR(Flights_2026_09_303334[entry_sector],"")=AG1072),--(IFERROR(Flights_2026_09_303334[nfl],-1)&gt;=AH1072),--(IFERROR(Flights_2026_09_303334[nfl],-1)&lt;=IF(AH1072=450,450,AH1072+9)))</f>
        <v>0</v>
      </c>
    </row>
    <row r="1073" spans="32:35" x14ac:dyDescent="0.2">
      <c r="AF1073" s="2">
        <v>0.91666666666666663</v>
      </c>
      <c r="AG1073" t="s">
        <v>744</v>
      </c>
      <c r="AH1073" s="17">
        <v>250</v>
      </c>
      <c r="AI1073" s="17" cm="1">
        <f t="array" ref="AI1073">SUMPRODUCT(--(IFERROR(HOUR(Flights_2026_09_303334[entry_hour]),-1)=HOUR(AF1073)),--(IFERROR(Flights_2026_09_303334[entry_sector],"")=AG1073),--(IFERROR(Flights_2026_09_303334[nfl],-1)&gt;=AH1073),--(IFERROR(Flights_2026_09_303334[nfl],-1)&lt;=IF(AH1073=450,450,AH1073+9)))</f>
        <v>0</v>
      </c>
    </row>
    <row r="1074" spans="32:35" x14ac:dyDescent="0.2">
      <c r="AF1074" s="2">
        <v>0.91666666666666663</v>
      </c>
      <c r="AG1074" t="s">
        <v>744</v>
      </c>
      <c r="AH1074" s="17">
        <v>260</v>
      </c>
      <c r="AI1074" s="17" cm="1">
        <f t="array" ref="AI1074">SUMPRODUCT(--(IFERROR(HOUR(Flights_2026_09_303334[entry_hour]),-1)=HOUR(AF1074)),--(IFERROR(Flights_2026_09_303334[entry_sector],"")=AG1074),--(IFERROR(Flights_2026_09_303334[nfl],-1)&gt;=AH1074),--(IFERROR(Flights_2026_09_303334[nfl],-1)&lt;=IF(AH1074=450,450,AH1074+9)))</f>
        <v>0</v>
      </c>
    </row>
    <row r="1075" spans="32:35" x14ac:dyDescent="0.2">
      <c r="AF1075" s="2">
        <v>0.91666666666666663</v>
      </c>
      <c r="AG1075" t="s">
        <v>744</v>
      </c>
      <c r="AH1075" s="17">
        <v>270</v>
      </c>
      <c r="AI1075" s="17" cm="1">
        <f t="array" ref="AI1075">SUMPRODUCT(--(IFERROR(HOUR(Flights_2026_09_303334[entry_hour]),-1)=HOUR(AF1075)),--(IFERROR(Flights_2026_09_303334[entry_sector],"")=AG1075),--(IFERROR(Flights_2026_09_303334[nfl],-1)&gt;=AH1075),--(IFERROR(Flights_2026_09_303334[nfl],-1)&lt;=IF(AH1075=450,450,AH1075+9)))</f>
        <v>0</v>
      </c>
    </row>
    <row r="1076" spans="32:35" x14ac:dyDescent="0.2">
      <c r="AF1076" s="2">
        <v>0.91666666666666663</v>
      </c>
      <c r="AG1076" t="s">
        <v>744</v>
      </c>
      <c r="AH1076" s="17">
        <v>280</v>
      </c>
      <c r="AI1076" s="17" cm="1">
        <f t="array" ref="AI1076">SUMPRODUCT(--(IFERROR(HOUR(Flights_2026_09_303334[entry_hour]),-1)=HOUR(AF1076)),--(IFERROR(Flights_2026_09_303334[entry_sector],"")=AG1076),--(IFERROR(Flights_2026_09_303334[nfl],-1)&gt;=AH1076),--(IFERROR(Flights_2026_09_303334[nfl],-1)&lt;=IF(AH1076=450,450,AH1076+9)))</f>
        <v>0</v>
      </c>
    </row>
    <row r="1077" spans="32:35" x14ac:dyDescent="0.2">
      <c r="AF1077" s="2">
        <v>0.91666666666666663</v>
      </c>
      <c r="AG1077" t="s">
        <v>744</v>
      </c>
      <c r="AH1077" s="17">
        <v>290</v>
      </c>
      <c r="AI1077" s="17" cm="1">
        <f t="array" ref="AI1077">SUMPRODUCT(--(IFERROR(HOUR(Flights_2026_09_303334[entry_hour]),-1)=HOUR(AF1077)),--(IFERROR(Flights_2026_09_303334[entry_sector],"")=AG1077),--(IFERROR(Flights_2026_09_303334[nfl],-1)&gt;=AH1077),--(IFERROR(Flights_2026_09_303334[nfl],-1)&lt;=IF(AH1077=450,450,AH1077+9)))</f>
        <v>0</v>
      </c>
    </row>
    <row r="1078" spans="32:35" x14ac:dyDescent="0.2">
      <c r="AF1078" s="2">
        <v>0.91666666666666663</v>
      </c>
      <c r="AG1078" t="s">
        <v>744</v>
      </c>
      <c r="AH1078" s="17">
        <v>300</v>
      </c>
      <c r="AI1078" s="17" cm="1">
        <f t="array" ref="AI1078">SUMPRODUCT(--(IFERROR(HOUR(Flights_2026_09_303334[entry_hour]),-1)=HOUR(AF1078)),--(IFERROR(Flights_2026_09_303334[entry_sector],"")=AG1078),--(IFERROR(Flights_2026_09_303334[nfl],-1)&gt;=AH1078),--(IFERROR(Flights_2026_09_303334[nfl],-1)&lt;=IF(AH1078=450,450,AH1078+9)))</f>
        <v>0</v>
      </c>
    </row>
    <row r="1079" spans="32:35" x14ac:dyDescent="0.2">
      <c r="AF1079" s="2">
        <v>0.91666666666666663</v>
      </c>
      <c r="AG1079" t="s">
        <v>744</v>
      </c>
      <c r="AH1079" s="17">
        <v>310</v>
      </c>
      <c r="AI1079" s="17" cm="1">
        <f t="array" ref="AI1079">SUMPRODUCT(--(IFERROR(HOUR(Flights_2026_09_303334[entry_hour]),-1)=HOUR(AF1079)),--(IFERROR(Flights_2026_09_303334[entry_sector],"")=AG1079),--(IFERROR(Flights_2026_09_303334[nfl],-1)&gt;=AH1079),--(IFERROR(Flights_2026_09_303334[nfl],-1)&lt;=IF(AH1079=450,450,AH1079+9)))</f>
        <v>0</v>
      </c>
    </row>
    <row r="1080" spans="32:35" x14ac:dyDescent="0.2">
      <c r="AF1080" s="2">
        <v>0.91666666666666663</v>
      </c>
      <c r="AG1080" t="s">
        <v>744</v>
      </c>
      <c r="AH1080" s="17">
        <v>320</v>
      </c>
      <c r="AI1080" s="17" cm="1">
        <f t="array" ref="AI1080">SUMPRODUCT(--(IFERROR(HOUR(Flights_2026_09_303334[entry_hour]),-1)=HOUR(AF1080)),--(IFERROR(Flights_2026_09_303334[entry_sector],"")=AG1080),--(IFERROR(Flights_2026_09_303334[nfl],-1)&gt;=AH1080),--(IFERROR(Flights_2026_09_303334[nfl],-1)&lt;=IF(AH1080=450,450,AH1080+9)))</f>
        <v>0</v>
      </c>
    </row>
    <row r="1081" spans="32:35" x14ac:dyDescent="0.2">
      <c r="AF1081" s="2">
        <v>0.91666666666666663</v>
      </c>
      <c r="AG1081" t="s">
        <v>744</v>
      </c>
      <c r="AH1081" s="17">
        <v>330</v>
      </c>
      <c r="AI1081" s="17" cm="1">
        <f t="array" ref="AI1081">SUMPRODUCT(--(IFERROR(HOUR(Flights_2026_09_303334[entry_hour]),-1)=HOUR(AF1081)),--(IFERROR(Flights_2026_09_303334[entry_sector],"")=AG1081),--(IFERROR(Flights_2026_09_303334[nfl],-1)&gt;=AH1081),--(IFERROR(Flights_2026_09_303334[nfl],-1)&lt;=IF(AH1081=450,450,AH1081+9)))</f>
        <v>0</v>
      </c>
    </row>
    <row r="1082" spans="32:35" x14ac:dyDescent="0.2">
      <c r="AF1082" s="2">
        <v>0.91666666666666663</v>
      </c>
      <c r="AG1082" t="s">
        <v>744</v>
      </c>
      <c r="AH1082" s="17">
        <v>340</v>
      </c>
      <c r="AI1082" s="17" cm="1">
        <f t="array" ref="AI1082">SUMPRODUCT(--(IFERROR(HOUR(Flights_2026_09_303334[entry_hour]),-1)=HOUR(AF1082)),--(IFERROR(Flights_2026_09_303334[entry_sector],"")=AG1082),--(IFERROR(Flights_2026_09_303334[nfl],-1)&gt;=AH1082),--(IFERROR(Flights_2026_09_303334[nfl],-1)&lt;=IF(AH1082=450,450,AH1082+9)))</f>
        <v>0</v>
      </c>
    </row>
    <row r="1083" spans="32:35" x14ac:dyDescent="0.2">
      <c r="AF1083" s="2">
        <v>0.91666666666666663</v>
      </c>
      <c r="AG1083" t="s">
        <v>744</v>
      </c>
      <c r="AH1083" s="17">
        <v>350</v>
      </c>
      <c r="AI1083" s="17" cm="1">
        <f t="array" ref="AI1083">SUMPRODUCT(--(IFERROR(HOUR(Flights_2026_09_303334[entry_hour]),-1)=HOUR(AF1083)),--(IFERROR(Flights_2026_09_303334[entry_sector],"")=AG1083),--(IFERROR(Flights_2026_09_303334[nfl],-1)&gt;=AH1083),--(IFERROR(Flights_2026_09_303334[nfl],-1)&lt;=IF(AH1083=450,450,AH1083+9)))</f>
        <v>0</v>
      </c>
    </row>
    <row r="1084" spans="32:35" x14ac:dyDescent="0.2">
      <c r="AF1084" s="2">
        <v>0.91666666666666663</v>
      </c>
      <c r="AG1084" t="s">
        <v>744</v>
      </c>
      <c r="AH1084" s="17">
        <v>360</v>
      </c>
      <c r="AI1084" s="17" cm="1">
        <f t="array" ref="AI1084">SUMPRODUCT(--(IFERROR(HOUR(Flights_2026_09_303334[entry_hour]),-1)=HOUR(AF1084)),--(IFERROR(Flights_2026_09_303334[entry_sector],"")=AG1084),--(IFERROR(Flights_2026_09_303334[nfl],-1)&gt;=AH1084),--(IFERROR(Flights_2026_09_303334[nfl],-1)&lt;=IF(AH1084=450,450,AH1084+9)))</f>
        <v>0</v>
      </c>
    </row>
    <row r="1085" spans="32:35" x14ac:dyDescent="0.2">
      <c r="AF1085" s="2">
        <v>0.91666666666666663</v>
      </c>
      <c r="AG1085" t="s">
        <v>744</v>
      </c>
      <c r="AH1085" s="17">
        <v>370</v>
      </c>
      <c r="AI1085" s="17" cm="1">
        <f t="array" ref="AI1085">SUMPRODUCT(--(IFERROR(HOUR(Flights_2026_09_303334[entry_hour]),-1)=HOUR(AF1085)),--(IFERROR(Flights_2026_09_303334[entry_sector],"")=AG1085),--(IFERROR(Flights_2026_09_303334[nfl],-1)&gt;=AH1085),--(IFERROR(Flights_2026_09_303334[nfl],-1)&lt;=IF(AH1085=450,450,AH1085+9)))</f>
        <v>0</v>
      </c>
    </row>
    <row r="1086" spans="32:35" x14ac:dyDescent="0.2">
      <c r="AF1086" s="2">
        <v>0.91666666666666663</v>
      </c>
      <c r="AG1086" t="s">
        <v>744</v>
      </c>
      <c r="AH1086" s="17">
        <v>380</v>
      </c>
      <c r="AI1086" s="17" cm="1">
        <f t="array" ref="AI1086">SUMPRODUCT(--(IFERROR(HOUR(Flights_2026_09_303334[entry_hour]),-1)=HOUR(AF1086)),--(IFERROR(Flights_2026_09_303334[entry_sector],"")=AG1086),--(IFERROR(Flights_2026_09_303334[nfl],-1)&gt;=AH1086),--(IFERROR(Flights_2026_09_303334[nfl],-1)&lt;=IF(AH1086=450,450,AH1086+9)))</f>
        <v>0</v>
      </c>
    </row>
    <row r="1087" spans="32:35" x14ac:dyDescent="0.2">
      <c r="AF1087" s="2">
        <v>0.91666666666666663</v>
      </c>
      <c r="AG1087" t="s">
        <v>744</v>
      </c>
      <c r="AH1087" s="17">
        <v>390</v>
      </c>
      <c r="AI1087" s="17" cm="1">
        <f t="array" ref="AI1087">SUMPRODUCT(--(IFERROR(HOUR(Flights_2026_09_303334[entry_hour]),-1)=HOUR(AF1087)),--(IFERROR(Flights_2026_09_303334[entry_sector],"")=AG1087),--(IFERROR(Flights_2026_09_303334[nfl],-1)&gt;=AH1087),--(IFERROR(Flights_2026_09_303334[nfl],-1)&lt;=IF(AH1087=450,450,AH1087+9)))</f>
        <v>0</v>
      </c>
    </row>
    <row r="1088" spans="32:35" x14ac:dyDescent="0.2">
      <c r="AF1088" s="2">
        <v>0.91666666666666663</v>
      </c>
      <c r="AG1088" t="s">
        <v>744</v>
      </c>
      <c r="AH1088" s="17">
        <v>400</v>
      </c>
      <c r="AI1088" s="17" cm="1">
        <f t="array" ref="AI1088">SUMPRODUCT(--(IFERROR(HOUR(Flights_2026_09_303334[entry_hour]),-1)=HOUR(AF1088)),--(IFERROR(Flights_2026_09_303334[entry_sector],"")=AG1088),--(IFERROR(Flights_2026_09_303334[nfl],-1)&gt;=AH1088),--(IFERROR(Flights_2026_09_303334[nfl],-1)&lt;=IF(AH1088=450,450,AH1088+9)))</f>
        <v>0</v>
      </c>
    </row>
    <row r="1089" spans="32:35" x14ac:dyDescent="0.2">
      <c r="AF1089" s="2">
        <v>0.91666666666666663</v>
      </c>
      <c r="AG1089" t="s">
        <v>744</v>
      </c>
      <c r="AH1089" s="17">
        <v>410</v>
      </c>
      <c r="AI1089" s="17" cm="1">
        <f t="array" ref="AI1089">SUMPRODUCT(--(IFERROR(HOUR(Flights_2026_09_303334[entry_hour]),-1)=HOUR(AF1089)),--(IFERROR(Flights_2026_09_303334[entry_sector],"")=AG1089),--(IFERROR(Flights_2026_09_303334[nfl],-1)&gt;=AH1089),--(IFERROR(Flights_2026_09_303334[nfl],-1)&lt;=IF(AH1089=450,450,AH1089+9)))</f>
        <v>0</v>
      </c>
    </row>
    <row r="1090" spans="32:35" x14ac:dyDescent="0.2">
      <c r="AF1090" s="2">
        <v>0.91666666666666663</v>
      </c>
      <c r="AG1090" t="s">
        <v>744</v>
      </c>
      <c r="AH1090" s="17">
        <v>420</v>
      </c>
      <c r="AI1090" s="17" cm="1">
        <f t="array" ref="AI1090">SUMPRODUCT(--(IFERROR(HOUR(Flights_2026_09_303334[entry_hour]),-1)=HOUR(AF1090)),--(IFERROR(Flights_2026_09_303334[entry_sector],"")=AG1090),--(IFERROR(Flights_2026_09_303334[nfl],-1)&gt;=AH1090),--(IFERROR(Flights_2026_09_303334[nfl],-1)&lt;=IF(AH1090=450,450,AH1090+9)))</f>
        <v>0</v>
      </c>
    </row>
    <row r="1091" spans="32:35" x14ac:dyDescent="0.2">
      <c r="AF1091" s="2">
        <v>0.91666666666666663</v>
      </c>
      <c r="AG1091" t="s">
        <v>744</v>
      </c>
      <c r="AH1091" s="17">
        <v>430</v>
      </c>
      <c r="AI1091" s="17" cm="1">
        <f t="array" ref="AI1091">SUMPRODUCT(--(IFERROR(HOUR(Flights_2026_09_303334[entry_hour]),-1)=HOUR(AF1091)),--(IFERROR(Flights_2026_09_303334[entry_sector],"")=AG1091),--(IFERROR(Flights_2026_09_303334[nfl],-1)&gt;=AH1091),--(IFERROR(Flights_2026_09_303334[nfl],-1)&lt;=IF(AH1091=450,450,AH1091+9)))</f>
        <v>0</v>
      </c>
    </row>
    <row r="1092" spans="32:35" x14ac:dyDescent="0.2">
      <c r="AF1092" s="2">
        <v>0.91666666666666663</v>
      </c>
      <c r="AG1092" t="s">
        <v>744</v>
      </c>
      <c r="AH1092" s="17">
        <v>440</v>
      </c>
      <c r="AI1092" s="17" cm="1">
        <f t="array" ref="AI1092">SUMPRODUCT(--(IFERROR(HOUR(Flights_2026_09_303334[entry_hour]),-1)=HOUR(AF1092)),--(IFERROR(Flights_2026_09_303334[entry_sector],"")=AG1092),--(IFERROR(Flights_2026_09_303334[nfl],-1)&gt;=AH1092),--(IFERROR(Flights_2026_09_303334[nfl],-1)&lt;=IF(AH1092=450,450,AH1092+9)))</f>
        <v>0</v>
      </c>
    </row>
    <row r="1093" spans="32:35" x14ac:dyDescent="0.2">
      <c r="AF1093" s="2">
        <v>0.91666666666666663</v>
      </c>
      <c r="AG1093" t="s">
        <v>744</v>
      </c>
      <c r="AH1093" s="17">
        <v>450</v>
      </c>
      <c r="AI1093" s="17" cm="1">
        <f t="array" ref="AI1093">SUMPRODUCT(--(IFERROR(HOUR(Flights_2026_09_303334[entry_hour]),-1)=HOUR(AF1093)),--(IFERROR(Flights_2026_09_303334[entry_sector],"")=AG1093),--(IFERROR(Flights_2026_09_303334[nfl],-1)&gt;=AH1093),--(IFERROR(Flights_2026_09_303334[nfl],-1)&lt;=IF(AH1093=450,450,AH1093+9)))</f>
        <v>0</v>
      </c>
    </row>
    <row r="1094" spans="32:35" x14ac:dyDescent="0.2">
      <c r="AF1094" s="2">
        <v>0.91666666666666663</v>
      </c>
      <c r="AG1094" t="s">
        <v>745</v>
      </c>
      <c r="AH1094" s="17">
        <v>200</v>
      </c>
      <c r="AI1094" s="17" cm="1">
        <f t="array" ref="AI1094">SUMPRODUCT(--(IFERROR(HOUR(Flights_2026_09_303334[entry_hour]),-1)=HOUR(AF1094)),--(IFERROR(Flights_2026_09_303334[entry_sector],"")=AG1094),--(IFERROR(Flights_2026_09_303334[nfl],-1)&gt;=AH1094),--(IFERROR(Flights_2026_09_303334[nfl],-1)&lt;=IF(AH1094=450,450,AH1094+9)))</f>
        <v>0</v>
      </c>
    </row>
    <row r="1095" spans="32:35" x14ac:dyDescent="0.2">
      <c r="AF1095" s="2">
        <v>0.91666666666666663</v>
      </c>
      <c r="AG1095" t="s">
        <v>745</v>
      </c>
      <c r="AH1095" s="17">
        <v>210</v>
      </c>
      <c r="AI1095" s="17" cm="1">
        <f t="array" ref="AI1095">SUMPRODUCT(--(IFERROR(HOUR(Flights_2026_09_303334[entry_hour]),-1)=HOUR(AF1095)),--(IFERROR(Flights_2026_09_303334[entry_sector],"")=AG1095),--(IFERROR(Flights_2026_09_303334[nfl],-1)&gt;=AH1095),--(IFERROR(Flights_2026_09_303334[nfl],-1)&lt;=IF(AH1095=450,450,AH1095+9)))</f>
        <v>0</v>
      </c>
    </row>
    <row r="1096" spans="32:35" x14ac:dyDescent="0.2">
      <c r="AF1096" s="2">
        <v>0.91666666666666663</v>
      </c>
      <c r="AG1096" t="s">
        <v>745</v>
      </c>
      <c r="AH1096" s="17">
        <v>220</v>
      </c>
      <c r="AI1096" s="17" cm="1">
        <f t="array" ref="AI1096">SUMPRODUCT(--(IFERROR(HOUR(Flights_2026_09_303334[entry_hour]),-1)=HOUR(AF1096)),--(IFERROR(Flights_2026_09_303334[entry_sector],"")=AG1096),--(IFERROR(Flights_2026_09_303334[nfl],-1)&gt;=AH1096),--(IFERROR(Flights_2026_09_303334[nfl],-1)&lt;=IF(AH1096=450,450,AH1096+9)))</f>
        <v>0</v>
      </c>
    </row>
    <row r="1097" spans="32:35" x14ac:dyDescent="0.2">
      <c r="AF1097" s="2">
        <v>0.91666666666666663</v>
      </c>
      <c r="AG1097" t="s">
        <v>745</v>
      </c>
      <c r="AH1097" s="17">
        <v>230</v>
      </c>
      <c r="AI1097" s="17" cm="1">
        <f t="array" ref="AI1097">SUMPRODUCT(--(IFERROR(HOUR(Flights_2026_09_303334[entry_hour]),-1)=HOUR(AF1097)),--(IFERROR(Flights_2026_09_303334[entry_sector],"")=AG1097),--(IFERROR(Flights_2026_09_303334[nfl],-1)&gt;=AH1097),--(IFERROR(Flights_2026_09_303334[nfl],-1)&lt;=IF(AH1097=450,450,AH1097+9)))</f>
        <v>0</v>
      </c>
    </row>
    <row r="1098" spans="32:35" x14ac:dyDescent="0.2">
      <c r="AF1098" s="2">
        <v>0.91666666666666663</v>
      </c>
      <c r="AG1098" t="s">
        <v>745</v>
      </c>
      <c r="AH1098" s="17">
        <v>240</v>
      </c>
      <c r="AI1098" s="17" cm="1">
        <f t="array" ref="AI1098">SUMPRODUCT(--(IFERROR(HOUR(Flights_2026_09_303334[entry_hour]),-1)=HOUR(AF1098)),--(IFERROR(Flights_2026_09_303334[entry_sector],"")=AG1098),--(IFERROR(Flights_2026_09_303334[nfl],-1)&gt;=AH1098),--(IFERROR(Flights_2026_09_303334[nfl],-1)&lt;=IF(AH1098=450,450,AH1098+9)))</f>
        <v>0</v>
      </c>
    </row>
    <row r="1099" spans="32:35" x14ac:dyDescent="0.2">
      <c r="AF1099" s="2">
        <v>0.91666666666666663</v>
      </c>
      <c r="AG1099" t="s">
        <v>745</v>
      </c>
      <c r="AH1099" s="17">
        <v>250</v>
      </c>
      <c r="AI1099" s="17" cm="1">
        <f t="array" ref="AI1099">SUMPRODUCT(--(IFERROR(HOUR(Flights_2026_09_303334[entry_hour]),-1)=HOUR(AF1099)),--(IFERROR(Flights_2026_09_303334[entry_sector],"")=AG1099),--(IFERROR(Flights_2026_09_303334[nfl],-1)&gt;=AH1099),--(IFERROR(Flights_2026_09_303334[nfl],-1)&lt;=IF(AH1099=450,450,AH1099+9)))</f>
        <v>0</v>
      </c>
    </row>
    <row r="1100" spans="32:35" x14ac:dyDescent="0.2">
      <c r="AF1100" s="2">
        <v>0.91666666666666663</v>
      </c>
      <c r="AG1100" t="s">
        <v>745</v>
      </c>
      <c r="AH1100" s="17">
        <v>260</v>
      </c>
      <c r="AI1100" s="17" cm="1">
        <f t="array" ref="AI1100">SUMPRODUCT(--(IFERROR(HOUR(Flights_2026_09_303334[entry_hour]),-1)=HOUR(AF1100)),--(IFERROR(Flights_2026_09_303334[entry_sector],"")=AG1100),--(IFERROR(Flights_2026_09_303334[nfl],-1)&gt;=AH1100),--(IFERROR(Flights_2026_09_303334[nfl],-1)&lt;=IF(AH1100=450,450,AH1100+9)))</f>
        <v>0</v>
      </c>
    </row>
    <row r="1101" spans="32:35" x14ac:dyDescent="0.2">
      <c r="AF1101" s="2">
        <v>0.91666666666666663</v>
      </c>
      <c r="AG1101" t="s">
        <v>745</v>
      </c>
      <c r="AH1101" s="17">
        <v>270</v>
      </c>
      <c r="AI1101" s="17" cm="1">
        <f t="array" ref="AI1101">SUMPRODUCT(--(IFERROR(HOUR(Flights_2026_09_303334[entry_hour]),-1)=HOUR(AF1101)),--(IFERROR(Flights_2026_09_303334[entry_sector],"")=AG1101),--(IFERROR(Flights_2026_09_303334[nfl],-1)&gt;=AH1101),--(IFERROR(Flights_2026_09_303334[nfl],-1)&lt;=IF(AH1101=450,450,AH1101+9)))</f>
        <v>0</v>
      </c>
    </row>
    <row r="1102" spans="32:35" x14ac:dyDescent="0.2">
      <c r="AF1102" s="2">
        <v>0.91666666666666663</v>
      </c>
      <c r="AG1102" t="s">
        <v>745</v>
      </c>
      <c r="AH1102" s="17">
        <v>280</v>
      </c>
      <c r="AI1102" s="17" cm="1">
        <f t="array" ref="AI1102">SUMPRODUCT(--(IFERROR(HOUR(Flights_2026_09_303334[entry_hour]),-1)=HOUR(AF1102)),--(IFERROR(Flights_2026_09_303334[entry_sector],"")=AG1102),--(IFERROR(Flights_2026_09_303334[nfl],-1)&gt;=AH1102),--(IFERROR(Flights_2026_09_303334[nfl],-1)&lt;=IF(AH1102=450,450,AH1102+9)))</f>
        <v>0</v>
      </c>
    </row>
    <row r="1103" spans="32:35" x14ac:dyDescent="0.2">
      <c r="AF1103" s="2">
        <v>0.91666666666666663</v>
      </c>
      <c r="AG1103" t="s">
        <v>745</v>
      </c>
      <c r="AH1103" s="17">
        <v>290</v>
      </c>
      <c r="AI1103" s="17" cm="1">
        <f t="array" ref="AI1103">SUMPRODUCT(--(IFERROR(HOUR(Flights_2026_09_303334[entry_hour]),-1)=HOUR(AF1103)),--(IFERROR(Flights_2026_09_303334[entry_sector],"")=AG1103),--(IFERROR(Flights_2026_09_303334[nfl],-1)&gt;=AH1103),--(IFERROR(Flights_2026_09_303334[nfl],-1)&lt;=IF(AH1103=450,450,AH1103+9)))</f>
        <v>0</v>
      </c>
    </row>
    <row r="1104" spans="32:35" x14ac:dyDescent="0.2">
      <c r="AF1104" s="2">
        <v>0.91666666666666663</v>
      </c>
      <c r="AG1104" t="s">
        <v>745</v>
      </c>
      <c r="AH1104" s="17">
        <v>300</v>
      </c>
      <c r="AI1104" s="17" cm="1">
        <f t="array" ref="AI1104">SUMPRODUCT(--(IFERROR(HOUR(Flights_2026_09_303334[entry_hour]),-1)=HOUR(AF1104)),--(IFERROR(Flights_2026_09_303334[entry_sector],"")=AG1104),--(IFERROR(Flights_2026_09_303334[nfl],-1)&gt;=AH1104),--(IFERROR(Flights_2026_09_303334[nfl],-1)&lt;=IF(AH1104=450,450,AH1104+9)))</f>
        <v>0</v>
      </c>
    </row>
    <row r="1105" spans="32:35" x14ac:dyDescent="0.2">
      <c r="AF1105" s="2">
        <v>0.91666666666666663</v>
      </c>
      <c r="AG1105" t="s">
        <v>745</v>
      </c>
      <c r="AH1105" s="17">
        <v>310</v>
      </c>
      <c r="AI1105" s="17" cm="1">
        <f t="array" ref="AI1105">SUMPRODUCT(--(IFERROR(HOUR(Flights_2026_09_303334[entry_hour]),-1)=HOUR(AF1105)),--(IFERROR(Flights_2026_09_303334[entry_sector],"")=AG1105),--(IFERROR(Flights_2026_09_303334[nfl],-1)&gt;=AH1105),--(IFERROR(Flights_2026_09_303334[nfl],-1)&lt;=IF(AH1105=450,450,AH1105+9)))</f>
        <v>0</v>
      </c>
    </row>
    <row r="1106" spans="32:35" x14ac:dyDescent="0.2">
      <c r="AF1106" s="2">
        <v>0.91666666666666663</v>
      </c>
      <c r="AG1106" t="s">
        <v>745</v>
      </c>
      <c r="AH1106" s="17">
        <v>320</v>
      </c>
      <c r="AI1106" s="17" cm="1">
        <f t="array" ref="AI1106">SUMPRODUCT(--(IFERROR(HOUR(Flights_2026_09_303334[entry_hour]),-1)=HOUR(AF1106)),--(IFERROR(Flights_2026_09_303334[entry_sector],"")=AG1106),--(IFERROR(Flights_2026_09_303334[nfl],-1)&gt;=AH1106),--(IFERROR(Flights_2026_09_303334[nfl],-1)&lt;=IF(AH1106=450,450,AH1106+9)))</f>
        <v>0</v>
      </c>
    </row>
    <row r="1107" spans="32:35" x14ac:dyDescent="0.2">
      <c r="AF1107" s="2">
        <v>0.91666666666666663</v>
      </c>
      <c r="AG1107" t="s">
        <v>745</v>
      </c>
      <c r="AH1107" s="17">
        <v>330</v>
      </c>
      <c r="AI1107" s="17" cm="1">
        <f t="array" ref="AI1107">SUMPRODUCT(--(IFERROR(HOUR(Flights_2026_09_303334[entry_hour]),-1)=HOUR(AF1107)),--(IFERROR(Flights_2026_09_303334[entry_sector],"")=AG1107),--(IFERROR(Flights_2026_09_303334[nfl],-1)&gt;=AH1107),--(IFERROR(Flights_2026_09_303334[nfl],-1)&lt;=IF(AH1107=450,450,AH1107+9)))</f>
        <v>0</v>
      </c>
    </row>
    <row r="1108" spans="32:35" x14ac:dyDescent="0.2">
      <c r="AF1108" s="2">
        <v>0.91666666666666663</v>
      </c>
      <c r="AG1108" t="s">
        <v>745</v>
      </c>
      <c r="AH1108" s="17">
        <v>340</v>
      </c>
      <c r="AI1108" s="17" cm="1">
        <f t="array" ref="AI1108">SUMPRODUCT(--(IFERROR(HOUR(Flights_2026_09_303334[entry_hour]),-1)=HOUR(AF1108)),--(IFERROR(Flights_2026_09_303334[entry_sector],"")=AG1108),--(IFERROR(Flights_2026_09_303334[nfl],-1)&gt;=AH1108),--(IFERROR(Flights_2026_09_303334[nfl],-1)&lt;=IF(AH1108=450,450,AH1108+9)))</f>
        <v>0</v>
      </c>
    </row>
    <row r="1109" spans="32:35" x14ac:dyDescent="0.2">
      <c r="AF1109" s="2">
        <v>0.91666666666666663</v>
      </c>
      <c r="AG1109" t="s">
        <v>745</v>
      </c>
      <c r="AH1109" s="17">
        <v>350</v>
      </c>
      <c r="AI1109" s="17" cm="1">
        <f t="array" ref="AI1109">SUMPRODUCT(--(IFERROR(HOUR(Flights_2026_09_303334[entry_hour]),-1)=HOUR(AF1109)),--(IFERROR(Flights_2026_09_303334[entry_sector],"")=AG1109),--(IFERROR(Flights_2026_09_303334[nfl],-1)&gt;=AH1109),--(IFERROR(Flights_2026_09_303334[nfl],-1)&lt;=IF(AH1109=450,450,AH1109+9)))</f>
        <v>1</v>
      </c>
    </row>
    <row r="1110" spans="32:35" x14ac:dyDescent="0.2">
      <c r="AF1110" s="2">
        <v>0.91666666666666663</v>
      </c>
      <c r="AG1110" t="s">
        <v>745</v>
      </c>
      <c r="AH1110" s="17">
        <v>360</v>
      </c>
      <c r="AI1110" s="17" cm="1">
        <f t="array" ref="AI1110">SUMPRODUCT(--(IFERROR(HOUR(Flights_2026_09_303334[entry_hour]),-1)=HOUR(AF1110)),--(IFERROR(Flights_2026_09_303334[entry_sector],"")=AG1110),--(IFERROR(Flights_2026_09_303334[nfl],-1)&gt;=AH1110),--(IFERROR(Flights_2026_09_303334[nfl],-1)&lt;=IF(AH1110=450,450,AH1110+9)))</f>
        <v>0</v>
      </c>
    </row>
    <row r="1111" spans="32:35" x14ac:dyDescent="0.2">
      <c r="AF1111" s="2">
        <v>0.91666666666666663</v>
      </c>
      <c r="AG1111" t="s">
        <v>745</v>
      </c>
      <c r="AH1111" s="17">
        <v>370</v>
      </c>
      <c r="AI1111" s="17" cm="1">
        <f t="array" ref="AI1111">SUMPRODUCT(--(IFERROR(HOUR(Flights_2026_09_303334[entry_hour]),-1)=HOUR(AF1111)),--(IFERROR(Flights_2026_09_303334[entry_sector],"")=AG1111),--(IFERROR(Flights_2026_09_303334[nfl],-1)&gt;=AH1111),--(IFERROR(Flights_2026_09_303334[nfl],-1)&lt;=IF(AH1111=450,450,AH1111+9)))</f>
        <v>0</v>
      </c>
    </row>
    <row r="1112" spans="32:35" x14ac:dyDescent="0.2">
      <c r="AF1112" s="2">
        <v>0.91666666666666663</v>
      </c>
      <c r="AG1112" t="s">
        <v>745</v>
      </c>
      <c r="AH1112" s="17">
        <v>380</v>
      </c>
      <c r="AI1112" s="17" cm="1">
        <f t="array" ref="AI1112">SUMPRODUCT(--(IFERROR(HOUR(Flights_2026_09_303334[entry_hour]),-1)=HOUR(AF1112)),--(IFERROR(Flights_2026_09_303334[entry_sector],"")=AG1112),--(IFERROR(Flights_2026_09_303334[nfl],-1)&gt;=AH1112),--(IFERROR(Flights_2026_09_303334[nfl],-1)&lt;=IF(AH1112=450,450,AH1112+9)))</f>
        <v>0</v>
      </c>
    </row>
    <row r="1113" spans="32:35" x14ac:dyDescent="0.2">
      <c r="AF1113" s="2">
        <v>0.91666666666666663</v>
      </c>
      <c r="AG1113" t="s">
        <v>745</v>
      </c>
      <c r="AH1113" s="17">
        <v>390</v>
      </c>
      <c r="AI1113" s="17" cm="1">
        <f t="array" ref="AI1113">SUMPRODUCT(--(IFERROR(HOUR(Flights_2026_09_303334[entry_hour]),-1)=HOUR(AF1113)),--(IFERROR(Flights_2026_09_303334[entry_sector],"")=AG1113),--(IFERROR(Flights_2026_09_303334[nfl],-1)&gt;=AH1113),--(IFERROR(Flights_2026_09_303334[nfl],-1)&lt;=IF(AH1113=450,450,AH1113+9)))</f>
        <v>0</v>
      </c>
    </row>
    <row r="1114" spans="32:35" x14ac:dyDescent="0.2">
      <c r="AF1114" s="2">
        <v>0.91666666666666663</v>
      </c>
      <c r="AG1114" t="s">
        <v>745</v>
      </c>
      <c r="AH1114" s="17">
        <v>400</v>
      </c>
      <c r="AI1114" s="17" cm="1">
        <f t="array" ref="AI1114">SUMPRODUCT(--(IFERROR(HOUR(Flights_2026_09_303334[entry_hour]),-1)=HOUR(AF1114)),--(IFERROR(Flights_2026_09_303334[entry_sector],"")=AG1114),--(IFERROR(Flights_2026_09_303334[nfl],-1)&gt;=AH1114),--(IFERROR(Flights_2026_09_303334[nfl],-1)&lt;=IF(AH1114=450,450,AH1114+9)))</f>
        <v>0</v>
      </c>
    </row>
    <row r="1115" spans="32:35" x14ac:dyDescent="0.2">
      <c r="AF1115" s="2">
        <v>0.91666666666666663</v>
      </c>
      <c r="AG1115" t="s">
        <v>745</v>
      </c>
      <c r="AH1115" s="17">
        <v>410</v>
      </c>
      <c r="AI1115" s="17" cm="1">
        <f t="array" ref="AI1115">SUMPRODUCT(--(IFERROR(HOUR(Flights_2026_09_303334[entry_hour]),-1)=HOUR(AF1115)),--(IFERROR(Flights_2026_09_303334[entry_sector],"")=AG1115),--(IFERROR(Flights_2026_09_303334[nfl],-1)&gt;=AH1115),--(IFERROR(Flights_2026_09_303334[nfl],-1)&lt;=IF(AH1115=450,450,AH1115+9)))</f>
        <v>0</v>
      </c>
    </row>
    <row r="1116" spans="32:35" x14ac:dyDescent="0.2">
      <c r="AF1116" s="2">
        <v>0.91666666666666663</v>
      </c>
      <c r="AG1116" t="s">
        <v>745</v>
      </c>
      <c r="AH1116" s="17">
        <v>420</v>
      </c>
      <c r="AI1116" s="17" cm="1">
        <f t="array" ref="AI1116">SUMPRODUCT(--(IFERROR(HOUR(Flights_2026_09_303334[entry_hour]),-1)=HOUR(AF1116)),--(IFERROR(Flights_2026_09_303334[entry_sector],"")=AG1116),--(IFERROR(Flights_2026_09_303334[nfl],-1)&gt;=AH1116),--(IFERROR(Flights_2026_09_303334[nfl],-1)&lt;=IF(AH1116=450,450,AH1116+9)))</f>
        <v>0</v>
      </c>
    </row>
    <row r="1117" spans="32:35" x14ac:dyDescent="0.2">
      <c r="AF1117" s="2">
        <v>0.91666666666666663</v>
      </c>
      <c r="AG1117" t="s">
        <v>745</v>
      </c>
      <c r="AH1117" s="17">
        <v>430</v>
      </c>
      <c r="AI1117" s="17" cm="1">
        <f t="array" ref="AI1117">SUMPRODUCT(--(IFERROR(HOUR(Flights_2026_09_303334[entry_hour]),-1)=HOUR(AF1117)),--(IFERROR(Flights_2026_09_303334[entry_sector],"")=AG1117),--(IFERROR(Flights_2026_09_303334[nfl],-1)&gt;=AH1117),--(IFERROR(Flights_2026_09_303334[nfl],-1)&lt;=IF(AH1117=450,450,AH1117+9)))</f>
        <v>0</v>
      </c>
    </row>
    <row r="1118" spans="32:35" x14ac:dyDescent="0.2">
      <c r="AF1118" s="2">
        <v>0.91666666666666663</v>
      </c>
      <c r="AG1118" t="s">
        <v>745</v>
      </c>
      <c r="AH1118" s="17">
        <v>440</v>
      </c>
      <c r="AI1118" s="17" cm="1">
        <f t="array" ref="AI1118">SUMPRODUCT(--(IFERROR(HOUR(Flights_2026_09_303334[entry_hour]),-1)=HOUR(AF1118)),--(IFERROR(Flights_2026_09_303334[entry_sector],"")=AG1118),--(IFERROR(Flights_2026_09_303334[nfl],-1)&gt;=AH1118),--(IFERROR(Flights_2026_09_303334[nfl],-1)&lt;=IF(AH1118=450,450,AH1118+9)))</f>
        <v>0</v>
      </c>
    </row>
    <row r="1119" spans="32:35" x14ac:dyDescent="0.2">
      <c r="AF1119" s="2">
        <v>0.91666666666666663</v>
      </c>
      <c r="AG1119" t="s">
        <v>745</v>
      </c>
      <c r="AH1119" s="17">
        <v>450</v>
      </c>
      <c r="AI1119" s="17" cm="1">
        <f t="array" ref="AI1119">SUMPRODUCT(--(IFERROR(HOUR(Flights_2026_09_303334[entry_hour]),-1)=HOUR(AF1119)),--(IFERROR(Flights_2026_09_303334[entry_sector],"")=AG1119),--(IFERROR(Flights_2026_09_303334[nfl],-1)&gt;=AH1119),--(IFERROR(Flights_2026_09_303334[nfl],-1)&lt;=IF(AH1119=450,450,AH1119+9)))</f>
        <v>0</v>
      </c>
    </row>
    <row r="1120" spans="32:35" x14ac:dyDescent="0.2">
      <c r="AF1120" s="2">
        <v>0.91666666666666663</v>
      </c>
      <c r="AG1120" t="s">
        <v>840</v>
      </c>
      <c r="AH1120" s="17">
        <v>200</v>
      </c>
      <c r="AI1120" s="17" cm="1">
        <f t="array" ref="AI1120">SUMPRODUCT(--(IFERROR(HOUR(Flights_2026_09_303334[entry_hour]),-1)=HOUR(AF1120)),--(IFERROR(Flights_2026_09_303334[entry_sector],"")=AG1120),--(IFERROR(Flights_2026_09_303334[nfl],-1)&gt;=AH1120),--(IFERROR(Flights_2026_09_303334[nfl],-1)&lt;=IF(AH1120=450,450,AH1120+9)))</f>
        <v>0</v>
      </c>
    </row>
    <row r="1121" spans="32:35" x14ac:dyDescent="0.2">
      <c r="AF1121" s="2">
        <v>0.91666666666666663</v>
      </c>
      <c r="AG1121" t="s">
        <v>840</v>
      </c>
      <c r="AH1121" s="17">
        <v>210</v>
      </c>
      <c r="AI1121" s="17" cm="1">
        <f t="array" ref="AI1121">SUMPRODUCT(--(IFERROR(HOUR(Flights_2026_09_303334[entry_hour]),-1)=HOUR(AF1121)),--(IFERROR(Flights_2026_09_303334[entry_sector],"")=AG1121),--(IFERROR(Flights_2026_09_303334[nfl],-1)&gt;=AH1121),--(IFERROR(Flights_2026_09_303334[nfl],-1)&lt;=IF(AH1121=450,450,AH1121+9)))</f>
        <v>0</v>
      </c>
    </row>
    <row r="1122" spans="32:35" x14ac:dyDescent="0.2">
      <c r="AF1122" s="2">
        <v>0.91666666666666663</v>
      </c>
      <c r="AG1122" t="s">
        <v>840</v>
      </c>
      <c r="AH1122" s="17">
        <v>220</v>
      </c>
      <c r="AI1122" s="17" cm="1">
        <f t="array" ref="AI1122">SUMPRODUCT(--(IFERROR(HOUR(Flights_2026_09_303334[entry_hour]),-1)=HOUR(AF1122)),--(IFERROR(Flights_2026_09_303334[entry_sector],"")=AG1122),--(IFERROR(Flights_2026_09_303334[nfl],-1)&gt;=AH1122),--(IFERROR(Flights_2026_09_303334[nfl],-1)&lt;=IF(AH1122=450,450,AH1122+9)))</f>
        <v>0</v>
      </c>
    </row>
    <row r="1123" spans="32:35" x14ac:dyDescent="0.2">
      <c r="AF1123" s="2">
        <v>0.91666666666666663</v>
      </c>
      <c r="AG1123" t="s">
        <v>840</v>
      </c>
      <c r="AH1123" s="17">
        <v>230</v>
      </c>
      <c r="AI1123" s="17" cm="1">
        <f t="array" ref="AI1123">SUMPRODUCT(--(IFERROR(HOUR(Flights_2026_09_303334[entry_hour]),-1)=HOUR(AF1123)),--(IFERROR(Flights_2026_09_303334[entry_sector],"")=AG1123),--(IFERROR(Flights_2026_09_303334[nfl],-1)&gt;=AH1123),--(IFERROR(Flights_2026_09_303334[nfl],-1)&lt;=IF(AH1123=450,450,AH1123+9)))</f>
        <v>0</v>
      </c>
    </row>
    <row r="1124" spans="32:35" x14ac:dyDescent="0.2">
      <c r="AF1124" s="2">
        <v>0.91666666666666663</v>
      </c>
      <c r="AG1124" t="s">
        <v>840</v>
      </c>
      <c r="AH1124" s="17">
        <v>240</v>
      </c>
      <c r="AI1124" s="17" cm="1">
        <f t="array" ref="AI1124">SUMPRODUCT(--(IFERROR(HOUR(Flights_2026_09_303334[entry_hour]),-1)=HOUR(AF1124)),--(IFERROR(Flights_2026_09_303334[entry_sector],"")=AG1124),--(IFERROR(Flights_2026_09_303334[nfl],-1)&gt;=AH1124),--(IFERROR(Flights_2026_09_303334[nfl],-1)&lt;=IF(AH1124=450,450,AH1124+9)))</f>
        <v>0</v>
      </c>
    </row>
    <row r="1125" spans="32:35" x14ac:dyDescent="0.2">
      <c r="AF1125" s="2">
        <v>0.91666666666666663</v>
      </c>
      <c r="AG1125" t="s">
        <v>840</v>
      </c>
      <c r="AH1125" s="17">
        <v>250</v>
      </c>
      <c r="AI1125" s="17" cm="1">
        <f t="array" ref="AI1125">SUMPRODUCT(--(IFERROR(HOUR(Flights_2026_09_303334[entry_hour]),-1)=HOUR(AF1125)),--(IFERROR(Flights_2026_09_303334[entry_sector],"")=AG1125),--(IFERROR(Flights_2026_09_303334[nfl],-1)&gt;=AH1125),--(IFERROR(Flights_2026_09_303334[nfl],-1)&lt;=IF(AH1125=450,450,AH1125+9)))</f>
        <v>0</v>
      </c>
    </row>
    <row r="1126" spans="32:35" x14ac:dyDescent="0.2">
      <c r="AF1126" s="2">
        <v>0.91666666666666663</v>
      </c>
      <c r="AG1126" t="s">
        <v>840</v>
      </c>
      <c r="AH1126" s="17">
        <v>260</v>
      </c>
      <c r="AI1126" s="17" cm="1">
        <f t="array" ref="AI1126">SUMPRODUCT(--(IFERROR(HOUR(Flights_2026_09_303334[entry_hour]),-1)=HOUR(AF1126)),--(IFERROR(Flights_2026_09_303334[entry_sector],"")=AG1126),--(IFERROR(Flights_2026_09_303334[nfl],-1)&gt;=AH1126),--(IFERROR(Flights_2026_09_303334[nfl],-1)&lt;=IF(AH1126=450,450,AH1126+9)))</f>
        <v>0</v>
      </c>
    </row>
    <row r="1127" spans="32:35" x14ac:dyDescent="0.2">
      <c r="AF1127" s="2">
        <v>0.91666666666666663</v>
      </c>
      <c r="AG1127" t="s">
        <v>840</v>
      </c>
      <c r="AH1127" s="17">
        <v>270</v>
      </c>
      <c r="AI1127" s="17" cm="1">
        <f t="array" ref="AI1127">SUMPRODUCT(--(IFERROR(HOUR(Flights_2026_09_303334[entry_hour]),-1)=HOUR(AF1127)),--(IFERROR(Flights_2026_09_303334[entry_sector],"")=AG1127),--(IFERROR(Flights_2026_09_303334[nfl],-1)&gt;=AH1127),--(IFERROR(Flights_2026_09_303334[nfl],-1)&lt;=IF(AH1127=450,450,AH1127+9)))</f>
        <v>0</v>
      </c>
    </row>
    <row r="1128" spans="32:35" x14ac:dyDescent="0.2">
      <c r="AF1128" s="2">
        <v>0.91666666666666663</v>
      </c>
      <c r="AG1128" t="s">
        <v>840</v>
      </c>
      <c r="AH1128" s="17">
        <v>280</v>
      </c>
      <c r="AI1128" s="17" cm="1">
        <f t="array" ref="AI1128">SUMPRODUCT(--(IFERROR(HOUR(Flights_2026_09_303334[entry_hour]),-1)=HOUR(AF1128)),--(IFERROR(Flights_2026_09_303334[entry_sector],"")=AG1128),--(IFERROR(Flights_2026_09_303334[nfl],-1)&gt;=AH1128),--(IFERROR(Flights_2026_09_303334[nfl],-1)&lt;=IF(AH1128=450,450,AH1128+9)))</f>
        <v>0</v>
      </c>
    </row>
    <row r="1129" spans="32:35" x14ac:dyDescent="0.2">
      <c r="AF1129" s="2">
        <v>0.91666666666666663</v>
      </c>
      <c r="AG1129" t="s">
        <v>840</v>
      </c>
      <c r="AH1129" s="17">
        <v>290</v>
      </c>
      <c r="AI1129" s="17" cm="1">
        <f t="array" ref="AI1129">SUMPRODUCT(--(IFERROR(HOUR(Flights_2026_09_303334[entry_hour]),-1)=HOUR(AF1129)),--(IFERROR(Flights_2026_09_303334[entry_sector],"")=AG1129),--(IFERROR(Flights_2026_09_303334[nfl],-1)&gt;=AH1129),--(IFERROR(Flights_2026_09_303334[nfl],-1)&lt;=IF(AH1129=450,450,AH1129+9)))</f>
        <v>0</v>
      </c>
    </row>
    <row r="1130" spans="32:35" x14ac:dyDescent="0.2">
      <c r="AF1130" s="2">
        <v>0.91666666666666663</v>
      </c>
      <c r="AG1130" t="s">
        <v>840</v>
      </c>
      <c r="AH1130" s="17">
        <v>300</v>
      </c>
      <c r="AI1130" s="17" cm="1">
        <f t="array" ref="AI1130">SUMPRODUCT(--(IFERROR(HOUR(Flights_2026_09_303334[entry_hour]),-1)=HOUR(AF1130)),--(IFERROR(Flights_2026_09_303334[entry_sector],"")=AG1130),--(IFERROR(Flights_2026_09_303334[nfl],-1)&gt;=AH1130),--(IFERROR(Flights_2026_09_303334[nfl],-1)&lt;=IF(AH1130=450,450,AH1130+9)))</f>
        <v>0</v>
      </c>
    </row>
    <row r="1131" spans="32:35" x14ac:dyDescent="0.2">
      <c r="AF1131" s="2">
        <v>0.91666666666666663</v>
      </c>
      <c r="AG1131" t="s">
        <v>840</v>
      </c>
      <c r="AH1131" s="17">
        <v>310</v>
      </c>
      <c r="AI1131" s="17" cm="1">
        <f t="array" ref="AI1131">SUMPRODUCT(--(IFERROR(HOUR(Flights_2026_09_303334[entry_hour]),-1)=HOUR(AF1131)),--(IFERROR(Flights_2026_09_303334[entry_sector],"")=AG1131),--(IFERROR(Flights_2026_09_303334[nfl],-1)&gt;=AH1131),--(IFERROR(Flights_2026_09_303334[nfl],-1)&lt;=IF(AH1131=450,450,AH1131+9)))</f>
        <v>0</v>
      </c>
    </row>
    <row r="1132" spans="32:35" x14ac:dyDescent="0.2">
      <c r="AF1132" s="2">
        <v>0.91666666666666663</v>
      </c>
      <c r="AG1132" t="s">
        <v>840</v>
      </c>
      <c r="AH1132" s="17">
        <v>320</v>
      </c>
      <c r="AI1132" s="17" cm="1">
        <f t="array" ref="AI1132">SUMPRODUCT(--(IFERROR(HOUR(Flights_2026_09_303334[entry_hour]),-1)=HOUR(AF1132)),--(IFERROR(Flights_2026_09_303334[entry_sector],"")=AG1132),--(IFERROR(Flights_2026_09_303334[nfl],-1)&gt;=AH1132),--(IFERROR(Flights_2026_09_303334[nfl],-1)&lt;=IF(AH1132=450,450,AH1132+9)))</f>
        <v>0</v>
      </c>
    </row>
    <row r="1133" spans="32:35" x14ac:dyDescent="0.2">
      <c r="AF1133" s="2">
        <v>0.91666666666666663</v>
      </c>
      <c r="AG1133" t="s">
        <v>840</v>
      </c>
      <c r="AH1133" s="17">
        <v>330</v>
      </c>
      <c r="AI1133" s="17" cm="1">
        <f t="array" ref="AI1133">SUMPRODUCT(--(IFERROR(HOUR(Flights_2026_09_303334[entry_hour]),-1)=HOUR(AF1133)),--(IFERROR(Flights_2026_09_303334[entry_sector],"")=AG1133),--(IFERROR(Flights_2026_09_303334[nfl],-1)&gt;=AH1133),--(IFERROR(Flights_2026_09_303334[nfl],-1)&lt;=IF(AH1133=450,450,AH1133+9)))</f>
        <v>0</v>
      </c>
    </row>
    <row r="1134" spans="32:35" x14ac:dyDescent="0.2">
      <c r="AF1134" s="2">
        <v>0.91666666666666663</v>
      </c>
      <c r="AG1134" t="s">
        <v>840</v>
      </c>
      <c r="AH1134" s="17">
        <v>340</v>
      </c>
      <c r="AI1134" s="17" cm="1">
        <f t="array" ref="AI1134">SUMPRODUCT(--(IFERROR(HOUR(Flights_2026_09_303334[entry_hour]),-1)=HOUR(AF1134)),--(IFERROR(Flights_2026_09_303334[entry_sector],"")=AG1134),--(IFERROR(Flights_2026_09_303334[nfl],-1)&gt;=AH1134),--(IFERROR(Flights_2026_09_303334[nfl],-1)&lt;=IF(AH1134=450,450,AH1134+9)))</f>
        <v>0</v>
      </c>
    </row>
    <row r="1135" spans="32:35" x14ac:dyDescent="0.2">
      <c r="AF1135" s="2">
        <v>0.91666666666666663</v>
      </c>
      <c r="AG1135" t="s">
        <v>840</v>
      </c>
      <c r="AH1135" s="17">
        <v>350</v>
      </c>
      <c r="AI1135" s="17" cm="1">
        <f t="array" ref="AI1135">SUMPRODUCT(--(IFERROR(HOUR(Flights_2026_09_303334[entry_hour]),-1)=HOUR(AF1135)),--(IFERROR(Flights_2026_09_303334[entry_sector],"")=AG1135),--(IFERROR(Flights_2026_09_303334[nfl],-1)&gt;=AH1135),--(IFERROR(Flights_2026_09_303334[nfl],-1)&lt;=IF(AH1135=450,450,AH1135+9)))</f>
        <v>0</v>
      </c>
    </row>
    <row r="1136" spans="32:35" x14ac:dyDescent="0.2">
      <c r="AF1136" s="2">
        <v>0.91666666666666663</v>
      </c>
      <c r="AG1136" t="s">
        <v>840</v>
      </c>
      <c r="AH1136" s="17">
        <v>360</v>
      </c>
      <c r="AI1136" s="17" cm="1">
        <f t="array" ref="AI1136">SUMPRODUCT(--(IFERROR(HOUR(Flights_2026_09_303334[entry_hour]),-1)=HOUR(AF1136)),--(IFERROR(Flights_2026_09_303334[entry_sector],"")=AG1136),--(IFERROR(Flights_2026_09_303334[nfl],-1)&gt;=AH1136),--(IFERROR(Flights_2026_09_303334[nfl],-1)&lt;=IF(AH1136=450,450,AH1136+9)))</f>
        <v>0</v>
      </c>
    </row>
    <row r="1137" spans="32:35" x14ac:dyDescent="0.2">
      <c r="AF1137" s="2">
        <v>0.91666666666666663</v>
      </c>
      <c r="AG1137" t="s">
        <v>840</v>
      </c>
      <c r="AH1137" s="17">
        <v>370</v>
      </c>
      <c r="AI1137" s="17" cm="1">
        <f t="array" ref="AI1137">SUMPRODUCT(--(IFERROR(HOUR(Flights_2026_09_303334[entry_hour]),-1)=HOUR(AF1137)),--(IFERROR(Flights_2026_09_303334[entry_sector],"")=AG1137),--(IFERROR(Flights_2026_09_303334[nfl],-1)&gt;=AH1137),--(IFERROR(Flights_2026_09_303334[nfl],-1)&lt;=IF(AH1137=450,450,AH1137+9)))</f>
        <v>0</v>
      </c>
    </row>
    <row r="1138" spans="32:35" x14ac:dyDescent="0.2">
      <c r="AF1138" s="2">
        <v>0.91666666666666663</v>
      </c>
      <c r="AG1138" t="s">
        <v>840</v>
      </c>
      <c r="AH1138" s="17">
        <v>380</v>
      </c>
      <c r="AI1138" s="17" cm="1">
        <f t="array" ref="AI1138">SUMPRODUCT(--(IFERROR(HOUR(Flights_2026_09_303334[entry_hour]),-1)=HOUR(AF1138)),--(IFERROR(Flights_2026_09_303334[entry_sector],"")=AG1138),--(IFERROR(Flights_2026_09_303334[nfl],-1)&gt;=AH1138),--(IFERROR(Flights_2026_09_303334[nfl],-1)&lt;=IF(AH1138=450,450,AH1138+9)))</f>
        <v>0</v>
      </c>
    </row>
    <row r="1139" spans="32:35" x14ac:dyDescent="0.2">
      <c r="AF1139" s="2">
        <v>0.91666666666666663</v>
      </c>
      <c r="AG1139" t="s">
        <v>840</v>
      </c>
      <c r="AH1139" s="17">
        <v>390</v>
      </c>
      <c r="AI1139" s="17" cm="1">
        <f t="array" ref="AI1139">SUMPRODUCT(--(IFERROR(HOUR(Flights_2026_09_303334[entry_hour]),-1)=HOUR(AF1139)),--(IFERROR(Flights_2026_09_303334[entry_sector],"")=AG1139),--(IFERROR(Flights_2026_09_303334[nfl],-1)&gt;=AH1139),--(IFERROR(Flights_2026_09_303334[nfl],-1)&lt;=IF(AH1139=450,450,AH1139+9)))</f>
        <v>0</v>
      </c>
    </row>
    <row r="1140" spans="32:35" x14ac:dyDescent="0.2">
      <c r="AF1140" s="2">
        <v>0.91666666666666663</v>
      </c>
      <c r="AG1140" t="s">
        <v>840</v>
      </c>
      <c r="AH1140" s="17">
        <v>400</v>
      </c>
      <c r="AI1140" s="17" cm="1">
        <f t="array" ref="AI1140">SUMPRODUCT(--(IFERROR(HOUR(Flights_2026_09_303334[entry_hour]),-1)=HOUR(AF1140)),--(IFERROR(Flights_2026_09_303334[entry_sector],"")=AG1140),--(IFERROR(Flights_2026_09_303334[nfl],-1)&gt;=AH1140),--(IFERROR(Flights_2026_09_303334[nfl],-1)&lt;=IF(AH1140=450,450,AH1140+9)))</f>
        <v>0</v>
      </c>
    </row>
    <row r="1141" spans="32:35" x14ac:dyDescent="0.2">
      <c r="AF1141" s="2">
        <v>0.91666666666666663</v>
      </c>
      <c r="AG1141" t="s">
        <v>840</v>
      </c>
      <c r="AH1141" s="17">
        <v>410</v>
      </c>
      <c r="AI1141" s="17" cm="1">
        <f t="array" ref="AI1141">SUMPRODUCT(--(IFERROR(HOUR(Flights_2026_09_303334[entry_hour]),-1)=HOUR(AF1141)),--(IFERROR(Flights_2026_09_303334[entry_sector],"")=AG1141),--(IFERROR(Flights_2026_09_303334[nfl],-1)&gt;=AH1141),--(IFERROR(Flights_2026_09_303334[nfl],-1)&lt;=IF(AH1141=450,450,AH1141+9)))</f>
        <v>0</v>
      </c>
    </row>
    <row r="1142" spans="32:35" x14ac:dyDescent="0.2">
      <c r="AF1142" s="2">
        <v>0.91666666666666663</v>
      </c>
      <c r="AG1142" t="s">
        <v>840</v>
      </c>
      <c r="AH1142" s="17">
        <v>420</v>
      </c>
      <c r="AI1142" s="17" cm="1">
        <f t="array" ref="AI1142">SUMPRODUCT(--(IFERROR(HOUR(Flights_2026_09_303334[entry_hour]),-1)=HOUR(AF1142)),--(IFERROR(Flights_2026_09_303334[entry_sector],"")=AG1142),--(IFERROR(Flights_2026_09_303334[nfl],-1)&gt;=AH1142),--(IFERROR(Flights_2026_09_303334[nfl],-1)&lt;=IF(AH1142=450,450,AH1142+9)))</f>
        <v>0</v>
      </c>
    </row>
    <row r="1143" spans="32:35" x14ac:dyDescent="0.2">
      <c r="AF1143" s="2">
        <v>0.91666666666666663</v>
      </c>
      <c r="AG1143" t="s">
        <v>840</v>
      </c>
      <c r="AH1143" s="17">
        <v>430</v>
      </c>
      <c r="AI1143" s="17" cm="1">
        <f t="array" ref="AI1143">SUMPRODUCT(--(IFERROR(HOUR(Flights_2026_09_303334[entry_hour]),-1)=HOUR(AF1143)),--(IFERROR(Flights_2026_09_303334[entry_sector],"")=AG1143),--(IFERROR(Flights_2026_09_303334[nfl],-1)&gt;=AH1143),--(IFERROR(Flights_2026_09_303334[nfl],-1)&lt;=IF(AH1143=450,450,AH1143+9)))</f>
        <v>0</v>
      </c>
    </row>
    <row r="1144" spans="32:35" x14ac:dyDescent="0.2">
      <c r="AF1144" s="2">
        <v>0.91666666666666663</v>
      </c>
      <c r="AG1144" t="s">
        <v>840</v>
      </c>
      <c r="AH1144" s="17">
        <v>440</v>
      </c>
      <c r="AI1144" s="17" cm="1">
        <f t="array" ref="AI1144">SUMPRODUCT(--(IFERROR(HOUR(Flights_2026_09_303334[entry_hour]),-1)=HOUR(AF1144)),--(IFERROR(Flights_2026_09_303334[entry_sector],"")=AG1144),--(IFERROR(Flights_2026_09_303334[nfl],-1)&gt;=AH1144),--(IFERROR(Flights_2026_09_303334[nfl],-1)&lt;=IF(AH1144=450,450,AH1144+9)))</f>
        <v>0</v>
      </c>
    </row>
    <row r="1145" spans="32:35" x14ac:dyDescent="0.2">
      <c r="AF1145" s="2">
        <v>0.91666666666666663</v>
      </c>
      <c r="AG1145" t="s">
        <v>840</v>
      </c>
      <c r="AH1145" s="17">
        <v>450</v>
      </c>
      <c r="AI1145" s="17" cm="1">
        <f t="array" ref="AI1145">SUMPRODUCT(--(IFERROR(HOUR(Flights_2026_09_303334[entry_hour]),-1)=HOUR(AF1145)),--(IFERROR(Flights_2026_09_303334[entry_sector],"")=AG1145),--(IFERROR(Flights_2026_09_303334[nfl],-1)&gt;=AH1145),--(IFERROR(Flights_2026_09_303334[nfl],-1)&lt;=IF(AH1145=450,450,AH1145+9)))</f>
        <v>0</v>
      </c>
    </row>
    <row r="1146" spans="32:35" x14ac:dyDescent="0.2">
      <c r="AF1146" s="2">
        <v>0.91666666666666663</v>
      </c>
      <c r="AG1146" t="s">
        <v>747</v>
      </c>
      <c r="AH1146" s="17">
        <v>200</v>
      </c>
      <c r="AI1146" s="17" cm="1">
        <f t="array" ref="AI1146">SUMPRODUCT(--(IFERROR(HOUR(Flights_2026_09_303334[entry_hour]),-1)=HOUR(AF1146)),--(IFERROR(Flights_2026_09_303334[entry_sector],"")=AG1146),--(IFERROR(Flights_2026_09_303334[nfl],-1)&gt;=AH1146),--(IFERROR(Flights_2026_09_303334[nfl],-1)&lt;=IF(AH1146=450,450,AH1146+9)))</f>
        <v>0</v>
      </c>
    </row>
    <row r="1147" spans="32:35" x14ac:dyDescent="0.2">
      <c r="AF1147" s="2">
        <v>0.91666666666666663</v>
      </c>
      <c r="AG1147" t="s">
        <v>747</v>
      </c>
      <c r="AH1147" s="17">
        <v>210</v>
      </c>
      <c r="AI1147" s="17" cm="1">
        <f t="array" ref="AI1147">SUMPRODUCT(--(IFERROR(HOUR(Flights_2026_09_303334[entry_hour]),-1)=HOUR(AF1147)),--(IFERROR(Flights_2026_09_303334[entry_sector],"")=AG1147),--(IFERROR(Flights_2026_09_303334[nfl],-1)&gt;=AH1147),--(IFERROR(Flights_2026_09_303334[nfl],-1)&lt;=IF(AH1147=450,450,AH1147+9)))</f>
        <v>0</v>
      </c>
    </row>
    <row r="1148" spans="32:35" x14ac:dyDescent="0.2">
      <c r="AF1148" s="2">
        <v>0.91666666666666663</v>
      </c>
      <c r="AG1148" t="s">
        <v>747</v>
      </c>
      <c r="AH1148" s="17">
        <v>220</v>
      </c>
      <c r="AI1148" s="17" cm="1">
        <f t="array" ref="AI1148">SUMPRODUCT(--(IFERROR(HOUR(Flights_2026_09_303334[entry_hour]),-1)=HOUR(AF1148)),--(IFERROR(Flights_2026_09_303334[entry_sector],"")=AG1148),--(IFERROR(Flights_2026_09_303334[nfl],-1)&gt;=AH1148),--(IFERROR(Flights_2026_09_303334[nfl],-1)&lt;=IF(AH1148=450,450,AH1148+9)))</f>
        <v>0</v>
      </c>
    </row>
    <row r="1149" spans="32:35" x14ac:dyDescent="0.2">
      <c r="AF1149" s="2">
        <v>0.91666666666666663</v>
      </c>
      <c r="AG1149" t="s">
        <v>747</v>
      </c>
      <c r="AH1149" s="17">
        <v>230</v>
      </c>
      <c r="AI1149" s="17" cm="1">
        <f t="array" ref="AI1149">SUMPRODUCT(--(IFERROR(HOUR(Flights_2026_09_303334[entry_hour]),-1)=HOUR(AF1149)),--(IFERROR(Flights_2026_09_303334[entry_sector],"")=AG1149),--(IFERROR(Flights_2026_09_303334[nfl],-1)&gt;=AH1149),--(IFERROR(Flights_2026_09_303334[nfl],-1)&lt;=IF(AH1149=450,450,AH1149+9)))</f>
        <v>0</v>
      </c>
    </row>
    <row r="1150" spans="32:35" x14ac:dyDescent="0.2">
      <c r="AF1150" s="2">
        <v>0.91666666666666663</v>
      </c>
      <c r="AG1150" t="s">
        <v>747</v>
      </c>
      <c r="AH1150" s="17">
        <v>240</v>
      </c>
      <c r="AI1150" s="17" cm="1">
        <f t="array" ref="AI1150">SUMPRODUCT(--(IFERROR(HOUR(Flights_2026_09_303334[entry_hour]),-1)=HOUR(AF1150)),--(IFERROR(Flights_2026_09_303334[entry_sector],"")=AG1150),--(IFERROR(Flights_2026_09_303334[nfl],-1)&gt;=AH1150),--(IFERROR(Flights_2026_09_303334[nfl],-1)&lt;=IF(AH1150=450,450,AH1150+9)))</f>
        <v>0</v>
      </c>
    </row>
    <row r="1151" spans="32:35" x14ac:dyDescent="0.2">
      <c r="AF1151" s="2">
        <v>0.91666666666666663</v>
      </c>
      <c r="AG1151" t="s">
        <v>747</v>
      </c>
      <c r="AH1151" s="17">
        <v>250</v>
      </c>
      <c r="AI1151" s="17" cm="1">
        <f t="array" ref="AI1151">SUMPRODUCT(--(IFERROR(HOUR(Flights_2026_09_303334[entry_hour]),-1)=HOUR(AF1151)),--(IFERROR(Flights_2026_09_303334[entry_sector],"")=AG1151),--(IFERROR(Flights_2026_09_303334[nfl],-1)&gt;=AH1151),--(IFERROR(Flights_2026_09_303334[nfl],-1)&lt;=IF(AH1151=450,450,AH1151+9)))</f>
        <v>0</v>
      </c>
    </row>
    <row r="1152" spans="32:35" x14ac:dyDescent="0.2">
      <c r="AF1152" s="2">
        <v>0.91666666666666663</v>
      </c>
      <c r="AG1152" t="s">
        <v>747</v>
      </c>
      <c r="AH1152" s="17">
        <v>260</v>
      </c>
      <c r="AI1152" s="17" cm="1">
        <f t="array" ref="AI1152">SUMPRODUCT(--(IFERROR(HOUR(Flights_2026_09_303334[entry_hour]),-1)=HOUR(AF1152)),--(IFERROR(Flights_2026_09_303334[entry_sector],"")=AG1152),--(IFERROR(Flights_2026_09_303334[nfl],-1)&gt;=AH1152),--(IFERROR(Flights_2026_09_303334[nfl],-1)&lt;=IF(AH1152=450,450,AH1152+9)))</f>
        <v>0</v>
      </c>
    </row>
    <row r="1153" spans="32:35" x14ac:dyDescent="0.2">
      <c r="AF1153" s="2">
        <v>0.91666666666666663</v>
      </c>
      <c r="AG1153" t="s">
        <v>747</v>
      </c>
      <c r="AH1153" s="17">
        <v>270</v>
      </c>
      <c r="AI1153" s="17" cm="1">
        <f t="array" ref="AI1153">SUMPRODUCT(--(IFERROR(HOUR(Flights_2026_09_303334[entry_hour]),-1)=HOUR(AF1153)),--(IFERROR(Flights_2026_09_303334[entry_sector],"")=AG1153),--(IFERROR(Flights_2026_09_303334[nfl],-1)&gt;=AH1153),--(IFERROR(Flights_2026_09_303334[nfl],-1)&lt;=IF(AH1153=450,450,AH1153+9)))</f>
        <v>0</v>
      </c>
    </row>
    <row r="1154" spans="32:35" x14ac:dyDescent="0.2">
      <c r="AF1154" s="2">
        <v>0.91666666666666663</v>
      </c>
      <c r="AG1154" t="s">
        <v>747</v>
      </c>
      <c r="AH1154" s="17">
        <v>280</v>
      </c>
      <c r="AI1154" s="17" cm="1">
        <f t="array" ref="AI1154">SUMPRODUCT(--(IFERROR(HOUR(Flights_2026_09_303334[entry_hour]),-1)=HOUR(AF1154)),--(IFERROR(Flights_2026_09_303334[entry_sector],"")=AG1154),--(IFERROR(Flights_2026_09_303334[nfl],-1)&gt;=AH1154),--(IFERROR(Flights_2026_09_303334[nfl],-1)&lt;=IF(AH1154=450,450,AH1154+9)))</f>
        <v>0</v>
      </c>
    </row>
    <row r="1155" spans="32:35" x14ac:dyDescent="0.2">
      <c r="AF1155" s="2">
        <v>0.91666666666666663</v>
      </c>
      <c r="AG1155" t="s">
        <v>747</v>
      </c>
      <c r="AH1155" s="17">
        <v>290</v>
      </c>
      <c r="AI1155" s="17" cm="1">
        <f t="array" ref="AI1155">SUMPRODUCT(--(IFERROR(HOUR(Flights_2026_09_303334[entry_hour]),-1)=HOUR(AF1155)),--(IFERROR(Flights_2026_09_303334[entry_sector],"")=AG1155),--(IFERROR(Flights_2026_09_303334[nfl],-1)&gt;=AH1155),--(IFERROR(Flights_2026_09_303334[nfl],-1)&lt;=IF(AH1155=450,450,AH1155+9)))</f>
        <v>0</v>
      </c>
    </row>
    <row r="1156" spans="32:35" x14ac:dyDescent="0.2">
      <c r="AF1156" s="2">
        <v>0.91666666666666663</v>
      </c>
      <c r="AG1156" t="s">
        <v>747</v>
      </c>
      <c r="AH1156" s="17">
        <v>300</v>
      </c>
      <c r="AI1156" s="17" cm="1">
        <f t="array" ref="AI1156">SUMPRODUCT(--(IFERROR(HOUR(Flights_2026_09_303334[entry_hour]),-1)=HOUR(AF1156)),--(IFERROR(Flights_2026_09_303334[entry_sector],"")=AG1156),--(IFERROR(Flights_2026_09_303334[nfl],-1)&gt;=AH1156),--(IFERROR(Flights_2026_09_303334[nfl],-1)&lt;=IF(AH1156=450,450,AH1156+9)))</f>
        <v>0</v>
      </c>
    </row>
    <row r="1157" spans="32:35" x14ac:dyDescent="0.2">
      <c r="AF1157" s="2">
        <v>0.91666666666666663</v>
      </c>
      <c r="AG1157" t="s">
        <v>747</v>
      </c>
      <c r="AH1157" s="17">
        <v>310</v>
      </c>
      <c r="AI1157" s="17" cm="1">
        <f t="array" ref="AI1157">SUMPRODUCT(--(IFERROR(HOUR(Flights_2026_09_303334[entry_hour]),-1)=HOUR(AF1157)),--(IFERROR(Flights_2026_09_303334[entry_sector],"")=AG1157),--(IFERROR(Flights_2026_09_303334[nfl],-1)&gt;=AH1157),--(IFERROR(Flights_2026_09_303334[nfl],-1)&lt;=IF(AH1157=450,450,AH1157+9)))</f>
        <v>0</v>
      </c>
    </row>
    <row r="1158" spans="32:35" x14ac:dyDescent="0.2">
      <c r="AF1158" s="2">
        <v>0.91666666666666663</v>
      </c>
      <c r="AG1158" t="s">
        <v>747</v>
      </c>
      <c r="AH1158" s="17">
        <v>320</v>
      </c>
      <c r="AI1158" s="17" cm="1">
        <f t="array" ref="AI1158">SUMPRODUCT(--(IFERROR(HOUR(Flights_2026_09_303334[entry_hour]),-1)=HOUR(AF1158)),--(IFERROR(Flights_2026_09_303334[entry_sector],"")=AG1158),--(IFERROR(Flights_2026_09_303334[nfl],-1)&gt;=AH1158),--(IFERROR(Flights_2026_09_303334[nfl],-1)&lt;=IF(AH1158=450,450,AH1158+9)))</f>
        <v>0</v>
      </c>
    </row>
    <row r="1159" spans="32:35" x14ac:dyDescent="0.2">
      <c r="AF1159" s="2">
        <v>0.91666666666666663</v>
      </c>
      <c r="AG1159" t="s">
        <v>747</v>
      </c>
      <c r="AH1159" s="17">
        <v>330</v>
      </c>
      <c r="AI1159" s="17" cm="1">
        <f t="array" ref="AI1159">SUMPRODUCT(--(IFERROR(HOUR(Flights_2026_09_303334[entry_hour]),-1)=HOUR(AF1159)),--(IFERROR(Flights_2026_09_303334[entry_sector],"")=AG1159),--(IFERROR(Flights_2026_09_303334[nfl],-1)&gt;=AH1159),--(IFERROR(Flights_2026_09_303334[nfl],-1)&lt;=IF(AH1159=450,450,AH1159+9)))</f>
        <v>0</v>
      </c>
    </row>
    <row r="1160" spans="32:35" x14ac:dyDescent="0.2">
      <c r="AF1160" s="2">
        <v>0.91666666666666663</v>
      </c>
      <c r="AG1160" t="s">
        <v>747</v>
      </c>
      <c r="AH1160" s="17">
        <v>340</v>
      </c>
      <c r="AI1160" s="17" cm="1">
        <f t="array" ref="AI1160">SUMPRODUCT(--(IFERROR(HOUR(Flights_2026_09_303334[entry_hour]),-1)=HOUR(AF1160)),--(IFERROR(Flights_2026_09_303334[entry_sector],"")=AG1160),--(IFERROR(Flights_2026_09_303334[nfl],-1)&gt;=AH1160),--(IFERROR(Flights_2026_09_303334[nfl],-1)&lt;=IF(AH1160=450,450,AH1160+9)))</f>
        <v>0</v>
      </c>
    </row>
    <row r="1161" spans="32:35" x14ac:dyDescent="0.2">
      <c r="AF1161" s="2">
        <v>0.91666666666666663</v>
      </c>
      <c r="AG1161" t="s">
        <v>747</v>
      </c>
      <c r="AH1161" s="17">
        <v>350</v>
      </c>
      <c r="AI1161" s="17" cm="1">
        <f t="array" ref="AI1161">SUMPRODUCT(--(IFERROR(HOUR(Flights_2026_09_303334[entry_hour]),-1)=HOUR(AF1161)),--(IFERROR(Flights_2026_09_303334[entry_sector],"")=AG1161),--(IFERROR(Flights_2026_09_303334[nfl],-1)&gt;=AH1161),--(IFERROR(Flights_2026_09_303334[nfl],-1)&lt;=IF(AH1161=450,450,AH1161+9)))</f>
        <v>0</v>
      </c>
    </row>
    <row r="1162" spans="32:35" x14ac:dyDescent="0.2">
      <c r="AF1162" s="2">
        <v>0.91666666666666663</v>
      </c>
      <c r="AG1162" t="s">
        <v>747</v>
      </c>
      <c r="AH1162" s="17">
        <v>360</v>
      </c>
      <c r="AI1162" s="17" cm="1">
        <f t="array" ref="AI1162">SUMPRODUCT(--(IFERROR(HOUR(Flights_2026_09_303334[entry_hour]),-1)=HOUR(AF1162)),--(IFERROR(Flights_2026_09_303334[entry_sector],"")=AG1162),--(IFERROR(Flights_2026_09_303334[nfl],-1)&gt;=AH1162),--(IFERROR(Flights_2026_09_303334[nfl],-1)&lt;=IF(AH1162=450,450,AH1162+9)))</f>
        <v>1</v>
      </c>
    </row>
    <row r="1163" spans="32:35" x14ac:dyDescent="0.2">
      <c r="AF1163" s="2">
        <v>0.91666666666666663</v>
      </c>
      <c r="AG1163" t="s">
        <v>747</v>
      </c>
      <c r="AH1163" s="17">
        <v>370</v>
      </c>
      <c r="AI1163" s="17" cm="1">
        <f t="array" ref="AI1163">SUMPRODUCT(--(IFERROR(HOUR(Flights_2026_09_303334[entry_hour]),-1)=HOUR(AF1163)),--(IFERROR(Flights_2026_09_303334[entry_sector],"")=AG1163),--(IFERROR(Flights_2026_09_303334[nfl],-1)&gt;=AH1163),--(IFERROR(Flights_2026_09_303334[nfl],-1)&lt;=IF(AH1163=450,450,AH1163+9)))</f>
        <v>0</v>
      </c>
    </row>
    <row r="1164" spans="32:35" x14ac:dyDescent="0.2">
      <c r="AF1164" s="2">
        <v>0.91666666666666663</v>
      </c>
      <c r="AG1164" t="s">
        <v>747</v>
      </c>
      <c r="AH1164" s="17">
        <v>380</v>
      </c>
      <c r="AI1164" s="17" cm="1">
        <f t="array" ref="AI1164">SUMPRODUCT(--(IFERROR(HOUR(Flights_2026_09_303334[entry_hour]),-1)=HOUR(AF1164)),--(IFERROR(Flights_2026_09_303334[entry_sector],"")=AG1164),--(IFERROR(Flights_2026_09_303334[nfl],-1)&gt;=AH1164),--(IFERROR(Flights_2026_09_303334[nfl],-1)&lt;=IF(AH1164=450,450,AH1164+9)))</f>
        <v>0</v>
      </c>
    </row>
    <row r="1165" spans="32:35" x14ac:dyDescent="0.2">
      <c r="AF1165" s="2">
        <v>0.91666666666666663</v>
      </c>
      <c r="AG1165" t="s">
        <v>747</v>
      </c>
      <c r="AH1165" s="17">
        <v>390</v>
      </c>
      <c r="AI1165" s="17" cm="1">
        <f t="array" ref="AI1165">SUMPRODUCT(--(IFERROR(HOUR(Flights_2026_09_303334[entry_hour]),-1)=HOUR(AF1165)),--(IFERROR(Flights_2026_09_303334[entry_sector],"")=AG1165),--(IFERROR(Flights_2026_09_303334[nfl],-1)&gt;=AH1165),--(IFERROR(Flights_2026_09_303334[nfl],-1)&lt;=IF(AH1165=450,450,AH1165+9)))</f>
        <v>0</v>
      </c>
    </row>
    <row r="1166" spans="32:35" x14ac:dyDescent="0.2">
      <c r="AF1166" s="2">
        <v>0.91666666666666663</v>
      </c>
      <c r="AG1166" t="s">
        <v>747</v>
      </c>
      <c r="AH1166" s="17">
        <v>400</v>
      </c>
      <c r="AI1166" s="17" cm="1">
        <f t="array" ref="AI1166">SUMPRODUCT(--(IFERROR(HOUR(Flights_2026_09_303334[entry_hour]),-1)=HOUR(AF1166)),--(IFERROR(Flights_2026_09_303334[entry_sector],"")=AG1166),--(IFERROR(Flights_2026_09_303334[nfl],-1)&gt;=AH1166),--(IFERROR(Flights_2026_09_303334[nfl],-1)&lt;=IF(AH1166=450,450,AH1166+9)))</f>
        <v>0</v>
      </c>
    </row>
    <row r="1167" spans="32:35" x14ac:dyDescent="0.2">
      <c r="AF1167" s="2">
        <v>0.91666666666666663</v>
      </c>
      <c r="AG1167" t="s">
        <v>747</v>
      </c>
      <c r="AH1167" s="17">
        <v>410</v>
      </c>
      <c r="AI1167" s="17" cm="1">
        <f t="array" ref="AI1167">SUMPRODUCT(--(IFERROR(HOUR(Flights_2026_09_303334[entry_hour]),-1)=HOUR(AF1167)),--(IFERROR(Flights_2026_09_303334[entry_sector],"")=AG1167),--(IFERROR(Flights_2026_09_303334[nfl],-1)&gt;=AH1167),--(IFERROR(Flights_2026_09_303334[nfl],-1)&lt;=IF(AH1167=450,450,AH1167+9)))</f>
        <v>0</v>
      </c>
    </row>
    <row r="1168" spans="32:35" x14ac:dyDescent="0.2">
      <c r="AF1168" s="2">
        <v>0.91666666666666663</v>
      </c>
      <c r="AG1168" t="s">
        <v>747</v>
      </c>
      <c r="AH1168" s="17">
        <v>420</v>
      </c>
      <c r="AI1168" s="17" cm="1">
        <f t="array" ref="AI1168">SUMPRODUCT(--(IFERROR(HOUR(Flights_2026_09_303334[entry_hour]),-1)=HOUR(AF1168)),--(IFERROR(Flights_2026_09_303334[entry_sector],"")=AG1168),--(IFERROR(Flights_2026_09_303334[nfl],-1)&gt;=AH1168),--(IFERROR(Flights_2026_09_303334[nfl],-1)&lt;=IF(AH1168=450,450,AH1168+9)))</f>
        <v>0</v>
      </c>
    </row>
    <row r="1169" spans="32:35" x14ac:dyDescent="0.2">
      <c r="AF1169" s="2">
        <v>0.91666666666666663</v>
      </c>
      <c r="AG1169" t="s">
        <v>747</v>
      </c>
      <c r="AH1169" s="17">
        <v>430</v>
      </c>
      <c r="AI1169" s="17" cm="1">
        <f t="array" ref="AI1169">SUMPRODUCT(--(IFERROR(HOUR(Flights_2026_09_303334[entry_hour]),-1)=HOUR(AF1169)),--(IFERROR(Flights_2026_09_303334[entry_sector],"")=AG1169),--(IFERROR(Flights_2026_09_303334[nfl],-1)&gt;=AH1169),--(IFERROR(Flights_2026_09_303334[nfl],-1)&lt;=IF(AH1169=450,450,AH1169+9)))</f>
        <v>0</v>
      </c>
    </row>
    <row r="1170" spans="32:35" x14ac:dyDescent="0.2">
      <c r="AF1170" s="2">
        <v>0.91666666666666663</v>
      </c>
      <c r="AG1170" t="s">
        <v>747</v>
      </c>
      <c r="AH1170" s="17">
        <v>440</v>
      </c>
      <c r="AI1170" s="17" cm="1">
        <f t="array" ref="AI1170">SUMPRODUCT(--(IFERROR(HOUR(Flights_2026_09_303334[entry_hour]),-1)=HOUR(AF1170)),--(IFERROR(Flights_2026_09_303334[entry_sector],"")=AG1170),--(IFERROR(Flights_2026_09_303334[nfl],-1)&gt;=AH1170),--(IFERROR(Flights_2026_09_303334[nfl],-1)&lt;=IF(AH1170=450,450,AH1170+9)))</f>
        <v>0</v>
      </c>
    </row>
    <row r="1171" spans="32:35" x14ac:dyDescent="0.2">
      <c r="AF1171" s="2">
        <v>0.91666666666666663</v>
      </c>
      <c r="AG1171" t="s">
        <v>747</v>
      </c>
      <c r="AH1171" s="17">
        <v>450</v>
      </c>
      <c r="AI1171" s="17" cm="1">
        <f t="array" ref="AI1171">SUMPRODUCT(--(IFERROR(HOUR(Flights_2026_09_303334[entry_hour]),-1)=HOUR(AF1171)),--(IFERROR(Flights_2026_09_303334[entry_sector],"")=AG1171),--(IFERROR(Flights_2026_09_303334[nfl],-1)&gt;=AH1171),--(IFERROR(Flights_2026_09_303334[nfl],-1)&lt;=IF(AH1171=450,450,AH1171+9)))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118" priority="1">
      <formula>AND(B236&lt;&gt;"",B236=1)</formula>
    </cfRule>
    <cfRule type="expression" dxfId="117" priority="2">
      <formula>AND(B236&lt;&gt;"",B236&gt;=2,B236&lt;=3)</formula>
    </cfRule>
    <cfRule type="expression" dxfId="116" priority="3">
      <formula>AND(B236&lt;&gt;"",B236&gt;=4,B236&lt;=5)</formula>
    </cfRule>
    <cfRule type="expression" dxfId="115" priority="4">
      <formula>AND(B236&lt;&gt;"",B236&gt;=6)</formula>
    </cfRule>
  </conditionalFormatting>
  <conditionalFormatting sqref="B268:J272">
    <cfRule type="expression" dxfId="114" priority="5" stopIfTrue="1">
      <formula>AK2=0</formula>
    </cfRule>
    <cfRule type="expression" dxfId="113" priority="6" stopIfTrue="1">
      <formula>AK2=1</formula>
    </cfRule>
    <cfRule type="expression" dxfId="112" priority="7" stopIfTrue="1">
      <formula>AND(AK2&gt;=2,AK2&lt;=3)</formula>
    </cfRule>
    <cfRule type="expression" dxfId="111" priority="8" stopIfTrue="1">
      <formula>AND(AK2&gt;=4,AK2&lt;=5)</formula>
    </cfRule>
    <cfRule type="expression" dxfId="110"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15AB7-04C1-2F47-9ECC-A2BC2B0D567E}">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527</v>
      </c>
      <c r="F2" s="33">
        <v>46298.002627314811</v>
      </c>
      <c r="G2" s="32" t="s">
        <v>21</v>
      </c>
      <c r="H2" s="32" t="s">
        <v>1670</v>
      </c>
      <c r="I2" s="34">
        <v>350</v>
      </c>
      <c r="J2" s="32" t="s">
        <v>22</v>
      </c>
      <c r="K2" s="32" t="s">
        <v>23</v>
      </c>
      <c r="L2" s="34">
        <v>933</v>
      </c>
      <c r="M2" s="32" t="s">
        <v>793</v>
      </c>
      <c r="N2" s="33">
        <v>46297.94930555555</v>
      </c>
      <c r="O2" s="34">
        <v>370</v>
      </c>
      <c r="P2" s="32" t="s">
        <v>26</v>
      </c>
      <c r="Q2" s="34">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SUMPRODUCT(--(IFERROR(HOUR(Flights_2026_09_3033343536[entry_hour]),-1)=HOUR(AF2)),--(IFERROR(Flights_2026_09_3033343536[entry_sector],"")=AG2),--(IFERROR(Flights_2026_09_3033343536[nfl],-1)&gt;=AH2),--(IFERROR(Flights_2026_09_3033343536[nfl],-1)&lt;=IF(AH2=450,450,AH2+9)))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32" t="s">
        <v>349</v>
      </c>
      <c r="B3" s="32" t="s">
        <v>75</v>
      </c>
      <c r="C3" s="32" t="s">
        <v>19</v>
      </c>
      <c r="D3" s="32" t="s">
        <v>53</v>
      </c>
      <c r="E3" s="32" t="s">
        <v>586</v>
      </c>
      <c r="F3" s="33">
        <v>46298.005011574074</v>
      </c>
      <c r="G3" s="32" t="s">
        <v>21</v>
      </c>
      <c r="H3" s="32" t="s">
        <v>1671</v>
      </c>
      <c r="I3" s="34">
        <v>350</v>
      </c>
      <c r="J3" s="32" t="s">
        <v>22</v>
      </c>
      <c r="K3" s="32" t="s">
        <v>23</v>
      </c>
      <c r="L3" s="34">
        <v>887</v>
      </c>
      <c r="M3" s="32" t="s">
        <v>834</v>
      </c>
      <c r="N3" s="33">
        <v>46297.950462962966</v>
      </c>
      <c r="O3" s="34">
        <v>350</v>
      </c>
      <c r="P3" s="32" t="s">
        <v>26</v>
      </c>
      <c r="Q3" s="34">
        <v>350</v>
      </c>
      <c r="R3" t="str">
        <f>IF(B3="","",_xlfn.XLOOKUP(B3,DB!$A$2:$A$205,DB!$C$2:$C$205,"")&amp;"")</f>
        <v>Sector 5</v>
      </c>
      <c r="S3" t="str">
        <f>IF(B3="","",_xlfn.XLOOKUP(B3,DB!$A$2:$A$205,DB!$E$2:$E$205,""))</f>
        <v>Sector 4</v>
      </c>
      <c r="T3" t="str">
        <f>IF(B3="","",_xlfn.XLOOKUP(B3,DB!$A$2:$A$205,DB!$F$2:$F$205,""))</f>
        <v>VOMAR/XUDUN</v>
      </c>
      <c r="U3" t="str">
        <f>IF(B3="","",_xlfn.XLOOKUP(B3,DB!$A$2:$A$205,DB!$D$2:$D$205,""))</f>
        <v>MMEX</v>
      </c>
      <c r="V3" t="str">
        <f>IF(B3="","",IF(OR(COUNTIF(M3,"????N?????W")&gt;0,COUNTIF(M3,"????N?????E")&gt;0,COUNTIF(M3,"????S?????W")&gt;0,COUNTIF(M3,"????S?????E")&gt;0),_xlfn.XLOOKUP(B3,DB!$A$2:$A$205,DB!$B$2:$B$205,""),M3))</f>
        <v>LIDAM</v>
      </c>
      <c r="AF3" s="2">
        <v>0.58333333333333337</v>
      </c>
      <c r="AG3" t="s">
        <v>743</v>
      </c>
      <c r="AH3" s="17">
        <v>210</v>
      </c>
      <c r="AI3" s="17" cm="1">
        <f t="array" ref="AI3">SUMPRODUCT(--(IFERROR(HOUR(Flights_2026_09_3033343536[entry_hour]),-1)=HOUR(AF3)),--(IFERROR(Flights_2026_09_3033343536[entry_sector],"")=AG3),--(IFERROR(Flights_2026_09_3033343536[nfl],-1)&gt;=AH3),--(IFERROR(Flights_2026_09_3033343536[nfl],-1)&lt;=IF(AH3=450,450,AH3+9)))</f>
        <v>0</v>
      </c>
      <c r="AJ3" t="s">
        <v>744</v>
      </c>
      <c r="AK3" s="17">
        <f t="shared" si="0"/>
        <v>2</v>
      </c>
      <c r="AL3" s="17">
        <f t="shared" si="0"/>
        <v>11</v>
      </c>
      <c r="AM3" s="17">
        <f t="shared" si="0"/>
        <v>7</v>
      </c>
      <c r="AN3" s="17">
        <f t="shared" si="0"/>
        <v>9</v>
      </c>
      <c r="AO3" s="17">
        <f t="shared" si="0"/>
        <v>5</v>
      </c>
      <c r="AP3" s="17">
        <f t="shared" si="0"/>
        <v>2</v>
      </c>
      <c r="AQ3" s="17">
        <f t="shared" si="0"/>
        <v>1</v>
      </c>
      <c r="AR3" s="17">
        <f t="shared" si="0"/>
        <v>1</v>
      </c>
      <c r="AS3" s="17">
        <f t="shared" si="0"/>
        <v>2</v>
      </c>
    </row>
    <row r="4" spans="1:45" x14ac:dyDescent="0.2">
      <c r="A4" s="32" t="s">
        <v>33</v>
      </c>
      <c r="B4" s="32" t="s">
        <v>34</v>
      </c>
      <c r="C4" s="32" t="s">
        <v>19</v>
      </c>
      <c r="D4" s="32" t="s">
        <v>72</v>
      </c>
      <c r="E4" s="32" t="s">
        <v>341</v>
      </c>
      <c r="F4" s="33">
        <v>46298.006747685184</v>
      </c>
      <c r="G4" s="32" t="s">
        <v>21</v>
      </c>
      <c r="H4" s="32" t="s">
        <v>1672</v>
      </c>
      <c r="I4" s="34">
        <v>400</v>
      </c>
      <c r="J4" s="32" t="s">
        <v>22</v>
      </c>
      <c r="K4" s="32" t="s">
        <v>23</v>
      </c>
      <c r="L4" s="34">
        <v>189</v>
      </c>
      <c r="M4" s="32" t="s">
        <v>37</v>
      </c>
      <c r="N4" s="33">
        <v>46297.990659722222</v>
      </c>
      <c r="O4" s="34">
        <v>220</v>
      </c>
      <c r="P4" s="32" t="s">
        <v>38</v>
      </c>
      <c r="Q4" s="34">
        <v>220</v>
      </c>
      <c r="R4" t="str">
        <f>IF(B4="","",_xlfn.XLOOKUP(B4,DB!$A$2:$A$205,DB!$C$2:$C$205,"")&amp;"")</f>
        <v>Sector 3</v>
      </c>
      <c r="S4" t="str">
        <f>IF(B4="","",_xlfn.XLOOKUP(B4,DB!$A$2:$A$205,DB!$E$2:$E$205,""))</f>
        <v>Sector 3</v>
      </c>
      <c r="T4" t="str">
        <f>IF(B4="","",_xlfn.XLOOKUP(B4,DB!$A$2:$A$205,DB!$F$2:$F$205,""))</f>
        <v>NOSAT</v>
      </c>
      <c r="U4" t="str">
        <f>IF(B4="","",_xlfn.XLOOKUP(B4,DB!$A$2:$A$205,DB!$D$2:$D$205,""))</f>
        <v>MUFH</v>
      </c>
      <c r="V4" t="str">
        <f>IF(B4="","",IF(OR(COUNTIF(M4,"????N?????W")&gt;0,COUNTIF(M4,"????N?????E")&gt;0,COUNTIF(M4,"????S?????W")&gt;0,COUNTIF(M4,"????S?????E")&gt;0),_xlfn.XLOOKUP(B4,DB!$A$2:$A$205,DB!$B$2:$B$205,""),M4))</f>
        <v>NOSAT</v>
      </c>
      <c r="AF4" s="2">
        <v>0.58333333333333337</v>
      </c>
      <c r="AG4" t="s">
        <v>743</v>
      </c>
      <c r="AH4" s="17">
        <v>220</v>
      </c>
      <c r="AI4" s="17" cm="1">
        <f t="array" ref="AI4">SUMPRODUCT(--(IFERROR(HOUR(Flights_2026_09_3033343536[entry_hour]),-1)=HOUR(AF4)),--(IFERROR(Flights_2026_09_3033343536[entry_sector],"")=AG4),--(IFERROR(Flights_2026_09_3033343536[nfl],-1)&gt;=AH4),--(IFERROR(Flights_2026_09_3033343536[nfl],-1)&lt;=IF(AH4=450,450,AH4+9)))</f>
        <v>0</v>
      </c>
      <c r="AJ4" t="s">
        <v>745</v>
      </c>
      <c r="AK4" s="17">
        <f t="shared" si="0"/>
        <v>5</v>
      </c>
      <c r="AL4" s="17">
        <f t="shared" si="0"/>
        <v>2</v>
      </c>
      <c r="AM4" s="17">
        <f t="shared" si="0"/>
        <v>3</v>
      </c>
      <c r="AN4" s="17">
        <f t="shared" si="0"/>
        <v>3</v>
      </c>
      <c r="AO4" s="17">
        <f t="shared" si="0"/>
        <v>3</v>
      </c>
      <c r="AP4" s="17">
        <f t="shared" si="0"/>
        <v>3</v>
      </c>
      <c r="AQ4" s="17">
        <f t="shared" si="0"/>
        <v>2</v>
      </c>
      <c r="AR4" s="17">
        <f t="shared" si="0"/>
        <v>2</v>
      </c>
      <c r="AS4" s="17">
        <f t="shared" si="0"/>
        <v>3</v>
      </c>
    </row>
    <row r="5" spans="1:45" x14ac:dyDescent="0.2">
      <c r="A5" s="32" t="s">
        <v>1673</v>
      </c>
      <c r="B5" s="32" t="s">
        <v>86</v>
      </c>
      <c r="C5" s="32" t="s">
        <v>19</v>
      </c>
      <c r="D5" s="32" t="s">
        <v>359</v>
      </c>
      <c r="E5" s="32"/>
      <c r="F5" s="33">
        <v>46298.008622685185</v>
      </c>
      <c r="G5" s="32" t="s">
        <v>21</v>
      </c>
      <c r="H5" s="32" t="s">
        <v>1674</v>
      </c>
      <c r="I5" s="34">
        <v>390</v>
      </c>
      <c r="J5" s="32" t="s">
        <v>22</v>
      </c>
      <c r="K5" s="32" t="s">
        <v>31</v>
      </c>
      <c r="L5" s="34">
        <v>990</v>
      </c>
      <c r="M5" s="32" t="s">
        <v>78</v>
      </c>
      <c r="N5" s="33">
        <v>46297.949942129635</v>
      </c>
      <c r="O5" s="34">
        <v>390</v>
      </c>
      <c r="P5" s="32" t="s">
        <v>26</v>
      </c>
      <c r="Q5" s="34">
        <v>390</v>
      </c>
      <c r="R5" t="str">
        <f>IF(B5="","",_xlfn.XLOOKUP(B5,DB!$A$2:$A$205,DB!$C$2:$C$205,"")&amp;"")</f>
        <v>Sector 6</v>
      </c>
      <c r="S5" t="str">
        <f>IF(B5="","",_xlfn.XLOOKUP(B5,DB!$A$2:$A$205,DB!$E$2:$E$205,""))</f>
        <v>Sector 4</v>
      </c>
      <c r="T5" t="str">
        <f>IF(B5="","",_xlfn.XLOOKUP(B5,DB!$A$2:$A$205,DB!$F$2:$F$205,""))</f>
        <v>VOMAR/XUDUN</v>
      </c>
      <c r="U5" t="str">
        <f>IF(B5="","",_xlfn.XLOOKUP(B5,DB!$A$2:$A$205,DB!$D$2:$D$205,""))</f>
        <v>MMEX</v>
      </c>
      <c r="V5" t="str">
        <f>IF(B5="","",IF(OR(COUNTIF(M5,"????N?????W")&gt;0,COUNTIF(M5,"????N?????E")&gt;0,COUNTIF(M5,"????S?????W")&gt;0,COUNTIF(M5,"????S?????E")&gt;0),_xlfn.XLOOKUP(B5,DB!$A$2:$A$205,DB!$B$2:$B$205,""),M5))</f>
        <v>GOTAS</v>
      </c>
      <c r="AF5" s="2">
        <v>0.58333333333333337</v>
      </c>
      <c r="AG5" t="s">
        <v>743</v>
      </c>
      <c r="AH5" s="17">
        <v>230</v>
      </c>
      <c r="AI5" s="17" cm="1">
        <f t="array" ref="AI5">SUMPRODUCT(--(IFERROR(HOUR(Flights_2026_09_3033343536[entry_hour]),-1)=HOUR(AF5)),--(IFERROR(Flights_2026_09_3033343536[entry_sector],"")=AG5),--(IFERROR(Flights_2026_09_3033343536[nfl],-1)&gt;=AH5),--(IFERROR(Flights_2026_09_3033343536[nfl],-1)&lt;=IF(AH5=450,450,AH5+9)))</f>
        <v>0</v>
      </c>
      <c r="AJ5" t="s">
        <v>840</v>
      </c>
      <c r="AK5" s="17">
        <f t="shared" si="0"/>
        <v>1</v>
      </c>
      <c r="AL5" s="17">
        <f t="shared" si="0"/>
        <v>3</v>
      </c>
      <c r="AM5" s="17">
        <f t="shared" si="0"/>
        <v>0</v>
      </c>
      <c r="AN5" s="17">
        <f t="shared" si="0"/>
        <v>3</v>
      </c>
      <c r="AO5" s="17">
        <f t="shared" si="0"/>
        <v>1</v>
      </c>
      <c r="AP5" s="17">
        <f t="shared" si="0"/>
        <v>1</v>
      </c>
      <c r="AQ5" s="17">
        <f t="shared" si="0"/>
        <v>1</v>
      </c>
      <c r="AR5" s="17">
        <f t="shared" si="0"/>
        <v>2</v>
      </c>
      <c r="AS5" s="17">
        <f t="shared" si="0"/>
        <v>2</v>
      </c>
    </row>
    <row r="6" spans="1:45" x14ac:dyDescent="0.2">
      <c r="A6" s="32" t="s">
        <v>39</v>
      </c>
      <c r="B6" s="32" t="s">
        <v>40</v>
      </c>
      <c r="C6" s="32" t="s">
        <v>19</v>
      </c>
      <c r="D6" s="32" t="s">
        <v>41</v>
      </c>
      <c r="E6" s="32" t="s">
        <v>561</v>
      </c>
      <c r="F6" s="33">
        <v>46298.010208333333</v>
      </c>
      <c r="G6" s="32" t="s">
        <v>21</v>
      </c>
      <c r="H6" s="32" t="s">
        <v>1675</v>
      </c>
      <c r="I6" s="34">
        <v>360</v>
      </c>
      <c r="J6" s="32" t="s">
        <v>22</v>
      </c>
      <c r="K6" s="32" t="s">
        <v>23</v>
      </c>
      <c r="L6" s="34">
        <v>243</v>
      </c>
      <c r="M6" s="32" t="s">
        <v>44</v>
      </c>
      <c r="N6" s="33">
        <v>46297.991851851853</v>
      </c>
      <c r="O6" s="34">
        <v>269</v>
      </c>
      <c r="P6" s="32" t="s">
        <v>26</v>
      </c>
      <c r="Q6" s="34">
        <v>380</v>
      </c>
      <c r="R6" t="str">
        <f>IF(B6="","",_xlfn.XLOOKUP(B6,DB!$A$2:$A$205,DB!$C$2:$C$205,"")&amp;"")</f>
        <v>Sector 7</v>
      </c>
      <c r="S6" t="str">
        <f>IF(B6="","",_xlfn.XLOOKUP(B6,DB!$A$2:$A$205,DB!$E$2:$E$205,""))</f>
        <v>Sector 7</v>
      </c>
      <c r="T6" t="str">
        <f>IF(B6="","",_xlfn.XLOOKUP(B6,DB!$A$2:$A$205,DB!$F$2:$F$205,""))</f>
        <v>PAULE/SIGMA</v>
      </c>
      <c r="U6" t="str">
        <f>IF(B6="","",_xlfn.XLOOKUP(B6,DB!$A$2:$A$205,DB!$D$2:$D$205,""))</f>
        <v>MHCC</v>
      </c>
      <c r="V6" t="str">
        <f>IF(B6="","",IF(OR(COUNTIF(M6,"????N?????W")&gt;0,COUNTIF(M6,"????N?????E")&gt;0,COUNTIF(M6,"????S?????W")&gt;0,COUNTIF(M6,"????S?????E")&gt;0),_xlfn.XLOOKUP(B6,DB!$A$2:$A$205,DB!$B$2:$B$205,""),M6))</f>
        <v>SIGMA</v>
      </c>
      <c r="AF6" s="2">
        <v>0.58333333333333337</v>
      </c>
      <c r="AG6" t="s">
        <v>743</v>
      </c>
      <c r="AH6" s="17">
        <v>240</v>
      </c>
      <c r="AI6" s="17" cm="1">
        <f t="array" ref="AI6">SUMPRODUCT(--(IFERROR(HOUR(Flights_2026_09_3033343536[entry_hour]),-1)=HOUR(AF6)),--(IFERROR(Flights_2026_09_3033343536[entry_sector],"")=AG6),--(IFERROR(Flights_2026_09_3033343536[nfl],-1)&gt;=AH6),--(IFERROR(Flights_2026_09_3033343536[nfl],-1)&lt;=IF(AH6=450,450,AH6+9)))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2</v>
      </c>
      <c r="AS6" s="17">
        <f t="shared" si="0"/>
        <v>0</v>
      </c>
    </row>
    <row r="7" spans="1:45" x14ac:dyDescent="0.2">
      <c r="A7" s="32" t="s">
        <v>358</v>
      </c>
      <c r="B7" s="32" t="s">
        <v>81</v>
      </c>
      <c r="C7" s="32" t="s">
        <v>19</v>
      </c>
      <c r="D7" s="32" t="s">
        <v>53</v>
      </c>
      <c r="E7" s="32" t="s">
        <v>377</v>
      </c>
      <c r="F7" s="33">
        <v>46298.012754629628</v>
      </c>
      <c r="G7" s="32" t="s">
        <v>21</v>
      </c>
      <c r="H7" s="32" t="s">
        <v>1676</v>
      </c>
      <c r="I7" s="34">
        <v>350</v>
      </c>
      <c r="J7" s="32" t="s">
        <v>22</v>
      </c>
      <c r="K7" s="32" t="s">
        <v>23</v>
      </c>
      <c r="L7" s="34">
        <v>868</v>
      </c>
      <c r="M7" s="32" t="s">
        <v>84</v>
      </c>
      <c r="N7" s="33">
        <v>46297.953865740739</v>
      </c>
      <c r="O7" s="34">
        <v>350</v>
      </c>
      <c r="P7" s="32" t="s">
        <v>26</v>
      </c>
      <c r="Q7" s="34">
        <v>350</v>
      </c>
      <c r="R7" t="str">
        <f>IF(B7="","",_xlfn.XLOOKUP(B7,DB!$A$2:$A$205,DB!$C$2:$C$205,"")&amp;"")</f>
        <v>Sector 5</v>
      </c>
      <c r="S7" t="str">
        <f>IF(B7="","",_xlfn.XLOOKUP(B7,DB!$A$2:$A$205,DB!$E$2:$E$205,""))</f>
        <v>Sector 4</v>
      </c>
      <c r="T7" t="str">
        <f>IF(B7="","",_xlfn.XLOOKUP(B7,DB!$A$2:$A$205,DB!$F$2:$F$205,""))</f>
        <v>VOMAR/XUDUN</v>
      </c>
      <c r="U7" t="str">
        <f>IF(B7="","",_xlfn.XLOOKUP(B7,DB!$A$2:$A$205,DB!$D$2:$D$205,""))</f>
        <v>MMTY</v>
      </c>
      <c r="V7" t="str">
        <f>IF(B7="","",IF(OR(COUNTIF(M7,"????N?????W")&gt;0,COUNTIF(M7,"????N?????E")&gt;0,COUNTIF(M7,"????S?????W")&gt;0,COUNTIF(M7,"????S?????E")&gt;0),_xlfn.XLOOKUP(B7,DB!$A$2:$A$205,DB!$B$2:$B$205,""),M7))</f>
        <v>MATOL</v>
      </c>
      <c r="AF7" s="2">
        <v>0.58333333333333337</v>
      </c>
      <c r="AG7" t="s">
        <v>743</v>
      </c>
      <c r="AH7" s="17">
        <v>250</v>
      </c>
      <c r="AI7" s="17" cm="1">
        <f t="array" ref="AI7">SUMPRODUCT(--(IFERROR(HOUR(Flights_2026_09_3033343536[entry_hour]),-1)=HOUR(AF7)),--(IFERROR(Flights_2026_09_3033343536[entry_sector],"")=AG7),--(IFERROR(Flights_2026_09_3033343536[nfl],-1)&gt;=AH7),--(IFERROR(Flights_2026_09_3033343536[nfl],-1)&lt;=IF(AH7=450,450,AH7+9)))</f>
        <v>0</v>
      </c>
    </row>
    <row r="8" spans="1:45" x14ac:dyDescent="0.2">
      <c r="A8" s="32" t="s">
        <v>45</v>
      </c>
      <c r="B8" s="32" t="s">
        <v>46</v>
      </c>
      <c r="C8" s="32" t="s">
        <v>19</v>
      </c>
      <c r="D8" s="32" t="s">
        <v>47</v>
      </c>
      <c r="E8" s="32" t="s">
        <v>1677</v>
      </c>
      <c r="F8" s="33">
        <v>46298.025995370372</v>
      </c>
      <c r="G8" s="32" t="s">
        <v>21</v>
      </c>
      <c r="H8" s="32" t="s">
        <v>1678</v>
      </c>
      <c r="I8" s="34">
        <v>340</v>
      </c>
      <c r="J8" s="32" t="s">
        <v>22</v>
      </c>
      <c r="K8" s="32" t="s">
        <v>23</v>
      </c>
      <c r="L8" s="34">
        <v>469</v>
      </c>
      <c r="M8" s="32" t="s">
        <v>1679</v>
      </c>
      <c r="N8" s="33">
        <v>46297.995439814811</v>
      </c>
      <c r="O8" s="34">
        <v>340</v>
      </c>
      <c r="P8" s="32" t="s">
        <v>26</v>
      </c>
      <c r="Q8" s="34">
        <v>340</v>
      </c>
      <c r="R8" t="str">
        <f>IF(B8="","",_xlfn.XLOOKUP(B8,DB!$A$2:$A$205,DB!$C$2:$C$205,"")&amp;"")</f>
        <v>Sector 3</v>
      </c>
      <c r="S8" t="str">
        <f>IF(B8="","",_xlfn.XLOOKUP(B8,DB!$A$2:$A$205,DB!$E$2:$E$205,""))</f>
        <v>Sector 3</v>
      </c>
      <c r="T8" t="str">
        <f>IF(B8="","",_xlfn.XLOOKUP(B8,DB!$A$2:$A$205,DB!$F$2:$F$205,""))</f>
        <v>NOSAT</v>
      </c>
      <c r="U8" t="str">
        <f>IF(B8="","",_xlfn.XLOOKUP(B8,DB!$A$2:$A$205,DB!$D$2:$D$205,""))</f>
        <v>KZHU</v>
      </c>
      <c r="V8" t="str">
        <f>IF(B8="","",IF(OR(COUNTIF(M8,"????N?????W")&gt;0,COUNTIF(M8,"????N?????E")&gt;0,COUNTIF(M8,"????S?????W")&gt;0,COUNTIF(M8,"????S?????E")&gt;0),_xlfn.XLOOKUP(B8,DB!$A$2:$A$205,DB!$B$2:$B$205,""),M8))</f>
        <v>PISAD</v>
      </c>
      <c r="AF8" s="2">
        <v>0.58333333333333337</v>
      </c>
      <c r="AG8" t="s">
        <v>743</v>
      </c>
      <c r="AH8" s="17">
        <v>260</v>
      </c>
      <c r="AI8" s="17" cm="1">
        <f t="array" ref="AI8">SUMPRODUCT(--(IFERROR(HOUR(Flights_2026_09_3033343536[entry_hour]),-1)=HOUR(AF8)),--(IFERROR(Flights_2026_09_3033343536[entry_sector],"")=AG8),--(IFERROR(Flights_2026_09_3033343536[nfl],-1)&gt;=AH8),--(IFERROR(Flights_2026_09_3033343536[nfl],-1)&lt;=IF(AH8=450,450,AH8+9)))</f>
        <v>0</v>
      </c>
    </row>
    <row r="9" spans="1:45" x14ac:dyDescent="0.2">
      <c r="A9" s="32" t="s">
        <v>17</v>
      </c>
      <c r="B9" s="32" t="s">
        <v>18</v>
      </c>
      <c r="C9" s="32" t="s">
        <v>19</v>
      </c>
      <c r="D9" s="32" t="s">
        <v>20</v>
      </c>
      <c r="E9" s="32" t="s">
        <v>926</v>
      </c>
      <c r="F9" s="33">
        <v>46298.035081018519</v>
      </c>
      <c r="G9" s="32" t="s">
        <v>21</v>
      </c>
      <c r="H9" s="32" t="s">
        <v>1680</v>
      </c>
      <c r="I9" s="34">
        <v>330</v>
      </c>
      <c r="J9" s="32" t="s">
        <v>22</v>
      </c>
      <c r="K9" s="32" t="s">
        <v>23</v>
      </c>
      <c r="L9" s="34">
        <v>503</v>
      </c>
      <c r="M9" s="32" t="s">
        <v>25</v>
      </c>
      <c r="N9" s="33">
        <v>46298.003055555557</v>
      </c>
      <c r="O9" s="34">
        <v>350</v>
      </c>
      <c r="P9" s="32" t="s">
        <v>26</v>
      </c>
      <c r="Q9" s="34">
        <v>330</v>
      </c>
      <c r="R9" t="str">
        <f>IF(B9="","",_xlfn.XLOOKUP(B9,DB!$A$2:$A$205,DB!$C$2:$C$205,"")&amp;"")</f>
        <v>Sector 5</v>
      </c>
      <c r="S9" t="str">
        <f>IF(B9="","",_xlfn.XLOOKUP(B9,DB!$A$2:$A$205,DB!$E$2:$E$205,""))</f>
        <v>Sector 4</v>
      </c>
      <c r="T9" t="str">
        <f>IF(B9="","",_xlfn.XLOOKUP(B9,DB!$A$2:$A$205,DB!$F$2:$F$205,""))</f>
        <v>VOMAR/XUDUN</v>
      </c>
      <c r="U9" t="str">
        <f>IF(B9="","",_xlfn.XLOOKUP(B9,DB!$A$2:$A$205,DB!$D$2:$D$205,""))</f>
        <v>KZHU</v>
      </c>
      <c r="V9" t="str">
        <f>IF(B9="","",IF(OR(COUNTIF(M9,"????N?????W")&gt;0,COUNTIF(M9,"????N?????E")&gt;0,COUNTIF(M9,"????S?????W")&gt;0,COUNTIF(M9,"????S?????E")&gt;0),_xlfn.XLOOKUP(B9,DB!$A$2:$A$205,DB!$B$2:$B$205,""),M9))</f>
        <v>KEHLI</v>
      </c>
      <c r="AF9" s="2">
        <v>0.58333333333333337</v>
      </c>
      <c r="AG9" t="s">
        <v>743</v>
      </c>
      <c r="AH9" s="17">
        <v>270</v>
      </c>
      <c r="AI9" s="17" cm="1">
        <f t="array" ref="AI9">SUMPRODUCT(--(IFERROR(HOUR(Flights_2026_09_3033343536[entry_hour]),-1)=HOUR(AF9)),--(IFERROR(Flights_2026_09_3033343536[entry_sector],"")=AG9),--(IFERROR(Flights_2026_09_3033343536[nfl],-1)&gt;=AH9),--(IFERROR(Flights_2026_09_3033343536[nfl],-1)&lt;=IF(AH9=450,450,AH9+9)))</f>
        <v>0</v>
      </c>
    </row>
    <row r="10" spans="1:45" x14ac:dyDescent="0.2">
      <c r="A10" s="32" t="s">
        <v>51</v>
      </c>
      <c r="B10" s="32" t="s">
        <v>52</v>
      </c>
      <c r="C10" s="32" t="s">
        <v>19</v>
      </c>
      <c r="D10" s="32" t="s">
        <v>41</v>
      </c>
      <c r="E10" s="32" t="s">
        <v>70</v>
      </c>
      <c r="F10" s="33">
        <v>46298.037939814814</v>
      </c>
      <c r="G10" s="32" t="s">
        <v>28</v>
      </c>
      <c r="H10" s="32" t="s">
        <v>1681</v>
      </c>
      <c r="I10" s="34">
        <v>350</v>
      </c>
      <c r="J10" s="32" t="s">
        <v>22</v>
      </c>
      <c r="K10" s="32" t="s">
        <v>55</v>
      </c>
      <c r="L10" s="34">
        <v>861</v>
      </c>
      <c r="M10" s="32" t="s">
        <v>525</v>
      </c>
      <c r="N10" s="33">
        <v>46297.986250000002</v>
      </c>
      <c r="O10" s="34">
        <v>350</v>
      </c>
      <c r="P10" s="32" t="s">
        <v>26</v>
      </c>
      <c r="Q10" s="34">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SUMPRODUCT(--(IFERROR(HOUR(Flights_2026_09_3033343536[entry_hour]),-1)=HOUR(AF10)),--(IFERROR(Flights_2026_09_3033343536[entry_sector],"")=AG10),--(IFERROR(Flights_2026_09_3033343536[nfl],-1)&gt;=AH10),--(IFERROR(Flights_2026_09_3033343536[nfl],-1)&lt;=IF(AH10=450,450,AH10+9)))</f>
        <v>0</v>
      </c>
    </row>
    <row r="11" spans="1:45" x14ac:dyDescent="0.2">
      <c r="A11" s="32" t="s">
        <v>64</v>
      </c>
      <c r="B11" s="32" t="s">
        <v>65</v>
      </c>
      <c r="C11" s="32" t="s">
        <v>19</v>
      </c>
      <c r="D11" s="32" t="s">
        <v>20</v>
      </c>
      <c r="E11" s="32" t="s">
        <v>366</v>
      </c>
      <c r="F11" s="33">
        <v>46298.050069444449</v>
      </c>
      <c r="G11" s="32" t="s">
        <v>21</v>
      </c>
      <c r="H11" s="32" t="s">
        <v>1682</v>
      </c>
      <c r="I11" s="34">
        <v>370</v>
      </c>
      <c r="J11" s="32" t="s">
        <v>22</v>
      </c>
      <c r="K11" s="32" t="s">
        <v>23</v>
      </c>
      <c r="L11" s="34">
        <v>902</v>
      </c>
      <c r="M11" s="32" t="s">
        <v>78</v>
      </c>
      <c r="N11" s="33">
        <v>46297.999537037038</v>
      </c>
      <c r="O11" s="34">
        <v>370</v>
      </c>
      <c r="P11" s="32" t="s">
        <v>26</v>
      </c>
      <c r="Q11" s="34">
        <v>370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SUMPRODUCT(--(IFERROR(HOUR(Flights_2026_09_3033343536[entry_hour]),-1)=HOUR(AF11)),--(IFERROR(Flights_2026_09_3033343536[entry_sector],"")=AG11),--(IFERROR(Flights_2026_09_3033343536[nfl],-1)&gt;=AH11),--(IFERROR(Flights_2026_09_3033343536[nfl],-1)&lt;=IF(AH11=450,450,AH11+9)))</f>
        <v>0</v>
      </c>
    </row>
    <row r="12" spans="1:45" x14ac:dyDescent="0.2">
      <c r="A12" s="32" t="s">
        <v>48</v>
      </c>
      <c r="B12" s="32" t="s">
        <v>49</v>
      </c>
      <c r="C12" s="32" t="s">
        <v>19</v>
      </c>
      <c r="D12" s="32" t="s">
        <v>63</v>
      </c>
      <c r="E12" s="32" t="s">
        <v>1097</v>
      </c>
      <c r="F12" s="33">
        <v>46298.055810185186</v>
      </c>
      <c r="G12" s="32" t="s">
        <v>21</v>
      </c>
      <c r="H12" s="32" t="s">
        <v>1683</v>
      </c>
      <c r="I12" s="34">
        <v>350</v>
      </c>
      <c r="J12" s="32" t="s">
        <v>22</v>
      </c>
      <c r="K12" s="32" t="s">
        <v>23</v>
      </c>
      <c r="L12" s="34">
        <v>522</v>
      </c>
      <c r="M12" s="32" t="s">
        <v>688</v>
      </c>
      <c r="N12" s="33">
        <v>46298.024282407408</v>
      </c>
      <c r="O12" s="34">
        <v>350</v>
      </c>
      <c r="P12" s="32" t="s">
        <v>26</v>
      </c>
      <c r="Q12" s="34">
        <v>350</v>
      </c>
      <c r="R12" t="str">
        <f>IF(B12="","",_xlfn.XLOOKUP(B12,DB!$A$2:$A$205,DB!$C$2:$C$205,"")&amp;"")</f>
        <v>Sector 3</v>
      </c>
      <c r="S12" t="str">
        <f>IF(B12="","",_xlfn.XLOOKUP(B12,DB!$A$2:$A$205,DB!$E$2:$E$205,""))</f>
        <v>Sector 3</v>
      </c>
      <c r="T12" t="str">
        <f>IF(B12="","",_xlfn.XLOOKUP(B12,DB!$A$2:$A$205,DB!$F$2:$F$205,""))</f>
        <v>NOSAT</v>
      </c>
      <c r="U12" t="str">
        <f>IF(B12="","",_xlfn.XLOOKUP(B12,DB!$A$2:$A$205,DB!$D$2:$D$205,""))</f>
        <v>KZHU</v>
      </c>
      <c r="V12" t="str">
        <f>IF(B12="","",IF(OR(COUNTIF(M12,"????N?????W")&gt;0,COUNTIF(M12,"????N?????E")&gt;0,COUNTIF(M12,"????S?????W")&gt;0,COUNTIF(M12,"????S?????E")&gt;0),_xlfn.XLOOKUP(B12,DB!$A$2:$A$205,DB!$B$2:$B$205,""),M12))</f>
        <v>PISAD</v>
      </c>
      <c r="AF12" s="2">
        <v>0.58333333333333337</v>
      </c>
      <c r="AG12" t="s">
        <v>743</v>
      </c>
      <c r="AH12" s="17">
        <v>300</v>
      </c>
      <c r="AI12" s="17" cm="1">
        <f t="array" ref="AI12">SUMPRODUCT(--(IFERROR(HOUR(Flights_2026_09_3033343536[entry_hour]),-1)=HOUR(AF12)),--(IFERROR(Flights_2026_09_3033343536[entry_sector],"")=AG12),--(IFERROR(Flights_2026_09_3033343536[nfl],-1)&gt;=AH12),--(IFERROR(Flights_2026_09_3033343536[nfl],-1)&lt;=IF(AH12=450,450,AH12+9)))</f>
        <v>0</v>
      </c>
    </row>
    <row r="13" spans="1:45" x14ac:dyDescent="0.2">
      <c r="A13" s="32" t="s">
        <v>79</v>
      </c>
      <c r="B13" s="32" t="s">
        <v>65</v>
      </c>
      <c r="C13" s="32" t="s">
        <v>19</v>
      </c>
      <c r="D13" s="32" t="s">
        <v>76</v>
      </c>
      <c r="E13" s="32" t="s">
        <v>686</v>
      </c>
      <c r="F13" s="33">
        <v>46298.077175925922</v>
      </c>
      <c r="G13" s="32" t="s">
        <v>21</v>
      </c>
      <c r="H13" s="32" t="s">
        <v>1684</v>
      </c>
      <c r="I13" s="34">
        <v>350</v>
      </c>
      <c r="J13" s="32" t="s">
        <v>22</v>
      </c>
      <c r="K13" s="32" t="s">
        <v>23</v>
      </c>
      <c r="L13" s="34">
        <v>942</v>
      </c>
      <c r="M13" s="32" t="s">
        <v>78</v>
      </c>
      <c r="N13" s="33">
        <v>46298.024155092593</v>
      </c>
      <c r="O13" s="34">
        <v>350</v>
      </c>
      <c r="P13" s="32" t="s">
        <v>26</v>
      </c>
      <c r="Q13" s="34">
        <v>350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GOTAS</v>
      </c>
      <c r="AF13" s="2">
        <v>0.58333333333333337</v>
      </c>
      <c r="AG13" t="s">
        <v>743</v>
      </c>
      <c r="AH13" s="17">
        <v>310</v>
      </c>
      <c r="AI13" s="17" cm="1">
        <f t="array" ref="AI13">SUMPRODUCT(--(IFERROR(HOUR(Flights_2026_09_3033343536[entry_hour]),-1)=HOUR(AF13)),--(IFERROR(Flights_2026_09_3033343536[entry_sector],"")=AG13),--(IFERROR(Flights_2026_09_3033343536[nfl],-1)&gt;=AH13),--(IFERROR(Flights_2026_09_3033343536[nfl],-1)&lt;=IF(AH13=450,450,AH13+9)))</f>
        <v>0</v>
      </c>
    </row>
    <row r="14" spans="1:45" x14ac:dyDescent="0.2">
      <c r="A14" s="32" t="s">
        <v>356</v>
      </c>
      <c r="B14" s="32" t="s">
        <v>52</v>
      </c>
      <c r="C14" s="32" t="s">
        <v>19</v>
      </c>
      <c r="D14" s="32" t="s">
        <v>76</v>
      </c>
      <c r="E14" s="32" t="s">
        <v>380</v>
      </c>
      <c r="F14" s="33">
        <v>46298.089189814811</v>
      </c>
      <c r="G14" s="32" t="s">
        <v>28</v>
      </c>
      <c r="H14" s="32" t="s">
        <v>1685</v>
      </c>
      <c r="I14" s="34">
        <v>350</v>
      </c>
      <c r="J14" s="32" t="s">
        <v>22</v>
      </c>
      <c r="K14" s="32" t="s">
        <v>23</v>
      </c>
      <c r="L14" s="34">
        <v>875</v>
      </c>
      <c r="M14" s="32" t="s">
        <v>56</v>
      </c>
      <c r="N14" s="33">
        <v>46298.040173611109</v>
      </c>
      <c r="O14" s="34">
        <v>350</v>
      </c>
      <c r="P14" s="32" t="s">
        <v>26</v>
      </c>
      <c r="Q14" s="34">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ELURA</v>
      </c>
      <c r="AF14" s="2">
        <v>0.58333333333333337</v>
      </c>
      <c r="AG14" t="s">
        <v>743</v>
      </c>
      <c r="AH14" s="17">
        <v>320</v>
      </c>
      <c r="AI14" s="17" cm="1">
        <f t="array" ref="AI14">SUMPRODUCT(--(IFERROR(HOUR(Flights_2026_09_3033343536[entry_hour]),-1)=HOUR(AF14)),--(IFERROR(Flights_2026_09_3033343536[entry_sector],"")=AG14),--(IFERROR(Flights_2026_09_3033343536[nfl],-1)&gt;=AH14),--(IFERROR(Flights_2026_09_3033343536[nfl],-1)&lt;=IF(AH14=450,450,AH14+9)))</f>
        <v>0</v>
      </c>
    </row>
    <row r="15" spans="1:45" x14ac:dyDescent="0.2">
      <c r="A15" s="32" t="s">
        <v>88</v>
      </c>
      <c r="B15" s="32" t="s">
        <v>89</v>
      </c>
      <c r="C15" s="32" t="s">
        <v>19</v>
      </c>
      <c r="D15" s="32" t="s">
        <v>47</v>
      </c>
      <c r="E15" s="32" t="s">
        <v>880</v>
      </c>
      <c r="F15" s="33">
        <v>46298.106226851851</v>
      </c>
      <c r="G15" s="32" t="s">
        <v>803</v>
      </c>
      <c r="H15" s="32" t="s">
        <v>1686</v>
      </c>
      <c r="I15" s="34">
        <v>320</v>
      </c>
      <c r="J15" s="32" t="s">
        <v>22</v>
      </c>
      <c r="K15" s="32" t="s">
        <v>23</v>
      </c>
      <c r="L15" s="34">
        <v>218</v>
      </c>
      <c r="M15" s="32" t="s">
        <v>44</v>
      </c>
      <c r="N15" s="33">
        <v>46298.088888888888</v>
      </c>
      <c r="O15" s="34">
        <v>256</v>
      </c>
      <c r="P15" s="32" t="s">
        <v>26</v>
      </c>
      <c r="Q15" s="34">
        <v>340</v>
      </c>
      <c r="R15" t="str">
        <f>IF(B15="","",_xlfn.XLOOKUP(B15,DB!$A$2:$A$205,DB!$C$2:$C$205,"")&amp;"")</f>
        <v>Sector 7</v>
      </c>
      <c r="S15" t="str">
        <f>IF(B15="","",_xlfn.XLOOKUP(B15,DB!$A$2:$A$205,DB!$E$2:$E$205,""))</f>
        <v>Sector 7</v>
      </c>
      <c r="T15" t="str">
        <f>IF(B15="","",_xlfn.XLOOKUP(B15,DB!$A$2:$A$205,DB!$F$2:$F$205,""))</f>
        <v>PAULE/SIGMA</v>
      </c>
      <c r="U15" t="str">
        <f>IF(B15="","",_xlfn.XLOOKUP(B15,DB!$A$2:$A$205,DB!$D$2:$D$205,""))</f>
        <v>MHCC</v>
      </c>
      <c r="V15" t="str">
        <f>IF(B15="","",IF(OR(COUNTIF(M15,"????N?????W")&gt;0,COUNTIF(M15,"????N?????E")&gt;0,COUNTIF(M15,"????S?????W")&gt;0,COUNTIF(M15,"????S?????E")&gt;0),_xlfn.XLOOKUP(B15,DB!$A$2:$A$205,DB!$B$2:$B$205,""),M15))</f>
        <v>SIGMA</v>
      </c>
      <c r="AF15" s="2">
        <v>0.58333333333333337</v>
      </c>
      <c r="AG15" t="s">
        <v>743</v>
      </c>
      <c r="AH15" s="17">
        <v>330</v>
      </c>
      <c r="AI15" s="17" cm="1">
        <f t="array" ref="AI15">SUMPRODUCT(--(IFERROR(HOUR(Flights_2026_09_3033343536[entry_hour]),-1)=HOUR(AF15)),--(IFERROR(Flights_2026_09_3033343536[entry_sector],"")=AG15),--(IFERROR(Flights_2026_09_3033343536[nfl],-1)&gt;=AH15),--(IFERROR(Flights_2026_09_3033343536[nfl],-1)&lt;=IF(AH15=450,450,AH15+9)))</f>
        <v>0</v>
      </c>
    </row>
    <row r="16" spans="1:45" x14ac:dyDescent="0.2">
      <c r="A16" s="32" t="s">
        <v>68</v>
      </c>
      <c r="B16" s="32" t="s">
        <v>69</v>
      </c>
      <c r="C16" s="32" t="s">
        <v>19</v>
      </c>
      <c r="D16" s="32" t="s">
        <v>41</v>
      </c>
      <c r="E16" s="32" t="s">
        <v>192</v>
      </c>
      <c r="F16" s="33">
        <v>46298.108298611114</v>
      </c>
      <c r="G16" s="32" t="s">
        <v>803</v>
      </c>
      <c r="H16" s="32" t="s">
        <v>1687</v>
      </c>
      <c r="I16" s="34">
        <v>390</v>
      </c>
      <c r="J16" s="32" t="s">
        <v>22</v>
      </c>
      <c r="K16" s="32" t="s">
        <v>23</v>
      </c>
      <c r="L16" s="34">
        <v>876</v>
      </c>
      <c r="M16" s="32" t="s">
        <v>69</v>
      </c>
      <c r="N16" s="33">
        <v>46298.053391203706</v>
      </c>
      <c r="O16" s="34">
        <v>0</v>
      </c>
      <c r="P16" s="32" t="s">
        <v>26</v>
      </c>
      <c r="Q16" s="34">
        <v>310</v>
      </c>
      <c r="R16" t="str">
        <f>IF(B16="","",_xlfn.XLOOKUP(B16,DB!$A$2:$A$205,DB!$C$2:$C$205,"")&amp;"")</f>
        <v>Sector 1</v>
      </c>
      <c r="S16" t="str">
        <f>IF(B16="","",_xlfn.XLOOKUP(B16,DB!$A$2:$A$205,DB!$E$2:$E$205,""))</f>
        <v>Sector 4</v>
      </c>
      <c r="T16" t="str">
        <f>IF(B16="","",_xlfn.XLOOKUP(B16,DB!$A$2:$A$205,DB!$F$2:$F$205,""))</f>
        <v>VOMAR/XUDUN</v>
      </c>
      <c r="U16" t="str">
        <f>IF(B16="","",_xlfn.XLOOKUP(B16,DB!$A$2:$A$205,DB!$D$2:$D$205,""))</f>
        <v>MMID</v>
      </c>
      <c r="V16" t="str">
        <f>IF(B16="","",IF(OR(COUNTIF(M16,"????N?????W")&gt;0,COUNTIF(M16,"????N?????E")&gt;0,COUNTIF(M16,"????S?????W")&gt;0,COUNTIF(M16,"????S?????E")&gt;0),_xlfn.XLOOKUP(B16,DB!$A$2:$A$205,DB!$B$2:$B$205,""),M16))</f>
        <v>MMVA</v>
      </c>
      <c r="AF16" s="2">
        <v>0.58333333333333337</v>
      </c>
      <c r="AG16" t="s">
        <v>743</v>
      </c>
      <c r="AH16" s="17">
        <v>340</v>
      </c>
      <c r="AI16" s="17" cm="1">
        <f t="array" ref="AI16">SUMPRODUCT(--(IFERROR(HOUR(Flights_2026_09_3033343536[entry_hour]),-1)=HOUR(AF16)),--(IFERROR(Flights_2026_09_3033343536[entry_sector],"")=AG16),--(IFERROR(Flights_2026_09_3033343536[nfl],-1)&gt;=AH16),--(IFERROR(Flights_2026_09_3033343536[nfl],-1)&lt;=IF(AH16=450,450,AH16+9)))</f>
        <v>0</v>
      </c>
    </row>
    <row r="17" spans="1:35" x14ac:dyDescent="0.2">
      <c r="A17" s="32" t="s">
        <v>99</v>
      </c>
      <c r="B17" s="32" t="s">
        <v>52</v>
      </c>
      <c r="C17" s="32" t="s">
        <v>19</v>
      </c>
      <c r="D17" s="32" t="s">
        <v>41</v>
      </c>
      <c r="E17" s="32" t="s">
        <v>100</v>
      </c>
      <c r="F17" s="33">
        <v>46298.137314814812</v>
      </c>
      <c r="G17" s="32" t="s">
        <v>28</v>
      </c>
      <c r="H17" s="32" t="s">
        <v>1688</v>
      </c>
      <c r="I17" s="34">
        <v>350</v>
      </c>
      <c r="J17" s="32" t="s">
        <v>22</v>
      </c>
      <c r="K17" s="32" t="s">
        <v>55</v>
      </c>
      <c r="L17" s="34">
        <v>860</v>
      </c>
      <c r="M17" s="32" t="s">
        <v>656</v>
      </c>
      <c r="N17" s="33">
        <v>46298.089178240742</v>
      </c>
      <c r="O17" s="34">
        <v>370</v>
      </c>
      <c r="P17" s="32" t="s">
        <v>26</v>
      </c>
      <c r="Q17" s="34">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SUMPRODUCT(--(IFERROR(HOUR(Flights_2026_09_3033343536[entry_hour]),-1)=HOUR(AF17)),--(IFERROR(Flights_2026_09_3033343536[entry_sector],"")=AG17),--(IFERROR(Flights_2026_09_3033343536[nfl],-1)&gt;=AH17),--(IFERROR(Flights_2026_09_3033343536[nfl],-1)&lt;=IF(AH17=450,450,AH17+9)))</f>
        <v>0</v>
      </c>
    </row>
    <row r="18" spans="1:35" x14ac:dyDescent="0.2">
      <c r="A18" s="32" t="s">
        <v>96</v>
      </c>
      <c r="B18" s="32" t="s">
        <v>65</v>
      </c>
      <c r="C18" s="32" t="s">
        <v>19</v>
      </c>
      <c r="D18" s="32" t="s">
        <v>20</v>
      </c>
      <c r="E18" s="32" t="s">
        <v>420</v>
      </c>
      <c r="F18" s="33">
        <v>46298.140752314815</v>
      </c>
      <c r="G18" s="32" t="s">
        <v>28</v>
      </c>
      <c r="H18" s="32" t="s">
        <v>1689</v>
      </c>
      <c r="I18" s="34">
        <v>350</v>
      </c>
      <c r="J18" s="32" t="s">
        <v>22</v>
      </c>
      <c r="K18" s="32" t="s">
        <v>23</v>
      </c>
      <c r="L18" s="34">
        <v>893</v>
      </c>
      <c r="M18" s="32" t="s">
        <v>78</v>
      </c>
      <c r="N18" s="33">
        <v>46298.089305555557</v>
      </c>
      <c r="O18" s="34">
        <v>370</v>
      </c>
      <c r="P18" s="32" t="s">
        <v>26</v>
      </c>
      <c r="Q18" s="34">
        <v>350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SUMPRODUCT(--(IFERROR(HOUR(Flights_2026_09_3033343536[entry_hour]),-1)=HOUR(AF18)),--(IFERROR(Flights_2026_09_3033343536[entry_sector],"")=AG18),--(IFERROR(Flights_2026_09_3033343536[nfl],-1)&gt;=AH18),--(IFERROR(Flights_2026_09_3033343536[nfl],-1)&lt;=IF(AH18=450,450,AH18+9)))</f>
        <v>0</v>
      </c>
    </row>
    <row r="19" spans="1:35" x14ac:dyDescent="0.2">
      <c r="A19" s="32" t="s">
        <v>112</v>
      </c>
      <c r="B19" s="32" t="s">
        <v>81</v>
      </c>
      <c r="C19" s="32" t="s">
        <v>19</v>
      </c>
      <c r="D19" s="32" t="s">
        <v>76</v>
      </c>
      <c r="E19" s="32" t="s">
        <v>495</v>
      </c>
      <c r="F19" s="33">
        <v>46298.143680555557</v>
      </c>
      <c r="G19" s="32" t="s">
        <v>28</v>
      </c>
      <c r="H19" s="32" t="s">
        <v>1690</v>
      </c>
      <c r="I19" s="34">
        <v>350</v>
      </c>
      <c r="J19" s="32" t="s">
        <v>22</v>
      </c>
      <c r="K19" s="32" t="s">
        <v>23</v>
      </c>
      <c r="L19" s="34">
        <v>896</v>
      </c>
      <c r="M19" s="32" t="s">
        <v>1691</v>
      </c>
      <c r="N19" s="33">
        <v>46298.089537037042</v>
      </c>
      <c r="O19" s="34">
        <v>350</v>
      </c>
      <c r="P19" s="32" t="s">
        <v>26</v>
      </c>
      <c r="Q19" s="34">
        <v>350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SUMPRODUCT(--(IFERROR(HOUR(Flights_2026_09_3033343536[entry_hour]),-1)=HOUR(AF19)),--(IFERROR(Flights_2026_09_3033343536[entry_sector],"")=AG19),--(IFERROR(Flights_2026_09_3033343536[nfl],-1)&gt;=AH19),--(IFERROR(Flights_2026_09_3033343536[nfl],-1)&lt;=IF(AH19=450,450,AH19+9)))</f>
        <v>0</v>
      </c>
    </row>
    <row r="20" spans="1:35" x14ac:dyDescent="0.2">
      <c r="A20" s="32" t="s">
        <v>101</v>
      </c>
      <c r="B20" s="32" t="s">
        <v>102</v>
      </c>
      <c r="C20" s="32" t="s">
        <v>19</v>
      </c>
      <c r="D20" s="32" t="s">
        <v>41</v>
      </c>
      <c r="E20" s="32" t="s">
        <v>403</v>
      </c>
      <c r="F20" s="33">
        <v>46298.15351851852</v>
      </c>
      <c r="G20" s="32" t="s">
        <v>28</v>
      </c>
      <c r="H20" s="32" t="s">
        <v>1692</v>
      </c>
      <c r="I20" s="34">
        <v>390</v>
      </c>
      <c r="J20" s="32" t="s">
        <v>22</v>
      </c>
      <c r="K20" s="32" t="s">
        <v>23</v>
      </c>
      <c r="L20" s="34">
        <v>890</v>
      </c>
      <c r="M20" s="32" t="s">
        <v>422</v>
      </c>
      <c r="N20" s="33">
        <v>46298.101770833338</v>
      </c>
      <c r="O20" s="34">
        <v>266</v>
      </c>
      <c r="P20" s="32" t="s">
        <v>26</v>
      </c>
      <c r="Q20" s="34">
        <v>390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SUMPRODUCT(--(IFERROR(HOUR(Flights_2026_09_3033343536[entry_hour]),-1)=HOUR(AF20)),--(IFERROR(Flights_2026_09_3033343536[entry_sector],"")=AG20),--(IFERROR(Flights_2026_09_3033343536[nfl],-1)&gt;=AH20),--(IFERROR(Flights_2026_09_3033343536[nfl],-1)&lt;=IF(AH20=450,450,AH20+9)))</f>
        <v>0</v>
      </c>
    </row>
    <row r="21" spans="1:35" x14ac:dyDescent="0.2">
      <c r="A21" s="32" t="s">
        <v>74</v>
      </c>
      <c r="B21" s="32" t="s">
        <v>75</v>
      </c>
      <c r="C21" s="32" t="s">
        <v>19</v>
      </c>
      <c r="D21" s="32" t="s">
        <v>53</v>
      </c>
      <c r="E21" s="32" t="s">
        <v>505</v>
      </c>
      <c r="F21" s="33">
        <v>46298.17805555556</v>
      </c>
      <c r="G21" s="32" t="s">
        <v>28</v>
      </c>
      <c r="H21" s="32" t="s">
        <v>1693</v>
      </c>
      <c r="I21" s="34">
        <v>350</v>
      </c>
      <c r="J21" s="32" t="s">
        <v>22</v>
      </c>
      <c r="K21" s="32" t="s">
        <v>55</v>
      </c>
      <c r="L21" s="34">
        <v>847</v>
      </c>
      <c r="M21" s="32" t="s">
        <v>1694</v>
      </c>
      <c r="N21" s="33">
        <v>46298.128391203703</v>
      </c>
      <c r="O21" s="34">
        <v>350</v>
      </c>
      <c r="P21" s="32" t="s">
        <v>26</v>
      </c>
      <c r="Q21" s="34">
        <v>350</v>
      </c>
      <c r="R21" t="str">
        <f>IF(B21="","",_xlfn.XLOOKUP(B21,DB!$A$2:$A$205,DB!$C$2:$C$205,"")&amp;"")</f>
        <v>Sector 5</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LIDAM</v>
      </c>
      <c r="AF21" s="2">
        <v>0.58333333333333337</v>
      </c>
      <c r="AG21" t="s">
        <v>743</v>
      </c>
      <c r="AH21" s="17">
        <v>390</v>
      </c>
      <c r="AI21" s="17" cm="1">
        <f t="array" ref="AI21">SUMPRODUCT(--(IFERROR(HOUR(Flights_2026_09_3033343536[entry_hour]),-1)=HOUR(AF21)),--(IFERROR(Flights_2026_09_3033343536[entry_sector],"")=AG21),--(IFERROR(Flights_2026_09_3033343536[nfl],-1)&gt;=AH21),--(IFERROR(Flights_2026_09_3033343536[nfl],-1)&lt;=IF(AH21=450,450,AH21+9)))</f>
        <v>0</v>
      </c>
    </row>
    <row r="22" spans="1:35" x14ac:dyDescent="0.2">
      <c r="A22" s="32" t="s">
        <v>106</v>
      </c>
      <c r="B22" s="32" t="s">
        <v>65</v>
      </c>
      <c r="C22" s="32" t="s">
        <v>19</v>
      </c>
      <c r="D22" s="32" t="s">
        <v>47</v>
      </c>
      <c r="E22" s="32" t="s">
        <v>791</v>
      </c>
      <c r="F22" s="33">
        <v>46298.192291666666</v>
      </c>
      <c r="G22" s="32" t="s">
        <v>470</v>
      </c>
      <c r="H22" s="32" t="s">
        <v>1695</v>
      </c>
      <c r="I22" s="34">
        <v>370</v>
      </c>
      <c r="J22" s="32" t="s">
        <v>22</v>
      </c>
      <c r="K22" s="32" t="s">
        <v>23</v>
      </c>
      <c r="L22" s="34">
        <v>967</v>
      </c>
      <c r="M22" s="32" t="s">
        <v>437</v>
      </c>
      <c r="N22" s="33">
        <v>46298.13081018519</v>
      </c>
      <c r="O22" s="34">
        <v>370</v>
      </c>
      <c r="P22" s="32" t="s">
        <v>26</v>
      </c>
      <c r="Q22" s="34">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SUMPRODUCT(--(IFERROR(HOUR(Flights_2026_09_3033343536[entry_hour]),-1)=HOUR(AF22)),--(IFERROR(Flights_2026_09_3033343536[entry_sector],"")=AG22),--(IFERROR(Flights_2026_09_3033343536[nfl],-1)&gt;=AH22),--(IFERROR(Flights_2026_09_3033343536[nfl],-1)&lt;=IF(AH22=450,450,AH22+9)))</f>
        <v>0</v>
      </c>
    </row>
    <row r="23" spans="1:35" x14ac:dyDescent="0.2">
      <c r="A23" s="32" t="s">
        <v>110</v>
      </c>
      <c r="B23" s="32" t="s">
        <v>81</v>
      </c>
      <c r="C23" s="32" t="s">
        <v>19</v>
      </c>
      <c r="D23" s="32" t="s">
        <v>76</v>
      </c>
      <c r="E23" s="32" t="s">
        <v>116</v>
      </c>
      <c r="F23" s="33">
        <v>46298.200740740736</v>
      </c>
      <c r="G23" s="32" t="s">
        <v>470</v>
      </c>
      <c r="H23" s="32" t="s">
        <v>1696</v>
      </c>
      <c r="I23" s="34">
        <v>350</v>
      </c>
      <c r="J23" s="32" t="s">
        <v>22</v>
      </c>
      <c r="K23" s="32" t="s">
        <v>55</v>
      </c>
      <c r="L23" s="34">
        <v>848</v>
      </c>
      <c r="M23" s="32" t="s">
        <v>84</v>
      </c>
      <c r="N23" s="33">
        <v>46298.149548611109</v>
      </c>
      <c r="O23" s="34">
        <v>350</v>
      </c>
      <c r="P23" s="32" t="s">
        <v>26</v>
      </c>
      <c r="Q23" s="34">
        <v>350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SUMPRODUCT(--(IFERROR(HOUR(Flights_2026_09_3033343536[entry_hour]),-1)=HOUR(AF23)),--(IFERROR(Flights_2026_09_3033343536[entry_sector],"")=AG23),--(IFERROR(Flights_2026_09_3033343536[nfl],-1)&gt;=AH23),--(IFERROR(Flights_2026_09_3033343536[nfl],-1)&lt;=IF(AH23=450,450,AH23+9)))</f>
        <v>0</v>
      </c>
    </row>
    <row r="24" spans="1:35" x14ac:dyDescent="0.2">
      <c r="A24" s="32" t="s">
        <v>108</v>
      </c>
      <c r="B24" s="32" t="s">
        <v>65</v>
      </c>
      <c r="C24" s="32" t="s">
        <v>19</v>
      </c>
      <c r="D24" s="32" t="s">
        <v>41</v>
      </c>
      <c r="E24" s="32" t="s">
        <v>1082</v>
      </c>
      <c r="F24" s="33">
        <v>46298.257604166662</v>
      </c>
      <c r="G24" s="32" t="s">
        <v>470</v>
      </c>
      <c r="H24" s="32" t="s">
        <v>1697</v>
      </c>
      <c r="I24" s="34">
        <v>370</v>
      </c>
      <c r="J24" s="32" t="s">
        <v>22</v>
      </c>
      <c r="K24" s="32" t="s">
        <v>23</v>
      </c>
      <c r="L24" s="34">
        <v>934</v>
      </c>
      <c r="M24" s="32" t="s">
        <v>841</v>
      </c>
      <c r="N24" s="33">
        <v>46298.200821759259</v>
      </c>
      <c r="O24" s="34">
        <v>370</v>
      </c>
      <c r="P24" s="32" t="s">
        <v>26</v>
      </c>
      <c r="Q24" s="34">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SUMPRODUCT(--(IFERROR(HOUR(Flights_2026_09_3033343536[entry_hour]),-1)=HOUR(AF24)),--(IFERROR(Flights_2026_09_3033343536[entry_sector],"")=AG24),--(IFERROR(Flights_2026_09_3033343536[nfl],-1)&gt;=AH24),--(IFERROR(Flights_2026_09_3033343536[nfl],-1)&lt;=IF(AH24=450,450,AH24+9)))</f>
        <v>0</v>
      </c>
    </row>
    <row r="25" spans="1:35" x14ac:dyDescent="0.2">
      <c r="A25" s="32" t="s">
        <v>115</v>
      </c>
      <c r="B25" s="32" t="s">
        <v>65</v>
      </c>
      <c r="C25" s="32" t="s">
        <v>19</v>
      </c>
      <c r="D25" s="32" t="s">
        <v>76</v>
      </c>
      <c r="E25" s="32" t="s">
        <v>161</v>
      </c>
      <c r="F25" s="33">
        <v>46298.25949074074</v>
      </c>
      <c r="G25" s="32" t="s">
        <v>470</v>
      </c>
      <c r="H25" s="32" t="s">
        <v>1698</v>
      </c>
      <c r="I25" s="34">
        <v>350</v>
      </c>
      <c r="J25" s="32" t="s">
        <v>22</v>
      </c>
      <c r="K25" s="32" t="s">
        <v>23</v>
      </c>
      <c r="L25" s="34">
        <v>951</v>
      </c>
      <c r="M25" s="32" t="s">
        <v>431</v>
      </c>
      <c r="N25" s="33">
        <v>46298.202696759261</v>
      </c>
      <c r="O25" s="34">
        <v>350</v>
      </c>
      <c r="P25" s="32" t="s">
        <v>26</v>
      </c>
      <c r="Q25" s="34">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SUMPRODUCT(--(IFERROR(HOUR(Flights_2026_09_3033343536[entry_hour]),-1)=HOUR(AF25)),--(IFERROR(Flights_2026_09_3033343536[entry_sector],"")=AG25),--(IFERROR(Flights_2026_09_3033343536[nfl],-1)&gt;=AH25),--(IFERROR(Flights_2026_09_3033343536[nfl],-1)&lt;=IF(AH25=450,450,AH25+9)))</f>
        <v>0</v>
      </c>
    </row>
    <row r="26" spans="1:35" x14ac:dyDescent="0.2">
      <c r="A26" s="32" t="s">
        <v>114</v>
      </c>
      <c r="B26" s="32" t="s">
        <v>65</v>
      </c>
      <c r="C26" s="32" t="s">
        <v>19</v>
      </c>
      <c r="D26" s="32" t="s">
        <v>20</v>
      </c>
      <c r="E26" s="32" t="s">
        <v>543</v>
      </c>
      <c r="F26" s="33">
        <v>46298.262256944443</v>
      </c>
      <c r="G26" s="32" t="s">
        <v>470</v>
      </c>
      <c r="H26" s="32" t="s">
        <v>1699</v>
      </c>
      <c r="I26" s="34">
        <v>370</v>
      </c>
      <c r="J26" s="32" t="s">
        <v>22</v>
      </c>
      <c r="K26" s="32" t="s">
        <v>23</v>
      </c>
      <c r="L26" s="34">
        <v>934</v>
      </c>
      <c r="M26" s="32" t="s">
        <v>645</v>
      </c>
      <c r="N26" s="33">
        <v>46298.209085648152</v>
      </c>
      <c r="O26" s="34">
        <v>370</v>
      </c>
      <c r="P26" s="32" t="s">
        <v>26</v>
      </c>
      <c r="Q26" s="34">
        <v>370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SUMPRODUCT(--(IFERROR(HOUR(Flights_2026_09_3033343536[entry_hour]),-1)=HOUR(AF26)),--(IFERROR(Flights_2026_09_3033343536[entry_sector],"")=AG26),--(IFERROR(Flights_2026_09_3033343536[nfl],-1)&gt;=AH26),--(IFERROR(Flights_2026_09_3033343536[nfl],-1)&lt;=IF(AH26=450,450,AH26+9)))</f>
        <v>0</v>
      </c>
    </row>
    <row r="27" spans="1:35" x14ac:dyDescent="0.2">
      <c r="A27" s="32" t="s">
        <v>1700</v>
      </c>
      <c r="B27" s="32" t="s">
        <v>65</v>
      </c>
      <c r="C27" s="32" t="s">
        <v>19</v>
      </c>
      <c r="D27" s="32" t="s">
        <v>53</v>
      </c>
      <c r="E27" s="32" t="s">
        <v>562</v>
      </c>
      <c r="F27" s="33">
        <v>46298.310381944444</v>
      </c>
      <c r="G27" s="32" t="s">
        <v>470</v>
      </c>
      <c r="H27" s="32" t="s">
        <v>1701</v>
      </c>
      <c r="I27" s="34">
        <v>370</v>
      </c>
      <c r="J27" s="32" t="s">
        <v>22</v>
      </c>
      <c r="K27" s="32" t="s">
        <v>23</v>
      </c>
      <c r="L27" s="34">
        <v>925</v>
      </c>
      <c r="M27" s="32" t="s">
        <v>388</v>
      </c>
      <c r="N27" s="33">
        <v>46298.255740740744</v>
      </c>
      <c r="O27" s="34">
        <v>390</v>
      </c>
      <c r="P27" s="32" t="s">
        <v>26</v>
      </c>
      <c r="Q27" s="34">
        <v>390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SUMPRODUCT(--(IFERROR(HOUR(Flights_2026_09_3033343536[entry_hour]),-1)=HOUR(AF27)),--(IFERROR(Flights_2026_09_3033343536[entry_sector],"")=AG27),--(IFERROR(Flights_2026_09_3033343536[nfl],-1)&gt;=AH27),--(IFERROR(Flights_2026_09_3033343536[nfl],-1)&lt;=IF(AH27=450,450,AH27+9)))</f>
        <v>0</v>
      </c>
    </row>
    <row r="28" spans="1:35" x14ac:dyDescent="0.2">
      <c r="A28" s="32" t="s">
        <v>1702</v>
      </c>
      <c r="B28" s="32" t="s">
        <v>1122</v>
      </c>
      <c r="C28" s="32" t="s">
        <v>19</v>
      </c>
      <c r="D28" s="32" t="s">
        <v>885</v>
      </c>
      <c r="E28" s="32" t="s">
        <v>1702</v>
      </c>
      <c r="F28" s="33">
        <v>46298.477662037039</v>
      </c>
      <c r="G28" s="32" t="s">
        <v>470</v>
      </c>
      <c r="H28" s="32" t="s">
        <v>1703</v>
      </c>
      <c r="I28" s="34">
        <v>340</v>
      </c>
      <c r="J28" s="32" t="s">
        <v>22</v>
      </c>
      <c r="K28" s="32" t="s">
        <v>31</v>
      </c>
      <c r="L28" s="34">
        <v>189</v>
      </c>
      <c r="M28" s="32" t="s">
        <v>37</v>
      </c>
      <c r="N28" s="33">
        <v>46298.460497685184</v>
      </c>
      <c r="O28" s="34">
        <v>277</v>
      </c>
      <c r="P28" s="32" t="s">
        <v>26</v>
      </c>
      <c r="Q28" s="34">
        <v>220</v>
      </c>
      <c r="R28" t="str">
        <f>IF(B28="","",_xlfn.XLOOKUP(B28,DB!$A$2:$A$205,DB!$C$2:$C$205,"")&amp;"")</f>
        <v>Sector 3</v>
      </c>
      <c r="S28" t="str">
        <f>IF(B28="","",_xlfn.XLOOKUP(B28,DB!$A$2:$A$205,DB!$E$2:$E$205,""))</f>
        <v>Sector 3</v>
      </c>
      <c r="T28" t="str">
        <f>IF(B28="","",_xlfn.XLOOKUP(B28,DB!$A$2:$A$205,DB!$F$2:$F$205,""))</f>
        <v>NOSAT</v>
      </c>
      <c r="U28" t="str">
        <f>IF(B28="","",_xlfn.XLOOKUP(B28,DB!$A$2:$A$205,DB!$D$2:$D$205,""))</f>
        <v>MUFH</v>
      </c>
      <c r="V28" t="str">
        <f>IF(B28="","",IF(OR(COUNTIF(M28,"????N?????W")&gt;0,COUNTIF(M28,"????N?????E")&gt;0,COUNTIF(M28,"????S?????W")&gt;0,COUNTIF(M28,"????S?????E")&gt;0),_xlfn.XLOOKUP(B28,DB!$A$2:$A$205,DB!$B$2:$B$205,""),M28))</f>
        <v>NOSAT</v>
      </c>
      <c r="AF28" s="2">
        <v>0.58333333333333337</v>
      </c>
      <c r="AG28" t="s">
        <v>744</v>
      </c>
      <c r="AH28" s="17">
        <v>200</v>
      </c>
      <c r="AI28" s="17" cm="1">
        <f t="array" ref="AI28">SUMPRODUCT(--(IFERROR(HOUR(Flights_2026_09_3033343536[entry_hour]),-1)=HOUR(AF28)),--(IFERROR(Flights_2026_09_3033343536[entry_sector],"")=AG28),--(IFERROR(Flights_2026_09_3033343536[nfl],-1)&gt;=AH28),--(IFERROR(Flights_2026_09_3033343536[nfl],-1)&lt;=IF(AH28=450,450,AH28+9)))</f>
        <v>0</v>
      </c>
    </row>
    <row r="29" spans="1:35" x14ac:dyDescent="0.2">
      <c r="A29" s="32" t="s">
        <v>118</v>
      </c>
      <c r="B29" s="32" t="s">
        <v>119</v>
      </c>
      <c r="C29" s="32" t="s">
        <v>19</v>
      </c>
      <c r="D29" s="32" t="s">
        <v>120</v>
      </c>
      <c r="E29" s="32" t="s">
        <v>801</v>
      </c>
      <c r="F29" s="33">
        <v>46298.485451388886</v>
      </c>
      <c r="G29" s="32" t="s">
        <v>470</v>
      </c>
      <c r="H29" s="32" t="s">
        <v>1704</v>
      </c>
      <c r="I29" s="34">
        <v>330</v>
      </c>
      <c r="J29" s="32" t="s">
        <v>22</v>
      </c>
      <c r="K29" s="32" t="s">
        <v>23</v>
      </c>
      <c r="L29" s="34">
        <v>863</v>
      </c>
      <c r="M29" s="32" t="s">
        <v>644</v>
      </c>
      <c r="N29" s="33">
        <v>46298.434039351851</v>
      </c>
      <c r="O29" s="34">
        <v>330</v>
      </c>
      <c r="P29" s="32" t="s">
        <v>26</v>
      </c>
      <c r="Q29" s="34">
        <v>330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SUMPRODUCT(--(IFERROR(HOUR(Flights_2026_09_3033343536[entry_hour]),-1)=HOUR(AF29)),--(IFERROR(Flights_2026_09_3033343536[entry_sector],"")=AG29),--(IFERROR(Flights_2026_09_3033343536[nfl],-1)&gt;=AH29),--(IFERROR(Flights_2026_09_3033343536[nfl],-1)&lt;=IF(AH29=450,450,AH29+9)))</f>
        <v>0</v>
      </c>
    </row>
    <row r="30" spans="1:35" x14ac:dyDescent="0.2">
      <c r="A30" s="32" t="s">
        <v>369</v>
      </c>
      <c r="B30" s="32" t="s">
        <v>206</v>
      </c>
      <c r="C30" s="32" t="s">
        <v>19</v>
      </c>
      <c r="D30" s="32" t="s">
        <v>41</v>
      </c>
      <c r="E30" s="32" t="s">
        <v>192</v>
      </c>
      <c r="F30" s="33">
        <v>46298.487222222218</v>
      </c>
      <c r="G30" s="32" t="s">
        <v>470</v>
      </c>
      <c r="H30" s="32" t="s">
        <v>1705</v>
      </c>
      <c r="I30" s="34">
        <v>380</v>
      </c>
      <c r="J30" s="32" t="s">
        <v>22</v>
      </c>
      <c r="K30" s="32" t="s">
        <v>23</v>
      </c>
      <c r="L30" s="34">
        <v>149</v>
      </c>
      <c r="M30" s="32" t="s">
        <v>1152</v>
      </c>
      <c r="N30" s="33">
        <v>46298.474699074075</v>
      </c>
      <c r="O30" s="34">
        <v>239</v>
      </c>
      <c r="P30" s="32" t="s">
        <v>26</v>
      </c>
      <c r="Q30" s="34">
        <v>300</v>
      </c>
      <c r="R30" t="str">
        <f>IF(B30="","",_xlfn.XLOOKUP(B30,DB!$A$2:$A$205,DB!$C$2:$C$205,"")&amp;"")</f>
        <v>Sector 7</v>
      </c>
      <c r="S30" t="str">
        <f>IF(B30="","",_xlfn.XLOOKUP(B30,DB!$A$2:$A$205,DB!$E$2:$E$205,""))</f>
        <v>Sector 7</v>
      </c>
      <c r="T30" t="str">
        <f>IF(B30="","",_xlfn.XLOOKUP(B30,DB!$A$2:$A$205,DB!$F$2:$F$205,""))</f>
        <v>PAULE/SIGMA</v>
      </c>
      <c r="U30" t="str">
        <f>IF(B30="","",_xlfn.XLOOKUP(B30,DB!$A$2:$A$205,DB!$D$2:$D$205,""))</f>
        <v>MHCC</v>
      </c>
      <c r="V30" t="str">
        <f>IF(B30="","",IF(OR(COUNTIF(M30,"????N?????W")&gt;0,COUNTIF(M30,"????N?????E")&gt;0,COUNTIF(M30,"????S?????W")&gt;0,COUNTIF(M30,"????S?????E")&gt;0),_xlfn.XLOOKUP(B30,DB!$A$2:$A$205,DB!$B$2:$B$205,""),M30))</f>
        <v>SIGMA</v>
      </c>
      <c r="AF30" s="2">
        <v>0.58333333333333337</v>
      </c>
      <c r="AG30" t="s">
        <v>744</v>
      </c>
      <c r="AH30" s="17">
        <v>220</v>
      </c>
      <c r="AI30" s="17" cm="1">
        <f t="array" ref="AI30">SUMPRODUCT(--(IFERROR(HOUR(Flights_2026_09_3033343536[entry_hour]),-1)=HOUR(AF30)),--(IFERROR(Flights_2026_09_3033343536[entry_sector],"")=AG30),--(IFERROR(Flights_2026_09_3033343536[nfl],-1)&gt;=AH30),--(IFERROR(Flights_2026_09_3033343536[nfl],-1)&lt;=IF(AH30=450,450,AH30+9)))</f>
        <v>2</v>
      </c>
    </row>
    <row r="31" spans="1:35" x14ac:dyDescent="0.2">
      <c r="A31" s="32" t="s">
        <v>121</v>
      </c>
      <c r="B31" s="32" t="s">
        <v>122</v>
      </c>
      <c r="C31" s="32" t="s">
        <v>19</v>
      </c>
      <c r="D31" s="32" t="s">
        <v>123</v>
      </c>
      <c r="E31" s="32" t="s">
        <v>124</v>
      </c>
      <c r="F31" s="33">
        <v>46298.506203703699</v>
      </c>
      <c r="G31" s="32" t="s">
        <v>470</v>
      </c>
      <c r="H31" s="32" t="s">
        <v>1706</v>
      </c>
      <c r="I31" s="34">
        <v>350</v>
      </c>
      <c r="J31" s="32" t="s">
        <v>22</v>
      </c>
      <c r="K31" s="32" t="s">
        <v>23</v>
      </c>
      <c r="L31" s="34">
        <v>880</v>
      </c>
      <c r="M31" s="32" t="s">
        <v>1013</v>
      </c>
      <c r="N31" s="33">
        <v>46298.455648148149</v>
      </c>
      <c r="O31" s="34">
        <v>350</v>
      </c>
      <c r="P31" s="32" t="s">
        <v>26</v>
      </c>
      <c r="Q31" s="34">
        <v>350</v>
      </c>
      <c r="R31" t="str">
        <f>IF(B31="","",_xlfn.XLOOKUP(B31,DB!$A$2:$A$205,DB!$C$2:$C$205,"")&amp;"")</f>
        <v>Sector 5</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LIDAM</v>
      </c>
      <c r="AF31" s="2">
        <v>0.58333333333333337</v>
      </c>
      <c r="AG31" t="s">
        <v>744</v>
      </c>
      <c r="AH31" s="17">
        <v>230</v>
      </c>
      <c r="AI31" s="17" cm="1">
        <f t="array" ref="AI31">SUMPRODUCT(--(IFERROR(HOUR(Flights_2026_09_3033343536[entry_hour]),-1)=HOUR(AF31)),--(IFERROR(Flights_2026_09_3033343536[entry_sector],"")=AG31),--(IFERROR(Flights_2026_09_3033343536[nfl],-1)&gt;=AH31),--(IFERROR(Flights_2026_09_3033343536[nfl],-1)&lt;=IF(AH31=450,450,AH31+9)))</f>
        <v>0</v>
      </c>
    </row>
    <row r="32" spans="1:35" x14ac:dyDescent="0.2">
      <c r="A32" s="32" t="s">
        <v>129</v>
      </c>
      <c r="B32" s="32" t="s">
        <v>65</v>
      </c>
      <c r="C32" s="32" t="s">
        <v>19</v>
      </c>
      <c r="D32" s="32" t="s">
        <v>76</v>
      </c>
      <c r="E32" s="32" t="s">
        <v>593</v>
      </c>
      <c r="F32" s="33">
        <v>46298.58694444444</v>
      </c>
      <c r="G32" s="32" t="s">
        <v>21</v>
      </c>
      <c r="H32" s="32" t="s">
        <v>1707</v>
      </c>
      <c r="I32" s="34">
        <v>350</v>
      </c>
      <c r="J32" s="32" t="s">
        <v>22</v>
      </c>
      <c r="K32" s="32" t="s">
        <v>23</v>
      </c>
      <c r="L32" s="34">
        <v>888</v>
      </c>
      <c r="M32" s="32" t="s">
        <v>475</v>
      </c>
      <c r="N32" s="33">
        <v>46298.53634259259</v>
      </c>
      <c r="O32" s="34">
        <v>350</v>
      </c>
      <c r="P32" s="32" t="s">
        <v>26</v>
      </c>
      <c r="Q32" s="34">
        <v>350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SUMPRODUCT(--(IFERROR(HOUR(Flights_2026_09_3033343536[entry_hour]),-1)=HOUR(AF32)),--(IFERROR(Flights_2026_09_3033343536[entry_sector],"")=AG32),--(IFERROR(Flights_2026_09_3033343536[nfl],-1)&gt;=AH32),--(IFERROR(Flights_2026_09_3033343536[nfl],-1)&lt;=IF(AH32=450,450,AH32+9)))</f>
        <v>0</v>
      </c>
    </row>
    <row r="33" spans="1:35" x14ac:dyDescent="0.2">
      <c r="A33" s="32" t="s">
        <v>126</v>
      </c>
      <c r="B33" s="32" t="s">
        <v>86</v>
      </c>
      <c r="C33" s="32" t="s">
        <v>19</v>
      </c>
      <c r="D33" s="32" t="s">
        <v>53</v>
      </c>
      <c r="E33" s="32" t="s">
        <v>481</v>
      </c>
      <c r="F33" s="33">
        <v>46298.592349537037</v>
      </c>
      <c r="G33" s="32" t="s">
        <v>21</v>
      </c>
      <c r="H33" s="32" t="s">
        <v>1708</v>
      </c>
      <c r="I33" s="34">
        <v>370</v>
      </c>
      <c r="J33" s="32" t="s">
        <v>22</v>
      </c>
      <c r="K33" s="32" t="s">
        <v>23</v>
      </c>
      <c r="L33" s="34">
        <v>871</v>
      </c>
      <c r="M33" s="32" t="s">
        <v>372</v>
      </c>
      <c r="N33" s="33">
        <v>46298.543321759258</v>
      </c>
      <c r="O33" s="34">
        <v>370</v>
      </c>
      <c r="P33" s="32" t="s">
        <v>26</v>
      </c>
      <c r="Q33" s="34">
        <v>370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DUTRO</v>
      </c>
      <c r="AF33" s="2">
        <v>0.58333333333333337</v>
      </c>
      <c r="AG33" t="s">
        <v>744</v>
      </c>
      <c r="AH33" s="17">
        <v>250</v>
      </c>
      <c r="AI33" s="17" cm="1">
        <f t="array" ref="AI33">SUMPRODUCT(--(IFERROR(HOUR(Flights_2026_09_3033343536[entry_hour]),-1)=HOUR(AF33)),--(IFERROR(Flights_2026_09_3033343536[entry_sector],"")=AG33),--(IFERROR(Flights_2026_09_3033343536[nfl],-1)&gt;=AH33),--(IFERROR(Flights_2026_09_3033343536[nfl],-1)&lt;=IF(AH33=450,450,AH33+9)))</f>
        <v>0</v>
      </c>
    </row>
    <row r="34" spans="1:35" x14ac:dyDescent="0.2">
      <c r="A34" s="32" t="s">
        <v>125</v>
      </c>
      <c r="B34" s="32" t="s">
        <v>81</v>
      </c>
      <c r="C34" s="32" t="s">
        <v>19</v>
      </c>
      <c r="D34" s="32" t="s">
        <v>53</v>
      </c>
      <c r="E34" s="32" t="s">
        <v>377</v>
      </c>
      <c r="F34" s="33">
        <v>46298.594398148147</v>
      </c>
      <c r="G34" s="32" t="s">
        <v>21</v>
      </c>
      <c r="H34" s="32" t="s">
        <v>1709</v>
      </c>
      <c r="I34" s="34">
        <v>370</v>
      </c>
      <c r="J34" s="32" t="s">
        <v>22</v>
      </c>
      <c r="K34" s="32" t="s">
        <v>23</v>
      </c>
      <c r="L34" s="34">
        <v>795</v>
      </c>
      <c r="M34" s="32" t="s">
        <v>84</v>
      </c>
      <c r="N34" s="33">
        <v>46298.546342592592</v>
      </c>
      <c r="O34" s="34">
        <v>370</v>
      </c>
      <c r="P34" s="32" t="s">
        <v>26</v>
      </c>
      <c r="Q34" s="34">
        <v>370</v>
      </c>
      <c r="R34" t="str">
        <f>IF(B34="","",_xlfn.XLOOKUP(B34,DB!$A$2:$A$205,DB!$C$2:$C$205,"")&amp;"")</f>
        <v>Sector 5</v>
      </c>
      <c r="S34" t="str">
        <f>IF(B34="","",_xlfn.XLOOKUP(B34,DB!$A$2:$A$205,DB!$E$2:$E$205,""))</f>
        <v>Sector 4</v>
      </c>
      <c r="T34" t="str">
        <f>IF(B34="","",_xlfn.XLOOKUP(B34,DB!$A$2:$A$205,DB!$F$2:$F$205,""))</f>
        <v>VOMAR/XUDUN</v>
      </c>
      <c r="U34" t="str">
        <f>IF(B34="","",_xlfn.XLOOKUP(B34,DB!$A$2:$A$205,DB!$D$2:$D$205,""))</f>
        <v>MMTY</v>
      </c>
      <c r="V34" t="str">
        <f>IF(B34="","",IF(OR(COUNTIF(M34,"????N?????W")&gt;0,COUNTIF(M34,"????N?????E")&gt;0,COUNTIF(M34,"????S?????W")&gt;0,COUNTIF(M34,"????S?????E")&gt;0),_xlfn.XLOOKUP(B34,DB!$A$2:$A$205,DB!$B$2:$B$205,""),M34))</f>
        <v>MATOL</v>
      </c>
      <c r="AF34" s="2">
        <v>0.58333333333333337</v>
      </c>
      <c r="AG34" t="s">
        <v>744</v>
      </c>
      <c r="AH34" s="17">
        <v>260</v>
      </c>
      <c r="AI34" s="17" cm="1">
        <f t="array" ref="AI34">SUMPRODUCT(--(IFERROR(HOUR(Flights_2026_09_3033343536[entry_hour]),-1)=HOUR(AF34)),--(IFERROR(Flights_2026_09_3033343536[entry_sector],"")=AG34),--(IFERROR(Flights_2026_09_3033343536[nfl],-1)&gt;=AH34),--(IFERROR(Flights_2026_09_3033343536[nfl],-1)&lt;=IF(AH34=450,450,AH34+9)))</f>
        <v>0</v>
      </c>
    </row>
    <row r="35" spans="1:35" x14ac:dyDescent="0.2">
      <c r="A35" s="32" t="s">
        <v>1710</v>
      </c>
      <c r="B35" s="32" t="s">
        <v>1711</v>
      </c>
      <c r="C35" s="32" t="s">
        <v>19</v>
      </c>
      <c r="D35" s="32" t="s">
        <v>636</v>
      </c>
      <c r="E35" s="32" t="s">
        <v>1710</v>
      </c>
      <c r="F35" s="33">
        <v>46298.600185185191</v>
      </c>
      <c r="G35" s="32" t="s">
        <v>21</v>
      </c>
      <c r="H35" s="32" t="s">
        <v>1712</v>
      </c>
      <c r="I35" s="34">
        <v>450</v>
      </c>
      <c r="J35" s="32" t="s">
        <v>22</v>
      </c>
      <c r="K35" s="32" t="s">
        <v>31</v>
      </c>
      <c r="L35" s="34">
        <v>178</v>
      </c>
      <c r="M35" s="32" t="s">
        <v>909</v>
      </c>
      <c r="N35" s="33">
        <v>46298.584421296298</v>
      </c>
      <c r="O35" s="34">
        <v>282</v>
      </c>
      <c r="P35" s="32" t="s">
        <v>26</v>
      </c>
      <c r="Q35" s="34">
        <v>220</v>
      </c>
      <c r="R35" t="str">
        <f>IF(B35="","",_xlfn.XLOOKUP(B35,DB!$A$2:$A$205,DB!$C$2:$C$205,"")&amp;"")</f>
        <v/>
      </c>
      <c r="S35" t="str">
        <f>IF(B35="","",_xlfn.XLOOKUP(B35,DB!$A$2:$A$205,DB!$E$2:$E$205,""))</f>
        <v/>
      </c>
      <c r="T35" t="str">
        <f>IF(B35="","",_xlfn.XLOOKUP(B35,DB!$A$2:$A$205,DB!$F$2:$F$205,""))</f>
        <v/>
      </c>
      <c r="U35" t="str">
        <f>IF(B35="","",_xlfn.XLOOKUP(B35,DB!$A$2:$A$205,DB!$D$2:$D$205,""))</f>
        <v/>
      </c>
      <c r="V35" t="str">
        <f>IF(B35="","",IF(OR(COUNTIF(M35,"????N?????W")&gt;0,COUNTIF(M35,"????N?????E")&gt;0,COUNTIF(M35,"????S?????W")&gt;0,COUNTIF(M35,"????S?????E")&gt;0),_xlfn.XLOOKUP(B35,DB!$A$2:$A$205,DB!$B$2:$B$205,""),M35))</f>
        <v/>
      </c>
      <c r="AF35" s="2">
        <v>0.58333333333333337</v>
      </c>
      <c r="AG35" t="s">
        <v>744</v>
      </c>
      <c r="AH35" s="17">
        <v>270</v>
      </c>
      <c r="AI35" s="17" cm="1">
        <f t="array" ref="AI35">SUMPRODUCT(--(IFERROR(HOUR(Flights_2026_09_3033343536[entry_hour]),-1)=HOUR(AF35)),--(IFERROR(Flights_2026_09_3033343536[entry_sector],"")=AG35),--(IFERROR(Flights_2026_09_3033343536[nfl],-1)&gt;=AH35),--(IFERROR(Flights_2026_09_3033343536[nfl],-1)&lt;=IF(AH35=450,450,AH35+9)))</f>
        <v>0</v>
      </c>
    </row>
    <row r="36" spans="1:35" x14ac:dyDescent="0.2">
      <c r="A36" s="32" t="s">
        <v>137</v>
      </c>
      <c r="B36" s="32" t="s">
        <v>52</v>
      </c>
      <c r="C36" s="32" t="s">
        <v>19</v>
      </c>
      <c r="D36" s="32" t="s">
        <v>53</v>
      </c>
      <c r="E36" s="32" t="s">
        <v>606</v>
      </c>
      <c r="F36" s="33">
        <v>46298.601273148146</v>
      </c>
      <c r="G36" s="32" t="s">
        <v>28</v>
      </c>
      <c r="H36" s="32" t="s">
        <v>1713</v>
      </c>
      <c r="I36" s="34">
        <v>370</v>
      </c>
      <c r="J36" s="32" t="s">
        <v>22</v>
      </c>
      <c r="K36" s="32" t="s">
        <v>23</v>
      </c>
      <c r="L36" s="34">
        <v>867</v>
      </c>
      <c r="M36" s="32" t="s">
        <v>901</v>
      </c>
      <c r="N36" s="33">
        <v>46298.553657407407</v>
      </c>
      <c r="O36" s="34">
        <v>370</v>
      </c>
      <c r="P36" s="32" t="s">
        <v>26</v>
      </c>
      <c r="Q36" s="34">
        <v>370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SUMPRODUCT(--(IFERROR(HOUR(Flights_2026_09_3033343536[entry_hour]),-1)=HOUR(AF36)),--(IFERROR(Flights_2026_09_3033343536[entry_sector],"")=AG36),--(IFERROR(Flights_2026_09_3033343536[nfl],-1)&gt;=AH36),--(IFERROR(Flights_2026_09_3033343536[nfl],-1)&lt;=IF(AH36=450,450,AH36+9)))</f>
        <v>0</v>
      </c>
    </row>
    <row r="37" spans="1:35" x14ac:dyDescent="0.2">
      <c r="A37" s="32" t="s">
        <v>628</v>
      </c>
      <c r="B37" s="32" t="s">
        <v>629</v>
      </c>
      <c r="C37" s="32" t="s">
        <v>19</v>
      </c>
      <c r="D37" s="32" t="s">
        <v>107</v>
      </c>
      <c r="E37" s="32" t="s">
        <v>1063</v>
      </c>
      <c r="F37" s="33">
        <v>46298.602511574078</v>
      </c>
      <c r="G37" s="32" t="s">
        <v>21</v>
      </c>
      <c r="H37" s="32" t="s">
        <v>1714</v>
      </c>
      <c r="I37" s="34">
        <v>350</v>
      </c>
      <c r="J37" s="32" t="s">
        <v>22</v>
      </c>
      <c r="K37" s="32" t="s">
        <v>23</v>
      </c>
      <c r="L37" s="34">
        <v>436</v>
      </c>
      <c r="M37" s="32" t="s">
        <v>218</v>
      </c>
      <c r="N37" s="33">
        <v>46298.574050925927</v>
      </c>
      <c r="O37" s="34">
        <v>370</v>
      </c>
      <c r="P37" s="32" t="s">
        <v>26</v>
      </c>
      <c r="Q37" s="34">
        <v>350</v>
      </c>
      <c r="R37" t="str">
        <f>IF(B37="","",_xlfn.XLOOKUP(B37,DB!$A$2:$A$205,DB!$C$2:$C$205,"")&amp;"")</f>
        <v>Sector 5</v>
      </c>
      <c r="S37" t="str">
        <f>IF(B37="","",_xlfn.XLOOKUP(B37,DB!$A$2:$A$205,DB!$E$2:$E$205,""))</f>
        <v>Sector 4</v>
      </c>
      <c r="T37" t="str">
        <f>IF(B37="","",_xlfn.XLOOKUP(B37,DB!$A$2:$A$205,DB!$F$2:$F$205,""))</f>
        <v>VOMAR/XUDUN</v>
      </c>
      <c r="U37" t="str">
        <f>IF(B37="","",_xlfn.XLOOKUP(B37,DB!$A$2:$A$205,DB!$D$2:$D$205,""))</f>
        <v>KZHU</v>
      </c>
      <c r="V37" t="str">
        <f>IF(B37="","",IF(OR(COUNTIF(M37,"????N?????W")&gt;0,COUNTIF(M37,"????N?????E")&gt;0,COUNTIF(M37,"????S?????W")&gt;0,COUNTIF(M37,"????S?????E")&gt;0),_xlfn.XLOOKUP(B37,DB!$A$2:$A$205,DB!$B$2:$B$205,""),M37))</f>
        <v>IRDOV</v>
      </c>
      <c r="AF37" s="2">
        <v>0.58333333333333337</v>
      </c>
      <c r="AG37" t="s">
        <v>744</v>
      </c>
      <c r="AH37" s="17">
        <v>290</v>
      </c>
      <c r="AI37" s="17" cm="1">
        <f t="array" ref="AI37">SUMPRODUCT(--(IFERROR(HOUR(Flights_2026_09_3033343536[entry_hour]),-1)=HOUR(AF37)),--(IFERROR(Flights_2026_09_3033343536[entry_sector],"")=AG37),--(IFERROR(Flights_2026_09_3033343536[nfl],-1)&gt;=AH37),--(IFERROR(Flights_2026_09_3033343536[nfl],-1)&lt;=IF(AH37=450,450,AH37+9)))</f>
        <v>0</v>
      </c>
    </row>
    <row r="38" spans="1:35" x14ac:dyDescent="0.2">
      <c r="A38" s="32" t="s">
        <v>132</v>
      </c>
      <c r="B38" s="32" t="s">
        <v>81</v>
      </c>
      <c r="C38" s="32" t="s">
        <v>19</v>
      </c>
      <c r="D38" s="32" t="s">
        <v>41</v>
      </c>
      <c r="E38" s="32" t="s">
        <v>608</v>
      </c>
      <c r="F38" s="33">
        <v>46298.604108796295</v>
      </c>
      <c r="G38" s="32" t="s">
        <v>21</v>
      </c>
      <c r="H38" s="32" t="s">
        <v>1715</v>
      </c>
      <c r="I38" s="34">
        <v>370</v>
      </c>
      <c r="J38" s="32" t="s">
        <v>22</v>
      </c>
      <c r="K38" s="32" t="s">
        <v>23</v>
      </c>
      <c r="L38" s="34">
        <v>789</v>
      </c>
      <c r="M38" s="32" t="s">
        <v>84</v>
      </c>
      <c r="N38" s="33">
        <v>46298.556932870371</v>
      </c>
      <c r="O38" s="34">
        <v>370</v>
      </c>
      <c r="P38" s="32" t="s">
        <v>26</v>
      </c>
      <c r="Q38" s="34">
        <v>370</v>
      </c>
      <c r="R38" t="str">
        <f>IF(B38="","",_xlfn.XLOOKUP(B38,DB!$A$2:$A$205,DB!$C$2:$C$205,"")&amp;"")</f>
        <v>Sector 5</v>
      </c>
      <c r="S38" t="str">
        <f>IF(B38="","",_xlfn.XLOOKUP(B38,DB!$A$2:$A$205,DB!$E$2:$E$205,""))</f>
        <v>Sector 4</v>
      </c>
      <c r="T38" t="str">
        <f>IF(B38="","",_xlfn.XLOOKUP(B38,DB!$A$2:$A$205,DB!$F$2:$F$205,""))</f>
        <v>VOMAR/XUDUN</v>
      </c>
      <c r="U38" t="str">
        <f>IF(B38="","",_xlfn.XLOOKUP(B38,DB!$A$2:$A$205,DB!$D$2:$D$205,""))</f>
        <v>MMTY</v>
      </c>
      <c r="V38" t="str">
        <f>IF(B38="","",IF(OR(COUNTIF(M38,"????N?????W")&gt;0,COUNTIF(M38,"????N?????E")&gt;0,COUNTIF(M38,"????S?????W")&gt;0,COUNTIF(M38,"????S?????E")&gt;0),_xlfn.XLOOKUP(B38,DB!$A$2:$A$205,DB!$B$2:$B$205,""),M38))</f>
        <v>MATOL</v>
      </c>
      <c r="AF38" s="2">
        <v>0.58333333333333337</v>
      </c>
      <c r="AG38" t="s">
        <v>744</v>
      </c>
      <c r="AH38" s="17">
        <v>300</v>
      </c>
      <c r="AI38" s="17" cm="1">
        <f t="array" ref="AI38">SUMPRODUCT(--(IFERROR(HOUR(Flights_2026_09_3033343536[entry_hour]),-1)=HOUR(AF38)),--(IFERROR(Flights_2026_09_3033343536[entry_sector],"")=AG38),--(IFERROR(Flights_2026_09_3033343536[nfl],-1)&gt;=AH38),--(IFERROR(Flights_2026_09_3033343536[nfl],-1)&lt;=IF(AH38=450,450,AH38+9)))</f>
        <v>0</v>
      </c>
    </row>
    <row r="39" spans="1:35" x14ac:dyDescent="0.2">
      <c r="A39" s="32" t="s">
        <v>134</v>
      </c>
      <c r="B39" s="32" t="s">
        <v>75</v>
      </c>
      <c r="C39" s="32" t="s">
        <v>19</v>
      </c>
      <c r="D39" s="32" t="s">
        <v>53</v>
      </c>
      <c r="E39" s="32" t="s">
        <v>586</v>
      </c>
      <c r="F39" s="33">
        <v>46298.606203703705</v>
      </c>
      <c r="G39" s="32" t="s">
        <v>28</v>
      </c>
      <c r="H39" s="32" t="s">
        <v>1716</v>
      </c>
      <c r="I39" s="34">
        <v>370</v>
      </c>
      <c r="J39" s="32" t="s">
        <v>22</v>
      </c>
      <c r="K39" s="32" t="s">
        <v>23</v>
      </c>
      <c r="L39" s="34">
        <v>858</v>
      </c>
      <c r="M39" s="32" t="s">
        <v>430</v>
      </c>
      <c r="N39" s="33">
        <v>46298.555775462963</v>
      </c>
      <c r="O39" s="34">
        <v>370</v>
      </c>
      <c r="P39" s="32" t="s">
        <v>26</v>
      </c>
      <c r="Q39" s="34">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SUMPRODUCT(--(IFERROR(HOUR(Flights_2026_09_3033343536[entry_hour]),-1)=HOUR(AF39)),--(IFERROR(Flights_2026_09_3033343536[entry_sector],"")=AG39),--(IFERROR(Flights_2026_09_3033343536[nfl],-1)&gt;=AH39),--(IFERROR(Flights_2026_09_3033343536[nfl],-1)&lt;=IF(AH39=450,450,AH39+9)))</f>
        <v>0</v>
      </c>
    </row>
    <row r="40" spans="1:35" x14ac:dyDescent="0.2">
      <c r="A40" s="32" t="s">
        <v>130</v>
      </c>
      <c r="B40" s="32" t="s">
        <v>65</v>
      </c>
      <c r="C40" s="32" t="s">
        <v>19</v>
      </c>
      <c r="D40" s="32" t="s">
        <v>47</v>
      </c>
      <c r="E40" s="32" t="s">
        <v>373</v>
      </c>
      <c r="F40" s="33">
        <v>46298.609189814815</v>
      </c>
      <c r="G40" s="32" t="s">
        <v>21</v>
      </c>
      <c r="H40" s="32" t="s">
        <v>1717</v>
      </c>
      <c r="I40" s="34">
        <v>370</v>
      </c>
      <c r="J40" s="32" t="s">
        <v>22</v>
      </c>
      <c r="K40" s="32" t="s">
        <v>23</v>
      </c>
      <c r="L40" s="34">
        <v>894</v>
      </c>
      <c r="M40" s="32" t="s">
        <v>95</v>
      </c>
      <c r="N40" s="33">
        <v>46298.557476851856</v>
      </c>
      <c r="O40" s="34">
        <v>370</v>
      </c>
      <c r="P40" s="32" t="s">
        <v>26</v>
      </c>
      <c r="Q40" s="34">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SUMPRODUCT(--(IFERROR(HOUR(Flights_2026_09_3033343536[entry_hour]),-1)=HOUR(AF40)),--(IFERROR(Flights_2026_09_3033343536[entry_sector],"")=AG40),--(IFERROR(Flights_2026_09_3033343536[nfl],-1)&gt;=AH40),--(IFERROR(Flights_2026_09_3033343536[nfl],-1)&lt;=IF(AH40=450,450,AH40+9)))</f>
        <v>0</v>
      </c>
    </row>
    <row r="41" spans="1:35" x14ac:dyDescent="0.2">
      <c r="A41" s="32" t="s">
        <v>146</v>
      </c>
      <c r="B41" s="32" t="s">
        <v>89</v>
      </c>
      <c r="C41" s="32" t="s">
        <v>19</v>
      </c>
      <c r="D41" s="32" t="s">
        <v>47</v>
      </c>
      <c r="E41" s="32" t="s">
        <v>928</v>
      </c>
      <c r="F41" s="33">
        <v>46298.610983796301</v>
      </c>
      <c r="G41" s="32" t="s">
        <v>21</v>
      </c>
      <c r="H41" s="32" t="s">
        <v>1718</v>
      </c>
      <c r="I41" s="34">
        <v>380</v>
      </c>
      <c r="J41" s="32" t="s">
        <v>22</v>
      </c>
      <c r="K41" s="32" t="s">
        <v>23</v>
      </c>
      <c r="L41" s="34">
        <v>229</v>
      </c>
      <c r="M41" s="32" t="s">
        <v>44</v>
      </c>
      <c r="N41" s="33">
        <v>46298.592812499999</v>
      </c>
      <c r="O41" s="34">
        <v>309</v>
      </c>
      <c r="P41" s="32" t="s">
        <v>26</v>
      </c>
      <c r="Q41" s="34">
        <v>380</v>
      </c>
      <c r="R41" t="str">
        <f>IF(B41="","",_xlfn.XLOOKUP(B41,DB!$A$2:$A$205,DB!$C$2:$C$205,"")&amp;"")</f>
        <v>Sector 7</v>
      </c>
      <c r="S41" t="str">
        <f>IF(B41="","",_xlfn.XLOOKUP(B41,DB!$A$2:$A$205,DB!$E$2:$E$205,""))</f>
        <v>Sector 7</v>
      </c>
      <c r="T41" t="str">
        <f>IF(B41="","",_xlfn.XLOOKUP(B41,DB!$A$2:$A$205,DB!$F$2:$F$205,""))</f>
        <v>PAULE/SIGMA</v>
      </c>
      <c r="U41" t="str">
        <f>IF(B41="","",_xlfn.XLOOKUP(B41,DB!$A$2:$A$205,DB!$D$2:$D$205,""))</f>
        <v>MHCC</v>
      </c>
      <c r="V41" t="str">
        <f>IF(B41="","",IF(OR(COUNTIF(M41,"????N?????W")&gt;0,COUNTIF(M41,"????N?????E")&gt;0,COUNTIF(M41,"????S?????W")&gt;0,COUNTIF(M41,"????S?????E")&gt;0),_xlfn.XLOOKUP(B41,DB!$A$2:$A$205,DB!$B$2:$B$205,""),M41))</f>
        <v>SIGMA</v>
      </c>
      <c r="AF41" s="2">
        <v>0.58333333333333337</v>
      </c>
      <c r="AG41" t="s">
        <v>744</v>
      </c>
      <c r="AH41" s="17">
        <v>330</v>
      </c>
      <c r="AI41" s="17" cm="1">
        <f t="array" ref="AI41">SUMPRODUCT(--(IFERROR(HOUR(Flights_2026_09_3033343536[entry_hour]),-1)=HOUR(AF41)),--(IFERROR(Flights_2026_09_3033343536[entry_sector],"")=AG41),--(IFERROR(Flights_2026_09_3033343536[nfl],-1)&gt;=AH41),--(IFERROR(Flights_2026_09_3033343536[nfl],-1)&lt;=IF(AH41=450,450,AH41+9)))</f>
        <v>0</v>
      </c>
    </row>
    <row r="42" spans="1:35" x14ac:dyDescent="0.2">
      <c r="A42" s="32" t="s">
        <v>603</v>
      </c>
      <c r="B42" s="32" t="s">
        <v>46</v>
      </c>
      <c r="C42" s="32" t="s">
        <v>19</v>
      </c>
      <c r="D42" s="32" t="s">
        <v>120</v>
      </c>
      <c r="E42" s="32" t="s">
        <v>1719</v>
      </c>
      <c r="F42" s="33">
        <v>46298.618321759262</v>
      </c>
      <c r="G42" s="32" t="s">
        <v>21</v>
      </c>
      <c r="H42" s="32" t="s">
        <v>1720</v>
      </c>
      <c r="I42" s="34">
        <v>340</v>
      </c>
      <c r="J42" s="32" t="s">
        <v>22</v>
      </c>
      <c r="K42" s="32" t="s">
        <v>23</v>
      </c>
      <c r="L42" s="34">
        <v>187</v>
      </c>
      <c r="M42" s="32" t="s">
        <v>396</v>
      </c>
      <c r="N42" s="33">
        <v>46298.601782407408</v>
      </c>
      <c r="O42" s="34">
        <v>172</v>
      </c>
      <c r="P42" s="32" t="s">
        <v>26</v>
      </c>
      <c r="Q42" s="34">
        <v>220</v>
      </c>
      <c r="R42" t="str">
        <f>IF(B42="","",_xlfn.XLOOKUP(B42,DB!$A$2:$A$205,DB!$C$2:$C$205,"")&amp;"")</f>
        <v>Sector 3</v>
      </c>
      <c r="S42" t="str">
        <f>IF(B42="","",_xlfn.XLOOKUP(B42,DB!$A$2:$A$205,DB!$E$2:$E$205,""))</f>
        <v>Sector 3</v>
      </c>
      <c r="T42" t="str">
        <f>IF(B42="","",_xlfn.XLOOKUP(B42,DB!$A$2:$A$205,DB!$F$2:$F$205,""))</f>
        <v>NOSAT</v>
      </c>
      <c r="U42" t="str">
        <f>IF(B42="","",_xlfn.XLOOKUP(B42,DB!$A$2:$A$205,DB!$D$2:$D$205,""))</f>
        <v>KZHU</v>
      </c>
      <c r="V42" t="str">
        <f>IF(B42="","",IF(OR(COUNTIF(M42,"????N?????W")&gt;0,COUNTIF(M42,"????N?????E")&gt;0,COUNTIF(M42,"????S?????W")&gt;0,COUNTIF(M42,"????S?????E")&gt;0),_xlfn.XLOOKUP(B42,DB!$A$2:$A$205,DB!$B$2:$B$205,""),M42))</f>
        <v>PISAD</v>
      </c>
      <c r="AF42" s="2">
        <v>0.58333333333333337</v>
      </c>
      <c r="AG42" t="s">
        <v>744</v>
      </c>
      <c r="AH42" s="17">
        <v>340</v>
      </c>
      <c r="AI42" s="17" cm="1">
        <f t="array" ref="AI42">SUMPRODUCT(--(IFERROR(HOUR(Flights_2026_09_3033343536[entry_hour]),-1)=HOUR(AF42)),--(IFERROR(Flights_2026_09_3033343536[entry_sector],"")=AG42),--(IFERROR(Flights_2026_09_3033343536[nfl],-1)&gt;=AH42),--(IFERROR(Flights_2026_09_3033343536[nfl],-1)&lt;=IF(AH42=450,450,AH42+9)))</f>
        <v>0</v>
      </c>
    </row>
    <row r="43" spans="1:35" x14ac:dyDescent="0.2">
      <c r="A43" s="32" t="s">
        <v>151</v>
      </c>
      <c r="B43" s="32" t="s">
        <v>65</v>
      </c>
      <c r="C43" s="32" t="s">
        <v>19</v>
      </c>
      <c r="D43" s="32" t="s">
        <v>76</v>
      </c>
      <c r="E43" s="32" t="s">
        <v>363</v>
      </c>
      <c r="F43" s="33">
        <v>46298.619421296295</v>
      </c>
      <c r="G43" s="32" t="s">
        <v>28</v>
      </c>
      <c r="H43" s="32" t="s">
        <v>1721</v>
      </c>
      <c r="I43" s="34">
        <v>350</v>
      </c>
      <c r="J43" s="32" t="s">
        <v>22</v>
      </c>
      <c r="K43" s="32" t="s">
        <v>23</v>
      </c>
      <c r="L43" s="34">
        <v>895</v>
      </c>
      <c r="M43" s="32" t="s">
        <v>409</v>
      </c>
      <c r="N43" s="33">
        <v>46298.568449074075</v>
      </c>
      <c r="O43" s="34">
        <v>350</v>
      </c>
      <c r="P43" s="32" t="s">
        <v>26</v>
      </c>
      <c r="Q43" s="34">
        <v>350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SUMPRODUCT(--(IFERROR(HOUR(Flights_2026_09_3033343536[entry_hour]),-1)=HOUR(AF43)),--(IFERROR(Flights_2026_09_3033343536[entry_sector],"")=AG43),--(IFERROR(Flights_2026_09_3033343536[nfl],-1)&gt;=AH43),--(IFERROR(Flights_2026_09_3033343536[nfl],-1)&lt;=IF(AH43=450,450,AH43+9)))</f>
        <v>1</v>
      </c>
    </row>
    <row r="44" spans="1:35" x14ac:dyDescent="0.2">
      <c r="A44" s="32" t="s">
        <v>160</v>
      </c>
      <c r="B44" s="32" t="s">
        <v>65</v>
      </c>
      <c r="C44" s="32" t="s">
        <v>19</v>
      </c>
      <c r="D44" s="32" t="s">
        <v>41</v>
      </c>
      <c r="E44" s="32" t="s">
        <v>113</v>
      </c>
      <c r="F44" s="33">
        <v>46298.621631944443</v>
      </c>
      <c r="G44" s="32" t="s">
        <v>28</v>
      </c>
      <c r="H44" s="32" t="s">
        <v>1722</v>
      </c>
      <c r="I44" s="34">
        <v>370</v>
      </c>
      <c r="J44" s="32" t="s">
        <v>22</v>
      </c>
      <c r="K44" s="32" t="s">
        <v>23</v>
      </c>
      <c r="L44" s="34">
        <v>899</v>
      </c>
      <c r="M44" s="32" t="s">
        <v>78</v>
      </c>
      <c r="N44" s="33">
        <v>46298.569791666669</v>
      </c>
      <c r="O44" s="34">
        <v>370</v>
      </c>
      <c r="P44" s="32" t="s">
        <v>26</v>
      </c>
      <c r="Q44" s="34">
        <v>370</v>
      </c>
      <c r="R44" t="str">
        <f>IF(B44="","",_xlfn.XLOOKUP(B44,DB!$A$2:$A$205,DB!$C$2:$C$205,"")&amp;"")</f>
        <v>Sector 6</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GOTAS</v>
      </c>
      <c r="AF44" s="2">
        <v>0.58333333333333337</v>
      </c>
      <c r="AG44" t="s">
        <v>744</v>
      </c>
      <c r="AH44" s="17">
        <v>360</v>
      </c>
      <c r="AI44" s="17" cm="1">
        <f t="array" ref="AI44">SUMPRODUCT(--(IFERROR(HOUR(Flights_2026_09_3033343536[entry_hour]),-1)=HOUR(AF44)),--(IFERROR(Flights_2026_09_3033343536[entry_sector],"")=AG44),--(IFERROR(Flights_2026_09_3033343536[nfl],-1)&gt;=AH44),--(IFERROR(Flights_2026_09_3033343536[nfl],-1)&lt;=IF(AH44=450,450,AH44+9)))</f>
        <v>0</v>
      </c>
    </row>
    <row r="45" spans="1:35" x14ac:dyDescent="0.2">
      <c r="A45" s="32" t="s">
        <v>142</v>
      </c>
      <c r="B45" s="32" t="s">
        <v>49</v>
      </c>
      <c r="C45" s="32" t="s">
        <v>19</v>
      </c>
      <c r="D45" s="32" t="s">
        <v>50</v>
      </c>
      <c r="E45" s="32" t="s">
        <v>904</v>
      </c>
      <c r="F45" s="33">
        <v>46298.623113425929</v>
      </c>
      <c r="G45" s="32" t="s">
        <v>21</v>
      </c>
      <c r="H45" s="32" t="s">
        <v>1723</v>
      </c>
      <c r="I45" s="34">
        <v>340</v>
      </c>
      <c r="J45" s="32" t="s">
        <v>22</v>
      </c>
      <c r="K45" s="32" t="s">
        <v>23</v>
      </c>
      <c r="L45" s="34">
        <v>195</v>
      </c>
      <c r="M45" s="32" t="s">
        <v>37</v>
      </c>
      <c r="N45" s="33">
        <v>46298.606342592597</v>
      </c>
      <c r="O45" s="34">
        <v>115</v>
      </c>
      <c r="P45" s="32" t="s">
        <v>26</v>
      </c>
      <c r="Q45" s="34">
        <v>220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NOSAT</v>
      </c>
      <c r="AF45" s="2">
        <v>0.58333333333333337</v>
      </c>
      <c r="AG45" t="s">
        <v>744</v>
      </c>
      <c r="AH45" s="17">
        <v>370</v>
      </c>
      <c r="AI45" s="17" cm="1">
        <f t="array" ref="AI45">SUMPRODUCT(--(IFERROR(HOUR(Flights_2026_09_3033343536[entry_hour]),-1)=HOUR(AF45)),--(IFERROR(Flights_2026_09_3033343536[entry_sector],"")=AG45),--(IFERROR(Flights_2026_09_3033343536[nfl],-1)&gt;=AH45),--(IFERROR(Flights_2026_09_3033343536[nfl],-1)&lt;=IF(AH45=450,450,AH45+9)))</f>
        <v>0</v>
      </c>
    </row>
    <row r="46" spans="1:35" x14ac:dyDescent="0.2">
      <c r="A46" s="32" t="s">
        <v>891</v>
      </c>
      <c r="B46" s="32" t="s">
        <v>86</v>
      </c>
      <c r="C46" s="32" t="s">
        <v>19</v>
      </c>
      <c r="D46" s="32" t="s">
        <v>552</v>
      </c>
      <c r="E46" s="32"/>
      <c r="F46" s="33">
        <v>46298.625324074077</v>
      </c>
      <c r="G46" s="32" t="s">
        <v>21</v>
      </c>
      <c r="H46" s="32" t="s">
        <v>1724</v>
      </c>
      <c r="I46" s="34">
        <v>370</v>
      </c>
      <c r="J46" s="32" t="s">
        <v>22</v>
      </c>
      <c r="K46" s="32" t="s">
        <v>31</v>
      </c>
      <c r="L46" s="34">
        <v>898</v>
      </c>
      <c r="M46" s="32" t="s">
        <v>78</v>
      </c>
      <c r="N46" s="33">
        <v>46298.571597222224</v>
      </c>
      <c r="O46" s="34">
        <v>370</v>
      </c>
      <c r="P46" s="32" t="s">
        <v>26</v>
      </c>
      <c r="Q46" s="34">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SUMPRODUCT(--(IFERROR(HOUR(Flights_2026_09_3033343536[entry_hour]),-1)=HOUR(AF46)),--(IFERROR(Flights_2026_09_3033343536[entry_sector],"")=AG46),--(IFERROR(Flights_2026_09_3033343536[nfl],-1)&gt;=AH46),--(IFERROR(Flights_2026_09_3033343536[nfl],-1)&lt;=IF(AH46=450,450,AH46+9)))</f>
        <v>0</v>
      </c>
    </row>
    <row r="47" spans="1:35" x14ac:dyDescent="0.2">
      <c r="A47" s="32" t="s">
        <v>145</v>
      </c>
      <c r="B47" s="32" t="s">
        <v>81</v>
      </c>
      <c r="C47" s="32" t="s">
        <v>19</v>
      </c>
      <c r="D47" s="32" t="s">
        <v>41</v>
      </c>
      <c r="E47" s="32" t="s">
        <v>478</v>
      </c>
      <c r="F47" s="33">
        <v>46298.626122685186</v>
      </c>
      <c r="G47" s="32" t="s">
        <v>28</v>
      </c>
      <c r="H47" s="32" t="s">
        <v>1725</v>
      </c>
      <c r="I47" s="34">
        <v>350</v>
      </c>
      <c r="J47" s="32" t="s">
        <v>22</v>
      </c>
      <c r="K47" s="32" t="s">
        <v>23</v>
      </c>
      <c r="L47" s="34">
        <v>803</v>
      </c>
      <c r="M47" s="32" t="s">
        <v>84</v>
      </c>
      <c r="N47" s="33">
        <v>46298.577013888891</v>
      </c>
      <c r="O47" s="34">
        <v>350</v>
      </c>
      <c r="P47" s="32" t="s">
        <v>26</v>
      </c>
      <c r="Q47" s="34">
        <v>350</v>
      </c>
      <c r="R47" t="str">
        <f>IF(B47="","",_xlfn.XLOOKUP(B47,DB!$A$2:$A$205,DB!$C$2:$C$205,"")&amp;"")</f>
        <v>Sector 5</v>
      </c>
      <c r="S47" t="str">
        <f>IF(B47="","",_xlfn.XLOOKUP(B47,DB!$A$2:$A$205,DB!$E$2:$E$205,""))</f>
        <v>Sector 4</v>
      </c>
      <c r="T47" t="str">
        <f>IF(B47="","",_xlfn.XLOOKUP(B47,DB!$A$2:$A$205,DB!$F$2:$F$205,""))</f>
        <v>VOMAR/XUDUN</v>
      </c>
      <c r="U47" t="str">
        <f>IF(B47="","",_xlfn.XLOOKUP(B47,DB!$A$2:$A$205,DB!$D$2:$D$205,""))</f>
        <v>MMTY</v>
      </c>
      <c r="V47" t="str">
        <f>IF(B47="","",IF(OR(COUNTIF(M47,"????N?????W")&gt;0,COUNTIF(M47,"????N?????E")&gt;0,COUNTIF(M47,"????S?????W")&gt;0,COUNTIF(M47,"????S?????E")&gt;0),_xlfn.XLOOKUP(B47,DB!$A$2:$A$205,DB!$B$2:$B$205,""),M47))</f>
        <v>MATOL</v>
      </c>
      <c r="AF47" s="2">
        <v>0.58333333333333337</v>
      </c>
      <c r="AG47" t="s">
        <v>744</v>
      </c>
      <c r="AH47" s="17">
        <v>390</v>
      </c>
      <c r="AI47" s="17" cm="1">
        <f t="array" ref="AI47">SUMPRODUCT(--(IFERROR(HOUR(Flights_2026_09_3033343536[entry_hour]),-1)=HOUR(AF47)),--(IFERROR(Flights_2026_09_3033343536[entry_sector],"")=AG47),--(IFERROR(Flights_2026_09_3033343536[nfl],-1)&gt;=AH47),--(IFERROR(Flights_2026_09_3033343536[nfl],-1)&lt;=IF(AH47=450,450,AH47+9)))</f>
        <v>0</v>
      </c>
    </row>
    <row r="48" spans="1:35" x14ac:dyDescent="0.2">
      <c r="A48" s="32" t="s">
        <v>155</v>
      </c>
      <c r="B48" s="32" t="s">
        <v>18</v>
      </c>
      <c r="C48" s="32" t="s">
        <v>19</v>
      </c>
      <c r="D48" s="32" t="s">
        <v>20</v>
      </c>
      <c r="E48" s="32" t="s">
        <v>1726</v>
      </c>
      <c r="F48" s="33">
        <v>46298.627349537041</v>
      </c>
      <c r="G48" s="32" t="s">
        <v>21</v>
      </c>
      <c r="H48" s="32" t="s">
        <v>1727</v>
      </c>
      <c r="I48" s="34">
        <v>330</v>
      </c>
      <c r="J48" s="32" t="s">
        <v>22</v>
      </c>
      <c r="K48" s="32" t="s">
        <v>23</v>
      </c>
      <c r="L48" s="34">
        <v>798</v>
      </c>
      <c r="M48" s="32" t="s">
        <v>84</v>
      </c>
      <c r="N48" s="33">
        <v>46298.581099537041</v>
      </c>
      <c r="O48" s="34">
        <v>330</v>
      </c>
      <c r="P48" s="32" t="s">
        <v>26</v>
      </c>
      <c r="Q48" s="34">
        <v>330</v>
      </c>
      <c r="R48" t="str">
        <f>IF(B48="","",_xlfn.XLOOKUP(B48,DB!$A$2:$A$205,DB!$C$2:$C$205,"")&amp;"")</f>
        <v>Sector 5</v>
      </c>
      <c r="S48" t="str">
        <f>IF(B48="","",_xlfn.XLOOKUP(B48,DB!$A$2:$A$205,DB!$E$2:$E$205,""))</f>
        <v>Sector 4</v>
      </c>
      <c r="T48" t="str">
        <f>IF(B48="","",_xlfn.XLOOKUP(B48,DB!$A$2:$A$205,DB!$F$2:$F$205,""))</f>
        <v>VOMAR/XUDUN</v>
      </c>
      <c r="U48" t="str">
        <f>IF(B48="","",_xlfn.XLOOKUP(B48,DB!$A$2:$A$205,DB!$D$2:$D$205,""))</f>
        <v>KZHU</v>
      </c>
      <c r="V48" t="str">
        <f>IF(B48="","",IF(OR(COUNTIF(M48,"????N?????W")&gt;0,COUNTIF(M48,"????N?????E")&gt;0,COUNTIF(M48,"????S?????W")&gt;0,COUNTIF(M48,"????S?????E")&gt;0),_xlfn.XLOOKUP(B48,DB!$A$2:$A$205,DB!$B$2:$B$205,""),M48))</f>
        <v>MATOL</v>
      </c>
      <c r="AF48" s="2">
        <v>0.58333333333333337</v>
      </c>
      <c r="AG48" t="s">
        <v>744</v>
      </c>
      <c r="AH48" s="17">
        <v>400</v>
      </c>
      <c r="AI48" s="17" cm="1">
        <f t="array" ref="AI48">SUMPRODUCT(--(IFERROR(HOUR(Flights_2026_09_3033343536[entry_hour]),-1)=HOUR(AF48)),--(IFERROR(Flights_2026_09_3033343536[entry_sector],"")=AG48),--(IFERROR(Flights_2026_09_3033343536[nfl],-1)&gt;=AH48),--(IFERROR(Flights_2026_09_3033343536[nfl],-1)&lt;=IF(AH48=450,450,AH48+9)))</f>
        <v>0</v>
      </c>
    </row>
    <row r="49" spans="1:35" x14ac:dyDescent="0.2">
      <c r="A49" s="32" t="s">
        <v>156</v>
      </c>
      <c r="B49" s="32" t="s">
        <v>75</v>
      </c>
      <c r="C49" s="32" t="s">
        <v>19</v>
      </c>
      <c r="D49" s="32" t="s">
        <v>41</v>
      </c>
      <c r="E49" s="32" t="s">
        <v>1728</v>
      </c>
      <c r="F49" s="33">
        <v>46298.628923611112</v>
      </c>
      <c r="G49" s="32" t="s">
        <v>28</v>
      </c>
      <c r="H49" s="32" t="s">
        <v>1729</v>
      </c>
      <c r="I49" s="34">
        <v>370</v>
      </c>
      <c r="J49" s="32" t="s">
        <v>22</v>
      </c>
      <c r="K49" s="32" t="s">
        <v>23</v>
      </c>
      <c r="L49" s="34">
        <v>850</v>
      </c>
      <c r="M49" s="32" t="s">
        <v>136</v>
      </c>
      <c r="N49" s="33">
        <v>46298.579398148147</v>
      </c>
      <c r="O49" s="34">
        <v>370</v>
      </c>
      <c r="P49" s="32" t="s">
        <v>26</v>
      </c>
      <c r="Q49" s="34">
        <v>370</v>
      </c>
      <c r="R49" t="str">
        <f>IF(B49="","",_xlfn.XLOOKUP(B49,DB!$A$2:$A$205,DB!$C$2:$C$205,"")&amp;"")</f>
        <v>Sector 5</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LIDAM</v>
      </c>
      <c r="AF49" s="2">
        <v>0.58333333333333337</v>
      </c>
      <c r="AG49" t="s">
        <v>744</v>
      </c>
      <c r="AH49" s="17">
        <v>410</v>
      </c>
      <c r="AI49" s="17" cm="1">
        <f t="array" ref="AI49">SUMPRODUCT(--(IFERROR(HOUR(Flights_2026_09_3033343536[entry_hour]),-1)=HOUR(AF49)),--(IFERROR(Flights_2026_09_3033343536[entry_sector],"")=AG49),--(IFERROR(Flights_2026_09_3033343536[nfl],-1)&gt;=AH49),--(IFERROR(Flights_2026_09_3033343536[nfl],-1)&lt;=IF(AH49=450,450,AH49+9)))</f>
        <v>0</v>
      </c>
    </row>
    <row r="50" spans="1:35" x14ac:dyDescent="0.2">
      <c r="A50" s="32" t="s">
        <v>538</v>
      </c>
      <c r="B50" s="32" t="s">
        <v>89</v>
      </c>
      <c r="C50" s="32" t="s">
        <v>19</v>
      </c>
      <c r="D50" s="32" t="s">
        <v>107</v>
      </c>
      <c r="E50" s="32" t="s">
        <v>887</v>
      </c>
      <c r="F50" s="33">
        <v>46298.630104166667</v>
      </c>
      <c r="G50" s="32" t="s">
        <v>21</v>
      </c>
      <c r="H50" s="32" t="s">
        <v>1730</v>
      </c>
      <c r="I50" s="34">
        <v>360</v>
      </c>
      <c r="J50" s="32" t="s">
        <v>22</v>
      </c>
      <c r="K50" s="32" t="s">
        <v>23</v>
      </c>
      <c r="L50" s="34">
        <v>223</v>
      </c>
      <c r="M50" s="32" t="s">
        <v>44</v>
      </c>
      <c r="N50" s="33">
        <v>46298.612118055556</v>
      </c>
      <c r="O50" s="34">
        <v>293</v>
      </c>
      <c r="P50" s="32" t="s">
        <v>26</v>
      </c>
      <c r="Q50" s="34">
        <v>360</v>
      </c>
      <c r="R50" t="str">
        <f>IF(B50="","",_xlfn.XLOOKUP(B50,DB!$A$2:$A$205,DB!$C$2:$C$205,"")&amp;"")</f>
        <v>Sector 7</v>
      </c>
      <c r="S50" t="str">
        <f>IF(B50="","",_xlfn.XLOOKUP(B50,DB!$A$2:$A$205,DB!$E$2:$E$205,""))</f>
        <v>Sector 7</v>
      </c>
      <c r="T50" t="str">
        <f>IF(B50="","",_xlfn.XLOOKUP(B50,DB!$A$2:$A$205,DB!$F$2:$F$205,""))</f>
        <v>PAULE/SIGMA</v>
      </c>
      <c r="U50" t="str">
        <f>IF(B50="","",_xlfn.XLOOKUP(B50,DB!$A$2:$A$205,DB!$D$2:$D$205,""))</f>
        <v>MHCC</v>
      </c>
      <c r="V50" t="str">
        <f>IF(B50="","",IF(OR(COUNTIF(M50,"????N?????W")&gt;0,COUNTIF(M50,"????N?????E")&gt;0,COUNTIF(M50,"????S?????W")&gt;0,COUNTIF(M50,"????S?????E")&gt;0),_xlfn.XLOOKUP(B50,DB!$A$2:$A$205,DB!$B$2:$B$205,""),M50))</f>
        <v>SIGMA</v>
      </c>
      <c r="AF50" s="2">
        <v>0.58333333333333337</v>
      </c>
      <c r="AG50" t="s">
        <v>744</v>
      </c>
      <c r="AH50" s="17">
        <v>420</v>
      </c>
      <c r="AI50" s="17" cm="1">
        <f t="array" ref="AI50">SUMPRODUCT(--(IFERROR(HOUR(Flights_2026_09_3033343536[entry_hour]),-1)=HOUR(AF50)),--(IFERROR(Flights_2026_09_3033343536[entry_sector],"")=AG50),--(IFERROR(Flights_2026_09_3033343536[nfl],-1)&gt;=AH50),--(IFERROR(Flights_2026_09_3033343536[nfl],-1)&lt;=IF(AH50=450,450,AH50+9)))</f>
        <v>0</v>
      </c>
    </row>
    <row r="51" spans="1:35" x14ac:dyDescent="0.2">
      <c r="A51" s="32" t="s">
        <v>149</v>
      </c>
      <c r="B51" s="32" t="s">
        <v>150</v>
      </c>
      <c r="C51" s="32" t="s">
        <v>19</v>
      </c>
      <c r="D51" s="32" t="s">
        <v>53</v>
      </c>
      <c r="E51" s="32" t="s">
        <v>284</v>
      </c>
      <c r="F51" s="33">
        <v>46298.631377314814</v>
      </c>
      <c r="G51" s="32" t="s">
        <v>21</v>
      </c>
      <c r="H51" s="32" t="s">
        <v>1731</v>
      </c>
      <c r="I51" s="34">
        <v>370</v>
      </c>
      <c r="J51" s="32" t="s">
        <v>22</v>
      </c>
      <c r="K51" s="32" t="s">
        <v>23</v>
      </c>
      <c r="L51" s="34">
        <v>852</v>
      </c>
      <c r="M51" s="32" t="s">
        <v>136</v>
      </c>
      <c r="N51" s="33">
        <v>46298.582071759258</v>
      </c>
      <c r="O51" s="34">
        <v>370</v>
      </c>
      <c r="P51" s="32" t="s">
        <v>26</v>
      </c>
      <c r="Q51" s="34">
        <v>370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LIDAM</v>
      </c>
      <c r="AF51" s="2">
        <v>0.58333333333333337</v>
      </c>
      <c r="AG51" t="s">
        <v>744</v>
      </c>
      <c r="AH51" s="17">
        <v>430</v>
      </c>
      <c r="AI51" s="17" cm="1">
        <f t="array" ref="AI51">SUMPRODUCT(--(IFERROR(HOUR(Flights_2026_09_3033343536[entry_hour]),-1)=HOUR(AF51)),--(IFERROR(Flights_2026_09_3033343536[entry_sector],"")=AG51),--(IFERROR(Flights_2026_09_3033343536[nfl],-1)&gt;=AH51),--(IFERROR(Flights_2026_09_3033343536[nfl],-1)&lt;=IF(AH51=450,450,AH51+9)))</f>
        <v>0</v>
      </c>
    </row>
    <row r="52" spans="1:35" x14ac:dyDescent="0.2">
      <c r="A52" s="32" t="s">
        <v>153</v>
      </c>
      <c r="B52" s="32" t="s">
        <v>154</v>
      </c>
      <c r="C52" s="32" t="s">
        <v>19</v>
      </c>
      <c r="D52" s="32" t="s">
        <v>53</v>
      </c>
      <c r="E52" s="32" t="s">
        <v>138</v>
      </c>
      <c r="F52" s="33">
        <v>46298.632592592592</v>
      </c>
      <c r="G52" s="32" t="s">
        <v>28</v>
      </c>
      <c r="H52" s="32" t="s">
        <v>1732</v>
      </c>
      <c r="I52" s="34">
        <v>370</v>
      </c>
      <c r="J52" s="32" t="s">
        <v>22</v>
      </c>
      <c r="K52" s="32" t="s">
        <v>23</v>
      </c>
      <c r="L52" s="34">
        <v>803</v>
      </c>
      <c r="M52" s="32" t="s">
        <v>84</v>
      </c>
      <c r="N52" s="33">
        <v>46298.585497685184</v>
      </c>
      <c r="O52" s="34">
        <v>370</v>
      </c>
      <c r="P52" s="32" t="s">
        <v>26</v>
      </c>
      <c r="Q52" s="34">
        <v>370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SUMPRODUCT(--(IFERROR(HOUR(Flights_2026_09_3033343536[entry_hour]),-1)=HOUR(AF52)),--(IFERROR(Flights_2026_09_3033343536[entry_sector],"")=AG52),--(IFERROR(Flights_2026_09_3033343536[nfl],-1)&gt;=AH52),--(IFERROR(Flights_2026_09_3033343536[nfl],-1)&lt;=IF(AH52=450,450,AH52+9)))</f>
        <v>0</v>
      </c>
    </row>
    <row r="53" spans="1:35" x14ac:dyDescent="0.2">
      <c r="A53" s="32" t="s">
        <v>164</v>
      </c>
      <c r="B53" s="32" t="s">
        <v>89</v>
      </c>
      <c r="C53" s="32" t="s">
        <v>19</v>
      </c>
      <c r="D53" s="32" t="s">
        <v>47</v>
      </c>
      <c r="E53" s="32" t="s">
        <v>797</v>
      </c>
      <c r="F53" s="33">
        <v>46298.633923611109</v>
      </c>
      <c r="G53" s="32" t="s">
        <v>21</v>
      </c>
      <c r="H53" s="32" t="s">
        <v>1733</v>
      </c>
      <c r="I53" s="34">
        <v>320</v>
      </c>
      <c r="J53" s="32" t="s">
        <v>22</v>
      </c>
      <c r="K53" s="32" t="s">
        <v>23</v>
      </c>
      <c r="L53" s="34">
        <v>244</v>
      </c>
      <c r="M53" s="32" t="s">
        <v>44</v>
      </c>
      <c r="N53" s="33">
        <v>46298.61818287037</v>
      </c>
      <c r="O53" s="34">
        <v>156</v>
      </c>
      <c r="P53" s="32" t="s">
        <v>26</v>
      </c>
      <c r="Q53" s="34">
        <v>380</v>
      </c>
      <c r="R53" t="str">
        <f>IF(B53="","",_xlfn.XLOOKUP(B53,DB!$A$2:$A$205,DB!$C$2:$C$205,"")&amp;"")</f>
        <v>Sector 7</v>
      </c>
      <c r="S53" t="str">
        <f>IF(B53="","",_xlfn.XLOOKUP(B53,DB!$A$2:$A$205,DB!$E$2:$E$205,""))</f>
        <v>Sector 7</v>
      </c>
      <c r="T53" t="str">
        <f>IF(B53="","",_xlfn.XLOOKUP(B53,DB!$A$2:$A$205,DB!$F$2:$F$205,""))</f>
        <v>PAULE/SIGMA</v>
      </c>
      <c r="U53" t="str">
        <f>IF(B53="","",_xlfn.XLOOKUP(B53,DB!$A$2:$A$205,DB!$D$2:$D$205,""))</f>
        <v>MHCC</v>
      </c>
      <c r="V53" t="str">
        <f>IF(B53="","",IF(OR(COUNTIF(M53,"????N?????W")&gt;0,COUNTIF(M53,"????N?????E")&gt;0,COUNTIF(M53,"????S?????W")&gt;0,COUNTIF(M53,"????S?????E")&gt;0),_xlfn.XLOOKUP(B53,DB!$A$2:$A$205,DB!$B$2:$B$205,""),M53))</f>
        <v>SIGMA</v>
      </c>
      <c r="AF53" s="2">
        <v>0.58333333333333337</v>
      </c>
      <c r="AG53" t="s">
        <v>744</v>
      </c>
      <c r="AH53" s="17">
        <v>450</v>
      </c>
      <c r="AI53" s="17" cm="1">
        <f t="array" ref="AI53">SUMPRODUCT(--(IFERROR(HOUR(Flights_2026_09_3033343536[entry_hour]),-1)=HOUR(AF53)),--(IFERROR(Flights_2026_09_3033343536[entry_sector],"")=AG53),--(IFERROR(Flights_2026_09_3033343536[nfl],-1)&gt;=AH53),--(IFERROR(Flights_2026_09_3033343536[nfl],-1)&lt;=IF(AH53=450,450,AH53+9)))</f>
        <v>0</v>
      </c>
    </row>
    <row r="54" spans="1:35" x14ac:dyDescent="0.2">
      <c r="A54" s="32" t="s">
        <v>451</v>
      </c>
      <c r="B54" s="32" t="s">
        <v>229</v>
      </c>
      <c r="C54" s="32" t="s">
        <v>19</v>
      </c>
      <c r="D54" s="32" t="s">
        <v>47</v>
      </c>
      <c r="E54" s="32" t="s">
        <v>1734</v>
      </c>
      <c r="F54" s="33">
        <v>46298.63554398148</v>
      </c>
      <c r="G54" s="32" t="s">
        <v>21</v>
      </c>
      <c r="H54" s="32" t="s">
        <v>1735</v>
      </c>
      <c r="I54" s="34">
        <v>370</v>
      </c>
      <c r="J54" s="32" t="s">
        <v>22</v>
      </c>
      <c r="K54" s="32" t="s">
        <v>23</v>
      </c>
      <c r="L54" s="34">
        <v>488</v>
      </c>
      <c r="M54" s="32" t="s">
        <v>1137</v>
      </c>
      <c r="N54" s="33">
        <v>46298.601365740746</v>
      </c>
      <c r="O54" s="34">
        <v>370</v>
      </c>
      <c r="P54" s="32" t="s">
        <v>26</v>
      </c>
      <c r="Q54" s="34">
        <v>370</v>
      </c>
      <c r="R54" t="str">
        <f>IF(B54="","",_xlfn.XLOOKUP(B54,DB!$A$2:$A$205,DB!$C$2:$C$205,"")&amp;"")</f>
        <v>Sector 5</v>
      </c>
      <c r="S54" t="str">
        <f>IF(B54="","",_xlfn.XLOOKUP(B54,DB!$A$2:$A$205,DB!$E$2:$E$205,""))</f>
        <v>Sector 4</v>
      </c>
      <c r="T54" t="str">
        <f>IF(B54="","",_xlfn.XLOOKUP(B54,DB!$A$2:$A$205,DB!$F$2:$F$205,""))</f>
        <v>VOMAR/XUDUN</v>
      </c>
      <c r="U54" t="str">
        <f>IF(B54="","",_xlfn.XLOOKUP(B54,DB!$A$2:$A$205,DB!$D$2:$D$205,""))</f>
        <v>KZHU</v>
      </c>
      <c r="V54" t="str">
        <f>IF(B54="","",IF(OR(COUNTIF(M54,"????N?????W")&gt;0,COUNTIF(M54,"????N?????E")&gt;0,COUNTIF(M54,"????S?????W")&gt;0,COUNTIF(M54,"????S?????E")&gt;0),_xlfn.XLOOKUP(B54,DB!$A$2:$A$205,DB!$B$2:$B$205,""),M54))</f>
        <v>IPSEV</v>
      </c>
      <c r="AF54" s="2">
        <v>0.58333333333333337</v>
      </c>
      <c r="AG54" t="s">
        <v>745</v>
      </c>
      <c r="AH54" s="17">
        <v>200</v>
      </c>
      <c r="AI54" s="17" cm="1">
        <f t="array" ref="AI54">SUMPRODUCT(--(IFERROR(HOUR(Flights_2026_09_3033343536[entry_hour]),-1)=HOUR(AF54)),--(IFERROR(Flights_2026_09_3033343536[entry_sector],"")=AG54),--(IFERROR(Flights_2026_09_3033343536[nfl],-1)&gt;=AH54),--(IFERROR(Flights_2026_09_3033343536[nfl],-1)&lt;=IF(AH54=450,450,AH54+9)))</f>
        <v>0</v>
      </c>
    </row>
    <row r="55" spans="1:35" x14ac:dyDescent="0.2">
      <c r="A55" s="32" t="s">
        <v>157</v>
      </c>
      <c r="B55" s="32" t="s">
        <v>102</v>
      </c>
      <c r="C55" s="32" t="s">
        <v>19</v>
      </c>
      <c r="D55" s="32" t="s">
        <v>41</v>
      </c>
      <c r="E55" s="32" t="s">
        <v>403</v>
      </c>
      <c r="F55" s="33">
        <v>46298.637638888889</v>
      </c>
      <c r="G55" s="32" t="s">
        <v>21</v>
      </c>
      <c r="H55" s="32" t="s">
        <v>1736</v>
      </c>
      <c r="I55" s="34">
        <v>390</v>
      </c>
      <c r="J55" s="32" t="s">
        <v>22</v>
      </c>
      <c r="K55" s="32" t="s">
        <v>23</v>
      </c>
      <c r="L55" s="34">
        <v>929</v>
      </c>
      <c r="M55" s="32" t="s">
        <v>78</v>
      </c>
      <c r="N55" s="33">
        <v>46298.583483796298</v>
      </c>
      <c r="O55" s="34">
        <v>268</v>
      </c>
      <c r="P55" s="32" t="s">
        <v>26</v>
      </c>
      <c r="Q55" s="34">
        <v>390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GOTAS</v>
      </c>
      <c r="AF55" s="2">
        <v>0.58333333333333337</v>
      </c>
      <c r="AG55" t="s">
        <v>745</v>
      </c>
      <c r="AH55" s="17">
        <v>210</v>
      </c>
      <c r="AI55" s="17" cm="1">
        <f t="array" ref="AI55">SUMPRODUCT(--(IFERROR(HOUR(Flights_2026_09_3033343536[entry_hour]),-1)=HOUR(AF55)),--(IFERROR(Flights_2026_09_3033343536[entry_sector],"")=AG55),--(IFERROR(Flights_2026_09_3033343536[nfl],-1)&gt;=AH55),--(IFERROR(Flights_2026_09_3033343536[nfl],-1)&lt;=IF(AH55=450,450,AH55+9)))</f>
        <v>0</v>
      </c>
    </row>
    <row r="56" spans="1:35" x14ac:dyDescent="0.2">
      <c r="A56" s="32" t="s">
        <v>596</v>
      </c>
      <c r="B56" s="32" t="s">
        <v>597</v>
      </c>
      <c r="C56" s="32" t="s">
        <v>19</v>
      </c>
      <c r="D56" s="32" t="s">
        <v>107</v>
      </c>
      <c r="E56" s="32" t="s">
        <v>1354</v>
      </c>
      <c r="F56" s="33">
        <v>46298.638657407406</v>
      </c>
      <c r="G56" s="32" t="s">
        <v>21</v>
      </c>
      <c r="H56" s="32" t="s">
        <v>1737</v>
      </c>
      <c r="I56" s="34">
        <v>350</v>
      </c>
      <c r="J56" s="32" t="s">
        <v>22</v>
      </c>
      <c r="K56" s="32" t="s">
        <v>23</v>
      </c>
      <c r="L56" s="34">
        <v>486</v>
      </c>
      <c r="M56" s="32" t="s">
        <v>1137</v>
      </c>
      <c r="N56" s="33">
        <v>46298.606365740736</v>
      </c>
      <c r="O56" s="34">
        <v>350</v>
      </c>
      <c r="P56" s="32" t="s">
        <v>26</v>
      </c>
      <c r="Q56" s="34">
        <v>350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PISAD</v>
      </c>
      <c r="AF56" s="2">
        <v>0.58333333333333337</v>
      </c>
      <c r="AG56" t="s">
        <v>745</v>
      </c>
      <c r="AH56" s="17">
        <v>220</v>
      </c>
      <c r="AI56" s="17" cm="1">
        <f t="array" ref="AI56">SUMPRODUCT(--(IFERROR(HOUR(Flights_2026_09_3033343536[entry_hour]),-1)=HOUR(AF56)),--(IFERROR(Flights_2026_09_3033343536[entry_sector],"")=AG56),--(IFERROR(Flights_2026_09_3033343536[nfl],-1)&gt;=AH56),--(IFERROR(Flights_2026_09_3033343536[nfl],-1)&lt;=IF(AH56=450,450,AH56+9)))</f>
        <v>0</v>
      </c>
    </row>
    <row r="57" spans="1:35" x14ac:dyDescent="0.2">
      <c r="A57" s="32" t="s">
        <v>159</v>
      </c>
      <c r="B57" s="32" t="s">
        <v>62</v>
      </c>
      <c r="C57" s="32" t="s">
        <v>19</v>
      </c>
      <c r="D57" s="32" t="s">
        <v>50</v>
      </c>
      <c r="E57" s="32" t="s">
        <v>143</v>
      </c>
      <c r="F57" s="33">
        <v>46298.640219907407</v>
      </c>
      <c r="G57" s="32" t="s">
        <v>21</v>
      </c>
      <c r="H57" s="32" t="s">
        <v>1738</v>
      </c>
      <c r="I57" s="34">
        <v>340</v>
      </c>
      <c r="J57" s="32" t="s">
        <v>22</v>
      </c>
      <c r="K57" s="32" t="s">
        <v>23</v>
      </c>
      <c r="L57" s="34">
        <v>176</v>
      </c>
      <c r="M57" s="32" t="s">
        <v>37</v>
      </c>
      <c r="N57" s="33">
        <v>46298.625150462962</v>
      </c>
      <c r="O57" s="34">
        <v>218</v>
      </c>
      <c r="P57" s="32" t="s">
        <v>26</v>
      </c>
      <c r="Q57" s="34">
        <v>220</v>
      </c>
      <c r="R57" t="str">
        <f>IF(B57="","",_xlfn.XLOOKUP(B57,DB!$A$2:$A$205,DB!$C$2:$C$205,"")&amp;"")</f>
        <v>Sector 3</v>
      </c>
      <c r="S57" t="str">
        <f>IF(B57="","",_xlfn.XLOOKUP(B57,DB!$A$2:$A$205,DB!$E$2:$E$205,""))</f>
        <v>Sector 3</v>
      </c>
      <c r="T57" t="str">
        <f>IF(B57="","",_xlfn.XLOOKUP(B57,DB!$A$2:$A$205,DB!$F$2:$F$205,""))</f>
        <v>NOSAT</v>
      </c>
      <c r="U57" t="str">
        <f>IF(B57="","",_xlfn.XLOOKUP(B57,DB!$A$2:$A$205,DB!$D$2:$D$205,""))</f>
        <v>KZHU</v>
      </c>
      <c r="V57" t="str">
        <f>IF(B57="","",IF(OR(COUNTIF(M57,"????N?????W")&gt;0,COUNTIF(M57,"????N?????E")&gt;0,COUNTIF(M57,"????S?????W")&gt;0,COUNTIF(M57,"????S?????E")&gt;0),_xlfn.XLOOKUP(B57,DB!$A$2:$A$205,DB!$B$2:$B$205,""),M57))</f>
        <v>NOSAT</v>
      </c>
      <c r="AF57" s="2">
        <v>0.58333333333333337</v>
      </c>
      <c r="AG57" t="s">
        <v>745</v>
      </c>
      <c r="AH57" s="17">
        <v>230</v>
      </c>
      <c r="AI57" s="17" cm="1">
        <f t="array" ref="AI57">SUMPRODUCT(--(IFERROR(HOUR(Flights_2026_09_3033343536[entry_hour]),-1)=HOUR(AF57)),--(IFERROR(Flights_2026_09_3033343536[entry_sector],"")=AG57),--(IFERROR(Flights_2026_09_3033343536[nfl],-1)&gt;=AH57),--(IFERROR(Flights_2026_09_3033343536[nfl],-1)&lt;=IF(AH57=450,450,AH57+9)))</f>
        <v>0</v>
      </c>
    </row>
    <row r="58" spans="1:35" x14ac:dyDescent="0.2">
      <c r="A58" s="32" t="s">
        <v>448</v>
      </c>
      <c r="B58" s="32" t="s">
        <v>272</v>
      </c>
      <c r="C58" s="32" t="s">
        <v>19</v>
      </c>
      <c r="D58" s="32" t="s">
        <v>53</v>
      </c>
      <c r="E58" s="32" t="s">
        <v>317</v>
      </c>
      <c r="F58" s="33">
        <v>46298.641435185185</v>
      </c>
      <c r="G58" s="32" t="s">
        <v>21</v>
      </c>
      <c r="H58" s="32" t="s">
        <v>1739</v>
      </c>
      <c r="I58" s="34">
        <v>370</v>
      </c>
      <c r="J58" s="32" t="s">
        <v>22</v>
      </c>
      <c r="K58" s="32" t="s">
        <v>23</v>
      </c>
      <c r="L58" s="34">
        <v>852</v>
      </c>
      <c r="M58" s="32" t="s">
        <v>136</v>
      </c>
      <c r="N58" s="33">
        <v>46298.589826388888</v>
      </c>
      <c r="O58" s="34">
        <v>370</v>
      </c>
      <c r="P58" s="32" t="s">
        <v>26</v>
      </c>
      <c r="Q58" s="34">
        <v>370</v>
      </c>
      <c r="R58" t="str">
        <f>IF(B58="","",_xlfn.XLOOKUP(B58,DB!$A$2:$A$205,DB!$C$2:$C$205,"")&amp;"")</f>
        <v>Sector 5</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LIDAM</v>
      </c>
      <c r="AF58" s="2">
        <v>0.58333333333333337</v>
      </c>
      <c r="AG58" t="s">
        <v>745</v>
      </c>
      <c r="AH58" s="17">
        <v>240</v>
      </c>
      <c r="AI58" s="17" cm="1">
        <f t="array" ref="AI58">SUMPRODUCT(--(IFERROR(HOUR(Flights_2026_09_3033343536[entry_hour]),-1)=HOUR(AF58)),--(IFERROR(Flights_2026_09_3033343536[entry_sector],"")=AG58),--(IFERROR(Flights_2026_09_3033343536[nfl],-1)&gt;=AH58),--(IFERROR(Flights_2026_09_3033343536[nfl],-1)&lt;=IF(AH58=450,450,AH58+9)))</f>
        <v>0</v>
      </c>
    </row>
    <row r="59" spans="1:35" x14ac:dyDescent="0.2">
      <c r="A59" s="32" t="s">
        <v>376</v>
      </c>
      <c r="B59" s="32" t="s">
        <v>49</v>
      </c>
      <c r="C59" s="32" t="s">
        <v>19</v>
      </c>
      <c r="D59" s="32" t="s">
        <v>107</v>
      </c>
      <c r="E59" s="32" t="s">
        <v>876</v>
      </c>
      <c r="F59" s="33">
        <v>46298.643055555556</v>
      </c>
      <c r="G59" s="32" t="s">
        <v>21</v>
      </c>
      <c r="H59" s="32" t="s">
        <v>1740</v>
      </c>
      <c r="I59" s="34">
        <v>360</v>
      </c>
      <c r="J59" s="32" t="s">
        <v>22</v>
      </c>
      <c r="K59" s="32" t="s">
        <v>23</v>
      </c>
      <c r="L59" s="34">
        <v>193</v>
      </c>
      <c r="M59" s="32" t="s">
        <v>37</v>
      </c>
      <c r="N59" s="33">
        <v>46298.62877314815</v>
      </c>
      <c r="O59" s="34">
        <v>173</v>
      </c>
      <c r="P59" s="32" t="s">
        <v>26</v>
      </c>
      <c r="Q59" s="34">
        <v>220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SUMPRODUCT(--(IFERROR(HOUR(Flights_2026_09_3033343536[entry_hour]),-1)=HOUR(AF59)),--(IFERROR(Flights_2026_09_3033343536[entry_sector],"")=AG59),--(IFERROR(Flights_2026_09_3033343536[nfl],-1)&gt;=AH59),--(IFERROR(Flights_2026_09_3033343536[nfl],-1)&lt;=IF(AH59=450,450,AH59+9)))</f>
        <v>0</v>
      </c>
    </row>
    <row r="60" spans="1:35" x14ac:dyDescent="0.2">
      <c r="A60" s="32" t="s">
        <v>165</v>
      </c>
      <c r="B60" s="32" t="s">
        <v>65</v>
      </c>
      <c r="C60" s="32" t="s">
        <v>19</v>
      </c>
      <c r="D60" s="32" t="s">
        <v>107</v>
      </c>
      <c r="E60" s="32" t="s">
        <v>1117</v>
      </c>
      <c r="F60" s="33">
        <v>46298.64576388889</v>
      </c>
      <c r="G60" s="32" t="s">
        <v>21</v>
      </c>
      <c r="H60" s="32" t="s">
        <v>1741</v>
      </c>
      <c r="I60" s="34">
        <v>370</v>
      </c>
      <c r="J60" s="32" t="s">
        <v>22</v>
      </c>
      <c r="K60" s="32" t="s">
        <v>23</v>
      </c>
      <c r="L60" s="34">
        <v>903</v>
      </c>
      <c r="M60" s="32" t="s">
        <v>78</v>
      </c>
      <c r="N60" s="33">
        <v>46298.5940162037</v>
      </c>
      <c r="O60" s="34">
        <v>370</v>
      </c>
      <c r="P60" s="32" t="s">
        <v>26</v>
      </c>
      <c r="Q60" s="34">
        <v>370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SUMPRODUCT(--(IFERROR(HOUR(Flights_2026_09_3033343536[entry_hour]),-1)=HOUR(AF60)),--(IFERROR(Flights_2026_09_3033343536[entry_sector],"")=AG60),--(IFERROR(Flights_2026_09_3033343536[nfl],-1)&gt;=AH60),--(IFERROR(Flights_2026_09_3033343536[nfl],-1)&lt;=IF(AH60=450,450,AH60+9)))</f>
        <v>0</v>
      </c>
    </row>
    <row r="61" spans="1:35" x14ac:dyDescent="0.2">
      <c r="A61" s="32" t="s">
        <v>176</v>
      </c>
      <c r="B61" s="32" t="s">
        <v>177</v>
      </c>
      <c r="C61" s="32" t="s">
        <v>19</v>
      </c>
      <c r="D61" s="32" t="s">
        <v>120</v>
      </c>
      <c r="E61" s="32" t="s">
        <v>922</v>
      </c>
      <c r="F61" s="33">
        <v>46298.651192129633</v>
      </c>
      <c r="G61" s="32" t="s">
        <v>28</v>
      </c>
      <c r="H61" s="32" t="s">
        <v>1742</v>
      </c>
      <c r="I61" s="34">
        <v>340</v>
      </c>
      <c r="J61" s="32" t="s">
        <v>22</v>
      </c>
      <c r="K61" s="32" t="s">
        <v>23</v>
      </c>
      <c r="L61" s="34">
        <v>167</v>
      </c>
      <c r="M61" s="32" t="s">
        <v>37</v>
      </c>
      <c r="N61" s="33">
        <v>46298.637418981481</v>
      </c>
      <c r="O61" s="34">
        <v>271</v>
      </c>
      <c r="P61" s="32" t="s">
        <v>26</v>
      </c>
      <c r="Q61" s="34">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SUMPRODUCT(--(IFERROR(HOUR(Flights_2026_09_3033343536[entry_hour]),-1)=HOUR(AF61)),--(IFERROR(Flights_2026_09_3033343536[entry_sector],"")=AG61),--(IFERROR(Flights_2026_09_3033343536[nfl],-1)&gt;=AH61),--(IFERROR(Flights_2026_09_3033343536[nfl],-1)&lt;=IF(AH61=450,450,AH61+9)))</f>
        <v>0</v>
      </c>
    </row>
    <row r="62" spans="1:35" x14ac:dyDescent="0.2">
      <c r="A62" s="32" t="s">
        <v>212</v>
      </c>
      <c r="B62" s="32" t="s">
        <v>213</v>
      </c>
      <c r="C62" s="32" t="s">
        <v>19</v>
      </c>
      <c r="D62" s="32" t="s">
        <v>107</v>
      </c>
      <c r="E62" s="32" t="s">
        <v>1249</v>
      </c>
      <c r="F62" s="33">
        <v>46298.656006944446</v>
      </c>
      <c r="G62" s="32" t="s">
        <v>28</v>
      </c>
      <c r="H62" s="32" t="s">
        <v>1743</v>
      </c>
      <c r="I62" s="34">
        <v>370</v>
      </c>
      <c r="J62" s="32" t="s">
        <v>22</v>
      </c>
      <c r="K62" s="32" t="s">
        <v>23</v>
      </c>
      <c r="L62" s="34">
        <v>541</v>
      </c>
      <c r="M62" s="32" t="s">
        <v>571</v>
      </c>
      <c r="N62" s="33">
        <v>46298.623460648145</v>
      </c>
      <c r="O62" s="34">
        <v>370</v>
      </c>
      <c r="P62" s="32" t="s">
        <v>26</v>
      </c>
      <c r="Q62" s="34">
        <v>370</v>
      </c>
      <c r="R62" t="str">
        <f>IF(B62="","",_xlfn.XLOOKUP(B62,DB!$A$2:$A$205,DB!$C$2:$C$205,"")&amp;"")</f>
        <v>Sector 5</v>
      </c>
      <c r="S62" t="str">
        <f>IF(B62="","",_xlfn.XLOOKUP(B62,DB!$A$2:$A$205,DB!$E$2:$E$205,""))</f>
        <v>Sector 4</v>
      </c>
      <c r="T62" t="str">
        <f>IF(B62="","",_xlfn.XLOOKUP(B62,DB!$A$2:$A$205,DB!$F$2:$F$205,""))</f>
        <v>VOMAR/XUDUN</v>
      </c>
      <c r="U62" t="str">
        <f>IF(B62="","",_xlfn.XLOOKUP(B62,DB!$A$2:$A$205,DB!$D$2:$D$205,""))</f>
        <v>KZHU</v>
      </c>
      <c r="V62" t="str">
        <f>IF(B62="","",IF(OR(COUNTIF(M62,"????N?????W")&gt;0,COUNTIF(M62,"????N?????E")&gt;0,COUNTIF(M62,"????S?????W")&gt;0,COUNTIF(M62,"????S?????E")&gt;0),_xlfn.XLOOKUP(B62,DB!$A$2:$A$205,DB!$B$2:$B$205,""),M62))</f>
        <v>IPSEV</v>
      </c>
      <c r="AF62" s="2">
        <v>0.58333333333333337</v>
      </c>
      <c r="AG62" t="s">
        <v>745</v>
      </c>
      <c r="AH62" s="17">
        <v>280</v>
      </c>
      <c r="AI62" s="17" cm="1">
        <f t="array" ref="AI62">SUMPRODUCT(--(IFERROR(HOUR(Flights_2026_09_3033343536[entry_hour]),-1)=HOUR(AF62)),--(IFERROR(Flights_2026_09_3033343536[entry_sector],"")=AG62),--(IFERROR(Flights_2026_09_3033343536[nfl],-1)&gt;=AH62),--(IFERROR(Flights_2026_09_3033343536[nfl],-1)&lt;=IF(AH62=450,450,AH62+9)))</f>
        <v>0</v>
      </c>
    </row>
    <row r="63" spans="1:35" x14ac:dyDescent="0.2">
      <c r="A63" s="32" t="s">
        <v>162</v>
      </c>
      <c r="B63" s="32" t="s">
        <v>163</v>
      </c>
      <c r="C63" s="32" t="s">
        <v>19</v>
      </c>
      <c r="D63" s="32" t="s">
        <v>41</v>
      </c>
      <c r="E63" s="32" t="s">
        <v>100</v>
      </c>
      <c r="F63" s="33">
        <v>46298.662222222221</v>
      </c>
      <c r="G63" s="32" t="s">
        <v>21</v>
      </c>
      <c r="H63" s="32" t="s">
        <v>1744</v>
      </c>
      <c r="I63" s="34">
        <v>340</v>
      </c>
      <c r="J63" s="32" t="s">
        <v>22</v>
      </c>
      <c r="K63" s="32" t="s">
        <v>23</v>
      </c>
      <c r="L63" s="34">
        <v>179</v>
      </c>
      <c r="M63" s="32" t="s">
        <v>1139</v>
      </c>
      <c r="N63" s="33">
        <v>46298.648518518516</v>
      </c>
      <c r="O63" s="34">
        <v>292</v>
      </c>
      <c r="P63" s="32" t="s">
        <v>26</v>
      </c>
      <c r="Q63" s="34">
        <v>220</v>
      </c>
      <c r="R63" t="str">
        <f>IF(B63="","",_xlfn.XLOOKUP(B63,DB!$A$2:$A$205,DB!$C$2:$C$205,"")&amp;"")</f>
        <v>Sector 3</v>
      </c>
      <c r="S63" t="str">
        <f>IF(B63="","",_xlfn.XLOOKUP(B63,DB!$A$2:$A$205,DB!$E$2:$E$205,""))</f>
        <v>Sector 3</v>
      </c>
      <c r="T63" t="str">
        <f>IF(B63="","",_xlfn.XLOOKUP(B63,DB!$A$2:$A$205,DB!$F$2:$F$205,""))</f>
        <v>NOSAT</v>
      </c>
      <c r="U63" t="str">
        <f>IF(B63="","",_xlfn.XLOOKUP(B63,DB!$A$2:$A$205,DB!$D$2:$D$205,""))</f>
        <v>MUFH</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SUMPRODUCT(--(IFERROR(HOUR(Flights_2026_09_3033343536[entry_hour]),-1)=HOUR(AF63)),--(IFERROR(Flights_2026_09_3033343536[entry_sector],"")=AG63),--(IFERROR(Flights_2026_09_3033343536[nfl],-1)&gt;=AH63),--(IFERROR(Flights_2026_09_3033343536[nfl],-1)&lt;=IF(AH63=450,450,AH63+9)))</f>
        <v>0</v>
      </c>
    </row>
    <row r="64" spans="1:35" x14ac:dyDescent="0.2">
      <c r="A64" s="32" t="s">
        <v>174</v>
      </c>
      <c r="B64" s="32" t="s">
        <v>175</v>
      </c>
      <c r="C64" s="32" t="s">
        <v>19</v>
      </c>
      <c r="D64" s="32" t="s">
        <v>50</v>
      </c>
      <c r="E64" s="32" t="s">
        <v>1745</v>
      </c>
      <c r="F64" s="33">
        <v>46298.664444444439</v>
      </c>
      <c r="G64" s="32" t="s">
        <v>21</v>
      </c>
      <c r="H64" s="32" t="s">
        <v>1746</v>
      </c>
      <c r="I64" s="34">
        <v>320</v>
      </c>
      <c r="J64" s="32" t="s">
        <v>22</v>
      </c>
      <c r="K64" s="32" t="s">
        <v>23</v>
      </c>
      <c r="L64" s="34">
        <v>171</v>
      </c>
      <c r="M64" s="32" t="s">
        <v>805</v>
      </c>
      <c r="N64" s="33">
        <v>46298.650543981479</v>
      </c>
      <c r="O64" s="34">
        <v>245</v>
      </c>
      <c r="P64" s="32" t="s">
        <v>26</v>
      </c>
      <c r="Q64" s="34">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PISAD</v>
      </c>
      <c r="AF64" s="2">
        <v>0.58333333333333337</v>
      </c>
      <c r="AG64" t="s">
        <v>745</v>
      </c>
      <c r="AH64" s="17">
        <v>300</v>
      </c>
      <c r="AI64" s="17" cm="1">
        <f t="array" ref="AI64">SUMPRODUCT(--(IFERROR(HOUR(Flights_2026_09_3033343536[entry_hour]),-1)=HOUR(AF64)),--(IFERROR(Flights_2026_09_3033343536[entry_sector],"")=AG64),--(IFERROR(Flights_2026_09_3033343536[nfl],-1)&gt;=AH64),--(IFERROR(Flights_2026_09_3033343536[nfl],-1)&lt;=IF(AH64=450,450,AH64+9)))</f>
        <v>0</v>
      </c>
    </row>
    <row r="65" spans="1:35" x14ac:dyDescent="0.2">
      <c r="A65" s="32" t="s">
        <v>453</v>
      </c>
      <c r="B65" s="32" t="s">
        <v>196</v>
      </c>
      <c r="C65" s="32" t="s">
        <v>19</v>
      </c>
      <c r="D65" s="32" t="s">
        <v>90</v>
      </c>
      <c r="E65" s="32" t="s">
        <v>402</v>
      </c>
      <c r="F65" s="33">
        <v>46298.666724537034</v>
      </c>
      <c r="G65" s="32" t="s">
        <v>21</v>
      </c>
      <c r="H65" s="32" t="s">
        <v>1747</v>
      </c>
      <c r="I65" s="34">
        <v>380</v>
      </c>
      <c r="J65" s="32" t="s">
        <v>22</v>
      </c>
      <c r="K65" s="32" t="s">
        <v>23</v>
      </c>
      <c r="L65" s="34">
        <v>165</v>
      </c>
      <c r="M65" s="32" t="s">
        <v>1091</v>
      </c>
      <c r="N65" s="33">
        <v>46298.653020833328</v>
      </c>
      <c r="O65" s="34">
        <v>298</v>
      </c>
      <c r="P65" s="32" t="s">
        <v>26</v>
      </c>
      <c r="Q65" s="34">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PISAD</v>
      </c>
      <c r="AF65" s="2">
        <v>0.58333333333333337</v>
      </c>
      <c r="AG65" t="s">
        <v>745</v>
      </c>
      <c r="AH65" s="17">
        <v>310</v>
      </c>
      <c r="AI65" s="17" cm="1">
        <f t="array" ref="AI65">SUMPRODUCT(--(IFERROR(HOUR(Flights_2026_09_3033343536[entry_hour]),-1)=HOUR(AF65)),--(IFERROR(Flights_2026_09_3033343536[entry_sector],"")=AG65),--(IFERROR(Flights_2026_09_3033343536[nfl],-1)&gt;=AH65),--(IFERROR(Flights_2026_09_3033343536[nfl],-1)&lt;=IF(AH65=450,450,AH65+9)))</f>
        <v>0</v>
      </c>
    </row>
    <row r="66" spans="1:35" x14ac:dyDescent="0.2">
      <c r="A66" s="32" t="s">
        <v>238</v>
      </c>
      <c r="B66" s="32" t="s">
        <v>46</v>
      </c>
      <c r="C66" s="32" t="s">
        <v>19</v>
      </c>
      <c r="D66" s="32" t="s">
        <v>50</v>
      </c>
      <c r="E66" s="32" t="s">
        <v>614</v>
      </c>
      <c r="F66" s="33">
        <v>46298.668472222227</v>
      </c>
      <c r="G66" s="32" t="s">
        <v>21</v>
      </c>
      <c r="H66" s="32" t="s">
        <v>1748</v>
      </c>
      <c r="I66" s="34">
        <v>340</v>
      </c>
      <c r="J66" s="32" t="s">
        <v>22</v>
      </c>
      <c r="K66" s="32" t="s">
        <v>23</v>
      </c>
      <c r="L66" s="34">
        <v>166</v>
      </c>
      <c r="M66" s="32" t="s">
        <v>1103</v>
      </c>
      <c r="N66" s="33">
        <v>46298.654548611114</v>
      </c>
      <c r="O66" s="34">
        <v>190</v>
      </c>
      <c r="P66" s="32" t="s">
        <v>26</v>
      </c>
      <c r="Q66" s="34">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PISAD</v>
      </c>
      <c r="AF66" s="2">
        <v>0.58333333333333337</v>
      </c>
      <c r="AG66" t="s">
        <v>745</v>
      </c>
      <c r="AH66" s="17">
        <v>320</v>
      </c>
      <c r="AI66" s="17" cm="1">
        <f t="array" ref="AI66">SUMPRODUCT(--(IFERROR(HOUR(Flights_2026_09_3033343536[entry_hour]),-1)=HOUR(AF66)),--(IFERROR(Flights_2026_09_3033343536[entry_sector],"")=AG66),--(IFERROR(Flights_2026_09_3033343536[nfl],-1)&gt;=AH66),--(IFERROR(Flights_2026_09_3033343536[nfl],-1)&lt;=IF(AH66=450,450,AH66+9)))</f>
        <v>0</v>
      </c>
    </row>
    <row r="67" spans="1:35" x14ac:dyDescent="0.2">
      <c r="A67" s="32" t="s">
        <v>384</v>
      </c>
      <c r="B67" s="32" t="s">
        <v>122</v>
      </c>
      <c r="C67" s="32" t="s">
        <v>19</v>
      </c>
      <c r="D67" s="32" t="s">
        <v>41</v>
      </c>
      <c r="E67" s="32" t="s">
        <v>832</v>
      </c>
      <c r="F67" s="33">
        <v>46298.671643518523</v>
      </c>
      <c r="G67" s="32" t="s">
        <v>21</v>
      </c>
      <c r="H67" s="32" t="s">
        <v>1749</v>
      </c>
      <c r="I67" s="34">
        <v>370</v>
      </c>
      <c r="J67" s="32" t="s">
        <v>22</v>
      </c>
      <c r="K67" s="32" t="s">
        <v>23</v>
      </c>
      <c r="L67" s="34">
        <v>852</v>
      </c>
      <c r="M67" s="32" t="s">
        <v>1284</v>
      </c>
      <c r="N67" s="33">
        <v>46298.620081018518</v>
      </c>
      <c r="O67" s="34">
        <v>370</v>
      </c>
      <c r="P67" s="32" t="s">
        <v>26</v>
      </c>
      <c r="Q67" s="34">
        <v>370</v>
      </c>
      <c r="R67" t="str">
        <f>IF(B67="","",_xlfn.XLOOKUP(B67,DB!$A$2:$A$205,DB!$C$2:$C$205,"")&amp;"")</f>
        <v>Sector 5</v>
      </c>
      <c r="S67" t="str">
        <f>IF(B67="","",_xlfn.XLOOKUP(B67,DB!$A$2:$A$205,DB!$E$2:$E$205,""))</f>
        <v>Sector 4</v>
      </c>
      <c r="T67" t="str">
        <f>IF(B67="","",_xlfn.XLOOKUP(B67,DB!$A$2:$A$205,DB!$F$2:$F$205,""))</f>
        <v>VOMAR/XUDUN</v>
      </c>
      <c r="U67" t="str">
        <f>IF(B67="","",_xlfn.XLOOKUP(B67,DB!$A$2:$A$205,DB!$D$2:$D$205,""))</f>
        <v>MMEX</v>
      </c>
      <c r="V67" t="str">
        <f>IF(B67="","",IF(OR(COUNTIF(M67,"????N?????W")&gt;0,COUNTIF(M67,"????N?????E")&gt;0,COUNTIF(M67,"????S?????W")&gt;0,COUNTIF(M67,"????S?????E")&gt;0),_xlfn.XLOOKUP(B67,DB!$A$2:$A$205,DB!$B$2:$B$205,""),M67))</f>
        <v>LIDAM</v>
      </c>
      <c r="AF67" s="2">
        <v>0.58333333333333337</v>
      </c>
      <c r="AG67" t="s">
        <v>745</v>
      </c>
      <c r="AH67" s="17">
        <v>330</v>
      </c>
      <c r="AI67" s="17" cm="1">
        <f t="array" ref="AI67">SUMPRODUCT(--(IFERROR(HOUR(Flights_2026_09_3033343536[entry_hour]),-1)=HOUR(AF67)),--(IFERROR(Flights_2026_09_3033343536[entry_sector],"")=AG67),--(IFERROR(Flights_2026_09_3033343536[nfl],-1)&gt;=AH67),--(IFERROR(Flights_2026_09_3033343536[nfl],-1)&lt;=IF(AH67=450,450,AH67+9)))</f>
        <v>0</v>
      </c>
    </row>
    <row r="68" spans="1:35" x14ac:dyDescent="0.2">
      <c r="A68" s="32" t="s">
        <v>170</v>
      </c>
      <c r="B68" s="32" t="s">
        <v>171</v>
      </c>
      <c r="C68" s="32" t="s">
        <v>19</v>
      </c>
      <c r="D68" s="32" t="s">
        <v>50</v>
      </c>
      <c r="E68" s="32" t="s">
        <v>1088</v>
      </c>
      <c r="F68" s="33">
        <v>46298.672916666663</v>
      </c>
      <c r="G68" s="32" t="s">
        <v>21</v>
      </c>
      <c r="H68" s="32" t="s">
        <v>1750</v>
      </c>
      <c r="I68" s="34">
        <v>320</v>
      </c>
      <c r="J68" s="32" t="s">
        <v>22</v>
      </c>
      <c r="K68" s="32" t="s">
        <v>23</v>
      </c>
      <c r="L68" s="34">
        <v>195</v>
      </c>
      <c r="M68" s="32" t="s">
        <v>918</v>
      </c>
      <c r="N68" s="33">
        <v>46298.657337962963</v>
      </c>
      <c r="O68" s="34">
        <v>190</v>
      </c>
      <c r="P68" s="32" t="s">
        <v>26</v>
      </c>
      <c r="Q68" s="34">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PISAD</v>
      </c>
      <c r="AF68" s="2">
        <v>0.58333333333333337</v>
      </c>
      <c r="AG68" t="s">
        <v>745</v>
      </c>
      <c r="AH68" s="17">
        <v>340</v>
      </c>
      <c r="AI68" s="17" cm="1">
        <f t="array" ref="AI68">SUMPRODUCT(--(IFERROR(HOUR(Flights_2026_09_3033343536[entry_hour]),-1)=HOUR(AF68)),--(IFERROR(Flights_2026_09_3033343536[entry_sector],"")=AG68),--(IFERROR(Flights_2026_09_3033343536[nfl],-1)&gt;=AH68),--(IFERROR(Flights_2026_09_3033343536[nfl],-1)&lt;=IF(AH68=450,450,AH68+9)))</f>
        <v>0</v>
      </c>
    </row>
    <row r="69" spans="1:35" x14ac:dyDescent="0.2">
      <c r="A69" s="32" t="s">
        <v>452</v>
      </c>
      <c r="B69" s="32" t="s">
        <v>62</v>
      </c>
      <c r="C69" s="32" t="s">
        <v>19</v>
      </c>
      <c r="D69" s="32" t="s">
        <v>107</v>
      </c>
      <c r="E69" s="32" t="s">
        <v>457</v>
      </c>
      <c r="F69" s="33">
        <v>46298.674201388887</v>
      </c>
      <c r="G69" s="32" t="s">
        <v>21</v>
      </c>
      <c r="H69" s="32" t="s">
        <v>1751</v>
      </c>
      <c r="I69" s="34">
        <v>360</v>
      </c>
      <c r="J69" s="32" t="s">
        <v>22</v>
      </c>
      <c r="K69" s="32" t="s">
        <v>23</v>
      </c>
      <c r="L69" s="34">
        <v>170</v>
      </c>
      <c r="M69" s="32" t="s">
        <v>1752</v>
      </c>
      <c r="N69" s="33">
        <v>46298.660254629634</v>
      </c>
      <c r="O69" s="34">
        <v>169</v>
      </c>
      <c r="P69" s="32" t="s">
        <v>26</v>
      </c>
      <c r="Q69" s="34">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PISAD</v>
      </c>
      <c r="AF69" s="2">
        <v>0.58333333333333337</v>
      </c>
      <c r="AG69" t="s">
        <v>745</v>
      </c>
      <c r="AH69" s="17">
        <v>350</v>
      </c>
      <c r="AI69" s="17" cm="1">
        <f t="array" ref="AI69">SUMPRODUCT(--(IFERROR(HOUR(Flights_2026_09_3033343536[entry_hour]),-1)=HOUR(AF69)),--(IFERROR(Flights_2026_09_3033343536[entry_sector],"")=AG69),--(IFERROR(Flights_2026_09_3033343536[nfl],-1)&gt;=AH69),--(IFERROR(Flights_2026_09_3033343536[nfl],-1)&lt;=IF(AH69=450,450,AH69+9)))</f>
        <v>0</v>
      </c>
    </row>
    <row r="70" spans="1:35" x14ac:dyDescent="0.2">
      <c r="A70" s="32" t="s">
        <v>180</v>
      </c>
      <c r="B70" s="32" t="s">
        <v>57</v>
      </c>
      <c r="C70" s="32" t="s">
        <v>19</v>
      </c>
      <c r="D70" s="32" t="s">
        <v>50</v>
      </c>
      <c r="E70" s="32" t="s">
        <v>1154</v>
      </c>
      <c r="F70" s="33">
        <v>46298.67633101852</v>
      </c>
      <c r="G70" s="32" t="s">
        <v>21</v>
      </c>
      <c r="H70" s="32" t="s">
        <v>1753</v>
      </c>
      <c r="I70" s="34">
        <v>330</v>
      </c>
      <c r="J70" s="32" t="s">
        <v>22</v>
      </c>
      <c r="K70" s="32" t="s">
        <v>23</v>
      </c>
      <c r="L70" s="34">
        <v>532</v>
      </c>
      <c r="M70" s="32" t="s">
        <v>1754</v>
      </c>
      <c r="N70" s="33">
        <v>46298.642928240741</v>
      </c>
      <c r="O70" s="34">
        <v>330</v>
      </c>
      <c r="P70" s="32" t="s">
        <v>26</v>
      </c>
      <c r="Q70" s="34">
        <v>330</v>
      </c>
      <c r="R70" t="str">
        <f>IF(B70="","",_xlfn.XLOOKUP(B70,DB!$A$2:$A$205,DB!$C$2:$C$205,"")&amp;"")</f>
        <v>Sector 5</v>
      </c>
      <c r="S70" t="str">
        <f>IF(B70="","",_xlfn.XLOOKUP(B70,DB!$A$2:$A$205,DB!$E$2:$E$205,""))</f>
        <v>Sector 4</v>
      </c>
      <c r="T70" t="str">
        <f>IF(B70="","",_xlfn.XLOOKUP(B70,DB!$A$2:$A$205,DB!$F$2:$F$205,""))</f>
        <v>VOMAR/XUDUN</v>
      </c>
      <c r="U70" t="str">
        <f>IF(B70="","",_xlfn.XLOOKUP(B70,DB!$A$2:$A$205,DB!$D$2:$D$205,""))</f>
        <v>KZHU</v>
      </c>
      <c r="V70" t="str">
        <f>IF(B70="","",IF(OR(COUNTIF(M70,"????N?????W")&gt;0,COUNTIF(M70,"????N?????E")&gt;0,COUNTIF(M70,"????S?????W")&gt;0,COUNTIF(M70,"????S?????E")&gt;0),_xlfn.XLOOKUP(B70,DB!$A$2:$A$205,DB!$B$2:$B$205,""),M70))</f>
        <v>DUTNA</v>
      </c>
      <c r="AF70" s="2">
        <v>0.58333333333333337</v>
      </c>
      <c r="AG70" t="s">
        <v>745</v>
      </c>
      <c r="AH70" s="17">
        <v>360</v>
      </c>
      <c r="AI70" s="17" cm="1">
        <f t="array" ref="AI70">SUMPRODUCT(--(IFERROR(HOUR(Flights_2026_09_3033343536[entry_hour]),-1)=HOUR(AF70)),--(IFERROR(Flights_2026_09_3033343536[entry_sector],"")=AG70),--(IFERROR(Flights_2026_09_3033343536[nfl],-1)&gt;=AH70),--(IFERROR(Flights_2026_09_3033343536[nfl],-1)&lt;=IF(AH70=450,450,AH70+9)))</f>
        <v>0</v>
      </c>
    </row>
    <row r="71" spans="1:35" x14ac:dyDescent="0.2">
      <c r="A71" s="32" t="s">
        <v>185</v>
      </c>
      <c r="B71" s="32" t="s">
        <v>186</v>
      </c>
      <c r="C71" s="32" t="s">
        <v>19</v>
      </c>
      <c r="D71" s="32" t="s">
        <v>20</v>
      </c>
      <c r="E71" s="32" t="s">
        <v>1755</v>
      </c>
      <c r="F71" s="33">
        <v>46298.677662037036</v>
      </c>
      <c r="G71" s="32" t="s">
        <v>21</v>
      </c>
      <c r="H71" s="32" t="s">
        <v>1756</v>
      </c>
      <c r="I71" s="34">
        <v>340</v>
      </c>
      <c r="J71" s="32" t="s">
        <v>22</v>
      </c>
      <c r="K71" s="32" t="s">
        <v>23</v>
      </c>
      <c r="L71" s="34">
        <v>199</v>
      </c>
      <c r="M71" s="32" t="s">
        <v>1752</v>
      </c>
      <c r="N71" s="33">
        <v>46298.66243055556</v>
      </c>
      <c r="O71" s="34">
        <v>179</v>
      </c>
      <c r="P71" s="32" t="s">
        <v>26</v>
      </c>
      <c r="Q71" s="34">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PISAD</v>
      </c>
      <c r="AF71" s="2">
        <v>0.58333333333333337</v>
      </c>
      <c r="AG71" t="s">
        <v>745</v>
      </c>
      <c r="AH71" s="17">
        <v>370</v>
      </c>
      <c r="AI71" s="17" cm="1">
        <f t="array" ref="AI71">SUMPRODUCT(--(IFERROR(HOUR(Flights_2026_09_3033343536[entry_hour]),-1)=HOUR(AF71)),--(IFERROR(Flights_2026_09_3033343536[entry_sector],"")=AG71),--(IFERROR(Flights_2026_09_3033343536[nfl],-1)&gt;=AH71),--(IFERROR(Flights_2026_09_3033343536[nfl],-1)&lt;=IF(AH71=450,450,AH71+9)))</f>
        <v>5</v>
      </c>
    </row>
    <row r="72" spans="1:35" x14ac:dyDescent="0.2">
      <c r="A72" s="32" t="s">
        <v>184</v>
      </c>
      <c r="B72" s="32" t="s">
        <v>141</v>
      </c>
      <c r="C72" s="32" t="s">
        <v>19</v>
      </c>
      <c r="D72" s="32" t="s">
        <v>76</v>
      </c>
      <c r="E72" s="32" t="s">
        <v>619</v>
      </c>
      <c r="F72" s="33">
        <v>46298.679166666669</v>
      </c>
      <c r="G72" s="32" t="s">
        <v>21</v>
      </c>
      <c r="H72" s="32" t="s">
        <v>1757</v>
      </c>
      <c r="I72" s="34">
        <v>340</v>
      </c>
      <c r="J72" s="32" t="s">
        <v>22</v>
      </c>
      <c r="K72" s="32" t="s">
        <v>23</v>
      </c>
      <c r="L72" s="34">
        <v>171</v>
      </c>
      <c r="M72" s="32" t="s">
        <v>214</v>
      </c>
      <c r="N72" s="33">
        <v>46298.664560185185</v>
      </c>
      <c r="O72" s="34">
        <v>164</v>
      </c>
      <c r="P72" s="32" t="s">
        <v>26</v>
      </c>
      <c r="Q72" s="34">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PISAD</v>
      </c>
      <c r="AF72" s="2">
        <v>0.58333333333333337</v>
      </c>
      <c r="AG72" t="s">
        <v>745</v>
      </c>
      <c r="AH72" s="17">
        <v>380</v>
      </c>
      <c r="AI72" s="17" cm="1">
        <f t="array" ref="AI72">SUMPRODUCT(--(IFERROR(HOUR(Flights_2026_09_3033343536[entry_hour]),-1)=HOUR(AF72)),--(IFERROR(Flights_2026_09_3033343536[entry_sector],"")=AG72),--(IFERROR(Flights_2026_09_3033343536[nfl],-1)&gt;=AH72),--(IFERROR(Flights_2026_09_3033343536[nfl],-1)&lt;=IF(AH72=450,450,AH72+9)))</f>
        <v>0</v>
      </c>
    </row>
    <row r="73" spans="1:35" x14ac:dyDescent="0.2">
      <c r="A73" s="32" t="s">
        <v>295</v>
      </c>
      <c r="B73" s="32" t="s">
        <v>59</v>
      </c>
      <c r="C73" s="32" t="s">
        <v>19</v>
      </c>
      <c r="D73" s="32" t="s">
        <v>50</v>
      </c>
      <c r="E73" s="32" t="s">
        <v>1047</v>
      </c>
      <c r="F73" s="33">
        <v>46298.680601851855</v>
      </c>
      <c r="G73" s="32" t="s">
        <v>21</v>
      </c>
      <c r="H73" s="32" t="s">
        <v>1758</v>
      </c>
      <c r="I73" s="34">
        <v>340</v>
      </c>
      <c r="J73" s="32" t="s">
        <v>22</v>
      </c>
      <c r="K73" s="32" t="s">
        <v>23</v>
      </c>
      <c r="L73" s="34">
        <v>175</v>
      </c>
      <c r="M73" s="32" t="s">
        <v>1428</v>
      </c>
      <c r="N73" s="33">
        <v>46298.666770833333</v>
      </c>
      <c r="O73" s="34">
        <v>174</v>
      </c>
      <c r="P73" s="32" t="s">
        <v>26</v>
      </c>
      <c r="Q73" s="34">
        <v>220</v>
      </c>
      <c r="R73" t="str">
        <f>IF(B73="","",_xlfn.XLOOKUP(B73,DB!$A$2:$A$205,DB!$C$2:$C$205,"")&amp;"")</f>
        <v>Sector 3</v>
      </c>
      <c r="S73" t="str">
        <f>IF(B73="","",_xlfn.XLOOKUP(B73,DB!$A$2:$A$205,DB!$E$2:$E$205,""))</f>
        <v>Sector 3</v>
      </c>
      <c r="T73" t="str">
        <f>IF(B73="","",_xlfn.XLOOKUP(B73,DB!$A$2:$A$205,DB!$F$2:$F$205,""))</f>
        <v>NOSAT</v>
      </c>
      <c r="U73" t="str">
        <f>IF(B73="","",_xlfn.XLOOKUP(B73,DB!$A$2:$A$205,DB!$D$2:$D$205,""))</f>
        <v>MUFH</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SUMPRODUCT(--(IFERROR(HOUR(Flights_2026_09_3033343536[entry_hour]),-1)=HOUR(AF73)),--(IFERROR(Flights_2026_09_3033343536[entry_sector],"")=AG73),--(IFERROR(Flights_2026_09_3033343536[nfl],-1)&gt;=AH73),--(IFERROR(Flights_2026_09_3033343536[nfl],-1)&lt;=IF(AH73=450,450,AH73+9)))</f>
        <v>0</v>
      </c>
    </row>
    <row r="74" spans="1:35" x14ac:dyDescent="0.2">
      <c r="A74" s="32" t="s">
        <v>205</v>
      </c>
      <c r="B74" s="32" t="s">
        <v>206</v>
      </c>
      <c r="C74" s="32" t="s">
        <v>19</v>
      </c>
      <c r="D74" s="32" t="s">
        <v>41</v>
      </c>
      <c r="E74" s="32" t="s">
        <v>1759</v>
      </c>
      <c r="F74" s="33">
        <v>46298.682453703703</v>
      </c>
      <c r="G74" s="32" t="s">
        <v>21</v>
      </c>
      <c r="H74" s="32" t="s">
        <v>1760</v>
      </c>
      <c r="I74" s="34">
        <v>320</v>
      </c>
      <c r="J74" s="32" t="s">
        <v>22</v>
      </c>
      <c r="K74" s="32" t="s">
        <v>23</v>
      </c>
      <c r="L74" s="34">
        <v>238</v>
      </c>
      <c r="M74" s="32" t="s">
        <v>44</v>
      </c>
      <c r="N74" s="33">
        <v>46298.665868055556</v>
      </c>
      <c r="O74" s="34">
        <v>156</v>
      </c>
      <c r="P74" s="32" t="s">
        <v>26</v>
      </c>
      <c r="Q74" s="34">
        <v>360</v>
      </c>
      <c r="R74" t="str">
        <f>IF(B74="","",_xlfn.XLOOKUP(B74,DB!$A$2:$A$205,DB!$C$2:$C$205,"")&amp;"")</f>
        <v>Sector 7</v>
      </c>
      <c r="S74" t="str">
        <f>IF(B74="","",_xlfn.XLOOKUP(B74,DB!$A$2:$A$205,DB!$E$2:$E$205,""))</f>
        <v>Sector 7</v>
      </c>
      <c r="T74" t="str">
        <f>IF(B74="","",_xlfn.XLOOKUP(B74,DB!$A$2:$A$205,DB!$F$2:$F$205,""))</f>
        <v>PAULE/SIGMA</v>
      </c>
      <c r="U74" t="str">
        <f>IF(B74="","",_xlfn.XLOOKUP(B74,DB!$A$2:$A$205,DB!$D$2:$D$205,""))</f>
        <v>MHCC</v>
      </c>
      <c r="V74" t="str">
        <f>IF(B74="","",IF(OR(COUNTIF(M74,"????N?????W")&gt;0,COUNTIF(M74,"????N?????E")&gt;0,COUNTIF(M74,"????S?????W")&gt;0,COUNTIF(M74,"????S?????E")&gt;0),_xlfn.XLOOKUP(B74,DB!$A$2:$A$205,DB!$B$2:$B$205,""),M74))</f>
        <v>SIGMA</v>
      </c>
      <c r="AF74" s="2">
        <v>0.58333333333333337</v>
      </c>
      <c r="AG74" t="s">
        <v>745</v>
      </c>
      <c r="AH74" s="17">
        <v>400</v>
      </c>
      <c r="AI74" s="17" cm="1">
        <f t="array" ref="AI74">SUMPRODUCT(--(IFERROR(HOUR(Flights_2026_09_3033343536[entry_hour]),-1)=HOUR(AF74)),--(IFERROR(Flights_2026_09_3033343536[entry_sector],"")=AG74),--(IFERROR(Flights_2026_09_3033343536[nfl],-1)&gt;=AH74),--(IFERROR(Flights_2026_09_3033343536[nfl],-1)&lt;=IF(AH74=450,450,AH74+9)))</f>
        <v>0</v>
      </c>
    </row>
    <row r="75" spans="1:35" x14ac:dyDescent="0.2">
      <c r="A75" s="32" t="s">
        <v>193</v>
      </c>
      <c r="B75" s="32" t="s">
        <v>81</v>
      </c>
      <c r="C75" s="32" t="s">
        <v>19</v>
      </c>
      <c r="D75" s="32" t="s">
        <v>41</v>
      </c>
      <c r="E75" s="32" t="s">
        <v>379</v>
      </c>
      <c r="F75" s="33">
        <v>46298.684004629627</v>
      </c>
      <c r="G75" s="32" t="s">
        <v>21</v>
      </c>
      <c r="H75" s="32" t="s">
        <v>1761</v>
      </c>
      <c r="I75" s="34">
        <v>370</v>
      </c>
      <c r="J75" s="32" t="s">
        <v>22</v>
      </c>
      <c r="K75" s="32" t="s">
        <v>23</v>
      </c>
      <c r="L75" s="34">
        <v>795</v>
      </c>
      <c r="M75" s="32" t="s">
        <v>84</v>
      </c>
      <c r="N75" s="33">
        <v>46298.635879629626</v>
      </c>
      <c r="O75" s="34">
        <v>370</v>
      </c>
      <c r="P75" s="32" t="s">
        <v>26</v>
      </c>
      <c r="Q75" s="34">
        <v>350</v>
      </c>
      <c r="R75" t="str">
        <f>IF(B75="","",_xlfn.XLOOKUP(B75,DB!$A$2:$A$205,DB!$C$2:$C$205,"")&amp;"")</f>
        <v>Sector 5</v>
      </c>
      <c r="S75" t="str">
        <f>IF(B75="","",_xlfn.XLOOKUP(B75,DB!$A$2:$A$205,DB!$E$2:$E$205,""))</f>
        <v>Sector 4</v>
      </c>
      <c r="T75" t="str">
        <f>IF(B75="","",_xlfn.XLOOKUP(B75,DB!$A$2:$A$205,DB!$F$2:$F$205,""))</f>
        <v>VOMAR/XUDUN</v>
      </c>
      <c r="U75" t="str">
        <f>IF(B75="","",_xlfn.XLOOKUP(B75,DB!$A$2:$A$205,DB!$D$2:$D$205,""))</f>
        <v>MMTY</v>
      </c>
      <c r="V75" t="str">
        <f>IF(B75="","",IF(OR(COUNTIF(M75,"????N?????W")&gt;0,COUNTIF(M75,"????N?????E")&gt;0,COUNTIF(M75,"????S?????W")&gt;0,COUNTIF(M75,"????S?????E")&gt;0),_xlfn.XLOOKUP(B75,DB!$A$2:$A$205,DB!$B$2:$B$205,""),M75))</f>
        <v>MATOL</v>
      </c>
      <c r="AF75" s="2">
        <v>0.58333333333333337</v>
      </c>
      <c r="AG75" t="s">
        <v>745</v>
      </c>
      <c r="AH75" s="17">
        <v>410</v>
      </c>
      <c r="AI75" s="17" cm="1">
        <f t="array" ref="AI75">SUMPRODUCT(--(IFERROR(HOUR(Flights_2026_09_3033343536[entry_hour]),-1)=HOUR(AF75)),--(IFERROR(Flights_2026_09_3033343536[entry_sector],"")=AG75),--(IFERROR(Flights_2026_09_3033343536[nfl],-1)&gt;=AH75),--(IFERROR(Flights_2026_09_3033343536[nfl],-1)&lt;=IF(AH75=450,450,AH75+9)))</f>
        <v>0</v>
      </c>
    </row>
    <row r="76" spans="1:35" x14ac:dyDescent="0.2">
      <c r="A76" s="32" t="s">
        <v>1762</v>
      </c>
      <c r="B76" s="32" t="s">
        <v>215</v>
      </c>
      <c r="C76" s="32" t="s">
        <v>19</v>
      </c>
      <c r="D76" s="32" t="s">
        <v>90</v>
      </c>
      <c r="E76" s="32" t="s">
        <v>679</v>
      </c>
      <c r="F76" s="33">
        <v>46298.68550925926</v>
      </c>
      <c r="G76" s="32" t="s">
        <v>21</v>
      </c>
      <c r="H76" s="32" t="s">
        <v>1763</v>
      </c>
      <c r="I76" s="34">
        <v>390</v>
      </c>
      <c r="J76" s="32" t="s">
        <v>22</v>
      </c>
      <c r="K76" s="32" t="s">
        <v>23</v>
      </c>
      <c r="L76" s="34">
        <v>472</v>
      </c>
      <c r="M76" s="32" t="s">
        <v>1149</v>
      </c>
      <c r="N76" s="33">
        <v>46298.652986111112</v>
      </c>
      <c r="O76" s="34">
        <v>390</v>
      </c>
      <c r="P76" s="32" t="s">
        <v>26</v>
      </c>
      <c r="Q76" s="34">
        <v>390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PISAD</v>
      </c>
      <c r="AF76" s="2">
        <v>0.58333333333333337</v>
      </c>
      <c r="AG76" t="s">
        <v>745</v>
      </c>
      <c r="AH76" s="17">
        <v>420</v>
      </c>
      <c r="AI76" s="17" cm="1">
        <f t="array" ref="AI76">SUMPRODUCT(--(IFERROR(HOUR(Flights_2026_09_3033343536[entry_hour]),-1)=HOUR(AF76)),--(IFERROR(Flights_2026_09_3033343536[entry_sector],"")=AG76),--(IFERROR(Flights_2026_09_3033343536[nfl],-1)&gt;=AH76),--(IFERROR(Flights_2026_09_3033343536[nfl],-1)&lt;=IF(AH76=450,450,AH76+9)))</f>
        <v>0</v>
      </c>
    </row>
    <row r="77" spans="1:35" x14ac:dyDescent="0.2">
      <c r="A77" s="32" t="s">
        <v>202</v>
      </c>
      <c r="B77" s="32" t="s">
        <v>203</v>
      </c>
      <c r="C77" s="32" t="s">
        <v>19</v>
      </c>
      <c r="D77" s="32" t="s">
        <v>50</v>
      </c>
      <c r="E77" s="32" t="s">
        <v>1764</v>
      </c>
      <c r="F77" s="33">
        <v>46298.686793981484</v>
      </c>
      <c r="G77" s="32" t="s">
        <v>21</v>
      </c>
      <c r="H77" s="32" t="s">
        <v>1765</v>
      </c>
      <c r="I77" s="34">
        <v>340</v>
      </c>
      <c r="J77" s="32" t="s">
        <v>22</v>
      </c>
      <c r="K77" s="32" t="s">
        <v>23</v>
      </c>
      <c r="L77" s="34">
        <v>214</v>
      </c>
      <c r="M77" s="32" t="s">
        <v>37</v>
      </c>
      <c r="N77" s="33">
        <v>46298.67015046296</v>
      </c>
      <c r="O77" s="34">
        <v>319</v>
      </c>
      <c r="P77" s="32" t="s">
        <v>26</v>
      </c>
      <c r="Q77" s="34">
        <v>220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SUMPRODUCT(--(IFERROR(HOUR(Flights_2026_09_3033343536[entry_hour]),-1)=HOUR(AF77)),--(IFERROR(Flights_2026_09_3033343536[entry_sector],"")=AG77),--(IFERROR(Flights_2026_09_3033343536[nfl],-1)&gt;=AH77),--(IFERROR(Flights_2026_09_3033343536[nfl],-1)&lt;=IF(AH77=450,450,AH77+9)))</f>
        <v>0</v>
      </c>
    </row>
    <row r="78" spans="1:35" x14ac:dyDescent="0.2">
      <c r="A78" s="32" t="s">
        <v>207</v>
      </c>
      <c r="B78" s="32" t="s">
        <v>65</v>
      </c>
      <c r="C78" s="32" t="s">
        <v>19</v>
      </c>
      <c r="D78" s="32" t="s">
        <v>47</v>
      </c>
      <c r="E78" s="32" t="s">
        <v>1093</v>
      </c>
      <c r="F78" s="33">
        <v>46298.687939814816</v>
      </c>
      <c r="G78" s="32" t="s">
        <v>21</v>
      </c>
      <c r="H78" s="32" t="s">
        <v>1766</v>
      </c>
      <c r="I78" s="34">
        <v>370</v>
      </c>
      <c r="J78" s="32" t="s">
        <v>22</v>
      </c>
      <c r="K78" s="32" t="s">
        <v>23</v>
      </c>
      <c r="L78" s="34">
        <v>883</v>
      </c>
      <c r="M78" s="32" t="s">
        <v>290</v>
      </c>
      <c r="N78" s="33">
        <v>46298.637349537035</v>
      </c>
      <c r="O78" s="34">
        <v>370</v>
      </c>
      <c r="P78" s="32" t="s">
        <v>26</v>
      </c>
      <c r="Q78" s="34">
        <v>370</v>
      </c>
      <c r="R78" t="str">
        <f>IF(B78="","",_xlfn.XLOOKUP(B78,DB!$A$2:$A$205,DB!$C$2:$C$205,"")&amp;"")</f>
        <v>Sector 6</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GOTAS</v>
      </c>
      <c r="AF78" s="2">
        <v>0.58333333333333337</v>
      </c>
      <c r="AG78" t="s">
        <v>745</v>
      </c>
      <c r="AH78" s="17">
        <v>440</v>
      </c>
      <c r="AI78" s="17" cm="1">
        <f t="array" ref="AI78">SUMPRODUCT(--(IFERROR(HOUR(Flights_2026_09_3033343536[entry_hour]),-1)=HOUR(AF78)),--(IFERROR(Flights_2026_09_3033343536[entry_sector],"")=AG78),--(IFERROR(Flights_2026_09_3033343536[nfl],-1)&gt;=AH78),--(IFERROR(Flights_2026_09_3033343536[nfl],-1)&lt;=IF(AH78=450,450,AH78+9)))</f>
        <v>0</v>
      </c>
    </row>
    <row r="79" spans="1:35" x14ac:dyDescent="0.2">
      <c r="A79" s="32" t="s">
        <v>187</v>
      </c>
      <c r="B79" s="32" t="s">
        <v>188</v>
      </c>
      <c r="C79" s="32" t="s">
        <v>19</v>
      </c>
      <c r="D79" s="32" t="s">
        <v>107</v>
      </c>
      <c r="E79" s="32" t="s">
        <v>189</v>
      </c>
      <c r="F79" s="33">
        <v>46298.689467592594</v>
      </c>
      <c r="G79" s="32" t="s">
        <v>21</v>
      </c>
      <c r="H79" s="32" t="s">
        <v>1767</v>
      </c>
      <c r="I79" s="34">
        <v>360</v>
      </c>
      <c r="J79" s="32" t="s">
        <v>22</v>
      </c>
      <c r="K79" s="32" t="s">
        <v>23</v>
      </c>
      <c r="L79" s="34">
        <v>264</v>
      </c>
      <c r="M79" s="32" t="s">
        <v>190</v>
      </c>
      <c r="N79" s="33">
        <v>46298.67024305556</v>
      </c>
      <c r="O79" s="34">
        <v>327</v>
      </c>
      <c r="P79" s="32" t="s">
        <v>26</v>
      </c>
      <c r="Q79" s="34">
        <v>400</v>
      </c>
      <c r="R79" t="str">
        <f>IF(B79="","",_xlfn.XLOOKUP(B79,DB!$A$2:$A$205,DB!$C$2:$C$205,"")&amp;"")</f>
        <v>Sector 7</v>
      </c>
      <c r="S79" t="str">
        <f>IF(B79="","",_xlfn.XLOOKUP(B79,DB!$A$2:$A$205,DB!$E$2:$E$205,""))</f>
        <v>Sector 7</v>
      </c>
      <c r="T79" t="str">
        <f>IF(B79="","",_xlfn.XLOOKUP(B79,DB!$A$2:$A$205,DB!$F$2:$F$205,""))</f>
        <v>PAULE/SIGMA</v>
      </c>
      <c r="U79" t="str">
        <f>IF(B79="","",_xlfn.XLOOKUP(B79,DB!$A$2:$A$205,DB!$D$2:$D$205,""))</f>
        <v>MHCC</v>
      </c>
      <c r="V79" t="str">
        <f>IF(B79="","",IF(OR(COUNTIF(M79,"????N?????W")&gt;0,COUNTIF(M79,"????N?????E")&gt;0,COUNTIF(M79,"????S?????W")&gt;0,COUNTIF(M79,"????S?????E")&gt;0),_xlfn.XLOOKUP(B79,DB!$A$2:$A$205,DB!$B$2:$B$205,""),M79))</f>
        <v>ILUBA</v>
      </c>
      <c r="AF79" s="2">
        <v>0.58333333333333337</v>
      </c>
      <c r="AG79" t="s">
        <v>745</v>
      </c>
      <c r="AH79" s="17">
        <v>450</v>
      </c>
      <c r="AI79" s="17" cm="1">
        <f t="array" ref="AI79">SUMPRODUCT(--(IFERROR(HOUR(Flights_2026_09_3033343536[entry_hour]),-1)=HOUR(AF79)),--(IFERROR(Flights_2026_09_3033343536[entry_sector],"")=AG79),--(IFERROR(Flights_2026_09_3033343536[nfl],-1)&gt;=AH79),--(IFERROR(Flights_2026_09_3033343536[nfl],-1)&lt;=IF(AH79=450,450,AH79+9)))</f>
        <v>0</v>
      </c>
    </row>
    <row r="80" spans="1:35" x14ac:dyDescent="0.2">
      <c r="A80" s="32" t="s">
        <v>458</v>
      </c>
      <c r="B80" s="32" t="s">
        <v>459</v>
      </c>
      <c r="C80" s="32" t="s">
        <v>19</v>
      </c>
      <c r="D80" s="32" t="s">
        <v>41</v>
      </c>
      <c r="E80" s="32" t="s">
        <v>699</v>
      </c>
      <c r="F80" s="33">
        <v>46298.690578703703</v>
      </c>
      <c r="G80" s="32" t="s">
        <v>21</v>
      </c>
      <c r="H80" s="32" t="s">
        <v>1768</v>
      </c>
      <c r="I80" s="34">
        <v>370</v>
      </c>
      <c r="J80" s="32" t="s">
        <v>22</v>
      </c>
      <c r="K80" s="32" t="s">
        <v>23</v>
      </c>
      <c r="L80" s="34">
        <v>1053</v>
      </c>
      <c r="M80" s="32" t="s">
        <v>1769</v>
      </c>
      <c r="N80" s="33">
        <v>46298.630439814813</v>
      </c>
      <c r="O80" s="34">
        <v>288</v>
      </c>
      <c r="P80" s="32" t="s">
        <v>26</v>
      </c>
      <c r="Q80" s="34">
        <v>370</v>
      </c>
      <c r="R80" t="str">
        <f>IF(B80="","",_xlfn.XLOOKUP(B80,DB!$A$2:$A$205,DB!$C$2:$C$205,"")&amp;"")</f>
        <v>Sector 1</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OMATO</v>
      </c>
      <c r="AF80" s="2">
        <v>0.58333333333333337</v>
      </c>
      <c r="AG80" t="s">
        <v>840</v>
      </c>
      <c r="AH80" s="17">
        <v>200</v>
      </c>
      <c r="AI80" s="17" cm="1">
        <f t="array" ref="AI80">SUMPRODUCT(--(IFERROR(HOUR(Flights_2026_09_3033343536[entry_hour]),-1)=HOUR(AF80)),--(IFERROR(Flights_2026_09_3033343536[entry_sector],"")=AG80),--(IFERROR(Flights_2026_09_3033343536[nfl],-1)&gt;=AH80),--(IFERROR(Flights_2026_09_3033343536[nfl],-1)&lt;=IF(AH80=450,450,AH80+9)))</f>
        <v>0</v>
      </c>
    </row>
    <row r="81" spans="1:35" x14ac:dyDescent="0.2">
      <c r="A81" s="32" t="s">
        <v>447</v>
      </c>
      <c r="B81" s="32" t="s">
        <v>57</v>
      </c>
      <c r="C81" s="32" t="s">
        <v>19</v>
      </c>
      <c r="D81" s="32" t="s">
        <v>47</v>
      </c>
      <c r="E81" s="32" t="s">
        <v>1770</v>
      </c>
      <c r="F81" s="33">
        <v>46298.69153935185</v>
      </c>
      <c r="G81" s="32" t="s">
        <v>21</v>
      </c>
      <c r="H81" s="32" t="s">
        <v>1771</v>
      </c>
      <c r="I81" s="34">
        <v>370</v>
      </c>
      <c r="J81" s="32" t="s">
        <v>22</v>
      </c>
      <c r="K81" s="32" t="s">
        <v>23</v>
      </c>
      <c r="L81" s="34">
        <v>450</v>
      </c>
      <c r="M81" s="32" t="s">
        <v>1772</v>
      </c>
      <c r="N81" s="33">
        <v>46298.661527777775</v>
      </c>
      <c r="O81" s="34">
        <v>370</v>
      </c>
      <c r="P81" s="32" t="s">
        <v>26</v>
      </c>
      <c r="Q81" s="34">
        <v>350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DUTNA</v>
      </c>
      <c r="AF81" s="2">
        <v>0.58333333333333337</v>
      </c>
      <c r="AG81" t="s">
        <v>840</v>
      </c>
      <c r="AH81" s="17">
        <v>210</v>
      </c>
      <c r="AI81" s="17" cm="1">
        <f t="array" ref="AI81">SUMPRODUCT(--(IFERROR(HOUR(Flights_2026_09_3033343536[entry_hour]),-1)=HOUR(AF81)),--(IFERROR(Flights_2026_09_3033343536[entry_sector],"")=AG81),--(IFERROR(Flights_2026_09_3033343536[nfl],-1)&gt;=AH81),--(IFERROR(Flights_2026_09_3033343536[nfl],-1)&lt;=IF(AH81=450,450,AH81+9)))</f>
        <v>0</v>
      </c>
    </row>
    <row r="82" spans="1:35" x14ac:dyDescent="0.2">
      <c r="A82" s="32" t="s">
        <v>222</v>
      </c>
      <c r="B82" s="32" t="s">
        <v>223</v>
      </c>
      <c r="C82" s="32" t="s">
        <v>19</v>
      </c>
      <c r="D82" s="32" t="s">
        <v>53</v>
      </c>
      <c r="E82" s="32" t="s">
        <v>1773</v>
      </c>
      <c r="F82" s="33">
        <v>46298.69326388889</v>
      </c>
      <c r="G82" s="32" t="s">
        <v>21</v>
      </c>
      <c r="H82" s="32" t="s">
        <v>1774</v>
      </c>
      <c r="I82" s="34">
        <v>320</v>
      </c>
      <c r="J82" s="32" t="s">
        <v>22</v>
      </c>
      <c r="K82" s="32" t="s">
        <v>23</v>
      </c>
      <c r="L82" s="34">
        <v>214</v>
      </c>
      <c r="M82" s="32" t="s">
        <v>37</v>
      </c>
      <c r="N82" s="33">
        <v>46298.675254629634</v>
      </c>
      <c r="O82" s="34">
        <v>240</v>
      </c>
      <c r="P82" s="32" t="s">
        <v>26</v>
      </c>
      <c r="Q82" s="34">
        <v>220</v>
      </c>
      <c r="R82" t="str">
        <f>IF(B82="","",_xlfn.XLOOKUP(B82,DB!$A$2:$A$205,DB!$C$2:$C$205,"")&amp;"")</f>
        <v>Sector 3</v>
      </c>
      <c r="S82" t="str">
        <f>IF(B82="","",_xlfn.XLOOKUP(B82,DB!$A$2:$A$205,DB!$E$2:$E$205,""))</f>
        <v>Sector 3</v>
      </c>
      <c r="T82" t="str">
        <f>IF(B82="","",_xlfn.XLOOKUP(B82,DB!$A$2:$A$205,DB!$F$2:$F$205,""))</f>
        <v>NOSAT</v>
      </c>
      <c r="U82" t="str">
        <f>IF(B82="","",_xlfn.XLOOKUP(B82,DB!$A$2:$A$205,DB!$D$2:$D$205,""))</f>
        <v>MUFH</v>
      </c>
      <c r="V82" t="str">
        <f>IF(B82="","",IF(OR(COUNTIF(M82,"????N?????W")&gt;0,COUNTIF(M82,"????N?????E")&gt;0,COUNTIF(M82,"????S?????W")&gt;0,COUNTIF(M82,"????S?????E")&gt;0),_xlfn.XLOOKUP(B82,DB!$A$2:$A$205,DB!$B$2:$B$205,""),M82))</f>
        <v>NOSAT</v>
      </c>
      <c r="AF82" s="2">
        <v>0.58333333333333337</v>
      </c>
      <c r="AG82" t="s">
        <v>840</v>
      </c>
      <c r="AH82" s="17">
        <v>220</v>
      </c>
      <c r="AI82" s="17" cm="1">
        <f t="array" ref="AI82">SUMPRODUCT(--(IFERROR(HOUR(Flights_2026_09_3033343536[entry_hour]),-1)=HOUR(AF82)),--(IFERROR(Flights_2026_09_3033343536[entry_sector],"")=AG82),--(IFERROR(Flights_2026_09_3033343536[nfl],-1)&gt;=AH82),--(IFERROR(Flights_2026_09_3033343536[nfl],-1)&lt;=IF(AH82=450,450,AH82+9)))</f>
        <v>0</v>
      </c>
    </row>
    <row r="83" spans="1:35" x14ac:dyDescent="0.2">
      <c r="A83" s="32" t="s">
        <v>616</v>
      </c>
      <c r="B83" s="32" t="s">
        <v>617</v>
      </c>
      <c r="C83" s="32" t="s">
        <v>19</v>
      </c>
      <c r="D83" s="32" t="s">
        <v>120</v>
      </c>
      <c r="E83" s="32" t="s">
        <v>856</v>
      </c>
      <c r="F83" s="33">
        <v>46298.694189814814</v>
      </c>
      <c r="G83" s="32" t="s">
        <v>21</v>
      </c>
      <c r="H83" s="32" t="s">
        <v>1775</v>
      </c>
      <c r="I83" s="34">
        <v>330</v>
      </c>
      <c r="J83" s="32" t="s">
        <v>22</v>
      </c>
      <c r="K83" s="32" t="s">
        <v>23</v>
      </c>
      <c r="L83" s="34">
        <v>471</v>
      </c>
      <c r="M83" s="32" t="s">
        <v>218</v>
      </c>
      <c r="N83" s="33">
        <v>46298.663275462968</v>
      </c>
      <c r="O83" s="34">
        <v>330</v>
      </c>
      <c r="P83" s="32" t="s">
        <v>26</v>
      </c>
      <c r="Q83" s="34">
        <v>330</v>
      </c>
      <c r="R83" t="str">
        <f>IF(B83="","",_xlfn.XLOOKUP(B83,DB!$A$2:$A$205,DB!$C$2:$C$205,"")&amp;"")</f>
        <v>Sector 5</v>
      </c>
      <c r="S83" t="str">
        <f>IF(B83="","",_xlfn.XLOOKUP(B83,DB!$A$2:$A$205,DB!$E$2:$E$205,""))</f>
        <v>Sector 4</v>
      </c>
      <c r="T83" t="str">
        <f>IF(B83="","",_xlfn.XLOOKUP(B83,DB!$A$2:$A$205,DB!$F$2:$F$205,""))</f>
        <v>VOMAR/XUDUN</v>
      </c>
      <c r="U83" t="str">
        <f>IF(B83="","",_xlfn.XLOOKUP(B83,DB!$A$2:$A$205,DB!$D$2:$D$205,""))</f>
        <v>KZHU</v>
      </c>
      <c r="V83" t="str">
        <f>IF(B83="","",IF(OR(COUNTIF(M83,"????N?????W")&gt;0,COUNTIF(M83,"????N?????E")&gt;0,COUNTIF(M83,"????S?????W")&gt;0,COUNTIF(M83,"????S?????E")&gt;0),_xlfn.XLOOKUP(B83,DB!$A$2:$A$205,DB!$B$2:$B$205,""),M83))</f>
        <v>IRDOV</v>
      </c>
      <c r="AF83" s="2">
        <v>0.58333333333333337</v>
      </c>
      <c r="AG83" t="s">
        <v>840</v>
      </c>
      <c r="AH83" s="17">
        <v>230</v>
      </c>
      <c r="AI83" s="17" cm="1">
        <f t="array" ref="AI83">SUMPRODUCT(--(IFERROR(HOUR(Flights_2026_09_3033343536[entry_hour]),-1)=HOUR(AF83)),--(IFERROR(Flights_2026_09_3033343536[entry_sector],"")=AG83),--(IFERROR(Flights_2026_09_3033343536[nfl],-1)&gt;=AH83),--(IFERROR(Flights_2026_09_3033343536[nfl],-1)&lt;=IF(AH83=450,450,AH83+9)))</f>
        <v>0</v>
      </c>
    </row>
    <row r="84" spans="1:35" x14ac:dyDescent="0.2">
      <c r="A84" s="32" t="s">
        <v>198</v>
      </c>
      <c r="B84" s="32" t="s">
        <v>199</v>
      </c>
      <c r="C84" s="32" t="s">
        <v>19</v>
      </c>
      <c r="D84" s="32" t="s">
        <v>41</v>
      </c>
      <c r="E84" s="32" t="s">
        <v>427</v>
      </c>
      <c r="F84" s="33">
        <v>46298.696053240739</v>
      </c>
      <c r="G84" s="32" t="s">
        <v>21</v>
      </c>
      <c r="H84" s="32" t="s">
        <v>1776</v>
      </c>
      <c r="I84" s="34">
        <v>260</v>
      </c>
      <c r="J84" s="32" t="s">
        <v>22</v>
      </c>
      <c r="K84" s="32" t="s">
        <v>23</v>
      </c>
      <c r="L84" s="34">
        <v>248</v>
      </c>
      <c r="M84" s="32" t="s">
        <v>44</v>
      </c>
      <c r="N84" s="33">
        <v>46298.675729166665</v>
      </c>
      <c r="O84" s="34">
        <v>208</v>
      </c>
      <c r="P84" s="32" t="s">
        <v>26</v>
      </c>
      <c r="Q84" s="34">
        <v>380</v>
      </c>
      <c r="R84" t="str">
        <f>IF(B84="","",_xlfn.XLOOKUP(B84,DB!$A$2:$A$205,DB!$C$2:$C$205,"")&amp;"")</f>
        <v>Sector 7</v>
      </c>
      <c r="S84" t="str">
        <f>IF(B84="","",_xlfn.XLOOKUP(B84,DB!$A$2:$A$205,DB!$E$2:$E$205,""))</f>
        <v>Sector 7</v>
      </c>
      <c r="T84" t="str">
        <f>IF(B84="","",_xlfn.XLOOKUP(B84,DB!$A$2:$A$205,DB!$F$2:$F$205,""))</f>
        <v>PAULE/SIGMA</v>
      </c>
      <c r="U84" t="str">
        <f>IF(B84="","",_xlfn.XLOOKUP(B84,DB!$A$2:$A$205,DB!$D$2:$D$205,""))</f>
        <v>MHCC</v>
      </c>
      <c r="V84" t="str">
        <f>IF(B84="","",IF(OR(COUNTIF(M84,"????N?????W")&gt;0,COUNTIF(M84,"????N?????E")&gt;0,COUNTIF(M84,"????S?????W")&gt;0,COUNTIF(M84,"????S?????E")&gt;0),_xlfn.XLOOKUP(B84,DB!$A$2:$A$205,DB!$B$2:$B$205,""),M84))</f>
        <v>SIGMA</v>
      </c>
      <c r="AF84" s="2">
        <v>0.58333333333333337</v>
      </c>
      <c r="AG84" t="s">
        <v>840</v>
      </c>
      <c r="AH84" s="17">
        <v>240</v>
      </c>
      <c r="AI84" s="17" cm="1">
        <f t="array" ref="AI84">SUMPRODUCT(--(IFERROR(HOUR(Flights_2026_09_3033343536[entry_hour]),-1)=HOUR(AF84)),--(IFERROR(Flights_2026_09_3033343536[entry_sector],"")=AG84),--(IFERROR(Flights_2026_09_3033343536[nfl],-1)&gt;=AH84),--(IFERROR(Flights_2026_09_3033343536[nfl],-1)&lt;=IF(AH84=450,450,AH84+9)))</f>
        <v>0</v>
      </c>
    </row>
    <row r="85" spans="1:35" x14ac:dyDescent="0.2">
      <c r="A85" s="32" t="s">
        <v>191</v>
      </c>
      <c r="B85" s="32" t="s">
        <v>52</v>
      </c>
      <c r="C85" s="32" t="s">
        <v>19</v>
      </c>
      <c r="D85" s="32" t="s">
        <v>76</v>
      </c>
      <c r="E85" s="32" t="s">
        <v>161</v>
      </c>
      <c r="F85" s="33">
        <v>46298.697268518517</v>
      </c>
      <c r="G85" s="32" t="s">
        <v>21</v>
      </c>
      <c r="H85" s="32" t="s">
        <v>1777</v>
      </c>
      <c r="I85" s="34">
        <v>350</v>
      </c>
      <c r="J85" s="32" t="s">
        <v>22</v>
      </c>
      <c r="K85" s="32" t="s">
        <v>23</v>
      </c>
      <c r="L85" s="34">
        <v>973</v>
      </c>
      <c r="M85" s="32" t="s">
        <v>78</v>
      </c>
      <c r="N85" s="33">
        <v>46298.641562500001</v>
      </c>
      <c r="O85" s="34">
        <v>350</v>
      </c>
      <c r="P85" s="32" t="s">
        <v>26</v>
      </c>
      <c r="Q85" s="34">
        <v>350</v>
      </c>
      <c r="R85" t="str">
        <f>IF(B85="","",_xlfn.XLOOKUP(B85,DB!$A$2:$A$205,DB!$C$2:$C$205,"")&amp;"")</f>
        <v>Sector 6</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GOTAS</v>
      </c>
      <c r="AF85" s="2">
        <v>0.58333333333333337</v>
      </c>
      <c r="AG85" t="s">
        <v>840</v>
      </c>
      <c r="AH85" s="17">
        <v>250</v>
      </c>
      <c r="AI85" s="17" cm="1">
        <f t="array" ref="AI85">SUMPRODUCT(--(IFERROR(HOUR(Flights_2026_09_3033343536[entry_hour]),-1)=HOUR(AF85)),--(IFERROR(Flights_2026_09_3033343536[entry_sector],"")=AG85),--(IFERROR(Flights_2026_09_3033343536[nfl],-1)&gt;=AH85),--(IFERROR(Flights_2026_09_3033343536[nfl],-1)&lt;=IF(AH85=450,450,AH85+9)))</f>
        <v>0</v>
      </c>
    </row>
    <row r="86" spans="1:35" x14ac:dyDescent="0.2">
      <c r="A86" s="32" t="s">
        <v>194</v>
      </c>
      <c r="B86" s="32" t="s">
        <v>65</v>
      </c>
      <c r="C86" s="32" t="s">
        <v>19</v>
      </c>
      <c r="D86" s="32" t="s">
        <v>76</v>
      </c>
      <c r="E86" s="32" t="s">
        <v>495</v>
      </c>
      <c r="F86" s="33">
        <v>46298.698981481481</v>
      </c>
      <c r="G86" s="32" t="s">
        <v>21</v>
      </c>
      <c r="H86" s="32" t="s">
        <v>1778</v>
      </c>
      <c r="I86" s="34">
        <v>350</v>
      </c>
      <c r="J86" s="32" t="s">
        <v>22</v>
      </c>
      <c r="K86" s="32" t="s">
        <v>23</v>
      </c>
      <c r="L86" s="34">
        <v>969</v>
      </c>
      <c r="M86" s="32" t="s">
        <v>572</v>
      </c>
      <c r="N86" s="33">
        <v>46298.643541666665</v>
      </c>
      <c r="O86" s="34">
        <v>350</v>
      </c>
      <c r="P86" s="32" t="s">
        <v>26</v>
      </c>
      <c r="Q86" s="34">
        <v>350</v>
      </c>
      <c r="R86" t="str">
        <f>IF(B86="","",_xlfn.XLOOKUP(B86,DB!$A$2:$A$205,DB!$C$2:$C$205,"")&amp;"")</f>
        <v>Sector 6</v>
      </c>
      <c r="S86" t="str">
        <f>IF(B86="","",_xlfn.XLOOKUP(B86,DB!$A$2:$A$205,DB!$E$2:$E$205,""))</f>
        <v>Sector 4</v>
      </c>
      <c r="T86" t="str">
        <f>IF(B86="","",_xlfn.XLOOKUP(B86,DB!$A$2:$A$205,DB!$F$2:$F$205,""))</f>
        <v>VOMAR/XUDUN</v>
      </c>
      <c r="U86" t="str">
        <f>IF(B86="","",_xlfn.XLOOKUP(B86,DB!$A$2:$A$205,DB!$D$2:$D$205,""))</f>
        <v>MMEX</v>
      </c>
      <c r="V86" t="str">
        <f>IF(B86="","",IF(OR(COUNTIF(M86,"????N?????W")&gt;0,COUNTIF(M86,"????N?????E")&gt;0,COUNTIF(M86,"????S?????W")&gt;0,COUNTIF(M86,"????S?????E")&gt;0),_xlfn.XLOOKUP(B86,DB!$A$2:$A$205,DB!$B$2:$B$205,""),M86))</f>
        <v>GOTAS</v>
      </c>
      <c r="AF86" s="2">
        <v>0.58333333333333337</v>
      </c>
      <c r="AG86" t="s">
        <v>840</v>
      </c>
      <c r="AH86" s="17">
        <v>260</v>
      </c>
      <c r="AI86" s="17" cm="1">
        <f t="array" ref="AI86">SUMPRODUCT(--(IFERROR(HOUR(Flights_2026_09_3033343536[entry_hour]),-1)=HOUR(AF86)),--(IFERROR(Flights_2026_09_3033343536[entry_sector],"")=AG86),--(IFERROR(Flights_2026_09_3033343536[nfl],-1)&gt;=AH86),--(IFERROR(Flights_2026_09_3033343536[nfl],-1)&lt;=IF(AH86=450,450,AH86+9)))</f>
        <v>0</v>
      </c>
    </row>
    <row r="87" spans="1:35" x14ac:dyDescent="0.2">
      <c r="A87" s="32" t="s">
        <v>181</v>
      </c>
      <c r="B87" s="32" t="s">
        <v>182</v>
      </c>
      <c r="C87" s="32" t="s">
        <v>19</v>
      </c>
      <c r="D87" s="32" t="s">
        <v>53</v>
      </c>
      <c r="E87" s="32" t="s">
        <v>822</v>
      </c>
      <c r="F87" s="33">
        <v>46298.701296296298</v>
      </c>
      <c r="G87" s="32" t="s">
        <v>21</v>
      </c>
      <c r="H87" s="32" t="s">
        <v>563</v>
      </c>
      <c r="I87" s="34">
        <v>360</v>
      </c>
      <c r="J87" s="32" t="s">
        <v>22</v>
      </c>
      <c r="K87" s="32" t="s">
        <v>23</v>
      </c>
      <c r="L87" s="34">
        <v>214</v>
      </c>
      <c r="M87" s="32" t="s">
        <v>37</v>
      </c>
      <c r="N87" s="33">
        <v>46298.685671296298</v>
      </c>
      <c r="O87" s="34">
        <v>256</v>
      </c>
      <c r="P87" s="32" t="s">
        <v>26</v>
      </c>
      <c r="Q87" s="34">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SUMPRODUCT(--(IFERROR(HOUR(Flights_2026_09_3033343536[entry_hour]),-1)=HOUR(AF87)),--(IFERROR(Flights_2026_09_3033343536[entry_sector],"")=AG87),--(IFERROR(Flights_2026_09_3033343536[nfl],-1)&gt;=AH87),--(IFERROR(Flights_2026_09_3033343536[nfl],-1)&lt;=IF(AH87=450,450,AH87+9)))</f>
        <v>0</v>
      </c>
    </row>
    <row r="88" spans="1:35" x14ac:dyDescent="0.2">
      <c r="A88" s="32" t="s">
        <v>1779</v>
      </c>
      <c r="B88" s="32" t="s">
        <v>398</v>
      </c>
      <c r="C88" s="32" t="s">
        <v>19</v>
      </c>
      <c r="D88" s="32" t="s">
        <v>47</v>
      </c>
      <c r="E88" s="32" t="s">
        <v>1780</v>
      </c>
      <c r="F88" s="33">
        <v>46298.702326388884</v>
      </c>
      <c r="G88" s="32" t="s">
        <v>21</v>
      </c>
      <c r="H88" s="32" t="s">
        <v>1781</v>
      </c>
      <c r="I88" s="34">
        <v>390</v>
      </c>
      <c r="J88" s="32" t="s">
        <v>22</v>
      </c>
      <c r="K88" s="32" t="s">
        <v>23</v>
      </c>
      <c r="L88" s="34">
        <v>428</v>
      </c>
      <c r="M88" s="32" t="s">
        <v>218</v>
      </c>
      <c r="N88" s="33">
        <v>46298.673587962963</v>
      </c>
      <c r="O88" s="34">
        <v>390</v>
      </c>
      <c r="P88" s="32" t="s">
        <v>26</v>
      </c>
      <c r="Q88" s="34">
        <v>390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IRDOV</v>
      </c>
      <c r="AF88" s="2">
        <v>0.58333333333333337</v>
      </c>
      <c r="AG88" t="s">
        <v>840</v>
      </c>
      <c r="AH88" s="17">
        <v>280</v>
      </c>
      <c r="AI88" s="17" cm="1">
        <f t="array" ref="AI88">SUMPRODUCT(--(IFERROR(HOUR(Flights_2026_09_3033343536[entry_hour]),-1)=HOUR(AF88)),--(IFERROR(Flights_2026_09_3033343536[entry_sector],"")=AG88),--(IFERROR(Flights_2026_09_3033343536[nfl],-1)&gt;=AH88),--(IFERROR(Flights_2026_09_3033343536[nfl],-1)&lt;=IF(AH88=450,450,AH88+9)))</f>
        <v>0</v>
      </c>
    </row>
    <row r="89" spans="1:35" x14ac:dyDescent="0.2">
      <c r="A89" s="32" t="s">
        <v>227</v>
      </c>
      <c r="B89" s="32" t="s">
        <v>18</v>
      </c>
      <c r="C89" s="32" t="s">
        <v>19</v>
      </c>
      <c r="D89" s="32" t="s">
        <v>20</v>
      </c>
      <c r="E89" s="32" t="s">
        <v>575</v>
      </c>
      <c r="F89" s="33">
        <v>46298.704004629632</v>
      </c>
      <c r="G89" s="32" t="s">
        <v>21</v>
      </c>
      <c r="H89" s="32" t="s">
        <v>1782</v>
      </c>
      <c r="I89" s="34">
        <v>330</v>
      </c>
      <c r="J89" s="32" t="s">
        <v>22</v>
      </c>
      <c r="K89" s="32" t="s">
        <v>23</v>
      </c>
      <c r="L89" s="34">
        <v>506</v>
      </c>
      <c r="M89" s="32" t="s">
        <v>1783</v>
      </c>
      <c r="N89" s="33">
        <v>46298.672013888892</v>
      </c>
      <c r="O89" s="34">
        <v>330</v>
      </c>
      <c r="P89" s="32" t="s">
        <v>26</v>
      </c>
      <c r="Q89" s="34">
        <v>330</v>
      </c>
      <c r="R89" t="str">
        <f>IF(B89="","",_xlfn.XLOOKUP(B89,DB!$A$2:$A$205,DB!$C$2:$C$205,"")&amp;"")</f>
        <v>Sector 5</v>
      </c>
      <c r="S89" t="str">
        <f>IF(B89="","",_xlfn.XLOOKUP(B89,DB!$A$2:$A$205,DB!$E$2:$E$205,""))</f>
        <v>Sector 4</v>
      </c>
      <c r="T89" t="str">
        <f>IF(B89="","",_xlfn.XLOOKUP(B89,DB!$A$2:$A$205,DB!$F$2:$F$205,""))</f>
        <v>VOMAR/XUDUN</v>
      </c>
      <c r="U89" t="str">
        <f>IF(B89="","",_xlfn.XLOOKUP(B89,DB!$A$2:$A$205,DB!$D$2:$D$205,""))</f>
        <v>KZHU</v>
      </c>
      <c r="V89" t="str">
        <f>IF(B89="","",IF(OR(COUNTIF(M89,"????N?????W")&gt;0,COUNTIF(M89,"????N?????E")&gt;0,COUNTIF(M89,"????S?????W")&gt;0,COUNTIF(M89,"????S?????E")&gt;0),_xlfn.XLOOKUP(B89,DB!$A$2:$A$205,DB!$B$2:$B$205,""),M89))</f>
        <v>IPSEV</v>
      </c>
      <c r="AF89" s="2">
        <v>0.58333333333333337</v>
      </c>
      <c r="AG89" t="s">
        <v>840</v>
      </c>
      <c r="AH89" s="17">
        <v>290</v>
      </c>
      <c r="AI89" s="17" cm="1">
        <f t="array" ref="AI89">SUMPRODUCT(--(IFERROR(HOUR(Flights_2026_09_3033343536[entry_hour]),-1)=HOUR(AF89)),--(IFERROR(Flights_2026_09_3033343536[entry_sector],"")=AG89),--(IFERROR(Flights_2026_09_3033343536[nfl],-1)&gt;=AH89),--(IFERROR(Flights_2026_09_3033343536[nfl],-1)&lt;=IF(AH89=450,450,AH89+9)))</f>
        <v>0</v>
      </c>
    </row>
    <row r="90" spans="1:35" x14ac:dyDescent="0.2">
      <c r="A90" s="32" t="s">
        <v>1268</v>
      </c>
      <c r="B90" s="32" t="s">
        <v>287</v>
      </c>
      <c r="C90" s="32" t="s">
        <v>19</v>
      </c>
      <c r="D90" s="32" t="s">
        <v>107</v>
      </c>
      <c r="E90" s="32" t="s">
        <v>1784</v>
      </c>
      <c r="F90" s="33">
        <v>46298.705821759257</v>
      </c>
      <c r="G90" s="32" t="s">
        <v>21</v>
      </c>
      <c r="H90" s="32" t="s">
        <v>1785</v>
      </c>
      <c r="I90" s="34">
        <v>360</v>
      </c>
      <c r="J90" s="32" t="s">
        <v>22</v>
      </c>
      <c r="K90" s="32" t="s">
        <v>23</v>
      </c>
      <c r="L90" s="34">
        <v>214</v>
      </c>
      <c r="M90" s="32" t="s">
        <v>37</v>
      </c>
      <c r="N90" s="33">
        <v>46298.687893518523</v>
      </c>
      <c r="O90" s="34">
        <v>256</v>
      </c>
      <c r="P90" s="32" t="s">
        <v>26</v>
      </c>
      <c r="Q90" s="34">
        <v>220</v>
      </c>
      <c r="R90" t="str">
        <f>IF(B90="","",_xlfn.XLOOKUP(B90,DB!$A$2:$A$205,DB!$C$2:$C$205,"")&amp;"")</f>
        <v>Sector 3</v>
      </c>
      <c r="S90" t="str">
        <f>IF(B90="","",_xlfn.XLOOKUP(B90,DB!$A$2:$A$205,DB!$E$2:$E$205,""))</f>
        <v>Sector 3</v>
      </c>
      <c r="T90" t="str">
        <f>IF(B90="","",_xlfn.XLOOKUP(B90,DB!$A$2:$A$205,DB!$F$2:$F$205,""))</f>
        <v>NOSAT</v>
      </c>
      <c r="U90" t="str">
        <f>IF(B90="","",_xlfn.XLOOKUP(B90,DB!$A$2:$A$205,DB!$D$2:$D$205,""))</f>
        <v>MUFH</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SUMPRODUCT(--(IFERROR(HOUR(Flights_2026_09_3033343536[entry_hour]),-1)=HOUR(AF90)),--(IFERROR(Flights_2026_09_3033343536[entry_sector],"")=AG90),--(IFERROR(Flights_2026_09_3033343536[nfl],-1)&gt;=AH90),--(IFERROR(Flights_2026_09_3033343536[nfl],-1)&lt;=IF(AH90=450,450,AH90+9)))</f>
        <v>0</v>
      </c>
    </row>
    <row r="91" spans="1:35" x14ac:dyDescent="0.2">
      <c r="A91" s="32" t="s">
        <v>226</v>
      </c>
      <c r="B91" s="32" t="s">
        <v>81</v>
      </c>
      <c r="C91" s="32" t="s">
        <v>19</v>
      </c>
      <c r="D91" s="32" t="s">
        <v>76</v>
      </c>
      <c r="E91" s="32" t="s">
        <v>116</v>
      </c>
      <c r="F91" s="33">
        <v>46298.707534722227</v>
      </c>
      <c r="G91" s="32" t="s">
        <v>21</v>
      </c>
      <c r="H91" s="32" t="s">
        <v>1786</v>
      </c>
      <c r="I91" s="34">
        <v>350</v>
      </c>
      <c r="J91" s="32" t="s">
        <v>22</v>
      </c>
      <c r="K91" s="32" t="s">
        <v>23</v>
      </c>
      <c r="L91" s="34">
        <v>809</v>
      </c>
      <c r="M91" s="32" t="s">
        <v>1074</v>
      </c>
      <c r="N91" s="33">
        <v>46298.659861111111</v>
      </c>
      <c r="O91" s="34">
        <v>350</v>
      </c>
      <c r="P91" s="32" t="s">
        <v>26</v>
      </c>
      <c r="Q91" s="34">
        <v>370</v>
      </c>
      <c r="R91" t="str">
        <f>IF(B91="","",_xlfn.XLOOKUP(B91,DB!$A$2:$A$205,DB!$C$2:$C$205,"")&amp;"")</f>
        <v>Sector 5</v>
      </c>
      <c r="S91" t="str">
        <f>IF(B91="","",_xlfn.XLOOKUP(B91,DB!$A$2:$A$205,DB!$E$2:$E$205,""))</f>
        <v>Sector 4</v>
      </c>
      <c r="T91" t="str">
        <f>IF(B91="","",_xlfn.XLOOKUP(B91,DB!$A$2:$A$205,DB!$F$2:$F$205,""))</f>
        <v>VOMAR/XUDUN</v>
      </c>
      <c r="U91" t="str">
        <f>IF(B91="","",_xlfn.XLOOKUP(B91,DB!$A$2:$A$205,DB!$D$2:$D$205,""))</f>
        <v>MMTY</v>
      </c>
      <c r="V91" t="str">
        <f>IF(B91="","",IF(OR(COUNTIF(M91,"????N?????W")&gt;0,COUNTIF(M91,"????N?????E")&gt;0,COUNTIF(M91,"????S?????W")&gt;0,COUNTIF(M91,"????S?????E")&gt;0),_xlfn.XLOOKUP(B91,DB!$A$2:$A$205,DB!$B$2:$B$205,""),M91))</f>
        <v>MATOL</v>
      </c>
      <c r="AF91" s="2">
        <v>0.58333333333333337</v>
      </c>
      <c r="AG91" t="s">
        <v>840</v>
      </c>
      <c r="AH91" s="17">
        <v>310</v>
      </c>
      <c r="AI91" s="17" cm="1">
        <f t="array" ref="AI91">SUMPRODUCT(--(IFERROR(HOUR(Flights_2026_09_3033343536[entry_hour]),-1)=HOUR(AF91)),--(IFERROR(Flights_2026_09_3033343536[entry_sector],"")=AG91),--(IFERROR(Flights_2026_09_3033343536[nfl],-1)&gt;=AH91),--(IFERROR(Flights_2026_09_3033343536[nfl],-1)&lt;=IF(AH91=450,450,AH91+9)))</f>
        <v>0</v>
      </c>
    </row>
    <row r="92" spans="1:35" x14ac:dyDescent="0.2">
      <c r="A92" s="32" t="s">
        <v>461</v>
      </c>
      <c r="B92" s="32" t="s">
        <v>65</v>
      </c>
      <c r="C92" s="32" t="s">
        <v>19</v>
      </c>
      <c r="D92" s="32" t="s">
        <v>211</v>
      </c>
      <c r="E92" s="32" t="s">
        <v>1096</v>
      </c>
      <c r="F92" s="33">
        <v>46298.711921296301</v>
      </c>
      <c r="G92" s="32" t="s">
        <v>28</v>
      </c>
      <c r="H92" s="32" t="s">
        <v>1787</v>
      </c>
      <c r="I92" s="34">
        <v>350</v>
      </c>
      <c r="J92" s="32" t="s">
        <v>22</v>
      </c>
      <c r="K92" s="32" t="s">
        <v>23</v>
      </c>
      <c r="L92" s="34">
        <v>963</v>
      </c>
      <c r="M92" s="32" t="s">
        <v>78</v>
      </c>
      <c r="N92" s="33">
        <v>46298.660381944443</v>
      </c>
      <c r="O92" s="34">
        <v>350</v>
      </c>
      <c r="P92" s="32" t="s">
        <v>38</v>
      </c>
      <c r="Q92" s="34">
        <v>350</v>
      </c>
      <c r="R92" t="str">
        <f>IF(B92="","",_xlfn.XLOOKUP(B92,DB!$A$2:$A$205,DB!$C$2:$C$205,"")&amp;"")</f>
        <v>Sector 6</v>
      </c>
      <c r="S92" t="str">
        <f>IF(B92="","",_xlfn.XLOOKUP(B92,DB!$A$2:$A$205,DB!$E$2:$E$205,""))</f>
        <v>Sector 4</v>
      </c>
      <c r="T92" t="str">
        <f>IF(B92="","",_xlfn.XLOOKUP(B92,DB!$A$2:$A$205,DB!$F$2:$F$205,""))</f>
        <v>VOMAR/XUDUN</v>
      </c>
      <c r="U92" t="str">
        <f>IF(B92="","",_xlfn.XLOOKUP(B92,DB!$A$2:$A$205,DB!$D$2:$D$205,""))</f>
        <v>MMEX</v>
      </c>
      <c r="V92" t="str">
        <f>IF(B92="","",IF(OR(COUNTIF(M92,"????N?????W")&gt;0,COUNTIF(M92,"????N?????E")&gt;0,COUNTIF(M92,"????S?????W")&gt;0,COUNTIF(M92,"????S?????E")&gt;0),_xlfn.XLOOKUP(B92,DB!$A$2:$A$205,DB!$B$2:$B$205,""),M92))</f>
        <v>GOTAS</v>
      </c>
      <c r="AF92" s="2">
        <v>0.58333333333333337</v>
      </c>
      <c r="AG92" t="s">
        <v>840</v>
      </c>
      <c r="AH92" s="17">
        <v>320</v>
      </c>
      <c r="AI92" s="17" cm="1">
        <f t="array" ref="AI92">SUMPRODUCT(--(IFERROR(HOUR(Flights_2026_09_3033343536[entry_hour]),-1)=HOUR(AF92)),--(IFERROR(Flights_2026_09_3033343536[entry_sector],"")=AG92),--(IFERROR(Flights_2026_09_3033343536[nfl],-1)&gt;=AH92),--(IFERROR(Flights_2026_09_3033343536[nfl],-1)&lt;=IF(AH92=450,450,AH92+9)))</f>
        <v>0</v>
      </c>
    </row>
    <row r="93" spans="1:35" x14ac:dyDescent="0.2">
      <c r="A93" s="32" t="s">
        <v>200</v>
      </c>
      <c r="B93" s="32" t="s">
        <v>75</v>
      </c>
      <c r="C93" s="32" t="s">
        <v>19</v>
      </c>
      <c r="D93" s="32" t="s">
        <v>53</v>
      </c>
      <c r="E93" s="32" t="s">
        <v>503</v>
      </c>
      <c r="F93" s="33">
        <v>46298.713194444441</v>
      </c>
      <c r="G93" s="32" t="s">
        <v>21</v>
      </c>
      <c r="H93" s="32" t="s">
        <v>1788</v>
      </c>
      <c r="I93" s="34">
        <v>390</v>
      </c>
      <c r="J93" s="32" t="s">
        <v>22</v>
      </c>
      <c r="K93" s="32" t="s">
        <v>23</v>
      </c>
      <c r="L93" s="34">
        <v>992</v>
      </c>
      <c r="M93" s="32" t="s">
        <v>78</v>
      </c>
      <c r="N93" s="33">
        <v>46298.656712962962</v>
      </c>
      <c r="O93" s="34">
        <v>390</v>
      </c>
      <c r="P93" s="32" t="s">
        <v>26</v>
      </c>
      <c r="Q93" s="34">
        <v>390</v>
      </c>
      <c r="R93" t="str">
        <f>IF(B93="","",_xlfn.XLOOKUP(B93,DB!$A$2:$A$205,DB!$C$2:$C$205,"")&amp;"")</f>
        <v>Sector 5</v>
      </c>
      <c r="S93" t="str">
        <f>IF(B93="","",_xlfn.XLOOKUP(B93,DB!$A$2:$A$205,DB!$E$2:$E$205,""))</f>
        <v>Sector 4</v>
      </c>
      <c r="T93" t="str">
        <f>IF(B93="","",_xlfn.XLOOKUP(B93,DB!$A$2:$A$205,DB!$F$2:$F$205,""))</f>
        <v>VOMAR/XUDUN</v>
      </c>
      <c r="U93" t="str">
        <f>IF(B93="","",_xlfn.XLOOKUP(B93,DB!$A$2:$A$205,DB!$D$2:$D$205,""))</f>
        <v>MMEX</v>
      </c>
      <c r="V93" t="str">
        <f>IF(B93="","",IF(OR(COUNTIF(M93,"????N?????W")&gt;0,COUNTIF(M93,"????N?????E")&gt;0,COUNTIF(M93,"????S?????W")&gt;0,COUNTIF(M93,"????S?????E")&gt;0),_xlfn.XLOOKUP(B93,DB!$A$2:$A$205,DB!$B$2:$B$205,""),M93))</f>
        <v>GOTAS</v>
      </c>
      <c r="AF93" s="2">
        <v>0.58333333333333337</v>
      </c>
      <c r="AG93" t="s">
        <v>840</v>
      </c>
      <c r="AH93" s="17">
        <v>330</v>
      </c>
      <c r="AI93" s="17" cm="1">
        <f t="array" ref="AI93">SUMPRODUCT(--(IFERROR(HOUR(Flights_2026_09_3033343536[entry_hour]),-1)=HOUR(AF93)),--(IFERROR(Flights_2026_09_3033343536[entry_sector],"")=AG93),--(IFERROR(Flights_2026_09_3033343536[nfl],-1)&gt;=AH93),--(IFERROR(Flights_2026_09_3033343536[nfl],-1)&lt;=IF(AH93=450,450,AH93+9)))</f>
        <v>0</v>
      </c>
    </row>
    <row r="94" spans="1:35" x14ac:dyDescent="0.2">
      <c r="A94" s="32" t="s">
        <v>228</v>
      </c>
      <c r="B94" s="32" t="s">
        <v>229</v>
      </c>
      <c r="C94" s="32" t="s">
        <v>19</v>
      </c>
      <c r="D94" s="32" t="s">
        <v>90</v>
      </c>
      <c r="E94" s="32" t="s">
        <v>687</v>
      </c>
      <c r="F94" s="33">
        <v>46298.715104166666</v>
      </c>
      <c r="G94" s="32" t="s">
        <v>21</v>
      </c>
      <c r="H94" s="32" t="s">
        <v>1789</v>
      </c>
      <c r="I94" s="34">
        <v>370</v>
      </c>
      <c r="J94" s="32" t="s">
        <v>22</v>
      </c>
      <c r="K94" s="32" t="s">
        <v>23</v>
      </c>
      <c r="L94" s="34">
        <v>798</v>
      </c>
      <c r="M94" s="32" t="s">
        <v>84</v>
      </c>
      <c r="N94" s="33">
        <v>46298.668333333335</v>
      </c>
      <c r="O94" s="34">
        <v>370</v>
      </c>
      <c r="P94" s="32" t="s">
        <v>26</v>
      </c>
      <c r="Q94" s="34">
        <v>370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SUMPRODUCT(--(IFERROR(HOUR(Flights_2026_09_3033343536[entry_hour]),-1)=HOUR(AF94)),--(IFERROR(Flights_2026_09_3033343536[entry_sector],"")=AG94),--(IFERROR(Flights_2026_09_3033343536[nfl],-1)&gt;=AH94),--(IFERROR(Flights_2026_09_3033343536[nfl],-1)&lt;=IF(AH94=450,450,AH94+9)))</f>
        <v>0</v>
      </c>
    </row>
    <row r="95" spans="1:35" x14ac:dyDescent="0.2">
      <c r="A95" s="32" t="s">
        <v>219</v>
      </c>
      <c r="B95" s="32" t="s">
        <v>49</v>
      </c>
      <c r="C95" s="32" t="s">
        <v>19</v>
      </c>
      <c r="D95" s="32" t="s">
        <v>107</v>
      </c>
      <c r="E95" s="32" t="s">
        <v>1068</v>
      </c>
      <c r="F95" s="33">
        <v>46298.717002314814</v>
      </c>
      <c r="G95" s="32" t="s">
        <v>21</v>
      </c>
      <c r="H95" s="32" t="s">
        <v>1790</v>
      </c>
      <c r="I95" s="34">
        <v>380</v>
      </c>
      <c r="J95" s="32" t="s">
        <v>22</v>
      </c>
      <c r="K95" s="32" t="s">
        <v>23</v>
      </c>
      <c r="L95" s="34">
        <v>214</v>
      </c>
      <c r="M95" s="32" t="s">
        <v>37</v>
      </c>
      <c r="N95" s="33">
        <v>46298.701296296298</v>
      </c>
      <c r="O95" s="34">
        <v>346</v>
      </c>
      <c r="P95" s="32" t="s">
        <v>26</v>
      </c>
      <c r="Q95" s="34">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SUMPRODUCT(--(IFERROR(HOUR(Flights_2026_09_3033343536[entry_hour]),-1)=HOUR(AF95)),--(IFERROR(Flights_2026_09_3033343536[entry_sector],"")=AG95),--(IFERROR(Flights_2026_09_3033343536[nfl],-1)&gt;=AH95),--(IFERROR(Flights_2026_09_3033343536[nfl],-1)&lt;=IF(AH95=450,450,AH95+9)))</f>
        <v>0</v>
      </c>
    </row>
    <row r="96" spans="1:35" x14ac:dyDescent="0.2">
      <c r="A96" s="32" t="s">
        <v>231</v>
      </c>
      <c r="B96" s="32" t="s">
        <v>232</v>
      </c>
      <c r="C96" s="32" t="s">
        <v>19</v>
      </c>
      <c r="D96" s="32" t="s">
        <v>76</v>
      </c>
      <c r="E96" s="32" t="s">
        <v>819</v>
      </c>
      <c r="F96" s="33">
        <v>46298.71943287037</v>
      </c>
      <c r="G96" s="32" t="s">
        <v>21</v>
      </c>
      <c r="H96" s="32" t="s">
        <v>1791</v>
      </c>
      <c r="I96" s="34">
        <v>350</v>
      </c>
      <c r="J96" s="32" t="s">
        <v>22</v>
      </c>
      <c r="K96" s="32" t="s">
        <v>23</v>
      </c>
      <c r="L96" s="34">
        <v>788</v>
      </c>
      <c r="M96" s="32" t="s">
        <v>1143</v>
      </c>
      <c r="N96" s="33">
        <v>46298.672893518524</v>
      </c>
      <c r="O96" s="34">
        <v>350</v>
      </c>
      <c r="P96" s="32" t="s">
        <v>26</v>
      </c>
      <c r="Q96" s="34">
        <v>350</v>
      </c>
      <c r="R96" t="str">
        <f>IF(B96="","",_xlfn.XLOOKUP(B96,DB!$A$2:$A$205,DB!$C$2:$C$205,"")&amp;"")</f>
        <v>Sector 5</v>
      </c>
      <c r="S96" t="str">
        <f>IF(B96="","",_xlfn.XLOOKUP(B96,DB!$A$2:$A$205,DB!$E$2:$E$205,""))</f>
        <v>Sector 4</v>
      </c>
      <c r="T96" t="str">
        <f>IF(B96="","",_xlfn.XLOOKUP(B96,DB!$A$2:$A$205,DB!$F$2:$F$205,""))</f>
        <v>VOMAR/XUDUN</v>
      </c>
      <c r="U96" t="str">
        <f>IF(B96="","",_xlfn.XLOOKUP(B96,DB!$A$2:$A$205,DB!$D$2:$D$205,""))</f>
        <v>MMTY</v>
      </c>
      <c r="V96" t="str">
        <f>IF(B96="","",IF(OR(COUNTIF(M96,"????N?????W")&gt;0,COUNTIF(M96,"????N?????E")&gt;0,COUNTIF(M96,"????S?????W")&gt;0,COUNTIF(M96,"????S?????E")&gt;0),_xlfn.XLOOKUP(B96,DB!$A$2:$A$205,DB!$B$2:$B$205,""),M96))</f>
        <v>MATOL</v>
      </c>
      <c r="AF96" s="2">
        <v>0.58333333333333337</v>
      </c>
      <c r="AG96" t="s">
        <v>840</v>
      </c>
      <c r="AH96" s="17">
        <v>360</v>
      </c>
      <c r="AI96" s="17" cm="1">
        <f t="array" ref="AI96">SUMPRODUCT(--(IFERROR(HOUR(Flights_2026_09_3033343536[entry_hour]),-1)=HOUR(AF96)),--(IFERROR(Flights_2026_09_3033343536[entry_sector],"")=AG96),--(IFERROR(Flights_2026_09_3033343536[nfl],-1)&gt;=AH96),--(IFERROR(Flights_2026_09_3033343536[nfl],-1)&lt;=IF(AH96=450,450,AH96+9)))</f>
        <v>0</v>
      </c>
    </row>
    <row r="97" spans="1:35" x14ac:dyDescent="0.2">
      <c r="A97" s="32" t="s">
        <v>209</v>
      </c>
      <c r="B97" s="32" t="s">
        <v>62</v>
      </c>
      <c r="C97" s="32" t="s">
        <v>19</v>
      </c>
      <c r="D97" s="32" t="s">
        <v>50</v>
      </c>
      <c r="E97" s="32" t="s">
        <v>599</v>
      </c>
      <c r="F97" s="33">
        <v>46298.720590277779</v>
      </c>
      <c r="G97" s="32" t="s">
        <v>21</v>
      </c>
      <c r="H97" s="32" t="s">
        <v>1792</v>
      </c>
      <c r="I97" s="34">
        <v>340</v>
      </c>
      <c r="J97" s="32" t="s">
        <v>22</v>
      </c>
      <c r="K97" s="32" t="s">
        <v>23</v>
      </c>
      <c r="L97" s="34">
        <v>214</v>
      </c>
      <c r="M97" s="32" t="s">
        <v>37</v>
      </c>
      <c r="N97" s="33">
        <v>46298.702997685185</v>
      </c>
      <c r="O97" s="34">
        <v>279</v>
      </c>
      <c r="P97" s="32" t="s">
        <v>26</v>
      </c>
      <c r="Q97" s="34">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SUMPRODUCT(--(IFERROR(HOUR(Flights_2026_09_3033343536[entry_hour]),-1)=HOUR(AF97)),--(IFERROR(Flights_2026_09_3033343536[entry_sector],"")=AG97),--(IFERROR(Flights_2026_09_3033343536[nfl],-1)&gt;=AH97),--(IFERROR(Flights_2026_09_3033343536[nfl],-1)&lt;=IF(AH97=450,450,AH97+9)))</f>
        <v>1</v>
      </c>
    </row>
    <row r="98" spans="1:35" x14ac:dyDescent="0.2">
      <c r="A98" s="32" t="s">
        <v>1793</v>
      </c>
      <c r="B98" s="32" t="s">
        <v>472</v>
      </c>
      <c r="C98" s="32" t="s">
        <v>19</v>
      </c>
      <c r="D98" s="32" t="s">
        <v>90</v>
      </c>
      <c r="E98" s="32" t="s">
        <v>598</v>
      </c>
      <c r="F98" s="33">
        <v>46298.722638888888</v>
      </c>
      <c r="G98" s="32" t="s">
        <v>21</v>
      </c>
      <c r="H98" s="32" t="s">
        <v>1794</v>
      </c>
      <c r="I98" s="34">
        <v>390</v>
      </c>
      <c r="J98" s="32" t="s">
        <v>22</v>
      </c>
      <c r="K98" s="32" t="s">
        <v>23</v>
      </c>
      <c r="L98" s="34">
        <v>426</v>
      </c>
      <c r="M98" s="32" t="s">
        <v>217</v>
      </c>
      <c r="N98" s="33">
        <v>46298.694976851853</v>
      </c>
      <c r="O98" s="34">
        <v>390</v>
      </c>
      <c r="P98" s="32" t="s">
        <v>26</v>
      </c>
      <c r="Q98" s="34">
        <v>370</v>
      </c>
      <c r="R98" t="str">
        <f>IF(B98="","",_xlfn.XLOOKUP(B98,DB!$A$2:$A$205,DB!$C$2:$C$205,"")&amp;"")</f>
        <v>Sector 5</v>
      </c>
      <c r="S98" t="str">
        <f>IF(B98="","",_xlfn.XLOOKUP(B98,DB!$A$2:$A$205,DB!$E$2:$E$205,""))</f>
        <v>Sector 4</v>
      </c>
      <c r="T98" t="str">
        <f>IF(B98="","",_xlfn.XLOOKUP(B98,DB!$A$2:$A$205,DB!$F$2:$F$205,""))</f>
        <v>VOMAR/XUDUN</v>
      </c>
      <c r="U98" t="str">
        <f>IF(B98="","",_xlfn.XLOOKUP(B98,DB!$A$2:$A$205,DB!$D$2:$D$205,""))</f>
        <v>KZHU</v>
      </c>
      <c r="V98" t="str">
        <f>IF(B98="","",IF(OR(COUNTIF(M98,"????N?????W")&gt;0,COUNTIF(M98,"????N?????E")&gt;0,COUNTIF(M98,"????S?????W")&gt;0,COUNTIF(M98,"????S?????E")&gt;0),_xlfn.XLOOKUP(B98,DB!$A$2:$A$205,DB!$B$2:$B$205,""),M98))</f>
        <v>KEHLI</v>
      </c>
      <c r="AF98" s="2">
        <v>0.58333333333333337</v>
      </c>
      <c r="AG98" t="s">
        <v>840</v>
      </c>
      <c r="AH98" s="17">
        <v>380</v>
      </c>
      <c r="AI98" s="17" cm="1">
        <f t="array" ref="AI98">SUMPRODUCT(--(IFERROR(HOUR(Flights_2026_09_3033343536[entry_hour]),-1)=HOUR(AF98)),--(IFERROR(Flights_2026_09_3033343536[entry_sector],"")=AG98),--(IFERROR(Flights_2026_09_3033343536[nfl],-1)&gt;=AH98),--(IFERROR(Flights_2026_09_3033343536[nfl],-1)&lt;=IF(AH98=450,450,AH98+9)))</f>
        <v>0</v>
      </c>
    </row>
    <row r="99" spans="1:35" x14ac:dyDescent="0.2">
      <c r="A99" s="32" t="s">
        <v>474</v>
      </c>
      <c r="B99" s="32" t="s">
        <v>46</v>
      </c>
      <c r="C99" s="32" t="s">
        <v>19</v>
      </c>
      <c r="D99" s="32" t="s">
        <v>76</v>
      </c>
      <c r="E99" s="32" t="s">
        <v>1535</v>
      </c>
      <c r="F99" s="33">
        <v>46298.726655092592</v>
      </c>
      <c r="G99" s="32" t="s">
        <v>21</v>
      </c>
      <c r="H99" s="32" t="s">
        <v>1795</v>
      </c>
      <c r="I99" s="34">
        <v>350</v>
      </c>
      <c r="J99" s="32" t="s">
        <v>22</v>
      </c>
      <c r="K99" s="32" t="s">
        <v>23</v>
      </c>
      <c r="L99" s="34">
        <v>426</v>
      </c>
      <c r="M99" s="32" t="s">
        <v>218</v>
      </c>
      <c r="N99" s="33">
        <v>46298.697685185187</v>
      </c>
      <c r="O99" s="34">
        <v>350</v>
      </c>
      <c r="P99" s="32" t="s">
        <v>26</v>
      </c>
      <c r="Q99" s="34">
        <v>350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IRDOV</v>
      </c>
      <c r="AF99" s="2">
        <v>0.58333333333333337</v>
      </c>
      <c r="AG99" t="s">
        <v>840</v>
      </c>
      <c r="AH99" s="17">
        <v>390</v>
      </c>
      <c r="AI99" s="17" cm="1">
        <f t="array" ref="AI99">SUMPRODUCT(--(IFERROR(HOUR(Flights_2026_09_3033343536[entry_hour]),-1)=HOUR(AF99)),--(IFERROR(Flights_2026_09_3033343536[entry_sector],"")=AG99),--(IFERROR(Flights_2026_09_3033343536[nfl],-1)&gt;=AH99),--(IFERROR(Flights_2026_09_3033343536[nfl],-1)&lt;=IF(AH99=450,450,AH99+9)))</f>
        <v>1</v>
      </c>
    </row>
    <row r="100" spans="1:35" x14ac:dyDescent="0.2">
      <c r="A100" s="32" t="s">
        <v>1796</v>
      </c>
      <c r="B100" s="32" t="s">
        <v>635</v>
      </c>
      <c r="C100" s="32" t="s">
        <v>19</v>
      </c>
      <c r="D100" s="32" t="s">
        <v>90</v>
      </c>
      <c r="E100" s="32" t="s">
        <v>216</v>
      </c>
      <c r="F100" s="33">
        <v>46298.729687500003</v>
      </c>
      <c r="G100" s="32" t="s">
        <v>21</v>
      </c>
      <c r="H100" s="32" t="s">
        <v>1797</v>
      </c>
      <c r="I100" s="34">
        <v>390</v>
      </c>
      <c r="J100" s="32" t="s">
        <v>22</v>
      </c>
      <c r="K100" s="32" t="s">
        <v>23</v>
      </c>
      <c r="L100" s="34">
        <v>796</v>
      </c>
      <c r="M100" s="32" t="s">
        <v>1798</v>
      </c>
      <c r="N100" s="33">
        <v>46298.681921296295</v>
      </c>
      <c r="O100" s="34">
        <v>370</v>
      </c>
      <c r="P100" s="32" t="s">
        <v>26</v>
      </c>
      <c r="Q100" s="34">
        <v>370</v>
      </c>
      <c r="R100" t="str">
        <f>IF(B100="","",_xlfn.XLOOKUP(B100,DB!$A$2:$A$205,DB!$C$2:$C$205,"")&amp;"")</f>
        <v>Sector 5</v>
      </c>
      <c r="S100" t="str">
        <f>IF(B100="","",_xlfn.XLOOKUP(B100,DB!$A$2:$A$205,DB!$E$2:$E$205,""))</f>
        <v>Sector 4</v>
      </c>
      <c r="T100" t="str">
        <f>IF(B100="","",_xlfn.XLOOKUP(B100,DB!$A$2:$A$205,DB!$F$2:$F$205,""))</f>
        <v>VOMAR/XUDUN</v>
      </c>
      <c r="U100" t="str">
        <f>IF(B100="","",_xlfn.XLOOKUP(B100,DB!$A$2:$A$205,DB!$D$2:$D$205,""))</f>
        <v>KZHU</v>
      </c>
      <c r="V100" t="str">
        <f>IF(B100="","",IF(OR(COUNTIF(M100,"????N?????W")&gt;0,COUNTIF(M100,"????N?????E")&gt;0,COUNTIF(M100,"????S?????W")&gt;0,COUNTIF(M100,"????S?????E")&gt;0),_xlfn.XLOOKUP(B100,DB!$A$2:$A$205,DB!$B$2:$B$205,""),M100))</f>
        <v>IPSEV</v>
      </c>
      <c r="AF100" s="2">
        <v>0.58333333333333337</v>
      </c>
      <c r="AG100" t="s">
        <v>840</v>
      </c>
      <c r="AH100" s="17">
        <v>400</v>
      </c>
      <c r="AI100" s="17" cm="1">
        <f t="array" ref="AI100">SUMPRODUCT(--(IFERROR(HOUR(Flights_2026_09_3033343536[entry_hour]),-1)=HOUR(AF100)),--(IFERROR(Flights_2026_09_3033343536[entry_sector],"")=AG100),--(IFERROR(Flights_2026_09_3033343536[nfl],-1)&gt;=AH100),--(IFERROR(Flights_2026_09_3033343536[nfl],-1)&lt;=IF(AH100=450,450,AH100+9)))</f>
        <v>0</v>
      </c>
    </row>
    <row r="101" spans="1:35" x14ac:dyDescent="0.2">
      <c r="A101" s="32" t="s">
        <v>624</v>
      </c>
      <c r="B101" s="32" t="s">
        <v>301</v>
      </c>
      <c r="C101" s="32" t="s">
        <v>19</v>
      </c>
      <c r="D101" s="32" t="s">
        <v>76</v>
      </c>
      <c r="E101" s="32" t="s">
        <v>1799</v>
      </c>
      <c r="F101" s="33">
        <v>46298.731793981482</v>
      </c>
      <c r="G101" s="32" t="s">
        <v>21</v>
      </c>
      <c r="H101" s="32" t="s">
        <v>1800</v>
      </c>
      <c r="I101" s="34">
        <v>330</v>
      </c>
      <c r="J101" s="32" t="s">
        <v>22</v>
      </c>
      <c r="K101" s="32" t="s">
        <v>23</v>
      </c>
      <c r="L101" s="34">
        <v>446</v>
      </c>
      <c r="M101" s="32" t="s">
        <v>1801</v>
      </c>
      <c r="N101" s="33">
        <v>46298.701967592591</v>
      </c>
      <c r="O101" s="34">
        <v>330</v>
      </c>
      <c r="P101" s="32" t="s">
        <v>26</v>
      </c>
      <c r="Q101" s="34">
        <v>330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MATOL</v>
      </c>
      <c r="AF101" s="2">
        <v>0.58333333333333337</v>
      </c>
      <c r="AG101" t="s">
        <v>840</v>
      </c>
      <c r="AH101" s="17">
        <v>410</v>
      </c>
      <c r="AI101" s="17" cm="1">
        <f t="array" ref="AI101">SUMPRODUCT(--(IFERROR(HOUR(Flights_2026_09_3033343536[entry_hour]),-1)=HOUR(AF101)),--(IFERROR(Flights_2026_09_3033343536[entry_sector],"")=AG101),--(IFERROR(Flights_2026_09_3033343536[nfl],-1)&gt;=AH101),--(IFERROR(Flights_2026_09_3033343536[nfl],-1)&lt;=IF(AH101=450,450,AH101+9)))</f>
        <v>0</v>
      </c>
    </row>
    <row r="102" spans="1:35" x14ac:dyDescent="0.2">
      <c r="A102" s="32" t="s">
        <v>244</v>
      </c>
      <c r="B102" s="32" t="s">
        <v>89</v>
      </c>
      <c r="C102" s="32" t="s">
        <v>19</v>
      </c>
      <c r="D102" s="32" t="s">
        <v>20</v>
      </c>
      <c r="E102" s="32" t="s">
        <v>1802</v>
      </c>
      <c r="F102" s="33">
        <v>46298.732951388884</v>
      </c>
      <c r="G102" s="32" t="s">
        <v>21</v>
      </c>
      <c r="H102" s="32" t="s">
        <v>1803</v>
      </c>
      <c r="I102" s="34">
        <v>340</v>
      </c>
      <c r="J102" s="32" t="s">
        <v>22</v>
      </c>
      <c r="K102" s="32" t="s">
        <v>23</v>
      </c>
      <c r="L102" s="34">
        <v>272</v>
      </c>
      <c r="M102" s="32" t="s">
        <v>190</v>
      </c>
      <c r="N102" s="33">
        <v>46298.714212962965</v>
      </c>
      <c r="O102" s="34">
        <v>160</v>
      </c>
      <c r="P102" s="32" t="s">
        <v>26</v>
      </c>
      <c r="Q102" s="34">
        <v>210</v>
      </c>
      <c r="R102" t="str">
        <f>IF(B102="","",_xlfn.XLOOKUP(B102,DB!$A$2:$A$205,DB!$C$2:$C$205,"")&amp;"")</f>
        <v>Sector 7</v>
      </c>
      <c r="S102" t="str">
        <f>IF(B102="","",_xlfn.XLOOKUP(B102,DB!$A$2:$A$205,DB!$E$2:$E$205,""))</f>
        <v>Sector 7</v>
      </c>
      <c r="T102" t="str">
        <f>IF(B102="","",_xlfn.XLOOKUP(B102,DB!$A$2:$A$205,DB!$F$2:$F$205,""))</f>
        <v>PAULE/SIGMA</v>
      </c>
      <c r="U102" t="str">
        <f>IF(B102="","",_xlfn.XLOOKUP(B102,DB!$A$2:$A$205,DB!$D$2:$D$205,""))</f>
        <v>MHCC</v>
      </c>
      <c r="V102" t="str">
        <f>IF(B102="","",IF(OR(COUNTIF(M102,"????N?????W")&gt;0,COUNTIF(M102,"????N?????E")&gt;0,COUNTIF(M102,"????S?????W")&gt;0,COUNTIF(M102,"????S?????E")&gt;0),_xlfn.XLOOKUP(B102,DB!$A$2:$A$205,DB!$B$2:$B$205,""),M102))</f>
        <v>ILUBA</v>
      </c>
      <c r="AF102" s="2">
        <v>0.58333333333333337</v>
      </c>
      <c r="AG102" t="s">
        <v>840</v>
      </c>
      <c r="AH102" s="17">
        <v>420</v>
      </c>
      <c r="AI102" s="17" cm="1">
        <f t="array" ref="AI102">SUMPRODUCT(--(IFERROR(HOUR(Flights_2026_09_3033343536[entry_hour]),-1)=HOUR(AF102)),--(IFERROR(Flights_2026_09_3033343536[entry_sector],"")=AG102),--(IFERROR(Flights_2026_09_3033343536[nfl],-1)&gt;=AH102),--(IFERROR(Flights_2026_09_3033343536[nfl],-1)&lt;=IF(AH102=450,450,AH102+9)))</f>
        <v>0</v>
      </c>
    </row>
    <row r="103" spans="1:35" x14ac:dyDescent="0.2">
      <c r="A103" s="32" t="s">
        <v>1010</v>
      </c>
      <c r="B103" s="32" t="s">
        <v>906</v>
      </c>
      <c r="C103" s="32" t="s">
        <v>19</v>
      </c>
      <c r="D103" s="32" t="s">
        <v>1011</v>
      </c>
      <c r="E103" s="32"/>
      <c r="F103" s="33">
        <v>46298.732997685191</v>
      </c>
      <c r="G103" s="32" t="s">
        <v>28</v>
      </c>
      <c r="H103" s="32" t="s">
        <v>29</v>
      </c>
      <c r="I103" s="34">
        <v>55</v>
      </c>
      <c r="J103" s="32" t="s">
        <v>30</v>
      </c>
      <c r="K103" s="32" t="s">
        <v>31</v>
      </c>
      <c r="L103" s="34">
        <v>168</v>
      </c>
      <c r="M103" s="32" t="s">
        <v>906</v>
      </c>
      <c r="N103" s="33">
        <v>46298.705162037033</v>
      </c>
      <c r="O103" s="34">
        <v>0</v>
      </c>
      <c r="P103" s="32" t="s">
        <v>32</v>
      </c>
      <c r="Q103" s="34">
        <v>927</v>
      </c>
      <c r="R103" t="str">
        <f>IF(B103="","",_xlfn.XLOOKUP(B103,DB!$A$2:$A$205,DB!$C$2:$C$205,"")&amp;"")</f>
        <v/>
      </c>
      <c r="S103" t="str">
        <f>IF(B103="","",_xlfn.XLOOKUP(B103,DB!$A$2:$A$205,DB!$E$2:$E$205,""))</f>
        <v/>
      </c>
      <c r="T103" t="str">
        <f>IF(B103="","",_xlfn.XLOOKUP(B103,DB!$A$2:$A$205,DB!$F$2:$F$205,""))</f>
        <v/>
      </c>
      <c r="U103" t="str">
        <f>IF(B103="","",_xlfn.XLOOKUP(B103,DB!$A$2:$A$205,DB!$D$2:$D$205,""))</f>
        <v/>
      </c>
      <c r="V103" t="str">
        <f>IF(B103="","",IF(OR(COUNTIF(M103,"????N?????W")&gt;0,COUNTIF(M103,"????N?????E")&gt;0,COUNTIF(M103,"????S?????W")&gt;0,COUNTIF(M103,"????S?????E")&gt;0),_xlfn.XLOOKUP(B103,DB!$A$2:$A$205,DB!$B$2:$B$205,""),M103))</f>
        <v>XPPS</v>
      </c>
      <c r="AF103" s="2">
        <v>0.58333333333333337</v>
      </c>
      <c r="AG103" t="s">
        <v>840</v>
      </c>
      <c r="AH103" s="17">
        <v>430</v>
      </c>
      <c r="AI103" s="17" cm="1">
        <f t="array" ref="AI103">SUMPRODUCT(--(IFERROR(HOUR(Flights_2026_09_3033343536[entry_hour]),-1)=HOUR(AF103)),--(IFERROR(Flights_2026_09_3033343536[entry_sector],"")=AG103),--(IFERROR(Flights_2026_09_3033343536[nfl],-1)&gt;=AH103),--(IFERROR(Flights_2026_09_3033343536[nfl],-1)&lt;=IF(AH103=450,450,AH103+9)))</f>
        <v>0</v>
      </c>
    </row>
    <row r="104" spans="1:35" x14ac:dyDescent="0.2">
      <c r="A104" s="32" t="s">
        <v>233</v>
      </c>
      <c r="B104" s="32" t="s">
        <v>122</v>
      </c>
      <c r="C104" s="32" t="s">
        <v>19</v>
      </c>
      <c r="D104" s="32" t="s">
        <v>53</v>
      </c>
      <c r="E104" s="32" t="s">
        <v>558</v>
      </c>
      <c r="F104" s="33">
        <v>46298.73436342593</v>
      </c>
      <c r="G104" s="32" t="s">
        <v>21</v>
      </c>
      <c r="H104" s="32" t="s">
        <v>1804</v>
      </c>
      <c r="I104" s="34">
        <v>350</v>
      </c>
      <c r="J104" s="32" t="s">
        <v>22</v>
      </c>
      <c r="K104" s="32" t="s">
        <v>23</v>
      </c>
      <c r="L104" s="34">
        <v>904</v>
      </c>
      <c r="M104" s="32" t="s">
        <v>136</v>
      </c>
      <c r="N104" s="33">
        <v>46298.680752314816</v>
      </c>
      <c r="O104" s="34">
        <v>330</v>
      </c>
      <c r="P104" s="32" t="s">
        <v>26</v>
      </c>
      <c r="Q104" s="34">
        <v>330</v>
      </c>
      <c r="R104" t="str">
        <f>IF(B104="","",_xlfn.XLOOKUP(B104,DB!$A$2:$A$205,DB!$C$2:$C$205,"")&amp;"")</f>
        <v>Sector 5</v>
      </c>
      <c r="S104" t="str">
        <f>IF(B104="","",_xlfn.XLOOKUP(B104,DB!$A$2:$A$205,DB!$E$2:$E$205,""))</f>
        <v>Sector 4</v>
      </c>
      <c r="T104" t="str">
        <f>IF(B104="","",_xlfn.XLOOKUP(B104,DB!$A$2:$A$205,DB!$F$2:$F$205,""))</f>
        <v>VOMAR/XUDUN</v>
      </c>
      <c r="U104" t="str">
        <f>IF(B104="","",_xlfn.XLOOKUP(B104,DB!$A$2:$A$205,DB!$D$2:$D$205,""))</f>
        <v>MMEX</v>
      </c>
      <c r="V104" t="str">
        <f>IF(B104="","",IF(OR(COUNTIF(M104,"????N?????W")&gt;0,COUNTIF(M104,"????N?????E")&gt;0,COUNTIF(M104,"????S?????W")&gt;0,COUNTIF(M104,"????S?????E")&gt;0),_xlfn.XLOOKUP(B104,DB!$A$2:$A$205,DB!$B$2:$B$205,""),M104))</f>
        <v>LIDAM</v>
      </c>
      <c r="AF104" s="2">
        <v>0.58333333333333337</v>
      </c>
      <c r="AG104" t="s">
        <v>840</v>
      </c>
      <c r="AH104" s="17">
        <v>440</v>
      </c>
      <c r="AI104" s="17" cm="1">
        <f t="array" ref="AI104">SUMPRODUCT(--(IFERROR(HOUR(Flights_2026_09_3033343536[entry_hour]),-1)=HOUR(AF104)),--(IFERROR(Flights_2026_09_3033343536[entry_sector],"")=AG104),--(IFERROR(Flights_2026_09_3033343536[nfl],-1)&gt;=AH104),--(IFERROR(Flights_2026_09_3033343536[nfl],-1)&lt;=IF(AH104=450,450,AH104+9)))</f>
        <v>0</v>
      </c>
    </row>
    <row r="105" spans="1:35" x14ac:dyDescent="0.2">
      <c r="A105" s="32" t="s">
        <v>631</v>
      </c>
      <c r="B105" s="32" t="s">
        <v>405</v>
      </c>
      <c r="C105" s="32" t="s">
        <v>19</v>
      </c>
      <c r="D105" s="32" t="s">
        <v>352</v>
      </c>
      <c r="E105" s="32" t="s">
        <v>406</v>
      </c>
      <c r="F105" s="33">
        <v>46298.736030092594</v>
      </c>
      <c r="G105" s="32" t="s">
        <v>21</v>
      </c>
      <c r="H105" s="32" t="s">
        <v>1805</v>
      </c>
      <c r="I105" s="34">
        <v>400</v>
      </c>
      <c r="J105" s="32" t="s">
        <v>22</v>
      </c>
      <c r="K105" s="32" t="s">
        <v>23</v>
      </c>
      <c r="L105" s="34">
        <v>180</v>
      </c>
      <c r="M105" s="32" t="s">
        <v>37</v>
      </c>
      <c r="N105" s="33">
        <v>46298.722199074073</v>
      </c>
      <c r="O105" s="34">
        <v>366</v>
      </c>
      <c r="P105" s="32" t="s">
        <v>38</v>
      </c>
      <c r="Q105" s="34">
        <v>220</v>
      </c>
      <c r="R105" t="str">
        <f>IF(B105="","",_xlfn.XLOOKUP(B105,DB!$A$2:$A$205,DB!$C$2:$C$205,"")&amp;"")</f>
        <v>Sector 3</v>
      </c>
      <c r="S105" t="str">
        <f>IF(B105="","",_xlfn.XLOOKUP(B105,DB!$A$2:$A$205,DB!$E$2:$E$205,""))</f>
        <v>Sector 3</v>
      </c>
      <c r="T105" t="str">
        <f>IF(B105="","",_xlfn.XLOOKUP(B105,DB!$A$2:$A$205,DB!$F$2:$F$205,""))</f>
        <v>NOSAT</v>
      </c>
      <c r="U105" t="str">
        <f>IF(B105="","",_xlfn.XLOOKUP(B105,DB!$A$2:$A$205,DB!$D$2:$D$205,""))</f>
        <v>MUFH</v>
      </c>
      <c r="V105" t="str">
        <f>IF(B105="","",IF(OR(COUNTIF(M105,"????N?????W")&gt;0,COUNTIF(M105,"????N?????E")&gt;0,COUNTIF(M105,"????S?????W")&gt;0,COUNTIF(M105,"????S?????E")&gt;0),_xlfn.XLOOKUP(B105,DB!$A$2:$A$205,DB!$B$2:$B$205,""),M105))</f>
        <v>NOSAT</v>
      </c>
      <c r="AF105" s="2">
        <v>0.58333333333333337</v>
      </c>
      <c r="AG105" t="s">
        <v>840</v>
      </c>
      <c r="AH105" s="17">
        <v>450</v>
      </c>
      <c r="AI105" s="17" cm="1">
        <f t="array" ref="AI105">SUMPRODUCT(--(IFERROR(HOUR(Flights_2026_09_3033343536[entry_hour]),-1)=HOUR(AF105)),--(IFERROR(Flights_2026_09_3033343536[entry_sector],"")=AG105),--(IFERROR(Flights_2026_09_3033343536[nfl],-1)&gt;=AH105),--(IFERROR(Flights_2026_09_3033343536[nfl],-1)&lt;=IF(AH105=450,450,AH105+9)))</f>
        <v>0</v>
      </c>
    </row>
    <row r="106" spans="1:35" x14ac:dyDescent="0.2">
      <c r="A106" s="32" t="s">
        <v>236</v>
      </c>
      <c r="B106" s="32" t="s">
        <v>203</v>
      </c>
      <c r="C106" s="32" t="s">
        <v>19</v>
      </c>
      <c r="D106" s="32" t="s">
        <v>120</v>
      </c>
      <c r="E106" s="32" t="s">
        <v>1157</v>
      </c>
      <c r="F106" s="33">
        <v>46298.739155092597</v>
      </c>
      <c r="G106" s="32" t="s">
        <v>21</v>
      </c>
      <c r="H106" s="32" t="s">
        <v>1806</v>
      </c>
      <c r="I106" s="34">
        <v>350</v>
      </c>
      <c r="J106" s="32" t="s">
        <v>22</v>
      </c>
      <c r="K106" s="32" t="s">
        <v>23</v>
      </c>
      <c r="L106" s="34">
        <v>439</v>
      </c>
      <c r="M106" s="32" t="s">
        <v>473</v>
      </c>
      <c r="N106" s="33">
        <v>46298.711284722223</v>
      </c>
      <c r="O106" s="34">
        <v>350</v>
      </c>
      <c r="P106" s="32" t="s">
        <v>26</v>
      </c>
      <c r="Q106" s="34">
        <v>350</v>
      </c>
      <c r="R106" t="str">
        <f>IF(B106="","",_xlfn.XLOOKUP(B106,DB!$A$2:$A$205,DB!$C$2:$C$205,"")&amp;"")</f>
        <v>Sector 3</v>
      </c>
      <c r="S106" t="str">
        <f>IF(B106="","",_xlfn.XLOOKUP(B106,DB!$A$2:$A$205,DB!$E$2:$E$205,""))</f>
        <v>Sector 3</v>
      </c>
      <c r="T106" t="str">
        <f>IF(B106="","",_xlfn.XLOOKUP(B106,DB!$A$2:$A$205,DB!$F$2:$F$205,""))</f>
        <v>NOSAT</v>
      </c>
      <c r="U106" t="str">
        <f>IF(B106="","",_xlfn.XLOOKUP(B106,DB!$A$2:$A$205,DB!$D$2:$D$205,""))</f>
        <v>KZHU</v>
      </c>
      <c r="V106" t="str">
        <f>IF(B106="","",IF(OR(COUNTIF(M106,"????N?????W")&gt;0,COUNTIF(M106,"????N?????E")&gt;0,COUNTIF(M106,"????S?????W")&gt;0,COUNTIF(M106,"????S?????E")&gt;0),_xlfn.XLOOKUP(B106,DB!$A$2:$A$205,DB!$B$2:$B$205,""),M106))</f>
        <v>IRDOV</v>
      </c>
      <c r="AF106" s="2">
        <v>0.58333333333333337</v>
      </c>
      <c r="AG106" t="s">
        <v>747</v>
      </c>
      <c r="AH106" s="17">
        <v>200</v>
      </c>
      <c r="AI106" s="17" cm="1">
        <f t="array" ref="AI106">SUMPRODUCT(--(IFERROR(HOUR(Flights_2026_09_3033343536[entry_hour]),-1)=HOUR(AF106)),--(IFERROR(Flights_2026_09_3033343536[entry_sector],"")=AG106),--(IFERROR(Flights_2026_09_3033343536[nfl],-1)&gt;=AH106),--(IFERROR(Flights_2026_09_3033343536[nfl],-1)&lt;=IF(AH106=450,450,AH106+9)))</f>
        <v>0</v>
      </c>
    </row>
    <row r="107" spans="1:35" x14ac:dyDescent="0.2">
      <c r="A107" s="32" t="s">
        <v>397</v>
      </c>
      <c r="B107" s="32" t="s">
        <v>398</v>
      </c>
      <c r="C107" s="32" t="s">
        <v>19</v>
      </c>
      <c r="D107" s="32" t="s">
        <v>50</v>
      </c>
      <c r="E107" s="32" t="s">
        <v>1069</v>
      </c>
      <c r="F107" s="33">
        <v>46298.740405092598</v>
      </c>
      <c r="G107" s="32" t="s">
        <v>21</v>
      </c>
      <c r="H107" s="32" t="s">
        <v>1807</v>
      </c>
      <c r="I107" s="34">
        <v>330</v>
      </c>
      <c r="J107" s="32" t="s">
        <v>22</v>
      </c>
      <c r="K107" s="32" t="s">
        <v>23</v>
      </c>
      <c r="L107" s="34">
        <v>455</v>
      </c>
      <c r="M107" s="32" t="s">
        <v>1808</v>
      </c>
      <c r="N107" s="33">
        <v>46298.712222222224</v>
      </c>
      <c r="O107" s="34">
        <v>310</v>
      </c>
      <c r="P107" s="32" t="s">
        <v>26</v>
      </c>
      <c r="Q107" s="34">
        <v>330</v>
      </c>
      <c r="R107" t="str">
        <f>IF(B107="","",_xlfn.XLOOKUP(B107,DB!$A$2:$A$205,DB!$C$2:$C$205,"")&amp;"")</f>
        <v>Sector 5</v>
      </c>
      <c r="S107" t="str">
        <f>IF(B107="","",_xlfn.XLOOKUP(B107,DB!$A$2:$A$205,DB!$E$2:$E$205,""))</f>
        <v>Sector 4</v>
      </c>
      <c r="T107" t="str">
        <f>IF(B107="","",_xlfn.XLOOKUP(B107,DB!$A$2:$A$205,DB!$F$2:$F$205,""))</f>
        <v>VOMAR/XUDUN</v>
      </c>
      <c r="U107" t="str">
        <f>IF(B107="","",_xlfn.XLOOKUP(B107,DB!$A$2:$A$205,DB!$D$2:$D$205,""))</f>
        <v>KZHU</v>
      </c>
      <c r="V107" t="str">
        <f>IF(B107="","",IF(OR(COUNTIF(M107,"????N?????W")&gt;0,COUNTIF(M107,"????N?????E")&gt;0,COUNTIF(M107,"????S?????W")&gt;0,COUNTIF(M107,"????S?????E")&gt;0),_xlfn.XLOOKUP(B107,DB!$A$2:$A$205,DB!$B$2:$B$205,""),M107))</f>
        <v>KEHLI</v>
      </c>
      <c r="AF107" s="2">
        <v>0.58333333333333337</v>
      </c>
      <c r="AG107" t="s">
        <v>747</v>
      </c>
      <c r="AH107" s="17">
        <v>210</v>
      </c>
      <c r="AI107" s="17" cm="1">
        <f t="array" ref="AI107">SUMPRODUCT(--(IFERROR(HOUR(Flights_2026_09_3033343536[entry_hour]),-1)=HOUR(AF107)),--(IFERROR(Flights_2026_09_3033343536[entry_sector],"")=AG107),--(IFERROR(Flights_2026_09_3033343536[nfl],-1)&gt;=AH107),--(IFERROR(Flights_2026_09_3033343536[nfl],-1)&lt;=IF(AH107=450,450,AH107+9)))</f>
        <v>0</v>
      </c>
    </row>
    <row r="108" spans="1:35" x14ac:dyDescent="0.2">
      <c r="A108" s="32" t="s">
        <v>239</v>
      </c>
      <c r="B108" s="32" t="s">
        <v>59</v>
      </c>
      <c r="C108" s="32" t="s">
        <v>19</v>
      </c>
      <c r="D108" s="32" t="s">
        <v>76</v>
      </c>
      <c r="E108" s="32" t="s">
        <v>912</v>
      </c>
      <c r="F108" s="33">
        <v>46298.742037037038</v>
      </c>
      <c r="G108" s="32" t="s">
        <v>21</v>
      </c>
      <c r="H108" s="32" t="s">
        <v>545</v>
      </c>
      <c r="I108" s="34">
        <v>360</v>
      </c>
      <c r="J108" s="32" t="s">
        <v>22</v>
      </c>
      <c r="K108" s="32" t="s">
        <v>23</v>
      </c>
      <c r="L108" s="34">
        <v>214</v>
      </c>
      <c r="M108" s="32" t="s">
        <v>37</v>
      </c>
      <c r="N108" s="33">
        <v>46298.724525462967</v>
      </c>
      <c r="O108" s="34">
        <v>288</v>
      </c>
      <c r="P108" s="32" t="s">
        <v>26</v>
      </c>
      <c r="Q108" s="34">
        <v>220</v>
      </c>
      <c r="R108" t="str">
        <f>IF(B108="","",_xlfn.XLOOKUP(B108,DB!$A$2:$A$205,DB!$C$2:$C$205,"")&amp;"")</f>
        <v>Sector 3</v>
      </c>
      <c r="S108" t="str">
        <f>IF(B108="","",_xlfn.XLOOKUP(B108,DB!$A$2:$A$205,DB!$E$2:$E$205,""))</f>
        <v>Sector 3</v>
      </c>
      <c r="T108" t="str">
        <f>IF(B108="","",_xlfn.XLOOKUP(B108,DB!$A$2:$A$205,DB!$F$2:$F$205,""))</f>
        <v>NOSAT</v>
      </c>
      <c r="U108" t="str">
        <f>IF(B108="","",_xlfn.XLOOKUP(B108,DB!$A$2:$A$205,DB!$D$2:$D$205,""))</f>
        <v>MUFH</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entry_hour]),-1)=HOUR(AF108)),--(IFERROR(Flights_2026_09_3033343536[entry_sector],"")=AG108),--(IFERROR(Flights_2026_09_3033343536[nfl],-1)&gt;=AH108),--(IFERROR(Flights_2026_09_3033343536[nfl],-1)&lt;=IF(AH108=450,450,AH108+9)))</f>
        <v>0</v>
      </c>
    </row>
    <row r="109" spans="1:35" x14ac:dyDescent="0.2">
      <c r="A109" s="32" t="s">
        <v>1280</v>
      </c>
      <c r="B109" s="32" t="s">
        <v>215</v>
      </c>
      <c r="C109" s="32" t="s">
        <v>19</v>
      </c>
      <c r="D109" s="32" t="s">
        <v>90</v>
      </c>
      <c r="E109" s="32" t="s">
        <v>197</v>
      </c>
      <c r="F109" s="33">
        <v>46298.743136574078</v>
      </c>
      <c r="G109" s="32" t="s">
        <v>21</v>
      </c>
      <c r="H109" s="32" t="s">
        <v>1809</v>
      </c>
      <c r="I109" s="34">
        <v>370</v>
      </c>
      <c r="J109" s="32" t="s">
        <v>22</v>
      </c>
      <c r="K109" s="32" t="s">
        <v>23</v>
      </c>
      <c r="L109" s="34">
        <v>446</v>
      </c>
      <c r="M109" s="32" t="s">
        <v>1810</v>
      </c>
      <c r="N109" s="33">
        <v>46298.714374999996</v>
      </c>
      <c r="O109" s="34">
        <v>390</v>
      </c>
      <c r="P109" s="32" t="s">
        <v>26</v>
      </c>
      <c r="Q109" s="34">
        <v>370</v>
      </c>
      <c r="R109" t="str">
        <f>IF(B109="","",_xlfn.XLOOKUP(B109,DB!$A$2:$A$205,DB!$C$2:$C$205,"")&amp;"")</f>
        <v>Sector 3</v>
      </c>
      <c r="S109" t="str">
        <f>IF(B109="","",_xlfn.XLOOKUP(B109,DB!$A$2:$A$205,DB!$E$2:$E$205,""))</f>
        <v>Sector 3</v>
      </c>
      <c r="T109" t="str">
        <f>IF(B109="","",_xlfn.XLOOKUP(B109,DB!$A$2:$A$205,DB!$F$2:$F$205,""))</f>
        <v>NOSAT</v>
      </c>
      <c r="U109" t="str">
        <f>IF(B109="","",_xlfn.XLOOKUP(B109,DB!$A$2:$A$205,DB!$D$2:$D$205,""))</f>
        <v>KZHU</v>
      </c>
      <c r="V109" t="str">
        <f>IF(B109="","",IF(OR(COUNTIF(M109,"????N?????W")&gt;0,COUNTIF(M109,"????N?????E")&gt;0,COUNTIF(M109,"????S?????W")&gt;0,COUNTIF(M109,"????S?????E")&gt;0),_xlfn.XLOOKUP(B109,DB!$A$2:$A$205,DB!$B$2:$B$205,""),M109))</f>
        <v>PISAD</v>
      </c>
      <c r="AF109" s="2">
        <v>0.58333333333333337</v>
      </c>
      <c r="AG109" t="s">
        <v>747</v>
      </c>
      <c r="AH109" s="17">
        <v>230</v>
      </c>
      <c r="AI109" s="17" cm="1">
        <f t="array" ref="AI109">SUMPRODUCT(--(IFERROR(HOUR(Flights_2026_09_3033343536[entry_hour]),-1)=HOUR(AF109)),--(IFERROR(Flights_2026_09_3033343536[entry_sector],"")=AG109),--(IFERROR(Flights_2026_09_3033343536[nfl],-1)&gt;=AH109),--(IFERROR(Flights_2026_09_3033343536[nfl],-1)&lt;=IF(AH109=450,450,AH109+9)))</f>
        <v>0</v>
      </c>
    </row>
    <row r="110" spans="1:35" x14ac:dyDescent="0.2">
      <c r="A110" s="32" t="s">
        <v>220</v>
      </c>
      <c r="B110" s="32" t="s">
        <v>49</v>
      </c>
      <c r="C110" s="32" t="s">
        <v>19</v>
      </c>
      <c r="D110" s="32" t="s">
        <v>221</v>
      </c>
      <c r="E110" s="32" t="s">
        <v>1811</v>
      </c>
      <c r="F110" s="33">
        <v>46298.745023148149</v>
      </c>
      <c r="G110" s="32" t="s">
        <v>21</v>
      </c>
      <c r="H110" s="32" t="s">
        <v>1812</v>
      </c>
      <c r="I110" s="34">
        <v>360</v>
      </c>
      <c r="J110" s="32" t="s">
        <v>22</v>
      </c>
      <c r="K110" s="32" t="s">
        <v>23</v>
      </c>
      <c r="L110" s="34">
        <v>214</v>
      </c>
      <c r="M110" s="32" t="s">
        <v>37</v>
      </c>
      <c r="N110" s="33">
        <v>46298.726840277777</v>
      </c>
      <c r="O110" s="34">
        <v>320</v>
      </c>
      <c r="P110" s="32" t="s">
        <v>26</v>
      </c>
      <c r="Q110" s="34">
        <v>220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entry_hour]),-1)=HOUR(AF110)),--(IFERROR(Flights_2026_09_3033343536[entry_sector],"")=AG110),--(IFERROR(Flights_2026_09_3033343536[nfl],-1)&gt;=AH110),--(IFERROR(Flights_2026_09_3033343536[nfl],-1)&lt;=IF(AH110=450,450,AH110+9)))</f>
        <v>0</v>
      </c>
    </row>
    <row r="111" spans="1:35" x14ac:dyDescent="0.2">
      <c r="A111" s="32" t="s">
        <v>625</v>
      </c>
      <c r="B111" s="32" t="s">
        <v>626</v>
      </c>
      <c r="C111" s="32" t="s">
        <v>19</v>
      </c>
      <c r="D111" s="32" t="s">
        <v>47</v>
      </c>
      <c r="E111" s="32" t="s">
        <v>684</v>
      </c>
      <c r="F111" s="33">
        <v>46298.745775462958</v>
      </c>
      <c r="G111" s="32" t="s">
        <v>21</v>
      </c>
      <c r="H111" s="32" t="s">
        <v>1813</v>
      </c>
      <c r="I111" s="34">
        <v>350</v>
      </c>
      <c r="J111" s="32" t="s">
        <v>22</v>
      </c>
      <c r="K111" s="32" t="s">
        <v>23</v>
      </c>
      <c r="L111" s="34">
        <v>472</v>
      </c>
      <c r="M111" s="32" t="s">
        <v>1814</v>
      </c>
      <c r="N111" s="33">
        <v>46298.714918981481</v>
      </c>
      <c r="O111" s="34">
        <v>370</v>
      </c>
      <c r="P111" s="32" t="s">
        <v>26</v>
      </c>
      <c r="Q111" s="34">
        <v>350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PISAD</v>
      </c>
      <c r="AF111" s="2">
        <v>0.58333333333333337</v>
      </c>
      <c r="AG111" t="s">
        <v>747</v>
      </c>
      <c r="AH111" s="17">
        <v>250</v>
      </c>
      <c r="AI111" s="17" cm="1">
        <f t="array" ref="AI111">SUMPRODUCT(--(IFERROR(HOUR(Flights_2026_09_3033343536[entry_hour]),-1)=HOUR(AF111)),--(IFERROR(Flights_2026_09_3033343536[entry_sector],"")=AG111),--(IFERROR(Flights_2026_09_3033343536[nfl],-1)&gt;=AH111),--(IFERROR(Flights_2026_09_3033343536[nfl],-1)&lt;=IF(AH111=450,450,AH111+9)))</f>
        <v>0</v>
      </c>
    </row>
    <row r="112" spans="1:35" x14ac:dyDescent="0.2">
      <c r="A112" s="32" t="s">
        <v>257</v>
      </c>
      <c r="B112" s="32" t="s">
        <v>258</v>
      </c>
      <c r="C112" s="32" t="s">
        <v>19</v>
      </c>
      <c r="D112" s="32" t="s">
        <v>53</v>
      </c>
      <c r="E112" s="32" t="s">
        <v>911</v>
      </c>
      <c r="F112" s="33">
        <v>46298.747291666667</v>
      </c>
      <c r="G112" s="32" t="s">
        <v>21</v>
      </c>
      <c r="H112" s="32" t="s">
        <v>1815</v>
      </c>
      <c r="I112" s="34">
        <v>360</v>
      </c>
      <c r="J112" s="32" t="s">
        <v>22</v>
      </c>
      <c r="K112" s="32" t="s">
        <v>23</v>
      </c>
      <c r="L112" s="34">
        <v>214</v>
      </c>
      <c r="M112" s="32" t="s">
        <v>37</v>
      </c>
      <c r="N112" s="33">
        <v>46298.728796296295</v>
      </c>
      <c r="O112" s="34">
        <v>297</v>
      </c>
      <c r="P112" s="32" t="s">
        <v>26</v>
      </c>
      <c r="Q112" s="34">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entry_hour]),-1)=HOUR(AF112)),--(IFERROR(Flights_2026_09_3033343536[entry_sector],"")=AG112),--(IFERROR(Flights_2026_09_3033343536[nfl],-1)&gt;=AH112),--(IFERROR(Flights_2026_09_3033343536[nfl],-1)&lt;=IF(AH112=450,450,AH112+9)))</f>
        <v>0</v>
      </c>
    </row>
    <row r="113" spans="1:35" x14ac:dyDescent="0.2">
      <c r="A113" s="32" t="s">
        <v>224</v>
      </c>
      <c r="B113" s="32" t="s">
        <v>141</v>
      </c>
      <c r="C113" s="32" t="s">
        <v>19</v>
      </c>
      <c r="D113" s="32" t="s">
        <v>53</v>
      </c>
      <c r="E113" s="32" t="s">
        <v>820</v>
      </c>
      <c r="F113" s="33">
        <v>46298.748402777783</v>
      </c>
      <c r="G113" s="32" t="s">
        <v>21</v>
      </c>
      <c r="H113" s="32" t="s">
        <v>1816</v>
      </c>
      <c r="I113" s="34">
        <v>360</v>
      </c>
      <c r="J113" s="32" t="s">
        <v>22</v>
      </c>
      <c r="K113" s="32" t="s">
        <v>23</v>
      </c>
      <c r="L113" s="34">
        <v>214</v>
      </c>
      <c r="M113" s="32" t="s">
        <v>37</v>
      </c>
      <c r="N113" s="33">
        <v>46298.731192129635</v>
      </c>
      <c r="O113" s="34">
        <v>272</v>
      </c>
      <c r="P113" s="32" t="s">
        <v>26</v>
      </c>
      <c r="Q113" s="34">
        <v>220</v>
      </c>
      <c r="R113" t="str">
        <f>IF(B113="","",_xlfn.XLOOKUP(B113,DB!$A$2:$A$205,DB!$C$2:$C$205,"")&amp;"")</f>
        <v>Sector 3</v>
      </c>
      <c r="S113" t="str">
        <f>IF(B113="","",_xlfn.XLOOKUP(B113,DB!$A$2:$A$205,DB!$E$2:$E$205,""))</f>
        <v>Sector 3</v>
      </c>
      <c r="T113" t="str">
        <f>IF(B113="","",_xlfn.XLOOKUP(B113,DB!$A$2:$A$205,DB!$F$2:$F$205,""))</f>
        <v>NOSAT</v>
      </c>
      <c r="U113" t="str">
        <f>IF(B113="","",_xlfn.XLOOKUP(B113,DB!$A$2:$A$205,DB!$D$2:$D$205,""))</f>
        <v>KZHU</v>
      </c>
      <c r="V113" t="str">
        <f>IF(B113="","",IF(OR(COUNTIF(M113,"????N?????W")&gt;0,COUNTIF(M113,"????N?????E")&gt;0,COUNTIF(M113,"????S?????W")&gt;0,COUNTIF(M113,"????S?????E")&gt;0),_xlfn.XLOOKUP(B113,DB!$A$2:$A$205,DB!$B$2:$B$205,""),M113))</f>
        <v>NOSAT</v>
      </c>
      <c r="AF113" s="2">
        <v>0.58333333333333337</v>
      </c>
      <c r="AG113" t="s">
        <v>747</v>
      </c>
      <c r="AH113" s="17">
        <v>270</v>
      </c>
      <c r="AI113" s="17" cm="1">
        <f t="array" ref="AI113">SUMPRODUCT(--(IFERROR(HOUR(Flights_2026_09_3033343536[entry_hour]),-1)=HOUR(AF113)),--(IFERROR(Flights_2026_09_3033343536[entry_sector],"")=AG113),--(IFERROR(Flights_2026_09_3033343536[nfl],-1)&gt;=AH113),--(IFERROR(Flights_2026_09_3033343536[nfl],-1)&lt;=IF(AH113=450,450,AH113+9)))</f>
        <v>0</v>
      </c>
    </row>
    <row r="114" spans="1:35" x14ac:dyDescent="0.2">
      <c r="A114" s="32" t="s">
        <v>242</v>
      </c>
      <c r="B114" s="32" t="s">
        <v>46</v>
      </c>
      <c r="C114" s="32" t="s">
        <v>19</v>
      </c>
      <c r="D114" s="32" t="s">
        <v>50</v>
      </c>
      <c r="E114" s="32" t="s">
        <v>1817</v>
      </c>
      <c r="F114" s="33">
        <v>46298.749421296292</v>
      </c>
      <c r="G114" s="32" t="s">
        <v>21</v>
      </c>
      <c r="H114" s="32" t="s">
        <v>1818</v>
      </c>
      <c r="I114" s="34">
        <v>340</v>
      </c>
      <c r="J114" s="32" t="s">
        <v>22</v>
      </c>
      <c r="K114" s="32" t="s">
        <v>23</v>
      </c>
      <c r="L114" s="34">
        <v>214</v>
      </c>
      <c r="M114" s="32" t="s">
        <v>37</v>
      </c>
      <c r="N114" s="33">
        <v>46298.732812499999</v>
      </c>
      <c r="O114" s="34">
        <v>251</v>
      </c>
      <c r="P114" s="32" t="s">
        <v>26</v>
      </c>
      <c r="Q114" s="34">
        <v>220</v>
      </c>
      <c r="R114" t="str">
        <f>IF(B114="","",_xlfn.XLOOKUP(B114,DB!$A$2:$A$205,DB!$C$2:$C$205,"")&amp;"")</f>
        <v>Sector 3</v>
      </c>
      <c r="S114" t="str">
        <f>IF(B114="","",_xlfn.XLOOKUP(B114,DB!$A$2:$A$205,DB!$E$2:$E$205,""))</f>
        <v>Sector 3</v>
      </c>
      <c r="T114" t="str">
        <f>IF(B114="","",_xlfn.XLOOKUP(B114,DB!$A$2:$A$205,DB!$F$2:$F$205,""))</f>
        <v>NOSAT</v>
      </c>
      <c r="U114" t="str">
        <f>IF(B114="","",_xlfn.XLOOKUP(B114,DB!$A$2:$A$205,DB!$D$2:$D$205,""))</f>
        <v>KZHU</v>
      </c>
      <c r="V114" t="str">
        <f>IF(B114="","",IF(OR(COUNTIF(M114,"????N?????W")&gt;0,COUNTIF(M114,"????N?????E")&gt;0,COUNTIF(M114,"????S?????W")&gt;0,COUNTIF(M114,"????S?????E")&gt;0),_xlfn.XLOOKUP(B114,DB!$A$2:$A$205,DB!$B$2:$B$205,""),M114))</f>
        <v>NOSAT</v>
      </c>
      <c r="AF114" s="2">
        <v>0.58333333333333337</v>
      </c>
      <c r="AG114" t="s">
        <v>747</v>
      </c>
      <c r="AH114" s="17">
        <v>280</v>
      </c>
      <c r="AI114" s="17" cm="1">
        <f t="array" ref="AI114">SUMPRODUCT(--(IFERROR(HOUR(Flights_2026_09_3033343536[entry_hour]),-1)=HOUR(AF114)),--(IFERROR(Flights_2026_09_3033343536[entry_sector],"")=AG114),--(IFERROR(Flights_2026_09_3033343536[nfl],-1)&gt;=AH114),--(IFERROR(Flights_2026_09_3033343536[nfl],-1)&lt;=IF(AH114=450,450,AH114+9)))</f>
        <v>0</v>
      </c>
    </row>
    <row r="115" spans="1:35" x14ac:dyDescent="0.2">
      <c r="A115" s="32" t="s">
        <v>235</v>
      </c>
      <c r="B115" s="32" t="s">
        <v>57</v>
      </c>
      <c r="C115" s="32" t="s">
        <v>19</v>
      </c>
      <c r="D115" s="32" t="s">
        <v>50</v>
      </c>
      <c r="E115" s="32" t="s">
        <v>825</v>
      </c>
      <c r="F115" s="33">
        <v>46298.750405092593</v>
      </c>
      <c r="G115" s="32" t="s">
        <v>21</v>
      </c>
      <c r="H115" s="32" t="s">
        <v>1819</v>
      </c>
      <c r="I115" s="34">
        <v>350</v>
      </c>
      <c r="J115" s="32" t="s">
        <v>22</v>
      </c>
      <c r="K115" s="32" t="s">
        <v>23</v>
      </c>
      <c r="L115" s="34">
        <v>671</v>
      </c>
      <c r="M115" s="32" t="s">
        <v>540</v>
      </c>
      <c r="N115" s="33">
        <v>46298.70820601852</v>
      </c>
      <c r="O115" s="34">
        <v>350</v>
      </c>
      <c r="P115" s="32" t="s">
        <v>26</v>
      </c>
      <c r="Q115" s="34">
        <v>350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DUTNA</v>
      </c>
      <c r="AF115" s="2">
        <v>0.58333333333333337</v>
      </c>
      <c r="AG115" t="s">
        <v>747</v>
      </c>
      <c r="AH115" s="17">
        <v>290</v>
      </c>
      <c r="AI115" s="17" cm="1">
        <f t="array" ref="AI115">SUMPRODUCT(--(IFERROR(HOUR(Flights_2026_09_3033343536[entry_hour]),-1)=HOUR(AF115)),--(IFERROR(Flights_2026_09_3033343536[entry_sector],"")=AG115),--(IFERROR(Flights_2026_09_3033343536[nfl],-1)&gt;=AH115),--(IFERROR(Flights_2026_09_3033343536[nfl],-1)&lt;=IF(AH115=450,450,AH115+9)))</f>
        <v>0</v>
      </c>
    </row>
    <row r="116" spans="1:35" x14ac:dyDescent="0.2">
      <c r="A116" s="32" t="s">
        <v>250</v>
      </c>
      <c r="B116" s="32" t="s">
        <v>213</v>
      </c>
      <c r="C116" s="32" t="s">
        <v>19</v>
      </c>
      <c r="D116" s="32" t="s">
        <v>107</v>
      </c>
      <c r="E116" s="32" t="s">
        <v>551</v>
      </c>
      <c r="F116" s="33">
        <v>46298.75209490741</v>
      </c>
      <c r="G116" s="32" t="s">
        <v>21</v>
      </c>
      <c r="H116" s="32" t="s">
        <v>1820</v>
      </c>
      <c r="I116" s="34">
        <v>330</v>
      </c>
      <c r="J116" s="32" t="s">
        <v>22</v>
      </c>
      <c r="K116" s="32" t="s">
        <v>23</v>
      </c>
      <c r="L116" s="34">
        <v>453</v>
      </c>
      <c r="M116" s="32" t="s">
        <v>1821</v>
      </c>
      <c r="N116" s="33">
        <v>46298.722442129627</v>
      </c>
      <c r="O116" s="34">
        <v>330</v>
      </c>
      <c r="P116" s="32" t="s">
        <v>26</v>
      </c>
      <c r="Q116" s="34">
        <v>330</v>
      </c>
      <c r="R116" t="str">
        <f>IF(B116="","",_xlfn.XLOOKUP(B116,DB!$A$2:$A$205,DB!$C$2:$C$205,"")&amp;"")</f>
        <v>Sector 5</v>
      </c>
      <c r="S116" t="str">
        <f>IF(B116="","",_xlfn.XLOOKUP(B116,DB!$A$2:$A$205,DB!$E$2:$E$205,""))</f>
        <v>Sector 4</v>
      </c>
      <c r="T116" t="str">
        <f>IF(B116="","",_xlfn.XLOOKUP(B116,DB!$A$2:$A$205,DB!$F$2:$F$205,""))</f>
        <v>VOMAR/XUDUN</v>
      </c>
      <c r="U116" t="str">
        <f>IF(B116="","",_xlfn.XLOOKUP(B116,DB!$A$2:$A$205,DB!$D$2:$D$205,""))</f>
        <v>KZHU</v>
      </c>
      <c r="V116" t="str">
        <f>IF(B116="","",IF(OR(COUNTIF(M116,"????N?????W")&gt;0,COUNTIF(M116,"????N?????E")&gt;0,COUNTIF(M116,"????S?????W")&gt;0,COUNTIF(M116,"????S?????E")&gt;0),_xlfn.XLOOKUP(B116,DB!$A$2:$A$205,DB!$B$2:$B$205,""),M116))</f>
        <v>IPSEV</v>
      </c>
      <c r="AF116" s="2">
        <v>0.58333333333333337</v>
      </c>
      <c r="AG116" t="s">
        <v>747</v>
      </c>
      <c r="AH116" s="17">
        <v>300</v>
      </c>
      <c r="AI116" s="17" cm="1">
        <f t="array" ref="AI116">SUMPRODUCT(--(IFERROR(HOUR(Flights_2026_09_3033343536[entry_hour]),-1)=HOUR(AF116)),--(IFERROR(Flights_2026_09_3033343536[entry_sector],"")=AG116),--(IFERROR(Flights_2026_09_3033343536[nfl],-1)&gt;=AH116),--(IFERROR(Flights_2026_09_3033343536[nfl],-1)&lt;=IF(AH116=450,450,AH116+9)))</f>
        <v>0</v>
      </c>
    </row>
    <row r="117" spans="1:35" x14ac:dyDescent="0.2">
      <c r="A117" s="32" t="s">
        <v>252</v>
      </c>
      <c r="B117" s="32" t="s">
        <v>253</v>
      </c>
      <c r="C117" s="32" t="s">
        <v>19</v>
      </c>
      <c r="D117" s="32" t="s">
        <v>254</v>
      </c>
      <c r="E117" s="32" t="s">
        <v>627</v>
      </c>
      <c r="F117" s="33">
        <v>46298.753622685181</v>
      </c>
      <c r="G117" s="32" t="s">
        <v>28</v>
      </c>
      <c r="H117" s="32" t="s">
        <v>1822</v>
      </c>
      <c r="I117" s="34">
        <v>90</v>
      </c>
      <c r="J117" s="32" t="s">
        <v>22</v>
      </c>
      <c r="K117" s="32" t="s">
        <v>23</v>
      </c>
      <c r="L117" s="34">
        <v>381</v>
      </c>
      <c r="M117" s="32" t="s">
        <v>253</v>
      </c>
      <c r="N117" s="33">
        <v>46298.689571759256</v>
      </c>
      <c r="O117" s="34">
        <v>0</v>
      </c>
      <c r="P117" s="32" t="s">
        <v>32</v>
      </c>
      <c r="Q117" s="34">
        <v>90</v>
      </c>
      <c r="R117" t="str">
        <f>IF(B117="","",_xlfn.XLOOKUP(B117,DB!$A$2:$A$205,DB!$C$2:$C$205,"")&amp;"")</f>
        <v>Sector 7</v>
      </c>
      <c r="S117" t="str">
        <f>IF(B117="","",_xlfn.XLOOKUP(B117,DB!$A$2:$A$205,DB!$E$2:$E$205,""))</f>
        <v>Sector 7</v>
      </c>
      <c r="T117" t="str">
        <f>IF(B117="","",_xlfn.XLOOKUP(B117,DB!$A$2:$A$205,DB!$F$2:$F$205,""))</f>
        <v>PAULE/SIGMA</v>
      </c>
      <c r="U117" t="str">
        <f>IF(B117="","",_xlfn.XLOOKUP(B117,DB!$A$2:$A$205,DB!$D$2:$D$205,""))</f>
        <v>MHCC</v>
      </c>
      <c r="V117" t="str">
        <f>IF(B117="","",IF(OR(COUNTIF(M117,"????N?????W")&gt;0,COUNTIF(M117,"????N?????E")&gt;0,COUNTIF(M117,"????S?????W")&gt;0,COUNTIF(M117,"????S?????E")&gt;0),_xlfn.XLOOKUP(B117,DB!$A$2:$A$205,DB!$B$2:$B$205,""),M117))</f>
        <v>MZBZ</v>
      </c>
      <c r="AF117" s="2">
        <v>0.58333333333333337</v>
      </c>
      <c r="AG117" t="s">
        <v>747</v>
      </c>
      <c r="AH117" s="17">
        <v>310</v>
      </c>
      <c r="AI117" s="17" cm="1">
        <f t="array" ref="AI117">SUMPRODUCT(--(IFERROR(HOUR(Flights_2026_09_3033343536[entry_hour]),-1)=HOUR(AF117)),--(IFERROR(Flights_2026_09_3033343536[entry_sector],"")=AG117),--(IFERROR(Flights_2026_09_3033343536[nfl],-1)&gt;=AH117),--(IFERROR(Flights_2026_09_3033343536[nfl],-1)&lt;=IF(AH117=450,450,AH117+9)))</f>
        <v>0</v>
      </c>
    </row>
    <row r="118" spans="1:35" x14ac:dyDescent="0.2">
      <c r="A118" s="32" t="s">
        <v>1823</v>
      </c>
      <c r="B118" s="32" t="s">
        <v>196</v>
      </c>
      <c r="C118" s="32" t="s">
        <v>19</v>
      </c>
      <c r="D118" s="32" t="s">
        <v>107</v>
      </c>
      <c r="E118" s="32" t="s">
        <v>1824</v>
      </c>
      <c r="F118" s="33">
        <v>46298.754733796297</v>
      </c>
      <c r="G118" s="32" t="s">
        <v>21</v>
      </c>
      <c r="H118" s="32" t="s">
        <v>1825</v>
      </c>
      <c r="I118" s="34">
        <v>360</v>
      </c>
      <c r="J118" s="32" t="s">
        <v>22</v>
      </c>
      <c r="K118" s="32" t="s">
        <v>23</v>
      </c>
      <c r="L118" s="34">
        <v>214</v>
      </c>
      <c r="M118" s="32" t="s">
        <v>37</v>
      </c>
      <c r="N118" s="33">
        <v>46298.737280092595</v>
      </c>
      <c r="O118" s="34">
        <v>269</v>
      </c>
      <c r="P118" s="32" t="s">
        <v>26</v>
      </c>
      <c r="Q118" s="34">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entry_hour]),-1)=HOUR(AF118)),--(IFERROR(Flights_2026_09_3033343536[entry_sector],"")=AG118),--(IFERROR(Flights_2026_09_3033343536[nfl],-1)&gt;=AH118),--(IFERROR(Flights_2026_09_3033343536[nfl],-1)&lt;=IF(AH118=450,450,AH118+9)))</f>
        <v>0</v>
      </c>
    </row>
    <row r="119" spans="1:35" x14ac:dyDescent="0.2">
      <c r="A119" s="32" t="s">
        <v>1826</v>
      </c>
      <c r="B119" s="32" t="s">
        <v>735</v>
      </c>
      <c r="C119" s="32" t="s">
        <v>19</v>
      </c>
      <c r="D119" s="32" t="s">
        <v>90</v>
      </c>
      <c r="E119" s="32" t="s">
        <v>824</v>
      </c>
      <c r="F119" s="33">
        <v>46298.755833333329</v>
      </c>
      <c r="G119" s="32" t="s">
        <v>21</v>
      </c>
      <c r="H119" s="32" t="s">
        <v>1827</v>
      </c>
      <c r="I119" s="34">
        <v>390</v>
      </c>
      <c r="J119" s="32" t="s">
        <v>22</v>
      </c>
      <c r="K119" s="32" t="s">
        <v>23</v>
      </c>
      <c r="L119" s="34">
        <v>427</v>
      </c>
      <c r="M119" s="32" t="s">
        <v>218</v>
      </c>
      <c r="N119" s="33">
        <v>46298.727974537032</v>
      </c>
      <c r="O119" s="34">
        <v>342</v>
      </c>
      <c r="P119" s="32" t="s">
        <v>26</v>
      </c>
      <c r="Q119" s="34">
        <v>370</v>
      </c>
      <c r="R119" t="str">
        <f>IF(B119="","",_xlfn.XLOOKUP(B119,DB!$A$2:$A$205,DB!$C$2:$C$205,"")&amp;"")</f>
        <v>Sector 5</v>
      </c>
      <c r="S119" t="str">
        <f>IF(B119="","",_xlfn.XLOOKUP(B119,DB!$A$2:$A$205,DB!$E$2:$E$205,""))</f>
        <v>Sector 4</v>
      </c>
      <c r="T119" t="str">
        <f>IF(B119="","",_xlfn.XLOOKUP(B119,DB!$A$2:$A$205,DB!$F$2:$F$205,""))</f>
        <v>VOMAR/XUDUN</v>
      </c>
      <c r="U119" t="str">
        <f>IF(B119="","",_xlfn.XLOOKUP(B119,DB!$A$2:$A$205,DB!$D$2:$D$205,""))</f>
        <v>KZHU</v>
      </c>
      <c r="V119" t="str">
        <f>IF(B119="","",IF(OR(COUNTIF(M119,"????N?????W")&gt;0,COUNTIF(M119,"????N?????E")&gt;0,COUNTIF(M119,"????S?????W")&gt;0,COUNTIF(M119,"????S?????E")&gt;0),_xlfn.XLOOKUP(B119,DB!$A$2:$A$205,DB!$B$2:$B$205,""),M119))</f>
        <v>IRDOV</v>
      </c>
      <c r="AF119" s="2">
        <v>0.58333333333333337</v>
      </c>
      <c r="AG119" t="s">
        <v>747</v>
      </c>
      <c r="AH119" s="17">
        <v>330</v>
      </c>
      <c r="AI119" s="17" cm="1">
        <f t="array" ref="AI119">SUMPRODUCT(--(IFERROR(HOUR(Flights_2026_09_3033343536[entry_hour]),-1)=HOUR(AF119)),--(IFERROR(Flights_2026_09_3033343536[entry_sector],"")=AG119),--(IFERROR(Flights_2026_09_3033343536[nfl],-1)&gt;=AH119),--(IFERROR(Flights_2026_09_3033343536[nfl],-1)&lt;=IF(AH119=450,450,AH119+9)))</f>
        <v>0</v>
      </c>
    </row>
    <row r="120" spans="1:35" x14ac:dyDescent="0.2">
      <c r="A120" s="32" t="s">
        <v>268</v>
      </c>
      <c r="B120" s="32" t="s">
        <v>269</v>
      </c>
      <c r="C120" s="32" t="s">
        <v>19</v>
      </c>
      <c r="D120" s="32" t="s">
        <v>76</v>
      </c>
      <c r="E120" s="32" t="s">
        <v>152</v>
      </c>
      <c r="F120" s="33">
        <v>46298.757407407407</v>
      </c>
      <c r="G120" s="32" t="s">
        <v>21</v>
      </c>
      <c r="H120" s="32" t="s">
        <v>1828</v>
      </c>
      <c r="I120" s="34">
        <v>350</v>
      </c>
      <c r="J120" s="32" t="s">
        <v>22</v>
      </c>
      <c r="K120" s="32" t="s">
        <v>23</v>
      </c>
      <c r="L120" s="34">
        <v>804</v>
      </c>
      <c r="M120" s="32" t="s">
        <v>1829</v>
      </c>
      <c r="N120" s="33">
        <v>46298.708391203705</v>
      </c>
      <c r="O120" s="34">
        <v>350</v>
      </c>
      <c r="P120" s="32" t="s">
        <v>26</v>
      </c>
      <c r="Q120" s="34">
        <v>350</v>
      </c>
      <c r="R120" t="str">
        <f>IF(B120="","",_xlfn.XLOOKUP(B120,DB!$A$2:$A$205,DB!$C$2:$C$205,"")&amp;"")</f>
        <v>Sector 5</v>
      </c>
      <c r="S120" t="str">
        <f>IF(B120="","",_xlfn.XLOOKUP(B120,DB!$A$2:$A$205,DB!$E$2:$E$205,""))</f>
        <v>Sector 4</v>
      </c>
      <c r="T120" t="str">
        <f>IF(B120="","",_xlfn.XLOOKUP(B120,DB!$A$2:$A$205,DB!$F$2:$F$205,""))</f>
        <v>VOMAR/XUDUN</v>
      </c>
      <c r="U120" t="str">
        <f>IF(B120="","",_xlfn.XLOOKUP(B120,DB!$A$2:$A$205,DB!$D$2:$D$205,""))</f>
        <v>MMTY</v>
      </c>
      <c r="V120" t="str">
        <f>IF(B120="","",IF(OR(COUNTIF(M120,"????N?????W")&gt;0,COUNTIF(M120,"????N?????E")&gt;0,COUNTIF(M120,"????S?????W")&gt;0,COUNTIF(M120,"????S?????E")&gt;0),_xlfn.XLOOKUP(B120,DB!$A$2:$A$205,DB!$B$2:$B$205,""),M120))</f>
        <v>MATOL</v>
      </c>
      <c r="AF120" s="2">
        <v>0.58333333333333337</v>
      </c>
      <c r="AG120" t="s">
        <v>747</v>
      </c>
      <c r="AH120" s="17">
        <v>340</v>
      </c>
      <c r="AI120" s="17" cm="1">
        <f t="array" ref="AI120">SUMPRODUCT(--(IFERROR(HOUR(Flights_2026_09_3033343536[entry_hour]),-1)=HOUR(AF120)),--(IFERROR(Flights_2026_09_3033343536[entry_sector],"")=AG120),--(IFERROR(Flights_2026_09_3033343536[nfl],-1)&gt;=AH120),--(IFERROR(Flights_2026_09_3033343536[nfl],-1)&lt;=IF(AH120=450,450,AH120+9)))</f>
        <v>0</v>
      </c>
    </row>
    <row r="121" spans="1:35" x14ac:dyDescent="0.2">
      <c r="A121" s="32" t="s">
        <v>265</v>
      </c>
      <c r="B121" s="32" t="s">
        <v>171</v>
      </c>
      <c r="C121" s="32" t="s">
        <v>19</v>
      </c>
      <c r="D121" s="32" t="s">
        <v>76</v>
      </c>
      <c r="E121" s="32" t="s">
        <v>414</v>
      </c>
      <c r="F121" s="33">
        <v>46298.758553240739</v>
      </c>
      <c r="G121" s="32" t="s">
        <v>21</v>
      </c>
      <c r="H121" s="32" t="s">
        <v>1830</v>
      </c>
      <c r="I121" s="34">
        <v>340</v>
      </c>
      <c r="J121" s="32" t="s">
        <v>22</v>
      </c>
      <c r="K121" s="32" t="s">
        <v>23</v>
      </c>
      <c r="L121" s="34">
        <v>214</v>
      </c>
      <c r="M121" s="32" t="s">
        <v>37</v>
      </c>
      <c r="N121" s="33">
        <v>46298.742384259254</v>
      </c>
      <c r="O121" s="34">
        <v>221</v>
      </c>
      <c r="P121" s="32" t="s">
        <v>26</v>
      </c>
      <c r="Q121" s="34">
        <v>220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entry_hour]),-1)=HOUR(AF121)),--(IFERROR(Flights_2026_09_3033343536[entry_sector],"")=AG121),--(IFERROR(Flights_2026_09_3033343536[nfl],-1)&gt;=AH121),--(IFERROR(Flights_2026_09_3033343536[nfl],-1)&lt;=IF(AH121=450,450,AH121+9)))</f>
        <v>0</v>
      </c>
    </row>
    <row r="122" spans="1:35" x14ac:dyDescent="0.2">
      <c r="A122" s="32" t="s">
        <v>260</v>
      </c>
      <c r="B122" s="32" t="s">
        <v>186</v>
      </c>
      <c r="C122" s="32" t="s">
        <v>19</v>
      </c>
      <c r="D122" s="32" t="s">
        <v>120</v>
      </c>
      <c r="E122" s="32" t="s">
        <v>1831</v>
      </c>
      <c r="F122" s="33">
        <v>46298.762939814813</v>
      </c>
      <c r="G122" s="32" t="s">
        <v>21</v>
      </c>
      <c r="H122" s="32" t="s">
        <v>1832</v>
      </c>
      <c r="I122" s="34">
        <v>340</v>
      </c>
      <c r="J122" s="32" t="s">
        <v>22</v>
      </c>
      <c r="K122" s="32" t="s">
        <v>23</v>
      </c>
      <c r="L122" s="34">
        <v>165</v>
      </c>
      <c r="M122" s="32" t="s">
        <v>37</v>
      </c>
      <c r="N122" s="33">
        <v>46298.748680555553</v>
      </c>
      <c r="O122" s="34">
        <v>279</v>
      </c>
      <c r="P122" s="32" t="s">
        <v>26</v>
      </c>
      <c r="Q122" s="34">
        <v>220</v>
      </c>
      <c r="R122" t="str">
        <f>IF(B122="","",_xlfn.XLOOKUP(B122,DB!$A$2:$A$205,DB!$C$2:$C$205,"")&amp;"")</f>
        <v>Sector 3</v>
      </c>
      <c r="S122" t="str">
        <f>IF(B122="","",_xlfn.XLOOKUP(B122,DB!$A$2:$A$205,DB!$E$2:$E$205,""))</f>
        <v>Sector 3</v>
      </c>
      <c r="T122" t="str">
        <f>IF(B122="","",_xlfn.XLOOKUP(B122,DB!$A$2:$A$205,DB!$F$2:$F$205,""))</f>
        <v>NOSAT</v>
      </c>
      <c r="U122" t="str">
        <f>IF(B122="","",_xlfn.XLOOKUP(B122,DB!$A$2:$A$205,DB!$D$2:$D$205,""))</f>
        <v>KZHU</v>
      </c>
      <c r="V122" t="str">
        <f>IF(B122="","",IF(OR(COUNTIF(M122,"????N?????W")&gt;0,COUNTIF(M122,"????N?????E")&gt;0,COUNTIF(M122,"????S?????W")&gt;0,COUNTIF(M122,"????S?????E")&gt;0),_xlfn.XLOOKUP(B122,DB!$A$2:$A$205,DB!$B$2:$B$205,""),M122))</f>
        <v>NOSAT</v>
      </c>
      <c r="AF122" s="2">
        <v>0.58333333333333337</v>
      </c>
      <c r="AG122" t="s">
        <v>747</v>
      </c>
      <c r="AH122" s="17">
        <v>360</v>
      </c>
      <c r="AI122" s="17" cm="1">
        <f t="array" ref="AI122">SUMPRODUCT(--(IFERROR(HOUR(Flights_2026_09_3033343536[entry_hour]),-1)=HOUR(AF122)),--(IFERROR(Flights_2026_09_3033343536[entry_sector],"")=AG122),--(IFERROR(Flights_2026_09_3033343536[nfl],-1)&gt;=AH122),--(IFERROR(Flights_2026_09_3033343536[nfl],-1)&lt;=IF(AH122=450,450,AH122+9)))</f>
        <v>1</v>
      </c>
    </row>
    <row r="123" spans="1:35" x14ac:dyDescent="0.2">
      <c r="A123" s="32" t="s">
        <v>273</v>
      </c>
      <c r="B123" s="32" t="s">
        <v>81</v>
      </c>
      <c r="C123" s="32" t="s">
        <v>19</v>
      </c>
      <c r="D123" s="32" t="s">
        <v>41</v>
      </c>
      <c r="E123" s="32" t="s">
        <v>1082</v>
      </c>
      <c r="F123" s="33">
        <v>46298.766400462962</v>
      </c>
      <c r="G123" s="32" t="s">
        <v>21</v>
      </c>
      <c r="H123" s="32" t="s">
        <v>1833</v>
      </c>
      <c r="I123" s="34">
        <v>390</v>
      </c>
      <c r="J123" s="32" t="s">
        <v>22</v>
      </c>
      <c r="K123" s="32" t="s">
        <v>23</v>
      </c>
      <c r="L123" s="34">
        <v>791</v>
      </c>
      <c r="M123" s="32" t="s">
        <v>83</v>
      </c>
      <c r="N123" s="33">
        <v>46298.719490740739</v>
      </c>
      <c r="O123" s="34">
        <v>390</v>
      </c>
      <c r="P123" s="32" t="s">
        <v>26</v>
      </c>
      <c r="Q123" s="34">
        <v>390</v>
      </c>
      <c r="R123" t="str">
        <f>IF(B123="","",_xlfn.XLOOKUP(B123,DB!$A$2:$A$205,DB!$C$2:$C$205,"")&amp;"")</f>
        <v>Sector 5</v>
      </c>
      <c r="S123" t="str">
        <f>IF(B123="","",_xlfn.XLOOKUP(B123,DB!$A$2:$A$205,DB!$E$2:$E$205,""))</f>
        <v>Sector 4</v>
      </c>
      <c r="T123" t="str">
        <f>IF(B123="","",_xlfn.XLOOKUP(B123,DB!$A$2:$A$205,DB!$F$2:$F$205,""))</f>
        <v>VOMAR/XUDUN</v>
      </c>
      <c r="U123" t="str">
        <f>IF(B123="","",_xlfn.XLOOKUP(B123,DB!$A$2:$A$205,DB!$D$2:$D$205,""))</f>
        <v>MMTY</v>
      </c>
      <c r="V123" t="str">
        <f>IF(B123="","",IF(OR(COUNTIF(M123,"????N?????W")&gt;0,COUNTIF(M123,"????N?????E")&gt;0,COUNTIF(M123,"????S?????W")&gt;0,COUNTIF(M123,"????S?????E")&gt;0),_xlfn.XLOOKUP(B123,DB!$A$2:$A$205,DB!$B$2:$B$205,""),M123))</f>
        <v>MATOL</v>
      </c>
      <c r="AF123" s="2">
        <v>0.58333333333333337</v>
      </c>
      <c r="AG123" t="s">
        <v>747</v>
      </c>
      <c r="AH123" s="17">
        <v>370</v>
      </c>
      <c r="AI123" s="17" cm="1">
        <f t="array" ref="AI123">SUMPRODUCT(--(IFERROR(HOUR(Flights_2026_09_3033343536[entry_hour]),-1)=HOUR(AF123)),--(IFERROR(Flights_2026_09_3033343536[entry_sector],"")=AG123),--(IFERROR(Flights_2026_09_3033343536[nfl],-1)&gt;=AH123),--(IFERROR(Flights_2026_09_3033343536[nfl],-1)&lt;=IF(AH123=450,450,AH123+9)))</f>
        <v>0</v>
      </c>
    </row>
    <row r="124" spans="1:35" x14ac:dyDescent="0.2">
      <c r="A124" s="32" t="s">
        <v>263</v>
      </c>
      <c r="B124" s="32" t="s">
        <v>65</v>
      </c>
      <c r="C124" s="32" t="s">
        <v>19</v>
      </c>
      <c r="D124" s="32" t="s">
        <v>20</v>
      </c>
      <c r="E124" s="32" t="s">
        <v>665</v>
      </c>
      <c r="F124" s="33">
        <v>46298.767847222218</v>
      </c>
      <c r="G124" s="32" t="s">
        <v>21</v>
      </c>
      <c r="H124" s="32" t="s">
        <v>1834</v>
      </c>
      <c r="I124" s="34">
        <v>350</v>
      </c>
      <c r="J124" s="32" t="s">
        <v>22</v>
      </c>
      <c r="K124" s="32" t="s">
        <v>23</v>
      </c>
      <c r="L124" s="34">
        <v>917</v>
      </c>
      <c r="M124" s="32" t="s">
        <v>78</v>
      </c>
      <c r="N124" s="33">
        <v>46298.717800925922</v>
      </c>
      <c r="O124" s="34">
        <v>370</v>
      </c>
      <c r="P124" s="32" t="s">
        <v>26</v>
      </c>
      <c r="Q124" s="34">
        <v>350</v>
      </c>
      <c r="R124" t="str">
        <f>IF(B124="","",_xlfn.XLOOKUP(B124,DB!$A$2:$A$205,DB!$C$2:$C$205,"")&amp;"")</f>
        <v>Sector 6</v>
      </c>
      <c r="S124" t="str">
        <f>IF(B124="","",_xlfn.XLOOKUP(B124,DB!$A$2:$A$205,DB!$E$2:$E$205,""))</f>
        <v>Sector 4</v>
      </c>
      <c r="T124" t="str">
        <f>IF(B124="","",_xlfn.XLOOKUP(B124,DB!$A$2:$A$205,DB!$F$2:$F$205,""))</f>
        <v>VOMAR/XUDUN</v>
      </c>
      <c r="U124" t="str">
        <f>IF(B124="","",_xlfn.XLOOKUP(B124,DB!$A$2:$A$205,DB!$D$2:$D$205,""))</f>
        <v>MMEX</v>
      </c>
      <c r="V124" t="str">
        <f>IF(B124="","",IF(OR(COUNTIF(M124,"????N?????W")&gt;0,COUNTIF(M124,"????N?????E")&gt;0,COUNTIF(M124,"????S?????W")&gt;0,COUNTIF(M124,"????S?????E")&gt;0),_xlfn.XLOOKUP(B124,DB!$A$2:$A$205,DB!$B$2:$B$205,""),M124))</f>
        <v>GOTAS</v>
      </c>
      <c r="AF124" s="2">
        <v>0.58333333333333337</v>
      </c>
      <c r="AG124" t="s">
        <v>747</v>
      </c>
      <c r="AH124" s="17">
        <v>380</v>
      </c>
      <c r="AI124" s="17" cm="1">
        <f t="array" ref="AI124">SUMPRODUCT(--(IFERROR(HOUR(Flights_2026_09_3033343536[entry_hour]),-1)=HOUR(AF124)),--(IFERROR(Flights_2026_09_3033343536[entry_sector],"")=AG124),--(IFERROR(Flights_2026_09_3033343536[nfl],-1)&gt;=AH124),--(IFERROR(Flights_2026_09_3033343536[nfl],-1)&lt;=IF(AH124=450,450,AH124+9)))</f>
        <v>2</v>
      </c>
    </row>
    <row r="125" spans="1:35" x14ac:dyDescent="0.2">
      <c r="A125" s="32" t="s">
        <v>276</v>
      </c>
      <c r="B125" s="32" t="s">
        <v>65</v>
      </c>
      <c r="C125" s="32" t="s">
        <v>19</v>
      </c>
      <c r="D125" s="32" t="s">
        <v>53</v>
      </c>
      <c r="E125" s="32" t="s">
        <v>662</v>
      </c>
      <c r="F125" s="33">
        <v>46298.769930555558</v>
      </c>
      <c r="G125" s="32" t="s">
        <v>21</v>
      </c>
      <c r="H125" s="32" t="s">
        <v>1835</v>
      </c>
      <c r="I125" s="34">
        <v>350</v>
      </c>
      <c r="J125" s="32" t="s">
        <v>22</v>
      </c>
      <c r="K125" s="32" t="s">
        <v>23</v>
      </c>
      <c r="L125" s="34">
        <v>928</v>
      </c>
      <c r="M125" s="32" t="s">
        <v>78</v>
      </c>
      <c r="N125" s="33">
        <v>46298.718217592592</v>
      </c>
      <c r="O125" s="34">
        <v>350</v>
      </c>
      <c r="P125" s="32" t="s">
        <v>26</v>
      </c>
      <c r="Q125" s="34">
        <v>350</v>
      </c>
      <c r="R125" t="str">
        <f>IF(B125="","",_xlfn.XLOOKUP(B125,DB!$A$2:$A$205,DB!$C$2:$C$205,"")&amp;"")</f>
        <v>Sector 6</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GOTAS</v>
      </c>
      <c r="AF125" s="2">
        <v>0.58333333333333337</v>
      </c>
      <c r="AG125" t="s">
        <v>747</v>
      </c>
      <c r="AH125" s="17">
        <v>390</v>
      </c>
      <c r="AI125" s="17" cm="1">
        <f t="array" ref="AI125">SUMPRODUCT(--(IFERROR(HOUR(Flights_2026_09_3033343536[entry_hour]),-1)=HOUR(AF125)),--(IFERROR(Flights_2026_09_3033343536[entry_sector],"")=AG125),--(IFERROR(Flights_2026_09_3033343536[nfl],-1)&gt;=AH125),--(IFERROR(Flights_2026_09_3033343536[nfl],-1)&lt;=IF(AH125=450,450,AH125+9)))</f>
        <v>0</v>
      </c>
    </row>
    <row r="126" spans="1:35" x14ac:dyDescent="0.2">
      <c r="A126" s="32" t="s">
        <v>638</v>
      </c>
      <c r="B126" s="32" t="s">
        <v>277</v>
      </c>
      <c r="C126" s="32" t="s">
        <v>19</v>
      </c>
      <c r="D126" s="32" t="s">
        <v>211</v>
      </c>
      <c r="E126" s="32" t="s">
        <v>280</v>
      </c>
      <c r="F126" s="33">
        <v>46298.771782407406</v>
      </c>
      <c r="G126" s="32" t="s">
        <v>21</v>
      </c>
      <c r="H126" s="32" t="s">
        <v>1836</v>
      </c>
      <c r="I126" s="34">
        <v>400</v>
      </c>
      <c r="J126" s="32" t="s">
        <v>22</v>
      </c>
      <c r="K126" s="32" t="s">
        <v>23</v>
      </c>
      <c r="L126" s="34">
        <v>198</v>
      </c>
      <c r="M126" s="32" t="s">
        <v>37</v>
      </c>
      <c r="N126" s="33">
        <v>46298.75503472222</v>
      </c>
      <c r="O126" s="34">
        <v>337</v>
      </c>
      <c r="P126" s="32" t="s">
        <v>38</v>
      </c>
      <c r="Q126" s="34">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entry_hour]),-1)=HOUR(AF126)),--(IFERROR(Flights_2026_09_3033343536[entry_sector],"")=AG126),--(IFERROR(Flights_2026_09_3033343536[nfl],-1)&gt;=AH126),--(IFERROR(Flights_2026_09_3033343536[nfl],-1)&lt;=IF(AH126=450,450,AH126+9)))</f>
        <v>0</v>
      </c>
    </row>
    <row r="127" spans="1:35" x14ac:dyDescent="0.2">
      <c r="A127" s="32" t="s">
        <v>1837</v>
      </c>
      <c r="B127" s="32" t="s">
        <v>301</v>
      </c>
      <c r="C127" s="32" t="s">
        <v>19</v>
      </c>
      <c r="D127" s="32" t="s">
        <v>47</v>
      </c>
      <c r="E127" s="32" t="s">
        <v>1008</v>
      </c>
      <c r="F127" s="33">
        <v>46298.774085648147</v>
      </c>
      <c r="G127" s="32" t="s">
        <v>21</v>
      </c>
      <c r="H127" s="32" t="s">
        <v>1838</v>
      </c>
      <c r="I127" s="34">
        <v>350</v>
      </c>
      <c r="J127" s="32" t="s">
        <v>22</v>
      </c>
      <c r="K127" s="32" t="s">
        <v>23</v>
      </c>
      <c r="L127" s="34">
        <v>527</v>
      </c>
      <c r="M127" s="32" t="s">
        <v>1044</v>
      </c>
      <c r="N127" s="33">
        <v>46298.741724537038</v>
      </c>
      <c r="O127" s="34">
        <v>350</v>
      </c>
      <c r="P127" s="32" t="s">
        <v>26</v>
      </c>
      <c r="Q127" s="34">
        <v>350</v>
      </c>
      <c r="R127" t="str">
        <f>IF(B127="","",_xlfn.XLOOKUP(B127,DB!$A$2:$A$205,DB!$C$2:$C$205,"")&amp;"")</f>
        <v>Sector 5</v>
      </c>
      <c r="S127" t="str">
        <f>IF(B127="","",_xlfn.XLOOKUP(B127,DB!$A$2:$A$205,DB!$E$2:$E$205,""))</f>
        <v>Sector 4</v>
      </c>
      <c r="T127" t="str">
        <f>IF(B127="","",_xlfn.XLOOKUP(B127,DB!$A$2:$A$205,DB!$F$2:$F$205,""))</f>
        <v>VOMAR/XUDUN</v>
      </c>
      <c r="U127" t="str">
        <f>IF(B127="","",_xlfn.XLOOKUP(B127,DB!$A$2:$A$205,DB!$D$2:$D$205,""))</f>
        <v>MMTY</v>
      </c>
      <c r="V127" t="str">
        <f>IF(B127="","",IF(OR(COUNTIF(M127,"????N?????W")&gt;0,COUNTIF(M127,"????N?????E")&gt;0,COUNTIF(M127,"????S?????W")&gt;0,COUNTIF(M127,"????S?????E")&gt;0),_xlfn.XLOOKUP(B127,DB!$A$2:$A$205,DB!$B$2:$B$205,""),M127))</f>
        <v>MATOL</v>
      </c>
      <c r="AF127" s="2">
        <v>0.58333333333333337</v>
      </c>
      <c r="AG127" t="s">
        <v>747</v>
      </c>
      <c r="AH127" s="17">
        <v>410</v>
      </c>
      <c r="AI127" s="17" cm="1">
        <f t="array" ref="AI127">SUMPRODUCT(--(IFERROR(HOUR(Flights_2026_09_3033343536[entry_hour]),-1)=HOUR(AF127)),--(IFERROR(Flights_2026_09_3033343536[entry_sector],"")=AG127),--(IFERROR(Flights_2026_09_3033343536[nfl],-1)&gt;=AH127),--(IFERROR(Flights_2026_09_3033343536[nfl],-1)&lt;=IF(AH127=450,450,AH127+9)))</f>
        <v>0</v>
      </c>
    </row>
    <row r="128" spans="1:35" x14ac:dyDescent="0.2">
      <c r="A128" s="32" t="s">
        <v>241</v>
      </c>
      <c r="B128" s="32" t="s">
        <v>18</v>
      </c>
      <c r="C128" s="32" t="s">
        <v>19</v>
      </c>
      <c r="D128" s="32" t="s">
        <v>20</v>
      </c>
      <c r="E128" s="32" t="s">
        <v>1052</v>
      </c>
      <c r="F128" s="33">
        <v>46298.775578703702</v>
      </c>
      <c r="G128" s="32" t="s">
        <v>21</v>
      </c>
      <c r="H128" s="32" t="s">
        <v>1839</v>
      </c>
      <c r="I128" s="34">
        <v>330</v>
      </c>
      <c r="J128" s="32" t="s">
        <v>22</v>
      </c>
      <c r="K128" s="32" t="s">
        <v>23</v>
      </c>
      <c r="L128" s="34">
        <v>474</v>
      </c>
      <c r="M128" s="32" t="s">
        <v>688</v>
      </c>
      <c r="N128" s="33">
        <v>46298.745995370366</v>
      </c>
      <c r="O128" s="34">
        <v>290</v>
      </c>
      <c r="P128" s="32" t="s">
        <v>26</v>
      </c>
      <c r="Q128" s="34">
        <v>330</v>
      </c>
      <c r="R128" t="str">
        <f>IF(B128="","",_xlfn.XLOOKUP(B128,DB!$A$2:$A$205,DB!$C$2:$C$205,"")&amp;"")</f>
        <v>Sector 5</v>
      </c>
      <c r="S128" t="str">
        <f>IF(B128="","",_xlfn.XLOOKUP(B128,DB!$A$2:$A$205,DB!$E$2:$E$205,""))</f>
        <v>Sector 4</v>
      </c>
      <c r="T128" t="str">
        <f>IF(B128="","",_xlfn.XLOOKUP(B128,DB!$A$2:$A$205,DB!$F$2:$F$205,""))</f>
        <v>VOMAR/XUDUN</v>
      </c>
      <c r="U128" t="str">
        <f>IF(B128="","",_xlfn.XLOOKUP(B128,DB!$A$2:$A$205,DB!$D$2:$D$205,""))</f>
        <v>KZHU</v>
      </c>
      <c r="V128" t="str">
        <f>IF(B128="","",IF(OR(COUNTIF(M128,"????N?????W")&gt;0,COUNTIF(M128,"????N?????E")&gt;0,COUNTIF(M128,"????S?????W")&gt;0,COUNTIF(M128,"????S?????E")&gt;0),_xlfn.XLOOKUP(B128,DB!$A$2:$A$205,DB!$B$2:$B$205,""),M128))</f>
        <v>IPSEV</v>
      </c>
      <c r="AF128" s="2">
        <v>0.58333333333333337</v>
      </c>
      <c r="AG128" t="s">
        <v>747</v>
      </c>
      <c r="AH128" s="17">
        <v>420</v>
      </c>
      <c r="AI128" s="17" cm="1">
        <f t="array" ref="AI128">SUMPRODUCT(--(IFERROR(HOUR(Flights_2026_09_3033343536[entry_hour]),-1)=HOUR(AF128)),--(IFERROR(Flights_2026_09_3033343536[entry_sector],"")=AG128),--(IFERROR(Flights_2026_09_3033343536[nfl],-1)&gt;=AH128),--(IFERROR(Flights_2026_09_3033343536[nfl],-1)&lt;=IF(AH128=450,450,AH128+9)))</f>
        <v>0</v>
      </c>
    </row>
    <row r="129" spans="1:35" x14ac:dyDescent="0.2">
      <c r="A129" s="32" t="s">
        <v>245</v>
      </c>
      <c r="B129" s="32" t="s">
        <v>208</v>
      </c>
      <c r="C129" s="32" t="s">
        <v>19</v>
      </c>
      <c r="D129" s="32" t="s">
        <v>120</v>
      </c>
      <c r="E129" s="32" t="s">
        <v>618</v>
      </c>
      <c r="F129" s="33">
        <v>46298.784444444449</v>
      </c>
      <c r="G129" s="32" t="s">
        <v>21</v>
      </c>
      <c r="H129" s="32" t="s">
        <v>1840</v>
      </c>
      <c r="I129" s="34">
        <v>330</v>
      </c>
      <c r="J129" s="32" t="s">
        <v>22</v>
      </c>
      <c r="K129" s="32" t="s">
        <v>23</v>
      </c>
      <c r="L129" s="34">
        <v>440</v>
      </c>
      <c r="M129" s="32" t="s">
        <v>1841</v>
      </c>
      <c r="N129" s="33">
        <v>46298.75608796296</v>
      </c>
      <c r="O129" s="34">
        <v>330</v>
      </c>
      <c r="P129" s="32" t="s">
        <v>26</v>
      </c>
      <c r="Q129" s="34">
        <v>330</v>
      </c>
      <c r="R129" t="str">
        <f>IF(B129="","",_xlfn.XLOOKUP(B129,DB!$A$2:$A$205,DB!$C$2:$C$205,"")&amp;"")</f>
        <v>Sector 3</v>
      </c>
      <c r="S129" t="str">
        <f>IF(B129="","",_xlfn.XLOOKUP(B129,DB!$A$2:$A$205,DB!$E$2:$E$205,""))</f>
        <v>Sector 3</v>
      </c>
      <c r="T129" t="str">
        <f>IF(B129="","",_xlfn.XLOOKUP(B129,DB!$A$2:$A$205,DB!$F$2:$F$205,""))</f>
        <v>NOSAT</v>
      </c>
      <c r="U129" t="str">
        <f>IF(B129="","",_xlfn.XLOOKUP(B129,DB!$A$2:$A$205,DB!$D$2:$D$205,""))</f>
        <v>KZHU</v>
      </c>
      <c r="V129" t="str">
        <f>IF(B129="","",IF(OR(COUNTIF(M129,"????N?????W")&gt;0,COUNTIF(M129,"????N?????E")&gt;0,COUNTIF(M129,"????S?????W")&gt;0,COUNTIF(M129,"????S?????E")&gt;0),_xlfn.XLOOKUP(B129,DB!$A$2:$A$205,DB!$B$2:$B$205,""),M129))</f>
        <v>IRDOV</v>
      </c>
      <c r="AF129" s="2">
        <v>0.58333333333333337</v>
      </c>
      <c r="AG129" t="s">
        <v>747</v>
      </c>
      <c r="AH129" s="17">
        <v>430</v>
      </c>
      <c r="AI129" s="17" cm="1">
        <f t="array" ref="AI129">SUMPRODUCT(--(IFERROR(HOUR(Flights_2026_09_3033343536[entry_hour]),-1)=HOUR(AF129)),--(IFERROR(Flights_2026_09_3033343536[entry_sector],"")=AG129),--(IFERROR(Flights_2026_09_3033343536[nfl],-1)&gt;=AH129),--(IFERROR(Flights_2026_09_3033343536[nfl],-1)&lt;=IF(AH129=450,450,AH129+9)))</f>
        <v>0</v>
      </c>
    </row>
    <row r="130" spans="1:35" x14ac:dyDescent="0.2">
      <c r="A130" s="32" t="s">
        <v>286</v>
      </c>
      <c r="B130" s="32" t="s">
        <v>287</v>
      </c>
      <c r="C130" s="32" t="s">
        <v>19</v>
      </c>
      <c r="D130" s="32" t="s">
        <v>53</v>
      </c>
      <c r="E130" s="32" t="s">
        <v>675</v>
      </c>
      <c r="F130" s="33">
        <v>46298.78606481482</v>
      </c>
      <c r="G130" s="32" t="s">
        <v>21</v>
      </c>
      <c r="H130" s="32" t="s">
        <v>1842</v>
      </c>
      <c r="I130" s="34">
        <v>360</v>
      </c>
      <c r="J130" s="32" t="s">
        <v>22</v>
      </c>
      <c r="K130" s="32" t="s">
        <v>23</v>
      </c>
      <c r="L130" s="34">
        <v>188</v>
      </c>
      <c r="M130" s="32" t="s">
        <v>37</v>
      </c>
      <c r="N130" s="33">
        <v>46298.769918981481</v>
      </c>
      <c r="O130" s="34">
        <v>220</v>
      </c>
      <c r="P130" s="32" t="s">
        <v>26</v>
      </c>
      <c r="Q130" s="34">
        <v>220</v>
      </c>
      <c r="R130" t="str">
        <f>IF(B130="","",_xlfn.XLOOKUP(B130,DB!$A$2:$A$205,DB!$C$2:$C$205,"")&amp;"")</f>
        <v>Sector 3</v>
      </c>
      <c r="S130" t="str">
        <f>IF(B130="","",_xlfn.XLOOKUP(B130,DB!$A$2:$A$205,DB!$E$2:$E$205,""))</f>
        <v>Sector 3</v>
      </c>
      <c r="T130" t="str">
        <f>IF(B130="","",_xlfn.XLOOKUP(B130,DB!$A$2:$A$205,DB!$F$2:$F$205,""))</f>
        <v>NOSAT</v>
      </c>
      <c r="U130" t="str">
        <f>IF(B130="","",_xlfn.XLOOKUP(B130,DB!$A$2:$A$205,DB!$D$2:$D$205,""))</f>
        <v>MUFH</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3033343536[entry_hour]),-1)=HOUR(AF130)),--(IFERROR(Flights_2026_09_3033343536[entry_sector],"")=AG130),--(IFERROR(Flights_2026_09_3033343536[nfl],-1)&gt;=AH130),--(IFERROR(Flights_2026_09_3033343536[nfl],-1)&lt;=IF(AH130=450,450,AH130+9)))</f>
        <v>0</v>
      </c>
    </row>
    <row r="131" spans="1:35" x14ac:dyDescent="0.2">
      <c r="A131" s="32" t="s">
        <v>285</v>
      </c>
      <c r="B131" s="32" t="s">
        <v>46</v>
      </c>
      <c r="C131" s="32" t="s">
        <v>19</v>
      </c>
      <c r="D131" s="32" t="s">
        <v>120</v>
      </c>
      <c r="E131" s="32" t="s">
        <v>604</v>
      </c>
      <c r="F131" s="33">
        <v>46298.787673611107</v>
      </c>
      <c r="G131" s="32" t="s">
        <v>21</v>
      </c>
      <c r="H131" s="32" t="s">
        <v>1843</v>
      </c>
      <c r="I131" s="34">
        <v>340</v>
      </c>
      <c r="J131" s="32" t="s">
        <v>22</v>
      </c>
      <c r="K131" s="32" t="s">
        <v>23</v>
      </c>
      <c r="L131" s="34">
        <v>186</v>
      </c>
      <c r="M131" s="32" t="s">
        <v>37</v>
      </c>
      <c r="N131" s="33">
        <v>46298.772511574076</v>
      </c>
      <c r="O131" s="34">
        <v>220</v>
      </c>
      <c r="P131" s="32" t="s">
        <v>26</v>
      </c>
      <c r="Q131" s="34">
        <v>220</v>
      </c>
      <c r="R131" t="str">
        <f>IF(B131="","",_xlfn.XLOOKUP(B131,DB!$A$2:$A$205,DB!$C$2:$C$205,"")&amp;"")</f>
        <v>Sector 3</v>
      </c>
      <c r="S131" t="str">
        <f>IF(B131="","",_xlfn.XLOOKUP(B131,DB!$A$2:$A$205,DB!$E$2:$E$205,""))</f>
        <v>Sector 3</v>
      </c>
      <c r="T131" t="str">
        <f>IF(B131="","",_xlfn.XLOOKUP(B131,DB!$A$2:$A$205,DB!$F$2:$F$205,""))</f>
        <v>NOSAT</v>
      </c>
      <c r="U131" t="str">
        <f>IF(B131="","",_xlfn.XLOOKUP(B131,DB!$A$2:$A$205,DB!$D$2:$D$205,""))</f>
        <v>KZHU</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entry_hour]),-1)=HOUR(AF131)),--(IFERROR(Flights_2026_09_3033343536[entry_sector],"")=AG131),--(IFERROR(Flights_2026_09_3033343536[nfl],-1)&gt;=AH131),--(IFERROR(Flights_2026_09_3033343536[nfl],-1)&lt;=IF(AH131=450,450,AH131+9)))</f>
        <v>0</v>
      </c>
    </row>
    <row r="132" spans="1:35" x14ac:dyDescent="0.2">
      <c r="A132" s="32" t="s">
        <v>261</v>
      </c>
      <c r="B132" s="32" t="s">
        <v>262</v>
      </c>
      <c r="C132" s="32" t="s">
        <v>19</v>
      </c>
      <c r="D132" s="32" t="s">
        <v>41</v>
      </c>
      <c r="E132" s="32" t="s">
        <v>192</v>
      </c>
      <c r="F132" s="33">
        <v>46298.789618055554</v>
      </c>
      <c r="G132" s="32" t="s">
        <v>21</v>
      </c>
      <c r="H132" s="32" t="s">
        <v>1844</v>
      </c>
      <c r="I132" s="34">
        <v>370</v>
      </c>
      <c r="J132" s="32" t="s">
        <v>22</v>
      </c>
      <c r="K132" s="32" t="s">
        <v>23</v>
      </c>
      <c r="L132" s="34">
        <v>788</v>
      </c>
      <c r="M132" s="32" t="s">
        <v>84</v>
      </c>
      <c r="N132" s="33">
        <v>46298.743414351848</v>
      </c>
      <c r="O132" s="34">
        <v>370</v>
      </c>
      <c r="P132" s="32" t="s">
        <v>26</v>
      </c>
      <c r="Q132" s="34">
        <v>370</v>
      </c>
      <c r="R132" t="str">
        <f>IF(B132="","",_xlfn.XLOOKUP(B132,DB!$A$2:$A$205,DB!$C$2:$C$205,"")&amp;"")</f>
        <v>Sector 5</v>
      </c>
      <c r="S132" t="str">
        <f>IF(B132="","",_xlfn.XLOOKUP(B132,DB!$A$2:$A$205,DB!$E$2:$E$205,""))</f>
        <v>Sector 4</v>
      </c>
      <c r="T132" t="str">
        <f>IF(B132="","",_xlfn.XLOOKUP(B132,DB!$A$2:$A$205,DB!$F$2:$F$205,""))</f>
        <v>VOMAR/XUDUN</v>
      </c>
      <c r="U132" t="str">
        <f>IF(B132="","",_xlfn.XLOOKUP(B132,DB!$A$2:$A$205,DB!$D$2:$D$205,""))</f>
        <v>MMTY</v>
      </c>
      <c r="V132" t="str">
        <f>IF(B132="","",IF(OR(COUNTIF(M132,"????N?????W")&gt;0,COUNTIF(M132,"????N?????E")&gt;0,COUNTIF(M132,"????S?????W")&gt;0,COUNTIF(M132,"????S?????E")&gt;0),_xlfn.XLOOKUP(B132,DB!$A$2:$A$205,DB!$B$2:$B$205,""),M132))</f>
        <v>MATOL</v>
      </c>
      <c r="AF132" s="2">
        <v>0.625</v>
      </c>
      <c r="AG132" t="s">
        <v>743</v>
      </c>
      <c r="AH132" s="17">
        <v>200</v>
      </c>
      <c r="AI132" s="17" cm="1">
        <f t="array" ref="AI132">SUMPRODUCT(--(IFERROR(HOUR(Flights_2026_09_3033343536[entry_hour]),-1)=HOUR(AF132)),--(IFERROR(Flights_2026_09_3033343536[entry_sector],"")=AG132),--(IFERROR(Flights_2026_09_3033343536[nfl],-1)&gt;=AH132),--(IFERROR(Flights_2026_09_3033343536[nfl],-1)&lt;=IF(AH132=450,450,AH132+9)))</f>
        <v>0</v>
      </c>
    </row>
    <row r="133" spans="1:35" x14ac:dyDescent="0.2">
      <c r="A133" s="32" t="s">
        <v>858</v>
      </c>
      <c r="B133" s="32" t="s">
        <v>57</v>
      </c>
      <c r="C133" s="32" t="s">
        <v>19</v>
      </c>
      <c r="D133" s="32" t="s">
        <v>47</v>
      </c>
      <c r="E133" s="32" t="s">
        <v>882</v>
      </c>
      <c r="F133" s="33">
        <v>46298.791238425925</v>
      </c>
      <c r="G133" s="32" t="s">
        <v>21</v>
      </c>
      <c r="H133" s="32" t="s">
        <v>1845</v>
      </c>
      <c r="I133" s="34">
        <v>370</v>
      </c>
      <c r="J133" s="32" t="s">
        <v>22</v>
      </c>
      <c r="K133" s="32" t="s">
        <v>23</v>
      </c>
      <c r="L133" s="34">
        <v>661</v>
      </c>
      <c r="M133" s="32" t="s">
        <v>1846</v>
      </c>
      <c r="N133" s="33">
        <v>46298.751608796301</v>
      </c>
      <c r="O133" s="34">
        <v>370</v>
      </c>
      <c r="P133" s="32" t="s">
        <v>26</v>
      </c>
      <c r="Q133" s="34">
        <v>370</v>
      </c>
      <c r="R133" t="str">
        <f>IF(B133="","",_xlfn.XLOOKUP(B133,DB!$A$2:$A$205,DB!$C$2:$C$205,"")&amp;"")</f>
        <v>Sector 5</v>
      </c>
      <c r="S133" t="str">
        <f>IF(B133="","",_xlfn.XLOOKUP(B133,DB!$A$2:$A$205,DB!$E$2:$E$205,""))</f>
        <v>Sector 4</v>
      </c>
      <c r="T133" t="str">
        <f>IF(B133="","",_xlfn.XLOOKUP(B133,DB!$A$2:$A$205,DB!$F$2:$F$205,""))</f>
        <v>VOMAR/XUDUN</v>
      </c>
      <c r="U133" t="str">
        <f>IF(B133="","",_xlfn.XLOOKUP(B133,DB!$A$2:$A$205,DB!$D$2:$D$205,""))</f>
        <v>KZHU</v>
      </c>
      <c r="V133" t="str">
        <f>IF(B133="","",IF(OR(COUNTIF(M133,"????N?????W")&gt;0,COUNTIF(M133,"????N?????E")&gt;0,COUNTIF(M133,"????S?????W")&gt;0,COUNTIF(M133,"????S?????E")&gt;0),_xlfn.XLOOKUP(B133,DB!$A$2:$A$205,DB!$B$2:$B$205,""),M133))</f>
        <v>DUTNA</v>
      </c>
      <c r="AF133" s="2">
        <v>0.625</v>
      </c>
      <c r="AG133" t="s">
        <v>743</v>
      </c>
      <c r="AH133" s="17">
        <v>210</v>
      </c>
      <c r="AI133" s="17" cm="1">
        <f t="array" ref="AI133">SUMPRODUCT(--(IFERROR(HOUR(Flights_2026_09_3033343536[entry_hour]),-1)=HOUR(AF133)),--(IFERROR(Flights_2026_09_3033343536[entry_sector],"")=AG133),--(IFERROR(Flights_2026_09_3033343536[nfl],-1)&gt;=AH133),--(IFERROR(Flights_2026_09_3033343536[nfl],-1)&lt;=IF(AH133=450,450,AH133+9)))</f>
        <v>0</v>
      </c>
    </row>
    <row r="134" spans="1:35" x14ac:dyDescent="0.2">
      <c r="A134" s="32" t="s">
        <v>288</v>
      </c>
      <c r="B134" s="32" t="s">
        <v>52</v>
      </c>
      <c r="C134" s="32" t="s">
        <v>19</v>
      </c>
      <c r="D134" s="32" t="s">
        <v>41</v>
      </c>
      <c r="E134" s="32" t="s">
        <v>852</v>
      </c>
      <c r="F134" s="33">
        <v>46298.793611111112</v>
      </c>
      <c r="G134" s="32" t="s">
        <v>21</v>
      </c>
      <c r="H134" s="32" t="s">
        <v>1847</v>
      </c>
      <c r="I134" s="34">
        <v>390</v>
      </c>
      <c r="J134" s="32" t="s">
        <v>22</v>
      </c>
      <c r="K134" s="32" t="s">
        <v>23</v>
      </c>
      <c r="L134" s="34">
        <v>994</v>
      </c>
      <c r="M134" s="32" t="s">
        <v>158</v>
      </c>
      <c r="N134" s="33">
        <v>46298.738113425927</v>
      </c>
      <c r="O134" s="34">
        <v>390</v>
      </c>
      <c r="P134" s="32" t="s">
        <v>26</v>
      </c>
      <c r="Q134" s="34">
        <v>390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entry_hour]),-1)=HOUR(AF134)),--(IFERROR(Flights_2026_09_3033343536[entry_sector],"")=AG134),--(IFERROR(Flights_2026_09_3033343536[nfl],-1)&gt;=AH134),--(IFERROR(Flights_2026_09_3033343536[nfl],-1)&lt;=IF(AH134=450,450,AH134+9)))</f>
        <v>0</v>
      </c>
    </row>
    <row r="135" spans="1:35" x14ac:dyDescent="0.2">
      <c r="A135" s="32" t="s">
        <v>291</v>
      </c>
      <c r="B135" s="32" t="s">
        <v>86</v>
      </c>
      <c r="C135" s="32" t="s">
        <v>19</v>
      </c>
      <c r="D135" s="32" t="s">
        <v>41</v>
      </c>
      <c r="E135" s="32" t="s">
        <v>831</v>
      </c>
      <c r="F135" s="33">
        <v>46298.795185185183</v>
      </c>
      <c r="G135" s="32" t="s">
        <v>21</v>
      </c>
      <c r="H135" s="32" t="s">
        <v>1848</v>
      </c>
      <c r="I135" s="34">
        <v>390</v>
      </c>
      <c r="J135" s="32" t="s">
        <v>22</v>
      </c>
      <c r="K135" s="32" t="s">
        <v>23</v>
      </c>
      <c r="L135" s="34">
        <v>956</v>
      </c>
      <c r="M135" s="32" t="s">
        <v>78</v>
      </c>
      <c r="N135" s="33">
        <v>46298.740439814814</v>
      </c>
      <c r="O135" s="34">
        <v>390</v>
      </c>
      <c r="P135" s="32" t="s">
        <v>26</v>
      </c>
      <c r="Q135" s="34">
        <v>390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3033343536[entry_hour]),-1)=HOUR(AF135)),--(IFERROR(Flights_2026_09_3033343536[entry_sector],"")=AG135),--(IFERROR(Flights_2026_09_3033343536[nfl],-1)&gt;=AH135),--(IFERROR(Flights_2026_09_3033343536[nfl],-1)&lt;=IF(AH135=450,450,AH135+9)))</f>
        <v>0</v>
      </c>
    </row>
    <row r="136" spans="1:35" x14ac:dyDescent="0.2">
      <c r="A136" s="32" t="s">
        <v>281</v>
      </c>
      <c r="B136" s="32" t="s">
        <v>282</v>
      </c>
      <c r="C136" s="32" t="s">
        <v>19</v>
      </c>
      <c r="D136" s="32" t="s">
        <v>41</v>
      </c>
      <c r="E136" s="32" t="s">
        <v>916</v>
      </c>
      <c r="F136" s="33">
        <v>46298.796493055561</v>
      </c>
      <c r="G136" s="32" t="s">
        <v>21</v>
      </c>
      <c r="H136" s="32" t="s">
        <v>1849</v>
      </c>
      <c r="I136" s="34">
        <v>360</v>
      </c>
      <c r="J136" s="32" t="s">
        <v>22</v>
      </c>
      <c r="K136" s="32" t="s">
        <v>23</v>
      </c>
      <c r="L136" s="34">
        <v>219</v>
      </c>
      <c r="M136" s="32" t="s">
        <v>44</v>
      </c>
      <c r="N136" s="33">
        <v>46298.777696759258</v>
      </c>
      <c r="O136" s="34">
        <v>298</v>
      </c>
      <c r="P136" s="32" t="s">
        <v>26</v>
      </c>
      <c r="Q136" s="34">
        <v>210</v>
      </c>
      <c r="R136" t="str">
        <f>IF(B136="","",_xlfn.XLOOKUP(B136,DB!$A$2:$A$205,DB!$C$2:$C$205,"")&amp;"")</f>
        <v>Sector 7</v>
      </c>
      <c r="S136" t="str">
        <f>IF(B136="","",_xlfn.XLOOKUP(B136,DB!$A$2:$A$205,DB!$E$2:$E$205,""))</f>
        <v>Sector 7</v>
      </c>
      <c r="T136" t="str">
        <f>IF(B136="","",_xlfn.XLOOKUP(B136,DB!$A$2:$A$205,DB!$F$2:$F$205,""))</f>
        <v>PAULE/SIGMA</v>
      </c>
      <c r="U136" t="str">
        <f>IF(B136="","",_xlfn.XLOOKUP(B136,DB!$A$2:$A$205,DB!$D$2:$D$205,""))</f>
        <v>MHCC</v>
      </c>
      <c r="V136" t="str">
        <f>IF(B136="","",IF(OR(COUNTIF(M136,"????N?????W")&gt;0,COUNTIF(M136,"????N?????E")&gt;0,COUNTIF(M136,"????S?????W")&gt;0,COUNTIF(M136,"????S?????E")&gt;0),_xlfn.XLOOKUP(B136,DB!$A$2:$A$205,DB!$B$2:$B$205,""),M136))</f>
        <v>SIGMA</v>
      </c>
      <c r="AF136" s="2">
        <v>0.625</v>
      </c>
      <c r="AG136" t="s">
        <v>743</v>
      </c>
      <c r="AH136" s="17">
        <v>240</v>
      </c>
      <c r="AI136" s="17" cm="1">
        <f t="array" ref="AI136">SUMPRODUCT(--(IFERROR(HOUR(Flights_2026_09_3033343536[entry_hour]),-1)=HOUR(AF136)),--(IFERROR(Flights_2026_09_3033343536[entry_sector],"")=AG136),--(IFERROR(Flights_2026_09_3033343536[nfl],-1)&gt;=AH136),--(IFERROR(Flights_2026_09_3033343536[nfl],-1)&lt;=IF(AH136=450,450,AH136+9)))</f>
        <v>0</v>
      </c>
    </row>
    <row r="137" spans="1:35" x14ac:dyDescent="0.2">
      <c r="A137" s="32" t="s">
        <v>471</v>
      </c>
      <c r="B137" s="32" t="s">
        <v>472</v>
      </c>
      <c r="C137" s="32" t="s">
        <v>19</v>
      </c>
      <c r="D137" s="32" t="s">
        <v>90</v>
      </c>
      <c r="E137" s="32" t="s">
        <v>677</v>
      </c>
      <c r="F137" s="33">
        <v>46298.797777777778</v>
      </c>
      <c r="G137" s="32" t="s">
        <v>21</v>
      </c>
      <c r="H137" s="32" t="s">
        <v>1850</v>
      </c>
      <c r="I137" s="34">
        <v>370</v>
      </c>
      <c r="J137" s="32" t="s">
        <v>22</v>
      </c>
      <c r="K137" s="32" t="s">
        <v>23</v>
      </c>
      <c r="L137" s="34">
        <v>457</v>
      </c>
      <c r="M137" s="32" t="s">
        <v>218</v>
      </c>
      <c r="N137" s="33">
        <v>46298.768506944441</v>
      </c>
      <c r="O137" s="34">
        <v>370</v>
      </c>
      <c r="P137" s="32" t="s">
        <v>26</v>
      </c>
      <c r="Q137" s="34">
        <v>370</v>
      </c>
      <c r="R137" t="str">
        <f>IF(B137="","",_xlfn.XLOOKUP(B137,DB!$A$2:$A$205,DB!$C$2:$C$205,"")&amp;"")</f>
        <v>Sector 5</v>
      </c>
      <c r="S137" t="str">
        <f>IF(B137="","",_xlfn.XLOOKUP(B137,DB!$A$2:$A$205,DB!$E$2:$E$205,""))</f>
        <v>Sector 4</v>
      </c>
      <c r="T137" t="str">
        <f>IF(B137="","",_xlfn.XLOOKUP(B137,DB!$A$2:$A$205,DB!$F$2:$F$205,""))</f>
        <v>VOMAR/XUDUN</v>
      </c>
      <c r="U137" t="str">
        <f>IF(B137="","",_xlfn.XLOOKUP(B137,DB!$A$2:$A$205,DB!$D$2:$D$205,""))</f>
        <v>KZHU</v>
      </c>
      <c r="V137" t="str">
        <f>IF(B137="","",IF(OR(COUNTIF(M137,"????N?????W")&gt;0,COUNTIF(M137,"????N?????E")&gt;0,COUNTIF(M137,"????S?????W")&gt;0,COUNTIF(M137,"????S?????E")&gt;0),_xlfn.XLOOKUP(B137,DB!$A$2:$A$205,DB!$B$2:$B$205,""),M137))</f>
        <v>IRDOV</v>
      </c>
      <c r="AF137" s="2">
        <v>0.625</v>
      </c>
      <c r="AG137" t="s">
        <v>743</v>
      </c>
      <c r="AH137" s="17">
        <v>250</v>
      </c>
      <c r="AI137" s="17" cm="1">
        <f t="array" ref="AI137">SUMPRODUCT(--(IFERROR(HOUR(Flights_2026_09_3033343536[entry_hour]),-1)=HOUR(AF137)),--(IFERROR(Flights_2026_09_3033343536[entry_sector],"")=AG137),--(IFERROR(Flights_2026_09_3033343536[nfl],-1)&gt;=AH137),--(IFERROR(Flights_2026_09_3033343536[nfl],-1)&lt;=IF(AH137=450,450,AH137+9)))</f>
        <v>0</v>
      </c>
    </row>
    <row r="138" spans="1:35" x14ac:dyDescent="0.2">
      <c r="A138" s="32" t="s">
        <v>480</v>
      </c>
      <c r="B138" s="32" t="s">
        <v>75</v>
      </c>
      <c r="C138" s="32" t="s">
        <v>19</v>
      </c>
      <c r="D138" s="32" t="s">
        <v>53</v>
      </c>
      <c r="E138" s="32" t="s">
        <v>828</v>
      </c>
      <c r="F138" s="33">
        <v>46298.799351851849</v>
      </c>
      <c r="G138" s="32" t="s">
        <v>21</v>
      </c>
      <c r="H138" s="32" t="s">
        <v>667</v>
      </c>
      <c r="I138" s="34">
        <v>370</v>
      </c>
      <c r="J138" s="32" t="s">
        <v>22</v>
      </c>
      <c r="K138" s="32" t="s">
        <v>23</v>
      </c>
      <c r="L138" s="34">
        <v>922</v>
      </c>
      <c r="M138" s="32" t="s">
        <v>136</v>
      </c>
      <c r="N138" s="33">
        <v>46298.743645833332</v>
      </c>
      <c r="O138" s="34">
        <v>370</v>
      </c>
      <c r="P138" s="32" t="s">
        <v>26</v>
      </c>
      <c r="Q138" s="34">
        <v>370</v>
      </c>
      <c r="R138" t="str">
        <f>IF(B138="","",_xlfn.XLOOKUP(B138,DB!$A$2:$A$205,DB!$C$2:$C$205,"")&amp;"")</f>
        <v>Sector 5</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LIDAM</v>
      </c>
      <c r="AF138" s="2">
        <v>0.625</v>
      </c>
      <c r="AG138" t="s">
        <v>743</v>
      </c>
      <c r="AH138" s="17">
        <v>260</v>
      </c>
      <c r="AI138" s="17" cm="1">
        <f t="array" ref="AI138">SUMPRODUCT(--(IFERROR(HOUR(Flights_2026_09_3033343536[entry_hour]),-1)=HOUR(AF138)),--(IFERROR(Flights_2026_09_3033343536[entry_sector],"")=AG138),--(IFERROR(Flights_2026_09_3033343536[nfl],-1)&gt;=AH138),--(IFERROR(Flights_2026_09_3033343536[nfl],-1)&lt;=IF(AH138=450,450,AH138+9)))</f>
        <v>0</v>
      </c>
    </row>
    <row r="139" spans="1:35" x14ac:dyDescent="0.2">
      <c r="A139" s="32" t="s">
        <v>871</v>
      </c>
      <c r="B139" s="32" t="s">
        <v>141</v>
      </c>
      <c r="C139" s="32" t="s">
        <v>19</v>
      </c>
      <c r="D139" s="32" t="s">
        <v>50</v>
      </c>
      <c r="E139" s="32" t="s">
        <v>872</v>
      </c>
      <c r="F139" s="33">
        <v>46298.800567129627</v>
      </c>
      <c r="G139" s="32" t="s">
        <v>21</v>
      </c>
      <c r="H139" s="32" t="s">
        <v>1851</v>
      </c>
      <c r="I139" s="34">
        <v>360</v>
      </c>
      <c r="J139" s="32" t="s">
        <v>22</v>
      </c>
      <c r="K139" s="32" t="s">
        <v>23</v>
      </c>
      <c r="L139" s="34">
        <v>185</v>
      </c>
      <c r="M139" s="32" t="s">
        <v>37</v>
      </c>
      <c r="N139" s="33">
        <v>46298.784097222218</v>
      </c>
      <c r="O139" s="34">
        <v>170</v>
      </c>
      <c r="P139" s="32" t="s">
        <v>26</v>
      </c>
      <c r="Q139" s="34">
        <v>220</v>
      </c>
      <c r="R139" t="str">
        <f>IF(B139="","",_xlfn.XLOOKUP(B139,DB!$A$2:$A$205,DB!$C$2:$C$205,"")&amp;"")</f>
        <v>Sector 3</v>
      </c>
      <c r="S139" t="str">
        <f>IF(B139="","",_xlfn.XLOOKUP(B139,DB!$A$2:$A$205,DB!$E$2:$E$205,""))</f>
        <v>Sector 3</v>
      </c>
      <c r="T139" t="str">
        <f>IF(B139="","",_xlfn.XLOOKUP(B139,DB!$A$2:$A$205,DB!$F$2:$F$205,""))</f>
        <v>NOSAT</v>
      </c>
      <c r="U139" t="str">
        <f>IF(B139="","",_xlfn.XLOOKUP(B139,DB!$A$2:$A$205,DB!$D$2:$D$205,""))</f>
        <v>KZHU</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entry_hour]),-1)=HOUR(AF139)),--(IFERROR(Flights_2026_09_3033343536[entry_sector],"")=AG139),--(IFERROR(Flights_2026_09_3033343536[nfl],-1)&gt;=AH139),--(IFERROR(Flights_2026_09_3033343536[nfl],-1)&lt;=IF(AH139=450,450,AH139+9)))</f>
        <v>0</v>
      </c>
    </row>
    <row r="140" spans="1:35" x14ac:dyDescent="0.2">
      <c r="A140" s="32" t="s">
        <v>294</v>
      </c>
      <c r="B140" s="32" t="s">
        <v>65</v>
      </c>
      <c r="C140" s="32" t="s">
        <v>19</v>
      </c>
      <c r="D140" s="32" t="s">
        <v>76</v>
      </c>
      <c r="E140" s="32" t="s">
        <v>851</v>
      </c>
      <c r="F140" s="33">
        <v>46298.801782407405</v>
      </c>
      <c r="G140" s="32" t="s">
        <v>21</v>
      </c>
      <c r="H140" s="32" t="s">
        <v>1852</v>
      </c>
      <c r="I140" s="34">
        <v>350</v>
      </c>
      <c r="J140" s="32" t="s">
        <v>22</v>
      </c>
      <c r="K140" s="32" t="s">
        <v>23</v>
      </c>
      <c r="L140" s="34">
        <v>970</v>
      </c>
      <c r="M140" s="32" t="s">
        <v>78</v>
      </c>
      <c r="N140" s="33">
        <v>46298.74622685185</v>
      </c>
      <c r="O140" s="34">
        <v>370</v>
      </c>
      <c r="P140" s="32" t="s">
        <v>26</v>
      </c>
      <c r="Q140" s="34">
        <v>350</v>
      </c>
      <c r="R140" t="str">
        <f>IF(B140="","",_xlfn.XLOOKUP(B140,DB!$A$2:$A$205,DB!$C$2:$C$205,"")&amp;"")</f>
        <v>Sector 6</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GOTAS</v>
      </c>
      <c r="AF140" s="2">
        <v>0.625</v>
      </c>
      <c r="AG140" t="s">
        <v>743</v>
      </c>
      <c r="AH140" s="17">
        <v>280</v>
      </c>
      <c r="AI140" s="17" cm="1">
        <f t="array" ref="AI140">SUMPRODUCT(--(IFERROR(HOUR(Flights_2026_09_3033343536[entry_hour]),-1)=HOUR(AF140)),--(IFERROR(Flights_2026_09_3033343536[entry_sector],"")=AG140),--(IFERROR(Flights_2026_09_3033343536[nfl],-1)&gt;=AH140),--(IFERROR(Flights_2026_09_3033343536[nfl],-1)&lt;=IF(AH140=450,450,AH140+9)))</f>
        <v>0</v>
      </c>
    </row>
    <row r="141" spans="1:35" x14ac:dyDescent="0.2">
      <c r="A141" s="32" t="s">
        <v>487</v>
      </c>
      <c r="B141" s="32" t="s">
        <v>171</v>
      </c>
      <c r="C141" s="32" t="s">
        <v>19</v>
      </c>
      <c r="D141" s="32" t="s">
        <v>50</v>
      </c>
      <c r="E141" s="32" t="s">
        <v>1853</v>
      </c>
      <c r="F141" s="33">
        <v>46298.80332175926</v>
      </c>
      <c r="G141" s="32" t="s">
        <v>21</v>
      </c>
      <c r="H141" s="32" t="s">
        <v>1854</v>
      </c>
      <c r="I141" s="34">
        <v>320</v>
      </c>
      <c r="J141" s="32" t="s">
        <v>22</v>
      </c>
      <c r="K141" s="32" t="s">
        <v>23</v>
      </c>
      <c r="L141" s="34">
        <v>193</v>
      </c>
      <c r="M141" s="32" t="s">
        <v>37</v>
      </c>
      <c r="N141" s="33">
        <v>46298.786689814813</v>
      </c>
      <c r="O141" s="34">
        <v>252</v>
      </c>
      <c r="P141" s="32" t="s">
        <v>26</v>
      </c>
      <c r="Q141" s="34">
        <v>220</v>
      </c>
      <c r="R141" t="str">
        <f>IF(B141="","",_xlfn.XLOOKUP(B141,DB!$A$2:$A$205,DB!$C$2:$C$205,"")&amp;"")</f>
        <v>Sector 3</v>
      </c>
      <c r="S141" t="str">
        <f>IF(B141="","",_xlfn.XLOOKUP(B141,DB!$A$2:$A$205,DB!$E$2:$E$205,""))</f>
        <v>Sector 3</v>
      </c>
      <c r="T141" t="str">
        <f>IF(B141="","",_xlfn.XLOOKUP(B141,DB!$A$2:$A$205,DB!$F$2:$F$205,""))</f>
        <v>NOSAT</v>
      </c>
      <c r="U141" t="str">
        <f>IF(B141="","",_xlfn.XLOOKUP(B141,DB!$A$2:$A$205,DB!$D$2:$D$205,""))</f>
        <v>KZHU</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entry_hour]),-1)=HOUR(AF141)),--(IFERROR(Flights_2026_09_3033343536[entry_sector],"")=AG141),--(IFERROR(Flights_2026_09_3033343536[nfl],-1)&gt;=AH141),--(IFERROR(Flights_2026_09_3033343536[nfl],-1)&lt;=IF(AH141=450,450,AH141+9)))</f>
        <v>0</v>
      </c>
    </row>
    <row r="142" spans="1:35" x14ac:dyDescent="0.2">
      <c r="A142" s="32" t="s">
        <v>1018</v>
      </c>
      <c r="B142" s="32" t="s">
        <v>297</v>
      </c>
      <c r="C142" s="32" t="s">
        <v>19</v>
      </c>
      <c r="D142" s="32" t="s">
        <v>41</v>
      </c>
      <c r="E142" s="32" t="s">
        <v>1039</v>
      </c>
      <c r="F142" s="33">
        <v>46298.805590277778</v>
      </c>
      <c r="G142" s="32" t="s">
        <v>21</v>
      </c>
      <c r="H142" s="32" t="s">
        <v>1855</v>
      </c>
      <c r="I142" s="34">
        <v>330</v>
      </c>
      <c r="J142" s="32" t="s">
        <v>22</v>
      </c>
      <c r="K142" s="32" t="s">
        <v>23</v>
      </c>
      <c r="L142" s="34">
        <v>248</v>
      </c>
      <c r="M142" s="32" t="s">
        <v>43</v>
      </c>
      <c r="N142" s="33">
        <v>46298.787928240738</v>
      </c>
      <c r="O142" s="34">
        <v>135</v>
      </c>
      <c r="P142" s="32" t="s">
        <v>26</v>
      </c>
      <c r="Q142" s="34">
        <v>370</v>
      </c>
      <c r="R142" t="str">
        <f>IF(B142="","",_xlfn.XLOOKUP(B142,DB!$A$2:$A$205,DB!$C$2:$C$205,"")&amp;"")</f>
        <v>Sector 7</v>
      </c>
      <c r="S142" t="str">
        <f>IF(B142="","",_xlfn.XLOOKUP(B142,DB!$A$2:$A$205,DB!$E$2:$E$205,""))</f>
        <v>Sector 7</v>
      </c>
      <c r="T142" t="str">
        <f>IF(B142="","",_xlfn.XLOOKUP(B142,DB!$A$2:$A$205,DB!$F$2:$F$205,""))</f>
        <v>PAULE/SIGMA</v>
      </c>
      <c r="U142" t="str">
        <f>IF(B142="","",_xlfn.XLOOKUP(B142,DB!$A$2:$A$205,DB!$D$2:$D$205,""))</f>
        <v>MHCC</v>
      </c>
      <c r="V142" t="str">
        <f>IF(B142="","",IF(OR(COUNTIF(M142,"????N?????W")&gt;0,COUNTIF(M142,"????N?????E")&gt;0,COUNTIF(M142,"????S?????W")&gt;0,COUNTIF(M142,"????S?????E")&gt;0),_xlfn.XLOOKUP(B142,DB!$A$2:$A$205,DB!$B$2:$B$205,""),M142))</f>
        <v>CTM</v>
      </c>
      <c r="AF142" s="2">
        <v>0.625</v>
      </c>
      <c r="AG142" t="s">
        <v>743</v>
      </c>
      <c r="AH142" s="17">
        <v>300</v>
      </c>
      <c r="AI142" s="17" cm="1">
        <f t="array" ref="AI142">SUMPRODUCT(--(IFERROR(HOUR(Flights_2026_09_3033343536[entry_hour]),-1)=HOUR(AF142)),--(IFERROR(Flights_2026_09_3033343536[entry_sector],"")=AG142),--(IFERROR(Flights_2026_09_3033343536[nfl],-1)&gt;=AH142),--(IFERROR(Flights_2026_09_3033343536[nfl],-1)&lt;=IF(AH142=450,450,AH142+9)))</f>
        <v>0</v>
      </c>
    </row>
    <row r="143" spans="1:35" x14ac:dyDescent="0.2">
      <c r="A143" s="32" t="s">
        <v>283</v>
      </c>
      <c r="B143" s="32" t="s">
        <v>272</v>
      </c>
      <c r="C143" s="32" t="s">
        <v>19</v>
      </c>
      <c r="D143" s="32" t="s">
        <v>41</v>
      </c>
      <c r="E143" s="32" t="s">
        <v>425</v>
      </c>
      <c r="F143" s="33">
        <v>46298.807789351849</v>
      </c>
      <c r="G143" s="32" t="s">
        <v>21</v>
      </c>
      <c r="H143" s="32" t="s">
        <v>1856</v>
      </c>
      <c r="I143" s="34">
        <v>370</v>
      </c>
      <c r="J143" s="32" t="s">
        <v>22</v>
      </c>
      <c r="K143" s="32" t="s">
        <v>23</v>
      </c>
      <c r="L143" s="34">
        <v>896</v>
      </c>
      <c r="M143" s="32" t="s">
        <v>1051</v>
      </c>
      <c r="N143" s="33">
        <v>46298.754502314812</v>
      </c>
      <c r="O143" s="34">
        <v>370</v>
      </c>
      <c r="P143" s="32" t="s">
        <v>26</v>
      </c>
      <c r="Q143" s="34">
        <v>370</v>
      </c>
      <c r="R143" t="str">
        <f>IF(B143="","",_xlfn.XLOOKUP(B143,DB!$A$2:$A$205,DB!$C$2:$C$205,"")&amp;"")</f>
        <v>Sector 5</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LIDAM</v>
      </c>
      <c r="AF143" s="2">
        <v>0.625</v>
      </c>
      <c r="AG143" t="s">
        <v>743</v>
      </c>
      <c r="AH143" s="17">
        <v>310</v>
      </c>
      <c r="AI143" s="17" cm="1">
        <f t="array" ref="AI143">SUMPRODUCT(--(IFERROR(HOUR(Flights_2026_09_3033343536[entry_hour]),-1)=HOUR(AF143)),--(IFERROR(Flights_2026_09_3033343536[entry_sector],"")=AG143),--(IFERROR(Flights_2026_09_3033343536[nfl],-1)&gt;=AH143),--(IFERROR(Flights_2026_09_3033343536[nfl],-1)&lt;=IF(AH143=450,450,AH143+9)))</f>
        <v>0</v>
      </c>
    </row>
    <row r="144" spans="1:35" x14ac:dyDescent="0.2">
      <c r="A144" s="32" t="s">
        <v>488</v>
      </c>
      <c r="B144" s="32" t="s">
        <v>208</v>
      </c>
      <c r="C144" s="32" t="s">
        <v>19</v>
      </c>
      <c r="D144" s="32" t="s">
        <v>20</v>
      </c>
      <c r="E144" s="32" t="s">
        <v>854</v>
      </c>
      <c r="F144" s="33">
        <v>46298.822233796294</v>
      </c>
      <c r="G144" s="32" t="s">
        <v>21</v>
      </c>
      <c r="H144" s="32" t="s">
        <v>1857</v>
      </c>
      <c r="I144" s="34">
        <v>350</v>
      </c>
      <c r="J144" s="32" t="s">
        <v>22</v>
      </c>
      <c r="K144" s="32" t="s">
        <v>23</v>
      </c>
      <c r="L144" s="34">
        <v>419</v>
      </c>
      <c r="M144" s="32" t="s">
        <v>247</v>
      </c>
      <c r="N144" s="33">
        <v>46298.795405092591</v>
      </c>
      <c r="O144" s="34">
        <v>350</v>
      </c>
      <c r="P144" s="32" t="s">
        <v>26</v>
      </c>
      <c r="Q144" s="34">
        <v>350</v>
      </c>
      <c r="R144" t="str">
        <f>IF(B144="","",_xlfn.XLOOKUP(B144,DB!$A$2:$A$205,DB!$C$2:$C$205,"")&amp;"")</f>
        <v>Sector 3</v>
      </c>
      <c r="S144" t="str">
        <f>IF(B144="","",_xlfn.XLOOKUP(B144,DB!$A$2:$A$205,DB!$E$2:$E$205,""))</f>
        <v>Sector 3</v>
      </c>
      <c r="T144" t="str">
        <f>IF(B144="","",_xlfn.XLOOKUP(B144,DB!$A$2:$A$205,DB!$F$2:$F$205,""))</f>
        <v>NOSAT</v>
      </c>
      <c r="U144" t="str">
        <f>IF(B144="","",_xlfn.XLOOKUP(B144,DB!$A$2:$A$205,DB!$D$2:$D$205,""))</f>
        <v>KZHU</v>
      </c>
      <c r="V144" t="str">
        <f>IF(B144="","",IF(OR(COUNTIF(M144,"????N?????W")&gt;0,COUNTIF(M144,"????N?????E")&gt;0,COUNTIF(M144,"????S?????W")&gt;0,COUNTIF(M144,"????S?????E")&gt;0),_xlfn.XLOOKUP(B144,DB!$A$2:$A$205,DB!$B$2:$B$205,""),M144))</f>
        <v>IRDOV</v>
      </c>
      <c r="AF144" s="2">
        <v>0.625</v>
      </c>
      <c r="AG144" t="s">
        <v>743</v>
      </c>
      <c r="AH144" s="17">
        <v>320</v>
      </c>
      <c r="AI144" s="17" cm="1">
        <f t="array" ref="AI144">SUMPRODUCT(--(IFERROR(HOUR(Flights_2026_09_3033343536[entry_hour]),-1)=HOUR(AF144)),--(IFERROR(Flights_2026_09_3033343536[entry_sector],"")=AG144),--(IFERROR(Flights_2026_09_3033343536[nfl],-1)&gt;=AH144),--(IFERROR(Flights_2026_09_3033343536[nfl],-1)&lt;=IF(AH144=450,450,AH144+9)))</f>
        <v>0</v>
      </c>
    </row>
    <row r="145" spans="1:35" x14ac:dyDescent="0.2">
      <c r="A145" s="32" t="s">
        <v>300</v>
      </c>
      <c r="B145" s="32" t="s">
        <v>301</v>
      </c>
      <c r="C145" s="32" t="s">
        <v>19</v>
      </c>
      <c r="D145" s="32" t="s">
        <v>20</v>
      </c>
      <c r="E145" s="32" t="s">
        <v>637</v>
      </c>
      <c r="F145" s="33">
        <v>46298.823969907404</v>
      </c>
      <c r="G145" s="32" t="s">
        <v>21</v>
      </c>
      <c r="H145" s="32" t="s">
        <v>1858</v>
      </c>
      <c r="I145" s="34">
        <v>330</v>
      </c>
      <c r="J145" s="32" t="s">
        <v>22</v>
      </c>
      <c r="K145" s="32" t="s">
        <v>23</v>
      </c>
      <c r="L145" s="34">
        <v>604</v>
      </c>
      <c r="M145" s="32" t="s">
        <v>540</v>
      </c>
      <c r="N145" s="33">
        <v>46298.787777777776</v>
      </c>
      <c r="O145" s="34">
        <v>330</v>
      </c>
      <c r="P145" s="32" t="s">
        <v>26</v>
      </c>
      <c r="Q145" s="34">
        <v>330</v>
      </c>
      <c r="R145" t="str">
        <f>IF(B145="","",_xlfn.XLOOKUP(B145,DB!$A$2:$A$205,DB!$C$2:$C$205,"")&amp;"")</f>
        <v>Sector 5</v>
      </c>
      <c r="S145" t="str">
        <f>IF(B145="","",_xlfn.XLOOKUP(B145,DB!$A$2:$A$205,DB!$E$2:$E$205,""))</f>
        <v>Sector 4</v>
      </c>
      <c r="T145" t="str">
        <f>IF(B145="","",_xlfn.XLOOKUP(B145,DB!$A$2:$A$205,DB!$F$2:$F$205,""))</f>
        <v>VOMAR/XUDUN</v>
      </c>
      <c r="U145" t="str">
        <f>IF(B145="","",_xlfn.XLOOKUP(B145,DB!$A$2:$A$205,DB!$D$2:$D$205,""))</f>
        <v>MMTY</v>
      </c>
      <c r="V145" t="str">
        <f>IF(B145="","",IF(OR(COUNTIF(M145,"????N?????W")&gt;0,COUNTIF(M145,"????N?????E")&gt;0,COUNTIF(M145,"????S?????W")&gt;0,COUNTIF(M145,"????S?????E")&gt;0),_xlfn.XLOOKUP(B145,DB!$A$2:$A$205,DB!$B$2:$B$205,""),M145))</f>
        <v>DUTNA</v>
      </c>
      <c r="AF145" s="2">
        <v>0.625</v>
      </c>
      <c r="AG145" t="s">
        <v>743</v>
      </c>
      <c r="AH145" s="17">
        <v>330</v>
      </c>
      <c r="AI145" s="17" cm="1">
        <f t="array" ref="AI145">SUMPRODUCT(--(IFERROR(HOUR(Flights_2026_09_3033343536[entry_hour]),-1)=HOUR(AF145)),--(IFERROR(Flights_2026_09_3033343536[entry_sector],"")=AG145),--(IFERROR(Flights_2026_09_3033343536[nfl],-1)&gt;=AH145),--(IFERROR(Flights_2026_09_3033343536[nfl],-1)&lt;=IF(AH145=450,450,AH145+9)))</f>
        <v>0</v>
      </c>
    </row>
    <row r="146" spans="1:35" x14ac:dyDescent="0.2">
      <c r="A146" s="32" t="s">
        <v>492</v>
      </c>
      <c r="B146" s="32" t="s">
        <v>177</v>
      </c>
      <c r="C146" s="32" t="s">
        <v>19</v>
      </c>
      <c r="D146" s="32" t="s">
        <v>20</v>
      </c>
      <c r="E146" s="32" t="s">
        <v>486</v>
      </c>
      <c r="F146" s="33">
        <v>46298.825937500005</v>
      </c>
      <c r="G146" s="32" t="s">
        <v>21</v>
      </c>
      <c r="H146" s="32" t="s">
        <v>1859</v>
      </c>
      <c r="I146" s="34">
        <v>340</v>
      </c>
      <c r="J146" s="32" t="s">
        <v>22</v>
      </c>
      <c r="K146" s="32" t="s">
        <v>23</v>
      </c>
      <c r="L146" s="34">
        <v>180</v>
      </c>
      <c r="M146" s="32" t="s">
        <v>37</v>
      </c>
      <c r="N146" s="33">
        <v>46298.810254629629</v>
      </c>
      <c r="O146" s="34">
        <v>208</v>
      </c>
      <c r="P146" s="32" t="s">
        <v>26</v>
      </c>
      <c r="Q146" s="34">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entry_hour]),-1)=HOUR(AF146)),--(IFERROR(Flights_2026_09_3033343536[entry_sector],"")=AG146),--(IFERROR(Flights_2026_09_3033343536[nfl],-1)&gt;=AH146),--(IFERROR(Flights_2026_09_3033343536[nfl],-1)&lt;=IF(AH146=450,450,AH146+9)))</f>
        <v>0</v>
      </c>
    </row>
    <row r="147" spans="1:35" x14ac:dyDescent="0.2">
      <c r="A147" s="32" t="s">
        <v>305</v>
      </c>
      <c r="B147" s="32" t="s">
        <v>57</v>
      </c>
      <c r="C147" s="32" t="s">
        <v>19</v>
      </c>
      <c r="D147" s="32" t="s">
        <v>50</v>
      </c>
      <c r="E147" s="32" t="s">
        <v>1860</v>
      </c>
      <c r="F147" s="33">
        <v>46298.827604166669</v>
      </c>
      <c r="G147" s="32" t="s">
        <v>21</v>
      </c>
      <c r="H147" s="32" t="s">
        <v>1861</v>
      </c>
      <c r="I147" s="34">
        <v>310</v>
      </c>
      <c r="J147" s="32" t="s">
        <v>22</v>
      </c>
      <c r="K147" s="32" t="s">
        <v>23</v>
      </c>
      <c r="L147" s="34">
        <v>579</v>
      </c>
      <c r="M147" s="32" t="s">
        <v>869</v>
      </c>
      <c r="N147" s="33">
        <v>46298.793275462958</v>
      </c>
      <c r="O147" s="34">
        <v>310</v>
      </c>
      <c r="P147" s="32" t="s">
        <v>26</v>
      </c>
      <c r="Q147" s="34">
        <v>310</v>
      </c>
      <c r="R147" t="str">
        <f>IF(B147="","",_xlfn.XLOOKUP(B147,DB!$A$2:$A$205,DB!$C$2:$C$205,"")&amp;"")</f>
        <v>Sector 5</v>
      </c>
      <c r="S147" t="str">
        <f>IF(B147="","",_xlfn.XLOOKUP(B147,DB!$A$2:$A$205,DB!$E$2:$E$205,""))</f>
        <v>Sector 4</v>
      </c>
      <c r="T147" t="str">
        <f>IF(B147="","",_xlfn.XLOOKUP(B147,DB!$A$2:$A$205,DB!$F$2:$F$205,""))</f>
        <v>VOMAR/XUDUN</v>
      </c>
      <c r="U147" t="str">
        <f>IF(B147="","",_xlfn.XLOOKUP(B147,DB!$A$2:$A$205,DB!$D$2:$D$205,""))</f>
        <v>KZHU</v>
      </c>
      <c r="V147" t="str">
        <f>IF(B147="","",IF(OR(COUNTIF(M147,"????N?????W")&gt;0,COUNTIF(M147,"????N?????E")&gt;0,COUNTIF(M147,"????S?????W")&gt;0,COUNTIF(M147,"????S?????E")&gt;0),_xlfn.XLOOKUP(B147,DB!$A$2:$A$205,DB!$B$2:$B$205,""),M147))</f>
        <v>DUTNA</v>
      </c>
      <c r="AF147" s="2">
        <v>0.625</v>
      </c>
      <c r="AG147" t="s">
        <v>743</v>
      </c>
      <c r="AH147" s="17">
        <v>350</v>
      </c>
      <c r="AI147" s="17" cm="1">
        <f t="array" ref="AI147">SUMPRODUCT(--(IFERROR(HOUR(Flights_2026_09_3033343536[entry_hour]),-1)=HOUR(AF147)),--(IFERROR(Flights_2026_09_3033343536[entry_sector],"")=AG147),--(IFERROR(Flights_2026_09_3033343536[nfl],-1)&gt;=AH147),--(IFERROR(Flights_2026_09_3033343536[nfl],-1)&lt;=IF(AH147=450,450,AH147+9)))</f>
        <v>0</v>
      </c>
    </row>
    <row r="148" spans="1:35" x14ac:dyDescent="0.2">
      <c r="A148" s="32" t="s">
        <v>302</v>
      </c>
      <c r="B148" s="32" t="s">
        <v>18</v>
      </c>
      <c r="C148" s="32" t="s">
        <v>19</v>
      </c>
      <c r="D148" s="32" t="s">
        <v>20</v>
      </c>
      <c r="E148" s="32" t="s">
        <v>883</v>
      </c>
      <c r="F148" s="33">
        <v>46298.829155092593</v>
      </c>
      <c r="G148" s="32" t="s">
        <v>21</v>
      </c>
      <c r="H148" s="32" t="s">
        <v>1862</v>
      </c>
      <c r="I148" s="34">
        <v>350</v>
      </c>
      <c r="J148" s="32" t="s">
        <v>22</v>
      </c>
      <c r="K148" s="32" t="s">
        <v>23</v>
      </c>
      <c r="L148" s="34">
        <v>803</v>
      </c>
      <c r="M148" s="32" t="s">
        <v>84</v>
      </c>
      <c r="N148" s="33">
        <v>46298.782951388886</v>
      </c>
      <c r="O148" s="34">
        <v>350</v>
      </c>
      <c r="P148" s="32" t="s">
        <v>26</v>
      </c>
      <c r="Q148" s="34">
        <v>350</v>
      </c>
      <c r="R148" t="str">
        <f>IF(B148="","",_xlfn.XLOOKUP(B148,DB!$A$2:$A$205,DB!$C$2:$C$205,"")&amp;"")</f>
        <v>Sector 5</v>
      </c>
      <c r="S148" t="str">
        <f>IF(B148="","",_xlfn.XLOOKUP(B148,DB!$A$2:$A$205,DB!$E$2:$E$205,""))</f>
        <v>Sector 4</v>
      </c>
      <c r="T148" t="str">
        <f>IF(B148="","",_xlfn.XLOOKUP(B148,DB!$A$2:$A$205,DB!$F$2:$F$205,""))</f>
        <v>VOMAR/XUDUN</v>
      </c>
      <c r="U148" t="str">
        <f>IF(B148="","",_xlfn.XLOOKUP(B148,DB!$A$2:$A$205,DB!$D$2:$D$205,""))</f>
        <v>KZHU</v>
      </c>
      <c r="V148" t="str">
        <f>IF(B148="","",IF(OR(COUNTIF(M148,"????N?????W")&gt;0,COUNTIF(M148,"????N?????E")&gt;0,COUNTIF(M148,"????S?????W")&gt;0,COUNTIF(M148,"????S?????E")&gt;0),_xlfn.XLOOKUP(B148,DB!$A$2:$A$205,DB!$B$2:$B$205,""),M148))</f>
        <v>MATOL</v>
      </c>
      <c r="AF148" s="2">
        <v>0.625</v>
      </c>
      <c r="AG148" t="s">
        <v>743</v>
      </c>
      <c r="AH148" s="17">
        <v>360</v>
      </c>
      <c r="AI148" s="17" cm="1">
        <f t="array" ref="AI148">SUMPRODUCT(--(IFERROR(HOUR(Flights_2026_09_3033343536[entry_hour]),-1)=HOUR(AF148)),--(IFERROR(Flights_2026_09_3033343536[entry_sector],"")=AG148),--(IFERROR(Flights_2026_09_3033343536[nfl],-1)&gt;=AH148),--(IFERROR(Flights_2026_09_3033343536[nfl],-1)&lt;=IF(AH148=450,450,AH148+9)))</f>
        <v>0</v>
      </c>
    </row>
    <row r="149" spans="1:35" x14ac:dyDescent="0.2">
      <c r="A149" s="32" t="s">
        <v>309</v>
      </c>
      <c r="B149" s="32" t="s">
        <v>310</v>
      </c>
      <c r="C149" s="32" t="s">
        <v>19</v>
      </c>
      <c r="D149" s="32" t="s">
        <v>107</v>
      </c>
      <c r="E149" s="32" t="s">
        <v>1863</v>
      </c>
      <c r="F149" s="33">
        <v>46298.830775462964</v>
      </c>
      <c r="G149" s="32" t="s">
        <v>21</v>
      </c>
      <c r="H149" s="32" t="s">
        <v>1864</v>
      </c>
      <c r="I149" s="34">
        <v>370</v>
      </c>
      <c r="J149" s="32" t="s">
        <v>22</v>
      </c>
      <c r="K149" s="32" t="s">
        <v>23</v>
      </c>
      <c r="L149" s="34">
        <v>794</v>
      </c>
      <c r="M149" s="32" t="s">
        <v>84</v>
      </c>
      <c r="N149" s="33">
        <v>46298.783796296295</v>
      </c>
      <c r="O149" s="34">
        <v>370</v>
      </c>
      <c r="P149" s="32" t="s">
        <v>26</v>
      </c>
      <c r="Q149" s="34">
        <v>370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MATOL</v>
      </c>
      <c r="AF149" s="2">
        <v>0.625</v>
      </c>
      <c r="AG149" t="s">
        <v>743</v>
      </c>
      <c r="AH149" s="17">
        <v>370</v>
      </c>
      <c r="AI149" s="17" cm="1">
        <f t="array" ref="AI149">SUMPRODUCT(--(IFERROR(HOUR(Flights_2026_09_3033343536[entry_hour]),-1)=HOUR(AF149)),--(IFERROR(Flights_2026_09_3033343536[entry_sector],"")=AG149),--(IFERROR(Flights_2026_09_3033343536[nfl],-1)&gt;=AH149),--(IFERROR(Flights_2026_09_3033343536[nfl],-1)&lt;=IF(AH149=450,450,AH149+9)))</f>
        <v>1</v>
      </c>
    </row>
    <row r="150" spans="1:35" x14ac:dyDescent="0.2">
      <c r="A150" s="32" t="s">
        <v>1334</v>
      </c>
      <c r="B150" s="32" t="s">
        <v>738</v>
      </c>
      <c r="C150" s="32" t="s">
        <v>19</v>
      </c>
      <c r="D150" s="32" t="s">
        <v>107</v>
      </c>
      <c r="E150" s="32" t="s">
        <v>1865</v>
      </c>
      <c r="F150" s="33">
        <v>46298.832372685181</v>
      </c>
      <c r="G150" s="32" t="s">
        <v>21</v>
      </c>
      <c r="H150" s="32" t="s">
        <v>1866</v>
      </c>
      <c r="I150" s="34">
        <v>370</v>
      </c>
      <c r="J150" s="32" t="s">
        <v>22</v>
      </c>
      <c r="K150" s="32" t="s">
        <v>23</v>
      </c>
      <c r="L150" s="34">
        <v>653</v>
      </c>
      <c r="M150" s="32" t="s">
        <v>540</v>
      </c>
      <c r="N150" s="33">
        <v>46298.792291666672</v>
      </c>
      <c r="O150" s="34">
        <v>370</v>
      </c>
      <c r="P150" s="32" t="s">
        <v>26</v>
      </c>
      <c r="Q150" s="34">
        <v>370</v>
      </c>
      <c r="R150" t="str">
        <f>IF(B150="","",_xlfn.XLOOKUP(B150,DB!$A$2:$A$205,DB!$C$2:$C$205,"")&amp;"")</f>
        <v>Sector 5</v>
      </c>
      <c r="S150" t="str">
        <f>IF(B150="","",_xlfn.XLOOKUP(B150,DB!$A$2:$A$205,DB!$E$2:$E$205,""))</f>
        <v>Sector 4</v>
      </c>
      <c r="T150" t="str">
        <f>IF(B150="","",_xlfn.XLOOKUP(B150,DB!$A$2:$A$205,DB!$F$2:$F$205,""))</f>
        <v>VOMAR/XUDUN</v>
      </c>
      <c r="U150" t="str">
        <f>IF(B150="","",_xlfn.XLOOKUP(B150,DB!$A$2:$A$205,DB!$D$2:$D$205,""))</f>
        <v>MMTY</v>
      </c>
      <c r="V150" t="str">
        <f>IF(B150="","",IF(OR(COUNTIF(M150,"????N?????W")&gt;0,COUNTIF(M150,"????N?????E")&gt;0,COUNTIF(M150,"????S?????W")&gt;0,COUNTIF(M150,"????S?????E")&gt;0),_xlfn.XLOOKUP(B150,DB!$A$2:$A$205,DB!$B$2:$B$205,""),M150))</f>
        <v>DUTNA</v>
      </c>
      <c r="AF150" s="2">
        <v>0.625</v>
      </c>
      <c r="AG150" t="s">
        <v>743</v>
      </c>
      <c r="AH150" s="17">
        <v>380</v>
      </c>
      <c r="AI150" s="17" cm="1">
        <f t="array" ref="AI150">SUMPRODUCT(--(IFERROR(HOUR(Flights_2026_09_3033343536[entry_hour]),-1)=HOUR(AF150)),--(IFERROR(Flights_2026_09_3033343536[entry_sector],"")=AG150),--(IFERROR(Flights_2026_09_3033343536[nfl],-1)&gt;=AH150),--(IFERROR(Flights_2026_09_3033343536[nfl],-1)&lt;=IF(AH150=450,450,AH150+9)))</f>
        <v>0</v>
      </c>
    </row>
    <row r="151" spans="1:35" x14ac:dyDescent="0.2">
      <c r="A151" s="32" t="s">
        <v>308</v>
      </c>
      <c r="B151" s="32" t="s">
        <v>59</v>
      </c>
      <c r="C151" s="32" t="s">
        <v>19</v>
      </c>
      <c r="D151" s="32" t="s">
        <v>47</v>
      </c>
      <c r="E151" s="32" t="s">
        <v>418</v>
      </c>
      <c r="F151" s="33">
        <v>46298.837187500001</v>
      </c>
      <c r="G151" s="32" t="s">
        <v>21</v>
      </c>
      <c r="H151" s="32" t="s">
        <v>1083</v>
      </c>
      <c r="I151" s="34">
        <v>360</v>
      </c>
      <c r="J151" s="32" t="s">
        <v>22</v>
      </c>
      <c r="K151" s="32" t="s">
        <v>23</v>
      </c>
      <c r="L151" s="34">
        <v>193</v>
      </c>
      <c r="M151" s="32" t="s">
        <v>37</v>
      </c>
      <c r="N151" s="33">
        <v>46298.821099537032</v>
      </c>
      <c r="O151" s="34">
        <v>188</v>
      </c>
      <c r="P151" s="32" t="s">
        <v>26</v>
      </c>
      <c r="Q151" s="34">
        <v>220</v>
      </c>
      <c r="R151" t="str">
        <f>IF(B151="","",_xlfn.XLOOKUP(B151,DB!$A$2:$A$205,DB!$C$2:$C$205,"")&amp;"")</f>
        <v>Sector 3</v>
      </c>
      <c r="S151" t="str">
        <f>IF(B151="","",_xlfn.XLOOKUP(B151,DB!$A$2:$A$205,DB!$E$2:$E$205,""))</f>
        <v>Sector 3</v>
      </c>
      <c r="T151" t="str">
        <f>IF(B151="","",_xlfn.XLOOKUP(B151,DB!$A$2:$A$205,DB!$F$2:$F$205,""))</f>
        <v>NOSAT</v>
      </c>
      <c r="U151" t="str">
        <f>IF(B151="","",_xlfn.XLOOKUP(B151,DB!$A$2:$A$205,DB!$D$2:$D$205,""))</f>
        <v>MUFH</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entry_hour]),-1)=HOUR(AF151)),--(IFERROR(Flights_2026_09_3033343536[entry_sector],"")=AG151),--(IFERROR(Flights_2026_09_3033343536[nfl],-1)&gt;=AH151),--(IFERROR(Flights_2026_09_3033343536[nfl],-1)&lt;=IF(AH151=450,450,AH151+9)))</f>
        <v>0</v>
      </c>
    </row>
    <row r="152" spans="1:35" x14ac:dyDescent="0.2">
      <c r="A152" s="32" t="s">
        <v>320</v>
      </c>
      <c r="B152" s="32" t="s">
        <v>52</v>
      </c>
      <c r="C152" s="32" t="s">
        <v>19</v>
      </c>
      <c r="D152" s="32" t="s">
        <v>76</v>
      </c>
      <c r="E152" s="32" t="s">
        <v>794</v>
      </c>
      <c r="F152" s="33">
        <v>46298.839687500003</v>
      </c>
      <c r="G152" s="32" t="s">
        <v>21</v>
      </c>
      <c r="H152" s="32" t="s">
        <v>1867</v>
      </c>
      <c r="I152" s="34">
        <v>350</v>
      </c>
      <c r="J152" s="32" t="s">
        <v>22</v>
      </c>
      <c r="K152" s="32" t="s">
        <v>55</v>
      </c>
      <c r="L152" s="34">
        <v>969</v>
      </c>
      <c r="M152" s="32" t="s">
        <v>633</v>
      </c>
      <c r="N152" s="33">
        <v>46298.786678240736</v>
      </c>
      <c r="O152" s="34">
        <v>350</v>
      </c>
      <c r="P152" s="32" t="s">
        <v>26</v>
      </c>
      <c r="Q152" s="34">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entry_hour]),-1)=HOUR(AF152)),--(IFERROR(Flights_2026_09_3033343536[entry_sector],"")=AG152),--(IFERROR(Flights_2026_09_3033343536[nfl],-1)&gt;=AH152),--(IFERROR(Flights_2026_09_3033343536[nfl],-1)&lt;=IF(AH152=450,450,AH152+9)))</f>
        <v>0</v>
      </c>
    </row>
    <row r="153" spans="1:35" x14ac:dyDescent="0.2">
      <c r="A153" s="32" t="s">
        <v>306</v>
      </c>
      <c r="B153" s="32" t="s">
        <v>307</v>
      </c>
      <c r="C153" s="32" t="s">
        <v>19</v>
      </c>
      <c r="D153" s="32" t="s">
        <v>120</v>
      </c>
      <c r="E153" s="32" t="s">
        <v>1129</v>
      </c>
      <c r="F153" s="33">
        <v>46298.84648148148</v>
      </c>
      <c r="G153" s="32" t="s">
        <v>21</v>
      </c>
      <c r="H153" s="32" t="s">
        <v>1868</v>
      </c>
      <c r="I153" s="34">
        <v>350</v>
      </c>
      <c r="J153" s="32" t="s">
        <v>22</v>
      </c>
      <c r="K153" s="32" t="s">
        <v>23</v>
      </c>
      <c r="L153" s="34">
        <v>787</v>
      </c>
      <c r="M153" s="32" t="s">
        <v>1138</v>
      </c>
      <c r="N153" s="33">
        <v>46298.800011574072</v>
      </c>
      <c r="O153" s="34">
        <v>350</v>
      </c>
      <c r="P153" s="32" t="s">
        <v>26</v>
      </c>
      <c r="Q153" s="34">
        <v>350</v>
      </c>
      <c r="R153" t="str">
        <f>IF(B153="","",_xlfn.XLOOKUP(B153,DB!$A$2:$A$205,DB!$C$2:$C$205,"")&amp;"")</f>
        <v>Sector 5</v>
      </c>
      <c r="S153" t="str">
        <f>IF(B153="","",_xlfn.XLOOKUP(B153,DB!$A$2:$A$205,DB!$E$2:$E$205,""))</f>
        <v>Sector 4</v>
      </c>
      <c r="T153" t="str">
        <f>IF(B153="","",_xlfn.XLOOKUP(B153,DB!$A$2:$A$205,DB!$F$2:$F$205,""))</f>
        <v>VOMAR/XUDUN</v>
      </c>
      <c r="U153" t="str">
        <f>IF(B153="","",_xlfn.XLOOKUP(B153,DB!$A$2:$A$205,DB!$D$2:$D$205,""))</f>
        <v>KZHU</v>
      </c>
      <c r="V153" t="str">
        <f>IF(B153="","",IF(OR(COUNTIF(M153,"????N?????W")&gt;0,COUNTIF(M153,"????N?????E")&gt;0,COUNTIF(M153,"????S?????W")&gt;0,COUNTIF(M153,"????S?????E")&gt;0),_xlfn.XLOOKUP(B153,DB!$A$2:$A$205,DB!$B$2:$B$205,""),M153))</f>
        <v>IPSEV</v>
      </c>
      <c r="AF153" s="2">
        <v>0.625</v>
      </c>
      <c r="AG153" t="s">
        <v>743</v>
      </c>
      <c r="AH153" s="17">
        <v>410</v>
      </c>
      <c r="AI153" s="17" cm="1">
        <f t="array" ref="AI153">SUMPRODUCT(--(IFERROR(HOUR(Flights_2026_09_3033343536[entry_hour]),-1)=HOUR(AF153)),--(IFERROR(Flights_2026_09_3033343536[entry_sector],"")=AG153),--(IFERROR(Flights_2026_09_3033343536[nfl],-1)&gt;=AH153),--(IFERROR(Flights_2026_09_3033343536[nfl],-1)&lt;=IF(AH153=450,450,AH153+9)))</f>
        <v>0</v>
      </c>
    </row>
    <row r="154" spans="1:35" x14ac:dyDescent="0.2">
      <c r="A154" s="32" t="s">
        <v>316</v>
      </c>
      <c r="B154" s="32" t="s">
        <v>75</v>
      </c>
      <c r="C154" s="32" t="s">
        <v>19</v>
      </c>
      <c r="D154" s="32" t="s">
        <v>41</v>
      </c>
      <c r="E154" s="32" t="s">
        <v>536</v>
      </c>
      <c r="F154" s="33">
        <v>46298.849861111114</v>
      </c>
      <c r="G154" s="32" t="s">
        <v>28</v>
      </c>
      <c r="H154" s="32" t="s">
        <v>1869</v>
      </c>
      <c r="I154" s="34">
        <v>390</v>
      </c>
      <c r="J154" s="32" t="s">
        <v>22</v>
      </c>
      <c r="K154" s="32" t="s">
        <v>23</v>
      </c>
      <c r="L154" s="34">
        <v>871</v>
      </c>
      <c r="M154" s="32" t="s">
        <v>833</v>
      </c>
      <c r="N154" s="33">
        <v>46298.798449074078</v>
      </c>
      <c r="O154" s="34">
        <v>390</v>
      </c>
      <c r="P154" s="32" t="s">
        <v>26</v>
      </c>
      <c r="Q154" s="34">
        <v>390</v>
      </c>
      <c r="R154" t="str">
        <f>IF(B154="","",_xlfn.XLOOKUP(B154,DB!$A$2:$A$205,DB!$C$2:$C$205,"")&amp;"")</f>
        <v>Sector 5</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LIDAM</v>
      </c>
      <c r="AF154" s="2">
        <v>0.625</v>
      </c>
      <c r="AG154" t="s">
        <v>743</v>
      </c>
      <c r="AH154" s="17">
        <v>420</v>
      </c>
      <c r="AI154" s="17" cm="1">
        <f t="array" ref="AI154">SUMPRODUCT(--(IFERROR(HOUR(Flights_2026_09_3033343536[entry_hour]),-1)=HOUR(AF154)),--(IFERROR(Flights_2026_09_3033343536[entry_sector],"")=AG154),--(IFERROR(Flights_2026_09_3033343536[nfl],-1)&gt;=AH154),--(IFERROR(Flights_2026_09_3033343536[nfl],-1)&lt;=IF(AH154=450,450,AH154+9)))</f>
        <v>0</v>
      </c>
    </row>
    <row r="155" spans="1:35" x14ac:dyDescent="0.2">
      <c r="A155" s="32" t="s">
        <v>318</v>
      </c>
      <c r="B155" s="32" t="s">
        <v>206</v>
      </c>
      <c r="C155" s="32" t="s">
        <v>19</v>
      </c>
      <c r="D155" s="32" t="s">
        <v>53</v>
      </c>
      <c r="E155" s="32" t="s">
        <v>1870</v>
      </c>
      <c r="F155" s="33">
        <v>46298.851516203707</v>
      </c>
      <c r="G155" s="32" t="s">
        <v>21</v>
      </c>
      <c r="H155" s="32" t="s">
        <v>1871</v>
      </c>
      <c r="I155" s="34">
        <v>340</v>
      </c>
      <c r="J155" s="32" t="s">
        <v>22</v>
      </c>
      <c r="K155" s="32" t="s">
        <v>23</v>
      </c>
      <c r="L155" s="34">
        <v>212</v>
      </c>
      <c r="M155" s="32" t="s">
        <v>44</v>
      </c>
      <c r="N155" s="33">
        <v>46298.8355787037</v>
      </c>
      <c r="O155" s="34">
        <v>319</v>
      </c>
      <c r="P155" s="32" t="s">
        <v>26</v>
      </c>
      <c r="Q155" s="34">
        <v>340</v>
      </c>
      <c r="R155" t="str">
        <f>IF(B155="","",_xlfn.XLOOKUP(B155,DB!$A$2:$A$205,DB!$C$2:$C$205,"")&amp;"")</f>
        <v>Sector 7</v>
      </c>
      <c r="S155" t="str">
        <f>IF(B155="","",_xlfn.XLOOKUP(B155,DB!$A$2:$A$205,DB!$E$2:$E$205,""))</f>
        <v>Sector 7</v>
      </c>
      <c r="T155" t="str">
        <f>IF(B155="","",_xlfn.XLOOKUP(B155,DB!$A$2:$A$205,DB!$F$2:$F$205,""))</f>
        <v>PAULE/SIGMA</v>
      </c>
      <c r="U155" t="str">
        <f>IF(B155="","",_xlfn.XLOOKUP(B155,DB!$A$2:$A$205,DB!$D$2:$D$205,""))</f>
        <v>MHCC</v>
      </c>
      <c r="V155" t="str">
        <f>IF(B155="","",IF(OR(COUNTIF(M155,"????N?????W")&gt;0,COUNTIF(M155,"????N?????E")&gt;0,COUNTIF(M155,"????S?????W")&gt;0,COUNTIF(M155,"????S?????E")&gt;0),_xlfn.XLOOKUP(B155,DB!$A$2:$A$205,DB!$B$2:$B$205,""),M155))</f>
        <v>SIGMA</v>
      </c>
      <c r="AF155" s="2">
        <v>0.625</v>
      </c>
      <c r="AG155" t="s">
        <v>743</v>
      </c>
      <c r="AH155" s="17">
        <v>430</v>
      </c>
      <c r="AI155" s="17" cm="1">
        <f t="array" ref="AI155">SUMPRODUCT(--(IFERROR(HOUR(Flights_2026_09_3033343536[entry_hour]),-1)=HOUR(AF155)),--(IFERROR(Flights_2026_09_3033343536[entry_sector],"")=AG155),--(IFERROR(Flights_2026_09_3033343536[nfl],-1)&gt;=AH155),--(IFERROR(Flights_2026_09_3033343536[nfl],-1)&lt;=IF(AH155=450,450,AH155+9)))</f>
        <v>0</v>
      </c>
    </row>
    <row r="156" spans="1:35" x14ac:dyDescent="0.2">
      <c r="A156" s="32" t="s">
        <v>1872</v>
      </c>
      <c r="B156" s="32" t="s">
        <v>735</v>
      </c>
      <c r="C156" s="32" t="s">
        <v>19</v>
      </c>
      <c r="D156" s="32" t="s">
        <v>259</v>
      </c>
      <c r="E156" s="32" t="s">
        <v>1873</v>
      </c>
      <c r="F156" s="33">
        <v>46298.854363425926</v>
      </c>
      <c r="G156" s="32" t="s">
        <v>21</v>
      </c>
      <c r="H156" s="32" t="s">
        <v>1874</v>
      </c>
      <c r="I156" s="34">
        <v>330</v>
      </c>
      <c r="J156" s="32" t="s">
        <v>22</v>
      </c>
      <c r="K156" s="32" t="s">
        <v>23</v>
      </c>
      <c r="L156" s="34">
        <v>431</v>
      </c>
      <c r="M156" s="32" t="s">
        <v>1875</v>
      </c>
      <c r="N156" s="33">
        <v>46298.825289351851</v>
      </c>
      <c r="O156" s="34">
        <v>330</v>
      </c>
      <c r="P156" s="32" t="s">
        <v>26</v>
      </c>
      <c r="Q156" s="34">
        <v>330</v>
      </c>
      <c r="R156" t="str">
        <f>IF(B156="","",_xlfn.XLOOKUP(B156,DB!$A$2:$A$205,DB!$C$2:$C$205,"")&amp;"")</f>
        <v>Sector 5</v>
      </c>
      <c r="S156" t="str">
        <f>IF(B156="","",_xlfn.XLOOKUP(B156,DB!$A$2:$A$205,DB!$E$2:$E$205,""))</f>
        <v>Sector 4</v>
      </c>
      <c r="T156" t="str">
        <f>IF(B156="","",_xlfn.XLOOKUP(B156,DB!$A$2:$A$205,DB!$F$2:$F$205,""))</f>
        <v>VOMAR/XUDUN</v>
      </c>
      <c r="U156" t="str">
        <f>IF(B156="","",_xlfn.XLOOKUP(B156,DB!$A$2:$A$205,DB!$D$2:$D$205,""))</f>
        <v>KZHU</v>
      </c>
      <c r="V156" t="str">
        <f>IF(B156="","",IF(OR(COUNTIF(M156,"????N?????W")&gt;0,COUNTIF(M156,"????N?????E")&gt;0,COUNTIF(M156,"????S?????W")&gt;0,COUNTIF(M156,"????S?????E")&gt;0),_xlfn.XLOOKUP(B156,DB!$A$2:$A$205,DB!$B$2:$B$205,""),M156))</f>
        <v>DUTNA</v>
      </c>
      <c r="AF156" s="2">
        <v>0.625</v>
      </c>
      <c r="AG156" t="s">
        <v>743</v>
      </c>
      <c r="AH156" s="17">
        <v>440</v>
      </c>
      <c r="AI156" s="17" cm="1">
        <f t="array" ref="AI156">SUMPRODUCT(--(IFERROR(HOUR(Flights_2026_09_3033343536[entry_hour]),-1)=HOUR(AF156)),--(IFERROR(Flights_2026_09_3033343536[entry_sector],"")=AG156),--(IFERROR(Flights_2026_09_3033343536[nfl],-1)&gt;=AH156),--(IFERROR(Flights_2026_09_3033343536[nfl],-1)&lt;=IF(AH156=450,450,AH156+9)))</f>
        <v>0</v>
      </c>
    </row>
    <row r="157" spans="1:35" x14ac:dyDescent="0.2">
      <c r="A157" s="32" t="s">
        <v>314</v>
      </c>
      <c r="B157" s="32" t="s">
        <v>89</v>
      </c>
      <c r="C157" s="32" t="s">
        <v>19</v>
      </c>
      <c r="D157" s="32" t="s">
        <v>47</v>
      </c>
      <c r="E157" s="32" t="s">
        <v>1876</v>
      </c>
      <c r="F157" s="33">
        <v>46298.857060185182</v>
      </c>
      <c r="G157" s="32" t="s">
        <v>21</v>
      </c>
      <c r="H157" s="32" t="s">
        <v>1877</v>
      </c>
      <c r="I157" s="34">
        <v>360</v>
      </c>
      <c r="J157" s="32" t="s">
        <v>22</v>
      </c>
      <c r="K157" s="32" t="s">
        <v>23</v>
      </c>
      <c r="L157" s="34">
        <v>212</v>
      </c>
      <c r="M157" s="32" t="s">
        <v>44</v>
      </c>
      <c r="N157" s="33">
        <v>46298.838726851856</v>
      </c>
      <c r="O157" s="34">
        <v>127</v>
      </c>
      <c r="P157" s="32" t="s">
        <v>26</v>
      </c>
      <c r="Q157" s="34">
        <v>360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entry_hour]),-1)=HOUR(AF157)),--(IFERROR(Flights_2026_09_3033343536[entry_sector],"")=AG157),--(IFERROR(Flights_2026_09_3033343536[nfl],-1)&gt;=AH157),--(IFERROR(Flights_2026_09_3033343536[nfl],-1)&lt;=IF(AH157=450,450,AH157+9)))</f>
        <v>0</v>
      </c>
    </row>
    <row r="158" spans="1:35" x14ac:dyDescent="0.2">
      <c r="A158" s="32" t="s">
        <v>323</v>
      </c>
      <c r="B158" s="32" t="s">
        <v>324</v>
      </c>
      <c r="C158" s="32" t="s">
        <v>19</v>
      </c>
      <c r="D158" s="32" t="s">
        <v>53</v>
      </c>
      <c r="E158" s="32" t="s">
        <v>284</v>
      </c>
      <c r="F158" s="33">
        <v>46298.861944444448</v>
      </c>
      <c r="G158" s="32" t="s">
        <v>21</v>
      </c>
      <c r="H158" s="32" t="s">
        <v>1878</v>
      </c>
      <c r="I158" s="34">
        <v>390</v>
      </c>
      <c r="J158" s="32" t="s">
        <v>22</v>
      </c>
      <c r="K158" s="32" t="s">
        <v>23</v>
      </c>
      <c r="L158" s="34">
        <v>417</v>
      </c>
      <c r="M158" s="32" t="s">
        <v>550</v>
      </c>
      <c r="N158" s="33">
        <v>46298.834236111114</v>
      </c>
      <c r="O158" s="34">
        <v>390</v>
      </c>
      <c r="P158" s="32" t="s">
        <v>26</v>
      </c>
      <c r="Q158" s="34">
        <v>390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CTM</v>
      </c>
      <c r="AF158" s="2">
        <v>0.625</v>
      </c>
      <c r="AG158" t="s">
        <v>744</v>
      </c>
      <c r="AH158" s="17">
        <v>200</v>
      </c>
      <c r="AI158" s="17" cm="1">
        <f t="array" ref="AI158">SUMPRODUCT(--(IFERROR(HOUR(Flights_2026_09_3033343536[entry_hour]),-1)=HOUR(AF158)),--(IFERROR(Flights_2026_09_3033343536[entry_sector],"")=AG158),--(IFERROR(Flights_2026_09_3033343536[nfl],-1)&gt;=AH158),--(IFERROR(Flights_2026_09_3033343536[nfl],-1)&lt;=IF(AH158=450,450,AH158+9)))</f>
        <v>0</v>
      </c>
    </row>
    <row r="159" spans="1:35" x14ac:dyDescent="0.2">
      <c r="A159" s="32" t="s">
        <v>304</v>
      </c>
      <c r="B159" s="32" t="s">
        <v>213</v>
      </c>
      <c r="C159" s="32" t="s">
        <v>19</v>
      </c>
      <c r="D159" s="32" t="s">
        <v>90</v>
      </c>
      <c r="E159" s="32" t="s">
        <v>390</v>
      </c>
      <c r="F159" s="33">
        <v>46298.866701388892</v>
      </c>
      <c r="G159" s="32" t="s">
        <v>21</v>
      </c>
      <c r="H159" s="32" t="s">
        <v>1879</v>
      </c>
      <c r="I159" s="34">
        <v>370</v>
      </c>
      <c r="J159" s="32" t="s">
        <v>22</v>
      </c>
      <c r="K159" s="32" t="s">
        <v>23</v>
      </c>
      <c r="L159" s="34">
        <v>600</v>
      </c>
      <c r="M159" s="32" t="s">
        <v>540</v>
      </c>
      <c r="N159" s="33">
        <v>46298.829583333332</v>
      </c>
      <c r="O159" s="34">
        <v>370</v>
      </c>
      <c r="P159" s="32" t="s">
        <v>26</v>
      </c>
      <c r="Q159" s="34">
        <v>370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DUTNA</v>
      </c>
      <c r="AF159" s="2">
        <v>0.625</v>
      </c>
      <c r="AG159" t="s">
        <v>744</v>
      </c>
      <c r="AH159" s="17">
        <v>210</v>
      </c>
      <c r="AI159" s="17" cm="1">
        <f t="array" ref="AI159">SUMPRODUCT(--(IFERROR(HOUR(Flights_2026_09_3033343536[entry_hour]),-1)=HOUR(AF159)),--(IFERROR(Flights_2026_09_3033343536[entry_sector],"")=AG159),--(IFERROR(Flights_2026_09_3033343536[nfl],-1)&gt;=AH159),--(IFERROR(Flights_2026_09_3033343536[nfl],-1)&lt;=IF(AH159=450,450,AH159+9)))</f>
        <v>0</v>
      </c>
    </row>
    <row r="160" spans="1:35" x14ac:dyDescent="0.2">
      <c r="A160" s="32" t="s">
        <v>319</v>
      </c>
      <c r="B160" s="32" t="s">
        <v>313</v>
      </c>
      <c r="C160" s="32" t="s">
        <v>19</v>
      </c>
      <c r="D160" s="32" t="s">
        <v>41</v>
      </c>
      <c r="E160" s="32" t="s">
        <v>100</v>
      </c>
      <c r="F160" s="33">
        <v>46298.870046296295</v>
      </c>
      <c r="G160" s="32" t="s">
        <v>28</v>
      </c>
      <c r="H160" s="32" t="s">
        <v>1880</v>
      </c>
      <c r="I160" s="34">
        <v>390</v>
      </c>
      <c r="J160" s="32" t="s">
        <v>22</v>
      </c>
      <c r="K160" s="32" t="s">
        <v>23</v>
      </c>
      <c r="L160" s="34">
        <v>872</v>
      </c>
      <c r="M160" s="32" t="s">
        <v>313</v>
      </c>
      <c r="N160" s="33">
        <v>46298.818749999999</v>
      </c>
      <c r="O160" s="34">
        <v>15</v>
      </c>
      <c r="P160" s="32" t="s">
        <v>26</v>
      </c>
      <c r="Q160" s="34">
        <v>350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3033343536[entry_hour]),-1)=HOUR(AF160)),--(IFERROR(Flights_2026_09_3033343536[entry_sector],"")=AG160),--(IFERROR(Flights_2026_09_3033343536[nfl],-1)&gt;=AH160),--(IFERROR(Flights_2026_09_3033343536[nfl],-1)&lt;=IF(AH160=450,450,AH160+9)))</f>
        <v>11</v>
      </c>
    </row>
    <row r="161" spans="1:35" x14ac:dyDescent="0.2">
      <c r="A161" s="32" t="s">
        <v>1881</v>
      </c>
      <c r="B161" s="32" t="s">
        <v>490</v>
      </c>
      <c r="C161" s="32" t="s">
        <v>19</v>
      </c>
      <c r="D161" s="32" t="s">
        <v>107</v>
      </c>
      <c r="E161" s="32" t="s">
        <v>1882</v>
      </c>
      <c r="F161" s="33">
        <v>46298.873182870375</v>
      </c>
      <c r="G161" s="32" t="s">
        <v>21</v>
      </c>
      <c r="H161" s="32" t="s">
        <v>1883</v>
      </c>
      <c r="I161" s="34">
        <v>350</v>
      </c>
      <c r="J161" s="32" t="s">
        <v>22</v>
      </c>
      <c r="K161" s="32" t="s">
        <v>23</v>
      </c>
      <c r="L161" s="34">
        <v>763</v>
      </c>
      <c r="M161" s="32" t="s">
        <v>1884</v>
      </c>
      <c r="N161" s="33">
        <v>46298.8284375</v>
      </c>
      <c r="O161" s="34">
        <v>350</v>
      </c>
      <c r="P161" s="32" t="s">
        <v>26</v>
      </c>
      <c r="Q161" s="34">
        <v>350</v>
      </c>
      <c r="R161" t="str">
        <f>IF(B161="","",_xlfn.XLOOKUP(B161,DB!$A$2:$A$205,DB!$C$2:$C$205,"")&amp;"")</f>
        <v>Sector 5</v>
      </c>
      <c r="S161" t="str">
        <f>IF(B161="","",_xlfn.XLOOKUP(B161,DB!$A$2:$A$205,DB!$E$2:$E$205,""))</f>
        <v>Sector 4</v>
      </c>
      <c r="T161" t="str">
        <f>IF(B161="","",_xlfn.XLOOKUP(B161,DB!$A$2:$A$205,DB!$F$2:$F$205,""))</f>
        <v>VOMAR/XUDUN</v>
      </c>
      <c r="U161" t="str">
        <f>IF(B161="","",_xlfn.XLOOKUP(B161,DB!$A$2:$A$205,DB!$D$2:$D$205,""))</f>
        <v>KZHU</v>
      </c>
      <c r="V161" t="str">
        <f>IF(B161="","",IF(OR(COUNTIF(M161,"????N?????W")&gt;0,COUNTIF(M161,"????N?????E")&gt;0,COUNTIF(M161,"????S?????W")&gt;0,COUNTIF(M161,"????S?????E")&gt;0),_xlfn.XLOOKUP(B161,DB!$A$2:$A$205,DB!$B$2:$B$205,""),M161))</f>
        <v>IPSEV</v>
      </c>
      <c r="AF161" s="2">
        <v>0.625</v>
      </c>
      <c r="AG161" t="s">
        <v>744</v>
      </c>
      <c r="AH161" s="17">
        <v>230</v>
      </c>
      <c r="AI161" s="17" cm="1">
        <f t="array" ref="AI161">SUMPRODUCT(--(IFERROR(HOUR(Flights_2026_09_3033343536[entry_hour]),-1)=HOUR(AF161)),--(IFERROR(Flights_2026_09_3033343536[entry_sector],"")=AG161),--(IFERROR(Flights_2026_09_3033343536[nfl],-1)&gt;=AH161),--(IFERROR(Flights_2026_09_3033343536[nfl],-1)&lt;=IF(AH161=450,450,AH161+9)))</f>
        <v>0</v>
      </c>
    </row>
    <row r="162" spans="1:35" x14ac:dyDescent="0.2">
      <c r="A162" s="32" t="s">
        <v>502</v>
      </c>
      <c r="B162" s="32" t="s">
        <v>498</v>
      </c>
      <c r="C162" s="32" t="s">
        <v>19</v>
      </c>
      <c r="D162" s="32" t="s">
        <v>107</v>
      </c>
      <c r="E162" s="32" t="s">
        <v>1885</v>
      </c>
      <c r="F162" s="33">
        <v>46298.87568287037</v>
      </c>
      <c r="G162" s="32" t="s">
        <v>21</v>
      </c>
      <c r="H162" s="32" t="s">
        <v>1886</v>
      </c>
      <c r="I162" s="34">
        <v>360</v>
      </c>
      <c r="J162" s="32" t="s">
        <v>22</v>
      </c>
      <c r="K162" s="32" t="s">
        <v>23</v>
      </c>
      <c r="L162" s="34">
        <v>783</v>
      </c>
      <c r="M162" s="32" t="s">
        <v>1075</v>
      </c>
      <c r="N162" s="33">
        <v>46298.829212962963</v>
      </c>
      <c r="O162" s="34">
        <v>360</v>
      </c>
      <c r="P162" s="32" t="s">
        <v>26</v>
      </c>
      <c r="Q162" s="34">
        <v>360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entry_hour]),-1)=HOUR(AF162)),--(IFERROR(Flights_2026_09_3033343536[entry_sector],"")=AG162),--(IFERROR(Flights_2026_09_3033343536[nfl],-1)&gt;=AH162),--(IFERROR(Flights_2026_09_3033343536[nfl],-1)&lt;=IF(AH162=450,450,AH162+9)))</f>
        <v>0</v>
      </c>
    </row>
    <row r="163" spans="1:35" x14ac:dyDescent="0.2">
      <c r="A163" s="32" t="s">
        <v>497</v>
      </c>
      <c r="B163" s="32" t="s">
        <v>498</v>
      </c>
      <c r="C163" s="32" t="s">
        <v>19</v>
      </c>
      <c r="D163" s="32" t="s">
        <v>107</v>
      </c>
      <c r="E163" s="32" t="s">
        <v>584</v>
      </c>
      <c r="F163" s="33">
        <v>46298.877164351856</v>
      </c>
      <c r="G163" s="32" t="s">
        <v>21</v>
      </c>
      <c r="H163" s="32" t="s">
        <v>1887</v>
      </c>
      <c r="I163" s="34">
        <v>330</v>
      </c>
      <c r="J163" s="32" t="s">
        <v>22</v>
      </c>
      <c r="K163" s="32" t="s">
        <v>23</v>
      </c>
      <c r="L163" s="34">
        <v>794</v>
      </c>
      <c r="M163" s="32" t="s">
        <v>84</v>
      </c>
      <c r="N163" s="33">
        <v>46298.829930555556</v>
      </c>
      <c r="O163" s="34">
        <v>330</v>
      </c>
      <c r="P163" s="32" t="s">
        <v>26</v>
      </c>
      <c r="Q163" s="34">
        <v>330</v>
      </c>
      <c r="R163" t="str">
        <f>IF(B163="","",_xlfn.XLOOKUP(B163,DB!$A$2:$A$205,DB!$C$2:$C$205,"")&amp;"")</f>
        <v>Sector 5</v>
      </c>
      <c r="S163" t="str">
        <f>IF(B163="","",_xlfn.XLOOKUP(B163,DB!$A$2:$A$205,DB!$E$2:$E$205,""))</f>
        <v>Sector 4</v>
      </c>
      <c r="T163" t="str">
        <f>IF(B163="","",_xlfn.XLOOKUP(B163,DB!$A$2:$A$205,DB!$F$2:$F$205,""))</f>
        <v>VOMAR/XUDUN</v>
      </c>
      <c r="U163" t="str">
        <f>IF(B163="","",_xlfn.XLOOKUP(B163,DB!$A$2:$A$205,DB!$D$2:$D$205,""))</f>
        <v>MMTY</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entry_hour]),-1)=HOUR(AF163)),--(IFERROR(Flights_2026_09_3033343536[entry_sector],"")=AG163),--(IFERROR(Flights_2026_09_3033343536[nfl],-1)&gt;=AH163),--(IFERROR(Flights_2026_09_3033343536[nfl],-1)&lt;=IF(AH163=450,450,AH163+9)))</f>
        <v>0</v>
      </c>
    </row>
    <row r="164" spans="1:35" x14ac:dyDescent="0.2">
      <c r="A164" s="32" t="s">
        <v>643</v>
      </c>
      <c r="B164" s="32" t="s">
        <v>310</v>
      </c>
      <c r="C164" s="32" t="s">
        <v>19</v>
      </c>
      <c r="D164" s="32" t="s">
        <v>107</v>
      </c>
      <c r="E164" s="32" t="s">
        <v>877</v>
      </c>
      <c r="F164" s="33">
        <v>46298.880115740743</v>
      </c>
      <c r="G164" s="32" t="s">
        <v>21</v>
      </c>
      <c r="H164" s="32" t="s">
        <v>1888</v>
      </c>
      <c r="I164" s="34">
        <v>370</v>
      </c>
      <c r="J164" s="32" t="s">
        <v>22</v>
      </c>
      <c r="K164" s="32" t="s">
        <v>23</v>
      </c>
      <c r="L164" s="34">
        <v>792</v>
      </c>
      <c r="M164" s="32" t="s">
        <v>84</v>
      </c>
      <c r="N164" s="33">
        <v>46298.831828703704</v>
      </c>
      <c r="O164" s="34">
        <v>370</v>
      </c>
      <c r="P164" s="32" t="s">
        <v>26</v>
      </c>
      <c r="Q164" s="34">
        <v>370</v>
      </c>
      <c r="R164" t="str">
        <f>IF(B164="","",_xlfn.XLOOKUP(B164,DB!$A$2:$A$205,DB!$C$2:$C$205,"")&amp;"")</f>
        <v>Sector 3</v>
      </c>
      <c r="S164" t="str">
        <f>IF(B164="","",_xlfn.XLOOKUP(B164,DB!$A$2:$A$205,DB!$E$2:$E$205,""))</f>
        <v>Sector 3</v>
      </c>
      <c r="T164" t="str">
        <f>IF(B164="","",_xlfn.XLOOKUP(B164,DB!$A$2:$A$205,DB!$F$2:$F$205,""))</f>
        <v>NOSAT</v>
      </c>
      <c r="U164" t="str">
        <f>IF(B164="","",_xlfn.XLOOKUP(B164,DB!$A$2:$A$205,DB!$D$2:$D$205,""))</f>
        <v>KZHU</v>
      </c>
      <c r="V164" t="str">
        <f>IF(B164="","",IF(OR(COUNTIF(M164,"????N?????W")&gt;0,COUNTIF(M164,"????N?????E")&gt;0,COUNTIF(M164,"????S?????W")&gt;0,COUNTIF(M164,"????S?????E")&gt;0),_xlfn.XLOOKUP(B164,DB!$A$2:$A$205,DB!$B$2:$B$205,""),M164))</f>
        <v>MATOL</v>
      </c>
      <c r="AF164" s="2">
        <v>0.625</v>
      </c>
      <c r="AG164" t="s">
        <v>744</v>
      </c>
      <c r="AH164" s="17">
        <v>260</v>
      </c>
      <c r="AI164" s="17" cm="1">
        <f t="array" ref="AI164">SUMPRODUCT(--(IFERROR(HOUR(Flights_2026_09_3033343536[entry_hour]),-1)=HOUR(AF164)),--(IFERROR(Flights_2026_09_3033343536[entry_sector],"")=AG164),--(IFERROR(Flights_2026_09_3033343536[nfl],-1)&gt;=AH164),--(IFERROR(Flights_2026_09_3033343536[nfl],-1)&lt;=IF(AH164=450,450,AH164+9)))</f>
        <v>0</v>
      </c>
    </row>
    <row r="165" spans="1:35" x14ac:dyDescent="0.2">
      <c r="A165" s="32" t="s">
        <v>500</v>
      </c>
      <c r="B165" s="32" t="s">
        <v>301</v>
      </c>
      <c r="C165" s="32" t="s">
        <v>19</v>
      </c>
      <c r="D165" s="32" t="s">
        <v>90</v>
      </c>
      <c r="E165" s="32" t="s">
        <v>1889</v>
      </c>
      <c r="F165" s="33">
        <v>46298.881898148145</v>
      </c>
      <c r="G165" s="32" t="s">
        <v>21</v>
      </c>
      <c r="H165" s="32" t="s">
        <v>1890</v>
      </c>
      <c r="I165" s="34">
        <v>370</v>
      </c>
      <c r="J165" s="32" t="s">
        <v>22</v>
      </c>
      <c r="K165" s="32" t="s">
        <v>23</v>
      </c>
      <c r="L165" s="34">
        <v>880</v>
      </c>
      <c r="M165" s="32" t="s">
        <v>1049</v>
      </c>
      <c r="N165" s="33">
        <v>46298.830277777779</v>
      </c>
      <c r="O165" s="34">
        <v>370</v>
      </c>
      <c r="P165" s="32" t="s">
        <v>26</v>
      </c>
      <c r="Q165" s="34">
        <v>370</v>
      </c>
      <c r="R165" t="str">
        <f>IF(B165="","",_xlfn.XLOOKUP(B165,DB!$A$2:$A$205,DB!$C$2:$C$205,"")&amp;"")</f>
        <v>Sector 5</v>
      </c>
      <c r="S165" t="str">
        <f>IF(B165="","",_xlfn.XLOOKUP(B165,DB!$A$2:$A$205,DB!$E$2:$E$205,""))</f>
        <v>Sector 4</v>
      </c>
      <c r="T165" t="str">
        <f>IF(B165="","",_xlfn.XLOOKUP(B165,DB!$A$2:$A$205,DB!$F$2:$F$205,""))</f>
        <v>VOMAR/XUDUN</v>
      </c>
      <c r="U165" t="str">
        <f>IF(B165="","",_xlfn.XLOOKUP(B165,DB!$A$2:$A$205,DB!$D$2:$D$205,""))</f>
        <v>MMTY</v>
      </c>
      <c r="V165" t="str">
        <f>IF(B165="","",IF(OR(COUNTIF(M165,"????N?????W")&gt;0,COUNTIF(M165,"????N?????E")&gt;0,COUNTIF(M165,"????S?????W")&gt;0,COUNTIF(M165,"????S?????E")&gt;0),_xlfn.XLOOKUP(B165,DB!$A$2:$A$205,DB!$B$2:$B$205,""),M165))</f>
        <v>AXOMU</v>
      </c>
      <c r="AF165" s="2">
        <v>0.625</v>
      </c>
      <c r="AG165" t="s">
        <v>744</v>
      </c>
      <c r="AH165" s="17">
        <v>270</v>
      </c>
      <c r="AI165" s="17" cm="1">
        <f t="array" ref="AI165">SUMPRODUCT(--(IFERROR(HOUR(Flights_2026_09_3033343536[entry_hour]),-1)=HOUR(AF165)),--(IFERROR(Flights_2026_09_3033343536[entry_sector],"")=AG165),--(IFERROR(Flights_2026_09_3033343536[nfl],-1)&gt;=AH165),--(IFERROR(Flights_2026_09_3033343536[nfl],-1)&lt;=IF(AH165=450,450,AH165+9)))</f>
        <v>0</v>
      </c>
    </row>
    <row r="166" spans="1:35" x14ac:dyDescent="0.2">
      <c r="A166" s="32" t="s">
        <v>327</v>
      </c>
      <c r="B166" s="32" t="s">
        <v>65</v>
      </c>
      <c r="C166" s="32" t="s">
        <v>19</v>
      </c>
      <c r="D166" s="32" t="s">
        <v>20</v>
      </c>
      <c r="E166" s="32" t="s">
        <v>499</v>
      </c>
      <c r="F166" s="33">
        <v>46298.884097222224</v>
      </c>
      <c r="G166" s="32" t="s">
        <v>21</v>
      </c>
      <c r="H166" s="32" t="s">
        <v>1891</v>
      </c>
      <c r="I166" s="34">
        <v>350</v>
      </c>
      <c r="J166" s="32" t="s">
        <v>22</v>
      </c>
      <c r="K166" s="32" t="s">
        <v>23</v>
      </c>
      <c r="L166" s="34">
        <v>935</v>
      </c>
      <c r="M166" s="32" t="s">
        <v>78</v>
      </c>
      <c r="N166" s="33">
        <v>46298.829722222217</v>
      </c>
      <c r="O166" s="34">
        <v>370</v>
      </c>
      <c r="P166" s="32" t="s">
        <v>26</v>
      </c>
      <c r="Q166" s="34">
        <v>370</v>
      </c>
      <c r="R166" t="str">
        <f>IF(B166="","",_xlfn.XLOOKUP(B166,DB!$A$2:$A$205,DB!$C$2:$C$205,"")&amp;"")</f>
        <v>Sector 6</v>
      </c>
      <c r="S166" t="str">
        <f>IF(B166="","",_xlfn.XLOOKUP(B166,DB!$A$2:$A$205,DB!$E$2:$E$205,""))</f>
        <v>Sector 4</v>
      </c>
      <c r="T166" t="str">
        <f>IF(B166="","",_xlfn.XLOOKUP(B166,DB!$A$2:$A$205,DB!$F$2:$F$205,""))</f>
        <v>VOMAR/XUDUN</v>
      </c>
      <c r="U166" t="str">
        <f>IF(B166="","",_xlfn.XLOOKUP(B166,DB!$A$2:$A$205,DB!$D$2:$D$205,""))</f>
        <v>MMEX</v>
      </c>
      <c r="V166" t="str">
        <f>IF(B166="","",IF(OR(COUNTIF(M166,"????N?????W")&gt;0,COUNTIF(M166,"????N?????E")&gt;0,COUNTIF(M166,"????S?????W")&gt;0,COUNTIF(M166,"????S?????E")&gt;0),_xlfn.XLOOKUP(B166,DB!$A$2:$A$205,DB!$B$2:$B$205,""),M166))</f>
        <v>GOTAS</v>
      </c>
      <c r="AF166" s="2">
        <v>0.625</v>
      </c>
      <c r="AG166" t="s">
        <v>744</v>
      </c>
      <c r="AH166" s="17">
        <v>280</v>
      </c>
      <c r="AI166" s="17" cm="1">
        <f t="array" ref="AI166">SUMPRODUCT(--(IFERROR(HOUR(Flights_2026_09_3033343536[entry_hour]),-1)=HOUR(AF166)),--(IFERROR(Flights_2026_09_3033343536[entry_sector],"")=AG166),--(IFERROR(Flights_2026_09_3033343536[nfl],-1)&gt;=AH166),--(IFERROR(Flights_2026_09_3033343536[nfl],-1)&lt;=IF(AH166=450,450,AH166+9)))</f>
        <v>0</v>
      </c>
    </row>
    <row r="167" spans="1:35" x14ac:dyDescent="0.2">
      <c r="A167" s="32" t="s">
        <v>859</v>
      </c>
      <c r="B167" s="32" t="s">
        <v>208</v>
      </c>
      <c r="C167" s="32" t="s">
        <v>19</v>
      </c>
      <c r="D167" s="32" t="s">
        <v>47</v>
      </c>
      <c r="E167" s="32" t="s">
        <v>1892</v>
      </c>
      <c r="F167" s="33">
        <v>46298.885740740741</v>
      </c>
      <c r="G167" s="32" t="s">
        <v>21</v>
      </c>
      <c r="H167" s="32" t="s">
        <v>1893</v>
      </c>
      <c r="I167" s="34">
        <v>350</v>
      </c>
      <c r="J167" s="32" t="s">
        <v>22</v>
      </c>
      <c r="K167" s="32" t="s">
        <v>23</v>
      </c>
      <c r="L167" s="34">
        <v>162</v>
      </c>
      <c r="M167" s="32" t="s">
        <v>37</v>
      </c>
      <c r="N167" s="33">
        <v>46298.872361111113</v>
      </c>
      <c r="O167" s="34">
        <v>281</v>
      </c>
      <c r="P167" s="32" t="s">
        <v>26</v>
      </c>
      <c r="Q167" s="34">
        <v>220</v>
      </c>
      <c r="R167" t="str">
        <f>IF(B167="","",_xlfn.XLOOKUP(B167,DB!$A$2:$A$205,DB!$C$2:$C$205,"")&amp;"")</f>
        <v>Sector 3</v>
      </c>
      <c r="S167" t="str">
        <f>IF(B167="","",_xlfn.XLOOKUP(B167,DB!$A$2:$A$205,DB!$E$2:$E$205,""))</f>
        <v>Sector 3</v>
      </c>
      <c r="T167" t="str">
        <f>IF(B167="","",_xlfn.XLOOKUP(B167,DB!$A$2:$A$205,DB!$F$2:$F$205,""))</f>
        <v>NOSAT</v>
      </c>
      <c r="U167" t="str">
        <f>IF(B167="","",_xlfn.XLOOKUP(B167,DB!$A$2:$A$205,DB!$D$2:$D$205,""))</f>
        <v>KZHU</v>
      </c>
      <c r="V167" t="str">
        <f>IF(B167="","",IF(OR(COUNTIF(M167,"????N?????W")&gt;0,COUNTIF(M167,"????N?????E")&gt;0,COUNTIF(M167,"????S?????W")&gt;0,COUNTIF(M167,"????S?????E")&gt;0),_xlfn.XLOOKUP(B167,DB!$A$2:$A$205,DB!$B$2:$B$205,""),M167))</f>
        <v>NOSAT</v>
      </c>
      <c r="AF167" s="2">
        <v>0.625</v>
      </c>
      <c r="AG167" t="s">
        <v>744</v>
      </c>
      <c r="AH167" s="17">
        <v>290</v>
      </c>
      <c r="AI167" s="17" cm="1">
        <f t="array" ref="AI167">SUMPRODUCT(--(IFERROR(HOUR(Flights_2026_09_3033343536[entry_hour]),-1)=HOUR(AF167)),--(IFERROR(Flights_2026_09_3033343536[entry_sector],"")=AG167),--(IFERROR(Flights_2026_09_3033343536[nfl],-1)&gt;=AH167),--(IFERROR(Flights_2026_09_3033343536[nfl],-1)&lt;=IF(AH167=450,450,AH167+9)))</f>
        <v>0</v>
      </c>
    </row>
    <row r="168" spans="1:35" x14ac:dyDescent="0.2">
      <c r="A168" s="32" t="s">
        <v>329</v>
      </c>
      <c r="B168" s="32" t="s">
        <v>330</v>
      </c>
      <c r="C168" s="32" t="s">
        <v>19</v>
      </c>
      <c r="D168" s="32" t="s">
        <v>20</v>
      </c>
      <c r="E168" s="32" t="s">
        <v>303</v>
      </c>
      <c r="F168" s="33">
        <v>46298.887476851851</v>
      </c>
      <c r="G168" s="32" t="s">
        <v>21</v>
      </c>
      <c r="H168" s="32" t="s">
        <v>1894</v>
      </c>
      <c r="I168" s="34">
        <v>350</v>
      </c>
      <c r="J168" s="32" t="s">
        <v>22</v>
      </c>
      <c r="K168" s="32" t="s">
        <v>23</v>
      </c>
      <c r="L168" s="34">
        <v>779</v>
      </c>
      <c r="M168" s="32" t="s">
        <v>644</v>
      </c>
      <c r="N168" s="33">
        <v>46298.841319444444</v>
      </c>
      <c r="O168" s="34">
        <v>350</v>
      </c>
      <c r="P168" s="32" t="s">
        <v>26</v>
      </c>
      <c r="Q168" s="34">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3033343536[entry_hour]),-1)=HOUR(AF168)),--(IFERROR(Flights_2026_09_3033343536[entry_sector],"")=AG168),--(IFERROR(Flights_2026_09_3033343536[nfl],-1)&gt;=AH168),--(IFERROR(Flights_2026_09_3033343536[nfl],-1)&lt;=IF(AH168=450,450,AH168+9)))</f>
        <v>0</v>
      </c>
    </row>
    <row r="169" spans="1:35" x14ac:dyDescent="0.2">
      <c r="A169" s="32" t="s">
        <v>331</v>
      </c>
      <c r="B169" s="32" t="s">
        <v>81</v>
      </c>
      <c r="C169" s="32" t="s">
        <v>19</v>
      </c>
      <c r="D169" s="32" t="s">
        <v>41</v>
      </c>
      <c r="E169" s="32" t="s">
        <v>478</v>
      </c>
      <c r="F169" s="33">
        <v>46298.894791666666</v>
      </c>
      <c r="G169" s="32" t="s">
        <v>21</v>
      </c>
      <c r="H169" s="32" t="s">
        <v>1895</v>
      </c>
      <c r="I169" s="34">
        <v>370</v>
      </c>
      <c r="J169" s="32" t="s">
        <v>22</v>
      </c>
      <c r="K169" s="32" t="s">
        <v>23</v>
      </c>
      <c r="L169" s="34">
        <v>789</v>
      </c>
      <c r="M169" s="32" t="s">
        <v>84</v>
      </c>
      <c r="N169" s="33">
        <v>46298.847893518519</v>
      </c>
      <c r="O169" s="34">
        <v>370</v>
      </c>
      <c r="P169" s="32" t="s">
        <v>26</v>
      </c>
      <c r="Q169" s="34">
        <v>370</v>
      </c>
      <c r="R169" t="str">
        <f>IF(B169="","",_xlfn.XLOOKUP(B169,DB!$A$2:$A$205,DB!$C$2:$C$205,"")&amp;"")</f>
        <v>Sector 5</v>
      </c>
      <c r="S169" t="str">
        <f>IF(B169="","",_xlfn.XLOOKUP(B169,DB!$A$2:$A$205,DB!$E$2:$E$205,""))</f>
        <v>Sector 4</v>
      </c>
      <c r="T169" t="str">
        <f>IF(B169="","",_xlfn.XLOOKUP(B169,DB!$A$2:$A$205,DB!$F$2:$F$205,""))</f>
        <v>VOMAR/XUDUN</v>
      </c>
      <c r="U169" t="str">
        <f>IF(B169="","",_xlfn.XLOOKUP(B169,DB!$A$2:$A$205,DB!$D$2:$D$205,""))</f>
        <v>MMTY</v>
      </c>
      <c r="V169" t="str">
        <f>IF(B169="","",IF(OR(COUNTIF(M169,"????N?????W")&gt;0,COUNTIF(M169,"????N?????E")&gt;0,COUNTIF(M169,"????S?????W")&gt;0,COUNTIF(M169,"????S?????E")&gt;0),_xlfn.XLOOKUP(B169,DB!$A$2:$A$205,DB!$B$2:$B$205,""),M169))</f>
        <v>MATOL</v>
      </c>
      <c r="AF169" s="2">
        <v>0.625</v>
      </c>
      <c r="AG169" t="s">
        <v>744</v>
      </c>
      <c r="AH169" s="17">
        <v>310</v>
      </c>
      <c r="AI169" s="17" cm="1">
        <f t="array" ref="AI169">SUMPRODUCT(--(IFERROR(HOUR(Flights_2026_09_3033343536[entry_hour]),-1)=HOUR(AF169)),--(IFERROR(Flights_2026_09_3033343536[entry_sector],"")=AG169),--(IFERROR(Flights_2026_09_3033343536[nfl],-1)&gt;=AH169),--(IFERROR(Flights_2026_09_3033343536[nfl],-1)&lt;=IF(AH169=450,450,AH169+9)))</f>
        <v>0</v>
      </c>
    </row>
    <row r="170" spans="1:35" x14ac:dyDescent="0.2">
      <c r="A170" s="32" t="s">
        <v>334</v>
      </c>
      <c r="B170" s="32" t="s">
        <v>335</v>
      </c>
      <c r="C170" s="32" t="s">
        <v>19</v>
      </c>
      <c r="D170" s="32" t="s">
        <v>41</v>
      </c>
      <c r="E170" s="32" t="s">
        <v>533</v>
      </c>
      <c r="F170" s="33">
        <v>46298.909560185188</v>
      </c>
      <c r="G170" s="32" t="s">
        <v>21</v>
      </c>
      <c r="H170" s="32" t="s">
        <v>1896</v>
      </c>
      <c r="I170" s="34">
        <v>370</v>
      </c>
      <c r="J170" s="32" t="s">
        <v>22</v>
      </c>
      <c r="K170" s="32" t="s">
        <v>23</v>
      </c>
      <c r="L170" s="34">
        <v>892</v>
      </c>
      <c r="M170" s="32" t="s">
        <v>78</v>
      </c>
      <c r="N170" s="33">
        <v>46298.859039351853</v>
      </c>
      <c r="O170" s="34">
        <v>370</v>
      </c>
      <c r="P170" s="32" t="s">
        <v>26</v>
      </c>
      <c r="Q170" s="34">
        <v>370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entry_hour]),-1)=HOUR(AF170)),--(IFERROR(Flights_2026_09_3033343536[entry_sector],"")=AG170),--(IFERROR(Flights_2026_09_3033343536[nfl],-1)&gt;=AH170),--(IFERROR(Flights_2026_09_3033343536[nfl],-1)&lt;=IF(AH170=450,450,AH170+9)))</f>
        <v>0</v>
      </c>
    </row>
    <row r="171" spans="1:35" x14ac:dyDescent="0.2">
      <c r="A171" s="32" t="s">
        <v>364</v>
      </c>
      <c r="B171" s="32" t="s">
        <v>279</v>
      </c>
      <c r="C171" s="32" t="s">
        <v>19</v>
      </c>
      <c r="D171" s="32" t="s">
        <v>365</v>
      </c>
      <c r="E171" s="32" t="s">
        <v>862</v>
      </c>
      <c r="F171" s="33">
        <v>46298.921076388884</v>
      </c>
      <c r="G171" s="32" t="s">
        <v>21</v>
      </c>
      <c r="H171" s="32" t="s">
        <v>1897</v>
      </c>
      <c r="I171" s="34">
        <v>400</v>
      </c>
      <c r="J171" s="32" t="s">
        <v>22</v>
      </c>
      <c r="K171" s="32" t="s">
        <v>23</v>
      </c>
      <c r="L171" s="34">
        <v>164</v>
      </c>
      <c r="M171" s="32" t="s">
        <v>37</v>
      </c>
      <c r="N171" s="33">
        <v>46298.906284722223</v>
      </c>
      <c r="O171" s="34">
        <v>309</v>
      </c>
      <c r="P171" s="32" t="s">
        <v>38</v>
      </c>
      <c r="Q171" s="34">
        <v>220</v>
      </c>
      <c r="R171" t="str">
        <f>IF(B171="","",_xlfn.XLOOKUP(B171,DB!$A$2:$A$205,DB!$C$2:$C$205,"")&amp;"")</f>
        <v>Sector 3</v>
      </c>
      <c r="S171" t="str">
        <f>IF(B171="","",_xlfn.XLOOKUP(B171,DB!$A$2:$A$205,DB!$E$2:$E$205,""))</f>
        <v>Sector 3</v>
      </c>
      <c r="T171" t="str">
        <f>IF(B171="","",_xlfn.XLOOKUP(B171,DB!$A$2:$A$205,DB!$F$2:$F$205,""))</f>
        <v>NOSAT</v>
      </c>
      <c r="U171" t="str">
        <f>IF(B171="","",_xlfn.XLOOKUP(B171,DB!$A$2:$A$205,DB!$D$2:$D$205,""))</f>
        <v>MUFH</v>
      </c>
      <c r="V171" t="str">
        <f>IF(B171="","",IF(OR(COUNTIF(M171,"????N?????W")&gt;0,COUNTIF(M171,"????N?????E")&gt;0,COUNTIF(M171,"????S?????W")&gt;0,COUNTIF(M171,"????S?????E")&gt;0),_xlfn.XLOOKUP(B171,DB!$A$2:$A$205,DB!$B$2:$B$205,""),M171))</f>
        <v>NOSAT</v>
      </c>
      <c r="AF171" s="2">
        <v>0.625</v>
      </c>
      <c r="AG171" t="s">
        <v>744</v>
      </c>
      <c r="AH171" s="17">
        <v>330</v>
      </c>
      <c r="AI171" s="17" cm="1">
        <f t="array" ref="AI171">SUMPRODUCT(--(IFERROR(HOUR(Flights_2026_09_3033343536[entry_hour]),-1)=HOUR(AF171)),--(IFERROR(Flights_2026_09_3033343536[entry_sector],"")=AG171),--(IFERROR(Flights_2026_09_3033343536[nfl],-1)&gt;=AH171),--(IFERROR(Flights_2026_09_3033343536[nfl],-1)&lt;=IF(AH171=450,450,AH171+9)))</f>
        <v>0</v>
      </c>
    </row>
    <row r="172" spans="1:35" x14ac:dyDescent="0.2">
      <c r="A172" s="32" t="s">
        <v>325</v>
      </c>
      <c r="B172" s="32" t="s">
        <v>326</v>
      </c>
      <c r="C172" s="32" t="s">
        <v>19</v>
      </c>
      <c r="D172" s="32" t="s">
        <v>76</v>
      </c>
      <c r="E172" s="32" t="s">
        <v>495</v>
      </c>
      <c r="F172" s="33">
        <v>46298.922581018516</v>
      </c>
      <c r="G172" s="32" t="s">
        <v>28</v>
      </c>
      <c r="H172" s="32" t="s">
        <v>1898</v>
      </c>
      <c r="I172" s="34">
        <v>350</v>
      </c>
      <c r="J172" s="32" t="s">
        <v>22</v>
      </c>
      <c r="K172" s="32" t="s">
        <v>23</v>
      </c>
      <c r="L172" s="34">
        <v>854</v>
      </c>
      <c r="M172" s="32" t="s">
        <v>136</v>
      </c>
      <c r="N172" s="33">
        <v>46298.874479166669</v>
      </c>
      <c r="O172" s="34">
        <v>350</v>
      </c>
      <c r="P172" s="32" t="s">
        <v>26</v>
      </c>
      <c r="Q172" s="34">
        <v>350</v>
      </c>
      <c r="R172" t="str">
        <f>IF(B172="","",_xlfn.XLOOKUP(B172,DB!$A$2:$A$205,DB!$C$2:$C$205,"")&amp;"")</f>
        <v>Sector 5</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LIDAM</v>
      </c>
      <c r="AF172" s="2">
        <v>0.625</v>
      </c>
      <c r="AG172" t="s">
        <v>744</v>
      </c>
      <c r="AH172" s="17">
        <v>340</v>
      </c>
      <c r="AI172" s="17" cm="1">
        <f t="array" ref="AI172">SUMPRODUCT(--(IFERROR(HOUR(Flights_2026_09_3033343536[entry_hour]),-1)=HOUR(AF172)),--(IFERROR(Flights_2026_09_3033343536[entry_sector],"")=AG172),--(IFERROR(Flights_2026_09_3033343536[nfl],-1)&gt;=AH172),--(IFERROR(Flights_2026_09_3033343536[nfl],-1)&lt;=IF(AH172=450,450,AH172+9)))</f>
        <v>0</v>
      </c>
    </row>
    <row r="173" spans="1:35" x14ac:dyDescent="0.2">
      <c r="A173" s="32" t="s">
        <v>342</v>
      </c>
      <c r="B173" s="32" t="s">
        <v>122</v>
      </c>
      <c r="C173" s="32" t="s">
        <v>19</v>
      </c>
      <c r="D173" s="32" t="s">
        <v>41</v>
      </c>
      <c r="E173" s="32" t="s">
        <v>807</v>
      </c>
      <c r="F173" s="33">
        <v>46298.924525462964</v>
      </c>
      <c r="G173" s="32" t="s">
        <v>21</v>
      </c>
      <c r="H173" s="32" t="s">
        <v>1899</v>
      </c>
      <c r="I173" s="34">
        <v>390</v>
      </c>
      <c r="J173" s="32" t="s">
        <v>22</v>
      </c>
      <c r="K173" s="32" t="s">
        <v>23</v>
      </c>
      <c r="L173" s="34">
        <v>850</v>
      </c>
      <c r="M173" s="32" t="s">
        <v>136</v>
      </c>
      <c r="N173" s="33">
        <v>46298.875428240739</v>
      </c>
      <c r="O173" s="34">
        <v>370</v>
      </c>
      <c r="P173" s="32" t="s">
        <v>26</v>
      </c>
      <c r="Q173" s="34">
        <v>390</v>
      </c>
      <c r="R173" t="str">
        <f>IF(B173="","",_xlfn.XLOOKUP(B173,DB!$A$2:$A$205,DB!$C$2:$C$205,"")&amp;"")</f>
        <v>Sector 5</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LIDAM</v>
      </c>
      <c r="AF173" s="2">
        <v>0.625</v>
      </c>
      <c r="AG173" t="s">
        <v>744</v>
      </c>
      <c r="AH173" s="17">
        <v>350</v>
      </c>
      <c r="AI173" s="17" cm="1">
        <f t="array" ref="AI173">SUMPRODUCT(--(IFERROR(HOUR(Flights_2026_09_3033343536[entry_hour]),-1)=HOUR(AF173)),--(IFERROR(Flights_2026_09_3033343536[entry_sector],"")=AG173),--(IFERROR(Flights_2026_09_3033343536[nfl],-1)&gt;=AH173),--(IFERROR(Flights_2026_09_3033343536[nfl],-1)&lt;=IF(AH173=450,450,AH173+9)))</f>
        <v>0</v>
      </c>
    </row>
    <row r="174" spans="1:35" x14ac:dyDescent="0.2">
      <c r="A174" s="32" t="s">
        <v>344</v>
      </c>
      <c r="B174" s="32" t="s">
        <v>52</v>
      </c>
      <c r="C174" s="32" t="s">
        <v>19</v>
      </c>
      <c r="D174" s="32" t="s">
        <v>47</v>
      </c>
      <c r="E174" s="32" t="s">
        <v>1134</v>
      </c>
      <c r="F174" s="33">
        <v>46298.925879629634</v>
      </c>
      <c r="G174" s="32" t="s">
        <v>21</v>
      </c>
      <c r="H174" s="32" t="s">
        <v>1900</v>
      </c>
      <c r="I174" s="34">
        <v>370</v>
      </c>
      <c r="J174" s="32" t="s">
        <v>22</v>
      </c>
      <c r="K174" s="32" t="s">
        <v>23</v>
      </c>
      <c r="L174" s="34">
        <v>896</v>
      </c>
      <c r="M174" s="32" t="s">
        <v>811</v>
      </c>
      <c r="N174" s="33">
        <v>46298.876099537039</v>
      </c>
      <c r="O174" s="34">
        <v>370</v>
      </c>
      <c r="P174" s="32" t="s">
        <v>26</v>
      </c>
      <c r="Q174" s="34">
        <v>370</v>
      </c>
      <c r="R174" t="str">
        <f>IF(B174="","",_xlfn.XLOOKUP(B174,DB!$A$2:$A$205,DB!$C$2:$C$205,"")&amp;"")</f>
        <v>Sector 6</v>
      </c>
      <c r="S174" t="str">
        <f>IF(B174="","",_xlfn.XLOOKUP(B174,DB!$A$2:$A$205,DB!$E$2:$E$205,""))</f>
        <v>Sector 4</v>
      </c>
      <c r="T174" t="str">
        <f>IF(B174="","",_xlfn.XLOOKUP(B174,DB!$A$2:$A$205,DB!$F$2:$F$205,""))</f>
        <v>VOMAR/XUDUN</v>
      </c>
      <c r="U174" t="str">
        <f>IF(B174="","",_xlfn.XLOOKUP(B174,DB!$A$2:$A$205,DB!$D$2:$D$205,""))</f>
        <v>MMEX</v>
      </c>
      <c r="V174" t="str">
        <f>IF(B174="","",IF(OR(COUNTIF(M174,"????N?????W")&gt;0,COUNTIF(M174,"????N?????E")&gt;0,COUNTIF(M174,"????S?????W")&gt;0,COUNTIF(M174,"????S?????E")&gt;0),_xlfn.XLOOKUP(B174,DB!$A$2:$A$205,DB!$B$2:$B$205,""),M174))</f>
        <v>GOTAS</v>
      </c>
      <c r="AF174" s="2">
        <v>0.625</v>
      </c>
      <c r="AG174" t="s">
        <v>744</v>
      </c>
      <c r="AH174" s="17">
        <v>360</v>
      </c>
      <c r="AI174" s="17" cm="1">
        <f t="array" ref="AI174">SUMPRODUCT(--(IFERROR(HOUR(Flights_2026_09_3033343536[entry_hour]),-1)=HOUR(AF174)),--(IFERROR(Flights_2026_09_3033343536[entry_sector],"")=AG174),--(IFERROR(Flights_2026_09_3033343536[nfl],-1)&gt;=AH174),--(IFERROR(Flights_2026_09_3033343536[nfl],-1)&lt;=IF(AH174=450,450,AH174+9)))</f>
        <v>0</v>
      </c>
    </row>
    <row r="175" spans="1:35" ht="28" customHeight="1" x14ac:dyDescent="0.2">
      <c r="A175" s="32" t="s">
        <v>347</v>
      </c>
      <c r="B175" s="32" t="s">
        <v>282</v>
      </c>
      <c r="C175" s="32" t="s">
        <v>19</v>
      </c>
      <c r="D175" s="32" t="s">
        <v>53</v>
      </c>
      <c r="E175" s="32" t="s">
        <v>1901</v>
      </c>
      <c r="F175" s="33">
        <v>46298.927430555559</v>
      </c>
      <c r="G175" s="32" t="s">
        <v>21</v>
      </c>
      <c r="H175" s="32" t="s">
        <v>1902</v>
      </c>
      <c r="I175" s="34">
        <v>340</v>
      </c>
      <c r="J175" s="32" t="s">
        <v>22</v>
      </c>
      <c r="K175" s="32" t="s">
        <v>23</v>
      </c>
      <c r="L175" s="34">
        <v>213</v>
      </c>
      <c r="M175" s="32" t="s">
        <v>44</v>
      </c>
      <c r="N175" s="33">
        <v>46298.910405092596</v>
      </c>
      <c r="O175" s="34">
        <v>254</v>
      </c>
      <c r="P175" s="32" t="s">
        <v>26</v>
      </c>
      <c r="Q175" s="34">
        <v>300</v>
      </c>
      <c r="R175" t="str">
        <f>IF(B175="","",_xlfn.XLOOKUP(B175,DB!$A$2:$A$205,DB!$C$2:$C$205,"")&amp;"")</f>
        <v>Sector 7</v>
      </c>
      <c r="S175" t="str">
        <f>IF(B175="","",_xlfn.XLOOKUP(B175,DB!$A$2:$A$205,DB!$E$2:$E$205,""))</f>
        <v>Sector 7</v>
      </c>
      <c r="T175" t="str">
        <f>IF(B175="","",_xlfn.XLOOKUP(B175,DB!$A$2:$A$205,DB!$F$2:$F$205,""))</f>
        <v>PAULE/SIGMA</v>
      </c>
      <c r="U175" t="str">
        <f>IF(B175="","",_xlfn.XLOOKUP(B175,DB!$A$2:$A$205,DB!$D$2:$D$205,""))</f>
        <v>MHCC</v>
      </c>
      <c r="V175" t="str">
        <f>IF(B175="","",IF(OR(COUNTIF(M175,"????N?????W")&gt;0,COUNTIF(M175,"????N?????E")&gt;0,COUNTIF(M175,"????S?????W")&gt;0,COUNTIF(M175,"????S?????E")&gt;0),_xlfn.XLOOKUP(B175,DB!$A$2:$A$205,DB!$B$2:$B$205,""),M175))</f>
        <v>SIGMA</v>
      </c>
      <c r="AF175" s="2">
        <v>0.625</v>
      </c>
      <c r="AG175" t="s">
        <v>744</v>
      </c>
      <c r="AH175" s="17">
        <v>370</v>
      </c>
      <c r="AI175" s="17" cm="1">
        <f t="array" ref="AI175">SUMPRODUCT(--(IFERROR(HOUR(Flights_2026_09_3033343536[entry_hour]),-1)=HOUR(AF175)),--(IFERROR(Flights_2026_09_3033343536[entry_sector],"")=AG175),--(IFERROR(Flights_2026_09_3033343536[nfl],-1)&gt;=AH175),--(IFERROR(Flights_2026_09_3033343536[nfl],-1)&lt;=IF(AH175=450,450,AH175+9)))</f>
        <v>0</v>
      </c>
    </row>
    <row r="176" spans="1:35" x14ac:dyDescent="0.2">
      <c r="A176" s="32" t="s">
        <v>333</v>
      </c>
      <c r="B176" s="32" t="s">
        <v>119</v>
      </c>
      <c r="C176" s="32" t="s">
        <v>19</v>
      </c>
      <c r="D176" s="32" t="s">
        <v>120</v>
      </c>
      <c r="E176" s="32" t="s">
        <v>1903</v>
      </c>
      <c r="F176" s="33">
        <v>46298.9296875</v>
      </c>
      <c r="G176" s="32" t="s">
        <v>21</v>
      </c>
      <c r="H176" s="32" t="s">
        <v>1904</v>
      </c>
      <c r="I176" s="34">
        <v>350</v>
      </c>
      <c r="J176" s="32" t="s">
        <v>22</v>
      </c>
      <c r="K176" s="32" t="s">
        <v>23</v>
      </c>
      <c r="L176" s="34">
        <v>811</v>
      </c>
      <c r="M176" s="32" t="s">
        <v>914</v>
      </c>
      <c r="N176" s="33">
        <v>46298.882002314815</v>
      </c>
      <c r="O176" s="34">
        <v>350</v>
      </c>
      <c r="P176" s="32" t="s">
        <v>26</v>
      </c>
      <c r="Q176" s="34">
        <v>350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3033343536[entry_hour]),-1)=HOUR(AF176)),--(IFERROR(Flights_2026_09_3033343536[entry_sector],"")=AG176),--(IFERROR(Flights_2026_09_3033343536[nfl],-1)&gt;=AH176),--(IFERROR(Flights_2026_09_3033343536[nfl],-1)&lt;=IF(AH176=450,450,AH176+9)))</f>
        <v>0</v>
      </c>
    </row>
    <row r="177" spans="1:35" x14ac:dyDescent="0.2">
      <c r="A177" s="32" t="s">
        <v>337</v>
      </c>
      <c r="B177" s="32" t="s">
        <v>206</v>
      </c>
      <c r="C177" s="32" t="s">
        <v>19</v>
      </c>
      <c r="D177" s="32" t="s">
        <v>53</v>
      </c>
      <c r="E177" s="32" t="s">
        <v>1905</v>
      </c>
      <c r="F177" s="33">
        <v>46298.931250000001</v>
      </c>
      <c r="G177" s="32" t="s">
        <v>21</v>
      </c>
      <c r="H177" s="32" t="s">
        <v>1906</v>
      </c>
      <c r="I177" s="34">
        <v>340</v>
      </c>
      <c r="J177" s="32" t="s">
        <v>22</v>
      </c>
      <c r="K177" s="32" t="s">
        <v>23</v>
      </c>
      <c r="L177" s="34">
        <v>213</v>
      </c>
      <c r="M177" s="32" t="s">
        <v>44</v>
      </c>
      <c r="N177" s="33">
        <v>46298.914351851854</v>
      </c>
      <c r="O177" s="34">
        <v>236</v>
      </c>
      <c r="P177" s="32" t="s">
        <v>26</v>
      </c>
      <c r="Q177" s="34">
        <v>300</v>
      </c>
      <c r="R177" t="str">
        <f>IF(B177="","",_xlfn.XLOOKUP(B177,DB!$A$2:$A$205,DB!$C$2:$C$205,"")&amp;"")</f>
        <v>Sector 7</v>
      </c>
      <c r="S177" t="str">
        <f>IF(B177="","",_xlfn.XLOOKUP(B177,DB!$A$2:$A$205,DB!$E$2:$E$205,""))</f>
        <v>Sector 7</v>
      </c>
      <c r="T177" t="str">
        <f>IF(B177="","",_xlfn.XLOOKUP(B177,DB!$A$2:$A$205,DB!$F$2:$F$205,""))</f>
        <v>PAULE/SIGMA</v>
      </c>
      <c r="U177" t="str">
        <f>IF(B177="","",_xlfn.XLOOKUP(B177,DB!$A$2:$A$205,DB!$D$2:$D$205,""))</f>
        <v>MHCC</v>
      </c>
      <c r="V177" t="str">
        <f>IF(B177="","",IF(OR(COUNTIF(M177,"????N?????W")&gt;0,COUNTIF(M177,"????N?????E")&gt;0,COUNTIF(M177,"????S?????W")&gt;0,COUNTIF(M177,"????S?????E")&gt;0),_xlfn.XLOOKUP(B177,DB!$A$2:$A$205,DB!$B$2:$B$205,""),M177))</f>
        <v>SIGMA</v>
      </c>
      <c r="AF177" s="2">
        <v>0.625</v>
      </c>
      <c r="AG177" t="s">
        <v>744</v>
      </c>
      <c r="AH177" s="17">
        <v>390</v>
      </c>
      <c r="AI177" s="17" cm="1">
        <f t="array" ref="AI177">SUMPRODUCT(--(IFERROR(HOUR(Flights_2026_09_3033343536[entry_hour]),-1)=HOUR(AF177)),--(IFERROR(Flights_2026_09_3033343536[entry_sector],"")=AG177),--(IFERROR(Flights_2026_09_3033343536[nfl],-1)&gt;=AH177),--(IFERROR(Flights_2026_09_3033343536[nfl],-1)&lt;=IF(AH177=450,450,AH177+9)))</f>
        <v>1</v>
      </c>
    </row>
    <row r="178" spans="1:35" x14ac:dyDescent="0.2">
      <c r="A178" s="32" t="s">
        <v>338</v>
      </c>
      <c r="B178" s="32" t="s">
        <v>34</v>
      </c>
      <c r="C178" s="32" t="s">
        <v>19</v>
      </c>
      <c r="D178" s="32" t="s">
        <v>339</v>
      </c>
      <c r="E178" s="32" t="s">
        <v>1131</v>
      </c>
      <c r="F178" s="33">
        <v>46298.937256944446</v>
      </c>
      <c r="G178" s="32" t="s">
        <v>21</v>
      </c>
      <c r="H178" s="32" t="s">
        <v>1907</v>
      </c>
      <c r="I178" s="34">
        <v>400</v>
      </c>
      <c r="J178" s="32" t="s">
        <v>22</v>
      </c>
      <c r="K178" s="32" t="s">
        <v>23</v>
      </c>
      <c r="L178" s="34">
        <v>166</v>
      </c>
      <c r="M178" s="32" t="s">
        <v>37</v>
      </c>
      <c r="N178" s="33">
        <v>46298.922465277778</v>
      </c>
      <c r="O178" s="34">
        <v>175</v>
      </c>
      <c r="P178" s="32" t="s">
        <v>38</v>
      </c>
      <c r="Q178" s="34">
        <v>220</v>
      </c>
      <c r="R178" t="str">
        <f>IF(B178="","",_xlfn.XLOOKUP(B178,DB!$A$2:$A$205,DB!$C$2:$C$205,"")&amp;"")</f>
        <v>Sector 3</v>
      </c>
      <c r="S178" t="str">
        <f>IF(B178="","",_xlfn.XLOOKUP(B178,DB!$A$2:$A$205,DB!$E$2:$E$205,""))</f>
        <v>Sector 3</v>
      </c>
      <c r="T178" t="str">
        <f>IF(B178="","",_xlfn.XLOOKUP(B178,DB!$A$2:$A$205,DB!$F$2:$F$205,""))</f>
        <v>NOSAT</v>
      </c>
      <c r="U178" t="str">
        <f>IF(B178="","",_xlfn.XLOOKUP(B178,DB!$A$2:$A$205,DB!$D$2:$D$205,""))</f>
        <v>MUFH</v>
      </c>
      <c r="V178" t="str">
        <f>IF(B178="","",IF(OR(COUNTIF(M178,"????N?????W")&gt;0,COUNTIF(M178,"????N?????E")&gt;0,COUNTIF(M178,"????S?????W")&gt;0,COUNTIF(M178,"????S?????E")&gt;0),_xlfn.XLOOKUP(B178,DB!$A$2:$A$205,DB!$B$2:$B$205,""),M178))</f>
        <v>NOSAT</v>
      </c>
      <c r="AF178" s="2">
        <v>0.625</v>
      </c>
      <c r="AG178" t="s">
        <v>744</v>
      </c>
      <c r="AH178" s="17">
        <v>400</v>
      </c>
      <c r="AI178" s="17" cm="1">
        <f t="array" ref="AI178">SUMPRODUCT(--(IFERROR(HOUR(Flights_2026_09_3033343536[entry_hour]),-1)=HOUR(AF178)),--(IFERROR(Flights_2026_09_3033343536[entry_sector],"")=AG178),--(IFERROR(Flights_2026_09_3033343536[nfl],-1)&gt;=AH178),--(IFERROR(Flights_2026_09_3033343536[nfl],-1)&lt;=IF(AH178=450,450,AH178+9)))</f>
        <v>0</v>
      </c>
    </row>
    <row r="179" spans="1:35" x14ac:dyDescent="0.2">
      <c r="A179" s="32" t="s">
        <v>348</v>
      </c>
      <c r="B179" s="32" t="s">
        <v>49</v>
      </c>
      <c r="C179" s="32" t="s">
        <v>19</v>
      </c>
      <c r="D179" s="32" t="s">
        <v>107</v>
      </c>
      <c r="E179" s="32" t="s">
        <v>1908</v>
      </c>
      <c r="F179" s="33">
        <v>46298.955335648148</v>
      </c>
      <c r="G179" s="32" t="s">
        <v>21</v>
      </c>
      <c r="H179" s="32" t="s">
        <v>1909</v>
      </c>
      <c r="I179" s="34">
        <v>380</v>
      </c>
      <c r="J179" s="32" t="s">
        <v>22</v>
      </c>
      <c r="K179" s="32" t="s">
        <v>23</v>
      </c>
      <c r="L179" s="34">
        <v>173</v>
      </c>
      <c r="M179" s="32" t="s">
        <v>37</v>
      </c>
      <c r="N179" s="33">
        <v>46298.940983796296</v>
      </c>
      <c r="O179" s="34">
        <v>287</v>
      </c>
      <c r="P179" s="32" t="s">
        <v>26</v>
      </c>
      <c r="Q179" s="34">
        <v>220</v>
      </c>
      <c r="R179" t="str">
        <f>IF(B179="","",_xlfn.XLOOKUP(B179,DB!$A$2:$A$205,DB!$C$2:$C$205,"")&amp;"")</f>
        <v>Sector 3</v>
      </c>
      <c r="S179" t="str">
        <f>IF(B179="","",_xlfn.XLOOKUP(B179,DB!$A$2:$A$205,DB!$E$2:$E$205,""))</f>
        <v>Sector 3</v>
      </c>
      <c r="T179" t="str">
        <f>IF(B179="","",_xlfn.XLOOKUP(B179,DB!$A$2:$A$205,DB!$F$2:$F$205,""))</f>
        <v>NOSAT</v>
      </c>
      <c r="U179" t="str">
        <f>IF(B179="","",_xlfn.XLOOKUP(B179,DB!$A$2:$A$205,DB!$D$2:$D$205,""))</f>
        <v>KZHU</v>
      </c>
      <c r="V179" t="str">
        <f>IF(B179="","",IF(OR(COUNTIF(M179,"????N?????W")&gt;0,COUNTIF(M179,"????N?????E")&gt;0,COUNTIF(M179,"????S?????W")&gt;0,COUNTIF(M179,"????S?????E")&gt;0),_xlfn.XLOOKUP(B179,DB!$A$2:$A$205,DB!$B$2:$B$205,""),M179))</f>
        <v>NOSAT</v>
      </c>
      <c r="AF179" s="2">
        <v>0.625</v>
      </c>
      <c r="AG179" t="s">
        <v>744</v>
      </c>
      <c r="AH179" s="17">
        <v>410</v>
      </c>
      <c r="AI179" s="17" cm="1">
        <f t="array" ref="AI179">SUMPRODUCT(--(IFERROR(HOUR(Flights_2026_09_3033343536[entry_hour]),-1)=HOUR(AF179)),--(IFERROR(Flights_2026_09_3033343536[entry_sector],"")=AG179),--(IFERROR(Flights_2026_09_3033343536[nfl],-1)&gt;=AH179),--(IFERROR(Flights_2026_09_3033343536[nfl],-1)&lt;=IF(AH179=450,450,AH179+9)))</f>
        <v>0</v>
      </c>
    </row>
    <row r="180" spans="1:35" x14ac:dyDescent="0.2">
      <c r="A180" s="32" t="s">
        <v>1910</v>
      </c>
      <c r="B180" s="32" t="s">
        <v>86</v>
      </c>
      <c r="C180" s="32" t="s">
        <v>19</v>
      </c>
      <c r="D180" s="32" t="s">
        <v>359</v>
      </c>
      <c r="E180" s="32"/>
      <c r="F180" s="33">
        <v>46298.958506944444</v>
      </c>
      <c r="G180" s="32" t="s">
        <v>28</v>
      </c>
      <c r="H180" s="32" t="s">
        <v>1911</v>
      </c>
      <c r="I180" s="34">
        <v>290</v>
      </c>
      <c r="J180" s="32" t="s">
        <v>22</v>
      </c>
      <c r="K180" s="32" t="s">
        <v>31</v>
      </c>
      <c r="L180" s="34">
        <v>855</v>
      </c>
      <c r="M180" s="32" t="s">
        <v>430</v>
      </c>
      <c r="N180" s="33">
        <v>46298.907523148147</v>
      </c>
      <c r="O180" s="34">
        <v>290</v>
      </c>
      <c r="P180" s="32" t="s">
        <v>26</v>
      </c>
      <c r="Q180" s="34">
        <v>290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3033343536[entry_hour]),-1)=HOUR(AF180)),--(IFERROR(Flights_2026_09_3033343536[entry_sector],"")=AG180),--(IFERROR(Flights_2026_09_3033343536[nfl],-1)&gt;=AH180),--(IFERROR(Flights_2026_09_3033343536[nfl],-1)&lt;=IF(AH180=450,450,AH180+9)))</f>
        <v>0</v>
      </c>
    </row>
    <row r="181" spans="1:35" x14ac:dyDescent="0.2">
      <c r="A181" s="32" t="s">
        <v>346</v>
      </c>
      <c r="B181" s="32" t="s">
        <v>335</v>
      </c>
      <c r="C181" s="32" t="s">
        <v>19</v>
      </c>
      <c r="D181" s="32" t="s">
        <v>76</v>
      </c>
      <c r="E181" s="32" t="s">
        <v>161</v>
      </c>
      <c r="F181" s="33">
        <v>46298.960497685184</v>
      </c>
      <c r="G181" s="32" t="s">
        <v>21</v>
      </c>
      <c r="H181" s="32" t="s">
        <v>1912</v>
      </c>
      <c r="I181" s="34">
        <v>370</v>
      </c>
      <c r="J181" s="32" t="s">
        <v>22</v>
      </c>
      <c r="K181" s="32" t="s">
        <v>23</v>
      </c>
      <c r="L181" s="34">
        <v>877</v>
      </c>
      <c r="M181" s="32" t="s">
        <v>437</v>
      </c>
      <c r="N181" s="33">
        <v>46298.907488425924</v>
      </c>
      <c r="O181" s="34">
        <v>370</v>
      </c>
      <c r="P181" s="32" t="s">
        <v>26</v>
      </c>
      <c r="Q181" s="34">
        <v>370</v>
      </c>
      <c r="R181" t="str">
        <f>IF(B181="","",_xlfn.XLOOKUP(B181,DB!$A$2:$A$205,DB!$C$2:$C$205,"")&amp;"")</f>
        <v>Sector 6</v>
      </c>
      <c r="S181" t="str">
        <f>IF(B181="","",_xlfn.XLOOKUP(B181,DB!$A$2:$A$205,DB!$E$2:$E$205,""))</f>
        <v>Sector 4</v>
      </c>
      <c r="T181" t="str">
        <f>IF(B181="","",_xlfn.XLOOKUP(B181,DB!$A$2:$A$205,DB!$F$2:$F$205,""))</f>
        <v>VOMAR/XUDUN</v>
      </c>
      <c r="U181" t="str">
        <f>IF(B181="","",_xlfn.XLOOKUP(B181,DB!$A$2:$A$205,DB!$D$2:$D$205,""))</f>
        <v>MMEX</v>
      </c>
      <c r="V181" t="str">
        <f>IF(B181="","",IF(OR(COUNTIF(M181,"????N?????W")&gt;0,COUNTIF(M181,"????N?????E")&gt;0,COUNTIF(M181,"????S?????W")&gt;0,COUNTIF(M181,"????S?????E")&gt;0),_xlfn.XLOOKUP(B181,DB!$A$2:$A$205,DB!$B$2:$B$205,""),M181))</f>
        <v>GOTAS</v>
      </c>
      <c r="AF181" s="2">
        <v>0.625</v>
      </c>
      <c r="AG181" t="s">
        <v>744</v>
      </c>
      <c r="AH181" s="17">
        <v>430</v>
      </c>
      <c r="AI181" s="17" cm="1">
        <f t="array" ref="AI181">SUMPRODUCT(--(IFERROR(HOUR(Flights_2026_09_3033343536[entry_hour]),-1)=HOUR(AF181)),--(IFERROR(Flights_2026_09_3033343536[entry_sector],"")=AG181),--(IFERROR(Flights_2026_09_3033343536[nfl],-1)&gt;=AH181),--(IFERROR(Flights_2026_09_3033343536[nfl],-1)&lt;=IF(AH181=450,450,AH181+9)))</f>
        <v>0</v>
      </c>
    </row>
    <row r="182" spans="1:35" x14ac:dyDescent="0.2">
      <c r="A182" s="32" t="s">
        <v>349</v>
      </c>
      <c r="B182" s="32" t="s">
        <v>75</v>
      </c>
      <c r="C182" s="32" t="s">
        <v>19</v>
      </c>
      <c r="D182" s="32" t="s">
        <v>53</v>
      </c>
      <c r="E182" s="32" t="s">
        <v>930</v>
      </c>
      <c r="F182" s="33">
        <v>46298.962210648147</v>
      </c>
      <c r="G182" s="32" t="s">
        <v>21</v>
      </c>
      <c r="H182" s="32" t="s">
        <v>1913</v>
      </c>
      <c r="I182" s="34">
        <v>370</v>
      </c>
      <c r="J182" s="32" t="s">
        <v>22</v>
      </c>
      <c r="K182" s="32" t="s">
        <v>23</v>
      </c>
      <c r="L182" s="34">
        <v>851</v>
      </c>
      <c r="M182" s="32" t="s">
        <v>136</v>
      </c>
      <c r="N182" s="33">
        <v>46298.911539351851</v>
      </c>
      <c r="O182" s="34">
        <v>370</v>
      </c>
      <c r="P182" s="32" t="s">
        <v>26</v>
      </c>
      <c r="Q182" s="34">
        <v>370</v>
      </c>
      <c r="R182" t="str">
        <f>IF(B182="","",_xlfn.XLOOKUP(B182,DB!$A$2:$A$205,DB!$C$2:$C$205,"")&amp;"")</f>
        <v>Sector 5</v>
      </c>
      <c r="S182" t="str">
        <f>IF(B182="","",_xlfn.XLOOKUP(B182,DB!$A$2:$A$205,DB!$E$2:$E$205,""))</f>
        <v>Sector 4</v>
      </c>
      <c r="T182" t="str">
        <f>IF(B182="","",_xlfn.XLOOKUP(B182,DB!$A$2:$A$205,DB!$F$2:$F$205,""))</f>
        <v>VOMAR/XUDUN</v>
      </c>
      <c r="U182" t="str">
        <f>IF(B182="","",_xlfn.XLOOKUP(B182,DB!$A$2:$A$205,DB!$D$2:$D$205,""))</f>
        <v>MMEX</v>
      </c>
      <c r="V182" t="str">
        <f>IF(B182="","",IF(OR(COUNTIF(M182,"????N?????W")&gt;0,COUNTIF(M182,"????N?????E")&gt;0,COUNTIF(M182,"????S?????W")&gt;0,COUNTIF(M182,"????S?????E")&gt;0),_xlfn.XLOOKUP(B182,DB!$A$2:$A$205,DB!$B$2:$B$205,""),M182))</f>
        <v>LIDAM</v>
      </c>
      <c r="AF182" s="2">
        <v>0.625</v>
      </c>
      <c r="AG182" t="s">
        <v>744</v>
      </c>
      <c r="AH182" s="17">
        <v>440</v>
      </c>
      <c r="AI182" s="17" cm="1">
        <f t="array" ref="AI182">SUMPRODUCT(--(IFERROR(HOUR(Flights_2026_09_3033343536[entry_hour]),-1)=HOUR(AF182)),--(IFERROR(Flights_2026_09_3033343536[entry_sector],"")=AG182),--(IFERROR(Flights_2026_09_3033343536[nfl],-1)&gt;=AH182),--(IFERROR(Flights_2026_09_3033343536[nfl],-1)&lt;=IF(AH182=450,450,AH182+9)))</f>
        <v>0</v>
      </c>
    </row>
    <row r="183" spans="1:35" x14ac:dyDescent="0.2">
      <c r="A183" s="32" t="s">
        <v>1914</v>
      </c>
      <c r="B183" s="32" t="s">
        <v>81</v>
      </c>
      <c r="C183" s="32" t="s">
        <v>19</v>
      </c>
      <c r="D183" s="32" t="s">
        <v>41</v>
      </c>
      <c r="E183" s="32" t="s">
        <v>275</v>
      </c>
      <c r="F183" s="33">
        <v>46298.963900462964</v>
      </c>
      <c r="G183" s="32" t="s">
        <v>21</v>
      </c>
      <c r="H183" s="32" t="s">
        <v>1915</v>
      </c>
      <c r="I183" s="34">
        <v>350</v>
      </c>
      <c r="J183" s="32" t="s">
        <v>22</v>
      </c>
      <c r="K183" s="32" t="s">
        <v>23</v>
      </c>
      <c r="L183" s="34">
        <v>788</v>
      </c>
      <c r="M183" s="32" t="s">
        <v>83</v>
      </c>
      <c r="N183" s="33">
        <v>46298.916307870371</v>
      </c>
      <c r="O183" s="34">
        <v>370</v>
      </c>
      <c r="P183" s="32" t="s">
        <v>26</v>
      </c>
      <c r="Q183" s="34">
        <v>350</v>
      </c>
      <c r="R183" t="str">
        <f>IF(B183="","",_xlfn.XLOOKUP(B183,DB!$A$2:$A$205,DB!$C$2:$C$205,"")&amp;"")</f>
        <v>Sector 5</v>
      </c>
      <c r="S183" t="str">
        <f>IF(B183="","",_xlfn.XLOOKUP(B183,DB!$A$2:$A$205,DB!$E$2:$E$205,""))</f>
        <v>Sector 4</v>
      </c>
      <c r="T183" t="str">
        <f>IF(B183="","",_xlfn.XLOOKUP(B183,DB!$A$2:$A$205,DB!$F$2:$F$205,""))</f>
        <v>VOMAR/XUDUN</v>
      </c>
      <c r="U183" t="str">
        <f>IF(B183="","",_xlfn.XLOOKUP(B183,DB!$A$2:$A$205,DB!$D$2:$D$205,""))</f>
        <v>MMTY</v>
      </c>
      <c r="V183" t="str">
        <f>IF(B183="","",IF(OR(COUNTIF(M183,"????N?????W")&gt;0,COUNTIF(M183,"????N?????E")&gt;0,COUNTIF(M183,"????S?????W")&gt;0,COUNTIF(M183,"????S?????E")&gt;0),_xlfn.XLOOKUP(B183,DB!$A$2:$A$205,DB!$B$2:$B$205,""),M183))</f>
        <v>MATOL</v>
      </c>
      <c r="AF183" s="2">
        <v>0.625</v>
      </c>
      <c r="AG183" t="s">
        <v>744</v>
      </c>
      <c r="AH183" s="17">
        <v>450</v>
      </c>
      <c r="AI183" s="17" cm="1">
        <f t="array" ref="AI183">SUMPRODUCT(--(IFERROR(HOUR(Flights_2026_09_3033343536[entry_hour]),-1)=HOUR(AF183)),--(IFERROR(Flights_2026_09_3033343536[entry_sector],"")=AG183),--(IFERROR(Flights_2026_09_3033343536[nfl],-1)&gt;=AH183),--(IFERROR(Flights_2026_09_3033343536[nfl],-1)&lt;=IF(AH183=450,450,AH183+9)))</f>
        <v>0</v>
      </c>
    </row>
    <row r="184" spans="1:35" x14ac:dyDescent="0.2">
      <c r="A184" s="32" t="s">
        <v>583</v>
      </c>
      <c r="B184" s="32" t="s">
        <v>49</v>
      </c>
      <c r="C184" s="32" t="s">
        <v>19</v>
      </c>
      <c r="D184" s="32" t="s">
        <v>107</v>
      </c>
      <c r="E184" s="32" t="s">
        <v>1916</v>
      </c>
      <c r="F184" s="33">
        <v>46298.974351851852</v>
      </c>
      <c r="G184" s="32" t="s">
        <v>21</v>
      </c>
      <c r="H184" s="32" t="s">
        <v>1917</v>
      </c>
      <c r="I184" s="34">
        <v>380</v>
      </c>
      <c r="J184" s="32" t="s">
        <v>22</v>
      </c>
      <c r="K184" s="32" t="s">
        <v>23</v>
      </c>
      <c r="L184" s="34">
        <v>162</v>
      </c>
      <c r="M184" s="32" t="s">
        <v>37</v>
      </c>
      <c r="N184" s="33">
        <v>46298.96092592593</v>
      </c>
      <c r="O184" s="34">
        <v>220</v>
      </c>
      <c r="P184" s="32" t="s">
        <v>26</v>
      </c>
      <c r="Q184" s="34">
        <v>220</v>
      </c>
      <c r="R184" t="str">
        <f>IF(B184="","",_xlfn.XLOOKUP(B184,DB!$A$2:$A$205,DB!$C$2:$C$205,"")&amp;"")</f>
        <v>Sector 3</v>
      </c>
      <c r="S184" t="str">
        <f>IF(B184="","",_xlfn.XLOOKUP(B184,DB!$A$2:$A$205,DB!$E$2:$E$205,""))</f>
        <v>Sector 3</v>
      </c>
      <c r="T184" t="str">
        <f>IF(B184="","",_xlfn.XLOOKUP(B184,DB!$A$2:$A$205,DB!$F$2:$F$205,""))</f>
        <v>NOSAT</v>
      </c>
      <c r="U184" t="str">
        <f>IF(B184="","",_xlfn.XLOOKUP(B184,DB!$A$2:$A$205,DB!$D$2:$D$205,""))</f>
        <v>KZHU</v>
      </c>
      <c r="V184" t="str">
        <f>IF(B184="","",IF(OR(COUNTIF(M184,"????N?????W")&gt;0,COUNTIF(M184,"????N?????E")&gt;0,COUNTIF(M184,"????S?????W")&gt;0,COUNTIF(M184,"????S?????E")&gt;0),_xlfn.XLOOKUP(B184,DB!$A$2:$A$205,DB!$B$2:$B$205,""),M184))</f>
        <v>NOSAT</v>
      </c>
      <c r="AF184" s="2">
        <v>0.625</v>
      </c>
      <c r="AG184" t="s">
        <v>745</v>
      </c>
      <c r="AH184" s="17">
        <v>200</v>
      </c>
      <c r="AI184" s="17" cm="1">
        <f t="array" ref="AI184">SUMPRODUCT(--(IFERROR(HOUR(Flights_2026_09_3033343536[entry_hour]),-1)=HOUR(AF184)),--(IFERROR(Flights_2026_09_3033343536[entry_sector],"")=AG184),--(IFERROR(Flights_2026_09_3033343536[nfl],-1)&gt;=AH184),--(IFERROR(Flights_2026_09_3033343536[nfl],-1)&lt;=IF(AH184=450,450,AH184+9)))</f>
        <v>0</v>
      </c>
    </row>
    <row r="185" spans="1:35" x14ac:dyDescent="0.2">
      <c r="A185" s="32" t="s">
        <v>357</v>
      </c>
      <c r="B185" s="32" t="s">
        <v>65</v>
      </c>
      <c r="C185" s="32" t="s">
        <v>19</v>
      </c>
      <c r="D185" s="32" t="s">
        <v>20</v>
      </c>
      <c r="E185" s="32" t="s">
        <v>592</v>
      </c>
      <c r="F185" s="33">
        <v>46298.977442129632</v>
      </c>
      <c r="G185" s="32" t="s">
        <v>21</v>
      </c>
      <c r="H185" s="32" t="s">
        <v>1918</v>
      </c>
      <c r="I185" s="34">
        <v>370</v>
      </c>
      <c r="J185" s="32" t="s">
        <v>22</v>
      </c>
      <c r="K185" s="32" t="s">
        <v>23</v>
      </c>
      <c r="L185" s="34">
        <v>871</v>
      </c>
      <c r="M185" s="32" t="s">
        <v>518</v>
      </c>
      <c r="N185" s="33">
        <v>46298.92931712963</v>
      </c>
      <c r="O185" s="34">
        <v>370</v>
      </c>
      <c r="P185" s="32" t="s">
        <v>26</v>
      </c>
      <c r="Q185" s="34">
        <v>370</v>
      </c>
      <c r="R185" t="str">
        <f>IF(B185="","",_xlfn.XLOOKUP(B185,DB!$A$2:$A$205,DB!$C$2:$C$205,"")&amp;"")</f>
        <v>Sector 6</v>
      </c>
      <c r="S185" t="str">
        <f>IF(B185="","",_xlfn.XLOOKUP(B185,DB!$A$2:$A$205,DB!$E$2:$E$205,""))</f>
        <v>Sector 4</v>
      </c>
      <c r="T185" t="str">
        <f>IF(B185="","",_xlfn.XLOOKUP(B185,DB!$A$2:$A$205,DB!$F$2:$F$205,""))</f>
        <v>VOMAR/XUDUN</v>
      </c>
      <c r="U185" t="str">
        <f>IF(B185="","",_xlfn.XLOOKUP(B185,DB!$A$2:$A$205,DB!$D$2:$D$205,""))</f>
        <v>MMEX</v>
      </c>
      <c r="V185" t="str">
        <f>IF(B185="","",IF(OR(COUNTIF(M185,"????N?????W")&gt;0,COUNTIF(M185,"????N?????E")&gt;0,COUNTIF(M185,"????S?????W")&gt;0,COUNTIF(M185,"????S?????E")&gt;0),_xlfn.XLOOKUP(B185,DB!$A$2:$A$205,DB!$B$2:$B$205,""),M185))</f>
        <v>GOTAS</v>
      </c>
      <c r="AF185" s="2">
        <v>0.625</v>
      </c>
      <c r="AG185" t="s">
        <v>745</v>
      </c>
      <c r="AH185" s="17">
        <v>210</v>
      </c>
      <c r="AI185" s="17" cm="1">
        <f t="array" ref="AI185">SUMPRODUCT(--(IFERROR(HOUR(Flights_2026_09_3033343536[entry_hour]),-1)=HOUR(AF185)),--(IFERROR(Flights_2026_09_3033343536[entry_sector],"")=AG185),--(IFERROR(Flights_2026_09_3033343536[nfl],-1)&gt;=AH185),--(IFERROR(Flights_2026_09_3033343536[nfl],-1)&lt;=IF(AH185=450,450,AH185+9)))</f>
        <v>0</v>
      </c>
    </row>
    <row r="186" spans="1:35" x14ac:dyDescent="0.2">
      <c r="A186" s="32" t="s">
        <v>355</v>
      </c>
      <c r="B186" s="32" t="s">
        <v>81</v>
      </c>
      <c r="C186" s="32" t="s">
        <v>19</v>
      </c>
      <c r="D186" s="32" t="s">
        <v>76</v>
      </c>
      <c r="E186" s="32" t="s">
        <v>116</v>
      </c>
      <c r="F186" s="33">
        <v>46298.984027777777</v>
      </c>
      <c r="G186" s="32" t="s">
        <v>21</v>
      </c>
      <c r="H186" s="32" t="s">
        <v>1919</v>
      </c>
      <c r="I186" s="34">
        <v>350</v>
      </c>
      <c r="J186" s="32" t="s">
        <v>22</v>
      </c>
      <c r="K186" s="32" t="s">
        <v>23</v>
      </c>
      <c r="L186" s="34">
        <v>793</v>
      </c>
      <c r="M186" s="32" t="s">
        <v>84</v>
      </c>
      <c r="N186" s="33">
        <v>46298.93751157407</v>
      </c>
      <c r="O186" s="34">
        <v>350</v>
      </c>
      <c r="P186" s="32" t="s">
        <v>26</v>
      </c>
      <c r="Q186" s="34">
        <v>350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MATOL</v>
      </c>
      <c r="AF186" s="2">
        <v>0.625</v>
      </c>
      <c r="AG186" t="s">
        <v>745</v>
      </c>
      <c r="AH186" s="17">
        <v>220</v>
      </c>
      <c r="AI186" s="17" cm="1">
        <f t="array" ref="AI186">SUMPRODUCT(--(IFERROR(HOUR(Flights_2026_09_3033343536[entry_hour]),-1)=HOUR(AF186)),--(IFERROR(Flights_2026_09_3033343536[entry_sector],"")=AG186),--(IFERROR(Flights_2026_09_3033343536[nfl],-1)&gt;=AH186),--(IFERROR(Flights_2026_09_3033343536[nfl],-1)&lt;=IF(AH186=450,450,AH186+9)))</f>
        <v>0</v>
      </c>
    </row>
    <row r="187" spans="1:35" x14ac:dyDescent="0.2">
      <c r="A187" s="32" t="s">
        <v>358</v>
      </c>
      <c r="B187" s="32" t="s">
        <v>81</v>
      </c>
      <c r="C187" s="32" t="s">
        <v>19</v>
      </c>
      <c r="D187" s="32" t="s">
        <v>41</v>
      </c>
      <c r="E187" s="32" t="s">
        <v>424</v>
      </c>
      <c r="F187" s="33">
        <v>46298.986770833333</v>
      </c>
      <c r="G187" s="32" t="s">
        <v>21</v>
      </c>
      <c r="H187" s="32" t="s">
        <v>1920</v>
      </c>
      <c r="I187" s="34">
        <v>370</v>
      </c>
      <c r="J187" s="32" t="s">
        <v>22</v>
      </c>
      <c r="K187" s="32" t="s">
        <v>23</v>
      </c>
      <c r="L187" s="34">
        <v>787</v>
      </c>
      <c r="M187" s="32" t="s">
        <v>84</v>
      </c>
      <c r="N187" s="33">
        <v>46298.940185185187</v>
      </c>
      <c r="O187" s="34">
        <v>370</v>
      </c>
      <c r="P187" s="32" t="s">
        <v>26</v>
      </c>
      <c r="Q187" s="34">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3033343536[entry_hour]),-1)=HOUR(AF187)),--(IFERROR(Flights_2026_09_3033343536[entry_sector],"")=AG187),--(IFERROR(Flights_2026_09_3033343536[nfl],-1)&gt;=AH187),--(IFERROR(Flights_2026_09_3033343536[nfl],-1)&lt;=IF(AH187=450,450,AH187+9)))</f>
        <v>0</v>
      </c>
    </row>
    <row r="188" spans="1:35" x14ac:dyDescent="0.2">
      <c r="A188" s="32" t="s">
        <v>1921</v>
      </c>
      <c r="B188" s="32" t="s">
        <v>52</v>
      </c>
      <c r="C188" s="32" t="s">
        <v>19</v>
      </c>
      <c r="D188" s="32" t="s">
        <v>41</v>
      </c>
      <c r="E188" s="32" t="s">
        <v>403</v>
      </c>
      <c r="F188" s="33">
        <v>46298.988680555558</v>
      </c>
      <c r="G188" s="32" t="s">
        <v>21</v>
      </c>
      <c r="H188" s="32" t="s">
        <v>1922</v>
      </c>
      <c r="I188" s="34">
        <v>370</v>
      </c>
      <c r="J188" s="32" t="s">
        <v>22</v>
      </c>
      <c r="K188" s="32" t="s">
        <v>23</v>
      </c>
      <c r="L188" s="34">
        <v>916</v>
      </c>
      <c r="M188" s="32" t="s">
        <v>78</v>
      </c>
      <c r="N188" s="33">
        <v>46298.937719907408</v>
      </c>
      <c r="O188" s="34">
        <v>370</v>
      </c>
      <c r="P188" s="32" t="s">
        <v>26</v>
      </c>
      <c r="Q188" s="34">
        <v>370</v>
      </c>
      <c r="R188" t="str">
        <f>IF(B188="","",_xlfn.XLOOKUP(B188,DB!$A$2:$A$205,DB!$C$2:$C$205,"")&amp;"")</f>
        <v>Sector 6</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GOTAS</v>
      </c>
      <c r="AF188" s="2">
        <v>0.625</v>
      </c>
      <c r="AG188" t="s">
        <v>745</v>
      </c>
      <c r="AH188" s="17">
        <v>240</v>
      </c>
      <c r="AI188" s="17" cm="1">
        <f t="array" ref="AI188">SUMPRODUCT(--(IFERROR(HOUR(Flights_2026_09_3033343536[entry_hour]),-1)=HOUR(AF188)),--(IFERROR(Flights_2026_09_3033343536[entry_sector],"")=AG188),--(IFERROR(Flights_2026_09_3033343536[nfl],-1)&gt;=AH188),--(IFERROR(Flights_2026_09_3033343536[nfl],-1)&lt;=IF(AH188=450,450,AH188+9)))</f>
        <v>0</v>
      </c>
    </row>
    <row r="189" spans="1:35" x14ac:dyDescent="0.2">
      <c r="A189" s="32"/>
      <c r="B189" s="32"/>
      <c r="C189" s="32"/>
      <c r="D189" s="32"/>
      <c r="E189" s="32"/>
      <c r="F189" s="33"/>
      <c r="G189" s="32"/>
      <c r="H189" s="32"/>
      <c r="I189" s="34"/>
      <c r="J189" s="32"/>
      <c r="K189" s="32"/>
      <c r="L189" s="34"/>
      <c r="M189" s="32"/>
      <c r="N189" s="33"/>
      <c r="O189" s="34"/>
      <c r="P189" s="32"/>
      <c r="Q189" s="34"/>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entry_hour]),-1)=HOUR(AF189)),--(IFERROR(Flights_2026_09_3033343536[entry_sector],"")=AG189),--(IFERROR(Flights_2026_09_3033343536[nfl],-1)&gt;=AH189),--(IFERROR(Flights_2026_09_3033343536[nfl],-1)&lt;=IF(AH189=450,450,AH189+9)))</f>
        <v>0</v>
      </c>
    </row>
    <row r="190" spans="1:35" x14ac:dyDescent="0.2">
      <c r="A190" s="32"/>
      <c r="B190" s="32"/>
      <c r="C190" s="32"/>
      <c r="D190" s="32"/>
      <c r="E190" s="32"/>
      <c r="F190" s="33"/>
      <c r="G190" s="32"/>
      <c r="H190" s="32"/>
      <c r="I190" s="34"/>
      <c r="J190" s="32"/>
      <c r="K190" s="32"/>
      <c r="L190" s="34"/>
      <c r="M190" s="32"/>
      <c r="N190" s="33"/>
      <c r="O190" s="34"/>
      <c r="P190" s="32"/>
      <c r="Q190" s="34"/>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entry_hour]),-1)=HOUR(AF190)),--(IFERROR(Flights_2026_09_3033343536[entry_sector],"")=AG190),--(IFERROR(Flights_2026_09_3033343536[nfl],-1)&gt;=AH190),--(IFERROR(Flights_2026_09_3033343536[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entry_hour]),-1)=HOUR(AF191)),--(IFERROR(Flights_2026_09_3033343536[entry_sector],"")=AG191),--(IFERROR(Flights_2026_09_3033343536[nfl],-1)&gt;=AH191),--(IFERROR(Flights_2026_09_3033343536[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entry_hour]),-1)=HOUR(AF192)),--(IFERROR(Flights_2026_09_3033343536[entry_sector],"")=AG192),--(IFERROR(Flights_2026_09_3033343536[nfl],-1)&gt;=AH192),--(IFERROR(Flights_2026_09_3033343536[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entry_hour]),-1)=HOUR(AF193)),--(IFERROR(Flights_2026_09_3033343536[entry_sector],"")=AG193),--(IFERROR(Flights_2026_09_3033343536[nfl],-1)&gt;=AH193),--(IFERROR(Flights_2026_09_3033343536[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entry_hour]),-1)=HOUR(AF194)),--(IFERROR(Flights_2026_09_3033343536[entry_sector],"")=AG194),--(IFERROR(Flights_2026_09_3033343536[nfl],-1)&gt;=AH194),--(IFERROR(Flights_2026_09_3033343536[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entry_hour]),-1)=HOUR(AF195)),--(IFERROR(Flights_2026_09_3033343536[entry_sector],"")=AG195),--(IFERROR(Flights_2026_09_3033343536[nfl],-1)&gt;=AH195),--(IFERROR(Flights_2026_09_3033343536[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entry_hour]),-1)=HOUR(AF196)),--(IFERROR(Flights_2026_09_3033343536[entry_sector],"")=AG196),--(IFERROR(Flights_2026_09_3033343536[nfl],-1)&gt;=AH196),--(IFERROR(Flights_2026_09_3033343536[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entry_hour]),-1)=HOUR(AF197)),--(IFERROR(Flights_2026_09_3033343536[entry_sector],"")=AG197),--(IFERROR(Flights_2026_09_3033343536[nfl],-1)&gt;=AH197),--(IFERROR(Flights_2026_09_3033343536[nfl],-1)&lt;=IF(AH197=450,450,AH197+9)))</f>
        <v>2</v>
      </c>
    </row>
    <row r="198" spans="1:35" ht="19" x14ac:dyDescent="0.2">
      <c r="A198" s="36" t="s">
        <v>1923</v>
      </c>
      <c r="B198" s="36"/>
      <c r="C198" s="36"/>
      <c r="D198" s="36"/>
      <c r="E198" s="36"/>
      <c r="F198" s="36"/>
      <c r="G198" s="36"/>
      <c r="H198" s="36"/>
      <c r="I198" s="36"/>
      <c r="J198" s="36"/>
      <c r="AF198" s="2">
        <v>0.625</v>
      </c>
      <c r="AG198" t="s">
        <v>745</v>
      </c>
      <c r="AH198" s="17">
        <v>340</v>
      </c>
      <c r="AI198" s="17" cm="1">
        <f t="array" ref="AI198">SUMPRODUCT(--(IFERROR(HOUR(Flights_2026_09_3033343536[entry_hour]),-1)=HOUR(AF198)),--(IFERROR(Flights_2026_09_3033343536[entry_sector],"")=AG198),--(IFERROR(Flights_2026_09_3033343536[nfl],-1)&gt;=AH198),--(IFERROR(Flights_2026_09_3033343536[nfl],-1)&lt;=IF(AH198=450,450,AH198+9)))</f>
        <v>0</v>
      </c>
    </row>
    <row r="199" spans="1:35" x14ac:dyDescent="0.2">
      <c r="AF199" s="2">
        <v>0.625</v>
      </c>
      <c r="AG199" t="s">
        <v>745</v>
      </c>
      <c r="AH199" s="17">
        <v>350</v>
      </c>
      <c r="AI199" s="17" cm="1">
        <f t="array" ref="AI199">SUMPRODUCT(--(IFERROR(HOUR(Flights_2026_09_3033343536[entry_hour]),-1)=HOUR(AF199)),--(IFERROR(Flights_2026_09_3033343536[entry_sector],"")=AG199),--(IFERROR(Flights_2026_09_3033343536[nfl],-1)&gt;=AH199),--(IFERROR(Flights_2026_09_3033343536[nfl],-1)&lt;=IF(AH199=450,450,AH199+9)))</f>
        <v>2</v>
      </c>
    </row>
    <row r="200" spans="1:35" x14ac:dyDescent="0.2">
      <c r="AF200" s="2">
        <v>0.625</v>
      </c>
      <c r="AG200" t="s">
        <v>745</v>
      </c>
      <c r="AH200" s="17">
        <v>360</v>
      </c>
      <c r="AI200" s="17" cm="1">
        <f t="array" ref="AI200">SUMPRODUCT(--(IFERROR(HOUR(Flights_2026_09_3033343536[entry_hour]),-1)=HOUR(AF200)),--(IFERROR(Flights_2026_09_3033343536[entry_sector],"")=AG200),--(IFERROR(Flights_2026_09_3033343536[nfl],-1)&gt;=AH200),--(IFERROR(Flights_2026_09_3033343536[nfl],-1)&lt;=IF(AH200=450,450,AH200+9)))</f>
        <v>0</v>
      </c>
    </row>
    <row r="201" spans="1:35" x14ac:dyDescent="0.2">
      <c r="AF201" s="2">
        <v>0.625</v>
      </c>
      <c r="AG201" t="s">
        <v>745</v>
      </c>
      <c r="AH201" s="17">
        <v>370</v>
      </c>
      <c r="AI201" s="17" cm="1">
        <f t="array" ref="AI201">SUMPRODUCT(--(IFERROR(HOUR(Flights_2026_09_3033343536[entry_hour]),-1)=HOUR(AF201)),--(IFERROR(Flights_2026_09_3033343536[entry_sector],"")=AG201),--(IFERROR(Flights_2026_09_3033343536[nfl],-1)&gt;=AH201),--(IFERROR(Flights_2026_09_3033343536[nfl],-1)&lt;=IF(AH201=450,450,AH201+9)))</f>
        <v>1</v>
      </c>
    </row>
    <row r="202" spans="1:35" x14ac:dyDescent="0.2">
      <c r="AF202" s="2">
        <v>0.625</v>
      </c>
      <c r="AG202" t="s">
        <v>745</v>
      </c>
      <c r="AH202" s="17">
        <v>380</v>
      </c>
      <c r="AI202" s="17" cm="1">
        <f t="array" ref="AI202">SUMPRODUCT(--(IFERROR(HOUR(Flights_2026_09_3033343536[entry_hour]),-1)=HOUR(AF202)),--(IFERROR(Flights_2026_09_3033343536[entry_sector],"")=AG202),--(IFERROR(Flights_2026_09_3033343536[nfl],-1)&gt;=AH202),--(IFERROR(Flights_2026_09_3033343536[nfl],-1)&lt;=IF(AH202=450,450,AH202+9)))</f>
        <v>0</v>
      </c>
    </row>
    <row r="203" spans="1:35" x14ac:dyDescent="0.2">
      <c r="AF203" s="2">
        <v>0.625</v>
      </c>
      <c r="AG203" t="s">
        <v>745</v>
      </c>
      <c r="AH203" s="17">
        <v>390</v>
      </c>
      <c r="AI203" s="17" cm="1">
        <f t="array" ref="AI203">SUMPRODUCT(--(IFERROR(HOUR(Flights_2026_09_3033343536[entry_hour]),-1)=HOUR(AF203)),--(IFERROR(Flights_2026_09_3033343536[entry_sector],"")=AG203),--(IFERROR(Flights_2026_09_3033343536[nfl],-1)&gt;=AH203),--(IFERROR(Flights_2026_09_3033343536[nfl],-1)&lt;=IF(AH203=450,450,AH203+9)))</f>
        <v>1</v>
      </c>
    </row>
    <row r="204" spans="1:35" x14ac:dyDescent="0.2">
      <c r="AF204" s="2">
        <v>0.625</v>
      </c>
      <c r="AG204" t="s">
        <v>745</v>
      </c>
      <c r="AH204" s="17">
        <v>400</v>
      </c>
      <c r="AI204" s="17" cm="1">
        <f t="array" ref="AI204">SUMPRODUCT(--(IFERROR(HOUR(Flights_2026_09_3033343536[entry_hour]),-1)=HOUR(AF204)),--(IFERROR(Flights_2026_09_3033343536[entry_sector],"")=AG204),--(IFERROR(Flights_2026_09_3033343536[nfl],-1)&gt;=AH204),--(IFERROR(Flights_2026_09_3033343536[nfl],-1)&lt;=IF(AH204=450,450,AH204+9)))</f>
        <v>0</v>
      </c>
    </row>
    <row r="205" spans="1:35" x14ac:dyDescent="0.2">
      <c r="AF205" s="2">
        <v>0.625</v>
      </c>
      <c r="AG205" t="s">
        <v>745</v>
      </c>
      <c r="AH205" s="17">
        <v>410</v>
      </c>
      <c r="AI205" s="17" cm="1">
        <f t="array" ref="AI205">SUMPRODUCT(--(IFERROR(HOUR(Flights_2026_09_3033343536[entry_hour]),-1)=HOUR(AF205)),--(IFERROR(Flights_2026_09_3033343536[entry_sector],"")=AG205),--(IFERROR(Flights_2026_09_3033343536[nfl],-1)&gt;=AH205),--(IFERROR(Flights_2026_09_3033343536[nfl],-1)&lt;=IF(AH205=450,450,AH205+9)))</f>
        <v>0</v>
      </c>
    </row>
    <row r="206" spans="1:35" x14ac:dyDescent="0.2">
      <c r="AF206" s="2">
        <v>0.625</v>
      </c>
      <c r="AG206" t="s">
        <v>745</v>
      </c>
      <c r="AH206" s="17">
        <v>420</v>
      </c>
      <c r="AI206" s="17" cm="1">
        <f t="array" ref="AI206">SUMPRODUCT(--(IFERROR(HOUR(Flights_2026_09_3033343536[entry_hour]),-1)=HOUR(AF206)),--(IFERROR(Flights_2026_09_3033343536[entry_sector],"")=AG206),--(IFERROR(Flights_2026_09_3033343536[nfl],-1)&gt;=AH206),--(IFERROR(Flights_2026_09_3033343536[nfl],-1)&lt;=IF(AH206=450,450,AH206+9)))</f>
        <v>0</v>
      </c>
    </row>
    <row r="207" spans="1:35" x14ac:dyDescent="0.2">
      <c r="AF207" s="2">
        <v>0.625</v>
      </c>
      <c r="AG207" t="s">
        <v>745</v>
      </c>
      <c r="AH207" s="17">
        <v>430</v>
      </c>
      <c r="AI207" s="17" cm="1">
        <f t="array" ref="AI207">SUMPRODUCT(--(IFERROR(HOUR(Flights_2026_09_3033343536[entry_hour]),-1)=HOUR(AF207)),--(IFERROR(Flights_2026_09_3033343536[entry_sector],"")=AG207),--(IFERROR(Flights_2026_09_3033343536[nfl],-1)&gt;=AH207),--(IFERROR(Flights_2026_09_3033343536[nfl],-1)&lt;=IF(AH207=450,450,AH207+9)))</f>
        <v>0</v>
      </c>
    </row>
    <row r="208" spans="1:35" x14ac:dyDescent="0.2">
      <c r="AF208" s="2">
        <v>0.625</v>
      </c>
      <c r="AG208" t="s">
        <v>745</v>
      </c>
      <c r="AH208" s="17">
        <v>440</v>
      </c>
      <c r="AI208" s="17" cm="1">
        <f t="array" ref="AI208">SUMPRODUCT(--(IFERROR(HOUR(Flights_2026_09_3033343536[entry_hour]),-1)=HOUR(AF208)),--(IFERROR(Flights_2026_09_3033343536[entry_sector],"")=AG208),--(IFERROR(Flights_2026_09_3033343536[nfl],-1)&gt;=AH208),--(IFERROR(Flights_2026_09_3033343536[nfl],-1)&lt;=IF(AH208=450,450,AH208+9)))</f>
        <v>0</v>
      </c>
    </row>
    <row r="209" spans="1:35" ht="28" customHeight="1" x14ac:dyDescent="0.2">
      <c r="AF209" s="2">
        <v>0.625</v>
      </c>
      <c r="AG209" t="s">
        <v>745</v>
      </c>
      <c r="AH209" s="17">
        <v>450</v>
      </c>
      <c r="AI209" s="17" cm="1">
        <f t="array" ref="AI209">SUMPRODUCT(--(IFERROR(HOUR(Flights_2026_09_3033343536[entry_hour]),-1)=HOUR(AF209)),--(IFERROR(Flights_2026_09_3033343536[entry_sector],"")=AG209),--(IFERROR(Flights_2026_09_3033343536[nfl],-1)&gt;=AH209),--(IFERROR(Flights_2026_09_3033343536[nfl],-1)&lt;=IF(AH209=450,450,AH209+9)))</f>
        <v>0</v>
      </c>
    </row>
    <row r="210" spans="1:35" ht="25" customHeight="1" x14ac:dyDescent="0.2">
      <c r="AF210" s="2">
        <v>0.625</v>
      </c>
      <c r="AG210" t="s">
        <v>840</v>
      </c>
      <c r="AH210" s="17">
        <v>200</v>
      </c>
      <c r="AI210" s="17" cm="1">
        <f t="array" ref="AI210">SUMPRODUCT(--(IFERROR(HOUR(Flights_2026_09_3033343536[entry_hour]),-1)=HOUR(AF210)),--(IFERROR(Flights_2026_09_3033343536[entry_sector],"")=AG210),--(IFERROR(Flights_2026_09_3033343536[nfl],-1)&gt;=AH210),--(IFERROR(Flights_2026_09_3033343536[nfl],-1)&lt;=IF(AH210=450,450,AH210+9)))</f>
        <v>0</v>
      </c>
    </row>
    <row r="211" spans="1:35" x14ac:dyDescent="0.2">
      <c r="AF211" s="2">
        <v>0.625</v>
      </c>
      <c r="AG211" t="s">
        <v>840</v>
      </c>
      <c r="AH211" s="17">
        <v>210</v>
      </c>
      <c r="AI211" s="17" cm="1">
        <f t="array" ref="AI211">SUMPRODUCT(--(IFERROR(HOUR(Flights_2026_09_3033343536[entry_hour]),-1)=HOUR(AF211)),--(IFERROR(Flights_2026_09_3033343536[entry_sector],"")=AG211),--(IFERROR(Flights_2026_09_3033343536[nfl],-1)&gt;=AH211),--(IFERROR(Flights_2026_09_3033343536[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entry_hour]),-1)=HOUR(AF212)),--(IFERROR(Flights_2026_09_3033343536[entry_sector],"")=AG212),--(IFERROR(Flights_2026_09_3033343536[nfl],-1)&gt;=AH212),--(IFERROR(Flights_2026_09_3033343536[nfl],-1)&lt;=IF(AH212=450,450,AH212+9)))</f>
        <v>0</v>
      </c>
    </row>
    <row r="213" spans="1:35" x14ac:dyDescent="0.2">
      <c r="W213" s="17" cm="1">
        <f t="array" ref="W213">SUMPRODUCT(--(IFERROR(HOUR(Flights_2026_09_3033343536[entry_hour]),-1)=HOUR(W$212)),--(IFERROR(Flights_2026_09_3033343536[nfl],-1)&gt;=IF($V236=450,450,$V236)),--(IFERROR(Flights_2026_09_3033343536[nfl],-1)&lt;=IF($V236=450,450,$V236+9)))</f>
        <v>0</v>
      </c>
      <c r="X213" s="17" cm="1">
        <f t="array" ref="X213">SUMPRODUCT(--(IFERROR(HOUR(Flights_2026_09_3033343536[entry_hour]),-1)=HOUR(X$212)),--(IFERROR(Flights_2026_09_3033343536[nfl],-1)&gt;=IF($V236=450,450,$V236)),--(IFERROR(Flights_2026_09_3033343536[nfl],-1)&lt;=IF($V236=450,450,$V236+9)))</f>
        <v>0</v>
      </c>
      <c r="Y213" s="17" cm="1">
        <f t="array" ref="Y213">SUMPRODUCT(--(IFERROR(HOUR(Flights_2026_09_3033343536[entry_hour]),-1)=HOUR(Y$212)),--(IFERROR(Flights_2026_09_3033343536[nfl],-1)&gt;=IF($V236=450,450,$V236)),--(IFERROR(Flights_2026_09_3033343536[nfl],-1)&lt;=IF($V236=450,450,$V236+9)))</f>
        <v>0</v>
      </c>
      <c r="Z213" s="17" cm="1">
        <f t="array" ref="Z213">SUMPRODUCT(--(IFERROR(HOUR(Flights_2026_09_3033343536[entry_hour]),-1)=HOUR(Z$212)),--(IFERROR(Flights_2026_09_3033343536[nfl],-1)&gt;=IF($V236=450,450,$V236)),--(IFERROR(Flights_2026_09_3033343536[nfl],-1)&lt;=IF($V236=450,450,$V236+9)))</f>
        <v>0</v>
      </c>
      <c r="AA213" s="17" cm="1">
        <f t="array" ref="AA213">SUMPRODUCT(--(IFERROR(HOUR(Flights_2026_09_3033343536[entry_hour]),-1)=HOUR(AA$212)),--(IFERROR(Flights_2026_09_3033343536[nfl],-1)&gt;=IF($V236=450,450,$V236)),--(IFERROR(Flights_2026_09_3033343536[nfl],-1)&lt;=IF($V236=450,450,$V236+9)))</f>
        <v>0</v>
      </c>
      <c r="AB213" s="17" cm="1">
        <f t="array" ref="AB213">SUMPRODUCT(--(IFERROR(HOUR(Flights_2026_09_3033343536[entry_hour]),-1)=HOUR(AB$212)),--(IFERROR(Flights_2026_09_3033343536[nfl],-1)&gt;=IF($V236=450,450,$V236)),--(IFERROR(Flights_2026_09_3033343536[nfl],-1)&lt;=IF($V236=450,450,$V236+9)))</f>
        <v>0</v>
      </c>
      <c r="AC213" s="17" cm="1">
        <f t="array" ref="AC213">SUMPRODUCT(--(IFERROR(HOUR(Flights_2026_09_3033343536[entry_hour]),-1)=HOUR(AC$212)),--(IFERROR(Flights_2026_09_3033343536[nfl],-1)&gt;=IF($V236=450,450,$V236)),--(IFERROR(Flights_2026_09_3033343536[nfl],-1)&lt;=IF($V236=450,450,$V236+9)))</f>
        <v>0</v>
      </c>
      <c r="AD213" s="17" cm="1">
        <f t="array" ref="AD213">SUMPRODUCT(--(IFERROR(HOUR(Flights_2026_09_3033343536[entry_hour]),-1)=HOUR(AD$212)),--(IFERROR(Flights_2026_09_3033343536[nfl],-1)&gt;=IF($V236=450,450,$V236)),--(IFERROR(Flights_2026_09_3033343536[nfl],-1)&lt;=IF($V236=450,450,$V236+9)))</f>
        <v>0</v>
      </c>
      <c r="AE213" s="17" cm="1">
        <f t="array" ref="AE213">SUMPRODUCT(--(IFERROR(HOUR(Flights_2026_09_3033343536[entry_hour]),-1)=HOUR(AE$212)),--(IFERROR(Flights_2026_09_3033343536[nfl],-1)&gt;=IF($V236=450,450,$V236)),--(IFERROR(Flights_2026_09_3033343536[nfl],-1)&lt;=IF($V236=450,450,$V236+9)))</f>
        <v>0</v>
      </c>
      <c r="AF213" s="2">
        <v>0.625</v>
      </c>
      <c r="AG213" t="s">
        <v>840</v>
      </c>
      <c r="AH213" s="17">
        <v>230</v>
      </c>
      <c r="AI213" s="17" cm="1">
        <f t="array" ref="AI213">SUMPRODUCT(--(IFERROR(HOUR(Flights_2026_09_3033343536[entry_hour]),-1)=HOUR(AF213)),--(IFERROR(Flights_2026_09_3033343536[entry_sector],"")=AG213),--(IFERROR(Flights_2026_09_3033343536[nfl],-1)&gt;=AH213),--(IFERROR(Flights_2026_09_3033343536[nfl],-1)&lt;=IF(AH213=450,450,AH213+9)))</f>
        <v>0</v>
      </c>
    </row>
    <row r="214" spans="1:35" x14ac:dyDescent="0.2">
      <c r="W214" s="17" cm="1">
        <f t="array" ref="W214">SUMPRODUCT(--(IFERROR(HOUR(Flights_2026_09_3033343536[entry_hour]),-1)=HOUR(W$212)),--(IFERROR(Flights_2026_09_3033343536[nfl],-1)&gt;=IF($V237=450,450,$V237)),--(IFERROR(Flights_2026_09_3033343536[nfl],-1)&lt;=IF($V237=450,450,$V237+9)))</f>
        <v>0</v>
      </c>
      <c r="X214" s="17" cm="1">
        <f t="array" ref="X214">SUMPRODUCT(--(IFERROR(HOUR(Flights_2026_09_3033343536[entry_hour]),-1)=HOUR(X$212)),--(IFERROR(Flights_2026_09_3033343536[nfl],-1)&gt;=IF($V237=450,450,$V237)),--(IFERROR(Flights_2026_09_3033343536[nfl],-1)&lt;=IF($V237=450,450,$V237+9)))</f>
        <v>0</v>
      </c>
      <c r="Y214" s="17" cm="1">
        <f t="array" ref="Y214">SUMPRODUCT(--(IFERROR(HOUR(Flights_2026_09_3033343536[entry_hour]),-1)=HOUR(Y$212)),--(IFERROR(Flights_2026_09_3033343536[nfl],-1)&gt;=IF($V237=450,450,$V237)),--(IFERROR(Flights_2026_09_3033343536[nfl],-1)&lt;=IF($V237=450,450,$V237+9)))</f>
        <v>0</v>
      </c>
      <c r="Z214" s="17" cm="1">
        <f t="array" ref="Z214">SUMPRODUCT(--(IFERROR(HOUR(Flights_2026_09_3033343536[entry_hour]),-1)=HOUR(Z$212)),--(IFERROR(Flights_2026_09_3033343536[nfl],-1)&gt;=IF($V237=450,450,$V237)),--(IFERROR(Flights_2026_09_3033343536[nfl],-1)&lt;=IF($V237=450,450,$V237+9)))</f>
        <v>0</v>
      </c>
      <c r="AA214" s="17" cm="1">
        <f t="array" ref="AA214">SUMPRODUCT(--(IFERROR(HOUR(Flights_2026_09_3033343536[entry_hour]),-1)=HOUR(AA$212)),--(IFERROR(Flights_2026_09_3033343536[nfl],-1)&gt;=IF($V237=450,450,$V237)),--(IFERROR(Flights_2026_09_3033343536[nfl],-1)&lt;=IF($V237=450,450,$V237+9)))</f>
        <v>0</v>
      </c>
      <c r="AB214" s="17" cm="1">
        <f t="array" ref="AB214">SUMPRODUCT(--(IFERROR(HOUR(Flights_2026_09_3033343536[entry_hour]),-1)=HOUR(AB$212)),--(IFERROR(Flights_2026_09_3033343536[nfl],-1)&gt;=IF($V237=450,450,$V237)),--(IFERROR(Flights_2026_09_3033343536[nfl],-1)&lt;=IF($V237=450,450,$V237+9)))</f>
        <v>0</v>
      </c>
      <c r="AC214" s="17" cm="1">
        <f t="array" ref="AC214">SUMPRODUCT(--(IFERROR(HOUR(Flights_2026_09_3033343536[entry_hour]),-1)=HOUR(AC$212)),--(IFERROR(Flights_2026_09_3033343536[nfl],-1)&gt;=IF($V237=450,450,$V237)),--(IFERROR(Flights_2026_09_3033343536[nfl],-1)&lt;=IF($V237=450,450,$V237+9)))</f>
        <v>0</v>
      </c>
      <c r="AD214" s="17" cm="1">
        <f t="array" ref="AD214">SUMPRODUCT(--(IFERROR(HOUR(Flights_2026_09_3033343536[entry_hour]),-1)=HOUR(AD$212)),--(IFERROR(Flights_2026_09_3033343536[nfl],-1)&gt;=IF($V237=450,450,$V237)),--(IFERROR(Flights_2026_09_3033343536[nfl],-1)&lt;=IF($V237=450,450,$V237+9)))</f>
        <v>0</v>
      </c>
      <c r="AE214" s="17" cm="1">
        <f t="array" ref="AE214">SUMPRODUCT(--(IFERROR(HOUR(Flights_2026_09_3033343536[entry_hour]),-1)=HOUR(AE$212)),--(IFERROR(Flights_2026_09_3033343536[nfl],-1)&gt;=IF($V237=450,450,$V237)),--(IFERROR(Flights_2026_09_3033343536[nfl],-1)&lt;=IF($V237=450,450,$V237+9)))</f>
        <v>0</v>
      </c>
      <c r="AF214" s="2">
        <v>0.625</v>
      </c>
      <c r="AG214" t="s">
        <v>840</v>
      </c>
      <c r="AH214" s="17">
        <v>240</v>
      </c>
      <c r="AI214" s="17" cm="1">
        <f t="array" ref="AI214">SUMPRODUCT(--(IFERROR(HOUR(Flights_2026_09_3033343536[entry_hour]),-1)=HOUR(AF214)),--(IFERROR(Flights_2026_09_3033343536[entry_sector],"")=AG214),--(IFERROR(Flights_2026_09_3033343536[nfl],-1)&gt;=AH214),--(IFERROR(Flights_2026_09_3033343536[nfl],-1)&lt;=IF(AH214=450,450,AH214+9)))</f>
        <v>0</v>
      </c>
    </row>
    <row r="215" spans="1:35" x14ac:dyDescent="0.2">
      <c r="W215" s="17" cm="1">
        <f t="array" ref="W215">SUMPRODUCT(--(IFERROR(HOUR(Flights_2026_09_3033343536[entry_hour]),-1)=HOUR(W$212)),--(IFERROR(Flights_2026_09_3033343536[nfl],-1)&gt;=IF($V238=450,450,$V238)),--(IFERROR(Flights_2026_09_3033343536[nfl],-1)&lt;=IF($V238=450,450,$V238+9)))</f>
        <v>0</v>
      </c>
      <c r="X215" s="17" cm="1">
        <f t="array" ref="X215">SUMPRODUCT(--(IFERROR(HOUR(Flights_2026_09_3033343536[entry_hour]),-1)=HOUR(X$212)),--(IFERROR(Flights_2026_09_3033343536[nfl],-1)&gt;=IF($V238=450,450,$V238)),--(IFERROR(Flights_2026_09_3033343536[nfl],-1)&lt;=IF($V238=450,450,$V238+9)))</f>
        <v>0</v>
      </c>
      <c r="Y215" s="17" cm="1">
        <f t="array" ref="Y215">SUMPRODUCT(--(IFERROR(HOUR(Flights_2026_09_3033343536[entry_hour]),-1)=HOUR(Y$212)),--(IFERROR(Flights_2026_09_3033343536[nfl],-1)&gt;=IF($V238=450,450,$V238)),--(IFERROR(Flights_2026_09_3033343536[nfl],-1)&lt;=IF($V238=450,450,$V238+9)))</f>
        <v>0</v>
      </c>
      <c r="Z215" s="17" cm="1">
        <f t="array" ref="Z215">SUMPRODUCT(--(IFERROR(HOUR(Flights_2026_09_3033343536[entry_hour]),-1)=HOUR(Z$212)),--(IFERROR(Flights_2026_09_3033343536[nfl],-1)&gt;=IF($V238=450,450,$V238)),--(IFERROR(Flights_2026_09_3033343536[nfl],-1)&lt;=IF($V238=450,450,$V238+9)))</f>
        <v>0</v>
      </c>
      <c r="AA215" s="17" cm="1">
        <f t="array" ref="AA215">SUMPRODUCT(--(IFERROR(HOUR(Flights_2026_09_3033343536[entry_hour]),-1)=HOUR(AA$212)),--(IFERROR(Flights_2026_09_3033343536[nfl],-1)&gt;=IF($V238=450,450,$V238)),--(IFERROR(Flights_2026_09_3033343536[nfl],-1)&lt;=IF($V238=450,450,$V238+9)))</f>
        <v>0</v>
      </c>
      <c r="AB215" s="17" cm="1">
        <f t="array" ref="AB215">SUMPRODUCT(--(IFERROR(HOUR(Flights_2026_09_3033343536[entry_hour]),-1)=HOUR(AB$212)),--(IFERROR(Flights_2026_09_3033343536[nfl],-1)&gt;=IF($V238=450,450,$V238)),--(IFERROR(Flights_2026_09_3033343536[nfl],-1)&lt;=IF($V238=450,450,$V238+9)))</f>
        <v>0</v>
      </c>
      <c r="AC215" s="17" cm="1">
        <f t="array" ref="AC215">SUMPRODUCT(--(IFERROR(HOUR(Flights_2026_09_3033343536[entry_hour]),-1)=HOUR(AC$212)),--(IFERROR(Flights_2026_09_3033343536[nfl],-1)&gt;=IF($V238=450,450,$V238)),--(IFERROR(Flights_2026_09_3033343536[nfl],-1)&lt;=IF($V238=450,450,$V238+9)))</f>
        <v>0</v>
      </c>
      <c r="AD215" s="17" cm="1">
        <f t="array" ref="AD215">SUMPRODUCT(--(IFERROR(HOUR(Flights_2026_09_3033343536[entry_hour]),-1)=HOUR(AD$212)),--(IFERROR(Flights_2026_09_3033343536[nfl],-1)&gt;=IF($V238=450,450,$V238)),--(IFERROR(Flights_2026_09_3033343536[nfl],-1)&lt;=IF($V238=450,450,$V238+9)))</f>
        <v>0</v>
      </c>
      <c r="AE215" s="17" cm="1">
        <f t="array" ref="AE215">SUMPRODUCT(--(IFERROR(HOUR(Flights_2026_09_3033343536[entry_hour]),-1)=HOUR(AE$212)),--(IFERROR(Flights_2026_09_3033343536[nfl],-1)&gt;=IF($V238=450,450,$V238)),--(IFERROR(Flights_2026_09_3033343536[nfl],-1)&lt;=IF($V238=450,450,$V238+9)))</f>
        <v>0</v>
      </c>
      <c r="AF215" s="2">
        <v>0.625</v>
      </c>
      <c r="AG215" t="s">
        <v>840</v>
      </c>
      <c r="AH215" s="17">
        <v>250</v>
      </c>
      <c r="AI215" s="17" cm="1">
        <f t="array" ref="AI215">SUMPRODUCT(--(IFERROR(HOUR(Flights_2026_09_3033343536[entry_hour]),-1)=HOUR(AF215)),--(IFERROR(Flights_2026_09_3033343536[entry_sector],"")=AG215),--(IFERROR(Flights_2026_09_3033343536[nfl],-1)&gt;=AH215),--(IFERROR(Flights_2026_09_3033343536[nfl],-1)&lt;=IF(AH215=450,450,AH215+9)))</f>
        <v>0</v>
      </c>
    </row>
    <row r="216" spans="1:35" x14ac:dyDescent="0.2">
      <c r="W216" s="17" cm="1">
        <f t="array" ref="W216">SUMPRODUCT(--(IFERROR(HOUR(Flights_2026_09_3033343536[entry_hour]),-1)=HOUR(W$212)),--(IFERROR(Flights_2026_09_3033343536[nfl],-1)&gt;=IF($V239=450,450,$V239)),--(IFERROR(Flights_2026_09_3033343536[nfl],-1)&lt;=IF($V239=450,450,$V239+9)))</f>
        <v>0</v>
      </c>
      <c r="X216" s="17" cm="1">
        <f t="array" ref="X216">SUMPRODUCT(--(IFERROR(HOUR(Flights_2026_09_3033343536[entry_hour]),-1)=HOUR(X$212)),--(IFERROR(Flights_2026_09_3033343536[nfl],-1)&gt;=IF($V239=450,450,$V239)),--(IFERROR(Flights_2026_09_3033343536[nfl],-1)&lt;=IF($V239=450,450,$V239+9)))</f>
        <v>0</v>
      </c>
      <c r="Y216" s="17" cm="1">
        <f t="array" ref="Y216">SUMPRODUCT(--(IFERROR(HOUR(Flights_2026_09_3033343536[entry_hour]),-1)=HOUR(Y$212)),--(IFERROR(Flights_2026_09_3033343536[nfl],-1)&gt;=IF($V239=450,450,$V239)),--(IFERROR(Flights_2026_09_3033343536[nfl],-1)&lt;=IF($V239=450,450,$V239+9)))</f>
        <v>0</v>
      </c>
      <c r="Z216" s="17" cm="1">
        <f t="array" ref="Z216">SUMPRODUCT(--(IFERROR(HOUR(Flights_2026_09_3033343536[entry_hour]),-1)=HOUR(Z$212)),--(IFERROR(Flights_2026_09_3033343536[nfl],-1)&gt;=IF($V239=450,450,$V239)),--(IFERROR(Flights_2026_09_3033343536[nfl],-1)&lt;=IF($V239=450,450,$V239+9)))</f>
        <v>0</v>
      </c>
      <c r="AA216" s="17" cm="1">
        <f t="array" ref="AA216">SUMPRODUCT(--(IFERROR(HOUR(Flights_2026_09_3033343536[entry_hour]),-1)=HOUR(AA$212)),--(IFERROR(Flights_2026_09_3033343536[nfl],-1)&gt;=IF($V239=450,450,$V239)),--(IFERROR(Flights_2026_09_3033343536[nfl],-1)&lt;=IF($V239=450,450,$V239+9)))</f>
        <v>0</v>
      </c>
      <c r="AB216" s="17" cm="1">
        <f t="array" ref="AB216">SUMPRODUCT(--(IFERROR(HOUR(Flights_2026_09_3033343536[entry_hour]),-1)=HOUR(AB$212)),--(IFERROR(Flights_2026_09_3033343536[nfl],-1)&gt;=IF($V239=450,450,$V239)),--(IFERROR(Flights_2026_09_3033343536[nfl],-1)&lt;=IF($V239=450,450,$V239+9)))</f>
        <v>0</v>
      </c>
      <c r="AC216" s="17" cm="1">
        <f t="array" ref="AC216">SUMPRODUCT(--(IFERROR(HOUR(Flights_2026_09_3033343536[entry_hour]),-1)=HOUR(AC$212)),--(IFERROR(Flights_2026_09_3033343536[nfl],-1)&gt;=IF($V239=450,450,$V239)),--(IFERROR(Flights_2026_09_3033343536[nfl],-1)&lt;=IF($V239=450,450,$V239+9)))</f>
        <v>0</v>
      </c>
      <c r="AD216" s="17" cm="1">
        <f t="array" ref="AD216">SUMPRODUCT(--(IFERROR(HOUR(Flights_2026_09_3033343536[entry_hour]),-1)=HOUR(AD$212)),--(IFERROR(Flights_2026_09_3033343536[nfl],-1)&gt;=IF($V239=450,450,$V239)),--(IFERROR(Flights_2026_09_3033343536[nfl],-1)&lt;=IF($V239=450,450,$V239+9)))</f>
        <v>0</v>
      </c>
      <c r="AE216" s="17" cm="1">
        <f t="array" ref="AE216">SUMPRODUCT(--(IFERROR(HOUR(Flights_2026_09_3033343536[entry_hour]),-1)=HOUR(AE$212)),--(IFERROR(Flights_2026_09_3033343536[nfl],-1)&gt;=IF($V239=450,450,$V239)),--(IFERROR(Flights_2026_09_3033343536[nfl],-1)&lt;=IF($V239=450,450,$V239+9)))</f>
        <v>0</v>
      </c>
      <c r="AF216" s="2">
        <v>0.625</v>
      </c>
      <c r="AG216" t="s">
        <v>840</v>
      </c>
      <c r="AH216" s="17">
        <v>260</v>
      </c>
      <c r="AI216" s="17" cm="1">
        <f t="array" ref="AI216">SUMPRODUCT(--(IFERROR(HOUR(Flights_2026_09_3033343536[entry_hour]),-1)=HOUR(AF216)),--(IFERROR(Flights_2026_09_3033343536[entry_sector],"")=AG216),--(IFERROR(Flights_2026_09_3033343536[nfl],-1)&gt;=AH216),--(IFERROR(Flights_2026_09_3033343536[nfl],-1)&lt;=IF(AH216=450,450,AH216+9)))</f>
        <v>0</v>
      </c>
    </row>
    <row r="217" spans="1:35" x14ac:dyDescent="0.2">
      <c r="W217" s="17" cm="1">
        <f t="array" ref="W217">SUMPRODUCT(--(IFERROR(HOUR(Flights_2026_09_3033343536[entry_hour]),-1)=HOUR(W$212)),--(IFERROR(Flights_2026_09_3033343536[nfl],-1)&gt;=IF($V240=450,450,$V240)),--(IFERROR(Flights_2026_09_3033343536[nfl],-1)&lt;=IF($V240=450,450,$V240+9)))</f>
        <v>0</v>
      </c>
      <c r="X217" s="17" cm="1">
        <f t="array" ref="X217">SUMPRODUCT(--(IFERROR(HOUR(Flights_2026_09_3033343536[entry_hour]),-1)=HOUR(X$212)),--(IFERROR(Flights_2026_09_3033343536[nfl],-1)&gt;=IF($V240=450,450,$V240)),--(IFERROR(Flights_2026_09_3033343536[nfl],-1)&lt;=IF($V240=450,450,$V240+9)))</f>
        <v>0</v>
      </c>
      <c r="Y217" s="17" cm="1">
        <f t="array" ref="Y217">SUMPRODUCT(--(IFERROR(HOUR(Flights_2026_09_3033343536[entry_hour]),-1)=HOUR(Y$212)),--(IFERROR(Flights_2026_09_3033343536[nfl],-1)&gt;=IF($V240=450,450,$V240)),--(IFERROR(Flights_2026_09_3033343536[nfl],-1)&lt;=IF($V240=450,450,$V240+9)))</f>
        <v>0</v>
      </c>
      <c r="Z217" s="17" cm="1">
        <f t="array" ref="Z217">SUMPRODUCT(--(IFERROR(HOUR(Flights_2026_09_3033343536[entry_hour]),-1)=HOUR(Z$212)),--(IFERROR(Flights_2026_09_3033343536[nfl],-1)&gt;=IF($V240=450,450,$V240)),--(IFERROR(Flights_2026_09_3033343536[nfl],-1)&lt;=IF($V240=450,450,$V240+9)))</f>
        <v>0</v>
      </c>
      <c r="AA217" s="17" cm="1">
        <f t="array" ref="AA217">SUMPRODUCT(--(IFERROR(HOUR(Flights_2026_09_3033343536[entry_hour]),-1)=HOUR(AA$212)),--(IFERROR(Flights_2026_09_3033343536[nfl],-1)&gt;=IF($V240=450,450,$V240)),--(IFERROR(Flights_2026_09_3033343536[nfl],-1)&lt;=IF($V240=450,450,$V240+9)))</f>
        <v>0</v>
      </c>
      <c r="AB217" s="17" cm="1">
        <f t="array" ref="AB217">SUMPRODUCT(--(IFERROR(HOUR(Flights_2026_09_3033343536[entry_hour]),-1)=HOUR(AB$212)),--(IFERROR(Flights_2026_09_3033343536[nfl],-1)&gt;=IF($V240=450,450,$V240)),--(IFERROR(Flights_2026_09_3033343536[nfl],-1)&lt;=IF($V240=450,450,$V240+9)))</f>
        <v>0</v>
      </c>
      <c r="AC217" s="17" cm="1">
        <f t="array" ref="AC217">SUMPRODUCT(--(IFERROR(HOUR(Flights_2026_09_3033343536[entry_hour]),-1)=HOUR(AC$212)),--(IFERROR(Flights_2026_09_3033343536[nfl],-1)&gt;=IF($V240=450,450,$V240)),--(IFERROR(Flights_2026_09_3033343536[nfl],-1)&lt;=IF($V240=450,450,$V240+9)))</f>
        <v>0</v>
      </c>
      <c r="AD217" s="17" cm="1">
        <f t="array" ref="AD217">SUMPRODUCT(--(IFERROR(HOUR(Flights_2026_09_3033343536[entry_hour]),-1)=HOUR(AD$212)),--(IFERROR(Flights_2026_09_3033343536[nfl],-1)&gt;=IF($V240=450,450,$V240)),--(IFERROR(Flights_2026_09_3033343536[nfl],-1)&lt;=IF($V240=450,450,$V240+9)))</f>
        <v>0</v>
      </c>
      <c r="AE217" s="17" cm="1">
        <f t="array" ref="AE217">SUMPRODUCT(--(IFERROR(HOUR(Flights_2026_09_3033343536[entry_hour]),-1)=HOUR(AE$212)),--(IFERROR(Flights_2026_09_3033343536[nfl],-1)&gt;=IF($V240=450,450,$V240)),--(IFERROR(Flights_2026_09_3033343536[nfl],-1)&lt;=IF($V240=450,450,$V240+9)))</f>
        <v>0</v>
      </c>
      <c r="AF217" s="2">
        <v>0.625</v>
      </c>
      <c r="AG217" t="s">
        <v>840</v>
      </c>
      <c r="AH217" s="17">
        <v>270</v>
      </c>
      <c r="AI217" s="17" cm="1">
        <f t="array" ref="AI217">SUMPRODUCT(--(IFERROR(HOUR(Flights_2026_09_3033343536[entry_hour]),-1)=HOUR(AF217)),--(IFERROR(Flights_2026_09_3033343536[entry_sector],"")=AG217),--(IFERROR(Flights_2026_09_3033343536[nfl],-1)&gt;=AH217),--(IFERROR(Flights_2026_09_3033343536[nfl],-1)&lt;=IF(AH217=450,450,AH217+9)))</f>
        <v>0</v>
      </c>
    </row>
    <row r="218" spans="1:35" x14ac:dyDescent="0.2">
      <c r="W218" s="17" cm="1">
        <f t="array" ref="W218">SUMPRODUCT(--(IFERROR(HOUR(Flights_2026_09_3033343536[entry_hour]),-1)=HOUR(W$212)),--(IFERROR(Flights_2026_09_3033343536[nfl],-1)&gt;=IF($V241=450,450,$V241)),--(IFERROR(Flights_2026_09_3033343536[nfl],-1)&lt;=IF($V241=450,450,$V241+9)))</f>
        <v>0</v>
      </c>
      <c r="X218" s="17" cm="1">
        <f t="array" ref="X218">SUMPRODUCT(--(IFERROR(HOUR(Flights_2026_09_3033343536[entry_hour]),-1)=HOUR(X$212)),--(IFERROR(Flights_2026_09_3033343536[nfl],-1)&gt;=IF($V241=450,450,$V241)),--(IFERROR(Flights_2026_09_3033343536[nfl],-1)&lt;=IF($V241=450,450,$V241+9)))</f>
        <v>0</v>
      </c>
      <c r="Y218" s="17" cm="1">
        <f t="array" ref="Y218">SUMPRODUCT(--(IFERROR(HOUR(Flights_2026_09_3033343536[entry_hour]),-1)=HOUR(Y$212)),--(IFERROR(Flights_2026_09_3033343536[nfl],-1)&gt;=IF($V241=450,450,$V241)),--(IFERROR(Flights_2026_09_3033343536[nfl],-1)&lt;=IF($V241=450,450,$V241+9)))</f>
        <v>1</v>
      </c>
      <c r="Z218" s="17" cm="1">
        <f t="array" ref="Z218">SUMPRODUCT(--(IFERROR(HOUR(Flights_2026_09_3033343536[entry_hour]),-1)=HOUR(Z$212)),--(IFERROR(Flights_2026_09_3033343536[nfl],-1)&gt;=IF($V241=450,450,$V241)),--(IFERROR(Flights_2026_09_3033343536[nfl],-1)&lt;=IF($V241=450,450,$V241+9)))</f>
        <v>0</v>
      </c>
      <c r="AA218" s="17" cm="1">
        <f t="array" ref="AA218">SUMPRODUCT(--(IFERROR(HOUR(Flights_2026_09_3033343536[entry_hour]),-1)=HOUR(AA$212)),--(IFERROR(Flights_2026_09_3033343536[nfl],-1)&gt;=IF($V241=450,450,$V241)),--(IFERROR(Flights_2026_09_3033343536[nfl],-1)&lt;=IF($V241=450,450,$V241+9)))</f>
        <v>0</v>
      </c>
      <c r="AB218" s="17" cm="1">
        <f t="array" ref="AB218">SUMPRODUCT(--(IFERROR(HOUR(Flights_2026_09_3033343536[entry_hour]),-1)=HOUR(AB$212)),--(IFERROR(Flights_2026_09_3033343536[nfl],-1)&gt;=IF($V241=450,450,$V241)),--(IFERROR(Flights_2026_09_3033343536[nfl],-1)&lt;=IF($V241=450,450,$V241+9)))</f>
        <v>0</v>
      </c>
      <c r="AC218" s="17" cm="1">
        <f t="array" ref="AC218">SUMPRODUCT(--(IFERROR(HOUR(Flights_2026_09_3033343536[entry_hour]),-1)=HOUR(AC$212)),--(IFERROR(Flights_2026_09_3033343536[nfl],-1)&gt;=IF($V241=450,450,$V241)),--(IFERROR(Flights_2026_09_3033343536[nfl],-1)&lt;=IF($V241=450,450,$V241+9)))</f>
        <v>0</v>
      </c>
      <c r="AD218" s="17" cm="1">
        <f t="array" ref="AD218">SUMPRODUCT(--(IFERROR(HOUR(Flights_2026_09_3033343536[entry_hour]),-1)=HOUR(AD$212)),--(IFERROR(Flights_2026_09_3033343536[nfl],-1)&gt;=IF($V241=450,450,$V241)),--(IFERROR(Flights_2026_09_3033343536[nfl],-1)&lt;=IF($V241=450,450,$V241+9)))</f>
        <v>0</v>
      </c>
      <c r="AE218" s="17" cm="1">
        <f t="array" ref="AE218">SUMPRODUCT(--(IFERROR(HOUR(Flights_2026_09_3033343536[entry_hour]),-1)=HOUR(AE$212)),--(IFERROR(Flights_2026_09_3033343536[nfl],-1)&gt;=IF($V241=450,450,$V241)),--(IFERROR(Flights_2026_09_3033343536[nfl],-1)&lt;=IF($V241=450,450,$V241+9)))</f>
        <v>0</v>
      </c>
      <c r="AF218" s="2">
        <v>0.625</v>
      </c>
      <c r="AG218" t="s">
        <v>840</v>
      </c>
      <c r="AH218" s="17">
        <v>280</v>
      </c>
      <c r="AI218" s="17" cm="1">
        <f t="array" ref="AI218">SUMPRODUCT(--(IFERROR(HOUR(Flights_2026_09_3033343536[entry_hour]),-1)=HOUR(AF218)),--(IFERROR(Flights_2026_09_3033343536[entry_sector],"")=AG218),--(IFERROR(Flights_2026_09_3033343536[nfl],-1)&gt;=AH218),--(IFERROR(Flights_2026_09_3033343536[nfl],-1)&lt;=IF(AH218=450,450,AH218+9)))</f>
        <v>0</v>
      </c>
    </row>
    <row r="219" spans="1:35" x14ac:dyDescent="0.2">
      <c r="W219" s="17" cm="1">
        <f t="array" ref="W219">SUMPRODUCT(--(IFERROR(HOUR(Flights_2026_09_3033343536[entry_hour]),-1)=HOUR(W$212)),--(IFERROR(Flights_2026_09_3033343536[nfl],-1)&gt;=IF($V242=450,450,$V242)),--(IFERROR(Flights_2026_09_3033343536[nfl],-1)&lt;=IF($V242=450,450,$V242+9)))</f>
        <v>1</v>
      </c>
      <c r="X219" s="17" cm="1">
        <f t="array" ref="X219">SUMPRODUCT(--(IFERROR(HOUR(Flights_2026_09_3033343536[entry_hour]),-1)=HOUR(X$212)),--(IFERROR(Flights_2026_09_3033343536[nfl],-1)&gt;=IF($V242=450,450,$V242)),--(IFERROR(Flights_2026_09_3033343536[nfl],-1)&lt;=IF($V242=450,450,$V242+9)))</f>
        <v>2</v>
      </c>
      <c r="Y219" s="17" cm="1">
        <f t="array" ref="Y219">SUMPRODUCT(--(IFERROR(HOUR(Flights_2026_09_3033343536[entry_hour]),-1)=HOUR(Y$212)),--(IFERROR(Flights_2026_09_3033343536[nfl],-1)&gt;=IF($V242=450,450,$V242)),--(IFERROR(Flights_2026_09_3033343536[nfl],-1)&lt;=IF($V242=450,450,$V242+9)))</f>
        <v>1</v>
      </c>
      <c r="Z219" s="17" cm="1">
        <f t="array" ref="Z219">SUMPRODUCT(--(IFERROR(HOUR(Flights_2026_09_3033343536[entry_hour]),-1)=HOUR(Z$212)),--(IFERROR(Flights_2026_09_3033343536[nfl],-1)&gt;=IF($V242=450,450,$V242)),--(IFERROR(Flights_2026_09_3033343536[nfl],-1)&lt;=IF($V242=450,450,$V242+9)))</f>
        <v>3</v>
      </c>
      <c r="AA219" s="17" cm="1">
        <f t="array" ref="AA219">SUMPRODUCT(--(IFERROR(HOUR(Flights_2026_09_3033343536[entry_hour]),-1)=HOUR(AA$212)),--(IFERROR(Flights_2026_09_3033343536[nfl],-1)&gt;=IF($V242=450,450,$V242)),--(IFERROR(Flights_2026_09_3033343536[nfl],-1)&lt;=IF($V242=450,450,$V242+9)))</f>
        <v>0</v>
      </c>
      <c r="AB219" s="17" cm="1">
        <f t="array" ref="AB219">SUMPRODUCT(--(IFERROR(HOUR(Flights_2026_09_3033343536[entry_hour]),-1)=HOUR(AB$212)),--(IFERROR(Flights_2026_09_3033343536[nfl],-1)&gt;=IF($V242=450,450,$V242)),--(IFERROR(Flights_2026_09_3033343536[nfl],-1)&lt;=IF($V242=450,450,$V242+9)))</f>
        <v>1</v>
      </c>
      <c r="AC219" s="17" cm="1">
        <f t="array" ref="AC219">SUMPRODUCT(--(IFERROR(HOUR(Flights_2026_09_3033343536[entry_hour]),-1)=HOUR(AC$212)),--(IFERROR(Flights_2026_09_3033343536[nfl],-1)&gt;=IF($V242=450,450,$V242)),--(IFERROR(Flights_2026_09_3033343536[nfl],-1)&lt;=IF($V242=450,450,$V242+9)))</f>
        <v>1</v>
      </c>
      <c r="AD219" s="17" cm="1">
        <f t="array" ref="AD219">SUMPRODUCT(--(IFERROR(HOUR(Flights_2026_09_3033343536[entry_hour]),-1)=HOUR(AD$212)),--(IFERROR(Flights_2026_09_3033343536[nfl],-1)&gt;=IF($V242=450,450,$V242)),--(IFERROR(Flights_2026_09_3033343536[nfl],-1)&lt;=IF($V242=450,450,$V242+9)))</f>
        <v>1</v>
      </c>
      <c r="AE219" s="17" cm="1">
        <f t="array" ref="AE219">SUMPRODUCT(--(IFERROR(HOUR(Flights_2026_09_3033343536[entry_hour]),-1)=HOUR(AE$212)),--(IFERROR(Flights_2026_09_3033343536[nfl],-1)&gt;=IF($V242=450,450,$V242)),--(IFERROR(Flights_2026_09_3033343536[nfl],-1)&lt;=IF($V242=450,450,$V242+9)))</f>
        <v>1</v>
      </c>
      <c r="AF219" s="2">
        <v>0.625</v>
      </c>
      <c r="AG219" t="s">
        <v>840</v>
      </c>
      <c r="AH219" s="17">
        <v>290</v>
      </c>
      <c r="AI219" s="17" cm="1">
        <f t="array" ref="AI219">SUMPRODUCT(--(IFERROR(HOUR(Flights_2026_09_3033343536[entry_hour]),-1)=HOUR(AF219)),--(IFERROR(Flights_2026_09_3033343536[entry_sector],"")=AG219),--(IFERROR(Flights_2026_09_3033343536[nfl],-1)&gt;=AH219),--(IFERROR(Flights_2026_09_3033343536[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SUMPRODUCT(--(IFERROR(HOUR(Flights_2026_09_3033343536[entry_hour]),-1)=HOUR(W$212)),--(IFERROR(Flights_2026_09_3033343536[nfl],-1)&gt;=IF($V243=450,450,$V243)),--(IFERROR(Flights_2026_09_3033343536[nfl],-1)&lt;=IF($V243=450,450,$V243+9)))</f>
        <v>2</v>
      </c>
      <c r="X220" s="17" cm="1">
        <f t="array" ref="X220">SUMPRODUCT(--(IFERROR(HOUR(Flights_2026_09_3033343536[entry_hour]),-1)=HOUR(X$212)),--(IFERROR(Flights_2026_09_3033343536[nfl],-1)&gt;=IF($V243=450,450,$V243)),--(IFERROR(Flights_2026_09_3033343536[nfl],-1)&lt;=IF($V243=450,450,$V243+9)))</f>
        <v>0</v>
      </c>
      <c r="Y220" s="17" cm="1">
        <f t="array" ref="Y220">SUMPRODUCT(--(IFERROR(HOUR(Flights_2026_09_3033343536[entry_hour]),-1)=HOUR(Y$212)),--(IFERROR(Flights_2026_09_3033343536[nfl],-1)&gt;=IF($V243=450,450,$V243)),--(IFERROR(Flights_2026_09_3033343536[nfl],-1)&lt;=IF($V243=450,450,$V243+9)))</f>
        <v>1</v>
      </c>
      <c r="Z220" s="17" cm="1">
        <f t="array" ref="Z220">SUMPRODUCT(--(IFERROR(HOUR(Flights_2026_09_3033343536[entry_hour]),-1)=HOUR(Z$212)),--(IFERROR(Flights_2026_09_3033343536[nfl],-1)&gt;=IF($V243=450,450,$V243)),--(IFERROR(Flights_2026_09_3033343536[nfl],-1)&lt;=IF($V243=450,450,$V243+9)))</f>
        <v>0</v>
      </c>
      <c r="AA220" s="17" cm="1">
        <f t="array" ref="AA220">SUMPRODUCT(--(IFERROR(HOUR(Flights_2026_09_3033343536[entry_hour]),-1)=HOUR(AA$212)),--(IFERROR(Flights_2026_09_3033343536[nfl],-1)&gt;=IF($V243=450,450,$V243)),--(IFERROR(Flights_2026_09_3033343536[nfl],-1)&lt;=IF($V243=450,450,$V243+9)))</f>
        <v>0</v>
      </c>
      <c r="AB220" s="17" cm="1">
        <f t="array" ref="AB220">SUMPRODUCT(--(IFERROR(HOUR(Flights_2026_09_3033343536[entry_hour]),-1)=HOUR(AB$212)),--(IFERROR(Flights_2026_09_3033343536[nfl],-1)&gt;=IF($V243=450,450,$V243)),--(IFERROR(Flights_2026_09_3033343536[nfl],-1)&lt;=IF($V243=450,450,$V243+9)))</f>
        <v>0</v>
      </c>
      <c r="AC220" s="17" cm="1">
        <f t="array" ref="AC220">SUMPRODUCT(--(IFERROR(HOUR(Flights_2026_09_3033343536[entry_hour]),-1)=HOUR(AC$212)),--(IFERROR(Flights_2026_09_3033343536[nfl],-1)&gt;=IF($V243=450,450,$V243)),--(IFERROR(Flights_2026_09_3033343536[nfl],-1)&lt;=IF($V243=450,450,$V243+9)))</f>
        <v>0</v>
      </c>
      <c r="AD220" s="17" cm="1">
        <f t="array" ref="AD220">SUMPRODUCT(--(IFERROR(HOUR(Flights_2026_09_3033343536[entry_hour]),-1)=HOUR(AD$212)),--(IFERROR(Flights_2026_09_3033343536[nfl],-1)&gt;=IF($V243=450,450,$V243)),--(IFERROR(Flights_2026_09_3033343536[nfl],-1)&lt;=IF($V243=450,450,$V243+9)))</f>
        <v>0</v>
      </c>
      <c r="AE220" s="17" cm="1">
        <f t="array" ref="AE220">SUMPRODUCT(--(IFERROR(HOUR(Flights_2026_09_3033343536[entry_hour]),-1)=HOUR(AE$212)),--(IFERROR(Flights_2026_09_3033343536[nfl],-1)&gt;=IF($V243=450,450,$V243)),--(IFERROR(Flights_2026_09_3033343536[nfl],-1)&lt;=IF($V243=450,450,$V243+9)))</f>
        <v>0</v>
      </c>
      <c r="AF220" s="2">
        <v>0.625</v>
      </c>
      <c r="AG220" t="s">
        <v>840</v>
      </c>
      <c r="AH220" s="17">
        <v>300</v>
      </c>
      <c r="AI220" s="17" cm="1">
        <f t="array" ref="AI220">SUMPRODUCT(--(IFERROR(HOUR(Flights_2026_09_3033343536[entry_hour]),-1)=HOUR(AF220)),--(IFERROR(Flights_2026_09_3033343536[entry_sector],"")=AG220),--(IFERROR(Flights_2026_09_3033343536[nfl],-1)&gt;=AH220),--(IFERROR(Flights_2026_09_3033343536[nfl],-1)&lt;=IF(AH220=450,450,AH220+9)))</f>
        <v>0</v>
      </c>
    </row>
    <row r="221" spans="1:35" x14ac:dyDescent="0.2">
      <c r="A221" s="4">
        <v>0.58333333333333337</v>
      </c>
      <c r="B221" s="28" cm="1">
        <f t="array" ref="B221">_xlfn.LET(_xlpm.h,HOUR($A221),_xlpm.s,B$220,_xlpm.hrs,IFERROR(HOUR(Flights_2026_09_3033343536[entry_hour]),-1),_xlpm.sectors,IF(_xlpm.s="Sector 4",_xlfn.XLOOKUP(Flights_2026_09_3033343536[adep],Tabla42[ADEP],Tabla42[Sector_4],""),Flights_2026_09_3033343536[entry_sector]),SUMPRODUCT(--(_xlpm.hrs=_xlpm.h),--(_xlpm.sectors=_xlpm.s)))</f>
        <v>0</v>
      </c>
      <c r="C221" s="28" cm="1">
        <f t="array" ref="C221">_xlfn.LET(_xlpm.h,HOUR($A221),_xlpm.s,C$220,_xlpm.hrs,IFERROR(HOUR(Flights_2026_09_3033343536[entry_hour]),-1),_xlpm.sectors,IF(_xlpm.s="Sector 4",_xlfn.XLOOKUP(Flights_2026_09_3033343536[adep],Tabla42[ADEP],Tabla42[Sector_4],""),Flights_2026_09_3033343536[entry_sector]),SUMPRODUCT(--(_xlpm.hrs=_xlpm.h),--(_xlpm.sectors=_xlpm.s)))</f>
        <v>0</v>
      </c>
      <c r="D221" s="28" cm="1">
        <f t="array" ref="D221">_xlfn.LET(_xlpm.h,HOUR($A221),_xlpm.s,D$220,_xlpm.hrs,IFERROR(HOUR(Flights_2026_09_3033343536[entry_hour]),-1),_xlpm.sectors,IF(_xlpm.s="Sector 4",_xlfn.XLOOKUP(Flights_2026_09_3033343536[adep],Tabla42[ADEP],Tabla42[Sector_4],""),Flights_2026_09_3033343536[entry_sector]),SUMPRODUCT(--(_xlpm.hrs=_xlpm.h),--(_xlpm.sectors=_xlpm.s)))</f>
        <v>3</v>
      </c>
      <c r="E221" s="28" cm="1">
        <f t="array" ref="E221">_xlfn.LET(_xlpm.h,HOUR($A221),_xlpm.s,E$220,_xlpm.hrs,IFERROR(HOUR(Flights_2026_09_3033343536[entry_hour]),-1),_xlpm.sectors,IF(_xlpm.s="Sector 4",_xlfn.XLOOKUP(Flights_2026_09_3033343536[adep],Tabla42[ADEP],Tabla42[Sector_4],""),Flights_2026_09_3033343536[entry_sector]),SUMPRODUCT(--(_xlpm.hrs=_xlpm.h),--(_xlpm.sectors=_xlpm.s)))</f>
        <v>7</v>
      </c>
      <c r="F221" s="28" cm="1">
        <f t="array" ref="F221">_xlfn.LET(_xlpm.h,HOUR($A221),_xlpm.s,F$220,_xlpm.hrs,IFERROR(HOUR(Flights_2026_09_3033343536[entry_hour]),-1),_xlpm.sectors,IF(_xlpm.s="Sector 4",_xlfn.XLOOKUP(Flights_2026_09_3033343536[adep],Tabla42[ADEP],Tabla42[Sector_4],""),Flights_2026_09_3033343536[entry_sector]),SUMPRODUCT(--(_xlpm.hrs=_xlpm.h),--(_xlpm.sectors=_xlpm.s)))</f>
        <v>5</v>
      </c>
      <c r="G221" s="28" cm="1">
        <f t="array" ref="G221">_xlfn.LET(_xlpm.h,HOUR($A221),_xlpm.s,G$220,_xlpm.hrs,IFERROR(HOUR(Flights_2026_09_3033343536[entry_hour]),-1),_xlpm.sectors,IF(_xlpm.s="Sector 4",_xlfn.XLOOKUP(Flights_2026_09_3033343536[adep],Tabla42[ADEP],Tabla42[Sector_4],""),Flights_2026_09_3033343536[entry_sector]),SUMPRODUCT(--(_xlpm.hrs=_xlpm.h),--(_xlpm.sectors=_xlpm.s)))</f>
        <v>2</v>
      </c>
      <c r="H221" s="17" cm="1">
        <f t="array" ref="H221">_xlfn.LET(_xlpm.h,HOUR($A221),_xlpm.s,H$220,_xlpm.hrs,IFERROR(HOUR(Flights_2026_09_3033343536[entry_hour]),-1),_xlpm.sectors,IF(_xlpm.s="Sector 4",_xlfn.XLOOKUP(Flights_2026_09_3033343536[adep],Tabla42[ADEP],Tabla42[Sector_4],""),Flights_2026_09_3033343536[entry_sector]),SUMPRODUCT(--(_xlpm.hrs=_xlpm.h),--(_xlpm.sectors=_xlpm.s)))</f>
        <v>3</v>
      </c>
      <c r="I221" s="17">
        <f t="shared" ref="I221:I229" si="1">SUM(B221:H221)</f>
        <v>20</v>
      </c>
      <c r="W221" s="17" cm="1">
        <f t="array" ref="W221">SUMPRODUCT(--(IFERROR(HOUR(Flights_2026_09_3033343536[entry_hour]),-1)=HOUR(W$212)),--(IFERROR(Flights_2026_09_3033343536[nfl],-1)&gt;=IF($V244=450,450,$V244)),--(IFERROR(Flights_2026_09_3033343536[nfl],-1)&lt;=IF($V244=450,450,$V244+9)))</f>
        <v>6</v>
      </c>
      <c r="X221" s="17" cm="1">
        <f t="array" ref="X221">SUMPRODUCT(--(IFERROR(HOUR(Flights_2026_09_3033343536[entry_hour]),-1)=HOUR(X$212)),--(IFERROR(Flights_2026_09_3033343536[nfl],-1)&gt;=IF($V244=450,450,$V244)),--(IFERROR(Flights_2026_09_3033343536[nfl],-1)&lt;=IF($V244=450,450,$V244+9)))</f>
        <v>3</v>
      </c>
      <c r="Y221" s="17" cm="1">
        <f t="array" ref="Y221">SUMPRODUCT(--(IFERROR(HOUR(Flights_2026_09_3033343536[entry_hour]),-1)=HOUR(Y$212)),--(IFERROR(Flights_2026_09_3033343536[nfl],-1)&gt;=IF($V244=450,450,$V244)),--(IFERROR(Flights_2026_09_3033343536[nfl],-1)&lt;=IF($V244=450,450,$V244+9)))</f>
        <v>3</v>
      </c>
      <c r="Z221" s="17" cm="1">
        <f t="array" ref="Z221">SUMPRODUCT(--(IFERROR(HOUR(Flights_2026_09_3033343536[entry_hour]),-1)=HOUR(Z$212)),--(IFERROR(Flights_2026_09_3033343536[nfl],-1)&gt;=IF($V244=450,450,$V244)),--(IFERROR(Flights_2026_09_3033343536[nfl],-1)&lt;=IF($V244=450,450,$V244+9)))</f>
        <v>4</v>
      </c>
      <c r="AA221" s="17" cm="1">
        <f t="array" ref="AA221">SUMPRODUCT(--(IFERROR(HOUR(Flights_2026_09_3033343536[entry_hour]),-1)=HOUR(AA$212)),--(IFERROR(Flights_2026_09_3033343536[nfl],-1)&gt;=IF($V244=450,450,$V244)),--(IFERROR(Flights_2026_09_3033343536[nfl],-1)&lt;=IF($V244=450,450,$V244+9)))</f>
        <v>5</v>
      </c>
      <c r="AB221" s="17" cm="1">
        <f t="array" ref="AB221">SUMPRODUCT(--(IFERROR(HOUR(Flights_2026_09_3033343536[entry_hour]),-1)=HOUR(AB$212)),--(IFERROR(Flights_2026_09_3033343536[nfl],-1)&gt;=IF($V244=450,450,$V244)),--(IFERROR(Flights_2026_09_3033343536[nfl],-1)&lt;=IF($V244=450,450,$V244+9)))</f>
        <v>5</v>
      </c>
      <c r="AC221" s="17" cm="1">
        <f t="array" ref="AC221">SUMPRODUCT(--(IFERROR(HOUR(Flights_2026_09_3033343536[entry_hour]),-1)=HOUR(AC$212)),--(IFERROR(Flights_2026_09_3033343536[nfl],-1)&gt;=IF($V244=450,450,$V244)),--(IFERROR(Flights_2026_09_3033343536[nfl],-1)&lt;=IF($V244=450,450,$V244+9)))</f>
        <v>2</v>
      </c>
      <c r="AD221" s="17" cm="1">
        <f t="array" ref="AD221">SUMPRODUCT(--(IFERROR(HOUR(Flights_2026_09_3033343536[entry_hour]),-1)=HOUR(AD$212)),--(IFERROR(Flights_2026_09_3033343536[nfl],-1)&gt;=IF($V244=450,450,$V244)),--(IFERROR(Flights_2026_09_3033343536[nfl],-1)&lt;=IF($V244=450,450,$V244+9)))</f>
        <v>3</v>
      </c>
      <c r="AE221" s="17" cm="1">
        <f t="array" ref="AE221">SUMPRODUCT(--(IFERROR(HOUR(Flights_2026_09_3033343536[entry_hour]),-1)=HOUR(AE$212)),--(IFERROR(Flights_2026_09_3033343536[nfl],-1)&gt;=IF($V244=450,450,$V244)),--(IFERROR(Flights_2026_09_3033343536[nfl],-1)&lt;=IF($V244=450,450,$V244+9)))</f>
        <v>3</v>
      </c>
      <c r="AF221" s="2">
        <v>0.625</v>
      </c>
      <c r="AG221" t="s">
        <v>840</v>
      </c>
      <c r="AH221" s="17">
        <v>310</v>
      </c>
      <c r="AI221" s="17" cm="1">
        <f t="array" ref="AI221">SUMPRODUCT(--(IFERROR(HOUR(Flights_2026_09_3033343536[entry_hour]),-1)=HOUR(AF221)),--(IFERROR(Flights_2026_09_3033343536[entry_sector],"")=AG221),--(IFERROR(Flights_2026_09_3033343536[nfl],-1)&gt;=AH221),--(IFERROR(Flights_2026_09_3033343536[nfl],-1)&lt;=IF(AH221=450,450,AH221+9)))</f>
        <v>0</v>
      </c>
    </row>
    <row r="222" spans="1:35" x14ac:dyDescent="0.2">
      <c r="A222" s="4">
        <v>0.625</v>
      </c>
      <c r="B222" s="28" cm="1">
        <f t="array" ref="B222">_xlfn.LET(_xlpm.h,HOUR($A222),_xlpm.s,B$220,_xlpm.hrs,IFERROR(HOUR(Flights_2026_09_3033343536[entry_hour]),-1),_xlpm.sectors,IF(_xlpm.s="Sector 4",_xlfn.XLOOKUP(Flights_2026_09_3033343536[adep],Tabla42[ADEP],Tabla42[Sector_4],""),Flights_2026_09_3033343536[entry_sector]),SUMPRODUCT(--(_xlpm.hrs=_xlpm.h),--(_xlpm.sectors=_xlpm.s)))</f>
        <v>1</v>
      </c>
      <c r="C222" s="28" cm="1">
        <f t="array" ref="C222">_xlfn.LET(_xlpm.h,HOUR($A222),_xlpm.s,C$220,_xlpm.hrs,IFERROR(HOUR(Flights_2026_09_3033343536[entry_hour]),-1),_xlpm.sectors,IF(_xlpm.s="Sector 4",_xlfn.XLOOKUP(Flights_2026_09_3033343536[adep],Tabla42[ADEP],Tabla42[Sector_4],""),Flights_2026_09_3033343536[entry_sector]),SUMPRODUCT(--(_xlpm.hrs=_xlpm.h),--(_xlpm.sectors=_xlpm.s)))</f>
        <v>0</v>
      </c>
      <c r="D222" s="28" cm="1">
        <f t="array" ref="D222">_xlfn.LET(_xlpm.h,HOUR($A222),_xlpm.s,D$220,_xlpm.hrs,IFERROR(HOUR(Flights_2026_09_3033343536[entry_hour]),-1),_xlpm.sectors,IF(_xlpm.s="Sector 4",_xlfn.XLOOKUP(Flights_2026_09_3033343536[adep],Tabla42[ADEP],Tabla42[Sector_4],""),Flights_2026_09_3033343536[entry_sector]),SUMPRODUCT(--(_xlpm.hrs=_xlpm.h),--(_xlpm.sectors=_xlpm.s)))</f>
        <v>12</v>
      </c>
      <c r="E222" s="28" cm="1">
        <f t="array" ref="E222">_xlfn.LET(_xlpm.h,HOUR($A222),_xlpm.s,E$220,_xlpm.hrs,IFERROR(HOUR(Flights_2026_09_3033343536[entry_hour]),-1),_xlpm.sectors,IF(_xlpm.s="Sector 4",_xlfn.XLOOKUP(Flights_2026_09_3033343536[adep],Tabla42[ADEP],Tabla42[Sector_4],""),Flights_2026_09_3033343536[entry_sector]),SUMPRODUCT(--(_xlpm.hrs=_xlpm.h),--(_xlpm.sectors=_xlpm.s)))</f>
        <v>11</v>
      </c>
      <c r="F222" s="28" cm="1">
        <f t="array" ref="F222">_xlfn.LET(_xlpm.h,HOUR($A222),_xlpm.s,F$220,_xlpm.hrs,IFERROR(HOUR(Flights_2026_09_3033343536[entry_hour]),-1),_xlpm.sectors,IF(_xlpm.s="Sector 4",_xlfn.XLOOKUP(Flights_2026_09_3033343536[adep],Tabla42[ADEP],Tabla42[Sector_4],""),Flights_2026_09_3033343536[entry_sector]),SUMPRODUCT(--(_xlpm.hrs=_xlpm.h),--(_xlpm.sectors=_xlpm.s)))</f>
        <v>6</v>
      </c>
      <c r="G222" s="28" cm="1">
        <f t="array" ref="G222">_xlfn.LET(_xlpm.h,HOUR($A222),_xlpm.s,G$220,_xlpm.hrs,IFERROR(HOUR(Flights_2026_09_3033343536[entry_hour]),-1),_xlpm.sectors,IF(_xlpm.s="Sector 4",_xlfn.XLOOKUP(Flights_2026_09_3033343536[adep],Tabla42[ADEP],Tabla42[Sector_4],""),Flights_2026_09_3033343536[entry_sector]),SUMPRODUCT(--(_xlpm.hrs=_xlpm.h),--(_xlpm.sectors=_xlpm.s)))</f>
        <v>4</v>
      </c>
      <c r="H222" s="17" cm="1">
        <f t="array" ref="H222">_xlfn.LET(_xlpm.h,HOUR($A222),_xlpm.s,H$220,_xlpm.hrs,IFERROR(HOUR(Flights_2026_09_3033343536[entry_hour]),-1),_xlpm.sectors,IF(_xlpm.s="Sector 4",_xlfn.XLOOKUP(Flights_2026_09_3033343536[adep],Tabla42[ADEP],Tabla42[Sector_4],""),Flights_2026_09_3033343536[entry_sector]),SUMPRODUCT(--(_xlpm.hrs=_xlpm.h),--(_xlpm.sectors=_xlpm.s)))</f>
        <v>1</v>
      </c>
      <c r="I222" s="17">
        <f t="shared" si="1"/>
        <v>35</v>
      </c>
      <c r="W222" s="17" cm="1">
        <f t="array" ref="W222">SUMPRODUCT(--(IFERROR(HOUR(Flights_2026_09_3033343536[entry_hour]),-1)=HOUR(W$212)),--(IFERROR(Flights_2026_09_3033343536[nfl],-1)&gt;=IF($V245=450,450,$V245)),--(IFERROR(Flights_2026_09_3033343536[nfl],-1)&lt;=IF($V245=450,450,$V245+9)))</f>
        <v>1</v>
      </c>
      <c r="X222" s="17" cm="1">
        <f t="array" ref="X222">SUMPRODUCT(--(IFERROR(HOUR(Flights_2026_09_3033343536[entry_hour]),-1)=HOUR(X$212)),--(IFERROR(Flights_2026_09_3033343536[nfl],-1)&gt;=IF($V245=450,450,$V245)),--(IFERROR(Flights_2026_09_3033343536[nfl],-1)&lt;=IF($V245=450,450,$V245+9)))</f>
        <v>1</v>
      </c>
      <c r="Y222" s="17" cm="1">
        <f t="array" ref="Y222">SUMPRODUCT(--(IFERROR(HOUR(Flights_2026_09_3033343536[entry_hour]),-1)=HOUR(Y$212)),--(IFERROR(Flights_2026_09_3033343536[nfl],-1)&gt;=IF($V245=450,450,$V245)),--(IFERROR(Flights_2026_09_3033343536[nfl],-1)&lt;=IF($V245=450,450,$V245+9)))</f>
        <v>0</v>
      </c>
      <c r="Z222" s="17" cm="1">
        <f t="array" ref="Z222">SUMPRODUCT(--(IFERROR(HOUR(Flights_2026_09_3033343536[entry_hour]),-1)=HOUR(Z$212)),--(IFERROR(Flights_2026_09_3033343536[nfl],-1)&gt;=IF($V245=450,450,$V245)),--(IFERROR(Flights_2026_09_3033343536[nfl],-1)&lt;=IF($V245=450,450,$V245+9)))</f>
        <v>0</v>
      </c>
      <c r="AA222" s="17" cm="1">
        <f t="array" ref="AA222">SUMPRODUCT(--(IFERROR(HOUR(Flights_2026_09_3033343536[entry_hour]),-1)=HOUR(AA$212)),--(IFERROR(Flights_2026_09_3033343536[nfl],-1)&gt;=IF($V245=450,450,$V245)),--(IFERROR(Flights_2026_09_3033343536[nfl],-1)&lt;=IF($V245=450,450,$V245+9)))</f>
        <v>0</v>
      </c>
      <c r="AB222" s="17" cm="1">
        <f t="array" ref="AB222">SUMPRODUCT(--(IFERROR(HOUR(Flights_2026_09_3033343536[entry_hour]),-1)=HOUR(AB$212)),--(IFERROR(Flights_2026_09_3033343536[nfl],-1)&gt;=IF($V245=450,450,$V245)),--(IFERROR(Flights_2026_09_3033343536[nfl],-1)&lt;=IF($V245=450,450,$V245+9)))</f>
        <v>1</v>
      </c>
      <c r="AC222" s="17" cm="1">
        <f t="array" ref="AC222">SUMPRODUCT(--(IFERROR(HOUR(Flights_2026_09_3033343536[entry_hour]),-1)=HOUR(AC$212)),--(IFERROR(Flights_2026_09_3033343536[nfl],-1)&gt;=IF($V245=450,450,$V245)),--(IFERROR(Flights_2026_09_3033343536[nfl],-1)&lt;=IF($V245=450,450,$V245+9)))</f>
        <v>1</v>
      </c>
      <c r="AD222" s="17" cm="1">
        <f t="array" ref="AD222">SUMPRODUCT(--(IFERROR(HOUR(Flights_2026_09_3033343536[entry_hour]),-1)=HOUR(AD$212)),--(IFERROR(Flights_2026_09_3033343536[nfl],-1)&gt;=IF($V245=450,450,$V245)),--(IFERROR(Flights_2026_09_3033343536[nfl],-1)&lt;=IF($V245=450,450,$V245+9)))</f>
        <v>0</v>
      </c>
      <c r="AE222" s="17" cm="1">
        <f t="array" ref="AE222">SUMPRODUCT(--(IFERROR(HOUR(Flights_2026_09_3033343536[entry_hour]),-1)=HOUR(AE$212)),--(IFERROR(Flights_2026_09_3033343536[nfl],-1)&gt;=IF($V245=450,450,$V245)),--(IFERROR(Flights_2026_09_3033343536[nfl],-1)&lt;=IF($V245=450,450,$V245+9)))</f>
        <v>0</v>
      </c>
      <c r="AF222" s="2">
        <v>0.625</v>
      </c>
      <c r="AG222" t="s">
        <v>840</v>
      </c>
      <c r="AH222" s="17">
        <v>320</v>
      </c>
      <c r="AI222" s="17" cm="1">
        <f t="array" ref="AI222">SUMPRODUCT(--(IFERROR(HOUR(Flights_2026_09_3033343536[entry_hour]),-1)=HOUR(AF222)),--(IFERROR(Flights_2026_09_3033343536[entry_sector],"")=AG222),--(IFERROR(Flights_2026_09_3033343536[nfl],-1)&gt;=AH222),--(IFERROR(Flights_2026_09_3033343536[nfl],-1)&lt;=IF(AH222=450,450,AH222+9)))</f>
        <v>0</v>
      </c>
    </row>
    <row r="223" spans="1:35" x14ac:dyDescent="0.2">
      <c r="A223" s="4">
        <v>0.66666666666666674</v>
      </c>
      <c r="B223" s="28" cm="1">
        <f t="array" ref="B223">_xlfn.LET(_xlpm.h,HOUR($A223),_xlpm.s,B$220,_xlpm.hrs,IFERROR(HOUR(Flights_2026_09_3033343536[entry_hour]),-1),_xlpm.sectors,IF(_xlpm.s="Sector 4",_xlfn.XLOOKUP(Flights_2026_09_3033343536[adep],Tabla42[ADEP],Tabla42[Sector_4],""),Flights_2026_09_3033343536[entry_sector]),SUMPRODUCT(--(_xlpm.hrs=_xlpm.h),--(_xlpm.sectors=_xlpm.s)))</f>
        <v>0</v>
      </c>
      <c r="C223" s="28" cm="1">
        <f t="array" ref="C223">_xlfn.LET(_xlpm.h,HOUR($A223),_xlpm.s,C$220,_xlpm.hrs,IFERROR(HOUR(Flights_2026_09_3033343536[entry_hour]),-1),_xlpm.sectors,IF(_xlpm.s="Sector 4",_xlfn.XLOOKUP(Flights_2026_09_3033343536[adep],Tabla42[ADEP],Tabla42[Sector_4],""),Flights_2026_09_3033343536[entry_sector]),SUMPRODUCT(--(_xlpm.hrs=_xlpm.h),--(_xlpm.sectors=_xlpm.s)))</f>
        <v>0</v>
      </c>
      <c r="D223" s="28" cm="1">
        <f t="array" ref="D223">_xlfn.LET(_xlpm.h,HOUR($A223),_xlpm.s,D$220,_xlpm.hrs,IFERROR(HOUR(Flights_2026_09_3033343536[entry_hour]),-1),_xlpm.sectors,IF(_xlpm.s="Sector 4",_xlfn.XLOOKUP(Flights_2026_09_3033343536[adep],Tabla42[ADEP],Tabla42[Sector_4],""),Flights_2026_09_3033343536[entry_sector]),SUMPRODUCT(--(_xlpm.hrs=_xlpm.h),--(_xlpm.sectors=_xlpm.s)))</f>
        <v>8</v>
      </c>
      <c r="E223" s="28" cm="1">
        <f t="array" ref="E223">_xlfn.LET(_xlpm.h,HOUR($A223),_xlpm.s,E$220,_xlpm.hrs,IFERROR(HOUR(Flights_2026_09_3033343536[entry_hour]),-1),_xlpm.sectors,IF(_xlpm.s="Sector 4",_xlfn.XLOOKUP(Flights_2026_09_3033343536[adep],Tabla42[ADEP],Tabla42[Sector_4],""),Flights_2026_09_3033343536[entry_sector]),SUMPRODUCT(--(_xlpm.hrs=_xlpm.h),--(_xlpm.sectors=_xlpm.s)))</f>
        <v>9</v>
      </c>
      <c r="F223" s="28" cm="1">
        <f t="array" ref="F223">_xlfn.LET(_xlpm.h,HOUR($A223),_xlpm.s,F$220,_xlpm.hrs,IFERROR(HOUR(Flights_2026_09_3033343536[entry_hour]),-1),_xlpm.sectors,IF(_xlpm.s="Sector 4",_xlfn.XLOOKUP(Flights_2026_09_3033343536[adep],Tabla42[ADEP],Tabla42[Sector_4],""),Flights_2026_09_3033343536[entry_sector]),SUMPRODUCT(--(_xlpm.hrs=_xlpm.h),--(_xlpm.sectors=_xlpm.s)))</f>
        <v>9</v>
      </c>
      <c r="G223" s="28" cm="1">
        <f t="array" ref="G223">_xlfn.LET(_xlpm.h,HOUR($A223),_xlpm.s,G$220,_xlpm.hrs,IFERROR(HOUR(Flights_2026_09_3033343536[entry_hour]),-1),_xlpm.sectors,IF(_xlpm.s="Sector 4",_xlfn.XLOOKUP(Flights_2026_09_3033343536[adep],Tabla42[ADEP],Tabla42[Sector_4],""),Flights_2026_09_3033343536[entry_sector]),SUMPRODUCT(--(_xlpm.hrs=_xlpm.h),--(_xlpm.sectors=_xlpm.s)))</f>
        <v>0</v>
      </c>
      <c r="H223" s="17" cm="1">
        <f t="array" ref="H223">_xlfn.LET(_xlpm.h,HOUR($A223),_xlpm.s,H$220,_xlpm.hrs,IFERROR(HOUR(Flights_2026_09_3033343536[entry_hour]),-1),_xlpm.sectors,IF(_xlpm.s="Sector 4",_xlfn.XLOOKUP(Flights_2026_09_3033343536[adep],Tabla42[ADEP],Tabla42[Sector_4],""),Flights_2026_09_3033343536[entry_sector]),SUMPRODUCT(--(_xlpm.hrs=_xlpm.h),--(_xlpm.sectors=_xlpm.s)))</f>
        <v>3</v>
      </c>
      <c r="I223" s="17">
        <f t="shared" si="1"/>
        <v>29</v>
      </c>
      <c r="W223" s="17" cm="1">
        <f t="array" ref="W223">SUMPRODUCT(--(IFERROR(HOUR(Flights_2026_09_3033343536[entry_hour]),-1)=HOUR(W$212)),--(IFERROR(Flights_2026_09_3033343536[nfl],-1)&gt;=IF($V246=450,450,$V246)),--(IFERROR(Flights_2026_09_3033343536[nfl],-1)&lt;=IF($V246=450,450,$V246+9)))</f>
        <v>1</v>
      </c>
      <c r="X223" s="17" cm="1">
        <f t="array" ref="X223">SUMPRODUCT(--(IFERROR(HOUR(Flights_2026_09_3033343536[entry_hour]),-1)=HOUR(X$212)),--(IFERROR(Flights_2026_09_3033343536[nfl],-1)&gt;=IF($V246=450,450,$V246)),--(IFERROR(Flights_2026_09_3033343536[nfl],-1)&lt;=IF($V246=450,450,$V246+9)))</f>
        <v>5</v>
      </c>
      <c r="Y223" s="17" cm="1">
        <f t="array" ref="Y223">SUMPRODUCT(--(IFERROR(HOUR(Flights_2026_09_3033343536[entry_hour]),-1)=HOUR(Y$212)),--(IFERROR(Flights_2026_09_3033343536[nfl],-1)&gt;=IF($V246=450,450,$V246)),--(IFERROR(Flights_2026_09_3033343536[nfl],-1)&lt;=IF($V246=450,450,$V246+9)))</f>
        <v>3</v>
      </c>
      <c r="Z223" s="17" cm="1">
        <f t="array" ref="Z223">SUMPRODUCT(--(IFERROR(HOUR(Flights_2026_09_3033343536[entry_hour]),-1)=HOUR(Z$212)),--(IFERROR(Flights_2026_09_3033343536[nfl],-1)&gt;=IF($V246=450,450,$V246)),--(IFERROR(Flights_2026_09_3033343536[nfl],-1)&lt;=IF($V246=450,450,$V246+9)))</f>
        <v>7</v>
      </c>
      <c r="AA223" s="17" cm="1">
        <f t="array" ref="AA223">SUMPRODUCT(--(IFERROR(HOUR(Flights_2026_09_3033343536[entry_hour]),-1)=HOUR(AA$212)),--(IFERROR(Flights_2026_09_3033343536[nfl],-1)&gt;=IF($V246=450,450,$V246)),--(IFERROR(Flights_2026_09_3033343536[nfl],-1)&lt;=IF($V246=450,450,$V246+9)))</f>
        <v>2</v>
      </c>
      <c r="AB223" s="17" cm="1">
        <f t="array" ref="AB223">SUMPRODUCT(--(IFERROR(HOUR(Flights_2026_09_3033343536[entry_hour]),-1)=HOUR(AB$212)),--(IFERROR(Flights_2026_09_3033343536[nfl],-1)&gt;=IF($V246=450,450,$V246)),--(IFERROR(Flights_2026_09_3033343536[nfl],-1)&lt;=IF($V246=450,450,$V246+9)))</f>
        <v>4</v>
      </c>
      <c r="AC223" s="17" cm="1">
        <f t="array" ref="AC223">SUMPRODUCT(--(IFERROR(HOUR(Flights_2026_09_3033343536[entry_hour]),-1)=HOUR(AC$212)),--(IFERROR(Flights_2026_09_3033343536[nfl],-1)&gt;=IF($V246=450,450,$V246)),--(IFERROR(Flights_2026_09_3033343536[nfl],-1)&lt;=IF($V246=450,450,$V246+9)))</f>
        <v>2</v>
      </c>
      <c r="AD223" s="17" cm="1">
        <f t="array" ref="AD223">SUMPRODUCT(--(IFERROR(HOUR(Flights_2026_09_3033343536[entry_hour]),-1)=HOUR(AD$212)),--(IFERROR(Flights_2026_09_3033343536[nfl],-1)&gt;=IF($V246=450,450,$V246)),--(IFERROR(Flights_2026_09_3033343536[nfl],-1)&lt;=IF($V246=450,450,$V246+9)))</f>
        <v>2</v>
      </c>
      <c r="AE223" s="17" cm="1">
        <f t="array" ref="AE223">SUMPRODUCT(--(IFERROR(HOUR(Flights_2026_09_3033343536[entry_hour]),-1)=HOUR(AE$212)),--(IFERROR(Flights_2026_09_3033343536[nfl],-1)&gt;=IF($V246=450,450,$V246)),--(IFERROR(Flights_2026_09_3033343536[nfl],-1)&lt;=IF($V246=450,450,$V246+9)))</f>
        <v>4</v>
      </c>
      <c r="AF223" s="2">
        <v>0.625</v>
      </c>
      <c r="AG223" t="s">
        <v>840</v>
      </c>
      <c r="AH223" s="17">
        <v>330</v>
      </c>
      <c r="AI223" s="17" cm="1">
        <f t="array" ref="AI223">SUMPRODUCT(--(IFERROR(HOUR(Flights_2026_09_3033343536[entry_hour]),-1)=HOUR(AF223)),--(IFERROR(Flights_2026_09_3033343536[entry_sector],"")=AG223),--(IFERROR(Flights_2026_09_3033343536[nfl],-1)&gt;=AH223),--(IFERROR(Flights_2026_09_3033343536[nfl],-1)&lt;=IF(AH223=450,450,AH223+9)))</f>
        <v>0</v>
      </c>
    </row>
    <row r="224" spans="1:35" x14ac:dyDescent="0.2">
      <c r="A224" s="4">
        <v>0.70833333333333337</v>
      </c>
      <c r="B224" s="28" cm="1">
        <f t="array" ref="B224">_xlfn.LET(_xlpm.h,HOUR($A224),_xlpm.s,B$220,_xlpm.hrs,IFERROR(HOUR(Flights_2026_09_3033343536[entry_hour]),-1),_xlpm.sectors,IF(_xlpm.s="Sector 4",_xlfn.XLOOKUP(Flights_2026_09_3033343536[adep],Tabla42[ADEP],Tabla42[Sector_4],""),Flights_2026_09_3033343536[entry_sector]),SUMPRODUCT(--(_xlpm.hrs=_xlpm.h),--(_xlpm.sectors=_xlpm.s)))</f>
        <v>0</v>
      </c>
      <c r="C224" s="28" cm="1">
        <f t="array" ref="C224">_xlfn.LET(_xlpm.h,HOUR($A224),_xlpm.s,C$220,_xlpm.hrs,IFERROR(HOUR(Flights_2026_09_3033343536[entry_hour]),-1),_xlpm.sectors,IF(_xlpm.s="Sector 4",_xlfn.XLOOKUP(Flights_2026_09_3033343536[adep],Tabla42[ADEP],Tabla42[Sector_4],""),Flights_2026_09_3033343536[entry_sector]),SUMPRODUCT(--(_xlpm.hrs=_xlpm.h),--(_xlpm.sectors=_xlpm.s)))</f>
        <v>0</v>
      </c>
      <c r="D224" s="28" cm="1">
        <f t="array" ref="D224">_xlfn.LET(_xlpm.h,HOUR($A224),_xlpm.s,D$220,_xlpm.hrs,IFERROR(HOUR(Flights_2026_09_3033343536[entry_hour]),-1),_xlpm.sectors,IF(_xlpm.s="Sector 4",_xlfn.XLOOKUP(Flights_2026_09_3033343536[adep],Tabla42[ADEP],Tabla42[Sector_4],""),Flights_2026_09_3033343536[entry_sector]),SUMPRODUCT(--(_xlpm.hrs=_xlpm.h),--(_xlpm.sectors=_xlpm.s)))</f>
        <v>12</v>
      </c>
      <c r="E224" s="28" cm="1">
        <f t="array" ref="E224">_xlfn.LET(_xlpm.h,HOUR($A224),_xlpm.s,E$220,_xlpm.hrs,IFERROR(HOUR(Flights_2026_09_3033343536[entry_hour]),-1),_xlpm.sectors,IF(_xlpm.s="Sector 4",_xlfn.XLOOKUP(Flights_2026_09_3033343536[adep],Tabla42[ADEP],Tabla42[Sector_4],""),Flights_2026_09_3033343536[entry_sector]),SUMPRODUCT(--(_xlpm.hrs=_xlpm.h),--(_xlpm.sectors=_xlpm.s)))</f>
        <v>14</v>
      </c>
      <c r="F224" s="28" cm="1">
        <f t="array" ref="F224">_xlfn.LET(_xlpm.h,HOUR($A224),_xlpm.s,F$220,_xlpm.hrs,IFERROR(HOUR(Flights_2026_09_3033343536[entry_hour]),-1),_xlpm.sectors,IF(_xlpm.s="Sector 4",_xlfn.XLOOKUP(Flights_2026_09_3033343536[adep],Tabla42[ADEP],Tabla42[Sector_4],""),Flights_2026_09_3033343536[entry_sector]),SUMPRODUCT(--(_xlpm.hrs=_xlpm.h),--(_xlpm.sectors=_xlpm.s)))</f>
        <v>9</v>
      </c>
      <c r="G224" s="28" cm="1">
        <f t="array" ref="G224">_xlfn.LET(_xlpm.h,HOUR($A224),_xlpm.s,G$220,_xlpm.hrs,IFERROR(HOUR(Flights_2026_09_3033343536[entry_hour]),-1),_xlpm.sectors,IF(_xlpm.s="Sector 4",_xlfn.XLOOKUP(Flights_2026_09_3033343536[adep],Tabla42[ADEP],Tabla42[Sector_4],""),Flights_2026_09_3033343536[entry_sector]),SUMPRODUCT(--(_xlpm.hrs=_xlpm.h),--(_xlpm.sectors=_xlpm.s)))</f>
        <v>5</v>
      </c>
      <c r="H224" s="17" cm="1">
        <f t="array" ref="H224">_xlfn.LET(_xlpm.h,HOUR($A224),_xlpm.s,H$220,_xlpm.hrs,IFERROR(HOUR(Flights_2026_09_3033343536[entry_hour]),-1),_xlpm.sectors,IF(_xlpm.s="Sector 4",_xlfn.XLOOKUP(Flights_2026_09_3033343536[adep],Tabla42[ADEP],Tabla42[Sector_4],""),Flights_2026_09_3033343536[entry_sector]),SUMPRODUCT(--(_xlpm.hrs=_xlpm.h),--(_xlpm.sectors=_xlpm.s)))</f>
        <v>1</v>
      </c>
      <c r="I224" s="17">
        <f t="shared" si="1"/>
        <v>41</v>
      </c>
      <c r="W224" s="17" cm="1">
        <f t="array" ref="W224">SUMPRODUCT(--(IFERROR(HOUR(Flights_2026_09_3033343536[entry_hour]),-1)=HOUR(W$212)),--(IFERROR(Flights_2026_09_3033343536[nfl],-1)&gt;=IF($V247=450,450,$V247)),--(IFERROR(Flights_2026_09_3033343536[nfl],-1)&lt;=IF($V247=450,450,$V247+9)))</f>
        <v>0</v>
      </c>
      <c r="X224" s="17" cm="1">
        <f t="array" ref="X224">SUMPRODUCT(--(IFERROR(HOUR(Flights_2026_09_3033343536[entry_hour]),-1)=HOUR(X$212)),--(IFERROR(Flights_2026_09_3033343536[nfl],-1)&gt;=IF($V247=450,450,$V247)),--(IFERROR(Flights_2026_09_3033343536[nfl],-1)&lt;=IF($V247=450,450,$V247+9)))</f>
        <v>0</v>
      </c>
      <c r="Y224" s="17" cm="1">
        <f t="array" ref="Y224">SUMPRODUCT(--(IFERROR(HOUR(Flights_2026_09_3033343536[entry_hour]),-1)=HOUR(Y$212)),--(IFERROR(Flights_2026_09_3033343536[nfl],-1)&gt;=IF($V247=450,450,$V247)),--(IFERROR(Flights_2026_09_3033343536[nfl],-1)&lt;=IF($V247=450,450,$V247+9)))</f>
        <v>0</v>
      </c>
      <c r="Z224" s="17" cm="1">
        <f t="array" ref="Z224">SUMPRODUCT(--(IFERROR(HOUR(Flights_2026_09_3033343536[entry_hour]),-1)=HOUR(Z$212)),--(IFERROR(Flights_2026_09_3033343536[nfl],-1)&gt;=IF($V247=450,450,$V247)),--(IFERROR(Flights_2026_09_3033343536[nfl],-1)&lt;=IF($V247=450,450,$V247+9)))</f>
        <v>0</v>
      </c>
      <c r="AA224" s="17" cm="1">
        <f t="array" ref="AA224">SUMPRODUCT(--(IFERROR(HOUR(Flights_2026_09_3033343536[entry_hour]),-1)=HOUR(AA$212)),--(IFERROR(Flights_2026_09_3033343536[nfl],-1)&gt;=IF($V247=450,450,$V247)),--(IFERROR(Flights_2026_09_3033343536[nfl],-1)&lt;=IF($V247=450,450,$V247+9)))</f>
        <v>0</v>
      </c>
      <c r="AB224" s="17" cm="1">
        <f t="array" ref="AB224">SUMPRODUCT(--(IFERROR(HOUR(Flights_2026_09_3033343536[entry_hour]),-1)=HOUR(AB$212)),--(IFERROR(Flights_2026_09_3033343536[nfl],-1)&gt;=IF($V247=450,450,$V247)),--(IFERROR(Flights_2026_09_3033343536[nfl],-1)&lt;=IF($V247=450,450,$V247+9)))</f>
        <v>0</v>
      </c>
      <c r="AC224" s="17" cm="1">
        <f t="array" ref="AC224">SUMPRODUCT(--(IFERROR(HOUR(Flights_2026_09_3033343536[entry_hour]),-1)=HOUR(AC$212)),--(IFERROR(Flights_2026_09_3033343536[nfl],-1)&gt;=IF($V247=450,450,$V247)),--(IFERROR(Flights_2026_09_3033343536[nfl],-1)&lt;=IF($V247=450,450,$V247+9)))</f>
        <v>1</v>
      </c>
      <c r="AD224" s="17" cm="1">
        <f t="array" ref="AD224">SUMPRODUCT(--(IFERROR(HOUR(Flights_2026_09_3033343536[entry_hour]),-1)=HOUR(AD$212)),--(IFERROR(Flights_2026_09_3033343536[nfl],-1)&gt;=IF($V247=450,450,$V247)),--(IFERROR(Flights_2026_09_3033343536[nfl],-1)&lt;=IF($V247=450,450,$V247+9)))</f>
        <v>0</v>
      </c>
      <c r="AE224" s="17" cm="1">
        <f t="array" ref="AE224">SUMPRODUCT(--(IFERROR(HOUR(Flights_2026_09_3033343536[entry_hour]),-1)=HOUR(AE$212)),--(IFERROR(Flights_2026_09_3033343536[nfl],-1)&gt;=IF($V247=450,450,$V247)),--(IFERROR(Flights_2026_09_3033343536[nfl],-1)&lt;=IF($V247=450,450,$V247+9)))</f>
        <v>0</v>
      </c>
      <c r="AF224" s="2">
        <v>0.625</v>
      </c>
      <c r="AG224" t="s">
        <v>840</v>
      </c>
      <c r="AH224" s="17">
        <v>340</v>
      </c>
      <c r="AI224" s="17" cm="1">
        <f t="array" ref="AI224">SUMPRODUCT(--(IFERROR(HOUR(Flights_2026_09_3033343536[entry_hour]),-1)=HOUR(AF224)),--(IFERROR(Flights_2026_09_3033343536[entry_sector],"")=AG224),--(IFERROR(Flights_2026_09_3033343536[nfl],-1)&gt;=AH224),--(IFERROR(Flights_2026_09_3033343536[nfl],-1)&lt;=IF(AH224=450,450,AH224+9)))</f>
        <v>0</v>
      </c>
    </row>
    <row r="225" spans="1:35" x14ac:dyDescent="0.2">
      <c r="A225" s="4">
        <v>0.75</v>
      </c>
      <c r="B225" s="28" cm="1">
        <f t="array" ref="B225">_xlfn.LET(_xlpm.h,HOUR($A225),_xlpm.s,B$220,_xlpm.hrs,IFERROR(HOUR(Flights_2026_09_3033343536[entry_hour]),-1),_xlpm.sectors,IF(_xlpm.s="Sector 4",_xlfn.XLOOKUP(Flights_2026_09_3033343536[adep],Tabla42[ADEP],Tabla42[Sector_4],""),Flights_2026_09_3033343536[entry_sector]),SUMPRODUCT(--(_xlpm.hrs=_xlpm.h),--(_xlpm.sectors=_xlpm.s)))</f>
        <v>0</v>
      </c>
      <c r="C225" s="28" cm="1">
        <f t="array" ref="C225">_xlfn.LET(_xlpm.h,HOUR($A225),_xlpm.s,C$220,_xlpm.hrs,IFERROR(HOUR(Flights_2026_09_3033343536[entry_hour]),-1),_xlpm.sectors,IF(_xlpm.s="Sector 4",_xlfn.XLOOKUP(Flights_2026_09_3033343536[adep],Tabla42[ADEP],Tabla42[Sector_4],""),Flights_2026_09_3033343536[entry_sector]),SUMPRODUCT(--(_xlpm.hrs=_xlpm.h),--(_xlpm.sectors=_xlpm.s)))</f>
        <v>0</v>
      </c>
      <c r="D225" s="28" cm="1">
        <f t="array" ref="D225">_xlfn.LET(_xlpm.h,HOUR($A225),_xlpm.s,D$220,_xlpm.hrs,IFERROR(HOUR(Flights_2026_09_3033343536[entry_hour]),-1),_xlpm.sectors,IF(_xlpm.s="Sector 4",_xlfn.XLOOKUP(Flights_2026_09_3033343536[adep],Tabla42[ADEP],Tabla42[Sector_4],""),Flights_2026_09_3033343536[entry_sector]),SUMPRODUCT(--(_xlpm.hrs=_xlpm.h),--(_xlpm.sectors=_xlpm.s)))</f>
        <v>7</v>
      </c>
      <c r="E225" s="28" cm="1">
        <f t="array" ref="E225">_xlfn.LET(_xlpm.h,HOUR($A225),_xlpm.s,E$220,_xlpm.hrs,IFERROR(HOUR(Flights_2026_09_3033343536[entry_hour]),-1),_xlpm.sectors,IF(_xlpm.s="Sector 4",_xlfn.XLOOKUP(Flights_2026_09_3033343536[adep],Tabla42[ADEP],Tabla42[Sector_4],""),Flights_2026_09_3033343536[entry_sector]),SUMPRODUCT(--(_xlpm.hrs=_xlpm.h),--(_xlpm.sectors=_xlpm.s)))</f>
        <v>6</v>
      </c>
      <c r="F225" s="28" cm="1">
        <f t="array" ref="F225">_xlfn.LET(_xlpm.h,HOUR($A225),_xlpm.s,F$220,_xlpm.hrs,IFERROR(HOUR(Flights_2026_09_3033343536[entry_hour]),-1),_xlpm.sectors,IF(_xlpm.s="Sector 4",_xlfn.XLOOKUP(Flights_2026_09_3033343536[adep],Tabla42[ADEP],Tabla42[Sector_4],""),Flights_2026_09_3033343536[entry_sector]),SUMPRODUCT(--(_xlpm.hrs=_xlpm.h),--(_xlpm.sectors=_xlpm.s)))</f>
        <v>5</v>
      </c>
      <c r="G225" s="28" cm="1">
        <f t="array" ref="G225">_xlfn.LET(_xlpm.h,HOUR($A225),_xlpm.s,G$220,_xlpm.hrs,IFERROR(HOUR(Flights_2026_09_3033343536[entry_hour]),-1),_xlpm.sectors,IF(_xlpm.s="Sector 4",_xlfn.XLOOKUP(Flights_2026_09_3033343536[adep],Tabla42[ADEP],Tabla42[Sector_4],""),Flights_2026_09_3033343536[entry_sector]),SUMPRODUCT(--(_xlpm.hrs=_xlpm.h),--(_xlpm.sectors=_xlpm.s)))</f>
        <v>1</v>
      </c>
      <c r="H225" s="17" cm="1">
        <f t="array" ref="H225">_xlfn.LET(_xlpm.h,HOUR($A225),_xlpm.s,H$220,_xlpm.hrs,IFERROR(HOUR(Flights_2026_09_3033343536[entry_hour]),-1),_xlpm.sectors,IF(_xlpm.s="Sector 4",_xlfn.XLOOKUP(Flights_2026_09_3033343536[adep],Tabla42[ADEP],Tabla42[Sector_4],""),Flights_2026_09_3033343536[entry_sector]),SUMPRODUCT(--(_xlpm.hrs=_xlpm.h),--(_xlpm.sectors=_xlpm.s)))</f>
        <v>2</v>
      </c>
      <c r="I225" s="17">
        <f t="shared" si="1"/>
        <v>21</v>
      </c>
      <c r="W225" s="17" cm="1">
        <f t="array" ref="W225">SUMPRODUCT(--(IFERROR(HOUR(Flights_2026_09_3033343536[entry_hour]),-1)=HOUR(W$212)),--(IFERROR(Flights_2026_09_3033343536[nfl],-1)&gt;=IF($V248=450,450,$V248)),--(IFERROR(Flights_2026_09_3033343536[nfl],-1)&lt;=IF($V248=450,450,$V248+9)))</f>
        <v>0</v>
      </c>
      <c r="X225" s="17" cm="1">
        <f t="array" ref="X225">SUMPRODUCT(--(IFERROR(HOUR(Flights_2026_09_3033343536[entry_hour]),-1)=HOUR(X$212)),--(IFERROR(Flights_2026_09_3033343536[nfl],-1)&gt;=IF($V248=450,450,$V248)),--(IFERROR(Flights_2026_09_3033343536[nfl],-1)&lt;=IF($V248=450,450,$V248+9)))</f>
        <v>2</v>
      </c>
      <c r="Y225" s="17" cm="1">
        <f t="array" ref="Y225">SUMPRODUCT(--(IFERROR(HOUR(Flights_2026_09_3033343536[entry_hour]),-1)=HOUR(Y$212)),--(IFERROR(Flights_2026_09_3033343536[nfl],-1)&gt;=IF($V248=450,450,$V248)),--(IFERROR(Flights_2026_09_3033343536[nfl],-1)&lt;=IF($V248=450,450,$V248+9)))</f>
        <v>3</v>
      </c>
      <c r="Z225" s="17" cm="1">
        <f t="array" ref="Z225">SUMPRODUCT(--(IFERROR(HOUR(Flights_2026_09_3033343536[entry_hour]),-1)=HOUR(Z$212)),--(IFERROR(Flights_2026_09_3033343536[nfl],-1)&gt;=IF($V248=450,450,$V248)),--(IFERROR(Flights_2026_09_3033343536[nfl],-1)&lt;=IF($V248=450,450,$V248+9)))</f>
        <v>3</v>
      </c>
      <c r="AA225" s="17" cm="1">
        <f t="array" ref="AA225">SUMPRODUCT(--(IFERROR(HOUR(Flights_2026_09_3033343536[entry_hour]),-1)=HOUR(AA$212)),--(IFERROR(Flights_2026_09_3033343536[nfl],-1)&gt;=IF($V248=450,450,$V248)),--(IFERROR(Flights_2026_09_3033343536[nfl],-1)&lt;=IF($V248=450,450,$V248+9)))</f>
        <v>2</v>
      </c>
      <c r="AB225" s="17" cm="1">
        <f t="array" ref="AB225">SUMPRODUCT(--(IFERROR(HOUR(Flights_2026_09_3033343536[entry_hour]),-1)=HOUR(AB$212)),--(IFERROR(Flights_2026_09_3033343536[nfl],-1)&gt;=IF($V248=450,450,$V248)),--(IFERROR(Flights_2026_09_3033343536[nfl],-1)&lt;=IF($V248=450,450,$V248+9)))</f>
        <v>2</v>
      </c>
      <c r="AC225" s="17" cm="1">
        <f t="array" ref="AC225">SUMPRODUCT(--(IFERROR(HOUR(Flights_2026_09_3033343536[entry_hour]),-1)=HOUR(AC$212)),--(IFERROR(Flights_2026_09_3033343536[nfl],-1)&gt;=IF($V248=450,450,$V248)),--(IFERROR(Flights_2026_09_3033343536[nfl],-1)&lt;=IF($V248=450,450,$V248+9)))</f>
        <v>0</v>
      </c>
      <c r="AD225" s="17" cm="1">
        <f t="array" ref="AD225">SUMPRODUCT(--(IFERROR(HOUR(Flights_2026_09_3033343536[entry_hour]),-1)=HOUR(AD$212)),--(IFERROR(Flights_2026_09_3033343536[nfl],-1)&gt;=IF($V248=450,450,$V248)),--(IFERROR(Flights_2026_09_3033343536[nfl],-1)&lt;=IF($V248=450,450,$V248+9)))</f>
        <v>0</v>
      </c>
      <c r="AE225" s="17" cm="1">
        <f t="array" ref="AE225">SUMPRODUCT(--(IFERROR(HOUR(Flights_2026_09_3033343536[entry_hour]),-1)=HOUR(AE$212)),--(IFERROR(Flights_2026_09_3033343536[nfl],-1)&gt;=IF($V248=450,450,$V248)),--(IFERROR(Flights_2026_09_3033343536[nfl],-1)&lt;=IF($V248=450,450,$V248+9)))</f>
        <v>0</v>
      </c>
      <c r="AF225" s="2">
        <v>0.625</v>
      </c>
      <c r="AG225" t="s">
        <v>840</v>
      </c>
      <c r="AH225" s="17">
        <v>350</v>
      </c>
      <c r="AI225" s="17" cm="1">
        <f t="array" ref="AI225">SUMPRODUCT(--(IFERROR(HOUR(Flights_2026_09_3033343536[entry_hour]),-1)=HOUR(AF225)),--(IFERROR(Flights_2026_09_3033343536[entry_sector],"")=AG225),--(IFERROR(Flights_2026_09_3033343536[nfl],-1)&gt;=AH225),--(IFERROR(Flights_2026_09_3033343536[nfl],-1)&lt;=IF(AH225=450,450,AH225+9)))</f>
        <v>3</v>
      </c>
    </row>
    <row r="226" spans="1:35" x14ac:dyDescent="0.2">
      <c r="A226" s="4">
        <v>0.79166666666666674</v>
      </c>
      <c r="B226" s="28" cm="1">
        <f t="array" ref="B226">_xlfn.LET(_xlpm.h,HOUR($A226),_xlpm.s,B$220,_xlpm.hrs,IFERROR(HOUR(Flights_2026_09_3033343536[entry_hour]),-1),_xlpm.sectors,IF(_xlpm.s="Sector 4",_xlfn.XLOOKUP(Flights_2026_09_3033343536[adep],Tabla42[ADEP],Tabla42[Sector_4],""),Flights_2026_09_3033343536[entry_sector]),SUMPRODUCT(--(_xlpm.hrs=_xlpm.h),--(_xlpm.sectors=_xlpm.s)))</f>
        <v>1</v>
      </c>
      <c r="C226" s="28" cm="1">
        <f t="array" ref="C226">_xlfn.LET(_xlpm.h,HOUR($A226),_xlpm.s,C$220,_xlpm.hrs,IFERROR(HOUR(Flights_2026_09_3033343536[entry_hour]),-1),_xlpm.sectors,IF(_xlpm.s="Sector 4",_xlfn.XLOOKUP(Flights_2026_09_3033343536[adep],Tabla42[ADEP],Tabla42[Sector_4],""),Flights_2026_09_3033343536[entry_sector]),SUMPRODUCT(--(_xlpm.hrs=_xlpm.h),--(_xlpm.sectors=_xlpm.s)))</f>
        <v>0</v>
      </c>
      <c r="D226" s="28" cm="1">
        <f t="array" ref="D226">_xlfn.LET(_xlpm.h,HOUR($A226),_xlpm.s,D$220,_xlpm.hrs,IFERROR(HOUR(Flights_2026_09_3033343536[entry_hour]),-1),_xlpm.sectors,IF(_xlpm.s="Sector 4",_xlfn.XLOOKUP(Flights_2026_09_3033343536[adep],Tabla42[ADEP],Tabla42[Sector_4],""),Flights_2026_09_3033343536[entry_sector]),SUMPRODUCT(--(_xlpm.hrs=_xlpm.h),--(_xlpm.sectors=_xlpm.s)))</f>
        <v>4</v>
      </c>
      <c r="E226" s="28" cm="1">
        <f t="array" ref="E226">_xlfn.LET(_xlpm.h,HOUR($A226),_xlpm.s,E$220,_xlpm.hrs,IFERROR(HOUR(Flights_2026_09_3033343536[entry_hour]),-1),_xlpm.sectors,IF(_xlpm.s="Sector 4",_xlfn.XLOOKUP(Flights_2026_09_3033343536[adep],Tabla42[ADEP],Tabla42[Sector_4],""),Flights_2026_09_3033343536[entry_sector]),SUMPRODUCT(--(_xlpm.hrs=_xlpm.h),--(_xlpm.sectors=_xlpm.s)))</f>
        <v>12</v>
      </c>
      <c r="F226" s="28" cm="1">
        <f t="array" ref="F226">_xlfn.LET(_xlpm.h,HOUR($A226),_xlpm.s,F$220,_xlpm.hrs,IFERROR(HOUR(Flights_2026_09_3033343536[entry_hour]),-1),_xlpm.sectors,IF(_xlpm.s="Sector 4",_xlfn.XLOOKUP(Flights_2026_09_3033343536[adep],Tabla42[ADEP],Tabla42[Sector_4],""),Flights_2026_09_3033343536[entry_sector]),SUMPRODUCT(--(_xlpm.hrs=_xlpm.h),--(_xlpm.sectors=_xlpm.s)))</f>
        <v>10</v>
      </c>
      <c r="G226" s="28" cm="1">
        <f t="array" ref="G226">_xlfn.LET(_xlpm.h,HOUR($A226),_xlpm.s,G$220,_xlpm.hrs,IFERROR(HOUR(Flights_2026_09_3033343536[entry_hour]),-1),_xlpm.sectors,IF(_xlpm.s="Sector 4",_xlfn.XLOOKUP(Flights_2026_09_3033343536[adep],Tabla42[ADEP],Tabla42[Sector_4],""),Flights_2026_09_3033343536[entry_sector]),SUMPRODUCT(--(_xlpm.hrs=_xlpm.h),--(_xlpm.sectors=_xlpm.s)))</f>
        <v>1</v>
      </c>
      <c r="H226" s="17" cm="1">
        <f t="array" ref="H226">_xlfn.LET(_xlpm.h,HOUR($A226),_xlpm.s,H$220,_xlpm.hrs,IFERROR(HOUR(Flights_2026_09_3033343536[entry_hour]),-1),_xlpm.sectors,IF(_xlpm.s="Sector 4",_xlfn.XLOOKUP(Flights_2026_09_3033343536[adep],Tabla42[ADEP],Tabla42[Sector_4],""),Flights_2026_09_3033343536[entry_sector]),SUMPRODUCT(--(_xlpm.hrs=_xlpm.h),--(_xlpm.sectors=_xlpm.s)))</f>
        <v>0</v>
      </c>
      <c r="I226" s="17">
        <f t="shared" si="1"/>
        <v>28</v>
      </c>
      <c r="W226" s="17" cm="1">
        <f t="array" ref="W226">SUMPRODUCT(--(IFERROR(HOUR(Flights_2026_09_3033343536[entry_hour]),-1)=HOUR(W$212)),--(IFERROR(Flights_2026_09_3033343536[nfl],-1)&gt;=IF($V249=450,450,$V249)),--(IFERROR(Flights_2026_09_3033343536[nfl],-1)&lt;=IF($V249=450,450,$V249+9)))</f>
        <v>0</v>
      </c>
      <c r="X226" s="17" cm="1">
        <f t="array" ref="X226">SUMPRODUCT(--(IFERROR(HOUR(Flights_2026_09_3033343536[entry_hour]),-1)=HOUR(X$212)),--(IFERROR(Flights_2026_09_3033343536[nfl],-1)&gt;=IF($V249=450,450,$V249)),--(IFERROR(Flights_2026_09_3033343536[nfl],-1)&lt;=IF($V249=450,450,$V249+9)))</f>
        <v>0</v>
      </c>
      <c r="Y226" s="17" cm="1">
        <f t="array" ref="Y226">SUMPRODUCT(--(IFERROR(HOUR(Flights_2026_09_3033343536[entry_hour]),-1)=HOUR(Y$212)),--(IFERROR(Flights_2026_09_3033343536[nfl],-1)&gt;=IF($V249=450,450,$V249)),--(IFERROR(Flights_2026_09_3033343536[nfl],-1)&lt;=IF($V249=450,450,$V249+9)))</f>
        <v>0</v>
      </c>
      <c r="Z226" s="17" cm="1">
        <f t="array" ref="Z226">SUMPRODUCT(--(IFERROR(HOUR(Flights_2026_09_3033343536[entry_hour]),-1)=HOUR(Z$212)),--(IFERROR(Flights_2026_09_3033343536[nfl],-1)&gt;=IF($V249=450,450,$V249)),--(IFERROR(Flights_2026_09_3033343536[nfl],-1)&lt;=IF($V249=450,450,$V249+9)))</f>
        <v>0</v>
      </c>
      <c r="AA226" s="17" cm="1">
        <f t="array" ref="AA226">SUMPRODUCT(--(IFERROR(HOUR(Flights_2026_09_3033343536[entry_hour]),-1)=HOUR(AA$212)),--(IFERROR(Flights_2026_09_3033343536[nfl],-1)&gt;=IF($V249=450,450,$V249)),--(IFERROR(Flights_2026_09_3033343536[nfl],-1)&lt;=IF($V249=450,450,$V249+9)))</f>
        <v>0</v>
      </c>
      <c r="AB226" s="17" cm="1">
        <f t="array" ref="AB226">SUMPRODUCT(--(IFERROR(HOUR(Flights_2026_09_3033343536[entry_hour]),-1)=HOUR(AB$212)),--(IFERROR(Flights_2026_09_3033343536[nfl],-1)&gt;=IF($V249=450,450,$V249)),--(IFERROR(Flights_2026_09_3033343536[nfl],-1)&lt;=IF($V249=450,450,$V249+9)))</f>
        <v>0</v>
      </c>
      <c r="AC226" s="17" cm="1">
        <f t="array" ref="AC226">SUMPRODUCT(--(IFERROR(HOUR(Flights_2026_09_3033343536[entry_hour]),-1)=HOUR(AC$212)),--(IFERROR(Flights_2026_09_3033343536[nfl],-1)&gt;=IF($V249=450,450,$V249)),--(IFERROR(Flights_2026_09_3033343536[nfl],-1)&lt;=IF($V249=450,450,$V249+9)))</f>
        <v>0</v>
      </c>
      <c r="AD226" s="17" cm="1">
        <f t="array" ref="AD226">SUMPRODUCT(--(IFERROR(HOUR(Flights_2026_09_3033343536[entry_hour]),-1)=HOUR(AD$212)),--(IFERROR(Flights_2026_09_3033343536[nfl],-1)&gt;=IF($V249=450,450,$V249)),--(IFERROR(Flights_2026_09_3033343536[nfl],-1)&lt;=IF($V249=450,450,$V249+9)))</f>
        <v>0</v>
      </c>
      <c r="AE226" s="17" cm="1">
        <f t="array" ref="AE226">SUMPRODUCT(--(IFERROR(HOUR(Flights_2026_09_3033343536[entry_hour]),-1)=HOUR(AE$212)),--(IFERROR(Flights_2026_09_3033343536[nfl],-1)&gt;=IF($V249=450,450,$V249)),--(IFERROR(Flights_2026_09_3033343536[nfl],-1)&lt;=IF($V249=450,450,$V249+9)))</f>
        <v>0</v>
      </c>
      <c r="AF226" s="2">
        <v>0.625</v>
      </c>
      <c r="AG226" t="s">
        <v>840</v>
      </c>
      <c r="AH226" s="17">
        <v>360</v>
      </c>
      <c r="AI226" s="17" cm="1">
        <f t="array" ref="AI226">SUMPRODUCT(--(IFERROR(HOUR(Flights_2026_09_3033343536[entry_hour]),-1)=HOUR(AF226)),--(IFERROR(Flights_2026_09_3033343536[entry_sector],"")=AG226),--(IFERROR(Flights_2026_09_3033343536[nfl],-1)&gt;=AH226),--(IFERROR(Flights_2026_09_3033343536[nfl],-1)&lt;=IF(AH226=450,450,AH226+9)))</f>
        <v>0</v>
      </c>
    </row>
    <row r="227" spans="1:35" x14ac:dyDescent="0.2">
      <c r="A227" s="4">
        <v>0.83333333333333337</v>
      </c>
      <c r="B227" s="28" cm="1">
        <f t="array" ref="B227">_xlfn.LET(_xlpm.h,HOUR($A227),_xlpm.s,B$220,_xlpm.hrs,IFERROR(HOUR(Flights_2026_09_3033343536[entry_hour]),-1),_xlpm.sectors,IF(_xlpm.s="Sector 4",_xlfn.XLOOKUP(Flights_2026_09_3033343536[adep],Tabla42[ADEP],Tabla42[Sector_4],""),Flights_2026_09_3033343536[entry_sector]),SUMPRODUCT(--(_xlpm.hrs=_xlpm.h),--(_xlpm.sectors=_xlpm.s)))</f>
        <v>0</v>
      </c>
      <c r="C227" s="28" cm="1">
        <f t="array" ref="C227">_xlfn.LET(_xlpm.h,HOUR($A227),_xlpm.s,C$220,_xlpm.hrs,IFERROR(HOUR(Flights_2026_09_3033343536[entry_hour]),-1),_xlpm.sectors,IF(_xlpm.s="Sector 4",_xlfn.XLOOKUP(Flights_2026_09_3033343536[adep],Tabla42[ADEP],Tabla42[Sector_4],""),Flights_2026_09_3033343536[entry_sector]),SUMPRODUCT(--(_xlpm.hrs=_xlpm.h),--(_xlpm.sectors=_xlpm.s)))</f>
        <v>0</v>
      </c>
      <c r="D227" s="28" cm="1">
        <f t="array" ref="D227">_xlfn.LET(_xlpm.h,HOUR($A227),_xlpm.s,D$220,_xlpm.hrs,IFERROR(HOUR(Flights_2026_09_3033343536[entry_hour]),-1),_xlpm.sectors,IF(_xlpm.s="Sector 4",_xlfn.XLOOKUP(Flights_2026_09_3033343536[adep],Tabla42[ADEP],Tabla42[Sector_4],""),Flights_2026_09_3033343536[entry_sector]),SUMPRODUCT(--(_xlpm.hrs=_xlpm.h),--(_xlpm.sectors=_xlpm.s)))</f>
        <v>1</v>
      </c>
      <c r="E227" s="28" cm="1">
        <f t="array" ref="E227">_xlfn.LET(_xlpm.h,HOUR($A227),_xlpm.s,E$220,_xlpm.hrs,IFERROR(HOUR(Flights_2026_09_3033343536[entry_hour]),-1),_xlpm.sectors,IF(_xlpm.s="Sector 4",_xlfn.XLOOKUP(Flights_2026_09_3033343536[adep],Tabla42[ADEP],Tabla42[Sector_4],""),Flights_2026_09_3033343536[entry_sector]),SUMPRODUCT(--(_xlpm.hrs=_xlpm.h),--(_xlpm.sectors=_xlpm.s)))</f>
        <v>4</v>
      </c>
      <c r="F227" s="28" cm="1">
        <f t="array" ref="F227">_xlfn.LET(_xlpm.h,HOUR($A227),_xlpm.s,F$220,_xlpm.hrs,IFERROR(HOUR(Flights_2026_09_3033343536[entry_hour]),-1),_xlpm.sectors,IF(_xlpm.s="Sector 4",_xlfn.XLOOKUP(Flights_2026_09_3033343536[adep],Tabla42[ADEP],Tabla42[Sector_4],""),Flights_2026_09_3033343536[entry_sector]),SUMPRODUCT(--(_xlpm.hrs=_xlpm.h),--(_xlpm.sectors=_xlpm.s)))</f>
        <v>3</v>
      </c>
      <c r="G227" s="28" cm="1">
        <f t="array" ref="G227">_xlfn.LET(_xlpm.h,HOUR($A227),_xlpm.s,G$220,_xlpm.hrs,IFERROR(HOUR(Flights_2026_09_3033343536[entry_hour]),-1),_xlpm.sectors,IF(_xlpm.s="Sector 4",_xlfn.XLOOKUP(Flights_2026_09_3033343536[adep],Tabla42[ADEP],Tabla42[Sector_4],""),Flights_2026_09_3033343536[entry_sector]),SUMPRODUCT(--(_xlpm.hrs=_xlpm.h),--(_xlpm.sectors=_xlpm.s)))</f>
        <v>1</v>
      </c>
      <c r="H227" s="17" cm="1">
        <f t="array" ref="H227">_xlfn.LET(_xlpm.h,HOUR($A227),_xlpm.s,H$220,_xlpm.hrs,IFERROR(HOUR(Flights_2026_09_3033343536[entry_hour]),-1),_xlpm.sectors,IF(_xlpm.s="Sector 4",_xlfn.XLOOKUP(Flights_2026_09_3033343536[adep],Tabla42[ADEP],Tabla42[Sector_4],""),Flights_2026_09_3033343536[entry_sector]),SUMPRODUCT(--(_xlpm.hrs=_xlpm.h),--(_xlpm.sectors=_xlpm.s)))</f>
        <v>3</v>
      </c>
      <c r="I227" s="17">
        <f t="shared" si="1"/>
        <v>12</v>
      </c>
      <c r="W227" s="17" cm="1">
        <f t="array" ref="W227">SUMPRODUCT(--(IFERROR(HOUR(Flights_2026_09_3033343536[entry_hour]),-1)=HOUR(W$212)),--(IFERROR(Flights_2026_09_3033343536[nfl],-1)&gt;=IF($V250=450,450,$V250)),--(IFERROR(Flights_2026_09_3033343536[nfl],-1)&lt;=IF($V250=450,450,$V250+9)))</f>
        <v>0</v>
      </c>
      <c r="X227" s="17" cm="1">
        <f t="array" ref="X227">SUMPRODUCT(--(IFERROR(HOUR(Flights_2026_09_3033343536[entry_hour]),-1)=HOUR(X$212)),--(IFERROR(Flights_2026_09_3033343536[nfl],-1)&gt;=IF($V250=450,450,$V250)),--(IFERROR(Flights_2026_09_3033343536[nfl],-1)&lt;=IF($V250=450,450,$V250+9)))</f>
        <v>0</v>
      </c>
      <c r="Y227" s="17" cm="1">
        <f t="array" ref="Y227">SUMPRODUCT(--(IFERROR(HOUR(Flights_2026_09_3033343536[entry_hour]),-1)=HOUR(Y$212)),--(IFERROR(Flights_2026_09_3033343536[nfl],-1)&gt;=IF($V250=450,450,$V250)),--(IFERROR(Flights_2026_09_3033343536[nfl],-1)&lt;=IF($V250=450,450,$V250+9)))</f>
        <v>0</v>
      </c>
      <c r="Z227" s="17" cm="1">
        <f t="array" ref="Z227">SUMPRODUCT(--(IFERROR(HOUR(Flights_2026_09_3033343536[entry_hour]),-1)=HOUR(Z$212)),--(IFERROR(Flights_2026_09_3033343536[nfl],-1)&gt;=IF($V250=450,450,$V250)),--(IFERROR(Flights_2026_09_3033343536[nfl],-1)&lt;=IF($V250=450,450,$V250+9)))</f>
        <v>0</v>
      </c>
      <c r="AA227" s="17" cm="1">
        <f t="array" ref="AA227">SUMPRODUCT(--(IFERROR(HOUR(Flights_2026_09_3033343536[entry_hour]),-1)=HOUR(AA$212)),--(IFERROR(Flights_2026_09_3033343536[nfl],-1)&gt;=IF($V250=450,450,$V250)),--(IFERROR(Flights_2026_09_3033343536[nfl],-1)&lt;=IF($V250=450,450,$V250+9)))</f>
        <v>0</v>
      </c>
      <c r="AB227" s="17" cm="1">
        <f t="array" ref="AB227">SUMPRODUCT(--(IFERROR(HOUR(Flights_2026_09_3033343536[entry_hour]),-1)=HOUR(AB$212)),--(IFERROR(Flights_2026_09_3033343536[nfl],-1)&gt;=IF($V250=450,450,$V250)),--(IFERROR(Flights_2026_09_3033343536[nfl],-1)&lt;=IF($V250=450,450,$V250+9)))</f>
        <v>1</v>
      </c>
      <c r="AC227" s="17" cm="1">
        <f t="array" ref="AC227">SUMPRODUCT(--(IFERROR(HOUR(Flights_2026_09_3033343536[entry_hour]),-1)=HOUR(AC$212)),--(IFERROR(Flights_2026_09_3033343536[nfl],-1)&gt;=IF($V250=450,450,$V250)),--(IFERROR(Flights_2026_09_3033343536[nfl],-1)&lt;=IF($V250=450,450,$V250+9)))</f>
        <v>0</v>
      </c>
      <c r="AD227" s="17" cm="1">
        <f t="array" ref="AD227">SUMPRODUCT(--(IFERROR(HOUR(Flights_2026_09_3033343536[entry_hour]),-1)=HOUR(AD$212)),--(IFERROR(Flights_2026_09_3033343536[nfl],-1)&gt;=IF($V250=450,450,$V250)),--(IFERROR(Flights_2026_09_3033343536[nfl],-1)&lt;=IF($V250=450,450,$V250+9)))</f>
        <v>0</v>
      </c>
      <c r="AE227" s="17" cm="1">
        <f t="array" ref="AE227">SUMPRODUCT(--(IFERROR(HOUR(Flights_2026_09_3033343536[entry_hour]),-1)=HOUR(AE$212)),--(IFERROR(Flights_2026_09_3033343536[nfl],-1)&gt;=IF($V250=450,450,$V250)),--(IFERROR(Flights_2026_09_3033343536[nfl],-1)&lt;=IF($V250=450,450,$V250+9)))</f>
        <v>0</v>
      </c>
      <c r="AF227" s="2">
        <v>0.625</v>
      </c>
      <c r="AG227" t="s">
        <v>840</v>
      </c>
      <c r="AH227" s="17">
        <v>370</v>
      </c>
      <c r="AI227" s="17" cm="1">
        <f t="array" ref="AI227">SUMPRODUCT(--(IFERROR(HOUR(Flights_2026_09_3033343536[entry_hour]),-1)=HOUR(AF227)),--(IFERROR(Flights_2026_09_3033343536[entry_sector],"")=AG227),--(IFERROR(Flights_2026_09_3033343536[nfl],-1)&gt;=AH227),--(IFERROR(Flights_2026_09_3033343536[nfl],-1)&lt;=IF(AH227=450,450,AH227+9)))</f>
        <v>1</v>
      </c>
    </row>
    <row r="228" spans="1:35" x14ac:dyDescent="0.2">
      <c r="A228" s="4">
        <v>0.875</v>
      </c>
      <c r="B228" s="28" cm="1">
        <f t="array" ref="B228">_xlfn.LET(_xlpm.h,HOUR($A228),_xlpm.s,B$220,_xlpm.hrs,IFERROR(HOUR(Flights_2026_09_3033343536[entry_hour]),-1),_xlpm.sectors,IF(_xlpm.s="Sector 4",_xlfn.XLOOKUP(Flights_2026_09_3033343536[adep],Tabla42[ADEP],Tabla42[Sector_4],""),Flights_2026_09_3033343536[entry_sector]),SUMPRODUCT(--(_xlpm.hrs=_xlpm.h),--(_xlpm.sectors=_xlpm.s)))</f>
        <v>0</v>
      </c>
      <c r="C228" s="28" cm="1">
        <f t="array" ref="C228">_xlfn.LET(_xlpm.h,HOUR($A228),_xlpm.s,C$220,_xlpm.hrs,IFERROR(HOUR(Flights_2026_09_3033343536[entry_hour]),-1),_xlpm.sectors,IF(_xlpm.s="Sector 4",_xlfn.XLOOKUP(Flights_2026_09_3033343536[adep],Tabla42[ADEP],Tabla42[Sector_4],""),Flights_2026_09_3033343536[entry_sector]),SUMPRODUCT(--(_xlpm.hrs=_xlpm.h),--(_xlpm.sectors=_xlpm.s)))</f>
        <v>0</v>
      </c>
      <c r="D228" s="28" cm="1">
        <f t="array" ref="D228">_xlfn.LET(_xlpm.h,HOUR($A228),_xlpm.s,D$220,_xlpm.hrs,IFERROR(HOUR(Flights_2026_09_3033343536[entry_hour]),-1),_xlpm.sectors,IF(_xlpm.s="Sector 4",_xlfn.XLOOKUP(Flights_2026_09_3033343536[adep],Tabla42[ADEP],Tabla42[Sector_4],""),Flights_2026_09_3033343536[entry_sector]),SUMPRODUCT(--(_xlpm.hrs=_xlpm.h),--(_xlpm.sectors=_xlpm.s)))</f>
        <v>1</v>
      </c>
      <c r="E228" s="28" cm="1">
        <f t="array" ref="E228">_xlfn.LET(_xlpm.h,HOUR($A228),_xlpm.s,E$220,_xlpm.hrs,IFERROR(HOUR(Flights_2026_09_3033343536[entry_hour]),-1),_xlpm.sectors,IF(_xlpm.s="Sector 4",_xlfn.XLOOKUP(Flights_2026_09_3033343536[adep],Tabla42[ADEP],Tabla42[Sector_4],""),Flights_2026_09_3033343536[entry_sector]),SUMPRODUCT(--(_xlpm.hrs=_xlpm.h),--(_xlpm.sectors=_xlpm.s)))</f>
        <v>7</v>
      </c>
      <c r="F228" s="28" cm="1">
        <f t="array" ref="F228">_xlfn.LET(_xlpm.h,HOUR($A228),_xlpm.s,F$220,_xlpm.hrs,IFERROR(HOUR(Flights_2026_09_3033343536[entry_hour]),-1),_xlpm.sectors,IF(_xlpm.s="Sector 4",_xlfn.XLOOKUP(Flights_2026_09_3033343536[adep],Tabla42[ADEP],Tabla42[Sector_4],""),Flights_2026_09_3033343536[entry_sector]),SUMPRODUCT(--(_xlpm.hrs=_xlpm.h),--(_xlpm.sectors=_xlpm.s)))</f>
        <v>4</v>
      </c>
      <c r="G228" s="28" cm="1">
        <f t="array" ref="G228">_xlfn.LET(_xlpm.h,HOUR($A228),_xlpm.s,G$220,_xlpm.hrs,IFERROR(HOUR(Flights_2026_09_3033343536[entry_hour]),-1),_xlpm.sectors,IF(_xlpm.s="Sector 4",_xlfn.XLOOKUP(Flights_2026_09_3033343536[adep],Tabla42[ADEP],Tabla42[Sector_4],""),Flights_2026_09_3033343536[entry_sector]),SUMPRODUCT(--(_xlpm.hrs=_xlpm.h),--(_xlpm.sectors=_xlpm.s)))</f>
        <v>3</v>
      </c>
      <c r="H228" s="17" cm="1">
        <f t="array" ref="H228">_xlfn.LET(_xlpm.h,HOUR($A228),_xlpm.s,H$220,_xlpm.hrs,IFERROR(HOUR(Flights_2026_09_3033343536[entry_hour]),-1),_xlpm.sectors,IF(_xlpm.s="Sector 4",_xlfn.XLOOKUP(Flights_2026_09_3033343536[adep],Tabla42[ADEP],Tabla42[Sector_4],""),Flights_2026_09_3033343536[entry_sector]),SUMPRODUCT(--(_xlpm.hrs=_xlpm.h),--(_xlpm.sectors=_xlpm.s)))</f>
        <v>2</v>
      </c>
      <c r="I228" s="17">
        <f t="shared" si="1"/>
        <v>17</v>
      </c>
      <c r="W228" s="17" cm="1">
        <f t="array" ref="W228">SUMPRODUCT(--(IFERROR(HOUR(Flights_2026_09_3033343536[entry_hour]),-1)=HOUR(W$212)),--(IFERROR(Flights_2026_09_3033343536[nfl],-1)&gt;=IF($V251=450,450,$V251)),--(IFERROR(Flights_2026_09_3033343536[nfl],-1)&lt;=IF($V251=450,450,$V251+9)))</f>
        <v>0</v>
      </c>
      <c r="X228" s="17" cm="1">
        <f t="array" ref="X228">SUMPRODUCT(--(IFERROR(HOUR(Flights_2026_09_3033343536[entry_hour]),-1)=HOUR(X$212)),--(IFERROR(Flights_2026_09_3033343536[nfl],-1)&gt;=IF($V251=450,450,$V251)),--(IFERROR(Flights_2026_09_3033343536[nfl],-1)&lt;=IF($V251=450,450,$V251+9)))</f>
        <v>0</v>
      </c>
      <c r="Y228" s="17" cm="1">
        <f t="array" ref="Y228">SUMPRODUCT(--(IFERROR(HOUR(Flights_2026_09_3033343536[entry_hour]),-1)=HOUR(Y$212)),--(IFERROR(Flights_2026_09_3033343536[nfl],-1)&gt;=IF($V251=450,450,$V251)),--(IFERROR(Flights_2026_09_3033343536[nfl],-1)&lt;=IF($V251=450,450,$V251+9)))</f>
        <v>0</v>
      </c>
      <c r="Z228" s="17" cm="1">
        <f t="array" ref="Z228">SUMPRODUCT(--(IFERROR(HOUR(Flights_2026_09_3033343536[entry_hour]),-1)=HOUR(Z$212)),--(IFERROR(Flights_2026_09_3033343536[nfl],-1)&gt;=IF($V251=450,450,$V251)),--(IFERROR(Flights_2026_09_3033343536[nfl],-1)&lt;=IF($V251=450,450,$V251+9)))</f>
        <v>0</v>
      </c>
      <c r="AA228" s="17" cm="1">
        <f t="array" ref="AA228">SUMPRODUCT(--(IFERROR(HOUR(Flights_2026_09_3033343536[entry_hour]),-1)=HOUR(AA$212)),--(IFERROR(Flights_2026_09_3033343536[nfl],-1)&gt;=IF($V251=450,450,$V251)),--(IFERROR(Flights_2026_09_3033343536[nfl],-1)&lt;=IF($V251=450,450,$V251+9)))</f>
        <v>0</v>
      </c>
      <c r="AB228" s="17" cm="1">
        <f t="array" ref="AB228">SUMPRODUCT(--(IFERROR(HOUR(Flights_2026_09_3033343536[entry_hour]),-1)=HOUR(AB$212)),--(IFERROR(Flights_2026_09_3033343536[nfl],-1)&gt;=IF($V251=450,450,$V251)),--(IFERROR(Flights_2026_09_3033343536[nfl],-1)&lt;=IF($V251=450,450,$V251+9)))</f>
        <v>0</v>
      </c>
      <c r="AC228" s="17" cm="1">
        <f t="array" ref="AC228">SUMPRODUCT(--(IFERROR(HOUR(Flights_2026_09_3033343536[entry_hour]),-1)=HOUR(AC$212)),--(IFERROR(Flights_2026_09_3033343536[nfl],-1)&gt;=IF($V251=450,450,$V251)),--(IFERROR(Flights_2026_09_3033343536[nfl],-1)&lt;=IF($V251=450,450,$V251+9)))</f>
        <v>0</v>
      </c>
      <c r="AD228" s="17" cm="1">
        <f t="array" ref="AD228">SUMPRODUCT(--(IFERROR(HOUR(Flights_2026_09_3033343536[entry_hour]),-1)=HOUR(AD$212)),--(IFERROR(Flights_2026_09_3033343536[nfl],-1)&gt;=IF($V251=450,450,$V251)),--(IFERROR(Flights_2026_09_3033343536[nfl],-1)&lt;=IF($V251=450,450,$V251+9)))</f>
        <v>2</v>
      </c>
      <c r="AE228" s="17" cm="1">
        <f t="array" ref="AE228">SUMPRODUCT(--(IFERROR(HOUR(Flights_2026_09_3033343536[entry_hour]),-1)=HOUR(AE$212)),--(IFERROR(Flights_2026_09_3033343536[nfl],-1)&gt;=IF($V251=450,450,$V251)),--(IFERROR(Flights_2026_09_3033343536[nfl],-1)&lt;=IF($V251=450,450,$V251+9)))</f>
        <v>0</v>
      </c>
      <c r="AF228" s="2">
        <v>0.625</v>
      </c>
      <c r="AG228" t="s">
        <v>840</v>
      </c>
      <c r="AH228" s="17">
        <v>380</v>
      </c>
      <c r="AI228" s="17" cm="1">
        <f t="array" ref="AI228">SUMPRODUCT(--(IFERROR(HOUR(Flights_2026_09_3033343536[entry_hour]),-1)=HOUR(AF228)),--(IFERROR(Flights_2026_09_3033343536[entry_sector],"")=AG228),--(IFERROR(Flights_2026_09_3033343536[nfl],-1)&gt;=AH228),--(IFERROR(Flights_2026_09_3033343536[nfl],-1)&lt;=IF(AH228=450,450,AH228+9)))</f>
        <v>0</v>
      </c>
    </row>
    <row r="229" spans="1:35" x14ac:dyDescent="0.2">
      <c r="A229" s="4">
        <v>0.91666666666666674</v>
      </c>
      <c r="B229" s="28" cm="1">
        <f t="array" ref="B229">_xlfn.LET(_xlpm.h,HOUR($A229),_xlpm.s,B$220,_xlpm.hrs,IFERROR(HOUR(Flights_2026_09_3033343536[entry_hour]),-1),_xlpm.sectors,IF(_xlpm.s="Sector 4",_xlfn.XLOOKUP(Flights_2026_09_3033343536[adep],Tabla42[ADEP],Tabla42[Sector_4],""),Flights_2026_09_3033343536[entry_sector]),SUMPRODUCT(--(_xlpm.hrs=_xlpm.h),--(_xlpm.sectors=_xlpm.s)))</f>
        <v>0</v>
      </c>
      <c r="C229" s="28" cm="1">
        <f t="array" ref="C229">_xlfn.LET(_xlpm.h,HOUR($A229),_xlpm.s,C$220,_xlpm.hrs,IFERROR(HOUR(Flights_2026_09_3033343536[entry_hour]),-1),_xlpm.sectors,IF(_xlpm.s="Sector 4",_xlfn.XLOOKUP(Flights_2026_09_3033343536[adep],Tabla42[ADEP],Tabla42[Sector_4],""),Flights_2026_09_3033343536[entry_sector]),SUMPRODUCT(--(_xlpm.hrs=_xlpm.h),--(_xlpm.sectors=_xlpm.s)))</f>
        <v>0</v>
      </c>
      <c r="D229" s="28" cm="1">
        <f t="array" ref="D229">_xlfn.LET(_xlpm.h,HOUR($A229),_xlpm.s,D$220,_xlpm.hrs,IFERROR(HOUR(Flights_2026_09_3033343536[entry_hour]),-1),_xlpm.sectors,IF(_xlpm.s="Sector 4",_xlfn.XLOOKUP(Flights_2026_09_3033343536[adep],Tabla42[ADEP],Tabla42[Sector_4],""),Flights_2026_09_3033343536[entry_sector]),SUMPRODUCT(--(_xlpm.hrs=_xlpm.h),--(_xlpm.sectors=_xlpm.s)))</f>
        <v>2</v>
      </c>
      <c r="E229" s="28" cm="1">
        <f t="array" ref="E229">_xlfn.LET(_xlpm.h,HOUR($A229),_xlpm.s,E$220,_xlpm.hrs,IFERROR(HOUR(Flights_2026_09_3033343536[entry_hour]),-1),_xlpm.sectors,IF(_xlpm.s="Sector 4",_xlfn.XLOOKUP(Flights_2026_09_3033343536[adep],Tabla42[ADEP],Tabla42[Sector_4],""),Flights_2026_09_3033343536[entry_sector]),SUMPRODUCT(--(_xlpm.hrs=_xlpm.h),--(_xlpm.sectors=_xlpm.s)))</f>
        <v>8</v>
      </c>
      <c r="F229" s="28" cm="1">
        <f t="array" ref="F229">_xlfn.LET(_xlpm.h,HOUR($A229),_xlpm.s,F$220,_xlpm.hrs,IFERROR(HOUR(Flights_2026_09_3033343536[entry_hour]),-1),_xlpm.sectors,IF(_xlpm.s="Sector 4",_xlfn.XLOOKUP(Flights_2026_09_3033343536[adep],Tabla42[ADEP],Tabla42[Sector_4],""),Flights_2026_09_3033343536[entry_sector]),SUMPRODUCT(--(_xlpm.hrs=_xlpm.h),--(_xlpm.sectors=_xlpm.s)))</f>
        <v>4</v>
      </c>
      <c r="G229" s="28" cm="1">
        <f t="array" ref="G229">_xlfn.LET(_xlpm.h,HOUR($A229),_xlpm.s,G$220,_xlpm.hrs,IFERROR(HOUR(Flights_2026_09_3033343536[entry_hour]),-1),_xlpm.sectors,IF(_xlpm.s="Sector 4",_xlfn.XLOOKUP(Flights_2026_09_3033343536[adep],Tabla42[ADEP],Tabla42[Sector_4],""),Flights_2026_09_3033343536[entry_sector]),SUMPRODUCT(--(_xlpm.hrs=_xlpm.h),--(_xlpm.sectors=_xlpm.s)))</f>
        <v>4</v>
      </c>
      <c r="H229" s="17" cm="1">
        <f t="array" ref="H229">_xlfn.LET(_xlpm.h,HOUR($A229),_xlpm.s,H$220,_xlpm.hrs,IFERROR(HOUR(Flights_2026_09_3033343536[entry_hour]),-1),_xlpm.sectors,IF(_xlpm.s="Sector 4",_xlfn.XLOOKUP(Flights_2026_09_3033343536[adep],Tabla42[ADEP],Tabla42[Sector_4],""),Flights_2026_09_3033343536[entry_sector]),SUMPRODUCT(--(_xlpm.hrs=_xlpm.h),--(_xlpm.sectors=_xlpm.s)))</f>
        <v>0</v>
      </c>
      <c r="I229" s="17">
        <f t="shared" si="1"/>
        <v>18</v>
      </c>
      <c r="W229" s="17" cm="1">
        <f t="array" ref="W229">SUMPRODUCT(--(IFERROR(HOUR(Flights_2026_09_3033343536[entry_hour]),-1)=HOUR(W$212)),--(IFERROR(Flights_2026_09_3033343536[nfl],-1)&gt;=IF($V252=450,450,$V252)),--(IFERROR(Flights_2026_09_3033343536[nfl],-1)&lt;=IF($V252=450,450,$V252+9)))</f>
        <v>0</v>
      </c>
      <c r="X229" s="17" cm="1">
        <f t="array" ref="X229">SUMPRODUCT(--(IFERROR(HOUR(Flights_2026_09_3033343536[entry_hour]),-1)=HOUR(X$212)),--(IFERROR(Flights_2026_09_3033343536[nfl],-1)&gt;=IF($V252=450,450,$V252)),--(IFERROR(Flights_2026_09_3033343536[nfl],-1)&lt;=IF($V252=450,450,$V252+9)))</f>
        <v>0</v>
      </c>
      <c r="Y229" s="17" cm="1">
        <f t="array" ref="Y229">SUMPRODUCT(--(IFERROR(HOUR(Flights_2026_09_3033343536[entry_hour]),-1)=HOUR(Y$212)),--(IFERROR(Flights_2026_09_3033343536[nfl],-1)&gt;=IF($V252=450,450,$V252)),--(IFERROR(Flights_2026_09_3033343536[nfl],-1)&lt;=IF($V252=450,450,$V252+9)))</f>
        <v>0</v>
      </c>
      <c r="Z229" s="17" cm="1">
        <f t="array" ref="Z229">SUMPRODUCT(--(IFERROR(HOUR(Flights_2026_09_3033343536[entry_hour]),-1)=HOUR(Z$212)),--(IFERROR(Flights_2026_09_3033343536[nfl],-1)&gt;=IF($V252=450,450,$V252)),--(IFERROR(Flights_2026_09_3033343536[nfl],-1)&lt;=IF($V252=450,450,$V252+9)))</f>
        <v>0</v>
      </c>
      <c r="AA229" s="17" cm="1">
        <f t="array" ref="AA229">SUMPRODUCT(--(IFERROR(HOUR(Flights_2026_09_3033343536[entry_hour]),-1)=HOUR(AA$212)),--(IFERROR(Flights_2026_09_3033343536[nfl],-1)&gt;=IF($V252=450,450,$V252)),--(IFERROR(Flights_2026_09_3033343536[nfl],-1)&lt;=IF($V252=450,450,$V252+9)))</f>
        <v>0</v>
      </c>
      <c r="AB229" s="17" cm="1">
        <f t="array" ref="AB229">SUMPRODUCT(--(IFERROR(HOUR(Flights_2026_09_3033343536[entry_hour]),-1)=HOUR(AB$212)),--(IFERROR(Flights_2026_09_3033343536[nfl],-1)&gt;=IF($V252=450,450,$V252)),--(IFERROR(Flights_2026_09_3033343536[nfl],-1)&lt;=IF($V252=450,450,$V252+9)))</f>
        <v>0</v>
      </c>
      <c r="AC229" s="17" cm="1">
        <f t="array" ref="AC229">SUMPRODUCT(--(IFERROR(HOUR(Flights_2026_09_3033343536[entry_hour]),-1)=HOUR(AC$212)),--(IFERROR(Flights_2026_09_3033343536[nfl],-1)&gt;=IF($V252=450,450,$V252)),--(IFERROR(Flights_2026_09_3033343536[nfl],-1)&lt;=IF($V252=450,450,$V252+9)))</f>
        <v>0</v>
      </c>
      <c r="AD229" s="17" cm="1">
        <f t="array" ref="AD229">SUMPRODUCT(--(IFERROR(HOUR(Flights_2026_09_3033343536[entry_hour]),-1)=HOUR(AD$212)),--(IFERROR(Flights_2026_09_3033343536[nfl],-1)&gt;=IF($V252=450,450,$V252)),--(IFERROR(Flights_2026_09_3033343536[nfl],-1)&lt;=IF($V252=450,450,$V252+9)))</f>
        <v>1</v>
      </c>
      <c r="AE229" s="17" cm="1">
        <f t="array" ref="AE229">SUMPRODUCT(--(IFERROR(HOUR(Flights_2026_09_3033343536[entry_hour]),-1)=HOUR(AE$212)),--(IFERROR(Flights_2026_09_3033343536[nfl],-1)&gt;=IF($V252=450,450,$V252)),--(IFERROR(Flights_2026_09_3033343536[nfl],-1)&lt;=IF($V252=450,450,$V252+9)))</f>
        <v>0</v>
      </c>
      <c r="AF229" s="2">
        <v>0.625</v>
      </c>
      <c r="AG229" t="s">
        <v>840</v>
      </c>
      <c r="AH229" s="17">
        <v>390</v>
      </c>
      <c r="AI229" s="17" cm="1">
        <f t="array" ref="AI229">SUMPRODUCT(--(IFERROR(HOUR(Flights_2026_09_3033343536[entry_hour]),-1)=HOUR(AF229)),--(IFERROR(Flights_2026_09_3033343536[entry_sector],"")=AG229),--(IFERROR(Flights_2026_09_3033343536[nfl],-1)&gt;=AH229),--(IFERROR(Flights_2026_09_3033343536[nfl],-1)&lt;=IF(AH229=450,450,AH229+9)))</f>
        <v>0</v>
      </c>
    </row>
    <row r="230" spans="1:35" x14ac:dyDescent="0.2">
      <c r="W230" s="17" cm="1">
        <f t="array" ref="W230">SUMPRODUCT(--(IFERROR(HOUR(Flights_2026_09_3033343536[entry_hour]),-1)=HOUR(W$212)),--(IFERROR(Flights_2026_09_3033343536[nfl],-1)&gt;=IF($V253=450,450,$V253)),--(IFERROR(Flights_2026_09_3033343536[nfl],-1)&lt;=IF($V253=450,450,$V253+9)))</f>
        <v>0</v>
      </c>
      <c r="X230" s="17" cm="1">
        <f t="array" ref="X230">SUMPRODUCT(--(IFERROR(HOUR(Flights_2026_09_3033343536[entry_hour]),-1)=HOUR(X$212)),--(IFERROR(Flights_2026_09_3033343536[nfl],-1)&gt;=IF($V253=450,450,$V253)),--(IFERROR(Flights_2026_09_3033343536[nfl],-1)&lt;=IF($V253=450,450,$V253+9)))</f>
        <v>0</v>
      </c>
      <c r="Y230" s="17" cm="1">
        <f t="array" ref="Y230">SUMPRODUCT(--(IFERROR(HOUR(Flights_2026_09_3033343536[entry_hour]),-1)=HOUR(Y$212)),--(IFERROR(Flights_2026_09_3033343536[nfl],-1)&gt;=IF($V253=450,450,$V253)),--(IFERROR(Flights_2026_09_3033343536[nfl],-1)&lt;=IF($V253=450,450,$V253+9)))</f>
        <v>0</v>
      </c>
      <c r="Z230" s="17" cm="1">
        <f t="array" ref="Z230">SUMPRODUCT(--(IFERROR(HOUR(Flights_2026_09_3033343536[entry_hour]),-1)=HOUR(Z$212)),--(IFERROR(Flights_2026_09_3033343536[nfl],-1)&gt;=IF($V253=450,450,$V253)),--(IFERROR(Flights_2026_09_3033343536[nfl],-1)&lt;=IF($V253=450,450,$V253+9)))</f>
        <v>0</v>
      </c>
      <c r="AA230" s="17" cm="1">
        <f t="array" ref="AA230">SUMPRODUCT(--(IFERROR(HOUR(Flights_2026_09_3033343536[entry_hour]),-1)=HOUR(AA$212)),--(IFERROR(Flights_2026_09_3033343536[nfl],-1)&gt;=IF($V253=450,450,$V253)),--(IFERROR(Flights_2026_09_3033343536[nfl],-1)&lt;=IF($V253=450,450,$V253+9)))</f>
        <v>0</v>
      </c>
      <c r="AB230" s="17" cm="1">
        <f t="array" ref="AB230">SUMPRODUCT(--(IFERROR(HOUR(Flights_2026_09_3033343536[entry_hour]),-1)=HOUR(AB$212)),--(IFERROR(Flights_2026_09_3033343536[nfl],-1)&gt;=IF($V253=450,450,$V253)),--(IFERROR(Flights_2026_09_3033343536[nfl],-1)&lt;=IF($V253=450,450,$V253+9)))</f>
        <v>0</v>
      </c>
      <c r="AC230" s="17" cm="1">
        <f t="array" ref="AC230">SUMPRODUCT(--(IFERROR(HOUR(Flights_2026_09_3033343536[entry_hour]),-1)=HOUR(AC$212)),--(IFERROR(Flights_2026_09_3033343536[nfl],-1)&gt;=IF($V253=450,450,$V253)),--(IFERROR(Flights_2026_09_3033343536[nfl],-1)&lt;=IF($V253=450,450,$V253+9)))</f>
        <v>0</v>
      </c>
      <c r="AD230" s="17" cm="1">
        <f t="array" ref="AD230">SUMPRODUCT(--(IFERROR(HOUR(Flights_2026_09_3033343536[entry_hour]),-1)=HOUR(AD$212)),--(IFERROR(Flights_2026_09_3033343536[nfl],-1)&gt;=IF($V253=450,450,$V253)),--(IFERROR(Flights_2026_09_3033343536[nfl],-1)&lt;=IF($V253=450,450,$V253+9)))</f>
        <v>0</v>
      </c>
      <c r="AE230" s="17" cm="1">
        <f t="array" ref="AE230">SUMPRODUCT(--(IFERROR(HOUR(Flights_2026_09_3033343536[entry_hour]),-1)=HOUR(AE$212)),--(IFERROR(Flights_2026_09_3033343536[nfl],-1)&gt;=IF($V253=450,450,$V253)),--(IFERROR(Flights_2026_09_3033343536[nfl],-1)&lt;=IF($V253=450,450,$V253+9)))</f>
        <v>0</v>
      </c>
      <c r="AF230" s="2">
        <v>0.625</v>
      </c>
      <c r="AG230" t="s">
        <v>840</v>
      </c>
      <c r="AH230" s="17">
        <v>400</v>
      </c>
      <c r="AI230" s="17" cm="1">
        <f t="array" ref="AI230">SUMPRODUCT(--(IFERROR(HOUR(Flights_2026_09_3033343536[entry_hour]),-1)=HOUR(AF230)),--(IFERROR(Flights_2026_09_3033343536[entry_sector],"")=AG230),--(IFERROR(Flights_2026_09_3033343536[nfl],-1)&gt;=AH230),--(IFERROR(Flights_2026_09_3033343536[nfl],-1)&lt;=IF(AH230=450,450,AH230+9)))</f>
        <v>0</v>
      </c>
    </row>
    <row r="231" spans="1:35" x14ac:dyDescent="0.2">
      <c r="W231" s="17" cm="1">
        <f t="array" ref="W231">SUMPRODUCT(--(IFERROR(HOUR(Flights_2026_09_3033343536[entry_hour]),-1)=HOUR(W$212)),--(IFERROR(Flights_2026_09_3033343536[nfl],-1)&gt;=IF($V254=450,450,$V254)),--(IFERROR(Flights_2026_09_3033343536[nfl],-1)&lt;=IF($V254=450,450,$V254+9)))</f>
        <v>0</v>
      </c>
      <c r="X231" s="17" cm="1">
        <f t="array" ref="X231">SUMPRODUCT(--(IFERROR(HOUR(Flights_2026_09_3033343536[entry_hour]),-1)=HOUR(X$212)),--(IFERROR(Flights_2026_09_3033343536[nfl],-1)&gt;=IF($V254=450,450,$V254)),--(IFERROR(Flights_2026_09_3033343536[nfl],-1)&lt;=IF($V254=450,450,$V254+9)))</f>
        <v>0</v>
      </c>
      <c r="Y231" s="17" cm="1">
        <f t="array" ref="Y231">SUMPRODUCT(--(IFERROR(HOUR(Flights_2026_09_3033343536[entry_hour]),-1)=HOUR(Y$212)),--(IFERROR(Flights_2026_09_3033343536[nfl],-1)&gt;=IF($V254=450,450,$V254)),--(IFERROR(Flights_2026_09_3033343536[nfl],-1)&lt;=IF($V254=450,450,$V254+9)))</f>
        <v>0</v>
      </c>
      <c r="Z231" s="17" cm="1">
        <f t="array" ref="Z231">SUMPRODUCT(--(IFERROR(HOUR(Flights_2026_09_3033343536[entry_hour]),-1)=HOUR(Z$212)),--(IFERROR(Flights_2026_09_3033343536[nfl],-1)&gt;=IF($V254=450,450,$V254)),--(IFERROR(Flights_2026_09_3033343536[nfl],-1)&lt;=IF($V254=450,450,$V254+9)))</f>
        <v>0</v>
      </c>
      <c r="AA231" s="17" cm="1">
        <f t="array" ref="AA231">SUMPRODUCT(--(IFERROR(HOUR(Flights_2026_09_3033343536[entry_hour]),-1)=HOUR(AA$212)),--(IFERROR(Flights_2026_09_3033343536[nfl],-1)&gt;=IF($V254=450,450,$V254)),--(IFERROR(Flights_2026_09_3033343536[nfl],-1)&lt;=IF($V254=450,450,$V254+9)))</f>
        <v>0</v>
      </c>
      <c r="AB231" s="17" cm="1">
        <f t="array" ref="AB231">SUMPRODUCT(--(IFERROR(HOUR(Flights_2026_09_3033343536[entry_hour]),-1)=HOUR(AB$212)),--(IFERROR(Flights_2026_09_3033343536[nfl],-1)&gt;=IF($V254=450,450,$V254)),--(IFERROR(Flights_2026_09_3033343536[nfl],-1)&lt;=IF($V254=450,450,$V254+9)))</f>
        <v>0</v>
      </c>
      <c r="AC231" s="17" cm="1">
        <f t="array" ref="AC231">SUMPRODUCT(--(IFERROR(HOUR(Flights_2026_09_3033343536[entry_hour]),-1)=HOUR(AC$212)),--(IFERROR(Flights_2026_09_3033343536[nfl],-1)&gt;=IF($V254=450,450,$V254)),--(IFERROR(Flights_2026_09_3033343536[nfl],-1)&lt;=IF($V254=450,450,$V254+9)))</f>
        <v>0</v>
      </c>
      <c r="AD231" s="17" cm="1">
        <f t="array" ref="AD231">SUMPRODUCT(--(IFERROR(HOUR(Flights_2026_09_3033343536[entry_hour]),-1)=HOUR(AD$212)),--(IFERROR(Flights_2026_09_3033343536[nfl],-1)&gt;=IF($V254=450,450,$V254)),--(IFERROR(Flights_2026_09_3033343536[nfl],-1)&lt;=IF($V254=450,450,$V254+9)))</f>
        <v>0</v>
      </c>
      <c r="AE231" s="17" cm="1">
        <f t="array" ref="AE231">SUMPRODUCT(--(IFERROR(HOUR(Flights_2026_09_3033343536[entry_hour]),-1)=HOUR(AE$212)),--(IFERROR(Flights_2026_09_3033343536[nfl],-1)&gt;=IF($V254=450,450,$V254)),--(IFERROR(Flights_2026_09_3033343536[nfl],-1)&lt;=IF($V254=450,450,$V254+9)))</f>
        <v>0</v>
      </c>
      <c r="AF231" s="2">
        <v>0.625</v>
      </c>
      <c r="AG231" t="s">
        <v>840</v>
      </c>
      <c r="AH231" s="17">
        <v>410</v>
      </c>
      <c r="AI231" s="17" cm="1">
        <f t="array" ref="AI231">SUMPRODUCT(--(IFERROR(HOUR(Flights_2026_09_3033343536[entry_hour]),-1)=HOUR(AF231)),--(IFERROR(Flights_2026_09_3033343536[entry_sector],"")=AG231),--(IFERROR(Flights_2026_09_3033343536[nfl],-1)&gt;=AH231),--(IFERROR(Flights_2026_09_3033343536[nfl],-1)&lt;=IF(AH231=450,450,AH231+9)))</f>
        <v>0</v>
      </c>
    </row>
    <row r="232" spans="1:35" ht="19" x14ac:dyDescent="0.2">
      <c r="A232" s="36" t="s">
        <v>1924</v>
      </c>
      <c r="B232" s="36"/>
      <c r="C232" s="36"/>
      <c r="D232" s="36"/>
      <c r="E232" s="36"/>
      <c r="F232" s="36"/>
      <c r="G232" s="36"/>
      <c r="H232" s="36"/>
      <c r="I232" s="36"/>
      <c r="J232" s="36"/>
      <c r="W232" s="17" cm="1">
        <f t="array" ref="W232">SUMPRODUCT(--(IFERROR(HOUR(Flights_2026_09_3033343536[entry_hour]),-1)=HOUR(W$212)),--(IFERROR(Flights_2026_09_3033343536[nfl],-1)&gt;=IF($V255=450,450,$V255)),--(IFERROR(Flights_2026_09_3033343536[nfl],-1)&lt;=IF($V255=450,450,$V255+9)))</f>
        <v>0</v>
      </c>
      <c r="X232" s="17" cm="1">
        <f t="array" ref="X232">SUMPRODUCT(--(IFERROR(HOUR(Flights_2026_09_3033343536[entry_hour]),-1)=HOUR(X$212)),--(IFERROR(Flights_2026_09_3033343536[nfl],-1)&gt;=IF($V255=450,450,$V255)),--(IFERROR(Flights_2026_09_3033343536[nfl],-1)&lt;=IF($V255=450,450,$V255+9)))</f>
        <v>0</v>
      </c>
      <c r="Y232" s="17" cm="1">
        <f t="array" ref="Y232">SUMPRODUCT(--(IFERROR(HOUR(Flights_2026_09_3033343536[entry_hour]),-1)=HOUR(Y$212)),--(IFERROR(Flights_2026_09_3033343536[nfl],-1)&gt;=IF($V255=450,450,$V255)),--(IFERROR(Flights_2026_09_3033343536[nfl],-1)&lt;=IF($V255=450,450,$V255+9)))</f>
        <v>0</v>
      </c>
      <c r="Z232" s="17" cm="1">
        <f t="array" ref="Z232">SUMPRODUCT(--(IFERROR(HOUR(Flights_2026_09_3033343536[entry_hour]),-1)=HOUR(Z$212)),--(IFERROR(Flights_2026_09_3033343536[nfl],-1)&gt;=IF($V255=450,450,$V255)),--(IFERROR(Flights_2026_09_3033343536[nfl],-1)&lt;=IF($V255=450,450,$V255+9)))</f>
        <v>0</v>
      </c>
      <c r="AA232" s="17" cm="1">
        <f t="array" ref="AA232">SUMPRODUCT(--(IFERROR(HOUR(Flights_2026_09_3033343536[entry_hour]),-1)=HOUR(AA$212)),--(IFERROR(Flights_2026_09_3033343536[nfl],-1)&gt;=IF($V255=450,450,$V255)),--(IFERROR(Flights_2026_09_3033343536[nfl],-1)&lt;=IF($V255=450,450,$V255+9)))</f>
        <v>0</v>
      </c>
      <c r="AB232" s="17" cm="1">
        <f t="array" ref="AB232">SUMPRODUCT(--(IFERROR(HOUR(Flights_2026_09_3033343536[entry_hour]),-1)=HOUR(AB$212)),--(IFERROR(Flights_2026_09_3033343536[nfl],-1)&gt;=IF($V255=450,450,$V255)),--(IFERROR(Flights_2026_09_3033343536[nfl],-1)&lt;=IF($V255=450,450,$V255+9)))</f>
        <v>0</v>
      </c>
      <c r="AC232" s="17" cm="1">
        <f t="array" ref="AC232">SUMPRODUCT(--(IFERROR(HOUR(Flights_2026_09_3033343536[entry_hour]),-1)=HOUR(AC$212)),--(IFERROR(Flights_2026_09_3033343536[nfl],-1)&gt;=IF($V255=450,450,$V255)),--(IFERROR(Flights_2026_09_3033343536[nfl],-1)&lt;=IF($V255=450,450,$V255+9)))</f>
        <v>0</v>
      </c>
      <c r="AD232" s="17" cm="1">
        <f t="array" ref="AD232">SUMPRODUCT(--(IFERROR(HOUR(Flights_2026_09_3033343536[entry_hour]),-1)=HOUR(AD$212)),--(IFERROR(Flights_2026_09_3033343536[nfl],-1)&gt;=IF($V255=450,450,$V255)),--(IFERROR(Flights_2026_09_3033343536[nfl],-1)&lt;=IF($V255=450,450,$V255+9)))</f>
        <v>0</v>
      </c>
      <c r="AE232" s="17" cm="1">
        <f t="array" ref="AE232">SUMPRODUCT(--(IFERROR(HOUR(Flights_2026_09_3033343536[entry_hour]),-1)=HOUR(AE$212)),--(IFERROR(Flights_2026_09_3033343536[nfl],-1)&gt;=IF($V255=450,450,$V255)),--(IFERROR(Flights_2026_09_3033343536[nfl],-1)&lt;=IF($V255=450,450,$V255+9)))</f>
        <v>0</v>
      </c>
      <c r="AF232" s="2">
        <v>0.625</v>
      </c>
      <c r="AG232" t="s">
        <v>840</v>
      </c>
      <c r="AH232" s="17">
        <v>420</v>
      </c>
      <c r="AI232" s="17" cm="1">
        <f t="array" ref="AI232">SUMPRODUCT(--(IFERROR(HOUR(Flights_2026_09_3033343536[entry_hour]),-1)=HOUR(AF232)),--(IFERROR(Flights_2026_09_3033343536[entry_sector],"")=AG232),--(IFERROR(Flights_2026_09_3033343536[nfl],-1)&gt;=AH232),--(IFERROR(Flights_2026_09_3033343536[nfl],-1)&lt;=IF(AH232=450,450,AH232+9)))</f>
        <v>0</v>
      </c>
    </row>
    <row r="233" spans="1:35" x14ac:dyDescent="0.2">
      <c r="A233" s="39" t="s">
        <v>992</v>
      </c>
      <c r="B233" s="39"/>
      <c r="C233" s="39"/>
      <c r="D233" s="39"/>
      <c r="E233" s="39"/>
      <c r="F233" s="39"/>
      <c r="G233" s="39"/>
      <c r="H233" s="39"/>
      <c r="I233" s="39"/>
      <c r="J233" s="39"/>
      <c r="W233" s="17" cm="1">
        <f t="array" ref="W233">SUMPRODUCT(--(IFERROR(HOUR(Flights_2026_09_3033343536[entry_hour]),-1)=HOUR(W$212)),--(IFERROR(Flights_2026_09_3033343536[nfl],-1)&gt;=IF($V256=450,450,$V256)),--(IFERROR(Flights_2026_09_3033343536[nfl],-1)&lt;=IF($V256=450,450,$V256+9)))</f>
        <v>0</v>
      </c>
      <c r="X233" s="17" cm="1">
        <f t="array" ref="X233">SUMPRODUCT(--(IFERROR(HOUR(Flights_2026_09_3033343536[entry_hour]),-1)=HOUR(X$212)),--(IFERROR(Flights_2026_09_3033343536[nfl],-1)&gt;=IF($V256=450,450,$V256)),--(IFERROR(Flights_2026_09_3033343536[nfl],-1)&lt;=IF($V256=450,450,$V256+9)))</f>
        <v>0</v>
      </c>
      <c r="Y233" s="17" cm="1">
        <f t="array" ref="Y233">SUMPRODUCT(--(IFERROR(HOUR(Flights_2026_09_3033343536[entry_hour]),-1)=HOUR(Y$212)),--(IFERROR(Flights_2026_09_3033343536[nfl],-1)&gt;=IF($V256=450,450,$V256)),--(IFERROR(Flights_2026_09_3033343536[nfl],-1)&lt;=IF($V256=450,450,$V256+9)))</f>
        <v>0</v>
      </c>
      <c r="Z233" s="17" cm="1">
        <f t="array" ref="Z233">SUMPRODUCT(--(IFERROR(HOUR(Flights_2026_09_3033343536[entry_hour]),-1)=HOUR(Z$212)),--(IFERROR(Flights_2026_09_3033343536[nfl],-1)&gt;=IF($V256=450,450,$V256)),--(IFERROR(Flights_2026_09_3033343536[nfl],-1)&lt;=IF($V256=450,450,$V256+9)))</f>
        <v>0</v>
      </c>
      <c r="AA233" s="17" cm="1">
        <f t="array" ref="AA233">SUMPRODUCT(--(IFERROR(HOUR(Flights_2026_09_3033343536[entry_hour]),-1)=HOUR(AA$212)),--(IFERROR(Flights_2026_09_3033343536[nfl],-1)&gt;=IF($V256=450,450,$V256)),--(IFERROR(Flights_2026_09_3033343536[nfl],-1)&lt;=IF($V256=450,450,$V256+9)))</f>
        <v>0</v>
      </c>
      <c r="AB233" s="17" cm="1">
        <f t="array" ref="AB233">SUMPRODUCT(--(IFERROR(HOUR(Flights_2026_09_3033343536[entry_hour]),-1)=HOUR(AB$212)),--(IFERROR(Flights_2026_09_3033343536[nfl],-1)&gt;=IF($V256=450,450,$V256)),--(IFERROR(Flights_2026_09_3033343536[nfl],-1)&lt;=IF($V256=450,450,$V256+9)))</f>
        <v>0</v>
      </c>
      <c r="AC233" s="17" cm="1">
        <f t="array" ref="AC233">SUMPRODUCT(--(IFERROR(HOUR(Flights_2026_09_3033343536[entry_hour]),-1)=HOUR(AC$212)),--(IFERROR(Flights_2026_09_3033343536[nfl],-1)&gt;=IF($V256=450,450,$V256)),--(IFERROR(Flights_2026_09_3033343536[nfl],-1)&lt;=IF($V256=450,450,$V256+9)))</f>
        <v>0</v>
      </c>
      <c r="AD233" s="17" cm="1">
        <f t="array" ref="AD233">SUMPRODUCT(--(IFERROR(HOUR(Flights_2026_09_3033343536[entry_hour]),-1)=HOUR(AD$212)),--(IFERROR(Flights_2026_09_3033343536[nfl],-1)&gt;=IF($V256=450,450,$V256)),--(IFERROR(Flights_2026_09_3033343536[nfl],-1)&lt;=IF($V256=450,450,$V256+9)))</f>
        <v>0</v>
      </c>
      <c r="AE233" s="17" cm="1">
        <f t="array" ref="AE233">SUMPRODUCT(--(IFERROR(HOUR(Flights_2026_09_3033343536[entry_hour]),-1)=HOUR(AE$212)),--(IFERROR(Flights_2026_09_3033343536[nfl],-1)&gt;=IF($V256=450,450,$V256)),--(IFERROR(Flights_2026_09_3033343536[nfl],-1)&lt;=IF($V256=450,450,$V256+9)))</f>
        <v>0</v>
      </c>
      <c r="AF233" s="2">
        <v>0.625</v>
      </c>
      <c r="AG233" t="s">
        <v>840</v>
      </c>
      <c r="AH233" s="17">
        <v>430</v>
      </c>
      <c r="AI233" s="17" cm="1">
        <f t="array" ref="AI233">SUMPRODUCT(--(IFERROR(HOUR(Flights_2026_09_3033343536[entry_hour]),-1)=HOUR(AF233)),--(IFERROR(Flights_2026_09_3033343536[entry_sector],"")=AG233),--(IFERROR(Flights_2026_09_3033343536[nfl],-1)&gt;=AH233),--(IFERROR(Flights_2026_09_3033343536[nfl],-1)&lt;=IF(AH233=450,450,AH233+9)))</f>
        <v>0</v>
      </c>
    </row>
    <row r="234" spans="1:35" x14ac:dyDescent="0.2">
      <c r="W234" s="17" cm="1">
        <f t="array" ref="W234">SUMPRODUCT(--(IFERROR(HOUR(Flights_2026_09_3033343536[entry_hour]),-1)=HOUR(W$212)),--(IFERROR(Flights_2026_09_3033343536[nfl],-1)&gt;=IF($V257=450,450,$V257)),--(IFERROR(Flights_2026_09_3033343536[nfl],-1)&lt;=IF($V257=450,450,$V257+9)))</f>
        <v>0</v>
      </c>
      <c r="X234" s="17" cm="1">
        <f t="array" ref="X234">SUMPRODUCT(--(IFERROR(HOUR(Flights_2026_09_3033343536[entry_hour]),-1)=HOUR(X$212)),--(IFERROR(Flights_2026_09_3033343536[nfl],-1)&gt;=IF($V257=450,450,$V257)),--(IFERROR(Flights_2026_09_3033343536[nfl],-1)&lt;=IF($V257=450,450,$V257+9)))</f>
        <v>0</v>
      </c>
      <c r="Y234" s="17" cm="1">
        <f t="array" ref="Y234">SUMPRODUCT(--(IFERROR(HOUR(Flights_2026_09_3033343536[entry_hour]),-1)=HOUR(Y$212)),--(IFERROR(Flights_2026_09_3033343536[nfl],-1)&gt;=IF($V257=450,450,$V257)),--(IFERROR(Flights_2026_09_3033343536[nfl],-1)&lt;=IF($V257=450,450,$V257+9)))</f>
        <v>0</v>
      </c>
      <c r="Z234" s="17" cm="1">
        <f t="array" ref="Z234">SUMPRODUCT(--(IFERROR(HOUR(Flights_2026_09_3033343536[entry_hour]),-1)=HOUR(Z$212)),--(IFERROR(Flights_2026_09_3033343536[nfl],-1)&gt;=IF($V257=450,450,$V257)),--(IFERROR(Flights_2026_09_3033343536[nfl],-1)&lt;=IF($V257=450,450,$V257+9)))</f>
        <v>0</v>
      </c>
      <c r="AA234" s="17" cm="1">
        <f t="array" ref="AA234">SUMPRODUCT(--(IFERROR(HOUR(Flights_2026_09_3033343536[entry_hour]),-1)=HOUR(AA$212)),--(IFERROR(Flights_2026_09_3033343536[nfl],-1)&gt;=IF($V257=450,450,$V257)),--(IFERROR(Flights_2026_09_3033343536[nfl],-1)&lt;=IF($V257=450,450,$V257+9)))</f>
        <v>0</v>
      </c>
      <c r="AB234" s="17" cm="1">
        <f t="array" ref="AB234">SUMPRODUCT(--(IFERROR(HOUR(Flights_2026_09_3033343536[entry_hour]),-1)=HOUR(AB$212)),--(IFERROR(Flights_2026_09_3033343536[nfl],-1)&gt;=IF($V257=450,450,$V257)),--(IFERROR(Flights_2026_09_3033343536[nfl],-1)&lt;=IF($V257=450,450,$V257+9)))</f>
        <v>0</v>
      </c>
      <c r="AC234" s="17" cm="1">
        <f t="array" ref="AC234">SUMPRODUCT(--(IFERROR(HOUR(Flights_2026_09_3033343536[entry_hour]),-1)=HOUR(AC$212)),--(IFERROR(Flights_2026_09_3033343536[nfl],-1)&gt;=IF($V257=450,450,$V257)),--(IFERROR(Flights_2026_09_3033343536[nfl],-1)&lt;=IF($V257=450,450,$V257+9)))</f>
        <v>0</v>
      </c>
      <c r="AD234" s="17" cm="1">
        <f t="array" ref="AD234">SUMPRODUCT(--(IFERROR(HOUR(Flights_2026_09_3033343536[entry_hour]),-1)=HOUR(AD$212)),--(IFERROR(Flights_2026_09_3033343536[nfl],-1)&gt;=IF($V257=450,450,$V257)),--(IFERROR(Flights_2026_09_3033343536[nfl],-1)&lt;=IF($V257=450,450,$V257+9)))</f>
        <v>0</v>
      </c>
      <c r="AE234" s="17" cm="1">
        <f t="array" ref="AE234">SUMPRODUCT(--(IFERROR(HOUR(Flights_2026_09_3033343536[entry_hour]),-1)=HOUR(AE$212)),--(IFERROR(Flights_2026_09_3033343536[nfl],-1)&gt;=IF($V257=450,450,$V257)),--(IFERROR(Flights_2026_09_3033343536[nfl],-1)&lt;=IF($V257=450,450,$V257+9)))</f>
        <v>0</v>
      </c>
      <c r="AF234" s="2">
        <v>0.625</v>
      </c>
      <c r="AG234" t="s">
        <v>840</v>
      </c>
      <c r="AH234" s="17">
        <v>440</v>
      </c>
      <c r="AI234" s="17" cm="1">
        <f t="array" ref="AI234">SUMPRODUCT(--(IFERROR(HOUR(Flights_2026_09_3033343536[entry_hour]),-1)=HOUR(AF234)),--(IFERROR(Flights_2026_09_3033343536[entry_sector],"")=AG234),--(IFERROR(Flights_2026_09_3033343536[nfl],-1)&gt;=AH234),--(IFERROR(Flights_2026_09_3033343536[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SUMPRODUCT(--(IFERROR(HOUR(Flights_2026_09_3033343536[entry_hour]),-1)=HOUR(W$212)),--(IFERROR(Flights_2026_09_3033343536[nfl],-1)&gt;=IF($V258=450,450,$V258)),--(IFERROR(Flights_2026_09_3033343536[nfl],-1)&lt;=IF($V258=450,450,$V258+9)))</f>
        <v>0</v>
      </c>
      <c r="X235" s="17" cm="1">
        <f t="array" ref="X235">SUMPRODUCT(--(IFERROR(HOUR(Flights_2026_09_3033343536[entry_hour]),-1)=HOUR(X$212)),--(IFERROR(Flights_2026_09_3033343536[nfl],-1)&gt;=IF($V258=450,450,$V258)),--(IFERROR(Flights_2026_09_3033343536[nfl],-1)&lt;=IF($V258=450,450,$V258+9)))</f>
        <v>0</v>
      </c>
      <c r="Y235" s="17" cm="1">
        <f t="array" ref="Y235">SUMPRODUCT(--(IFERROR(HOUR(Flights_2026_09_3033343536[entry_hour]),-1)=HOUR(Y$212)),--(IFERROR(Flights_2026_09_3033343536[nfl],-1)&gt;=IF($V258=450,450,$V258)),--(IFERROR(Flights_2026_09_3033343536[nfl],-1)&lt;=IF($V258=450,450,$V258+9)))</f>
        <v>0</v>
      </c>
      <c r="Z235" s="17" cm="1">
        <f t="array" ref="Z235">SUMPRODUCT(--(IFERROR(HOUR(Flights_2026_09_3033343536[entry_hour]),-1)=HOUR(Z$212)),--(IFERROR(Flights_2026_09_3033343536[nfl],-1)&gt;=IF($V258=450,450,$V258)),--(IFERROR(Flights_2026_09_3033343536[nfl],-1)&lt;=IF($V258=450,450,$V258+9)))</f>
        <v>0</v>
      </c>
      <c r="AA235" s="17" cm="1">
        <f t="array" ref="AA235">SUMPRODUCT(--(IFERROR(HOUR(Flights_2026_09_3033343536[entry_hour]),-1)=HOUR(AA$212)),--(IFERROR(Flights_2026_09_3033343536[nfl],-1)&gt;=IF($V258=450,450,$V258)),--(IFERROR(Flights_2026_09_3033343536[nfl],-1)&lt;=IF($V258=450,450,$V258+9)))</f>
        <v>0</v>
      </c>
      <c r="AB235" s="17" cm="1">
        <f t="array" ref="AB235">SUMPRODUCT(--(IFERROR(HOUR(Flights_2026_09_3033343536[entry_hour]),-1)=HOUR(AB$212)),--(IFERROR(Flights_2026_09_3033343536[nfl],-1)&gt;=IF($V258=450,450,$V258)),--(IFERROR(Flights_2026_09_3033343536[nfl],-1)&lt;=IF($V258=450,450,$V258+9)))</f>
        <v>0</v>
      </c>
      <c r="AC235" s="17" cm="1">
        <f t="array" ref="AC235">SUMPRODUCT(--(IFERROR(HOUR(Flights_2026_09_3033343536[entry_hour]),-1)=HOUR(AC$212)),--(IFERROR(Flights_2026_09_3033343536[nfl],-1)&gt;=IF($V258=450,450,$V258)),--(IFERROR(Flights_2026_09_3033343536[nfl],-1)&lt;=IF($V258=450,450,$V258+9)))</f>
        <v>0</v>
      </c>
      <c r="AD235" s="17" cm="1">
        <f t="array" ref="AD235">SUMPRODUCT(--(IFERROR(HOUR(Flights_2026_09_3033343536[entry_hour]),-1)=HOUR(AD$212)),--(IFERROR(Flights_2026_09_3033343536[nfl],-1)&gt;=IF($V258=450,450,$V258)),--(IFERROR(Flights_2026_09_3033343536[nfl],-1)&lt;=IF($V258=450,450,$V258+9)))</f>
        <v>0</v>
      </c>
      <c r="AE235" s="17" cm="1">
        <f t="array" ref="AE235">SUMPRODUCT(--(IFERROR(HOUR(Flights_2026_09_3033343536[entry_hour]),-1)=HOUR(AE$212)),--(IFERROR(Flights_2026_09_3033343536[nfl],-1)&gt;=IF($V258=450,450,$V258)),--(IFERROR(Flights_2026_09_3033343536[nfl],-1)&lt;=IF($V258=450,450,$V258+9)))</f>
        <v>0</v>
      </c>
      <c r="AF235" s="2">
        <v>0.625</v>
      </c>
      <c r="AG235" t="s">
        <v>840</v>
      </c>
      <c r="AH235" s="17">
        <v>450</v>
      </c>
      <c r="AI235" s="17" cm="1">
        <f t="array" ref="AI235">SUMPRODUCT(--(IFERROR(HOUR(Flights_2026_09_3033343536[entry_hour]),-1)=HOUR(AF235)),--(IFERROR(Flights_2026_09_3033343536[entry_sector],"")=AG235),--(IFERROR(Flights_2026_09_3033343536[nfl],-1)&gt;=AH235),--(IFERROR(Flights_2026_09_3033343536[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SUMPRODUCT(--(IFERROR(HOUR(Flights_2026_09_3033343536[entry_hour]),-1)=HOUR(W$212)),--(IFERROR(Flights_2026_09_3033343536[nfl],-1)&gt;=IF($V259=450,450,$V259)),--(IFERROR(Flights_2026_09_3033343536[nfl],-1)&lt;=IF($V259=450,450,$V259+9)))</f>
        <v>3</v>
      </c>
      <c r="X236" s="17" cm="1">
        <f t="array" ref="X236">SUMPRODUCT(--(IFERROR(HOUR(Flights_2026_09_3033343536[entry_hour]),-1)=HOUR(X$212)),--(IFERROR(Flights_2026_09_3033343536[nfl],-1)&gt;=IF($V259=450,450,$V259)),--(IFERROR(Flights_2026_09_3033343536[nfl],-1)&lt;=IF($V259=450,450,$V259+9)))</f>
        <v>11</v>
      </c>
      <c r="Y236" s="17" cm="1">
        <f t="array" ref="Y236">SUMPRODUCT(--(IFERROR(HOUR(Flights_2026_09_3033343536[entry_hour]),-1)=HOUR(Y$212)),--(IFERROR(Flights_2026_09_3033343536[nfl],-1)&gt;=IF($V259=450,450,$V259)),--(IFERROR(Flights_2026_09_3033343536[nfl],-1)&lt;=IF($V259=450,450,$V259+9)))</f>
        <v>7</v>
      </c>
      <c r="Z236" s="17" cm="1">
        <f t="array" ref="Z236">SUMPRODUCT(--(IFERROR(HOUR(Flights_2026_09_3033343536[entry_hour]),-1)=HOUR(Z$212)),--(IFERROR(Flights_2026_09_3033343536[nfl],-1)&gt;=IF($V259=450,450,$V259)),--(IFERROR(Flights_2026_09_3033343536[nfl],-1)&lt;=IF($V259=450,450,$V259+9)))</f>
        <v>9</v>
      </c>
      <c r="AA236" s="17" cm="1">
        <f t="array" ref="AA236">SUMPRODUCT(--(IFERROR(HOUR(Flights_2026_09_3033343536[entry_hour]),-1)=HOUR(AA$212)),--(IFERROR(Flights_2026_09_3033343536[nfl],-1)&gt;=IF($V259=450,450,$V259)),--(IFERROR(Flights_2026_09_3033343536[nfl],-1)&lt;=IF($V259=450,450,$V259+9)))</f>
        <v>5</v>
      </c>
      <c r="AB236" s="17" cm="1">
        <f t="array" ref="AB236">SUMPRODUCT(--(IFERROR(HOUR(Flights_2026_09_3033343536[entry_hour]),-1)=HOUR(AB$212)),--(IFERROR(Flights_2026_09_3033343536[nfl],-1)&gt;=IF($V259=450,450,$V259)),--(IFERROR(Flights_2026_09_3033343536[nfl],-1)&lt;=IF($V259=450,450,$V259+9)))</f>
        <v>2</v>
      </c>
      <c r="AC236" s="17" cm="1">
        <f t="array" ref="AC236">SUMPRODUCT(--(IFERROR(HOUR(Flights_2026_09_3033343536[entry_hour]),-1)=HOUR(AC$212)),--(IFERROR(Flights_2026_09_3033343536[nfl],-1)&gt;=IF($V259=450,450,$V259)),--(IFERROR(Flights_2026_09_3033343536[nfl],-1)&lt;=IF($V259=450,450,$V259+9)))</f>
        <v>1</v>
      </c>
      <c r="AD236" s="17" cm="1">
        <f t="array" ref="AD236">SUMPRODUCT(--(IFERROR(HOUR(Flights_2026_09_3033343536[entry_hour]),-1)=HOUR(AD$212)),--(IFERROR(Flights_2026_09_3033343536[nfl],-1)&gt;=IF($V259=450,450,$V259)),--(IFERROR(Flights_2026_09_3033343536[nfl],-1)&lt;=IF($V259=450,450,$V259+9)))</f>
        <v>1</v>
      </c>
      <c r="AE236" s="17" cm="1">
        <f t="array" ref="AE236">SUMPRODUCT(--(IFERROR(HOUR(Flights_2026_09_3033343536[entry_hour]),-1)=HOUR(AE$212)),--(IFERROR(Flights_2026_09_3033343536[nfl],-1)&gt;=IF($V259=450,450,$V259)),--(IFERROR(Flights_2026_09_3033343536[nfl],-1)&lt;=IF($V259=450,450,$V259+9)))</f>
        <v>2</v>
      </c>
      <c r="AF236" s="2">
        <v>0.625</v>
      </c>
      <c r="AG236" t="s">
        <v>747</v>
      </c>
      <c r="AH236" s="17">
        <v>200</v>
      </c>
      <c r="AI236" s="17" cm="1">
        <f t="array" ref="AI236">SUMPRODUCT(--(IFERROR(HOUR(Flights_2026_09_3033343536[entry_hour]),-1)=HOUR(AF236)),--(IFERROR(Flights_2026_09_3033343536[entry_sector],"")=AG236),--(IFERROR(Flights_2026_09_3033343536[nfl],-1)&gt;=AH236),--(IFERROR(Flights_2026_09_3033343536[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SUMPRODUCT(--(IFERROR(HOUR(Flights_2026_09_3033343536[entry_hour]),-1)=HOUR(W$212)),--(IFERROR(Flights_2026_09_3033343536[nfl],-1)&gt;=IF($V260=450,450,$V260)),--(IFERROR(Flights_2026_09_3033343536[nfl],-1)&lt;=IF($V260=450,450,$V260+9)))</f>
        <v>0</v>
      </c>
      <c r="X237" s="17" cm="1">
        <f t="array" ref="X237">SUMPRODUCT(--(IFERROR(HOUR(Flights_2026_09_3033343536[entry_hour]),-1)=HOUR(X$212)),--(IFERROR(Flights_2026_09_3033343536[nfl],-1)&gt;=IF($V260=450,450,$V260)),--(IFERROR(Flights_2026_09_3033343536[nfl],-1)&lt;=IF($V260=450,450,$V260+9)))</f>
        <v>0</v>
      </c>
      <c r="Y237" s="17" cm="1">
        <f t="array" ref="Y237">SUMPRODUCT(--(IFERROR(HOUR(Flights_2026_09_3033343536[entry_hour]),-1)=HOUR(Y$212)),--(IFERROR(Flights_2026_09_3033343536[nfl],-1)&gt;=IF($V260=450,450,$V260)),--(IFERROR(Flights_2026_09_3033343536[nfl],-1)&lt;=IF($V260=450,450,$V260+9)))</f>
        <v>0</v>
      </c>
      <c r="Z237" s="17" cm="1">
        <f t="array" ref="Z237">SUMPRODUCT(--(IFERROR(HOUR(Flights_2026_09_3033343536[entry_hour]),-1)=HOUR(Z$212)),--(IFERROR(Flights_2026_09_3033343536[nfl],-1)&gt;=IF($V260=450,450,$V260)),--(IFERROR(Flights_2026_09_3033343536[nfl],-1)&lt;=IF($V260=450,450,$V260+9)))</f>
        <v>1</v>
      </c>
      <c r="AA237" s="17" cm="1">
        <f t="array" ref="AA237">SUMPRODUCT(--(IFERROR(HOUR(Flights_2026_09_3033343536[entry_hour]),-1)=HOUR(AA$212)),--(IFERROR(Flights_2026_09_3033343536[nfl],-1)&gt;=IF($V260=450,450,$V260)),--(IFERROR(Flights_2026_09_3033343536[nfl],-1)&lt;=IF($V260=450,450,$V260+9)))</f>
        <v>1</v>
      </c>
      <c r="AB237" s="17" cm="1">
        <f t="array" ref="AB237">SUMPRODUCT(--(IFERROR(HOUR(Flights_2026_09_3033343536[entry_hour]),-1)=HOUR(AB$212)),--(IFERROR(Flights_2026_09_3033343536[nfl],-1)&gt;=IF($V260=450,450,$V260)),--(IFERROR(Flights_2026_09_3033343536[nfl],-1)&lt;=IF($V260=450,450,$V260+9)))</f>
        <v>0</v>
      </c>
      <c r="AC237" s="17" cm="1">
        <f t="array" ref="AC237">SUMPRODUCT(--(IFERROR(HOUR(Flights_2026_09_3033343536[entry_hour]),-1)=HOUR(AC$212)),--(IFERROR(Flights_2026_09_3033343536[nfl],-1)&gt;=IF($V260=450,450,$V260)),--(IFERROR(Flights_2026_09_3033343536[nfl],-1)&lt;=IF($V260=450,450,$V260+9)))</f>
        <v>0</v>
      </c>
      <c r="AD237" s="17" cm="1">
        <f t="array" ref="AD237">SUMPRODUCT(--(IFERROR(HOUR(Flights_2026_09_3033343536[entry_hour]),-1)=HOUR(AD$212)),--(IFERROR(Flights_2026_09_3033343536[nfl],-1)&gt;=IF($V260=450,450,$V260)),--(IFERROR(Flights_2026_09_3033343536[nfl],-1)&lt;=IF($V260=450,450,$V260+9)))</f>
        <v>0</v>
      </c>
      <c r="AE237" s="17" cm="1">
        <f t="array" ref="AE237">SUMPRODUCT(--(IFERROR(HOUR(Flights_2026_09_3033343536[entry_hour]),-1)=HOUR(AE$212)),--(IFERROR(Flights_2026_09_3033343536[nfl],-1)&gt;=IF($V260=450,450,$V260)),--(IFERROR(Flights_2026_09_3033343536[nfl],-1)&lt;=IF($V260=450,450,$V260+9)))</f>
        <v>0</v>
      </c>
      <c r="AF237" s="2">
        <v>0.625</v>
      </c>
      <c r="AG237" t="s">
        <v>747</v>
      </c>
      <c r="AH237" s="17">
        <v>210</v>
      </c>
      <c r="AI237" s="17" cm="1">
        <f t="array" ref="AI237">SUMPRODUCT(--(IFERROR(HOUR(Flights_2026_09_3033343536[entry_hour]),-1)=HOUR(AF237)),--(IFERROR(Flights_2026_09_3033343536[entry_sector],"")=AG237),--(IFERROR(Flights_2026_09_3033343536[nfl],-1)&gt;=AH237),--(IFERROR(Flights_2026_09_3033343536[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SUMPRODUCT(--(IFERROR(HOUR(Flights_2026_09_3033343536[entry_hour]),-1)=HOUR(W$212)),--(IFERROR(Flights_2026_09_3033343536[nfl],-1)&gt;=IF($V261=450,450,$V261)),--(IFERROR(Flights_2026_09_3033343536[nfl],-1)&lt;=IF($V261=450,450,$V261+9)))</f>
        <v>0</v>
      </c>
      <c r="X238" s="17" cm="1">
        <f t="array" ref="X238">SUMPRODUCT(--(IFERROR(HOUR(Flights_2026_09_3033343536[entry_hour]),-1)=HOUR(X$212)),--(IFERROR(Flights_2026_09_3033343536[nfl],-1)&gt;=IF($V261=450,450,$V261)),--(IFERROR(Flights_2026_09_3033343536[nfl],-1)&lt;=IF($V261=450,450,$V261+9)))</f>
        <v>0</v>
      </c>
      <c r="Y238" s="17" cm="1">
        <f t="array" ref="Y238">SUMPRODUCT(--(IFERROR(HOUR(Flights_2026_09_3033343536[entry_hour]),-1)=HOUR(Y$212)),--(IFERROR(Flights_2026_09_3033343536[nfl],-1)&gt;=IF($V261=450,450,$V261)),--(IFERROR(Flights_2026_09_3033343536[nfl],-1)&lt;=IF($V261=450,450,$V261+9)))</f>
        <v>0</v>
      </c>
      <c r="Z238" s="17" cm="1">
        <f t="array" ref="Z238">SUMPRODUCT(--(IFERROR(HOUR(Flights_2026_09_3033343536[entry_hour]),-1)=HOUR(Z$212)),--(IFERROR(Flights_2026_09_3033343536[nfl],-1)&gt;=IF($V261=450,450,$V261)),--(IFERROR(Flights_2026_09_3033343536[nfl],-1)&lt;=IF($V261=450,450,$V261+9)))</f>
        <v>0</v>
      </c>
      <c r="AA238" s="17" cm="1">
        <f t="array" ref="AA238">SUMPRODUCT(--(IFERROR(HOUR(Flights_2026_09_3033343536[entry_hour]),-1)=HOUR(AA$212)),--(IFERROR(Flights_2026_09_3033343536[nfl],-1)&gt;=IF($V261=450,450,$V261)),--(IFERROR(Flights_2026_09_3033343536[nfl],-1)&lt;=IF($V261=450,450,$V261+9)))</f>
        <v>0</v>
      </c>
      <c r="AB238" s="17" cm="1">
        <f t="array" ref="AB238">SUMPRODUCT(--(IFERROR(HOUR(Flights_2026_09_3033343536[entry_hour]),-1)=HOUR(AB$212)),--(IFERROR(Flights_2026_09_3033343536[nfl],-1)&gt;=IF($V261=450,450,$V261)),--(IFERROR(Flights_2026_09_3033343536[nfl],-1)&lt;=IF($V261=450,450,$V261+9)))</f>
        <v>0</v>
      </c>
      <c r="AC238" s="17" cm="1">
        <f t="array" ref="AC238">SUMPRODUCT(--(IFERROR(HOUR(Flights_2026_09_3033343536[entry_hour]),-1)=HOUR(AC$212)),--(IFERROR(Flights_2026_09_3033343536[nfl],-1)&gt;=IF($V261=450,450,$V261)),--(IFERROR(Flights_2026_09_3033343536[nfl],-1)&lt;=IF($V261=450,450,$V261+9)))</f>
        <v>0</v>
      </c>
      <c r="AD238" s="17" cm="1">
        <f t="array" ref="AD238">SUMPRODUCT(--(IFERROR(HOUR(Flights_2026_09_3033343536[entry_hour]),-1)=HOUR(AD$212)),--(IFERROR(Flights_2026_09_3033343536[nfl],-1)&gt;=IF($V261=450,450,$V261)),--(IFERROR(Flights_2026_09_3033343536[nfl],-1)&lt;=IF($V261=450,450,$V261+9)))</f>
        <v>0</v>
      </c>
      <c r="AE238" s="17" cm="1">
        <f t="array" ref="AE238">SUMPRODUCT(--(IFERROR(HOUR(Flights_2026_09_3033343536[entry_hour]),-1)=HOUR(AE$212)),--(IFERROR(Flights_2026_09_3033343536[nfl],-1)&gt;=IF($V261=450,450,$V261)),--(IFERROR(Flights_2026_09_3033343536[nfl],-1)&lt;=IF($V261=450,450,$V261+9)))</f>
        <v>0</v>
      </c>
      <c r="AF238" s="2">
        <v>0.625</v>
      </c>
      <c r="AG238" t="s">
        <v>747</v>
      </c>
      <c r="AH238" s="17">
        <v>220</v>
      </c>
      <c r="AI238" s="17" cm="1">
        <f t="array" ref="AI238">SUMPRODUCT(--(IFERROR(HOUR(Flights_2026_09_3033343536[entry_hour]),-1)=HOUR(AF238)),--(IFERROR(Flights_2026_09_3033343536[entry_sector],"")=AG238),--(IFERROR(Flights_2026_09_3033343536[nfl],-1)&gt;=AH238),--(IFERROR(Flights_2026_09_3033343536[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entry_hour]),-1)=HOUR(AF239)),--(IFERROR(Flights_2026_09_3033343536[entry_sector],"")=AG239),--(IFERROR(Flights_2026_09_3033343536[nfl],-1)&gt;=AH239),--(IFERROR(Flights_2026_09_3033343536[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entry_hour]),-1)=HOUR(AF240)),--(IFERROR(Flights_2026_09_3033343536[entry_sector],"")=AG240),--(IFERROR(Flights_2026_09_3033343536[nfl],-1)&gt;=AH240),--(IFERROR(Flights_2026_09_3033343536[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f>IF(AND(Y218&gt;0,_xlfn.RANK.EQ(Y218,Y$213:Y$238)+COUNTIF(Y$213:Y218,Y218)-1&lt;=5),Y218,"")</f>
        <v>1</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entry_hour]),-1)=HOUR(AF241)),--(IFERROR(Flights_2026_09_3033343536[entry_sector],"")=AG241),--(IFERROR(Flights_2026_09_3033343536[nfl],-1)&gt;=AH241),--(IFERROR(Flights_2026_09_3033343536[nfl],-1)&lt;=IF(AH241=450,450,AH241+9)))</f>
        <v>0</v>
      </c>
    </row>
    <row r="242" spans="1:35" ht="26" customHeight="1" x14ac:dyDescent="0.2">
      <c r="A242" s="8" t="s">
        <v>763</v>
      </c>
      <c r="B242" s="19">
        <f>IF(AND(W219&gt;0,_xlfn.RANK.EQ(W219,W$213:W$238)+COUNTIF(W$213:W219,W219)-1&lt;=5),W219,"")</f>
        <v>1</v>
      </c>
      <c r="C242" s="19">
        <f>IF(AND(X219&gt;0,_xlfn.RANK.EQ(X219,X$213:X$238)+COUNTIF(X$213:X219,X219)-1&lt;=5),X219,"")</f>
        <v>2</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1</v>
      </c>
      <c r="H242" s="19">
        <f>IF(AND(AC219&gt;0,_xlfn.RANK.EQ(AC219,AC$213:AC$238)+COUNTIF(AC$213:AC219,AC219)-1&lt;=5),AC219,"")</f>
        <v>1</v>
      </c>
      <c r="I242" s="19">
        <f>IF(AND(AD219&gt;0,_xlfn.RANK.EQ(AD219,AD$213:AD$238)+COUNTIF(AD$213:AD219,AD219)-1&lt;=5),AD219,"")</f>
        <v>1</v>
      </c>
      <c r="J242" s="19">
        <f>IF(AND(AE219&gt;0,_xlfn.RANK.EQ(AE219,AE$213:AE$238)+COUNTIF(AE$213:AE219,AE219)-1&lt;=5),AE219,"")</f>
        <v>1</v>
      </c>
      <c r="V242">
        <v>390</v>
      </c>
      <c r="AF242" s="2">
        <v>0.625</v>
      </c>
      <c r="AG242" t="s">
        <v>747</v>
      </c>
      <c r="AH242" s="17">
        <v>260</v>
      </c>
      <c r="AI242" s="17" cm="1">
        <f t="array" ref="AI242">SUMPRODUCT(--(IFERROR(HOUR(Flights_2026_09_3033343536[entry_hour]),-1)=HOUR(AF242)),--(IFERROR(Flights_2026_09_3033343536[entry_sector],"")=AG242),--(IFERROR(Flights_2026_09_3033343536[nfl],-1)&gt;=AH242),--(IFERROR(Flights_2026_09_3033343536[nfl],-1)&lt;=IF(AH242=450,450,AH242+9)))</f>
        <v>0</v>
      </c>
    </row>
    <row r="243" spans="1:35" ht="26" customHeight="1" x14ac:dyDescent="0.2">
      <c r="A243" s="8" t="s">
        <v>764</v>
      </c>
      <c r="B243" s="19">
        <f>IF(AND(W220&gt;0,_xlfn.RANK.EQ(W220,W$213:W$238)+COUNTIF(W$213:W220,W220)-1&lt;=5),W220,"")</f>
        <v>2</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entry_hour]),-1)=HOUR(AF243)),--(IFERROR(Flights_2026_09_3033343536[entry_sector],"")=AG243),--(IFERROR(Flights_2026_09_3033343536[nfl],-1)&gt;=AH243),--(IFERROR(Flights_2026_09_3033343536[nfl],-1)&lt;=IF(AH243=450,450,AH243+9)))</f>
        <v>0</v>
      </c>
    </row>
    <row r="244" spans="1:35" x14ac:dyDescent="0.2">
      <c r="A244" s="8" t="s">
        <v>765</v>
      </c>
      <c r="B244" s="19">
        <f>IF(AND(W221&gt;0,_xlfn.RANK.EQ(W221,W$213:W$238)+COUNTIF(W$213:W221,W221)-1&lt;=5),W221,"")</f>
        <v>6</v>
      </c>
      <c r="C244" s="19">
        <f>IF(AND(X221&gt;0,_xlfn.RANK.EQ(X221,X$213:X$238)+COUNTIF(X$213:X221,X221)-1&lt;=5),X221,"")</f>
        <v>3</v>
      </c>
      <c r="D244" s="19">
        <f>IF(AND(Y221&gt;0,_xlfn.RANK.EQ(Y221,Y$213:Y$238)+COUNTIF(Y$213:Y221,Y221)-1&lt;=5),Y221,"")</f>
        <v>3</v>
      </c>
      <c r="E244" s="19">
        <f>IF(AND(Z221&gt;0,_xlfn.RANK.EQ(Z221,Z$213:Z$238)+COUNTIF(Z$213:Z221,Z221)-1&lt;=5),Z221,"")</f>
        <v>4</v>
      </c>
      <c r="F244" s="19">
        <f>IF(AND(AA221&gt;0,_xlfn.RANK.EQ(AA221,AA$213:AA$238)+COUNTIF(AA$213:AA221,AA221)-1&lt;=5),AA221,"")</f>
        <v>5</v>
      </c>
      <c r="G244" s="19">
        <f>IF(AND(AB221&gt;0,_xlfn.RANK.EQ(AB221,AB$213:AB$238)+COUNTIF(AB$213:AB221,AB221)-1&lt;=5),AB221,"")</f>
        <v>5</v>
      </c>
      <c r="H244" s="19">
        <f>IF(AND(AC221&gt;0,_xlfn.RANK.EQ(AC221,AC$213:AC$238)+COUNTIF(AC$213:AC221,AC221)-1&lt;=5),AC221,"")</f>
        <v>2</v>
      </c>
      <c r="I244" s="19">
        <f>IF(AND(AD221&gt;0,_xlfn.RANK.EQ(AD221,AD$213:AD$238)+COUNTIF(AD$213:AD221,AD221)-1&lt;=5),AD221,"")</f>
        <v>3</v>
      </c>
      <c r="J244" s="19">
        <f>IF(AND(AE221&gt;0,_xlfn.RANK.EQ(AE221,AE$213:AE$238)+COUNTIF(AE$213:AE221,AE221)-1&lt;=5),AE221,"")</f>
        <v>3</v>
      </c>
      <c r="V244">
        <v>370</v>
      </c>
      <c r="AF244" s="2">
        <v>0.625</v>
      </c>
      <c r="AG244" t="s">
        <v>747</v>
      </c>
      <c r="AH244" s="17">
        <v>280</v>
      </c>
      <c r="AI244" s="17" cm="1">
        <f t="array" ref="AI244">SUMPRODUCT(--(IFERROR(HOUR(Flights_2026_09_3033343536[entry_hour]),-1)=HOUR(AF244)),--(IFERROR(Flights_2026_09_3033343536[entry_sector],"")=AG244),--(IFERROR(Flights_2026_09_3033343536[nfl],-1)&gt;=AH244),--(IFERROR(Flights_2026_09_3033343536[nfl],-1)&lt;=IF(AH244=450,450,AH244+9)))</f>
        <v>0</v>
      </c>
    </row>
    <row r="245" spans="1:35" x14ac:dyDescent="0.2">
      <c r="A245" s="8" t="s">
        <v>766</v>
      </c>
      <c r="B245" s="19">
        <f>IF(AND(W222&gt;0,_xlfn.RANK.EQ(W222,W$213:W$238)+COUNTIF(W$213:W222,W222)-1&lt;=5),W222,"")</f>
        <v>1</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1</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entry_hour]),-1)=HOUR(AF245)),--(IFERROR(Flights_2026_09_3033343536[entry_sector],"")=AG245),--(IFERROR(Flights_2026_09_3033343536[nfl],-1)&gt;=AH245),--(IFERROR(Flights_2026_09_3033343536[nfl],-1)&lt;=IF(AH245=450,450,AH245+9)))</f>
        <v>0</v>
      </c>
    </row>
    <row r="246" spans="1:35" x14ac:dyDescent="0.2">
      <c r="A246" s="8" t="s">
        <v>767</v>
      </c>
      <c r="B246" s="19" t="str">
        <f>IF(AND(W223&gt;0,_xlfn.RANK.EQ(W223,W$213:W$238)+COUNTIF(W$213:W223,W223)-1&lt;=5),W223,"")</f>
        <v/>
      </c>
      <c r="C246" s="19">
        <f>IF(AND(X223&gt;0,_xlfn.RANK.EQ(X223,X$213:X$238)+COUNTIF(X$213:X223,X223)-1&lt;=5),X223,"")</f>
        <v>5</v>
      </c>
      <c r="D246" s="19">
        <f>IF(AND(Y223&gt;0,_xlfn.RANK.EQ(Y223,Y$213:Y$238)+COUNTIF(Y$213:Y223,Y223)-1&lt;=5),Y223,"")</f>
        <v>3</v>
      </c>
      <c r="E246" s="19">
        <f>IF(AND(Z223&gt;0,_xlfn.RANK.EQ(Z223,Z$213:Z$238)+COUNTIF(Z$213:Z223,Z223)-1&lt;=5),Z223,"")</f>
        <v>7</v>
      </c>
      <c r="F246" s="19">
        <f>IF(AND(AA223&gt;0,_xlfn.RANK.EQ(AA223,AA$213:AA$238)+COUNTIF(AA$213:AA223,AA223)-1&lt;=5),AA223,"")</f>
        <v>2</v>
      </c>
      <c r="G246" s="19">
        <f>IF(AND(AB223&gt;0,_xlfn.RANK.EQ(AB223,AB$213:AB$238)+COUNTIF(AB$213:AB223,AB223)-1&lt;=5),AB223,"")</f>
        <v>4</v>
      </c>
      <c r="H246" s="19">
        <f>IF(AND(AC223&gt;0,_xlfn.RANK.EQ(AC223,AC$213:AC$238)+COUNTIF(AC$213:AC223,AC223)-1&lt;=5),AC223,"")</f>
        <v>2</v>
      </c>
      <c r="I246" s="19">
        <f>IF(AND(AD223&gt;0,_xlfn.RANK.EQ(AD223,AD$213:AD$238)+COUNTIF(AD$213:AD223,AD223)-1&lt;=5),AD223,"")</f>
        <v>2</v>
      </c>
      <c r="J246" s="19">
        <f>IF(AND(AE223&gt;0,_xlfn.RANK.EQ(AE223,AE$213:AE$238)+COUNTIF(AE$213:AE223,AE223)-1&lt;=5),AE223,"")</f>
        <v>4</v>
      </c>
      <c r="V246">
        <v>350</v>
      </c>
      <c r="AF246" s="2">
        <v>0.625</v>
      </c>
      <c r="AG246" t="s">
        <v>747</v>
      </c>
      <c r="AH246" s="17">
        <v>300</v>
      </c>
      <c r="AI246" s="17" cm="1">
        <f t="array" ref="AI246">SUMPRODUCT(--(IFERROR(HOUR(Flights_2026_09_3033343536[entry_hour]),-1)=HOUR(AF246)),--(IFERROR(Flights_2026_09_3033343536[entry_sector],"")=AG246),--(IFERROR(Flights_2026_09_3033343536[nfl],-1)&gt;=AH246),--(IFERROR(Flights_2026_09_3033343536[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f>IF(AND(AC224&gt;0,_xlfn.RANK.EQ(AC224,AC$213:AC$238)+COUNTIF(AC$213:AC224,AC224)-1&lt;=5),AC224,"")</f>
        <v>1</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entry_hour]),-1)=HOUR(AF247)),--(IFERROR(Flights_2026_09_3033343536[entry_sector],"")=AG247),--(IFERROR(Flights_2026_09_3033343536[nfl],-1)&gt;=AH247),--(IFERROR(Flights_2026_09_3033343536[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3</v>
      </c>
      <c r="E248" s="19">
        <f>IF(AND(Z225&gt;0,_xlfn.RANK.EQ(Z225,Z$213:Z$238)+COUNTIF(Z$213:Z225,Z225)-1&lt;=5),Z225,"")</f>
        <v>3</v>
      </c>
      <c r="F248" s="19">
        <f>IF(AND(AA225&gt;0,_xlfn.RANK.EQ(AA225,AA$213:AA$238)+COUNTIF(AA$213:AA225,AA225)-1&lt;=5),AA225,"")</f>
        <v>2</v>
      </c>
      <c r="G248" s="19">
        <f>IF(AND(AB225&gt;0,_xlfn.RANK.EQ(AB225,AB$213:AB$238)+COUNTIF(AB$213:AB225,AB225)-1&lt;=5),AB225,"")</f>
        <v>2</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entry_hour]),-1)=HOUR(AF248)),--(IFERROR(Flights_2026_09_3033343536[entry_sector],"")=AG248),--(IFERROR(Flights_2026_09_3033343536[nfl],-1)&gt;=AH248),--(IFERROR(Flights_2026_09_3033343536[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entry_hour]),-1)=HOUR(AF249)),--(IFERROR(Flights_2026_09_3033343536[entry_sector],"")=AG249),--(IFERROR(Flights_2026_09_3033343536[nfl],-1)&gt;=AH249),--(IFERROR(Flights_2026_09_3033343536[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entry_hour]),-1)=HOUR(AF250)),--(IFERROR(Flights_2026_09_3033343536[entry_sector],"")=AG250),--(IFERROR(Flights_2026_09_3033343536[nfl],-1)&gt;=AH250),--(IFERROR(Flights_2026_09_3033343536[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f>IF(AND(AD228&gt;0,_xlfn.RANK.EQ(AD228,AD$213:AD$238)+COUNTIF(AD$213:AD228,AD228)-1&lt;=5),AD228,"")</f>
        <v>2</v>
      </c>
      <c r="J251" s="19" t="str">
        <f>IF(AND(AE228&gt;0,_xlfn.RANK.EQ(AE228,AE$213:AE$238)+COUNTIF(AE$213:AE228,AE228)-1&lt;=5),AE228,"")</f>
        <v/>
      </c>
      <c r="V251">
        <v>300</v>
      </c>
      <c r="AF251" s="2">
        <v>0.625</v>
      </c>
      <c r="AG251" t="s">
        <v>747</v>
      </c>
      <c r="AH251" s="17">
        <v>350</v>
      </c>
      <c r="AI251" s="17" cm="1">
        <f t="array" ref="AI251">SUMPRODUCT(--(IFERROR(HOUR(Flights_2026_09_3033343536[entry_hour]),-1)=HOUR(AF251)),--(IFERROR(Flights_2026_09_3033343536[entry_sector],"")=AG251),--(IFERROR(Flights_2026_09_3033343536[nfl],-1)&gt;=AH251),--(IFERROR(Flights_2026_09_3033343536[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f>IF(AND(AD229&gt;0,_xlfn.RANK.EQ(AD229,AD$213:AD$238)+COUNTIF(AD$213:AD229,AD229)-1&lt;=5),AD229,"")</f>
        <v>1</v>
      </c>
      <c r="J252" s="19" t="str">
        <f>IF(AND(AE229&gt;0,_xlfn.RANK.EQ(AE229,AE$213:AE$238)+COUNTIF(AE$213:AE229,AE229)-1&lt;=5),AE229,"")</f>
        <v/>
      </c>
      <c r="V252">
        <v>290</v>
      </c>
      <c r="AF252" s="2">
        <v>0.625</v>
      </c>
      <c r="AG252" t="s">
        <v>747</v>
      </c>
      <c r="AH252" s="17">
        <v>360</v>
      </c>
      <c r="AI252" s="17" cm="1">
        <f t="array" ref="AI252">SUMPRODUCT(--(IFERROR(HOUR(Flights_2026_09_3033343536[entry_hour]),-1)=HOUR(AF252)),--(IFERROR(Flights_2026_09_3033343536[entry_sector],"")=AG252),--(IFERROR(Flights_2026_09_3033343536[nfl],-1)&gt;=AH252),--(IFERROR(Flights_2026_09_3033343536[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entry_hour]),-1)=HOUR(AF253)),--(IFERROR(Flights_2026_09_3033343536[entry_sector],"")=AG253),--(IFERROR(Flights_2026_09_3033343536[nfl],-1)&gt;=AH253),--(IFERROR(Flights_2026_09_3033343536[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entry_hour]),-1)=HOUR(AF254)),--(IFERROR(Flights_2026_09_3033343536[entry_sector],"")=AG254),--(IFERROR(Flights_2026_09_3033343536[nfl],-1)&gt;=AH254),--(IFERROR(Flights_2026_09_3033343536[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entry_hour]),-1)=HOUR(AF255)),--(IFERROR(Flights_2026_09_3033343536[entry_sector],"")=AG255),--(IFERROR(Flights_2026_09_3033343536[nfl],-1)&gt;=AH255),--(IFERROR(Flights_2026_09_3033343536[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entry_hour]),-1)=HOUR(AF256)),--(IFERROR(Flights_2026_09_3033343536[entry_sector],"")=AG256),--(IFERROR(Flights_2026_09_3033343536[nfl],-1)&gt;=AH256),--(IFERROR(Flights_2026_09_3033343536[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entry_hour]),-1)=HOUR(AF257)),--(IFERROR(Flights_2026_09_3033343536[entry_sector],"")=AG257),--(IFERROR(Flights_2026_09_3033343536[nfl],-1)&gt;=AH257),--(IFERROR(Flights_2026_09_3033343536[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entry_hour]),-1)=HOUR(AF258)),--(IFERROR(Flights_2026_09_3033343536[entry_sector],"")=AG258),--(IFERROR(Flights_2026_09_3033343536[nfl],-1)&gt;=AH258),--(IFERROR(Flights_2026_09_3033343536[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9</v>
      </c>
      <c r="F259" s="19">
        <f>IF(AND(AA236&gt;0,_xlfn.RANK.EQ(AA236,AA$213:AA$238)+COUNTIF(AA$213:AA236,AA236)-1&lt;=5),AA236,"")</f>
        <v>5</v>
      </c>
      <c r="G259" s="19">
        <f>IF(AND(AB236&gt;0,_xlfn.RANK.EQ(AB236,AB$213:AB$238)+COUNTIF(AB$213:AB236,AB236)-1&lt;=5),AB236,"")</f>
        <v>2</v>
      </c>
      <c r="H259" s="19" t="str">
        <f>IF(AND(AC236&gt;0,_xlfn.RANK.EQ(AC236,AC$213:AC$238)+COUNTIF(AC$213:AC236,AC236)-1&lt;=5),AC236,"")</f>
        <v/>
      </c>
      <c r="I259" s="19" t="str">
        <f>IF(AND(AD236&gt;0,_xlfn.RANK.EQ(AD236,AD$213:AD$238)+COUNTIF(AD$213:AD236,AD236)-1&lt;=5),AD236,"")</f>
        <v/>
      </c>
      <c r="J259" s="19">
        <f>IF(AND(AE236&gt;0,_xlfn.RANK.EQ(AE236,AE$213:AE$238)+COUNTIF(AE$213:AE236,AE236)-1&lt;=5),AE236,"")</f>
        <v>2</v>
      </c>
      <c r="V259">
        <v>220</v>
      </c>
      <c r="AF259" s="2">
        <v>0.625</v>
      </c>
      <c r="AG259" t="s">
        <v>747</v>
      </c>
      <c r="AH259" s="17">
        <v>430</v>
      </c>
      <c r="AI259" s="17" cm="1">
        <f t="array" ref="AI259">SUMPRODUCT(--(IFERROR(HOUR(Flights_2026_09_3033343536[entry_hour]),-1)=HOUR(AF259)),--(IFERROR(Flights_2026_09_3033343536[entry_sector],"")=AG259),--(IFERROR(Flights_2026_09_3033343536[nfl],-1)&gt;=AH259),--(IFERROR(Flights_2026_09_3033343536[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f>IF(AND(AA237&gt;0,_xlfn.RANK.EQ(AA237,AA$213:AA$238)+COUNTIF(AA$213:AA237,AA237)-1&lt;=5),AA237,"")</f>
        <v>1</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entry_hour]),-1)=HOUR(AF260)),--(IFERROR(Flights_2026_09_3033343536[entry_sector],"")=AG260),--(IFERROR(Flights_2026_09_3033343536[nfl],-1)&gt;=AH260),--(IFERROR(Flights_2026_09_3033343536[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entry_hour]),-1)=HOUR(AF261)),--(IFERROR(Flights_2026_09_3033343536[entry_sector],"")=AG261),--(IFERROR(Flights_2026_09_3033343536[nfl],-1)&gt;=AH261),--(IFERROR(Flights_2026_09_3033343536[nfl],-1)&lt;=IF(AH261=450,450,AH261+9)))</f>
        <v>0</v>
      </c>
    </row>
    <row r="262" spans="1:35" x14ac:dyDescent="0.2">
      <c r="AF262" s="2">
        <v>0.66666666666666663</v>
      </c>
      <c r="AG262" t="s">
        <v>743</v>
      </c>
      <c r="AH262" s="17">
        <v>200</v>
      </c>
      <c r="AI262" s="17" cm="1">
        <f t="array" ref="AI262">SUMPRODUCT(--(IFERROR(HOUR(Flights_2026_09_3033343536[entry_hour]),-1)=HOUR(AF262)),--(IFERROR(Flights_2026_09_3033343536[entry_sector],"")=AG262),--(IFERROR(Flights_2026_09_3033343536[nfl],-1)&gt;=AH262),--(IFERROR(Flights_2026_09_3033343536[nfl],-1)&lt;=IF(AH262=450,450,AH262+9)))</f>
        <v>0</v>
      </c>
    </row>
    <row r="263" spans="1:35" x14ac:dyDescent="0.2">
      <c r="AF263" s="2">
        <v>0.66666666666666663</v>
      </c>
      <c r="AG263" t="s">
        <v>743</v>
      </c>
      <c r="AH263" s="17">
        <v>210</v>
      </c>
      <c r="AI263" s="17" cm="1">
        <f t="array" ref="AI263">SUMPRODUCT(--(IFERROR(HOUR(Flights_2026_09_3033343536[entry_hour]),-1)=HOUR(AF263)),--(IFERROR(Flights_2026_09_3033343536[entry_sector],"")=AG263),--(IFERROR(Flights_2026_09_3033343536[nfl],-1)&gt;=AH263),--(IFERROR(Flights_2026_09_3033343536[nfl],-1)&lt;=IF(AH263=450,450,AH263+9)))</f>
        <v>0</v>
      </c>
    </row>
    <row r="264" spans="1:35" ht="19" x14ac:dyDescent="0.2">
      <c r="A264" s="36" t="s">
        <v>1925</v>
      </c>
      <c r="B264" s="36"/>
      <c r="C264" s="36"/>
      <c r="D264" s="36"/>
      <c r="E264" s="36"/>
      <c r="F264" s="36"/>
      <c r="G264" s="36"/>
      <c r="H264" s="36"/>
      <c r="I264" s="36"/>
      <c r="J264" s="36"/>
      <c r="AF264" s="2">
        <v>0.66666666666666663</v>
      </c>
      <c r="AG264" t="s">
        <v>743</v>
      </c>
      <c r="AH264" s="17">
        <v>220</v>
      </c>
      <c r="AI264" s="17" cm="1">
        <f t="array" ref="AI264">SUMPRODUCT(--(IFERROR(HOUR(Flights_2026_09_3033343536[entry_hour]),-1)=HOUR(AF264)),--(IFERROR(Flights_2026_09_3033343536[entry_sector],"")=AG264),--(IFERROR(Flights_2026_09_3033343536[nfl],-1)&gt;=AH264),--(IFERROR(Flights_2026_09_3033343536[nfl],-1)&lt;=IF(AH264=450,450,AH264+9)))</f>
        <v>0</v>
      </c>
    </row>
    <row r="265" spans="1:35" x14ac:dyDescent="0.2">
      <c r="A265" s="39" t="s">
        <v>999</v>
      </c>
      <c r="B265" s="39"/>
      <c r="C265" s="39"/>
      <c r="D265" s="39"/>
      <c r="E265" s="39"/>
      <c r="F265" s="39"/>
      <c r="G265" s="39"/>
      <c r="H265" s="39"/>
      <c r="I265" s="39"/>
      <c r="J265" s="39"/>
      <c r="AF265" s="2">
        <v>0.66666666666666663</v>
      </c>
      <c r="AG265" t="s">
        <v>743</v>
      </c>
      <c r="AH265" s="17">
        <v>230</v>
      </c>
      <c r="AI265" s="17" cm="1">
        <f t="array" ref="AI265">SUMPRODUCT(--(IFERROR(HOUR(Flights_2026_09_3033343536[entry_hour]),-1)=HOUR(AF265)),--(IFERROR(Flights_2026_09_3033343536[entry_sector],"")=AG265),--(IFERROR(Flights_2026_09_3033343536[nfl],-1)&gt;=AH265),--(IFERROR(Flights_2026_09_3033343536[nfl],-1)&lt;=IF(AH265=450,450,AH265+9)))</f>
        <v>0</v>
      </c>
    </row>
    <row r="266" spans="1:35" x14ac:dyDescent="0.2">
      <c r="AF266" s="2">
        <v>0.66666666666666663</v>
      </c>
      <c r="AG266" t="s">
        <v>743</v>
      </c>
      <c r="AH266" s="17">
        <v>240</v>
      </c>
      <c r="AI266" s="17" cm="1">
        <f t="array" ref="AI266">SUMPRODUCT(--(IFERROR(HOUR(Flights_2026_09_3033343536[entry_hour]),-1)=HOUR(AF266)),--(IFERROR(Flights_2026_09_3033343536[entry_sector],"")=AG266),--(IFERROR(Flights_2026_09_3033343536[nfl],-1)&gt;=AH266),--(IFERROR(Flights_2026_09_3033343536[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entry_hour]),-1)=HOUR(AF267)),--(IFERROR(Flights_2026_09_3033343536[entry_sector],"")=AG267),--(IFERROR(Flights_2026_09_3033343536[nfl],-1)&gt;=AH267),--(IFERROR(Flights_2026_09_3033343536[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370–379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350–359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entry_hour]),-1)=HOUR(AF268)),--(IFERROR(Flights_2026_09_3033343536[entry_sector],"")=AG268),--(IFERROR(Flights_2026_09_3033343536[nfl],-1)&gt;=AH268),--(IFERROR(Flights_2026_09_3033343536[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(7)</v>
      </c>
      <c r="E269" s="20" t="str" cm="1">
        <f t="array" ref="E269">_xlfn.LET(_xlpm.m,AN3,_xlpm.b,_xlfn.XLOOKUP(1,($AF$2:$AF$1171=E$267)*($AG$2:$AG$1171=$A269)*($AI$2:$AI$1171=_xlpm.m),$AH$2:$AH$1171),IF(_xlpm.m=0,"No data",IF(_xlpm.b=450,"450",_xlpm.b&amp;"–"&amp;(_xlpm.b+9))&amp;" ("&amp;_xlpm.m&amp;")"))</f>
        <v>220–229 (9)</v>
      </c>
      <c r="F269" s="20" t="str" cm="1">
        <f t="array" ref="F269">_xlfn.LET(_xlpm.m,AO3,_xlpm.b,_xlfn.XLOOKUP(1,($AF$2:$AF$1171=F$267)*($AG$2:$AG$1171=$A269)*($AI$2:$AI$1171=_xlpm.m),$AH$2:$AH$1171),IF(_xlpm.m=0,"No data",IF(_xlpm.b=450,"450",_xlpm.b&amp;"–"&amp;(_xlpm.b+9))&amp;" ("&amp;_xlpm.m&amp;")"))</f>
        <v>220–229 (5)</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(1)</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(2)</v>
      </c>
      <c r="L269" s="22">
        <v>1</v>
      </c>
      <c r="M269" s="22" t="s">
        <v>995</v>
      </c>
      <c r="AF269" s="2">
        <v>0.66666666666666663</v>
      </c>
      <c r="AG269" t="s">
        <v>743</v>
      </c>
      <c r="AH269" s="17">
        <v>270</v>
      </c>
      <c r="AI269" s="17" cm="1">
        <f t="array" ref="AI269">SUMPRODUCT(--(IFERROR(HOUR(Flights_2026_09_3033343536[entry_hour]),-1)=HOUR(AF269)),--(IFERROR(Flights_2026_09_3033343536[entry_sector],"")=AG269),--(IFERROR(Flights_2026_09_3033343536[nfl],-1)&gt;=AH269),--(IFERROR(Flights_2026_09_3033343536[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(5)</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330–339 (3)</v>
      </c>
      <c r="E270" s="20" t="str" cm="1">
        <f t="array" ref="E270">_xlfn.LET(_xlpm.m,AN4,_xlpm.b,_xlfn.XLOOKUP(1,($AF$2:$AF$1171=E$267)*($AG$2:$AG$1171=$A270)*($AI$2:$AI$1171=_xlpm.m),$AH$2:$AH$1171),IF(_xlpm.m=0,"No data",IF(_xlpm.b=450,"450",_xlpm.b&amp;"–"&amp;(_xlpm.b+9))&amp;" ("&amp;_xlpm.m&amp;")"))</f>
        <v>330–339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370–379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(3)</v>
      </c>
      <c r="L270" s="23" t="s">
        <v>779</v>
      </c>
      <c r="M270" s="23" t="s">
        <v>996</v>
      </c>
      <c r="AF270" s="2">
        <v>0.66666666666666663</v>
      </c>
      <c r="AG270" t="s">
        <v>743</v>
      </c>
      <c r="AH270" s="17">
        <v>280</v>
      </c>
      <c r="AI270" s="17" cm="1">
        <f t="array" ref="AI270">SUMPRODUCT(--(IFERROR(HOUR(Flights_2026_09_3033343536[entry_hour]),-1)=HOUR(AF270)),--(IFERROR(Flights_2026_09_3033343536[entry_sector],"")=AG270),--(IFERROR(Flights_2026_09_3033343536[nfl],-1)&gt;=AH270),--(IFERROR(Flights_2026_09_3033343536[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370–379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No data</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350–359 (1)</v>
      </c>
      <c r="G271" s="20" t="str" cm="1">
        <f t="array" ref="G271">_xlfn.LET(_xlpm.m,AP5,_xlpm.b,_xlfn.XLOOKUP(1,($AF$2:$AF$1171=G$267)*($AG$2:$AG$1171=$A271)*($AI$2:$AI$1171=_xlpm.m),$AH$2:$AH$1171),IF(_xlpm.m=0,"No data",IF(_xlpm.b=450,"450",_xlpm.b&amp;"–"&amp;(_xlpm.b+9))&amp;" ("&amp;_xlpm.m&amp;")"))</f>
        <v>370–379 (1)</v>
      </c>
      <c r="H271" s="20" t="str" cm="1">
        <f t="array" ref="H271">_xlfn.LET(_xlpm.m,AQ5,_xlpm.b,_xlfn.XLOOKUP(1,($AF$2:$AF$1171=H$267)*($AG$2:$AG$1171=$A271)*($AI$2:$AI$1171=_xlpm.m),$AH$2:$AH$1171),IF(_xlpm.m=0,"No data",IF(_xlpm.b=450,"450",_xlpm.b&amp;"–"&amp;(_xlpm.b+9))&amp;" ("&amp;_xlpm.m&amp;")"))</f>
        <v>370–379 (1)</v>
      </c>
      <c r="I271" s="20" t="str" cm="1">
        <f t="array" ref="I271">_xlfn.LET(_xlpm.m,AR5,_xlpm.b,_xlfn.XLOOKUP(1,($AF$2:$AF$1171=I$267)*($AG$2:$AG$1171=$A271)*($AI$2:$AI$1171=_xlpm.m),$AH$2:$AH$1171),IF(_xlpm.m=0,"No data",IF(_xlpm.b=450,"450",_xlpm.b&amp;"–"&amp;(_xlpm.b+9))&amp;" ("&amp;_xlpm.m&amp;")"))</f>
        <v>370–379 (2)</v>
      </c>
      <c r="J271" s="20" t="str" cm="1">
        <f t="array" ref="J271">_xlfn.LET(_xlpm.m,AS5,_xlpm.b,_xlfn.XLOOKUP(1,($AF$2:$AF$1171=J$267)*($AG$2:$AG$1171=$A271)*($AI$2:$AI$1171=_xlpm.m),$AH$2:$AH$1171),IF(_xlpm.m=0,"No data",IF(_xlpm.b=450,"450",_xlpm.b&amp;"–"&amp;(_xlpm.b+9))&amp;" ("&amp;_xlpm.m&amp;")"))</f>
        <v>370–379 (2)</v>
      </c>
      <c r="L271" s="24" t="s">
        <v>780</v>
      </c>
      <c r="M271" s="24" t="s">
        <v>997</v>
      </c>
      <c r="AF271" s="2">
        <v>0.66666666666666663</v>
      </c>
      <c r="AG271" t="s">
        <v>743</v>
      </c>
      <c r="AH271" s="17">
        <v>290</v>
      </c>
      <c r="AI271" s="17" cm="1">
        <f t="array" ref="AI271">SUMPRODUCT(--(IFERROR(HOUR(Flights_2026_09_3033343536[entry_hour]),-1)=HOUR(AF271)),--(IFERROR(Flights_2026_09_3033343536[entry_sector],"")=AG271),--(IFERROR(Flights_2026_09_3033343536[nfl],-1)&gt;=AH271),--(IFERROR(Flights_2026_09_3033343536[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380–389 (2)</v>
      </c>
      <c r="C272" s="20" t="str" cm="1">
        <f t="array" ref="C272">_xlfn.LET(_xlpm.m,AL6,_xlpm.b,_xlfn.XLOOKUP(1,($AF$2:$AF$1171=C$267)*($AG$2:$AG$1171=$A272)*($AI$2:$AI$1171=_xlpm.m),$AH$2:$AH$1171),IF(_xlpm.m=0,"No data",IF(_xlpm.b=450,"450",_xlpm.b&amp;"–"&amp;(_xlpm.b+9))&amp;" ("&amp;_xlpm.m&amp;")"))</f>
        <v>360–369 (1)</v>
      </c>
      <c r="D272" s="20" t="str" cm="1">
        <f t="array" ref="D272">_xlfn.LET(_xlpm.m,AM6,_xlpm.b,_xlfn.XLOOKUP(1,($AF$2:$AF$1171=D$267)*($AG$2:$AG$1171=$A272)*($AI$2:$AI$1171=_xlpm.m),$AH$2:$AH$1171),IF(_xlpm.m=0,"No data",IF(_xlpm.b=450,"450",_xlpm.b&amp;"–"&amp;(_xlpm.b+9))&amp;" ("&amp;_xlpm.m&amp;")"))</f>
        <v>380–389 (1)</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300–309 (2)</v>
      </c>
      <c r="J272" s="20" t="str" cm="1">
        <f t="array" ref="J272">_xlfn.LET(_xlpm.m,AS6,_xlpm.b,_xlfn.XLOOKUP(1,($AF$2:$AF$1171=J$267)*($AG$2:$AG$1171=$A272)*($AI$2:$AI$1171=_xlpm.m),$AH$2:$AH$1171),IF(_xlpm.m=0,"No data",IF(_xlpm.b=450,"450",_xlpm.b&amp;"–"&amp;(_xlpm.b+9))&amp;" ("&amp;_xlpm.m&amp;")"))</f>
        <v>No data</v>
      </c>
      <c r="L272" s="25" t="s">
        <v>781</v>
      </c>
      <c r="M272" s="25" t="s">
        <v>998</v>
      </c>
      <c r="AF272" s="2">
        <v>0.66666666666666663</v>
      </c>
      <c r="AG272" t="s">
        <v>743</v>
      </c>
      <c r="AH272" s="17">
        <v>300</v>
      </c>
      <c r="AI272" s="17" cm="1">
        <f t="array" ref="AI272">SUMPRODUCT(--(IFERROR(HOUR(Flights_2026_09_3033343536[entry_hour]),-1)=HOUR(AF272)),--(IFERROR(Flights_2026_09_3033343536[entry_sector],"")=AG272),--(IFERROR(Flights_2026_09_3033343536[nfl],-1)&gt;=AH272),--(IFERROR(Flights_2026_09_3033343536[nfl],-1)&lt;=IF(AH272=450,450,AH272+9)))</f>
        <v>0</v>
      </c>
    </row>
    <row r="273" spans="1:35" x14ac:dyDescent="0.2">
      <c r="AF273" s="2">
        <v>0.66666666666666663</v>
      </c>
      <c r="AG273" t="s">
        <v>743</v>
      </c>
      <c r="AH273" s="17">
        <v>310</v>
      </c>
      <c r="AI273" s="17" cm="1">
        <f t="array" ref="AI273">SUMPRODUCT(--(IFERROR(HOUR(Flights_2026_09_3033343536[entry_hour]),-1)=HOUR(AF273)),--(IFERROR(Flights_2026_09_3033343536[entry_sector],"")=AG273),--(IFERROR(Flights_2026_09_3033343536[nfl],-1)&gt;=AH273),--(IFERROR(Flights_2026_09_3033343536[nfl],-1)&lt;=IF(AH273=450,450,AH273+9)))</f>
        <v>0</v>
      </c>
    </row>
    <row r="274" spans="1:35" x14ac:dyDescent="0.2">
      <c r="AF274" s="2">
        <v>0.66666666666666663</v>
      </c>
      <c r="AG274" t="s">
        <v>743</v>
      </c>
      <c r="AH274" s="17">
        <v>320</v>
      </c>
      <c r="AI274" s="17" cm="1">
        <f t="array" ref="AI274">SUMPRODUCT(--(IFERROR(HOUR(Flights_2026_09_3033343536[entry_hour]),-1)=HOUR(AF274)),--(IFERROR(Flights_2026_09_3033343536[entry_sector],"")=AG274),--(IFERROR(Flights_2026_09_3033343536[nfl],-1)&gt;=AH274),--(IFERROR(Flights_2026_09_3033343536[nfl],-1)&lt;=IF(AH274=450,450,AH274+9)))</f>
        <v>0</v>
      </c>
    </row>
    <row r="275" spans="1:35" x14ac:dyDescent="0.2">
      <c r="AF275" s="2">
        <v>0.66666666666666663</v>
      </c>
      <c r="AG275" t="s">
        <v>743</v>
      </c>
      <c r="AH275" s="17">
        <v>330</v>
      </c>
      <c r="AI275" s="17" cm="1">
        <f t="array" ref="AI275">SUMPRODUCT(--(IFERROR(HOUR(Flights_2026_09_3033343536[entry_hour]),-1)=HOUR(AF275)),--(IFERROR(Flights_2026_09_3033343536[entry_sector],"")=AG275),--(IFERROR(Flights_2026_09_3033343536[nfl],-1)&gt;=AH275),--(IFERROR(Flights_2026_09_3033343536[nfl],-1)&lt;=IF(AH275=450,450,AH275+9)))</f>
        <v>0</v>
      </c>
    </row>
    <row r="276" spans="1:35" ht="19" x14ac:dyDescent="0.2">
      <c r="A276" s="36" t="s">
        <v>1926</v>
      </c>
      <c r="B276" s="36"/>
      <c r="C276" s="36"/>
      <c r="D276" s="36"/>
      <c r="E276" s="36"/>
      <c r="F276" s="36"/>
      <c r="G276" s="36"/>
      <c r="H276" s="36"/>
      <c r="I276" s="36"/>
      <c r="J276" s="36"/>
      <c r="AF276" s="2">
        <v>0.66666666666666663</v>
      </c>
      <c r="AG276" t="s">
        <v>743</v>
      </c>
      <c r="AH276" s="17">
        <v>340</v>
      </c>
      <c r="AI276" s="17" cm="1">
        <f t="array" ref="AI276">SUMPRODUCT(--(IFERROR(HOUR(Flights_2026_09_3033343536[entry_hour]),-1)=HOUR(AF276)),--(IFERROR(Flights_2026_09_3033343536[entry_sector],"")=AG276),--(IFERROR(Flights_2026_09_3033343536[nfl],-1)&gt;=AH276),--(IFERROR(Flights_2026_09_3033343536[nfl],-1)&lt;=IF(AH276=450,450,AH276+9)))</f>
        <v>0</v>
      </c>
    </row>
    <row r="277" spans="1:35" x14ac:dyDescent="0.2">
      <c r="AF277" s="2">
        <v>0.66666666666666663</v>
      </c>
      <c r="AG277" t="s">
        <v>743</v>
      </c>
      <c r="AH277" s="17">
        <v>350</v>
      </c>
      <c r="AI277" s="17" cm="1">
        <f t="array" ref="AI277">SUMPRODUCT(--(IFERROR(HOUR(Flights_2026_09_3033343536[entry_hour]),-1)=HOUR(AF277)),--(IFERROR(Flights_2026_09_3033343536[entry_sector],"")=AG277),--(IFERROR(Flights_2026_09_3033343536[nfl],-1)&gt;=AH277),--(IFERROR(Flights_2026_09_3033343536[nfl],-1)&lt;=IF(AH277=450,450,AH277+9)))</f>
        <v>0</v>
      </c>
    </row>
    <row r="278" spans="1:35" x14ac:dyDescent="0.2">
      <c r="AF278" s="2">
        <v>0.66666666666666663</v>
      </c>
      <c r="AG278" t="s">
        <v>743</v>
      </c>
      <c r="AH278" s="17">
        <v>360</v>
      </c>
      <c r="AI278" s="17" cm="1">
        <f t="array" ref="AI278">SUMPRODUCT(--(IFERROR(HOUR(Flights_2026_09_3033343536[entry_hour]),-1)=HOUR(AF278)),--(IFERROR(Flights_2026_09_3033343536[entry_sector],"")=AG278),--(IFERROR(Flights_2026_09_3033343536[nfl],-1)&gt;=AH278),--(IFERROR(Flights_2026_09_3033343536[nfl],-1)&lt;=IF(AH278=450,450,AH278+9)))</f>
        <v>0</v>
      </c>
    </row>
    <row r="279" spans="1:35" x14ac:dyDescent="0.2">
      <c r="AF279" s="2">
        <v>0.66666666666666663</v>
      </c>
      <c r="AG279" t="s">
        <v>743</v>
      </c>
      <c r="AH279" s="17">
        <v>370</v>
      </c>
      <c r="AI279" s="17" cm="1">
        <f t="array" ref="AI279">SUMPRODUCT(--(IFERROR(HOUR(Flights_2026_09_3033343536[entry_hour]),-1)=HOUR(AF279)),--(IFERROR(Flights_2026_09_3033343536[entry_sector],"")=AG279),--(IFERROR(Flights_2026_09_3033343536[nfl],-1)&gt;=AH279),--(IFERROR(Flights_2026_09_3033343536[nfl],-1)&lt;=IF(AH279=450,450,AH279+9)))</f>
        <v>0</v>
      </c>
    </row>
    <row r="280" spans="1:35" x14ac:dyDescent="0.2">
      <c r="AF280" s="2">
        <v>0.66666666666666663</v>
      </c>
      <c r="AG280" t="s">
        <v>743</v>
      </c>
      <c r="AH280" s="17">
        <v>380</v>
      </c>
      <c r="AI280" s="17" cm="1">
        <f t="array" ref="AI280">SUMPRODUCT(--(IFERROR(HOUR(Flights_2026_09_3033343536[entry_hour]),-1)=HOUR(AF280)),--(IFERROR(Flights_2026_09_3033343536[entry_sector],"")=AG280),--(IFERROR(Flights_2026_09_3033343536[nfl],-1)&gt;=AH280),--(IFERROR(Flights_2026_09_3033343536[nfl],-1)&lt;=IF(AH280=450,450,AH280+9)))</f>
        <v>0</v>
      </c>
    </row>
    <row r="281" spans="1:35" ht="16" customHeight="1" x14ac:dyDescent="0.2">
      <c r="AF281" s="2">
        <v>0.66666666666666663</v>
      </c>
      <c r="AG281" t="s">
        <v>743</v>
      </c>
      <c r="AH281" s="17">
        <v>390</v>
      </c>
      <c r="AI281" s="17" cm="1">
        <f t="array" ref="AI281">SUMPRODUCT(--(IFERROR(HOUR(Flights_2026_09_3033343536[entry_hour]),-1)=HOUR(AF281)),--(IFERROR(Flights_2026_09_3033343536[entry_sector],"")=AG281),--(IFERROR(Flights_2026_09_3033343536[nfl],-1)&gt;=AH281),--(IFERROR(Flights_2026_09_3033343536[nfl],-1)&lt;=IF(AH281=450,450,AH281+9)))</f>
        <v>0</v>
      </c>
    </row>
    <row r="282" spans="1:35" x14ac:dyDescent="0.2">
      <c r="AF282" s="2">
        <v>0.66666666666666663</v>
      </c>
      <c r="AG282" t="s">
        <v>743</v>
      </c>
      <c r="AH282" s="17">
        <v>400</v>
      </c>
      <c r="AI282" s="17" cm="1">
        <f t="array" ref="AI282">SUMPRODUCT(--(IFERROR(HOUR(Flights_2026_09_3033343536[entry_hour]),-1)=HOUR(AF282)),--(IFERROR(Flights_2026_09_3033343536[entry_sector],"")=AG282),--(IFERROR(Flights_2026_09_3033343536[nfl],-1)&gt;=AH282),--(IFERROR(Flights_2026_09_3033343536[nfl],-1)&lt;=IF(AH282=450,450,AH282+9)))</f>
        <v>0</v>
      </c>
    </row>
    <row r="283" spans="1:35" x14ac:dyDescent="0.2">
      <c r="AF283" s="2">
        <v>0.66666666666666663</v>
      </c>
      <c r="AG283" t="s">
        <v>743</v>
      </c>
      <c r="AH283" s="17">
        <v>410</v>
      </c>
      <c r="AI283" s="17" cm="1">
        <f t="array" ref="AI283">SUMPRODUCT(--(IFERROR(HOUR(Flights_2026_09_3033343536[entry_hour]),-1)=HOUR(AF283)),--(IFERROR(Flights_2026_09_3033343536[entry_sector],"")=AG283),--(IFERROR(Flights_2026_09_3033343536[nfl],-1)&gt;=AH283),--(IFERROR(Flights_2026_09_3033343536[nfl],-1)&lt;=IF(AH283=450,450,AH283+9)))</f>
        <v>0</v>
      </c>
    </row>
    <row r="284" spans="1:35" x14ac:dyDescent="0.2">
      <c r="AF284" s="2">
        <v>0.66666666666666663</v>
      </c>
      <c r="AG284" t="s">
        <v>743</v>
      </c>
      <c r="AH284" s="17">
        <v>420</v>
      </c>
      <c r="AI284" s="17" cm="1">
        <f t="array" ref="AI284">SUMPRODUCT(--(IFERROR(HOUR(Flights_2026_09_3033343536[entry_hour]),-1)=HOUR(AF284)),--(IFERROR(Flights_2026_09_3033343536[entry_sector],"")=AG284),--(IFERROR(Flights_2026_09_3033343536[nfl],-1)&gt;=AH284),--(IFERROR(Flights_2026_09_3033343536[nfl],-1)&lt;=IF(AH284=450,450,AH284+9)))</f>
        <v>0</v>
      </c>
    </row>
    <row r="285" spans="1:35" x14ac:dyDescent="0.2">
      <c r="AF285" s="2">
        <v>0.66666666666666663</v>
      </c>
      <c r="AG285" t="s">
        <v>743</v>
      </c>
      <c r="AH285" s="17">
        <v>430</v>
      </c>
      <c r="AI285" s="17" cm="1">
        <f t="array" ref="AI285">SUMPRODUCT(--(IFERROR(HOUR(Flights_2026_09_3033343536[entry_hour]),-1)=HOUR(AF285)),--(IFERROR(Flights_2026_09_3033343536[entry_sector],"")=AG285),--(IFERROR(Flights_2026_09_3033343536[nfl],-1)&gt;=AH285),--(IFERROR(Flights_2026_09_3033343536[nfl],-1)&lt;=IF(AH285=450,450,AH285+9)))</f>
        <v>0</v>
      </c>
    </row>
    <row r="286" spans="1:35" x14ac:dyDescent="0.2">
      <c r="AF286" s="2">
        <v>0.66666666666666663</v>
      </c>
      <c r="AG286" t="s">
        <v>743</v>
      </c>
      <c r="AH286" s="17">
        <v>440</v>
      </c>
      <c r="AI286" s="17" cm="1">
        <f t="array" ref="AI286">SUMPRODUCT(--(IFERROR(HOUR(Flights_2026_09_3033343536[entry_hour]),-1)=HOUR(AF286)),--(IFERROR(Flights_2026_09_3033343536[entry_sector],"")=AG286),--(IFERROR(Flights_2026_09_3033343536[nfl],-1)&gt;=AH286),--(IFERROR(Flights_2026_09_3033343536[nfl],-1)&lt;=IF(AH286=450,450,AH286+9)))</f>
        <v>0</v>
      </c>
    </row>
    <row r="287" spans="1:35" x14ac:dyDescent="0.2">
      <c r="AF287" s="2">
        <v>0.66666666666666663</v>
      </c>
      <c r="AG287" t="s">
        <v>743</v>
      </c>
      <c r="AH287" s="17">
        <v>450</v>
      </c>
      <c r="AI287" s="17" cm="1">
        <f t="array" ref="AI287">SUMPRODUCT(--(IFERROR(HOUR(Flights_2026_09_3033343536[entry_hour]),-1)=HOUR(AF287)),--(IFERROR(Flights_2026_09_3033343536[entry_sector],"")=AG287),--(IFERROR(Flights_2026_09_3033343536[nfl],-1)&gt;=AH287),--(IFERROR(Flights_2026_09_3033343536[nfl],-1)&lt;=IF(AH287=450,450,AH287+9)))</f>
        <v>0</v>
      </c>
    </row>
    <row r="288" spans="1:35" x14ac:dyDescent="0.2">
      <c r="AF288" s="2">
        <v>0.66666666666666663</v>
      </c>
      <c r="AG288" t="s">
        <v>744</v>
      </c>
      <c r="AH288" s="17">
        <v>200</v>
      </c>
      <c r="AI288" s="17" cm="1">
        <f t="array" ref="AI288">SUMPRODUCT(--(IFERROR(HOUR(Flights_2026_09_3033343536[entry_hour]),-1)=HOUR(AF288)),--(IFERROR(Flights_2026_09_3033343536[entry_sector],"")=AG288),--(IFERROR(Flights_2026_09_3033343536[nfl],-1)&gt;=AH288),--(IFERROR(Flights_2026_09_3033343536[nfl],-1)&lt;=IF(AH288=450,450,AH288+9)))</f>
        <v>0</v>
      </c>
    </row>
    <row r="289" spans="1:35" x14ac:dyDescent="0.2">
      <c r="AF289" s="2">
        <v>0.66666666666666663</v>
      </c>
      <c r="AG289" t="s">
        <v>744</v>
      </c>
      <c r="AH289" s="17">
        <v>210</v>
      </c>
      <c r="AI289" s="17" cm="1">
        <f t="array" ref="AI289">SUMPRODUCT(--(IFERROR(HOUR(Flights_2026_09_3033343536[entry_hour]),-1)=HOUR(AF289)),--(IFERROR(Flights_2026_09_3033343536[entry_sector],"")=AG289),--(IFERROR(Flights_2026_09_3033343536[nfl],-1)&gt;=AH289),--(IFERROR(Flights_2026_09_3033343536[nfl],-1)&lt;=IF(AH289=450,450,AH289+9)))</f>
        <v>0</v>
      </c>
    </row>
    <row r="290" spans="1:35" x14ac:dyDescent="0.2">
      <c r="AF290" s="2">
        <v>0.66666666666666663</v>
      </c>
      <c r="AG290" t="s">
        <v>744</v>
      </c>
      <c r="AH290" s="17">
        <v>220</v>
      </c>
      <c r="AI290" s="17" cm="1">
        <f t="array" ref="AI290">SUMPRODUCT(--(IFERROR(HOUR(Flights_2026_09_3033343536[entry_hour]),-1)=HOUR(AF290)),--(IFERROR(Flights_2026_09_3033343536[entry_sector],"")=AG290),--(IFERROR(Flights_2026_09_3033343536[nfl],-1)&gt;=AH290),--(IFERROR(Flights_2026_09_3033343536[nfl],-1)&lt;=IF(AH290=450,450,AH290+9)))</f>
        <v>7</v>
      </c>
    </row>
    <row r="291" spans="1:35" x14ac:dyDescent="0.2">
      <c r="AF291" s="2">
        <v>0.66666666666666663</v>
      </c>
      <c r="AG291" t="s">
        <v>744</v>
      </c>
      <c r="AH291" s="17">
        <v>230</v>
      </c>
      <c r="AI291" s="17" cm="1">
        <f t="array" ref="AI291">SUMPRODUCT(--(IFERROR(HOUR(Flights_2026_09_3033343536[entry_hour]),-1)=HOUR(AF291)),--(IFERROR(Flights_2026_09_3033343536[entry_sector],"")=AG291),--(IFERROR(Flights_2026_09_3033343536[nfl],-1)&gt;=AH291),--(IFERROR(Flights_2026_09_3033343536[nfl],-1)&lt;=IF(AH291=450,450,AH291+9)))</f>
        <v>0</v>
      </c>
    </row>
    <row r="292" spans="1:35" x14ac:dyDescent="0.2">
      <c r="AF292" s="2">
        <v>0.66666666666666663</v>
      </c>
      <c r="AG292" t="s">
        <v>744</v>
      </c>
      <c r="AH292" s="17">
        <v>240</v>
      </c>
      <c r="AI292" s="17" cm="1">
        <f t="array" ref="AI292">SUMPRODUCT(--(IFERROR(HOUR(Flights_2026_09_3033343536[entry_hour]),-1)=HOUR(AF292)),--(IFERROR(Flights_2026_09_3033343536[entry_sector],"")=AG292),--(IFERROR(Flights_2026_09_3033343536[nfl],-1)&gt;=AH292),--(IFERROR(Flights_2026_09_3033343536[nfl],-1)&lt;=IF(AH292=450,450,AH292+9)))</f>
        <v>0</v>
      </c>
    </row>
    <row r="293" spans="1:35" x14ac:dyDescent="0.2">
      <c r="AF293" s="2">
        <v>0.66666666666666663</v>
      </c>
      <c r="AG293" t="s">
        <v>744</v>
      </c>
      <c r="AH293" s="17">
        <v>250</v>
      </c>
      <c r="AI293" s="17" cm="1">
        <f t="array" ref="AI293">SUMPRODUCT(--(IFERROR(HOUR(Flights_2026_09_3033343536[entry_hour]),-1)=HOUR(AF293)),--(IFERROR(Flights_2026_09_3033343536[entry_sector],"")=AG293),--(IFERROR(Flights_2026_09_3033343536[nfl],-1)&gt;=AH293),--(IFERROR(Flights_2026_09_3033343536[nfl],-1)&lt;=IF(AH293=450,450,AH293+9)))</f>
        <v>0</v>
      </c>
    </row>
    <row r="294" spans="1:35" x14ac:dyDescent="0.2">
      <c r="AF294" s="2">
        <v>0.66666666666666663</v>
      </c>
      <c r="AG294" t="s">
        <v>744</v>
      </c>
      <c r="AH294" s="17">
        <v>260</v>
      </c>
      <c r="AI294" s="17" cm="1">
        <f t="array" ref="AI294">SUMPRODUCT(--(IFERROR(HOUR(Flights_2026_09_3033343536[entry_hour]),-1)=HOUR(AF294)),--(IFERROR(Flights_2026_09_3033343536[entry_sector],"")=AG294),--(IFERROR(Flights_2026_09_3033343536[nfl],-1)&gt;=AH294),--(IFERROR(Flights_2026_09_3033343536[nfl],-1)&lt;=IF(AH294=450,450,AH294+9)))</f>
        <v>0</v>
      </c>
    </row>
    <row r="295" spans="1:35" x14ac:dyDescent="0.2">
      <c r="AF295" s="2">
        <v>0.66666666666666663</v>
      </c>
      <c r="AG295" t="s">
        <v>744</v>
      </c>
      <c r="AH295" s="17">
        <v>270</v>
      </c>
      <c r="AI295" s="17" cm="1">
        <f t="array" ref="AI295">SUMPRODUCT(--(IFERROR(HOUR(Flights_2026_09_3033343536[entry_hour]),-1)=HOUR(AF295)),--(IFERROR(Flights_2026_09_3033343536[entry_sector],"")=AG295),--(IFERROR(Flights_2026_09_3033343536[nfl],-1)&gt;=AH295),--(IFERROR(Flights_2026_09_3033343536[nfl],-1)&lt;=IF(AH295=450,450,AH295+9)))</f>
        <v>0</v>
      </c>
    </row>
    <row r="296" spans="1:35" x14ac:dyDescent="0.2">
      <c r="AF296" s="2">
        <v>0.66666666666666663</v>
      </c>
      <c r="AG296" t="s">
        <v>744</v>
      </c>
      <c r="AH296" s="17">
        <v>280</v>
      </c>
      <c r="AI296" s="17" cm="1">
        <f t="array" ref="AI296">SUMPRODUCT(--(IFERROR(HOUR(Flights_2026_09_3033343536[entry_hour]),-1)=HOUR(AF296)),--(IFERROR(Flights_2026_09_3033343536[entry_sector],"")=AG296),--(IFERROR(Flights_2026_09_3033343536[nfl],-1)&gt;=AH296),--(IFERROR(Flights_2026_09_3033343536[nfl],-1)&lt;=IF(AH296=450,450,AH296+9)))</f>
        <v>0</v>
      </c>
    </row>
    <row r="297" spans="1:35" x14ac:dyDescent="0.2">
      <c r="AF297" s="2">
        <v>0.66666666666666663</v>
      </c>
      <c r="AG297" t="s">
        <v>744</v>
      </c>
      <c r="AH297" s="17">
        <v>290</v>
      </c>
      <c r="AI297" s="17" cm="1">
        <f t="array" ref="AI297">SUMPRODUCT(--(IFERROR(HOUR(Flights_2026_09_3033343536[entry_hour]),-1)=HOUR(AF297)),--(IFERROR(Flights_2026_09_3033343536[entry_sector],"")=AG297),--(IFERROR(Flights_2026_09_3033343536[nfl],-1)&gt;=AH297),--(IFERROR(Flights_2026_09_3033343536[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entry_hour]),-1)=HOUR(AF298)),--(IFERROR(Flights_2026_09_3033343536[entry_sector],"")=AG298),--(IFERROR(Flights_2026_09_3033343536[nfl],-1)&gt;=AH298),--(IFERROR(Flights_2026_09_3033343536[nfl],-1)&lt;=IF(AH298=450,450,AH298+9)))</f>
        <v>0</v>
      </c>
    </row>
    <row r="299" spans="1:35" x14ac:dyDescent="0.2">
      <c r="A299" s="4">
        <v>0.58333333333333337</v>
      </c>
      <c r="B299" s="5" cm="1">
        <f t="array" ref="B299">SUMPRODUCT(--(HOUR(Flights_2026_09_3033343536[entry_hour])=HOUR($A299)),--(Flights_2026_09_3033343536[TMA_Fix]=B$298))</f>
        <v>7</v>
      </c>
      <c r="C299" s="5" cm="1">
        <f t="array" ref="C299">SUMPRODUCT(--(HOUR(Flights_2026_09_3033343536[entry_hour])=HOUR($A299)),--(Flights_2026_09_3033343536[BPN_2]=C$298))</f>
        <v>1</v>
      </c>
      <c r="D299" s="5" cm="1">
        <f t="array" ref="D299">SUMPRODUCT(--(HOUR(Flights_2026_09_3033343536[entry_hour])=HOUR($A299)),--(Flights_2026_09_3033343536[TMA_Fix]=D$298))</f>
        <v>3</v>
      </c>
      <c r="AF299" s="2">
        <v>0.66666666666666663</v>
      </c>
      <c r="AG299" t="s">
        <v>744</v>
      </c>
      <c r="AH299" s="17">
        <v>310</v>
      </c>
      <c r="AI299" s="17" cm="1">
        <f t="array" ref="AI299">SUMPRODUCT(--(IFERROR(HOUR(Flights_2026_09_3033343536[entry_hour]),-1)=HOUR(AF299)),--(IFERROR(Flights_2026_09_3033343536[entry_sector],"")=AG299),--(IFERROR(Flights_2026_09_3033343536[nfl],-1)&gt;=AH299),--(IFERROR(Flights_2026_09_3033343536[nfl],-1)&lt;=IF(AH299=450,450,AH299+9)))</f>
        <v>0</v>
      </c>
    </row>
    <row r="300" spans="1:35" x14ac:dyDescent="0.2">
      <c r="A300" s="4">
        <v>0.625</v>
      </c>
      <c r="B300" s="5" cm="1">
        <f t="array" ref="B300">SUMPRODUCT(--(HOUR(Flights_2026_09_3033343536[entry_hour])=HOUR($A300)),--(Flights_2026_09_3033343536[TMA_Fix]=B$298))</f>
        <v>11</v>
      </c>
      <c r="C300" s="5" cm="1">
        <f t="array" ref="C300">SUMPRODUCT(--(HOUR(Flights_2026_09_3033343536[entry_hour])=HOUR($A300)),--(Flights_2026_09_3033343536[BPN_2]=C$298))</f>
        <v>4</v>
      </c>
      <c r="D300" s="5" cm="1">
        <f t="array" ref="D300">SUMPRODUCT(--(HOUR(Flights_2026_09_3033343536[entry_hour])=HOUR($A300)),--(Flights_2026_09_3033343536[TMA_Fix]=D$298))</f>
        <v>1</v>
      </c>
      <c r="AF300" s="2">
        <v>0.66666666666666663</v>
      </c>
      <c r="AG300" t="s">
        <v>744</v>
      </c>
      <c r="AH300" s="17">
        <v>320</v>
      </c>
      <c r="AI300" s="17" cm="1">
        <f t="array" ref="AI300">SUMPRODUCT(--(IFERROR(HOUR(Flights_2026_09_3033343536[entry_hour]),-1)=HOUR(AF300)),--(IFERROR(Flights_2026_09_3033343536[entry_sector],"")=AG300),--(IFERROR(Flights_2026_09_3033343536[nfl],-1)&gt;=AH300),--(IFERROR(Flights_2026_09_3033343536[nfl],-1)&lt;=IF(AH300=450,450,AH300+9)))</f>
        <v>0</v>
      </c>
    </row>
    <row r="301" spans="1:35" x14ac:dyDescent="0.2">
      <c r="A301" s="4">
        <v>0.66666666666666663</v>
      </c>
      <c r="B301" s="5" cm="1">
        <f t="array" ref="B301">SUMPRODUCT(--(HOUR(Flights_2026_09_3033343536[entry_hour])=HOUR($A301)),--(Flights_2026_09_3033343536[TMA_Fix]=B$298))</f>
        <v>9</v>
      </c>
      <c r="C301" s="5" cm="1">
        <f t="array" ref="C301">SUMPRODUCT(--(HOUR(Flights_2026_09_3033343536[entry_hour])=HOUR($A301)),--(Flights_2026_09_3033343536[BPN_2]=C$298))</f>
        <v>7</v>
      </c>
      <c r="D301" s="5" cm="1">
        <f t="array" ref="D301">SUMPRODUCT(--(HOUR(Flights_2026_09_3033343536[entry_hour])=HOUR($A301)),--(Flights_2026_09_3033343536[TMA_Fix]=D$298))</f>
        <v>3</v>
      </c>
      <c r="AF301" s="2">
        <v>0.66666666666666663</v>
      </c>
      <c r="AG301" t="s">
        <v>744</v>
      </c>
      <c r="AH301" s="17">
        <v>330</v>
      </c>
      <c r="AI301" s="17" cm="1">
        <f t="array" ref="AI301">SUMPRODUCT(--(IFERROR(HOUR(Flights_2026_09_3033343536[entry_hour]),-1)=HOUR(AF301)),--(IFERROR(Flights_2026_09_3033343536[entry_sector],"")=AG301),--(IFERROR(Flights_2026_09_3033343536[nfl],-1)&gt;=AH301),--(IFERROR(Flights_2026_09_3033343536[nfl],-1)&lt;=IF(AH301=450,450,AH301+9)))</f>
        <v>0</v>
      </c>
    </row>
    <row r="302" spans="1:35" x14ac:dyDescent="0.2">
      <c r="A302" s="4">
        <v>0.70833333333333337</v>
      </c>
      <c r="B302" s="5" cm="1">
        <f t="array" ref="B302">SUMPRODUCT(--(HOUR(Flights_2026_09_3033343536[entry_hour])=HOUR($A302)),--(Flights_2026_09_3033343536[TMA_Fix]=B$298))</f>
        <v>14</v>
      </c>
      <c r="C302" s="5" cm="1">
        <f t="array" ref="C302">SUMPRODUCT(--(HOUR(Flights_2026_09_3033343536[entry_hour])=HOUR($A302)),--(Flights_2026_09_3033343536[BPN_2]=C$298))</f>
        <v>9</v>
      </c>
      <c r="D302" s="5" cm="1">
        <f t="array" ref="D302">SUMPRODUCT(--(HOUR(Flights_2026_09_3033343536[entry_hour])=HOUR($A302)),--(Flights_2026_09_3033343536[TMA_Fix]=D$298))</f>
        <v>1</v>
      </c>
      <c r="AF302" s="2">
        <v>0.66666666666666663</v>
      </c>
      <c r="AG302" t="s">
        <v>744</v>
      </c>
      <c r="AH302" s="17">
        <v>340</v>
      </c>
      <c r="AI302" s="17" cm="1">
        <f t="array" ref="AI302">SUMPRODUCT(--(IFERROR(HOUR(Flights_2026_09_3033343536[entry_hour]),-1)=HOUR(AF302)),--(IFERROR(Flights_2026_09_3033343536[entry_sector],"")=AG302),--(IFERROR(Flights_2026_09_3033343536[nfl],-1)&gt;=AH302),--(IFERROR(Flights_2026_09_3033343536[nfl],-1)&lt;=IF(AH302=450,450,AH302+9)))</f>
        <v>0</v>
      </c>
    </row>
    <row r="303" spans="1:35" x14ac:dyDescent="0.2">
      <c r="A303" s="4">
        <v>0.75</v>
      </c>
      <c r="B303" s="5" cm="1">
        <f t="array" ref="B303">SUMPRODUCT(--(HOUR(Flights_2026_09_3033343536[entry_hour])=HOUR($A303)),--(Flights_2026_09_3033343536[TMA_Fix]=B$298))</f>
        <v>6</v>
      </c>
      <c r="C303" s="5" cm="1">
        <f t="array" ref="C303">SUMPRODUCT(--(HOUR(Flights_2026_09_3033343536[entry_hour])=HOUR($A303)),--(Flights_2026_09_3033343536[BPN_2]=C$298))</f>
        <v>5</v>
      </c>
      <c r="D303" s="5" cm="1">
        <f t="array" ref="D303">SUMPRODUCT(--(HOUR(Flights_2026_09_3033343536[entry_hour])=HOUR($A303)),--(Flights_2026_09_3033343536[TMA_Fix]=D$298))</f>
        <v>2</v>
      </c>
      <c r="AF303" s="2">
        <v>0.66666666666666663</v>
      </c>
      <c r="AG303" t="s">
        <v>744</v>
      </c>
      <c r="AH303" s="17">
        <v>350</v>
      </c>
      <c r="AI303" s="17" cm="1">
        <f t="array" ref="AI303">SUMPRODUCT(--(IFERROR(HOUR(Flights_2026_09_3033343536[entry_hour]),-1)=HOUR(AF303)),--(IFERROR(Flights_2026_09_3033343536[entry_sector],"")=AG303),--(IFERROR(Flights_2026_09_3033343536[nfl],-1)&gt;=AH303),--(IFERROR(Flights_2026_09_3033343536[nfl],-1)&lt;=IF(AH303=450,450,AH303+9)))</f>
        <v>1</v>
      </c>
    </row>
    <row r="304" spans="1:35" x14ac:dyDescent="0.2">
      <c r="A304" s="4">
        <v>0.79166666666666663</v>
      </c>
      <c r="B304" s="5" cm="1">
        <f t="array" ref="B304">SUMPRODUCT(--(HOUR(Flights_2026_09_3033343536[entry_hour])=HOUR($A304)),--(Flights_2026_09_3033343536[TMA_Fix]=B$298))</f>
        <v>12</v>
      </c>
      <c r="C304" s="5" cm="1">
        <f t="array" ref="C304">SUMPRODUCT(--(HOUR(Flights_2026_09_3033343536[entry_hour])=HOUR($A304)),--(Flights_2026_09_3033343536[BPN_2]=C$298))</f>
        <v>2</v>
      </c>
      <c r="D304" s="5" cm="1">
        <f t="array" ref="D304">SUMPRODUCT(--(HOUR(Flights_2026_09_3033343536[entry_hour])=HOUR($A304)),--(Flights_2026_09_3033343536[TMA_Fix]=D$298))</f>
        <v>0</v>
      </c>
      <c r="AF304" s="2">
        <v>0.66666666666666663</v>
      </c>
      <c r="AG304" t="s">
        <v>744</v>
      </c>
      <c r="AH304" s="17">
        <v>360</v>
      </c>
      <c r="AI304" s="17" cm="1">
        <f t="array" ref="AI304">SUMPRODUCT(--(IFERROR(HOUR(Flights_2026_09_3033343536[entry_hour]),-1)=HOUR(AF304)),--(IFERROR(Flights_2026_09_3033343536[entry_sector],"")=AG304),--(IFERROR(Flights_2026_09_3033343536[nfl],-1)&gt;=AH304),--(IFERROR(Flights_2026_09_3033343536[nfl],-1)&lt;=IF(AH304=450,450,AH304+9)))</f>
        <v>0</v>
      </c>
    </row>
    <row r="305" spans="1:35" x14ac:dyDescent="0.2">
      <c r="A305" s="4">
        <v>0.83333333333333337</v>
      </c>
      <c r="B305" s="5" cm="1">
        <f t="array" ref="B305">SUMPRODUCT(--(HOUR(Flights_2026_09_3033343536[entry_hour])=HOUR($A305)),--(Flights_2026_09_3033343536[TMA_Fix]=B$298))</f>
        <v>4</v>
      </c>
      <c r="C305" s="5" cm="1">
        <f t="array" ref="C305">SUMPRODUCT(--(HOUR(Flights_2026_09_3033343536[entry_hour])=HOUR($A305)),--(Flights_2026_09_3033343536[BPN_2]=C$298))</f>
        <v>1</v>
      </c>
      <c r="D305" s="5" cm="1">
        <f t="array" ref="D305">SUMPRODUCT(--(HOUR(Flights_2026_09_3033343536[entry_hour])=HOUR($A305)),--(Flights_2026_09_3033343536[TMA_Fix]=D$298))</f>
        <v>3</v>
      </c>
      <c r="AF305" s="2">
        <v>0.66666666666666663</v>
      </c>
      <c r="AG305" t="s">
        <v>744</v>
      </c>
      <c r="AH305" s="17">
        <v>370</v>
      </c>
      <c r="AI305" s="17" cm="1">
        <f t="array" ref="AI305">SUMPRODUCT(--(IFERROR(HOUR(Flights_2026_09_3033343536[entry_hour]),-1)=HOUR(AF305)),--(IFERROR(Flights_2026_09_3033343536[entry_sector],"")=AG305),--(IFERROR(Flights_2026_09_3033343536[nfl],-1)&gt;=AH305),--(IFERROR(Flights_2026_09_3033343536[nfl],-1)&lt;=IF(AH305=450,450,AH305+9)))</f>
        <v>0</v>
      </c>
    </row>
    <row r="306" spans="1:35" x14ac:dyDescent="0.2">
      <c r="A306" s="4">
        <v>0.875</v>
      </c>
      <c r="B306" s="5" cm="1">
        <f t="array" ref="B306">SUMPRODUCT(--(HOUR(Flights_2026_09_3033343536[entry_hour])=HOUR($A306)),--(Flights_2026_09_3033343536[TMA_Fix]=B$298))</f>
        <v>7</v>
      </c>
      <c r="C306" s="5" cm="1">
        <f t="array" ref="C306">SUMPRODUCT(--(HOUR(Flights_2026_09_3033343536[entry_hour])=HOUR($A306)),--(Flights_2026_09_3033343536[BPN_2]=C$298))</f>
        <v>1</v>
      </c>
      <c r="D306" s="5" cm="1">
        <f t="array" ref="D306">SUMPRODUCT(--(HOUR(Flights_2026_09_3033343536[entry_hour])=HOUR($A306)),--(Flights_2026_09_3033343536[TMA_Fix]=D$298))</f>
        <v>2</v>
      </c>
      <c r="AF306" s="2">
        <v>0.66666666666666663</v>
      </c>
      <c r="AG306" t="s">
        <v>744</v>
      </c>
      <c r="AH306" s="17">
        <v>380</v>
      </c>
      <c r="AI306" s="17" cm="1">
        <f t="array" ref="AI306">SUMPRODUCT(--(IFERROR(HOUR(Flights_2026_09_3033343536[entry_hour]),-1)=HOUR(AF306)),--(IFERROR(Flights_2026_09_3033343536[entry_sector],"")=AG306),--(IFERROR(Flights_2026_09_3033343536[nfl],-1)&gt;=AH306),--(IFERROR(Flights_2026_09_3033343536[nfl],-1)&lt;=IF(AH306=450,450,AH306+9)))</f>
        <v>0</v>
      </c>
    </row>
    <row r="307" spans="1:35" x14ac:dyDescent="0.2">
      <c r="A307" s="4">
        <v>0.91666666666666663</v>
      </c>
      <c r="B307" s="5" cm="1">
        <f t="array" ref="B307">SUMPRODUCT(--(HOUR(Flights_2026_09_3033343536[entry_hour])=HOUR($A307)),--(Flights_2026_09_3033343536[TMA_Fix]=B$298))</f>
        <v>8</v>
      </c>
      <c r="C307" s="5" cm="1">
        <f t="array" ref="C307">SUMPRODUCT(--(HOUR(Flights_2026_09_3033343536[entry_hour])=HOUR($A307)),--(Flights_2026_09_3033343536[BPN_2]=C$298))</f>
        <v>2</v>
      </c>
      <c r="D307" s="5" cm="1">
        <f t="array" ref="D307">SUMPRODUCT(--(HOUR(Flights_2026_09_3033343536[entry_hour])=HOUR($A307)),--(Flights_2026_09_3033343536[TMA_Fix]=D$298))</f>
        <v>0</v>
      </c>
      <c r="AF307" s="2">
        <v>0.66666666666666663</v>
      </c>
      <c r="AG307" t="s">
        <v>744</v>
      </c>
      <c r="AH307" s="17">
        <v>390</v>
      </c>
      <c r="AI307" s="17" cm="1">
        <f t="array" ref="AI307">SUMPRODUCT(--(IFERROR(HOUR(Flights_2026_09_3033343536[entry_hour]),-1)=HOUR(AF307)),--(IFERROR(Flights_2026_09_3033343536[entry_sector],"")=AG307),--(IFERROR(Flights_2026_09_3033343536[nfl],-1)&gt;=AH307),--(IFERROR(Flights_2026_09_3033343536[nfl],-1)&lt;=IF(AH307=450,450,AH307+9)))</f>
        <v>0</v>
      </c>
    </row>
    <row r="308" spans="1:35" x14ac:dyDescent="0.2">
      <c r="AF308" s="2">
        <v>0.66666666666666663</v>
      </c>
      <c r="AG308" t="s">
        <v>744</v>
      </c>
      <c r="AH308" s="17">
        <v>400</v>
      </c>
      <c r="AI308" s="17" cm="1">
        <f t="array" ref="AI308">SUMPRODUCT(--(IFERROR(HOUR(Flights_2026_09_3033343536[entry_hour]),-1)=HOUR(AF308)),--(IFERROR(Flights_2026_09_3033343536[entry_sector],"")=AG308),--(IFERROR(Flights_2026_09_3033343536[nfl],-1)&gt;=AH308),--(IFERROR(Flights_2026_09_3033343536[nfl],-1)&lt;=IF(AH308=450,450,AH308+9)))</f>
        <v>0</v>
      </c>
    </row>
    <row r="309" spans="1:35" x14ac:dyDescent="0.2">
      <c r="AF309" s="2">
        <v>0.66666666666666663</v>
      </c>
      <c r="AG309" t="s">
        <v>744</v>
      </c>
      <c r="AH309" s="17">
        <v>410</v>
      </c>
      <c r="AI309" s="17" cm="1">
        <f t="array" ref="AI309">SUMPRODUCT(--(IFERROR(HOUR(Flights_2026_09_3033343536[entry_hour]),-1)=HOUR(AF309)),--(IFERROR(Flights_2026_09_3033343536[entry_sector],"")=AG309),--(IFERROR(Flights_2026_09_3033343536[nfl],-1)&gt;=AH309),--(IFERROR(Flights_2026_09_3033343536[nfl],-1)&lt;=IF(AH309=450,450,AH309+9)))</f>
        <v>0</v>
      </c>
    </row>
    <row r="310" spans="1:35" ht="19" x14ac:dyDescent="0.2">
      <c r="A310" s="36" t="s">
        <v>1927</v>
      </c>
      <c r="B310" s="36"/>
      <c r="C310" s="36"/>
      <c r="D310" s="36"/>
      <c r="E310" s="36"/>
      <c r="F310" s="36"/>
      <c r="G310" s="36"/>
      <c r="H310" s="36"/>
      <c r="I310" s="36"/>
      <c r="J310" s="36"/>
      <c r="K310" s="36"/>
      <c r="L310" s="36"/>
      <c r="M310" s="36"/>
      <c r="N310" s="36"/>
      <c r="O310" s="36"/>
      <c r="AF310" s="2">
        <v>0.66666666666666663</v>
      </c>
      <c r="AG310" t="s">
        <v>744</v>
      </c>
      <c r="AH310" s="17">
        <v>420</v>
      </c>
      <c r="AI310" s="17" cm="1">
        <f t="array" ref="AI310">SUMPRODUCT(--(IFERROR(HOUR(Flights_2026_09_3033343536[entry_hour]),-1)=HOUR(AF310)),--(IFERROR(Flights_2026_09_3033343536[entry_sector],"")=AG310),--(IFERROR(Flights_2026_09_3033343536[nfl],-1)&gt;=AH310),--(IFERROR(Flights_2026_09_3033343536[nfl],-1)&lt;=IF(AH310=450,450,AH310+9)))</f>
        <v>0</v>
      </c>
    </row>
    <row r="311" spans="1:35" x14ac:dyDescent="0.2">
      <c r="AF311" s="2">
        <v>0.66666666666666663</v>
      </c>
      <c r="AG311" t="s">
        <v>744</v>
      </c>
      <c r="AH311" s="17">
        <v>430</v>
      </c>
      <c r="AI311" s="17" cm="1">
        <f t="array" ref="AI311">SUMPRODUCT(--(IFERROR(HOUR(Flights_2026_09_3033343536[entry_hour]),-1)=HOUR(AF311)),--(IFERROR(Flights_2026_09_3033343536[entry_sector],"")=AG311),--(IFERROR(Flights_2026_09_3033343536[nfl],-1)&gt;=AH311),--(IFERROR(Flights_2026_09_3033343536[nfl],-1)&lt;=IF(AH311=450,450,AH311+9)))</f>
        <v>0</v>
      </c>
    </row>
    <row r="312" spans="1:35" x14ac:dyDescent="0.2">
      <c r="AF312" s="2">
        <v>0.66666666666666663</v>
      </c>
      <c r="AG312" t="s">
        <v>744</v>
      </c>
      <c r="AH312" s="17">
        <v>440</v>
      </c>
      <c r="AI312" s="17" cm="1">
        <f t="array" ref="AI312">SUMPRODUCT(--(IFERROR(HOUR(Flights_2026_09_3033343536[entry_hour]),-1)=HOUR(AF312)),--(IFERROR(Flights_2026_09_3033343536[entry_sector],"")=AG312),--(IFERROR(Flights_2026_09_3033343536[nfl],-1)&gt;=AH312),--(IFERROR(Flights_2026_09_3033343536[nfl],-1)&lt;=IF(AH312=450,450,AH312+9)))</f>
        <v>0</v>
      </c>
    </row>
    <row r="313" spans="1:35" x14ac:dyDescent="0.2">
      <c r="AF313" s="2">
        <v>0.66666666666666663</v>
      </c>
      <c r="AG313" t="s">
        <v>744</v>
      </c>
      <c r="AH313" s="17">
        <v>450</v>
      </c>
      <c r="AI313" s="17" cm="1">
        <f t="array" ref="AI313">SUMPRODUCT(--(IFERROR(HOUR(Flights_2026_09_3033343536[entry_hour]),-1)=HOUR(AF313)),--(IFERROR(Flights_2026_09_3033343536[entry_sector],"")=AG313),--(IFERROR(Flights_2026_09_3033343536[nfl],-1)&gt;=AH313),--(IFERROR(Flights_2026_09_3033343536[nfl],-1)&lt;=IF(AH313=450,450,AH313+9)))</f>
        <v>0</v>
      </c>
    </row>
    <row r="314" spans="1:35" x14ac:dyDescent="0.2">
      <c r="AF314" s="2">
        <v>0.66666666666666663</v>
      </c>
      <c r="AG314" t="s">
        <v>745</v>
      </c>
      <c r="AH314" s="17">
        <v>200</v>
      </c>
      <c r="AI314" s="17" cm="1">
        <f t="array" ref="AI314">SUMPRODUCT(--(IFERROR(HOUR(Flights_2026_09_3033343536[entry_hour]),-1)=HOUR(AF314)),--(IFERROR(Flights_2026_09_3033343536[entry_sector],"")=AG314),--(IFERROR(Flights_2026_09_3033343536[nfl],-1)&gt;=AH314),--(IFERROR(Flights_2026_09_3033343536[nfl],-1)&lt;=IF(AH314=450,450,AH314+9)))</f>
        <v>0</v>
      </c>
    </row>
    <row r="315" spans="1:35" x14ac:dyDescent="0.2">
      <c r="AF315" s="2">
        <v>0.66666666666666663</v>
      </c>
      <c r="AG315" t="s">
        <v>745</v>
      </c>
      <c r="AH315" s="17">
        <v>210</v>
      </c>
      <c r="AI315" s="17" cm="1">
        <f t="array" ref="AI315">SUMPRODUCT(--(IFERROR(HOUR(Flights_2026_09_3033343536[entry_hour]),-1)=HOUR(AF315)),--(IFERROR(Flights_2026_09_3033343536[entry_sector],"")=AG315),--(IFERROR(Flights_2026_09_3033343536[nfl],-1)&gt;=AH315),--(IFERROR(Flights_2026_09_3033343536[nfl],-1)&lt;=IF(AH315=450,450,AH315+9)))</f>
        <v>0</v>
      </c>
    </row>
    <row r="316" spans="1:35" x14ac:dyDescent="0.2">
      <c r="AF316" s="2">
        <v>0.66666666666666663</v>
      </c>
      <c r="AG316" t="s">
        <v>745</v>
      </c>
      <c r="AH316" s="17">
        <v>220</v>
      </c>
      <c r="AI316" s="17" cm="1">
        <f t="array" ref="AI316">SUMPRODUCT(--(IFERROR(HOUR(Flights_2026_09_3033343536[entry_hour]),-1)=HOUR(AF316)),--(IFERROR(Flights_2026_09_3033343536[entry_sector],"")=AG316),--(IFERROR(Flights_2026_09_3033343536[nfl],-1)&gt;=AH316),--(IFERROR(Flights_2026_09_3033343536[nfl],-1)&lt;=IF(AH316=450,450,AH316+9)))</f>
        <v>0</v>
      </c>
    </row>
    <row r="317" spans="1:35" x14ac:dyDescent="0.2">
      <c r="AF317" s="2">
        <v>0.66666666666666663</v>
      </c>
      <c r="AG317" t="s">
        <v>745</v>
      </c>
      <c r="AH317" s="17">
        <v>230</v>
      </c>
      <c r="AI317" s="17" cm="1">
        <f t="array" ref="AI317">SUMPRODUCT(--(IFERROR(HOUR(Flights_2026_09_3033343536[entry_hour]),-1)=HOUR(AF317)),--(IFERROR(Flights_2026_09_3033343536[entry_sector],"")=AG317),--(IFERROR(Flights_2026_09_3033343536[nfl],-1)&gt;=AH317),--(IFERROR(Flights_2026_09_3033343536[nfl],-1)&lt;=IF(AH317=450,450,AH317+9)))</f>
        <v>0</v>
      </c>
    </row>
    <row r="318" spans="1:35" x14ac:dyDescent="0.2">
      <c r="AF318" s="2">
        <v>0.66666666666666663</v>
      </c>
      <c r="AG318" t="s">
        <v>745</v>
      </c>
      <c r="AH318" s="17">
        <v>240</v>
      </c>
      <c r="AI318" s="17" cm="1">
        <f t="array" ref="AI318">SUMPRODUCT(--(IFERROR(HOUR(Flights_2026_09_3033343536[entry_hour]),-1)=HOUR(AF318)),--(IFERROR(Flights_2026_09_3033343536[entry_sector],"")=AG318),--(IFERROR(Flights_2026_09_3033343536[nfl],-1)&gt;=AH318),--(IFERROR(Flights_2026_09_3033343536[nfl],-1)&lt;=IF(AH318=450,450,AH318+9)))</f>
        <v>0</v>
      </c>
    </row>
    <row r="319" spans="1:35" x14ac:dyDescent="0.2">
      <c r="AF319" s="2">
        <v>0.66666666666666663</v>
      </c>
      <c r="AG319" t="s">
        <v>745</v>
      </c>
      <c r="AH319" s="17">
        <v>250</v>
      </c>
      <c r="AI319" s="17" cm="1">
        <f t="array" ref="AI319">SUMPRODUCT(--(IFERROR(HOUR(Flights_2026_09_3033343536[entry_hour]),-1)=HOUR(AF319)),--(IFERROR(Flights_2026_09_3033343536[entry_sector],"")=AG319),--(IFERROR(Flights_2026_09_3033343536[nfl],-1)&gt;=AH319),--(IFERROR(Flights_2026_09_3033343536[nfl],-1)&lt;=IF(AH319=450,450,AH319+9)))</f>
        <v>0</v>
      </c>
    </row>
    <row r="320" spans="1:35" x14ac:dyDescent="0.2">
      <c r="AF320" s="2">
        <v>0.66666666666666663</v>
      </c>
      <c r="AG320" t="s">
        <v>745</v>
      </c>
      <c r="AH320" s="17">
        <v>260</v>
      </c>
      <c r="AI320" s="17" cm="1">
        <f t="array" ref="AI320">SUMPRODUCT(--(IFERROR(HOUR(Flights_2026_09_3033343536[entry_hour]),-1)=HOUR(AF320)),--(IFERROR(Flights_2026_09_3033343536[entry_sector],"")=AG320),--(IFERROR(Flights_2026_09_3033343536[nfl],-1)&gt;=AH320),--(IFERROR(Flights_2026_09_3033343536[nfl],-1)&lt;=IF(AH320=450,450,AH320+9)))</f>
        <v>0</v>
      </c>
    </row>
    <row r="321" spans="1:35" x14ac:dyDescent="0.2">
      <c r="AF321" s="2">
        <v>0.66666666666666663</v>
      </c>
      <c r="AG321" t="s">
        <v>745</v>
      </c>
      <c r="AH321" s="17">
        <v>270</v>
      </c>
      <c r="AI321" s="17" cm="1">
        <f t="array" ref="AI321">SUMPRODUCT(--(IFERROR(HOUR(Flights_2026_09_3033343536[entry_hour]),-1)=HOUR(AF321)),--(IFERROR(Flights_2026_09_3033343536[entry_sector],"")=AG321),--(IFERROR(Flights_2026_09_3033343536[nfl],-1)&gt;=AH321),--(IFERROR(Flights_2026_09_3033343536[nfl],-1)&lt;=IF(AH321=450,450,AH321+9)))</f>
        <v>0</v>
      </c>
    </row>
    <row r="322" spans="1:35" x14ac:dyDescent="0.2">
      <c r="AF322" s="2">
        <v>0.66666666666666663</v>
      </c>
      <c r="AG322" t="s">
        <v>745</v>
      </c>
      <c r="AH322" s="17">
        <v>280</v>
      </c>
      <c r="AI322" s="17" cm="1">
        <f t="array" ref="AI322">SUMPRODUCT(--(IFERROR(HOUR(Flights_2026_09_3033343536[entry_hour]),-1)=HOUR(AF322)),--(IFERROR(Flights_2026_09_3033343536[entry_sector],"")=AG322),--(IFERROR(Flights_2026_09_3033343536[nfl],-1)&gt;=AH322),--(IFERROR(Flights_2026_09_3033343536[nfl],-1)&lt;=IF(AH322=450,450,AH322+9)))</f>
        <v>0</v>
      </c>
    </row>
    <row r="323" spans="1:35" x14ac:dyDescent="0.2">
      <c r="AF323" s="2">
        <v>0.66666666666666663</v>
      </c>
      <c r="AG323" t="s">
        <v>745</v>
      </c>
      <c r="AH323" s="17">
        <v>290</v>
      </c>
      <c r="AI323" s="17" cm="1">
        <f t="array" ref="AI323">SUMPRODUCT(--(IFERROR(HOUR(Flights_2026_09_3033343536[entry_hour]),-1)=HOUR(AF323)),--(IFERROR(Flights_2026_09_3033343536[entry_sector],"")=AG323),--(IFERROR(Flights_2026_09_3033343536[nfl],-1)&gt;=AH323),--(IFERROR(Flights_2026_09_3033343536[nfl],-1)&lt;=IF(AH323=450,450,AH323+9)))</f>
        <v>0</v>
      </c>
    </row>
    <row r="324" spans="1:35" x14ac:dyDescent="0.2">
      <c r="AF324" s="2">
        <v>0.66666666666666663</v>
      </c>
      <c r="AG324" t="s">
        <v>745</v>
      </c>
      <c r="AH324" s="17">
        <v>300</v>
      </c>
      <c r="AI324" s="17" cm="1">
        <f t="array" ref="AI324">SUMPRODUCT(--(IFERROR(HOUR(Flights_2026_09_3033343536[entry_hour]),-1)=HOUR(AF324)),--(IFERROR(Flights_2026_09_3033343536[entry_sector],"")=AG324),--(IFERROR(Flights_2026_09_3033343536[nfl],-1)&gt;=AH324),--(IFERROR(Flights_2026_09_3033343536[nfl],-1)&lt;=IF(AH324=450,450,AH324+9)))</f>
        <v>0</v>
      </c>
    </row>
    <row r="325" spans="1:35" x14ac:dyDescent="0.2">
      <c r="AF325" s="2">
        <v>0.66666666666666663</v>
      </c>
      <c r="AG325" t="s">
        <v>745</v>
      </c>
      <c r="AH325" s="17">
        <v>310</v>
      </c>
      <c r="AI325" s="17" cm="1">
        <f t="array" ref="AI325">SUMPRODUCT(--(IFERROR(HOUR(Flights_2026_09_3033343536[entry_hour]),-1)=HOUR(AF325)),--(IFERROR(Flights_2026_09_3033343536[entry_sector],"")=AG325),--(IFERROR(Flights_2026_09_3033343536[nfl],-1)&gt;=AH325),--(IFERROR(Flights_2026_09_3033343536[nfl],-1)&lt;=IF(AH325=450,450,AH325+9)))</f>
        <v>0</v>
      </c>
    </row>
    <row r="326" spans="1:35" x14ac:dyDescent="0.2">
      <c r="AF326" s="2">
        <v>0.66666666666666663</v>
      </c>
      <c r="AG326" t="s">
        <v>745</v>
      </c>
      <c r="AH326" s="17">
        <v>320</v>
      </c>
      <c r="AI326" s="17" cm="1">
        <f t="array" ref="AI326">SUMPRODUCT(--(IFERROR(HOUR(Flights_2026_09_3033343536[entry_hour]),-1)=HOUR(AF326)),--(IFERROR(Flights_2026_09_3033343536[entry_sector],"")=AG326),--(IFERROR(Flights_2026_09_3033343536[nfl],-1)&gt;=AH326),--(IFERROR(Flights_2026_09_3033343536[nfl],-1)&lt;=IF(AH326=450,450,AH326+9)))</f>
        <v>0</v>
      </c>
    </row>
    <row r="327" spans="1:35" x14ac:dyDescent="0.2">
      <c r="AF327" s="2">
        <v>0.66666666666666663</v>
      </c>
      <c r="AG327" t="s">
        <v>745</v>
      </c>
      <c r="AH327" s="17">
        <v>330</v>
      </c>
      <c r="AI327" s="17" cm="1">
        <f t="array" ref="AI327">SUMPRODUCT(--(IFERROR(HOUR(Flights_2026_09_3033343536[entry_hour]),-1)=HOUR(AF327)),--(IFERROR(Flights_2026_09_3033343536[entry_sector],"")=AG327),--(IFERROR(Flights_2026_09_3033343536[nfl],-1)&gt;=AH327),--(IFERROR(Flights_2026_09_3033343536[nfl],-1)&lt;=IF(AH327=450,450,AH327+9)))</f>
        <v>3</v>
      </c>
    </row>
    <row r="328" spans="1:35" x14ac:dyDescent="0.2">
      <c r="AF328" s="2">
        <v>0.66666666666666663</v>
      </c>
      <c r="AG328" t="s">
        <v>745</v>
      </c>
      <c r="AH328" s="17">
        <v>340</v>
      </c>
      <c r="AI328" s="17" cm="1">
        <f t="array" ref="AI328">SUMPRODUCT(--(IFERROR(HOUR(Flights_2026_09_3033343536[entry_hour]),-1)=HOUR(AF328)),--(IFERROR(Flights_2026_09_3033343536[entry_sector],"")=AG328),--(IFERROR(Flights_2026_09_3033343536[nfl],-1)&gt;=AH328),--(IFERROR(Flights_2026_09_3033343536[nfl],-1)&lt;=IF(AH328=450,450,AH328+9)))</f>
        <v>0</v>
      </c>
    </row>
    <row r="329" spans="1:35" x14ac:dyDescent="0.2">
      <c r="AF329" s="2">
        <v>0.66666666666666663</v>
      </c>
      <c r="AG329" t="s">
        <v>745</v>
      </c>
      <c r="AH329" s="17">
        <v>350</v>
      </c>
      <c r="AI329" s="17" cm="1">
        <f t="array" ref="AI329">SUMPRODUCT(--(IFERROR(HOUR(Flights_2026_09_3033343536[entry_hour]),-1)=HOUR(AF329)),--(IFERROR(Flights_2026_09_3033343536[entry_sector],"")=AG329),--(IFERROR(Flights_2026_09_3033343536[nfl],-1)&gt;=AH329),--(IFERROR(Flights_2026_09_3033343536[nfl],-1)&lt;=IF(AH329=450,450,AH329+9)))</f>
        <v>2</v>
      </c>
    </row>
    <row r="330" spans="1:35" x14ac:dyDescent="0.2">
      <c r="AF330" s="2">
        <v>0.66666666666666663</v>
      </c>
      <c r="AG330" t="s">
        <v>745</v>
      </c>
      <c r="AH330" s="17">
        <v>360</v>
      </c>
      <c r="AI330" s="17" cm="1">
        <f t="array" ref="AI330">SUMPRODUCT(--(IFERROR(HOUR(Flights_2026_09_3033343536[entry_hour]),-1)=HOUR(AF330)),--(IFERROR(Flights_2026_09_3033343536[entry_sector],"")=AG330),--(IFERROR(Flights_2026_09_3033343536[nfl],-1)&gt;=AH330),--(IFERROR(Flights_2026_09_3033343536[nfl],-1)&lt;=IF(AH330=450,450,AH330+9)))</f>
        <v>0</v>
      </c>
    </row>
    <row r="331" spans="1:35" x14ac:dyDescent="0.2">
      <c r="AF331" s="2">
        <v>0.66666666666666663</v>
      </c>
      <c r="AG331" t="s">
        <v>745</v>
      </c>
      <c r="AH331" s="17">
        <v>370</v>
      </c>
      <c r="AI331" s="17" cm="1">
        <f t="array" ref="AI331">SUMPRODUCT(--(IFERROR(HOUR(Flights_2026_09_3033343536[entry_hour]),-1)=HOUR(AF331)),--(IFERROR(Flights_2026_09_3033343536[entry_sector],"")=AG331),--(IFERROR(Flights_2026_09_3033343536[nfl],-1)&gt;=AH331),--(IFERROR(Flights_2026_09_3033343536[nfl],-1)&lt;=IF(AH331=450,450,AH331+9)))</f>
        <v>3</v>
      </c>
    </row>
    <row r="332" spans="1:35" x14ac:dyDescent="0.2">
      <c r="AF332" s="2">
        <v>0.66666666666666663</v>
      </c>
      <c r="AG332" t="s">
        <v>745</v>
      </c>
      <c r="AH332" s="17">
        <v>380</v>
      </c>
      <c r="AI332" s="17" cm="1">
        <f t="array" ref="AI332">SUMPRODUCT(--(IFERROR(HOUR(Flights_2026_09_3033343536[entry_hour]),-1)=HOUR(AF332)),--(IFERROR(Flights_2026_09_3033343536[entry_sector],"")=AG332),--(IFERROR(Flights_2026_09_3033343536[nfl],-1)&gt;=AH332),--(IFERROR(Flights_2026_09_3033343536[nfl],-1)&lt;=IF(AH332=450,450,AH332+9)))</f>
        <v>0</v>
      </c>
    </row>
    <row r="333" spans="1:35" x14ac:dyDescent="0.2">
      <c r="AF333" s="2">
        <v>0.66666666666666663</v>
      </c>
      <c r="AG333" t="s">
        <v>745</v>
      </c>
      <c r="AH333" s="17">
        <v>390</v>
      </c>
      <c r="AI333" s="17" cm="1">
        <f t="array" ref="AI333">SUMPRODUCT(--(IFERROR(HOUR(Flights_2026_09_3033343536[entry_hour]),-1)=HOUR(AF333)),--(IFERROR(Flights_2026_09_3033343536[entry_sector],"")=AG333),--(IFERROR(Flights_2026_09_3033343536[nfl],-1)&gt;=AH333),--(IFERROR(Flights_2026_09_3033343536[nfl],-1)&lt;=IF(AH333=450,450,AH333+9)))</f>
        <v>1</v>
      </c>
    </row>
    <row r="334" spans="1:35" x14ac:dyDescent="0.2">
      <c r="AF334" s="2">
        <v>0.66666666666666663</v>
      </c>
      <c r="AG334" t="s">
        <v>745</v>
      </c>
      <c r="AH334" s="17">
        <v>400</v>
      </c>
      <c r="AI334" s="17" cm="1">
        <f t="array" ref="AI334">SUMPRODUCT(--(IFERROR(HOUR(Flights_2026_09_3033343536[entry_hour]),-1)=HOUR(AF334)),--(IFERROR(Flights_2026_09_3033343536[entry_sector],"")=AG334),--(IFERROR(Flights_2026_09_3033343536[nfl],-1)&gt;=AH334),--(IFERROR(Flights_2026_09_3033343536[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entry_hour]),-1)=HOUR(AF335)),--(IFERROR(Flights_2026_09_3033343536[entry_sector],"")=AG335),--(IFERROR(Flights_2026_09_3033343536[nfl],-1)&gt;=AH335),--(IFERROR(Flights_2026_09_3033343536[nfl],-1)&lt;=IF(AH335=450,450,AH335+9)))</f>
        <v>0</v>
      </c>
    </row>
    <row r="336" spans="1:35" x14ac:dyDescent="0.2">
      <c r="A336" s="4">
        <v>0.58333333333333337</v>
      </c>
      <c r="B336" s="5" cm="1">
        <f t="array" ref="B336">SUMPRODUCT(--(HOUR(Flights_2026_09_3033343536[entry_hour])=HOUR($A336)),--(Flights_2026_09_3033343536[BPN_2]=B$335))</f>
        <v>2</v>
      </c>
      <c r="C336" s="5" cm="1">
        <f t="array" ref="C336">SUMPRODUCT(--(HOUR(Flights_2026_09_3033343536[entry_hour])=HOUR($A336)),--(Flights_2026_09_3033343536[BPN_2]=C$335))</f>
        <v>1</v>
      </c>
      <c r="D336" s="5" cm="1">
        <f t="array" ref="D336">SUMPRODUCT(--(HOUR(Flights_2026_09_3033343536[entry_hour])=HOUR($A336)),--(Flights_2026_09_3033343536[BPN_2]=D$335))</f>
        <v>3</v>
      </c>
      <c r="E336" s="5" cm="1">
        <f t="array" ref="E336">SUMPRODUCT(--(HOUR(Flights_2026_09_3033343536[entry_hour])=HOUR($A336)),--(Flights_2026_09_3033343536[BPN_2]=E$335))</f>
        <v>2</v>
      </c>
      <c r="F336" s="5" cm="1">
        <f t="array" ref="F336">SUMPRODUCT(--(HOUR(Flights_2026_09_3033343536[entry_hour])=HOUR($A336)),--(Flights_2026_09_3033343536[BPN_2]=F$335))</f>
        <v>2</v>
      </c>
      <c r="G336" s="5" cm="1">
        <f t="array" ref="G336">SUMPRODUCT(--(HOUR(Flights_2026_09_3033343536[entry_hour])=HOUR($A336)),--(Flights_2026_09_3033343536[BPN_2]=G$335))</f>
        <v>0</v>
      </c>
      <c r="H336" s="5" cm="1">
        <f t="array" ref="H336">SUMPRODUCT(--(HOUR(Flights_2026_09_3033343536[entry_hour])=HOUR($A336)),--(Flights_2026_09_3033343536[BPN_2]=H$335))</f>
        <v>0</v>
      </c>
      <c r="I336" s="5" cm="1">
        <f t="array" ref="I336">SUMPRODUCT(--(HOUR(Flights_2026_09_3033343536[entry_hour])=HOUR($A336)),--(Flights_2026_09_3033343536[BPN_2]=I$335))</f>
        <v>2</v>
      </c>
      <c r="J336" s="5" cm="1">
        <f t="array" ref="J336">SUMPRODUCT(--(HOUR(Flights_2026_09_3033343536[entry_hour])=HOUR($A336)),--(Flights_2026_09_3033343536[BPN_2]=J$335))</f>
        <v>1</v>
      </c>
      <c r="K336" s="5" cm="1">
        <f t="array" ref="K336">SUMPRODUCT(--(HOUR(Flights_2026_09_3033343536[entry_hour])=HOUR($A336)),--(Flights_2026_09_3033343536[BPN_2]=K$335))</f>
        <v>0</v>
      </c>
      <c r="L336" s="5" cm="1">
        <f t="array" ref="L336">SUMPRODUCT(--(HOUR(Flights_2026_09_3033343536[entry_hour])=HOUR($A336)),--(Flights_2026_09_3033343536[BPN_2]=L$335))</f>
        <v>0</v>
      </c>
      <c r="M336" s="5" cm="1">
        <f t="array" ref="M336">SUMPRODUCT(--(HOUR(Flights_2026_09_3033343536[entry_hour])=HOUR($A336)),--(Flights_2026_09_3033343536[BPN_2]=M$335))</f>
        <v>0</v>
      </c>
      <c r="N336" s="5" cm="1">
        <f t="array" ref="N336">SUMPRODUCT(--(HOUR(Flights_2026_09_3033343536[entry_hour])=HOUR($A336)),--(Flights_2026_09_3033343536[BPN_2]=N$335))</f>
        <v>0</v>
      </c>
      <c r="O336" s="5" cm="1">
        <f t="array" ref="O336">SUMPRODUCT(--(HOUR(Flights_2026_09_3033343536[entry_hour])=HOUR($A336)),--(Flights_2026_09_3033343536[BPN_2]=O$335))</f>
        <v>0</v>
      </c>
      <c r="AF336" s="2">
        <v>0.66666666666666663</v>
      </c>
      <c r="AG336" t="s">
        <v>745</v>
      </c>
      <c r="AH336" s="17">
        <v>420</v>
      </c>
      <c r="AI336" s="17" cm="1">
        <f t="array" ref="AI336">SUMPRODUCT(--(IFERROR(HOUR(Flights_2026_09_3033343536[entry_hour]),-1)=HOUR(AF336)),--(IFERROR(Flights_2026_09_3033343536[entry_sector],"")=AG336),--(IFERROR(Flights_2026_09_3033343536[nfl],-1)&gt;=AH336),--(IFERROR(Flights_2026_09_3033343536[nfl],-1)&lt;=IF(AH336=450,450,AH336+9)))</f>
        <v>0</v>
      </c>
    </row>
    <row r="337" spans="1:35" x14ac:dyDescent="0.2">
      <c r="A337" s="4">
        <v>0.625</v>
      </c>
      <c r="B337" s="5" cm="1">
        <f t="array" ref="B337">SUMPRODUCT(--(HOUR(Flights_2026_09_3033343536[entry_hour])=HOUR($A337)),--(Flights_2026_09_3033343536[BPN_2]=B$335))</f>
        <v>0</v>
      </c>
      <c r="C337" s="5" cm="1">
        <f t="array" ref="C337">SUMPRODUCT(--(HOUR(Flights_2026_09_3033343536[entry_hour])=HOUR($A337)),--(Flights_2026_09_3033343536[BPN_2]=C$335))</f>
        <v>4</v>
      </c>
      <c r="D337" s="5" cm="1">
        <f t="array" ref="D337">SUMPRODUCT(--(HOUR(Flights_2026_09_3033343536[entry_hour])=HOUR($A337)),--(Flights_2026_09_3033343536[BPN_2]=D$335))</f>
        <v>1</v>
      </c>
      <c r="E337" s="5" cm="1">
        <f t="array" ref="E337">SUMPRODUCT(--(HOUR(Flights_2026_09_3033343536[entry_hour])=HOUR($A337)),--(Flights_2026_09_3033343536[BPN_2]=E$335))</f>
        <v>8</v>
      </c>
      <c r="F337" s="5" cm="1">
        <f t="array" ref="F337">SUMPRODUCT(--(HOUR(Flights_2026_09_3033343536[entry_hour])=HOUR($A337)),--(Flights_2026_09_3033343536[BPN_2]=F$335))</f>
        <v>5</v>
      </c>
      <c r="G337" s="5" cm="1">
        <f t="array" ref="G337">SUMPRODUCT(--(HOUR(Flights_2026_09_3033343536[entry_hour])=HOUR($A337)),--(Flights_2026_09_3033343536[BPN_2]=G$335))</f>
        <v>2</v>
      </c>
      <c r="H337" s="5" cm="1">
        <f t="array" ref="H337">SUMPRODUCT(--(HOUR(Flights_2026_09_3033343536[entry_hour])=HOUR($A337)),--(Flights_2026_09_3033343536[BPN_2]=H$335))</f>
        <v>0</v>
      </c>
      <c r="I337" s="5" cm="1">
        <f t="array" ref="I337">SUMPRODUCT(--(HOUR(Flights_2026_09_3033343536[entry_hour])=HOUR($A337)),--(Flights_2026_09_3033343536[BPN_2]=I$335))</f>
        <v>0</v>
      </c>
      <c r="J337" s="5" cm="1">
        <f t="array" ref="J337">SUMPRODUCT(--(HOUR(Flights_2026_09_3033343536[entry_hour])=HOUR($A337)),--(Flights_2026_09_3033343536[BPN_2]=J$335))</f>
        <v>2</v>
      </c>
      <c r="K337" s="5" cm="1">
        <f t="array" ref="K337">SUMPRODUCT(--(HOUR(Flights_2026_09_3033343536[entry_hour])=HOUR($A337)),--(Flights_2026_09_3033343536[BPN_2]=K$335))</f>
        <v>1</v>
      </c>
      <c r="L337" s="5" cm="1">
        <f t="array" ref="L337">SUMPRODUCT(--(HOUR(Flights_2026_09_3033343536[entry_hour])=HOUR($A337)),--(Flights_2026_09_3033343536[BPN_2]=L$335))</f>
        <v>0</v>
      </c>
      <c r="M337" s="5" cm="1">
        <f t="array" ref="M337">SUMPRODUCT(--(HOUR(Flights_2026_09_3033343536[entry_hour])=HOUR($A337)),--(Flights_2026_09_3033343536[BPN_2]=M$335))</f>
        <v>0</v>
      </c>
      <c r="N337" s="5" cm="1">
        <f t="array" ref="N337">SUMPRODUCT(--(HOUR(Flights_2026_09_3033343536[entry_hour])=HOUR($A337)),--(Flights_2026_09_3033343536[BPN_2]=N$335))</f>
        <v>0</v>
      </c>
      <c r="O337" s="5" cm="1">
        <f t="array" ref="O337">SUMPRODUCT(--(HOUR(Flights_2026_09_3033343536[entry_hour])=HOUR($A337)),--(Flights_2026_09_3033343536[BPN_2]=O$335))</f>
        <v>0</v>
      </c>
      <c r="AF337" s="2">
        <v>0.66666666666666663</v>
      </c>
      <c r="AG337" t="s">
        <v>745</v>
      </c>
      <c r="AH337" s="17">
        <v>430</v>
      </c>
      <c r="AI337" s="17" cm="1">
        <f t="array" ref="AI337">SUMPRODUCT(--(IFERROR(HOUR(Flights_2026_09_3033343536[entry_hour]),-1)=HOUR(AF337)),--(IFERROR(Flights_2026_09_3033343536[entry_sector],"")=AG337),--(IFERROR(Flights_2026_09_3033343536[nfl],-1)&gt;=AH337),--(IFERROR(Flights_2026_09_3033343536[nfl],-1)&lt;=IF(AH337=450,450,AH337+9)))</f>
        <v>0</v>
      </c>
    </row>
    <row r="338" spans="1:35" x14ac:dyDescent="0.2">
      <c r="A338" s="4">
        <v>0.66666666666666663</v>
      </c>
      <c r="B338" s="5" cm="1">
        <f t="array" ref="B338">SUMPRODUCT(--(HOUR(Flights_2026_09_3033343536[entry_hour])=HOUR($A338)),--(Flights_2026_09_3033343536[BPN_2]=B$335))</f>
        <v>2</v>
      </c>
      <c r="C338" s="5" cm="1">
        <f t="array" ref="C338">SUMPRODUCT(--(HOUR(Flights_2026_09_3033343536[entry_hour])=HOUR($A338)),--(Flights_2026_09_3033343536[BPN_2]=C$335))</f>
        <v>7</v>
      </c>
      <c r="D338" s="5" cm="1">
        <f t="array" ref="D338">SUMPRODUCT(--(HOUR(Flights_2026_09_3033343536[entry_hour])=HOUR($A338)),--(Flights_2026_09_3033343536[BPN_2]=D$335))</f>
        <v>1</v>
      </c>
      <c r="E338" s="5" cm="1">
        <f t="array" ref="E338">SUMPRODUCT(--(HOUR(Flights_2026_09_3033343536[entry_hour])=HOUR($A338)),--(Flights_2026_09_3033343536[BPN_2]=E$335))</f>
        <v>0</v>
      </c>
      <c r="F338" s="5" cm="1">
        <f t="array" ref="F338">SUMPRODUCT(--(HOUR(Flights_2026_09_3033343536[entry_hour])=HOUR($A338)),--(Flights_2026_09_3033343536[BPN_2]=F$335))</f>
        <v>0</v>
      </c>
      <c r="G338" s="5" cm="1">
        <f t="array" ref="G338">SUMPRODUCT(--(HOUR(Flights_2026_09_3033343536[entry_hour])=HOUR($A338)),--(Flights_2026_09_3033343536[BPN_2]=G$335))</f>
        <v>1</v>
      </c>
      <c r="H338" s="5" cm="1">
        <f t="array" ref="H338">SUMPRODUCT(--(HOUR(Flights_2026_09_3033343536[entry_hour])=HOUR($A338)),--(Flights_2026_09_3033343536[BPN_2]=H$335))</f>
        <v>0</v>
      </c>
      <c r="I338" s="5" cm="1">
        <f t="array" ref="I338">SUMPRODUCT(--(HOUR(Flights_2026_09_3033343536[entry_hour])=HOUR($A338)),--(Flights_2026_09_3033343536[BPN_2]=I$335))</f>
        <v>1</v>
      </c>
      <c r="J338" s="5" cm="1">
        <f t="array" ref="J338">SUMPRODUCT(--(HOUR(Flights_2026_09_3033343536[entry_hour])=HOUR($A338)),--(Flights_2026_09_3033343536[BPN_2]=J$335))</f>
        <v>3</v>
      </c>
      <c r="K338" s="5" cm="1">
        <f t="array" ref="K338">SUMPRODUCT(--(HOUR(Flights_2026_09_3033343536[entry_hour])=HOUR($A338)),--(Flights_2026_09_3033343536[BPN_2]=K$335))</f>
        <v>2</v>
      </c>
      <c r="L338" s="5" cm="1">
        <f t="array" ref="L338">SUMPRODUCT(--(HOUR(Flights_2026_09_3033343536[entry_hour])=HOUR($A338)),--(Flights_2026_09_3033343536[BPN_2]=L$335))</f>
        <v>0</v>
      </c>
      <c r="M338" s="5" cm="1">
        <f t="array" ref="M338">SUMPRODUCT(--(HOUR(Flights_2026_09_3033343536[entry_hour])=HOUR($A338)),--(Flights_2026_09_3033343536[BPN_2]=M$335))</f>
        <v>0</v>
      </c>
      <c r="N338" s="5" cm="1">
        <f t="array" ref="N338">SUMPRODUCT(--(HOUR(Flights_2026_09_3033343536[entry_hour])=HOUR($A338)),--(Flights_2026_09_3033343536[BPN_2]=N$335))</f>
        <v>0</v>
      </c>
      <c r="O338" s="5" cm="1">
        <f t="array" ref="O338">SUMPRODUCT(--(HOUR(Flights_2026_09_3033343536[entry_hour])=HOUR($A338)),--(Flights_2026_09_3033343536[BPN_2]=O$335))</f>
        <v>0</v>
      </c>
      <c r="AF338" s="2">
        <v>0.66666666666666663</v>
      </c>
      <c r="AG338" t="s">
        <v>745</v>
      </c>
      <c r="AH338" s="17">
        <v>440</v>
      </c>
      <c r="AI338" s="17" cm="1">
        <f t="array" ref="AI338">SUMPRODUCT(--(IFERROR(HOUR(Flights_2026_09_3033343536[entry_hour]),-1)=HOUR(AF338)),--(IFERROR(Flights_2026_09_3033343536[entry_sector],"")=AG338),--(IFERROR(Flights_2026_09_3033343536[nfl],-1)&gt;=AH338),--(IFERROR(Flights_2026_09_3033343536[nfl],-1)&lt;=IF(AH338=450,450,AH338+9)))</f>
        <v>0</v>
      </c>
    </row>
    <row r="339" spans="1:35" x14ac:dyDescent="0.2">
      <c r="A339" s="4">
        <v>0.70833333333333337</v>
      </c>
      <c r="B339" s="5" cm="1">
        <f t="array" ref="B339">SUMPRODUCT(--(HOUR(Flights_2026_09_3033343536[entry_hour])=HOUR($A339)),--(Flights_2026_09_3033343536[BPN_2]=B$335))</f>
        <v>2</v>
      </c>
      <c r="C339" s="5" cm="1">
        <f t="array" ref="C339">SUMPRODUCT(--(HOUR(Flights_2026_09_3033343536[entry_hour])=HOUR($A339)),--(Flights_2026_09_3033343536[BPN_2]=C$335))</f>
        <v>9</v>
      </c>
      <c r="D339" s="5" cm="1">
        <f t="array" ref="D339">SUMPRODUCT(--(HOUR(Flights_2026_09_3033343536[entry_hour])=HOUR($A339)),--(Flights_2026_09_3033343536[BPN_2]=D$335))</f>
        <v>0</v>
      </c>
      <c r="E339" s="5" cm="1">
        <f t="array" ref="E339">SUMPRODUCT(--(HOUR(Flights_2026_09_3033343536[entry_hour])=HOUR($A339)),--(Flights_2026_09_3033343536[BPN_2]=E$335))</f>
        <v>2</v>
      </c>
      <c r="F339" s="5" cm="1">
        <f t="array" ref="F339">SUMPRODUCT(--(HOUR(Flights_2026_09_3033343536[entry_hour])=HOUR($A339)),--(Flights_2026_09_3033343536[BPN_2]=F$335))</f>
        <v>5</v>
      </c>
      <c r="G339" s="5" cm="1">
        <f t="array" ref="G339">SUMPRODUCT(--(HOUR(Flights_2026_09_3033343536[entry_hour])=HOUR($A339)),--(Flights_2026_09_3033343536[BPN_2]=G$335))</f>
        <v>0</v>
      </c>
      <c r="H339" s="5" cm="1">
        <f t="array" ref="H339">SUMPRODUCT(--(HOUR(Flights_2026_09_3033343536[entry_hour])=HOUR($A339)),--(Flights_2026_09_3033343536[BPN_2]=H$335))</f>
        <v>0</v>
      </c>
      <c r="I339" s="5" cm="1">
        <f t="array" ref="I339">SUMPRODUCT(--(HOUR(Flights_2026_09_3033343536[entry_hour])=HOUR($A339)),--(Flights_2026_09_3033343536[BPN_2]=I$335))</f>
        <v>1</v>
      </c>
      <c r="J339" s="5" cm="1">
        <f t="array" ref="J339">SUMPRODUCT(--(HOUR(Flights_2026_09_3033343536[entry_hour])=HOUR($A339)),--(Flights_2026_09_3033343536[BPN_2]=J$335))</f>
        <v>4</v>
      </c>
      <c r="K339" s="5" cm="1">
        <f t="array" ref="K339">SUMPRODUCT(--(HOUR(Flights_2026_09_3033343536[entry_hour])=HOUR($A339)),--(Flights_2026_09_3033343536[BPN_2]=K$335))</f>
        <v>2</v>
      </c>
      <c r="L339" s="5" cm="1">
        <f t="array" ref="L339">SUMPRODUCT(--(HOUR(Flights_2026_09_3033343536[entry_hour])=HOUR($A339)),--(Flights_2026_09_3033343536[BPN_2]=L$335))</f>
        <v>0</v>
      </c>
      <c r="M339" s="5" cm="1">
        <f t="array" ref="M339">SUMPRODUCT(--(HOUR(Flights_2026_09_3033343536[entry_hour])=HOUR($A339)),--(Flights_2026_09_3033343536[BPN_2]=M$335))</f>
        <v>0</v>
      </c>
      <c r="N339" s="5" cm="1">
        <f t="array" ref="N339">SUMPRODUCT(--(HOUR(Flights_2026_09_3033343536[entry_hour])=HOUR($A339)),--(Flights_2026_09_3033343536[BPN_2]=N$335))</f>
        <v>0</v>
      </c>
      <c r="O339" s="5" cm="1">
        <f t="array" ref="O339">SUMPRODUCT(--(HOUR(Flights_2026_09_3033343536[entry_hour])=HOUR($A339)),--(Flights_2026_09_3033343536[BPN_2]=O$335))</f>
        <v>0</v>
      </c>
      <c r="AF339" s="2">
        <v>0.66666666666666663</v>
      </c>
      <c r="AG339" t="s">
        <v>745</v>
      </c>
      <c r="AH339" s="17">
        <v>450</v>
      </c>
      <c r="AI339" s="17" cm="1">
        <f t="array" ref="AI339">SUMPRODUCT(--(IFERROR(HOUR(Flights_2026_09_3033343536[entry_hour]),-1)=HOUR(AF339)),--(IFERROR(Flights_2026_09_3033343536[entry_sector],"")=AG339),--(IFERROR(Flights_2026_09_3033343536[nfl],-1)&gt;=AH339),--(IFERROR(Flights_2026_09_3033343536[nfl],-1)&lt;=IF(AH339=450,450,AH339+9)))</f>
        <v>0</v>
      </c>
    </row>
    <row r="340" spans="1:35" x14ac:dyDescent="0.2">
      <c r="A340" s="4">
        <v>0.75</v>
      </c>
      <c r="B340" s="5" cm="1">
        <f t="array" ref="B340">SUMPRODUCT(--(HOUR(Flights_2026_09_3033343536[entry_hour])=HOUR($A340)),--(Flights_2026_09_3033343536[BPN_2]=B$335))</f>
        <v>0</v>
      </c>
      <c r="C340" s="5" cm="1">
        <f t="array" ref="C340">SUMPRODUCT(--(HOUR(Flights_2026_09_3033343536[entry_hour])=HOUR($A340)),--(Flights_2026_09_3033343536[BPN_2]=C$335))</f>
        <v>5</v>
      </c>
      <c r="D340" s="5" cm="1">
        <f t="array" ref="D340">SUMPRODUCT(--(HOUR(Flights_2026_09_3033343536[entry_hour])=HOUR($A340)),--(Flights_2026_09_3033343536[BPN_2]=D$335))</f>
        <v>1</v>
      </c>
      <c r="E340" s="5" cm="1">
        <f t="array" ref="E340">SUMPRODUCT(--(HOUR(Flights_2026_09_3033343536[entry_hour])=HOUR($A340)),--(Flights_2026_09_3033343536[BPN_2]=E$335))</f>
        <v>0</v>
      </c>
      <c r="F340" s="5" cm="1">
        <f t="array" ref="F340">SUMPRODUCT(--(HOUR(Flights_2026_09_3033343536[entry_hour])=HOUR($A340)),--(Flights_2026_09_3033343536[BPN_2]=F$335))</f>
        <v>1</v>
      </c>
      <c r="G340" s="5" cm="1">
        <f t="array" ref="G340">SUMPRODUCT(--(HOUR(Flights_2026_09_3033343536[entry_hour])=HOUR($A340)),--(Flights_2026_09_3033343536[BPN_2]=G$335))</f>
        <v>2</v>
      </c>
      <c r="H340" s="5" cm="1">
        <f t="array" ref="H340">SUMPRODUCT(--(HOUR(Flights_2026_09_3033343536[entry_hour])=HOUR($A340)),--(Flights_2026_09_3033343536[BPN_2]=H$335))</f>
        <v>0</v>
      </c>
      <c r="I340" s="5" cm="1">
        <f t="array" ref="I340">SUMPRODUCT(--(HOUR(Flights_2026_09_3033343536[entry_hour])=HOUR($A340)),--(Flights_2026_09_3033343536[BPN_2]=I$335))</f>
        <v>1</v>
      </c>
      <c r="J340" s="5" cm="1">
        <f t="array" ref="J340">SUMPRODUCT(--(HOUR(Flights_2026_09_3033343536[entry_hour])=HOUR($A340)),--(Flights_2026_09_3033343536[BPN_2]=J$335))</f>
        <v>2</v>
      </c>
      <c r="K340" s="5" cm="1">
        <f t="array" ref="K340">SUMPRODUCT(--(HOUR(Flights_2026_09_3033343536[entry_hour])=HOUR($A340)),--(Flights_2026_09_3033343536[BPN_2]=K$335))</f>
        <v>2</v>
      </c>
      <c r="L340" s="5" cm="1">
        <f t="array" ref="L340">SUMPRODUCT(--(HOUR(Flights_2026_09_3033343536[entry_hour])=HOUR($A340)),--(Flights_2026_09_3033343536[BPN_2]=L$335))</f>
        <v>0</v>
      </c>
      <c r="M340" s="5" cm="1">
        <f t="array" ref="M340">SUMPRODUCT(--(HOUR(Flights_2026_09_3033343536[entry_hour])=HOUR($A340)),--(Flights_2026_09_3033343536[BPN_2]=M$335))</f>
        <v>0</v>
      </c>
      <c r="N340" s="5" cm="1">
        <f t="array" ref="N340">SUMPRODUCT(--(HOUR(Flights_2026_09_3033343536[entry_hour])=HOUR($A340)),--(Flights_2026_09_3033343536[BPN_2]=N$335))</f>
        <v>1</v>
      </c>
      <c r="O340" s="5" cm="1">
        <f t="array" ref="O340">SUMPRODUCT(--(HOUR(Flights_2026_09_3033343536[entry_hour])=HOUR($A340)),--(Flights_2026_09_3033343536[BPN_2]=O$335))</f>
        <v>0</v>
      </c>
      <c r="AF340" s="2">
        <v>0.66666666666666663</v>
      </c>
      <c r="AG340" t="s">
        <v>840</v>
      </c>
      <c r="AH340" s="17">
        <v>200</v>
      </c>
      <c r="AI340" s="17" cm="1">
        <f t="array" ref="AI340">SUMPRODUCT(--(IFERROR(HOUR(Flights_2026_09_3033343536[entry_hour]),-1)=HOUR(AF340)),--(IFERROR(Flights_2026_09_3033343536[entry_sector],"")=AG340),--(IFERROR(Flights_2026_09_3033343536[nfl],-1)&gt;=AH340),--(IFERROR(Flights_2026_09_3033343536[nfl],-1)&lt;=IF(AH340=450,450,AH340+9)))</f>
        <v>0</v>
      </c>
    </row>
    <row r="341" spans="1:35" x14ac:dyDescent="0.2">
      <c r="A341" s="4">
        <v>0.79166666666666663</v>
      </c>
      <c r="B341" s="5" cm="1">
        <f t="array" ref="B341">SUMPRODUCT(--(HOUR(Flights_2026_09_3033343536[entry_hour])=HOUR($A341)),--(Flights_2026_09_3033343536[BPN_2]=B$335))</f>
        <v>2</v>
      </c>
      <c r="C341" s="5" cm="1">
        <f t="array" ref="C341">SUMPRODUCT(--(HOUR(Flights_2026_09_3033343536[entry_hour])=HOUR($A341)),--(Flights_2026_09_3033343536[BPN_2]=C$335))</f>
        <v>2</v>
      </c>
      <c r="D341" s="5" cm="1">
        <f t="array" ref="D341">SUMPRODUCT(--(HOUR(Flights_2026_09_3033343536[entry_hour])=HOUR($A341)),--(Flights_2026_09_3033343536[BPN_2]=D$335))</f>
        <v>0</v>
      </c>
      <c r="E341" s="5" cm="1">
        <f t="array" ref="E341">SUMPRODUCT(--(HOUR(Flights_2026_09_3033343536[entry_hour])=HOUR($A341)),--(Flights_2026_09_3033343536[BPN_2]=E$335))</f>
        <v>0</v>
      </c>
      <c r="F341" s="5" cm="1">
        <f t="array" ref="F341">SUMPRODUCT(--(HOUR(Flights_2026_09_3033343536[entry_hour])=HOUR($A341)),--(Flights_2026_09_3033343536[BPN_2]=F$335))</f>
        <v>1</v>
      </c>
      <c r="G341" s="5" cm="1">
        <f t="array" ref="G341">SUMPRODUCT(--(HOUR(Flights_2026_09_3033343536[entry_hour])=HOUR($A341)),--(Flights_2026_09_3033343536[BPN_2]=G$335))</f>
        <v>4</v>
      </c>
      <c r="H341" s="5" cm="1">
        <f t="array" ref="H341">SUMPRODUCT(--(HOUR(Flights_2026_09_3033343536[entry_hour])=HOUR($A341)),--(Flights_2026_09_3033343536[BPN_2]=H$335))</f>
        <v>0</v>
      </c>
      <c r="I341" s="5" cm="1">
        <f t="array" ref="I341">SUMPRODUCT(--(HOUR(Flights_2026_09_3033343536[entry_hour])=HOUR($A341)),--(Flights_2026_09_3033343536[BPN_2]=I$335))</f>
        <v>1</v>
      </c>
      <c r="J341" s="5" cm="1">
        <f t="array" ref="J341">SUMPRODUCT(--(HOUR(Flights_2026_09_3033343536[entry_hour])=HOUR($A341)),--(Flights_2026_09_3033343536[BPN_2]=J$335))</f>
        <v>3</v>
      </c>
      <c r="K341" s="5" cm="1">
        <f t="array" ref="K341">SUMPRODUCT(--(HOUR(Flights_2026_09_3033343536[entry_hour])=HOUR($A341)),--(Flights_2026_09_3033343536[BPN_2]=K$335))</f>
        <v>1</v>
      </c>
      <c r="L341" s="5" cm="1">
        <f t="array" ref="L341">SUMPRODUCT(--(HOUR(Flights_2026_09_3033343536[entry_hour])=HOUR($A341)),--(Flights_2026_09_3033343536[BPN_2]=L$335))</f>
        <v>0</v>
      </c>
      <c r="M341" s="5" cm="1">
        <f t="array" ref="M341">SUMPRODUCT(--(HOUR(Flights_2026_09_3033343536[entry_hour])=HOUR($A341)),--(Flights_2026_09_3033343536[BPN_2]=M$335))</f>
        <v>0</v>
      </c>
      <c r="N341" s="5" cm="1">
        <f t="array" ref="N341">SUMPRODUCT(--(HOUR(Flights_2026_09_3033343536[entry_hour])=HOUR($A341)),--(Flights_2026_09_3033343536[BPN_2]=N$335))</f>
        <v>0</v>
      </c>
      <c r="O341" s="5" cm="1">
        <f t="array" ref="O341">SUMPRODUCT(--(HOUR(Flights_2026_09_3033343536[entry_hour])=HOUR($A341)),--(Flights_2026_09_3033343536[BPN_2]=O$335))</f>
        <v>0</v>
      </c>
      <c r="AF341" s="2">
        <v>0.66666666666666663</v>
      </c>
      <c r="AG341" t="s">
        <v>840</v>
      </c>
      <c r="AH341" s="17">
        <v>210</v>
      </c>
      <c r="AI341" s="17" cm="1">
        <f t="array" ref="AI341">SUMPRODUCT(--(IFERROR(HOUR(Flights_2026_09_3033343536[entry_hour]),-1)=HOUR(AF341)),--(IFERROR(Flights_2026_09_3033343536[entry_sector],"")=AG341),--(IFERROR(Flights_2026_09_3033343536[nfl],-1)&gt;=AH341),--(IFERROR(Flights_2026_09_3033343536[nfl],-1)&lt;=IF(AH341=450,450,AH341+9)))</f>
        <v>0</v>
      </c>
    </row>
    <row r="342" spans="1:35" x14ac:dyDescent="0.2">
      <c r="A342" s="4">
        <v>0.83333333333333337</v>
      </c>
      <c r="B342" s="5" cm="1">
        <f t="array" ref="B342">SUMPRODUCT(--(HOUR(Flights_2026_09_3033343536[entry_hour])=HOUR($A342)),--(Flights_2026_09_3033343536[BPN_2]=B$335))</f>
        <v>0</v>
      </c>
      <c r="C342" s="5" cm="1">
        <f t="array" ref="C342">SUMPRODUCT(--(HOUR(Flights_2026_09_3033343536[entry_hour])=HOUR($A342)),--(Flights_2026_09_3033343536[BPN_2]=C$335))</f>
        <v>1</v>
      </c>
      <c r="D342" s="5" cm="1">
        <f t="array" ref="D342">SUMPRODUCT(--(HOUR(Flights_2026_09_3033343536[entry_hour])=HOUR($A342)),--(Flights_2026_09_3033343536[BPN_2]=D$335))</f>
        <v>2</v>
      </c>
      <c r="E342" s="5" cm="1">
        <f t="array" ref="E342">SUMPRODUCT(--(HOUR(Flights_2026_09_3033343536[entry_hour])=HOUR($A342)),--(Flights_2026_09_3033343536[BPN_2]=E$335))</f>
        <v>0</v>
      </c>
      <c r="F342" s="5" cm="1">
        <f t="array" ref="F342">SUMPRODUCT(--(HOUR(Flights_2026_09_3033343536[entry_hour])=HOUR($A342)),--(Flights_2026_09_3033343536[BPN_2]=F$335))</f>
        <v>1</v>
      </c>
      <c r="G342" s="5" cm="1">
        <f t="array" ref="G342">SUMPRODUCT(--(HOUR(Flights_2026_09_3033343536[entry_hour])=HOUR($A342)),--(Flights_2026_09_3033343536[BPN_2]=G$335))</f>
        <v>0</v>
      </c>
      <c r="H342" s="5" cm="1">
        <f t="array" ref="H342">SUMPRODUCT(--(HOUR(Flights_2026_09_3033343536[entry_hour])=HOUR($A342)),--(Flights_2026_09_3033343536[BPN_2]=H$335))</f>
        <v>0</v>
      </c>
      <c r="I342" s="5" cm="1">
        <f t="array" ref="I342">SUMPRODUCT(--(HOUR(Flights_2026_09_3033343536[entry_hour])=HOUR($A342)),--(Flights_2026_09_3033343536[BPN_2]=I$335))</f>
        <v>1</v>
      </c>
      <c r="J342" s="5" cm="1">
        <f t="array" ref="J342">SUMPRODUCT(--(HOUR(Flights_2026_09_3033343536[entry_hour])=HOUR($A342)),--(Flights_2026_09_3033343536[BPN_2]=J$335))</f>
        <v>2</v>
      </c>
      <c r="K342" s="5" cm="1">
        <f t="array" ref="K342">SUMPRODUCT(--(HOUR(Flights_2026_09_3033343536[entry_hour])=HOUR($A342)),--(Flights_2026_09_3033343536[BPN_2]=K$335))</f>
        <v>0</v>
      </c>
      <c r="L342" s="5" cm="1">
        <f t="array" ref="L342">SUMPRODUCT(--(HOUR(Flights_2026_09_3033343536[entry_hour])=HOUR($A342)),--(Flights_2026_09_3033343536[BPN_2]=L$335))</f>
        <v>0</v>
      </c>
      <c r="M342" s="5" cm="1">
        <f t="array" ref="M342">SUMPRODUCT(--(HOUR(Flights_2026_09_3033343536[entry_hour])=HOUR($A342)),--(Flights_2026_09_3033343536[BPN_2]=M$335))</f>
        <v>0</v>
      </c>
      <c r="N342" s="5" cm="1">
        <f t="array" ref="N342">SUMPRODUCT(--(HOUR(Flights_2026_09_3033343536[entry_hour])=HOUR($A342)),--(Flights_2026_09_3033343536[BPN_2]=N$335))</f>
        <v>1</v>
      </c>
      <c r="O342" s="5" cm="1">
        <f t="array" ref="O342">SUMPRODUCT(--(HOUR(Flights_2026_09_3033343536[entry_hour])=HOUR($A342)),--(Flights_2026_09_3033343536[BPN_2]=O$335))</f>
        <v>0</v>
      </c>
      <c r="AF342" s="2">
        <v>0.66666666666666663</v>
      </c>
      <c r="AG342" t="s">
        <v>840</v>
      </c>
      <c r="AH342" s="17">
        <v>220</v>
      </c>
      <c r="AI342" s="17" cm="1">
        <f t="array" ref="AI342">SUMPRODUCT(--(IFERROR(HOUR(Flights_2026_09_3033343536[entry_hour]),-1)=HOUR(AF342)),--(IFERROR(Flights_2026_09_3033343536[entry_sector],"")=AG342),--(IFERROR(Flights_2026_09_3033343536[nfl],-1)&gt;=AH342),--(IFERROR(Flights_2026_09_3033343536[nfl],-1)&lt;=IF(AH342=450,450,AH342+9)))</f>
        <v>0</v>
      </c>
    </row>
    <row r="343" spans="1:35" x14ac:dyDescent="0.2">
      <c r="A343" s="4">
        <v>0.875</v>
      </c>
      <c r="B343" s="5" cm="1">
        <f t="array" ref="B343">SUMPRODUCT(--(HOUR(Flights_2026_09_3033343536[entry_hour])=HOUR($A343)),--(Flights_2026_09_3033343536[BPN_2]=B$335))</f>
        <v>0</v>
      </c>
      <c r="C343" s="5" cm="1">
        <f t="array" ref="C343">SUMPRODUCT(--(HOUR(Flights_2026_09_3033343536[entry_hour])=HOUR($A343)),--(Flights_2026_09_3033343536[BPN_2]=C$335))</f>
        <v>1</v>
      </c>
      <c r="D343" s="5" cm="1">
        <f t="array" ref="D343">SUMPRODUCT(--(HOUR(Flights_2026_09_3033343536[entry_hour])=HOUR($A343)),--(Flights_2026_09_3033343536[BPN_2]=D$335))</f>
        <v>2</v>
      </c>
      <c r="E343" s="5" cm="1">
        <f t="array" ref="E343">SUMPRODUCT(--(HOUR(Flights_2026_09_3033343536[entry_hour])=HOUR($A343)),--(Flights_2026_09_3033343536[BPN_2]=E$335))</f>
        <v>0</v>
      </c>
      <c r="F343" s="5" cm="1">
        <f t="array" ref="F343">SUMPRODUCT(--(HOUR(Flights_2026_09_3033343536[entry_hour])=HOUR($A343)),--(Flights_2026_09_3033343536[BPN_2]=F$335))</f>
        <v>3</v>
      </c>
      <c r="G343" s="5" cm="1">
        <f t="array" ref="G343">SUMPRODUCT(--(HOUR(Flights_2026_09_3033343536[entry_hour])=HOUR($A343)),--(Flights_2026_09_3033343536[BPN_2]=G$335))</f>
        <v>0</v>
      </c>
      <c r="H343" s="5" cm="1">
        <f t="array" ref="H343">SUMPRODUCT(--(HOUR(Flights_2026_09_3033343536[entry_hour])=HOUR($A343)),--(Flights_2026_09_3033343536[BPN_2]=H$335))</f>
        <v>0</v>
      </c>
      <c r="I343" s="5" cm="1">
        <f t="array" ref="I343">SUMPRODUCT(--(HOUR(Flights_2026_09_3033343536[entry_hour])=HOUR($A343)),--(Flights_2026_09_3033343536[BPN_2]=I$335))</f>
        <v>2</v>
      </c>
      <c r="J343" s="5" cm="1">
        <f t="array" ref="J343">SUMPRODUCT(--(HOUR(Flights_2026_09_3033343536[entry_hour])=HOUR($A343)),--(Flights_2026_09_3033343536[BPN_2]=J$335))</f>
        <v>2</v>
      </c>
      <c r="K343" s="5" cm="1">
        <f t="array" ref="K343">SUMPRODUCT(--(HOUR(Flights_2026_09_3033343536[entry_hour])=HOUR($A343)),--(Flights_2026_09_3033343536[BPN_2]=K$335))</f>
        <v>0</v>
      </c>
      <c r="L343" s="5" cm="1">
        <f t="array" ref="L343">SUMPRODUCT(--(HOUR(Flights_2026_09_3033343536[entry_hour])=HOUR($A343)),--(Flights_2026_09_3033343536[BPN_2]=L$335))</f>
        <v>0</v>
      </c>
      <c r="M343" s="5" cm="1">
        <f t="array" ref="M343">SUMPRODUCT(--(HOUR(Flights_2026_09_3033343536[entry_hour])=HOUR($A343)),--(Flights_2026_09_3033343536[BPN_2]=M$335))</f>
        <v>0</v>
      </c>
      <c r="N343" s="5" cm="1">
        <f t="array" ref="N343">SUMPRODUCT(--(HOUR(Flights_2026_09_3033343536[entry_hour])=HOUR($A343)),--(Flights_2026_09_3033343536[BPN_2]=N$335))</f>
        <v>0</v>
      </c>
      <c r="O343" s="5" cm="1">
        <f t="array" ref="O343">SUMPRODUCT(--(HOUR(Flights_2026_09_3033343536[entry_hour])=HOUR($A343)),--(Flights_2026_09_3033343536[BPN_2]=O$335))</f>
        <v>0</v>
      </c>
      <c r="AF343" s="2">
        <v>0.66666666666666663</v>
      </c>
      <c r="AG343" t="s">
        <v>840</v>
      </c>
      <c r="AH343" s="17">
        <v>230</v>
      </c>
      <c r="AI343" s="17" cm="1">
        <f t="array" ref="AI343">SUMPRODUCT(--(IFERROR(HOUR(Flights_2026_09_3033343536[entry_hour]),-1)=HOUR(AF343)),--(IFERROR(Flights_2026_09_3033343536[entry_sector],"")=AG343),--(IFERROR(Flights_2026_09_3033343536[nfl],-1)&gt;=AH343),--(IFERROR(Flights_2026_09_3033343536[nfl],-1)&lt;=IF(AH343=450,450,AH343+9)))</f>
        <v>0</v>
      </c>
    </row>
    <row r="344" spans="1:35" x14ac:dyDescent="0.2">
      <c r="A344" s="4">
        <v>0.91666666666666663</v>
      </c>
      <c r="B344" s="5" cm="1">
        <f t="array" ref="B344">SUMPRODUCT(--(HOUR(Flights_2026_09_3033343536[entry_hour])=HOUR($A344)),--(Flights_2026_09_3033343536[BPN_2]=B$335))</f>
        <v>0</v>
      </c>
      <c r="C344" s="5" cm="1">
        <f t="array" ref="C344">SUMPRODUCT(--(HOUR(Flights_2026_09_3033343536[entry_hour])=HOUR($A344)),--(Flights_2026_09_3033343536[BPN_2]=C$335))</f>
        <v>2</v>
      </c>
      <c r="D344" s="5" cm="1">
        <f t="array" ref="D344">SUMPRODUCT(--(HOUR(Flights_2026_09_3033343536[entry_hour])=HOUR($A344)),--(Flights_2026_09_3033343536[BPN_2]=D$335))</f>
        <v>0</v>
      </c>
      <c r="E344" s="5" cm="1">
        <f t="array" ref="E344">SUMPRODUCT(--(HOUR(Flights_2026_09_3033343536[entry_hour])=HOUR($A344)),--(Flights_2026_09_3033343536[BPN_2]=E$335))</f>
        <v>0</v>
      </c>
      <c r="F344" s="5" cm="1">
        <f t="array" ref="F344">SUMPRODUCT(--(HOUR(Flights_2026_09_3033343536[entry_hour])=HOUR($A344)),--(Flights_2026_09_3033343536[BPN_2]=F$335))</f>
        <v>4</v>
      </c>
      <c r="G344" s="5" cm="1">
        <f t="array" ref="G344">SUMPRODUCT(--(HOUR(Flights_2026_09_3033343536[entry_hour])=HOUR($A344)),--(Flights_2026_09_3033343536[BPN_2]=G$335))</f>
        <v>0</v>
      </c>
      <c r="H344" s="5" cm="1">
        <f t="array" ref="H344">SUMPRODUCT(--(HOUR(Flights_2026_09_3033343536[entry_hour])=HOUR($A344)),--(Flights_2026_09_3033343536[BPN_2]=H$335))</f>
        <v>0</v>
      </c>
      <c r="I344" s="5" cm="1">
        <f t="array" ref="I344">SUMPRODUCT(--(HOUR(Flights_2026_09_3033343536[entry_hour])=HOUR($A344)),--(Flights_2026_09_3033343536[BPN_2]=I$335))</f>
        <v>1</v>
      </c>
      <c r="J344" s="5" cm="1">
        <f t="array" ref="J344">SUMPRODUCT(--(HOUR(Flights_2026_09_3033343536[entry_hour])=HOUR($A344)),--(Flights_2026_09_3033343536[BPN_2]=J$335))</f>
        <v>3</v>
      </c>
      <c r="K344" s="5" cm="1">
        <f t="array" ref="K344">SUMPRODUCT(--(HOUR(Flights_2026_09_3033343536[entry_hour])=HOUR($A344)),--(Flights_2026_09_3033343536[BPN_2]=K$335))</f>
        <v>0</v>
      </c>
      <c r="L344" s="5" cm="1">
        <f t="array" ref="L344">SUMPRODUCT(--(HOUR(Flights_2026_09_3033343536[entry_hour])=HOUR($A344)),--(Flights_2026_09_3033343536[BPN_2]=L$335))</f>
        <v>0</v>
      </c>
      <c r="M344" s="5" cm="1">
        <f t="array" ref="M344">SUMPRODUCT(--(HOUR(Flights_2026_09_3033343536[entry_hour])=HOUR($A344)),--(Flights_2026_09_3033343536[BPN_2]=M$335))</f>
        <v>0</v>
      </c>
      <c r="N344" s="5" cm="1">
        <f t="array" ref="N344">SUMPRODUCT(--(HOUR(Flights_2026_09_3033343536[entry_hour])=HOUR($A344)),--(Flights_2026_09_3033343536[BPN_2]=N$335))</f>
        <v>0</v>
      </c>
      <c r="O344" s="5" cm="1">
        <f t="array" ref="O344">SUMPRODUCT(--(HOUR(Flights_2026_09_3033343536[entry_hour])=HOUR($A344)),--(Flights_2026_09_3033343536[BPN_2]=O$335))</f>
        <v>0</v>
      </c>
      <c r="AF344" s="2">
        <v>0.66666666666666663</v>
      </c>
      <c r="AG344" t="s">
        <v>840</v>
      </c>
      <c r="AH344" s="17">
        <v>240</v>
      </c>
      <c r="AI344" s="17" cm="1">
        <f t="array" ref="AI344">SUMPRODUCT(--(IFERROR(HOUR(Flights_2026_09_3033343536[entry_hour]),-1)=HOUR(AF344)),--(IFERROR(Flights_2026_09_3033343536[entry_sector],"")=AG344),--(IFERROR(Flights_2026_09_3033343536[nfl],-1)&gt;=AH344),--(IFERROR(Flights_2026_09_3033343536[nfl],-1)&lt;=IF(AH344=450,450,AH344+9)))</f>
        <v>0</v>
      </c>
    </row>
    <row r="345" spans="1:35" x14ac:dyDescent="0.2">
      <c r="AF345" s="2">
        <v>0.66666666666666663</v>
      </c>
      <c r="AG345" t="s">
        <v>840</v>
      </c>
      <c r="AH345" s="17">
        <v>250</v>
      </c>
      <c r="AI345" s="17" cm="1">
        <f t="array" ref="AI345">SUMPRODUCT(--(IFERROR(HOUR(Flights_2026_09_3033343536[entry_hour]),-1)=HOUR(AF345)),--(IFERROR(Flights_2026_09_3033343536[entry_sector],"")=AG345),--(IFERROR(Flights_2026_09_3033343536[nfl],-1)&gt;=AH345),--(IFERROR(Flights_2026_09_3033343536[nfl],-1)&lt;=IF(AH345=450,450,AH345+9)))</f>
        <v>0</v>
      </c>
    </row>
    <row r="346" spans="1:35" x14ac:dyDescent="0.2">
      <c r="AF346" s="2">
        <v>0.66666666666666663</v>
      </c>
      <c r="AG346" t="s">
        <v>840</v>
      </c>
      <c r="AH346" s="17">
        <v>260</v>
      </c>
      <c r="AI346" s="17" cm="1">
        <f t="array" ref="AI346">SUMPRODUCT(--(IFERROR(HOUR(Flights_2026_09_3033343536[entry_hour]),-1)=HOUR(AF346)),--(IFERROR(Flights_2026_09_3033343536[entry_sector],"")=AG346),--(IFERROR(Flights_2026_09_3033343536[nfl],-1)&gt;=AH346),--(IFERROR(Flights_2026_09_3033343536[nfl],-1)&lt;=IF(AH346=450,450,AH346+9)))</f>
        <v>0</v>
      </c>
    </row>
    <row r="347" spans="1:35" x14ac:dyDescent="0.2">
      <c r="AF347" s="2">
        <v>0.66666666666666663</v>
      </c>
      <c r="AG347" t="s">
        <v>840</v>
      </c>
      <c r="AH347" s="17">
        <v>270</v>
      </c>
      <c r="AI347" s="17" cm="1">
        <f t="array" ref="AI347">SUMPRODUCT(--(IFERROR(HOUR(Flights_2026_09_3033343536[entry_hour]),-1)=HOUR(AF347)),--(IFERROR(Flights_2026_09_3033343536[entry_sector],"")=AG347),--(IFERROR(Flights_2026_09_3033343536[nfl],-1)&gt;=AH347),--(IFERROR(Flights_2026_09_3033343536[nfl],-1)&lt;=IF(AH347=450,450,AH347+9)))</f>
        <v>0</v>
      </c>
    </row>
    <row r="348" spans="1:35" ht="19" x14ac:dyDescent="0.25">
      <c r="A348" s="37" t="s">
        <v>1928</v>
      </c>
      <c r="B348" s="37"/>
      <c r="C348" s="37"/>
      <c r="D348" s="37"/>
      <c r="E348" s="37"/>
      <c r="F348" s="37"/>
      <c r="G348" s="37"/>
      <c r="H348" s="37"/>
      <c r="I348" s="37"/>
      <c r="J348" s="37"/>
      <c r="AF348" s="2">
        <v>0.66666666666666663</v>
      </c>
      <c r="AG348" t="s">
        <v>840</v>
      </c>
      <c r="AH348" s="17">
        <v>280</v>
      </c>
      <c r="AI348" s="17" cm="1">
        <f t="array" ref="AI348">SUMPRODUCT(--(IFERROR(HOUR(Flights_2026_09_3033343536[entry_hour]),-1)=HOUR(AF348)),--(IFERROR(Flights_2026_09_3033343536[entry_sector],"")=AG348),--(IFERROR(Flights_2026_09_3033343536[nfl],-1)&gt;=AH348),--(IFERROR(Flights_2026_09_3033343536[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3033343536[entry_hour]),-1)=HOUR(AF349)),--(IFERROR(Flights_2026_09_3033343536[entry_sector],"")=AG349),--(IFERROR(Flights_2026_09_3033343536[nfl],-1)&gt;=AH349),--(IFERROR(Flights_2026_09_3033343536[nfl],-1)&lt;=IF(AH349=450,450,AH349+9)))</f>
        <v>0</v>
      </c>
    </row>
    <row r="350" spans="1:35" x14ac:dyDescent="0.2">
      <c r="AF350" s="2">
        <v>0.66666666666666663</v>
      </c>
      <c r="AG350" t="s">
        <v>840</v>
      </c>
      <c r="AH350" s="17">
        <v>300</v>
      </c>
      <c r="AI350" s="17" cm="1">
        <f t="array" ref="AI350">SUMPRODUCT(--(IFERROR(HOUR(Flights_2026_09_3033343536[entry_hour]),-1)=HOUR(AF350)),--(IFERROR(Flights_2026_09_3033343536[entry_sector],"")=AG350),--(IFERROR(Flights_2026_09_3033343536[nfl],-1)&gt;=AH350),--(IFERROR(Flights_2026_09_3033343536[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entry_hour]),-1)=HOUR(AF351)),--(IFERROR(Flights_2026_09_3033343536[entry_sector],"")=AG351),--(IFERROR(Flights_2026_09_3033343536[nfl],-1)&gt;=AH351),--(IFERROR(Flights_2026_09_3033343536[nfl],-1)&lt;=IF(AH351=450,450,AH351+9)))</f>
        <v>0</v>
      </c>
    </row>
    <row r="352" spans="1:35" x14ac:dyDescent="0.2">
      <c r="A352" s="4">
        <v>0.58333333333333337</v>
      </c>
      <c r="B352" s="26" cm="1">
        <f t="array" ref="B352">SUMPRODUCT(--(IFERROR(HOUR(Flights_2026_09_3033343536[ata]),-1)=HOUR($A352)),--(IFERROR(Flights_2026_09_3033343536[arr_runway],"")=B$351))</f>
        <v>10</v>
      </c>
      <c r="C352" s="26" cm="1">
        <f t="array" ref="C352">SUMPRODUCT(--(IFERROR(HOUR(Flights_2026_09_3033343536[ata]),-1)=HOUR($A352)),--(IFERROR(Flights_2026_09_3033343536[arr_runway],"")=C$351))</f>
        <v>4</v>
      </c>
      <c r="D352" s="26" cm="1">
        <f t="array" ref="D352">SUMPRODUCT(--(IFERROR(HOUR(Flights_2026_09_3033343536[ata]),-1)=HOUR($A352)),--(IFERROR(Flights_2026_09_3033343536[arr_runway],"")=D$351))</f>
        <v>0</v>
      </c>
      <c r="E352" s="26" cm="1">
        <f t="array" ref="E352">SUMPRODUCT(--(IFERROR(HOUR(Flights_2026_09_3033343536[ata]),-1)=HOUR($A352)),--(IFERROR(Flights_2026_09_3033343536[arr_runway],"")=E$351))</f>
        <v>0</v>
      </c>
      <c r="AF352" s="2">
        <v>0.66666666666666663</v>
      </c>
      <c r="AG352" t="s">
        <v>840</v>
      </c>
      <c r="AH352" s="17">
        <v>320</v>
      </c>
      <c r="AI352" s="17" cm="1">
        <f t="array" ref="AI352">SUMPRODUCT(--(IFERROR(HOUR(Flights_2026_09_3033343536[entry_hour]),-1)=HOUR(AF352)),--(IFERROR(Flights_2026_09_3033343536[entry_sector],"")=AG352),--(IFERROR(Flights_2026_09_3033343536[nfl],-1)&gt;=AH352),--(IFERROR(Flights_2026_09_3033343536[nfl],-1)&lt;=IF(AH352=450,450,AH352+9)))</f>
        <v>0</v>
      </c>
    </row>
    <row r="353" spans="1:35" x14ac:dyDescent="0.2">
      <c r="A353" s="4">
        <v>0.625</v>
      </c>
      <c r="B353" s="26" cm="1">
        <f t="array" ref="B353">SUMPRODUCT(--(IFERROR(HOUR(Flights_2026_09_3033343536[ata]),-1)=HOUR($A353)),--(IFERROR(Flights_2026_09_3033343536[arr_runway],"")=B$351))</f>
        <v>14</v>
      </c>
      <c r="C353" s="26" cm="1">
        <f t="array" ref="C353">SUMPRODUCT(--(IFERROR(HOUR(Flights_2026_09_3033343536[ata]),-1)=HOUR($A353)),--(IFERROR(Flights_2026_09_3033343536[arr_runway],"")=C$351))</f>
        <v>5</v>
      </c>
      <c r="D353" s="26" cm="1">
        <f t="array" ref="D353">SUMPRODUCT(--(IFERROR(HOUR(Flights_2026_09_3033343536[ata]),-1)=HOUR($A353)),--(IFERROR(Flights_2026_09_3033343536[arr_runway],"")=D$351))</f>
        <v>0</v>
      </c>
      <c r="E353" s="26" cm="1">
        <f t="array" ref="E353">SUMPRODUCT(--(IFERROR(HOUR(Flights_2026_09_3033343536[ata]),-1)=HOUR($A353)),--(IFERROR(Flights_2026_09_3033343536[arr_runway],"")=E$351))</f>
        <v>0</v>
      </c>
      <c r="AF353" s="2">
        <v>0.66666666666666663</v>
      </c>
      <c r="AG353" t="s">
        <v>840</v>
      </c>
      <c r="AH353" s="17">
        <v>330</v>
      </c>
      <c r="AI353" s="17" cm="1">
        <f t="array" ref="AI353">SUMPRODUCT(--(IFERROR(HOUR(Flights_2026_09_3033343536[entry_hour]),-1)=HOUR(AF353)),--(IFERROR(Flights_2026_09_3033343536[entry_sector],"")=AG353),--(IFERROR(Flights_2026_09_3033343536[nfl],-1)&gt;=AH353),--(IFERROR(Flights_2026_09_3033343536[nfl],-1)&lt;=IF(AH353=450,450,AH353+9)))</f>
        <v>0</v>
      </c>
    </row>
    <row r="354" spans="1:35" x14ac:dyDescent="0.2">
      <c r="A354" s="4">
        <v>0.66666666666666674</v>
      </c>
      <c r="B354" s="26" cm="1">
        <f t="array" ref="B354">SUMPRODUCT(--(IFERROR(HOUR(Flights_2026_09_3033343536[ata]),-1)=HOUR($A354)),--(IFERROR(Flights_2026_09_3033343536[arr_runway],"")=B$351))</f>
        <v>27</v>
      </c>
      <c r="C354" s="26" cm="1">
        <f t="array" ref="C354">SUMPRODUCT(--(IFERROR(HOUR(Flights_2026_09_3033343536[ata]),-1)=HOUR($A354)),--(IFERROR(Flights_2026_09_3033343536[arr_runway],"")=C$351))</f>
        <v>0</v>
      </c>
      <c r="D354" s="26" cm="1">
        <f t="array" ref="D354">SUMPRODUCT(--(IFERROR(HOUR(Flights_2026_09_3033343536[ata]),-1)=HOUR($A354)),--(IFERROR(Flights_2026_09_3033343536[arr_runway],"")=D$351))</f>
        <v>0</v>
      </c>
      <c r="E354" s="26" cm="1">
        <f t="array" ref="E354">SUMPRODUCT(--(IFERROR(HOUR(Flights_2026_09_3033343536[ata]),-1)=HOUR($A354)),--(IFERROR(Flights_2026_09_3033343536[arr_runway],"")=E$351))</f>
        <v>0</v>
      </c>
      <c r="AF354" s="2">
        <v>0.66666666666666663</v>
      </c>
      <c r="AG354" t="s">
        <v>840</v>
      </c>
      <c r="AH354" s="17">
        <v>340</v>
      </c>
      <c r="AI354" s="17" cm="1">
        <f t="array" ref="AI354">SUMPRODUCT(--(IFERROR(HOUR(Flights_2026_09_3033343536[entry_hour]),-1)=HOUR(AF354)),--(IFERROR(Flights_2026_09_3033343536[entry_sector],"")=AG354),--(IFERROR(Flights_2026_09_3033343536[nfl],-1)&gt;=AH354),--(IFERROR(Flights_2026_09_3033343536[nfl],-1)&lt;=IF(AH354=450,450,AH354+9)))</f>
        <v>0</v>
      </c>
    </row>
    <row r="355" spans="1:35" x14ac:dyDescent="0.2">
      <c r="A355" s="4">
        <v>0.70833333333333337</v>
      </c>
      <c r="B355" s="26" cm="1">
        <f t="array" ref="B355">SUMPRODUCT(--(IFERROR(HOUR(Flights_2026_09_3033343536[ata]),-1)=HOUR($A355)),--(IFERROR(Flights_2026_09_3033343536[arr_runway],"")=B$351))</f>
        <v>21</v>
      </c>
      <c r="C355" s="26" cm="1">
        <f t="array" ref="C355">SUMPRODUCT(--(IFERROR(HOUR(Flights_2026_09_3033343536[ata]),-1)=HOUR($A355)),--(IFERROR(Flights_2026_09_3033343536[arr_runway],"")=C$351))</f>
        <v>2</v>
      </c>
      <c r="D355" s="26" cm="1">
        <f t="array" ref="D355">SUMPRODUCT(--(IFERROR(HOUR(Flights_2026_09_3033343536[ata]),-1)=HOUR($A355)),--(IFERROR(Flights_2026_09_3033343536[arr_runway],"")=D$351))</f>
        <v>0</v>
      </c>
      <c r="E355" s="26" cm="1">
        <f t="array" ref="E355">SUMPRODUCT(--(IFERROR(HOUR(Flights_2026_09_3033343536[ata]),-1)=HOUR($A355)),--(IFERROR(Flights_2026_09_3033343536[arr_runway],"")=E$351))</f>
        <v>0</v>
      </c>
      <c r="AF355" s="2">
        <v>0.66666666666666663</v>
      </c>
      <c r="AG355" t="s">
        <v>840</v>
      </c>
      <c r="AH355" s="17">
        <v>350</v>
      </c>
      <c r="AI355" s="17" cm="1">
        <f t="array" ref="AI355">SUMPRODUCT(--(IFERROR(HOUR(Flights_2026_09_3033343536[entry_hour]),-1)=HOUR(AF355)),--(IFERROR(Flights_2026_09_3033343536[entry_sector],"")=AG355),--(IFERROR(Flights_2026_09_3033343536[nfl],-1)&gt;=AH355),--(IFERROR(Flights_2026_09_3033343536[nfl],-1)&lt;=IF(AH355=450,450,AH355+9)))</f>
        <v>0</v>
      </c>
    </row>
    <row r="356" spans="1:35" x14ac:dyDescent="0.2">
      <c r="A356" s="4">
        <v>0.75</v>
      </c>
      <c r="B356" s="26" cm="1">
        <f t="array" ref="B356">SUMPRODUCT(--(IFERROR(HOUR(Flights_2026_09_3033343536[ata]),-1)=HOUR($A356)),--(IFERROR(Flights_2026_09_3033343536[arr_runway],"")=B$351))</f>
        <v>18</v>
      </c>
      <c r="C356" s="26" cm="1">
        <f t="array" ref="C356">SUMPRODUCT(--(IFERROR(HOUR(Flights_2026_09_3033343536[ata]),-1)=HOUR($A356)),--(IFERROR(Flights_2026_09_3033343536[arr_runway],"")=C$351))</f>
        <v>1</v>
      </c>
      <c r="D356" s="26" cm="1">
        <f t="array" ref="D356">SUMPRODUCT(--(IFERROR(HOUR(Flights_2026_09_3033343536[ata]),-1)=HOUR($A356)),--(IFERROR(Flights_2026_09_3033343536[arr_runway],"")=D$351))</f>
        <v>0</v>
      </c>
      <c r="E356" s="26" cm="1">
        <f t="array" ref="E356">SUMPRODUCT(--(IFERROR(HOUR(Flights_2026_09_3033343536[ata]),-1)=HOUR($A356)),--(IFERROR(Flights_2026_09_3033343536[arr_runway],"")=E$351))</f>
        <v>0</v>
      </c>
      <c r="AF356" s="2">
        <v>0.66666666666666663</v>
      </c>
      <c r="AG356" t="s">
        <v>840</v>
      </c>
      <c r="AH356" s="17">
        <v>360</v>
      </c>
      <c r="AI356" s="17" cm="1">
        <f t="array" ref="AI356">SUMPRODUCT(--(IFERROR(HOUR(Flights_2026_09_3033343536[entry_hour]),-1)=HOUR(AF356)),--(IFERROR(Flights_2026_09_3033343536[entry_sector],"")=AG356),--(IFERROR(Flights_2026_09_3033343536[nfl],-1)&gt;=AH356),--(IFERROR(Flights_2026_09_3033343536[nfl],-1)&lt;=IF(AH356=450,450,AH356+9)))</f>
        <v>0</v>
      </c>
    </row>
    <row r="357" spans="1:35" x14ac:dyDescent="0.2">
      <c r="A357" s="4">
        <v>0.79166666666666674</v>
      </c>
      <c r="B357" s="26" cm="1">
        <f t="array" ref="B357">SUMPRODUCT(--(IFERROR(HOUR(Flights_2026_09_3033343536[ata]),-1)=HOUR($A357)),--(IFERROR(Flights_2026_09_3033343536[arr_runway],"")=B$351))</f>
        <v>17</v>
      </c>
      <c r="C357" s="26" cm="1">
        <f t="array" ref="C357">SUMPRODUCT(--(IFERROR(HOUR(Flights_2026_09_3033343536[ata]),-1)=HOUR($A357)),--(IFERROR(Flights_2026_09_3033343536[arr_runway],"")=C$351))</f>
        <v>0</v>
      </c>
      <c r="D357" s="26" cm="1">
        <f t="array" ref="D357">SUMPRODUCT(--(IFERROR(HOUR(Flights_2026_09_3033343536[ata]),-1)=HOUR($A357)),--(IFERROR(Flights_2026_09_3033343536[arr_runway],"")=D$351))</f>
        <v>0</v>
      </c>
      <c r="E357" s="26" cm="1">
        <f t="array" ref="E357">SUMPRODUCT(--(IFERROR(HOUR(Flights_2026_09_3033343536[ata]),-1)=HOUR($A357)),--(IFERROR(Flights_2026_09_3033343536[arr_runway],"")=E$351))</f>
        <v>0</v>
      </c>
      <c r="AF357" s="2">
        <v>0.66666666666666663</v>
      </c>
      <c r="AG357" t="s">
        <v>840</v>
      </c>
      <c r="AH357" s="17">
        <v>370</v>
      </c>
      <c r="AI357" s="17" cm="1">
        <f t="array" ref="AI357">SUMPRODUCT(--(IFERROR(HOUR(Flights_2026_09_3033343536[entry_hour]),-1)=HOUR(AF357)),--(IFERROR(Flights_2026_09_3033343536[entry_sector],"")=AG357),--(IFERROR(Flights_2026_09_3033343536[nfl],-1)&gt;=AH357),--(IFERROR(Flights_2026_09_3033343536[nfl],-1)&lt;=IF(AH357=450,450,AH357+9)))</f>
        <v>0</v>
      </c>
    </row>
    <row r="358" spans="1:35" x14ac:dyDescent="0.2">
      <c r="A358" s="4">
        <v>0.83333333333333337</v>
      </c>
      <c r="B358" s="26" cm="1">
        <f t="array" ref="B358">SUMPRODUCT(--(IFERROR(HOUR(Flights_2026_09_3033343536[ata]),-1)=HOUR($A358)),--(IFERROR(Flights_2026_09_3033343536[arr_runway],"")=B$351))</f>
        <v>9</v>
      </c>
      <c r="C358" s="26" cm="1">
        <f t="array" ref="C358">SUMPRODUCT(--(IFERROR(HOUR(Flights_2026_09_3033343536[ata]),-1)=HOUR($A358)),--(IFERROR(Flights_2026_09_3033343536[arr_runway],"")=C$351))</f>
        <v>2</v>
      </c>
      <c r="D358" s="26" cm="1">
        <f t="array" ref="D358">SUMPRODUCT(--(IFERROR(HOUR(Flights_2026_09_3033343536[ata]),-1)=HOUR($A358)),--(IFERROR(Flights_2026_09_3033343536[arr_runway],"")=D$351))</f>
        <v>0</v>
      </c>
      <c r="E358" s="26" cm="1">
        <f t="array" ref="E358">SUMPRODUCT(--(IFERROR(HOUR(Flights_2026_09_3033343536[ata]),-1)=HOUR($A358)),--(IFERROR(Flights_2026_09_3033343536[arr_runway],"")=E$351))</f>
        <v>0</v>
      </c>
      <c r="AF358" s="2">
        <v>0.66666666666666663</v>
      </c>
      <c r="AG358" t="s">
        <v>840</v>
      </c>
      <c r="AH358" s="17">
        <v>380</v>
      </c>
      <c r="AI358" s="17" cm="1">
        <f t="array" ref="AI358">SUMPRODUCT(--(IFERROR(HOUR(Flights_2026_09_3033343536[entry_hour]),-1)=HOUR(AF358)),--(IFERROR(Flights_2026_09_3033343536[entry_sector],"")=AG358),--(IFERROR(Flights_2026_09_3033343536[nfl],-1)&gt;=AH358),--(IFERROR(Flights_2026_09_3033343536[nfl],-1)&lt;=IF(AH358=450,450,AH358+9)))</f>
        <v>0</v>
      </c>
    </row>
    <row r="359" spans="1:35" x14ac:dyDescent="0.2">
      <c r="A359" s="4">
        <v>0.875</v>
      </c>
      <c r="B359" s="26" cm="1">
        <f t="array" ref="B359">SUMPRODUCT(--(IFERROR(HOUR(Flights_2026_09_3033343536[ata]),-1)=HOUR($A359)),--(IFERROR(Flights_2026_09_3033343536[arr_runway],"")=B$351))</f>
        <v>9</v>
      </c>
      <c r="C359" s="26" cm="1">
        <f t="array" ref="C359">SUMPRODUCT(--(IFERROR(HOUR(Flights_2026_09_3033343536[ata]),-1)=HOUR($A359)),--(IFERROR(Flights_2026_09_3033343536[arr_runway],"")=C$351))</f>
        <v>0</v>
      </c>
      <c r="D359" s="26" cm="1">
        <f t="array" ref="D359">SUMPRODUCT(--(IFERROR(HOUR(Flights_2026_09_3033343536[ata]),-1)=HOUR($A359)),--(IFERROR(Flights_2026_09_3033343536[arr_runway],"")=D$351))</f>
        <v>0</v>
      </c>
      <c r="E359" s="26" cm="1">
        <f t="array" ref="E359">SUMPRODUCT(--(IFERROR(HOUR(Flights_2026_09_3033343536[ata]),-1)=HOUR($A359)),--(IFERROR(Flights_2026_09_3033343536[arr_runway],"")=E$351))</f>
        <v>0</v>
      </c>
      <c r="AF359" s="2">
        <v>0.66666666666666663</v>
      </c>
      <c r="AG359" t="s">
        <v>840</v>
      </c>
      <c r="AH359" s="17">
        <v>390</v>
      </c>
      <c r="AI359" s="17" cm="1">
        <f t="array" ref="AI359">SUMPRODUCT(--(IFERROR(HOUR(Flights_2026_09_3033343536[entry_hour]),-1)=HOUR(AF359)),--(IFERROR(Flights_2026_09_3033343536[entry_sector],"")=AG359),--(IFERROR(Flights_2026_09_3033343536[nfl],-1)&gt;=AH359),--(IFERROR(Flights_2026_09_3033343536[nfl],-1)&lt;=IF(AH359=450,450,AH359+9)))</f>
        <v>0</v>
      </c>
    </row>
    <row r="360" spans="1:35" x14ac:dyDescent="0.2">
      <c r="A360" s="4">
        <v>0.91666666666666674</v>
      </c>
      <c r="B360" s="26" cm="1">
        <f t="array" ref="B360">SUMPRODUCT(--(IFERROR(HOUR(Flights_2026_09_3033343536[ata]),-1)=HOUR($A360)),--(IFERROR(Flights_2026_09_3033343536[arr_runway],"")=B$351))</f>
        <v>8</v>
      </c>
      <c r="C360" s="26" cm="1">
        <f t="array" ref="C360">SUMPRODUCT(--(IFERROR(HOUR(Flights_2026_09_3033343536[ata]),-1)=HOUR($A360)),--(IFERROR(Flights_2026_09_3033343536[arr_runway],"")=C$351))</f>
        <v>1</v>
      </c>
      <c r="D360" s="26" cm="1">
        <f t="array" ref="D360">SUMPRODUCT(--(IFERROR(HOUR(Flights_2026_09_3033343536[ata]),-1)=HOUR($A360)),--(IFERROR(Flights_2026_09_3033343536[arr_runway],"")=D$351))</f>
        <v>0</v>
      </c>
      <c r="E360" s="26" cm="1">
        <f t="array" ref="E360">SUMPRODUCT(--(IFERROR(HOUR(Flights_2026_09_3033343536[ata]),-1)=HOUR($A360)),--(IFERROR(Flights_2026_09_3033343536[arr_runway],"")=E$351))</f>
        <v>0</v>
      </c>
      <c r="AF360" s="2">
        <v>0.66666666666666663</v>
      </c>
      <c r="AG360" t="s">
        <v>840</v>
      </c>
      <c r="AH360" s="17">
        <v>400</v>
      </c>
      <c r="AI360" s="17" cm="1">
        <f t="array" ref="AI360">SUMPRODUCT(--(IFERROR(HOUR(Flights_2026_09_3033343536[entry_hour]),-1)=HOUR(AF360)),--(IFERROR(Flights_2026_09_3033343536[entry_sector],"")=AG360),--(IFERROR(Flights_2026_09_3033343536[nfl],-1)&gt;=AH360),--(IFERROR(Flights_2026_09_3033343536[nfl],-1)&lt;=IF(AH360=450,450,AH360+9)))</f>
        <v>0</v>
      </c>
    </row>
    <row r="361" spans="1:35" x14ac:dyDescent="0.2">
      <c r="AF361" s="2">
        <v>0.66666666666666663</v>
      </c>
      <c r="AG361" t="s">
        <v>840</v>
      </c>
      <c r="AH361" s="17">
        <v>410</v>
      </c>
      <c r="AI361" s="17" cm="1">
        <f t="array" ref="AI361">SUMPRODUCT(--(IFERROR(HOUR(Flights_2026_09_3033343536[entry_hour]),-1)=HOUR(AF361)),--(IFERROR(Flights_2026_09_3033343536[entry_sector],"")=AG361),--(IFERROR(Flights_2026_09_3033343536[nfl],-1)&gt;=AH361),--(IFERROR(Flights_2026_09_3033343536[nfl],-1)&lt;=IF(AH361=450,450,AH361+9)))</f>
        <v>0</v>
      </c>
    </row>
    <row r="362" spans="1:35" x14ac:dyDescent="0.2">
      <c r="AF362" s="2">
        <v>0.66666666666666663</v>
      </c>
      <c r="AG362" t="s">
        <v>840</v>
      </c>
      <c r="AH362" s="17">
        <v>420</v>
      </c>
      <c r="AI362" s="17" cm="1">
        <f t="array" ref="AI362">SUMPRODUCT(--(IFERROR(HOUR(Flights_2026_09_3033343536[entry_hour]),-1)=HOUR(AF362)),--(IFERROR(Flights_2026_09_3033343536[entry_sector],"")=AG362),--(IFERROR(Flights_2026_09_3033343536[nfl],-1)&gt;=AH362),--(IFERROR(Flights_2026_09_3033343536[nfl],-1)&lt;=IF(AH362=450,450,AH362+9)))</f>
        <v>0</v>
      </c>
    </row>
    <row r="363" spans="1:35" x14ac:dyDescent="0.2">
      <c r="AF363" s="2">
        <v>0.66666666666666663</v>
      </c>
      <c r="AG363" t="s">
        <v>840</v>
      </c>
      <c r="AH363" s="17">
        <v>430</v>
      </c>
      <c r="AI363" s="17" cm="1">
        <f t="array" ref="AI363">SUMPRODUCT(--(IFERROR(HOUR(Flights_2026_09_3033343536[entry_hour]),-1)=HOUR(AF363)),--(IFERROR(Flights_2026_09_3033343536[entry_sector],"")=AG363),--(IFERROR(Flights_2026_09_3033343536[nfl],-1)&gt;=AH363),--(IFERROR(Flights_2026_09_3033343536[nfl],-1)&lt;=IF(AH363=450,450,AH363+9)))</f>
        <v>0</v>
      </c>
    </row>
    <row r="364" spans="1:35" x14ac:dyDescent="0.2">
      <c r="AF364" s="2">
        <v>0.66666666666666663</v>
      </c>
      <c r="AG364" t="s">
        <v>840</v>
      </c>
      <c r="AH364" s="17">
        <v>440</v>
      </c>
      <c r="AI364" s="17" cm="1">
        <f t="array" ref="AI364">SUMPRODUCT(--(IFERROR(HOUR(Flights_2026_09_3033343536[entry_hour]),-1)=HOUR(AF364)),--(IFERROR(Flights_2026_09_3033343536[entry_sector],"")=AG364),--(IFERROR(Flights_2026_09_3033343536[nfl],-1)&gt;=AH364),--(IFERROR(Flights_2026_09_3033343536[nfl],-1)&lt;=IF(AH364=450,450,AH364+9)))</f>
        <v>0</v>
      </c>
    </row>
    <row r="365" spans="1:35" x14ac:dyDescent="0.2">
      <c r="AF365" s="2">
        <v>0.66666666666666663</v>
      </c>
      <c r="AG365" t="s">
        <v>840</v>
      </c>
      <c r="AH365" s="17">
        <v>450</v>
      </c>
      <c r="AI365" s="17" cm="1">
        <f t="array" ref="AI365">SUMPRODUCT(--(IFERROR(HOUR(Flights_2026_09_3033343536[entry_hour]),-1)=HOUR(AF365)),--(IFERROR(Flights_2026_09_3033343536[entry_sector],"")=AG365),--(IFERROR(Flights_2026_09_3033343536[nfl],-1)&gt;=AH365),--(IFERROR(Flights_2026_09_3033343536[nfl],-1)&lt;=IF(AH365=450,450,AH365+9)))</f>
        <v>0</v>
      </c>
    </row>
    <row r="366" spans="1:35" x14ac:dyDescent="0.2">
      <c r="AF366" s="2">
        <v>0.66666666666666663</v>
      </c>
      <c r="AG366" t="s">
        <v>747</v>
      </c>
      <c r="AH366" s="17">
        <v>200</v>
      </c>
      <c r="AI366" s="17" cm="1">
        <f t="array" ref="AI366">SUMPRODUCT(--(IFERROR(HOUR(Flights_2026_09_3033343536[entry_hour]),-1)=HOUR(AF366)),--(IFERROR(Flights_2026_09_3033343536[entry_sector],"")=AG366),--(IFERROR(Flights_2026_09_3033343536[nfl],-1)&gt;=AH366),--(IFERROR(Flights_2026_09_3033343536[nfl],-1)&lt;=IF(AH366=450,450,AH366+9)))</f>
        <v>0</v>
      </c>
    </row>
    <row r="367" spans="1:35" x14ac:dyDescent="0.2">
      <c r="AF367" s="2">
        <v>0.66666666666666663</v>
      </c>
      <c r="AG367" t="s">
        <v>747</v>
      </c>
      <c r="AH367" s="17">
        <v>210</v>
      </c>
      <c r="AI367" s="17" cm="1">
        <f t="array" ref="AI367">SUMPRODUCT(--(IFERROR(HOUR(Flights_2026_09_3033343536[entry_hour]),-1)=HOUR(AF367)),--(IFERROR(Flights_2026_09_3033343536[entry_sector],"")=AG367),--(IFERROR(Flights_2026_09_3033343536[nfl],-1)&gt;=AH367),--(IFERROR(Flights_2026_09_3033343536[nfl],-1)&lt;=IF(AH367=450,450,AH367+9)))</f>
        <v>0</v>
      </c>
    </row>
    <row r="368" spans="1:35" x14ac:dyDescent="0.2">
      <c r="AF368" s="2">
        <v>0.66666666666666663</v>
      </c>
      <c r="AG368" t="s">
        <v>747</v>
      </c>
      <c r="AH368" s="17">
        <v>220</v>
      </c>
      <c r="AI368" s="17" cm="1">
        <f t="array" ref="AI368">SUMPRODUCT(--(IFERROR(HOUR(Flights_2026_09_3033343536[entry_hour]),-1)=HOUR(AF368)),--(IFERROR(Flights_2026_09_3033343536[entry_sector],"")=AG368),--(IFERROR(Flights_2026_09_3033343536[nfl],-1)&gt;=AH368),--(IFERROR(Flights_2026_09_3033343536[nfl],-1)&lt;=IF(AH368=450,450,AH368+9)))</f>
        <v>0</v>
      </c>
    </row>
    <row r="369" spans="32:35" x14ac:dyDescent="0.2">
      <c r="AF369" s="2">
        <v>0.66666666666666663</v>
      </c>
      <c r="AG369" t="s">
        <v>747</v>
      </c>
      <c r="AH369" s="17">
        <v>230</v>
      </c>
      <c r="AI369" s="17" cm="1">
        <f t="array" ref="AI369">SUMPRODUCT(--(IFERROR(HOUR(Flights_2026_09_3033343536[entry_hour]),-1)=HOUR(AF369)),--(IFERROR(Flights_2026_09_3033343536[entry_sector],"")=AG369),--(IFERROR(Flights_2026_09_3033343536[nfl],-1)&gt;=AH369),--(IFERROR(Flights_2026_09_3033343536[nfl],-1)&lt;=IF(AH369=450,450,AH369+9)))</f>
        <v>0</v>
      </c>
    </row>
    <row r="370" spans="32:35" x14ac:dyDescent="0.2">
      <c r="AF370" s="2">
        <v>0.66666666666666663</v>
      </c>
      <c r="AG370" t="s">
        <v>747</v>
      </c>
      <c r="AH370" s="17">
        <v>240</v>
      </c>
      <c r="AI370" s="17" cm="1">
        <f t="array" ref="AI370">SUMPRODUCT(--(IFERROR(HOUR(Flights_2026_09_3033343536[entry_hour]),-1)=HOUR(AF370)),--(IFERROR(Flights_2026_09_3033343536[entry_sector],"")=AG370),--(IFERROR(Flights_2026_09_3033343536[nfl],-1)&gt;=AH370),--(IFERROR(Flights_2026_09_3033343536[nfl],-1)&lt;=IF(AH370=450,450,AH370+9)))</f>
        <v>0</v>
      </c>
    </row>
    <row r="371" spans="32:35" x14ac:dyDescent="0.2">
      <c r="AF371" s="2">
        <v>0.66666666666666663</v>
      </c>
      <c r="AG371" t="s">
        <v>747</v>
      </c>
      <c r="AH371" s="17">
        <v>250</v>
      </c>
      <c r="AI371" s="17" cm="1">
        <f t="array" ref="AI371">SUMPRODUCT(--(IFERROR(HOUR(Flights_2026_09_3033343536[entry_hour]),-1)=HOUR(AF371)),--(IFERROR(Flights_2026_09_3033343536[entry_sector],"")=AG371),--(IFERROR(Flights_2026_09_3033343536[nfl],-1)&gt;=AH371),--(IFERROR(Flights_2026_09_3033343536[nfl],-1)&lt;=IF(AH371=450,450,AH371+9)))</f>
        <v>0</v>
      </c>
    </row>
    <row r="372" spans="32:35" x14ac:dyDescent="0.2">
      <c r="AF372" s="2">
        <v>0.66666666666666663</v>
      </c>
      <c r="AG372" t="s">
        <v>747</v>
      </c>
      <c r="AH372" s="17">
        <v>260</v>
      </c>
      <c r="AI372" s="17" cm="1">
        <f t="array" ref="AI372">SUMPRODUCT(--(IFERROR(HOUR(Flights_2026_09_3033343536[entry_hour]),-1)=HOUR(AF372)),--(IFERROR(Flights_2026_09_3033343536[entry_sector],"")=AG372),--(IFERROR(Flights_2026_09_3033343536[nfl],-1)&gt;=AH372),--(IFERROR(Flights_2026_09_3033343536[nfl],-1)&lt;=IF(AH372=450,450,AH372+9)))</f>
        <v>0</v>
      </c>
    </row>
    <row r="373" spans="32:35" x14ac:dyDescent="0.2">
      <c r="AF373" s="2">
        <v>0.66666666666666663</v>
      </c>
      <c r="AG373" t="s">
        <v>747</v>
      </c>
      <c r="AH373" s="17">
        <v>270</v>
      </c>
      <c r="AI373" s="17" cm="1">
        <f t="array" ref="AI373">SUMPRODUCT(--(IFERROR(HOUR(Flights_2026_09_3033343536[entry_hour]),-1)=HOUR(AF373)),--(IFERROR(Flights_2026_09_3033343536[entry_sector],"")=AG373),--(IFERROR(Flights_2026_09_3033343536[nfl],-1)&gt;=AH373),--(IFERROR(Flights_2026_09_3033343536[nfl],-1)&lt;=IF(AH373=450,450,AH373+9)))</f>
        <v>0</v>
      </c>
    </row>
    <row r="374" spans="32:35" x14ac:dyDescent="0.2">
      <c r="AF374" s="2">
        <v>0.66666666666666663</v>
      </c>
      <c r="AG374" t="s">
        <v>747</v>
      </c>
      <c r="AH374" s="17">
        <v>280</v>
      </c>
      <c r="AI374" s="17" cm="1">
        <f t="array" ref="AI374">SUMPRODUCT(--(IFERROR(HOUR(Flights_2026_09_3033343536[entry_hour]),-1)=HOUR(AF374)),--(IFERROR(Flights_2026_09_3033343536[entry_sector],"")=AG374),--(IFERROR(Flights_2026_09_3033343536[nfl],-1)&gt;=AH374),--(IFERROR(Flights_2026_09_3033343536[nfl],-1)&lt;=IF(AH374=450,450,AH374+9)))</f>
        <v>0</v>
      </c>
    </row>
    <row r="375" spans="32:35" x14ac:dyDescent="0.2">
      <c r="AF375" s="2">
        <v>0.66666666666666663</v>
      </c>
      <c r="AG375" t="s">
        <v>747</v>
      </c>
      <c r="AH375" s="17">
        <v>290</v>
      </c>
      <c r="AI375" s="17" cm="1">
        <f t="array" ref="AI375">SUMPRODUCT(--(IFERROR(HOUR(Flights_2026_09_3033343536[entry_hour]),-1)=HOUR(AF375)),--(IFERROR(Flights_2026_09_3033343536[entry_sector],"")=AG375),--(IFERROR(Flights_2026_09_3033343536[nfl],-1)&gt;=AH375),--(IFERROR(Flights_2026_09_3033343536[nfl],-1)&lt;=IF(AH375=450,450,AH375+9)))</f>
        <v>0</v>
      </c>
    </row>
    <row r="376" spans="32:35" x14ac:dyDescent="0.2">
      <c r="AF376" s="2">
        <v>0.66666666666666663</v>
      </c>
      <c r="AG376" t="s">
        <v>747</v>
      </c>
      <c r="AH376" s="17">
        <v>300</v>
      </c>
      <c r="AI376" s="17" cm="1">
        <f t="array" ref="AI376">SUMPRODUCT(--(IFERROR(HOUR(Flights_2026_09_3033343536[entry_hour]),-1)=HOUR(AF376)),--(IFERROR(Flights_2026_09_3033343536[entry_sector],"")=AG376),--(IFERROR(Flights_2026_09_3033343536[nfl],-1)&gt;=AH376),--(IFERROR(Flights_2026_09_3033343536[nfl],-1)&lt;=IF(AH376=450,450,AH376+9)))</f>
        <v>0</v>
      </c>
    </row>
    <row r="377" spans="32:35" x14ac:dyDescent="0.2">
      <c r="AF377" s="2">
        <v>0.66666666666666663</v>
      </c>
      <c r="AG377" t="s">
        <v>747</v>
      </c>
      <c r="AH377" s="17">
        <v>310</v>
      </c>
      <c r="AI377" s="17" cm="1">
        <f t="array" ref="AI377">SUMPRODUCT(--(IFERROR(HOUR(Flights_2026_09_3033343536[entry_hour]),-1)=HOUR(AF377)),--(IFERROR(Flights_2026_09_3033343536[entry_sector],"")=AG377),--(IFERROR(Flights_2026_09_3033343536[nfl],-1)&gt;=AH377),--(IFERROR(Flights_2026_09_3033343536[nfl],-1)&lt;=IF(AH377=450,450,AH377+9)))</f>
        <v>0</v>
      </c>
    </row>
    <row r="378" spans="32:35" x14ac:dyDescent="0.2">
      <c r="AF378" s="2">
        <v>0.66666666666666663</v>
      </c>
      <c r="AG378" t="s">
        <v>747</v>
      </c>
      <c r="AH378" s="17">
        <v>320</v>
      </c>
      <c r="AI378" s="17" cm="1">
        <f t="array" ref="AI378">SUMPRODUCT(--(IFERROR(HOUR(Flights_2026_09_3033343536[entry_hour]),-1)=HOUR(AF378)),--(IFERROR(Flights_2026_09_3033343536[entry_sector],"")=AG378),--(IFERROR(Flights_2026_09_3033343536[nfl],-1)&gt;=AH378),--(IFERROR(Flights_2026_09_3033343536[nfl],-1)&lt;=IF(AH378=450,450,AH378+9)))</f>
        <v>0</v>
      </c>
    </row>
    <row r="379" spans="32:35" x14ac:dyDescent="0.2">
      <c r="AF379" s="2">
        <v>0.66666666666666663</v>
      </c>
      <c r="AG379" t="s">
        <v>747</v>
      </c>
      <c r="AH379" s="17">
        <v>330</v>
      </c>
      <c r="AI379" s="17" cm="1">
        <f t="array" ref="AI379">SUMPRODUCT(--(IFERROR(HOUR(Flights_2026_09_3033343536[entry_hour]),-1)=HOUR(AF379)),--(IFERROR(Flights_2026_09_3033343536[entry_sector],"")=AG379),--(IFERROR(Flights_2026_09_3033343536[nfl],-1)&gt;=AH379),--(IFERROR(Flights_2026_09_3033343536[nfl],-1)&lt;=IF(AH379=450,450,AH379+9)))</f>
        <v>0</v>
      </c>
    </row>
    <row r="380" spans="32:35" x14ac:dyDescent="0.2">
      <c r="AF380" s="2">
        <v>0.66666666666666663</v>
      </c>
      <c r="AG380" t="s">
        <v>747</v>
      </c>
      <c r="AH380" s="17">
        <v>340</v>
      </c>
      <c r="AI380" s="17" cm="1">
        <f t="array" ref="AI380">SUMPRODUCT(--(IFERROR(HOUR(Flights_2026_09_3033343536[entry_hour]),-1)=HOUR(AF380)),--(IFERROR(Flights_2026_09_3033343536[entry_sector],"")=AG380),--(IFERROR(Flights_2026_09_3033343536[nfl],-1)&gt;=AH380),--(IFERROR(Flights_2026_09_3033343536[nfl],-1)&lt;=IF(AH380=450,450,AH380+9)))</f>
        <v>0</v>
      </c>
    </row>
    <row r="381" spans="32:35" x14ac:dyDescent="0.2">
      <c r="AF381" s="2">
        <v>0.66666666666666663</v>
      </c>
      <c r="AG381" t="s">
        <v>747</v>
      </c>
      <c r="AH381" s="17">
        <v>350</v>
      </c>
      <c r="AI381" s="17" cm="1">
        <f t="array" ref="AI381">SUMPRODUCT(--(IFERROR(HOUR(Flights_2026_09_3033343536[entry_hour]),-1)=HOUR(AF381)),--(IFERROR(Flights_2026_09_3033343536[entry_sector],"")=AG381),--(IFERROR(Flights_2026_09_3033343536[nfl],-1)&gt;=AH381),--(IFERROR(Flights_2026_09_3033343536[nfl],-1)&lt;=IF(AH381=450,450,AH381+9)))</f>
        <v>0</v>
      </c>
    </row>
    <row r="382" spans="32:35" x14ac:dyDescent="0.2">
      <c r="AF382" s="2">
        <v>0.66666666666666663</v>
      </c>
      <c r="AG382" t="s">
        <v>747</v>
      </c>
      <c r="AH382" s="17">
        <v>360</v>
      </c>
      <c r="AI382" s="17" cm="1">
        <f t="array" ref="AI382">SUMPRODUCT(--(IFERROR(HOUR(Flights_2026_09_3033343536[entry_hour]),-1)=HOUR(AF382)),--(IFERROR(Flights_2026_09_3033343536[entry_sector],"")=AG382),--(IFERROR(Flights_2026_09_3033343536[nfl],-1)&gt;=AH382),--(IFERROR(Flights_2026_09_3033343536[nfl],-1)&lt;=IF(AH382=450,450,AH382+9)))</f>
        <v>0</v>
      </c>
    </row>
    <row r="383" spans="32:35" x14ac:dyDescent="0.2">
      <c r="AF383" s="2">
        <v>0.66666666666666663</v>
      </c>
      <c r="AG383" t="s">
        <v>747</v>
      </c>
      <c r="AH383" s="17">
        <v>370</v>
      </c>
      <c r="AI383" s="17" cm="1">
        <f t="array" ref="AI383">SUMPRODUCT(--(IFERROR(HOUR(Flights_2026_09_3033343536[entry_hour]),-1)=HOUR(AF383)),--(IFERROR(Flights_2026_09_3033343536[entry_sector],"")=AG383),--(IFERROR(Flights_2026_09_3033343536[nfl],-1)&gt;=AH383),--(IFERROR(Flights_2026_09_3033343536[nfl],-1)&lt;=IF(AH383=450,450,AH383+9)))</f>
        <v>0</v>
      </c>
    </row>
    <row r="384" spans="32:35" x14ac:dyDescent="0.2">
      <c r="AF384" s="2">
        <v>0.66666666666666663</v>
      </c>
      <c r="AG384" t="s">
        <v>747</v>
      </c>
      <c r="AH384" s="17">
        <v>380</v>
      </c>
      <c r="AI384" s="17" cm="1">
        <f t="array" ref="AI384">SUMPRODUCT(--(IFERROR(HOUR(Flights_2026_09_3033343536[entry_hour]),-1)=HOUR(AF384)),--(IFERROR(Flights_2026_09_3033343536[entry_sector],"")=AG384),--(IFERROR(Flights_2026_09_3033343536[nfl],-1)&gt;=AH384),--(IFERROR(Flights_2026_09_3033343536[nfl],-1)&lt;=IF(AH384=450,450,AH384+9)))</f>
        <v>1</v>
      </c>
    </row>
    <row r="385" spans="32:35" x14ac:dyDescent="0.2">
      <c r="AF385" s="2">
        <v>0.66666666666666663</v>
      </c>
      <c r="AG385" t="s">
        <v>747</v>
      </c>
      <c r="AH385" s="17">
        <v>390</v>
      </c>
      <c r="AI385" s="17" cm="1">
        <f t="array" ref="AI385">SUMPRODUCT(--(IFERROR(HOUR(Flights_2026_09_3033343536[entry_hour]),-1)=HOUR(AF385)),--(IFERROR(Flights_2026_09_3033343536[entry_sector],"")=AG385),--(IFERROR(Flights_2026_09_3033343536[nfl],-1)&gt;=AH385),--(IFERROR(Flights_2026_09_3033343536[nfl],-1)&lt;=IF(AH385=450,450,AH385+9)))</f>
        <v>0</v>
      </c>
    </row>
    <row r="386" spans="32:35" x14ac:dyDescent="0.2">
      <c r="AF386" s="2">
        <v>0.66666666666666663</v>
      </c>
      <c r="AG386" t="s">
        <v>747</v>
      </c>
      <c r="AH386" s="17">
        <v>400</v>
      </c>
      <c r="AI386" s="17" cm="1">
        <f t="array" ref="AI386">SUMPRODUCT(--(IFERROR(HOUR(Flights_2026_09_3033343536[entry_hour]),-1)=HOUR(AF386)),--(IFERROR(Flights_2026_09_3033343536[entry_sector],"")=AG386),--(IFERROR(Flights_2026_09_3033343536[nfl],-1)&gt;=AH386),--(IFERROR(Flights_2026_09_3033343536[nfl],-1)&lt;=IF(AH386=450,450,AH386+9)))</f>
        <v>1</v>
      </c>
    </row>
    <row r="387" spans="32:35" ht="28" customHeight="1" x14ac:dyDescent="0.2">
      <c r="AF387" s="2">
        <v>0.66666666666666663</v>
      </c>
      <c r="AG387" t="s">
        <v>747</v>
      </c>
      <c r="AH387" s="17">
        <v>410</v>
      </c>
      <c r="AI387" s="17" cm="1">
        <f t="array" ref="AI387">SUMPRODUCT(--(IFERROR(HOUR(Flights_2026_09_3033343536[entry_hour]),-1)=HOUR(AF387)),--(IFERROR(Flights_2026_09_3033343536[entry_sector],"")=AG387),--(IFERROR(Flights_2026_09_3033343536[nfl],-1)&gt;=AH387),--(IFERROR(Flights_2026_09_3033343536[nfl],-1)&lt;=IF(AH387=450,450,AH387+9)))</f>
        <v>0</v>
      </c>
    </row>
    <row r="388" spans="32:35" x14ac:dyDescent="0.2">
      <c r="AF388" s="2">
        <v>0.66666666666666663</v>
      </c>
      <c r="AG388" t="s">
        <v>747</v>
      </c>
      <c r="AH388" s="17">
        <v>420</v>
      </c>
      <c r="AI388" s="17" cm="1">
        <f t="array" ref="AI388">SUMPRODUCT(--(IFERROR(HOUR(Flights_2026_09_3033343536[entry_hour]),-1)=HOUR(AF388)),--(IFERROR(Flights_2026_09_3033343536[entry_sector],"")=AG388),--(IFERROR(Flights_2026_09_3033343536[nfl],-1)&gt;=AH388),--(IFERROR(Flights_2026_09_3033343536[nfl],-1)&lt;=IF(AH388=450,450,AH388+9)))</f>
        <v>0</v>
      </c>
    </row>
    <row r="389" spans="32:35" x14ac:dyDescent="0.2">
      <c r="AF389" s="2">
        <v>0.66666666666666663</v>
      </c>
      <c r="AG389" t="s">
        <v>747</v>
      </c>
      <c r="AH389" s="17">
        <v>430</v>
      </c>
      <c r="AI389" s="17" cm="1">
        <f t="array" ref="AI389">SUMPRODUCT(--(IFERROR(HOUR(Flights_2026_09_3033343536[entry_hour]),-1)=HOUR(AF389)),--(IFERROR(Flights_2026_09_3033343536[entry_sector],"")=AG389),--(IFERROR(Flights_2026_09_3033343536[nfl],-1)&gt;=AH389),--(IFERROR(Flights_2026_09_3033343536[nfl],-1)&lt;=IF(AH389=450,450,AH389+9)))</f>
        <v>0</v>
      </c>
    </row>
    <row r="390" spans="32:35" x14ac:dyDescent="0.2">
      <c r="AF390" s="2">
        <v>0.66666666666666663</v>
      </c>
      <c r="AG390" t="s">
        <v>747</v>
      </c>
      <c r="AH390" s="17">
        <v>440</v>
      </c>
      <c r="AI390" s="17" cm="1">
        <f t="array" ref="AI390">SUMPRODUCT(--(IFERROR(HOUR(Flights_2026_09_3033343536[entry_hour]),-1)=HOUR(AF390)),--(IFERROR(Flights_2026_09_3033343536[entry_sector],"")=AG390),--(IFERROR(Flights_2026_09_3033343536[nfl],-1)&gt;=AH390),--(IFERROR(Flights_2026_09_3033343536[nfl],-1)&lt;=IF(AH390=450,450,AH390+9)))</f>
        <v>0</v>
      </c>
    </row>
    <row r="391" spans="32:35" x14ac:dyDescent="0.2">
      <c r="AF391" s="2">
        <v>0.66666666666666663</v>
      </c>
      <c r="AG391" t="s">
        <v>747</v>
      </c>
      <c r="AH391" s="17">
        <v>450</v>
      </c>
      <c r="AI391" s="17" cm="1">
        <f t="array" ref="AI391">SUMPRODUCT(--(IFERROR(HOUR(Flights_2026_09_3033343536[entry_hour]),-1)=HOUR(AF391)),--(IFERROR(Flights_2026_09_3033343536[entry_sector],"")=AG391),--(IFERROR(Flights_2026_09_3033343536[nfl],-1)&gt;=AH391),--(IFERROR(Flights_2026_09_3033343536[nfl],-1)&lt;=IF(AH391=450,450,AH391+9)))</f>
        <v>0</v>
      </c>
    </row>
    <row r="392" spans="32:35" x14ac:dyDescent="0.2">
      <c r="AF392" s="2">
        <v>0.70833333333333337</v>
      </c>
      <c r="AG392" t="s">
        <v>743</v>
      </c>
      <c r="AH392" s="17">
        <v>200</v>
      </c>
      <c r="AI392" s="17" cm="1">
        <f t="array" ref="AI392">SUMPRODUCT(--(IFERROR(HOUR(Flights_2026_09_3033343536[entry_hour]),-1)=HOUR(AF392)),--(IFERROR(Flights_2026_09_3033343536[entry_sector],"")=AG392),--(IFERROR(Flights_2026_09_3033343536[nfl],-1)&gt;=AH392),--(IFERROR(Flights_2026_09_3033343536[nfl],-1)&lt;=IF(AH392=450,450,AH392+9)))</f>
        <v>0</v>
      </c>
    </row>
    <row r="393" spans="32:35" x14ac:dyDescent="0.2">
      <c r="AF393" s="2">
        <v>0.70833333333333337</v>
      </c>
      <c r="AG393" t="s">
        <v>743</v>
      </c>
      <c r="AH393" s="17">
        <v>210</v>
      </c>
      <c r="AI393" s="17" cm="1">
        <f t="array" ref="AI393">SUMPRODUCT(--(IFERROR(HOUR(Flights_2026_09_3033343536[entry_hour]),-1)=HOUR(AF393)),--(IFERROR(Flights_2026_09_3033343536[entry_sector],"")=AG393),--(IFERROR(Flights_2026_09_3033343536[nfl],-1)&gt;=AH393),--(IFERROR(Flights_2026_09_3033343536[nfl],-1)&lt;=IF(AH393=450,450,AH393+9)))</f>
        <v>0</v>
      </c>
    </row>
    <row r="394" spans="32:35" x14ac:dyDescent="0.2">
      <c r="AF394" s="2">
        <v>0.70833333333333337</v>
      </c>
      <c r="AG394" t="s">
        <v>743</v>
      </c>
      <c r="AH394" s="17">
        <v>220</v>
      </c>
      <c r="AI394" s="17" cm="1">
        <f t="array" ref="AI394">SUMPRODUCT(--(IFERROR(HOUR(Flights_2026_09_3033343536[entry_hour]),-1)=HOUR(AF394)),--(IFERROR(Flights_2026_09_3033343536[entry_sector],"")=AG394),--(IFERROR(Flights_2026_09_3033343536[nfl],-1)&gt;=AH394),--(IFERROR(Flights_2026_09_3033343536[nfl],-1)&lt;=IF(AH394=450,450,AH394+9)))</f>
        <v>0</v>
      </c>
    </row>
    <row r="395" spans="32:35" x14ac:dyDescent="0.2">
      <c r="AF395" s="2">
        <v>0.70833333333333337</v>
      </c>
      <c r="AG395" t="s">
        <v>743</v>
      </c>
      <c r="AH395" s="17">
        <v>230</v>
      </c>
      <c r="AI395" s="17" cm="1">
        <f t="array" ref="AI395">SUMPRODUCT(--(IFERROR(HOUR(Flights_2026_09_3033343536[entry_hour]),-1)=HOUR(AF395)),--(IFERROR(Flights_2026_09_3033343536[entry_sector],"")=AG395),--(IFERROR(Flights_2026_09_3033343536[nfl],-1)&gt;=AH395),--(IFERROR(Flights_2026_09_3033343536[nfl],-1)&lt;=IF(AH395=450,450,AH395+9)))</f>
        <v>0</v>
      </c>
    </row>
    <row r="396" spans="32:35" x14ac:dyDescent="0.2">
      <c r="AF396" s="2">
        <v>0.70833333333333337</v>
      </c>
      <c r="AG396" t="s">
        <v>743</v>
      </c>
      <c r="AH396" s="17">
        <v>240</v>
      </c>
      <c r="AI396" s="17" cm="1">
        <f t="array" ref="AI396">SUMPRODUCT(--(IFERROR(HOUR(Flights_2026_09_3033343536[entry_hour]),-1)=HOUR(AF396)),--(IFERROR(Flights_2026_09_3033343536[entry_sector],"")=AG396),--(IFERROR(Flights_2026_09_3033343536[nfl],-1)&gt;=AH396),--(IFERROR(Flights_2026_09_3033343536[nfl],-1)&lt;=IF(AH396=450,450,AH396+9)))</f>
        <v>0</v>
      </c>
    </row>
    <row r="397" spans="32:35" x14ac:dyDescent="0.2">
      <c r="AF397" s="2">
        <v>0.70833333333333337</v>
      </c>
      <c r="AG397" t="s">
        <v>743</v>
      </c>
      <c r="AH397" s="17">
        <v>250</v>
      </c>
      <c r="AI397" s="17" cm="1">
        <f t="array" ref="AI397">SUMPRODUCT(--(IFERROR(HOUR(Flights_2026_09_3033343536[entry_hour]),-1)=HOUR(AF397)),--(IFERROR(Flights_2026_09_3033343536[entry_sector],"")=AG397),--(IFERROR(Flights_2026_09_3033343536[nfl],-1)&gt;=AH397),--(IFERROR(Flights_2026_09_3033343536[nfl],-1)&lt;=IF(AH397=450,450,AH397+9)))</f>
        <v>0</v>
      </c>
    </row>
    <row r="398" spans="32:35" x14ac:dyDescent="0.2">
      <c r="AF398" s="2">
        <v>0.70833333333333337</v>
      </c>
      <c r="AG398" t="s">
        <v>743</v>
      </c>
      <c r="AH398" s="17">
        <v>260</v>
      </c>
      <c r="AI398" s="17" cm="1">
        <f t="array" ref="AI398">SUMPRODUCT(--(IFERROR(HOUR(Flights_2026_09_3033343536[entry_hour]),-1)=HOUR(AF398)),--(IFERROR(Flights_2026_09_3033343536[entry_sector],"")=AG398),--(IFERROR(Flights_2026_09_3033343536[nfl],-1)&gt;=AH398),--(IFERROR(Flights_2026_09_3033343536[nfl],-1)&lt;=IF(AH398=450,450,AH398+9)))</f>
        <v>0</v>
      </c>
    </row>
    <row r="399" spans="32:35" x14ac:dyDescent="0.2">
      <c r="AF399" s="2">
        <v>0.70833333333333337</v>
      </c>
      <c r="AG399" t="s">
        <v>743</v>
      </c>
      <c r="AH399" s="17">
        <v>270</v>
      </c>
      <c r="AI399" s="17" cm="1">
        <f t="array" ref="AI399">SUMPRODUCT(--(IFERROR(HOUR(Flights_2026_09_3033343536[entry_hour]),-1)=HOUR(AF399)),--(IFERROR(Flights_2026_09_3033343536[entry_sector],"")=AG399),--(IFERROR(Flights_2026_09_3033343536[nfl],-1)&gt;=AH399),--(IFERROR(Flights_2026_09_3033343536[nfl],-1)&lt;=IF(AH399=450,450,AH399+9)))</f>
        <v>0</v>
      </c>
    </row>
    <row r="400" spans="32:35" x14ac:dyDescent="0.2">
      <c r="AF400" s="2">
        <v>0.70833333333333337</v>
      </c>
      <c r="AG400" t="s">
        <v>743</v>
      </c>
      <c r="AH400" s="17">
        <v>280</v>
      </c>
      <c r="AI400" s="17" cm="1">
        <f t="array" ref="AI400">SUMPRODUCT(--(IFERROR(HOUR(Flights_2026_09_3033343536[entry_hour]),-1)=HOUR(AF400)),--(IFERROR(Flights_2026_09_3033343536[entry_sector],"")=AG400),--(IFERROR(Flights_2026_09_3033343536[nfl],-1)&gt;=AH400),--(IFERROR(Flights_2026_09_3033343536[nfl],-1)&lt;=IF(AH400=450,450,AH400+9)))</f>
        <v>0</v>
      </c>
    </row>
    <row r="401" spans="1:35" x14ac:dyDescent="0.2">
      <c r="AF401" s="2">
        <v>0.70833333333333337</v>
      </c>
      <c r="AG401" t="s">
        <v>743</v>
      </c>
      <c r="AH401" s="17">
        <v>290</v>
      </c>
      <c r="AI401" s="17" cm="1">
        <f t="array" ref="AI401">SUMPRODUCT(--(IFERROR(HOUR(Flights_2026_09_3033343536[entry_hour]),-1)=HOUR(AF401)),--(IFERROR(Flights_2026_09_3033343536[entry_sector],"")=AG401),--(IFERROR(Flights_2026_09_3033343536[nfl],-1)&gt;=AH401),--(IFERROR(Flights_2026_09_3033343536[nfl],-1)&lt;=IF(AH401=450,450,AH401+9)))</f>
        <v>0</v>
      </c>
    </row>
    <row r="402" spans="1:35" x14ac:dyDescent="0.2">
      <c r="AF402" s="2">
        <v>0.70833333333333337</v>
      </c>
      <c r="AG402" t="s">
        <v>743</v>
      </c>
      <c r="AH402" s="17">
        <v>300</v>
      </c>
      <c r="AI402" s="17" cm="1">
        <f t="array" ref="AI402">SUMPRODUCT(--(IFERROR(HOUR(Flights_2026_09_3033343536[entry_hour]),-1)=HOUR(AF402)),--(IFERROR(Flights_2026_09_3033343536[entry_sector],"")=AG402),--(IFERROR(Flights_2026_09_3033343536[nfl],-1)&gt;=AH402),--(IFERROR(Flights_2026_09_3033343536[nfl],-1)&lt;=IF(AH402=450,450,AH402+9)))</f>
        <v>0</v>
      </c>
    </row>
    <row r="403" spans="1:35" x14ac:dyDescent="0.2">
      <c r="AF403" s="2">
        <v>0.70833333333333337</v>
      </c>
      <c r="AG403" t="s">
        <v>743</v>
      </c>
      <c r="AH403" s="17">
        <v>310</v>
      </c>
      <c r="AI403" s="17" cm="1">
        <f t="array" ref="AI403">SUMPRODUCT(--(IFERROR(HOUR(Flights_2026_09_3033343536[entry_hour]),-1)=HOUR(AF403)),--(IFERROR(Flights_2026_09_3033343536[entry_sector],"")=AG403),--(IFERROR(Flights_2026_09_3033343536[nfl],-1)&gt;=AH403),--(IFERROR(Flights_2026_09_3033343536[nfl],-1)&lt;=IF(AH403=450,450,AH403+9)))</f>
        <v>0</v>
      </c>
    </row>
    <row r="404" spans="1:35" x14ac:dyDescent="0.2">
      <c r="AF404" s="2">
        <v>0.70833333333333337</v>
      </c>
      <c r="AG404" t="s">
        <v>743</v>
      </c>
      <c r="AH404" s="17">
        <v>320</v>
      </c>
      <c r="AI404" s="17" cm="1">
        <f t="array" ref="AI404">SUMPRODUCT(--(IFERROR(HOUR(Flights_2026_09_3033343536[entry_hour]),-1)=HOUR(AF404)),--(IFERROR(Flights_2026_09_3033343536[entry_sector],"")=AG404),--(IFERROR(Flights_2026_09_3033343536[nfl],-1)&gt;=AH404),--(IFERROR(Flights_2026_09_3033343536[nfl],-1)&lt;=IF(AH404=450,450,AH404+9)))</f>
        <v>0</v>
      </c>
    </row>
    <row r="405" spans="1:35" x14ac:dyDescent="0.2">
      <c r="AF405" s="2">
        <v>0.70833333333333337</v>
      </c>
      <c r="AG405" t="s">
        <v>743</v>
      </c>
      <c r="AH405" s="17">
        <v>330</v>
      </c>
      <c r="AI405" s="17" cm="1">
        <f t="array" ref="AI405">SUMPRODUCT(--(IFERROR(HOUR(Flights_2026_09_3033343536[entry_hour]),-1)=HOUR(AF405)),--(IFERROR(Flights_2026_09_3033343536[entry_sector],"")=AG405),--(IFERROR(Flights_2026_09_3033343536[nfl],-1)&gt;=AH405),--(IFERROR(Flights_2026_09_3033343536[nfl],-1)&lt;=IF(AH405=450,450,AH405+9)))</f>
        <v>0</v>
      </c>
    </row>
    <row r="406" spans="1:35" x14ac:dyDescent="0.2">
      <c r="AF406" s="2">
        <v>0.70833333333333337</v>
      </c>
      <c r="AG406" t="s">
        <v>743</v>
      </c>
      <c r="AH406" s="17">
        <v>340</v>
      </c>
      <c r="AI406" s="17" cm="1">
        <f t="array" ref="AI406">SUMPRODUCT(--(IFERROR(HOUR(Flights_2026_09_3033343536[entry_hour]),-1)=HOUR(AF406)),--(IFERROR(Flights_2026_09_3033343536[entry_sector],"")=AG406),--(IFERROR(Flights_2026_09_3033343536[nfl],-1)&gt;=AH406),--(IFERROR(Flights_2026_09_3033343536[nfl],-1)&lt;=IF(AH406=450,450,AH406+9)))</f>
        <v>0</v>
      </c>
    </row>
    <row r="407" spans="1:35" x14ac:dyDescent="0.2">
      <c r="AF407" s="2">
        <v>0.70833333333333337</v>
      </c>
      <c r="AG407" t="s">
        <v>743</v>
      </c>
      <c r="AH407" s="17">
        <v>350</v>
      </c>
      <c r="AI407" s="17" cm="1">
        <f t="array" ref="AI407">SUMPRODUCT(--(IFERROR(HOUR(Flights_2026_09_3033343536[entry_hour]),-1)=HOUR(AF407)),--(IFERROR(Flights_2026_09_3033343536[entry_sector],"")=AG407),--(IFERROR(Flights_2026_09_3033343536[nfl],-1)&gt;=AH407),--(IFERROR(Flights_2026_09_3033343536[nfl],-1)&lt;=IF(AH407=450,450,AH407+9)))</f>
        <v>0</v>
      </c>
    </row>
    <row r="408" spans="1:35" x14ac:dyDescent="0.2">
      <c r="AF408" s="2">
        <v>0.70833333333333337</v>
      </c>
      <c r="AG408" t="s">
        <v>743</v>
      </c>
      <c r="AH408" s="17">
        <v>360</v>
      </c>
      <c r="AI408" s="17" cm="1">
        <f t="array" ref="AI408">SUMPRODUCT(--(IFERROR(HOUR(Flights_2026_09_3033343536[entry_hour]),-1)=HOUR(AF408)),--(IFERROR(Flights_2026_09_3033343536[entry_sector],"")=AG408),--(IFERROR(Flights_2026_09_3033343536[nfl],-1)&gt;=AH408),--(IFERROR(Flights_2026_09_3033343536[nfl],-1)&lt;=IF(AH408=450,450,AH408+9)))</f>
        <v>0</v>
      </c>
    </row>
    <row r="409" spans="1:35" x14ac:dyDescent="0.2">
      <c r="AF409" s="2">
        <v>0.70833333333333337</v>
      </c>
      <c r="AG409" t="s">
        <v>743</v>
      </c>
      <c r="AH409" s="17">
        <v>370</v>
      </c>
      <c r="AI409" s="17" cm="1">
        <f t="array" ref="AI409">SUMPRODUCT(--(IFERROR(HOUR(Flights_2026_09_3033343536[entry_hour]),-1)=HOUR(AF409)),--(IFERROR(Flights_2026_09_3033343536[entry_sector],"")=AG409),--(IFERROR(Flights_2026_09_3033343536[nfl],-1)&gt;=AH409),--(IFERROR(Flights_2026_09_3033343536[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3033343536[entry_hour]),-1)=HOUR(AF410)),--(IFERROR(Flights_2026_09_3033343536[entry_sector],"")=AG410),--(IFERROR(Flights_2026_09_3033343536[nfl],-1)&gt;=AH410),--(IFERROR(Flights_2026_09_3033343536[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3033343536[entry_hour]),-1)=HOUR(AF411)),--(IFERROR(Flights_2026_09_3033343536[entry_sector],"")=AG411),--(IFERROR(Flights_2026_09_3033343536[nfl],-1)&gt;=AH411),--(IFERROR(Flights_2026_09_3033343536[nfl],-1)&lt;=IF(AH411=450,450,AH411+9)))</f>
        <v>0</v>
      </c>
    </row>
    <row r="412" spans="1:35" x14ac:dyDescent="0.2">
      <c r="AF412" s="2">
        <v>0.70833333333333337</v>
      </c>
      <c r="AG412" t="s">
        <v>743</v>
      </c>
      <c r="AH412" s="17">
        <v>400</v>
      </c>
      <c r="AI412" s="17" cm="1">
        <f t="array" ref="AI412">SUMPRODUCT(--(IFERROR(HOUR(Flights_2026_09_3033343536[entry_hour]),-1)=HOUR(AF412)),--(IFERROR(Flights_2026_09_3033343536[entry_sector],"")=AG412),--(IFERROR(Flights_2026_09_3033343536[nfl],-1)&gt;=AH412),--(IFERROR(Flights_2026_09_3033343536[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entry_hour]),-1)=HOUR(AF413)),--(IFERROR(Flights_2026_09_3033343536[entry_sector],"")=AG413),--(IFERROR(Flights_2026_09_3033343536[nfl],-1)&gt;=AH413),--(IFERROR(Flights_2026_09_3033343536[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entry_hour]),-1)=HOUR(AF414)),--(IFERROR(Flights_2026_09_3033343536[entry_sector],"")=AG414),--(IFERROR(Flights_2026_09_3033343536[nfl],-1)&gt;=AH414),--(IFERROR(Flights_2026_09_3033343536[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entry_hour]),-1)=HOUR(AF415)),--(IFERROR(Flights_2026_09_3033343536[entry_sector],"")=AG415),--(IFERROR(Flights_2026_09_3033343536[nfl],-1)&gt;=AH415),--(IFERROR(Flights_2026_09_3033343536[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entry_hour]),-1)=HOUR(AF416)),--(IFERROR(Flights_2026_09_3033343536[entry_sector],"")=AG416),--(IFERROR(Flights_2026_09_3033343536[nfl],-1)&gt;=AH416),--(IFERROR(Flights_2026_09_3033343536[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entry_hour]),-1)=HOUR(AF417)),--(IFERROR(Flights_2026_09_3033343536[entry_sector],"")=AG417),--(IFERROR(Flights_2026_09_3033343536[nfl],-1)&gt;=AH417),--(IFERROR(Flights_2026_09_3033343536[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entry_hour]),-1)=HOUR(AF418)),--(IFERROR(Flights_2026_09_3033343536[entry_sector],"")=AG418),--(IFERROR(Flights_2026_09_3033343536[nfl],-1)&gt;=AH418),--(IFERROR(Flights_2026_09_3033343536[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entry_hour]),-1)=HOUR(AF419)),--(IFERROR(Flights_2026_09_3033343536[entry_sector],"")=AG419),--(IFERROR(Flights_2026_09_3033343536[nfl],-1)&gt;=AH419),--(IFERROR(Flights_2026_09_3033343536[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entry_hour]),-1)=HOUR(AF420)),--(IFERROR(Flights_2026_09_3033343536[entry_sector],"")=AG420),--(IFERROR(Flights_2026_09_3033343536[nfl],-1)&gt;=AH420),--(IFERROR(Flights_2026_09_3033343536[nfl],-1)&lt;=IF(AH420=450,450,AH420+9)))</f>
        <v>9</v>
      </c>
    </row>
    <row r="421" spans="1:35" x14ac:dyDescent="0.2">
      <c r="A421" s="18"/>
      <c r="B421" s="27"/>
      <c r="C421" s="27"/>
      <c r="D421" s="26"/>
      <c r="E421" s="26"/>
      <c r="AF421" s="2">
        <v>0.70833333333333337</v>
      </c>
      <c r="AG421" t="s">
        <v>744</v>
      </c>
      <c r="AH421" s="17">
        <v>230</v>
      </c>
      <c r="AI421" s="17" cm="1">
        <f t="array" ref="AI421">SUMPRODUCT(--(IFERROR(HOUR(Flights_2026_09_3033343536[entry_hour]),-1)=HOUR(AF421)),--(IFERROR(Flights_2026_09_3033343536[entry_sector],"")=AG421),--(IFERROR(Flights_2026_09_3033343536[nfl],-1)&gt;=AH421),--(IFERROR(Flights_2026_09_3033343536[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entry_hour]),-1)=HOUR(AF422)),--(IFERROR(Flights_2026_09_3033343536[entry_sector],"")=AG422),--(IFERROR(Flights_2026_09_3033343536[nfl],-1)&gt;=AH422),--(IFERROR(Flights_2026_09_3033343536[nfl],-1)&lt;=IF(AH422=450,450,AH422+9)))</f>
        <v>0</v>
      </c>
    </row>
    <row r="423" spans="1:35" x14ac:dyDescent="0.2">
      <c r="AF423" s="2">
        <v>0.70833333333333337</v>
      </c>
      <c r="AG423" t="s">
        <v>744</v>
      </c>
      <c r="AH423" s="17">
        <v>250</v>
      </c>
      <c r="AI423" s="17" cm="1">
        <f t="array" ref="AI423">SUMPRODUCT(--(IFERROR(HOUR(Flights_2026_09_3033343536[entry_hour]),-1)=HOUR(AF423)),--(IFERROR(Flights_2026_09_3033343536[entry_sector],"")=AG423),--(IFERROR(Flights_2026_09_3033343536[nfl],-1)&gt;=AH423),--(IFERROR(Flights_2026_09_3033343536[nfl],-1)&lt;=IF(AH423=450,450,AH423+9)))</f>
        <v>0</v>
      </c>
    </row>
    <row r="424" spans="1:35" x14ac:dyDescent="0.2">
      <c r="AF424" s="2">
        <v>0.70833333333333337</v>
      </c>
      <c r="AG424" t="s">
        <v>744</v>
      </c>
      <c r="AH424" s="17">
        <v>260</v>
      </c>
      <c r="AI424" s="17" cm="1">
        <f t="array" ref="AI424">SUMPRODUCT(--(IFERROR(HOUR(Flights_2026_09_3033343536[entry_hour]),-1)=HOUR(AF424)),--(IFERROR(Flights_2026_09_3033343536[entry_sector],"")=AG424),--(IFERROR(Flights_2026_09_3033343536[nfl],-1)&gt;=AH424),--(IFERROR(Flights_2026_09_3033343536[nfl],-1)&lt;=IF(AH424=450,450,AH424+9)))</f>
        <v>0</v>
      </c>
    </row>
    <row r="425" spans="1:35" x14ac:dyDescent="0.2">
      <c r="AF425" s="2">
        <v>0.70833333333333337</v>
      </c>
      <c r="AG425" t="s">
        <v>744</v>
      </c>
      <c r="AH425" s="17">
        <v>270</v>
      </c>
      <c r="AI425" s="17" cm="1">
        <f t="array" ref="AI425">SUMPRODUCT(--(IFERROR(HOUR(Flights_2026_09_3033343536[entry_hour]),-1)=HOUR(AF425)),--(IFERROR(Flights_2026_09_3033343536[entry_sector],"")=AG425),--(IFERROR(Flights_2026_09_3033343536[nfl],-1)&gt;=AH425),--(IFERROR(Flights_2026_09_3033343536[nfl],-1)&lt;=IF(AH425=450,450,AH425+9)))</f>
        <v>0</v>
      </c>
    </row>
    <row r="426" spans="1:35" x14ac:dyDescent="0.2">
      <c r="AF426" s="2">
        <v>0.70833333333333337</v>
      </c>
      <c r="AG426" t="s">
        <v>744</v>
      </c>
      <c r="AH426" s="17">
        <v>280</v>
      </c>
      <c r="AI426" s="17" cm="1">
        <f t="array" ref="AI426">SUMPRODUCT(--(IFERROR(HOUR(Flights_2026_09_3033343536[entry_hour]),-1)=HOUR(AF426)),--(IFERROR(Flights_2026_09_3033343536[entry_sector],"")=AG426),--(IFERROR(Flights_2026_09_3033343536[nfl],-1)&gt;=AH426),--(IFERROR(Flights_2026_09_3033343536[nfl],-1)&lt;=IF(AH426=450,450,AH426+9)))</f>
        <v>0</v>
      </c>
    </row>
    <row r="427" spans="1:35" x14ac:dyDescent="0.2">
      <c r="AF427" s="2">
        <v>0.70833333333333337</v>
      </c>
      <c r="AG427" t="s">
        <v>744</v>
      </c>
      <c r="AH427" s="17">
        <v>290</v>
      </c>
      <c r="AI427" s="17" cm="1">
        <f t="array" ref="AI427">SUMPRODUCT(--(IFERROR(HOUR(Flights_2026_09_3033343536[entry_hour]),-1)=HOUR(AF427)),--(IFERROR(Flights_2026_09_3033343536[entry_sector],"")=AG427),--(IFERROR(Flights_2026_09_3033343536[nfl],-1)&gt;=AH427),--(IFERROR(Flights_2026_09_3033343536[nfl],-1)&lt;=IF(AH427=450,450,AH427+9)))</f>
        <v>0</v>
      </c>
    </row>
    <row r="428" spans="1:35" x14ac:dyDescent="0.2">
      <c r="AF428" s="2">
        <v>0.70833333333333337</v>
      </c>
      <c r="AG428" t="s">
        <v>744</v>
      </c>
      <c r="AH428" s="17">
        <v>300</v>
      </c>
      <c r="AI428" s="17" cm="1">
        <f t="array" ref="AI428">SUMPRODUCT(--(IFERROR(HOUR(Flights_2026_09_3033343536[entry_hour]),-1)=HOUR(AF428)),--(IFERROR(Flights_2026_09_3033343536[entry_sector],"")=AG428),--(IFERROR(Flights_2026_09_3033343536[nfl],-1)&gt;=AH428),--(IFERROR(Flights_2026_09_3033343536[nfl],-1)&lt;=IF(AH428=450,450,AH428+9)))</f>
        <v>0</v>
      </c>
    </row>
    <row r="429" spans="1:35" x14ac:dyDescent="0.2">
      <c r="AF429" s="2">
        <v>0.70833333333333337</v>
      </c>
      <c r="AG429" t="s">
        <v>744</v>
      </c>
      <c r="AH429" s="17">
        <v>310</v>
      </c>
      <c r="AI429" s="17" cm="1">
        <f t="array" ref="AI429">SUMPRODUCT(--(IFERROR(HOUR(Flights_2026_09_3033343536[entry_hour]),-1)=HOUR(AF429)),--(IFERROR(Flights_2026_09_3033343536[entry_sector],"")=AG429),--(IFERROR(Flights_2026_09_3033343536[nfl],-1)&gt;=AH429),--(IFERROR(Flights_2026_09_3033343536[nfl],-1)&lt;=IF(AH429=450,450,AH429+9)))</f>
        <v>0</v>
      </c>
    </row>
    <row r="430" spans="1:35" x14ac:dyDescent="0.2">
      <c r="AF430" s="2">
        <v>0.70833333333333337</v>
      </c>
      <c r="AG430" t="s">
        <v>744</v>
      </c>
      <c r="AH430" s="17">
        <v>320</v>
      </c>
      <c r="AI430" s="17" cm="1">
        <f t="array" ref="AI430">SUMPRODUCT(--(IFERROR(HOUR(Flights_2026_09_3033343536[entry_hour]),-1)=HOUR(AF430)),--(IFERROR(Flights_2026_09_3033343536[entry_sector],"")=AG430),--(IFERROR(Flights_2026_09_3033343536[nfl],-1)&gt;=AH430),--(IFERROR(Flights_2026_09_3033343536[nfl],-1)&lt;=IF(AH430=450,450,AH430+9)))</f>
        <v>0</v>
      </c>
    </row>
    <row r="431" spans="1:35" x14ac:dyDescent="0.2">
      <c r="AF431" s="2">
        <v>0.70833333333333337</v>
      </c>
      <c r="AG431" t="s">
        <v>744</v>
      </c>
      <c r="AH431" s="17">
        <v>330</v>
      </c>
      <c r="AI431" s="17" cm="1">
        <f t="array" ref="AI431">SUMPRODUCT(--(IFERROR(HOUR(Flights_2026_09_3033343536[entry_hour]),-1)=HOUR(AF431)),--(IFERROR(Flights_2026_09_3033343536[entry_sector],"")=AG431),--(IFERROR(Flights_2026_09_3033343536[nfl],-1)&gt;=AH431),--(IFERROR(Flights_2026_09_3033343536[nfl],-1)&lt;=IF(AH431=450,450,AH431+9)))</f>
        <v>0</v>
      </c>
    </row>
    <row r="432" spans="1:35" x14ac:dyDescent="0.2">
      <c r="AF432" s="2">
        <v>0.70833333333333337</v>
      </c>
      <c r="AG432" t="s">
        <v>744</v>
      </c>
      <c r="AH432" s="17">
        <v>340</v>
      </c>
      <c r="AI432" s="17" cm="1">
        <f t="array" ref="AI432">SUMPRODUCT(--(IFERROR(HOUR(Flights_2026_09_3033343536[entry_hour]),-1)=HOUR(AF432)),--(IFERROR(Flights_2026_09_3033343536[entry_sector],"")=AG432),--(IFERROR(Flights_2026_09_3033343536[nfl],-1)&gt;=AH432),--(IFERROR(Flights_2026_09_3033343536[nfl],-1)&lt;=IF(AH432=450,450,AH432+9)))</f>
        <v>0</v>
      </c>
    </row>
    <row r="433" spans="32:35" x14ac:dyDescent="0.2">
      <c r="AF433" s="2">
        <v>0.70833333333333337</v>
      </c>
      <c r="AG433" t="s">
        <v>744</v>
      </c>
      <c r="AH433" s="17">
        <v>350</v>
      </c>
      <c r="AI433" s="17" cm="1">
        <f t="array" ref="AI433">SUMPRODUCT(--(IFERROR(HOUR(Flights_2026_09_3033343536[entry_hour]),-1)=HOUR(AF433)),--(IFERROR(Flights_2026_09_3033343536[entry_sector],"")=AG433),--(IFERROR(Flights_2026_09_3033343536[nfl],-1)&gt;=AH433),--(IFERROR(Flights_2026_09_3033343536[nfl],-1)&lt;=IF(AH433=450,450,AH433+9)))</f>
        <v>2</v>
      </c>
    </row>
    <row r="434" spans="32:35" x14ac:dyDescent="0.2">
      <c r="AF434" s="2">
        <v>0.70833333333333337</v>
      </c>
      <c r="AG434" t="s">
        <v>744</v>
      </c>
      <c r="AH434" s="17">
        <v>360</v>
      </c>
      <c r="AI434" s="17" cm="1">
        <f t="array" ref="AI434">SUMPRODUCT(--(IFERROR(HOUR(Flights_2026_09_3033343536[entry_hour]),-1)=HOUR(AF434)),--(IFERROR(Flights_2026_09_3033343536[entry_sector],"")=AG434),--(IFERROR(Flights_2026_09_3033343536[nfl],-1)&gt;=AH434),--(IFERROR(Flights_2026_09_3033343536[nfl],-1)&lt;=IF(AH434=450,450,AH434+9)))</f>
        <v>0</v>
      </c>
    </row>
    <row r="435" spans="32:35" x14ac:dyDescent="0.2">
      <c r="AF435" s="2">
        <v>0.70833333333333337</v>
      </c>
      <c r="AG435" t="s">
        <v>744</v>
      </c>
      <c r="AH435" s="17">
        <v>370</v>
      </c>
      <c r="AI435" s="17" cm="1">
        <f t="array" ref="AI435">SUMPRODUCT(--(IFERROR(HOUR(Flights_2026_09_3033343536[entry_hour]),-1)=HOUR(AF435)),--(IFERROR(Flights_2026_09_3033343536[entry_sector],"")=AG435),--(IFERROR(Flights_2026_09_3033343536[nfl],-1)&gt;=AH435),--(IFERROR(Flights_2026_09_3033343536[nfl],-1)&lt;=IF(AH435=450,450,AH435+9)))</f>
        <v>1</v>
      </c>
    </row>
    <row r="436" spans="32:35" x14ac:dyDescent="0.2">
      <c r="AF436" s="2">
        <v>0.70833333333333337</v>
      </c>
      <c r="AG436" t="s">
        <v>744</v>
      </c>
      <c r="AH436" s="17">
        <v>380</v>
      </c>
      <c r="AI436" s="17" cm="1">
        <f t="array" ref="AI436">SUMPRODUCT(--(IFERROR(HOUR(Flights_2026_09_3033343536[entry_hour]),-1)=HOUR(AF436)),--(IFERROR(Flights_2026_09_3033343536[entry_sector],"")=AG436),--(IFERROR(Flights_2026_09_3033343536[nfl],-1)&gt;=AH436),--(IFERROR(Flights_2026_09_3033343536[nfl],-1)&lt;=IF(AH436=450,450,AH436+9)))</f>
        <v>0</v>
      </c>
    </row>
    <row r="437" spans="32:35" x14ac:dyDescent="0.2">
      <c r="AF437" s="2">
        <v>0.70833333333333337</v>
      </c>
      <c r="AG437" t="s">
        <v>744</v>
      </c>
      <c r="AH437" s="17">
        <v>390</v>
      </c>
      <c r="AI437" s="17" cm="1">
        <f t="array" ref="AI437">SUMPRODUCT(--(IFERROR(HOUR(Flights_2026_09_3033343536[entry_hour]),-1)=HOUR(AF437)),--(IFERROR(Flights_2026_09_3033343536[entry_sector],"")=AG437),--(IFERROR(Flights_2026_09_3033343536[nfl],-1)&gt;=AH437),--(IFERROR(Flights_2026_09_3033343536[nfl],-1)&lt;=IF(AH437=450,450,AH437+9)))</f>
        <v>0</v>
      </c>
    </row>
    <row r="438" spans="32:35" x14ac:dyDescent="0.2">
      <c r="AF438" s="2">
        <v>0.70833333333333337</v>
      </c>
      <c r="AG438" t="s">
        <v>744</v>
      </c>
      <c r="AH438" s="17">
        <v>400</v>
      </c>
      <c r="AI438" s="17" cm="1">
        <f t="array" ref="AI438">SUMPRODUCT(--(IFERROR(HOUR(Flights_2026_09_3033343536[entry_hour]),-1)=HOUR(AF438)),--(IFERROR(Flights_2026_09_3033343536[entry_sector],"")=AG438),--(IFERROR(Flights_2026_09_3033343536[nfl],-1)&gt;=AH438),--(IFERROR(Flights_2026_09_3033343536[nfl],-1)&lt;=IF(AH438=450,450,AH438+9)))</f>
        <v>0</v>
      </c>
    </row>
    <row r="439" spans="32:35" x14ac:dyDescent="0.2">
      <c r="AF439" s="2">
        <v>0.70833333333333337</v>
      </c>
      <c r="AG439" t="s">
        <v>744</v>
      </c>
      <c r="AH439" s="17">
        <v>410</v>
      </c>
      <c r="AI439" s="17" cm="1">
        <f t="array" ref="AI439">SUMPRODUCT(--(IFERROR(HOUR(Flights_2026_09_3033343536[entry_hour]),-1)=HOUR(AF439)),--(IFERROR(Flights_2026_09_3033343536[entry_sector],"")=AG439),--(IFERROR(Flights_2026_09_3033343536[nfl],-1)&gt;=AH439),--(IFERROR(Flights_2026_09_3033343536[nfl],-1)&lt;=IF(AH439=450,450,AH439+9)))</f>
        <v>0</v>
      </c>
    </row>
    <row r="440" spans="32:35" x14ac:dyDescent="0.2">
      <c r="AF440" s="2">
        <v>0.70833333333333337</v>
      </c>
      <c r="AG440" t="s">
        <v>744</v>
      </c>
      <c r="AH440" s="17">
        <v>420</v>
      </c>
      <c r="AI440" s="17" cm="1">
        <f t="array" ref="AI440">SUMPRODUCT(--(IFERROR(HOUR(Flights_2026_09_3033343536[entry_hour]),-1)=HOUR(AF440)),--(IFERROR(Flights_2026_09_3033343536[entry_sector],"")=AG440),--(IFERROR(Flights_2026_09_3033343536[nfl],-1)&gt;=AH440),--(IFERROR(Flights_2026_09_3033343536[nfl],-1)&lt;=IF(AH440=450,450,AH440+9)))</f>
        <v>0</v>
      </c>
    </row>
    <row r="441" spans="32:35" x14ac:dyDescent="0.2">
      <c r="AF441" s="2">
        <v>0.70833333333333337</v>
      </c>
      <c r="AG441" t="s">
        <v>744</v>
      </c>
      <c r="AH441" s="17">
        <v>430</v>
      </c>
      <c r="AI441" s="17" cm="1">
        <f t="array" ref="AI441">SUMPRODUCT(--(IFERROR(HOUR(Flights_2026_09_3033343536[entry_hour]),-1)=HOUR(AF441)),--(IFERROR(Flights_2026_09_3033343536[entry_sector],"")=AG441),--(IFERROR(Flights_2026_09_3033343536[nfl],-1)&gt;=AH441),--(IFERROR(Flights_2026_09_3033343536[nfl],-1)&lt;=IF(AH441=450,450,AH441+9)))</f>
        <v>0</v>
      </c>
    </row>
    <row r="442" spans="32:35" x14ac:dyDescent="0.2">
      <c r="AF442" s="2">
        <v>0.70833333333333337</v>
      </c>
      <c r="AG442" t="s">
        <v>744</v>
      </c>
      <c r="AH442" s="17">
        <v>440</v>
      </c>
      <c r="AI442" s="17" cm="1">
        <f t="array" ref="AI442">SUMPRODUCT(--(IFERROR(HOUR(Flights_2026_09_3033343536[entry_hour]),-1)=HOUR(AF442)),--(IFERROR(Flights_2026_09_3033343536[entry_sector],"")=AG442),--(IFERROR(Flights_2026_09_3033343536[nfl],-1)&gt;=AH442),--(IFERROR(Flights_2026_09_3033343536[nfl],-1)&lt;=IF(AH442=450,450,AH442+9)))</f>
        <v>0</v>
      </c>
    </row>
    <row r="443" spans="32:35" x14ac:dyDescent="0.2">
      <c r="AF443" s="2">
        <v>0.70833333333333337</v>
      </c>
      <c r="AG443" t="s">
        <v>744</v>
      </c>
      <c r="AH443" s="17">
        <v>450</v>
      </c>
      <c r="AI443" s="17" cm="1">
        <f t="array" ref="AI443">SUMPRODUCT(--(IFERROR(HOUR(Flights_2026_09_3033343536[entry_hour]),-1)=HOUR(AF443)),--(IFERROR(Flights_2026_09_3033343536[entry_sector],"")=AG443),--(IFERROR(Flights_2026_09_3033343536[nfl],-1)&gt;=AH443),--(IFERROR(Flights_2026_09_3033343536[nfl],-1)&lt;=IF(AH443=450,450,AH443+9)))</f>
        <v>0</v>
      </c>
    </row>
    <row r="444" spans="32:35" x14ac:dyDescent="0.2">
      <c r="AF444" s="2">
        <v>0.70833333333333337</v>
      </c>
      <c r="AG444" t="s">
        <v>745</v>
      </c>
      <c r="AH444" s="17">
        <v>200</v>
      </c>
      <c r="AI444" s="17" cm="1">
        <f t="array" ref="AI444">SUMPRODUCT(--(IFERROR(HOUR(Flights_2026_09_3033343536[entry_hour]),-1)=HOUR(AF444)),--(IFERROR(Flights_2026_09_3033343536[entry_sector],"")=AG444),--(IFERROR(Flights_2026_09_3033343536[nfl],-1)&gt;=AH444),--(IFERROR(Flights_2026_09_3033343536[nfl],-1)&lt;=IF(AH444=450,450,AH444+9)))</f>
        <v>0</v>
      </c>
    </row>
    <row r="445" spans="32:35" x14ac:dyDescent="0.2">
      <c r="AF445" s="2">
        <v>0.70833333333333337</v>
      </c>
      <c r="AG445" t="s">
        <v>745</v>
      </c>
      <c r="AH445" s="17">
        <v>210</v>
      </c>
      <c r="AI445" s="17" cm="1">
        <f t="array" ref="AI445">SUMPRODUCT(--(IFERROR(HOUR(Flights_2026_09_3033343536[entry_hour]),-1)=HOUR(AF445)),--(IFERROR(Flights_2026_09_3033343536[entry_sector],"")=AG445),--(IFERROR(Flights_2026_09_3033343536[nfl],-1)&gt;=AH445),--(IFERROR(Flights_2026_09_3033343536[nfl],-1)&lt;=IF(AH445=450,450,AH445+9)))</f>
        <v>0</v>
      </c>
    </row>
    <row r="446" spans="32:35" x14ac:dyDescent="0.2">
      <c r="AF446" s="2">
        <v>0.70833333333333337</v>
      </c>
      <c r="AG446" t="s">
        <v>745</v>
      </c>
      <c r="AH446" s="17">
        <v>220</v>
      </c>
      <c r="AI446" s="17" cm="1">
        <f t="array" ref="AI446">SUMPRODUCT(--(IFERROR(HOUR(Flights_2026_09_3033343536[entry_hour]),-1)=HOUR(AF446)),--(IFERROR(Flights_2026_09_3033343536[entry_sector],"")=AG446),--(IFERROR(Flights_2026_09_3033343536[nfl],-1)&gt;=AH446),--(IFERROR(Flights_2026_09_3033343536[nfl],-1)&lt;=IF(AH446=450,450,AH446+9)))</f>
        <v>0</v>
      </c>
    </row>
    <row r="447" spans="32:35" x14ac:dyDescent="0.2">
      <c r="AF447" s="2">
        <v>0.70833333333333337</v>
      </c>
      <c r="AG447" t="s">
        <v>745</v>
      </c>
      <c r="AH447" s="17">
        <v>230</v>
      </c>
      <c r="AI447" s="17" cm="1">
        <f t="array" ref="AI447">SUMPRODUCT(--(IFERROR(HOUR(Flights_2026_09_3033343536[entry_hour]),-1)=HOUR(AF447)),--(IFERROR(Flights_2026_09_3033343536[entry_sector],"")=AG447),--(IFERROR(Flights_2026_09_3033343536[nfl],-1)&gt;=AH447),--(IFERROR(Flights_2026_09_3033343536[nfl],-1)&lt;=IF(AH447=450,450,AH447+9)))</f>
        <v>0</v>
      </c>
    </row>
    <row r="448" spans="32:35" x14ac:dyDescent="0.2">
      <c r="AF448" s="2">
        <v>0.70833333333333337</v>
      </c>
      <c r="AG448" t="s">
        <v>745</v>
      </c>
      <c r="AH448" s="17">
        <v>240</v>
      </c>
      <c r="AI448" s="17" cm="1">
        <f t="array" ref="AI448">SUMPRODUCT(--(IFERROR(HOUR(Flights_2026_09_3033343536[entry_hour]),-1)=HOUR(AF448)),--(IFERROR(Flights_2026_09_3033343536[entry_sector],"")=AG448),--(IFERROR(Flights_2026_09_3033343536[nfl],-1)&gt;=AH448),--(IFERROR(Flights_2026_09_3033343536[nfl],-1)&lt;=IF(AH448=450,450,AH448+9)))</f>
        <v>0</v>
      </c>
    </row>
    <row r="449" spans="32:35" x14ac:dyDescent="0.2">
      <c r="AF449" s="2">
        <v>0.70833333333333337</v>
      </c>
      <c r="AG449" t="s">
        <v>745</v>
      </c>
      <c r="AH449" s="17">
        <v>250</v>
      </c>
      <c r="AI449" s="17" cm="1">
        <f t="array" ref="AI449">SUMPRODUCT(--(IFERROR(HOUR(Flights_2026_09_3033343536[entry_hour]),-1)=HOUR(AF449)),--(IFERROR(Flights_2026_09_3033343536[entry_sector],"")=AG449),--(IFERROR(Flights_2026_09_3033343536[nfl],-1)&gt;=AH449),--(IFERROR(Flights_2026_09_3033343536[nfl],-1)&lt;=IF(AH449=450,450,AH449+9)))</f>
        <v>0</v>
      </c>
    </row>
    <row r="450" spans="32:35" x14ac:dyDescent="0.2">
      <c r="AF450" s="2">
        <v>0.70833333333333337</v>
      </c>
      <c r="AG450" t="s">
        <v>745</v>
      </c>
      <c r="AH450" s="17">
        <v>260</v>
      </c>
      <c r="AI450" s="17" cm="1">
        <f t="array" ref="AI450">SUMPRODUCT(--(IFERROR(HOUR(Flights_2026_09_3033343536[entry_hour]),-1)=HOUR(AF450)),--(IFERROR(Flights_2026_09_3033343536[entry_sector],"")=AG450),--(IFERROR(Flights_2026_09_3033343536[nfl],-1)&gt;=AH450),--(IFERROR(Flights_2026_09_3033343536[nfl],-1)&lt;=IF(AH450=450,450,AH450+9)))</f>
        <v>0</v>
      </c>
    </row>
    <row r="451" spans="32:35" x14ac:dyDescent="0.2">
      <c r="AF451" s="2">
        <v>0.70833333333333337</v>
      </c>
      <c r="AG451" t="s">
        <v>745</v>
      </c>
      <c r="AH451" s="17">
        <v>270</v>
      </c>
      <c r="AI451" s="17" cm="1">
        <f t="array" ref="AI451">SUMPRODUCT(--(IFERROR(HOUR(Flights_2026_09_3033343536[entry_hour]),-1)=HOUR(AF451)),--(IFERROR(Flights_2026_09_3033343536[entry_sector],"")=AG451),--(IFERROR(Flights_2026_09_3033343536[nfl],-1)&gt;=AH451),--(IFERROR(Flights_2026_09_3033343536[nfl],-1)&lt;=IF(AH451=450,450,AH451+9)))</f>
        <v>0</v>
      </c>
    </row>
    <row r="452" spans="32:35" x14ac:dyDescent="0.2">
      <c r="AF452" s="2">
        <v>0.70833333333333337</v>
      </c>
      <c r="AG452" t="s">
        <v>745</v>
      </c>
      <c r="AH452" s="17">
        <v>280</v>
      </c>
      <c r="AI452" s="17" cm="1">
        <f t="array" ref="AI452">SUMPRODUCT(--(IFERROR(HOUR(Flights_2026_09_3033343536[entry_hour]),-1)=HOUR(AF452)),--(IFERROR(Flights_2026_09_3033343536[entry_sector],"")=AG452),--(IFERROR(Flights_2026_09_3033343536[nfl],-1)&gt;=AH452),--(IFERROR(Flights_2026_09_3033343536[nfl],-1)&lt;=IF(AH452=450,450,AH452+9)))</f>
        <v>0</v>
      </c>
    </row>
    <row r="453" spans="32:35" x14ac:dyDescent="0.2">
      <c r="AF453" s="2">
        <v>0.70833333333333337</v>
      </c>
      <c r="AG453" t="s">
        <v>745</v>
      </c>
      <c r="AH453" s="17">
        <v>290</v>
      </c>
      <c r="AI453" s="17" cm="1">
        <f t="array" ref="AI453">SUMPRODUCT(--(IFERROR(HOUR(Flights_2026_09_3033343536[entry_hour]),-1)=HOUR(AF453)),--(IFERROR(Flights_2026_09_3033343536[entry_sector],"")=AG453),--(IFERROR(Flights_2026_09_3033343536[nfl],-1)&gt;=AH453),--(IFERROR(Flights_2026_09_3033343536[nfl],-1)&lt;=IF(AH453=450,450,AH453+9)))</f>
        <v>0</v>
      </c>
    </row>
    <row r="454" spans="32:35" x14ac:dyDescent="0.2">
      <c r="AF454" s="2">
        <v>0.70833333333333337</v>
      </c>
      <c r="AG454" t="s">
        <v>745</v>
      </c>
      <c r="AH454" s="17">
        <v>300</v>
      </c>
      <c r="AI454" s="17" cm="1">
        <f t="array" ref="AI454">SUMPRODUCT(--(IFERROR(HOUR(Flights_2026_09_3033343536[entry_hour]),-1)=HOUR(AF454)),--(IFERROR(Flights_2026_09_3033343536[entry_sector],"")=AG454),--(IFERROR(Flights_2026_09_3033343536[nfl],-1)&gt;=AH454),--(IFERROR(Flights_2026_09_3033343536[nfl],-1)&lt;=IF(AH454=450,450,AH454+9)))</f>
        <v>0</v>
      </c>
    </row>
    <row r="455" spans="32:35" x14ac:dyDescent="0.2">
      <c r="AF455" s="2">
        <v>0.70833333333333337</v>
      </c>
      <c r="AG455" t="s">
        <v>745</v>
      </c>
      <c r="AH455" s="17">
        <v>310</v>
      </c>
      <c r="AI455" s="17" cm="1">
        <f t="array" ref="AI455">SUMPRODUCT(--(IFERROR(HOUR(Flights_2026_09_3033343536[entry_hour]),-1)=HOUR(AF455)),--(IFERROR(Flights_2026_09_3033343536[entry_sector],"")=AG455),--(IFERROR(Flights_2026_09_3033343536[nfl],-1)&gt;=AH455),--(IFERROR(Flights_2026_09_3033343536[nfl],-1)&lt;=IF(AH455=450,450,AH455+9)))</f>
        <v>0</v>
      </c>
    </row>
    <row r="456" spans="32:35" x14ac:dyDescent="0.2">
      <c r="AF456" s="2">
        <v>0.70833333333333337</v>
      </c>
      <c r="AG456" t="s">
        <v>745</v>
      </c>
      <c r="AH456" s="17">
        <v>320</v>
      </c>
      <c r="AI456" s="17" cm="1">
        <f t="array" ref="AI456">SUMPRODUCT(--(IFERROR(HOUR(Flights_2026_09_3033343536[entry_hour]),-1)=HOUR(AF456)),--(IFERROR(Flights_2026_09_3033343536[entry_sector],"")=AG456),--(IFERROR(Flights_2026_09_3033343536[nfl],-1)&gt;=AH456),--(IFERROR(Flights_2026_09_3033343536[nfl],-1)&lt;=IF(AH456=450,450,AH456+9)))</f>
        <v>0</v>
      </c>
    </row>
    <row r="457" spans="32:35" x14ac:dyDescent="0.2">
      <c r="AF457" s="2">
        <v>0.70833333333333337</v>
      </c>
      <c r="AG457" t="s">
        <v>745</v>
      </c>
      <c r="AH457" s="17">
        <v>330</v>
      </c>
      <c r="AI457" s="17" cm="1">
        <f t="array" ref="AI457">SUMPRODUCT(--(IFERROR(HOUR(Flights_2026_09_3033343536[entry_hour]),-1)=HOUR(AF457)),--(IFERROR(Flights_2026_09_3033343536[entry_sector],"")=AG457),--(IFERROR(Flights_2026_09_3033343536[nfl],-1)&gt;=AH457),--(IFERROR(Flights_2026_09_3033343536[nfl],-1)&lt;=IF(AH457=450,450,AH457+9)))</f>
        <v>3</v>
      </c>
    </row>
    <row r="458" spans="32:35" x14ac:dyDescent="0.2">
      <c r="AF458" s="2">
        <v>0.70833333333333337</v>
      </c>
      <c r="AG458" t="s">
        <v>745</v>
      </c>
      <c r="AH458" s="17">
        <v>340</v>
      </c>
      <c r="AI458" s="17" cm="1">
        <f t="array" ref="AI458">SUMPRODUCT(--(IFERROR(HOUR(Flights_2026_09_3033343536[entry_hour]),-1)=HOUR(AF458)),--(IFERROR(Flights_2026_09_3033343536[entry_sector],"")=AG458),--(IFERROR(Flights_2026_09_3033343536[nfl],-1)&gt;=AH458),--(IFERROR(Flights_2026_09_3033343536[nfl],-1)&lt;=IF(AH458=450,450,AH458+9)))</f>
        <v>0</v>
      </c>
    </row>
    <row r="459" spans="32:35" x14ac:dyDescent="0.2">
      <c r="AF459" s="2">
        <v>0.70833333333333337</v>
      </c>
      <c r="AG459" t="s">
        <v>745</v>
      </c>
      <c r="AH459" s="17">
        <v>350</v>
      </c>
      <c r="AI459" s="17" cm="1">
        <f t="array" ref="AI459">SUMPRODUCT(--(IFERROR(HOUR(Flights_2026_09_3033343536[entry_hour]),-1)=HOUR(AF459)),--(IFERROR(Flights_2026_09_3033343536[entry_sector],"")=AG459),--(IFERROR(Flights_2026_09_3033343536[nfl],-1)&gt;=AH459),--(IFERROR(Flights_2026_09_3033343536[nfl],-1)&lt;=IF(AH459=450,450,AH459+9)))</f>
        <v>2</v>
      </c>
    </row>
    <row r="460" spans="32:35" x14ac:dyDescent="0.2">
      <c r="AF460" s="2">
        <v>0.70833333333333337</v>
      </c>
      <c r="AG460" t="s">
        <v>745</v>
      </c>
      <c r="AH460" s="17">
        <v>360</v>
      </c>
      <c r="AI460" s="17" cm="1">
        <f t="array" ref="AI460">SUMPRODUCT(--(IFERROR(HOUR(Flights_2026_09_3033343536[entry_hour]),-1)=HOUR(AF460)),--(IFERROR(Flights_2026_09_3033343536[entry_sector],"")=AG460),--(IFERROR(Flights_2026_09_3033343536[nfl],-1)&gt;=AH460),--(IFERROR(Flights_2026_09_3033343536[nfl],-1)&lt;=IF(AH460=450,450,AH460+9)))</f>
        <v>0</v>
      </c>
    </row>
    <row r="461" spans="32:35" x14ac:dyDescent="0.2">
      <c r="AF461" s="2">
        <v>0.70833333333333337</v>
      </c>
      <c r="AG461" t="s">
        <v>745</v>
      </c>
      <c r="AH461" s="17">
        <v>370</v>
      </c>
      <c r="AI461" s="17" cm="1">
        <f t="array" ref="AI461">SUMPRODUCT(--(IFERROR(HOUR(Flights_2026_09_3033343536[entry_hour]),-1)=HOUR(AF461)),--(IFERROR(Flights_2026_09_3033343536[entry_sector],"")=AG461),--(IFERROR(Flights_2026_09_3033343536[nfl],-1)&gt;=AH461),--(IFERROR(Flights_2026_09_3033343536[nfl],-1)&lt;=IF(AH461=450,450,AH461+9)))</f>
        <v>3</v>
      </c>
    </row>
    <row r="462" spans="32:35" x14ac:dyDescent="0.2">
      <c r="AF462" s="2">
        <v>0.70833333333333337</v>
      </c>
      <c r="AG462" t="s">
        <v>745</v>
      </c>
      <c r="AH462" s="17">
        <v>380</v>
      </c>
      <c r="AI462" s="17" cm="1">
        <f t="array" ref="AI462">SUMPRODUCT(--(IFERROR(HOUR(Flights_2026_09_3033343536[entry_hour]),-1)=HOUR(AF462)),--(IFERROR(Flights_2026_09_3033343536[entry_sector],"")=AG462),--(IFERROR(Flights_2026_09_3033343536[nfl],-1)&gt;=AH462),--(IFERROR(Flights_2026_09_3033343536[nfl],-1)&lt;=IF(AH462=450,450,AH462+9)))</f>
        <v>0</v>
      </c>
    </row>
    <row r="463" spans="32:35" x14ac:dyDescent="0.2">
      <c r="AF463" s="2">
        <v>0.70833333333333337</v>
      </c>
      <c r="AG463" t="s">
        <v>745</v>
      </c>
      <c r="AH463" s="17">
        <v>390</v>
      </c>
      <c r="AI463" s="17" cm="1">
        <f t="array" ref="AI463">SUMPRODUCT(--(IFERROR(HOUR(Flights_2026_09_3033343536[entry_hour]),-1)=HOUR(AF463)),--(IFERROR(Flights_2026_09_3033343536[entry_sector],"")=AG463),--(IFERROR(Flights_2026_09_3033343536[nfl],-1)&gt;=AH463),--(IFERROR(Flights_2026_09_3033343536[nfl],-1)&lt;=IF(AH463=450,450,AH463+9)))</f>
        <v>1</v>
      </c>
    </row>
    <row r="464" spans="32:35" x14ac:dyDescent="0.2">
      <c r="AF464" s="2">
        <v>0.70833333333333337</v>
      </c>
      <c r="AG464" t="s">
        <v>745</v>
      </c>
      <c r="AH464" s="17">
        <v>400</v>
      </c>
      <c r="AI464" s="17" cm="1">
        <f t="array" ref="AI464">SUMPRODUCT(--(IFERROR(HOUR(Flights_2026_09_3033343536[entry_hour]),-1)=HOUR(AF464)),--(IFERROR(Flights_2026_09_3033343536[entry_sector],"")=AG464),--(IFERROR(Flights_2026_09_3033343536[nfl],-1)&gt;=AH464),--(IFERROR(Flights_2026_09_3033343536[nfl],-1)&lt;=IF(AH464=450,450,AH464+9)))</f>
        <v>0</v>
      </c>
    </row>
    <row r="465" spans="32:35" x14ac:dyDescent="0.2">
      <c r="AF465" s="2">
        <v>0.70833333333333337</v>
      </c>
      <c r="AG465" t="s">
        <v>745</v>
      </c>
      <c r="AH465" s="17">
        <v>410</v>
      </c>
      <c r="AI465" s="17" cm="1">
        <f t="array" ref="AI465">SUMPRODUCT(--(IFERROR(HOUR(Flights_2026_09_3033343536[entry_hour]),-1)=HOUR(AF465)),--(IFERROR(Flights_2026_09_3033343536[entry_sector],"")=AG465),--(IFERROR(Flights_2026_09_3033343536[nfl],-1)&gt;=AH465),--(IFERROR(Flights_2026_09_3033343536[nfl],-1)&lt;=IF(AH465=450,450,AH465+9)))</f>
        <v>0</v>
      </c>
    </row>
    <row r="466" spans="32:35" x14ac:dyDescent="0.2">
      <c r="AF466" s="2">
        <v>0.70833333333333337</v>
      </c>
      <c r="AG466" t="s">
        <v>745</v>
      </c>
      <c r="AH466" s="17">
        <v>420</v>
      </c>
      <c r="AI466" s="17" cm="1">
        <f t="array" ref="AI466">SUMPRODUCT(--(IFERROR(HOUR(Flights_2026_09_3033343536[entry_hour]),-1)=HOUR(AF466)),--(IFERROR(Flights_2026_09_3033343536[entry_sector],"")=AG466),--(IFERROR(Flights_2026_09_3033343536[nfl],-1)&gt;=AH466),--(IFERROR(Flights_2026_09_3033343536[nfl],-1)&lt;=IF(AH466=450,450,AH466+9)))</f>
        <v>0</v>
      </c>
    </row>
    <row r="467" spans="32:35" x14ac:dyDescent="0.2">
      <c r="AF467" s="2">
        <v>0.70833333333333337</v>
      </c>
      <c r="AG467" t="s">
        <v>745</v>
      </c>
      <c r="AH467" s="17">
        <v>430</v>
      </c>
      <c r="AI467" s="17" cm="1">
        <f t="array" ref="AI467">SUMPRODUCT(--(IFERROR(HOUR(Flights_2026_09_3033343536[entry_hour]),-1)=HOUR(AF467)),--(IFERROR(Flights_2026_09_3033343536[entry_sector],"")=AG467),--(IFERROR(Flights_2026_09_3033343536[nfl],-1)&gt;=AH467),--(IFERROR(Flights_2026_09_3033343536[nfl],-1)&lt;=IF(AH467=450,450,AH467+9)))</f>
        <v>0</v>
      </c>
    </row>
    <row r="468" spans="32:35" x14ac:dyDescent="0.2">
      <c r="AF468" s="2">
        <v>0.70833333333333337</v>
      </c>
      <c r="AG468" t="s">
        <v>745</v>
      </c>
      <c r="AH468" s="17">
        <v>440</v>
      </c>
      <c r="AI468" s="17" cm="1">
        <f t="array" ref="AI468">SUMPRODUCT(--(IFERROR(HOUR(Flights_2026_09_3033343536[entry_hour]),-1)=HOUR(AF468)),--(IFERROR(Flights_2026_09_3033343536[entry_sector],"")=AG468),--(IFERROR(Flights_2026_09_3033343536[nfl],-1)&gt;=AH468),--(IFERROR(Flights_2026_09_3033343536[nfl],-1)&lt;=IF(AH468=450,450,AH468+9)))</f>
        <v>0</v>
      </c>
    </row>
    <row r="469" spans="32:35" x14ac:dyDescent="0.2">
      <c r="AF469" s="2">
        <v>0.70833333333333337</v>
      </c>
      <c r="AG469" t="s">
        <v>745</v>
      </c>
      <c r="AH469" s="17">
        <v>450</v>
      </c>
      <c r="AI469" s="17" cm="1">
        <f t="array" ref="AI469">SUMPRODUCT(--(IFERROR(HOUR(Flights_2026_09_3033343536[entry_hour]),-1)=HOUR(AF469)),--(IFERROR(Flights_2026_09_3033343536[entry_sector],"")=AG469),--(IFERROR(Flights_2026_09_3033343536[nfl],-1)&gt;=AH469),--(IFERROR(Flights_2026_09_3033343536[nfl],-1)&lt;=IF(AH469=450,450,AH469+9)))</f>
        <v>0</v>
      </c>
    </row>
    <row r="470" spans="32:35" x14ac:dyDescent="0.2">
      <c r="AF470" s="2">
        <v>0.70833333333333337</v>
      </c>
      <c r="AG470" t="s">
        <v>840</v>
      </c>
      <c r="AH470" s="17">
        <v>200</v>
      </c>
      <c r="AI470" s="17" cm="1">
        <f t="array" ref="AI470">SUMPRODUCT(--(IFERROR(HOUR(Flights_2026_09_3033343536[entry_hour]),-1)=HOUR(AF470)),--(IFERROR(Flights_2026_09_3033343536[entry_sector],"")=AG470),--(IFERROR(Flights_2026_09_3033343536[nfl],-1)&gt;=AH470),--(IFERROR(Flights_2026_09_3033343536[nfl],-1)&lt;=IF(AH470=450,450,AH470+9)))</f>
        <v>0</v>
      </c>
    </row>
    <row r="471" spans="32:35" x14ac:dyDescent="0.2">
      <c r="AF471" s="2">
        <v>0.70833333333333337</v>
      </c>
      <c r="AG471" t="s">
        <v>840</v>
      </c>
      <c r="AH471" s="17">
        <v>210</v>
      </c>
      <c r="AI471" s="17" cm="1">
        <f t="array" ref="AI471">SUMPRODUCT(--(IFERROR(HOUR(Flights_2026_09_3033343536[entry_hour]),-1)=HOUR(AF471)),--(IFERROR(Flights_2026_09_3033343536[entry_sector],"")=AG471),--(IFERROR(Flights_2026_09_3033343536[nfl],-1)&gt;=AH471),--(IFERROR(Flights_2026_09_3033343536[nfl],-1)&lt;=IF(AH471=450,450,AH471+9)))</f>
        <v>0</v>
      </c>
    </row>
    <row r="472" spans="32:35" x14ac:dyDescent="0.2">
      <c r="AF472" s="2">
        <v>0.70833333333333337</v>
      </c>
      <c r="AG472" t="s">
        <v>840</v>
      </c>
      <c r="AH472" s="17">
        <v>220</v>
      </c>
      <c r="AI472" s="17" cm="1">
        <f t="array" ref="AI472">SUMPRODUCT(--(IFERROR(HOUR(Flights_2026_09_3033343536[entry_hour]),-1)=HOUR(AF472)),--(IFERROR(Flights_2026_09_3033343536[entry_sector],"")=AG472),--(IFERROR(Flights_2026_09_3033343536[nfl],-1)&gt;=AH472),--(IFERROR(Flights_2026_09_3033343536[nfl],-1)&lt;=IF(AH472=450,450,AH472+9)))</f>
        <v>0</v>
      </c>
    </row>
    <row r="473" spans="32:35" x14ac:dyDescent="0.2">
      <c r="AF473" s="2">
        <v>0.70833333333333337</v>
      </c>
      <c r="AG473" t="s">
        <v>840</v>
      </c>
      <c r="AH473" s="17">
        <v>230</v>
      </c>
      <c r="AI473" s="17" cm="1">
        <f t="array" ref="AI473">SUMPRODUCT(--(IFERROR(HOUR(Flights_2026_09_3033343536[entry_hour]),-1)=HOUR(AF473)),--(IFERROR(Flights_2026_09_3033343536[entry_sector],"")=AG473),--(IFERROR(Flights_2026_09_3033343536[nfl],-1)&gt;=AH473),--(IFERROR(Flights_2026_09_3033343536[nfl],-1)&lt;=IF(AH473=450,450,AH473+9)))</f>
        <v>0</v>
      </c>
    </row>
    <row r="474" spans="32:35" x14ac:dyDescent="0.2">
      <c r="AF474" s="2">
        <v>0.70833333333333337</v>
      </c>
      <c r="AG474" t="s">
        <v>840</v>
      </c>
      <c r="AH474" s="17">
        <v>240</v>
      </c>
      <c r="AI474" s="17" cm="1">
        <f t="array" ref="AI474">SUMPRODUCT(--(IFERROR(HOUR(Flights_2026_09_3033343536[entry_hour]),-1)=HOUR(AF474)),--(IFERROR(Flights_2026_09_3033343536[entry_sector],"")=AG474),--(IFERROR(Flights_2026_09_3033343536[nfl],-1)&gt;=AH474),--(IFERROR(Flights_2026_09_3033343536[nfl],-1)&lt;=IF(AH474=450,450,AH474+9)))</f>
        <v>0</v>
      </c>
    </row>
    <row r="475" spans="32:35" x14ac:dyDescent="0.2">
      <c r="AF475" s="2">
        <v>0.70833333333333337</v>
      </c>
      <c r="AG475" t="s">
        <v>840</v>
      </c>
      <c r="AH475" s="17">
        <v>250</v>
      </c>
      <c r="AI475" s="17" cm="1">
        <f t="array" ref="AI475">SUMPRODUCT(--(IFERROR(HOUR(Flights_2026_09_3033343536[entry_hour]),-1)=HOUR(AF475)),--(IFERROR(Flights_2026_09_3033343536[entry_sector],"")=AG475),--(IFERROR(Flights_2026_09_3033343536[nfl],-1)&gt;=AH475),--(IFERROR(Flights_2026_09_3033343536[nfl],-1)&lt;=IF(AH475=450,450,AH475+9)))</f>
        <v>0</v>
      </c>
    </row>
    <row r="476" spans="32:35" x14ac:dyDescent="0.2">
      <c r="AF476" s="2">
        <v>0.70833333333333337</v>
      </c>
      <c r="AG476" t="s">
        <v>840</v>
      </c>
      <c r="AH476" s="17">
        <v>260</v>
      </c>
      <c r="AI476" s="17" cm="1">
        <f t="array" ref="AI476">SUMPRODUCT(--(IFERROR(HOUR(Flights_2026_09_3033343536[entry_hour]),-1)=HOUR(AF476)),--(IFERROR(Flights_2026_09_3033343536[entry_sector],"")=AG476),--(IFERROR(Flights_2026_09_3033343536[nfl],-1)&gt;=AH476),--(IFERROR(Flights_2026_09_3033343536[nfl],-1)&lt;=IF(AH476=450,450,AH476+9)))</f>
        <v>0</v>
      </c>
    </row>
    <row r="477" spans="32:35" x14ac:dyDescent="0.2">
      <c r="AF477" s="2">
        <v>0.70833333333333337</v>
      </c>
      <c r="AG477" t="s">
        <v>840</v>
      </c>
      <c r="AH477" s="17">
        <v>270</v>
      </c>
      <c r="AI477" s="17" cm="1">
        <f t="array" ref="AI477">SUMPRODUCT(--(IFERROR(HOUR(Flights_2026_09_3033343536[entry_hour]),-1)=HOUR(AF477)),--(IFERROR(Flights_2026_09_3033343536[entry_sector],"")=AG477),--(IFERROR(Flights_2026_09_3033343536[nfl],-1)&gt;=AH477),--(IFERROR(Flights_2026_09_3033343536[nfl],-1)&lt;=IF(AH477=450,450,AH477+9)))</f>
        <v>0</v>
      </c>
    </row>
    <row r="478" spans="32:35" x14ac:dyDescent="0.2">
      <c r="AF478" s="2">
        <v>0.70833333333333337</v>
      </c>
      <c r="AG478" t="s">
        <v>840</v>
      </c>
      <c r="AH478" s="17">
        <v>280</v>
      </c>
      <c r="AI478" s="17" cm="1">
        <f t="array" ref="AI478">SUMPRODUCT(--(IFERROR(HOUR(Flights_2026_09_3033343536[entry_hour]),-1)=HOUR(AF478)),--(IFERROR(Flights_2026_09_3033343536[entry_sector],"")=AG478),--(IFERROR(Flights_2026_09_3033343536[nfl],-1)&gt;=AH478),--(IFERROR(Flights_2026_09_3033343536[nfl],-1)&lt;=IF(AH478=450,450,AH478+9)))</f>
        <v>0</v>
      </c>
    </row>
    <row r="479" spans="32:35" x14ac:dyDescent="0.2">
      <c r="AF479" s="2">
        <v>0.70833333333333337</v>
      </c>
      <c r="AG479" t="s">
        <v>840</v>
      </c>
      <c r="AH479" s="17">
        <v>290</v>
      </c>
      <c r="AI479" s="17" cm="1">
        <f t="array" ref="AI479">SUMPRODUCT(--(IFERROR(HOUR(Flights_2026_09_3033343536[entry_hour]),-1)=HOUR(AF479)),--(IFERROR(Flights_2026_09_3033343536[entry_sector],"")=AG479),--(IFERROR(Flights_2026_09_3033343536[nfl],-1)&gt;=AH479),--(IFERROR(Flights_2026_09_3033343536[nfl],-1)&lt;=IF(AH479=450,450,AH479+9)))</f>
        <v>0</v>
      </c>
    </row>
    <row r="480" spans="32:35" x14ac:dyDescent="0.2">
      <c r="AF480" s="2">
        <v>0.70833333333333337</v>
      </c>
      <c r="AG480" t="s">
        <v>840</v>
      </c>
      <c r="AH480" s="17">
        <v>300</v>
      </c>
      <c r="AI480" s="17" cm="1">
        <f t="array" ref="AI480">SUMPRODUCT(--(IFERROR(HOUR(Flights_2026_09_3033343536[entry_hour]),-1)=HOUR(AF480)),--(IFERROR(Flights_2026_09_3033343536[entry_sector],"")=AG480),--(IFERROR(Flights_2026_09_3033343536[nfl],-1)&gt;=AH480),--(IFERROR(Flights_2026_09_3033343536[nfl],-1)&lt;=IF(AH480=450,450,AH480+9)))</f>
        <v>0</v>
      </c>
    </row>
    <row r="481" spans="32:35" x14ac:dyDescent="0.2">
      <c r="AF481" s="2">
        <v>0.70833333333333337</v>
      </c>
      <c r="AG481" t="s">
        <v>840</v>
      </c>
      <c r="AH481" s="17">
        <v>310</v>
      </c>
      <c r="AI481" s="17" cm="1">
        <f t="array" ref="AI481">SUMPRODUCT(--(IFERROR(HOUR(Flights_2026_09_3033343536[entry_hour]),-1)=HOUR(AF481)),--(IFERROR(Flights_2026_09_3033343536[entry_sector],"")=AG481),--(IFERROR(Flights_2026_09_3033343536[nfl],-1)&gt;=AH481),--(IFERROR(Flights_2026_09_3033343536[nfl],-1)&lt;=IF(AH481=450,450,AH481+9)))</f>
        <v>0</v>
      </c>
    </row>
    <row r="482" spans="32:35" x14ac:dyDescent="0.2">
      <c r="AF482" s="2">
        <v>0.70833333333333337</v>
      </c>
      <c r="AG482" t="s">
        <v>840</v>
      </c>
      <c r="AH482" s="17">
        <v>320</v>
      </c>
      <c r="AI482" s="17" cm="1">
        <f t="array" ref="AI482">SUMPRODUCT(--(IFERROR(HOUR(Flights_2026_09_3033343536[entry_hour]),-1)=HOUR(AF482)),--(IFERROR(Flights_2026_09_3033343536[entry_sector],"")=AG482),--(IFERROR(Flights_2026_09_3033343536[nfl],-1)&gt;=AH482),--(IFERROR(Flights_2026_09_3033343536[nfl],-1)&lt;=IF(AH482=450,450,AH482+9)))</f>
        <v>0</v>
      </c>
    </row>
    <row r="483" spans="32:35" x14ac:dyDescent="0.2">
      <c r="AF483" s="2">
        <v>0.70833333333333337</v>
      </c>
      <c r="AG483" t="s">
        <v>840</v>
      </c>
      <c r="AH483" s="17">
        <v>330</v>
      </c>
      <c r="AI483" s="17" cm="1">
        <f t="array" ref="AI483">SUMPRODUCT(--(IFERROR(HOUR(Flights_2026_09_3033343536[entry_hour]),-1)=HOUR(AF483)),--(IFERROR(Flights_2026_09_3033343536[entry_sector],"")=AG483),--(IFERROR(Flights_2026_09_3033343536[nfl],-1)&gt;=AH483),--(IFERROR(Flights_2026_09_3033343536[nfl],-1)&lt;=IF(AH483=450,450,AH483+9)))</f>
        <v>0</v>
      </c>
    </row>
    <row r="484" spans="32:35" x14ac:dyDescent="0.2">
      <c r="AF484" s="2">
        <v>0.70833333333333337</v>
      </c>
      <c r="AG484" t="s">
        <v>840</v>
      </c>
      <c r="AH484" s="17">
        <v>340</v>
      </c>
      <c r="AI484" s="17" cm="1">
        <f t="array" ref="AI484">SUMPRODUCT(--(IFERROR(HOUR(Flights_2026_09_3033343536[entry_hour]),-1)=HOUR(AF484)),--(IFERROR(Flights_2026_09_3033343536[entry_sector],"")=AG484),--(IFERROR(Flights_2026_09_3033343536[nfl],-1)&gt;=AH484),--(IFERROR(Flights_2026_09_3033343536[nfl],-1)&lt;=IF(AH484=450,450,AH484+9)))</f>
        <v>0</v>
      </c>
    </row>
    <row r="485" spans="32:35" x14ac:dyDescent="0.2">
      <c r="AF485" s="2">
        <v>0.70833333333333337</v>
      </c>
      <c r="AG485" t="s">
        <v>840</v>
      </c>
      <c r="AH485" s="17">
        <v>350</v>
      </c>
      <c r="AI485" s="17" cm="1">
        <f t="array" ref="AI485">SUMPRODUCT(--(IFERROR(HOUR(Flights_2026_09_3033343536[entry_hour]),-1)=HOUR(AF485)),--(IFERROR(Flights_2026_09_3033343536[entry_sector],"")=AG485),--(IFERROR(Flights_2026_09_3033343536[nfl],-1)&gt;=AH485),--(IFERROR(Flights_2026_09_3033343536[nfl],-1)&lt;=IF(AH485=450,450,AH485+9)))</f>
        <v>3</v>
      </c>
    </row>
    <row r="486" spans="32:35" x14ac:dyDescent="0.2">
      <c r="AF486" s="2">
        <v>0.70833333333333337</v>
      </c>
      <c r="AG486" t="s">
        <v>840</v>
      </c>
      <c r="AH486" s="17">
        <v>360</v>
      </c>
      <c r="AI486" s="17" cm="1">
        <f t="array" ref="AI486">SUMPRODUCT(--(IFERROR(HOUR(Flights_2026_09_3033343536[entry_hour]),-1)=HOUR(AF486)),--(IFERROR(Flights_2026_09_3033343536[entry_sector],"")=AG486),--(IFERROR(Flights_2026_09_3033343536[nfl],-1)&gt;=AH486),--(IFERROR(Flights_2026_09_3033343536[nfl],-1)&lt;=IF(AH486=450,450,AH486+9)))</f>
        <v>0</v>
      </c>
    </row>
    <row r="487" spans="32:35" x14ac:dyDescent="0.2">
      <c r="AF487" s="2">
        <v>0.70833333333333337</v>
      </c>
      <c r="AG487" t="s">
        <v>840</v>
      </c>
      <c r="AH487" s="17">
        <v>370</v>
      </c>
      <c r="AI487" s="17" cm="1">
        <f t="array" ref="AI487">SUMPRODUCT(--(IFERROR(HOUR(Flights_2026_09_3033343536[entry_hour]),-1)=HOUR(AF487)),--(IFERROR(Flights_2026_09_3033343536[entry_sector],"")=AG487),--(IFERROR(Flights_2026_09_3033343536[nfl],-1)&gt;=AH487),--(IFERROR(Flights_2026_09_3033343536[nfl],-1)&lt;=IF(AH487=450,450,AH487+9)))</f>
        <v>0</v>
      </c>
    </row>
    <row r="488" spans="32:35" x14ac:dyDescent="0.2">
      <c r="AF488" s="2">
        <v>0.70833333333333337</v>
      </c>
      <c r="AG488" t="s">
        <v>840</v>
      </c>
      <c r="AH488" s="17">
        <v>380</v>
      </c>
      <c r="AI488" s="17" cm="1">
        <f t="array" ref="AI488">SUMPRODUCT(--(IFERROR(HOUR(Flights_2026_09_3033343536[entry_hour]),-1)=HOUR(AF488)),--(IFERROR(Flights_2026_09_3033343536[entry_sector],"")=AG488),--(IFERROR(Flights_2026_09_3033343536[nfl],-1)&gt;=AH488),--(IFERROR(Flights_2026_09_3033343536[nfl],-1)&lt;=IF(AH488=450,450,AH488+9)))</f>
        <v>0</v>
      </c>
    </row>
    <row r="489" spans="32:35" x14ac:dyDescent="0.2">
      <c r="AF489" s="2">
        <v>0.70833333333333337</v>
      </c>
      <c r="AG489" t="s">
        <v>840</v>
      </c>
      <c r="AH489" s="17">
        <v>390</v>
      </c>
      <c r="AI489" s="17" cm="1">
        <f t="array" ref="AI489">SUMPRODUCT(--(IFERROR(HOUR(Flights_2026_09_3033343536[entry_hour]),-1)=HOUR(AF489)),--(IFERROR(Flights_2026_09_3033343536[entry_sector],"")=AG489),--(IFERROR(Flights_2026_09_3033343536[nfl],-1)&gt;=AH489),--(IFERROR(Flights_2026_09_3033343536[nfl],-1)&lt;=IF(AH489=450,450,AH489+9)))</f>
        <v>2</v>
      </c>
    </row>
    <row r="490" spans="32:35" x14ac:dyDescent="0.2">
      <c r="AF490" s="2">
        <v>0.70833333333333337</v>
      </c>
      <c r="AG490" t="s">
        <v>840</v>
      </c>
      <c r="AH490" s="17">
        <v>400</v>
      </c>
      <c r="AI490" s="17" cm="1">
        <f t="array" ref="AI490">SUMPRODUCT(--(IFERROR(HOUR(Flights_2026_09_3033343536[entry_hour]),-1)=HOUR(AF490)),--(IFERROR(Flights_2026_09_3033343536[entry_sector],"")=AG490),--(IFERROR(Flights_2026_09_3033343536[nfl],-1)&gt;=AH490),--(IFERROR(Flights_2026_09_3033343536[nfl],-1)&lt;=IF(AH490=450,450,AH490+9)))</f>
        <v>0</v>
      </c>
    </row>
    <row r="491" spans="32:35" x14ac:dyDescent="0.2">
      <c r="AF491" s="2">
        <v>0.70833333333333337</v>
      </c>
      <c r="AG491" t="s">
        <v>840</v>
      </c>
      <c r="AH491" s="17">
        <v>410</v>
      </c>
      <c r="AI491" s="17" cm="1">
        <f t="array" ref="AI491">SUMPRODUCT(--(IFERROR(HOUR(Flights_2026_09_3033343536[entry_hour]),-1)=HOUR(AF491)),--(IFERROR(Flights_2026_09_3033343536[entry_sector],"")=AG491),--(IFERROR(Flights_2026_09_3033343536[nfl],-1)&gt;=AH491),--(IFERROR(Flights_2026_09_3033343536[nfl],-1)&lt;=IF(AH491=450,450,AH491+9)))</f>
        <v>0</v>
      </c>
    </row>
    <row r="492" spans="32:35" x14ac:dyDescent="0.2">
      <c r="AF492" s="2">
        <v>0.70833333333333337</v>
      </c>
      <c r="AG492" t="s">
        <v>840</v>
      </c>
      <c r="AH492" s="17">
        <v>420</v>
      </c>
      <c r="AI492" s="17" cm="1">
        <f t="array" ref="AI492">SUMPRODUCT(--(IFERROR(HOUR(Flights_2026_09_3033343536[entry_hour]),-1)=HOUR(AF492)),--(IFERROR(Flights_2026_09_3033343536[entry_sector],"")=AG492),--(IFERROR(Flights_2026_09_3033343536[nfl],-1)&gt;=AH492),--(IFERROR(Flights_2026_09_3033343536[nfl],-1)&lt;=IF(AH492=450,450,AH492+9)))</f>
        <v>0</v>
      </c>
    </row>
    <row r="493" spans="32:35" x14ac:dyDescent="0.2">
      <c r="AF493" s="2">
        <v>0.70833333333333337</v>
      </c>
      <c r="AG493" t="s">
        <v>840</v>
      </c>
      <c r="AH493" s="17">
        <v>430</v>
      </c>
      <c r="AI493" s="17" cm="1">
        <f t="array" ref="AI493">SUMPRODUCT(--(IFERROR(HOUR(Flights_2026_09_3033343536[entry_hour]),-1)=HOUR(AF493)),--(IFERROR(Flights_2026_09_3033343536[entry_sector],"")=AG493),--(IFERROR(Flights_2026_09_3033343536[nfl],-1)&gt;=AH493),--(IFERROR(Flights_2026_09_3033343536[nfl],-1)&lt;=IF(AH493=450,450,AH493+9)))</f>
        <v>0</v>
      </c>
    </row>
    <row r="494" spans="32:35" x14ac:dyDescent="0.2">
      <c r="AF494" s="2">
        <v>0.70833333333333337</v>
      </c>
      <c r="AG494" t="s">
        <v>840</v>
      </c>
      <c r="AH494" s="17">
        <v>440</v>
      </c>
      <c r="AI494" s="17" cm="1">
        <f t="array" ref="AI494">SUMPRODUCT(--(IFERROR(HOUR(Flights_2026_09_3033343536[entry_hour]),-1)=HOUR(AF494)),--(IFERROR(Flights_2026_09_3033343536[entry_sector],"")=AG494),--(IFERROR(Flights_2026_09_3033343536[nfl],-1)&gt;=AH494),--(IFERROR(Flights_2026_09_3033343536[nfl],-1)&lt;=IF(AH494=450,450,AH494+9)))</f>
        <v>0</v>
      </c>
    </row>
    <row r="495" spans="32:35" x14ac:dyDescent="0.2">
      <c r="AF495" s="2">
        <v>0.70833333333333337</v>
      </c>
      <c r="AG495" t="s">
        <v>840</v>
      </c>
      <c r="AH495" s="17">
        <v>450</v>
      </c>
      <c r="AI495" s="17" cm="1">
        <f t="array" ref="AI495">SUMPRODUCT(--(IFERROR(HOUR(Flights_2026_09_3033343536[entry_hour]),-1)=HOUR(AF495)),--(IFERROR(Flights_2026_09_3033343536[entry_sector],"")=AG495),--(IFERROR(Flights_2026_09_3033343536[nfl],-1)&gt;=AH495),--(IFERROR(Flights_2026_09_3033343536[nfl],-1)&lt;=IF(AH495=450,450,AH495+9)))</f>
        <v>0</v>
      </c>
    </row>
    <row r="496" spans="32:35" x14ac:dyDescent="0.2">
      <c r="AF496" s="2">
        <v>0.70833333333333337</v>
      </c>
      <c r="AG496" t="s">
        <v>747</v>
      </c>
      <c r="AH496" s="17">
        <v>200</v>
      </c>
      <c r="AI496" s="17" cm="1">
        <f t="array" ref="AI496">SUMPRODUCT(--(IFERROR(HOUR(Flights_2026_09_3033343536[entry_hour]),-1)=HOUR(AF496)),--(IFERROR(Flights_2026_09_3033343536[entry_sector],"")=AG496),--(IFERROR(Flights_2026_09_3033343536[nfl],-1)&gt;=AH496),--(IFERROR(Flights_2026_09_3033343536[nfl],-1)&lt;=IF(AH496=450,450,AH496+9)))</f>
        <v>0</v>
      </c>
    </row>
    <row r="497" spans="32:35" x14ac:dyDescent="0.2">
      <c r="AF497" s="2">
        <v>0.70833333333333337</v>
      </c>
      <c r="AG497" t="s">
        <v>747</v>
      </c>
      <c r="AH497" s="17">
        <v>210</v>
      </c>
      <c r="AI497" s="17" cm="1">
        <f t="array" ref="AI497">SUMPRODUCT(--(IFERROR(HOUR(Flights_2026_09_3033343536[entry_hour]),-1)=HOUR(AF497)),--(IFERROR(Flights_2026_09_3033343536[entry_sector],"")=AG497),--(IFERROR(Flights_2026_09_3033343536[nfl],-1)&gt;=AH497),--(IFERROR(Flights_2026_09_3033343536[nfl],-1)&lt;=IF(AH497=450,450,AH497+9)))</f>
        <v>1</v>
      </c>
    </row>
    <row r="498" spans="32:35" x14ac:dyDescent="0.2">
      <c r="AF498" s="2">
        <v>0.70833333333333337</v>
      </c>
      <c r="AG498" t="s">
        <v>747</v>
      </c>
      <c r="AH498" s="17">
        <v>220</v>
      </c>
      <c r="AI498" s="17" cm="1">
        <f t="array" ref="AI498">SUMPRODUCT(--(IFERROR(HOUR(Flights_2026_09_3033343536[entry_hour]),-1)=HOUR(AF498)),--(IFERROR(Flights_2026_09_3033343536[entry_sector],"")=AG498),--(IFERROR(Flights_2026_09_3033343536[nfl],-1)&gt;=AH498),--(IFERROR(Flights_2026_09_3033343536[nfl],-1)&lt;=IF(AH498=450,450,AH498+9)))</f>
        <v>0</v>
      </c>
    </row>
    <row r="499" spans="32:35" x14ac:dyDescent="0.2">
      <c r="AF499" s="2">
        <v>0.70833333333333337</v>
      </c>
      <c r="AG499" t="s">
        <v>747</v>
      </c>
      <c r="AH499" s="17">
        <v>230</v>
      </c>
      <c r="AI499" s="17" cm="1">
        <f t="array" ref="AI499">SUMPRODUCT(--(IFERROR(HOUR(Flights_2026_09_3033343536[entry_hour]),-1)=HOUR(AF499)),--(IFERROR(Flights_2026_09_3033343536[entry_sector],"")=AG499),--(IFERROR(Flights_2026_09_3033343536[nfl],-1)&gt;=AH499),--(IFERROR(Flights_2026_09_3033343536[nfl],-1)&lt;=IF(AH499=450,450,AH499+9)))</f>
        <v>0</v>
      </c>
    </row>
    <row r="500" spans="32:35" x14ac:dyDescent="0.2">
      <c r="AF500" s="2">
        <v>0.70833333333333337</v>
      </c>
      <c r="AG500" t="s">
        <v>747</v>
      </c>
      <c r="AH500" s="17">
        <v>240</v>
      </c>
      <c r="AI500" s="17" cm="1">
        <f t="array" ref="AI500">SUMPRODUCT(--(IFERROR(HOUR(Flights_2026_09_3033343536[entry_hour]),-1)=HOUR(AF500)),--(IFERROR(Flights_2026_09_3033343536[entry_sector],"")=AG500),--(IFERROR(Flights_2026_09_3033343536[nfl],-1)&gt;=AH500),--(IFERROR(Flights_2026_09_3033343536[nfl],-1)&lt;=IF(AH500=450,450,AH500+9)))</f>
        <v>0</v>
      </c>
    </row>
    <row r="501" spans="32:35" x14ac:dyDescent="0.2">
      <c r="AF501" s="2">
        <v>0.70833333333333337</v>
      </c>
      <c r="AG501" t="s">
        <v>747</v>
      </c>
      <c r="AH501" s="17">
        <v>250</v>
      </c>
      <c r="AI501" s="17" cm="1">
        <f t="array" ref="AI501">SUMPRODUCT(--(IFERROR(HOUR(Flights_2026_09_3033343536[entry_hour]),-1)=HOUR(AF501)),--(IFERROR(Flights_2026_09_3033343536[entry_sector],"")=AG501),--(IFERROR(Flights_2026_09_3033343536[nfl],-1)&gt;=AH501),--(IFERROR(Flights_2026_09_3033343536[nfl],-1)&lt;=IF(AH501=450,450,AH501+9)))</f>
        <v>0</v>
      </c>
    </row>
    <row r="502" spans="32:35" x14ac:dyDescent="0.2">
      <c r="AF502" s="2">
        <v>0.70833333333333337</v>
      </c>
      <c r="AG502" t="s">
        <v>747</v>
      </c>
      <c r="AH502" s="17">
        <v>260</v>
      </c>
      <c r="AI502" s="17" cm="1">
        <f t="array" ref="AI502">SUMPRODUCT(--(IFERROR(HOUR(Flights_2026_09_3033343536[entry_hour]),-1)=HOUR(AF502)),--(IFERROR(Flights_2026_09_3033343536[entry_sector],"")=AG502),--(IFERROR(Flights_2026_09_3033343536[nfl],-1)&gt;=AH502),--(IFERROR(Flights_2026_09_3033343536[nfl],-1)&lt;=IF(AH502=450,450,AH502+9)))</f>
        <v>0</v>
      </c>
    </row>
    <row r="503" spans="32:35" x14ac:dyDescent="0.2">
      <c r="AF503" s="2">
        <v>0.70833333333333337</v>
      </c>
      <c r="AG503" t="s">
        <v>747</v>
      </c>
      <c r="AH503" s="17">
        <v>270</v>
      </c>
      <c r="AI503" s="17" cm="1">
        <f t="array" ref="AI503">SUMPRODUCT(--(IFERROR(HOUR(Flights_2026_09_3033343536[entry_hour]),-1)=HOUR(AF503)),--(IFERROR(Flights_2026_09_3033343536[entry_sector],"")=AG503),--(IFERROR(Flights_2026_09_3033343536[nfl],-1)&gt;=AH503),--(IFERROR(Flights_2026_09_3033343536[nfl],-1)&lt;=IF(AH503=450,450,AH503+9)))</f>
        <v>0</v>
      </c>
    </row>
    <row r="504" spans="32:35" x14ac:dyDescent="0.2">
      <c r="AF504" s="2">
        <v>0.70833333333333337</v>
      </c>
      <c r="AG504" t="s">
        <v>747</v>
      </c>
      <c r="AH504" s="17">
        <v>280</v>
      </c>
      <c r="AI504" s="17" cm="1">
        <f t="array" ref="AI504">SUMPRODUCT(--(IFERROR(HOUR(Flights_2026_09_3033343536[entry_hour]),-1)=HOUR(AF504)),--(IFERROR(Flights_2026_09_3033343536[entry_sector],"")=AG504),--(IFERROR(Flights_2026_09_3033343536[nfl],-1)&gt;=AH504),--(IFERROR(Flights_2026_09_3033343536[nfl],-1)&lt;=IF(AH504=450,450,AH504+9)))</f>
        <v>0</v>
      </c>
    </row>
    <row r="505" spans="32:35" x14ac:dyDescent="0.2">
      <c r="AF505" s="2">
        <v>0.70833333333333337</v>
      </c>
      <c r="AG505" t="s">
        <v>747</v>
      </c>
      <c r="AH505" s="17">
        <v>290</v>
      </c>
      <c r="AI505" s="17" cm="1">
        <f t="array" ref="AI505">SUMPRODUCT(--(IFERROR(HOUR(Flights_2026_09_3033343536[entry_hour]),-1)=HOUR(AF505)),--(IFERROR(Flights_2026_09_3033343536[entry_sector],"")=AG505),--(IFERROR(Flights_2026_09_3033343536[nfl],-1)&gt;=AH505),--(IFERROR(Flights_2026_09_3033343536[nfl],-1)&lt;=IF(AH505=450,450,AH505+9)))</f>
        <v>0</v>
      </c>
    </row>
    <row r="506" spans="32:35" x14ac:dyDescent="0.2">
      <c r="AF506" s="2">
        <v>0.70833333333333337</v>
      </c>
      <c r="AG506" t="s">
        <v>747</v>
      </c>
      <c r="AH506" s="17">
        <v>300</v>
      </c>
      <c r="AI506" s="17" cm="1">
        <f t="array" ref="AI506">SUMPRODUCT(--(IFERROR(HOUR(Flights_2026_09_3033343536[entry_hour]),-1)=HOUR(AF506)),--(IFERROR(Flights_2026_09_3033343536[entry_sector],"")=AG506),--(IFERROR(Flights_2026_09_3033343536[nfl],-1)&gt;=AH506),--(IFERROR(Flights_2026_09_3033343536[nfl],-1)&lt;=IF(AH506=450,450,AH506+9)))</f>
        <v>0</v>
      </c>
    </row>
    <row r="507" spans="32:35" x14ac:dyDescent="0.2">
      <c r="AF507" s="2">
        <v>0.70833333333333337</v>
      </c>
      <c r="AG507" t="s">
        <v>747</v>
      </c>
      <c r="AH507" s="17">
        <v>310</v>
      </c>
      <c r="AI507" s="17" cm="1">
        <f t="array" ref="AI507">SUMPRODUCT(--(IFERROR(HOUR(Flights_2026_09_3033343536[entry_hour]),-1)=HOUR(AF507)),--(IFERROR(Flights_2026_09_3033343536[entry_sector],"")=AG507),--(IFERROR(Flights_2026_09_3033343536[nfl],-1)&gt;=AH507),--(IFERROR(Flights_2026_09_3033343536[nfl],-1)&lt;=IF(AH507=450,450,AH507+9)))</f>
        <v>0</v>
      </c>
    </row>
    <row r="508" spans="32:35" x14ac:dyDescent="0.2">
      <c r="AF508" s="2">
        <v>0.70833333333333337</v>
      </c>
      <c r="AG508" t="s">
        <v>747</v>
      </c>
      <c r="AH508" s="17">
        <v>320</v>
      </c>
      <c r="AI508" s="17" cm="1">
        <f t="array" ref="AI508">SUMPRODUCT(--(IFERROR(HOUR(Flights_2026_09_3033343536[entry_hour]),-1)=HOUR(AF508)),--(IFERROR(Flights_2026_09_3033343536[entry_sector],"")=AG508),--(IFERROR(Flights_2026_09_3033343536[nfl],-1)&gt;=AH508),--(IFERROR(Flights_2026_09_3033343536[nfl],-1)&lt;=IF(AH508=450,450,AH508+9)))</f>
        <v>0</v>
      </c>
    </row>
    <row r="509" spans="32:35" x14ac:dyDescent="0.2">
      <c r="AF509" s="2">
        <v>0.70833333333333337</v>
      </c>
      <c r="AG509" t="s">
        <v>747</v>
      </c>
      <c r="AH509" s="17">
        <v>330</v>
      </c>
      <c r="AI509" s="17" cm="1">
        <f t="array" ref="AI509">SUMPRODUCT(--(IFERROR(HOUR(Flights_2026_09_3033343536[entry_hour]),-1)=HOUR(AF509)),--(IFERROR(Flights_2026_09_3033343536[entry_sector],"")=AG509),--(IFERROR(Flights_2026_09_3033343536[nfl],-1)&gt;=AH509),--(IFERROR(Flights_2026_09_3033343536[nfl],-1)&lt;=IF(AH509=450,450,AH509+9)))</f>
        <v>0</v>
      </c>
    </row>
    <row r="510" spans="32:35" x14ac:dyDescent="0.2">
      <c r="AF510" s="2">
        <v>0.70833333333333337</v>
      </c>
      <c r="AG510" t="s">
        <v>747</v>
      </c>
      <c r="AH510" s="17">
        <v>340</v>
      </c>
      <c r="AI510" s="17" cm="1">
        <f t="array" ref="AI510">SUMPRODUCT(--(IFERROR(HOUR(Flights_2026_09_3033343536[entry_hour]),-1)=HOUR(AF510)),--(IFERROR(Flights_2026_09_3033343536[entry_sector],"")=AG510),--(IFERROR(Flights_2026_09_3033343536[nfl],-1)&gt;=AH510),--(IFERROR(Flights_2026_09_3033343536[nfl],-1)&lt;=IF(AH510=450,450,AH510+9)))</f>
        <v>0</v>
      </c>
    </row>
    <row r="511" spans="32:35" x14ac:dyDescent="0.2">
      <c r="AF511" s="2">
        <v>0.70833333333333337</v>
      </c>
      <c r="AG511" t="s">
        <v>747</v>
      </c>
      <c r="AH511" s="17">
        <v>350</v>
      </c>
      <c r="AI511" s="17" cm="1">
        <f t="array" ref="AI511">SUMPRODUCT(--(IFERROR(HOUR(Flights_2026_09_3033343536[entry_hour]),-1)=HOUR(AF511)),--(IFERROR(Flights_2026_09_3033343536[entry_sector],"")=AG511),--(IFERROR(Flights_2026_09_3033343536[nfl],-1)&gt;=AH511),--(IFERROR(Flights_2026_09_3033343536[nfl],-1)&lt;=IF(AH511=450,450,AH511+9)))</f>
        <v>0</v>
      </c>
    </row>
    <row r="512" spans="32:35" x14ac:dyDescent="0.2">
      <c r="AF512" s="2">
        <v>0.70833333333333337</v>
      </c>
      <c r="AG512" t="s">
        <v>747</v>
      </c>
      <c r="AH512" s="17">
        <v>360</v>
      </c>
      <c r="AI512" s="17" cm="1">
        <f t="array" ref="AI512">SUMPRODUCT(--(IFERROR(HOUR(Flights_2026_09_3033343536[entry_hour]),-1)=HOUR(AF512)),--(IFERROR(Flights_2026_09_3033343536[entry_sector],"")=AG512),--(IFERROR(Flights_2026_09_3033343536[nfl],-1)&gt;=AH512),--(IFERROR(Flights_2026_09_3033343536[nfl],-1)&lt;=IF(AH512=450,450,AH512+9)))</f>
        <v>0</v>
      </c>
    </row>
    <row r="513" spans="32:35" x14ac:dyDescent="0.2">
      <c r="AF513" s="2">
        <v>0.70833333333333337</v>
      </c>
      <c r="AG513" t="s">
        <v>747</v>
      </c>
      <c r="AH513" s="17">
        <v>370</v>
      </c>
      <c r="AI513" s="17" cm="1">
        <f t="array" ref="AI513">SUMPRODUCT(--(IFERROR(HOUR(Flights_2026_09_3033343536[entry_hour]),-1)=HOUR(AF513)),--(IFERROR(Flights_2026_09_3033343536[entry_sector],"")=AG513),--(IFERROR(Flights_2026_09_3033343536[nfl],-1)&gt;=AH513),--(IFERROR(Flights_2026_09_3033343536[nfl],-1)&lt;=IF(AH513=450,450,AH513+9)))</f>
        <v>0</v>
      </c>
    </row>
    <row r="514" spans="32:35" x14ac:dyDescent="0.2">
      <c r="AF514" s="2">
        <v>0.70833333333333337</v>
      </c>
      <c r="AG514" t="s">
        <v>747</v>
      </c>
      <c r="AH514" s="17">
        <v>380</v>
      </c>
      <c r="AI514" s="17" cm="1">
        <f t="array" ref="AI514">SUMPRODUCT(--(IFERROR(HOUR(Flights_2026_09_3033343536[entry_hour]),-1)=HOUR(AF514)),--(IFERROR(Flights_2026_09_3033343536[entry_sector],"")=AG514),--(IFERROR(Flights_2026_09_3033343536[nfl],-1)&gt;=AH514),--(IFERROR(Flights_2026_09_3033343536[nfl],-1)&lt;=IF(AH514=450,450,AH514+9)))</f>
        <v>0</v>
      </c>
    </row>
    <row r="515" spans="32:35" x14ac:dyDescent="0.2">
      <c r="AF515" s="2">
        <v>0.70833333333333337</v>
      </c>
      <c r="AG515" t="s">
        <v>747</v>
      </c>
      <c r="AH515" s="17">
        <v>390</v>
      </c>
      <c r="AI515" s="17" cm="1">
        <f t="array" ref="AI515">SUMPRODUCT(--(IFERROR(HOUR(Flights_2026_09_3033343536[entry_hour]),-1)=HOUR(AF515)),--(IFERROR(Flights_2026_09_3033343536[entry_sector],"")=AG515),--(IFERROR(Flights_2026_09_3033343536[nfl],-1)&gt;=AH515),--(IFERROR(Flights_2026_09_3033343536[nfl],-1)&lt;=IF(AH515=450,450,AH515+9)))</f>
        <v>0</v>
      </c>
    </row>
    <row r="516" spans="32:35" x14ac:dyDescent="0.2">
      <c r="AF516" s="2">
        <v>0.70833333333333337</v>
      </c>
      <c r="AG516" t="s">
        <v>747</v>
      </c>
      <c r="AH516" s="17">
        <v>400</v>
      </c>
      <c r="AI516" s="17" cm="1">
        <f t="array" ref="AI516">SUMPRODUCT(--(IFERROR(HOUR(Flights_2026_09_3033343536[entry_hour]),-1)=HOUR(AF516)),--(IFERROR(Flights_2026_09_3033343536[entry_sector],"")=AG516),--(IFERROR(Flights_2026_09_3033343536[nfl],-1)&gt;=AH516),--(IFERROR(Flights_2026_09_3033343536[nfl],-1)&lt;=IF(AH516=450,450,AH516+9)))</f>
        <v>0</v>
      </c>
    </row>
    <row r="517" spans="32:35" x14ac:dyDescent="0.2">
      <c r="AF517" s="2">
        <v>0.70833333333333337</v>
      </c>
      <c r="AG517" t="s">
        <v>747</v>
      </c>
      <c r="AH517" s="17">
        <v>410</v>
      </c>
      <c r="AI517" s="17" cm="1">
        <f t="array" ref="AI517">SUMPRODUCT(--(IFERROR(HOUR(Flights_2026_09_3033343536[entry_hour]),-1)=HOUR(AF517)),--(IFERROR(Flights_2026_09_3033343536[entry_sector],"")=AG517),--(IFERROR(Flights_2026_09_3033343536[nfl],-1)&gt;=AH517),--(IFERROR(Flights_2026_09_3033343536[nfl],-1)&lt;=IF(AH517=450,450,AH517+9)))</f>
        <v>0</v>
      </c>
    </row>
    <row r="518" spans="32:35" x14ac:dyDescent="0.2">
      <c r="AF518" s="2">
        <v>0.70833333333333337</v>
      </c>
      <c r="AG518" t="s">
        <v>747</v>
      </c>
      <c r="AH518" s="17">
        <v>420</v>
      </c>
      <c r="AI518" s="17" cm="1">
        <f t="array" ref="AI518">SUMPRODUCT(--(IFERROR(HOUR(Flights_2026_09_3033343536[entry_hour]),-1)=HOUR(AF518)),--(IFERROR(Flights_2026_09_3033343536[entry_sector],"")=AG518),--(IFERROR(Flights_2026_09_3033343536[nfl],-1)&gt;=AH518),--(IFERROR(Flights_2026_09_3033343536[nfl],-1)&lt;=IF(AH518=450,450,AH518+9)))</f>
        <v>0</v>
      </c>
    </row>
    <row r="519" spans="32:35" x14ac:dyDescent="0.2">
      <c r="AF519" s="2">
        <v>0.70833333333333337</v>
      </c>
      <c r="AG519" t="s">
        <v>747</v>
      </c>
      <c r="AH519" s="17">
        <v>430</v>
      </c>
      <c r="AI519" s="17" cm="1">
        <f t="array" ref="AI519">SUMPRODUCT(--(IFERROR(HOUR(Flights_2026_09_3033343536[entry_hour]),-1)=HOUR(AF519)),--(IFERROR(Flights_2026_09_3033343536[entry_sector],"")=AG519),--(IFERROR(Flights_2026_09_3033343536[nfl],-1)&gt;=AH519),--(IFERROR(Flights_2026_09_3033343536[nfl],-1)&lt;=IF(AH519=450,450,AH519+9)))</f>
        <v>0</v>
      </c>
    </row>
    <row r="520" spans="32:35" x14ac:dyDescent="0.2">
      <c r="AF520" s="2">
        <v>0.70833333333333337</v>
      </c>
      <c r="AG520" t="s">
        <v>747</v>
      </c>
      <c r="AH520" s="17">
        <v>440</v>
      </c>
      <c r="AI520" s="17" cm="1">
        <f t="array" ref="AI520">SUMPRODUCT(--(IFERROR(HOUR(Flights_2026_09_3033343536[entry_hour]),-1)=HOUR(AF520)),--(IFERROR(Flights_2026_09_3033343536[entry_sector],"")=AG520),--(IFERROR(Flights_2026_09_3033343536[nfl],-1)&gt;=AH520),--(IFERROR(Flights_2026_09_3033343536[nfl],-1)&lt;=IF(AH520=450,450,AH520+9)))</f>
        <v>0</v>
      </c>
    </row>
    <row r="521" spans="32:35" x14ac:dyDescent="0.2">
      <c r="AF521" s="2">
        <v>0.70833333333333337</v>
      </c>
      <c r="AG521" t="s">
        <v>747</v>
      </c>
      <c r="AH521" s="17">
        <v>450</v>
      </c>
      <c r="AI521" s="17" cm="1">
        <f t="array" ref="AI521">SUMPRODUCT(--(IFERROR(HOUR(Flights_2026_09_3033343536[entry_hour]),-1)=HOUR(AF521)),--(IFERROR(Flights_2026_09_3033343536[entry_sector],"")=AG521),--(IFERROR(Flights_2026_09_3033343536[nfl],-1)&gt;=AH521),--(IFERROR(Flights_2026_09_3033343536[nfl],-1)&lt;=IF(AH521=450,450,AH521+9)))</f>
        <v>0</v>
      </c>
    </row>
    <row r="522" spans="32:35" x14ac:dyDescent="0.2">
      <c r="AF522" s="2">
        <v>0.75</v>
      </c>
      <c r="AG522" t="s">
        <v>743</v>
      </c>
      <c r="AH522" s="17">
        <v>200</v>
      </c>
      <c r="AI522" s="17" cm="1">
        <f t="array" ref="AI522">SUMPRODUCT(--(IFERROR(HOUR(Flights_2026_09_3033343536[entry_hour]),-1)=HOUR(AF522)),--(IFERROR(Flights_2026_09_3033343536[entry_sector],"")=AG522),--(IFERROR(Flights_2026_09_3033343536[nfl],-1)&gt;=AH522),--(IFERROR(Flights_2026_09_3033343536[nfl],-1)&lt;=IF(AH522=450,450,AH522+9)))</f>
        <v>0</v>
      </c>
    </row>
    <row r="523" spans="32:35" x14ac:dyDescent="0.2">
      <c r="AF523" s="2">
        <v>0.75</v>
      </c>
      <c r="AG523" t="s">
        <v>743</v>
      </c>
      <c r="AH523" s="17">
        <v>210</v>
      </c>
      <c r="AI523" s="17" cm="1">
        <f t="array" ref="AI523">SUMPRODUCT(--(IFERROR(HOUR(Flights_2026_09_3033343536[entry_hour]),-1)=HOUR(AF523)),--(IFERROR(Flights_2026_09_3033343536[entry_sector],"")=AG523),--(IFERROR(Flights_2026_09_3033343536[nfl],-1)&gt;=AH523),--(IFERROR(Flights_2026_09_3033343536[nfl],-1)&lt;=IF(AH523=450,450,AH523+9)))</f>
        <v>0</v>
      </c>
    </row>
    <row r="524" spans="32:35" x14ac:dyDescent="0.2">
      <c r="AF524" s="2">
        <v>0.75</v>
      </c>
      <c r="AG524" t="s">
        <v>743</v>
      </c>
      <c r="AH524" s="17">
        <v>220</v>
      </c>
      <c r="AI524" s="17" cm="1">
        <f t="array" ref="AI524">SUMPRODUCT(--(IFERROR(HOUR(Flights_2026_09_3033343536[entry_hour]),-1)=HOUR(AF524)),--(IFERROR(Flights_2026_09_3033343536[entry_sector],"")=AG524),--(IFERROR(Flights_2026_09_3033343536[nfl],-1)&gt;=AH524),--(IFERROR(Flights_2026_09_3033343536[nfl],-1)&lt;=IF(AH524=450,450,AH524+9)))</f>
        <v>0</v>
      </c>
    </row>
    <row r="525" spans="32:35" x14ac:dyDescent="0.2">
      <c r="AF525" s="2">
        <v>0.75</v>
      </c>
      <c r="AG525" t="s">
        <v>743</v>
      </c>
      <c r="AH525" s="17">
        <v>230</v>
      </c>
      <c r="AI525" s="17" cm="1">
        <f t="array" ref="AI525">SUMPRODUCT(--(IFERROR(HOUR(Flights_2026_09_3033343536[entry_hour]),-1)=HOUR(AF525)),--(IFERROR(Flights_2026_09_3033343536[entry_sector],"")=AG525),--(IFERROR(Flights_2026_09_3033343536[nfl],-1)&gt;=AH525),--(IFERROR(Flights_2026_09_3033343536[nfl],-1)&lt;=IF(AH525=450,450,AH525+9)))</f>
        <v>0</v>
      </c>
    </row>
    <row r="526" spans="32:35" x14ac:dyDescent="0.2">
      <c r="AF526" s="2">
        <v>0.75</v>
      </c>
      <c r="AG526" t="s">
        <v>743</v>
      </c>
      <c r="AH526" s="17">
        <v>240</v>
      </c>
      <c r="AI526" s="17" cm="1">
        <f t="array" ref="AI526">SUMPRODUCT(--(IFERROR(HOUR(Flights_2026_09_3033343536[entry_hour]),-1)=HOUR(AF526)),--(IFERROR(Flights_2026_09_3033343536[entry_sector],"")=AG526),--(IFERROR(Flights_2026_09_3033343536[nfl],-1)&gt;=AH526),--(IFERROR(Flights_2026_09_3033343536[nfl],-1)&lt;=IF(AH526=450,450,AH526+9)))</f>
        <v>0</v>
      </c>
    </row>
    <row r="527" spans="32:35" x14ac:dyDescent="0.2">
      <c r="AF527" s="2">
        <v>0.75</v>
      </c>
      <c r="AG527" t="s">
        <v>743</v>
      </c>
      <c r="AH527" s="17">
        <v>250</v>
      </c>
      <c r="AI527" s="17" cm="1">
        <f t="array" ref="AI527">SUMPRODUCT(--(IFERROR(HOUR(Flights_2026_09_3033343536[entry_hour]),-1)=HOUR(AF527)),--(IFERROR(Flights_2026_09_3033343536[entry_sector],"")=AG527),--(IFERROR(Flights_2026_09_3033343536[nfl],-1)&gt;=AH527),--(IFERROR(Flights_2026_09_3033343536[nfl],-1)&lt;=IF(AH527=450,450,AH527+9)))</f>
        <v>0</v>
      </c>
    </row>
    <row r="528" spans="32:35" x14ac:dyDescent="0.2">
      <c r="AF528" s="2">
        <v>0.75</v>
      </c>
      <c r="AG528" t="s">
        <v>743</v>
      </c>
      <c r="AH528" s="17">
        <v>260</v>
      </c>
      <c r="AI528" s="17" cm="1">
        <f t="array" ref="AI528">SUMPRODUCT(--(IFERROR(HOUR(Flights_2026_09_3033343536[entry_hour]),-1)=HOUR(AF528)),--(IFERROR(Flights_2026_09_3033343536[entry_sector],"")=AG528),--(IFERROR(Flights_2026_09_3033343536[nfl],-1)&gt;=AH528),--(IFERROR(Flights_2026_09_3033343536[nfl],-1)&lt;=IF(AH528=450,450,AH528+9)))</f>
        <v>0</v>
      </c>
    </row>
    <row r="529" spans="32:35" x14ac:dyDescent="0.2">
      <c r="AF529" s="2">
        <v>0.75</v>
      </c>
      <c r="AG529" t="s">
        <v>743</v>
      </c>
      <c r="AH529" s="17">
        <v>270</v>
      </c>
      <c r="AI529" s="17" cm="1">
        <f t="array" ref="AI529">SUMPRODUCT(--(IFERROR(HOUR(Flights_2026_09_3033343536[entry_hour]),-1)=HOUR(AF529)),--(IFERROR(Flights_2026_09_3033343536[entry_sector],"")=AG529),--(IFERROR(Flights_2026_09_3033343536[nfl],-1)&gt;=AH529),--(IFERROR(Flights_2026_09_3033343536[nfl],-1)&lt;=IF(AH529=450,450,AH529+9)))</f>
        <v>0</v>
      </c>
    </row>
    <row r="530" spans="32:35" x14ac:dyDescent="0.2">
      <c r="AF530" s="2">
        <v>0.75</v>
      </c>
      <c r="AG530" t="s">
        <v>743</v>
      </c>
      <c r="AH530" s="17">
        <v>280</v>
      </c>
      <c r="AI530" s="17" cm="1">
        <f t="array" ref="AI530">SUMPRODUCT(--(IFERROR(HOUR(Flights_2026_09_3033343536[entry_hour]),-1)=HOUR(AF530)),--(IFERROR(Flights_2026_09_3033343536[entry_sector],"")=AG530),--(IFERROR(Flights_2026_09_3033343536[nfl],-1)&gt;=AH530),--(IFERROR(Flights_2026_09_3033343536[nfl],-1)&lt;=IF(AH530=450,450,AH530+9)))</f>
        <v>0</v>
      </c>
    </row>
    <row r="531" spans="32:35" x14ac:dyDescent="0.2">
      <c r="AF531" s="2">
        <v>0.75</v>
      </c>
      <c r="AG531" t="s">
        <v>743</v>
      </c>
      <c r="AH531" s="17">
        <v>290</v>
      </c>
      <c r="AI531" s="17" cm="1">
        <f t="array" ref="AI531">SUMPRODUCT(--(IFERROR(HOUR(Flights_2026_09_3033343536[entry_hour]),-1)=HOUR(AF531)),--(IFERROR(Flights_2026_09_3033343536[entry_sector],"")=AG531),--(IFERROR(Flights_2026_09_3033343536[nfl],-1)&gt;=AH531),--(IFERROR(Flights_2026_09_3033343536[nfl],-1)&lt;=IF(AH531=450,450,AH531+9)))</f>
        <v>0</v>
      </c>
    </row>
    <row r="532" spans="32:35" x14ac:dyDescent="0.2">
      <c r="AF532" s="2">
        <v>0.75</v>
      </c>
      <c r="AG532" t="s">
        <v>743</v>
      </c>
      <c r="AH532" s="17">
        <v>300</v>
      </c>
      <c r="AI532" s="17" cm="1">
        <f t="array" ref="AI532">SUMPRODUCT(--(IFERROR(HOUR(Flights_2026_09_3033343536[entry_hour]),-1)=HOUR(AF532)),--(IFERROR(Flights_2026_09_3033343536[entry_sector],"")=AG532),--(IFERROR(Flights_2026_09_3033343536[nfl],-1)&gt;=AH532),--(IFERROR(Flights_2026_09_3033343536[nfl],-1)&lt;=IF(AH532=450,450,AH532+9)))</f>
        <v>0</v>
      </c>
    </row>
    <row r="533" spans="32:35" x14ac:dyDescent="0.2">
      <c r="AF533" s="2">
        <v>0.75</v>
      </c>
      <c r="AG533" t="s">
        <v>743</v>
      </c>
      <c r="AH533" s="17">
        <v>310</v>
      </c>
      <c r="AI533" s="17" cm="1">
        <f t="array" ref="AI533">SUMPRODUCT(--(IFERROR(HOUR(Flights_2026_09_3033343536[entry_hour]),-1)=HOUR(AF533)),--(IFERROR(Flights_2026_09_3033343536[entry_sector],"")=AG533),--(IFERROR(Flights_2026_09_3033343536[nfl],-1)&gt;=AH533),--(IFERROR(Flights_2026_09_3033343536[nfl],-1)&lt;=IF(AH533=450,450,AH533+9)))</f>
        <v>0</v>
      </c>
    </row>
    <row r="534" spans="32:35" x14ac:dyDescent="0.2">
      <c r="AF534" s="2">
        <v>0.75</v>
      </c>
      <c r="AG534" t="s">
        <v>743</v>
      </c>
      <c r="AH534" s="17">
        <v>320</v>
      </c>
      <c r="AI534" s="17" cm="1">
        <f t="array" ref="AI534">SUMPRODUCT(--(IFERROR(HOUR(Flights_2026_09_3033343536[entry_hour]),-1)=HOUR(AF534)),--(IFERROR(Flights_2026_09_3033343536[entry_sector],"")=AG534),--(IFERROR(Flights_2026_09_3033343536[nfl],-1)&gt;=AH534),--(IFERROR(Flights_2026_09_3033343536[nfl],-1)&lt;=IF(AH534=450,450,AH534+9)))</f>
        <v>0</v>
      </c>
    </row>
    <row r="535" spans="32:35" x14ac:dyDescent="0.2">
      <c r="AF535" s="2">
        <v>0.75</v>
      </c>
      <c r="AG535" t="s">
        <v>743</v>
      </c>
      <c r="AH535" s="17">
        <v>330</v>
      </c>
      <c r="AI535" s="17" cm="1">
        <f t="array" ref="AI535">SUMPRODUCT(--(IFERROR(HOUR(Flights_2026_09_3033343536[entry_hour]),-1)=HOUR(AF535)),--(IFERROR(Flights_2026_09_3033343536[entry_sector],"")=AG535),--(IFERROR(Flights_2026_09_3033343536[nfl],-1)&gt;=AH535),--(IFERROR(Flights_2026_09_3033343536[nfl],-1)&lt;=IF(AH535=450,450,AH535+9)))</f>
        <v>0</v>
      </c>
    </row>
    <row r="536" spans="32:35" x14ac:dyDescent="0.2">
      <c r="AF536" s="2">
        <v>0.75</v>
      </c>
      <c r="AG536" t="s">
        <v>743</v>
      </c>
      <c r="AH536" s="17">
        <v>340</v>
      </c>
      <c r="AI536" s="17" cm="1">
        <f t="array" ref="AI536">SUMPRODUCT(--(IFERROR(HOUR(Flights_2026_09_3033343536[entry_hour]),-1)=HOUR(AF536)),--(IFERROR(Flights_2026_09_3033343536[entry_sector],"")=AG536),--(IFERROR(Flights_2026_09_3033343536[nfl],-1)&gt;=AH536),--(IFERROR(Flights_2026_09_3033343536[nfl],-1)&lt;=IF(AH536=450,450,AH536+9)))</f>
        <v>0</v>
      </c>
    </row>
    <row r="537" spans="32:35" x14ac:dyDescent="0.2">
      <c r="AF537" s="2">
        <v>0.75</v>
      </c>
      <c r="AG537" t="s">
        <v>743</v>
      </c>
      <c r="AH537" s="17">
        <v>350</v>
      </c>
      <c r="AI537" s="17" cm="1">
        <f t="array" ref="AI537">SUMPRODUCT(--(IFERROR(HOUR(Flights_2026_09_3033343536[entry_hour]),-1)=HOUR(AF537)),--(IFERROR(Flights_2026_09_3033343536[entry_sector],"")=AG537),--(IFERROR(Flights_2026_09_3033343536[nfl],-1)&gt;=AH537),--(IFERROR(Flights_2026_09_3033343536[nfl],-1)&lt;=IF(AH537=450,450,AH537+9)))</f>
        <v>0</v>
      </c>
    </row>
    <row r="538" spans="32:35" x14ac:dyDescent="0.2">
      <c r="AF538" s="2">
        <v>0.75</v>
      </c>
      <c r="AG538" t="s">
        <v>743</v>
      </c>
      <c r="AH538" s="17">
        <v>360</v>
      </c>
      <c r="AI538" s="17" cm="1">
        <f t="array" ref="AI538">SUMPRODUCT(--(IFERROR(HOUR(Flights_2026_09_3033343536[entry_hour]),-1)=HOUR(AF538)),--(IFERROR(Flights_2026_09_3033343536[entry_sector],"")=AG538),--(IFERROR(Flights_2026_09_3033343536[nfl],-1)&gt;=AH538),--(IFERROR(Flights_2026_09_3033343536[nfl],-1)&lt;=IF(AH538=450,450,AH538+9)))</f>
        <v>0</v>
      </c>
    </row>
    <row r="539" spans="32:35" x14ac:dyDescent="0.2">
      <c r="AF539" s="2">
        <v>0.75</v>
      </c>
      <c r="AG539" t="s">
        <v>743</v>
      </c>
      <c r="AH539" s="17">
        <v>370</v>
      </c>
      <c r="AI539" s="17" cm="1">
        <f t="array" ref="AI539">SUMPRODUCT(--(IFERROR(HOUR(Flights_2026_09_3033343536[entry_hour]),-1)=HOUR(AF539)),--(IFERROR(Flights_2026_09_3033343536[entry_sector],"")=AG539),--(IFERROR(Flights_2026_09_3033343536[nfl],-1)&gt;=AH539),--(IFERROR(Flights_2026_09_3033343536[nfl],-1)&lt;=IF(AH539=450,450,AH539+9)))</f>
        <v>0</v>
      </c>
    </row>
    <row r="540" spans="32:35" x14ac:dyDescent="0.2">
      <c r="AF540" s="2">
        <v>0.75</v>
      </c>
      <c r="AG540" t="s">
        <v>743</v>
      </c>
      <c r="AH540" s="17">
        <v>380</v>
      </c>
      <c r="AI540" s="17" cm="1">
        <f t="array" ref="AI540">SUMPRODUCT(--(IFERROR(HOUR(Flights_2026_09_3033343536[entry_hour]),-1)=HOUR(AF540)),--(IFERROR(Flights_2026_09_3033343536[entry_sector],"")=AG540),--(IFERROR(Flights_2026_09_3033343536[nfl],-1)&gt;=AH540),--(IFERROR(Flights_2026_09_3033343536[nfl],-1)&lt;=IF(AH540=450,450,AH540+9)))</f>
        <v>0</v>
      </c>
    </row>
    <row r="541" spans="32:35" x14ac:dyDescent="0.2">
      <c r="AF541" s="2">
        <v>0.75</v>
      </c>
      <c r="AG541" t="s">
        <v>743</v>
      </c>
      <c r="AH541" s="17">
        <v>390</v>
      </c>
      <c r="AI541" s="17" cm="1">
        <f t="array" ref="AI541">SUMPRODUCT(--(IFERROR(HOUR(Flights_2026_09_3033343536[entry_hour]),-1)=HOUR(AF541)),--(IFERROR(Flights_2026_09_3033343536[entry_sector],"")=AG541),--(IFERROR(Flights_2026_09_3033343536[nfl],-1)&gt;=AH541),--(IFERROR(Flights_2026_09_3033343536[nfl],-1)&lt;=IF(AH541=450,450,AH541+9)))</f>
        <v>0</v>
      </c>
    </row>
    <row r="542" spans="32:35" x14ac:dyDescent="0.2">
      <c r="AF542" s="2">
        <v>0.75</v>
      </c>
      <c r="AG542" t="s">
        <v>743</v>
      </c>
      <c r="AH542" s="17">
        <v>400</v>
      </c>
      <c r="AI542" s="17" cm="1">
        <f t="array" ref="AI542">SUMPRODUCT(--(IFERROR(HOUR(Flights_2026_09_3033343536[entry_hour]),-1)=HOUR(AF542)),--(IFERROR(Flights_2026_09_3033343536[entry_sector],"")=AG542),--(IFERROR(Flights_2026_09_3033343536[nfl],-1)&gt;=AH542),--(IFERROR(Flights_2026_09_3033343536[nfl],-1)&lt;=IF(AH542=450,450,AH542+9)))</f>
        <v>0</v>
      </c>
    </row>
    <row r="543" spans="32:35" x14ac:dyDescent="0.2">
      <c r="AF543" s="2">
        <v>0.75</v>
      </c>
      <c r="AG543" t="s">
        <v>743</v>
      </c>
      <c r="AH543" s="17">
        <v>410</v>
      </c>
      <c r="AI543" s="17" cm="1">
        <f t="array" ref="AI543">SUMPRODUCT(--(IFERROR(HOUR(Flights_2026_09_3033343536[entry_hour]),-1)=HOUR(AF543)),--(IFERROR(Flights_2026_09_3033343536[entry_sector],"")=AG543),--(IFERROR(Flights_2026_09_3033343536[nfl],-1)&gt;=AH543),--(IFERROR(Flights_2026_09_3033343536[nfl],-1)&lt;=IF(AH543=450,450,AH543+9)))</f>
        <v>0</v>
      </c>
    </row>
    <row r="544" spans="32:35" x14ac:dyDescent="0.2">
      <c r="AF544" s="2">
        <v>0.75</v>
      </c>
      <c r="AG544" t="s">
        <v>743</v>
      </c>
      <c r="AH544" s="17">
        <v>420</v>
      </c>
      <c r="AI544" s="17" cm="1">
        <f t="array" ref="AI544">SUMPRODUCT(--(IFERROR(HOUR(Flights_2026_09_3033343536[entry_hour]),-1)=HOUR(AF544)),--(IFERROR(Flights_2026_09_3033343536[entry_sector],"")=AG544),--(IFERROR(Flights_2026_09_3033343536[nfl],-1)&gt;=AH544),--(IFERROR(Flights_2026_09_3033343536[nfl],-1)&lt;=IF(AH544=450,450,AH544+9)))</f>
        <v>0</v>
      </c>
    </row>
    <row r="545" spans="32:35" x14ac:dyDescent="0.2">
      <c r="AF545" s="2">
        <v>0.75</v>
      </c>
      <c r="AG545" t="s">
        <v>743</v>
      </c>
      <c r="AH545" s="17">
        <v>430</v>
      </c>
      <c r="AI545" s="17" cm="1">
        <f t="array" ref="AI545">SUMPRODUCT(--(IFERROR(HOUR(Flights_2026_09_3033343536[entry_hour]),-1)=HOUR(AF545)),--(IFERROR(Flights_2026_09_3033343536[entry_sector],"")=AG545),--(IFERROR(Flights_2026_09_3033343536[nfl],-1)&gt;=AH545),--(IFERROR(Flights_2026_09_3033343536[nfl],-1)&lt;=IF(AH545=450,450,AH545+9)))</f>
        <v>0</v>
      </c>
    </row>
    <row r="546" spans="32:35" x14ac:dyDescent="0.2">
      <c r="AF546" s="2">
        <v>0.75</v>
      </c>
      <c r="AG546" t="s">
        <v>743</v>
      </c>
      <c r="AH546" s="17">
        <v>440</v>
      </c>
      <c r="AI546" s="17" cm="1">
        <f t="array" ref="AI546">SUMPRODUCT(--(IFERROR(HOUR(Flights_2026_09_3033343536[entry_hour]),-1)=HOUR(AF546)),--(IFERROR(Flights_2026_09_3033343536[entry_sector],"")=AG546),--(IFERROR(Flights_2026_09_3033343536[nfl],-1)&gt;=AH546),--(IFERROR(Flights_2026_09_3033343536[nfl],-1)&lt;=IF(AH546=450,450,AH546+9)))</f>
        <v>0</v>
      </c>
    </row>
    <row r="547" spans="32:35" x14ac:dyDescent="0.2">
      <c r="AF547" s="2">
        <v>0.75</v>
      </c>
      <c r="AG547" t="s">
        <v>743</v>
      </c>
      <c r="AH547" s="17">
        <v>450</v>
      </c>
      <c r="AI547" s="17" cm="1">
        <f t="array" ref="AI547">SUMPRODUCT(--(IFERROR(HOUR(Flights_2026_09_3033343536[entry_hour]),-1)=HOUR(AF547)),--(IFERROR(Flights_2026_09_3033343536[entry_sector],"")=AG547),--(IFERROR(Flights_2026_09_3033343536[nfl],-1)&gt;=AH547),--(IFERROR(Flights_2026_09_3033343536[nfl],-1)&lt;=IF(AH547=450,450,AH547+9)))</f>
        <v>0</v>
      </c>
    </row>
    <row r="548" spans="32:35" x14ac:dyDescent="0.2">
      <c r="AF548" s="2">
        <v>0.75</v>
      </c>
      <c r="AG548" t="s">
        <v>744</v>
      </c>
      <c r="AH548" s="17">
        <v>200</v>
      </c>
      <c r="AI548" s="17" cm="1">
        <f t="array" ref="AI548">SUMPRODUCT(--(IFERROR(HOUR(Flights_2026_09_3033343536[entry_hour]),-1)=HOUR(AF548)),--(IFERROR(Flights_2026_09_3033343536[entry_sector],"")=AG548),--(IFERROR(Flights_2026_09_3033343536[nfl],-1)&gt;=AH548),--(IFERROR(Flights_2026_09_3033343536[nfl],-1)&lt;=IF(AH548=450,450,AH548+9)))</f>
        <v>0</v>
      </c>
    </row>
    <row r="549" spans="32:35" x14ac:dyDescent="0.2">
      <c r="AF549" s="2">
        <v>0.75</v>
      </c>
      <c r="AG549" t="s">
        <v>744</v>
      </c>
      <c r="AH549" s="17">
        <v>210</v>
      </c>
      <c r="AI549" s="17" cm="1">
        <f t="array" ref="AI549">SUMPRODUCT(--(IFERROR(HOUR(Flights_2026_09_3033343536[entry_hour]),-1)=HOUR(AF549)),--(IFERROR(Flights_2026_09_3033343536[entry_sector],"")=AG549),--(IFERROR(Flights_2026_09_3033343536[nfl],-1)&gt;=AH549),--(IFERROR(Flights_2026_09_3033343536[nfl],-1)&lt;=IF(AH549=450,450,AH549+9)))</f>
        <v>0</v>
      </c>
    </row>
    <row r="550" spans="32:35" x14ac:dyDescent="0.2">
      <c r="AF550" s="2">
        <v>0.75</v>
      </c>
      <c r="AG550" t="s">
        <v>744</v>
      </c>
      <c r="AH550" s="17">
        <v>220</v>
      </c>
      <c r="AI550" s="17" cm="1">
        <f t="array" ref="AI550">SUMPRODUCT(--(IFERROR(HOUR(Flights_2026_09_3033343536[entry_hour]),-1)=HOUR(AF550)),--(IFERROR(Flights_2026_09_3033343536[entry_sector],"")=AG550),--(IFERROR(Flights_2026_09_3033343536[nfl],-1)&gt;=AH550),--(IFERROR(Flights_2026_09_3033343536[nfl],-1)&lt;=IF(AH550=450,450,AH550+9)))</f>
        <v>5</v>
      </c>
    </row>
    <row r="551" spans="32:35" x14ac:dyDescent="0.2">
      <c r="AF551" s="2">
        <v>0.75</v>
      </c>
      <c r="AG551" t="s">
        <v>744</v>
      </c>
      <c r="AH551" s="17">
        <v>230</v>
      </c>
      <c r="AI551" s="17" cm="1">
        <f t="array" ref="AI551">SUMPRODUCT(--(IFERROR(HOUR(Flights_2026_09_3033343536[entry_hour]),-1)=HOUR(AF551)),--(IFERROR(Flights_2026_09_3033343536[entry_sector],"")=AG551),--(IFERROR(Flights_2026_09_3033343536[nfl],-1)&gt;=AH551),--(IFERROR(Flights_2026_09_3033343536[nfl],-1)&lt;=IF(AH551=450,450,AH551+9)))</f>
        <v>0</v>
      </c>
    </row>
    <row r="552" spans="32:35" x14ac:dyDescent="0.2">
      <c r="AF552" s="2">
        <v>0.75</v>
      </c>
      <c r="AG552" t="s">
        <v>744</v>
      </c>
      <c r="AH552" s="17">
        <v>240</v>
      </c>
      <c r="AI552" s="17" cm="1">
        <f t="array" ref="AI552">SUMPRODUCT(--(IFERROR(HOUR(Flights_2026_09_3033343536[entry_hour]),-1)=HOUR(AF552)),--(IFERROR(Flights_2026_09_3033343536[entry_sector],"")=AG552),--(IFERROR(Flights_2026_09_3033343536[nfl],-1)&gt;=AH552),--(IFERROR(Flights_2026_09_3033343536[nfl],-1)&lt;=IF(AH552=450,450,AH552+9)))</f>
        <v>0</v>
      </c>
    </row>
    <row r="553" spans="32:35" x14ac:dyDescent="0.2">
      <c r="AF553" s="2">
        <v>0.75</v>
      </c>
      <c r="AG553" t="s">
        <v>744</v>
      </c>
      <c r="AH553" s="17">
        <v>250</v>
      </c>
      <c r="AI553" s="17" cm="1">
        <f t="array" ref="AI553">SUMPRODUCT(--(IFERROR(HOUR(Flights_2026_09_3033343536[entry_hour]),-1)=HOUR(AF553)),--(IFERROR(Flights_2026_09_3033343536[entry_sector],"")=AG553),--(IFERROR(Flights_2026_09_3033343536[nfl],-1)&gt;=AH553),--(IFERROR(Flights_2026_09_3033343536[nfl],-1)&lt;=IF(AH553=450,450,AH553+9)))</f>
        <v>0</v>
      </c>
    </row>
    <row r="554" spans="32:35" x14ac:dyDescent="0.2">
      <c r="AF554" s="2">
        <v>0.75</v>
      </c>
      <c r="AG554" t="s">
        <v>744</v>
      </c>
      <c r="AH554" s="17">
        <v>260</v>
      </c>
      <c r="AI554" s="17" cm="1">
        <f t="array" ref="AI554">SUMPRODUCT(--(IFERROR(HOUR(Flights_2026_09_3033343536[entry_hour]),-1)=HOUR(AF554)),--(IFERROR(Flights_2026_09_3033343536[entry_sector],"")=AG554),--(IFERROR(Flights_2026_09_3033343536[nfl],-1)&gt;=AH554),--(IFERROR(Flights_2026_09_3033343536[nfl],-1)&lt;=IF(AH554=450,450,AH554+9)))</f>
        <v>0</v>
      </c>
    </row>
    <row r="555" spans="32:35" x14ac:dyDescent="0.2">
      <c r="AF555" s="2">
        <v>0.75</v>
      </c>
      <c r="AG555" t="s">
        <v>744</v>
      </c>
      <c r="AH555" s="17">
        <v>270</v>
      </c>
      <c r="AI555" s="17" cm="1">
        <f t="array" ref="AI555">SUMPRODUCT(--(IFERROR(HOUR(Flights_2026_09_3033343536[entry_hour]),-1)=HOUR(AF555)),--(IFERROR(Flights_2026_09_3033343536[entry_sector],"")=AG555),--(IFERROR(Flights_2026_09_3033343536[nfl],-1)&gt;=AH555),--(IFERROR(Flights_2026_09_3033343536[nfl],-1)&lt;=IF(AH555=450,450,AH555+9)))</f>
        <v>0</v>
      </c>
    </row>
    <row r="556" spans="32:35" x14ac:dyDescent="0.2">
      <c r="AF556" s="2">
        <v>0.75</v>
      </c>
      <c r="AG556" t="s">
        <v>744</v>
      </c>
      <c r="AH556" s="17">
        <v>280</v>
      </c>
      <c r="AI556" s="17" cm="1">
        <f t="array" ref="AI556">SUMPRODUCT(--(IFERROR(HOUR(Flights_2026_09_3033343536[entry_hour]),-1)=HOUR(AF556)),--(IFERROR(Flights_2026_09_3033343536[entry_sector],"")=AG556),--(IFERROR(Flights_2026_09_3033343536[nfl],-1)&gt;=AH556),--(IFERROR(Flights_2026_09_3033343536[nfl],-1)&lt;=IF(AH556=450,450,AH556+9)))</f>
        <v>0</v>
      </c>
    </row>
    <row r="557" spans="32:35" x14ac:dyDescent="0.2">
      <c r="AF557" s="2">
        <v>0.75</v>
      </c>
      <c r="AG557" t="s">
        <v>744</v>
      </c>
      <c r="AH557" s="17">
        <v>290</v>
      </c>
      <c r="AI557" s="17" cm="1">
        <f t="array" ref="AI557">SUMPRODUCT(--(IFERROR(HOUR(Flights_2026_09_3033343536[entry_hour]),-1)=HOUR(AF557)),--(IFERROR(Flights_2026_09_3033343536[entry_sector],"")=AG557),--(IFERROR(Flights_2026_09_3033343536[nfl],-1)&gt;=AH557),--(IFERROR(Flights_2026_09_3033343536[nfl],-1)&lt;=IF(AH557=450,450,AH557+9)))</f>
        <v>0</v>
      </c>
    </row>
    <row r="558" spans="32:35" x14ac:dyDescent="0.2">
      <c r="AF558" s="2">
        <v>0.75</v>
      </c>
      <c r="AG558" t="s">
        <v>744</v>
      </c>
      <c r="AH558" s="17">
        <v>300</v>
      </c>
      <c r="AI558" s="17" cm="1">
        <f t="array" ref="AI558">SUMPRODUCT(--(IFERROR(HOUR(Flights_2026_09_3033343536[entry_hour]),-1)=HOUR(AF558)),--(IFERROR(Flights_2026_09_3033343536[entry_sector],"")=AG558),--(IFERROR(Flights_2026_09_3033343536[nfl],-1)&gt;=AH558),--(IFERROR(Flights_2026_09_3033343536[nfl],-1)&lt;=IF(AH558=450,450,AH558+9)))</f>
        <v>0</v>
      </c>
    </row>
    <row r="559" spans="32:35" x14ac:dyDescent="0.2">
      <c r="AF559" s="2">
        <v>0.75</v>
      </c>
      <c r="AG559" t="s">
        <v>744</v>
      </c>
      <c r="AH559" s="17">
        <v>310</v>
      </c>
      <c r="AI559" s="17" cm="1">
        <f t="array" ref="AI559">SUMPRODUCT(--(IFERROR(HOUR(Flights_2026_09_3033343536[entry_hour]),-1)=HOUR(AF559)),--(IFERROR(Flights_2026_09_3033343536[entry_sector],"")=AG559),--(IFERROR(Flights_2026_09_3033343536[nfl],-1)&gt;=AH559),--(IFERROR(Flights_2026_09_3033343536[nfl],-1)&lt;=IF(AH559=450,450,AH559+9)))</f>
        <v>0</v>
      </c>
    </row>
    <row r="560" spans="32:35" x14ac:dyDescent="0.2">
      <c r="AF560" s="2">
        <v>0.75</v>
      </c>
      <c r="AG560" t="s">
        <v>744</v>
      </c>
      <c r="AH560" s="17">
        <v>320</v>
      </c>
      <c r="AI560" s="17" cm="1">
        <f t="array" ref="AI560">SUMPRODUCT(--(IFERROR(HOUR(Flights_2026_09_3033343536[entry_hour]),-1)=HOUR(AF560)),--(IFERROR(Flights_2026_09_3033343536[entry_sector],"")=AG560),--(IFERROR(Flights_2026_09_3033343536[nfl],-1)&gt;=AH560),--(IFERROR(Flights_2026_09_3033343536[nfl],-1)&lt;=IF(AH560=450,450,AH560+9)))</f>
        <v>0</v>
      </c>
    </row>
    <row r="561" spans="32:35" x14ac:dyDescent="0.2">
      <c r="AF561" s="2">
        <v>0.75</v>
      </c>
      <c r="AG561" t="s">
        <v>744</v>
      </c>
      <c r="AH561" s="17">
        <v>330</v>
      </c>
      <c r="AI561" s="17" cm="1">
        <f t="array" ref="AI561">SUMPRODUCT(--(IFERROR(HOUR(Flights_2026_09_3033343536[entry_hour]),-1)=HOUR(AF561)),--(IFERROR(Flights_2026_09_3033343536[entry_sector],"")=AG561),--(IFERROR(Flights_2026_09_3033343536[nfl],-1)&gt;=AH561),--(IFERROR(Flights_2026_09_3033343536[nfl],-1)&lt;=IF(AH561=450,450,AH561+9)))</f>
        <v>1</v>
      </c>
    </row>
    <row r="562" spans="32:35" x14ac:dyDescent="0.2">
      <c r="AF562" s="2">
        <v>0.75</v>
      </c>
      <c r="AG562" t="s">
        <v>744</v>
      </c>
      <c r="AH562" s="17">
        <v>340</v>
      </c>
      <c r="AI562" s="17" cm="1">
        <f t="array" ref="AI562">SUMPRODUCT(--(IFERROR(HOUR(Flights_2026_09_3033343536[entry_hour]),-1)=HOUR(AF562)),--(IFERROR(Flights_2026_09_3033343536[entry_sector],"")=AG562),--(IFERROR(Flights_2026_09_3033343536[nfl],-1)&gt;=AH562),--(IFERROR(Flights_2026_09_3033343536[nfl],-1)&lt;=IF(AH562=450,450,AH562+9)))</f>
        <v>0</v>
      </c>
    </row>
    <row r="563" spans="32:35" x14ac:dyDescent="0.2">
      <c r="AF563" s="2">
        <v>0.75</v>
      </c>
      <c r="AG563" t="s">
        <v>744</v>
      </c>
      <c r="AH563" s="17">
        <v>350</v>
      </c>
      <c r="AI563" s="17" cm="1">
        <f t="array" ref="AI563">SUMPRODUCT(--(IFERROR(HOUR(Flights_2026_09_3033343536[entry_hour]),-1)=HOUR(AF563)),--(IFERROR(Flights_2026_09_3033343536[entry_sector],"")=AG563),--(IFERROR(Flights_2026_09_3033343536[nfl],-1)&gt;=AH563),--(IFERROR(Flights_2026_09_3033343536[nfl],-1)&lt;=IF(AH563=450,450,AH563+9)))</f>
        <v>0</v>
      </c>
    </row>
    <row r="564" spans="32:35" x14ac:dyDescent="0.2">
      <c r="AF564" s="2">
        <v>0.75</v>
      </c>
      <c r="AG564" t="s">
        <v>744</v>
      </c>
      <c r="AH564" s="17">
        <v>360</v>
      </c>
      <c r="AI564" s="17" cm="1">
        <f t="array" ref="AI564">SUMPRODUCT(--(IFERROR(HOUR(Flights_2026_09_3033343536[entry_hour]),-1)=HOUR(AF564)),--(IFERROR(Flights_2026_09_3033343536[entry_sector],"")=AG564),--(IFERROR(Flights_2026_09_3033343536[nfl],-1)&gt;=AH564),--(IFERROR(Flights_2026_09_3033343536[nfl],-1)&lt;=IF(AH564=450,450,AH564+9)))</f>
        <v>0</v>
      </c>
    </row>
    <row r="565" spans="32:35" x14ac:dyDescent="0.2">
      <c r="AF565" s="2">
        <v>0.75</v>
      </c>
      <c r="AG565" t="s">
        <v>744</v>
      </c>
      <c r="AH565" s="17">
        <v>370</v>
      </c>
      <c r="AI565" s="17" cm="1">
        <f t="array" ref="AI565">SUMPRODUCT(--(IFERROR(HOUR(Flights_2026_09_3033343536[entry_hour]),-1)=HOUR(AF565)),--(IFERROR(Flights_2026_09_3033343536[entry_sector],"")=AG565),--(IFERROR(Flights_2026_09_3033343536[nfl],-1)&gt;=AH565),--(IFERROR(Flights_2026_09_3033343536[nfl],-1)&lt;=IF(AH565=450,450,AH565+9)))</f>
        <v>1</v>
      </c>
    </row>
    <row r="566" spans="32:35" x14ac:dyDescent="0.2">
      <c r="AF566" s="2">
        <v>0.75</v>
      </c>
      <c r="AG566" t="s">
        <v>744</v>
      </c>
      <c r="AH566" s="17">
        <v>380</v>
      </c>
      <c r="AI566" s="17" cm="1">
        <f t="array" ref="AI566">SUMPRODUCT(--(IFERROR(HOUR(Flights_2026_09_3033343536[entry_hour]),-1)=HOUR(AF566)),--(IFERROR(Flights_2026_09_3033343536[entry_sector],"")=AG566),--(IFERROR(Flights_2026_09_3033343536[nfl],-1)&gt;=AH566),--(IFERROR(Flights_2026_09_3033343536[nfl],-1)&lt;=IF(AH566=450,450,AH566+9)))</f>
        <v>0</v>
      </c>
    </row>
    <row r="567" spans="32:35" x14ac:dyDescent="0.2">
      <c r="AF567" s="2">
        <v>0.75</v>
      </c>
      <c r="AG567" t="s">
        <v>744</v>
      </c>
      <c r="AH567" s="17">
        <v>390</v>
      </c>
      <c r="AI567" s="17" cm="1">
        <f t="array" ref="AI567">SUMPRODUCT(--(IFERROR(HOUR(Flights_2026_09_3033343536[entry_hour]),-1)=HOUR(AF567)),--(IFERROR(Flights_2026_09_3033343536[entry_sector],"")=AG567),--(IFERROR(Flights_2026_09_3033343536[nfl],-1)&gt;=AH567),--(IFERROR(Flights_2026_09_3033343536[nfl],-1)&lt;=IF(AH567=450,450,AH567+9)))</f>
        <v>0</v>
      </c>
    </row>
    <row r="568" spans="32:35" x14ac:dyDescent="0.2">
      <c r="AF568" s="2">
        <v>0.75</v>
      </c>
      <c r="AG568" t="s">
        <v>744</v>
      </c>
      <c r="AH568" s="17">
        <v>400</v>
      </c>
      <c r="AI568" s="17" cm="1">
        <f t="array" ref="AI568">SUMPRODUCT(--(IFERROR(HOUR(Flights_2026_09_3033343536[entry_hour]),-1)=HOUR(AF568)),--(IFERROR(Flights_2026_09_3033343536[entry_sector],"")=AG568),--(IFERROR(Flights_2026_09_3033343536[nfl],-1)&gt;=AH568),--(IFERROR(Flights_2026_09_3033343536[nfl],-1)&lt;=IF(AH568=450,450,AH568+9)))</f>
        <v>0</v>
      </c>
    </row>
    <row r="569" spans="32:35" x14ac:dyDescent="0.2">
      <c r="AF569" s="2">
        <v>0.75</v>
      </c>
      <c r="AG569" t="s">
        <v>744</v>
      </c>
      <c r="AH569" s="17">
        <v>410</v>
      </c>
      <c r="AI569" s="17" cm="1">
        <f t="array" ref="AI569">SUMPRODUCT(--(IFERROR(HOUR(Flights_2026_09_3033343536[entry_hour]),-1)=HOUR(AF569)),--(IFERROR(Flights_2026_09_3033343536[entry_sector],"")=AG569),--(IFERROR(Flights_2026_09_3033343536[nfl],-1)&gt;=AH569),--(IFERROR(Flights_2026_09_3033343536[nfl],-1)&lt;=IF(AH569=450,450,AH569+9)))</f>
        <v>0</v>
      </c>
    </row>
    <row r="570" spans="32:35" x14ac:dyDescent="0.2">
      <c r="AF570" s="2">
        <v>0.75</v>
      </c>
      <c r="AG570" t="s">
        <v>744</v>
      </c>
      <c r="AH570" s="17">
        <v>420</v>
      </c>
      <c r="AI570" s="17" cm="1">
        <f t="array" ref="AI570">SUMPRODUCT(--(IFERROR(HOUR(Flights_2026_09_3033343536[entry_hour]),-1)=HOUR(AF570)),--(IFERROR(Flights_2026_09_3033343536[entry_sector],"")=AG570),--(IFERROR(Flights_2026_09_3033343536[nfl],-1)&gt;=AH570),--(IFERROR(Flights_2026_09_3033343536[nfl],-1)&lt;=IF(AH570=450,450,AH570+9)))</f>
        <v>0</v>
      </c>
    </row>
    <row r="571" spans="32:35" x14ac:dyDescent="0.2">
      <c r="AF571" s="2">
        <v>0.75</v>
      </c>
      <c r="AG571" t="s">
        <v>744</v>
      </c>
      <c r="AH571" s="17">
        <v>430</v>
      </c>
      <c r="AI571" s="17" cm="1">
        <f t="array" ref="AI571">SUMPRODUCT(--(IFERROR(HOUR(Flights_2026_09_3033343536[entry_hour]),-1)=HOUR(AF571)),--(IFERROR(Flights_2026_09_3033343536[entry_sector],"")=AG571),--(IFERROR(Flights_2026_09_3033343536[nfl],-1)&gt;=AH571),--(IFERROR(Flights_2026_09_3033343536[nfl],-1)&lt;=IF(AH571=450,450,AH571+9)))</f>
        <v>0</v>
      </c>
    </row>
    <row r="572" spans="32:35" x14ac:dyDescent="0.2">
      <c r="AF572" s="2">
        <v>0.75</v>
      </c>
      <c r="AG572" t="s">
        <v>744</v>
      </c>
      <c r="AH572" s="17">
        <v>440</v>
      </c>
      <c r="AI572" s="17" cm="1">
        <f t="array" ref="AI572">SUMPRODUCT(--(IFERROR(HOUR(Flights_2026_09_3033343536[entry_hour]),-1)=HOUR(AF572)),--(IFERROR(Flights_2026_09_3033343536[entry_sector],"")=AG572),--(IFERROR(Flights_2026_09_3033343536[nfl],-1)&gt;=AH572),--(IFERROR(Flights_2026_09_3033343536[nfl],-1)&lt;=IF(AH572=450,450,AH572+9)))</f>
        <v>0</v>
      </c>
    </row>
    <row r="573" spans="32:35" x14ac:dyDescent="0.2">
      <c r="AF573" s="2">
        <v>0.75</v>
      </c>
      <c r="AG573" t="s">
        <v>744</v>
      </c>
      <c r="AH573" s="17">
        <v>450</v>
      </c>
      <c r="AI573" s="17" cm="1">
        <f t="array" ref="AI573">SUMPRODUCT(--(IFERROR(HOUR(Flights_2026_09_3033343536[entry_hour]),-1)=HOUR(AF573)),--(IFERROR(Flights_2026_09_3033343536[entry_sector],"")=AG573),--(IFERROR(Flights_2026_09_3033343536[nfl],-1)&gt;=AH573),--(IFERROR(Flights_2026_09_3033343536[nfl],-1)&lt;=IF(AH573=450,450,AH573+9)))</f>
        <v>0</v>
      </c>
    </row>
    <row r="574" spans="32:35" x14ac:dyDescent="0.2">
      <c r="AF574" s="2">
        <v>0.75</v>
      </c>
      <c r="AG574" t="s">
        <v>745</v>
      </c>
      <c r="AH574" s="17">
        <v>200</v>
      </c>
      <c r="AI574" s="17" cm="1">
        <f t="array" ref="AI574">SUMPRODUCT(--(IFERROR(HOUR(Flights_2026_09_3033343536[entry_hour]),-1)=HOUR(AF574)),--(IFERROR(Flights_2026_09_3033343536[entry_sector],"")=AG574),--(IFERROR(Flights_2026_09_3033343536[nfl],-1)&gt;=AH574),--(IFERROR(Flights_2026_09_3033343536[nfl],-1)&lt;=IF(AH574=450,450,AH574+9)))</f>
        <v>0</v>
      </c>
    </row>
    <row r="575" spans="32:35" x14ac:dyDescent="0.2">
      <c r="AF575" s="2">
        <v>0.75</v>
      </c>
      <c r="AG575" t="s">
        <v>745</v>
      </c>
      <c r="AH575" s="17">
        <v>210</v>
      </c>
      <c r="AI575" s="17" cm="1">
        <f t="array" ref="AI575">SUMPRODUCT(--(IFERROR(HOUR(Flights_2026_09_3033343536[entry_hour]),-1)=HOUR(AF575)),--(IFERROR(Flights_2026_09_3033343536[entry_sector],"")=AG575),--(IFERROR(Flights_2026_09_3033343536[nfl],-1)&gt;=AH575),--(IFERROR(Flights_2026_09_3033343536[nfl],-1)&lt;=IF(AH575=450,450,AH575+9)))</f>
        <v>0</v>
      </c>
    </row>
    <row r="576" spans="32:35" x14ac:dyDescent="0.2">
      <c r="AF576" s="2">
        <v>0.75</v>
      </c>
      <c r="AG576" t="s">
        <v>745</v>
      </c>
      <c r="AH576" s="17">
        <v>220</v>
      </c>
      <c r="AI576" s="17" cm="1">
        <f t="array" ref="AI576">SUMPRODUCT(--(IFERROR(HOUR(Flights_2026_09_3033343536[entry_hour]),-1)=HOUR(AF576)),--(IFERROR(Flights_2026_09_3033343536[entry_sector],"")=AG576),--(IFERROR(Flights_2026_09_3033343536[nfl],-1)&gt;=AH576),--(IFERROR(Flights_2026_09_3033343536[nfl],-1)&lt;=IF(AH576=450,450,AH576+9)))</f>
        <v>0</v>
      </c>
    </row>
    <row r="577" spans="32:35" x14ac:dyDescent="0.2">
      <c r="AF577" s="2">
        <v>0.75</v>
      </c>
      <c r="AG577" t="s">
        <v>745</v>
      </c>
      <c r="AH577" s="17">
        <v>230</v>
      </c>
      <c r="AI577" s="17" cm="1">
        <f t="array" ref="AI577">SUMPRODUCT(--(IFERROR(HOUR(Flights_2026_09_3033343536[entry_hour]),-1)=HOUR(AF577)),--(IFERROR(Flights_2026_09_3033343536[entry_sector],"")=AG577),--(IFERROR(Flights_2026_09_3033343536[nfl],-1)&gt;=AH577),--(IFERROR(Flights_2026_09_3033343536[nfl],-1)&lt;=IF(AH577=450,450,AH577+9)))</f>
        <v>0</v>
      </c>
    </row>
    <row r="578" spans="32:35" x14ac:dyDescent="0.2">
      <c r="AF578" s="2">
        <v>0.75</v>
      </c>
      <c r="AG578" t="s">
        <v>745</v>
      </c>
      <c r="AH578" s="17">
        <v>240</v>
      </c>
      <c r="AI578" s="17" cm="1">
        <f t="array" ref="AI578">SUMPRODUCT(--(IFERROR(HOUR(Flights_2026_09_3033343536[entry_hour]),-1)=HOUR(AF578)),--(IFERROR(Flights_2026_09_3033343536[entry_sector],"")=AG578),--(IFERROR(Flights_2026_09_3033343536[nfl],-1)&gt;=AH578),--(IFERROR(Flights_2026_09_3033343536[nfl],-1)&lt;=IF(AH578=450,450,AH578+9)))</f>
        <v>0</v>
      </c>
    </row>
    <row r="579" spans="32:35" x14ac:dyDescent="0.2">
      <c r="AF579" s="2">
        <v>0.75</v>
      </c>
      <c r="AG579" t="s">
        <v>745</v>
      </c>
      <c r="AH579" s="17">
        <v>250</v>
      </c>
      <c r="AI579" s="17" cm="1">
        <f t="array" ref="AI579">SUMPRODUCT(--(IFERROR(HOUR(Flights_2026_09_3033343536[entry_hour]),-1)=HOUR(AF579)),--(IFERROR(Flights_2026_09_3033343536[entry_sector],"")=AG579),--(IFERROR(Flights_2026_09_3033343536[nfl],-1)&gt;=AH579),--(IFERROR(Flights_2026_09_3033343536[nfl],-1)&lt;=IF(AH579=450,450,AH579+9)))</f>
        <v>0</v>
      </c>
    </row>
    <row r="580" spans="32:35" x14ac:dyDescent="0.2">
      <c r="AF580" s="2">
        <v>0.75</v>
      </c>
      <c r="AG580" t="s">
        <v>745</v>
      </c>
      <c r="AH580" s="17">
        <v>260</v>
      </c>
      <c r="AI580" s="17" cm="1">
        <f t="array" ref="AI580">SUMPRODUCT(--(IFERROR(HOUR(Flights_2026_09_3033343536[entry_hour]),-1)=HOUR(AF580)),--(IFERROR(Flights_2026_09_3033343536[entry_sector],"")=AG580),--(IFERROR(Flights_2026_09_3033343536[nfl],-1)&gt;=AH580),--(IFERROR(Flights_2026_09_3033343536[nfl],-1)&lt;=IF(AH580=450,450,AH580+9)))</f>
        <v>0</v>
      </c>
    </row>
    <row r="581" spans="32:35" x14ac:dyDescent="0.2">
      <c r="AF581" s="2">
        <v>0.75</v>
      </c>
      <c r="AG581" t="s">
        <v>745</v>
      </c>
      <c r="AH581" s="17">
        <v>270</v>
      </c>
      <c r="AI581" s="17" cm="1">
        <f t="array" ref="AI581">SUMPRODUCT(--(IFERROR(HOUR(Flights_2026_09_3033343536[entry_hour]),-1)=HOUR(AF581)),--(IFERROR(Flights_2026_09_3033343536[entry_sector],"")=AG581),--(IFERROR(Flights_2026_09_3033343536[nfl],-1)&gt;=AH581),--(IFERROR(Flights_2026_09_3033343536[nfl],-1)&lt;=IF(AH581=450,450,AH581+9)))</f>
        <v>0</v>
      </c>
    </row>
    <row r="582" spans="32:35" x14ac:dyDescent="0.2">
      <c r="AF582" s="2">
        <v>0.75</v>
      </c>
      <c r="AG582" t="s">
        <v>745</v>
      </c>
      <c r="AH582" s="17">
        <v>280</v>
      </c>
      <c r="AI582" s="17" cm="1">
        <f t="array" ref="AI582">SUMPRODUCT(--(IFERROR(HOUR(Flights_2026_09_3033343536[entry_hour]),-1)=HOUR(AF582)),--(IFERROR(Flights_2026_09_3033343536[entry_sector],"")=AG582),--(IFERROR(Flights_2026_09_3033343536[nfl],-1)&gt;=AH582),--(IFERROR(Flights_2026_09_3033343536[nfl],-1)&lt;=IF(AH582=450,450,AH582+9)))</f>
        <v>0</v>
      </c>
    </row>
    <row r="583" spans="32:35" x14ac:dyDescent="0.2">
      <c r="AF583" s="2">
        <v>0.75</v>
      </c>
      <c r="AG583" t="s">
        <v>745</v>
      </c>
      <c r="AH583" s="17">
        <v>290</v>
      </c>
      <c r="AI583" s="17" cm="1">
        <f t="array" ref="AI583">SUMPRODUCT(--(IFERROR(HOUR(Flights_2026_09_3033343536[entry_hour]),-1)=HOUR(AF583)),--(IFERROR(Flights_2026_09_3033343536[entry_sector],"")=AG583),--(IFERROR(Flights_2026_09_3033343536[nfl],-1)&gt;=AH583),--(IFERROR(Flights_2026_09_3033343536[nfl],-1)&lt;=IF(AH583=450,450,AH583+9)))</f>
        <v>0</v>
      </c>
    </row>
    <row r="584" spans="32:35" x14ac:dyDescent="0.2">
      <c r="AF584" s="2">
        <v>0.75</v>
      </c>
      <c r="AG584" t="s">
        <v>745</v>
      </c>
      <c r="AH584" s="17">
        <v>300</v>
      </c>
      <c r="AI584" s="17" cm="1">
        <f t="array" ref="AI584">SUMPRODUCT(--(IFERROR(HOUR(Flights_2026_09_3033343536[entry_hour]),-1)=HOUR(AF584)),--(IFERROR(Flights_2026_09_3033343536[entry_sector],"")=AG584),--(IFERROR(Flights_2026_09_3033343536[nfl],-1)&gt;=AH584),--(IFERROR(Flights_2026_09_3033343536[nfl],-1)&lt;=IF(AH584=450,450,AH584+9)))</f>
        <v>0</v>
      </c>
    </row>
    <row r="585" spans="32:35" x14ac:dyDescent="0.2">
      <c r="AF585" s="2">
        <v>0.75</v>
      </c>
      <c r="AG585" t="s">
        <v>745</v>
      </c>
      <c r="AH585" s="17">
        <v>310</v>
      </c>
      <c r="AI585" s="17" cm="1">
        <f t="array" ref="AI585">SUMPRODUCT(--(IFERROR(HOUR(Flights_2026_09_3033343536[entry_hour]),-1)=HOUR(AF585)),--(IFERROR(Flights_2026_09_3033343536[entry_sector],"")=AG585),--(IFERROR(Flights_2026_09_3033343536[nfl],-1)&gt;=AH585),--(IFERROR(Flights_2026_09_3033343536[nfl],-1)&lt;=IF(AH585=450,450,AH585+9)))</f>
        <v>0</v>
      </c>
    </row>
    <row r="586" spans="32:35" x14ac:dyDescent="0.2">
      <c r="AF586" s="2">
        <v>0.75</v>
      </c>
      <c r="AG586" t="s">
        <v>745</v>
      </c>
      <c r="AH586" s="17">
        <v>320</v>
      </c>
      <c r="AI586" s="17" cm="1">
        <f t="array" ref="AI586">SUMPRODUCT(--(IFERROR(HOUR(Flights_2026_09_3033343536[entry_hour]),-1)=HOUR(AF586)),--(IFERROR(Flights_2026_09_3033343536[entry_sector],"")=AG586),--(IFERROR(Flights_2026_09_3033343536[nfl],-1)&gt;=AH586),--(IFERROR(Flights_2026_09_3033343536[nfl],-1)&lt;=IF(AH586=450,450,AH586+9)))</f>
        <v>0</v>
      </c>
    </row>
    <row r="587" spans="32:35" x14ac:dyDescent="0.2">
      <c r="AF587" s="2">
        <v>0.75</v>
      </c>
      <c r="AG587" t="s">
        <v>745</v>
      </c>
      <c r="AH587" s="17">
        <v>330</v>
      </c>
      <c r="AI587" s="17" cm="1">
        <f t="array" ref="AI587">SUMPRODUCT(--(IFERROR(HOUR(Flights_2026_09_3033343536[entry_hour]),-1)=HOUR(AF587)),--(IFERROR(Flights_2026_09_3033343536[entry_sector],"")=AG587),--(IFERROR(Flights_2026_09_3033343536[nfl],-1)&gt;=AH587),--(IFERROR(Flights_2026_09_3033343536[nfl],-1)&lt;=IF(AH587=450,450,AH587+9)))</f>
        <v>1</v>
      </c>
    </row>
    <row r="588" spans="32:35" x14ac:dyDescent="0.2">
      <c r="AF588" s="2">
        <v>0.75</v>
      </c>
      <c r="AG588" t="s">
        <v>745</v>
      </c>
      <c r="AH588" s="17">
        <v>340</v>
      </c>
      <c r="AI588" s="17" cm="1">
        <f t="array" ref="AI588">SUMPRODUCT(--(IFERROR(HOUR(Flights_2026_09_3033343536[entry_hour]),-1)=HOUR(AF588)),--(IFERROR(Flights_2026_09_3033343536[entry_sector],"")=AG588),--(IFERROR(Flights_2026_09_3033343536[nfl],-1)&gt;=AH588),--(IFERROR(Flights_2026_09_3033343536[nfl],-1)&lt;=IF(AH588=450,450,AH588+9)))</f>
        <v>0</v>
      </c>
    </row>
    <row r="589" spans="32:35" x14ac:dyDescent="0.2">
      <c r="AF589" s="2">
        <v>0.75</v>
      </c>
      <c r="AG589" t="s">
        <v>745</v>
      </c>
      <c r="AH589" s="17">
        <v>350</v>
      </c>
      <c r="AI589" s="17" cm="1">
        <f t="array" ref="AI589">SUMPRODUCT(--(IFERROR(HOUR(Flights_2026_09_3033343536[entry_hour]),-1)=HOUR(AF589)),--(IFERROR(Flights_2026_09_3033343536[entry_sector],"")=AG589),--(IFERROR(Flights_2026_09_3033343536[nfl],-1)&gt;=AH589),--(IFERROR(Flights_2026_09_3033343536[nfl],-1)&lt;=IF(AH589=450,450,AH589+9)))</f>
        <v>1</v>
      </c>
    </row>
    <row r="590" spans="32:35" x14ac:dyDescent="0.2">
      <c r="AF590" s="2">
        <v>0.75</v>
      </c>
      <c r="AG590" t="s">
        <v>745</v>
      </c>
      <c r="AH590" s="17">
        <v>360</v>
      </c>
      <c r="AI590" s="17" cm="1">
        <f t="array" ref="AI590">SUMPRODUCT(--(IFERROR(HOUR(Flights_2026_09_3033343536[entry_hour]),-1)=HOUR(AF590)),--(IFERROR(Flights_2026_09_3033343536[entry_sector],"")=AG590),--(IFERROR(Flights_2026_09_3033343536[nfl],-1)&gt;=AH590),--(IFERROR(Flights_2026_09_3033343536[nfl],-1)&lt;=IF(AH590=450,450,AH590+9)))</f>
        <v>0</v>
      </c>
    </row>
    <row r="591" spans="32:35" x14ac:dyDescent="0.2">
      <c r="AF591" s="2">
        <v>0.75</v>
      </c>
      <c r="AG591" t="s">
        <v>745</v>
      </c>
      <c r="AH591" s="17">
        <v>370</v>
      </c>
      <c r="AI591" s="17" cm="1">
        <f t="array" ref="AI591">SUMPRODUCT(--(IFERROR(HOUR(Flights_2026_09_3033343536[entry_hour]),-1)=HOUR(AF591)),--(IFERROR(Flights_2026_09_3033343536[entry_sector],"")=AG591),--(IFERROR(Flights_2026_09_3033343536[nfl],-1)&gt;=AH591),--(IFERROR(Flights_2026_09_3033343536[nfl],-1)&lt;=IF(AH591=450,450,AH591+9)))</f>
        <v>3</v>
      </c>
    </row>
    <row r="592" spans="32:35" x14ac:dyDescent="0.2">
      <c r="AF592" s="2">
        <v>0.75</v>
      </c>
      <c r="AG592" t="s">
        <v>745</v>
      </c>
      <c r="AH592" s="17">
        <v>380</v>
      </c>
      <c r="AI592" s="17" cm="1">
        <f t="array" ref="AI592">SUMPRODUCT(--(IFERROR(HOUR(Flights_2026_09_3033343536[entry_hour]),-1)=HOUR(AF592)),--(IFERROR(Flights_2026_09_3033343536[entry_sector],"")=AG592),--(IFERROR(Flights_2026_09_3033343536[nfl],-1)&gt;=AH592),--(IFERROR(Flights_2026_09_3033343536[nfl],-1)&lt;=IF(AH592=450,450,AH592+9)))</f>
        <v>0</v>
      </c>
    </row>
    <row r="593" spans="32:35" x14ac:dyDescent="0.2">
      <c r="AF593" s="2">
        <v>0.75</v>
      </c>
      <c r="AG593" t="s">
        <v>745</v>
      </c>
      <c r="AH593" s="17">
        <v>390</v>
      </c>
      <c r="AI593" s="17" cm="1">
        <f t="array" ref="AI593">SUMPRODUCT(--(IFERROR(HOUR(Flights_2026_09_3033343536[entry_hour]),-1)=HOUR(AF593)),--(IFERROR(Flights_2026_09_3033343536[entry_sector],"")=AG593),--(IFERROR(Flights_2026_09_3033343536[nfl],-1)&gt;=AH593),--(IFERROR(Flights_2026_09_3033343536[nfl],-1)&lt;=IF(AH593=450,450,AH593+9)))</f>
        <v>0</v>
      </c>
    </row>
    <row r="594" spans="32:35" x14ac:dyDescent="0.2">
      <c r="AF594" s="2">
        <v>0.75</v>
      </c>
      <c r="AG594" t="s">
        <v>745</v>
      </c>
      <c r="AH594" s="17">
        <v>400</v>
      </c>
      <c r="AI594" s="17" cm="1">
        <f t="array" ref="AI594">SUMPRODUCT(--(IFERROR(HOUR(Flights_2026_09_3033343536[entry_hour]),-1)=HOUR(AF594)),--(IFERROR(Flights_2026_09_3033343536[entry_sector],"")=AG594),--(IFERROR(Flights_2026_09_3033343536[nfl],-1)&gt;=AH594),--(IFERROR(Flights_2026_09_3033343536[nfl],-1)&lt;=IF(AH594=450,450,AH594+9)))</f>
        <v>0</v>
      </c>
    </row>
    <row r="595" spans="32:35" x14ac:dyDescent="0.2">
      <c r="AF595" s="2">
        <v>0.75</v>
      </c>
      <c r="AG595" t="s">
        <v>745</v>
      </c>
      <c r="AH595" s="17">
        <v>410</v>
      </c>
      <c r="AI595" s="17" cm="1">
        <f t="array" ref="AI595">SUMPRODUCT(--(IFERROR(HOUR(Flights_2026_09_3033343536[entry_hour]),-1)=HOUR(AF595)),--(IFERROR(Flights_2026_09_3033343536[entry_sector],"")=AG595),--(IFERROR(Flights_2026_09_3033343536[nfl],-1)&gt;=AH595),--(IFERROR(Flights_2026_09_3033343536[nfl],-1)&lt;=IF(AH595=450,450,AH595+9)))</f>
        <v>0</v>
      </c>
    </row>
    <row r="596" spans="32:35" x14ac:dyDescent="0.2">
      <c r="AF596" s="2">
        <v>0.75</v>
      </c>
      <c r="AG596" t="s">
        <v>745</v>
      </c>
      <c r="AH596" s="17">
        <v>420</v>
      </c>
      <c r="AI596" s="17" cm="1">
        <f t="array" ref="AI596">SUMPRODUCT(--(IFERROR(HOUR(Flights_2026_09_3033343536[entry_hour]),-1)=HOUR(AF596)),--(IFERROR(Flights_2026_09_3033343536[entry_sector],"")=AG596),--(IFERROR(Flights_2026_09_3033343536[nfl],-1)&gt;=AH596),--(IFERROR(Flights_2026_09_3033343536[nfl],-1)&lt;=IF(AH596=450,450,AH596+9)))</f>
        <v>0</v>
      </c>
    </row>
    <row r="597" spans="32:35" x14ac:dyDescent="0.2">
      <c r="AF597" s="2">
        <v>0.75</v>
      </c>
      <c r="AG597" t="s">
        <v>745</v>
      </c>
      <c r="AH597" s="17">
        <v>430</v>
      </c>
      <c r="AI597" s="17" cm="1">
        <f t="array" ref="AI597">SUMPRODUCT(--(IFERROR(HOUR(Flights_2026_09_3033343536[entry_hour]),-1)=HOUR(AF597)),--(IFERROR(Flights_2026_09_3033343536[entry_sector],"")=AG597),--(IFERROR(Flights_2026_09_3033343536[nfl],-1)&gt;=AH597),--(IFERROR(Flights_2026_09_3033343536[nfl],-1)&lt;=IF(AH597=450,450,AH597+9)))</f>
        <v>0</v>
      </c>
    </row>
    <row r="598" spans="32:35" x14ac:dyDescent="0.2">
      <c r="AF598" s="2">
        <v>0.75</v>
      </c>
      <c r="AG598" t="s">
        <v>745</v>
      </c>
      <c r="AH598" s="17">
        <v>440</v>
      </c>
      <c r="AI598" s="17" cm="1">
        <f t="array" ref="AI598">SUMPRODUCT(--(IFERROR(HOUR(Flights_2026_09_3033343536[entry_hour]),-1)=HOUR(AF598)),--(IFERROR(Flights_2026_09_3033343536[entry_sector],"")=AG598),--(IFERROR(Flights_2026_09_3033343536[nfl],-1)&gt;=AH598),--(IFERROR(Flights_2026_09_3033343536[nfl],-1)&lt;=IF(AH598=450,450,AH598+9)))</f>
        <v>0</v>
      </c>
    </row>
    <row r="599" spans="32:35" x14ac:dyDescent="0.2">
      <c r="AF599" s="2">
        <v>0.75</v>
      </c>
      <c r="AG599" t="s">
        <v>745</v>
      </c>
      <c r="AH599" s="17">
        <v>450</v>
      </c>
      <c r="AI599" s="17" cm="1">
        <f t="array" ref="AI599">SUMPRODUCT(--(IFERROR(HOUR(Flights_2026_09_3033343536[entry_hour]),-1)=HOUR(AF599)),--(IFERROR(Flights_2026_09_3033343536[entry_sector],"")=AG599),--(IFERROR(Flights_2026_09_3033343536[nfl],-1)&gt;=AH599),--(IFERROR(Flights_2026_09_3033343536[nfl],-1)&lt;=IF(AH599=450,450,AH599+9)))</f>
        <v>0</v>
      </c>
    </row>
    <row r="600" spans="32:35" x14ac:dyDescent="0.2">
      <c r="AF600" s="2">
        <v>0.75</v>
      </c>
      <c r="AG600" t="s">
        <v>840</v>
      </c>
      <c r="AH600" s="17">
        <v>200</v>
      </c>
      <c r="AI600" s="17" cm="1">
        <f t="array" ref="AI600">SUMPRODUCT(--(IFERROR(HOUR(Flights_2026_09_3033343536[entry_hour]),-1)=HOUR(AF600)),--(IFERROR(Flights_2026_09_3033343536[entry_sector],"")=AG600),--(IFERROR(Flights_2026_09_3033343536[nfl],-1)&gt;=AH600),--(IFERROR(Flights_2026_09_3033343536[nfl],-1)&lt;=IF(AH600=450,450,AH600+9)))</f>
        <v>0</v>
      </c>
    </row>
    <row r="601" spans="32:35" x14ac:dyDescent="0.2">
      <c r="AF601" s="2">
        <v>0.75</v>
      </c>
      <c r="AG601" t="s">
        <v>840</v>
      </c>
      <c r="AH601" s="17">
        <v>210</v>
      </c>
      <c r="AI601" s="17" cm="1">
        <f t="array" ref="AI601">SUMPRODUCT(--(IFERROR(HOUR(Flights_2026_09_3033343536[entry_hour]),-1)=HOUR(AF601)),--(IFERROR(Flights_2026_09_3033343536[entry_sector],"")=AG601),--(IFERROR(Flights_2026_09_3033343536[nfl],-1)&gt;=AH601),--(IFERROR(Flights_2026_09_3033343536[nfl],-1)&lt;=IF(AH601=450,450,AH601+9)))</f>
        <v>0</v>
      </c>
    </row>
    <row r="602" spans="32:35" x14ac:dyDescent="0.2">
      <c r="AF602" s="2">
        <v>0.75</v>
      </c>
      <c r="AG602" t="s">
        <v>840</v>
      </c>
      <c r="AH602" s="17">
        <v>220</v>
      </c>
      <c r="AI602" s="17" cm="1">
        <f t="array" ref="AI602">SUMPRODUCT(--(IFERROR(HOUR(Flights_2026_09_3033343536[entry_hour]),-1)=HOUR(AF602)),--(IFERROR(Flights_2026_09_3033343536[entry_sector],"")=AG602),--(IFERROR(Flights_2026_09_3033343536[nfl],-1)&gt;=AH602),--(IFERROR(Flights_2026_09_3033343536[nfl],-1)&lt;=IF(AH602=450,450,AH602+9)))</f>
        <v>0</v>
      </c>
    </row>
    <row r="603" spans="32:35" x14ac:dyDescent="0.2">
      <c r="AF603" s="2">
        <v>0.75</v>
      </c>
      <c r="AG603" t="s">
        <v>840</v>
      </c>
      <c r="AH603" s="17">
        <v>230</v>
      </c>
      <c r="AI603" s="17" cm="1">
        <f t="array" ref="AI603">SUMPRODUCT(--(IFERROR(HOUR(Flights_2026_09_3033343536[entry_hour]),-1)=HOUR(AF603)),--(IFERROR(Flights_2026_09_3033343536[entry_sector],"")=AG603),--(IFERROR(Flights_2026_09_3033343536[nfl],-1)&gt;=AH603),--(IFERROR(Flights_2026_09_3033343536[nfl],-1)&lt;=IF(AH603=450,450,AH603+9)))</f>
        <v>0</v>
      </c>
    </row>
    <row r="604" spans="32:35" x14ac:dyDescent="0.2">
      <c r="AF604" s="2">
        <v>0.75</v>
      </c>
      <c r="AG604" t="s">
        <v>840</v>
      </c>
      <c r="AH604" s="17">
        <v>240</v>
      </c>
      <c r="AI604" s="17" cm="1">
        <f t="array" ref="AI604">SUMPRODUCT(--(IFERROR(HOUR(Flights_2026_09_3033343536[entry_hour]),-1)=HOUR(AF604)),--(IFERROR(Flights_2026_09_3033343536[entry_sector],"")=AG604),--(IFERROR(Flights_2026_09_3033343536[nfl],-1)&gt;=AH604),--(IFERROR(Flights_2026_09_3033343536[nfl],-1)&lt;=IF(AH604=450,450,AH604+9)))</f>
        <v>0</v>
      </c>
    </row>
    <row r="605" spans="32:35" x14ac:dyDescent="0.2">
      <c r="AF605" s="2">
        <v>0.75</v>
      </c>
      <c r="AG605" t="s">
        <v>840</v>
      </c>
      <c r="AH605" s="17">
        <v>250</v>
      </c>
      <c r="AI605" s="17" cm="1">
        <f t="array" ref="AI605">SUMPRODUCT(--(IFERROR(HOUR(Flights_2026_09_3033343536[entry_hour]),-1)=HOUR(AF605)),--(IFERROR(Flights_2026_09_3033343536[entry_sector],"")=AG605),--(IFERROR(Flights_2026_09_3033343536[nfl],-1)&gt;=AH605),--(IFERROR(Flights_2026_09_3033343536[nfl],-1)&lt;=IF(AH605=450,450,AH605+9)))</f>
        <v>0</v>
      </c>
    </row>
    <row r="606" spans="32:35" x14ac:dyDescent="0.2">
      <c r="AF606" s="2">
        <v>0.75</v>
      </c>
      <c r="AG606" t="s">
        <v>840</v>
      </c>
      <c r="AH606" s="17">
        <v>260</v>
      </c>
      <c r="AI606" s="17" cm="1">
        <f t="array" ref="AI606">SUMPRODUCT(--(IFERROR(HOUR(Flights_2026_09_3033343536[entry_hour]),-1)=HOUR(AF606)),--(IFERROR(Flights_2026_09_3033343536[entry_sector],"")=AG606),--(IFERROR(Flights_2026_09_3033343536[nfl],-1)&gt;=AH606),--(IFERROR(Flights_2026_09_3033343536[nfl],-1)&lt;=IF(AH606=450,450,AH606+9)))</f>
        <v>0</v>
      </c>
    </row>
    <row r="607" spans="32:35" x14ac:dyDescent="0.2">
      <c r="AF607" s="2">
        <v>0.75</v>
      </c>
      <c r="AG607" t="s">
        <v>840</v>
      </c>
      <c r="AH607" s="17">
        <v>270</v>
      </c>
      <c r="AI607" s="17" cm="1">
        <f t="array" ref="AI607">SUMPRODUCT(--(IFERROR(HOUR(Flights_2026_09_3033343536[entry_hour]),-1)=HOUR(AF607)),--(IFERROR(Flights_2026_09_3033343536[entry_sector],"")=AG607),--(IFERROR(Flights_2026_09_3033343536[nfl],-1)&gt;=AH607),--(IFERROR(Flights_2026_09_3033343536[nfl],-1)&lt;=IF(AH607=450,450,AH607+9)))</f>
        <v>0</v>
      </c>
    </row>
    <row r="608" spans="32:35" x14ac:dyDescent="0.2">
      <c r="AF608" s="2">
        <v>0.75</v>
      </c>
      <c r="AG608" t="s">
        <v>840</v>
      </c>
      <c r="AH608" s="17">
        <v>280</v>
      </c>
      <c r="AI608" s="17" cm="1">
        <f t="array" ref="AI608">SUMPRODUCT(--(IFERROR(HOUR(Flights_2026_09_3033343536[entry_hour]),-1)=HOUR(AF608)),--(IFERROR(Flights_2026_09_3033343536[entry_sector],"")=AG608),--(IFERROR(Flights_2026_09_3033343536[nfl],-1)&gt;=AH608),--(IFERROR(Flights_2026_09_3033343536[nfl],-1)&lt;=IF(AH608=450,450,AH608+9)))</f>
        <v>0</v>
      </c>
    </row>
    <row r="609" spans="32:35" x14ac:dyDescent="0.2">
      <c r="AF609" s="2">
        <v>0.75</v>
      </c>
      <c r="AG609" t="s">
        <v>840</v>
      </c>
      <c r="AH609" s="17">
        <v>290</v>
      </c>
      <c r="AI609" s="17" cm="1">
        <f t="array" ref="AI609">SUMPRODUCT(--(IFERROR(HOUR(Flights_2026_09_3033343536[entry_hour]),-1)=HOUR(AF609)),--(IFERROR(Flights_2026_09_3033343536[entry_sector],"")=AG609),--(IFERROR(Flights_2026_09_3033343536[nfl],-1)&gt;=AH609),--(IFERROR(Flights_2026_09_3033343536[nfl],-1)&lt;=IF(AH609=450,450,AH609+9)))</f>
        <v>0</v>
      </c>
    </row>
    <row r="610" spans="32:35" x14ac:dyDescent="0.2">
      <c r="AF610" s="2">
        <v>0.75</v>
      </c>
      <c r="AG610" t="s">
        <v>840</v>
      </c>
      <c r="AH610" s="17">
        <v>300</v>
      </c>
      <c r="AI610" s="17" cm="1">
        <f t="array" ref="AI610">SUMPRODUCT(--(IFERROR(HOUR(Flights_2026_09_3033343536[entry_hour]),-1)=HOUR(AF610)),--(IFERROR(Flights_2026_09_3033343536[entry_sector],"")=AG610),--(IFERROR(Flights_2026_09_3033343536[nfl],-1)&gt;=AH610),--(IFERROR(Flights_2026_09_3033343536[nfl],-1)&lt;=IF(AH610=450,450,AH610+9)))</f>
        <v>0</v>
      </c>
    </row>
    <row r="611" spans="32:35" x14ac:dyDescent="0.2">
      <c r="AF611" s="2">
        <v>0.75</v>
      </c>
      <c r="AG611" t="s">
        <v>840</v>
      </c>
      <c r="AH611" s="17">
        <v>310</v>
      </c>
      <c r="AI611" s="17" cm="1">
        <f t="array" ref="AI611">SUMPRODUCT(--(IFERROR(HOUR(Flights_2026_09_3033343536[entry_hour]),-1)=HOUR(AF611)),--(IFERROR(Flights_2026_09_3033343536[entry_sector],"")=AG611),--(IFERROR(Flights_2026_09_3033343536[nfl],-1)&gt;=AH611),--(IFERROR(Flights_2026_09_3033343536[nfl],-1)&lt;=IF(AH611=450,450,AH611+9)))</f>
        <v>0</v>
      </c>
    </row>
    <row r="612" spans="32:35" x14ac:dyDescent="0.2">
      <c r="AF612" s="2">
        <v>0.75</v>
      </c>
      <c r="AG612" t="s">
        <v>840</v>
      </c>
      <c r="AH612" s="17">
        <v>320</v>
      </c>
      <c r="AI612" s="17" cm="1">
        <f t="array" ref="AI612">SUMPRODUCT(--(IFERROR(HOUR(Flights_2026_09_3033343536[entry_hour]),-1)=HOUR(AF612)),--(IFERROR(Flights_2026_09_3033343536[entry_sector],"")=AG612),--(IFERROR(Flights_2026_09_3033343536[nfl],-1)&gt;=AH612),--(IFERROR(Flights_2026_09_3033343536[nfl],-1)&lt;=IF(AH612=450,450,AH612+9)))</f>
        <v>0</v>
      </c>
    </row>
    <row r="613" spans="32:35" x14ac:dyDescent="0.2">
      <c r="AF613" s="2">
        <v>0.75</v>
      </c>
      <c r="AG613" t="s">
        <v>840</v>
      </c>
      <c r="AH613" s="17">
        <v>330</v>
      </c>
      <c r="AI613" s="17" cm="1">
        <f t="array" ref="AI613">SUMPRODUCT(--(IFERROR(HOUR(Flights_2026_09_3033343536[entry_hour]),-1)=HOUR(AF613)),--(IFERROR(Flights_2026_09_3033343536[entry_sector],"")=AG613),--(IFERROR(Flights_2026_09_3033343536[nfl],-1)&gt;=AH613),--(IFERROR(Flights_2026_09_3033343536[nfl],-1)&lt;=IF(AH613=450,450,AH613+9)))</f>
        <v>0</v>
      </c>
    </row>
    <row r="614" spans="32:35" x14ac:dyDescent="0.2">
      <c r="AF614" s="2">
        <v>0.75</v>
      </c>
      <c r="AG614" t="s">
        <v>840</v>
      </c>
      <c r="AH614" s="17">
        <v>340</v>
      </c>
      <c r="AI614" s="17" cm="1">
        <f t="array" ref="AI614">SUMPRODUCT(--(IFERROR(HOUR(Flights_2026_09_3033343536[entry_hour]),-1)=HOUR(AF614)),--(IFERROR(Flights_2026_09_3033343536[entry_sector],"")=AG614),--(IFERROR(Flights_2026_09_3033343536[nfl],-1)&gt;=AH614),--(IFERROR(Flights_2026_09_3033343536[nfl],-1)&lt;=IF(AH614=450,450,AH614+9)))</f>
        <v>0</v>
      </c>
    </row>
    <row r="615" spans="32:35" x14ac:dyDescent="0.2">
      <c r="AF615" s="2">
        <v>0.75</v>
      </c>
      <c r="AG615" t="s">
        <v>840</v>
      </c>
      <c r="AH615" s="17">
        <v>350</v>
      </c>
      <c r="AI615" s="17" cm="1">
        <f t="array" ref="AI615">SUMPRODUCT(--(IFERROR(HOUR(Flights_2026_09_3033343536[entry_hour]),-1)=HOUR(AF615)),--(IFERROR(Flights_2026_09_3033343536[entry_sector],"")=AG615),--(IFERROR(Flights_2026_09_3033343536[nfl],-1)&gt;=AH615),--(IFERROR(Flights_2026_09_3033343536[nfl],-1)&lt;=IF(AH615=450,450,AH615+9)))</f>
        <v>1</v>
      </c>
    </row>
    <row r="616" spans="32:35" x14ac:dyDescent="0.2">
      <c r="AF616" s="2">
        <v>0.75</v>
      </c>
      <c r="AG616" t="s">
        <v>840</v>
      </c>
      <c r="AH616" s="17">
        <v>360</v>
      </c>
      <c r="AI616" s="17" cm="1">
        <f t="array" ref="AI616">SUMPRODUCT(--(IFERROR(HOUR(Flights_2026_09_3033343536[entry_hour]),-1)=HOUR(AF616)),--(IFERROR(Flights_2026_09_3033343536[entry_sector],"")=AG616),--(IFERROR(Flights_2026_09_3033343536[nfl],-1)&gt;=AH616),--(IFERROR(Flights_2026_09_3033343536[nfl],-1)&lt;=IF(AH616=450,450,AH616+9)))</f>
        <v>0</v>
      </c>
    </row>
    <row r="617" spans="32:35" x14ac:dyDescent="0.2">
      <c r="AF617" s="2">
        <v>0.75</v>
      </c>
      <c r="AG617" t="s">
        <v>840</v>
      </c>
      <c r="AH617" s="17">
        <v>370</v>
      </c>
      <c r="AI617" s="17" cm="1">
        <f t="array" ref="AI617">SUMPRODUCT(--(IFERROR(HOUR(Flights_2026_09_3033343536[entry_hour]),-1)=HOUR(AF617)),--(IFERROR(Flights_2026_09_3033343536[entry_sector],"")=AG617),--(IFERROR(Flights_2026_09_3033343536[nfl],-1)&gt;=AH617),--(IFERROR(Flights_2026_09_3033343536[nfl],-1)&lt;=IF(AH617=450,450,AH617+9)))</f>
        <v>0</v>
      </c>
    </row>
    <row r="618" spans="32:35" x14ac:dyDescent="0.2">
      <c r="AF618" s="2">
        <v>0.75</v>
      </c>
      <c r="AG618" t="s">
        <v>840</v>
      </c>
      <c r="AH618" s="17">
        <v>380</v>
      </c>
      <c r="AI618" s="17" cm="1">
        <f t="array" ref="AI618">SUMPRODUCT(--(IFERROR(HOUR(Flights_2026_09_3033343536[entry_hour]),-1)=HOUR(AF618)),--(IFERROR(Flights_2026_09_3033343536[entry_sector],"")=AG618),--(IFERROR(Flights_2026_09_3033343536[nfl],-1)&gt;=AH618),--(IFERROR(Flights_2026_09_3033343536[nfl],-1)&lt;=IF(AH618=450,450,AH618+9)))</f>
        <v>0</v>
      </c>
    </row>
    <row r="619" spans="32:35" x14ac:dyDescent="0.2">
      <c r="AF619" s="2">
        <v>0.75</v>
      </c>
      <c r="AG619" t="s">
        <v>840</v>
      </c>
      <c r="AH619" s="17">
        <v>390</v>
      </c>
      <c r="AI619" s="17" cm="1">
        <f t="array" ref="AI619">SUMPRODUCT(--(IFERROR(HOUR(Flights_2026_09_3033343536[entry_hour]),-1)=HOUR(AF619)),--(IFERROR(Flights_2026_09_3033343536[entry_sector],"")=AG619),--(IFERROR(Flights_2026_09_3033343536[nfl],-1)&gt;=AH619),--(IFERROR(Flights_2026_09_3033343536[nfl],-1)&lt;=IF(AH619=450,450,AH619+9)))</f>
        <v>0</v>
      </c>
    </row>
    <row r="620" spans="32:35" x14ac:dyDescent="0.2">
      <c r="AF620" s="2">
        <v>0.75</v>
      </c>
      <c r="AG620" t="s">
        <v>840</v>
      </c>
      <c r="AH620" s="17">
        <v>400</v>
      </c>
      <c r="AI620" s="17" cm="1">
        <f t="array" ref="AI620">SUMPRODUCT(--(IFERROR(HOUR(Flights_2026_09_3033343536[entry_hour]),-1)=HOUR(AF620)),--(IFERROR(Flights_2026_09_3033343536[entry_sector],"")=AG620),--(IFERROR(Flights_2026_09_3033343536[nfl],-1)&gt;=AH620),--(IFERROR(Flights_2026_09_3033343536[nfl],-1)&lt;=IF(AH620=450,450,AH620+9)))</f>
        <v>0</v>
      </c>
    </row>
    <row r="621" spans="32:35" x14ac:dyDescent="0.2">
      <c r="AF621" s="2">
        <v>0.75</v>
      </c>
      <c r="AG621" t="s">
        <v>840</v>
      </c>
      <c r="AH621" s="17">
        <v>410</v>
      </c>
      <c r="AI621" s="17" cm="1">
        <f t="array" ref="AI621">SUMPRODUCT(--(IFERROR(HOUR(Flights_2026_09_3033343536[entry_hour]),-1)=HOUR(AF621)),--(IFERROR(Flights_2026_09_3033343536[entry_sector],"")=AG621),--(IFERROR(Flights_2026_09_3033343536[nfl],-1)&gt;=AH621),--(IFERROR(Flights_2026_09_3033343536[nfl],-1)&lt;=IF(AH621=450,450,AH621+9)))</f>
        <v>0</v>
      </c>
    </row>
    <row r="622" spans="32:35" x14ac:dyDescent="0.2">
      <c r="AF622" s="2">
        <v>0.75</v>
      </c>
      <c r="AG622" t="s">
        <v>840</v>
      </c>
      <c r="AH622" s="17">
        <v>420</v>
      </c>
      <c r="AI622" s="17" cm="1">
        <f t="array" ref="AI622">SUMPRODUCT(--(IFERROR(HOUR(Flights_2026_09_3033343536[entry_hour]),-1)=HOUR(AF622)),--(IFERROR(Flights_2026_09_3033343536[entry_sector],"")=AG622),--(IFERROR(Flights_2026_09_3033343536[nfl],-1)&gt;=AH622),--(IFERROR(Flights_2026_09_3033343536[nfl],-1)&lt;=IF(AH622=450,450,AH622+9)))</f>
        <v>0</v>
      </c>
    </row>
    <row r="623" spans="32:35" x14ac:dyDescent="0.2">
      <c r="AF623" s="2">
        <v>0.75</v>
      </c>
      <c r="AG623" t="s">
        <v>840</v>
      </c>
      <c r="AH623" s="17">
        <v>430</v>
      </c>
      <c r="AI623" s="17" cm="1">
        <f t="array" ref="AI623">SUMPRODUCT(--(IFERROR(HOUR(Flights_2026_09_3033343536[entry_hour]),-1)=HOUR(AF623)),--(IFERROR(Flights_2026_09_3033343536[entry_sector],"")=AG623),--(IFERROR(Flights_2026_09_3033343536[nfl],-1)&gt;=AH623),--(IFERROR(Flights_2026_09_3033343536[nfl],-1)&lt;=IF(AH623=450,450,AH623+9)))</f>
        <v>0</v>
      </c>
    </row>
    <row r="624" spans="32:35" x14ac:dyDescent="0.2">
      <c r="AF624" s="2">
        <v>0.75</v>
      </c>
      <c r="AG624" t="s">
        <v>840</v>
      </c>
      <c r="AH624" s="17">
        <v>440</v>
      </c>
      <c r="AI624" s="17" cm="1">
        <f t="array" ref="AI624">SUMPRODUCT(--(IFERROR(HOUR(Flights_2026_09_3033343536[entry_hour]),-1)=HOUR(AF624)),--(IFERROR(Flights_2026_09_3033343536[entry_sector],"")=AG624),--(IFERROR(Flights_2026_09_3033343536[nfl],-1)&gt;=AH624),--(IFERROR(Flights_2026_09_3033343536[nfl],-1)&lt;=IF(AH624=450,450,AH624+9)))</f>
        <v>0</v>
      </c>
    </row>
    <row r="625" spans="32:35" x14ac:dyDescent="0.2">
      <c r="AF625" s="2">
        <v>0.75</v>
      </c>
      <c r="AG625" t="s">
        <v>840</v>
      </c>
      <c r="AH625" s="17">
        <v>450</v>
      </c>
      <c r="AI625" s="17" cm="1">
        <f t="array" ref="AI625">SUMPRODUCT(--(IFERROR(HOUR(Flights_2026_09_3033343536[entry_hour]),-1)=HOUR(AF625)),--(IFERROR(Flights_2026_09_3033343536[entry_sector],"")=AG625),--(IFERROR(Flights_2026_09_3033343536[nfl],-1)&gt;=AH625),--(IFERROR(Flights_2026_09_3033343536[nfl],-1)&lt;=IF(AH625=450,450,AH625+9)))</f>
        <v>0</v>
      </c>
    </row>
    <row r="626" spans="32:35" x14ac:dyDescent="0.2">
      <c r="AF626" s="2">
        <v>0.75</v>
      </c>
      <c r="AG626" t="s">
        <v>747</v>
      </c>
      <c r="AH626" s="17">
        <v>200</v>
      </c>
      <c r="AI626" s="17" cm="1">
        <f t="array" ref="AI626">SUMPRODUCT(--(IFERROR(HOUR(Flights_2026_09_3033343536[entry_hour]),-1)=HOUR(AF626)),--(IFERROR(Flights_2026_09_3033343536[entry_sector],"")=AG626),--(IFERROR(Flights_2026_09_3033343536[nfl],-1)&gt;=AH626),--(IFERROR(Flights_2026_09_3033343536[nfl],-1)&lt;=IF(AH626=450,450,AH626+9)))</f>
        <v>0</v>
      </c>
    </row>
    <row r="627" spans="32:35" x14ac:dyDescent="0.2">
      <c r="AF627" s="2">
        <v>0.75</v>
      </c>
      <c r="AG627" t="s">
        <v>747</v>
      </c>
      <c r="AH627" s="17">
        <v>210</v>
      </c>
      <c r="AI627" s="17" cm="1">
        <f t="array" ref="AI627">SUMPRODUCT(--(IFERROR(HOUR(Flights_2026_09_3033343536[entry_hour]),-1)=HOUR(AF627)),--(IFERROR(Flights_2026_09_3033343536[entry_sector],"")=AG627),--(IFERROR(Flights_2026_09_3033343536[nfl],-1)&gt;=AH627),--(IFERROR(Flights_2026_09_3033343536[nfl],-1)&lt;=IF(AH627=450,450,AH627+9)))</f>
        <v>1</v>
      </c>
    </row>
    <row r="628" spans="32:35" x14ac:dyDescent="0.2">
      <c r="AF628" s="2">
        <v>0.75</v>
      </c>
      <c r="AG628" t="s">
        <v>747</v>
      </c>
      <c r="AH628" s="17">
        <v>220</v>
      </c>
      <c r="AI628" s="17" cm="1">
        <f t="array" ref="AI628">SUMPRODUCT(--(IFERROR(HOUR(Flights_2026_09_3033343536[entry_hour]),-1)=HOUR(AF628)),--(IFERROR(Flights_2026_09_3033343536[entry_sector],"")=AG628),--(IFERROR(Flights_2026_09_3033343536[nfl],-1)&gt;=AH628),--(IFERROR(Flights_2026_09_3033343536[nfl],-1)&lt;=IF(AH628=450,450,AH628+9)))</f>
        <v>0</v>
      </c>
    </row>
    <row r="629" spans="32:35" x14ac:dyDescent="0.2">
      <c r="AF629" s="2">
        <v>0.75</v>
      </c>
      <c r="AG629" t="s">
        <v>747</v>
      </c>
      <c r="AH629" s="17">
        <v>230</v>
      </c>
      <c r="AI629" s="17" cm="1">
        <f t="array" ref="AI629">SUMPRODUCT(--(IFERROR(HOUR(Flights_2026_09_3033343536[entry_hour]),-1)=HOUR(AF629)),--(IFERROR(Flights_2026_09_3033343536[entry_sector],"")=AG629),--(IFERROR(Flights_2026_09_3033343536[nfl],-1)&gt;=AH629),--(IFERROR(Flights_2026_09_3033343536[nfl],-1)&lt;=IF(AH629=450,450,AH629+9)))</f>
        <v>0</v>
      </c>
    </row>
    <row r="630" spans="32:35" x14ac:dyDescent="0.2">
      <c r="AF630" s="2">
        <v>0.75</v>
      </c>
      <c r="AG630" t="s">
        <v>747</v>
      </c>
      <c r="AH630" s="17">
        <v>240</v>
      </c>
      <c r="AI630" s="17" cm="1">
        <f t="array" ref="AI630">SUMPRODUCT(--(IFERROR(HOUR(Flights_2026_09_3033343536[entry_hour]),-1)=HOUR(AF630)),--(IFERROR(Flights_2026_09_3033343536[entry_sector],"")=AG630),--(IFERROR(Flights_2026_09_3033343536[nfl],-1)&gt;=AH630),--(IFERROR(Flights_2026_09_3033343536[nfl],-1)&lt;=IF(AH630=450,450,AH630+9)))</f>
        <v>0</v>
      </c>
    </row>
    <row r="631" spans="32:35" x14ac:dyDescent="0.2">
      <c r="AF631" s="2">
        <v>0.75</v>
      </c>
      <c r="AG631" t="s">
        <v>747</v>
      </c>
      <c r="AH631" s="17">
        <v>250</v>
      </c>
      <c r="AI631" s="17" cm="1">
        <f t="array" ref="AI631">SUMPRODUCT(--(IFERROR(HOUR(Flights_2026_09_3033343536[entry_hour]),-1)=HOUR(AF631)),--(IFERROR(Flights_2026_09_3033343536[entry_sector],"")=AG631),--(IFERROR(Flights_2026_09_3033343536[nfl],-1)&gt;=AH631),--(IFERROR(Flights_2026_09_3033343536[nfl],-1)&lt;=IF(AH631=450,450,AH631+9)))</f>
        <v>0</v>
      </c>
    </row>
    <row r="632" spans="32:35" x14ac:dyDescent="0.2">
      <c r="AF632" s="2">
        <v>0.75</v>
      </c>
      <c r="AG632" t="s">
        <v>747</v>
      </c>
      <c r="AH632" s="17">
        <v>260</v>
      </c>
      <c r="AI632" s="17" cm="1">
        <f t="array" ref="AI632">SUMPRODUCT(--(IFERROR(HOUR(Flights_2026_09_3033343536[entry_hour]),-1)=HOUR(AF632)),--(IFERROR(Flights_2026_09_3033343536[entry_sector],"")=AG632),--(IFERROR(Flights_2026_09_3033343536[nfl],-1)&gt;=AH632),--(IFERROR(Flights_2026_09_3033343536[nfl],-1)&lt;=IF(AH632=450,450,AH632+9)))</f>
        <v>0</v>
      </c>
    </row>
    <row r="633" spans="32:35" x14ac:dyDescent="0.2">
      <c r="AF633" s="2">
        <v>0.75</v>
      </c>
      <c r="AG633" t="s">
        <v>747</v>
      </c>
      <c r="AH633" s="17">
        <v>270</v>
      </c>
      <c r="AI633" s="17" cm="1">
        <f t="array" ref="AI633">SUMPRODUCT(--(IFERROR(HOUR(Flights_2026_09_3033343536[entry_hour]),-1)=HOUR(AF633)),--(IFERROR(Flights_2026_09_3033343536[entry_sector],"")=AG633),--(IFERROR(Flights_2026_09_3033343536[nfl],-1)&gt;=AH633),--(IFERROR(Flights_2026_09_3033343536[nfl],-1)&lt;=IF(AH633=450,450,AH633+9)))</f>
        <v>0</v>
      </c>
    </row>
    <row r="634" spans="32:35" x14ac:dyDescent="0.2">
      <c r="AF634" s="2">
        <v>0.75</v>
      </c>
      <c r="AG634" t="s">
        <v>747</v>
      </c>
      <c r="AH634" s="17">
        <v>280</v>
      </c>
      <c r="AI634" s="17" cm="1">
        <f t="array" ref="AI634">SUMPRODUCT(--(IFERROR(HOUR(Flights_2026_09_3033343536[entry_hour]),-1)=HOUR(AF634)),--(IFERROR(Flights_2026_09_3033343536[entry_sector],"")=AG634),--(IFERROR(Flights_2026_09_3033343536[nfl],-1)&gt;=AH634),--(IFERROR(Flights_2026_09_3033343536[nfl],-1)&lt;=IF(AH634=450,450,AH634+9)))</f>
        <v>0</v>
      </c>
    </row>
    <row r="635" spans="32:35" x14ac:dyDescent="0.2">
      <c r="AF635" s="2">
        <v>0.75</v>
      </c>
      <c r="AG635" t="s">
        <v>747</v>
      </c>
      <c r="AH635" s="17">
        <v>290</v>
      </c>
      <c r="AI635" s="17" cm="1">
        <f t="array" ref="AI635">SUMPRODUCT(--(IFERROR(HOUR(Flights_2026_09_3033343536[entry_hour]),-1)=HOUR(AF635)),--(IFERROR(Flights_2026_09_3033343536[entry_sector],"")=AG635),--(IFERROR(Flights_2026_09_3033343536[nfl],-1)&gt;=AH635),--(IFERROR(Flights_2026_09_3033343536[nfl],-1)&lt;=IF(AH635=450,450,AH635+9)))</f>
        <v>0</v>
      </c>
    </row>
    <row r="636" spans="32:35" x14ac:dyDescent="0.2">
      <c r="AF636" s="2">
        <v>0.75</v>
      </c>
      <c r="AG636" t="s">
        <v>747</v>
      </c>
      <c r="AH636" s="17">
        <v>300</v>
      </c>
      <c r="AI636" s="17" cm="1">
        <f t="array" ref="AI636">SUMPRODUCT(--(IFERROR(HOUR(Flights_2026_09_3033343536[entry_hour]),-1)=HOUR(AF636)),--(IFERROR(Flights_2026_09_3033343536[entry_sector],"")=AG636),--(IFERROR(Flights_2026_09_3033343536[nfl],-1)&gt;=AH636),--(IFERROR(Flights_2026_09_3033343536[nfl],-1)&lt;=IF(AH636=450,450,AH636+9)))</f>
        <v>0</v>
      </c>
    </row>
    <row r="637" spans="32:35" x14ac:dyDescent="0.2">
      <c r="AF637" s="2">
        <v>0.75</v>
      </c>
      <c r="AG637" t="s">
        <v>747</v>
      </c>
      <c r="AH637" s="17">
        <v>310</v>
      </c>
      <c r="AI637" s="17" cm="1">
        <f t="array" ref="AI637">SUMPRODUCT(--(IFERROR(HOUR(Flights_2026_09_3033343536[entry_hour]),-1)=HOUR(AF637)),--(IFERROR(Flights_2026_09_3033343536[entry_sector],"")=AG637),--(IFERROR(Flights_2026_09_3033343536[nfl],-1)&gt;=AH637),--(IFERROR(Flights_2026_09_3033343536[nfl],-1)&lt;=IF(AH637=450,450,AH637+9)))</f>
        <v>0</v>
      </c>
    </row>
    <row r="638" spans="32:35" x14ac:dyDescent="0.2">
      <c r="AF638" s="2">
        <v>0.75</v>
      </c>
      <c r="AG638" t="s">
        <v>747</v>
      </c>
      <c r="AH638" s="17">
        <v>320</v>
      </c>
      <c r="AI638" s="17" cm="1">
        <f t="array" ref="AI638">SUMPRODUCT(--(IFERROR(HOUR(Flights_2026_09_3033343536[entry_hour]),-1)=HOUR(AF638)),--(IFERROR(Flights_2026_09_3033343536[entry_sector],"")=AG638),--(IFERROR(Flights_2026_09_3033343536[nfl],-1)&gt;=AH638),--(IFERROR(Flights_2026_09_3033343536[nfl],-1)&lt;=IF(AH638=450,450,AH638+9)))</f>
        <v>0</v>
      </c>
    </row>
    <row r="639" spans="32:35" x14ac:dyDescent="0.2">
      <c r="AF639" s="2">
        <v>0.75</v>
      </c>
      <c r="AG639" t="s">
        <v>747</v>
      </c>
      <c r="AH639" s="17">
        <v>330</v>
      </c>
      <c r="AI639" s="17" cm="1">
        <f t="array" ref="AI639">SUMPRODUCT(--(IFERROR(HOUR(Flights_2026_09_3033343536[entry_hour]),-1)=HOUR(AF639)),--(IFERROR(Flights_2026_09_3033343536[entry_sector],"")=AG639),--(IFERROR(Flights_2026_09_3033343536[nfl],-1)&gt;=AH639),--(IFERROR(Flights_2026_09_3033343536[nfl],-1)&lt;=IF(AH639=450,450,AH639+9)))</f>
        <v>0</v>
      </c>
    </row>
    <row r="640" spans="32:35" x14ac:dyDescent="0.2">
      <c r="AF640" s="2">
        <v>0.75</v>
      </c>
      <c r="AG640" t="s">
        <v>747</v>
      </c>
      <c r="AH640" s="17">
        <v>340</v>
      </c>
      <c r="AI640" s="17" cm="1">
        <f t="array" ref="AI640">SUMPRODUCT(--(IFERROR(HOUR(Flights_2026_09_3033343536[entry_hour]),-1)=HOUR(AF640)),--(IFERROR(Flights_2026_09_3033343536[entry_sector],"")=AG640),--(IFERROR(Flights_2026_09_3033343536[nfl],-1)&gt;=AH640),--(IFERROR(Flights_2026_09_3033343536[nfl],-1)&lt;=IF(AH640=450,450,AH640+9)))</f>
        <v>0</v>
      </c>
    </row>
    <row r="641" spans="32:35" x14ac:dyDescent="0.2">
      <c r="AF641" s="2">
        <v>0.75</v>
      </c>
      <c r="AG641" t="s">
        <v>747</v>
      </c>
      <c r="AH641" s="17">
        <v>350</v>
      </c>
      <c r="AI641" s="17" cm="1">
        <f t="array" ref="AI641">SUMPRODUCT(--(IFERROR(HOUR(Flights_2026_09_3033343536[entry_hour]),-1)=HOUR(AF641)),--(IFERROR(Flights_2026_09_3033343536[entry_sector],"")=AG641),--(IFERROR(Flights_2026_09_3033343536[nfl],-1)&gt;=AH641),--(IFERROR(Flights_2026_09_3033343536[nfl],-1)&lt;=IF(AH641=450,450,AH641+9)))</f>
        <v>0</v>
      </c>
    </row>
    <row r="642" spans="32:35" x14ac:dyDescent="0.2">
      <c r="AF642" s="2">
        <v>0.75</v>
      </c>
      <c r="AG642" t="s">
        <v>747</v>
      </c>
      <c r="AH642" s="17">
        <v>360</v>
      </c>
      <c r="AI642" s="17" cm="1">
        <f t="array" ref="AI642">SUMPRODUCT(--(IFERROR(HOUR(Flights_2026_09_3033343536[entry_hour]),-1)=HOUR(AF642)),--(IFERROR(Flights_2026_09_3033343536[entry_sector],"")=AG642),--(IFERROR(Flights_2026_09_3033343536[nfl],-1)&gt;=AH642),--(IFERROR(Flights_2026_09_3033343536[nfl],-1)&lt;=IF(AH642=450,450,AH642+9)))</f>
        <v>0</v>
      </c>
    </row>
    <row r="643" spans="32:35" x14ac:dyDescent="0.2">
      <c r="AF643" s="2">
        <v>0.75</v>
      </c>
      <c r="AG643" t="s">
        <v>747</v>
      </c>
      <c r="AH643" s="17">
        <v>370</v>
      </c>
      <c r="AI643" s="17" cm="1">
        <f t="array" ref="AI643">SUMPRODUCT(--(IFERROR(HOUR(Flights_2026_09_3033343536[entry_hour]),-1)=HOUR(AF643)),--(IFERROR(Flights_2026_09_3033343536[entry_sector],"")=AG643),--(IFERROR(Flights_2026_09_3033343536[nfl],-1)&gt;=AH643),--(IFERROR(Flights_2026_09_3033343536[nfl],-1)&lt;=IF(AH643=450,450,AH643+9)))</f>
        <v>1</v>
      </c>
    </row>
    <row r="644" spans="32:35" x14ac:dyDescent="0.2">
      <c r="AF644" s="2">
        <v>0.75</v>
      </c>
      <c r="AG644" t="s">
        <v>747</v>
      </c>
      <c r="AH644" s="17">
        <v>380</v>
      </c>
      <c r="AI644" s="17" cm="1">
        <f t="array" ref="AI644">SUMPRODUCT(--(IFERROR(HOUR(Flights_2026_09_3033343536[entry_hour]),-1)=HOUR(AF644)),--(IFERROR(Flights_2026_09_3033343536[entry_sector],"")=AG644),--(IFERROR(Flights_2026_09_3033343536[nfl],-1)&gt;=AH644),--(IFERROR(Flights_2026_09_3033343536[nfl],-1)&lt;=IF(AH644=450,450,AH644+9)))</f>
        <v>0</v>
      </c>
    </row>
    <row r="645" spans="32:35" x14ac:dyDescent="0.2">
      <c r="AF645" s="2">
        <v>0.75</v>
      </c>
      <c r="AG645" t="s">
        <v>747</v>
      </c>
      <c r="AH645" s="17">
        <v>390</v>
      </c>
      <c r="AI645" s="17" cm="1">
        <f t="array" ref="AI645">SUMPRODUCT(--(IFERROR(HOUR(Flights_2026_09_3033343536[entry_hour]),-1)=HOUR(AF645)),--(IFERROR(Flights_2026_09_3033343536[entry_sector],"")=AG645),--(IFERROR(Flights_2026_09_3033343536[nfl],-1)&gt;=AH645),--(IFERROR(Flights_2026_09_3033343536[nfl],-1)&lt;=IF(AH645=450,450,AH645+9)))</f>
        <v>0</v>
      </c>
    </row>
    <row r="646" spans="32:35" x14ac:dyDescent="0.2">
      <c r="AF646" s="2">
        <v>0.75</v>
      </c>
      <c r="AG646" t="s">
        <v>747</v>
      </c>
      <c r="AH646" s="17">
        <v>400</v>
      </c>
      <c r="AI646" s="17" cm="1">
        <f t="array" ref="AI646">SUMPRODUCT(--(IFERROR(HOUR(Flights_2026_09_3033343536[entry_hour]),-1)=HOUR(AF646)),--(IFERROR(Flights_2026_09_3033343536[entry_sector],"")=AG646),--(IFERROR(Flights_2026_09_3033343536[nfl],-1)&gt;=AH646),--(IFERROR(Flights_2026_09_3033343536[nfl],-1)&lt;=IF(AH646=450,450,AH646+9)))</f>
        <v>0</v>
      </c>
    </row>
    <row r="647" spans="32:35" x14ac:dyDescent="0.2">
      <c r="AF647" s="2">
        <v>0.75</v>
      </c>
      <c r="AG647" t="s">
        <v>747</v>
      </c>
      <c r="AH647" s="17">
        <v>410</v>
      </c>
      <c r="AI647" s="17" cm="1">
        <f t="array" ref="AI647">SUMPRODUCT(--(IFERROR(HOUR(Flights_2026_09_3033343536[entry_hour]),-1)=HOUR(AF647)),--(IFERROR(Flights_2026_09_3033343536[entry_sector],"")=AG647),--(IFERROR(Flights_2026_09_3033343536[nfl],-1)&gt;=AH647),--(IFERROR(Flights_2026_09_3033343536[nfl],-1)&lt;=IF(AH647=450,450,AH647+9)))</f>
        <v>0</v>
      </c>
    </row>
    <row r="648" spans="32:35" x14ac:dyDescent="0.2">
      <c r="AF648" s="2">
        <v>0.75</v>
      </c>
      <c r="AG648" t="s">
        <v>747</v>
      </c>
      <c r="AH648" s="17">
        <v>420</v>
      </c>
      <c r="AI648" s="17" cm="1">
        <f t="array" ref="AI648">SUMPRODUCT(--(IFERROR(HOUR(Flights_2026_09_3033343536[entry_hour]),-1)=HOUR(AF648)),--(IFERROR(Flights_2026_09_3033343536[entry_sector],"")=AG648),--(IFERROR(Flights_2026_09_3033343536[nfl],-1)&gt;=AH648),--(IFERROR(Flights_2026_09_3033343536[nfl],-1)&lt;=IF(AH648=450,450,AH648+9)))</f>
        <v>0</v>
      </c>
    </row>
    <row r="649" spans="32:35" x14ac:dyDescent="0.2">
      <c r="AF649" s="2">
        <v>0.75</v>
      </c>
      <c r="AG649" t="s">
        <v>747</v>
      </c>
      <c r="AH649" s="17">
        <v>430</v>
      </c>
      <c r="AI649" s="17" cm="1">
        <f t="array" ref="AI649">SUMPRODUCT(--(IFERROR(HOUR(Flights_2026_09_3033343536[entry_hour]),-1)=HOUR(AF649)),--(IFERROR(Flights_2026_09_3033343536[entry_sector],"")=AG649),--(IFERROR(Flights_2026_09_3033343536[nfl],-1)&gt;=AH649),--(IFERROR(Flights_2026_09_3033343536[nfl],-1)&lt;=IF(AH649=450,450,AH649+9)))</f>
        <v>0</v>
      </c>
    </row>
    <row r="650" spans="32:35" x14ac:dyDescent="0.2">
      <c r="AF650" s="2">
        <v>0.75</v>
      </c>
      <c r="AG650" t="s">
        <v>747</v>
      </c>
      <c r="AH650" s="17">
        <v>440</v>
      </c>
      <c r="AI650" s="17" cm="1">
        <f t="array" ref="AI650">SUMPRODUCT(--(IFERROR(HOUR(Flights_2026_09_3033343536[entry_hour]),-1)=HOUR(AF650)),--(IFERROR(Flights_2026_09_3033343536[entry_sector],"")=AG650),--(IFERROR(Flights_2026_09_3033343536[nfl],-1)&gt;=AH650),--(IFERROR(Flights_2026_09_3033343536[nfl],-1)&lt;=IF(AH650=450,450,AH650+9)))</f>
        <v>0</v>
      </c>
    </row>
    <row r="651" spans="32:35" x14ac:dyDescent="0.2">
      <c r="AF651" s="2">
        <v>0.75</v>
      </c>
      <c r="AG651" t="s">
        <v>747</v>
      </c>
      <c r="AH651" s="17">
        <v>450</v>
      </c>
      <c r="AI651" s="17" cm="1">
        <f t="array" ref="AI651">SUMPRODUCT(--(IFERROR(HOUR(Flights_2026_09_3033343536[entry_hour]),-1)=HOUR(AF651)),--(IFERROR(Flights_2026_09_3033343536[entry_sector],"")=AG651),--(IFERROR(Flights_2026_09_3033343536[nfl],-1)&gt;=AH651),--(IFERROR(Flights_2026_09_3033343536[nfl],-1)&lt;=IF(AH651=450,450,AH651+9)))</f>
        <v>0</v>
      </c>
    </row>
    <row r="652" spans="32:35" x14ac:dyDescent="0.2">
      <c r="AF652" s="2">
        <v>0.79166666666666663</v>
      </c>
      <c r="AG652" t="s">
        <v>743</v>
      </c>
      <c r="AH652" s="17">
        <v>200</v>
      </c>
      <c r="AI652" s="17" cm="1">
        <f t="array" ref="AI652">SUMPRODUCT(--(IFERROR(HOUR(Flights_2026_09_3033343536[entry_hour]),-1)=HOUR(AF652)),--(IFERROR(Flights_2026_09_3033343536[entry_sector],"")=AG652),--(IFERROR(Flights_2026_09_3033343536[nfl],-1)&gt;=AH652),--(IFERROR(Flights_2026_09_3033343536[nfl],-1)&lt;=IF(AH652=450,450,AH652+9)))</f>
        <v>0</v>
      </c>
    </row>
    <row r="653" spans="32:35" x14ac:dyDescent="0.2">
      <c r="AF653" s="2">
        <v>0.79166666666666663</v>
      </c>
      <c r="AG653" t="s">
        <v>743</v>
      </c>
      <c r="AH653" s="17">
        <v>210</v>
      </c>
      <c r="AI653" s="17" cm="1">
        <f t="array" ref="AI653">SUMPRODUCT(--(IFERROR(HOUR(Flights_2026_09_3033343536[entry_hour]),-1)=HOUR(AF653)),--(IFERROR(Flights_2026_09_3033343536[entry_sector],"")=AG653),--(IFERROR(Flights_2026_09_3033343536[nfl],-1)&gt;=AH653),--(IFERROR(Flights_2026_09_3033343536[nfl],-1)&lt;=IF(AH653=450,450,AH653+9)))</f>
        <v>0</v>
      </c>
    </row>
    <row r="654" spans="32:35" x14ac:dyDescent="0.2">
      <c r="AF654" s="2">
        <v>0.79166666666666663</v>
      </c>
      <c r="AG654" t="s">
        <v>743</v>
      </c>
      <c r="AH654" s="17">
        <v>220</v>
      </c>
      <c r="AI654" s="17" cm="1">
        <f t="array" ref="AI654">SUMPRODUCT(--(IFERROR(HOUR(Flights_2026_09_3033343536[entry_hour]),-1)=HOUR(AF654)),--(IFERROR(Flights_2026_09_3033343536[entry_sector],"")=AG654),--(IFERROR(Flights_2026_09_3033343536[nfl],-1)&gt;=AH654),--(IFERROR(Flights_2026_09_3033343536[nfl],-1)&lt;=IF(AH654=450,450,AH654+9)))</f>
        <v>0</v>
      </c>
    </row>
    <row r="655" spans="32:35" x14ac:dyDescent="0.2">
      <c r="AF655" s="2">
        <v>0.79166666666666663</v>
      </c>
      <c r="AG655" t="s">
        <v>743</v>
      </c>
      <c r="AH655" s="17">
        <v>230</v>
      </c>
      <c r="AI655" s="17" cm="1">
        <f t="array" ref="AI655">SUMPRODUCT(--(IFERROR(HOUR(Flights_2026_09_3033343536[entry_hour]),-1)=HOUR(AF655)),--(IFERROR(Flights_2026_09_3033343536[entry_sector],"")=AG655),--(IFERROR(Flights_2026_09_3033343536[nfl],-1)&gt;=AH655),--(IFERROR(Flights_2026_09_3033343536[nfl],-1)&lt;=IF(AH655=450,450,AH655+9)))</f>
        <v>0</v>
      </c>
    </row>
    <row r="656" spans="32:35" x14ac:dyDescent="0.2">
      <c r="AF656" s="2">
        <v>0.79166666666666663</v>
      </c>
      <c r="AG656" t="s">
        <v>743</v>
      </c>
      <c r="AH656" s="17">
        <v>240</v>
      </c>
      <c r="AI656" s="17" cm="1">
        <f t="array" ref="AI656">SUMPRODUCT(--(IFERROR(HOUR(Flights_2026_09_3033343536[entry_hour]),-1)=HOUR(AF656)),--(IFERROR(Flights_2026_09_3033343536[entry_sector],"")=AG656),--(IFERROR(Flights_2026_09_3033343536[nfl],-1)&gt;=AH656),--(IFERROR(Flights_2026_09_3033343536[nfl],-1)&lt;=IF(AH656=450,450,AH656+9)))</f>
        <v>0</v>
      </c>
    </row>
    <row r="657" spans="32:35" x14ac:dyDescent="0.2">
      <c r="AF657" s="2">
        <v>0.79166666666666663</v>
      </c>
      <c r="AG657" t="s">
        <v>743</v>
      </c>
      <c r="AH657" s="17">
        <v>250</v>
      </c>
      <c r="AI657" s="17" cm="1">
        <f t="array" ref="AI657">SUMPRODUCT(--(IFERROR(HOUR(Flights_2026_09_3033343536[entry_hour]),-1)=HOUR(AF657)),--(IFERROR(Flights_2026_09_3033343536[entry_sector],"")=AG657),--(IFERROR(Flights_2026_09_3033343536[nfl],-1)&gt;=AH657),--(IFERROR(Flights_2026_09_3033343536[nfl],-1)&lt;=IF(AH657=450,450,AH657+9)))</f>
        <v>0</v>
      </c>
    </row>
    <row r="658" spans="32:35" x14ac:dyDescent="0.2">
      <c r="AF658" s="2">
        <v>0.79166666666666663</v>
      </c>
      <c r="AG658" t="s">
        <v>743</v>
      </c>
      <c r="AH658" s="17">
        <v>260</v>
      </c>
      <c r="AI658" s="17" cm="1">
        <f t="array" ref="AI658">SUMPRODUCT(--(IFERROR(HOUR(Flights_2026_09_3033343536[entry_hour]),-1)=HOUR(AF658)),--(IFERROR(Flights_2026_09_3033343536[entry_sector],"")=AG658),--(IFERROR(Flights_2026_09_3033343536[nfl],-1)&gt;=AH658),--(IFERROR(Flights_2026_09_3033343536[nfl],-1)&lt;=IF(AH658=450,450,AH658+9)))</f>
        <v>0</v>
      </c>
    </row>
    <row r="659" spans="32:35" x14ac:dyDescent="0.2">
      <c r="AF659" s="2">
        <v>0.79166666666666663</v>
      </c>
      <c r="AG659" t="s">
        <v>743</v>
      </c>
      <c r="AH659" s="17">
        <v>270</v>
      </c>
      <c r="AI659" s="17" cm="1">
        <f t="array" ref="AI659">SUMPRODUCT(--(IFERROR(HOUR(Flights_2026_09_3033343536[entry_hour]),-1)=HOUR(AF659)),--(IFERROR(Flights_2026_09_3033343536[entry_sector],"")=AG659),--(IFERROR(Flights_2026_09_3033343536[nfl],-1)&gt;=AH659),--(IFERROR(Flights_2026_09_3033343536[nfl],-1)&lt;=IF(AH659=450,450,AH659+9)))</f>
        <v>0</v>
      </c>
    </row>
    <row r="660" spans="32:35" x14ac:dyDescent="0.2">
      <c r="AF660" s="2">
        <v>0.79166666666666663</v>
      </c>
      <c r="AG660" t="s">
        <v>743</v>
      </c>
      <c r="AH660" s="17">
        <v>280</v>
      </c>
      <c r="AI660" s="17" cm="1">
        <f t="array" ref="AI660">SUMPRODUCT(--(IFERROR(HOUR(Flights_2026_09_3033343536[entry_hour]),-1)=HOUR(AF660)),--(IFERROR(Flights_2026_09_3033343536[entry_sector],"")=AG660),--(IFERROR(Flights_2026_09_3033343536[nfl],-1)&gt;=AH660),--(IFERROR(Flights_2026_09_3033343536[nfl],-1)&lt;=IF(AH660=450,450,AH660+9)))</f>
        <v>0</v>
      </c>
    </row>
    <row r="661" spans="32:35" x14ac:dyDescent="0.2">
      <c r="AF661" s="2">
        <v>0.79166666666666663</v>
      </c>
      <c r="AG661" t="s">
        <v>743</v>
      </c>
      <c r="AH661" s="17">
        <v>290</v>
      </c>
      <c r="AI661" s="17" cm="1">
        <f t="array" ref="AI661">SUMPRODUCT(--(IFERROR(HOUR(Flights_2026_09_3033343536[entry_hour]),-1)=HOUR(AF661)),--(IFERROR(Flights_2026_09_3033343536[entry_sector],"")=AG661),--(IFERROR(Flights_2026_09_3033343536[nfl],-1)&gt;=AH661),--(IFERROR(Flights_2026_09_3033343536[nfl],-1)&lt;=IF(AH661=450,450,AH661+9)))</f>
        <v>0</v>
      </c>
    </row>
    <row r="662" spans="32:35" x14ac:dyDescent="0.2">
      <c r="AF662" s="2">
        <v>0.79166666666666663</v>
      </c>
      <c r="AG662" t="s">
        <v>743</v>
      </c>
      <c r="AH662" s="17">
        <v>300</v>
      </c>
      <c r="AI662" s="17" cm="1">
        <f t="array" ref="AI662">SUMPRODUCT(--(IFERROR(HOUR(Flights_2026_09_3033343536[entry_hour]),-1)=HOUR(AF662)),--(IFERROR(Flights_2026_09_3033343536[entry_sector],"")=AG662),--(IFERROR(Flights_2026_09_3033343536[nfl],-1)&gt;=AH662),--(IFERROR(Flights_2026_09_3033343536[nfl],-1)&lt;=IF(AH662=450,450,AH662+9)))</f>
        <v>0</v>
      </c>
    </row>
    <row r="663" spans="32:35" x14ac:dyDescent="0.2">
      <c r="AF663" s="2">
        <v>0.79166666666666663</v>
      </c>
      <c r="AG663" t="s">
        <v>743</v>
      </c>
      <c r="AH663" s="17">
        <v>310</v>
      </c>
      <c r="AI663" s="17" cm="1">
        <f t="array" ref="AI663">SUMPRODUCT(--(IFERROR(HOUR(Flights_2026_09_3033343536[entry_hour]),-1)=HOUR(AF663)),--(IFERROR(Flights_2026_09_3033343536[entry_sector],"")=AG663),--(IFERROR(Flights_2026_09_3033343536[nfl],-1)&gt;=AH663),--(IFERROR(Flights_2026_09_3033343536[nfl],-1)&lt;=IF(AH663=450,450,AH663+9)))</f>
        <v>0</v>
      </c>
    </row>
    <row r="664" spans="32:35" x14ac:dyDescent="0.2">
      <c r="AF664" s="2">
        <v>0.79166666666666663</v>
      </c>
      <c r="AG664" t="s">
        <v>743</v>
      </c>
      <c r="AH664" s="17">
        <v>320</v>
      </c>
      <c r="AI664" s="17" cm="1">
        <f t="array" ref="AI664">SUMPRODUCT(--(IFERROR(HOUR(Flights_2026_09_3033343536[entry_hour]),-1)=HOUR(AF664)),--(IFERROR(Flights_2026_09_3033343536[entry_sector],"")=AG664),--(IFERROR(Flights_2026_09_3033343536[nfl],-1)&gt;=AH664),--(IFERROR(Flights_2026_09_3033343536[nfl],-1)&lt;=IF(AH664=450,450,AH664+9)))</f>
        <v>0</v>
      </c>
    </row>
    <row r="665" spans="32:35" x14ac:dyDescent="0.2">
      <c r="AF665" s="2">
        <v>0.79166666666666663</v>
      </c>
      <c r="AG665" t="s">
        <v>743</v>
      </c>
      <c r="AH665" s="17">
        <v>330</v>
      </c>
      <c r="AI665" s="17" cm="1">
        <f t="array" ref="AI665">SUMPRODUCT(--(IFERROR(HOUR(Flights_2026_09_3033343536[entry_hour]),-1)=HOUR(AF665)),--(IFERROR(Flights_2026_09_3033343536[entry_sector],"")=AG665),--(IFERROR(Flights_2026_09_3033343536[nfl],-1)&gt;=AH665),--(IFERROR(Flights_2026_09_3033343536[nfl],-1)&lt;=IF(AH665=450,450,AH665+9)))</f>
        <v>0</v>
      </c>
    </row>
    <row r="666" spans="32:35" x14ac:dyDescent="0.2">
      <c r="AF666" s="2">
        <v>0.79166666666666663</v>
      </c>
      <c r="AG666" t="s">
        <v>743</v>
      </c>
      <c r="AH666" s="17">
        <v>340</v>
      </c>
      <c r="AI666" s="17" cm="1">
        <f t="array" ref="AI666">SUMPRODUCT(--(IFERROR(HOUR(Flights_2026_09_3033343536[entry_hour]),-1)=HOUR(AF666)),--(IFERROR(Flights_2026_09_3033343536[entry_sector],"")=AG666),--(IFERROR(Flights_2026_09_3033343536[nfl],-1)&gt;=AH666),--(IFERROR(Flights_2026_09_3033343536[nfl],-1)&lt;=IF(AH666=450,450,AH666+9)))</f>
        <v>0</v>
      </c>
    </row>
    <row r="667" spans="32:35" x14ac:dyDescent="0.2">
      <c r="AF667" s="2">
        <v>0.79166666666666663</v>
      </c>
      <c r="AG667" t="s">
        <v>743</v>
      </c>
      <c r="AH667" s="17">
        <v>350</v>
      </c>
      <c r="AI667" s="17" cm="1">
        <f t="array" ref="AI667">SUMPRODUCT(--(IFERROR(HOUR(Flights_2026_09_3033343536[entry_hour]),-1)=HOUR(AF667)),--(IFERROR(Flights_2026_09_3033343536[entry_sector],"")=AG667),--(IFERROR(Flights_2026_09_3033343536[nfl],-1)&gt;=AH667),--(IFERROR(Flights_2026_09_3033343536[nfl],-1)&lt;=IF(AH667=450,450,AH667+9)))</f>
        <v>1</v>
      </c>
    </row>
    <row r="668" spans="32:35" x14ac:dyDescent="0.2">
      <c r="AF668" s="2">
        <v>0.79166666666666663</v>
      </c>
      <c r="AG668" t="s">
        <v>743</v>
      </c>
      <c r="AH668" s="17">
        <v>360</v>
      </c>
      <c r="AI668" s="17" cm="1">
        <f t="array" ref="AI668">SUMPRODUCT(--(IFERROR(HOUR(Flights_2026_09_3033343536[entry_hour]),-1)=HOUR(AF668)),--(IFERROR(Flights_2026_09_3033343536[entry_sector],"")=AG668),--(IFERROR(Flights_2026_09_3033343536[nfl],-1)&gt;=AH668),--(IFERROR(Flights_2026_09_3033343536[nfl],-1)&lt;=IF(AH668=450,450,AH668+9)))</f>
        <v>0</v>
      </c>
    </row>
    <row r="669" spans="32:35" x14ac:dyDescent="0.2">
      <c r="AF669" s="2">
        <v>0.79166666666666663</v>
      </c>
      <c r="AG669" t="s">
        <v>743</v>
      </c>
      <c r="AH669" s="17">
        <v>370</v>
      </c>
      <c r="AI669" s="17" cm="1">
        <f t="array" ref="AI669">SUMPRODUCT(--(IFERROR(HOUR(Flights_2026_09_3033343536[entry_hour]),-1)=HOUR(AF669)),--(IFERROR(Flights_2026_09_3033343536[entry_sector],"")=AG669),--(IFERROR(Flights_2026_09_3033343536[nfl],-1)&gt;=AH669),--(IFERROR(Flights_2026_09_3033343536[nfl],-1)&lt;=IF(AH669=450,450,AH669+9)))</f>
        <v>0</v>
      </c>
    </row>
    <row r="670" spans="32:35" x14ac:dyDescent="0.2">
      <c r="AF670" s="2">
        <v>0.79166666666666663</v>
      </c>
      <c r="AG670" t="s">
        <v>743</v>
      </c>
      <c r="AH670" s="17">
        <v>380</v>
      </c>
      <c r="AI670" s="17" cm="1">
        <f t="array" ref="AI670">SUMPRODUCT(--(IFERROR(HOUR(Flights_2026_09_3033343536[entry_hour]),-1)=HOUR(AF670)),--(IFERROR(Flights_2026_09_3033343536[entry_sector],"")=AG670),--(IFERROR(Flights_2026_09_3033343536[nfl],-1)&gt;=AH670),--(IFERROR(Flights_2026_09_3033343536[nfl],-1)&lt;=IF(AH670=450,450,AH670+9)))</f>
        <v>0</v>
      </c>
    </row>
    <row r="671" spans="32:35" x14ac:dyDescent="0.2">
      <c r="AF671" s="2">
        <v>0.79166666666666663</v>
      </c>
      <c r="AG671" t="s">
        <v>743</v>
      </c>
      <c r="AH671" s="17">
        <v>390</v>
      </c>
      <c r="AI671" s="17" cm="1">
        <f t="array" ref="AI671">SUMPRODUCT(--(IFERROR(HOUR(Flights_2026_09_3033343536[entry_hour]),-1)=HOUR(AF671)),--(IFERROR(Flights_2026_09_3033343536[entry_sector],"")=AG671),--(IFERROR(Flights_2026_09_3033343536[nfl],-1)&gt;=AH671),--(IFERROR(Flights_2026_09_3033343536[nfl],-1)&lt;=IF(AH671=450,450,AH671+9)))</f>
        <v>0</v>
      </c>
    </row>
    <row r="672" spans="32:35" x14ac:dyDescent="0.2">
      <c r="AF672" s="2">
        <v>0.79166666666666663</v>
      </c>
      <c r="AG672" t="s">
        <v>743</v>
      </c>
      <c r="AH672" s="17">
        <v>400</v>
      </c>
      <c r="AI672" s="17" cm="1">
        <f t="array" ref="AI672">SUMPRODUCT(--(IFERROR(HOUR(Flights_2026_09_3033343536[entry_hour]),-1)=HOUR(AF672)),--(IFERROR(Flights_2026_09_3033343536[entry_sector],"")=AG672),--(IFERROR(Flights_2026_09_3033343536[nfl],-1)&gt;=AH672),--(IFERROR(Flights_2026_09_3033343536[nfl],-1)&lt;=IF(AH672=450,450,AH672+9)))</f>
        <v>0</v>
      </c>
    </row>
    <row r="673" spans="32:35" x14ac:dyDescent="0.2">
      <c r="AF673" s="2">
        <v>0.79166666666666663</v>
      </c>
      <c r="AG673" t="s">
        <v>743</v>
      </c>
      <c r="AH673" s="17">
        <v>410</v>
      </c>
      <c r="AI673" s="17" cm="1">
        <f t="array" ref="AI673">SUMPRODUCT(--(IFERROR(HOUR(Flights_2026_09_3033343536[entry_hour]),-1)=HOUR(AF673)),--(IFERROR(Flights_2026_09_3033343536[entry_sector],"")=AG673),--(IFERROR(Flights_2026_09_3033343536[nfl],-1)&gt;=AH673),--(IFERROR(Flights_2026_09_3033343536[nfl],-1)&lt;=IF(AH673=450,450,AH673+9)))</f>
        <v>0</v>
      </c>
    </row>
    <row r="674" spans="32:35" x14ac:dyDescent="0.2">
      <c r="AF674" s="2">
        <v>0.79166666666666663</v>
      </c>
      <c r="AG674" t="s">
        <v>743</v>
      </c>
      <c r="AH674" s="17">
        <v>420</v>
      </c>
      <c r="AI674" s="17" cm="1">
        <f t="array" ref="AI674">SUMPRODUCT(--(IFERROR(HOUR(Flights_2026_09_3033343536[entry_hour]),-1)=HOUR(AF674)),--(IFERROR(Flights_2026_09_3033343536[entry_sector],"")=AG674),--(IFERROR(Flights_2026_09_3033343536[nfl],-1)&gt;=AH674),--(IFERROR(Flights_2026_09_3033343536[nfl],-1)&lt;=IF(AH674=450,450,AH674+9)))</f>
        <v>0</v>
      </c>
    </row>
    <row r="675" spans="32:35" x14ac:dyDescent="0.2">
      <c r="AF675" s="2">
        <v>0.79166666666666663</v>
      </c>
      <c r="AG675" t="s">
        <v>743</v>
      </c>
      <c r="AH675" s="17">
        <v>430</v>
      </c>
      <c r="AI675" s="17" cm="1">
        <f t="array" ref="AI675">SUMPRODUCT(--(IFERROR(HOUR(Flights_2026_09_3033343536[entry_hour]),-1)=HOUR(AF675)),--(IFERROR(Flights_2026_09_3033343536[entry_sector],"")=AG675),--(IFERROR(Flights_2026_09_3033343536[nfl],-1)&gt;=AH675),--(IFERROR(Flights_2026_09_3033343536[nfl],-1)&lt;=IF(AH675=450,450,AH675+9)))</f>
        <v>0</v>
      </c>
    </row>
    <row r="676" spans="32:35" x14ac:dyDescent="0.2">
      <c r="AF676" s="2">
        <v>0.79166666666666663</v>
      </c>
      <c r="AG676" t="s">
        <v>743</v>
      </c>
      <c r="AH676" s="17">
        <v>440</v>
      </c>
      <c r="AI676" s="17" cm="1">
        <f t="array" ref="AI676">SUMPRODUCT(--(IFERROR(HOUR(Flights_2026_09_3033343536[entry_hour]),-1)=HOUR(AF676)),--(IFERROR(Flights_2026_09_3033343536[entry_sector],"")=AG676),--(IFERROR(Flights_2026_09_3033343536[nfl],-1)&gt;=AH676),--(IFERROR(Flights_2026_09_3033343536[nfl],-1)&lt;=IF(AH676=450,450,AH676+9)))</f>
        <v>0</v>
      </c>
    </row>
    <row r="677" spans="32:35" x14ac:dyDescent="0.2">
      <c r="AF677" s="2">
        <v>0.79166666666666663</v>
      </c>
      <c r="AG677" t="s">
        <v>743</v>
      </c>
      <c r="AH677" s="17">
        <v>450</v>
      </c>
      <c r="AI677" s="17" cm="1">
        <f t="array" ref="AI677">SUMPRODUCT(--(IFERROR(HOUR(Flights_2026_09_3033343536[entry_hour]),-1)=HOUR(AF677)),--(IFERROR(Flights_2026_09_3033343536[entry_sector],"")=AG677),--(IFERROR(Flights_2026_09_3033343536[nfl],-1)&gt;=AH677),--(IFERROR(Flights_2026_09_3033343536[nfl],-1)&lt;=IF(AH677=450,450,AH677+9)))</f>
        <v>0</v>
      </c>
    </row>
    <row r="678" spans="32:35" x14ac:dyDescent="0.2">
      <c r="AF678" s="2">
        <v>0.79166666666666663</v>
      </c>
      <c r="AG678" t="s">
        <v>744</v>
      </c>
      <c r="AH678" s="17">
        <v>200</v>
      </c>
      <c r="AI678" s="17" cm="1">
        <f t="array" ref="AI678">SUMPRODUCT(--(IFERROR(HOUR(Flights_2026_09_3033343536[entry_hour]),-1)=HOUR(AF678)),--(IFERROR(Flights_2026_09_3033343536[entry_sector],"")=AG678),--(IFERROR(Flights_2026_09_3033343536[nfl],-1)&gt;=AH678),--(IFERROR(Flights_2026_09_3033343536[nfl],-1)&lt;=IF(AH678=450,450,AH678+9)))</f>
        <v>0</v>
      </c>
    </row>
    <row r="679" spans="32:35" x14ac:dyDescent="0.2">
      <c r="AF679" s="2">
        <v>0.79166666666666663</v>
      </c>
      <c r="AG679" t="s">
        <v>744</v>
      </c>
      <c r="AH679" s="17">
        <v>210</v>
      </c>
      <c r="AI679" s="17" cm="1">
        <f t="array" ref="AI679">SUMPRODUCT(--(IFERROR(HOUR(Flights_2026_09_3033343536[entry_hour]),-1)=HOUR(AF679)),--(IFERROR(Flights_2026_09_3033343536[entry_sector],"")=AG679),--(IFERROR(Flights_2026_09_3033343536[nfl],-1)&gt;=AH679),--(IFERROR(Flights_2026_09_3033343536[nfl],-1)&lt;=IF(AH679=450,450,AH679+9)))</f>
        <v>0</v>
      </c>
    </row>
    <row r="680" spans="32:35" x14ac:dyDescent="0.2">
      <c r="AF680" s="2">
        <v>0.79166666666666663</v>
      </c>
      <c r="AG680" t="s">
        <v>744</v>
      </c>
      <c r="AH680" s="17">
        <v>220</v>
      </c>
      <c r="AI680" s="17" cm="1">
        <f t="array" ref="AI680">SUMPRODUCT(--(IFERROR(HOUR(Flights_2026_09_3033343536[entry_hour]),-1)=HOUR(AF680)),--(IFERROR(Flights_2026_09_3033343536[entry_sector],"")=AG680),--(IFERROR(Flights_2026_09_3033343536[nfl],-1)&gt;=AH680),--(IFERROR(Flights_2026_09_3033343536[nfl],-1)&lt;=IF(AH680=450,450,AH680+9)))</f>
        <v>2</v>
      </c>
    </row>
    <row r="681" spans="32:35" x14ac:dyDescent="0.2">
      <c r="AF681" s="2">
        <v>0.79166666666666663</v>
      </c>
      <c r="AG681" t="s">
        <v>744</v>
      </c>
      <c r="AH681" s="17">
        <v>230</v>
      </c>
      <c r="AI681" s="17" cm="1">
        <f t="array" ref="AI681">SUMPRODUCT(--(IFERROR(HOUR(Flights_2026_09_3033343536[entry_hour]),-1)=HOUR(AF681)),--(IFERROR(Flights_2026_09_3033343536[entry_sector],"")=AG681),--(IFERROR(Flights_2026_09_3033343536[nfl],-1)&gt;=AH681),--(IFERROR(Flights_2026_09_3033343536[nfl],-1)&lt;=IF(AH681=450,450,AH681+9)))</f>
        <v>0</v>
      </c>
    </row>
    <row r="682" spans="32:35" x14ac:dyDescent="0.2">
      <c r="AF682" s="2">
        <v>0.79166666666666663</v>
      </c>
      <c r="AG682" t="s">
        <v>744</v>
      </c>
      <c r="AH682" s="17">
        <v>240</v>
      </c>
      <c r="AI682" s="17" cm="1">
        <f t="array" ref="AI682">SUMPRODUCT(--(IFERROR(HOUR(Flights_2026_09_3033343536[entry_hour]),-1)=HOUR(AF682)),--(IFERROR(Flights_2026_09_3033343536[entry_sector],"")=AG682),--(IFERROR(Flights_2026_09_3033343536[nfl],-1)&gt;=AH682),--(IFERROR(Flights_2026_09_3033343536[nfl],-1)&lt;=IF(AH682=450,450,AH682+9)))</f>
        <v>0</v>
      </c>
    </row>
    <row r="683" spans="32:35" x14ac:dyDescent="0.2">
      <c r="AF683" s="2">
        <v>0.79166666666666663</v>
      </c>
      <c r="AG683" t="s">
        <v>744</v>
      </c>
      <c r="AH683" s="17">
        <v>250</v>
      </c>
      <c r="AI683" s="17" cm="1">
        <f t="array" ref="AI683">SUMPRODUCT(--(IFERROR(HOUR(Flights_2026_09_3033343536[entry_hour]),-1)=HOUR(AF683)),--(IFERROR(Flights_2026_09_3033343536[entry_sector],"")=AG683),--(IFERROR(Flights_2026_09_3033343536[nfl],-1)&gt;=AH683),--(IFERROR(Flights_2026_09_3033343536[nfl],-1)&lt;=IF(AH683=450,450,AH683+9)))</f>
        <v>0</v>
      </c>
    </row>
    <row r="684" spans="32:35" x14ac:dyDescent="0.2">
      <c r="AF684" s="2">
        <v>0.79166666666666663</v>
      </c>
      <c r="AG684" t="s">
        <v>744</v>
      </c>
      <c r="AH684" s="17">
        <v>260</v>
      </c>
      <c r="AI684" s="17" cm="1">
        <f t="array" ref="AI684">SUMPRODUCT(--(IFERROR(HOUR(Flights_2026_09_3033343536[entry_hour]),-1)=HOUR(AF684)),--(IFERROR(Flights_2026_09_3033343536[entry_sector],"")=AG684),--(IFERROR(Flights_2026_09_3033343536[nfl],-1)&gt;=AH684),--(IFERROR(Flights_2026_09_3033343536[nfl],-1)&lt;=IF(AH684=450,450,AH684+9)))</f>
        <v>0</v>
      </c>
    </row>
    <row r="685" spans="32:35" x14ac:dyDescent="0.2">
      <c r="AF685" s="2">
        <v>0.79166666666666663</v>
      </c>
      <c r="AG685" t="s">
        <v>744</v>
      </c>
      <c r="AH685" s="17">
        <v>270</v>
      </c>
      <c r="AI685" s="17" cm="1">
        <f t="array" ref="AI685">SUMPRODUCT(--(IFERROR(HOUR(Flights_2026_09_3033343536[entry_hour]),-1)=HOUR(AF685)),--(IFERROR(Flights_2026_09_3033343536[entry_sector],"")=AG685),--(IFERROR(Flights_2026_09_3033343536[nfl],-1)&gt;=AH685),--(IFERROR(Flights_2026_09_3033343536[nfl],-1)&lt;=IF(AH685=450,450,AH685+9)))</f>
        <v>0</v>
      </c>
    </row>
    <row r="686" spans="32:35" x14ac:dyDescent="0.2">
      <c r="AF686" s="2">
        <v>0.79166666666666663</v>
      </c>
      <c r="AG686" t="s">
        <v>744</v>
      </c>
      <c r="AH686" s="17">
        <v>280</v>
      </c>
      <c r="AI686" s="17" cm="1">
        <f t="array" ref="AI686">SUMPRODUCT(--(IFERROR(HOUR(Flights_2026_09_3033343536[entry_hour]),-1)=HOUR(AF686)),--(IFERROR(Flights_2026_09_3033343536[entry_sector],"")=AG686),--(IFERROR(Flights_2026_09_3033343536[nfl],-1)&gt;=AH686),--(IFERROR(Flights_2026_09_3033343536[nfl],-1)&lt;=IF(AH686=450,450,AH686+9)))</f>
        <v>0</v>
      </c>
    </row>
    <row r="687" spans="32:35" x14ac:dyDescent="0.2">
      <c r="AF687" s="2">
        <v>0.79166666666666663</v>
      </c>
      <c r="AG687" t="s">
        <v>744</v>
      </c>
      <c r="AH687" s="17">
        <v>290</v>
      </c>
      <c r="AI687" s="17" cm="1">
        <f t="array" ref="AI687">SUMPRODUCT(--(IFERROR(HOUR(Flights_2026_09_3033343536[entry_hour]),-1)=HOUR(AF687)),--(IFERROR(Flights_2026_09_3033343536[entry_sector],"")=AG687),--(IFERROR(Flights_2026_09_3033343536[nfl],-1)&gt;=AH687),--(IFERROR(Flights_2026_09_3033343536[nfl],-1)&lt;=IF(AH687=450,450,AH687+9)))</f>
        <v>0</v>
      </c>
    </row>
    <row r="688" spans="32:35" x14ac:dyDescent="0.2">
      <c r="AF688" s="2">
        <v>0.79166666666666663</v>
      </c>
      <c r="AG688" t="s">
        <v>744</v>
      </c>
      <c r="AH688" s="17">
        <v>300</v>
      </c>
      <c r="AI688" s="17" cm="1">
        <f t="array" ref="AI688">SUMPRODUCT(--(IFERROR(HOUR(Flights_2026_09_3033343536[entry_hour]),-1)=HOUR(AF688)),--(IFERROR(Flights_2026_09_3033343536[entry_sector],"")=AG688),--(IFERROR(Flights_2026_09_3033343536[nfl],-1)&gt;=AH688),--(IFERROR(Flights_2026_09_3033343536[nfl],-1)&lt;=IF(AH688=450,450,AH688+9)))</f>
        <v>0</v>
      </c>
    </row>
    <row r="689" spans="32:35" x14ac:dyDescent="0.2">
      <c r="AF689" s="2">
        <v>0.79166666666666663</v>
      </c>
      <c r="AG689" t="s">
        <v>744</v>
      </c>
      <c r="AH689" s="17">
        <v>310</v>
      </c>
      <c r="AI689" s="17" cm="1">
        <f t="array" ref="AI689">SUMPRODUCT(--(IFERROR(HOUR(Flights_2026_09_3033343536[entry_hour]),-1)=HOUR(AF689)),--(IFERROR(Flights_2026_09_3033343536[entry_sector],"")=AG689),--(IFERROR(Flights_2026_09_3033343536[nfl],-1)&gt;=AH689),--(IFERROR(Flights_2026_09_3033343536[nfl],-1)&lt;=IF(AH689=450,450,AH689+9)))</f>
        <v>0</v>
      </c>
    </row>
    <row r="690" spans="32:35" x14ac:dyDescent="0.2">
      <c r="AF690" s="2">
        <v>0.79166666666666663</v>
      </c>
      <c r="AG690" t="s">
        <v>744</v>
      </c>
      <c r="AH690" s="17">
        <v>320</v>
      </c>
      <c r="AI690" s="17" cm="1">
        <f t="array" ref="AI690">SUMPRODUCT(--(IFERROR(HOUR(Flights_2026_09_3033343536[entry_hour]),-1)=HOUR(AF690)),--(IFERROR(Flights_2026_09_3033343536[entry_sector],"")=AG690),--(IFERROR(Flights_2026_09_3033343536[nfl],-1)&gt;=AH690),--(IFERROR(Flights_2026_09_3033343536[nfl],-1)&lt;=IF(AH690=450,450,AH690+9)))</f>
        <v>0</v>
      </c>
    </row>
    <row r="691" spans="32:35" x14ac:dyDescent="0.2">
      <c r="AF691" s="2">
        <v>0.79166666666666663</v>
      </c>
      <c r="AG691" t="s">
        <v>744</v>
      </c>
      <c r="AH691" s="17">
        <v>330</v>
      </c>
      <c r="AI691" s="17" cm="1">
        <f t="array" ref="AI691">SUMPRODUCT(--(IFERROR(HOUR(Flights_2026_09_3033343536[entry_hour]),-1)=HOUR(AF691)),--(IFERROR(Flights_2026_09_3033343536[entry_sector],"")=AG691),--(IFERROR(Flights_2026_09_3033343536[nfl],-1)&gt;=AH691),--(IFERROR(Flights_2026_09_3033343536[nfl],-1)&lt;=IF(AH691=450,450,AH691+9)))</f>
        <v>0</v>
      </c>
    </row>
    <row r="692" spans="32:35" x14ac:dyDescent="0.2">
      <c r="AF692" s="2">
        <v>0.79166666666666663</v>
      </c>
      <c r="AG692" t="s">
        <v>744</v>
      </c>
      <c r="AH692" s="17">
        <v>340</v>
      </c>
      <c r="AI692" s="17" cm="1">
        <f t="array" ref="AI692">SUMPRODUCT(--(IFERROR(HOUR(Flights_2026_09_3033343536[entry_hour]),-1)=HOUR(AF692)),--(IFERROR(Flights_2026_09_3033343536[entry_sector],"")=AG692),--(IFERROR(Flights_2026_09_3033343536[nfl],-1)&gt;=AH692),--(IFERROR(Flights_2026_09_3033343536[nfl],-1)&lt;=IF(AH692=450,450,AH692+9)))</f>
        <v>0</v>
      </c>
    </row>
    <row r="693" spans="32:35" x14ac:dyDescent="0.2">
      <c r="AF693" s="2">
        <v>0.79166666666666663</v>
      </c>
      <c r="AG693" t="s">
        <v>744</v>
      </c>
      <c r="AH693" s="17">
        <v>350</v>
      </c>
      <c r="AI693" s="17" cm="1">
        <f t="array" ref="AI693">SUMPRODUCT(--(IFERROR(HOUR(Flights_2026_09_3033343536[entry_hour]),-1)=HOUR(AF693)),--(IFERROR(Flights_2026_09_3033343536[entry_sector],"")=AG693),--(IFERROR(Flights_2026_09_3033343536[nfl],-1)&gt;=AH693),--(IFERROR(Flights_2026_09_3033343536[nfl],-1)&lt;=IF(AH693=450,450,AH693+9)))</f>
        <v>1</v>
      </c>
    </row>
    <row r="694" spans="32:35" x14ac:dyDescent="0.2">
      <c r="AF694" s="2">
        <v>0.79166666666666663</v>
      </c>
      <c r="AG694" t="s">
        <v>744</v>
      </c>
      <c r="AH694" s="17">
        <v>360</v>
      </c>
      <c r="AI694" s="17" cm="1">
        <f t="array" ref="AI694">SUMPRODUCT(--(IFERROR(HOUR(Flights_2026_09_3033343536[entry_hour]),-1)=HOUR(AF694)),--(IFERROR(Flights_2026_09_3033343536[entry_sector],"")=AG694),--(IFERROR(Flights_2026_09_3033343536[nfl],-1)&gt;=AH694),--(IFERROR(Flights_2026_09_3033343536[nfl],-1)&lt;=IF(AH694=450,450,AH694+9)))</f>
        <v>0</v>
      </c>
    </row>
    <row r="695" spans="32:35" x14ac:dyDescent="0.2">
      <c r="AF695" s="2">
        <v>0.79166666666666663</v>
      </c>
      <c r="AG695" t="s">
        <v>744</v>
      </c>
      <c r="AH695" s="17">
        <v>370</v>
      </c>
      <c r="AI695" s="17" cm="1">
        <f t="array" ref="AI695">SUMPRODUCT(--(IFERROR(HOUR(Flights_2026_09_3033343536[entry_hour]),-1)=HOUR(AF695)),--(IFERROR(Flights_2026_09_3033343536[entry_sector],"")=AG695),--(IFERROR(Flights_2026_09_3033343536[nfl],-1)&gt;=AH695),--(IFERROR(Flights_2026_09_3033343536[nfl],-1)&lt;=IF(AH695=450,450,AH695+9)))</f>
        <v>1</v>
      </c>
    </row>
    <row r="696" spans="32:35" x14ac:dyDescent="0.2">
      <c r="AF696" s="2">
        <v>0.79166666666666663</v>
      </c>
      <c r="AG696" t="s">
        <v>744</v>
      </c>
      <c r="AH696" s="17">
        <v>380</v>
      </c>
      <c r="AI696" s="17" cm="1">
        <f t="array" ref="AI696">SUMPRODUCT(--(IFERROR(HOUR(Flights_2026_09_3033343536[entry_hour]),-1)=HOUR(AF696)),--(IFERROR(Flights_2026_09_3033343536[entry_sector],"")=AG696),--(IFERROR(Flights_2026_09_3033343536[nfl],-1)&gt;=AH696),--(IFERROR(Flights_2026_09_3033343536[nfl],-1)&lt;=IF(AH696=450,450,AH696+9)))</f>
        <v>0</v>
      </c>
    </row>
    <row r="697" spans="32:35" x14ac:dyDescent="0.2">
      <c r="AF697" s="2">
        <v>0.79166666666666663</v>
      </c>
      <c r="AG697" t="s">
        <v>744</v>
      </c>
      <c r="AH697" s="17">
        <v>390</v>
      </c>
      <c r="AI697" s="17" cm="1">
        <f t="array" ref="AI697">SUMPRODUCT(--(IFERROR(HOUR(Flights_2026_09_3033343536[entry_hour]),-1)=HOUR(AF697)),--(IFERROR(Flights_2026_09_3033343536[entry_sector],"")=AG697),--(IFERROR(Flights_2026_09_3033343536[nfl],-1)&gt;=AH697),--(IFERROR(Flights_2026_09_3033343536[nfl],-1)&lt;=IF(AH697=450,450,AH697+9)))</f>
        <v>0</v>
      </c>
    </row>
    <row r="698" spans="32:35" x14ac:dyDescent="0.2">
      <c r="AF698" s="2">
        <v>0.79166666666666663</v>
      </c>
      <c r="AG698" t="s">
        <v>744</v>
      </c>
      <c r="AH698" s="17">
        <v>400</v>
      </c>
      <c r="AI698" s="17" cm="1">
        <f t="array" ref="AI698">SUMPRODUCT(--(IFERROR(HOUR(Flights_2026_09_3033343536[entry_hour]),-1)=HOUR(AF698)),--(IFERROR(Flights_2026_09_3033343536[entry_sector],"")=AG698),--(IFERROR(Flights_2026_09_3033343536[nfl],-1)&gt;=AH698),--(IFERROR(Flights_2026_09_3033343536[nfl],-1)&lt;=IF(AH698=450,450,AH698+9)))</f>
        <v>0</v>
      </c>
    </row>
    <row r="699" spans="32:35" x14ac:dyDescent="0.2">
      <c r="AF699" s="2">
        <v>0.79166666666666663</v>
      </c>
      <c r="AG699" t="s">
        <v>744</v>
      </c>
      <c r="AH699" s="17">
        <v>410</v>
      </c>
      <c r="AI699" s="17" cm="1">
        <f t="array" ref="AI699">SUMPRODUCT(--(IFERROR(HOUR(Flights_2026_09_3033343536[entry_hour]),-1)=HOUR(AF699)),--(IFERROR(Flights_2026_09_3033343536[entry_sector],"")=AG699),--(IFERROR(Flights_2026_09_3033343536[nfl],-1)&gt;=AH699),--(IFERROR(Flights_2026_09_3033343536[nfl],-1)&lt;=IF(AH699=450,450,AH699+9)))</f>
        <v>0</v>
      </c>
    </row>
    <row r="700" spans="32:35" x14ac:dyDescent="0.2">
      <c r="AF700" s="2">
        <v>0.79166666666666663</v>
      </c>
      <c r="AG700" t="s">
        <v>744</v>
      </c>
      <c r="AH700" s="17">
        <v>420</v>
      </c>
      <c r="AI700" s="17" cm="1">
        <f t="array" ref="AI700">SUMPRODUCT(--(IFERROR(HOUR(Flights_2026_09_3033343536[entry_hour]),-1)=HOUR(AF700)),--(IFERROR(Flights_2026_09_3033343536[entry_sector],"")=AG700),--(IFERROR(Flights_2026_09_3033343536[nfl],-1)&gt;=AH700),--(IFERROR(Flights_2026_09_3033343536[nfl],-1)&lt;=IF(AH700=450,450,AH700+9)))</f>
        <v>0</v>
      </c>
    </row>
    <row r="701" spans="32:35" x14ac:dyDescent="0.2">
      <c r="AF701" s="2">
        <v>0.79166666666666663</v>
      </c>
      <c r="AG701" t="s">
        <v>744</v>
      </c>
      <c r="AH701" s="17">
        <v>430</v>
      </c>
      <c r="AI701" s="17" cm="1">
        <f t="array" ref="AI701">SUMPRODUCT(--(IFERROR(HOUR(Flights_2026_09_3033343536[entry_hour]),-1)=HOUR(AF701)),--(IFERROR(Flights_2026_09_3033343536[entry_sector],"")=AG701),--(IFERROR(Flights_2026_09_3033343536[nfl],-1)&gt;=AH701),--(IFERROR(Flights_2026_09_3033343536[nfl],-1)&lt;=IF(AH701=450,450,AH701+9)))</f>
        <v>0</v>
      </c>
    </row>
    <row r="702" spans="32:35" x14ac:dyDescent="0.2">
      <c r="AF702" s="2">
        <v>0.79166666666666663</v>
      </c>
      <c r="AG702" t="s">
        <v>744</v>
      </c>
      <c r="AH702" s="17">
        <v>440</v>
      </c>
      <c r="AI702" s="17" cm="1">
        <f t="array" ref="AI702">SUMPRODUCT(--(IFERROR(HOUR(Flights_2026_09_3033343536[entry_hour]),-1)=HOUR(AF702)),--(IFERROR(Flights_2026_09_3033343536[entry_sector],"")=AG702),--(IFERROR(Flights_2026_09_3033343536[nfl],-1)&gt;=AH702),--(IFERROR(Flights_2026_09_3033343536[nfl],-1)&lt;=IF(AH702=450,450,AH702+9)))</f>
        <v>0</v>
      </c>
    </row>
    <row r="703" spans="32:35" x14ac:dyDescent="0.2">
      <c r="AF703" s="2">
        <v>0.79166666666666663</v>
      </c>
      <c r="AG703" t="s">
        <v>744</v>
      </c>
      <c r="AH703" s="17">
        <v>450</v>
      </c>
      <c r="AI703" s="17" cm="1">
        <f t="array" ref="AI703">SUMPRODUCT(--(IFERROR(HOUR(Flights_2026_09_3033343536[entry_hour]),-1)=HOUR(AF703)),--(IFERROR(Flights_2026_09_3033343536[entry_sector],"")=AG703),--(IFERROR(Flights_2026_09_3033343536[nfl],-1)&gt;=AH703),--(IFERROR(Flights_2026_09_3033343536[nfl],-1)&lt;=IF(AH703=450,450,AH703+9)))</f>
        <v>0</v>
      </c>
    </row>
    <row r="704" spans="32:35" x14ac:dyDescent="0.2">
      <c r="AF704" s="2">
        <v>0.79166666666666663</v>
      </c>
      <c r="AG704" t="s">
        <v>745</v>
      </c>
      <c r="AH704" s="17">
        <v>200</v>
      </c>
      <c r="AI704" s="17" cm="1">
        <f t="array" ref="AI704">SUMPRODUCT(--(IFERROR(HOUR(Flights_2026_09_3033343536[entry_hour]),-1)=HOUR(AF704)),--(IFERROR(Flights_2026_09_3033343536[entry_sector],"")=AG704),--(IFERROR(Flights_2026_09_3033343536[nfl],-1)&gt;=AH704),--(IFERROR(Flights_2026_09_3033343536[nfl],-1)&lt;=IF(AH704=450,450,AH704+9)))</f>
        <v>0</v>
      </c>
    </row>
    <row r="705" spans="32:35" x14ac:dyDescent="0.2">
      <c r="AF705" s="2">
        <v>0.79166666666666663</v>
      </c>
      <c r="AG705" t="s">
        <v>745</v>
      </c>
      <c r="AH705" s="17">
        <v>210</v>
      </c>
      <c r="AI705" s="17" cm="1">
        <f t="array" ref="AI705">SUMPRODUCT(--(IFERROR(HOUR(Flights_2026_09_3033343536[entry_hour]),-1)=HOUR(AF705)),--(IFERROR(Flights_2026_09_3033343536[entry_sector],"")=AG705),--(IFERROR(Flights_2026_09_3033343536[nfl],-1)&gt;=AH705),--(IFERROR(Flights_2026_09_3033343536[nfl],-1)&lt;=IF(AH705=450,450,AH705+9)))</f>
        <v>0</v>
      </c>
    </row>
    <row r="706" spans="32:35" x14ac:dyDescent="0.2">
      <c r="AF706" s="2">
        <v>0.79166666666666663</v>
      </c>
      <c r="AG706" t="s">
        <v>745</v>
      </c>
      <c r="AH706" s="17">
        <v>220</v>
      </c>
      <c r="AI706" s="17" cm="1">
        <f t="array" ref="AI706">SUMPRODUCT(--(IFERROR(HOUR(Flights_2026_09_3033343536[entry_hour]),-1)=HOUR(AF706)),--(IFERROR(Flights_2026_09_3033343536[entry_sector],"")=AG706),--(IFERROR(Flights_2026_09_3033343536[nfl],-1)&gt;=AH706),--(IFERROR(Flights_2026_09_3033343536[nfl],-1)&lt;=IF(AH706=450,450,AH706+9)))</f>
        <v>0</v>
      </c>
    </row>
    <row r="707" spans="32:35" x14ac:dyDescent="0.2">
      <c r="AF707" s="2">
        <v>0.79166666666666663</v>
      </c>
      <c r="AG707" t="s">
        <v>745</v>
      </c>
      <c r="AH707" s="17">
        <v>230</v>
      </c>
      <c r="AI707" s="17" cm="1">
        <f t="array" ref="AI707">SUMPRODUCT(--(IFERROR(HOUR(Flights_2026_09_3033343536[entry_hour]),-1)=HOUR(AF707)),--(IFERROR(Flights_2026_09_3033343536[entry_sector],"")=AG707),--(IFERROR(Flights_2026_09_3033343536[nfl],-1)&gt;=AH707),--(IFERROR(Flights_2026_09_3033343536[nfl],-1)&lt;=IF(AH707=450,450,AH707+9)))</f>
        <v>0</v>
      </c>
    </row>
    <row r="708" spans="32:35" x14ac:dyDescent="0.2">
      <c r="AF708" s="2">
        <v>0.79166666666666663</v>
      </c>
      <c r="AG708" t="s">
        <v>745</v>
      </c>
      <c r="AH708" s="17">
        <v>240</v>
      </c>
      <c r="AI708" s="17" cm="1">
        <f t="array" ref="AI708">SUMPRODUCT(--(IFERROR(HOUR(Flights_2026_09_3033343536[entry_hour]),-1)=HOUR(AF708)),--(IFERROR(Flights_2026_09_3033343536[entry_sector],"")=AG708),--(IFERROR(Flights_2026_09_3033343536[nfl],-1)&gt;=AH708),--(IFERROR(Flights_2026_09_3033343536[nfl],-1)&lt;=IF(AH708=450,450,AH708+9)))</f>
        <v>0</v>
      </c>
    </row>
    <row r="709" spans="32:35" x14ac:dyDescent="0.2">
      <c r="AF709" s="2">
        <v>0.79166666666666663</v>
      </c>
      <c r="AG709" t="s">
        <v>745</v>
      </c>
      <c r="AH709" s="17">
        <v>250</v>
      </c>
      <c r="AI709" s="17" cm="1">
        <f t="array" ref="AI709">SUMPRODUCT(--(IFERROR(HOUR(Flights_2026_09_3033343536[entry_hour]),-1)=HOUR(AF709)),--(IFERROR(Flights_2026_09_3033343536[entry_sector],"")=AG709),--(IFERROR(Flights_2026_09_3033343536[nfl],-1)&gt;=AH709),--(IFERROR(Flights_2026_09_3033343536[nfl],-1)&lt;=IF(AH709=450,450,AH709+9)))</f>
        <v>0</v>
      </c>
    </row>
    <row r="710" spans="32:35" x14ac:dyDescent="0.2">
      <c r="AF710" s="2">
        <v>0.79166666666666663</v>
      </c>
      <c r="AG710" t="s">
        <v>745</v>
      </c>
      <c r="AH710" s="17">
        <v>260</v>
      </c>
      <c r="AI710" s="17" cm="1">
        <f t="array" ref="AI710">SUMPRODUCT(--(IFERROR(HOUR(Flights_2026_09_3033343536[entry_hour]),-1)=HOUR(AF710)),--(IFERROR(Flights_2026_09_3033343536[entry_sector],"")=AG710),--(IFERROR(Flights_2026_09_3033343536[nfl],-1)&gt;=AH710),--(IFERROR(Flights_2026_09_3033343536[nfl],-1)&lt;=IF(AH710=450,450,AH710+9)))</f>
        <v>0</v>
      </c>
    </row>
    <row r="711" spans="32:35" x14ac:dyDescent="0.2">
      <c r="AF711" s="2">
        <v>0.79166666666666663</v>
      </c>
      <c r="AG711" t="s">
        <v>745</v>
      </c>
      <c r="AH711" s="17">
        <v>270</v>
      </c>
      <c r="AI711" s="17" cm="1">
        <f t="array" ref="AI711">SUMPRODUCT(--(IFERROR(HOUR(Flights_2026_09_3033343536[entry_hour]),-1)=HOUR(AF711)),--(IFERROR(Flights_2026_09_3033343536[entry_sector],"")=AG711),--(IFERROR(Flights_2026_09_3033343536[nfl],-1)&gt;=AH711),--(IFERROR(Flights_2026_09_3033343536[nfl],-1)&lt;=IF(AH711=450,450,AH711+9)))</f>
        <v>0</v>
      </c>
    </row>
    <row r="712" spans="32:35" x14ac:dyDescent="0.2">
      <c r="AF712" s="2">
        <v>0.79166666666666663</v>
      </c>
      <c r="AG712" t="s">
        <v>745</v>
      </c>
      <c r="AH712" s="17">
        <v>280</v>
      </c>
      <c r="AI712" s="17" cm="1">
        <f t="array" ref="AI712">SUMPRODUCT(--(IFERROR(HOUR(Flights_2026_09_3033343536[entry_hour]),-1)=HOUR(AF712)),--(IFERROR(Flights_2026_09_3033343536[entry_sector],"")=AG712),--(IFERROR(Flights_2026_09_3033343536[nfl],-1)&gt;=AH712),--(IFERROR(Flights_2026_09_3033343536[nfl],-1)&lt;=IF(AH712=450,450,AH712+9)))</f>
        <v>0</v>
      </c>
    </row>
    <row r="713" spans="32:35" x14ac:dyDescent="0.2">
      <c r="AF713" s="2">
        <v>0.79166666666666663</v>
      </c>
      <c r="AG713" t="s">
        <v>745</v>
      </c>
      <c r="AH713" s="17">
        <v>290</v>
      </c>
      <c r="AI713" s="17" cm="1">
        <f t="array" ref="AI713">SUMPRODUCT(--(IFERROR(HOUR(Flights_2026_09_3033343536[entry_hour]),-1)=HOUR(AF713)),--(IFERROR(Flights_2026_09_3033343536[entry_sector],"")=AG713),--(IFERROR(Flights_2026_09_3033343536[nfl],-1)&gt;=AH713),--(IFERROR(Flights_2026_09_3033343536[nfl],-1)&lt;=IF(AH713=450,450,AH713+9)))</f>
        <v>0</v>
      </c>
    </row>
    <row r="714" spans="32:35" x14ac:dyDescent="0.2">
      <c r="AF714" s="2">
        <v>0.79166666666666663</v>
      </c>
      <c r="AG714" t="s">
        <v>745</v>
      </c>
      <c r="AH714" s="17">
        <v>300</v>
      </c>
      <c r="AI714" s="17" cm="1">
        <f t="array" ref="AI714">SUMPRODUCT(--(IFERROR(HOUR(Flights_2026_09_3033343536[entry_hour]),-1)=HOUR(AF714)),--(IFERROR(Flights_2026_09_3033343536[entry_sector],"")=AG714),--(IFERROR(Flights_2026_09_3033343536[nfl],-1)&gt;=AH714),--(IFERROR(Flights_2026_09_3033343536[nfl],-1)&lt;=IF(AH714=450,450,AH714+9)))</f>
        <v>0</v>
      </c>
    </row>
    <row r="715" spans="32:35" x14ac:dyDescent="0.2">
      <c r="AF715" s="2">
        <v>0.79166666666666663</v>
      </c>
      <c r="AG715" t="s">
        <v>745</v>
      </c>
      <c r="AH715" s="17">
        <v>310</v>
      </c>
      <c r="AI715" s="17" cm="1">
        <f t="array" ref="AI715">SUMPRODUCT(--(IFERROR(HOUR(Flights_2026_09_3033343536[entry_hour]),-1)=HOUR(AF715)),--(IFERROR(Flights_2026_09_3033343536[entry_sector],"")=AG715),--(IFERROR(Flights_2026_09_3033343536[nfl],-1)&gt;=AH715),--(IFERROR(Flights_2026_09_3033343536[nfl],-1)&lt;=IF(AH715=450,450,AH715+9)))</f>
        <v>1</v>
      </c>
    </row>
    <row r="716" spans="32:35" x14ac:dyDescent="0.2">
      <c r="AF716" s="2">
        <v>0.79166666666666663</v>
      </c>
      <c r="AG716" t="s">
        <v>745</v>
      </c>
      <c r="AH716" s="17">
        <v>320</v>
      </c>
      <c r="AI716" s="17" cm="1">
        <f t="array" ref="AI716">SUMPRODUCT(--(IFERROR(HOUR(Flights_2026_09_3033343536[entry_hour]),-1)=HOUR(AF716)),--(IFERROR(Flights_2026_09_3033343536[entry_sector],"")=AG716),--(IFERROR(Flights_2026_09_3033343536[nfl],-1)&gt;=AH716),--(IFERROR(Flights_2026_09_3033343536[nfl],-1)&lt;=IF(AH716=450,450,AH716+9)))</f>
        <v>0</v>
      </c>
    </row>
    <row r="717" spans="32:35" x14ac:dyDescent="0.2">
      <c r="AF717" s="2">
        <v>0.79166666666666663</v>
      </c>
      <c r="AG717" t="s">
        <v>745</v>
      </c>
      <c r="AH717" s="17">
        <v>330</v>
      </c>
      <c r="AI717" s="17" cm="1">
        <f t="array" ref="AI717">SUMPRODUCT(--(IFERROR(HOUR(Flights_2026_09_3033343536[entry_hour]),-1)=HOUR(AF717)),--(IFERROR(Flights_2026_09_3033343536[entry_sector],"")=AG717),--(IFERROR(Flights_2026_09_3033343536[nfl],-1)&gt;=AH717),--(IFERROR(Flights_2026_09_3033343536[nfl],-1)&lt;=IF(AH717=450,450,AH717+9)))</f>
        <v>2</v>
      </c>
    </row>
    <row r="718" spans="32:35" x14ac:dyDescent="0.2">
      <c r="AF718" s="2">
        <v>0.79166666666666663</v>
      </c>
      <c r="AG718" t="s">
        <v>745</v>
      </c>
      <c r="AH718" s="17">
        <v>340</v>
      </c>
      <c r="AI718" s="17" cm="1">
        <f t="array" ref="AI718">SUMPRODUCT(--(IFERROR(HOUR(Flights_2026_09_3033343536[entry_hour]),-1)=HOUR(AF718)),--(IFERROR(Flights_2026_09_3033343536[entry_sector],"")=AG718),--(IFERROR(Flights_2026_09_3033343536[nfl],-1)&gt;=AH718),--(IFERROR(Flights_2026_09_3033343536[nfl],-1)&lt;=IF(AH718=450,450,AH718+9)))</f>
        <v>0</v>
      </c>
    </row>
    <row r="719" spans="32:35" x14ac:dyDescent="0.2">
      <c r="AF719" s="2">
        <v>0.79166666666666663</v>
      </c>
      <c r="AG719" t="s">
        <v>745</v>
      </c>
      <c r="AH719" s="17">
        <v>350</v>
      </c>
      <c r="AI719" s="17" cm="1">
        <f t="array" ref="AI719">SUMPRODUCT(--(IFERROR(HOUR(Flights_2026_09_3033343536[entry_hour]),-1)=HOUR(AF719)),--(IFERROR(Flights_2026_09_3033343536[entry_sector],"")=AG719),--(IFERROR(Flights_2026_09_3033343536[nfl],-1)&gt;=AH719),--(IFERROR(Flights_2026_09_3033343536[nfl],-1)&lt;=IF(AH719=450,450,AH719+9)))</f>
        <v>2</v>
      </c>
    </row>
    <row r="720" spans="32:35" x14ac:dyDescent="0.2">
      <c r="AF720" s="2">
        <v>0.79166666666666663</v>
      </c>
      <c r="AG720" t="s">
        <v>745</v>
      </c>
      <c r="AH720" s="17">
        <v>360</v>
      </c>
      <c r="AI720" s="17" cm="1">
        <f t="array" ref="AI720">SUMPRODUCT(--(IFERROR(HOUR(Flights_2026_09_3033343536[entry_hour]),-1)=HOUR(AF720)),--(IFERROR(Flights_2026_09_3033343536[entry_sector],"")=AG720),--(IFERROR(Flights_2026_09_3033343536[nfl],-1)&gt;=AH720),--(IFERROR(Flights_2026_09_3033343536[nfl],-1)&lt;=IF(AH720=450,450,AH720+9)))</f>
        <v>1</v>
      </c>
    </row>
    <row r="721" spans="32:35" x14ac:dyDescent="0.2">
      <c r="AF721" s="2">
        <v>0.79166666666666663</v>
      </c>
      <c r="AG721" t="s">
        <v>745</v>
      </c>
      <c r="AH721" s="17">
        <v>370</v>
      </c>
      <c r="AI721" s="17" cm="1">
        <f t="array" ref="AI721">SUMPRODUCT(--(IFERROR(HOUR(Flights_2026_09_3033343536[entry_hour]),-1)=HOUR(AF721)),--(IFERROR(Flights_2026_09_3033343536[entry_sector],"")=AG721),--(IFERROR(Flights_2026_09_3033343536[nfl],-1)&gt;=AH721),--(IFERROR(Flights_2026_09_3033343536[nfl],-1)&lt;=IF(AH721=450,450,AH721+9)))</f>
        <v>3</v>
      </c>
    </row>
    <row r="722" spans="32:35" x14ac:dyDescent="0.2">
      <c r="AF722" s="2">
        <v>0.79166666666666663</v>
      </c>
      <c r="AG722" t="s">
        <v>745</v>
      </c>
      <c r="AH722" s="17">
        <v>380</v>
      </c>
      <c r="AI722" s="17" cm="1">
        <f t="array" ref="AI722">SUMPRODUCT(--(IFERROR(HOUR(Flights_2026_09_3033343536[entry_hour]),-1)=HOUR(AF722)),--(IFERROR(Flights_2026_09_3033343536[entry_sector],"")=AG722),--(IFERROR(Flights_2026_09_3033343536[nfl],-1)&gt;=AH722),--(IFERROR(Flights_2026_09_3033343536[nfl],-1)&lt;=IF(AH722=450,450,AH722+9)))</f>
        <v>0</v>
      </c>
    </row>
    <row r="723" spans="32:35" x14ac:dyDescent="0.2">
      <c r="AF723" s="2">
        <v>0.79166666666666663</v>
      </c>
      <c r="AG723" t="s">
        <v>745</v>
      </c>
      <c r="AH723" s="17">
        <v>390</v>
      </c>
      <c r="AI723" s="17" cm="1">
        <f t="array" ref="AI723">SUMPRODUCT(--(IFERROR(HOUR(Flights_2026_09_3033343536[entry_hour]),-1)=HOUR(AF723)),--(IFERROR(Flights_2026_09_3033343536[entry_sector],"")=AG723),--(IFERROR(Flights_2026_09_3033343536[nfl],-1)&gt;=AH723),--(IFERROR(Flights_2026_09_3033343536[nfl],-1)&lt;=IF(AH723=450,450,AH723+9)))</f>
        <v>1</v>
      </c>
    </row>
    <row r="724" spans="32:35" x14ac:dyDescent="0.2">
      <c r="AF724" s="2">
        <v>0.79166666666666663</v>
      </c>
      <c r="AG724" t="s">
        <v>745</v>
      </c>
      <c r="AH724" s="17">
        <v>400</v>
      </c>
      <c r="AI724" s="17" cm="1">
        <f t="array" ref="AI724">SUMPRODUCT(--(IFERROR(HOUR(Flights_2026_09_3033343536[entry_hour]),-1)=HOUR(AF724)),--(IFERROR(Flights_2026_09_3033343536[entry_sector],"")=AG724),--(IFERROR(Flights_2026_09_3033343536[nfl],-1)&gt;=AH724),--(IFERROR(Flights_2026_09_3033343536[nfl],-1)&lt;=IF(AH724=450,450,AH724+9)))</f>
        <v>0</v>
      </c>
    </row>
    <row r="725" spans="32:35" x14ac:dyDescent="0.2">
      <c r="AF725" s="2">
        <v>0.79166666666666663</v>
      </c>
      <c r="AG725" t="s">
        <v>745</v>
      </c>
      <c r="AH725" s="17">
        <v>410</v>
      </c>
      <c r="AI725" s="17" cm="1">
        <f t="array" ref="AI725">SUMPRODUCT(--(IFERROR(HOUR(Flights_2026_09_3033343536[entry_hour]),-1)=HOUR(AF725)),--(IFERROR(Flights_2026_09_3033343536[entry_sector],"")=AG725),--(IFERROR(Flights_2026_09_3033343536[nfl],-1)&gt;=AH725),--(IFERROR(Flights_2026_09_3033343536[nfl],-1)&lt;=IF(AH725=450,450,AH725+9)))</f>
        <v>0</v>
      </c>
    </row>
    <row r="726" spans="32:35" x14ac:dyDescent="0.2">
      <c r="AF726" s="2">
        <v>0.79166666666666663</v>
      </c>
      <c r="AG726" t="s">
        <v>745</v>
      </c>
      <c r="AH726" s="17">
        <v>420</v>
      </c>
      <c r="AI726" s="17" cm="1">
        <f t="array" ref="AI726">SUMPRODUCT(--(IFERROR(HOUR(Flights_2026_09_3033343536[entry_hour]),-1)=HOUR(AF726)),--(IFERROR(Flights_2026_09_3033343536[entry_sector],"")=AG726),--(IFERROR(Flights_2026_09_3033343536[nfl],-1)&gt;=AH726),--(IFERROR(Flights_2026_09_3033343536[nfl],-1)&lt;=IF(AH726=450,450,AH726+9)))</f>
        <v>0</v>
      </c>
    </row>
    <row r="727" spans="32:35" x14ac:dyDescent="0.2">
      <c r="AF727" s="2">
        <v>0.79166666666666663</v>
      </c>
      <c r="AG727" t="s">
        <v>745</v>
      </c>
      <c r="AH727" s="17">
        <v>430</v>
      </c>
      <c r="AI727" s="17" cm="1">
        <f t="array" ref="AI727">SUMPRODUCT(--(IFERROR(HOUR(Flights_2026_09_3033343536[entry_hour]),-1)=HOUR(AF727)),--(IFERROR(Flights_2026_09_3033343536[entry_sector],"")=AG727),--(IFERROR(Flights_2026_09_3033343536[nfl],-1)&gt;=AH727),--(IFERROR(Flights_2026_09_3033343536[nfl],-1)&lt;=IF(AH727=450,450,AH727+9)))</f>
        <v>0</v>
      </c>
    </row>
    <row r="728" spans="32:35" x14ac:dyDescent="0.2">
      <c r="AF728" s="2">
        <v>0.79166666666666663</v>
      </c>
      <c r="AG728" t="s">
        <v>745</v>
      </c>
      <c r="AH728" s="17">
        <v>440</v>
      </c>
      <c r="AI728" s="17" cm="1">
        <f t="array" ref="AI728">SUMPRODUCT(--(IFERROR(HOUR(Flights_2026_09_3033343536[entry_hour]),-1)=HOUR(AF728)),--(IFERROR(Flights_2026_09_3033343536[entry_sector],"")=AG728),--(IFERROR(Flights_2026_09_3033343536[nfl],-1)&gt;=AH728),--(IFERROR(Flights_2026_09_3033343536[nfl],-1)&lt;=IF(AH728=450,450,AH728+9)))</f>
        <v>0</v>
      </c>
    </row>
    <row r="729" spans="32:35" x14ac:dyDescent="0.2">
      <c r="AF729" s="2">
        <v>0.79166666666666663</v>
      </c>
      <c r="AG729" t="s">
        <v>745</v>
      </c>
      <c r="AH729" s="17">
        <v>450</v>
      </c>
      <c r="AI729" s="17" cm="1">
        <f t="array" ref="AI729">SUMPRODUCT(--(IFERROR(HOUR(Flights_2026_09_3033343536[entry_hour]),-1)=HOUR(AF729)),--(IFERROR(Flights_2026_09_3033343536[entry_sector],"")=AG729),--(IFERROR(Flights_2026_09_3033343536[nfl],-1)&gt;=AH729),--(IFERROR(Flights_2026_09_3033343536[nfl],-1)&lt;=IF(AH729=450,450,AH729+9)))</f>
        <v>0</v>
      </c>
    </row>
    <row r="730" spans="32:35" x14ac:dyDescent="0.2">
      <c r="AF730" s="2">
        <v>0.79166666666666663</v>
      </c>
      <c r="AG730" t="s">
        <v>840</v>
      </c>
      <c r="AH730" s="17">
        <v>200</v>
      </c>
      <c r="AI730" s="17" cm="1">
        <f t="array" ref="AI730">SUMPRODUCT(--(IFERROR(HOUR(Flights_2026_09_3033343536[entry_hour]),-1)=HOUR(AF730)),--(IFERROR(Flights_2026_09_3033343536[entry_sector],"")=AG730),--(IFERROR(Flights_2026_09_3033343536[nfl],-1)&gt;=AH730),--(IFERROR(Flights_2026_09_3033343536[nfl],-1)&lt;=IF(AH730=450,450,AH730+9)))</f>
        <v>0</v>
      </c>
    </row>
    <row r="731" spans="32:35" x14ac:dyDescent="0.2">
      <c r="AF731" s="2">
        <v>0.79166666666666663</v>
      </c>
      <c r="AG731" t="s">
        <v>840</v>
      </c>
      <c r="AH731" s="17">
        <v>210</v>
      </c>
      <c r="AI731" s="17" cm="1">
        <f t="array" ref="AI731">SUMPRODUCT(--(IFERROR(HOUR(Flights_2026_09_3033343536[entry_hour]),-1)=HOUR(AF731)),--(IFERROR(Flights_2026_09_3033343536[entry_sector],"")=AG731),--(IFERROR(Flights_2026_09_3033343536[nfl],-1)&gt;=AH731),--(IFERROR(Flights_2026_09_3033343536[nfl],-1)&lt;=IF(AH731=450,450,AH731+9)))</f>
        <v>0</v>
      </c>
    </row>
    <row r="732" spans="32:35" x14ac:dyDescent="0.2">
      <c r="AF732" s="2">
        <v>0.79166666666666663</v>
      </c>
      <c r="AG732" t="s">
        <v>840</v>
      </c>
      <c r="AH732" s="17">
        <v>220</v>
      </c>
      <c r="AI732" s="17" cm="1">
        <f t="array" ref="AI732">SUMPRODUCT(--(IFERROR(HOUR(Flights_2026_09_3033343536[entry_hour]),-1)=HOUR(AF732)),--(IFERROR(Flights_2026_09_3033343536[entry_sector],"")=AG732),--(IFERROR(Flights_2026_09_3033343536[nfl],-1)&gt;=AH732),--(IFERROR(Flights_2026_09_3033343536[nfl],-1)&lt;=IF(AH732=450,450,AH732+9)))</f>
        <v>0</v>
      </c>
    </row>
    <row r="733" spans="32:35" x14ac:dyDescent="0.2">
      <c r="AF733" s="2">
        <v>0.79166666666666663</v>
      </c>
      <c r="AG733" t="s">
        <v>840</v>
      </c>
      <c r="AH733" s="17">
        <v>230</v>
      </c>
      <c r="AI733" s="17" cm="1">
        <f t="array" ref="AI733">SUMPRODUCT(--(IFERROR(HOUR(Flights_2026_09_3033343536[entry_hour]),-1)=HOUR(AF733)),--(IFERROR(Flights_2026_09_3033343536[entry_sector],"")=AG733),--(IFERROR(Flights_2026_09_3033343536[nfl],-1)&gt;=AH733),--(IFERROR(Flights_2026_09_3033343536[nfl],-1)&lt;=IF(AH733=450,450,AH733+9)))</f>
        <v>0</v>
      </c>
    </row>
    <row r="734" spans="32:35" x14ac:dyDescent="0.2">
      <c r="AF734" s="2">
        <v>0.79166666666666663</v>
      </c>
      <c r="AG734" t="s">
        <v>840</v>
      </c>
      <c r="AH734" s="17">
        <v>240</v>
      </c>
      <c r="AI734" s="17" cm="1">
        <f t="array" ref="AI734">SUMPRODUCT(--(IFERROR(HOUR(Flights_2026_09_3033343536[entry_hour]),-1)=HOUR(AF734)),--(IFERROR(Flights_2026_09_3033343536[entry_sector],"")=AG734),--(IFERROR(Flights_2026_09_3033343536[nfl],-1)&gt;=AH734),--(IFERROR(Flights_2026_09_3033343536[nfl],-1)&lt;=IF(AH734=450,450,AH734+9)))</f>
        <v>0</v>
      </c>
    </row>
    <row r="735" spans="32:35" x14ac:dyDescent="0.2">
      <c r="AF735" s="2">
        <v>0.79166666666666663</v>
      </c>
      <c r="AG735" t="s">
        <v>840</v>
      </c>
      <c r="AH735" s="17">
        <v>250</v>
      </c>
      <c r="AI735" s="17" cm="1">
        <f t="array" ref="AI735">SUMPRODUCT(--(IFERROR(HOUR(Flights_2026_09_3033343536[entry_hour]),-1)=HOUR(AF735)),--(IFERROR(Flights_2026_09_3033343536[entry_sector],"")=AG735),--(IFERROR(Flights_2026_09_3033343536[nfl],-1)&gt;=AH735),--(IFERROR(Flights_2026_09_3033343536[nfl],-1)&lt;=IF(AH735=450,450,AH735+9)))</f>
        <v>0</v>
      </c>
    </row>
    <row r="736" spans="32:35" x14ac:dyDescent="0.2">
      <c r="AF736" s="2">
        <v>0.79166666666666663</v>
      </c>
      <c r="AG736" t="s">
        <v>840</v>
      </c>
      <c r="AH736" s="17">
        <v>260</v>
      </c>
      <c r="AI736" s="17" cm="1">
        <f t="array" ref="AI736">SUMPRODUCT(--(IFERROR(HOUR(Flights_2026_09_3033343536[entry_hour]),-1)=HOUR(AF736)),--(IFERROR(Flights_2026_09_3033343536[entry_sector],"")=AG736),--(IFERROR(Flights_2026_09_3033343536[nfl],-1)&gt;=AH736),--(IFERROR(Flights_2026_09_3033343536[nfl],-1)&lt;=IF(AH736=450,450,AH736+9)))</f>
        <v>0</v>
      </c>
    </row>
    <row r="737" spans="32:35" x14ac:dyDescent="0.2">
      <c r="AF737" s="2">
        <v>0.79166666666666663</v>
      </c>
      <c r="AG737" t="s">
        <v>840</v>
      </c>
      <c r="AH737" s="17">
        <v>270</v>
      </c>
      <c r="AI737" s="17" cm="1">
        <f t="array" ref="AI737">SUMPRODUCT(--(IFERROR(HOUR(Flights_2026_09_3033343536[entry_hour]),-1)=HOUR(AF737)),--(IFERROR(Flights_2026_09_3033343536[entry_sector],"")=AG737),--(IFERROR(Flights_2026_09_3033343536[nfl],-1)&gt;=AH737),--(IFERROR(Flights_2026_09_3033343536[nfl],-1)&lt;=IF(AH737=450,450,AH737+9)))</f>
        <v>0</v>
      </c>
    </row>
    <row r="738" spans="32:35" x14ac:dyDescent="0.2">
      <c r="AF738" s="2">
        <v>0.79166666666666663</v>
      </c>
      <c r="AG738" t="s">
        <v>840</v>
      </c>
      <c r="AH738" s="17">
        <v>280</v>
      </c>
      <c r="AI738" s="17" cm="1">
        <f t="array" ref="AI738">SUMPRODUCT(--(IFERROR(HOUR(Flights_2026_09_3033343536[entry_hour]),-1)=HOUR(AF738)),--(IFERROR(Flights_2026_09_3033343536[entry_sector],"")=AG738),--(IFERROR(Flights_2026_09_3033343536[nfl],-1)&gt;=AH738),--(IFERROR(Flights_2026_09_3033343536[nfl],-1)&lt;=IF(AH738=450,450,AH738+9)))</f>
        <v>0</v>
      </c>
    </row>
    <row r="739" spans="32:35" x14ac:dyDescent="0.2">
      <c r="AF739" s="2">
        <v>0.79166666666666663</v>
      </c>
      <c r="AG739" t="s">
        <v>840</v>
      </c>
      <c r="AH739" s="17">
        <v>290</v>
      </c>
      <c r="AI739" s="17" cm="1">
        <f t="array" ref="AI739">SUMPRODUCT(--(IFERROR(HOUR(Flights_2026_09_3033343536[entry_hour]),-1)=HOUR(AF739)),--(IFERROR(Flights_2026_09_3033343536[entry_sector],"")=AG739),--(IFERROR(Flights_2026_09_3033343536[nfl],-1)&gt;=AH739),--(IFERROR(Flights_2026_09_3033343536[nfl],-1)&lt;=IF(AH739=450,450,AH739+9)))</f>
        <v>0</v>
      </c>
    </row>
    <row r="740" spans="32:35" x14ac:dyDescent="0.2">
      <c r="AF740" s="2">
        <v>0.79166666666666663</v>
      </c>
      <c r="AG740" t="s">
        <v>840</v>
      </c>
      <c r="AH740" s="17">
        <v>300</v>
      </c>
      <c r="AI740" s="17" cm="1">
        <f t="array" ref="AI740">SUMPRODUCT(--(IFERROR(HOUR(Flights_2026_09_3033343536[entry_hour]),-1)=HOUR(AF740)),--(IFERROR(Flights_2026_09_3033343536[entry_sector],"")=AG740),--(IFERROR(Flights_2026_09_3033343536[nfl],-1)&gt;=AH740),--(IFERROR(Flights_2026_09_3033343536[nfl],-1)&lt;=IF(AH740=450,450,AH740+9)))</f>
        <v>0</v>
      </c>
    </row>
    <row r="741" spans="32:35" x14ac:dyDescent="0.2">
      <c r="AF741" s="2">
        <v>0.79166666666666663</v>
      </c>
      <c r="AG741" t="s">
        <v>840</v>
      </c>
      <c r="AH741" s="17">
        <v>310</v>
      </c>
      <c r="AI741" s="17" cm="1">
        <f t="array" ref="AI741">SUMPRODUCT(--(IFERROR(HOUR(Flights_2026_09_3033343536[entry_hour]),-1)=HOUR(AF741)),--(IFERROR(Flights_2026_09_3033343536[entry_sector],"")=AG741),--(IFERROR(Flights_2026_09_3033343536[nfl],-1)&gt;=AH741),--(IFERROR(Flights_2026_09_3033343536[nfl],-1)&lt;=IF(AH741=450,450,AH741+9)))</f>
        <v>0</v>
      </c>
    </row>
    <row r="742" spans="32:35" x14ac:dyDescent="0.2">
      <c r="AF742" s="2">
        <v>0.79166666666666663</v>
      </c>
      <c r="AG742" t="s">
        <v>840</v>
      </c>
      <c r="AH742" s="17">
        <v>320</v>
      </c>
      <c r="AI742" s="17" cm="1">
        <f t="array" ref="AI742">SUMPRODUCT(--(IFERROR(HOUR(Flights_2026_09_3033343536[entry_hour]),-1)=HOUR(AF742)),--(IFERROR(Flights_2026_09_3033343536[entry_sector],"")=AG742),--(IFERROR(Flights_2026_09_3033343536[nfl],-1)&gt;=AH742),--(IFERROR(Flights_2026_09_3033343536[nfl],-1)&lt;=IF(AH742=450,450,AH742+9)))</f>
        <v>0</v>
      </c>
    </row>
    <row r="743" spans="32:35" x14ac:dyDescent="0.2">
      <c r="AF743" s="2">
        <v>0.79166666666666663</v>
      </c>
      <c r="AG743" t="s">
        <v>840</v>
      </c>
      <c r="AH743" s="17">
        <v>330</v>
      </c>
      <c r="AI743" s="17" cm="1">
        <f t="array" ref="AI743">SUMPRODUCT(--(IFERROR(HOUR(Flights_2026_09_3033343536[entry_hour]),-1)=HOUR(AF743)),--(IFERROR(Flights_2026_09_3033343536[entry_sector],"")=AG743),--(IFERROR(Flights_2026_09_3033343536[nfl],-1)&gt;=AH743),--(IFERROR(Flights_2026_09_3033343536[nfl],-1)&lt;=IF(AH743=450,450,AH743+9)))</f>
        <v>0</v>
      </c>
    </row>
    <row r="744" spans="32:35" x14ac:dyDescent="0.2">
      <c r="AF744" s="2">
        <v>0.79166666666666663</v>
      </c>
      <c r="AG744" t="s">
        <v>840</v>
      </c>
      <c r="AH744" s="17">
        <v>340</v>
      </c>
      <c r="AI744" s="17" cm="1">
        <f t="array" ref="AI744">SUMPRODUCT(--(IFERROR(HOUR(Flights_2026_09_3033343536[entry_hour]),-1)=HOUR(AF744)),--(IFERROR(Flights_2026_09_3033343536[entry_sector],"")=AG744),--(IFERROR(Flights_2026_09_3033343536[nfl],-1)&gt;=AH744),--(IFERROR(Flights_2026_09_3033343536[nfl],-1)&lt;=IF(AH744=450,450,AH744+9)))</f>
        <v>0</v>
      </c>
    </row>
    <row r="745" spans="32:35" x14ac:dyDescent="0.2">
      <c r="AF745" s="2">
        <v>0.79166666666666663</v>
      </c>
      <c r="AG745" t="s">
        <v>840</v>
      </c>
      <c r="AH745" s="17">
        <v>350</v>
      </c>
      <c r="AI745" s="17" cm="1">
        <f t="array" ref="AI745">SUMPRODUCT(--(IFERROR(HOUR(Flights_2026_09_3033343536[entry_hour]),-1)=HOUR(AF745)),--(IFERROR(Flights_2026_09_3033343536[entry_sector],"")=AG745),--(IFERROR(Flights_2026_09_3033343536[nfl],-1)&gt;=AH745),--(IFERROR(Flights_2026_09_3033343536[nfl],-1)&lt;=IF(AH745=450,450,AH745+9)))</f>
        <v>0</v>
      </c>
    </row>
    <row r="746" spans="32:35" x14ac:dyDescent="0.2">
      <c r="AF746" s="2">
        <v>0.79166666666666663</v>
      </c>
      <c r="AG746" t="s">
        <v>840</v>
      </c>
      <c r="AH746" s="17">
        <v>360</v>
      </c>
      <c r="AI746" s="17" cm="1">
        <f t="array" ref="AI746">SUMPRODUCT(--(IFERROR(HOUR(Flights_2026_09_3033343536[entry_hour]),-1)=HOUR(AF746)),--(IFERROR(Flights_2026_09_3033343536[entry_sector],"")=AG746),--(IFERROR(Flights_2026_09_3033343536[nfl],-1)&gt;=AH746),--(IFERROR(Flights_2026_09_3033343536[nfl],-1)&lt;=IF(AH746=450,450,AH746+9)))</f>
        <v>0</v>
      </c>
    </row>
    <row r="747" spans="32:35" x14ac:dyDescent="0.2">
      <c r="AF747" s="2">
        <v>0.79166666666666663</v>
      </c>
      <c r="AG747" t="s">
        <v>840</v>
      </c>
      <c r="AH747" s="17">
        <v>370</v>
      </c>
      <c r="AI747" s="17" cm="1">
        <f t="array" ref="AI747">SUMPRODUCT(--(IFERROR(HOUR(Flights_2026_09_3033343536[entry_hour]),-1)=HOUR(AF747)),--(IFERROR(Flights_2026_09_3033343536[entry_sector],"")=AG747),--(IFERROR(Flights_2026_09_3033343536[nfl],-1)&gt;=AH747),--(IFERROR(Flights_2026_09_3033343536[nfl],-1)&lt;=IF(AH747=450,450,AH747+9)))</f>
        <v>1</v>
      </c>
    </row>
    <row r="748" spans="32:35" x14ac:dyDescent="0.2">
      <c r="AF748" s="2">
        <v>0.79166666666666663</v>
      </c>
      <c r="AG748" t="s">
        <v>840</v>
      </c>
      <c r="AH748" s="17">
        <v>380</v>
      </c>
      <c r="AI748" s="17" cm="1">
        <f t="array" ref="AI748">SUMPRODUCT(--(IFERROR(HOUR(Flights_2026_09_3033343536[entry_hour]),-1)=HOUR(AF748)),--(IFERROR(Flights_2026_09_3033343536[entry_sector],"")=AG748),--(IFERROR(Flights_2026_09_3033343536[nfl],-1)&gt;=AH748),--(IFERROR(Flights_2026_09_3033343536[nfl],-1)&lt;=IF(AH748=450,450,AH748+9)))</f>
        <v>0</v>
      </c>
    </row>
    <row r="749" spans="32:35" x14ac:dyDescent="0.2">
      <c r="AF749" s="2">
        <v>0.79166666666666663</v>
      </c>
      <c r="AG749" t="s">
        <v>840</v>
      </c>
      <c r="AH749" s="17">
        <v>390</v>
      </c>
      <c r="AI749" s="17" cm="1">
        <f t="array" ref="AI749">SUMPRODUCT(--(IFERROR(HOUR(Flights_2026_09_3033343536[entry_hour]),-1)=HOUR(AF749)),--(IFERROR(Flights_2026_09_3033343536[entry_sector],"")=AG749),--(IFERROR(Flights_2026_09_3033343536[nfl],-1)&gt;=AH749),--(IFERROR(Flights_2026_09_3033343536[nfl],-1)&lt;=IF(AH749=450,450,AH749+9)))</f>
        <v>0</v>
      </c>
    </row>
    <row r="750" spans="32:35" x14ac:dyDescent="0.2">
      <c r="AF750" s="2">
        <v>0.79166666666666663</v>
      </c>
      <c r="AG750" t="s">
        <v>840</v>
      </c>
      <c r="AH750" s="17">
        <v>400</v>
      </c>
      <c r="AI750" s="17" cm="1">
        <f t="array" ref="AI750">SUMPRODUCT(--(IFERROR(HOUR(Flights_2026_09_3033343536[entry_hour]),-1)=HOUR(AF750)),--(IFERROR(Flights_2026_09_3033343536[entry_sector],"")=AG750),--(IFERROR(Flights_2026_09_3033343536[nfl],-1)&gt;=AH750),--(IFERROR(Flights_2026_09_3033343536[nfl],-1)&lt;=IF(AH750=450,450,AH750+9)))</f>
        <v>0</v>
      </c>
    </row>
    <row r="751" spans="32:35" x14ac:dyDescent="0.2">
      <c r="AF751" s="2">
        <v>0.79166666666666663</v>
      </c>
      <c r="AG751" t="s">
        <v>840</v>
      </c>
      <c r="AH751" s="17">
        <v>410</v>
      </c>
      <c r="AI751" s="17" cm="1">
        <f t="array" ref="AI751">SUMPRODUCT(--(IFERROR(HOUR(Flights_2026_09_3033343536[entry_hour]),-1)=HOUR(AF751)),--(IFERROR(Flights_2026_09_3033343536[entry_sector],"")=AG751),--(IFERROR(Flights_2026_09_3033343536[nfl],-1)&gt;=AH751),--(IFERROR(Flights_2026_09_3033343536[nfl],-1)&lt;=IF(AH751=450,450,AH751+9)))</f>
        <v>0</v>
      </c>
    </row>
    <row r="752" spans="32:35" x14ac:dyDescent="0.2">
      <c r="AF752" s="2">
        <v>0.79166666666666663</v>
      </c>
      <c r="AG752" t="s">
        <v>840</v>
      </c>
      <c r="AH752" s="17">
        <v>420</v>
      </c>
      <c r="AI752" s="17" cm="1">
        <f t="array" ref="AI752">SUMPRODUCT(--(IFERROR(HOUR(Flights_2026_09_3033343536[entry_hour]),-1)=HOUR(AF752)),--(IFERROR(Flights_2026_09_3033343536[entry_sector],"")=AG752),--(IFERROR(Flights_2026_09_3033343536[nfl],-1)&gt;=AH752),--(IFERROR(Flights_2026_09_3033343536[nfl],-1)&lt;=IF(AH752=450,450,AH752+9)))</f>
        <v>0</v>
      </c>
    </row>
    <row r="753" spans="32:35" x14ac:dyDescent="0.2">
      <c r="AF753" s="2">
        <v>0.79166666666666663</v>
      </c>
      <c r="AG753" t="s">
        <v>840</v>
      </c>
      <c r="AH753" s="17">
        <v>430</v>
      </c>
      <c r="AI753" s="17" cm="1">
        <f t="array" ref="AI753">SUMPRODUCT(--(IFERROR(HOUR(Flights_2026_09_3033343536[entry_hour]),-1)=HOUR(AF753)),--(IFERROR(Flights_2026_09_3033343536[entry_sector],"")=AG753),--(IFERROR(Flights_2026_09_3033343536[nfl],-1)&gt;=AH753),--(IFERROR(Flights_2026_09_3033343536[nfl],-1)&lt;=IF(AH753=450,450,AH753+9)))</f>
        <v>0</v>
      </c>
    </row>
    <row r="754" spans="32:35" x14ac:dyDescent="0.2">
      <c r="AF754" s="2">
        <v>0.79166666666666663</v>
      </c>
      <c r="AG754" t="s">
        <v>840</v>
      </c>
      <c r="AH754" s="17">
        <v>440</v>
      </c>
      <c r="AI754" s="17" cm="1">
        <f t="array" ref="AI754">SUMPRODUCT(--(IFERROR(HOUR(Flights_2026_09_3033343536[entry_hour]),-1)=HOUR(AF754)),--(IFERROR(Flights_2026_09_3033343536[entry_sector],"")=AG754),--(IFERROR(Flights_2026_09_3033343536[nfl],-1)&gt;=AH754),--(IFERROR(Flights_2026_09_3033343536[nfl],-1)&lt;=IF(AH754=450,450,AH754+9)))</f>
        <v>0</v>
      </c>
    </row>
    <row r="755" spans="32:35" x14ac:dyDescent="0.2">
      <c r="AF755" s="2">
        <v>0.79166666666666663</v>
      </c>
      <c r="AG755" t="s">
        <v>840</v>
      </c>
      <c r="AH755" s="17">
        <v>450</v>
      </c>
      <c r="AI755" s="17" cm="1">
        <f t="array" ref="AI755">SUMPRODUCT(--(IFERROR(HOUR(Flights_2026_09_3033343536[entry_hour]),-1)=HOUR(AF755)),--(IFERROR(Flights_2026_09_3033343536[entry_sector],"")=AG755),--(IFERROR(Flights_2026_09_3033343536[nfl],-1)&gt;=AH755),--(IFERROR(Flights_2026_09_3033343536[nfl],-1)&lt;=IF(AH755=450,450,AH755+9)))</f>
        <v>0</v>
      </c>
    </row>
    <row r="756" spans="32:35" x14ac:dyDescent="0.2">
      <c r="AF756" s="2">
        <v>0.79166666666666663</v>
      </c>
      <c r="AG756" t="s">
        <v>747</v>
      </c>
      <c r="AH756" s="17">
        <v>200</v>
      </c>
      <c r="AI756" s="17" cm="1">
        <f t="array" ref="AI756">SUMPRODUCT(--(IFERROR(HOUR(Flights_2026_09_3033343536[entry_hour]),-1)=HOUR(AF756)),--(IFERROR(Flights_2026_09_3033343536[entry_sector],"")=AG756),--(IFERROR(Flights_2026_09_3033343536[nfl],-1)&gt;=AH756),--(IFERROR(Flights_2026_09_3033343536[nfl],-1)&lt;=IF(AH756=450,450,AH756+9)))</f>
        <v>0</v>
      </c>
    </row>
    <row r="757" spans="32:35" x14ac:dyDescent="0.2">
      <c r="AF757" s="2">
        <v>0.79166666666666663</v>
      </c>
      <c r="AG757" t="s">
        <v>747</v>
      </c>
      <c r="AH757" s="17">
        <v>210</v>
      </c>
      <c r="AI757" s="17" cm="1">
        <f t="array" ref="AI757">SUMPRODUCT(--(IFERROR(HOUR(Flights_2026_09_3033343536[entry_hour]),-1)=HOUR(AF757)),--(IFERROR(Flights_2026_09_3033343536[entry_sector],"")=AG757),--(IFERROR(Flights_2026_09_3033343536[nfl],-1)&gt;=AH757),--(IFERROR(Flights_2026_09_3033343536[nfl],-1)&lt;=IF(AH757=450,450,AH757+9)))</f>
        <v>0</v>
      </c>
    </row>
    <row r="758" spans="32:35" x14ac:dyDescent="0.2">
      <c r="AF758" s="2">
        <v>0.79166666666666663</v>
      </c>
      <c r="AG758" t="s">
        <v>747</v>
      </c>
      <c r="AH758" s="17">
        <v>220</v>
      </c>
      <c r="AI758" s="17" cm="1">
        <f t="array" ref="AI758">SUMPRODUCT(--(IFERROR(HOUR(Flights_2026_09_3033343536[entry_hour]),-1)=HOUR(AF758)),--(IFERROR(Flights_2026_09_3033343536[entry_sector],"")=AG758),--(IFERROR(Flights_2026_09_3033343536[nfl],-1)&gt;=AH758),--(IFERROR(Flights_2026_09_3033343536[nfl],-1)&lt;=IF(AH758=450,450,AH758+9)))</f>
        <v>0</v>
      </c>
    </row>
    <row r="759" spans="32:35" x14ac:dyDescent="0.2">
      <c r="AF759" s="2">
        <v>0.79166666666666663</v>
      </c>
      <c r="AG759" t="s">
        <v>747</v>
      </c>
      <c r="AH759" s="17">
        <v>230</v>
      </c>
      <c r="AI759" s="17" cm="1">
        <f t="array" ref="AI759">SUMPRODUCT(--(IFERROR(HOUR(Flights_2026_09_3033343536[entry_hour]),-1)=HOUR(AF759)),--(IFERROR(Flights_2026_09_3033343536[entry_sector],"")=AG759),--(IFERROR(Flights_2026_09_3033343536[nfl],-1)&gt;=AH759),--(IFERROR(Flights_2026_09_3033343536[nfl],-1)&lt;=IF(AH759=450,450,AH759+9)))</f>
        <v>0</v>
      </c>
    </row>
    <row r="760" spans="32:35" x14ac:dyDescent="0.2">
      <c r="AF760" s="2">
        <v>0.79166666666666663</v>
      </c>
      <c r="AG760" t="s">
        <v>747</v>
      </c>
      <c r="AH760" s="17">
        <v>240</v>
      </c>
      <c r="AI760" s="17" cm="1">
        <f t="array" ref="AI760">SUMPRODUCT(--(IFERROR(HOUR(Flights_2026_09_3033343536[entry_hour]),-1)=HOUR(AF760)),--(IFERROR(Flights_2026_09_3033343536[entry_sector],"")=AG760),--(IFERROR(Flights_2026_09_3033343536[nfl],-1)&gt;=AH760),--(IFERROR(Flights_2026_09_3033343536[nfl],-1)&lt;=IF(AH760=450,450,AH760+9)))</f>
        <v>0</v>
      </c>
    </row>
    <row r="761" spans="32:35" x14ac:dyDescent="0.2">
      <c r="AF761" s="2">
        <v>0.79166666666666663</v>
      </c>
      <c r="AG761" t="s">
        <v>747</v>
      </c>
      <c r="AH761" s="17">
        <v>250</v>
      </c>
      <c r="AI761" s="17" cm="1">
        <f t="array" ref="AI761">SUMPRODUCT(--(IFERROR(HOUR(Flights_2026_09_3033343536[entry_hour]),-1)=HOUR(AF761)),--(IFERROR(Flights_2026_09_3033343536[entry_sector],"")=AG761),--(IFERROR(Flights_2026_09_3033343536[nfl],-1)&gt;=AH761),--(IFERROR(Flights_2026_09_3033343536[nfl],-1)&lt;=IF(AH761=450,450,AH761+9)))</f>
        <v>0</v>
      </c>
    </row>
    <row r="762" spans="32:35" x14ac:dyDescent="0.2">
      <c r="AF762" s="2">
        <v>0.79166666666666663</v>
      </c>
      <c r="AG762" t="s">
        <v>747</v>
      </c>
      <c r="AH762" s="17">
        <v>260</v>
      </c>
      <c r="AI762" s="17" cm="1">
        <f t="array" ref="AI762">SUMPRODUCT(--(IFERROR(HOUR(Flights_2026_09_3033343536[entry_hour]),-1)=HOUR(AF762)),--(IFERROR(Flights_2026_09_3033343536[entry_sector],"")=AG762),--(IFERROR(Flights_2026_09_3033343536[nfl],-1)&gt;=AH762),--(IFERROR(Flights_2026_09_3033343536[nfl],-1)&lt;=IF(AH762=450,450,AH762+9)))</f>
        <v>0</v>
      </c>
    </row>
    <row r="763" spans="32:35" x14ac:dyDescent="0.2">
      <c r="AF763" s="2">
        <v>0.79166666666666663</v>
      </c>
      <c r="AG763" t="s">
        <v>747</v>
      </c>
      <c r="AH763" s="17">
        <v>270</v>
      </c>
      <c r="AI763" s="17" cm="1">
        <f t="array" ref="AI763">SUMPRODUCT(--(IFERROR(HOUR(Flights_2026_09_3033343536[entry_hour]),-1)=HOUR(AF763)),--(IFERROR(Flights_2026_09_3033343536[entry_sector],"")=AG763),--(IFERROR(Flights_2026_09_3033343536[nfl],-1)&gt;=AH763),--(IFERROR(Flights_2026_09_3033343536[nfl],-1)&lt;=IF(AH763=450,450,AH763+9)))</f>
        <v>0</v>
      </c>
    </row>
    <row r="764" spans="32:35" x14ac:dyDescent="0.2">
      <c r="AF764" s="2">
        <v>0.79166666666666663</v>
      </c>
      <c r="AG764" t="s">
        <v>747</v>
      </c>
      <c r="AH764" s="17">
        <v>280</v>
      </c>
      <c r="AI764" s="17" cm="1">
        <f t="array" ref="AI764">SUMPRODUCT(--(IFERROR(HOUR(Flights_2026_09_3033343536[entry_hour]),-1)=HOUR(AF764)),--(IFERROR(Flights_2026_09_3033343536[entry_sector],"")=AG764),--(IFERROR(Flights_2026_09_3033343536[nfl],-1)&gt;=AH764),--(IFERROR(Flights_2026_09_3033343536[nfl],-1)&lt;=IF(AH764=450,450,AH764+9)))</f>
        <v>0</v>
      </c>
    </row>
    <row r="765" spans="32:35" x14ac:dyDescent="0.2">
      <c r="AF765" s="2">
        <v>0.79166666666666663</v>
      </c>
      <c r="AG765" t="s">
        <v>747</v>
      </c>
      <c r="AH765" s="17">
        <v>290</v>
      </c>
      <c r="AI765" s="17" cm="1">
        <f t="array" ref="AI765">SUMPRODUCT(--(IFERROR(HOUR(Flights_2026_09_3033343536[entry_hour]),-1)=HOUR(AF765)),--(IFERROR(Flights_2026_09_3033343536[entry_sector],"")=AG765),--(IFERROR(Flights_2026_09_3033343536[nfl],-1)&gt;=AH765),--(IFERROR(Flights_2026_09_3033343536[nfl],-1)&lt;=IF(AH765=450,450,AH765+9)))</f>
        <v>0</v>
      </c>
    </row>
    <row r="766" spans="32:35" x14ac:dyDescent="0.2">
      <c r="AF766" s="2">
        <v>0.79166666666666663</v>
      </c>
      <c r="AG766" t="s">
        <v>747</v>
      </c>
      <c r="AH766" s="17">
        <v>300</v>
      </c>
      <c r="AI766" s="17" cm="1">
        <f t="array" ref="AI766">SUMPRODUCT(--(IFERROR(HOUR(Flights_2026_09_3033343536[entry_hour]),-1)=HOUR(AF766)),--(IFERROR(Flights_2026_09_3033343536[entry_sector],"")=AG766),--(IFERROR(Flights_2026_09_3033343536[nfl],-1)&gt;=AH766),--(IFERROR(Flights_2026_09_3033343536[nfl],-1)&lt;=IF(AH766=450,450,AH766+9)))</f>
        <v>0</v>
      </c>
    </row>
    <row r="767" spans="32:35" x14ac:dyDescent="0.2">
      <c r="AF767" s="2">
        <v>0.79166666666666663</v>
      </c>
      <c r="AG767" t="s">
        <v>747</v>
      </c>
      <c r="AH767" s="17">
        <v>310</v>
      </c>
      <c r="AI767" s="17" cm="1">
        <f t="array" ref="AI767">SUMPRODUCT(--(IFERROR(HOUR(Flights_2026_09_3033343536[entry_hour]),-1)=HOUR(AF767)),--(IFERROR(Flights_2026_09_3033343536[entry_sector],"")=AG767),--(IFERROR(Flights_2026_09_3033343536[nfl],-1)&gt;=AH767),--(IFERROR(Flights_2026_09_3033343536[nfl],-1)&lt;=IF(AH767=450,450,AH767+9)))</f>
        <v>0</v>
      </c>
    </row>
    <row r="768" spans="32:35" x14ac:dyDescent="0.2">
      <c r="AF768" s="2">
        <v>0.79166666666666663</v>
      </c>
      <c r="AG768" t="s">
        <v>747</v>
      </c>
      <c r="AH768" s="17">
        <v>320</v>
      </c>
      <c r="AI768" s="17" cm="1">
        <f t="array" ref="AI768">SUMPRODUCT(--(IFERROR(HOUR(Flights_2026_09_3033343536[entry_hour]),-1)=HOUR(AF768)),--(IFERROR(Flights_2026_09_3033343536[entry_sector],"")=AG768),--(IFERROR(Flights_2026_09_3033343536[nfl],-1)&gt;=AH768),--(IFERROR(Flights_2026_09_3033343536[nfl],-1)&lt;=IF(AH768=450,450,AH768+9)))</f>
        <v>0</v>
      </c>
    </row>
    <row r="769" spans="32:35" x14ac:dyDescent="0.2">
      <c r="AF769" s="2">
        <v>0.79166666666666663</v>
      </c>
      <c r="AG769" t="s">
        <v>747</v>
      </c>
      <c r="AH769" s="17">
        <v>330</v>
      </c>
      <c r="AI769" s="17" cm="1">
        <f t="array" ref="AI769">SUMPRODUCT(--(IFERROR(HOUR(Flights_2026_09_3033343536[entry_hour]),-1)=HOUR(AF769)),--(IFERROR(Flights_2026_09_3033343536[entry_sector],"")=AG769),--(IFERROR(Flights_2026_09_3033343536[nfl],-1)&gt;=AH769),--(IFERROR(Flights_2026_09_3033343536[nfl],-1)&lt;=IF(AH769=450,450,AH769+9)))</f>
        <v>0</v>
      </c>
    </row>
    <row r="770" spans="32:35" x14ac:dyDescent="0.2">
      <c r="AF770" s="2">
        <v>0.79166666666666663</v>
      </c>
      <c r="AG770" t="s">
        <v>747</v>
      </c>
      <c r="AH770" s="17">
        <v>340</v>
      </c>
      <c r="AI770" s="17" cm="1">
        <f t="array" ref="AI770">SUMPRODUCT(--(IFERROR(HOUR(Flights_2026_09_3033343536[entry_hour]),-1)=HOUR(AF770)),--(IFERROR(Flights_2026_09_3033343536[entry_sector],"")=AG770),--(IFERROR(Flights_2026_09_3033343536[nfl],-1)&gt;=AH770),--(IFERROR(Flights_2026_09_3033343536[nfl],-1)&lt;=IF(AH770=450,450,AH770+9)))</f>
        <v>0</v>
      </c>
    </row>
    <row r="771" spans="32:35" x14ac:dyDescent="0.2">
      <c r="AF771" s="2">
        <v>0.79166666666666663</v>
      </c>
      <c r="AG771" t="s">
        <v>747</v>
      </c>
      <c r="AH771" s="17">
        <v>350</v>
      </c>
      <c r="AI771" s="17" cm="1">
        <f t="array" ref="AI771">SUMPRODUCT(--(IFERROR(HOUR(Flights_2026_09_3033343536[entry_hour]),-1)=HOUR(AF771)),--(IFERROR(Flights_2026_09_3033343536[entry_sector],"")=AG771),--(IFERROR(Flights_2026_09_3033343536[nfl],-1)&gt;=AH771),--(IFERROR(Flights_2026_09_3033343536[nfl],-1)&lt;=IF(AH771=450,450,AH771+9)))</f>
        <v>0</v>
      </c>
    </row>
    <row r="772" spans="32:35" x14ac:dyDescent="0.2">
      <c r="AF772" s="2">
        <v>0.79166666666666663</v>
      </c>
      <c r="AG772" t="s">
        <v>747</v>
      </c>
      <c r="AH772" s="17">
        <v>360</v>
      </c>
      <c r="AI772" s="17" cm="1">
        <f t="array" ref="AI772">SUMPRODUCT(--(IFERROR(HOUR(Flights_2026_09_3033343536[entry_hour]),-1)=HOUR(AF772)),--(IFERROR(Flights_2026_09_3033343536[entry_sector],"")=AG772),--(IFERROR(Flights_2026_09_3033343536[nfl],-1)&gt;=AH772),--(IFERROR(Flights_2026_09_3033343536[nfl],-1)&lt;=IF(AH772=450,450,AH772+9)))</f>
        <v>0</v>
      </c>
    </row>
    <row r="773" spans="32:35" x14ac:dyDescent="0.2">
      <c r="AF773" s="2">
        <v>0.79166666666666663</v>
      </c>
      <c r="AG773" t="s">
        <v>747</v>
      </c>
      <c r="AH773" s="17">
        <v>370</v>
      </c>
      <c r="AI773" s="17" cm="1">
        <f t="array" ref="AI773">SUMPRODUCT(--(IFERROR(HOUR(Flights_2026_09_3033343536[entry_hour]),-1)=HOUR(AF773)),--(IFERROR(Flights_2026_09_3033343536[entry_sector],"")=AG773),--(IFERROR(Flights_2026_09_3033343536[nfl],-1)&gt;=AH773),--(IFERROR(Flights_2026_09_3033343536[nfl],-1)&lt;=IF(AH773=450,450,AH773+9)))</f>
        <v>0</v>
      </c>
    </row>
    <row r="774" spans="32:35" x14ac:dyDescent="0.2">
      <c r="AF774" s="2">
        <v>0.79166666666666663</v>
      </c>
      <c r="AG774" t="s">
        <v>747</v>
      </c>
      <c r="AH774" s="17">
        <v>380</v>
      </c>
      <c r="AI774" s="17" cm="1">
        <f t="array" ref="AI774">SUMPRODUCT(--(IFERROR(HOUR(Flights_2026_09_3033343536[entry_hour]),-1)=HOUR(AF774)),--(IFERROR(Flights_2026_09_3033343536[entry_sector],"")=AG774),--(IFERROR(Flights_2026_09_3033343536[nfl],-1)&gt;=AH774),--(IFERROR(Flights_2026_09_3033343536[nfl],-1)&lt;=IF(AH774=450,450,AH774+9)))</f>
        <v>0</v>
      </c>
    </row>
    <row r="775" spans="32:35" x14ac:dyDescent="0.2">
      <c r="AF775" s="2">
        <v>0.79166666666666663</v>
      </c>
      <c r="AG775" t="s">
        <v>747</v>
      </c>
      <c r="AH775" s="17">
        <v>390</v>
      </c>
      <c r="AI775" s="17" cm="1">
        <f t="array" ref="AI775">SUMPRODUCT(--(IFERROR(HOUR(Flights_2026_09_3033343536[entry_hour]),-1)=HOUR(AF775)),--(IFERROR(Flights_2026_09_3033343536[entry_sector],"")=AG775),--(IFERROR(Flights_2026_09_3033343536[nfl],-1)&gt;=AH775),--(IFERROR(Flights_2026_09_3033343536[nfl],-1)&lt;=IF(AH775=450,450,AH775+9)))</f>
        <v>0</v>
      </c>
    </row>
    <row r="776" spans="32:35" x14ac:dyDescent="0.2">
      <c r="AF776" s="2">
        <v>0.79166666666666663</v>
      </c>
      <c r="AG776" t="s">
        <v>747</v>
      </c>
      <c r="AH776" s="17">
        <v>400</v>
      </c>
      <c r="AI776" s="17" cm="1">
        <f t="array" ref="AI776">SUMPRODUCT(--(IFERROR(HOUR(Flights_2026_09_3033343536[entry_hour]),-1)=HOUR(AF776)),--(IFERROR(Flights_2026_09_3033343536[entry_sector],"")=AG776),--(IFERROR(Flights_2026_09_3033343536[nfl],-1)&gt;=AH776),--(IFERROR(Flights_2026_09_3033343536[nfl],-1)&lt;=IF(AH776=450,450,AH776+9)))</f>
        <v>0</v>
      </c>
    </row>
    <row r="777" spans="32:35" x14ac:dyDescent="0.2">
      <c r="AF777" s="2">
        <v>0.79166666666666663</v>
      </c>
      <c r="AG777" t="s">
        <v>747</v>
      </c>
      <c r="AH777" s="17">
        <v>410</v>
      </c>
      <c r="AI777" s="17" cm="1">
        <f t="array" ref="AI777">SUMPRODUCT(--(IFERROR(HOUR(Flights_2026_09_3033343536[entry_hour]),-1)=HOUR(AF777)),--(IFERROR(Flights_2026_09_3033343536[entry_sector],"")=AG777),--(IFERROR(Flights_2026_09_3033343536[nfl],-1)&gt;=AH777),--(IFERROR(Flights_2026_09_3033343536[nfl],-1)&lt;=IF(AH777=450,450,AH777+9)))</f>
        <v>0</v>
      </c>
    </row>
    <row r="778" spans="32:35" x14ac:dyDescent="0.2">
      <c r="AF778" s="2">
        <v>0.79166666666666663</v>
      </c>
      <c r="AG778" t="s">
        <v>747</v>
      </c>
      <c r="AH778" s="17">
        <v>420</v>
      </c>
      <c r="AI778" s="17" cm="1">
        <f t="array" ref="AI778">SUMPRODUCT(--(IFERROR(HOUR(Flights_2026_09_3033343536[entry_hour]),-1)=HOUR(AF778)),--(IFERROR(Flights_2026_09_3033343536[entry_sector],"")=AG778),--(IFERROR(Flights_2026_09_3033343536[nfl],-1)&gt;=AH778),--(IFERROR(Flights_2026_09_3033343536[nfl],-1)&lt;=IF(AH778=450,450,AH778+9)))</f>
        <v>0</v>
      </c>
    </row>
    <row r="779" spans="32:35" x14ac:dyDescent="0.2">
      <c r="AF779" s="2">
        <v>0.79166666666666663</v>
      </c>
      <c r="AG779" t="s">
        <v>747</v>
      </c>
      <c r="AH779" s="17">
        <v>430</v>
      </c>
      <c r="AI779" s="17" cm="1">
        <f t="array" ref="AI779">SUMPRODUCT(--(IFERROR(HOUR(Flights_2026_09_3033343536[entry_hour]),-1)=HOUR(AF779)),--(IFERROR(Flights_2026_09_3033343536[entry_sector],"")=AG779),--(IFERROR(Flights_2026_09_3033343536[nfl],-1)&gt;=AH779),--(IFERROR(Flights_2026_09_3033343536[nfl],-1)&lt;=IF(AH779=450,450,AH779+9)))</f>
        <v>0</v>
      </c>
    </row>
    <row r="780" spans="32:35" x14ac:dyDescent="0.2">
      <c r="AF780" s="2">
        <v>0.79166666666666663</v>
      </c>
      <c r="AG780" t="s">
        <v>747</v>
      </c>
      <c r="AH780" s="17">
        <v>440</v>
      </c>
      <c r="AI780" s="17" cm="1">
        <f t="array" ref="AI780">SUMPRODUCT(--(IFERROR(HOUR(Flights_2026_09_3033343536[entry_hour]),-1)=HOUR(AF780)),--(IFERROR(Flights_2026_09_3033343536[entry_sector],"")=AG780),--(IFERROR(Flights_2026_09_3033343536[nfl],-1)&gt;=AH780),--(IFERROR(Flights_2026_09_3033343536[nfl],-1)&lt;=IF(AH780=450,450,AH780+9)))</f>
        <v>0</v>
      </c>
    </row>
    <row r="781" spans="32:35" x14ac:dyDescent="0.2">
      <c r="AF781" s="2">
        <v>0.79166666666666663</v>
      </c>
      <c r="AG781" t="s">
        <v>747</v>
      </c>
      <c r="AH781" s="17">
        <v>450</v>
      </c>
      <c r="AI781" s="17" cm="1">
        <f t="array" ref="AI781">SUMPRODUCT(--(IFERROR(HOUR(Flights_2026_09_3033343536[entry_hour]),-1)=HOUR(AF781)),--(IFERROR(Flights_2026_09_3033343536[entry_sector],"")=AG781),--(IFERROR(Flights_2026_09_3033343536[nfl],-1)&gt;=AH781),--(IFERROR(Flights_2026_09_3033343536[nfl],-1)&lt;=IF(AH781=450,450,AH781+9)))</f>
        <v>0</v>
      </c>
    </row>
    <row r="782" spans="32:35" x14ac:dyDescent="0.2">
      <c r="AF782" s="2">
        <v>0.83333333333333337</v>
      </c>
      <c r="AG782" t="s">
        <v>743</v>
      </c>
      <c r="AH782" s="17">
        <v>200</v>
      </c>
      <c r="AI782" s="17" cm="1">
        <f t="array" ref="AI782">SUMPRODUCT(--(IFERROR(HOUR(Flights_2026_09_3033343536[entry_hour]),-1)=HOUR(AF782)),--(IFERROR(Flights_2026_09_3033343536[entry_sector],"")=AG782),--(IFERROR(Flights_2026_09_3033343536[nfl],-1)&gt;=AH782),--(IFERROR(Flights_2026_09_3033343536[nfl],-1)&lt;=IF(AH782=450,450,AH782+9)))</f>
        <v>0</v>
      </c>
    </row>
    <row r="783" spans="32:35" x14ac:dyDescent="0.2">
      <c r="AF783" s="2">
        <v>0.83333333333333337</v>
      </c>
      <c r="AG783" t="s">
        <v>743</v>
      </c>
      <c r="AH783" s="17">
        <v>210</v>
      </c>
      <c r="AI783" s="17" cm="1">
        <f t="array" ref="AI783">SUMPRODUCT(--(IFERROR(HOUR(Flights_2026_09_3033343536[entry_hour]),-1)=HOUR(AF783)),--(IFERROR(Flights_2026_09_3033343536[entry_sector],"")=AG783),--(IFERROR(Flights_2026_09_3033343536[nfl],-1)&gt;=AH783),--(IFERROR(Flights_2026_09_3033343536[nfl],-1)&lt;=IF(AH783=450,450,AH783+9)))</f>
        <v>0</v>
      </c>
    </row>
    <row r="784" spans="32:35" x14ac:dyDescent="0.2">
      <c r="AF784" s="2">
        <v>0.83333333333333337</v>
      </c>
      <c r="AG784" t="s">
        <v>743</v>
      </c>
      <c r="AH784" s="17">
        <v>220</v>
      </c>
      <c r="AI784" s="17" cm="1">
        <f t="array" ref="AI784">SUMPRODUCT(--(IFERROR(HOUR(Flights_2026_09_3033343536[entry_hour]),-1)=HOUR(AF784)),--(IFERROR(Flights_2026_09_3033343536[entry_sector],"")=AG784),--(IFERROR(Flights_2026_09_3033343536[nfl],-1)&gt;=AH784),--(IFERROR(Flights_2026_09_3033343536[nfl],-1)&lt;=IF(AH784=450,450,AH784+9)))</f>
        <v>0</v>
      </c>
    </row>
    <row r="785" spans="32:35" x14ac:dyDescent="0.2">
      <c r="AF785" s="2">
        <v>0.83333333333333337</v>
      </c>
      <c r="AG785" t="s">
        <v>743</v>
      </c>
      <c r="AH785" s="17">
        <v>230</v>
      </c>
      <c r="AI785" s="17" cm="1">
        <f t="array" ref="AI785">SUMPRODUCT(--(IFERROR(HOUR(Flights_2026_09_3033343536[entry_hour]),-1)=HOUR(AF785)),--(IFERROR(Flights_2026_09_3033343536[entry_sector],"")=AG785),--(IFERROR(Flights_2026_09_3033343536[nfl],-1)&gt;=AH785),--(IFERROR(Flights_2026_09_3033343536[nfl],-1)&lt;=IF(AH785=450,450,AH785+9)))</f>
        <v>0</v>
      </c>
    </row>
    <row r="786" spans="32:35" x14ac:dyDescent="0.2">
      <c r="AF786" s="2">
        <v>0.83333333333333337</v>
      </c>
      <c r="AG786" t="s">
        <v>743</v>
      </c>
      <c r="AH786" s="17">
        <v>240</v>
      </c>
      <c r="AI786" s="17" cm="1">
        <f t="array" ref="AI786">SUMPRODUCT(--(IFERROR(HOUR(Flights_2026_09_3033343536[entry_hour]),-1)=HOUR(AF786)),--(IFERROR(Flights_2026_09_3033343536[entry_sector],"")=AG786),--(IFERROR(Flights_2026_09_3033343536[nfl],-1)&gt;=AH786),--(IFERROR(Flights_2026_09_3033343536[nfl],-1)&lt;=IF(AH786=450,450,AH786+9)))</f>
        <v>0</v>
      </c>
    </row>
    <row r="787" spans="32:35" x14ac:dyDescent="0.2">
      <c r="AF787" s="2">
        <v>0.83333333333333337</v>
      </c>
      <c r="AG787" t="s">
        <v>743</v>
      </c>
      <c r="AH787" s="17">
        <v>250</v>
      </c>
      <c r="AI787" s="17" cm="1">
        <f t="array" ref="AI787">SUMPRODUCT(--(IFERROR(HOUR(Flights_2026_09_3033343536[entry_hour]),-1)=HOUR(AF787)),--(IFERROR(Flights_2026_09_3033343536[entry_sector],"")=AG787),--(IFERROR(Flights_2026_09_3033343536[nfl],-1)&gt;=AH787),--(IFERROR(Flights_2026_09_3033343536[nfl],-1)&lt;=IF(AH787=450,450,AH787+9)))</f>
        <v>0</v>
      </c>
    </row>
    <row r="788" spans="32:35" x14ac:dyDescent="0.2">
      <c r="AF788" s="2">
        <v>0.83333333333333337</v>
      </c>
      <c r="AG788" t="s">
        <v>743</v>
      </c>
      <c r="AH788" s="17">
        <v>260</v>
      </c>
      <c r="AI788" s="17" cm="1">
        <f t="array" ref="AI788">SUMPRODUCT(--(IFERROR(HOUR(Flights_2026_09_3033343536[entry_hour]),-1)=HOUR(AF788)),--(IFERROR(Flights_2026_09_3033343536[entry_sector],"")=AG788),--(IFERROR(Flights_2026_09_3033343536[nfl],-1)&gt;=AH788),--(IFERROR(Flights_2026_09_3033343536[nfl],-1)&lt;=IF(AH788=450,450,AH788+9)))</f>
        <v>0</v>
      </c>
    </row>
    <row r="789" spans="32:35" x14ac:dyDescent="0.2">
      <c r="AF789" s="2">
        <v>0.83333333333333337</v>
      </c>
      <c r="AG789" t="s">
        <v>743</v>
      </c>
      <c r="AH789" s="17">
        <v>270</v>
      </c>
      <c r="AI789" s="17" cm="1">
        <f t="array" ref="AI789">SUMPRODUCT(--(IFERROR(HOUR(Flights_2026_09_3033343536[entry_hour]),-1)=HOUR(AF789)),--(IFERROR(Flights_2026_09_3033343536[entry_sector],"")=AG789),--(IFERROR(Flights_2026_09_3033343536[nfl],-1)&gt;=AH789),--(IFERROR(Flights_2026_09_3033343536[nfl],-1)&lt;=IF(AH789=450,450,AH789+9)))</f>
        <v>0</v>
      </c>
    </row>
    <row r="790" spans="32:35" x14ac:dyDescent="0.2">
      <c r="AF790" s="2">
        <v>0.83333333333333337</v>
      </c>
      <c r="AG790" t="s">
        <v>743</v>
      </c>
      <c r="AH790" s="17">
        <v>280</v>
      </c>
      <c r="AI790" s="17" cm="1">
        <f t="array" ref="AI790">SUMPRODUCT(--(IFERROR(HOUR(Flights_2026_09_3033343536[entry_hour]),-1)=HOUR(AF790)),--(IFERROR(Flights_2026_09_3033343536[entry_sector],"")=AG790),--(IFERROR(Flights_2026_09_3033343536[nfl],-1)&gt;=AH790),--(IFERROR(Flights_2026_09_3033343536[nfl],-1)&lt;=IF(AH790=450,450,AH790+9)))</f>
        <v>0</v>
      </c>
    </row>
    <row r="791" spans="32:35" x14ac:dyDescent="0.2">
      <c r="AF791" s="2">
        <v>0.83333333333333337</v>
      </c>
      <c r="AG791" t="s">
        <v>743</v>
      </c>
      <c r="AH791" s="17">
        <v>290</v>
      </c>
      <c r="AI791" s="17" cm="1">
        <f t="array" ref="AI791">SUMPRODUCT(--(IFERROR(HOUR(Flights_2026_09_3033343536[entry_hour]),-1)=HOUR(AF791)),--(IFERROR(Flights_2026_09_3033343536[entry_sector],"")=AG791),--(IFERROR(Flights_2026_09_3033343536[nfl],-1)&gt;=AH791),--(IFERROR(Flights_2026_09_3033343536[nfl],-1)&lt;=IF(AH791=450,450,AH791+9)))</f>
        <v>0</v>
      </c>
    </row>
    <row r="792" spans="32:35" x14ac:dyDescent="0.2">
      <c r="AF792" s="2">
        <v>0.83333333333333337</v>
      </c>
      <c r="AG792" t="s">
        <v>743</v>
      </c>
      <c r="AH792" s="17">
        <v>300</v>
      </c>
      <c r="AI792" s="17" cm="1">
        <f t="array" ref="AI792">SUMPRODUCT(--(IFERROR(HOUR(Flights_2026_09_3033343536[entry_hour]),-1)=HOUR(AF792)),--(IFERROR(Flights_2026_09_3033343536[entry_sector],"")=AG792),--(IFERROR(Flights_2026_09_3033343536[nfl],-1)&gt;=AH792),--(IFERROR(Flights_2026_09_3033343536[nfl],-1)&lt;=IF(AH792=450,450,AH792+9)))</f>
        <v>0</v>
      </c>
    </row>
    <row r="793" spans="32:35" x14ac:dyDescent="0.2">
      <c r="AF793" s="2">
        <v>0.83333333333333337</v>
      </c>
      <c r="AG793" t="s">
        <v>743</v>
      </c>
      <c r="AH793" s="17">
        <v>310</v>
      </c>
      <c r="AI793" s="17" cm="1">
        <f t="array" ref="AI793">SUMPRODUCT(--(IFERROR(HOUR(Flights_2026_09_3033343536[entry_hour]),-1)=HOUR(AF793)),--(IFERROR(Flights_2026_09_3033343536[entry_sector],"")=AG793),--(IFERROR(Flights_2026_09_3033343536[nfl],-1)&gt;=AH793),--(IFERROR(Flights_2026_09_3033343536[nfl],-1)&lt;=IF(AH793=450,450,AH793+9)))</f>
        <v>0</v>
      </c>
    </row>
    <row r="794" spans="32:35" x14ac:dyDescent="0.2">
      <c r="AF794" s="2">
        <v>0.83333333333333337</v>
      </c>
      <c r="AG794" t="s">
        <v>743</v>
      </c>
      <c r="AH794" s="17">
        <v>320</v>
      </c>
      <c r="AI794" s="17" cm="1">
        <f t="array" ref="AI794">SUMPRODUCT(--(IFERROR(HOUR(Flights_2026_09_3033343536[entry_hour]),-1)=HOUR(AF794)),--(IFERROR(Flights_2026_09_3033343536[entry_sector],"")=AG794),--(IFERROR(Flights_2026_09_3033343536[nfl],-1)&gt;=AH794),--(IFERROR(Flights_2026_09_3033343536[nfl],-1)&lt;=IF(AH794=450,450,AH794+9)))</f>
        <v>0</v>
      </c>
    </row>
    <row r="795" spans="32:35" x14ac:dyDescent="0.2">
      <c r="AF795" s="2">
        <v>0.83333333333333337</v>
      </c>
      <c r="AG795" t="s">
        <v>743</v>
      </c>
      <c r="AH795" s="17">
        <v>330</v>
      </c>
      <c r="AI795" s="17" cm="1">
        <f t="array" ref="AI795">SUMPRODUCT(--(IFERROR(HOUR(Flights_2026_09_3033343536[entry_hour]),-1)=HOUR(AF795)),--(IFERROR(Flights_2026_09_3033343536[entry_sector],"")=AG795),--(IFERROR(Flights_2026_09_3033343536[nfl],-1)&gt;=AH795),--(IFERROR(Flights_2026_09_3033343536[nfl],-1)&lt;=IF(AH795=450,450,AH795+9)))</f>
        <v>0</v>
      </c>
    </row>
    <row r="796" spans="32:35" x14ac:dyDescent="0.2">
      <c r="AF796" s="2">
        <v>0.83333333333333337</v>
      </c>
      <c r="AG796" t="s">
        <v>743</v>
      </c>
      <c r="AH796" s="17">
        <v>340</v>
      </c>
      <c r="AI796" s="17" cm="1">
        <f t="array" ref="AI796">SUMPRODUCT(--(IFERROR(HOUR(Flights_2026_09_3033343536[entry_hour]),-1)=HOUR(AF796)),--(IFERROR(Flights_2026_09_3033343536[entry_sector],"")=AG796),--(IFERROR(Flights_2026_09_3033343536[nfl],-1)&gt;=AH796),--(IFERROR(Flights_2026_09_3033343536[nfl],-1)&lt;=IF(AH796=450,450,AH796+9)))</f>
        <v>0</v>
      </c>
    </row>
    <row r="797" spans="32:35" x14ac:dyDescent="0.2">
      <c r="AF797" s="2">
        <v>0.83333333333333337</v>
      </c>
      <c r="AG797" t="s">
        <v>743</v>
      </c>
      <c r="AH797" s="17">
        <v>350</v>
      </c>
      <c r="AI797" s="17" cm="1">
        <f t="array" ref="AI797">SUMPRODUCT(--(IFERROR(HOUR(Flights_2026_09_3033343536[entry_hour]),-1)=HOUR(AF797)),--(IFERROR(Flights_2026_09_3033343536[entry_sector],"")=AG797),--(IFERROR(Flights_2026_09_3033343536[nfl],-1)&gt;=AH797),--(IFERROR(Flights_2026_09_3033343536[nfl],-1)&lt;=IF(AH797=450,450,AH797+9)))</f>
        <v>0</v>
      </c>
    </row>
    <row r="798" spans="32:35" x14ac:dyDescent="0.2">
      <c r="AF798" s="2">
        <v>0.83333333333333337</v>
      </c>
      <c r="AG798" t="s">
        <v>743</v>
      </c>
      <c r="AH798" s="17">
        <v>360</v>
      </c>
      <c r="AI798" s="17" cm="1">
        <f t="array" ref="AI798">SUMPRODUCT(--(IFERROR(HOUR(Flights_2026_09_3033343536[entry_hour]),-1)=HOUR(AF798)),--(IFERROR(Flights_2026_09_3033343536[entry_sector],"")=AG798),--(IFERROR(Flights_2026_09_3033343536[nfl],-1)&gt;=AH798),--(IFERROR(Flights_2026_09_3033343536[nfl],-1)&lt;=IF(AH798=450,450,AH798+9)))</f>
        <v>0</v>
      </c>
    </row>
    <row r="799" spans="32:35" x14ac:dyDescent="0.2">
      <c r="AF799" s="2">
        <v>0.83333333333333337</v>
      </c>
      <c r="AG799" t="s">
        <v>743</v>
      </c>
      <c r="AH799" s="17">
        <v>370</v>
      </c>
      <c r="AI799" s="17" cm="1">
        <f t="array" ref="AI799">SUMPRODUCT(--(IFERROR(HOUR(Flights_2026_09_3033343536[entry_hour]),-1)=HOUR(AF799)),--(IFERROR(Flights_2026_09_3033343536[entry_sector],"")=AG799),--(IFERROR(Flights_2026_09_3033343536[nfl],-1)&gt;=AH799),--(IFERROR(Flights_2026_09_3033343536[nfl],-1)&lt;=IF(AH799=450,450,AH799+9)))</f>
        <v>0</v>
      </c>
    </row>
    <row r="800" spans="32:35" x14ac:dyDescent="0.2">
      <c r="AF800" s="2">
        <v>0.83333333333333337</v>
      </c>
      <c r="AG800" t="s">
        <v>743</v>
      </c>
      <c r="AH800" s="17">
        <v>380</v>
      </c>
      <c r="AI800" s="17" cm="1">
        <f t="array" ref="AI800">SUMPRODUCT(--(IFERROR(HOUR(Flights_2026_09_3033343536[entry_hour]),-1)=HOUR(AF800)),--(IFERROR(Flights_2026_09_3033343536[entry_sector],"")=AG800),--(IFERROR(Flights_2026_09_3033343536[nfl],-1)&gt;=AH800),--(IFERROR(Flights_2026_09_3033343536[nfl],-1)&lt;=IF(AH800=450,450,AH800+9)))</f>
        <v>0</v>
      </c>
    </row>
    <row r="801" spans="32:35" x14ac:dyDescent="0.2">
      <c r="AF801" s="2">
        <v>0.83333333333333337</v>
      </c>
      <c r="AG801" t="s">
        <v>743</v>
      </c>
      <c r="AH801" s="17">
        <v>390</v>
      </c>
      <c r="AI801" s="17" cm="1">
        <f t="array" ref="AI801">SUMPRODUCT(--(IFERROR(HOUR(Flights_2026_09_3033343536[entry_hour]),-1)=HOUR(AF801)),--(IFERROR(Flights_2026_09_3033343536[entry_sector],"")=AG801),--(IFERROR(Flights_2026_09_3033343536[nfl],-1)&gt;=AH801),--(IFERROR(Flights_2026_09_3033343536[nfl],-1)&lt;=IF(AH801=450,450,AH801+9)))</f>
        <v>0</v>
      </c>
    </row>
    <row r="802" spans="32:35" x14ac:dyDescent="0.2">
      <c r="AF802" s="2">
        <v>0.83333333333333337</v>
      </c>
      <c r="AG802" t="s">
        <v>743</v>
      </c>
      <c r="AH802" s="17">
        <v>400</v>
      </c>
      <c r="AI802" s="17" cm="1">
        <f t="array" ref="AI802">SUMPRODUCT(--(IFERROR(HOUR(Flights_2026_09_3033343536[entry_hour]),-1)=HOUR(AF802)),--(IFERROR(Flights_2026_09_3033343536[entry_sector],"")=AG802),--(IFERROR(Flights_2026_09_3033343536[nfl],-1)&gt;=AH802),--(IFERROR(Flights_2026_09_3033343536[nfl],-1)&lt;=IF(AH802=450,450,AH802+9)))</f>
        <v>0</v>
      </c>
    </row>
    <row r="803" spans="32:35" x14ac:dyDescent="0.2">
      <c r="AF803" s="2">
        <v>0.83333333333333337</v>
      </c>
      <c r="AG803" t="s">
        <v>743</v>
      </c>
      <c r="AH803" s="17">
        <v>410</v>
      </c>
      <c r="AI803" s="17" cm="1">
        <f t="array" ref="AI803">SUMPRODUCT(--(IFERROR(HOUR(Flights_2026_09_3033343536[entry_hour]),-1)=HOUR(AF803)),--(IFERROR(Flights_2026_09_3033343536[entry_sector],"")=AG803),--(IFERROR(Flights_2026_09_3033343536[nfl],-1)&gt;=AH803),--(IFERROR(Flights_2026_09_3033343536[nfl],-1)&lt;=IF(AH803=450,450,AH803+9)))</f>
        <v>0</v>
      </c>
    </row>
    <row r="804" spans="32:35" x14ac:dyDescent="0.2">
      <c r="AF804" s="2">
        <v>0.83333333333333337</v>
      </c>
      <c r="AG804" t="s">
        <v>743</v>
      </c>
      <c r="AH804" s="17">
        <v>420</v>
      </c>
      <c r="AI804" s="17" cm="1">
        <f t="array" ref="AI804">SUMPRODUCT(--(IFERROR(HOUR(Flights_2026_09_3033343536[entry_hour]),-1)=HOUR(AF804)),--(IFERROR(Flights_2026_09_3033343536[entry_sector],"")=AG804),--(IFERROR(Flights_2026_09_3033343536[nfl],-1)&gt;=AH804),--(IFERROR(Flights_2026_09_3033343536[nfl],-1)&lt;=IF(AH804=450,450,AH804+9)))</f>
        <v>0</v>
      </c>
    </row>
    <row r="805" spans="32:35" x14ac:dyDescent="0.2">
      <c r="AF805" s="2">
        <v>0.83333333333333337</v>
      </c>
      <c r="AG805" t="s">
        <v>743</v>
      </c>
      <c r="AH805" s="17">
        <v>430</v>
      </c>
      <c r="AI805" s="17" cm="1">
        <f t="array" ref="AI805">SUMPRODUCT(--(IFERROR(HOUR(Flights_2026_09_3033343536[entry_hour]),-1)=HOUR(AF805)),--(IFERROR(Flights_2026_09_3033343536[entry_sector],"")=AG805),--(IFERROR(Flights_2026_09_3033343536[nfl],-1)&gt;=AH805),--(IFERROR(Flights_2026_09_3033343536[nfl],-1)&lt;=IF(AH805=450,450,AH805+9)))</f>
        <v>0</v>
      </c>
    </row>
    <row r="806" spans="32:35" x14ac:dyDescent="0.2">
      <c r="AF806" s="2">
        <v>0.83333333333333337</v>
      </c>
      <c r="AG806" t="s">
        <v>743</v>
      </c>
      <c r="AH806" s="17">
        <v>440</v>
      </c>
      <c r="AI806" s="17" cm="1">
        <f t="array" ref="AI806">SUMPRODUCT(--(IFERROR(HOUR(Flights_2026_09_3033343536[entry_hour]),-1)=HOUR(AF806)),--(IFERROR(Flights_2026_09_3033343536[entry_sector],"")=AG806),--(IFERROR(Flights_2026_09_3033343536[nfl],-1)&gt;=AH806),--(IFERROR(Flights_2026_09_3033343536[nfl],-1)&lt;=IF(AH806=450,450,AH806+9)))</f>
        <v>0</v>
      </c>
    </row>
    <row r="807" spans="32:35" x14ac:dyDescent="0.2">
      <c r="AF807" s="2">
        <v>0.83333333333333337</v>
      </c>
      <c r="AG807" t="s">
        <v>743</v>
      </c>
      <c r="AH807" s="17">
        <v>450</v>
      </c>
      <c r="AI807" s="17" cm="1">
        <f t="array" ref="AI807">SUMPRODUCT(--(IFERROR(HOUR(Flights_2026_09_3033343536[entry_hour]),-1)=HOUR(AF807)),--(IFERROR(Flights_2026_09_3033343536[entry_sector],"")=AG807),--(IFERROR(Flights_2026_09_3033343536[nfl],-1)&gt;=AH807),--(IFERROR(Flights_2026_09_3033343536[nfl],-1)&lt;=IF(AH807=450,450,AH807+9)))</f>
        <v>0</v>
      </c>
    </row>
    <row r="808" spans="32:35" x14ac:dyDescent="0.2">
      <c r="AF808" s="2">
        <v>0.83333333333333337</v>
      </c>
      <c r="AG808" t="s">
        <v>744</v>
      </c>
      <c r="AH808" s="17">
        <v>200</v>
      </c>
      <c r="AI808" s="17" cm="1">
        <f t="array" ref="AI808">SUMPRODUCT(--(IFERROR(HOUR(Flights_2026_09_3033343536[entry_hour]),-1)=HOUR(AF808)),--(IFERROR(Flights_2026_09_3033343536[entry_sector],"")=AG808),--(IFERROR(Flights_2026_09_3033343536[nfl],-1)&gt;=AH808),--(IFERROR(Flights_2026_09_3033343536[nfl],-1)&lt;=IF(AH808=450,450,AH808+9)))</f>
        <v>0</v>
      </c>
    </row>
    <row r="809" spans="32:35" x14ac:dyDescent="0.2">
      <c r="AF809" s="2">
        <v>0.83333333333333337</v>
      </c>
      <c r="AG809" t="s">
        <v>744</v>
      </c>
      <c r="AH809" s="17">
        <v>210</v>
      </c>
      <c r="AI809" s="17" cm="1">
        <f t="array" ref="AI809">SUMPRODUCT(--(IFERROR(HOUR(Flights_2026_09_3033343536[entry_hour]),-1)=HOUR(AF809)),--(IFERROR(Flights_2026_09_3033343536[entry_sector],"")=AG809),--(IFERROR(Flights_2026_09_3033343536[nfl],-1)&gt;=AH809),--(IFERROR(Flights_2026_09_3033343536[nfl],-1)&lt;=IF(AH809=450,450,AH809+9)))</f>
        <v>0</v>
      </c>
    </row>
    <row r="810" spans="32:35" x14ac:dyDescent="0.2">
      <c r="AF810" s="2">
        <v>0.83333333333333337</v>
      </c>
      <c r="AG810" t="s">
        <v>744</v>
      </c>
      <c r="AH810" s="17">
        <v>220</v>
      </c>
      <c r="AI810" s="17" cm="1">
        <f t="array" ref="AI810">SUMPRODUCT(--(IFERROR(HOUR(Flights_2026_09_3033343536[entry_hour]),-1)=HOUR(AF810)),--(IFERROR(Flights_2026_09_3033343536[entry_sector],"")=AG810),--(IFERROR(Flights_2026_09_3033343536[nfl],-1)&gt;=AH810),--(IFERROR(Flights_2026_09_3033343536[nfl],-1)&lt;=IF(AH810=450,450,AH810+9)))</f>
        <v>1</v>
      </c>
    </row>
    <row r="811" spans="32:35" x14ac:dyDescent="0.2">
      <c r="AF811" s="2">
        <v>0.83333333333333337</v>
      </c>
      <c r="AG811" t="s">
        <v>744</v>
      </c>
      <c r="AH811" s="17">
        <v>230</v>
      </c>
      <c r="AI811" s="17" cm="1">
        <f t="array" ref="AI811">SUMPRODUCT(--(IFERROR(HOUR(Flights_2026_09_3033343536[entry_hour]),-1)=HOUR(AF811)),--(IFERROR(Flights_2026_09_3033343536[entry_sector],"")=AG811),--(IFERROR(Flights_2026_09_3033343536[nfl],-1)&gt;=AH811),--(IFERROR(Flights_2026_09_3033343536[nfl],-1)&lt;=IF(AH811=450,450,AH811+9)))</f>
        <v>0</v>
      </c>
    </row>
    <row r="812" spans="32:35" x14ac:dyDescent="0.2">
      <c r="AF812" s="2">
        <v>0.83333333333333337</v>
      </c>
      <c r="AG812" t="s">
        <v>744</v>
      </c>
      <c r="AH812" s="17">
        <v>240</v>
      </c>
      <c r="AI812" s="17" cm="1">
        <f t="array" ref="AI812">SUMPRODUCT(--(IFERROR(HOUR(Flights_2026_09_3033343536[entry_hour]),-1)=HOUR(AF812)),--(IFERROR(Flights_2026_09_3033343536[entry_sector],"")=AG812),--(IFERROR(Flights_2026_09_3033343536[nfl],-1)&gt;=AH812),--(IFERROR(Flights_2026_09_3033343536[nfl],-1)&lt;=IF(AH812=450,450,AH812+9)))</f>
        <v>0</v>
      </c>
    </row>
    <row r="813" spans="32:35" x14ac:dyDescent="0.2">
      <c r="AF813" s="2">
        <v>0.83333333333333337</v>
      </c>
      <c r="AG813" t="s">
        <v>744</v>
      </c>
      <c r="AH813" s="17">
        <v>250</v>
      </c>
      <c r="AI813" s="17" cm="1">
        <f t="array" ref="AI813">SUMPRODUCT(--(IFERROR(HOUR(Flights_2026_09_3033343536[entry_hour]),-1)=HOUR(AF813)),--(IFERROR(Flights_2026_09_3033343536[entry_sector],"")=AG813),--(IFERROR(Flights_2026_09_3033343536[nfl],-1)&gt;=AH813),--(IFERROR(Flights_2026_09_3033343536[nfl],-1)&lt;=IF(AH813=450,450,AH813+9)))</f>
        <v>0</v>
      </c>
    </row>
    <row r="814" spans="32:35" x14ac:dyDescent="0.2">
      <c r="AF814" s="2">
        <v>0.83333333333333337</v>
      </c>
      <c r="AG814" t="s">
        <v>744</v>
      </c>
      <c r="AH814" s="17">
        <v>260</v>
      </c>
      <c r="AI814" s="17" cm="1">
        <f t="array" ref="AI814">SUMPRODUCT(--(IFERROR(HOUR(Flights_2026_09_3033343536[entry_hour]),-1)=HOUR(AF814)),--(IFERROR(Flights_2026_09_3033343536[entry_sector],"")=AG814),--(IFERROR(Flights_2026_09_3033343536[nfl],-1)&gt;=AH814),--(IFERROR(Flights_2026_09_3033343536[nfl],-1)&lt;=IF(AH814=450,450,AH814+9)))</f>
        <v>0</v>
      </c>
    </row>
    <row r="815" spans="32:35" x14ac:dyDescent="0.2">
      <c r="AF815" s="2">
        <v>0.83333333333333337</v>
      </c>
      <c r="AG815" t="s">
        <v>744</v>
      </c>
      <c r="AH815" s="17">
        <v>270</v>
      </c>
      <c r="AI815" s="17" cm="1">
        <f t="array" ref="AI815">SUMPRODUCT(--(IFERROR(HOUR(Flights_2026_09_3033343536[entry_hour]),-1)=HOUR(AF815)),--(IFERROR(Flights_2026_09_3033343536[entry_sector],"")=AG815),--(IFERROR(Flights_2026_09_3033343536[nfl],-1)&gt;=AH815),--(IFERROR(Flights_2026_09_3033343536[nfl],-1)&lt;=IF(AH815=450,450,AH815+9)))</f>
        <v>0</v>
      </c>
    </row>
    <row r="816" spans="32:35" x14ac:dyDescent="0.2">
      <c r="AF816" s="2">
        <v>0.83333333333333337</v>
      </c>
      <c r="AG816" t="s">
        <v>744</v>
      </c>
      <c r="AH816" s="17">
        <v>280</v>
      </c>
      <c r="AI816" s="17" cm="1">
        <f t="array" ref="AI816">SUMPRODUCT(--(IFERROR(HOUR(Flights_2026_09_3033343536[entry_hour]),-1)=HOUR(AF816)),--(IFERROR(Flights_2026_09_3033343536[entry_sector],"")=AG816),--(IFERROR(Flights_2026_09_3033343536[nfl],-1)&gt;=AH816),--(IFERROR(Flights_2026_09_3033343536[nfl],-1)&lt;=IF(AH816=450,450,AH816+9)))</f>
        <v>0</v>
      </c>
    </row>
    <row r="817" spans="32:35" x14ac:dyDescent="0.2">
      <c r="AF817" s="2">
        <v>0.83333333333333337</v>
      </c>
      <c r="AG817" t="s">
        <v>744</v>
      </c>
      <c r="AH817" s="17">
        <v>290</v>
      </c>
      <c r="AI817" s="17" cm="1">
        <f t="array" ref="AI817">SUMPRODUCT(--(IFERROR(HOUR(Flights_2026_09_3033343536[entry_hour]),-1)=HOUR(AF817)),--(IFERROR(Flights_2026_09_3033343536[entry_sector],"")=AG817),--(IFERROR(Flights_2026_09_3033343536[nfl],-1)&gt;=AH817),--(IFERROR(Flights_2026_09_3033343536[nfl],-1)&lt;=IF(AH817=450,450,AH817+9)))</f>
        <v>0</v>
      </c>
    </row>
    <row r="818" spans="32:35" x14ac:dyDescent="0.2">
      <c r="AF818" s="2">
        <v>0.83333333333333337</v>
      </c>
      <c r="AG818" t="s">
        <v>744</v>
      </c>
      <c r="AH818" s="17">
        <v>300</v>
      </c>
      <c r="AI818" s="17" cm="1">
        <f t="array" ref="AI818">SUMPRODUCT(--(IFERROR(HOUR(Flights_2026_09_3033343536[entry_hour]),-1)=HOUR(AF818)),--(IFERROR(Flights_2026_09_3033343536[entry_sector],"")=AG818),--(IFERROR(Flights_2026_09_3033343536[nfl],-1)&gt;=AH818),--(IFERROR(Flights_2026_09_3033343536[nfl],-1)&lt;=IF(AH818=450,450,AH818+9)))</f>
        <v>0</v>
      </c>
    </row>
    <row r="819" spans="32:35" x14ac:dyDescent="0.2">
      <c r="AF819" s="2">
        <v>0.83333333333333337</v>
      </c>
      <c r="AG819" t="s">
        <v>744</v>
      </c>
      <c r="AH819" s="17">
        <v>310</v>
      </c>
      <c r="AI819" s="17" cm="1">
        <f t="array" ref="AI819">SUMPRODUCT(--(IFERROR(HOUR(Flights_2026_09_3033343536[entry_hour]),-1)=HOUR(AF819)),--(IFERROR(Flights_2026_09_3033343536[entry_sector],"")=AG819),--(IFERROR(Flights_2026_09_3033343536[nfl],-1)&gt;=AH819),--(IFERROR(Flights_2026_09_3033343536[nfl],-1)&lt;=IF(AH819=450,450,AH819+9)))</f>
        <v>0</v>
      </c>
    </row>
    <row r="820" spans="32:35" x14ac:dyDescent="0.2">
      <c r="AF820" s="2">
        <v>0.83333333333333337</v>
      </c>
      <c r="AG820" t="s">
        <v>744</v>
      </c>
      <c r="AH820" s="17">
        <v>320</v>
      </c>
      <c r="AI820" s="17" cm="1">
        <f t="array" ref="AI820">SUMPRODUCT(--(IFERROR(HOUR(Flights_2026_09_3033343536[entry_hour]),-1)=HOUR(AF820)),--(IFERROR(Flights_2026_09_3033343536[entry_sector],"")=AG820),--(IFERROR(Flights_2026_09_3033343536[nfl],-1)&gt;=AH820),--(IFERROR(Flights_2026_09_3033343536[nfl],-1)&lt;=IF(AH820=450,450,AH820+9)))</f>
        <v>0</v>
      </c>
    </row>
    <row r="821" spans="32:35" x14ac:dyDescent="0.2">
      <c r="AF821" s="2">
        <v>0.83333333333333337</v>
      </c>
      <c r="AG821" t="s">
        <v>744</v>
      </c>
      <c r="AH821" s="17">
        <v>330</v>
      </c>
      <c r="AI821" s="17" cm="1">
        <f t="array" ref="AI821">SUMPRODUCT(--(IFERROR(HOUR(Flights_2026_09_3033343536[entry_hour]),-1)=HOUR(AF821)),--(IFERROR(Flights_2026_09_3033343536[entry_sector],"")=AG821),--(IFERROR(Flights_2026_09_3033343536[nfl],-1)&gt;=AH821),--(IFERROR(Flights_2026_09_3033343536[nfl],-1)&lt;=IF(AH821=450,450,AH821+9)))</f>
        <v>0</v>
      </c>
    </row>
    <row r="822" spans="32:35" x14ac:dyDescent="0.2">
      <c r="AF822" s="2">
        <v>0.83333333333333337</v>
      </c>
      <c r="AG822" t="s">
        <v>744</v>
      </c>
      <c r="AH822" s="17">
        <v>340</v>
      </c>
      <c r="AI822" s="17" cm="1">
        <f t="array" ref="AI822">SUMPRODUCT(--(IFERROR(HOUR(Flights_2026_09_3033343536[entry_hour]),-1)=HOUR(AF822)),--(IFERROR(Flights_2026_09_3033343536[entry_sector],"")=AG822),--(IFERROR(Flights_2026_09_3033343536[nfl],-1)&gt;=AH822),--(IFERROR(Flights_2026_09_3033343536[nfl],-1)&lt;=IF(AH822=450,450,AH822+9)))</f>
        <v>0</v>
      </c>
    </row>
    <row r="823" spans="32:35" x14ac:dyDescent="0.2">
      <c r="AF823" s="2">
        <v>0.83333333333333337</v>
      </c>
      <c r="AG823" t="s">
        <v>744</v>
      </c>
      <c r="AH823" s="17">
        <v>350</v>
      </c>
      <c r="AI823" s="17" cm="1">
        <f t="array" ref="AI823">SUMPRODUCT(--(IFERROR(HOUR(Flights_2026_09_3033343536[entry_hour]),-1)=HOUR(AF823)),--(IFERROR(Flights_2026_09_3033343536[entry_sector],"")=AG823),--(IFERROR(Flights_2026_09_3033343536[nfl],-1)&gt;=AH823),--(IFERROR(Flights_2026_09_3033343536[nfl],-1)&lt;=IF(AH823=450,450,AH823+9)))</f>
        <v>0</v>
      </c>
    </row>
    <row r="824" spans="32:35" x14ac:dyDescent="0.2">
      <c r="AF824" s="2">
        <v>0.83333333333333337</v>
      </c>
      <c r="AG824" t="s">
        <v>744</v>
      </c>
      <c r="AH824" s="17">
        <v>360</v>
      </c>
      <c r="AI824" s="17" cm="1">
        <f t="array" ref="AI824">SUMPRODUCT(--(IFERROR(HOUR(Flights_2026_09_3033343536[entry_hour]),-1)=HOUR(AF824)),--(IFERROR(Flights_2026_09_3033343536[entry_sector],"")=AG824),--(IFERROR(Flights_2026_09_3033343536[nfl],-1)&gt;=AH824),--(IFERROR(Flights_2026_09_3033343536[nfl],-1)&lt;=IF(AH824=450,450,AH824+9)))</f>
        <v>0</v>
      </c>
    </row>
    <row r="825" spans="32:35" x14ac:dyDescent="0.2">
      <c r="AF825" s="2">
        <v>0.83333333333333337</v>
      </c>
      <c r="AG825" t="s">
        <v>744</v>
      </c>
      <c r="AH825" s="17">
        <v>370</v>
      </c>
      <c r="AI825" s="17" cm="1">
        <f t="array" ref="AI825">SUMPRODUCT(--(IFERROR(HOUR(Flights_2026_09_3033343536[entry_hour]),-1)=HOUR(AF825)),--(IFERROR(Flights_2026_09_3033343536[entry_sector],"")=AG825),--(IFERROR(Flights_2026_09_3033343536[nfl],-1)&gt;=AH825),--(IFERROR(Flights_2026_09_3033343536[nfl],-1)&lt;=IF(AH825=450,450,AH825+9)))</f>
        <v>0</v>
      </c>
    </row>
    <row r="826" spans="32:35" x14ac:dyDescent="0.2">
      <c r="AF826" s="2">
        <v>0.83333333333333337</v>
      </c>
      <c r="AG826" t="s">
        <v>744</v>
      </c>
      <c r="AH826" s="17">
        <v>380</v>
      </c>
      <c r="AI826" s="17" cm="1">
        <f t="array" ref="AI826">SUMPRODUCT(--(IFERROR(HOUR(Flights_2026_09_3033343536[entry_hour]),-1)=HOUR(AF826)),--(IFERROR(Flights_2026_09_3033343536[entry_sector],"")=AG826),--(IFERROR(Flights_2026_09_3033343536[nfl],-1)&gt;=AH826),--(IFERROR(Flights_2026_09_3033343536[nfl],-1)&lt;=IF(AH826=450,450,AH826+9)))</f>
        <v>0</v>
      </c>
    </row>
    <row r="827" spans="32:35" x14ac:dyDescent="0.2">
      <c r="AF827" s="2">
        <v>0.83333333333333337</v>
      </c>
      <c r="AG827" t="s">
        <v>744</v>
      </c>
      <c r="AH827" s="17">
        <v>390</v>
      </c>
      <c r="AI827" s="17" cm="1">
        <f t="array" ref="AI827">SUMPRODUCT(--(IFERROR(HOUR(Flights_2026_09_3033343536[entry_hour]),-1)=HOUR(AF827)),--(IFERROR(Flights_2026_09_3033343536[entry_sector],"")=AG827),--(IFERROR(Flights_2026_09_3033343536[nfl],-1)&gt;=AH827),--(IFERROR(Flights_2026_09_3033343536[nfl],-1)&lt;=IF(AH827=450,450,AH827+9)))</f>
        <v>0</v>
      </c>
    </row>
    <row r="828" spans="32:35" x14ac:dyDescent="0.2">
      <c r="AF828" s="2">
        <v>0.83333333333333337</v>
      </c>
      <c r="AG828" t="s">
        <v>744</v>
      </c>
      <c r="AH828" s="17">
        <v>400</v>
      </c>
      <c r="AI828" s="17" cm="1">
        <f t="array" ref="AI828">SUMPRODUCT(--(IFERROR(HOUR(Flights_2026_09_3033343536[entry_hour]),-1)=HOUR(AF828)),--(IFERROR(Flights_2026_09_3033343536[entry_sector],"")=AG828),--(IFERROR(Flights_2026_09_3033343536[nfl],-1)&gt;=AH828),--(IFERROR(Flights_2026_09_3033343536[nfl],-1)&lt;=IF(AH828=450,450,AH828+9)))</f>
        <v>0</v>
      </c>
    </row>
    <row r="829" spans="32:35" x14ac:dyDescent="0.2">
      <c r="AF829" s="2">
        <v>0.83333333333333337</v>
      </c>
      <c r="AG829" t="s">
        <v>744</v>
      </c>
      <c r="AH829" s="17">
        <v>410</v>
      </c>
      <c r="AI829" s="17" cm="1">
        <f t="array" ref="AI829">SUMPRODUCT(--(IFERROR(HOUR(Flights_2026_09_3033343536[entry_hour]),-1)=HOUR(AF829)),--(IFERROR(Flights_2026_09_3033343536[entry_sector],"")=AG829),--(IFERROR(Flights_2026_09_3033343536[nfl],-1)&gt;=AH829),--(IFERROR(Flights_2026_09_3033343536[nfl],-1)&lt;=IF(AH829=450,450,AH829+9)))</f>
        <v>0</v>
      </c>
    </row>
    <row r="830" spans="32:35" x14ac:dyDescent="0.2">
      <c r="AF830" s="2">
        <v>0.83333333333333337</v>
      </c>
      <c r="AG830" t="s">
        <v>744</v>
      </c>
      <c r="AH830" s="17">
        <v>420</v>
      </c>
      <c r="AI830" s="17" cm="1">
        <f t="array" ref="AI830">SUMPRODUCT(--(IFERROR(HOUR(Flights_2026_09_3033343536[entry_hour]),-1)=HOUR(AF830)),--(IFERROR(Flights_2026_09_3033343536[entry_sector],"")=AG830),--(IFERROR(Flights_2026_09_3033343536[nfl],-1)&gt;=AH830),--(IFERROR(Flights_2026_09_3033343536[nfl],-1)&lt;=IF(AH830=450,450,AH830+9)))</f>
        <v>0</v>
      </c>
    </row>
    <row r="831" spans="32:35" x14ac:dyDescent="0.2">
      <c r="AF831" s="2">
        <v>0.83333333333333337</v>
      </c>
      <c r="AG831" t="s">
        <v>744</v>
      </c>
      <c r="AH831" s="17">
        <v>430</v>
      </c>
      <c r="AI831" s="17" cm="1">
        <f t="array" ref="AI831">SUMPRODUCT(--(IFERROR(HOUR(Flights_2026_09_3033343536[entry_hour]),-1)=HOUR(AF831)),--(IFERROR(Flights_2026_09_3033343536[entry_sector],"")=AG831),--(IFERROR(Flights_2026_09_3033343536[nfl],-1)&gt;=AH831),--(IFERROR(Flights_2026_09_3033343536[nfl],-1)&lt;=IF(AH831=450,450,AH831+9)))</f>
        <v>0</v>
      </c>
    </row>
    <row r="832" spans="32:35" x14ac:dyDescent="0.2">
      <c r="AF832" s="2">
        <v>0.83333333333333337</v>
      </c>
      <c r="AG832" t="s">
        <v>744</v>
      </c>
      <c r="AH832" s="17">
        <v>440</v>
      </c>
      <c r="AI832" s="17" cm="1">
        <f t="array" ref="AI832">SUMPRODUCT(--(IFERROR(HOUR(Flights_2026_09_3033343536[entry_hour]),-1)=HOUR(AF832)),--(IFERROR(Flights_2026_09_3033343536[entry_sector],"")=AG832),--(IFERROR(Flights_2026_09_3033343536[nfl],-1)&gt;=AH832),--(IFERROR(Flights_2026_09_3033343536[nfl],-1)&lt;=IF(AH832=450,450,AH832+9)))</f>
        <v>0</v>
      </c>
    </row>
    <row r="833" spans="32:35" x14ac:dyDescent="0.2">
      <c r="AF833" s="2">
        <v>0.83333333333333337</v>
      </c>
      <c r="AG833" t="s">
        <v>744</v>
      </c>
      <c r="AH833" s="17">
        <v>450</v>
      </c>
      <c r="AI833" s="17" cm="1">
        <f t="array" ref="AI833">SUMPRODUCT(--(IFERROR(HOUR(Flights_2026_09_3033343536[entry_hour]),-1)=HOUR(AF833)),--(IFERROR(Flights_2026_09_3033343536[entry_sector],"")=AG833),--(IFERROR(Flights_2026_09_3033343536[nfl],-1)&gt;=AH833),--(IFERROR(Flights_2026_09_3033343536[nfl],-1)&lt;=IF(AH833=450,450,AH833+9)))</f>
        <v>0</v>
      </c>
    </row>
    <row r="834" spans="32:35" x14ac:dyDescent="0.2">
      <c r="AF834" s="2">
        <v>0.83333333333333337</v>
      </c>
      <c r="AG834" t="s">
        <v>745</v>
      </c>
      <c r="AH834" s="17">
        <v>200</v>
      </c>
      <c r="AI834" s="17" cm="1">
        <f t="array" ref="AI834">SUMPRODUCT(--(IFERROR(HOUR(Flights_2026_09_3033343536[entry_hour]),-1)=HOUR(AF834)),--(IFERROR(Flights_2026_09_3033343536[entry_sector],"")=AG834),--(IFERROR(Flights_2026_09_3033343536[nfl],-1)&gt;=AH834),--(IFERROR(Flights_2026_09_3033343536[nfl],-1)&lt;=IF(AH834=450,450,AH834+9)))</f>
        <v>0</v>
      </c>
    </row>
    <row r="835" spans="32:35" x14ac:dyDescent="0.2">
      <c r="AF835" s="2">
        <v>0.83333333333333337</v>
      </c>
      <c r="AG835" t="s">
        <v>745</v>
      </c>
      <c r="AH835" s="17">
        <v>210</v>
      </c>
      <c r="AI835" s="17" cm="1">
        <f t="array" ref="AI835">SUMPRODUCT(--(IFERROR(HOUR(Flights_2026_09_3033343536[entry_hour]),-1)=HOUR(AF835)),--(IFERROR(Flights_2026_09_3033343536[entry_sector],"")=AG835),--(IFERROR(Flights_2026_09_3033343536[nfl],-1)&gt;=AH835),--(IFERROR(Flights_2026_09_3033343536[nfl],-1)&lt;=IF(AH835=450,450,AH835+9)))</f>
        <v>0</v>
      </c>
    </row>
    <row r="836" spans="32:35" x14ac:dyDescent="0.2">
      <c r="AF836" s="2">
        <v>0.83333333333333337</v>
      </c>
      <c r="AG836" t="s">
        <v>745</v>
      </c>
      <c r="AH836" s="17">
        <v>220</v>
      </c>
      <c r="AI836" s="17" cm="1">
        <f t="array" ref="AI836">SUMPRODUCT(--(IFERROR(HOUR(Flights_2026_09_3033343536[entry_hour]),-1)=HOUR(AF836)),--(IFERROR(Flights_2026_09_3033343536[entry_sector],"")=AG836),--(IFERROR(Flights_2026_09_3033343536[nfl],-1)&gt;=AH836),--(IFERROR(Flights_2026_09_3033343536[nfl],-1)&lt;=IF(AH836=450,450,AH836+9)))</f>
        <v>0</v>
      </c>
    </row>
    <row r="837" spans="32:35" x14ac:dyDescent="0.2">
      <c r="AF837" s="2">
        <v>0.83333333333333337</v>
      </c>
      <c r="AG837" t="s">
        <v>745</v>
      </c>
      <c r="AH837" s="17">
        <v>230</v>
      </c>
      <c r="AI837" s="17" cm="1">
        <f t="array" ref="AI837">SUMPRODUCT(--(IFERROR(HOUR(Flights_2026_09_3033343536[entry_hour]),-1)=HOUR(AF837)),--(IFERROR(Flights_2026_09_3033343536[entry_sector],"")=AG837),--(IFERROR(Flights_2026_09_3033343536[nfl],-1)&gt;=AH837),--(IFERROR(Flights_2026_09_3033343536[nfl],-1)&lt;=IF(AH837=450,450,AH837+9)))</f>
        <v>0</v>
      </c>
    </row>
    <row r="838" spans="32:35" x14ac:dyDescent="0.2">
      <c r="AF838" s="2">
        <v>0.83333333333333337</v>
      </c>
      <c r="AG838" t="s">
        <v>745</v>
      </c>
      <c r="AH838" s="17">
        <v>240</v>
      </c>
      <c r="AI838" s="17" cm="1">
        <f t="array" ref="AI838">SUMPRODUCT(--(IFERROR(HOUR(Flights_2026_09_3033343536[entry_hour]),-1)=HOUR(AF838)),--(IFERROR(Flights_2026_09_3033343536[entry_sector],"")=AG838),--(IFERROR(Flights_2026_09_3033343536[nfl],-1)&gt;=AH838),--(IFERROR(Flights_2026_09_3033343536[nfl],-1)&lt;=IF(AH838=450,450,AH838+9)))</f>
        <v>0</v>
      </c>
    </row>
    <row r="839" spans="32:35" x14ac:dyDescent="0.2">
      <c r="AF839" s="2">
        <v>0.83333333333333337</v>
      </c>
      <c r="AG839" t="s">
        <v>745</v>
      </c>
      <c r="AH839" s="17">
        <v>250</v>
      </c>
      <c r="AI839" s="17" cm="1">
        <f t="array" ref="AI839">SUMPRODUCT(--(IFERROR(HOUR(Flights_2026_09_3033343536[entry_hour]),-1)=HOUR(AF839)),--(IFERROR(Flights_2026_09_3033343536[entry_sector],"")=AG839),--(IFERROR(Flights_2026_09_3033343536[nfl],-1)&gt;=AH839),--(IFERROR(Flights_2026_09_3033343536[nfl],-1)&lt;=IF(AH839=450,450,AH839+9)))</f>
        <v>0</v>
      </c>
    </row>
    <row r="840" spans="32:35" x14ac:dyDescent="0.2">
      <c r="AF840" s="2">
        <v>0.83333333333333337</v>
      </c>
      <c r="AG840" t="s">
        <v>745</v>
      </c>
      <c r="AH840" s="17">
        <v>260</v>
      </c>
      <c r="AI840" s="17" cm="1">
        <f t="array" ref="AI840">SUMPRODUCT(--(IFERROR(HOUR(Flights_2026_09_3033343536[entry_hour]),-1)=HOUR(AF840)),--(IFERROR(Flights_2026_09_3033343536[entry_sector],"")=AG840),--(IFERROR(Flights_2026_09_3033343536[nfl],-1)&gt;=AH840),--(IFERROR(Flights_2026_09_3033343536[nfl],-1)&lt;=IF(AH840=450,450,AH840+9)))</f>
        <v>0</v>
      </c>
    </row>
    <row r="841" spans="32:35" x14ac:dyDescent="0.2">
      <c r="AF841" s="2">
        <v>0.83333333333333337</v>
      </c>
      <c r="AG841" t="s">
        <v>745</v>
      </c>
      <c r="AH841" s="17">
        <v>270</v>
      </c>
      <c r="AI841" s="17" cm="1">
        <f t="array" ref="AI841">SUMPRODUCT(--(IFERROR(HOUR(Flights_2026_09_3033343536[entry_hour]),-1)=HOUR(AF841)),--(IFERROR(Flights_2026_09_3033343536[entry_sector],"")=AG841),--(IFERROR(Flights_2026_09_3033343536[nfl],-1)&gt;=AH841),--(IFERROR(Flights_2026_09_3033343536[nfl],-1)&lt;=IF(AH841=450,450,AH841+9)))</f>
        <v>0</v>
      </c>
    </row>
    <row r="842" spans="32:35" x14ac:dyDescent="0.2">
      <c r="AF842" s="2">
        <v>0.83333333333333337</v>
      </c>
      <c r="AG842" t="s">
        <v>745</v>
      </c>
      <c r="AH842" s="17">
        <v>280</v>
      </c>
      <c r="AI842" s="17" cm="1">
        <f t="array" ref="AI842">SUMPRODUCT(--(IFERROR(HOUR(Flights_2026_09_3033343536[entry_hour]),-1)=HOUR(AF842)),--(IFERROR(Flights_2026_09_3033343536[entry_sector],"")=AG842),--(IFERROR(Flights_2026_09_3033343536[nfl],-1)&gt;=AH842),--(IFERROR(Flights_2026_09_3033343536[nfl],-1)&lt;=IF(AH842=450,450,AH842+9)))</f>
        <v>0</v>
      </c>
    </row>
    <row r="843" spans="32:35" x14ac:dyDescent="0.2">
      <c r="AF843" s="2">
        <v>0.83333333333333337</v>
      </c>
      <c r="AG843" t="s">
        <v>745</v>
      </c>
      <c r="AH843" s="17">
        <v>290</v>
      </c>
      <c r="AI843" s="17" cm="1">
        <f t="array" ref="AI843">SUMPRODUCT(--(IFERROR(HOUR(Flights_2026_09_3033343536[entry_hour]),-1)=HOUR(AF843)),--(IFERROR(Flights_2026_09_3033343536[entry_sector],"")=AG843),--(IFERROR(Flights_2026_09_3033343536[nfl],-1)&gt;=AH843),--(IFERROR(Flights_2026_09_3033343536[nfl],-1)&lt;=IF(AH843=450,450,AH843+9)))</f>
        <v>0</v>
      </c>
    </row>
    <row r="844" spans="32:35" x14ac:dyDescent="0.2">
      <c r="AF844" s="2">
        <v>0.83333333333333337</v>
      </c>
      <c r="AG844" t="s">
        <v>745</v>
      </c>
      <c r="AH844" s="17">
        <v>300</v>
      </c>
      <c r="AI844" s="17" cm="1">
        <f t="array" ref="AI844">SUMPRODUCT(--(IFERROR(HOUR(Flights_2026_09_3033343536[entry_hour]),-1)=HOUR(AF844)),--(IFERROR(Flights_2026_09_3033343536[entry_sector],"")=AG844),--(IFERROR(Flights_2026_09_3033343536[nfl],-1)&gt;=AH844),--(IFERROR(Flights_2026_09_3033343536[nfl],-1)&lt;=IF(AH844=450,450,AH844+9)))</f>
        <v>0</v>
      </c>
    </row>
    <row r="845" spans="32:35" x14ac:dyDescent="0.2">
      <c r="AF845" s="2">
        <v>0.83333333333333337</v>
      </c>
      <c r="AG845" t="s">
        <v>745</v>
      </c>
      <c r="AH845" s="17">
        <v>310</v>
      </c>
      <c r="AI845" s="17" cm="1">
        <f t="array" ref="AI845">SUMPRODUCT(--(IFERROR(HOUR(Flights_2026_09_3033343536[entry_hour]),-1)=HOUR(AF845)),--(IFERROR(Flights_2026_09_3033343536[entry_sector],"")=AG845),--(IFERROR(Flights_2026_09_3033343536[nfl],-1)&gt;=AH845),--(IFERROR(Flights_2026_09_3033343536[nfl],-1)&lt;=IF(AH845=450,450,AH845+9)))</f>
        <v>0</v>
      </c>
    </row>
    <row r="846" spans="32:35" x14ac:dyDescent="0.2">
      <c r="AF846" s="2">
        <v>0.83333333333333337</v>
      </c>
      <c r="AG846" t="s">
        <v>745</v>
      </c>
      <c r="AH846" s="17">
        <v>320</v>
      </c>
      <c r="AI846" s="17" cm="1">
        <f t="array" ref="AI846">SUMPRODUCT(--(IFERROR(HOUR(Flights_2026_09_3033343536[entry_hour]),-1)=HOUR(AF846)),--(IFERROR(Flights_2026_09_3033343536[entry_sector],"")=AG846),--(IFERROR(Flights_2026_09_3033343536[nfl],-1)&gt;=AH846),--(IFERROR(Flights_2026_09_3033343536[nfl],-1)&lt;=IF(AH846=450,450,AH846+9)))</f>
        <v>0</v>
      </c>
    </row>
    <row r="847" spans="32:35" x14ac:dyDescent="0.2">
      <c r="AF847" s="2">
        <v>0.83333333333333337</v>
      </c>
      <c r="AG847" t="s">
        <v>745</v>
      </c>
      <c r="AH847" s="17">
        <v>330</v>
      </c>
      <c r="AI847" s="17" cm="1">
        <f t="array" ref="AI847">SUMPRODUCT(--(IFERROR(HOUR(Flights_2026_09_3033343536[entry_hour]),-1)=HOUR(AF847)),--(IFERROR(Flights_2026_09_3033343536[entry_sector],"")=AG847),--(IFERROR(Flights_2026_09_3033343536[nfl],-1)&gt;=AH847),--(IFERROR(Flights_2026_09_3033343536[nfl],-1)&lt;=IF(AH847=450,450,AH847+9)))</f>
        <v>0</v>
      </c>
    </row>
    <row r="848" spans="32:35" x14ac:dyDescent="0.2">
      <c r="AF848" s="2">
        <v>0.83333333333333337</v>
      </c>
      <c r="AG848" t="s">
        <v>745</v>
      </c>
      <c r="AH848" s="17">
        <v>340</v>
      </c>
      <c r="AI848" s="17" cm="1">
        <f t="array" ref="AI848">SUMPRODUCT(--(IFERROR(HOUR(Flights_2026_09_3033343536[entry_hour]),-1)=HOUR(AF848)),--(IFERROR(Flights_2026_09_3033343536[entry_sector],"")=AG848),--(IFERROR(Flights_2026_09_3033343536[nfl],-1)&gt;=AH848),--(IFERROR(Flights_2026_09_3033343536[nfl],-1)&lt;=IF(AH848=450,450,AH848+9)))</f>
        <v>0</v>
      </c>
    </row>
    <row r="849" spans="32:35" x14ac:dyDescent="0.2">
      <c r="AF849" s="2">
        <v>0.83333333333333337</v>
      </c>
      <c r="AG849" t="s">
        <v>745</v>
      </c>
      <c r="AH849" s="17">
        <v>350</v>
      </c>
      <c r="AI849" s="17" cm="1">
        <f t="array" ref="AI849">SUMPRODUCT(--(IFERROR(HOUR(Flights_2026_09_3033343536[entry_hour]),-1)=HOUR(AF849)),--(IFERROR(Flights_2026_09_3033343536[entry_sector],"")=AG849),--(IFERROR(Flights_2026_09_3033343536[nfl],-1)&gt;=AH849),--(IFERROR(Flights_2026_09_3033343536[nfl],-1)&lt;=IF(AH849=450,450,AH849+9)))</f>
        <v>2</v>
      </c>
    </row>
    <row r="850" spans="32:35" x14ac:dyDescent="0.2">
      <c r="AF850" s="2">
        <v>0.83333333333333337</v>
      </c>
      <c r="AG850" t="s">
        <v>745</v>
      </c>
      <c r="AH850" s="17">
        <v>360</v>
      </c>
      <c r="AI850" s="17" cm="1">
        <f t="array" ref="AI850">SUMPRODUCT(--(IFERROR(HOUR(Flights_2026_09_3033343536[entry_hour]),-1)=HOUR(AF850)),--(IFERROR(Flights_2026_09_3033343536[entry_sector],"")=AG850),--(IFERROR(Flights_2026_09_3033343536[nfl],-1)&gt;=AH850),--(IFERROR(Flights_2026_09_3033343536[nfl],-1)&lt;=IF(AH850=450,450,AH850+9)))</f>
        <v>0</v>
      </c>
    </row>
    <row r="851" spans="32:35" x14ac:dyDescent="0.2">
      <c r="AF851" s="2">
        <v>0.83333333333333337</v>
      </c>
      <c r="AG851" t="s">
        <v>745</v>
      </c>
      <c r="AH851" s="17">
        <v>370</v>
      </c>
      <c r="AI851" s="17" cm="1">
        <f t="array" ref="AI851">SUMPRODUCT(--(IFERROR(HOUR(Flights_2026_09_3033343536[entry_hour]),-1)=HOUR(AF851)),--(IFERROR(Flights_2026_09_3033343536[entry_sector],"")=AG851),--(IFERROR(Flights_2026_09_3033343536[nfl],-1)&gt;=AH851),--(IFERROR(Flights_2026_09_3033343536[nfl],-1)&lt;=IF(AH851=450,450,AH851+9)))</f>
        <v>1</v>
      </c>
    </row>
    <row r="852" spans="32:35" x14ac:dyDescent="0.2">
      <c r="AF852" s="2">
        <v>0.83333333333333337</v>
      </c>
      <c r="AG852" t="s">
        <v>745</v>
      </c>
      <c r="AH852" s="17">
        <v>380</v>
      </c>
      <c r="AI852" s="17" cm="1">
        <f t="array" ref="AI852">SUMPRODUCT(--(IFERROR(HOUR(Flights_2026_09_3033343536[entry_hour]),-1)=HOUR(AF852)),--(IFERROR(Flights_2026_09_3033343536[entry_sector],"")=AG852),--(IFERROR(Flights_2026_09_3033343536[nfl],-1)&gt;=AH852),--(IFERROR(Flights_2026_09_3033343536[nfl],-1)&lt;=IF(AH852=450,450,AH852+9)))</f>
        <v>0</v>
      </c>
    </row>
    <row r="853" spans="32:35" x14ac:dyDescent="0.2">
      <c r="AF853" s="2">
        <v>0.83333333333333337</v>
      </c>
      <c r="AG853" t="s">
        <v>745</v>
      </c>
      <c r="AH853" s="17">
        <v>390</v>
      </c>
      <c r="AI853" s="17" cm="1">
        <f t="array" ref="AI853">SUMPRODUCT(--(IFERROR(HOUR(Flights_2026_09_3033343536[entry_hour]),-1)=HOUR(AF853)),--(IFERROR(Flights_2026_09_3033343536[entry_sector],"")=AG853),--(IFERROR(Flights_2026_09_3033343536[nfl],-1)&gt;=AH853),--(IFERROR(Flights_2026_09_3033343536[nfl],-1)&lt;=IF(AH853=450,450,AH853+9)))</f>
        <v>0</v>
      </c>
    </row>
    <row r="854" spans="32:35" x14ac:dyDescent="0.2">
      <c r="AF854" s="2">
        <v>0.83333333333333337</v>
      </c>
      <c r="AG854" t="s">
        <v>745</v>
      </c>
      <c r="AH854" s="17">
        <v>400</v>
      </c>
      <c r="AI854" s="17" cm="1">
        <f t="array" ref="AI854">SUMPRODUCT(--(IFERROR(HOUR(Flights_2026_09_3033343536[entry_hour]),-1)=HOUR(AF854)),--(IFERROR(Flights_2026_09_3033343536[entry_sector],"")=AG854),--(IFERROR(Flights_2026_09_3033343536[nfl],-1)&gt;=AH854),--(IFERROR(Flights_2026_09_3033343536[nfl],-1)&lt;=IF(AH854=450,450,AH854+9)))</f>
        <v>0</v>
      </c>
    </row>
    <row r="855" spans="32:35" x14ac:dyDescent="0.2">
      <c r="AF855" s="2">
        <v>0.83333333333333337</v>
      </c>
      <c r="AG855" t="s">
        <v>745</v>
      </c>
      <c r="AH855" s="17">
        <v>410</v>
      </c>
      <c r="AI855" s="17" cm="1">
        <f t="array" ref="AI855">SUMPRODUCT(--(IFERROR(HOUR(Flights_2026_09_3033343536[entry_hour]),-1)=HOUR(AF855)),--(IFERROR(Flights_2026_09_3033343536[entry_sector],"")=AG855),--(IFERROR(Flights_2026_09_3033343536[nfl],-1)&gt;=AH855),--(IFERROR(Flights_2026_09_3033343536[nfl],-1)&lt;=IF(AH855=450,450,AH855+9)))</f>
        <v>0</v>
      </c>
    </row>
    <row r="856" spans="32:35" x14ac:dyDescent="0.2">
      <c r="AF856" s="2">
        <v>0.83333333333333337</v>
      </c>
      <c r="AG856" t="s">
        <v>745</v>
      </c>
      <c r="AH856" s="17">
        <v>420</v>
      </c>
      <c r="AI856" s="17" cm="1">
        <f t="array" ref="AI856">SUMPRODUCT(--(IFERROR(HOUR(Flights_2026_09_3033343536[entry_hour]),-1)=HOUR(AF856)),--(IFERROR(Flights_2026_09_3033343536[entry_sector],"")=AG856),--(IFERROR(Flights_2026_09_3033343536[nfl],-1)&gt;=AH856),--(IFERROR(Flights_2026_09_3033343536[nfl],-1)&lt;=IF(AH856=450,450,AH856+9)))</f>
        <v>0</v>
      </c>
    </row>
    <row r="857" spans="32:35" x14ac:dyDescent="0.2">
      <c r="AF857" s="2">
        <v>0.83333333333333337</v>
      </c>
      <c r="AG857" t="s">
        <v>745</v>
      </c>
      <c r="AH857" s="17">
        <v>430</v>
      </c>
      <c r="AI857" s="17" cm="1">
        <f t="array" ref="AI857">SUMPRODUCT(--(IFERROR(HOUR(Flights_2026_09_3033343536[entry_hour]),-1)=HOUR(AF857)),--(IFERROR(Flights_2026_09_3033343536[entry_sector],"")=AG857),--(IFERROR(Flights_2026_09_3033343536[nfl],-1)&gt;=AH857),--(IFERROR(Flights_2026_09_3033343536[nfl],-1)&lt;=IF(AH857=450,450,AH857+9)))</f>
        <v>0</v>
      </c>
    </row>
    <row r="858" spans="32:35" x14ac:dyDescent="0.2">
      <c r="AF858" s="2">
        <v>0.83333333333333337</v>
      </c>
      <c r="AG858" t="s">
        <v>745</v>
      </c>
      <c r="AH858" s="17">
        <v>440</v>
      </c>
      <c r="AI858" s="17" cm="1">
        <f t="array" ref="AI858">SUMPRODUCT(--(IFERROR(HOUR(Flights_2026_09_3033343536[entry_hour]),-1)=HOUR(AF858)),--(IFERROR(Flights_2026_09_3033343536[entry_sector],"")=AG858),--(IFERROR(Flights_2026_09_3033343536[nfl],-1)&gt;=AH858),--(IFERROR(Flights_2026_09_3033343536[nfl],-1)&lt;=IF(AH858=450,450,AH858+9)))</f>
        <v>0</v>
      </c>
    </row>
    <row r="859" spans="32:35" x14ac:dyDescent="0.2">
      <c r="AF859" s="2">
        <v>0.83333333333333337</v>
      </c>
      <c r="AG859" t="s">
        <v>745</v>
      </c>
      <c r="AH859" s="17">
        <v>450</v>
      </c>
      <c r="AI859" s="17" cm="1">
        <f t="array" ref="AI859">SUMPRODUCT(--(IFERROR(HOUR(Flights_2026_09_3033343536[entry_hour]),-1)=HOUR(AF859)),--(IFERROR(Flights_2026_09_3033343536[entry_sector],"")=AG859),--(IFERROR(Flights_2026_09_3033343536[nfl],-1)&gt;=AH859),--(IFERROR(Flights_2026_09_3033343536[nfl],-1)&lt;=IF(AH859=450,450,AH859+9)))</f>
        <v>0</v>
      </c>
    </row>
    <row r="860" spans="32:35" x14ac:dyDescent="0.2">
      <c r="AF860" s="2">
        <v>0.83333333333333337</v>
      </c>
      <c r="AG860" t="s">
        <v>840</v>
      </c>
      <c r="AH860" s="17">
        <v>200</v>
      </c>
      <c r="AI860" s="17" cm="1">
        <f t="array" ref="AI860">SUMPRODUCT(--(IFERROR(HOUR(Flights_2026_09_3033343536[entry_hour]),-1)=HOUR(AF860)),--(IFERROR(Flights_2026_09_3033343536[entry_sector],"")=AG860),--(IFERROR(Flights_2026_09_3033343536[nfl],-1)&gt;=AH860),--(IFERROR(Flights_2026_09_3033343536[nfl],-1)&lt;=IF(AH860=450,450,AH860+9)))</f>
        <v>0</v>
      </c>
    </row>
    <row r="861" spans="32:35" x14ac:dyDescent="0.2">
      <c r="AF861" s="2">
        <v>0.83333333333333337</v>
      </c>
      <c r="AG861" t="s">
        <v>840</v>
      </c>
      <c r="AH861" s="17">
        <v>210</v>
      </c>
      <c r="AI861" s="17" cm="1">
        <f t="array" ref="AI861">SUMPRODUCT(--(IFERROR(HOUR(Flights_2026_09_3033343536[entry_hour]),-1)=HOUR(AF861)),--(IFERROR(Flights_2026_09_3033343536[entry_sector],"")=AG861),--(IFERROR(Flights_2026_09_3033343536[nfl],-1)&gt;=AH861),--(IFERROR(Flights_2026_09_3033343536[nfl],-1)&lt;=IF(AH861=450,450,AH861+9)))</f>
        <v>0</v>
      </c>
    </row>
    <row r="862" spans="32:35" x14ac:dyDescent="0.2">
      <c r="AF862" s="2">
        <v>0.83333333333333337</v>
      </c>
      <c r="AG862" t="s">
        <v>840</v>
      </c>
      <c r="AH862" s="17">
        <v>220</v>
      </c>
      <c r="AI862" s="17" cm="1">
        <f t="array" ref="AI862">SUMPRODUCT(--(IFERROR(HOUR(Flights_2026_09_3033343536[entry_hour]),-1)=HOUR(AF862)),--(IFERROR(Flights_2026_09_3033343536[entry_sector],"")=AG862),--(IFERROR(Flights_2026_09_3033343536[nfl],-1)&gt;=AH862),--(IFERROR(Flights_2026_09_3033343536[nfl],-1)&lt;=IF(AH862=450,450,AH862+9)))</f>
        <v>0</v>
      </c>
    </row>
    <row r="863" spans="32:35" x14ac:dyDescent="0.2">
      <c r="AF863" s="2">
        <v>0.83333333333333337</v>
      </c>
      <c r="AG863" t="s">
        <v>840</v>
      </c>
      <c r="AH863" s="17">
        <v>230</v>
      </c>
      <c r="AI863" s="17" cm="1">
        <f t="array" ref="AI863">SUMPRODUCT(--(IFERROR(HOUR(Flights_2026_09_3033343536[entry_hour]),-1)=HOUR(AF863)),--(IFERROR(Flights_2026_09_3033343536[entry_sector],"")=AG863),--(IFERROR(Flights_2026_09_3033343536[nfl],-1)&gt;=AH863),--(IFERROR(Flights_2026_09_3033343536[nfl],-1)&lt;=IF(AH863=450,450,AH863+9)))</f>
        <v>0</v>
      </c>
    </row>
    <row r="864" spans="32:35" x14ac:dyDescent="0.2">
      <c r="AF864" s="2">
        <v>0.83333333333333337</v>
      </c>
      <c r="AG864" t="s">
        <v>840</v>
      </c>
      <c r="AH864" s="17">
        <v>240</v>
      </c>
      <c r="AI864" s="17" cm="1">
        <f t="array" ref="AI864">SUMPRODUCT(--(IFERROR(HOUR(Flights_2026_09_3033343536[entry_hour]),-1)=HOUR(AF864)),--(IFERROR(Flights_2026_09_3033343536[entry_sector],"")=AG864),--(IFERROR(Flights_2026_09_3033343536[nfl],-1)&gt;=AH864),--(IFERROR(Flights_2026_09_3033343536[nfl],-1)&lt;=IF(AH864=450,450,AH864+9)))</f>
        <v>0</v>
      </c>
    </row>
    <row r="865" spans="32:35" x14ac:dyDescent="0.2">
      <c r="AF865" s="2">
        <v>0.83333333333333337</v>
      </c>
      <c r="AG865" t="s">
        <v>840</v>
      </c>
      <c r="AH865" s="17">
        <v>250</v>
      </c>
      <c r="AI865" s="17" cm="1">
        <f t="array" ref="AI865">SUMPRODUCT(--(IFERROR(HOUR(Flights_2026_09_3033343536[entry_hour]),-1)=HOUR(AF865)),--(IFERROR(Flights_2026_09_3033343536[entry_sector],"")=AG865),--(IFERROR(Flights_2026_09_3033343536[nfl],-1)&gt;=AH865),--(IFERROR(Flights_2026_09_3033343536[nfl],-1)&lt;=IF(AH865=450,450,AH865+9)))</f>
        <v>0</v>
      </c>
    </row>
    <row r="866" spans="32:35" x14ac:dyDescent="0.2">
      <c r="AF866" s="2">
        <v>0.83333333333333337</v>
      </c>
      <c r="AG866" t="s">
        <v>840</v>
      </c>
      <c r="AH866" s="17">
        <v>260</v>
      </c>
      <c r="AI866" s="17" cm="1">
        <f t="array" ref="AI866">SUMPRODUCT(--(IFERROR(HOUR(Flights_2026_09_3033343536[entry_hour]),-1)=HOUR(AF866)),--(IFERROR(Flights_2026_09_3033343536[entry_sector],"")=AG866),--(IFERROR(Flights_2026_09_3033343536[nfl],-1)&gt;=AH866),--(IFERROR(Flights_2026_09_3033343536[nfl],-1)&lt;=IF(AH866=450,450,AH866+9)))</f>
        <v>0</v>
      </c>
    </row>
    <row r="867" spans="32:35" x14ac:dyDescent="0.2">
      <c r="AF867" s="2">
        <v>0.83333333333333337</v>
      </c>
      <c r="AG867" t="s">
        <v>840</v>
      </c>
      <c r="AH867" s="17">
        <v>270</v>
      </c>
      <c r="AI867" s="17" cm="1">
        <f t="array" ref="AI867">SUMPRODUCT(--(IFERROR(HOUR(Flights_2026_09_3033343536[entry_hour]),-1)=HOUR(AF867)),--(IFERROR(Flights_2026_09_3033343536[entry_sector],"")=AG867),--(IFERROR(Flights_2026_09_3033343536[nfl],-1)&gt;=AH867),--(IFERROR(Flights_2026_09_3033343536[nfl],-1)&lt;=IF(AH867=450,450,AH867+9)))</f>
        <v>0</v>
      </c>
    </row>
    <row r="868" spans="32:35" x14ac:dyDescent="0.2">
      <c r="AF868" s="2">
        <v>0.83333333333333337</v>
      </c>
      <c r="AG868" t="s">
        <v>840</v>
      </c>
      <c r="AH868" s="17">
        <v>280</v>
      </c>
      <c r="AI868" s="17" cm="1">
        <f t="array" ref="AI868">SUMPRODUCT(--(IFERROR(HOUR(Flights_2026_09_3033343536[entry_hour]),-1)=HOUR(AF868)),--(IFERROR(Flights_2026_09_3033343536[entry_sector],"")=AG868),--(IFERROR(Flights_2026_09_3033343536[nfl],-1)&gt;=AH868),--(IFERROR(Flights_2026_09_3033343536[nfl],-1)&lt;=IF(AH868=450,450,AH868+9)))</f>
        <v>0</v>
      </c>
    </row>
    <row r="869" spans="32:35" x14ac:dyDescent="0.2">
      <c r="AF869" s="2">
        <v>0.83333333333333337</v>
      </c>
      <c r="AG869" t="s">
        <v>840</v>
      </c>
      <c r="AH869" s="17">
        <v>290</v>
      </c>
      <c r="AI869" s="17" cm="1">
        <f t="array" ref="AI869">SUMPRODUCT(--(IFERROR(HOUR(Flights_2026_09_3033343536[entry_hour]),-1)=HOUR(AF869)),--(IFERROR(Flights_2026_09_3033343536[entry_sector],"")=AG869),--(IFERROR(Flights_2026_09_3033343536[nfl],-1)&gt;=AH869),--(IFERROR(Flights_2026_09_3033343536[nfl],-1)&lt;=IF(AH869=450,450,AH869+9)))</f>
        <v>0</v>
      </c>
    </row>
    <row r="870" spans="32:35" x14ac:dyDescent="0.2">
      <c r="AF870" s="2">
        <v>0.83333333333333337</v>
      </c>
      <c r="AG870" t="s">
        <v>840</v>
      </c>
      <c r="AH870" s="17">
        <v>300</v>
      </c>
      <c r="AI870" s="17" cm="1">
        <f t="array" ref="AI870">SUMPRODUCT(--(IFERROR(HOUR(Flights_2026_09_3033343536[entry_hour]),-1)=HOUR(AF870)),--(IFERROR(Flights_2026_09_3033343536[entry_sector],"")=AG870),--(IFERROR(Flights_2026_09_3033343536[nfl],-1)&gt;=AH870),--(IFERROR(Flights_2026_09_3033343536[nfl],-1)&lt;=IF(AH870=450,450,AH870+9)))</f>
        <v>0</v>
      </c>
    </row>
    <row r="871" spans="32:35" x14ac:dyDescent="0.2">
      <c r="AF871" s="2">
        <v>0.83333333333333337</v>
      </c>
      <c r="AG871" t="s">
        <v>840</v>
      </c>
      <c r="AH871" s="17">
        <v>310</v>
      </c>
      <c r="AI871" s="17" cm="1">
        <f t="array" ref="AI871">SUMPRODUCT(--(IFERROR(HOUR(Flights_2026_09_3033343536[entry_hour]),-1)=HOUR(AF871)),--(IFERROR(Flights_2026_09_3033343536[entry_sector],"")=AG871),--(IFERROR(Flights_2026_09_3033343536[nfl],-1)&gt;=AH871),--(IFERROR(Flights_2026_09_3033343536[nfl],-1)&lt;=IF(AH871=450,450,AH871+9)))</f>
        <v>0</v>
      </c>
    </row>
    <row r="872" spans="32:35" x14ac:dyDescent="0.2">
      <c r="AF872" s="2">
        <v>0.83333333333333337</v>
      </c>
      <c r="AG872" t="s">
        <v>840</v>
      </c>
      <c r="AH872" s="17">
        <v>320</v>
      </c>
      <c r="AI872" s="17" cm="1">
        <f t="array" ref="AI872">SUMPRODUCT(--(IFERROR(HOUR(Flights_2026_09_3033343536[entry_hour]),-1)=HOUR(AF872)),--(IFERROR(Flights_2026_09_3033343536[entry_sector],"")=AG872),--(IFERROR(Flights_2026_09_3033343536[nfl],-1)&gt;=AH872),--(IFERROR(Flights_2026_09_3033343536[nfl],-1)&lt;=IF(AH872=450,450,AH872+9)))</f>
        <v>0</v>
      </c>
    </row>
    <row r="873" spans="32:35" x14ac:dyDescent="0.2">
      <c r="AF873" s="2">
        <v>0.83333333333333337</v>
      </c>
      <c r="AG873" t="s">
        <v>840</v>
      </c>
      <c r="AH873" s="17">
        <v>330</v>
      </c>
      <c r="AI873" s="17" cm="1">
        <f t="array" ref="AI873">SUMPRODUCT(--(IFERROR(HOUR(Flights_2026_09_3033343536[entry_hour]),-1)=HOUR(AF873)),--(IFERROR(Flights_2026_09_3033343536[entry_sector],"")=AG873),--(IFERROR(Flights_2026_09_3033343536[nfl],-1)&gt;=AH873),--(IFERROR(Flights_2026_09_3033343536[nfl],-1)&lt;=IF(AH873=450,450,AH873+9)))</f>
        <v>0</v>
      </c>
    </row>
    <row r="874" spans="32:35" x14ac:dyDescent="0.2">
      <c r="AF874" s="2">
        <v>0.83333333333333337</v>
      </c>
      <c r="AG874" t="s">
        <v>840</v>
      </c>
      <c r="AH874" s="17">
        <v>340</v>
      </c>
      <c r="AI874" s="17" cm="1">
        <f t="array" ref="AI874">SUMPRODUCT(--(IFERROR(HOUR(Flights_2026_09_3033343536[entry_hour]),-1)=HOUR(AF874)),--(IFERROR(Flights_2026_09_3033343536[entry_sector],"")=AG874),--(IFERROR(Flights_2026_09_3033343536[nfl],-1)&gt;=AH874),--(IFERROR(Flights_2026_09_3033343536[nfl],-1)&lt;=IF(AH874=450,450,AH874+9)))</f>
        <v>0</v>
      </c>
    </row>
    <row r="875" spans="32:35" x14ac:dyDescent="0.2">
      <c r="AF875" s="2">
        <v>0.83333333333333337</v>
      </c>
      <c r="AG875" t="s">
        <v>840</v>
      </c>
      <c r="AH875" s="17">
        <v>350</v>
      </c>
      <c r="AI875" s="17" cm="1">
        <f t="array" ref="AI875">SUMPRODUCT(--(IFERROR(HOUR(Flights_2026_09_3033343536[entry_hour]),-1)=HOUR(AF875)),--(IFERROR(Flights_2026_09_3033343536[entry_sector],"")=AG875),--(IFERROR(Flights_2026_09_3033343536[nfl],-1)&gt;=AH875),--(IFERROR(Flights_2026_09_3033343536[nfl],-1)&lt;=IF(AH875=450,450,AH875+9)))</f>
        <v>0</v>
      </c>
    </row>
    <row r="876" spans="32:35" x14ac:dyDescent="0.2">
      <c r="AF876" s="2">
        <v>0.83333333333333337</v>
      </c>
      <c r="AG876" t="s">
        <v>840</v>
      </c>
      <c r="AH876" s="17">
        <v>360</v>
      </c>
      <c r="AI876" s="17" cm="1">
        <f t="array" ref="AI876">SUMPRODUCT(--(IFERROR(HOUR(Flights_2026_09_3033343536[entry_hour]),-1)=HOUR(AF876)),--(IFERROR(Flights_2026_09_3033343536[entry_sector],"")=AG876),--(IFERROR(Flights_2026_09_3033343536[nfl],-1)&gt;=AH876),--(IFERROR(Flights_2026_09_3033343536[nfl],-1)&lt;=IF(AH876=450,450,AH876+9)))</f>
        <v>0</v>
      </c>
    </row>
    <row r="877" spans="32:35" x14ac:dyDescent="0.2">
      <c r="AF877" s="2">
        <v>0.83333333333333337</v>
      </c>
      <c r="AG877" t="s">
        <v>840</v>
      </c>
      <c r="AH877" s="17">
        <v>370</v>
      </c>
      <c r="AI877" s="17" cm="1">
        <f t="array" ref="AI877">SUMPRODUCT(--(IFERROR(HOUR(Flights_2026_09_3033343536[entry_hour]),-1)=HOUR(AF877)),--(IFERROR(Flights_2026_09_3033343536[entry_sector],"")=AG877),--(IFERROR(Flights_2026_09_3033343536[nfl],-1)&gt;=AH877),--(IFERROR(Flights_2026_09_3033343536[nfl],-1)&lt;=IF(AH877=450,450,AH877+9)))</f>
        <v>1</v>
      </c>
    </row>
    <row r="878" spans="32:35" x14ac:dyDescent="0.2">
      <c r="AF878" s="2">
        <v>0.83333333333333337</v>
      </c>
      <c r="AG878" t="s">
        <v>840</v>
      </c>
      <c r="AH878" s="17">
        <v>380</v>
      </c>
      <c r="AI878" s="17" cm="1">
        <f t="array" ref="AI878">SUMPRODUCT(--(IFERROR(HOUR(Flights_2026_09_3033343536[entry_hour]),-1)=HOUR(AF878)),--(IFERROR(Flights_2026_09_3033343536[entry_sector],"")=AG878),--(IFERROR(Flights_2026_09_3033343536[nfl],-1)&gt;=AH878),--(IFERROR(Flights_2026_09_3033343536[nfl],-1)&lt;=IF(AH878=450,450,AH878+9)))</f>
        <v>0</v>
      </c>
    </row>
    <row r="879" spans="32:35" x14ac:dyDescent="0.2">
      <c r="AF879" s="2">
        <v>0.83333333333333337</v>
      </c>
      <c r="AG879" t="s">
        <v>840</v>
      </c>
      <c r="AH879" s="17">
        <v>390</v>
      </c>
      <c r="AI879" s="17" cm="1">
        <f t="array" ref="AI879">SUMPRODUCT(--(IFERROR(HOUR(Flights_2026_09_3033343536[entry_hour]),-1)=HOUR(AF879)),--(IFERROR(Flights_2026_09_3033343536[entry_sector],"")=AG879),--(IFERROR(Flights_2026_09_3033343536[nfl],-1)&gt;=AH879),--(IFERROR(Flights_2026_09_3033343536[nfl],-1)&lt;=IF(AH879=450,450,AH879+9)))</f>
        <v>0</v>
      </c>
    </row>
    <row r="880" spans="32:35" x14ac:dyDescent="0.2">
      <c r="AF880" s="2">
        <v>0.83333333333333337</v>
      </c>
      <c r="AG880" t="s">
        <v>840</v>
      </c>
      <c r="AH880" s="17">
        <v>400</v>
      </c>
      <c r="AI880" s="17" cm="1">
        <f t="array" ref="AI880">SUMPRODUCT(--(IFERROR(HOUR(Flights_2026_09_3033343536[entry_hour]),-1)=HOUR(AF880)),--(IFERROR(Flights_2026_09_3033343536[entry_sector],"")=AG880),--(IFERROR(Flights_2026_09_3033343536[nfl],-1)&gt;=AH880),--(IFERROR(Flights_2026_09_3033343536[nfl],-1)&lt;=IF(AH880=450,450,AH880+9)))</f>
        <v>0</v>
      </c>
    </row>
    <row r="881" spans="32:35" x14ac:dyDescent="0.2">
      <c r="AF881" s="2">
        <v>0.83333333333333337</v>
      </c>
      <c r="AG881" t="s">
        <v>840</v>
      </c>
      <c r="AH881" s="17">
        <v>410</v>
      </c>
      <c r="AI881" s="17" cm="1">
        <f t="array" ref="AI881">SUMPRODUCT(--(IFERROR(HOUR(Flights_2026_09_3033343536[entry_hour]),-1)=HOUR(AF881)),--(IFERROR(Flights_2026_09_3033343536[entry_sector],"")=AG881),--(IFERROR(Flights_2026_09_3033343536[nfl],-1)&gt;=AH881),--(IFERROR(Flights_2026_09_3033343536[nfl],-1)&lt;=IF(AH881=450,450,AH881+9)))</f>
        <v>0</v>
      </c>
    </row>
    <row r="882" spans="32:35" x14ac:dyDescent="0.2">
      <c r="AF882" s="2">
        <v>0.83333333333333337</v>
      </c>
      <c r="AG882" t="s">
        <v>840</v>
      </c>
      <c r="AH882" s="17">
        <v>420</v>
      </c>
      <c r="AI882" s="17" cm="1">
        <f t="array" ref="AI882">SUMPRODUCT(--(IFERROR(HOUR(Flights_2026_09_3033343536[entry_hour]),-1)=HOUR(AF882)),--(IFERROR(Flights_2026_09_3033343536[entry_sector],"")=AG882),--(IFERROR(Flights_2026_09_3033343536[nfl],-1)&gt;=AH882),--(IFERROR(Flights_2026_09_3033343536[nfl],-1)&lt;=IF(AH882=450,450,AH882+9)))</f>
        <v>0</v>
      </c>
    </row>
    <row r="883" spans="32:35" x14ac:dyDescent="0.2">
      <c r="AF883" s="2">
        <v>0.83333333333333337</v>
      </c>
      <c r="AG883" t="s">
        <v>840</v>
      </c>
      <c r="AH883" s="17">
        <v>430</v>
      </c>
      <c r="AI883" s="17" cm="1">
        <f t="array" ref="AI883">SUMPRODUCT(--(IFERROR(HOUR(Flights_2026_09_3033343536[entry_hour]),-1)=HOUR(AF883)),--(IFERROR(Flights_2026_09_3033343536[entry_sector],"")=AG883),--(IFERROR(Flights_2026_09_3033343536[nfl],-1)&gt;=AH883),--(IFERROR(Flights_2026_09_3033343536[nfl],-1)&lt;=IF(AH883=450,450,AH883+9)))</f>
        <v>0</v>
      </c>
    </row>
    <row r="884" spans="32:35" x14ac:dyDescent="0.2">
      <c r="AF884" s="2">
        <v>0.83333333333333337</v>
      </c>
      <c r="AG884" t="s">
        <v>840</v>
      </c>
      <c r="AH884" s="17">
        <v>440</v>
      </c>
      <c r="AI884" s="17" cm="1">
        <f t="array" ref="AI884">SUMPRODUCT(--(IFERROR(HOUR(Flights_2026_09_3033343536[entry_hour]),-1)=HOUR(AF884)),--(IFERROR(Flights_2026_09_3033343536[entry_sector],"")=AG884),--(IFERROR(Flights_2026_09_3033343536[nfl],-1)&gt;=AH884),--(IFERROR(Flights_2026_09_3033343536[nfl],-1)&lt;=IF(AH884=450,450,AH884+9)))</f>
        <v>0</v>
      </c>
    </row>
    <row r="885" spans="32:35" x14ac:dyDescent="0.2">
      <c r="AF885" s="2">
        <v>0.83333333333333337</v>
      </c>
      <c r="AG885" t="s">
        <v>840</v>
      </c>
      <c r="AH885" s="17">
        <v>450</v>
      </c>
      <c r="AI885" s="17" cm="1">
        <f t="array" ref="AI885">SUMPRODUCT(--(IFERROR(HOUR(Flights_2026_09_3033343536[entry_hour]),-1)=HOUR(AF885)),--(IFERROR(Flights_2026_09_3033343536[entry_sector],"")=AG885),--(IFERROR(Flights_2026_09_3033343536[nfl],-1)&gt;=AH885),--(IFERROR(Flights_2026_09_3033343536[nfl],-1)&lt;=IF(AH885=450,450,AH885+9)))</f>
        <v>0</v>
      </c>
    </row>
    <row r="886" spans="32:35" x14ac:dyDescent="0.2">
      <c r="AF886" s="2">
        <v>0.83333333333333337</v>
      </c>
      <c r="AG886" t="s">
        <v>747</v>
      </c>
      <c r="AH886" s="17">
        <v>200</v>
      </c>
      <c r="AI886" s="17" cm="1">
        <f t="array" ref="AI886">SUMPRODUCT(--(IFERROR(HOUR(Flights_2026_09_3033343536[entry_hour]),-1)=HOUR(AF886)),--(IFERROR(Flights_2026_09_3033343536[entry_sector],"")=AG886),--(IFERROR(Flights_2026_09_3033343536[nfl],-1)&gt;=AH886),--(IFERROR(Flights_2026_09_3033343536[nfl],-1)&lt;=IF(AH886=450,450,AH886+9)))</f>
        <v>0</v>
      </c>
    </row>
    <row r="887" spans="32:35" x14ac:dyDescent="0.2">
      <c r="AF887" s="2">
        <v>0.83333333333333337</v>
      </c>
      <c r="AG887" t="s">
        <v>747</v>
      </c>
      <c r="AH887" s="17">
        <v>210</v>
      </c>
      <c r="AI887" s="17" cm="1">
        <f t="array" ref="AI887">SUMPRODUCT(--(IFERROR(HOUR(Flights_2026_09_3033343536[entry_hour]),-1)=HOUR(AF887)),--(IFERROR(Flights_2026_09_3033343536[entry_sector],"")=AG887),--(IFERROR(Flights_2026_09_3033343536[nfl],-1)&gt;=AH887),--(IFERROR(Flights_2026_09_3033343536[nfl],-1)&lt;=IF(AH887=450,450,AH887+9)))</f>
        <v>0</v>
      </c>
    </row>
    <row r="888" spans="32:35" x14ac:dyDescent="0.2">
      <c r="AF888" s="2">
        <v>0.83333333333333337</v>
      </c>
      <c r="AG888" t="s">
        <v>747</v>
      </c>
      <c r="AH888" s="17">
        <v>220</v>
      </c>
      <c r="AI888" s="17" cm="1">
        <f t="array" ref="AI888">SUMPRODUCT(--(IFERROR(HOUR(Flights_2026_09_3033343536[entry_hour]),-1)=HOUR(AF888)),--(IFERROR(Flights_2026_09_3033343536[entry_sector],"")=AG888),--(IFERROR(Flights_2026_09_3033343536[nfl],-1)&gt;=AH888),--(IFERROR(Flights_2026_09_3033343536[nfl],-1)&lt;=IF(AH888=450,450,AH888+9)))</f>
        <v>0</v>
      </c>
    </row>
    <row r="889" spans="32:35" x14ac:dyDescent="0.2">
      <c r="AF889" s="2">
        <v>0.83333333333333337</v>
      </c>
      <c r="AG889" t="s">
        <v>747</v>
      </c>
      <c r="AH889" s="17">
        <v>230</v>
      </c>
      <c r="AI889" s="17" cm="1">
        <f t="array" ref="AI889">SUMPRODUCT(--(IFERROR(HOUR(Flights_2026_09_3033343536[entry_hour]),-1)=HOUR(AF889)),--(IFERROR(Flights_2026_09_3033343536[entry_sector],"")=AG889),--(IFERROR(Flights_2026_09_3033343536[nfl],-1)&gt;=AH889),--(IFERROR(Flights_2026_09_3033343536[nfl],-1)&lt;=IF(AH889=450,450,AH889+9)))</f>
        <v>0</v>
      </c>
    </row>
    <row r="890" spans="32:35" x14ac:dyDescent="0.2">
      <c r="AF890" s="2">
        <v>0.83333333333333337</v>
      </c>
      <c r="AG890" t="s">
        <v>747</v>
      </c>
      <c r="AH890" s="17">
        <v>240</v>
      </c>
      <c r="AI890" s="17" cm="1">
        <f t="array" ref="AI890">SUMPRODUCT(--(IFERROR(HOUR(Flights_2026_09_3033343536[entry_hour]),-1)=HOUR(AF890)),--(IFERROR(Flights_2026_09_3033343536[entry_sector],"")=AG890),--(IFERROR(Flights_2026_09_3033343536[nfl],-1)&gt;=AH890),--(IFERROR(Flights_2026_09_3033343536[nfl],-1)&lt;=IF(AH890=450,450,AH890+9)))</f>
        <v>0</v>
      </c>
    </row>
    <row r="891" spans="32:35" x14ac:dyDescent="0.2">
      <c r="AF891" s="2">
        <v>0.83333333333333337</v>
      </c>
      <c r="AG891" t="s">
        <v>747</v>
      </c>
      <c r="AH891" s="17">
        <v>250</v>
      </c>
      <c r="AI891" s="17" cm="1">
        <f t="array" ref="AI891">SUMPRODUCT(--(IFERROR(HOUR(Flights_2026_09_3033343536[entry_hour]),-1)=HOUR(AF891)),--(IFERROR(Flights_2026_09_3033343536[entry_sector],"")=AG891),--(IFERROR(Flights_2026_09_3033343536[nfl],-1)&gt;=AH891),--(IFERROR(Flights_2026_09_3033343536[nfl],-1)&lt;=IF(AH891=450,450,AH891+9)))</f>
        <v>0</v>
      </c>
    </row>
    <row r="892" spans="32:35" x14ac:dyDescent="0.2">
      <c r="AF892" s="2">
        <v>0.83333333333333337</v>
      </c>
      <c r="AG892" t="s">
        <v>747</v>
      </c>
      <c r="AH892" s="17">
        <v>260</v>
      </c>
      <c r="AI892" s="17" cm="1">
        <f t="array" ref="AI892">SUMPRODUCT(--(IFERROR(HOUR(Flights_2026_09_3033343536[entry_hour]),-1)=HOUR(AF892)),--(IFERROR(Flights_2026_09_3033343536[entry_sector],"")=AG892),--(IFERROR(Flights_2026_09_3033343536[nfl],-1)&gt;=AH892),--(IFERROR(Flights_2026_09_3033343536[nfl],-1)&lt;=IF(AH892=450,450,AH892+9)))</f>
        <v>0</v>
      </c>
    </row>
    <row r="893" spans="32:35" x14ac:dyDescent="0.2">
      <c r="AF893" s="2">
        <v>0.83333333333333337</v>
      </c>
      <c r="AG893" t="s">
        <v>747</v>
      </c>
      <c r="AH893" s="17">
        <v>270</v>
      </c>
      <c r="AI893" s="17" cm="1">
        <f t="array" ref="AI893">SUMPRODUCT(--(IFERROR(HOUR(Flights_2026_09_3033343536[entry_hour]),-1)=HOUR(AF893)),--(IFERROR(Flights_2026_09_3033343536[entry_sector],"")=AG893),--(IFERROR(Flights_2026_09_3033343536[nfl],-1)&gt;=AH893),--(IFERROR(Flights_2026_09_3033343536[nfl],-1)&lt;=IF(AH893=450,450,AH893+9)))</f>
        <v>0</v>
      </c>
    </row>
    <row r="894" spans="32:35" x14ac:dyDescent="0.2">
      <c r="AF894" s="2">
        <v>0.83333333333333337</v>
      </c>
      <c r="AG894" t="s">
        <v>747</v>
      </c>
      <c r="AH894" s="17">
        <v>280</v>
      </c>
      <c r="AI894" s="17" cm="1">
        <f t="array" ref="AI894">SUMPRODUCT(--(IFERROR(HOUR(Flights_2026_09_3033343536[entry_hour]),-1)=HOUR(AF894)),--(IFERROR(Flights_2026_09_3033343536[entry_sector],"")=AG894),--(IFERROR(Flights_2026_09_3033343536[nfl],-1)&gt;=AH894),--(IFERROR(Flights_2026_09_3033343536[nfl],-1)&lt;=IF(AH894=450,450,AH894+9)))</f>
        <v>0</v>
      </c>
    </row>
    <row r="895" spans="32:35" x14ac:dyDescent="0.2">
      <c r="AF895" s="2">
        <v>0.83333333333333337</v>
      </c>
      <c r="AG895" t="s">
        <v>747</v>
      </c>
      <c r="AH895" s="17">
        <v>290</v>
      </c>
      <c r="AI895" s="17" cm="1">
        <f t="array" ref="AI895">SUMPRODUCT(--(IFERROR(HOUR(Flights_2026_09_3033343536[entry_hour]),-1)=HOUR(AF895)),--(IFERROR(Flights_2026_09_3033343536[entry_sector],"")=AG895),--(IFERROR(Flights_2026_09_3033343536[nfl],-1)&gt;=AH895),--(IFERROR(Flights_2026_09_3033343536[nfl],-1)&lt;=IF(AH895=450,450,AH895+9)))</f>
        <v>0</v>
      </c>
    </row>
    <row r="896" spans="32:35" x14ac:dyDescent="0.2">
      <c r="AF896" s="2">
        <v>0.83333333333333337</v>
      </c>
      <c r="AG896" t="s">
        <v>747</v>
      </c>
      <c r="AH896" s="17">
        <v>300</v>
      </c>
      <c r="AI896" s="17" cm="1">
        <f t="array" ref="AI896">SUMPRODUCT(--(IFERROR(HOUR(Flights_2026_09_3033343536[entry_hour]),-1)=HOUR(AF896)),--(IFERROR(Flights_2026_09_3033343536[entry_sector],"")=AG896),--(IFERROR(Flights_2026_09_3033343536[nfl],-1)&gt;=AH896),--(IFERROR(Flights_2026_09_3033343536[nfl],-1)&lt;=IF(AH896=450,450,AH896+9)))</f>
        <v>0</v>
      </c>
    </row>
    <row r="897" spans="32:35" x14ac:dyDescent="0.2">
      <c r="AF897" s="2">
        <v>0.83333333333333337</v>
      </c>
      <c r="AG897" t="s">
        <v>747</v>
      </c>
      <c r="AH897" s="17">
        <v>310</v>
      </c>
      <c r="AI897" s="17" cm="1">
        <f t="array" ref="AI897">SUMPRODUCT(--(IFERROR(HOUR(Flights_2026_09_3033343536[entry_hour]),-1)=HOUR(AF897)),--(IFERROR(Flights_2026_09_3033343536[entry_sector],"")=AG897),--(IFERROR(Flights_2026_09_3033343536[nfl],-1)&gt;=AH897),--(IFERROR(Flights_2026_09_3033343536[nfl],-1)&lt;=IF(AH897=450,450,AH897+9)))</f>
        <v>0</v>
      </c>
    </row>
    <row r="898" spans="32:35" x14ac:dyDescent="0.2">
      <c r="AF898" s="2">
        <v>0.83333333333333337</v>
      </c>
      <c r="AG898" t="s">
        <v>747</v>
      </c>
      <c r="AH898" s="17">
        <v>320</v>
      </c>
      <c r="AI898" s="17" cm="1">
        <f t="array" ref="AI898">SUMPRODUCT(--(IFERROR(HOUR(Flights_2026_09_3033343536[entry_hour]),-1)=HOUR(AF898)),--(IFERROR(Flights_2026_09_3033343536[entry_sector],"")=AG898),--(IFERROR(Flights_2026_09_3033343536[nfl],-1)&gt;=AH898),--(IFERROR(Flights_2026_09_3033343536[nfl],-1)&lt;=IF(AH898=450,450,AH898+9)))</f>
        <v>0</v>
      </c>
    </row>
    <row r="899" spans="32:35" x14ac:dyDescent="0.2">
      <c r="AF899" s="2">
        <v>0.83333333333333337</v>
      </c>
      <c r="AG899" t="s">
        <v>747</v>
      </c>
      <c r="AH899" s="17">
        <v>330</v>
      </c>
      <c r="AI899" s="17" cm="1">
        <f t="array" ref="AI899">SUMPRODUCT(--(IFERROR(HOUR(Flights_2026_09_3033343536[entry_hour]),-1)=HOUR(AF899)),--(IFERROR(Flights_2026_09_3033343536[entry_sector],"")=AG899),--(IFERROR(Flights_2026_09_3033343536[nfl],-1)&gt;=AH899),--(IFERROR(Flights_2026_09_3033343536[nfl],-1)&lt;=IF(AH899=450,450,AH899+9)))</f>
        <v>0</v>
      </c>
    </row>
    <row r="900" spans="32:35" x14ac:dyDescent="0.2">
      <c r="AF900" s="2">
        <v>0.83333333333333337</v>
      </c>
      <c r="AG900" t="s">
        <v>747</v>
      </c>
      <c r="AH900" s="17">
        <v>340</v>
      </c>
      <c r="AI900" s="17" cm="1">
        <f t="array" ref="AI900">SUMPRODUCT(--(IFERROR(HOUR(Flights_2026_09_3033343536[entry_hour]),-1)=HOUR(AF900)),--(IFERROR(Flights_2026_09_3033343536[entry_sector],"")=AG900),--(IFERROR(Flights_2026_09_3033343536[nfl],-1)&gt;=AH900),--(IFERROR(Flights_2026_09_3033343536[nfl],-1)&lt;=IF(AH900=450,450,AH900+9)))</f>
        <v>1</v>
      </c>
    </row>
    <row r="901" spans="32:35" x14ac:dyDescent="0.2">
      <c r="AF901" s="2">
        <v>0.83333333333333337</v>
      </c>
      <c r="AG901" t="s">
        <v>747</v>
      </c>
      <c r="AH901" s="17">
        <v>350</v>
      </c>
      <c r="AI901" s="17" cm="1">
        <f t="array" ref="AI901">SUMPRODUCT(--(IFERROR(HOUR(Flights_2026_09_3033343536[entry_hour]),-1)=HOUR(AF901)),--(IFERROR(Flights_2026_09_3033343536[entry_sector],"")=AG901),--(IFERROR(Flights_2026_09_3033343536[nfl],-1)&gt;=AH901),--(IFERROR(Flights_2026_09_3033343536[nfl],-1)&lt;=IF(AH901=450,450,AH901+9)))</f>
        <v>0</v>
      </c>
    </row>
    <row r="902" spans="32:35" x14ac:dyDescent="0.2">
      <c r="AF902" s="2">
        <v>0.83333333333333337</v>
      </c>
      <c r="AG902" t="s">
        <v>747</v>
      </c>
      <c r="AH902" s="17">
        <v>360</v>
      </c>
      <c r="AI902" s="17" cm="1">
        <f t="array" ref="AI902">SUMPRODUCT(--(IFERROR(HOUR(Flights_2026_09_3033343536[entry_hour]),-1)=HOUR(AF902)),--(IFERROR(Flights_2026_09_3033343536[entry_sector],"")=AG902),--(IFERROR(Flights_2026_09_3033343536[nfl],-1)&gt;=AH902),--(IFERROR(Flights_2026_09_3033343536[nfl],-1)&lt;=IF(AH902=450,450,AH902+9)))</f>
        <v>1</v>
      </c>
    </row>
    <row r="903" spans="32:35" x14ac:dyDescent="0.2">
      <c r="AF903" s="2">
        <v>0.83333333333333337</v>
      </c>
      <c r="AG903" t="s">
        <v>747</v>
      </c>
      <c r="AH903" s="17">
        <v>370</v>
      </c>
      <c r="AI903" s="17" cm="1">
        <f t="array" ref="AI903">SUMPRODUCT(--(IFERROR(HOUR(Flights_2026_09_3033343536[entry_hour]),-1)=HOUR(AF903)),--(IFERROR(Flights_2026_09_3033343536[entry_sector],"")=AG903),--(IFERROR(Flights_2026_09_3033343536[nfl],-1)&gt;=AH903),--(IFERROR(Flights_2026_09_3033343536[nfl],-1)&lt;=IF(AH903=450,450,AH903+9)))</f>
        <v>0</v>
      </c>
    </row>
    <row r="904" spans="32:35" x14ac:dyDescent="0.2">
      <c r="AF904" s="2">
        <v>0.83333333333333337</v>
      </c>
      <c r="AG904" t="s">
        <v>747</v>
      </c>
      <c r="AH904" s="17">
        <v>380</v>
      </c>
      <c r="AI904" s="17" cm="1">
        <f t="array" ref="AI904">SUMPRODUCT(--(IFERROR(HOUR(Flights_2026_09_3033343536[entry_hour]),-1)=HOUR(AF904)),--(IFERROR(Flights_2026_09_3033343536[entry_sector],"")=AG904),--(IFERROR(Flights_2026_09_3033343536[nfl],-1)&gt;=AH904),--(IFERROR(Flights_2026_09_3033343536[nfl],-1)&lt;=IF(AH904=450,450,AH904+9)))</f>
        <v>0</v>
      </c>
    </row>
    <row r="905" spans="32:35" x14ac:dyDescent="0.2">
      <c r="AF905" s="2">
        <v>0.83333333333333337</v>
      </c>
      <c r="AG905" t="s">
        <v>747</v>
      </c>
      <c r="AH905" s="17">
        <v>390</v>
      </c>
      <c r="AI905" s="17" cm="1">
        <f t="array" ref="AI905">SUMPRODUCT(--(IFERROR(HOUR(Flights_2026_09_3033343536[entry_hour]),-1)=HOUR(AF905)),--(IFERROR(Flights_2026_09_3033343536[entry_sector],"")=AG905),--(IFERROR(Flights_2026_09_3033343536[nfl],-1)&gt;=AH905),--(IFERROR(Flights_2026_09_3033343536[nfl],-1)&lt;=IF(AH905=450,450,AH905+9)))</f>
        <v>1</v>
      </c>
    </row>
    <row r="906" spans="32:35" x14ac:dyDescent="0.2">
      <c r="AF906" s="2">
        <v>0.83333333333333337</v>
      </c>
      <c r="AG906" t="s">
        <v>747</v>
      </c>
      <c r="AH906" s="17">
        <v>400</v>
      </c>
      <c r="AI906" s="17" cm="1">
        <f t="array" ref="AI906">SUMPRODUCT(--(IFERROR(HOUR(Flights_2026_09_3033343536[entry_hour]),-1)=HOUR(AF906)),--(IFERROR(Flights_2026_09_3033343536[entry_sector],"")=AG906),--(IFERROR(Flights_2026_09_3033343536[nfl],-1)&gt;=AH906),--(IFERROR(Flights_2026_09_3033343536[nfl],-1)&lt;=IF(AH906=450,450,AH906+9)))</f>
        <v>0</v>
      </c>
    </row>
    <row r="907" spans="32:35" x14ac:dyDescent="0.2">
      <c r="AF907" s="2">
        <v>0.83333333333333337</v>
      </c>
      <c r="AG907" t="s">
        <v>747</v>
      </c>
      <c r="AH907" s="17">
        <v>410</v>
      </c>
      <c r="AI907" s="17" cm="1">
        <f t="array" ref="AI907">SUMPRODUCT(--(IFERROR(HOUR(Flights_2026_09_3033343536[entry_hour]),-1)=HOUR(AF907)),--(IFERROR(Flights_2026_09_3033343536[entry_sector],"")=AG907),--(IFERROR(Flights_2026_09_3033343536[nfl],-1)&gt;=AH907),--(IFERROR(Flights_2026_09_3033343536[nfl],-1)&lt;=IF(AH907=450,450,AH907+9)))</f>
        <v>0</v>
      </c>
    </row>
    <row r="908" spans="32:35" x14ac:dyDescent="0.2">
      <c r="AF908" s="2">
        <v>0.83333333333333337</v>
      </c>
      <c r="AG908" t="s">
        <v>747</v>
      </c>
      <c r="AH908" s="17">
        <v>420</v>
      </c>
      <c r="AI908" s="17" cm="1">
        <f t="array" ref="AI908">SUMPRODUCT(--(IFERROR(HOUR(Flights_2026_09_3033343536[entry_hour]),-1)=HOUR(AF908)),--(IFERROR(Flights_2026_09_3033343536[entry_sector],"")=AG908),--(IFERROR(Flights_2026_09_3033343536[nfl],-1)&gt;=AH908),--(IFERROR(Flights_2026_09_3033343536[nfl],-1)&lt;=IF(AH908=450,450,AH908+9)))</f>
        <v>0</v>
      </c>
    </row>
    <row r="909" spans="32:35" x14ac:dyDescent="0.2">
      <c r="AF909" s="2">
        <v>0.83333333333333337</v>
      </c>
      <c r="AG909" t="s">
        <v>747</v>
      </c>
      <c r="AH909" s="17">
        <v>430</v>
      </c>
      <c r="AI909" s="17" cm="1">
        <f t="array" ref="AI909">SUMPRODUCT(--(IFERROR(HOUR(Flights_2026_09_3033343536[entry_hour]),-1)=HOUR(AF909)),--(IFERROR(Flights_2026_09_3033343536[entry_sector],"")=AG909),--(IFERROR(Flights_2026_09_3033343536[nfl],-1)&gt;=AH909),--(IFERROR(Flights_2026_09_3033343536[nfl],-1)&lt;=IF(AH909=450,450,AH909+9)))</f>
        <v>0</v>
      </c>
    </row>
    <row r="910" spans="32:35" x14ac:dyDescent="0.2">
      <c r="AF910" s="2">
        <v>0.83333333333333337</v>
      </c>
      <c r="AG910" t="s">
        <v>747</v>
      </c>
      <c r="AH910" s="17">
        <v>440</v>
      </c>
      <c r="AI910" s="17" cm="1">
        <f t="array" ref="AI910">SUMPRODUCT(--(IFERROR(HOUR(Flights_2026_09_3033343536[entry_hour]),-1)=HOUR(AF910)),--(IFERROR(Flights_2026_09_3033343536[entry_sector],"")=AG910),--(IFERROR(Flights_2026_09_3033343536[nfl],-1)&gt;=AH910),--(IFERROR(Flights_2026_09_3033343536[nfl],-1)&lt;=IF(AH910=450,450,AH910+9)))</f>
        <v>0</v>
      </c>
    </row>
    <row r="911" spans="32:35" x14ac:dyDescent="0.2">
      <c r="AF911" s="2">
        <v>0.83333333333333337</v>
      </c>
      <c r="AG911" t="s">
        <v>747</v>
      </c>
      <c r="AH911" s="17">
        <v>450</v>
      </c>
      <c r="AI911" s="17" cm="1">
        <f t="array" ref="AI911">SUMPRODUCT(--(IFERROR(HOUR(Flights_2026_09_3033343536[entry_hour]),-1)=HOUR(AF911)),--(IFERROR(Flights_2026_09_3033343536[entry_sector],"")=AG911),--(IFERROR(Flights_2026_09_3033343536[nfl],-1)&gt;=AH911),--(IFERROR(Flights_2026_09_3033343536[nfl],-1)&lt;=IF(AH911=450,450,AH911+9)))</f>
        <v>0</v>
      </c>
    </row>
    <row r="912" spans="32:35" x14ac:dyDescent="0.2">
      <c r="AF912" s="2">
        <v>0.875</v>
      </c>
      <c r="AG912" t="s">
        <v>743</v>
      </c>
      <c r="AH912" s="17">
        <v>200</v>
      </c>
      <c r="AI912" s="17" cm="1">
        <f t="array" ref="AI912">SUMPRODUCT(--(IFERROR(HOUR(Flights_2026_09_3033343536[entry_hour]),-1)=HOUR(AF912)),--(IFERROR(Flights_2026_09_3033343536[entry_sector],"")=AG912),--(IFERROR(Flights_2026_09_3033343536[nfl],-1)&gt;=AH912),--(IFERROR(Flights_2026_09_3033343536[nfl],-1)&lt;=IF(AH912=450,450,AH912+9)))</f>
        <v>0</v>
      </c>
    </row>
    <row r="913" spans="32:35" x14ac:dyDescent="0.2">
      <c r="AF913" s="2">
        <v>0.875</v>
      </c>
      <c r="AG913" t="s">
        <v>743</v>
      </c>
      <c r="AH913" s="17">
        <v>210</v>
      </c>
      <c r="AI913" s="17" cm="1">
        <f t="array" ref="AI913">SUMPRODUCT(--(IFERROR(HOUR(Flights_2026_09_3033343536[entry_hour]),-1)=HOUR(AF913)),--(IFERROR(Flights_2026_09_3033343536[entry_sector],"")=AG913),--(IFERROR(Flights_2026_09_3033343536[nfl],-1)&gt;=AH913),--(IFERROR(Flights_2026_09_3033343536[nfl],-1)&lt;=IF(AH913=450,450,AH913+9)))</f>
        <v>0</v>
      </c>
    </row>
    <row r="914" spans="32:35" x14ac:dyDescent="0.2">
      <c r="AF914" s="2">
        <v>0.875</v>
      </c>
      <c r="AG914" t="s">
        <v>743</v>
      </c>
      <c r="AH914" s="17">
        <v>220</v>
      </c>
      <c r="AI914" s="17" cm="1">
        <f t="array" ref="AI914">SUMPRODUCT(--(IFERROR(HOUR(Flights_2026_09_3033343536[entry_hour]),-1)=HOUR(AF914)),--(IFERROR(Flights_2026_09_3033343536[entry_sector],"")=AG914),--(IFERROR(Flights_2026_09_3033343536[nfl],-1)&gt;=AH914),--(IFERROR(Flights_2026_09_3033343536[nfl],-1)&lt;=IF(AH914=450,450,AH914+9)))</f>
        <v>0</v>
      </c>
    </row>
    <row r="915" spans="32:35" x14ac:dyDescent="0.2">
      <c r="AF915" s="2">
        <v>0.875</v>
      </c>
      <c r="AG915" t="s">
        <v>743</v>
      </c>
      <c r="AH915" s="17">
        <v>230</v>
      </c>
      <c r="AI915" s="17" cm="1">
        <f t="array" ref="AI915">SUMPRODUCT(--(IFERROR(HOUR(Flights_2026_09_3033343536[entry_hour]),-1)=HOUR(AF915)),--(IFERROR(Flights_2026_09_3033343536[entry_sector],"")=AG915),--(IFERROR(Flights_2026_09_3033343536[nfl],-1)&gt;=AH915),--(IFERROR(Flights_2026_09_3033343536[nfl],-1)&lt;=IF(AH915=450,450,AH915+9)))</f>
        <v>0</v>
      </c>
    </row>
    <row r="916" spans="32:35" x14ac:dyDescent="0.2">
      <c r="AF916" s="2">
        <v>0.875</v>
      </c>
      <c r="AG916" t="s">
        <v>743</v>
      </c>
      <c r="AH916" s="17">
        <v>240</v>
      </c>
      <c r="AI916" s="17" cm="1">
        <f t="array" ref="AI916">SUMPRODUCT(--(IFERROR(HOUR(Flights_2026_09_3033343536[entry_hour]),-1)=HOUR(AF916)),--(IFERROR(Flights_2026_09_3033343536[entry_sector],"")=AG916),--(IFERROR(Flights_2026_09_3033343536[nfl],-1)&gt;=AH916),--(IFERROR(Flights_2026_09_3033343536[nfl],-1)&lt;=IF(AH916=450,450,AH916+9)))</f>
        <v>0</v>
      </c>
    </row>
    <row r="917" spans="32:35" x14ac:dyDescent="0.2">
      <c r="AF917" s="2">
        <v>0.875</v>
      </c>
      <c r="AG917" t="s">
        <v>743</v>
      </c>
      <c r="AH917" s="17">
        <v>250</v>
      </c>
      <c r="AI917" s="17" cm="1">
        <f t="array" ref="AI917">SUMPRODUCT(--(IFERROR(HOUR(Flights_2026_09_3033343536[entry_hour]),-1)=HOUR(AF917)),--(IFERROR(Flights_2026_09_3033343536[entry_sector],"")=AG917),--(IFERROR(Flights_2026_09_3033343536[nfl],-1)&gt;=AH917),--(IFERROR(Flights_2026_09_3033343536[nfl],-1)&lt;=IF(AH917=450,450,AH917+9)))</f>
        <v>0</v>
      </c>
    </row>
    <row r="918" spans="32:35" x14ac:dyDescent="0.2">
      <c r="AF918" s="2">
        <v>0.875</v>
      </c>
      <c r="AG918" t="s">
        <v>743</v>
      </c>
      <c r="AH918" s="17">
        <v>260</v>
      </c>
      <c r="AI918" s="17" cm="1">
        <f t="array" ref="AI918">SUMPRODUCT(--(IFERROR(HOUR(Flights_2026_09_3033343536[entry_hour]),-1)=HOUR(AF918)),--(IFERROR(Flights_2026_09_3033343536[entry_sector],"")=AG918),--(IFERROR(Flights_2026_09_3033343536[nfl],-1)&gt;=AH918),--(IFERROR(Flights_2026_09_3033343536[nfl],-1)&lt;=IF(AH918=450,450,AH918+9)))</f>
        <v>0</v>
      </c>
    </row>
    <row r="919" spans="32:35" x14ac:dyDescent="0.2">
      <c r="AF919" s="2">
        <v>0.875</v>
      </c>
      <c r="AG919" t="s">
        <v>743</v>
      </c>
      <c r="AH919" s="17">
        <v>270</v>
      </c>
      <c r="AI919" s="17" cm="1">
        <f t="array" ref="AI919">SUMPRODUCT(--(IFERROR(HOUR(Flights_2026_09_3033343536[entry_hour]),-1)=HOUR(AF919)),--(IFERROR(Flights_2026_09_3033343536[entry_sector],"")=AG919),--(IFERROR(Flights_2026_09_3033343536[nfl],-1)&gt;=AH919),--(IFERROR(Flights_2026_09_3033343536[nfl],-1)&lt;=IF(AH919=450,450,AH919+9)))</f>
        <v>0</v>
      </c>
    </row>
    <row r="920" spans="32:35" x14ac:dyDescent="0.2">
      <c r="AF920" s="2">
        <v>0.875</v>
      </c>
      <c r="AG920" t="s">
        <v>743</v>
      </c>
      <c r="AH920" s="17">
        <v>280</v>
      </c>
      <c r="AI920" s="17" cm="1">
        <f t="array" ref="AI920">SUMPRODUCT(--(IFERROR(HOUR(Flights_2026_09_3033343536[entry_hour]),-1)=HOUR(AF920)),--(IFERROR(Flights_2026_09_3033343536[entry_sector],"")=AG920),--(IFERROR(Flights_2026_09_3033343536[nfl],-1)&gt;=AH920),--(IFERROR(Flights_2026_09_3033343536[nfl],-1)&lt;=IF(AH920=450,450,AH920+9)))</f>
        <v>0</v>
      </c>
    </row>
    <row r="921" spans="32:35" x14ac:dyDescent="0.2">
      <c r="AF921" s="2">
        <v>0.875</v>
      </c>
      <c r="AG921" t="s">
        <v>743</v>
      </c>
      <c r="AH921" s="17">
        <v>290</v>
      </c>
      <c r="AI921" s="17" cm="1">
        <f t="array" ref="AI921">SUMPRODUCT(--(IFERROR(HOUR(Flights_2026_09_3033343536[entry_hour]),-1)=HOUR(AF921)),--(IFERROR(Flights_2026_09_3033343536[entry_sector],"")=AG921),--(IFERROR(Flights_2026_09_3033343536[nfl],-1)&gt;=AH921),--(IFERROR(Flights_2026_09_3033343536[nfl],-1)&lt;=IF(AH921=450,450,AH921+9)))</f>
        <v>0</v>
      </c>
    </row>
    <row r="922" spans="32:35" x14ac:dyDescent="0.2">
      <c r="AF922" s="2">
        <v>0.875</v>
      </c>
      <c r="AG922" t="s">
        <v>743</v>
      </c>
      <c r="AH922" s="17">
        <v>300</v>
      </c>
      <c r="AI922" s="17" cm="1">
        <f t="array" ref="AI922">SUMPRODUCT(--(IFERROR(HOUR(Flights_2026_09_3033343536[entry_hour]),-1)=HOUR(AF922)),--(IFERROR(Flights_2026_09_3033343536[entry_sector],"")=AG922),--(IFERROR(Flights_2026_09_3033343536[nfl],-1)&gt;=AH922),--(IFERROR(Flights_2026_09_3033343536[nfl],-1)&lt;=IF(AH922=450,450,AH922+9)))</f>
        <v>0</v>
      </c>
    </row>
    <row r="923" spans="32:35" x14ac:dyDescent="0.2">
      <c r="AF923" s="2">
        <v>0.875</v>
      </c>
      <c r="AG923" t="s">
        <v>743</v>
      </c>
      <c r="AH923" s="17">
        <v>310</v>
      </c>
      <c r="AI923" s="17" cm="1">
        <f t="array" ref="AI923">SUMPRODUCT(--(IFERROR(HOUR(Flights_2026_09_3033343536[entry_hour]),-1)=HOUR(AF923)),--(IFERROR(Flights_2026_09_3033343536[entry_sector],"")=AG923),--(IFERROR(Flights_2026_09_3033343536[nfl],-1)&gt;=AH923),--(IFERROR(Flights_2026_09_3033343536[nfl],-1)&lt;=IF(AH923=450,450,AH923+9)))</f>
        <v>0</v>
      </c>
    </row>
    <row r="924" spans="32:35" x14ac:dyDescent="0.2">
      <c r="AF924" s="2">
        <v>0.875</v>
      </c>
      <c r="AG924" t="s">
        <v>743</v>
      </c>
      <c r="AH924" s="17">
        <v>320</v>
      </c>
      <c r="AI924" s="17" cm="1">
        <f t="array" ref="AI924">SUMPRODUCT(--(IFERROR(HOUR(Flights_2026_09_3033343536[entry_hour]),-1)=HOUR(AF924)),--(IFERROR(Flights_2026_09_3033343536[entry_sector],"")=AG924),--(IFERROR(Flights_2026_09_3033343536[nfl],-1)&gt;=AH924),--(IFERROR(Flights_2026_09_3033343536[nfl],-1)&lt;=IF(AH924=450,450,AH924+9)))</f>
        <v>0</v>
      </c>
    </row>
    <row r="925" spans="32:35" x14ac:dyDescent="0.2">
      <c r="AF925" s="2">
        <v>0.875</v>
      </c>
      <c r="AG925" t="s">
        <v>743</v>
      </c>
      <c r="AH925" s="17">
        <v>330</v>
      </c>
      <c r="AI925" s="17" cm="1">
        <f t="array" ref="AI925">SUMPRODUCT(--(IFERROR(HOUR(Flights_2026_09_3033343536[entry_hour]),-1)=HOUR(AF925)),--(IFERROR(Flights_2026_09_3033343536[entry_sector],"")=AG925),--(IFERROR(Flights_2026_09_3033343536[nfl],-1)&gt;=AH925),--(IFERROR(Flights_2026_09_3033343536[nfl],-1)&lt;=IF(AH925=450,450,AH925+9)))</f>
        <v>0</v>
      </c>
    </row>
    <row r="926" spans="32:35" x14ac:dyDescent="0.2">
      <c r="AF926" s="2">
        <v>0.875</v>
      </c>
      <c r="AG926" t="s">
        <v>743</v>
      </c>
      <c r="AH926" s="17">
        <v>340</v>
      </c>
      <c r="AI926" s="17" cm="1">
        <f t="array" ref="AI926">SUMPRODUCT(--(IFERROR(HOUR(Flights_2026_09_3033343536[entry_hour]),-1)=HOUR(AF926)),--(IFERROR(Flights_2026_09_3033343536[entry_sector],"")=AG926),--(IFERROR(Flights_2026_09_3033343536[nfl],-1)&gt;=AH926),--(IFERROR(Flights_2026_09_3033343536[nfl],-1)&lt;=IF(AH926=450,450,AH926+9)))</f>
        <v>0</v>
      </c>
    </row>
    <row r="927" spans="32:35" x14ac:dyDescent="0.2">
      <c r="AF927" s="2">
        <v>0.875</v>
      </c>
      <c r="AG927" t="s">
        <v>743</v>
      </c>
      <c r="AH927" s="17">
        <v>350</v>
      </c>
      <c r="AI927" s="17" cm="1">
        <f t="array" ref="AI927">SUMPRODUCT(--(IFERROR(HOUR(Flights_2026_09_3033343536[entry_hour]),-1)=HOUR(AF927)),--(IFERROR(Flights_2026_09_3033343536[entry_sector],"")=AG927),--(IFERROR(Flights_2026_09_3033343536[nfl],-1)&gt;=AH927),--(IFERROR(Flights_2026_09_3033343536[nfl],-1)&lt;=IF(AH927=450,450,AH927+9)))</f>
        <v>0</v>
      </c>
    </row>
    <row r="928" spans="32:35" x14ac:dyDescent="0.2">
      <c r="AF928" s="2">
        <v>0.875</v>
      </c>
      <c r="AG928" t="s">
        <v>743</v>
      </c>
      <c r="AH928" s="17">
        <v>360</v>
      </c>
      <c r="AI928" s="17" cm="1">
        <f t="array" ref="AI928">SUMPRODUCT(--(IFERROR(HOUR(Flights_2026_09_3033343536[entry_hour]),-1)=HOUR(AF928)),--(IFERROR(Flights_2026_09_3033343536[entry_sector],"")=AG928),--(IFERROR(Flights_2026_09_3033343536[nfl],-1)&gt;=AH928),--(IFERROR(Flights_2026_09_3033343536[nfl],-1)&lt;=IF(AH928=450,450,AH928+9)))</f>
        <v>0</v>
      </c>
    </row>
    <row r="929" spans="32:35" x14ac:dyDescent="0.2">
      <c r="AF929" s="2">
        <v>0.875</v>
      </c>
      <c r="AG929" t="s">
        <v>743</v>
      </c>
      <c r="AH929" s="17">
        <v>370</v>
      </c>
      <c r="AI929" s="17" cm="1">
        <f t="array" ref="AI929">SUMPRODUCT(--(IFERROR(HOUR(Flights_2026_09_3033343536[entry_hour]),-1)=HOUR(AF929)),--(IFERROR(Flights_2026_09_3033343536[entry_sector],"")=AG929),--(IFERROR(Flights_2026_09_3033343536[nfl],-1)&gt;=AH929),--(IFERROR(Flights_2026_09_3033343536[nfl],-1)&lt;=IF(AH929=450,450,AH929+9)))</f>
        <v>0</v>
      </c>
    </row>
    <row r="930" spans="32:35" x14ac:dyDescent="0.2">
      <c r="AF930" s="2">
        <v>0.875</v>
      </c>
      <c r="AG930" t="s">
        <v>743</v>
      </c>
      <c r="AH930" s="17">
        <v>380</v>
      </c>
      <c r="AI930" s="17" cm="1">
        <f t="array" ref="AI930">SUMPRODUCT(--(IFERROR(HOUR(Flights_2026_09_3033343536[entry_hour]),-1)=HOUR(AF930)),--(IFERROR(Flights_2026_09_3033343536[entry_sector],"")=AG930),--(IFERROR(Flights_2026_09_3033343536[nfl],-1)&gt;=AH930),--(IFERROR(Flights_2026_09_3033343536[nfl],-1)&lt;=IF(AH930=450,450,AH930+9)))</f>
        <v>0</v>
      </c>
    </row>
    <row r="931" spans="32:35" x14ac:dyDescent="0.2">
      <c r="AF931" s="2">
        <v>0.875</v>
      </c>
      <c r="AG931" t="s">
        <v>743</v>
      </c>
      <c r="AH931" s="17">
        <v>390</v>
      </c>
      <c r="AI931" s="17" cm="1">
        <f t="array" ref="AI931">SUMPRODUCT(--(IFERROR(HOUR(Flights_2026_09_3033343536[entry_hour]),-1)=HOUR(AF931)),--(IFERROR(Flights_2026_09_3033343536[entry_sector],"")=AG931),--(IFERROR(Flights_2026_09_3033343536[nfl],-1)&gt;=AH931),--(IFERROR(Flights_2026_09_3033343536[nfl],-1)&lt;=IF(AH931=450,450,AH931+9)))</f>
        <v>0</v>
      </c>
    </row>
    <row r="932" spans="32:35" x14ac:dyDescent="0.2">
      <c r="AF932" s="2">
        <v>0.875</v>
      </c>
      <c r="AG932" t="s">
        <v>743</v>
      </c>
      <c r="AH932" s="17">
        <v>400</v>
      </c>
      <c r="AI932" s="17" cm="1">
        <f t="array" ref="AI932">SUMPRODUCT(--(IFERROR(HOUR(Flights_2026_09_3033343536[entry_hour]),-1)=HOUR(AF932)),--(IFERROR(Flights_2026_09_3033343536[entry_sector],"")=AG932),--(IFERROR(Flights_2026_09_3033343536[nfl],-1)&gt;=AH932),--(IFERROR(Flights_2026_09_3033343536[nfl],-1)&lt;=IF(AH932=450,450,AH932+9)))</f>
        <v>0</v>
      </c>
    </row>
    <row r="933" spans="32:35" x14ac:dyDescent="0.2">
      <c r="AF933" s="2">
        <v>0.875</v>
      </c>
      <c r="AG933" t="s">
        <v>743</v>
      </c>
      <c r="AH933" s="17">
        <v>410</v>
      </c>
      <c r="AI933" s="17" cm="1">
        <f t="array" ref="AI933">SUMPRODUCT(--(IFERROR(HOUR(Flights_2026_09_3033343536[entry_hour]),-1)=HOUR(AF933)),--(IFERROR(Flights_2026_09_3033343536[entry_sector],"")=AG933),--(IFERROR(Flights_2026_09_3033343536[nfl],-1)&gt;=AH933),--(IFERROR(Flights_2026_09_3033343536[nfl],-1)&lt;=IF(AH933=450,450,AH933+9)))</f>
        <v>0</v>
      </c>
    </row>
    <row r="934" spans="32:35" x14ac:dyDescent="0.2">
      <c r="AF934" s="2">
        <v>0.875</v>
      </c>
      <c r="AG934" t="s">
        <v>743</v>
      </c>
      <c r="AH934" s="17">
        <v>420</v>
      </c>
      <c r="AI934" s="17" cm="1">
        <f t="array" ref="AI934">SUMPRODUCT(--(IFERROR(HOUR(Flights_2026_09_3033343536[entry_hour]),-1)=HOUR(AF934)),--(IFERROR(Flights_2026_09_3033343536[entry_sector],"")=AG934),--(IFERROR(Flights_2026_09_3033343536[nfl],-1)&gt;=AH934),--(IFERROR(Flights_2026_09_3033343536[nfl],-1)&lt;=IF(AH934=450,450,AH934+9)))</f>
        <v>0</v>
      </c>
    </row>
    <row r="935" spans="32:35" x14ac:dyDescent="0.2">
      <c r="AF935" s="2">
        <v>0.875</v>
      </c>
      <c r="AG935" t="s">
        <v>743</v>
      </c>
      <c r="AH935" s="17">
        <v>430</v>
      </c>
      <c r="AI935" s="17" cm="1">
        <f t="array" ref="AI935">SUMPRODUCT(--(IFERROR(HOUR(Flights_2026_09_3033343536[entry_hour]),-1)=HOUR(AF935)),--(IFERROR(Flights_2026_09_3033343536[entry_sector],"")=AG935),--(IFERROR(Flights_2026_09_3033343536[nfl],-1)&gt;=AH935),--(IFERROR(Flights_2026_09_3033343536[nfl],-1)&lt;=IF(AH935=450,450,AH935+9)))</f>
        <v>0</v>
      </c>
    </row>
    <row r="936" spans="32:35" x14ac:dyDescent="0.2">
      <c r="AF936" s="2">
        <v>0.875</v>
      </c>
      <c r="AG936" t="s">
        <v>743</v>
      </c>
      <c r="AH936" s="17">
        <v>440</v>
      </c>
      <c r="AI936" s="17" cm="1">
        <f t="array" ref="AI936">SUMPRODUCT(--(IFERROR(HOUR(Flights_2026_09_3033343536[entry_hour]),-1)=HOUR(AF936)),--(IFERROR(Flights_2026_09_3033343536[entry_sector],"")=AG936),--(IFERROR(Flights_2026_09_3033343536[nfl],-1)&gt;=AH936),--(IFERROR(Flights_2026_09_3033343536[nfl],-1)&lt;=IF(AH936=450,450,AH936+9)))</f>
        <v>0</v>
      </c>
    </row>
    <row r="937" spans="32:35" x14ac:dyDescent="0.2">
      <c r="AF937" s="2">
        <v>0.875</v>
      </c>
      <c r="AG937" t="s">
        <v>743</v>
      </c>
      <c r="AH937" s="17">
        <v>450</v>
      </c>
      <c r="AI937" s="17" cm="1">
        <f t="array" ref="AI937">SUMPRODUCT(--(IFERROR(HOUR(Flights_2026_09_3033343536[entry_hour]),-1)=HOUR(AF937)),--(IFERROR(Flights_2026_09_3033343536[entry_sector],"")=AG937),--(IFERROR(Flights_2026_09_3033343536[nfl],-1)&gt;=AH937),--(IFERROR(Flights_2026_09_3033343536[nfl],-1)&lt;=IF(AH937=450,450,AH937+9)))</f>
        <v>0</v>
      </c>
    </row>
    <row r="938" spans="32:35" x14ac:dyDescent="0.2">
      <c r="AF938" s="2">
        <v>0.875</v>
      </c>
      <c r="AG938" t="s">
        <v>744</v>
      </c>
      <c r="AH938" s="17">
        <v>200</v>
      </c>
      <c r="AI938" s="17" cm="1">
        <f t="array" ref="AI938">SUMPRODUCT(--(IFERROR(HOUR(Flights_2026_09_3033343536[entry_hour]),-1)=HOUR(AF938)),--(IFERROR(Flights_2026_09_3033343536[entry_sector],"")=AG938),--(IFERROR(Flights_2026_09_3033343536[nfl],-1)&gt;=AH938),--(IFERROR(Flights_2026_09_3033343536[nfl],-1)&lt;=IF(AH938=450,450,AH938+9)))</f>
        <v>0</v>
      </c>
    </row>
    <row r="939" spans="32:35" x14ac:dyDescent="0.2">
      <c r="AF939" s="2">
        <v>0.875</v>
      </c>
      <c r="AG939" t="s">
        <v>744</v>
      </c>
      <c r="AH939" s="17">
        <v>210</v>
      </c>
      <c r="AI939" s="17" cm="1">
        <f t="array" ref="AI939">SUMPRODUCT(--(IFERROR(HOUR(Flights_2026_09_3033343536[entry_hour]),-1)=HOUR(AF939)),--(IFERROR(Flights_2026_09_3033343536[entry_sector],"")=AG939),--(IFERROR(Flights_2026_09_3033343536[nfl],-1)&gt;=AH939),--(IFERROR(Flights_2026_09_3033343536[nfl],-1)&lt;=IF(AH939=450,450,AH939+9)))</f>
        <v>0</v>
      </c>
    </row>
    <row r="940" spans="32:35" x14ac:dyDescent="0.2">
      <c r="AF940" s="2">
        <v>0.875</v>
      </c>
      <c r="AG940" t="s">
        <v>744</v>
      </c>
      <c r="AH940" s="17">
        <v>220</v>
      </c>
      <c r="AI940" s="17" cm="1">
        <f t="array" ref="AI940">SUMPRODUCT(--(IFERROR(HOUR(Flights_2026_09_3033343536[entry_hour]),-1)=HOUR(AF940)),--(IFERROR(Flights_2026_09_3033343536[entry_sector],"")=AG940),--(IFERROR(Flights_2026_09_3033343536[nfl],-1)&gt;=AH940),--(IFERROR(Flights_2026_09_3033343536[nfl],-1)&lt;=IF(AH940=450,450,AH940+9)))</f>
        <v>1</v>
      </c>
    </row>
    <row r="941" spans="32:35" x14ac:dyDescent="0.2">
      <c r="AF941" s="2">
        <v>0.875</v>
      </c>
      <c r="AG941" t="s">
        <v>744</v>
      </c>
      <c r="AH941" s="17">
        <v>230</v>
      </c>
      <c r="AI941" s="17" cm="1">
        <f t="array" ref="AI941">SUMPRODUCT(--(IFERROR(HOUR(Flights_2026_09_3033343536[entry_hour]),-1)=HOUR(AF941)),--(IFERROR(Flights_2026_09_3033343536[entry_sector],"")=AG941),--(IFERROR(Flights_2026_09_3033343536[nfl],-1)&gt;=AH941),--(IFERROR(Flights_2026_09_3033343536[nfl],-1)&lt;=IF(AH941=450,450,AH941+9)))</f>
        <v>0</v>
      </c>
    </row>
    <row r="942" spans="32:35" x14ac:dyDescent="0.2">
      <c r="AF942" s="2">
        <v>0.875</v>
      </c>
      <c r="AG942" t="s">
        <v>744</v>
      </c>
      <c r="AH942" s="17">
        <v>240</v>
      </c>
      <c r="AI942" s="17" cm="1">
        <f t="array" ref="AI942">SUMPRODUCT(--(IFERROR(HOUR(Flights_2026_09_3033343536[entry_hour]),-1)=HOUR(AF942)),--(IFERROR(Flights_2026_09_3033343536[entry_sector],"")=AG942),--(IFERROR(Flights_2026_09_3033343536[nfl],-1)&gt;=AH942),--(IFERROR(Flights_2026_09_3033343536[nfl],-1)&lt;=IF(AH942=450,450,AH942+9)))</f>
        <v>0</v>
      </c>
    </row>
    <row r="943" spans="32:35" x14ac:dyDescent="0.2">
      <c r="AF943" s="2">
        <v>0.875</v>
      </c>
      <c r="AG943" t="s">
        <v>744</v>
      </c>
      <c r="AH943" s="17">
        <v>250</v>
      </c>
      <c r="AI943" s="17" cm="1">
        <f t="array" ref="AI943">SUMPRODUCT(--(IFERROR(HOUR(Flights_2026_09_3033343536[entry_hour]),-1)=HOUR(AF943)),--(IFERROR(Flights_2026_09_3033343536[entry_sector],"")=AG943),--(IFERROR(Flights_2026_09_3033343536[nfl],-1)&gt;=AH943),--(IFERROR(Flights_2026_09_3033343536[nfl],-1)&lt;=IF(AH943=450,450,AH943+9)))</f>
        <v>0</v>
      </c>
    </row>
    <row r="944" spans="32:35" x14ac:dyDescent="0.2">
      <c r="AF944" s="2">
        <v>0.875</v>
      </c>
      <c r="AG944" t="s">
        <v>744</v>
      </c>
      <c r="AH944" s="17">
        <v>260</v>
      </c>
      <c r="AI944" s="17" cm="1">
        <f t="array" ref="AI944">SUMPRODUCT(--(IFERROR(HOUR(Flights_2026_09_3033343536[entry_hour]),-1)=HOUR(AF944)),--(IFERROR(Flights_2026_09_3033343536[entry_sector],"")=AG944),--(IFERROR(Flights_2026_09_3033343536[nfl],-1)&gt;=AH944),--(IFERROR(Flights_2026_09_3033343536[nfl],-1)&lt;=IF(AH944=450,450,AH944+9)))</f>
        <v>0</v>
      </c>
    </row>
    <row r="945" spans="32:35" x14ac:dyDescent="0.2">
      <c r="AF945" s="2">
        <v>0.875</v>
      </c>
      <c r="AG945" t="s">
        <v>744</v>
      </c>
      <c r="AH945" s="17">
        <v>270</v>
      </c>
      <c r="AI945" s="17" cm="1">
        <f t="array" ref="AI945">SUMPRODUCT(--(IFERROR(HOUR(Flights_2026_09_3033343536[entry_hour]),-1)=HOUR(AF945)),--(IFERROR(Flights_2026_09_3033343536[entry_sector],"")=AG945),--(IFERROR(Flights_2026_09_3033343536[nfl],-1)&gt;=AH945),--(IFERROR(Flights_2026_09_3033343536[nfl],-1)&lt;=IF(AH945=450,450,AH945+9)))</f>
        <v>0</v>
      </c>
    </row>
    <row r="946" spans="32:35" x14ac:dyDescent="0.2">
      <c r="AF946" s="2">
        <v>0.875</v>
      </c>
      <c r="AG946" t="s">
        <v>744</v>
      </c>
      <c r="AH946" s="17">
        <v>280</v>
      </c>
      <c r="AI946" s="17" cm="1">
        <f t="array" ref="AI946">SUMPRODUCT(--(IFERROR(HOUR(Flights_2026_09_3033343536[entry_hour]),-1)=HOUR(AF946)),--(IFERROR(Flights_2026_09_3033343536[entry_sector],"")=AG946),--(IFERROR(Flights_2026_09_3033343536[nfl],-1)&gt;=AH946),--(IFERROR(Flights_2026_09_3033343536[nfl],-1)&lt;=IF(AH946=450,450,AH946+9)))</f>
        <v>0</v>
      </c>
    </row>
    <row r="947" spans="32:35" x14ac:dyDescent="0.2">
      <c r="AF947" s="2">
        <v>0.875</v>
      </c>
      <c r="AG947" t="s">
        <v>744</v>
      </c>
      <c r="AH947" s="17">
        <v>290</v>
      </c>
      <c r="AI947" s="17" cm="1">
        <f t="array" ref="AI947">SUMPRODUCT(--(IFERROR(HOUR(Flights_2026_09_3033343536[entry_hour]),-1)=HOUR(AF947)),--(IFERROR(Flights_2026_09_3033343536[entry_sector],"")=AG947),--(IFERROR(Flights_2026_09_3033343536[nfl],-1)&gt;=AH947),--(IFERROR(Flights_2026_09_3033343536[nfl],-1)&lt;=IF(AH947=450,450,AH947+9)))</f>
        <v>0</v>
      </c>
    </row>
    <row r="948" spans="32:35" x14ac:dyDescent="0.2">
      <c r="AF948" s="2">
        <v>0.875</v>
      </c>
      <c r="AG948" t="s">
        <v>744</v>
      </c>
      <c r="AH948" s="17">
        <v>300</v>
      </c>
      <c r="AI948" s="17" cm="1">
        <f t="array" ref="AI948">SUMPRODUCT(--(IFERROR(HOUR(Flights_2026_09_3033343536[entry_hour]),-1)=HOUR(AF948)),--(IFERROR(Flights_2026_09_3033343536[entry_sector],"")=AG948),--(IFERROR(Flights_2026_09_3033343536[nfl],-1)&gt;=AH948),--(IFERROR(Flights_2026_09_3033343536[nfl],-1)&lt;=IF(AH948=450,450,AH948+9)))</f>
        <v>0</v>
      </c>
    </row>
    <row r="949" spans="32:35" x14ac:dyDescent="0.2">
      <c r="AF949" s="2">
        <v>0.875</v>
      </c>
      <c r="AG949" t="s">
        <v>744</v>
      </c>
      <c r="AH949" s="17">
        <v>310</v>
      </c>
      <c r="AI949" s="17" cm="1">
        <f t="array" ref="AI949">SUMPRODUCT(--(IFERROR(HOUR(Flights_2026_09_3033343536[entry_hour]),-1)=HOUR(AF949)),--(IFERROR(Flights_2026_09_3033343536[entry_sector],"")=AG949),--(IFERROR(Flights_2026_09_3033343536[nfl],-1)&gt;=AH949),--(IFERROR(Flights_2026_09_3033343536[nfl],-1)&lt;=IF(AH949=450,450,AH949+9)))</f>
        <v>0</v>
      </c>
    </row>
    <row r="950" spans="32:35" x14ac:dyDescent="0.2">
      <c r="AF950" s="2">
        <v>0.875</v>
      </c>
      <c r="AG950" t="s">
        <v>744</v>
      </c>
      <c r="AH950" s="17">
        <v>320</v>
      </c>
      <c r="AI950" s="17" cm="1">
        <f t="array" ref="AI950">SUMPRODUCT(--(IFERROR(HOUR(Flights_2026_09_3033343536[entry_hour]),-1)=HOUR(AF950)),--(IFERROR(Flights_2026_09_3033343536[entry_sector],"")=AG950),--(IFERROR(Flights_2026_09_3033343536[nfl],-1)&gt;=AH950),--(IFERROR(Flights_2026_09_3033343536[nfl],-1)&lt;=IF(AH950=450,450,AH950+9)))</f>
        <v>0</v>
      </c>
    </row>
    <row r="951" spans="32:35" x14ac:dyDescent="0.2">
      <c r="AF951" s="2">
        <v>0.875</v>
      </c>
      <c r="AG951" t="s">
        <v>744</v>
      </c>
      <c r="AH951" s="17">
        <v>330</v>
      </c>
      <c r="AI951" s="17" cm="1">
        <f t="array" ref="AI951">SUMPRODUCT(--(IFERROR(HOUR(Flights_2026_09_3033343536[entry_hour]),-1)=HOUR(AF951)),--(IFERROR(Flights_2026_09_3033343536[entry_sector],"")=AG951),--(IFERROR(Flights_2026_09_3033343536[nfl],-1)&gt;=AH951),--(IFERROR(Flights_2026_09_3033343536[nfl],-1)&lt;=IF(AH951=450,450,AH951+9)))</f>
        <v>0</v>
      </c>
    </row>
    <row r="952" spans="32:35" x14ac:dyDescent="0.2">
      <c r="AF952" s="2">
        <v>0.875</v>
      </c>
      <c r="AG952" t="s">
        <v>744</v>
      </c>
      <c r="AH952" s="17">
        <v>340</v>
      </c>
      <c r="AI952" s="17" cm="1">
        <f t="array" ref="AI952">SUMPRODUCT(--(IFERROR(HOUR(Flights_2026_09_3033343536[entry_hour]),-1)=HOUR(AF952)),--(IFERROR(Flights_2026_09_3033343536[entry_sector],"")=AG952),--(IFERROR(Flights_2026_09_3033343536[nfl],-1)&gt;=AH952),--(IFERROR(Flights_2026_09_3033343536[nfl],-1)&lt;=IF(AH952=450,450,AH952+9)))</f>
        <v>0</v>
      </c>
    </row>
    <row r="953" spans="32:35" x14ac:dyDescent="0.2">
      <c r="AF953" s="2">
        <v>0.875</v>
      </c>
      <c r="AG953" t="s">
        <v>744</v>
      </c>
      <c r="AH953" s="17">
        <v>350</v>
      </c>
      <c r="AI953" s="17" cm="1">
        <f t="array" ref="AI953">SUMPRODUCT(--(IFERROR(HOUR(Flights_2026_09_3033343536[entry_hour]),-1)=HOUR(AF953)),--(IFERROR(Flights_2026_09_3033343536[entry_sector],"")=AG953),--(IFERROR(Flights_2026_09_3033343536[nfl],-1)&gt;=AH953),--(IFERROR(Flights_2026_09_3033343536[nfl],-1)&lt;=IF(AH953=450,450,AH953+9)))</f>
        <v>0</v>
      </c>
    </row>
    <row r="954" spans="32:35" x14ac:dyDescent="0.2">
      <c r="AF954" s="2">
        <v>0.875</v>
      </c>
      <c r="AG954" t="s">
        <v>744</v>
      </c>
      <c r="AH954" s="17">
        <v>360</v>
      </c>
      <c r="AI954" s="17" cm="1">
        <f t="array" ref="AI954">SUMPRODUCT(--(IFERROR(HOUR(Flights_2026_09_3033343536[entry_hour]),-1)=HOUR(AF954)),--(IFERROR(Flights_2026_09_3033343536[entry_sector],"")=AG954),--(IFERROR(Flights_2026_09_3033343536[nfl],-1)&gt;=AH954),--(IFERROR(Flights_2026_09_3033343536[nfl],-1)&lt;=IF(AH954=450,450,AH954+9)))</f>
        <v>0</v>
      </c>
    </row>
    <row r="955" spans="32:35" x14ac:dyDescent="0.2">
      <c r="AF955" s="2">
        <v>0.875</v>
      </c>
      <c r="AG955" t="s">
        <v>744</v>
      </c>
      <c r="AH955" s="17">
        <v>370</v>
      </c>
      <c r="AI955" s="17" cm="1">
        <f t="array" ref="AI955">SUMPRODUCT(--(IFERROR(HOUR(Flights_2026_09_3033343536[entry_hour]),-1)=HOUR(AF955)),--(IFERROR(Flights_2026_09_3033343536[entry_sector],"")=AG955),--(IFERROR(Flights_2026_09_3033343536[nfl],-1)&gt;=AH955),--(IFERROR(Flights_2026_09_3033343536[nfl],-1)&lt;=IF(AH955=450,450,AH955+9)))</f>
        <v>0</v>
      </c>
    </row>
    <row r="956" spans="32:35" x14ac:dyDescent="0.2">
      <c r="AF956" s="2">
        <v>0.875</v>
      </c>
      <c r="AG956" t="s">
        <v>744</v>
      </c>
      <c r="AH956" s="17">
        <v>380</v>
      </c>
      <c r="AI956" s="17" cm="1">
        <f t="array" ref="AI956">SUMPRODUCT(--(IFERROR(HOUR(Flights_2026_09_3033343536[entry_hour]),-1)=HOUR(AF956)),--(IFERROR(Flights_2026_09_3033343536[entry_sector],"")=AG956),--(IFERROR(Flights_2026_09_3033343536[nfl],-1)&gt;=AH956),--(IFERROR(Flights_2026_09_3033343536[nfl],-1)&lt;=IF(AH956=450,450,AH956+9)))</f>
        <v>0</v>
      </c>
    </row>
    <row r="957" spans="32:35" x14ac:dyDescent="0.2">
      <c r="AF957" s="2">
        <v>0.875</v>
      </c>
      <c r="AG957" t="s">
        <v>744</v>
      </c>
      <c r="AH957" s="17">
        <v>390</v>
      </c>
      <c r="AI957" s="17" cm="1">
        <f t="array" ref="AI957">SUMPRODUCT(--(IFERROR(HOUR(Flights_2026_09_3033343536[entry_hour]),-1)=HOUR(AF957)),--(IFERROR(Flights_2026_09_3033343536[entry_sector],"")=AG957),--(IFERROR(Flights_2026_09_3033343536[nfl],-1)&gt;=AH957),--(IFERROR(Flights_2026_09_3033343536[nfl],-1)&lt;=IF(AH957=450,450,AH957+9)))</f>
        <v>0</v>
      </c>
    </row>
    <row r="958" spans="32:35" x14ac:dyDescent="0.2">
      <c r="AF958" s="2">
        <v>0.875</v>
      </c>
      <c r="AG958" t="s">
        <v>744</v>
      </c>
      <c r="AH958" s="17">
        <v>400</v>
      </c>
      <c r="AI958" s="17" cm="1">
        <f t="array" ref="AI958">SUMPRODUCT(--(IFERROR(HOUR(Flights_2026_09_3033343536[entry_hour]),-1)=HOUR(AF958)),--(IFERROR(Flights_2026_09_3033343536[entry_sector],"")=AG958),--(IFERROR(Flights_2026_09_3033343536[nfl],-1)&gt;=AH958),--(IFERROR(Flights_2026_09_3033343536[nfl],-1)&lt;=IF(AH958=450,450,AH958+9)))</f>
        <v>0</v>
      </c>
    </row>
    <row r="959" spans="32:35" x14ac:dyDescent="0.2">
      <c r="AF959" s="2">
        <v>0.875</v>
      </c>
      <c r="AG959" t="s">
        <v>744</v>
      </c>
      <c r="AH959" s="17">
        <v>410</v>
      </c>
      <c r="AI959" s="17" cm="1">
        <f t="array" ref="AI959">SUMPRODUCT(--(IFERROR(HOUR(Flights_2026_09_3033343536[entry_hour]),-1)=HOUR(AF959)),--(IFERROR(Flights_2026_09_3033343536[entry_sector],"")=AG959),--(IFERROR(Flights_2026_09_3033343536[nfl],-1)&gt;=AH959),--(IFERROR(Flights_2026_09_3033343536[nfl],-1)&lt;=IF(AH959=450,450,AH959+9)))</f>
        <v>0</v>
      </c>
    </row>
    <row r="960" spans="32:35" x14ac:dyDescent="0.2">
      <c r="AF960" s="2">
        <v>0.875</v>
      </c>
      <c r="AG960" t="s">
        <v>744</v>
      </c>
      <c r="AH960" s="17">
        <v>420</v>
      </c>
      <c r="AI960" s="17" cm="1">
        <f t="array" ref="AI960">SUMPRODUCT(--(IFERROR(HOUR(Flights_2026_09_3033343536[entry_hour]),-1)=HOUR(AF960)),--(IFERROR(Flights_2026_09_3033343536[entry_sector],"")=AG960),--(IFERROR(Flights_2026_09_3033343536[nfl],-1)&gt;=AH960),--(IFERROR(Flights_2026_09_3033343536[nfl],-1)&lt;=IF(AH960=450,450,AH960+9)))</f>
        <v>0</v>
      </c>
    </row>
    <row r="961" spans="32:35" x14ac:dyDescent="0.2">
      <c r="AF961" s="2">
        <v>0.875</v>
      </c>
      <c r="AG961" t="s">
        <v>744</v>
      </c>
      <c r="AH961" s="17">
        <v>430</v>
      </c>
      <c r="AI961" s="17" cm="1">
        <f t="array" ref="AI961">SUMPRODUCT(--(IFERROR(HOUR(Flights_2026_09_3033343536[entry_hour]),-1)=HOUR(AF961)),--(IFERROR(Flights_2026_09_3033343536[entry_sector],"")=AG961),--(IFERROR(Flights_2026_09_3033343536[nfl],-1)&gt;=AH961),--(IFERROR(Flights_2026_09_3033343536[nfl],-1)&lt;=IF(AH961=450,450,AH961+9)))</f>
        <v>0</v>
      </c>
    </row>
    <row r="962" spans="32:35" x14ac:dyDescent="0.2">
      <c r="AF962" s="2">
        <v>0.875</v>
      </c>
      <c r="AG962" t="s">
        <v>744</v>
      </c>
      <c r="AH962" s="17">
        <v>440</v>
      </c>
      <c r="AI962" s="17" cm="1">
        <f t="array" ref="AI962">SUMPRODUCT(--(IFERROR(HOUR(Flights_2026_09_3033343536[entry_hour]),-1)=HOUR(AF962)),--(IFERROR(Flights_2026_09_3033343536[entry_sector],"")=AG962),--(IFERROR(Flights_2026_09_3033343536[nfl],-1)&gt;=AH962),--(IFERROR(Flights_2026_09_3033343536[nfl],-1)&lt;=IF(AH962=450,450,AH962+9)))</f>
        <v>0</v>
      </c>
    </row>
    <row r="963" spans="32:35" x14ac:dyDescent="0.2">
      <c r="AF963" s="2">
        <v>0.875</v>
      </c>
      <c r="AG963" t="s">
        <v>744</v>
      </c>
      <c r="AH963" s="17">
        <v>450</v>
      </c>
      <c r="AI963" s="17" cm="1">
        <f t="array" ref="AI963">SUMPRODUCT(--(IFERROR(HOUR(Flights_2026_09_3033343536[entry_hour]),-1)=HOUR(AF963)),--(IFERROR(Flights_2026_09_3033343536[entry_sector],"")=AG963),--(IFERROR(Flights_2026_09_3033343536[nfl],-1)&gt;=AH963),--(IFERROR(Flights_2026_09_3033343536[nfl],-1)&lt;=IF(AH963=450,450,AH963+9)))</f>
        <v>0</v>
      </c>
    </row>
    <row r="964" spans="32:35" x14ac:dyDescent="0.2">
      <c r="AF964" s="2">
        <v>0.875</v>
      </c>
      <c r="AG964" t="s">
        <v>745</v>
      </c>
      <c r="AH964" s="17">
        <v>200</v>
      </c>
      <c r="AI964" s="17" cm="1">
        <f t="array" ref="AI964">SUMPRODUCT(--(IFERROR(HOUR(Flights_2026_09_3033343536[entry_hour]),-1)=HOUR(AF964)),--(IFERROR(Flights_2026_09_3033343536[entry_sector],"")=AG964),--(IFERROR(Flights_2026_09_3033343536[nfl],-1)&gt;=AH964),--(IFERROR(Flights_2026_09_3033343536[nfl],-1)&lt;=IF(AH964=450,450,AH964+9)))</f>
        <v>0</v>
      </c>
    </row>
    <row r="965" spans="32:35" x14ac:dyDescent="0.2">
      <c r="AF965" s="2">
        <v>0.875</v>
      </c>
      <c r="AG965" t="s">
        <v>745</v>
      </c>
      <c r="AH965" s="17">
        <v>210</v>
      </c>
      <c r="AI965" s="17" cm="1">
        <f t="array" ref="AI965">SUMPRODUCT(--(IFERROR(HOUR(Flights_2026_09_3033343536[entry_hour]),-1)=HOUR(AF965)),--(IFERROR(Flights_2026_09_3033343536[entry_sector],"")=AG965),--(IFERROR(Flights_2026_09_3033343536[nfl],-1)&gt;=AH965),--(IFERROR(Flights_2026_09_3033343536[nfl],-1)&lt;=IF(AH965=450,450,AH965+9)))</f>
        <v>0</v>
      </c>
    </row>
    <row r="966" spans="32:35" x14ac:dyDescent="0.2">
      <c r="AF966" s="2">
        <v>0.875</v>
      </c>
      <c r="AG966" t="s">
        <v>745</v>
      </c>
      <c r="AH966" s="17">
        <v>220</v>
      </c>
      <c r="AI966" s="17" cm="1">
        <f t="array" ref="AI966">SUMPRODUCT(--(IFERROR(HOUR(Flights_2026_09_3033343536[entry_hour]),-1)=HOUR(AF966)),--(IFERROR(Flights_2026_09_3033343536[entry_sector],"")=AG966),--(IFERROR(Flights_2026_09_3033343536[nfl],-1)&gt;=AH966),--(IFERROR(Flights_2026_09_3033343536[nfl],-1)&lt;=IF(AH966=450,450,AH966+9)))</f>
        <v>0</v>
      </c>
    </row>
    <row r="967" spans="32:35" x14ac:dyDescent="0.2">
      <c r="AF967" s="2">
        <v>0.875</v>
      </c>
      <c r="AG967" t="s">
        <v>745</v>
      </c>
      <c r="AH967" s="17">
        <v>230</v>
      </c>
      <c r="AI967" s="17" cm="1">
        <f t="array" ref="AI967">SUMPRODUCT(--(IFERROR(HOUR(Flights_2026_09_3033343536[entry_hour]),-1)=HOUR(AF967)),--(IFERROR(Flights_2026_09_3033343536[entry_sector],"")=AG967),--(IFERROR(Flights_2026_09_3033343536[nfl],-1)&gt;=AH967),--(IFERROR(Flights_2026_09_3033343536[nfl],-1)&lt;=IF(AH967=450,450,AH967+9)))</f>
        <v>0</v>
      </c>
    </row>
    <row r="968" spans="32:35" x14ac:dyDescent="0.2">
      <c r="AF968" s="2">
        <v>0.875</v>
      </c>
      <c r="AG968" t="s">
        <v>745</v>
      </c>
      <c r="AH968" s="17">
        <v>240</v>
      </c>
      <c r="AI968" s="17" cm="1">
        <f t="array" ref="AI968">SUMPRODUCT(--(IFERROR(HOUR(Flights_2026_09_3033343536[entry_hour]),-1)=HOUR(AF968)),--(IFERROR(Flights_2026_09_3033343536[entry_sector],"")=AG968),--(IFERROR(Flights_2026_09_3033343536[nfl],-1)&gt;=AH968),--(IFERROR(Flights_2026_09_3033343536[nfl],-1)&lt;=IF(AH968=450,450,AH968+9)))</f>
        <v>0</v>
      </c>
    </row>
    <row r="969" spans="32:35" x14ac:dyDescent="0.2">
      <c r="AF969" s="2">
        <v>0.875</v>
      </c>
      <c r="AG969" t="s">
        <v>745</v>
      </c>
      <c r="AH969" s="17">
        <v>250</v>
      </c>
      <c r="AI969" s="17" cm="1">
        <f t="array" ref="AI969">SUMPRODUCT(--(IFERROR(HOUR(Flights_2026_09_3033343536[entry_hour]),-1)=HOUR(AF969)),--(IFERROR(Flights_2026_09_3033343536[entry_sector],"")=AG969),--(IFERROR(Flights_2026_09_3033343536[nfl],-1)&gt;=AH969),--(IFERROR(Flights_2026_09_3033343536[nfl],-1)&lt;=IF(AH969=450,450,AH969+9)))</f>
        <v>0</v>
      </c>
    </row>
    <row r="970" spans="32:35" x14ac:dyDescent="0.2">
      <c r="AF970" s="2">
        <v>0.875</v>
      </c>
      <c r="AG970" t="s">
        <v>745</v>
      </c>
      <c r="AH970" s="17">
        <v>260</v>
      </c>
      <c r="AI970" s="17" cm="1">
        <f t="array" ref="AI970">SUMPRODUCT(--(IFERROR(HOUR(Flights_2026_09_3033343536[entry_hour]),-1)=HOUR(AF970)),--(IFERROR(Flights_2026_09_3033343536[entry_sector],"")=AG970),--(IFERROR(Flights_2026_09_3033343536[nfl],-1)&gt;=AH970),--(IFERROR(Flights_2026_09_3033343536[nfl],-1)&lt;=IF(AH970=450,450,AH970+9)))</f>
        <v>0</v>
      </c>
    </row>
    <row r="971" spans="32:35" x14ac:dyDescent="0.2">
      <c r="AF971" s="2">
        <v>0.875</v>
      </c>
      <c r="AG971" t="s">
        <v>745</v>
      </c>
      <c r="AH971" s="17">
        <v>270</v>
      </c>
      <c r="AI971" s="17" cm="1">
        <f t="array" ref="AI971">SUMPRODUCT(--(IFERROR(HOUR(Flights_2026_09_3033343536[entry_hour]),-1)=HOUR(AF971)),--(IFERROR(Flights_2026_09_3033343536[entry_sector],"")=AG971),--(IFERROR(Flights_2026_09_3033343536[nfl],-1)&gt;=AH971),--(IFERROR(Flights_2026_09_3033343536[nfl],-1)&lt;=IF(AH971=450,450,AH971+9)))</f>
        <v>0</v>
      </c>
    </row>
    <row r="972" spans="32:35" x14ac:dyDescent="0.2">
      <c r="AF972" s="2">
        <v>0.875</v>
      </c>
      <c r="AG972" t="s">
        <v>745</v>
      </c>
      <c r="AH972" s="17">
        <v>280</v>
      </c>
      <c r="AI972" s="17" cm="1">
        <f t="array" ref="AI972">SUMPRODUCT(--(IFERROR(HOUR(Flights_2026_09_3033343536[entry_hour]),-1)=HOUR(AF972)),--(IFERROR(Flights_2026_09_3033343536[entry_sector],"")=AG972),--(IFERROR(Flights_2026_09_3033343536[nfl],-1)&gt;=AH972),--(IFERROR(Flights_2026_09_3033343536[nfl],-1)&lt;=IF(AH972=450,450,AH972+9)))</f>
        <v>0</v>
      </c>
    </row>
    <row r="973" spans="32:35" x14ac:dyDescent="0.2">
      <c r="AF973" s="2">
        <v>0.875</v>
      </c>
      <c r="AG973" t="s">
        <v>745</v>
      </c>
      <c r="AH973" s="17">
        <v>290</v>
      </c>
      <c r="AI973" s="17" cm="1">
        <f t="array" ref="AI973">SUMPRODUCT(--(IFERROR(HOUR(Flights_2026_09_3033343536[entry_hour]),-1)=HOUR(AF973)),--(IFERROR(Flights_2026_09_3033343536[entry_sector],"")=AG973),--(IFERROR(Flights_2026_09_3033343536[nfl],-1)&gt;=AH973),--(IFERROR(Flights_2026_09_3033343536[nfl],-1)&lt;=IF(AH973=450,450,AH973+9)))</f>
        <v>0</v>
      </c>
    </row>
    <row r="974" spans="32:35" x14ac:dyDescent="0.2">
      <c r="AF974" s="2">
        <v>0.875</v>
      </c>
      <c r="AG974" t="s">
        <v>745</v>
      </c>
      <c r="AH974" s="17">
        <v>300</v>
      </c>
      <c r="AI974" s="17" cm="1">
        <f t="array" ref="AI974">SUMPRODUCT(--(IFERROR(HOUR(Flights_2026_09_3033343536[entry_hour]),-1)=HOUR(AF974)),--(IFERROR(Flights_2026_09_3033343536[entry_sector],"")=AG974),--(IFERROR(Flights_2026_09_3033343536[nfl],-1)&gt;=AH974),--(IFERROR(Flights_2026_09_3033343536[nfl],-1)&lt;=IF(AH974=450,450,AH974+9)))</f>
        <v>0</v>
      </c>
    </row>
    <row r="975" spans="32:35" x14ac:dyDescent="0.2">
      <c r="AF975" s="2">
        <v>0.875</v>
      </c>
      <c r="AG975" t="s">
        <v>745</v>
      </c>
      <c r="AH975" s="17">
        <v>310</v>
      </c>
      <c r="AI975" s="17" cm="1">
        <f t="array" ref="AI975">SUMPRODUCT(--(IFERROR(HOUR(Flights_2026_09_3033343536[entry_hour]),-1)=HOUR(AF975)),--(IFERROR(Flights_2026_09_3033343536[entry_sector],"")=AG975),--(IFERROR(Flights_2026_09_3033343536[nfl],-1)&gt;=AH975),--(IFERROR(Flights_2026_09_3033343536[nfl],-1)&lt;=IF(AH975=450,450,AH975+9)))</f>
        <v>0</v>
      </c>
    </row>
    <row r="976" spans="32:35" x14ac:dyDescent="0.2">
      <c r="AF976" s="2">
        <v>0.875</v>
      </c>
      <c r="AG976" t="s">
        <v>745</v>
      </c>
      <c r="AH976" s="17">
        <v>320</v>
      </c>
      <c r="AI976" s="17" cm="1">
        <f t="array" ref="AI976">SUMPRODUCT(--(IFERROR(HOUR(Flights_2026_09_3033343536[entry_hour]),-1)=HOUR(AF976)),--(IFERROR(Flights_2026_09_3033343536[entry_sector],"")=AG976),--(IFERROR(Flights_2026_09_3033343536[nfl],-1)&gt;=AH976),--(IFERROR(Flights_2026_09_3033343536[nfl],-1)&lt;=IF(AH976=450,450,AH976+9)))</f>
        <v>0</v>
      </c>
    </row>
    <row r="977" spans="32:35" x14ac:dyDescent="0.2">
      <c r="AF977" s="2">
        <v>0.875</v>
      </c>
      <c r="AG977" t="s">
        <v>745</v>
      </c>
      <c r="AH977" s="17">
        <v>330</v>
      </c>
      <c r="AI977" s="17" cm="1">
        <f t="array" ref="AI977">SUMPRODUCT(--(IFERROR(HOUR(Flights_2026_09_3033343536[entry_hour]),-1)=HOUR(AF977)),--(IFERROR(Flights_2026_09_3033343536[entry_sector],"")=AG977),--(IFERROR(Flights_2026_09_3033343536[nfl],-1)&gt;=AH977),--(IFERROR(Flights_2026_09_3033343536[nfl],-1)&lt;=IF(AH977=450,450,AH977+9)))</f>
        <v>0</v>
      </c>
    </row>
    <row r="978" spans="32:35" x14ac:dyDescent="0.2">
      <c r="AF978" s="2">
        <v>0.875</v>
      </c>
      <c r="AG978" t="s">
        <v>745</v>
      </c>
      <c r="AH978" s="17">
        <v>340</v>
      </c>
      <c r="AI978" s="17" cm="1">
        <f t="array" ref="AI978">SUMPRODUCT(--(IFERROR(HOUR(Flights_2026_09_3033343536[entry_hour]),-1)=HOUR(AF978)),--(IFERROR(Flights_2026_09_3033343536[entry_sector],"")=AG978),--(IFERROR(Flights_2026_09_3033343536[nfl],-1)&gt;=AH978),--(IFERROR(Flights_2026_09_3033343536[nfl],-1)&lt;=IF(AH978=450,450,AH978+9)))</f>
        <v>0</v>
      </c>
    </row>
    <row r="979" spans="32:35" x14ac:dyDescent="0.2">
      <c r="AF979" s="2">
        <v>0.875</v>
      </c>
      <c r="AG979" t="s">
        <v>745</v>
      </c>
      <c r="AH979" s="17">
        <v>350</v>
      </c>
      <c r="AI979" s="17" cm="1">
        <f t="array" ref="AI979">SUMPRODUCT(--(IFERROR(HOUR(Flights_2026_09_3033343536[entry_hour]),-1)=HOUR(AF979)),--(IFERROR(Flights_2026_09_3033343536[entry_sector],"")=AG979),--(IFERROR(Flights_2026_09_3033343536[nfl],-1)&gt;=AH979),--(IFERROR(Flights_2026_09_3033343536[nfl],-1)&lt;=IF(AH979=450,450,AH979+9)))</f>
        <v>2</v>
      </c>
    </row>
    <row r="980" spans="32:35" x14ac:dyDescent="0.2">
      <c r="AF980" s="2">
        <v>0.875</v>
      </c>
      <c r="AG980" t="s">
        <v>745</v>
      </c>
      <c r="AH980" s="17">
        <v>360</v>
      </c>
      <c r="AI980" s="17" cm="1">
        <f t="array" ref="AI980">SUMPRODUCT(--(IFERROR(HOUR(Flights_2026_09_3033343536[entry_hour]),-1)=HOUR(AF980)),--(IFERROR(Flights_2026_09_3033343536[entry_sector],"")=AG980),--(IFERROR(Flights_2026_09_3033343536[nfl],-1)&gt;=AH980),--(IFERROR(Flights_2026_09_3033343536[nfl],-1)&lt;=IF(AH980=450,450,AH980+9)))</f>
        <v>0</v>
      </c>
    </row>
    <row r="981" spans="32:35" x14ac:dyDescent="0.2">
      <c r="AF981" s="2">
        <v>0.875</v>
      </c>
      <c r="AG981" t="s">
        <v>745</v>
      </c>
      <c r="AH981" s="17">
        <v>370</v>
      </c>
      <c r="AI981" s="17" cm="1">
        <f t="array" ref="AI981">SUMPRODUCT(--(IFERROR(HOUR(Flights_2026_09_3033343536[entry_hour]),-1)=HOUR(AF981)),--(IFERROR(Flights_2026_09_3033343536[entry_sector],"")=AG981),--(IFERROR(Flights_2026_09_3033343536[nfl],-1)&gt;=AH981),--(IFERROR(Flights_2026_09_3033343536[nfl],-1)&lt;=IF(AH981=450,450,AH981+9)))</f>
        <v>1</v>
      </c>
    </row>
    <row r="982" spans="32:35" x14ac:dyDescent="0.2">
      <c r="AF982" s="2">
        <v>0.875</v>
      </c>
      <c r="AG982" t="s">
        <v>745</v>
      </c>
      <c r="AH982" s="17">
        <v>380</v>
      </c>
      <c r="AI982" s="17" cm="1">
        <f t="array" ref="AI982">SUMPRODUCT(--(IFERROR(HOUR(Flights_2026_09_3033343536[entry_hour]),-1)=HOUR(AF982)),--(IFERROR(Flights_2026_09_3033343536[entry_sector],"")=AG982),--(IFERROR(Flights_2026_09_3033343536[nfl],-1)&gt;=AH982),--(IFERROR(Flights_2026_09_3033343536[nfl],-1)&lt;=IF(AH982=450,450,AH982+9)))</f>
        <v>0</v>
      </c>
    </row>
    <row r="983" spans="32:35" x14ac:dyDescent="0.2">
      <c r="AF983" s="2">
        <v>0.875</v>
      </c>
      <c r="AG983" t="s">
        <v>745</v>
      </c>
      <c r="AH983" s="17">
        <v>390</v>
      </c>
      <c r="AI983" s="17" cm="1">
        <f t="array" ref="AI983">SUMPRODUCT(--(IFERROR(HOUR(Flights_2026_09_3033343536[entry_hour]),-1)=HOUR(AF983)),--(IFERROR(Flights_2026_09_3033343536[entry_sector],"")=AG983),--(IFERROR(Flights_2026_09_3033343536[nfl],-1)&gt;=AH983),--(IFERROR(Flights_2026_09_3033343536[nfl],-1)&lt;=IF(AH983=450,450,AH983+9)))</f>
        <v>1</v>
      </c>
    </row>
    <row r="984" spans="32:35" x14ac:dyDescent="0.2">
      <c r="AF984" s="2">
        <v>0.875</v>
      </c>
      <c r="AG984" t="s">
        <v>745</v>
      </c>
      <c r="AH984" s="17">
        <v>400</v>
      </c>
      <c r="AI984" s="17" cm="1">
        <f t="array" ref="AI984">SUMPRODUCT(--(IFERROR(HOUR(Flights_2026_09_3033343536[entry_hour]),-1)=HOUR(AF984)),--(IFERROR(Flights_2026_09_3033343536[entry_sector],"")=AG984),--(IFERROR(Flights_2026_09_3033343536[nfl],-1)&gt;=AH984),--(IFERROR(Flights_2026_09_3033343536[nfl],-1)&lt;=IF(AH984=450,450,AH984+9)))</f>
        <v>0</v>
      </c>
    </row>
    <row r="985" spans="32:35" x14ac:dyDescent="0.2">
      <c r="AF985" s="2">
        <v>0.875</v>
      </c>
      <c r="AG985" t="s">
        <v>745</v>
      </c>
      <c r="AH985" s="17">
        <v>410</v>
      </c>
      <c r="AI985" s="17" cm="1">
        <f t="array" ref="AI985">SUMPRODUCT(--(IFERROR(HOUR(Flights_2026_09_3033343536[entry_hour]),-1)=HOUR(AF985)),--(IFERROR(Flights_2026_09_3033343536[entry_sector],"")=AG985),--(IFERROR(Flights_2026_09_3033343536[nfl],-1)&gt;=AH985),--(IFERROR(Flights_2026_09_3033343536[nfl],-1)&lt;=IF(AH985=450,450,AH985+9)))</f>
        <v>0</v>
      </c>
    </row>
    <row r="986" spans="32:35" x14ac:dyDescent="0.2">
      <c r="AF986" s="2">
        <v>0.875</v>
      </c>
      <c r="AG986" t="s">
        <v>745</v>
      </c>
      <c r="AH986" s="17">
        <v>420</v>
      </c>
      <c r="AI986" s="17" cm="1">
        <f t="array" ref="AI986">SUMPRODUCT(--(IFERROR(HOUR(Flights_2026_09_3033343536[entry_hour]),-1)=HOUR(AF986)),--(IFERROR(Flights_2026_09_3033343536[entry_sector],"")=AG986),--(IFERROR(Flights_2026_09_3033343536[nfl],-1)&gt;=AH986),--(IFERROR(Flights_2026_09_3033343536[nfl],-1)&lt;=IF(AH986=450,450,AH986+9)))</f>
        <v>0</v>
      </c>
    </row>
    <row r="987" spans="32:35" x14ac:dyDescent="0.2">
      <c r="AF987" s="2">
        <v>0.875</v>
      </c>
      <c r="AG987" t="s">
        <v>745</v>
      </c>
      <c r="AH987" s="17">
        <v>430</v>
      </c>
      <c r="AI987" s="17" cm="1">
        <f t="array" ref="AI987">SUMPRODUCT(--(IFERROR(HOUR(Flights_2026_09_3033343536[entry_hour]),-1)=HOUR(AF987)),--(IFERROR(Flights_2026_09_3033343536[entry_sector],"")=AG987),--(IFERROR(Flights_2026_09_3033343536[nfl],-1)&gt;=AH987),--(IFERROR(Flights_2026_09_3033343536[nfl],-1)&lt;=IF(AH987=450,450,AH987+9)))</f>
        <v>0</v>
      </c>
    </row>
    <row r="988" spans="32:35" x14ac:dyDescent="0.2">
      <c r="AF988" s="2">
        <v>0.875</v>
      </c>
      <c r="AG988" t="s">
        <v>745</v>
      </c>
      <c r="AH988" s="17">
        <v>440</v>
      </c>
      <c r="AI988" s="17" cm="1">
        <f t="array" ref="AI988">SUMPRODUCT(--(IFERROR(HOUR(Flights_2026_09_3033343536[entry_hour]),-1)=HOUR(AF988)),--(IFERROR(Flights_2026_09_3033343536[entry_sector],"")=AG988),--(IFERROR(Flights_2026_09_3033343536[nfl],-1)&gt;=AH988),--(IFERROR(Flights_2026_09_3033343536[nfl],-1)&lt;=IF(AH988=450,450,AH988+9)))</f>
        <v>0</v>
      </c>
    </row>
    <row r="989" spans="32:35" x14ac:dyDescent="0.2">
      <c r="AF989" s="2">
        <v>0.875</v>
      </c>
      <c r="AG989" t="s">
        <v>745</v>
      </c>
      <c r="AH989" s="17">
        <v>450</v>
      </c>
      <c r="AI989" s="17" cm="1">
        <f t="array" ref="AI989">SUMPRODUCT(--(IFERROR(HOUR(Flights_2026_09_3033343536[entry_hour]),-1)=HOUR(AF989)),--(IFERROR(Flights_2026_09_3033343536[entry_sector],"")=AG989),--(IFERROR(Flights_2026_09_3033343536[nfl],-1)&gt;=AH989),--(IFERROR(Flights_2026_09_3033343536[nfl],-1)&lt;=IF(AH989=450,450,AH989+9)))</f>
        <v>0</v>
      </c>
    </row>
    <row r="990" spans="32:35" x14ac:dyDescent="0.2">
      <c r="AF990" s="2">
        <v>0.875</v>
      </c>
      <c r="AG990" t="s">
        <v>840</v>
      </c>
      <c r="AH990" s="17">
        <v>200</v>
      </c>
      <c r="AI990" s="17" cm="1">
        <f t="array" ref="AI990">SUMPRODUCT(--(IFERROR(HOUR(Flights_2026_09_3033343536[entry_hour]),-1)=HOUR(AF990)),--(IFERROR(Flights_2026_09_3033343536[entry_sector],"")=AG990),--(IFERROR(Flights_2026_09_3033343536[nfl],-1)&gt;=AH990),--(IFERROR(Flights_2026_09_3033343536[nfl],-1)&lt;=IF(AH990=450,450,AH990+9)))</f>
        <v>0</v>
      </c>
    </row>
    <row r="991" spans="32:35" x14ac:dyDescent="0.2">
      <c r="AF991" s="2">
        <v>0.875</v>
      </c>
      <c r="AG991" t="s">
        <v>840</v>
      </c>
      <c r="AH991" s="17">
        <v>210</v>
      </c>
      <c r="AI991" s="17" cm="1">
        <f t="array" ref="AI991">SUMPRODUCT(--(IFERROR(HOUR(Flights_2026_09_3033343536[entry_hour]),-1)=HOUR(AF991)),--(IFERROR(Flights_2026_09_3033343536[entry_sector],"")=AG991),--(IFERROR(Flights_2026_09_3033343536[nfl],-1)&gt;=AH991),--(IFERROR(Flights_2026_09_3033343536[nfl],-1)&lt;=IF(AH991=450,450,AH991+9)))</f>
        <v>0</v>
      </c>
    </row>
    <row r="992" spans="32:35" x14ac:dyDescent="0.2">
      <c r="AF992" s="2">
        <v>0.875</v>
      </c>
      <c r="AG992" t="s">
        <v>840</v>
      </c>
      <c r="AH992" s="17">
        <v>220</v>
      </c>
      <c r="AI992" s="17" cm="1">
        <f t="array" ref="AI992">SUMPRODUCT(--(IFERROR(HOUR(Flights_2026_09_3033343536[entry_hour]),-1)=HOUR(AF992)),--(IFERROR(Flights_2026_09_3033343536[entry_sector],"")=AG992),--(IFERROR(Flights_2026_09_3033343536[nfl],-1)&gt;=AH992),--(IFERROR(Flights_2026_09_3033343536[nfl],-1)&lt;=IF(AH992=450,450,AH992+9)))</f>
        <v>0</v>
      </c>
    </row>
    <row r="993" spans="32:35" x14ac:dyDescent="0.2">
      <c r="AF993" s="2">
        <v>0.875</v>
      </c>
      <c r="AG993" t="s">
        <v>840</v>
      </c>
      <c r="AH993" s="17">
        <v>230</v>
      </c>
      <c r="AI993" s="17" cm="1">
        <f t="array" ref="AI993">SUMPRODUCT(--(IFERROR(HOUR(Flights_2026_09_3033343536[entry_hour]),-1)=HOUR(AF993)),--(IFERROR(Flights_2026_09_3033343536[entry_sector],"")=AG993),--(IFERROR(Flights_2026_09_3033343536[nfl],-1)&gt;=AH993),--(IFERROR(Flights_2026_09_3033343536[nfl],-1)&lt;=IF(AH993=450,450,AH993+9)))</f>
        <v>0</v>
      </c>
    </row>
    <row r="994" spans="32:35" x14ac:dyDescent="0.2">
      <c r="AF994" s="2">
        <v>0.875</v>
      </c>
      <c r="AG994" t="s">
        <v>840</v>
      </c>
      <c r="AH994" s="17">
        <v>240</v>
      </c>
      <c r="AI994" s="17" cm="1">
        <f t="array" ref="AI994">SUMPRODUCT(--(IFERROR(HOUR(Flights_2026_09_3033343536[entry_hour]),-1)=HOUR(AF994)),--(IFERROR(Flights_2026_09_3033343536[entry_sector],"")=AG994),--(IFERROR(Flights_2026_09_3033343536[nfl],-1)&gt;=AH994),--(IFERROR(Flights_2026_09_3033343536[nfl],-1)&lt;=IF(AH994=450,450,AH994+9)))</f>
        <v>0</v>
      </c>
    </row>
    <row r="995" spans="32:35" x14ac:dyDescent="0.2">
      <c r="AF995" s="2">
        <v>0.875</v>
      </c>
      <c r="AG995" t="s">
        <v>840</v>
      </c>
      <c r="AH995" s="17">
        <v>250</v>
      </c>
      <c r="AI995" s="17" cm="1">
        <f t="array" ref="AI995">SUMPRODUCT(--(IFERROR(HOUR(Flights_2026_09_3033343536[entry_hour]),-1)=HOUR(AF995)),--(IFERROR(Flights_2026_09_3033343536[entry_sector],"")=AG995),--(IFERROR(Flights_2026_09_3033343536[nfl],-1)&gt;=AH995),--(IFERROR(Flights_2026_09_3033343536[nfl],-1)&lt;=IF(AH995=450,450,AH995+9)))</f>
        <v>0</v>
      </c>
    </row>
    <row r="996" spans="32:35" x14ac:dyDescent="0.2">
      <c r="AF996" s="2">
        <v>0.875</v>
      </c>
      <c r="AG996" t="s">
        <v>840</v>
      </c>
      <c r="AH996" s="17">
        <v>260</v>
      </c>
      <c r="AI996" s="17" cm="1">
        <f t="array" ref="AI996">SUMPRODUCT(--(IFERROR(HOUR(Flights_2026_09_3033343536[entry_hour]),-1)=HOUR(AF996)),--(IFERROR(Flights_2026_09_3033343536[entry_sector],"")=AG996),--(IFERROR(Flights_2026_09_3033343536[nfl],-1)&gt;=AH996),--(IFERROR(Flights_2026_09_3033343536[nfl],-1)&lt;=IF(AH996=450,450,AH996+9)))</f>
        <v>0</v>
      </c>
    </row>
    <row r="997" spans="32:35" x14ac:dyDescent="0.2">
      <c r="AF997" s="2">
        <v>0.875</v>
      </c>
      <c r="AG997" t="s">
        <v>840</v>
      </c>
      <c r="AH997" s="17">
        <v>270</v>
      </c>
      <c r="AI997" s="17" cm="1">
        <f t="array" ref="AI997">SUMPRODUCT(--(IFERROR(HOUR(Flights_2026_09_3033343536[entry_hour]),-1)=HOUR(AF997)),--(IFERROR(Flights_2026_09_3033343536[entry_sector],"")=AG997),--(IFERROR(Flights_2026_09_3033343536[nfl],-1)&gt;=AH997),--(IFERROR(Flights_2026_09_3033343536[nfl],-1)&lt;=IF(AH997=450,450,AH997+9)))</f>
        <v>0</v>
      </c>
    </row>
    <row r="998" spans="32:35" x14ac:dyDescent="0.2">
      <c r="AF998" s="2">
        <v>0.875</v>
      </c>
      <c r="AG998" t="s">
        <v>840</v>
      </c>
      <c r="AH998" s="17">
        <v>280</v>
      </c>
      <c r="AI998" s="17" cm="1">
        <f t="array" ref="AI998">SUMPRODUCT(--(IFERROR(HOUR(Flights_2026_09_3033343536[entry_hour]),-1)=HOUR(AF998)),--(IFERROR(Flights_2026_09_3033343536[entry_sector],"")=AG998),--(IFERROR(Flights_2026_09_3033343536[nfl],-1)&gt;=AH998),--(IFERROR(Flights_2026_09_3033343536[nfl],-1)&lt;=IF(AH998=450,450,AH998+9)))</f>
        <v>0</v>
      </c>
    </row>
    <row r="999" spans="32:35" x14ac:dyDescent="0.2">
      <c r="AF999" s="2">
        <v>0.875</v>
      </c>
      <c r="AG999" t="s">
        <v>840</v>
      </c>
      <c r="AH999" s="17">
        <v>290</v>
      </c>
      <c r="AI999" s="17" cm="1">
        <f t="array" ref="AI999">SUMPRODUCT(--(IFERROR(HOUR(Flights_2026_09_3033343536[entry_hour]),-1)=HOUR(AF999)),--(IFERROR(Flights_2026_09_3033343536[entry_sector],"")=AG999),--(IFERROR(Flights_2026_09_3033343536[nfl],-1)&gt;=AH999),--(IFERROR(Flights_2026_09_3033343536[nfl],-1)&lt;=IF(AH999=450,450,AH999+9)))</f>
        <v>1</v>
      </c>
    </row>
    <row r="1000" spans="32:35" x14ac:dyDescent="0.2">
      <c r="AF1000" s="2">
        <v>0.875</v>
      </c>
      <c r="AG1000" t="s">
        <v>840</v>
      </c>
      <c r="AH1000" s="17">
        <v>300</v>
      </c>
      <c r="AI1000" s="17" cm="1">
        <f t="array" ref="AI1000">SUMPRODUCT(--(IFERROR(HOUR(Flights_2026_09_3033343536[entry_hour]),-1)=HOUR(AF1000)),--(IFERROR(Flights_2026_09_3033343536[entry_sector],"")=AG1000),--(IFERROR(Flights_2026_09_3033343536[nfl],-1)&gt;=AH1000),--(IFERROR(Flights_2026_09_3033343536[nfl],-1)&lt;=IF(AH1000=450,450,AH1000+9)))</f>
        <v>0</v>
      </c>
    </row>
    <row r="1001" spans="32:35" x14ac:dyDescent="0.2">
      <c r="AF1001" s="2">
        <v>0.875</v>
      </c>
      <c r="AG1001" t="s">
        <v>840</v>
      </c>
      <c r="AH1001" s="17">
        <v>310</v>
      </c>
      <c r="AI1001" s="17" cm="1">
        <f t="array" ref="AI1001">SUMPRODUCT(--(IFERROR(HOUR(Flights_2026_09_3033343536[entry_hour]),-1)=HOUR(AF1001)),--(IFERROR(Flights_2026_09_3033343536[entry_sector],"")=AG1001),--(IFERROR(Flights_2026_09_3033343536[nfl],-1)&gt;=AH1001),--(IFERROR(Flights_2026_09_3033343536[nfl],-1)&lt;=IF(AH1001=450,450,AH1001+9)))</f>
        <v>0</v>
      </c>
    </row>
    <row r="1002" spans="32:35" x14ac:dyDescent="0.2">
      <c r="AF1002" s="2">
        <v>0.875</v>
      </c>
      <c r="AG1002" t="s">
        <v>840</v>
      </c>
      <c r="AH1002" s="17">
        <v>320</v>
      </c>
      <c r="AI1002" s="17" cm="1">
        <f t="array" ref="AI1002">SUMPRODUCT(--(IFERROR(HOUR(Flights_2026_09_3033343536[entry_hour]),-1)=HOUR(AF1002)),--(IFERROR(Flights_2026_09_3033343536[entry_sector],"")=AG1002),--(IFERROR(Flights_2026_09_3033343536[nfl],-1)&gt;=AH1002),--(IFERROR(Flights_2026_09_3033343536[nfl],-1)&lt;=IF(AH1002=450,450,AH1002+9)))</f>
        <v>0</v>
      </c>
    </row>
    <row r="1003" spans="32:35" x14ac:dyDescent="0.2">
      <c r="AF1003" s="2">
        <v>0.875</v>
      </c>
      <c r="AG1003" t="s">
        <v>840</v>
      </c>
      <c r="AH1003" s="17">
        <v>330</v>
      </c>
      <c r="AI1003" s="17" cm="1">
        <f t="array" ref="AI1003">SUMPRODUCT(--(IFERROR(HOUR(Flights_2026_09_3033343536[entry_hour]),-1)=HOUR(AF1003)),--(IFERROR(Flights_2026_09_3033343536[entry_sector],"")=AG1003),--(IFERROR(Flights_2026_09_3033343536[nfl],-1)&gt;=AH1003),--(IFERROR(Flights_2026_09_3033343536[nfl],-1)&lt;=IF(AH1003=450,450,AH1003+9)))</f>
        <v>0</v>
      </c>
    </row>
    <row r="1004" spans="32:35" x14ac:dyDescent="0.2">
      <c r="AF1004" s="2">
        <v>0.875</v>
      </c>
      <c r="AG1004" t="s">
        <v>840</v>
      </c>
      <c r="AH1004" s="17">
        <v>340</v>
      </c>
      <c r="AI1004" s="17" cm="1">
        <f t="array" ref="AI1004">SUMPRODUCT(--(IFERROR(HOUR(Flights_2026_09_3033343536[entry_hour]),-1)=HOUR(AF1004)),--(IFERROR(Flights_2026_09_3033343536[entry_sector],"")=AG1004),--(IFERROR(Flights_2026_09_3033343536[nfl],-1)&gt;=AH1004),--(IFERROR(Flights_2026_09_3033343536[nfl],-1)&lt;=IF(AH1004=450,450,AH1004+9)))</f>
        <v>0</v>
      </c>
    </row>
    <row r="1005" spans="32:35" x14ac:dyDescent="0.2">
      <c r="AF1005" s="2">
        <v>0.875</v>
      </c>
      <c r="AG1005" t="s">
        <v>840</v>
      </c>
      <c r="AH1005" s="17">
        <v>350</v>
      </c>
      <c r="AI1005" s="17" cm="1">
        <f t="array" ref="AI1005">SUMPRODUCT(--(IFERROR(HOUR(Flights_2026_09_3033343536[entry_hour]),-1)=HOUR(AF1005)),--(IFERROR(Flights_2026_09_3033343536[entry_sector],"")=AG1005),--(IFERROR(Flights_2026_09_3033343536[nfl],-1)&gt;=AH1005),--(IFERROR(Flights_2026_09_3033343536[nfl],-1)&lt;=IF(AH1005=450,450,AH1005+9)))</f>
        <v>0</v>
      </c>
    </row>
    <row r="1006" spans="32:35" x14ac:dyDescent="0.2">
      <c r="AF1006" s="2">
        <v>0.875</v>
      </c>
      <c r="AG1006" t="s">
        <v>840</v>
      </c>
      <c r="AH1006" s="17">
        <v>360</v>
      </c>
      <c r="AI1006" s="17" cm="1">
        <f t="array" ref="AI1006">SUMPRODUCT(--(IFERROR(HOUR(Flights_2026_09_3033343536[entry_hour]),-1)=HOUR(AF1006)),--(IFERROR(Flights_2026_09_3033343536[entry_sector],"")=AG1006),--(IFERROR(Flights_2026_09_3033343536[nfl],-1)&gt;=AH1006),--(IFERROR(Flights_2026_09_3033343536[nfl],-1)&lt;=IF(AH1006=450,450,AH1006+9)))</f>
        <v>0</v>
      </c>
    </row>
    <row r="1007" spans="32:35" x14ac:dyDescent="0.2">
      <c r="AF1007" s="2">
        <v>0.875</v>
      </c>
      <c r="AG1007" t="s">
        <v>840</v>
      </c>
      <c r="AH1007" s="17">
        <v>370</v>
      </c>
      <c r="AI1007" s="17" cm="1">
        <f t="array" ref="AI1007">SUMPRODUCT(--(IFERROR(HOUR(Flights_2026_09_3033343536[entry_hour]),-1)=HOUR(AF1007)),--(IFERROR(Flights_2026_09_3033343536[entry_sector],"")=AG1007),--(IFERROR(Flights_2026_09_3033343536[nfl],-1)&gt;=AH1007),--(IFERROR(Flights_2026_09_3033343536[nfl],-1)&lt;=IF(AH1007=450,450,AH1007+9)))</f>
        <v>2</v>
      </c>
    </row>
    <row r="1008" spans="32:35" x14ac:dyDescent="0.2">
      <c r="AF1008" s="2">
        <v>0.875</v>
      </c>
      <c r="AG1008" t="s">
        <v>840</v>
      </c>
      <c r="AH1008" s="17">
        <v>380</v>
      </c>
      <c r="AI1008" s="17" cm="1">
        <f t="array" ref="AI1008">SUMPRODUCT(--(IFERROR(HOUR(Flights_2026_09_3033343536[entry_hour]),-1)=HOUR(AF1008)),--(IFERROR(Flights_2026_09_3033343536[entry_sector],"")=AG1008),--(IFERROR(Flights_2026_09_3033343536[nfl],-1)&gt;=AH1008),--(IFERROR(Flights_2026_09_3033343536[nfl],-1)&lt;=IF(AH1008=450,450,AH1008+9)))</f>
        <v>0</v>
      </c>
    </row>
    <row r="1009" spans="32:35" x14ac:dyDescent="0.2">
      <c r="AF1009" s="2">
        <v>0.875</v>
      </c>
      <c r="AG1009" t="s">
        <v>840</v>
      </c>
      <c r="AH1009" s="17">
        <v>390</v>
      </c>
      <c r="AI1009" s="17" cm="1">
        <f t="array" ref="AI1009">SUMPRODUCT(--(IFERROR(HOUR(Flights_2026_09_3033343536[entry_hour]),-1)=HOUR(AF1009)),--(IFERROR(Flights_2026_09_3033343536[entry_sector],"")=AG1009),--(IFERROR(Flights_2026_09_3033343536[nfl],-1)&gt;=AH1009),--(IFERROR(Flights_2026_09_3033343536[nfl],-1)&lt;=IF(AH1009=450,450,AH1009+9)))</f>
        <v>0</v>
      </c>
    </row>
    <row r="1010" spans="32:35" x14ac:dyDescent="0.2">
      <c r="AF1010" s="2">
        <v>0.875</v>
      </c>
      <c r="AG1010" t="s">
        <v>840</v>
      </c>
      <c r="AH1010" s="17">
        <v>400</v>
      </c>
      <c r="AI1010" s="17" cm="1">
        <f t="array" ref="AI1010">SUMPRODUCT(--(IFERROR(HOUR(Flights_2026_09_3033343536[entry_hour]),-1)=HOUR(AF1010)),--(IFERROR(Flights_2026_09_3033343536[entry_sector],"")=AG1010),--(IFERROR(Flights_2026_09_3033343536[nfl],-1)&gt;=AH1010),--(IFERROR(Flights_2026_09_3033343536[nfl],-1)&lt;=IF(AH1010=450,450,AH1010+9)))</f>
        <v>0</v>
      </c>
    </row>
    <row r="1011" spans="32:35" x14ac:dyDescent="0.2">
      <c r="AF1011" s="2">
        <v>0.875</v>
      </c>
      <c r="AG1011" t="s">
        <v>840</v>
      </c>
      <c r="AH1011" s="17">
        <v>410</v>
      </c>
      <c r="AI1011" s="17" cm="1">
        <f t="array" ref="AI1011">SUMPRODUCT(--(IFERROR(HOUR(Flights_2026_09_3033343536[entry_hour]),-1)=HOUR(AF1011)),--(IFERROR(Flights_2026_09_3033343536[entry_sector],"")=AG1011),--(IFERROR(Flights_2026_09_3033343536[nfl],-1)&gt;=AH1011),--(IFERROR(Flights_2026_09_3033343536[nfl],-1)&lt;=IF(AH1011=450,450,AH1011+9)))</f>
        <v>0</v>
      </c>
    </row>
    <row r="1012" spans="32:35" x14ac:dyDescent="0.2">
      <c r="AF1012" s="2">
        <v>0.875</v>
      </c>
      <c r="AG1012" t="s">
        <v>840</v>
      </c>
      <c r="AH1012" s="17">
        <v>420</v>
      </c>
      <c r="AI1012" s="17" cm="1">
        <f t="array" ref="AI1012">SUMPRODUCT(--(IFERROR(HOUR(Flights_2026_09_3033343536[entry_hour]),-1)=HOUR(AF1012)),--(IFERROR(Flights_2026_09_3033343536[entry_sector],"")=AG1012),--(IFERROR(Flights_2026_09_3033343536[nfl],-1)&gt;=AH1012),--(IFERROR(Flights_2026_09_3033343536[nfl],-1)&lt;=IF(AH1012=450,450,AH1012+9)))</f>
        <v>0</v>
      </c>
    </row>
    <row r="1013" spans="32:35" x14ac:dyDescent="0.2">
      <c r="AF1013" s="2">
        <v>0.875</v>
      </c>
      <c r="AG1013" t="s">
        <v>840</v>
      </c>
      <c r="AH1013" s="17">
        <v>430</v>
      </c>
      <c r="AI1013" s="17" cm="1">
        <f t="array" ref="AI1013">SUMPRODUCT(--(IFERROR(HOUR(Flights_2026_09_3033343536[entry_hour]),-1)=HOUR(AF1013)),--(IFERROR(Flights_2026_09_3033343536[entry_sector],"")=AG1013),--(IFERROR(Flights_2026_09_3033343536[nfl],-1)&gt;=AH1013),--(IFERROR(Flights_2026_09_3033343536[nfl],-1)&lt;=IF(AH1013=450,450,AH1013+9)))</f>
        <v>0</v>
      </c>
    </row>
    <row r="1014" spans="32:35" x14ac:dyDescent="0.2">
      <c r="AF1014" s="2">
        <v>0.875</v>
      </c>
      <c r="AG1014" t="s">
        <v>840</v>
      </c>
      <c r="AH1014" s="17">
        <v>440</v>
      </c>
      <c r="AI1014" s="17" cm="1">
        <f t="array" ref="AI1014">SUMPRODUCT(--(IFERROR(HOUR(Flights_2026_09_3033343536[entry_hour]),-1)=HOUR(AF1014)),--(IFERROR(Flights_2026_09_3033343536[entry_sector],"")=AG1014),--(IFERROR(Flights_2026_09_3033343536[nfl],-1)&gt;=AH1014),--(IFERROR(Flights_2026_09_3033343536[nfl],-1)&lt;=IF(AH1014=450,450,AH1014+9)))</f>
        <v>0</v>
      </c>
    </row>
    <row r="1015" spans="32:35" x14ac:dyDescent="0.2">
      <c r="AF1015" s="2">
        <v>0.875</v>
      </c>
      <c r="AG1015" t="s">
        <v>840</v>
      </c>
      <c r="AH1015" s="17">
        <v>450</v>
      </c>
      <c r="AI1015" s="17" cm="1">
        <f t="array" ref="AI1015">SUMPRODUCT(--(IFERROR(HOUR(Flights_2026_09_3033343536[entry_hour]),-1)=HOUR(AF1015)),--(IFERROR(Flights_2026_09_3033343536[entry_sector],"")=AG1015),--(IFERROR(Flights_2026_09_3033343536[nfl],-1)&gt;=AH1015),--(IFERROR(Flights_2026_09_3033343536[nfl],-1)&lt;=IF(AH1015=450,450,AH1015+9)))</f>
        <v>0</v>
      </c>
    </row>
    <row r="1016" spans="32:35" x14ac:dyDescent="0.2">
      <c r="AF1016" s="2">
        <v>0.875</v>
      </c>
      <c r="AG1016" t="s">
        <v>747</v>
      </c>
      <c r="AH1016" s="17">
        <v>200</v>
      </c>
      <c r="AI1016" s="17" cm="1">
        <f t="array" ref="AI1016">SUMPRODUCT(--(IFERROR(HOUR(Flights_2026_09_3033343536[entry_hour]),-1)=HOUR(AF1016)),--(IFERROR(Flights_2026_09_3033343536[entry_sector],"")=AG1016),--(IFERROR(Flights_2026_09_3033343536[nfl],-1)&gt;=AH1016),--(IFERROR(Flights_2026_09_3033343536[nfl],-1)&lt;=IF(AH1016=450,450,AH1016+9)))</f>
        <v>0</v>
      </c>
    </row>
    <row r="1017" spans="32:35" x14ac:dyDescent="0.2">
      <c r="AF1017" s="2">
        <v>0.875</v>
      </c>
      <c r="AG1017" t="s">
        <v>747</v>
      </c>
      <c r="AH1017" s="17">
        <v>210</v>
      </c>
      <c r="AI1017" s="17" cm="1">
        <f t="array" ref="AI1017">SUMPRODUCT(--(IFERROR(HOUR(Flights_2026_09_3033343536[entry_hour]),-1)=HOUR(AF1017)),--(IFERROR(Flights_2026_09_3033343536[entry_sector],"")=AG1017),--(IFERROR(Flights_2026_09_3033343536[nfl],-1)&gt;=AH1017),--(IFERROR(Flights_2026_09_3033343536[nfl],-1)&lt;=IF(AH1017=450,450,AH1017+9)))</f>
        <v>0</v>
      </c>
    </row>
    <row r="1018" spans="32:35" x14ac:dyDescent="0.2">
      <c r="AF1018" s="2">
        <v>0.875</v>
      </c>
      <c r="AG1018" t="s">
        <v>747</v>
      </c>
      <c r="AH1018" s="17">
        <v>220</v>
      </c>
      <c r="AI1018" s="17" cm="1">
        <f t="array" ref="AI1018">SUMPRODUCT(--(IFERROR(HOUR(Flights_2026_09_3033343536[entry_hour]),-1)=HOUR(AF1018)),--(IFERROR(Flights_2026_09_3033343536[entry_sector],"")=AG1018),--(IFERROR(Flights_2026_09_3033343536[nfl],-1)&gt;=AH1018),--(IFERROR(Flights_2026_09_3033343536[nfl],-1)&lt;=IF(AH1018=450,450,AH1018+9)))</f>
        <v>0</v>
      </c>
    </row>
    <row r="1019" spans="32:35" x14ac:dyDescent="0.2">
      <c r="AF1019" s="2">
        <v>0.875</v>
      </c>
      <c r="AG1019" t="s">
        <v>747</v>
      </c>
      <c r="AH1019" s="17">
        <v>230</v>
      </c>
      <c r="AI1019" s="17" cm="1">
        <f t="array" ref="AI1019">SUMPRODUCT(--(IFERROR(HOUR(Flights_2026_09_3033343536[entry_hour]),-1)=HOUR(AF1019)),--(IFERROR(Flights_2026_09_3033343536[entry_sector],"")=AG1019),--(IFERROR(Flights_2026_09_3033343536[nfl],-1)&gt;=AH1019),--(IFERROR(Flights_2026_09_3033343536[nfl],-1)&lt;=IF(AH1019=450,450,AH1019+9)))</f>
        <v>0</v>
      </c>
    </row>
    <row r="1020" spans="32:35" x14ac:dyDescent="0.2">
      <c r="AF1020" s="2">
        <v>0.875</v>
      </c>
      <c r="AG1020" t="s">
        <v>747</v>
      </c>
      <c r="AH1020" s="17">
        <v>240</v>
      </c>
      <c r="AI1020" s="17" cm="1">
        <f t="array" ref="AI1020">SUMPRODUCT(--(IFERROR(HOUR(Flights_2026_09_3033343536[entry_hour]),-1)=HOUR(AF1020)),--(IFERROR(Flights_2026_09_3033343536[entry_sector],"")=AG1020),--(IFERROR(Flights_2026_09_3033343536[nfl],-1)&gt;=AH1020),--(IFERROR(Flights_2026_09_3033343536[nfl],-1)&lt;=IF(AH1020=450,450,AH1020+9)))</f>
        <v>0</v>
      </c>
    </row>
    <row r="1021" spans="32:35" x14ac:dyDescent="0.2">
      <c r="AF1021" s="2">
        <v>0.875</v>
      </c>
      <c r="AG1021" t="s">
        <v>747</v>
      </c>
      <c r="AH1021" s="17">
        <v>250</v>
      </c>
      <c r="AI1021" s="17" cm="1">
        <f t="array" ref="AI1021">SUMPRODUCT(--(IFERROR(HOUR(Flights_2026_09_3033343536[entry_hour]),-1)=HOUR(AF1021)),--(IFERROR(Flights_2026_09_3033343536[entry_sector],"")=AG1021),--(IFERROR(Flights_2026_09_3033343536[nfl],-1)&gt;=AH1021),--(IFERROR(Flights_2026_09_3033343536[nfl],-1)&lt;=IF(AH1021=450,450,AH1021+9)))</f>
        <v>0</v>
      </c>
    </row>
    <row r="1022" spans="32:35" x14ac:dyDescent="0.2">
      <c r="AF1022" s="2">
        <v>0.875</v>
      </c>
      <c r="AG1022" t="s">
        <v>747</v>
      </c>
      <c r="AH1022" s="17">
        <v>260</v>
      </c>
      <c r="AI1022" s="17" cm="1">
        <f t="array" ref="AI1022">SUMPRODUCT(--(IFERROR(HOUR(Flights_2026_09_3033343536[entry_hour]),-1)=HOUR(AF1022)),--(IFERROR(Flights_2026_09_3033343536[entry_sector],"")=AG1022),--(IFERROR(Flights_2026_09_3033343536[nfl],-1)&gt;=AH1022),--(IFERROR(Flights_2026_09_3033343536[nfl],-1)&lt;=IF(AH1022=450,450,AH1022+9)))</f>
        <v>0</v>
      </c>
    </row>
    <row r="1023" spans="32:35" x14ac:dyDescent="0.2">
      <c r="AF1023" s="2">
        <v>0.875</v>
      </c>
      <c r="AG1023" t="s">
        <v>747</v>
      </c>
      <c r="AH1023" s="17">
        <v>270</v>
      </c>
      <c r="AI1023" s="17" cm="1">
        <f t="array" ref="AI1023">SUMPRODUCT(--(IFERROR(HOUR(Flights_2026_09_3033343536[entry_hour]),-1)=HOUR(AF1023)),--(IFERROR(Flights_2026_09_3033343536[entry_sector],"")=AG1023),--(IFERROR(Flights_2026_09_3033343536[nfl],-1)&gt;=AH1023),--(IFERROR(Flights_2026_09_3033343536[nfl],-1)&lt;=IF(AH1023=450,450,AH1023+9)))</f>
        <v>0</v>
      </c>
    </row>
    <row r="1024" spans="32:35" x14ac:dyDescent="0.2">
      <c r="AF1024" s="2">
        <v>0.875</v>
      </c>
      <c r="AG1024" t="s">
        <v>747</v>
      </c>
      <c r="AH1024" s="17">
        <v>280</v>
      </c>
      <c r="AI1024" s="17" cm="1">
        <f t="array" ref="AI1024">SUMPRODUCT(--(IFERROR(HOUR(Flights_2026_09_3033343536[entry_hour]),-1)=HOUR(AF1024)),--(IFERROR(Flights_2026_09_3033343536[entry_sector],"")=AG1024),--(IFERROR(Flights_2026_09_3033343536[nfl],-1)&gt;=AH1024),--(IFERROR(Flights_2026_09_3033343536[nfl],-1)&lt;=IF(AH1024=450,450,AH1024+9)))</f>
        <v>0</v>
      </c>
    </row>
    <row r="1025" spans="32:35" x14ac:dyDescent="0.2">
      <c r="AF1025" s="2">
        <v>0.875</v>
      </c>
      <c r="AG1025" t="s">
        <v>747</v>
      </c>
      <c r="AH1025" s="17">
        <v>290</v>
      </c>
      <c r="AI1025" s="17" cm="1">
        <f t="array" ref="AI1025">SUMPRODUCT(--(IFERROR(HOUR(Flights_2026_09_3033343536[entry_hour]),-1)=HOUR(AF1025)),--(IFERROR(Flights_2026_09_3033343536[entry_sector],"")=AG1025),--(IFERROR(Flights_2026_09_3033343536[nfl],-1)&gt;=AH1025),--(IFERROR(Flights_2026_09_3033343536[nfl],-1)&lt;=IF(AH1025=450,450,AH1025+9)))</f>
        <v>0</v>
      </c>
    </row>
    <row r="1026" spans="32:35" x14ac:dyDescent="0.2">
      <c r="AF1026" s="2">
        <v>0.875</v>
      </c>
      <c r="AG1026" t="s">
        <v>747</v>
      </c>
      <c r="AH1026" s="17">
        <v>300</v>
      </c>
      <c r="AI1026" s="17" cm="1">
        <f t="array" ref="AI1026">SUMPRODUCT(--(IFERROR(HOUR(Flights_2026_09_3033343536[entry_hour]),-1)=HOUR(AF1026)),--(IFERROR(Flights_2026_09_3033343536[entry_sector],"")=AG1026),--(IFERROR(Flights_2026_09_3033343536[nfl],-1)&gt;=AH1026),--(IFERROR(Flights_2026_09_3033343536[nfl],-1)&lt;=IF(AH1026=450,450,AH1026+9)))</f>
        <v>2</v>
      </c>
    </row>
    <row r="1027" spans="32:35" x14ac:dyDescent="0.2">
      <c r="AF1027" s="2">
        <v>0.875</v>
      </c>
      <c r="AG1027" t="s">
        <v>747</v>
      </c>
      <c r="AH1027" s="17">
        <v>310</v>
      </c>
      <c r="AI1027" s="17" cm="1">
        <f t="array" ref="AI1027">SUMPRODUCT(--(IFERROR(HOUR(Flights_2026_09_3033343536[entry_hour]),-1)=HOUR(AF1027)),--(IFERROR(Flights_2026_09_3033343536[entry_sector],"")=AG1027),--(IFERROR(Flights_2026_09_3033343536[nfl],-1)&gt;=AH1027),--(IFERROR(Flights_2026_09_3033343536[nfl],-1)&lt;=IF(AH1027=450,450,AH1027+9)))</f>
        <v>0</v>
      </c>
    </row>
    <row r="1028" spans="32:35" x14ac:dyDescent="0.2">
      <c r="AF1028" s="2">
        <v>0.875</v>
      </c>
      <c r="AG1028" t="s">
        <v>747</v>
      </c>
      <c r="AH1028" s="17">
        <v>320</v>
      </c>
      <c r="AI1028" s="17" cm="1">
        <f t="array" ref="AI1028">SUMPRODUCT(--(IFERROR(HOUR(Flights_2026_09_3033343536[entry_hour]),-1)=HOUR(AF1028)),--(IFERROR(Flights_2026_09_3033343536[entry_sector],"")=AG1028),--(IFERROR(Flights_2026_09_3033343536[nfl],-1)&gt;=AH1028),--(IFERROR(Flights_2026_09_3033343536[nfl],-1)&lt;=IF(AH1028=450,450,AH1028+9)))</f>
        <v>0</v>
      </c>
    </row>
    <row r="1029" spans="32:35" x14ac:dyDescent="0.2">
      <c r="AF1029" s="2">
        <v>0.875</v>
      </c>
      <c r="AG1029" t="s">
        <v>747</v>
      </c>
      <c r="AH1029" s="17">
        <v>330</v>
      </c>
      <c r="AI1029" s="17" cm="1">
        <f t="array" ref="AI1029">SUMPRODUCT(--(IFERROR(HOUR(Flights_2026_09_3033343536[entry_hour]),-1)=HOUR(AF1029)),--(IFERROR(Flights_2026_09_3033343536[entry_sector],"")=AG1029),--(IFERROR(Flights_2026_09_3033343536[nfl],-1)&gt;=AH1029),--(IFERROR(Flights_2026_09_3033343536[nfl],-1)&lt;=IF(AH1029=450,450,AH1029+9)))</f>
        <v>0</v>
      </c>
    </row>
    <row r="1030" spans="32:35" x14ac:dyDescent="0.2">
      <c r="AF1030" s="2">
        <v>0.875</v>
      </c>
      <c r="AG1030" t="s">
        <v>747</v>
      </c>
      <c r="AH1030" s="17">
        <v>340</v>
      </c>
      <c r="AI1030" s="17" cm="1">
        <f t="array" ref="AI1030">SUMPRODUCT(--(IFERROR(HOUR(Flights_2026_09_3033343536[entry_hour]),-1)=HOUR(AF1030)),--(IFERROR(Flights_2026_09_3033343536[entry_sector],"")=AG1030),--(IFERROR(Flights_2026_09_3033343536[nfl],-1)&gt;=AH1030),--(IFERROR(Flights_2026_09_3033343536[nfl],-1)&lt;=IF(AH1030=450,450,AH1030+9)))</f>
        <v>0</v>
      </c>
    </row>
    <row r="1031" spans="32:35" x14ac:dyDescent="0.2">
      <c r="AF1031" s="2">
        <v>0.875</v>
      </c>
      <c r="AG1031" t="s">
        <v>747</v>
      </c>
      <c r="AH1031" s="17">
        <v>350</v>
      </c>
      <c r="AI1031" s="17" cm="1">
        <f t="array" ref="AI1031">SUMPRODUCT(--(IFERROR(HOUR(Flights_2026_09_3033343536[entry_hour]),-1)=HOUR(AF1031)),--(IFERROR(Flights_2026_09_3033343536[entry_sector],"")=AG1031),--(IFERROR(Flights_2026_09_3033343536[nfl],-1)&gt;=AH1031),--(IFERROR(Flights_2026_09_3033343536[nfl],-1)&lt;=IF(AH1031=450,450,AH1031+9)))</f>
        <v>0</v>
      </c>
    </row>
    <row r="1032" spans="32:35" x14ac:dyDescent="0.2">
      <c r="AF1032" s="2">
        <v>0.875</v>
      </c>
      <c r="AG1032" t="s">
        <v>747</v>
      </c>
      <c r="AH1032" s="17">
        <v>360</v>
      </c>
      <c r="AI1032" s="17" cm="1">
        <f t="array" ref="AI1032">SUMPRODUCT(--(IFERROR(HOUR(Flights_2026_09_3033343536[entry_hour]),-1)=HOUR(AF1032)),--(IFERROR(Flights_2026_09_3033343536[entry_sector],"")=AG1032),--(IFERROR(Flights_2026_09_3033343536[nfl],-1)&gt;=AH1032),--(IFERROR(Flights_2026_09_3033343536[nfl],-1)&lt;=IF(AH1032=450,450,AH1032+9)))</f>
        <v>0</v>
      </c>
    </row>
    <row r="1033" spans="32:35" x14ac:dyDescent="0.2">
      <c r="AF1033" s="2">
        <v>0.875</v>
      </c>
      <c r="AG1033" t="s">
        <v>747</v>
      </c>
      <c r="AH1033" s="17">
        <v>370</v>
      </c>
      <c r="AI1033" s="17" cm="1">
        <f t="array" ref="AI1033">SUMPRODUCT(--(IFERROR(HOUR(Flights_2026_09_3033343536[entry_hour]),-1)=HOUR(AF1033)),--(IFERROR(Flights_2026_09_3033343536[entry_sector],"")=AG1033),--(IFERROR(Flights_2026_09_3033343536[nfl],-1)&gt;=AH1033),--(IFERROR(Flights_2026_09_3033343536[nfl],-1)&lt;=IF(AH1033=450,450,AH1033+9)))</f>
        <v>0</v>
      </c>
    </row>
    <row r="1034" spans="32:35" x14ac:dyDescent="0.2">
      <c r="AF1034" s="2">
        <v>0.875</v>
      </c>
      <c r="AG1034" t="s">
        <v>747</v>
      </c>
      <c r="AH1034" s="17">
        <v>380</v>
      </c>
      <c r="AI1034" s="17" cm="1">
        <f t="array" ref="AI1034">SUMPRODUCT(--(IFERROR(HOUR(Flights_2026_09_3033343536[entry_hour]),-1)=HOUR(AF1034)),--(IFERROR(Flights_2026_09_3033343536[entry_sector],"")=AG1034),--(IFERROR(Flights_2026_09_3033343536[nfl],-1)&gt;=AH1034),--(IFERROR(Flights_2026_09_3033343536[nfl],-1)&lt;=IF(AH1034=450,450,AH1034+9)))</f>
        <v>0</v>
      </c>
    </row>
    <row r="1035" spans="32:35" x14ac:dyDescent="0.2">
      <c r="AF1035" s="2">
        <v>0.875</v>
      </c>
      <c r="AG1035" t="s">
        <v>747</v>
      </c>
      <c r="AH1035" s="17">
        <v>390</v>
      </c>
      <c r="AI1035" s="17" cm="1">
        <f t="array" ref="AI1035">SUMPRODUCT(--(IFERROR(HOUR(Flights_2026_09_3033343536[entry_hour]),-1)=HOUR(AF1035)),--(IFERROR(Flights_2026_09_3033343536[entry_sector],"")=AG1035),--(IFERROR(Flights_2026_09_3033343536[nfl],-1)&gt;=AH1035),--(IFERROR(Flights_2026_09_3033343536[nfl],-1)&lt;=IF(AH1035=450,450,AH1035+9)))</f>
        <v>0</v>
      </c>
    </row>
    <row r="1036" spans="32:35" x14ac:dyDescent="0.2">
      <c r="AF1036" s="2">
        <v>0.875</v>
      </c>
      <c r="AG1036" t="s">
        <v>747</v>
      </c>
      <c r="AH1036" s="17">
        <v>400</v>
      </c>
      <c r="AI1036" s="17" cm="1">
        <f t="array" ref="AI1036">SUMPRODUCT(--(IFERROR(HOUR(Flights_2026_09_3033343536[entry_hour]),-1)=HOUR(AF1036)),--(IFERROR(Flights_2026_09_3033343536[entry_sector],"")=AG1036),--(IFERROR(Flights_2026_09_3033343536[nfl],-1)&gt;=AH1036),--(IFERROR(Flights_2026_09_3033343536[nfl],-1)&lt;=IF(AH1036=450,450,AH1036+9)))</f>
        <v>0</v>
      </c>
    </row>
    <row r="1037" spans="32:35" x14ac:dyDescent="0.2">
      <c r="AF1037" s="2">
        <v>0.875</v>
      </c>
      <c r="AG1037" t="s">
        <v>747</v>
      </c>
      <c r="AH1037" s="17">
        <v>410</v>
      </c>
      <c r="AI1037" s="17" cm="1">
        <f t="array" ref="AI1037">SUMPRODUCT(--(IFERROR(HOUR(Flights_2026_09_3033343536[entry_hour]),-1)=HOUR(AF1037)),--(IFERROR(Flights_2026_09_3033343536[entry_sector],"")=AG1037),--(IFERROR(Flights_2026_09_3033343536[nfl],-1)&gt;=AH1037),--(IFERROR(Flights_2026_09_3033343536[nfl],-1)&lt;=IF(AH1037=450,450,AH1037+9)))</f>
        <v>0</v>
      </c>
    </row>
    <row r="1038" spans="32:35" x14ac:dyDescent="0.2">
      <c r="AF1038" s="2">
        <v>0.875</v>
      </c>
      <c r="AG1038" t="s">
        <v>747</v>
      </c>
      <c r="AH1038" s="17">
        <v>420</v>
      </c>
      <c r="AI1038" s="17" cm="1">
        <f t="array" ref="AI1038">SUMPRODUCT(--(IFERROR(HOUR(Flights_2026_09_3033343536[entry_hour]),-1)=HOUR(AF1038)),--(IFERROR(Flights_2026_09_3033343536[entry_sector],"")=AG1038),--(IFERROR(Flights_2026_09_3033343536[nfl],-1)&gt;=AH1038),--(IFERROR(Flights_2026_09_3033343536[nfl],-1)&lt;=IF(AH1038=450,450,AH1038+9)))</f>
        <v>0</v>
      </c>
    </row>
    <row r="1039" spans="32:35" x14ac:dyDescent="0.2">
      <c r="AF1039" s="2">
        <v>0.875</v>
      </c>
      <c r="AG1039" t="s">
        <v>747</v>
      </c>
      <c r="AH1039" s="17">
        <v>430</v>
      </c>
      <c r="AI1039" s="17" cm="1">
        <f t="array" ref="AI1039">SUMPRODUCT(--(IFERROR(HOUR(Flights_2026_09_3033343536[entry_hour]),-1)=HOUR(AF1039)),--(IFERROR(Flights_2026_09_3033343536[entry_sector],"")=AG1039),--(IFERROR(Flights_2026_09_3033343536[nfl],-1)&gt;=AH1039),--(IFERROR(Flights_2026_09_3033343536[nfl],-1)&lt;=IF(AH1039=450,450,AH1039+9)))</f>
        <v>0</v>
      </c>
    </row>
    <row r="1040" spans="32:35" x14ac:dyDescent="0.2">
      <c r="AF1040" s="2">
        <v>0.875</v>
      </c>
      <c r="AG1040" t="s">
        <v>747</v>
      </c>
      <c r="AH1040" s="17">
        <v>440</v>
      </c>
      <c r="AI1040" s="17" cm="1">
        <f t="array" ref="AI1040">SUMPRODUCT(--(IFERROR(HOUR(Flights_2026_09_3033343536[entry_hour]),-1)=HOUR(AF1040)),--(IFERROR(Flights_2026_09_3033343536[entry_sector],"")=AG1040),--(IFERROR(Flights_2026_09_3033343536[nfl],-1)&gt;=AH1040),--(IFERROR(Flights_2026_09_3033343536[nfl],-1)&lt;=IF(AH1040=450,450,AH1040+9)))</f>
        <v>0</v>
      </c>
    </row>
    <row r="1041" spans="32:35" x14ac:dyDescent="0.2">
      <c r="AF1041" s="2">
        <v>0.875</v>
      </c>
      <c r="AG1041" t="s">
        <v>747</v>
      </c>
      <c r="AH1041" s="17">
        <v>450</v>
      </c>
      <c r="AI1041" s="17" cm="1">
        <f t="array" ref="AI1041">SUMPRODUCT(--(IFERROR(HOUR(Flights_2026_09_3033343536[entry_hour]),-1)=HOUR(AF1041)),--(IFERROR(Flights_2026_09_3033343536[entry_sector],"")=AG1041),--(IFERROR(Flights_2026_09_3033343536[nfl],-1)&gt;=AH1041),--(IFERROR(Flights_2026_09_3033343536[nfl],-1)&lt;=IF(AH1041=450,450,AH1041+9)))</f>
        <v>0</v>
      </c>
    </row>
    <row r="1042" spans="32:35" x14ac:dyDescent="0.2">
      <c r="AF1042" s="2">
        <v>0.91666666666666663</v>
      </c>
      <c r="AG1042" t="s">
        <v>743</v>
      </c>
      <c r="AH1042" s="17">
        <v>200</v>
      </c>
      <c r="AI1042" s="17" cm="1">
        <f t="array" ref="AI1042">SUMPRODUCT(--(IFERROR(HOUR(Flights_2026_09_3033343536[entry_hour]),-1)=HOUR(AF1042)),--(IFERROR(Flights_2026_09_3033343536[entry_sector],"")=AG1042),--(IFERROR(Flights_2026_09_3033343536[nfl],-1)&gt;=AH1042),--(IFERROR(Flights_2026_09_3033343536[nfl],-1)&lt;=IF(AH1042=450,450,AH1042+9)))</f>
        <v>0</v>
      </c>
    </row>
    <row r="1043" spans="32:35" x14ac:dyDescent="0.2">
      <c r="AF1043" s="2">
        <v>0.91666666666666663</v>
      </c>
      <c r="AG1043" t="s">
        <v>743</v>
      </c>
      <c r="AH1043" s="17">
        <v>210</v>
      </c>
      <c r="AI1043" s="17" cm="1">
        <f t="array" ref="AI1043">SUMPRODUCT(--(IFERROR(HOUR(Flights_2026_09_3033343536[entry_hour]),-1)=HOUR(AF1043)),--(IFERROR(Flights_2026_09_3033343536[entry_sector],"")=AG1043),--(IFERROR(Flights_2026_09_3033343536[nfl],-1)&gt;=AH1043),--(IFERROR(Flights_2026_09_3033343536[nfl],-1)&lt;=IF(AH1043=450,450,AH1043+9)))</f>
        <v>0</v>
      </c>
    </row>
    <row r="1044" spans="32:35" x14ac:dyDescent="0.2">
      <c r="AF1044" s="2">
        <v>0.91666666666666663</v>
      </c>
      <c r="AG1044" t="s">
        <v>743</v>
      </c>
      <c r="AH1044" s="17">
        <v>220</v>
      </c>
      <c r="AI1044" s="17" cm="1">
        <f t="array" ref="AI1044">SUMPRODUCT(--(IFERROR(HOUR(Flights_2026_09_3033343536[entry_hour]),-1)=HOUR(AF1044)),--(IFERROR(Flights_2026_09_3033343536[entry_sector],"")=AG1044),--(IFERROR(Flights_2026_09_3033343536[nfl],-1)&gt;=AH1044),--(IFERROR(Flights_2026_09_3033343536[nfl],-1)&lt;=IF(AH1044=450,450,AH1044+9)))</f>
        <v>0</v>
      </c>
    </row>
    <row r="1045" spans="32:35" x14ac:dyDescent="0.2">
      <c r="AF1045" s="2">
        <v>0.91666666666666663</v>
      </c>
      <c r="AG1045" t="s">
        <v>743</v>
      </c>
      <c r="AH1045" s="17">
        <v>230</v>
      </c>
      <c r="AI1045" s="17" cm="1">
        <f t="array" ref="AI1045">SUMPRODUCT(--(IFERROR(HOUR(Flights_2026_09_3033343536[entry_hour]),-1)=HOUR(AF1045)),--(IFERROR(Flights_2026_09_3033343536[entry_sector],"")=AG1045),--(IFERROR(Flights_2026_09_3033343536[nfl],-1)&gt;=AH1045),--(IFERROR(Flights_2026_09_3033343536[nfl],-1)&lt;=IF(AH1045=450,450,AH1045+9)))</f>
        <v>0</v>
      </c>
    </row>
    <row r="1046" spans="32:35" x14ac:dyDescent="0.2">
      <c r="AF1046" s="2">
        <v>0.91666666666666663</v>
      </c>
      <c r="AG1046" t="s">
        <v>743</v>
      </c>
      <c r="AH1046" s="17">
        <v>240</v>
      </c>
      <c r="AI1046" s="17" cm="1">
        <f t="array" ref="AI1046">SUMPRODUCT(--(IFERROR(HOUR(Flights_2026_09_3033343536[entry_hour]),-1)=HOUR(AF1046)),--(IFERROR(Flights_2026_09_3033343536[entry_sector],"")=AG1046),--(IFERROR(Flights_2026_09_3033343536[nfl],-1)&gt;=AH1046),--(IFERROR(Flights_2026_09_3033343536[nfl],-1)&lt;=IF(AH1046=450,450,AH1046+9)))</f>
        <v>0</v>
      </c>
    </row>
    <row r="1047" spans="32:35" x14ac:dyDescent="0.2">
      <c r="AF1047" s="2">
        <v>0.91666666666666663</v>
      </c>
      <c r="AG1047" t="s">
        <v>743</v>
      </c>
      <c r="AH1047" s="17">
        <v>250</v>
      </c>
      <c r="AI1047" s="17" cm="1">
        <f t="array" ref="AI1047">SUMPRODUCT(--(IFERROR(HOUR(Flights_2026_09_3033343536[entry_hour]),-1)=HOUR(AF1047)),--(IFERROR(Flights_2026_09_3033343536[entry_sector],"")=AG1047),--(IFERROR(Flights_2026_09_3033343536[nfl],-1)&gt;=AH1047),--(IFERROR(Flights_2026_09_3033343536[nfl],-1)&lt;=IF(AH1047=450,450,AH1047+9)))</f>
        <v>0</v>
      </c>
    </row>
    <row r="1048" spans="32:35" x14ac:dyDescent="0.2">
      <c r="AF1048" s="2">
        <v>0.91666666666666663</v>
      </c>
      <c r="AG1048" t="s">
        <v>743</v>
      </c>
      <c r="AH1048" s="17">
        <v>260</v>
      </c>
      <c r="AI1048" s="17" cm="1">
        <f t="array" ref="AI1048">SUMPRODUCT(--(IFERROR(HOUR(Flights_2026_09_3033343536[entry_hour]),-1)=HOUR(AF1048)),--(IFERROR(Flights_2026_09_3033343536[entry_sector],"")=AG1048),--(IFERROR(Flights_2026_09_3033343536[nfl],-1)&gt;=AH1048),--(IFERROR(Flights_2026_09_3033343536[nfl],-1)&lt;=IF(AH1048=450,450,AH1048+9)))</f>
        <v>0</v>
      </c>
    </row>
    <row r="1049" spans="32:35" x14ac:dyDescent="0.2">
      <c r="AF1049" s="2">
        <v>0.91666666666666663</v>
      </c>
      <c r="AG1049" t="s">
        <v>743</v>
      </c>
      <c r="AH1049" s="17">
        <v>270</v>
      </c>
      <c r="AI1049" s="17" cm="1">
        <f t="array" ref="AI1049">SUMPRODUCT(--(IFERROR(HOUR(Flights_2026_09_3033343536[entry_hour]),-1)=HOUR(AF1049)),--(IFERROR(Flights_2026_09_3033343536[entry_sector],"")=AG1049),--(IFERROR(Flights_2026_09_3033343536[nfl],-1)&gt;=AH1049),--(IFERROR(Flights_2026_09_3033343536[nfl],-1)&lt;=IF(AH1049=450,450,AH1049+9)))</f>
        <v>0</v>
      </c>
    </row>
    <row r="1050" spans="32:35" x14ac:dyDescent="0.2">
      <c r="AF1050" s="2">
        <v>0.91666666666666663</v>
      </c>
      <c r="AG1050" t="s">
        <v>743</v>
      </c>
      <c r="AH1050" s="17">
        <v>280</v>
      </c>
      <c r="AI1050" s="17" cm="1">
        <f t="array" ref="AI1050">SUMPRODUCT(--(IFERROR(HOUR(Flights_2026_09_3033343536[entry_hour]),-1)=HOUR(AF1050)),--(IFERROR(Flights_2026_09_3033343536[entry_sector],"")=AG1050),--(IFERROR(Flights_2026_09_3033343536[nfl],-1)&gt;=AH1050),--(IFERROR(Flights_2026_09_3033343536[nfl],-1)&lt;=IF(AH1050=450,450,AH1050+9)))</f>
        <v>0</v>
      </c>
    </row>
    <row r="1051" spans="32:35" x14ac:dyDescent="0.2">
      <c r="AF1051" s="2">
        <v>0.91666666666666663</v>
      </c>
      <c r="AG1051" t="s">
        <v>743</v>
      </c>
      <c r="AH1051" s="17">
        <v>290</v>
      </c>
      <c r="AI1051" s="17" cm="1">
        <f t="array" ref="AI1051">SUMPRODUCT(--(IFERROR(HOUR(Flights_2026_09_3033343536[entry_hour]),-1)=HOUR(AF1051)),--(IFERROR(Flights_2026_09_3033343536[entry_sector],"")=AG1051),--(IFERROR(Flights_2026_09_3033343536[nfl],-1)&gt;=AH1051),--(IFERROR(Flights_2026_09_3033343536[nfl],-1)&lt;=IF(AH1051=450,450,AH1051+9)))</f>
        <v>0</v>
      </c>
    </row>
    <row r="1052" spans="32:35" x14ac:dyDescent="0.2">
      <c r="AF1052" s="2">
        <v>0.91666666666666663</v>
      </c>
      <c r="AG1052" t="s">
        <v>743</v>
      </c>
      <c r="AH1052" s="17">
        <v>300</v>
      </c>
      <c r="AI1052" s="17" cm="1">
        <f t="array" ref="AI1052">SUMPRODUCT(--(IFERROR(HOUR(Flights_2026_09_3033343536[entry_hour]),-1)=HOUR(AF1052)),--(IFERROR(Flights_2026_09_3033343536[entry_sector],"")=AG1052),--(IFERROR(Flights_2026_09_3033343536[nfl],-1)&gt;=AH1052),--(IFERROR(Flights_2026_09_3033343536[nfl],-1)&lt;=IF(AH1052=450,450,AH1052+9)))</f>
        <v>0</v>
      </c>
    </row>
    <row r="1053" spans="32:35" x14ac:dyDescent="0.2">
      <c r="AF1053" s="2">
        <v>0.91666666666666663</v>
      </c>
      <c r="AG1053" t="s">
        <v>743</v>
      </c>
      <c r="AH1053" s="17">
        <v>310</v>
      </c>
      <c r="AI1053" s="17" cm="1">
        <f t="array" ref="AI1053">SUMPRODUCT(--(IFERROR(HOUR(Flights_2026_09_3033343536[entry_hour]),-1)=HOUR(AF1053)),--(IFERROR(Flights_2026_09_3033343536[entry_sector],"")=AG1053),--(IFERROR(Flights_2026_09_3033343536[nfl],-1)&gt;=AH1053),--(IFERROR(Flights_2026_09_3033343536[nfl],-1)&lt;=IF(AH1053=450,450,AH1053+9)))</f>
        <v>0</v>
      </c>
    </row>
    <row r="1054" spans="32:35" x14ac:dyDescent="0.2">
      <c r="AF1054" s="2">
        <v>0.91666666666666663</v>
      </c>
      <c r="AG1054" t="s">
        <v>743</v>
      </c>
      <c r="AH1054" s="17">
        <v>320</v>
      </c>
      <c r="AI1054" s="17" cm="1">
        <f t="array" ref="AI1054">SUMPRODUCT(--(IFERROR(HOUR(Flights_2026_09_3033343536[entry_hour]),-1)=HOUR(AF1054)),--(IFERROR(Flights_2026_09_3033343536[entry_sector],"")=AG1054),--(IFERROR(Flights_2026_09_3033343536[nfl],-1)&gt;=AH1054),--(IFERROR(Flights_2026_09_3033343536[nfl],-1)&lt;=IF(AH1054=450,450,AH1054+9)))</f>
        <v>0</v>
      </c>
    </row>
    <row r="1055" spans="32:35" x14ac:dyDescent="0.2">
      <c r="AF1055" s="2">
        <v>0.91666666666666663</v>
      </c>
      <c r="AG1055" t="s">
        <v>743</v>
      </c>
      <c r="AH1055" s="17">
        <v>330</v>
      </c>
      <c r="AI1055" s="17" cm="1">
        <f t="array" ref="AI1055">SUMPRODUCT(--(IFERROR(HOUR(Flights_2026_09_3033343536[entry_hour]),-1)=HOUR(AF1055)),--(IFERROR(Flights_2026_09_3033343536[entry_sector],"")=AG1055),--(IFERROR(Flights_2026_09_3033343536[nfl],-1)&gt;=AH1055),--(IFERROR(Flights_2026_09_3033343536[nfl],-1)&lt;=IF(AH1055=450,450,AH1055+9)))</f>
        <v>0</v>
      </c>
    </row>
    <row r="1056" spans="32:35" x14ac:dyDescent="0.2">
      <c r="AF1056" s="2">
        <v>0.91666666666666663</v>
      </c>
      <c r="AG1056" t="s">
        <v>743</v>
      </c>
      <c r="AH1056" s="17">
        <v>340</v>
      </c>
      <c r="AI1056" s="17" cm="1">
        <f t="array" ref="AI1056">SUMPRODUCT(--(IFERROR(HOUR(Flights_2026_09_3033343536[entry_hour]),-1)=HOUR(AF1056)),--(IFERROR(Flights_2026_09_3033343536[entry_sector],"")=AG1056),--(IFERROR(Flights_2026_09_3033343536[nfl],-1)&gt;=AH1056),--(IFERROR(Flights_2026_09_3033343536[nfl],-1)&lt;=IF(AH1056=450,450,AH1056+9)))</f>
        <v>0</v>
      </c>
    </row>
    <row r="1057" spans="32:35" x14ac:dyDescent="0.2">
      <c r="AF1057" s="2">
        <v>0.91666666666666663</v>
      </c>
      <c r="AG1057" t="s">
        <v>743</v>
      </c>
      <c r="AH1057" s="17">
        <v>350</v>
      </c>
      <c r="AI1057" s="17" cm="1">
        <f t="array" ref="AI1057">SUMPRODUCT(--(IFERROR(HOUR(Flights_2026_09_3033343536[entry_hour]),-1)=HOUR(AF1057)),--(IFERROR(Flights_2026_09_3033343536[entry_sector],"")=AG1057),--(IFERROR(Flights_2026_09_3033343536[nfl],-1)&gt;=AH1057),--(IFERROR(Flights_2026_09_3033343536[nfl],-1)&lt;=IF(AH1057=450,450,AH1057+9)))</f>
        <v>0</v>
      </c>
    </row>
    <row r="1058" spans="32:35" x14ac:dyDescent="0.2">
      <c r="AF1058" s="2">
        <v>0.91666666666666663</v>
      </c>
      <c r="AG1058" t="s">
        <v>743</v>
      </c>
      <c r="AH1058" s="17">
        <v>360</v>
      </c>
      <c r="AI1058" s="17" cm="1">
        <f t="array" ref="AI1058">SUMPRODUCT(--(IFERROR(HOUR(Flights_2026_09_3033343536[entry_hour]),-1)=HOUR(AF1058)),--(IFERROR(Flights_2026_09_3033343536[entry_sector],"")=AG1058),--(IFERROR(Flights_2026_09_3033343536[nfl],-1)&gt;=AH1058),--(IFERROR(Flights_2026_09_3033343536[nfl],-1)&lt;=IF(AH1058=450,450,AH1058+9)))</f>
        <v>0</v>
      </c>
    </row>
    <row r="1059" spans="32:35" x14ac:dyDescent="0.2">
      <c r="AF1059" s="2">
        <v>0.91666666666666663</v>
      </c>
      <c r="AG1059" t="s">
        <v>743</v>
      </c>
      <c r="AH1059" s="17">
        <v>370</v>
      </c>
      <c r="AI1059" s="17" cm="1">
        <f t="array" ref="AI1059">SUMPRODUCT(--(IFERROR(HOUR(Flights_2026_09_3033343536[entry_hour]),-1)=HOUR(AF1059)),--(IFERROR(Flights_2026_09_3033343536[entry_sector],"")=AG1059),--(IFERROR(Flights_2026_09_3033343536[nfl],-1)&gt;=AH1059),--(IFERROR(Flights_2026_09_3033343536[nfl],-1)&lt;=IF(AH1059=450,450,AH1059+9)))</f>
        <v>0</v>
      </c>
    </row>
    <row r="1060" spans="32:35" x14ac:dyDescent="0.2">
      <c r="AF1060" s="2">
        <v>0.91666666666666663</v>
      </c>
      <c r="AG1060" t="s">
        <v>743</v>
      </c>
      <c r="AH1060" s="17">
        <v>380</v>
      </c>
      <c r="AI1060" s="17" cm="1">
        <f t="array" ref="AI1060">SUMPRODUCT(--(IFERROR(HOUR(Flights_2026_09_3033343536[entry_hour]),-1)=HOUR(AF1060)),--(IFERROR(Flights_2026_09_3033343536[entry_sector],"")=AG1060),--(IFERROR(Flights_2026_09_3033343536[nfl],-1)&gt;=AH1060),--(IFERROR(Flights_2026_09_3033343536[nfl],-1)&lt;=IF(AH1060=450,450,AH1060+9)))</f>
        <v>0</v>
      </c>
    </row>
    <row r="1061" spans="32:35" x14ac:dyDescent="0.2">
      <c r="AF1061" s="2">
        <v>0.91666666666666663</v>
      </c>
      <c r="AG1061" t="s">
        <v>743</v>
      </c>
      <c r="AH1061" s="17">
        <v>390</v>
      </c>
      <c r="AI1061" s="17" cm="1">
        <f t="array" ref="AI1061">SUMPRODUCT(--(IFERROR(HOUR(Flights_2026_09_3033343536[entry_hour]),-1)=HOUR(AF1061)),--(IFERROR(Flights_2026_09_3033343536[entry_sector],"")=AG1061),--(IFERROR(Flights_2026_09_3033343536[nfl],-1)&gt;=AH1061),--(IFERROR(Flights_2026_09_3033343536[nfl],-1)&lt;=IF(AH1061=450,450,AH1061+9)))</f>
        <v>0</v>
      </c>
    </row>
    <row r="1062" spans="32:35" x14ac:dyDescent="0.2">
      <c r="AF1062" s="2">
        <v>0.91666666666666663</v>
      </c>
      <c r="AG1062" t="s">
        <v>743</v>
      </c>
      <c r="AH1062" s="17">
        <v>400</v>
      </c>
      <c r="AI1062" s="17" cm="1">
        <f t="array" ref="AI1062">SUMPRODUCT(--(IFERROR(HOUR(Flights_2026_09_3033343536[entry_hour]),-1)=HOUR(AF1062)),--(IFERROR(Flights_2026_09_3033343536[entry_sector],"")=AG1062),--(IFERROR(Flights_2026_09_3033343536[nfl],-1)&gt;=AH1062),--(IFERROR(Flights_2026_09_3033343536[nfl],-1)&lt;=IF(AH1062=450,450,AH1062+9)))</f>
        <v>0</v>
      </c>
    </row>
    <row r="1063" spans="32:35" x14ac:dyDescent="0.2">
      <c r="AF1063" s="2">
        <v>0.91666666666666663</v>
      </c>
      <c r="AG1063" t="s">
        <v>743</v>
      </c>
      <c r="AH1063" s="17">
        <v>410</v>
      </c>
      <c r="AI1063" s="17" cm="1">
        <f t="array" ref="AI1063">SUMPRODUCT(--(IFERROR(HOUR(Flights_2026_09_3033343536[entry_hour]),-1)=HOUR(AF1063)),--(IFERROR(Flights_2026_09_3033343536[entry_sector],"")=AG1063),--(IFERROR(Flights_2026_09_3033343536[nfl],-1)&gt;=AH1063),--(IFERROR(Flights_2026_09_3033343536[nfl],-1)&lt;=IF(AH1063=450,450,AH1063+9)))</f>
        <v>0</v>
      </c>
    </row>
    <row r="1064" spans="32:35" x14ac:dyDescent="0.2">
      <c r="AF1064" s="2">
        <v>0.91666666666666663</v>
      </c>
      <c r="AG1064" t="s">
        <v>743</v>
      </c>
      <c r="AH1064" s="17">
        <v>420</v>
      </c>
      <c r="AI1064" s="17" cm="1">
        <f t="array" ref="AI1064">SUMPRODUCT(--(IFERROR(HOUR(Flights_2026_09_3033343536[entry_hour]),-1)=HOUR(AF1064)),--(IFERROR(Flights_2026_09_3033343536[entry_sector],"")=AG1064),--(IFERROR(Flights_2026_09_3033343536[nfl],-1)&gt;=AH1064),--(IFERROR(Flights_2026_09_3033343536[nfl],-1)&lt;=IF(AH1064=450,450,AH1064+9)))</f>
        <v>0</v>
      </c>
    </row>
    <row r="1065" spans="32:35" x14ac:dyDescent="0.2">
      <c r="AF1065" s="2">
        <v>0.91666666666666663</v>
      </c>
      <c r="AG1065" t="s">
        <v>743</v>
      </c>
      <c r="AH1065" s="17">
        <v>430</v>
      </c>
      <c r="AI1065" s="17" cm="1">
        <f t="array" ref="AI1065">SUMPRODUCT(--(IFERROR(HOUR(Flights_2026_09_3033343536[entry_hour]),-1)=HOUR(AF1065)),--(IFERROR(Flights_2026_09_3033343536[entry_sector],"")=AG1065),--(IFERROR(Flights_2026_09_3033343536[nfl],-1)&gt;=AH1065),--(IFERROR(Flights_2026_09_3033343536[nfl],-1)&lt;=IF(AH1065=450,450,AH1065+9)))</f>
        <v>0</v>
      </c>
    </row>
    <row r="1066" spans="32:35" x14ac:dyDescent="0.2">
      <c r="AF1066" s="2">
        <v>0.91666666666666663</v>
      </c>
      <c r="AG1066" t="s">
        <v>743</v>
      </c>
      <c r="AH1066" s="17">
        <v>440</v>
      </c>
      <c r="AI1066" s="17" cm="1">
        <f t="array" ref="AI1066">SUMPRODUCT(--(IFERROR(HOUR(Flights_2026_09_3033343536[entry_hour]),-1)=HOUR(AF1066)),--(IFERROR(Flights_2026_09_3033343536[entry_sector],"")=AG1066),--(IFERROR(Flights_2026_09_3033343536[nfl],-1)&gt;=AH1066),--(IFERROR(Flights_2026_09_3033343536[nfl],-1)&lt;=IF(AH1066=450,450,AH1066+9)))</f>
        <v>0</v>
      </c>
    </row>
    <row r="1067" spans="32:35" x14ac:dyDescent="0.2">
      <c r="AF1067" s="2">
        <v>0.91666666666666663</v>
      </c>
      <c r="AG1067" t="s">
        <v>743</v>
      </c>
      <c r="AH1067" s="17">
        <v>450</v>
      </c>
      <c r="AI1067" s="17" cm="1">
        <f t="array" ref="AI1067">SUMPRODUCT(--(IFERROR(HOUR(Flights_2026_09_3033343536[entry_hour]),-1)=HOUR(AF1067)),--(IFERROR(Flights_2026_09_3033343536[entry_sector],"")=AG1067),--(IFERROR(Flights_2026_09_3033343536[nfl],-1)&gt;=AH1067),--(IFERROR(Flights_2026_09_3033343536[nfl],-1)&lt;=IF(AH1067=450,450,AH1067+9)))</f>
        <v>0</v>
      </c>
    </row>
    <row r="1068" spans="32:35" x14ac:dyDescent="0.2">
      <c r="AF1068" s="2">
        <v>0.91666666666666663</v>
      </c>
      <c r="AG1068" t="s">
        <v>744</v>
      </c>
      <c r="AH1068" s="17">
        <v>200</v>
      </c>
      <c r="AI1068" s="17" cm="1">
        <f t="array" ref="AI1068">SUMPRODUCT(--(IFERROR(HOUR(Flights_2026_09_3033343536[entry_hour]),-1)=HOUR(AF1068)),--(IFERROR(Flights_2026_09_3033343536[entry_sector],"")=AG1068),--(IFERROR(Flights_2026_09_3033343536[nfl],-1)&gt;=AH1068),--(IFERROR(Flights_2026_09_3033343536[nfl],-1)&lt;=IF(AH1068=450,450,AH1068+9)))</f>
        <v>0</v>
      </c>
    </row>
    <row r="1069" spans="32:35" x14ac:dyDescent="0.2">
      <c r="AF1069" s="2">
        <v>0.91666666666666663</v>
      </c>
      <c r="AG1069" t="s">
        <v>744</v>
      </c>
      <c r="AH1069" s="17">
        <v>210</v>
      </c>
      <c r="AI1069" s="17" cm="1">
        <f t="array" ref="AI1069">SUMPRODUCT(--(IFERROR(HOUR(Flights_2026_09_3033343536[entry_hour]),-1)=HOUR(AF1069)),--(IFERROR(Flights_2026_09_3033343536[entry_sector],"")=AG1069),--(IFERROR(Flights_2026_09_3033343536[nfl],-1)&gt;=AH1069),--(IFERROR(Flights_2026_09_3033343536[nfl],-1)&lt;=IF(AH1069=450,450,AH1069+9)))</f>
        <v>0</v>
      </c>
    </row>
    <row r="1070" spans="32:35" x14ac:dyDescent="0.2">
      <c r="AF1070" s="2">
        <v>0.91666666666666663</v>
      </c>
      <c r="AG1070" t="s">
        <v>744</v>
      </c>
      <c r="AH1070" s="17">
        <v>220</v>
      </c>
      <c r="AI1070" s="17" cm="1">
        <f t="array" ref="AI1070">SUMPRODUCT(--(IFERROR(HOUR(Flights_2026_09_3033343536[entry_hour]),-1)=HOUR(AF1070)),--(IFERROR(Flights_2026_09_3033343536[entry_sector],"")=AG1070),--(IFERROR(Flights_2026_09_3033343536[nfl],-1)&gt;=AH1070),--(IFERROR(Flights_2026_09_3033343536[nfl],-1)&lt;=IF(AH1070=450,450,AH1070+9)))</f>
        <v>2</v>
      </c>
    </row>
    <row r="1071" spans="32:35" x14ac:dyDescent="0.2">
      <c r="AF1071" s="2">
        <v>0.91666666666666663</v>
      </c>
      <c r="AG1071" t="s">
        <v>744</v>
      </c>
      <c r="AH1071" s="17">
        <v>230</v>
      </c>
      <c r="AI1071" s="17" cm="1">
        <f t="array" ref="AI1071">SUMPRODUCT(--(IFERROR(HOUR(Flights_2026_09_3033343536[entry_hour]),-1)=HOUR(AF1071)),--(IFERROR(Flights_2026_09_3033343536[entry_sector],"")=AG1071),--(IFERROR(Flights_2026_09_3033343536[nfl],-1)&gt;=AH1071),--(IFERROR(Flights_2026_09_3033343536[nfl],-1)&lt;=IF(AH1071=450,450,AH1071+9)))</f>
        <v>0</v>
      </c>
    </row>
    <row r="1072" spans="32:35" x14ac:dyDescent="0.2">
      <c r="AF1072" s="2">
        <v>0.91666666666666663</v>
      </c>
      <c r="AG1072" t="s">
        <v>744</v>
      </c>
      <c r="AH1072" s="17">
        <v>240</v>
      </c>
      <c r="AI1072" s="17" cm="1">
        <f t="array" ref="AI1072">SUMPRODUCT(--(IFERROR(HOUR(Flights_2026_09_3033343536[entry_hour]),-1)=HOUR(AF1072)),--(IFERROR(Flights_2026_09_3033343536[entry_sector],"")=AG1072),--(IFERROR(Flights_2026_09_3033343536[nfl],-1)&gt;=AH1072),--(IFERROR(Flights_2026_09_3033343536[nfl],-1)&lt;=IF(AH1072=450,450,AH1072+9)))</f>
        <v>0</v>
      </c>
    </row>
    <row r="1073" spans="32:35" x14ac:dyDescent="0.2">
      <c r="AF1073" s="2">
        <v>0.91666666666666663</v>
      </c>
      <c r="AG1073" t="s">
        <v>744</v>
      </c>
      <c r="AH1073" s="17">
        <v>250</v>
      </c>
      <c r="AI1073" s="17" cm="1">
        <f t="array" ref="AI1073">SUMPRODUCT(--(IFERROR(HOUR(Flights_2026_09_3033343536[entry_hour]),-1)=HOUR(AF1073)),--(IFERROR(Flights_2026_09_3033343536[entry_sector],"")=AG1073),--(IFERROR(Flights_2026_09_3033343536[nfl],-1)&gt;=AH1073),--(IFERROR(Flights_2026_09_3033343536[nfl],-1)&lt;=IF(AH1073=450,450,AH1073+9)))</f>
        <v>0</v>
      </c>
    </row>
    <row r="1074" spans="32:35" x14ac:dyDescent="0.2">
      <c r="AF1074" s="2">
        <v>0.91666666666666663</v>
      </c>
      <c r="AG1074" t="s">
        <v>744</v>
      </c>
      <c r="AH1074" s="17">
        <v>260</v>
      </c>
      <c r="AI1074" s="17" cm="1">
        <f t="array" ref="AI1074">SUMPRODUCT(--(IFERROR(HOUR(Flights_2026_09_3033343536[entry_hour]),-1)=HOUR(AF1074)),--(IFERROR(Flights_2026_09_3033343536[entry_sector],"")=AG1074),--(IFERROR(Flights_2026_09_3033343536[nfl],-1)&gt;=AH1074),--(IFERROR(Flights_2026_09_3033343536[nfl],-1)&lt;=IF(AH1074=450,450,AH1074+9)))</f>
        <v>0</v>
      </c>
    </row>
    <row r="1075" spans="32:35" x14ac:dyDescent="0.2">
      <c r="AF1075" s="2">
        <v>0.91666666666666663</v>
      </c>
      <c r="AG1075" t="s">
        <v>744</v>
      </c>
      <c r="AH1075" s="17">
        <v>270</v>
      </c>
      <c r="AI1075" s="17" cm="1">
        <f t="array" ref="AI1075">SUMPRODUCT(--(IFERROR(HOUR(Flights_2026_09_3033343536[entry_hour]),-1)=HOUR(AF1075)),--(IFERROR(Flights_2026_09_3033343536[entry_sector],"")=AG1075),--(IFERROR(Flights_2026_09_3033343536[nfl],-1)&gt;=AH1075),--(IFERROR(Flights_2026_09_3033343536[nfl],-1)&lt;=IF(AH1075=450,450,AH1075+9)))</f>
        <v>0</v>
      </c>
    </row>
    <row r="1076" spans="32:35" x14ac:dyDescent="0.2">
      <c r="AF1076" s="2">
        <v>0.91666666666666663</v>
      </c>
      <c r="AG1076" t="s">
        <v>744</v>
      </c>
      <c r="AH1076" s="17">
        <v>280</v>
      </c>
      <c r="AI1076" s="17" cm="1">
        <f t="array" ref="AI1076">SUMPRODUCT(--(IFERROR(HOUR(Flights_2026_09_3033343536[entry_hour]),-1)=HOUR(AF1076)),--(IFERROR(Flights_2026_09_3033343536[entry_sector],"")=AG1076),--(IFERROR(Flights_2026_09_3033343536[nfl],-1)&gt;=AH1076),--(IFERROR(Flights_2026_09_3033343536[nfl],-1)&lt;=IF(AH1076=450,450,AH1076+9)))</f>
        <v>0</v>
      </c>
    </row>
    <row r="1077" spans="32:35" x14ac:dyDescent="0.2">
      <c r="AF1077" s="2">
        <v>0.91666666666666663</v>
      </c>
      <c r="AG1077" t="s">
        <v>744</v>
      </c>
      <c r="AH1077" s="17">
        <v>290</v>
      </c>
      <c r="AI1077" s="17" cm="1">
        <f t="array" ref="AI1077">SUMPRODUCT(--(IFERROR(HOUR(Flights_2026_09_3033343536[entry_hour]),-1)=HOUR(AF1077)),--(IFERROR(Flights_2026_09_3033343536[entry_sector],"")=AG1077),--(IFERROR(Flights_2026_09_3033343536[nfl],-1)&gt;=AH1077),--(IFERROR(Flights_2026_09_3033343536[nfl],-1)&lt;=IF(AH1077=450,450,AH1077+9)))</f>
        <v>0</v>
      </c>
    </row>
    <row r="1078" spans="32:35" x14ac:dyDescent="0.2">
      <c r="AF1078" s="2">
        <v>0.91666666666666663</v>
      </c>
      <c r="AG1078" t="s">
        <v>744</v>
      </c>
      <c r="AH1078" s="17">
        <v>300</v>
      </c>
      <c r="AI1078" s="17" cm="1">
        <f t="array" ref="AI1078">SUMPRODUCT(--(IFERROR(HOUR(Flights_2026_09_3033343536[entry_hour]),-1)=HOUR(AF1078)),--(IFERROR(Flights_2026_09_3033343536[entry_sector],"")=AG1078),--(IFERROR(Flights_2026_09_3033343536[nfl],-1)&gt;=AH1078),--(IFERROR(Flights_2026_09_3033343536[nfl],-1)&lt;=IF(AH1078=450,450,AH1078+9)))</f>
        <v>0</v>
      </c>
    </row>
    <row r="1079" spans="32:35" x14ac:dyDescent="0.2">
      <c r="AF1079" s="2">
        <v>0.91666666666666663</v>
      </c>
      <c r="AG1079" t="s">
        <v>744</v>
      </c>
      <c r="AH1079" s="17">
        <v>310</v>
      </c>
      <c r="AI1079" s="17" cm="1">
        <f t="array" ref="AI1079">SUMPRODUCT(--(IFERROR(HOUR(Flights_2026_09_3033343536[entry_hour]),-1)=HOUR(AF1079)),--(IFERROR(Flights_2026_09_3033343536[entry_sector],"")=AG1079),--(IFERROR(Flights_2026_09_3033343536[nfl],-1)&gt;=AH1079),--(IFERROR(Flights_2026_09_3033343536[nfl],-1)&lt;=IF(AH1079=450,450,AH1079+9)))</f>
        <v>0</v>
      </c>
    </row>
    <row r="1080" spans="32:35" x14ac:dyDescent="0.2">
      <c r="AF1080" s="2">
        <v>0.91666666666666663</v>
      </c>
      <c r="AG1080" t="s">
        <v>744</v>
      </c>
      <c r="AH1080" s="17">
        <v>320</v>
      </c>
      <c r="AI1080" s="17" cm="1">
        <f t="array" ref="AI1080">SUMPRODUCT(--(IFERROR(HOUR(Flights_2026_09_3033343536[entry_hour]),-1)=HOUR(AF1080)),--(IFERROR(Flights_2026_09_3033343536[entry_sector],"")=AG1080),--(IFERROR(Flights_2026_09_3033343536[nfl],-1)&gt;=AH1080),--(IFERROR(Flights_2026_09_3033343536[nfl],-1)&lt;=IF(AH1080=450,450,AH1080+9)))</f>
        <v>0</v>
      </c>
    </row>
    <row r="1081" spans="32:35" x14ac:dyDescent="0.2">
      <c r="AF1081" s="2">
        <v>0.91666666666666663</v>
      </c>
      <c r="AG1081" t="s">
        <v>744</v>
      </c>
      <c r="AH1081" s="17">
        <v>330</v>
      </c>
      <c r="AI1081" s="17" cm="1">
        <f t="array" ref="AI1081">SUMPRODUCT(--(IFERROR(HOUR(Flights_2026_09_3033343536[entry_hour]),-1)=HOUR(AF1081)),--(IFERROR(Flights_2026_09_3033343536[entry_sector],"")=AG1081),--(IFERROR(Flights_2026_09_3033343536[nfl],-1)&gt;=AH1081),--(IFERROR(Flights_2026_09_3033343536[nfl],-1)&lt;=IF(AH1081=450,450,AH1081+9)))</f>
        <v>0</v>
      </c>
    </row>
    <row r="1082" spans="32:35" x14ac:dyDescent="0.2">
      <c r="AF1082" s="2">
        <v>0.91666666666666663</v>
      </c>
      <c r="AG1082" t="s">
        <v>744</v>
      </c>
      <c r="AH1082" s="17">
        <v>340</v>
      </c>
      <c r="AI1082" s="17" cm="1">
        <f t="array" ref="AI1082">SUMPRODUCT(--(IFERROR(HOUR(Flights_2026_09_3033343536[entry_hour]),-1)=HOUR(AF1082)),--(IFERROR(Flights_2026_09_3033343536[entry_sector],"")=AG1082),--(IFERROR(Flights_2026_09_3033343536[nfl],-1)&gt;=AH1082),--(IFERROR(Flights_2026_09_3033343536[nfl],-1)&lt;=IF(AH1082=450,450,AH1082+9)))</f>
        <v>0</v>
      </c>
    </row>
    <row r="1083" spans="32:35" x14ac:dyDescent="0.2">
      <c r="AF1083" s="2">
        <v>0.91666666666666663</v>
      </c>
      <c r="AG1083" t="s">
        <v>744</v>
      </c>
      <c r="AH1083" s="17">
        <v>350</v>
      </c>
      <c r="AI1083" s="17" cm="1">
        <f t="array" ref="AI1083">SUMPRODUCT(--(IFERROR(HOUR(Flights_2026_09_3033343536[entry_hour]),-1)=HOUR(AF1083)),--(IFERROR(Flights_2026_09_3033343536[entry_sector],"")=AG1083),--(IFERROR(Flights_2026_09_3033343536[nfl],-1)&gt;=AH1083),--(IFERROR(Flights_2026_09_3033343536[nfl],-1)&lt;=IF(AH1083=450,450,AH1083+9)))</f>
        <v>0</v>
      </c>
    </row>
    <row r="1084" spans="32:35" x14ac:dyDescent="0.2">
      <c r="AF1084" s="2">
        <v>0.91666666666666663</v>
      </c>
      <c r="AG1084" t="s">
        <v>744</v>
      </c>
      <c r="AH1084" s="17">
        <v>360</v>
      </c>
      <c r="AI1084" s="17" cm="1">
        <f t="array" ref="AI1084">SUMPRODUCT(--(IFERROR(HOUR(Flights_2026_09_3033343536[entry_hour]),-1)=HOUR(AF1084)),--(IFERROR(Flights_2026_09_3033343536[entry_sector],"")=AG1084),--(IFERROR(Flights_2026_09_3033343536[nfl],-1)&gt;=AH1084),--(IFERROR(Flights_2026_09_3033343536[nfl],-1)&lt;=IF(AH1084=450,450,AH1084+9)))</f>
        <v>0</v>
      </c>
    </row>
    <row r="1085" spans="32:35" x14ac:dyDescent="0.2">
      <c r="AF1085" s="2">
        <v>0.91666666666666663</v>
      </c>
      <c r="AG1085" t="s">
        <v>744</v>
      </c>
      <c r="AH1085" s="17">
        <v>370</v>
      </c>
      <c r="AI1085" s="17" cm="1">
        <f t="array" ref="AI1085">SUMPRODUCT(--(IFERROR(HOUR(Flights_2026_09_3033343536[entry_hour]),-1)=HOUR(AF1085)),--(IFERROR(Flights_2026_09_3033343536[entry_sector],"")=AG1085),--(IFERROR(Flights_2026_09_3033343536[nfl],-1)&gt;=AH1085),--(IFERROR(Flights_2026_09_3033343536[nfl],-1)&lt;=IF(AH1085=450,450,AH1085+9)))</f>
        <v>0</v>
      </c>
    </row>
    <row r="1086" spans="32:35" x14ac:dyDescent="0.2">
      <c r="AF1086" s="2">
        <v>0.91666666666666663</v>
      </c>
      <c r="AG1086" t="s">
        <v>744</v>
      </c>
      <c r="AH1086" s="17">
        <v>380</v>
      </c>
      <c r="AI1086" s="17" cm="1">
        <f t="array" ref="AI1086">SUMPRODUCT(--(IFERROR(HOUR(Flights_2026_09_3033343536[entry_hour]),-1)=HOUR(AF1086)),--(IFERROR(Flights_2026_09_3033343536[entry_sector],"")=AG1086),--(IFERROR(Flights_2026_09_3033343536[nfl],-1)&gt;=AH1086),--(IFERROR(Flights_2026_09_3033343536[nfl],-1)&lt;=IF(AH1086=450,450,AH1086+9)))</f>
        <v>0</v>
      </c>
    </row>
    <row r="1087" spans="32:35" x14ac:dyDescent="0.2">
      <c r="AF1087" s="2">
        <v>0.91666666666666663</v>
      </c>
      <c r="AG1087" t="s">
        <v>744</v>
      </c>
      <c r="AH1087" s="17">
        <v>390</v>
      </c>
      <c r="AI1087" s="17" cm="1">
        <f t="array" ref="AI1087">SUMPRODUCT(--(IFERROR(HOUR(Flights_2026_09_3033343536[entry_hour]),-1)=HOUR(AF1087)),--(IFERROR(Flights_2026_09_3033343536[entry_sector],"")=AG1087),--(IFERROR(Flights_2026_09_3033343536[nfl],-1)&gt;=AH1087),--(IFERROR(Flights_2026_09_3033343536[nfl],-1)&lt;=IF(AH1087=450,450,AH1087+9)))</f>
        <v>0</v>
      </c>
    </row>
    <row r="1088" spans="32:35" x14ac:dyDescent="0.2">
      <c r="AF1088" s="2">
        <v>0.91666666666666663</v>
      </c>
      <c r="AG1088" t="s">
        <v>744</v>
      </c>
      <c r="AH1088" s="17">
        <v>400</v>
      </c>
      <c r="AI1088" s="17" cm="1">
        <f t="array" ref="AI1088">SUMPRODUCT(--(IFERROR(HOUR(Flights_2026_09_3033343536[entry_hour]),-1)=HOUR(AF1088)),--(IFERROR(Flights_2026_09_3033343536[entry_sector],"")=AG1088),--(IFERROR(Flights_2026_09_3033343536[nfl],-1)&gt;=AH1088),--(IFERROR(Flights_2026_09_3033343536[nfl],-1)&lt;=IF(AH1088=450,450,AH1088+9)))</f>
        <v>0</v>
      </c>
    </row>
    <row r="1089" spans="32:35" x14ac:dyDescent="0.2">
      <c r="AF1089" s="2">
        <v>0.91666666666666663</v>
      </c>
      <c r="AG1089" t="s">
        <v>744</v>
      </c>
      <c r="AH1089" s="17">
        <v>410</v>
      </c>
      <c r="AI1089" s="17" cm="1">
        <f t="array" ref="AI1089">SUMPRODUCT(--(IFERROR(HOUR(Flights_2026_09_3033343536[entry_hour]),-1)=HOUR(AF1089)),--(IFERROR(Flights_2026_09_3033343536[entry_sector],"")=AG1089),--(IFERROR(Flights_2026_09_3033343536[nfl],-1)&gt;=AH1089),--(IFERROR(Flights_2026_09_3033343536[nfl],-1)&lt;=IF(AH1089=450,450,AH1089+9)))</f>
        <v>0</v>
      </c>
    </row>
    <row r="1090" spans="32:35" x14ac:dyDescent="0.2">
      <c r="AF1090" s="2">
        <v>0.91666666666666663</v>
      </c>
      <c r="AG1090" t="s">
        <v>744</v>
      </c>
      <c r="AH1090" s="17">
        <v>420</v>
      </c>
      <c r="AI1090" s="17" cm="1">
        <f t="array" ref="AI1090">SUMPRODUCT(--(IFERROR(HOUR(Flights_2026_09_3033343536[entry_hour]),-1)=HOUR(AF1090)),--(IFERROR(Flights_2026_09_3033343536[entry_sector],"")=AG1090),--(IFERROR(Flights_2026_09_3033343536[nfl],-1)&gt;=AH1090),--(IFERROR(Flights_2026_09_3033343536[nfl],-1)&lt;=IF(AH1090=450,450,AH1090+9)))</f>
        <v>0</v>
      </c>
    </row>
    <row r="1091" spans="32:35" x14ac:dyDescent="0.2">
      <c r="AF1091" s="2">
        <v>0.91666666666666663</v>
      </c>
      <c r="AG1091" t="s">
        <v>744</v>
      </c>
      <c r="AH1091" s="17">
        <v>430</v>
      </c>
      <c r="AI1091" s="17" cm="1">
        <f t="array" ref="AI1091">SUMPRODUCT(--(IFERROR(HOUR(Flights_2026_09_3033343536[entry_hour]),-1)=HOUR(AF1091)),--(IFERROR(Flights_2026_09_3033343536[entry_sector],"")=AG1091),--(IFERROR(Flights_2026_09_3033343536[nfl],-1)&gt;=AH1091),--(IFERROR(Flights_2026_09_3033343536[nfl],-1)&lt;=IF(AH1091=450,450,AH1091+9)))</f>
        <v>0</v>
      </c>
    </row>
    <row r="1092" spans="32:35" x14ac:dyDescent="0.2">
      <c r="AF1092" s="2">
        <v>0.91666666666666663</v>
      </c>
      <c r="AG1092" t="s">
        <v>744</v>
      </c>
      <c r="AH1092" s="17">
        <v>440</v>
      </c>
      <c r="AI1092" s="17" cm="1">
        <f t="array" ref="AI1092">SUMPRODUCT(--(IFERROR(HOUR(Flights_2026_09_3033343536[entry_hour]),-1)=HOUR(AF1092)),--(IFERROR(Flights_2026_09_3033343536[entry_sector],"")=AG1092),--(IFERROR(Flights_2026_09_3033343536[nfl],-1)&gt;=AH1092),--(IFERROR(Flights_2026_09_3033343536[nfl],-1)&lt;=IF(AH1092=450,450,AH1092+9)))</f>
        <v>0</v>
      </c>
    </row>
    <row r="1093" spans="32:35" x14ac:dyDescent="0.2">
      <c r="AF1093" s="2">
        <v>0.91666666666666663</v>
      </c>
      <c r="AG1093" t="s">
        <v>744</v>
      </c>
      <c r="AH1093" s="17">
        <v>450</v>
      </c>
      <c r="AI1093" s="17" cm="1">
        <f t="array" ref="AI1093">SUMPRODUCT(--(IFERROR(HOUR(Flights_2026_09_3033343536[entry_hour]),-1)=HOUR(AF1093)),--(IFERROR(Flights_2026_09_3033343536[entry_sector],"")=AG1093),--(IFERROR(Flights_2026_09_3033343536[nfl],-1)&gt;=AH1093),--(IFERROR(Flights_2026_09_3033343536[nfl],-1)&lt;=IF(AH1093=450,450,AH1093+9)))</f>
        <v>0</v>
      </c>
    </row>
    <row r="1094" spans="32:35" x14ac:dyDescent="0.2">
      <c r="AF1094" s="2">
        <v>0.91666666666666663</v>
      </c>
      <c r="AG1094" t="s">
        <v>745</v>
      </c>
      <c r="AH1094" s="17">
        <v>200</v>
      </c>
      <c r="AI1094" s="17" cm="1">
        <f t="array" ref="AI1094">SUMPRODUCT(--(IFERROR(HOUR(Flights_2026_09_3033343536[entry_hour]),-1)=HOUR(AF1094)),--(IFERROR(Flights_2026_09_3033343536[entry_sector],"")=AG1094),--(IFERROR(Flights_2026_09_3033343536[nfl],-1)&gt;=AH1094),--(IFERROR(Flights_2026_09_3033343536[nfl],-1)&lt;=IF(AH1094=450,450,AH1094+9)))</f>
        <v>0</v>
      </c>
    </row>
    <row r="1095" spans="32:35" x14ac:dyDescent="0.2">
      <c r="AF1095" s="2">
        <v>0.91666666666666663</v>
      </c>
      <c r="AG1095" t="s">
        <v>745</v>
      </c>
      <c r="AH1095" s="17">
        <v>210</v>
      </c>
      <c r="AI1095" s="17" cm="1">
        <f t="array" ref="AI1095">SUMPRODUCT(--(IFERROR(HOUR(Flights_2026_09_3033343536[entry_hour]),-1)=HOUR(AF1095)),--(IFERROR(Flights_2026_09_3033343536[entry_sector],"")=AG1095),--(IFERROR(Flights_2026_09_3033343536[nfl],-1)&gt;=AH1095),--(IFERROR(Flights_2026_09_3033343536[nfl],-1)&lt;=IF(AH1095=450,450,AH1095+9)))</f>
        <v>0</v>
      </c>
    </row>
    <row r="1096" spans="32:35" x14ac:dyDescent="0.2">
      <c r="AF1096" s="2">
        <v>0.91666666666666663</v>
      </c>
      <c r="AG1096" t="s">
        <v>745</v>
      </c>
      <c r="AH1096" s="17">
        <v>220</v>
      </c>
      <c r="AI1096" s="17" cm="1">
        <f t="array" ref="AI1096">SUMPRODUCT(--(IFERROR(HOUR(Flights_2026_09_3033343536[entry_hour]),-1)=HOUR(AF1096)),--(IFERROR(Flights_2026_09_3033343536[entry_sector],"")=AG1096),--(IFERROR(Flights_2026_09_3033343536[nfl],-1)&gt;=AH1096),--(IFERROR(Flights_2026_09_3033343536[nfl],-1)&lt;=IF(AH1096=450,450,AH1096+9)))</f>
        <v>0</v>
      </c>
    </row>
    <row r="1097" spans="32:35" x14ac:dyDescent="0.2">
      <c r="AF1097" s="2">
        <v>0.91666666666666663</v>
      </c>
      <c r="AG1097" t="s">
        <v>745</v>
      </c>
      <c r="AH1097" s="17">
        <v>230</v>
      </c>
      <c r="AI1097" s="17" cm="1">
        <f t="array" ref="AI1097">SUMPRODUCT(--(IFERROR(HOUR(Flights_2026_09_3033343536[entry_hour]),-1)=HOUR(AF1097)),--(IFERROR(Flights_2026_09_3033343536[entry_sector],"")=AG1097),--(IFERROR(Flights_2026_09_3033343536[nfl],-1)&gt;=AH1097),--(IFERROR(Flights_2026_09_3033343536[nfl],-1)&lt;=IF(AH1097=450,450,AH1097+9)))</f>
        <v>0</v>
      </c>
    </row>
    <row r="1098" spans="32:35" x14ac:dyDescent="0.2">
      <c r="AF1098" s="2">
        <v>0.91666666666666663</v>
      </c>
      <c r="AG1098" t="s">
        <v>745</v>
      </c>
      <c r="AH1098" s="17">
        <v>240</v>
      </c>
      <c r="AI1098" s="17" cm="1">
        <f t="array" ref="AI1098">SUMPRODUCT(--(IFERROR(HOUR(Flights_2026_09_3033343536[entry_hour]),-1)=HOUR(AF1098)),--(IFERROR(Flights_2026_09_3033343536[entry_sector],"")=AG1098),--(IFERROR(Flights_2026_09_3033343536[nfl],-1)&gt;=AH1098),--(IFERROR(Flights_2026_09_3033343536[nfl],-1)&lt;=IF(AH1098=450,450,AH1098+9)))</f>
        <v>0</v>
      </c>
    </row>
    <row r="1099" spans="32:35" x14ac:dyDescent="0.2">
      <c r="AF1099" s="2">
        <v>0.91666666666666663</v>
      </c>
      <c r="AG1099" t="s">
        <v>745</v>
      </c>
      <c r="AH1099" s="17">
        <v>250</v>
      </c>
      <c r="AI1099" s="17" cm="1">
        <f t="array" ref="AI1099">SUMPRODUCT(--(IFERROR(HOUR(Flights_2026_09_3033343536[entry_hour]),-1)=HOUR(AF1099)),--(IFERROR(Flights_2026_09_3033343536[entry_sector],"")=AG1099),--(IFERROR(Flights_2026_09_3033343536[nfl],-1)&gt;=AH1099),--(IFERROR(Flights_2026_09_3033343536[nfl],-1)&lt;=IF(AH1099=450,450,AH1099+9)))</f>
        <v>0</v>
      </c>
    </row>
    <row r="1100" spans="32:35" x14ac:dyDescent="0.2">
      <c r="AF1100" s="2">
        <v>0.91666666666666663</v>
      </c>
      <c r="AG1100" t="s">
        <v>745</v>
      </c>
      <c r="AH1100" s="17">
        <v>260</v>
      </c>
      <c r="AI1100" s="17" cm="1">
        <f t="array" ref="AI1100">SUMPRODUCT(--(IFERROR(HOUR(Flights_2026_09_3033343536[entry_hour]),-1)=HOUR(AF1100)),--(IFERROR(Flights_2026_09_3033343536[entry_sector],"")=AG1100),--(IFERROR(Flights_2026_09_3033343536[nfl],-1)&gt;=AH1100),--(IFERROR(Flights_2026_09_3033343536[nfl],-1)&lt;=IF(AH1100=450,450,AH1100+9)))</f>
        <v>0</v>
      </c>
    </row>
    <row r="1101" spans="32:35" x14ac:dyDescent="0.2">
      <c r="AF1101" s="2">
        <v>0.91666666666666663</v>
      </c>
      <c r="AG1101" t="s">
        <v>745</v>
      </c>
      <c r="AH1101" s="17">
        <v>270</v>
      </c>
      <c r="AI1101" s="17" cm="1">
        <f t="array" ref="AI1101">SUMPRODUCT(--(IFERROR(HOUR(Flights_2026_09_3033343536[entry_hour]),-1)=HOUR(AF1101)),--(IFERROR(Flights_2026_09_3033343536[entry_sector],"")=AG1101),--(IFERROR(Flights_2026_09_3033343536[nfl],-1)&gt;=AH1101),--(IFERROR(Flights_2026_09_3033343536[nfl],-1)&lt;=IF(AH1101=450,450,AH1101+9)))</f>
        <v>0</v>
      </c>
    </row>
    <row r="1102" spans="32:35" x14ac:dyDescent="0.2">
      <c r="AF1102" s="2">
        <v>0.91666666666666663</v>
      </c>
      <c r="AG1102" t="s">
        <v>745</v>
      </c>
      <c r="AH1102" s="17">
        <v>280</v>
      </c>
      <c r="AI1102" s="17" cm="1">
        <f t="array" ref="AI1102">SUMPRODUCT(--(IFERROR(HOUR(Flights_2026_09_3033343536[entry_hour]),-1)=HOUR(AF1102)),--(IFERROR(Flights_2026_09_3033343536[entry_sector],"")=AG1102),--(IFERROR(Flights_2026_09_3033343536[nfl],-1)&gt;=AH1102),--(IFERROR(Flights_2026_09_3033343536[nfl],-1)&lt;=IF(AH1102=450,450,AH1102+9)))</f>
        <v>0</v>
      </c>
    </row>
    <row r="1103" spans="32:35" x14ac:dyDescent="0.2">
      <c r="AF1103" s="2">
        <v>0.91666666666666663</v>
      </c>
      <c r="AG1103" t="s">
        <v>745</v>
      </c>
      <c r="AH1103" s="17">
        <v>290</v>
      </c>
      <c r="AI1103" s="17" cm="1">
        <f t="array" ref="AI1103">SUMPRODUCT(--(IFERROR(HOUR(Flights_2026_09_3033343536[entry_hour]),-1)=HOUR(AF1103)),--(IFERROR(Flights_2026_09_3033343536[entry_sector],"")=AG1103),--(IFERROR(Flights_2026_09_3033343536[nfl],-1)&gt;=AH1103),--(IFERROR(Flights_2026_09_3033343536[nfl],-1)&lt;=IF(AH1103=450,450,AH1103+9)))</f>
        <v>0</v>
      </c>
    </row>
    <row r="1104" spans="32:35" x14ac:dyDescent="0.2">
      <c r="AF1104" s="2">
        <v>0.91666666666666663</v>
      </c>
      <c r="AG1104" t="s">
        <v>745</v>
      </c>
      <c r="AH1104" s="17">
        <v>300</v>
      </c>
      <c r="AI1104" s="17" cm="1">
        <f t="array" ref="AI1104">SUMPRODUCT(--(IFERROR(HOUR(Flights_2026_09_3033343536[entry_hour]),-1)=HOUR(AF1104)),--(IFERROR(Flights_2026_09_3033343536[entry_sector],"")=AG1104),--(IFERROR(Flights_2026_09_3033343536[nfl],-1)&gt;=AH1104),--(IFERROR(Flights_2026_09_3033343536[nfl],-1)&lt;=IF(AH1104=450,450,AH1104+9)))</f>
        <v>0</v>
      </c>
    </row>
    <row r="1105" spans="32:35" x14ac:dyDescent="0.2">
      <c r="AF1105" s="2">
        <v>0.91666666666666663</v>
      </c>
      <c r="AG1105" t="s">
        <v>745</v>
      </c>
      <c r="AH1105" s="17">
        <v>310</v>
      </c>
      <c r="AI1105" s="17" cm="1">
        <f t="array" ref="AI1105">SUMPRODUCT(--(IFERROR(HOUR(Flights_2026_09_3033343536[entry_hour]),-1)=HOUR(AF1105)),--(IFERROR(Flights_2026_09_3033343536[entry_sector],"")=AG1105),--(IFERROR(Flights_2026_09_3033343536[nfl],-1)&gt;=AH1105),--(IFERROR(Flights_2026_09_3033343536[nfl],-1)&lt;=IF(AH1105=450,450,AH1105+9)))</f>
        <v>0</v>
      </c>
    </row>
    <row r="1106" spans="32:35" x14ac:dyDescent="0.2">
      <c r="AF1106" s="2">
        <v>0.91666666666666663</v>
      </c>
      <c r="AG1106" t="s">
        <v>745</v>
      </c>
      <c r="AH1106" s="17">
        <v>320</v>
      </c>
      <c r="AI1106" s="17" cm="1">
        <f t="array" ref="AI1106">SUMPRODUCT(--(IFERROR(HOUR(Flights_2026_09_3033343536[entry_hour]),-1)=HOUR(AF1106)),--(IFERROR(Flights_2026_09_3033343536[entry_sector],"")=AG1106),--(IFERROR(Flights_2026_09_3033343536[nfl],-1)&gt;=AH1106),--(IFERROR(Flights_2026_09_3033343536[nfl],-1)&lt;=IF(AH1106=450,450,AH1106+9)))</f>
        <v>0</v>
      </c>
    </row>
    <row r="1107" spans="32:35" x14ac:dyDescent="0.2">
      <c r="AF1107" s="2">
        <v>0.91666666666666663</v>
      </c>
      <c r="AG1107" t="s">
        <v>745</v>
      </c>
      <c r="AH1107" s="17">
        <v>330</v>
      </c>
      <c r="AI1107" s="17" cm="1">
        <f t="array" ref="AI1107">SUMPRODUCT(--(IFERROR(HOUR(Flights_2026_09_3033343536[entry_hour]),-1)=HOUR(AF1107)),--(IFERROR(Flights_2026_09_3033343536[entry_sector],"")=AG1107),--(IFERROR(Flights_2026_09_3033343536[nfl],-1)&gt;=AH1107),--(IFERROR(Flights_2026_09_3033343536[nfl],-1)&lt;=IF(AH1107=450,450,AH1107+9)))</f>
        <v>0</v>
      </c>
    </row>
    <row r="1108" spans="32:35" x14ac:dyDescent="0.2">
      <c r="AF1108" s="2">
        <v>0.91666666666666663</v>
      </c>
      <c r="AG1108" t="s">
        <v>745</v>
      </c>
      <c r="AH1108" s="17">
        <v>340</v>
      </c>
      <c r="AI1108" s="17" cm="1">
        <f t="array" ref="AI1108">SUMPRODUCT(--(IFERROR(HOUR(Flights_2026_09_3033343536[entry_hour]),-1)=HOUR(AF1108)),--(IFERROR(Flights_2026_09_3033343536[entry_sector],"")=AG1108),--(IFERROR(Flights_2026_09_3033343536[nfl],-1)&gt;=AH1108),--(IFERROR(Flights_2026_09_3033343536[nfl],-1)&lt;=IF(AH1108=450,450,AH1108+9)))</f>
        <v>0</v>
      </c>
    </row>
    <row r="1109" spans="32:35" x14ac:dyDescent="0.2">
      <c r="AF1109" s="2">
        <v>0.91666666666666663</v>
      </c>
      <c r="AG1109" t="s">
        <v>745</v>
      </c>
      <c r="AH1109" s="17">
        <v>350</v>
      </c>
      <c r="AI1109" s="17" cm="1">
        <f t="array" ref="AI1109">SUMPRODUCT(--(IFERROR(HOUR(Flights_2026_09_3033343536[entry_hour]),-1)=HOUR(AF1109)),--(IFERROR(Flights_2026_09_3033343536[entry_sector],"")=AG1109),--(IFERROR(Flights_2026_09_3033343536[nfl],-1)&gt;=AH1109),--(IFERROR(Flights_2026_09_3033343536[nfl],-1)&lt;=IF(AH1109=450,450,AH1109+9)))</f>
        <v>3</v>
      </c>
    </row>
    <row r="1110" spans="32:35" x14ac:dyDescent="0.2">
      <c r="AF1110" s="2">
        <v>0.91666666666666663</v>
      </c>
      <c r="AG1110" t="s">
        <v>745</v>
      </c>
      <c r="AH1110" s="17">
        <v>360</v>
      </c>
      <c r="AI1110" s="17" cm="1">
        <f t="array" ref="AI1110">SUMPRODUCT(--(IFERROR(HOUR(Flights_2026_09_3033343536[entry_hour]),-1)=HOUR(AF1110)),--(IFERROR(Flights_2026_09_3033343536[entry_sector],"")=AG1110),--(IFERROR(Flights_2026_09_3033343536[nfl],-1)&gt;=AH1110),--(IFERROR(Flights_2026_09_3033343536[nfl],-1)&lt;=IF(AH1110=450,450,AH1110+9)))</f>
        <v>0</v>
      </c>
    </row>
    <row r="1111" spans="32:35" x14ac:dyDescent="0.2">
      <c r="AF1111" s="2">
        <v>0.91666666666666663</v>
      </c>
      <c r="AG1111" t="s">
        <v>745</v>
      </c>
      <c r="AH1111" s="17">
        <v>370</v>
      </c>
      <c r="AI1111" s="17" cm="1">
        <f t="array" ref="AI1111">SUMPRODUCT(--(IFERROR(HOUR(Flights_2026_09_3033343536[entry_hour]),-1)=HOUR(AF1111)),--(IFERROR(Flights_2026_09_3033343536[entry_sector],"")=AG1111),--(IFERROR(Flights_2026_09_3033343536[nfl],-1)&gt;=AH1111),--(IFERROR(Flights_2026_09_3033343536[nfl],-1)&lt;=IF(AH1111=450,450,AH1111+9)))</f>
        <v>1</v>
      </c>
    </row>
    <row r="1112" spans="32:35" x14ac:dyDescent="0.2">
      <c r="AF1112" s="2">
        <v>0.91666666666666663</v>
      </c>
      <c r="AG1112" t="s">
        <v>745</v>
      </c>
      <c r="AH1112" s="17">
        <v>380</v>
      </c>
      <c r="AI1112" s="17" cm="1">
        <f t="array" ref="AI1112">SUMPRODUCT(--(IFERROR(HOUR(Flights_2026_09_3033343536[entry_hour]),-1)=HOUR(AF1112)),--(IFERROR(Flights_2026_09_3033343536[entry_sector],"")=AG1112),--(IFERROR(Flights_2026_09_3033343536[nfl],-1)&gt;=AH1112),--(IFERROR(Flights_2026_09_3033343536[nfl],-1)&lt;=IF(AH1112=450,450,AH1112+9)))</f>
        <v>0</v>
      </c>
    </row>
    <row r="1113" spans="32:35" x14ac:dyDescent="0.2">
      <c r="AF1113" s="2">
        <v>0.91666666666666663</v>
      </c>
      <c r="AG1113" t="s">
        <v>745</v>
      </c>
      <c r="AH1113" s="17">
        <v>390</v>
      </c>
      <c r="AI1113" s="17" cm="1">
        <f t="array" ref="AI1113">SUMPRODUCT(--(IFERROR(HOUR(Flights_2026_09_3033343536[entry_hour]),-1)=HOUR(AF1113)),--(IFERROR(Flights_2026_09_3033343536[entry_sector],"")=AG1113),--(IFERROR(Flights_2026_09_3033343536[nfl],-1)&gt;=AH1113),--(IFERROR(Flights_2026_09_3033343536[nfl],-1)&lt;=IF(AH1113=450,450,AH1113+9)))</f>
        <v>0</v>
      </c>
    </row>
    <row r="1114" spans="32:35" x14ac:dyDescent="0.2">
      <c r="AF1114" s="2">
        <v>0.91666666666666663</v>
      </c>
      <c r="AG1114" t="s">
        <v>745</v>
      </c>
      <c r="AH1114" s="17">
        <v>400</v>
      </c>
      <c r="AI1114" s="17" cm="1">
        <f t="array" ref="AI1114">SUMPRODUCT(--(IFERROR(HOUR(Flights_2026_09_3033343536[entry_hour]),-1)=HOUR(AF1114)),--(IFERROR(Flights_2026_09_3033343536[entry_sector],"")=AG1114),--(IFERROR(Flights_2026_09_3033343536[nfl],-1)&gt;=AH1114),--(IFERROR(Flights_2026_09_3033343536[nfl],-1)&lt;=IF(AH1114=450,450,AH1114+9)))</f>
        <v>0</v>
      </c>
    </row>
    <row r="1115" spans="32:35" x14ac:dyDescent="0.2">
      <c r="AF1115" s="2">
        <v>0.91666666666666663</v>
      </c>
      <c r="AG1115" t="s">
        <v>745</v>
      </c>
      <c r="AH1115" s="17">
        <v>410</v>
      </c>
      <c r="AI1115" s="17" cm="1">
        <f t="array" ref="AI1115">SUMPRODUCT(--(IFERROR(HOUR(Flights_2026_09_3033343536[entry_hour]),-1)=HOUR(AF1115)),--(IFERROR(Flights_2026_09_3033343536[entry_sector],"")=AG1115),--(IFERROR(Flights_2026_09_3033343536[nfl],-1)&gt;=AH1115),--(IFERROR(Flights_2026_09_3033343536[nfl],-1)&lt;=IF(AH1115=450,450,AH1115+9)))</f>
        <v>0</v>
      </c>
    </row>
    <row r="1116" spans="32:35" x14ac:dyDescent="0.2">
      <c r="AF1116" s="2">
        <v>0.91666666666666663</v>
      </c>
      <c r="AG1116" t="s">
        <v>745</v>
      </c>
      <c r="AH1116" s="17">
        <v>420</v>
      </c>
      <c r="AI1116" s="17" cm="1">
        <f t="array" ref="AI1116">SUMPRODUCT(--(IFERROR(HOUR(Flights_2026_09_3033343536[entry_hour]),-1)=HOUR(AF1116)),--(IFERROR(Flights_2026_09_3033343536[entry_sector],"")=AG1116),--(IFERROR(Flights_2026_09_3033343536[nfl],-1)&gt;=AH1116),--(IFERROR(Flights_2026_09_3033343536[nfl],-1)&lt;=IF(AH1116=450,450,AH1116+9)))</f>
        <v>0</v>
      </c>
    </row>
    <row r="1117" spans="32:35" x14ac:dyDescent="0.2">
      <c r="AF1117" s="2">
        <v>0.91666666666666663</v>
      </c>
      <c r="AG1117" t="s">
        <v>745</v>
      </c>
      <c r="AH1117" s="17">
        <v>430</v>
      </c>
      <c r="AI1117" s="17" cm="1">
        <f t="array" ref="AI1117">SUMPRODUCT(--(IFERROR(HOUR(Flights_2026_09_3033343536[entry_hour]),-1)=HOUR(AF1117)),--(IFERROR(Flights_2026_09_3033343536[entry_sector],"")=AG1117),--(IFERROR(Flights_2026_09_3033343536[nfl],-1)&gt;=AH1117),--(IFERROR(Flights_2026_09_3033343536[nfl],-1)&lt;=IF(AH1117=450,450,AH1117+9)))</f>
        <v>0</v>
      </c>
    </row>
    <row r="1118" spans="32:35" x14ac:dyDescent="0.2">
      <c r="AF1118" s="2">
        <v>0.91666666666666663</v>
      </c>
      <c r="AG1118" t="s">
        <v>745</v>
      </c>
      <c r="AH1118" s="17">
        <v>440</v>
      </c>
      <c r="AI1118" s="17" cm="1">
        <f t="array" ref="AI1118">SUMPRODUCT(--(IFERROR(HOUR(Flights_2026_09_3033343536[entry_hour]),-1)=HOUR(AF1118)),--(IFERROR(Flights_2026_09_3033343536[entry_sector],"")=AG1118),--(IFERROR(Flights_2026_09_3033343536[nfl],-1)&gt;=AH1118),--(IFERROR(Flights_2026_09_3033343536[nfl],-1)&lt;=IF(AH1118=450,450,AH1118+9)))</f>
        <v>0</v>
      </c>
    </row>
    <row r="1119" spans="32:35" x14ac:dyDescent="0.2">
      <c r="AF1119" s="2">
        <v>0.91666666666666663</v>
      </c>
      <c r="AG1119" t="s">
        <v>745</v>
      </c>
      <c r="AH1119" s="17">
        <v>450</v>
      </c>
      <c r="AI1119" s="17" cm="1">
        <f t="array" ref="AI1119">SUMPRODUCT(--(IFERROR(HOUR(Flights_2026_09_3033343536[entry_hour]),-1)=HOUR(AF1119)),--(IFERROR(Flights_2026_09_3033343536[entry_sector],"")=AG1119),--(IFERROR(Flights_2026_09_3033343536[nfl],-1)&gt;=AH1119),--(IFERROR(Flights_2026_09_3033343536[nfl],-1)&lt;=IF(AH1119=450,450,AH1119+9)))</f>
        <v>0</v>
      </c>
    </row>
    <row r="1120" spans="32:35" x14ac:dyDescent="0.2">
      <c r="AF1120" s="2">
        <v>0.91666666666666663</v>
      </c>
      <c r="AG1120" t="s">
        <v>840</v>
      </c>
      <c r="AH1120" s="17">
        <v>200</v>
      </c>
      <c r="AI1120" s="17" cm="1">
        <f t="array" ref="AI1120">SUMPRODUCT(--(IFERROR(HOUR(Flights_2026_09_3033343536[entry_hour]),-1)=HOUR(AF1120)),--(IFERROR(Flights_2026_09_3033343536[entry_sector],"")=AG1120),--(IFERROR(Flights_2026_09_3033343536[nfl],-1)&gt;=AH1120),--(IFERROR(Flights_2026_09_3033343536[nfl],-1)&lt;=IF(AH1120=450,450,AH1120+9)))</f>
        <v>0</v>
      </c>
    </row>
    <row r="1121" spans="32:35" x14ac:dyDescent="0.2">
      <c r="AF1121" s="2">
        <v>0.91666666666666663</v>
      </c>
      <c r="AG1121" t="s">
        <v>840</v>
      </c>
      <c r="AH1121" s="17">
        <v>210</v>
      </c>
      <c r="AI1121" s="17" cm="1">
        <f t="array" ref="AI1121">SUMPRODUCT(--(IFERROR(HOUR(Flights_2026_09_3033343536[entry_hour]),-1)=HOUR(AF1121)),--(IFERROR(Flights_2026_09_3033343536[entry_sector],"")=AG1121),--(IFERROR(Flights_2026_09_3033343536[nfl],-1)&gt;=AH1121),--(IFERROR(Flights_2026_09_3033343536[nfl],-1)&lt;=IF(AH1121=450,450,AH1121+9)))</f>
        <v>0</v>
      </c>
    </row>
    <row r="1122" spans="32:35" x14ac:dyDescent="0.2">
      <c r="AF1122" s="2">
        <v>0.91666666666666663</v>
      </c>
      <c r="AG1122" t="s">
        <v>840</v>
      </c>
      <c r="AH1122" s="17">
        <v>220</v>
      </c>
      <c r="AI1122" s="17" cm="1">
        <f t="array" ref="AI1122">SUMPRODUCT(--(IFERROR(HOUR(Flights_2026_09_3033343536[entry_hour]),-1)=HOUR(AF1122)),--(IFERROR(Flights_2026_09_3033343536[entry_sector],"")=AG1122),--(IFERROR(Flights_2026_09_3033343536[nfl],-1)&gt;=AH1122),--(IFERROR(Flights_2026_09_3033343536[nfl],-1)&lt;=IF(AH1122=450,450,AH1122+9)))</f>
        <v>0</v>
      </c>
    </row>
    <row r="1123" spans="32:35" x14ac:dyDescent="0.2">
      <c r="AF1123" s="2">
        <v>0.91666666666666663</v>
      </c>
      <c r="AG1123" t="s">
        <v>840</v>
      </c>
      <c r="AH1123" s="17">
        <v>230</v>
      </c>
      <c r="AI1123" s="17" cm="1">
        <f t="array" ref="AI1123">SUMPRODUCT(--(IFERROR(HOUR(Flights_2026_09_3033343536[entry_hour]),-1)=HOUR(AF1123)),--(IFERROR(Flights_2026_09_3033343536[entry_sector],"")=AG1123),--(IFERROR(Flights_2026_09_3033343536[nfl],-1)&gt;=AH1123),--(IFERROR(Flights_2026_09_3033343536[nfl],-1)&lt;=IF(AH1123=450,450,AH1123+9)))</f>
        <v>0</v>
      </c>
    </row>
    <row r="1124" spans="32:35" x14ac:dyDescent="0.2">
      <c r="AF1124" s="2">
        <v>0.91666666666666663</v>
      </c>
      <c r="AG1124" t="s">
        <v>840</v>
      </c>
      <c r="AH1124" s="17">
        <v>240</v>
      </c>
      <c r="AI1124" s="17" cm="1">
        <f t="array" ref="AI1124">SUMPRODUCT(--(IFERROR(HOUR(Flights_2026_09_3033343536[entry_hour]),-1)=HOUR(AF1124)),--(IFERROR(Flights_2026_09_3033343536[entry_sector],"")=AG1124),--(IFERROR(Flights_2026_09_3033343536[nfl],-1)&gt;=AH1124),--(IFERROR(Flights_2026_09_3033343536[nfl],-1)&lt;=IF(AH1124=450,450,AH1124+9)))</f>
        <v>0</v>
      </c>
    </row>
    <row r="1125" spans="32:35" x14ac:dyDescent="0.2">
      <c r="AF1125" s="2">
        <v>0.91666666666666663</v>
      </c>
      <c r="AG1125" t="s">
        <v>840</v>
      </c>
      <c r="AH1125" s="17">
        <v>250</v>
      </c>
      <c r="AI1125" s="17" cm="1">
        <f t="array" ref="AI1125">SUMPRODUCT(--(IFERROR(HOUR(Flights_2026_09_3033343536[entry_hour]),-1)=HOUR(AF1125)),--(IFERROR(Flights_2026_09_3033343536[entry_sector],"")=AG1125),--(IFERROR(Flights_2026_09_3033343536[nfl],-1)&gt;=AH1125),--(IFERROR(Flights_2026_09_3033343536[nfl],-1)&lt;=IF(AH1125=450,450,AH1125+9)))</f>
        <v>0</v>
      </c>
    </row>
    <row r="1126" spans="32:35" x14ac:dyDescent="0.2">
      <c r="AF1126" s="2">
        <v>0.91666666666666663</v>
      </c>
      <c r="AG1126" t="s">
        <v>840</v>
      </c>
      <c r="AH1126" s="17">
        <v>260</v>
      </c>
      <c r="AI1126" s="17" cm="1">
        <f t="array" ref="AI1126">SUMPRODUCT(--(IFERROR(HOUR(Flights_2026_09_3033343536[entry_hour]),-1)=HOUR(AF1126)),--(IFERROR(Flights_2026_09_3033343536[entry_sector],"")=AG1126),--(IFERROR(Flights_2026_09_3033343536[nfl],-1)&gt;=AH1126),--(IFERROR(Flights_2026_09_3033343536[nfl],-1)&lt;=IF(AH1126=450,450,AH1126+9)))</f>
        <v>0</v>
      </c>
    </row>
    <row r="1127" spans="32:35" x14ac:dyDescent="0.2">
      <c r="AF1127" s="2">
        <v>0.91666666666666663</v>
      </c>
      <c r="AG1127" t="s">
        <v>840</v>
      </c>
      <c r="AH1127" s="17">
        <v>270</v>
      </c>
      <c r="AI1127" s="17" cm="1">
        <f t="array" ref="AI1127">SUMPRODUCT(--(IFERROR(HOUR(Flights_2026_09_3033343536[entry_hour]),-1)=HOUR(AF1127)),--(IFERROR(Flights_2026_09_3033343536[entry_sector],"")=AG1127),--(IFERROR(Flights_2026_09_3033343536[nfl],-1)&gt;=AH1127),--(IFERROR(Flights_2026_09_3033343536[nfl],-1)&lt;=IF(AH1127=450,450,AH1127+9)))</f>
        <v>0</v>
      </c>
    </row>
    <row r="1128" spans="32:35" x14ac:dyDescent="0.2">
      <c r="AF1128" s="2">
        <v>0.91666666666666663</v>
      </c>
      <c r="AG1128" t="s">
        <v>840</v>
      </c>
      <c r="AH1128" s="17">
        <v>280</v>
      </c>
      <c r="AI1128" s="17" cm="1">
        <f t="array" ref="AI1128">SUMPRODUCT(--(IFERROR(HOUR(Flights_2026_09_3033343536[entry_hour]),-1)=HOUR(AF1128)),--(IFERROR(Flights_2026_09_3033343536[entry_sector],"")=AG1128),--(IFERROR(Flights_2026_09_3033343536[nfl],-1)&gt;=AH1128),--(IFERROR(Flights_2026_09_3033343536[nfl],-1)&lt;=IF(AH1128=450,450,AH1128+9)))</f>
        <v>0</v>
      </c>
    </row>
    <row r="1129" spans="32:35" x14ac:dyDescent="0.2">
      <c r="AF1129" s="2">
        <v>0.91666666666666663</v>
      </c>
      <c r="AG1129" t="s">
        <v>840</v>
      </c>
      <c r="AH1129" s="17">
        <v>290</v>
      </c>
      <c r="AI1129" s="17" cm="1">
        <f t="array" ref="AI1129">SUMPRODUCT(--(IFERROR(HOUR(Flights_2026_09_3033343536[entry_hour]),-1)=HOUR(AF1129)),--(IFERROR(Flights_2026_09_3033343536[entry_sector],"")=AG1129),--(IFERROR(Flights_2026_09_3033343536[nfl],-1)&gt;=AH1129),--(IFERROR(Flights_2026_09_3033343536[nfl],-1)&lt;=IF(AH1129=450,450,AH1129+9)))</f>
        <v>0</v>
      </c>
    </row>
    <row r="1130" spans="32:35" x14ac:dyDescent="0.2">
      <c r="AF1130" s="2">
        <v>0.91666666666666663</v>
      </c>
      <c r="AG1130" t="s">
        <v>840</v>
      </c>
      <c r="AH1130" s="17">
        <v>300</v>
      </c>
      <c r="AI1130" s="17" cm="1">
        <f t="array" ref="AI1130">SUMPRODUCT(--(IFERROR(HOUR(Flights_2026_09_3033343536[entry_hour]),-1)=HOUR(AF1130)),--(IFERROR(Flights_2026_09_3033343536[entry_sector],"")=AG1130),--(IFERROR(Flights_2026_09_3033343536[nfl],-1)&gt;=AH1130),--(IFERROR(Flights_2026_09_3033343536[nfl],-1)&lt;=IF(AH1130=450,450,AH1130+9)))</f>
        <v>0</v>
      </c>
    </row>
    <row r="1131" spans="32:35" x14ac:dyDescent="0.2">
      <c r="AF1131" s="2">
        <v>0.91666666666666663</v>
      </c>
      <c r="AG1131" t="s">
        <v>840</v>
      </c>
      <c r="AH1131" s="17">
        <v>310</v>
      </c>
      <c r="AI1131" s="17" cm="1">
        <f t="array" ref="AI1131">SUMPRODUCT(--(IFERROR(HOUR(Flights_2026_09_3033343536[entry_hour]),-1)=HOUR(AF1131)),--(IFERROR(Flights_2026_09_3033343536[entry_sector],"")=AG1131),--(IFERROR(Flights_2026_09_3033343536[nfl],-1)&gt;=AH1131),--(IFERROR(Flights_2026_09_3033343536[nfl],-1)&lt;=IF(AH1131=450,450,AH1131+9)))</f>
        <v>0</v>
      </c>
    </row>
    <row r="1132" spans="32:35" x14ac:dyDescent="0.2">
      <c r="AF1132" s="2">
        <v>0.91666666666666663</v>
      </c>
      <c r="AG1132" t="s">
        <v>840</v>
      </c>
      <c r="AH1132" s="17">
        <v>320</v>
      </c>
      <c r="AI1132" s="17" cm="1">
        <f t="array" ref="AI1132">SUMPRODUCT(--(IFERROR(HOUR(Flights_2026_09_3033343536[entry_hour]),-1)=HOUR(AF1132)),--(IFERROR(Flights_2026_09_3033343536[entry_sector],"")=AG1132),--(IFERROR(Flights_2026_09_3033343536[nfl],-1)&gt;=AH1132),--(IFERROR(Flights_2026_09_3033343536[nfl],-1)&lt;=IF(AH1132=450,450,AH1132+9)))</f>
        <v>0</v>
      </c>
    </row>
    <row r="1133" spans="32:35" x14ac:dyDescent="0.2">
      <c r="AF1133" s="2">
        <v>0.91666666666666663</v>
      </c>
      <c r="AG1133" t="s">
        <v>840</v>
      </c>
      <c r="AH1133" s="17">
        <v>330</v>
      </c>
      <c r="AI1133" s="17" cm="1">
        <f t="array" ref="AI1133">SUMPRODUCT(--(IFERROR(HOUR(Flights_2026_09_3033343536[entry_hour]),-1)=HOUR(AF1133)),--(IFERROR(Flights_2026_09_3033343536[entry_sector],"")=AG1133),--(IFERROR(Flights_2026_09_3033343536[nfl],-1)&gt;=AH1133),--(IFERROR(Flights_2026_09_3033343536[nfl],-1)&lt;=IF(AH1133=450,450,AH1133+9)))</f>
        <v>0</v>
      </c>
    </row>
    <row r="1134" spans="32:35" x14ac:dyDescent="0.2">
      <c r="AF1134" s="2">
        <v>0.91666666666666663</v>
      </c>
      <c r="AG1134" t="s">
        <v>840</v>
      </c>
      <c r="AH1134" s="17">
        <v>340</v>
      </c>
      <c r="AI1134" s="17" cm="1">
        <f t="array" ref="AI1134">SUMPRODUCT(--(IFERROR(HOUR(Flights_2026_09_3033343536[entry_hour]),-1)=HOUR(AF1134)),--(IFERROR(Flights_2026_09_3033343536[entry_sector],"")=AG1134),--(IFERROR(Flights_2026_09_3033343536[nfl],-1)&gt;=AH1134),--(IFERROR(Flights_2026_09_3033343536[nfl],-1)&lt;=IF(AH1134=450,450,AH1134+9)))</f>
        <v>0</v>
      </c>
    </row>
    <row r="1135" spans="32:35" x14ac:dyDescent="0.2">
      <c r="AF1135" s="2">
        <v>0.91666666666666663</v>
      </c>
      <c r="AG1135" t="s">
        <v>840</v>
      </c>
      <c r="AH1135" s="17">
        <v>350</v>
      </c>
      <c r="AI1135" s="17" cm="1">
        <f t="array" ref="AI1135">SUMPRODUCT(--(IFERROR(HOUR(Flights_2026_09_3033343536[entry_hour]),-1)=HOUR(AF1135)),--(IFERROR(Flights_2026_09_3033343536[entry_sector],"")=AG1135),--(IFERROR(Flights_2026_09_3033343536[nfl],-1)&gt;=AH1135),--(IFERROR(Flights_2026_09_3033343536[nfl],-1)&lt;=IF(AH1135=450,450,AH1135+9)))</f>
        <v>1</v>
      </c>
    </row>
    <row r="1136" spans="32:35" x14ac:dyDescent="0.2">
      <c r="AF1136" s="2">
        <v>0.91666666666666663</v>
      </c>
      <c r="AG1136" t="s">
        <v>840</v>
      </c>
      <c r="AH1136" s="17">
        <v>360</v>
      </c>
      <c r="AI1136" s="17" cm="1">
        <f t="array" ref="AI1136">SUMPRODUCT(--(IFERROR(HOUR(Flights_2026_09_3033343536[entry_hour]),-1)=HOUR(AF1136)),--(IFERROR(Flights_2026_09_3033343536[entry_sector],"")=AG1136),--(IFERROR(Flights_2026_09_3033343536[nfl],-1)&gt;=AH1136),--(IFERROR(Flights_2026_09_3033343536[nfl],-1)&lt;=IF(AH1136=450,450,AH1136+9)))</f>
        <v>0</v>
      </c>
    </row>
    <row r="1137" spans="32:35" x14ac:dyDescent="0.2">
      <c r="AF1137" s="2">
        <v>0.91666666666666663</v>
      </c>
      <c r="AG1137" t="s">
        <v>840</v>
      </c>
      <c r="AH1137" s="17">
        <v>370</v>
      </c>
      <c r="AI1137" s="17" cm="1">
        <f t="array" ref="AI1137">SUMPRODUCT(--(IFERROR(HOUR(Flights_2026_09_3033343536[entry_hour]),-1)=HOUR(AF1137)),--(IFERROR(Flights_2026_09_3033343536[entry_sector],"")=AG1137),--(IFERROR(Flights_2026_09_3033343536[nfl],-1)&gt;=AH1137),--(IFERROR(Flights_2026_09_3033343536[nfl],-1)&lt;=IF(AH1137=450,450,AH1137+9)))</f>
        <v>2</v>
      </c>
    </row>
    <row r="1138" spans="32:35" x14ac:dyDescent="0.2">
      <c r="AF1138" s="2">
        <v>0.91666666666666663</v>
      </c>
      <c r="AG1138" t="s">
        <v>840</v>
      </c>
      <c r="AH1138" s="17">
        <v>380</v>
      </c>
      <c r="AI1138" s="17" cm="1">
        <f t="array" ref="AI1138">SUMPRODUCT(--(IFERROR(HOUR(Flights_2026_09_3033343536[entry_hour]),-1)=HOUR(AF1138)),--(IFERROR(Flights_2026_09_3033343536[entry_sector],"")=AG1138),--(IFERROR(Flights_2026_09_3033343536[nfl],-1)&gt;=AH1138),--(IFERROR(Flights_2026_09_3033343536[nfl],-1)&lt;=IF(AH1138=450,450,AH1138+9)))</f>
        <v>0</v>
      </c>
    </row>
    <row r="1139" spans="32:35" x14ac:dyDescent="0.2">
      <c r="AF1139" s="2">
        <v>0.91666666666666663</v>
      </c>
      <c r="AG1139" t="s">
        <v>840</v>
      </c>
      <c r="AH1139" s="17">
        <v>390</v>
      </c>
      <c r="AI1139" s="17" cm="1">
        <f t="array" ref="AI1139">SUMPRODUCT(--(IFERROR(HOUR(Flights_2026_09_3033343536[entry_hour]),-1)=HOUR(AF1139)),--(IFERROR(Flights_2026_09_3033343536[entry_sector],"")=AG1139),--(IFERROR(Flights_2026_09_3033343536[nfl],-1)&gt;=AH1139),--(IFERROR(Flights_2026_09_3033343536[nfl],-1)&lt;=IF(AH1139=450,450,AH1139+9)))</f>
        <v>1</v>
      </c>
    </row>
    <row r="1140" spans="32:35" x14ac:dyDescent="0.2">
      <c r="AF1140" s="2">
        <v>0.91666666666666663</v>
      </c>
      <c r="AG1140" t="s">
        <v>840</v>
      </c>
      <c r="AH1140" s="17">
        <v>400</v>
      </c>
      <c r="AI1140" s="17" cm="1">
        <f t="array" ref="AI1140">SUMPRODUCT(--(IFERROR(HOUR(Flights_2026_09_3033343536[entry_hour]),-1)=HOUR(AF1140)),--(IFERROR(Flights_2026_09_3033343536[entry_sector],"")=AG1140),--(IFERROR(Flights_2026_09_3033343536[nfl],-1)&gt;=AH1140),--(IFERROR(Flights_2026_09_3033343536[nfl],-1)&lt;=IF(AH1140=450,450,AH1140+9)))</f>
        <v>0</v>
      </c>
    </row>
    <row r="1141" spans="32:35" x14ac:dyDescent="0.2">
      <c r="AF1141" s="2">
        <v>0.91666666666666663</v>
      </c>
      <c r="AG1141" t="s">
        <v>840</v>
      </c>
      <c r="AH1141" s="17">
        <v>410</v>
      </c>
      <c r="AI1141" s="17" cm="1">
        <f t="array" ref="AI1141">SUMPRODUCT(--(IFERROR(HOUR(Flights_2026_09_3033343536[entry_hour]),-1)=HOUR(AF1141)),--(IFERROR(Flights_2026_09_3033343536[entry_sector],"")=AG1141),--(IFERROR(Flights_2026_09_3033343536[nfl],-1)&gt;=AH1141),--(IFERROR(Flights_2026_09_3033343536[nfl],-1)&lt;=IF(AH1141=450,450,AH1141+9)))</f>
        <v>0</v>
      </c>
    </row>
    <row r="1142" spans="32:35" x14ac:dyDescent="0.2">
      <c r="AF1142" s="2">
        <v>0.91666666666666663</v>
      </c>
      <c r="AG1142" t="s">
        <v>840</v>
      </c>
      <c r="AH1142" s="17">
        <v>420</v>
      </c>
      <c r="AI1142" s="17" cm="1">
        <f t="array" ref="AI1142">SUMPRODUCT(--(IFERROR(HOUR(Flights_2026_09_3033343536[entry_hour]),-1)=HOUR(AF1142)),--(IFERROR(Flights_2026_09_3033343536[entry_sector],"")=AG1142),--(IFERROR(Flights_2026_09_3033343536[nfl],-1)&gt;=AH1142),--(IFERROR(Flights_2026_09_3033343536[nfl],-1)&lt;=IF(AH1142=450,450,AH1142+9)))</f>
        <v>0</v>
      </c>
    </row>
    <row r="1143" spans="32:35" x14ac:dyDescent="0.2">
      <c r="AF1143" s="2">
        <v>0.91666666666666663</v>
      </c>
      <c r="AG1143" t="s">
        <v>840</v>
      </c>
      <c r="AH1143" s="17">
        <v>430</v>
      </c>
      <c r="AI1143" s="17" cm="1">
        <f t="array" ref="AI1143">SUMPRODUCT(--(IFERROR(HOUR(Flights_2026_09_3033343536[entry_hour]),-1)=HOUR(AF1143)),--(IFERROR(Flights_2026_09_3033343536[entry_sector],"")=AG1143),--(IFERROR(Flights_2026_09_3033343536[nfl],-1)&gt;=AH1143),--(IFERROR(Flights_2026_09_3033343536[nfl],-1)&lt;=IF(AH1143=450,450,AH1143+9)))</f>
        <v>0</v>
      </c>
    </row>
    <row r="1144" spans="32:35" x14ac:dyDescent="0.2">
      <c r="AF1144" s="2">
        <v>0.91666666666666663</v>
      </c>
      <c r="AG1144" t="s">
        <v>840</v>
      </c>
      <c r="AH1144" s="17">
        <v>440</v>
      </c>
      <c r="AI1144" s="17" cm="1">
        <f t="array" ref="AI1144">SUMPRODUCT(--(IFERROR(HOUR(Flights_2026_09_3033343536[entry_hour]),-1)=HOUR(AF1144)),--(IFERROR(Flights_2026_09_3033343536[entry_sector],"")=AG1144),--(IFERROR(Flights_2026_09_3033343536[nfl],-1)&gt;=AH1144),--(IFERROR(Flights_2026_09_3033343536[nfl],-1)&lt;=IF(AH1144=450,450,AH1144+9)))</f>
        <v>0</v>
      </c>
    </row>
    <row r="1145" spans="32:35" x14ac:dyDescent="0.2">
      <c r="AF1145" s="2">
        <v>0.91666666666666663</v>
      </c>
      <c r="AG1145" t="s">
        <v>840</v>
      </c>
      <c r="AH1145" s="17">
        <v>450</v>
      </c>
      <c r="AI1145" s="17" cm="1">
        <f t="array" ref="AI1145">SUMPRODUCT(--(IFERROR(HOUR(Flights_2026_09_3033343536[entry_hour]),-1)=HOUR(AF1145)),--(IFERROR(Flights_2026_09_3033343536[entry_sector],"")=AG1145),--(IFERROR(Flights_2026_09_3033343536[nfl],-1)&gt;=AH1145),--(IFERROR(Flights_2026_09_3033343536[nfl],-1)&lt;=IF(AH1145=450,450,AH1145+9)))</f>
        <v>0</v>
      </c>
    </row>
    <row r="1146" spans="32:35" x14ac:dyDescent="0.2">
      <c r="AF1146" s="2">
        <v>0.91666666666666663</v>
      </c>
      <c r="AG1146" t="s">
        <v>747</v>
      </c>
      <c r="AH1146" s="17">
        <v>200</v>
      </c>
      <c r="AI1146" s="17" cm="1">
        <f t="array" ref="AI1146">SUMPRODUCT(--(IFERROR(HOUR(Flights_2026_09_3033343536[entry_hour]),-1)=HOUR(AF1146)),--(IFERROR(Flights_2026_09_3033343536[entry_sector],"")=AG1146),--(IFERROR(Flights_2026_09_3033343536[nfl],-1)&gt;=AH1146),--(IFERROR(Flights_2026_09_3033343536[nfl],-1)&lt;=IF(AH1146=450,450,AH1146+9)))</f>
        <v>0</v>
      </c>
    </row>
    <row r="1147" spans="32:35" x14ac:dyDescent="0.2">
      <c r="AF1147" s="2">
        <v>0.91666666666666663</v>
      </c>
      <c r="AG1147" t="s">
        <v>747</v>
      </c>
      <c r="AH1147" s="17">
        <v>210</v>
      </c>
      <c r="AI1147" s="17" cm="1">
        <f t="array" ref="AI1147">SUMPRODUCT(--(IFERROR(HOUR(Flights_2026_09_3033343536[entry_hour]),-1)=HOUR(AF1147)),--(IFERROR(Flights_2026_09_3033343536[entry_sector],"")=AG1147),--(IFERROR(Flights_2026_09_3033343536[nfl],-1)&gt;=AH1147),--(IFERROR(Flights_2026_09_3033343536[nfl],-1)&lt;=IF(AH1147=450,450,AH1147+9)))</f>
        <v>0</v>
      </c>
    </row>
    <row r="1148" spans="32:35" x14ac:dyDescent="0.2">
      <c r="AF1148" s="2">
        <v>0.91666666666666663</v>
      </c>
      <c r="AG1148" t="s">
        <v>747</v>
      </c>
      <c r="AH1148" s="17">
        <v>220</v>
      </c>
      <c r="AI1148" s="17" cm="1">
        <f t="array" ref="AI1148">SUMPRODUCT(--(IFERROR(HOUR(Flights_2026_09_3033343536[entry_hour]),-1)=HOUR(AF1148)),--(IFERROR(Flights_2026_09_3033343536[entry_sector],"")=AG1148),--(IFERROR(Flights_2026_09_3033343536[nfl],-1)&gt;=AH1148),--(IFERROR(Flights_2026_09_3033343536[nfl],-1)&lt;=IF(AH1148=450,450,AH1148+9)))</f>
        <v>0</v>
      </c>
    </row>
    <row r="1149" spans="32:35" x14ac:dyDescent="0.2">
      <c r="AF1149" s="2">
        <v>0.91666666666666663</v>
      </c>
      <c r="AG1149" t="s">
        <v>747</v>
      </c>
      <c r="AH1149" s="17">
        <v>230</v>
      </c>
      <c r="AI1149" s="17" cm="1">
        <f t="array" ref="AI1149">SUMPRODUCT(--(IFERROR(HOUR(Flights_2026_09_3033343536[entry_hour]),-1)=HOUR(AF1149)),--(IFERROR(Flights_2026_09_3033343536[entry_sector],"")=AG1149),--(IFERROR(Flights_2026_09_3033343536[nfl],-1)&gt;=AH1149),--(IFERROR(Flights_2026_09_3033343536[nfl],-1)&lt;=IF(AH1149=450,450,AH1149+9)))</f>
        <v>0</v>
      </c>
    </row>
    <row r="1150" spans="32:35" x14ac:dyDescent="0.2">
      <c r="AF1150" s="2">
        <v>0.91666666666666663</v>
      </c>
      <c r="AG1150" t="s">
        <v>747</v>
      </c>
      <c r="AH1150" s="17">
        <v>240</v>
      </c>
      <c r="AI1150" s="17" cm="1">
        <f t="array" ref="AI1150">SUMPRODUCT(--(IFERROR(HOUR(Flights_2026_09_3033343536[entry_hour]),-1)=HOUR(AF1150)),--(IFERROR(Flights_2026_09_3033343536[entry_sector],"")=AG1150),--(IFERROR(Flights_2026_09_3033343536[nfl],-1)&gt;=AH1150),--(IFERROR(Flights_2026_09_3033343536[nfl],-1)&lt;=IF(AH1150=450,450,AH1150+9)))</f>
        <v>0</v>
      </c>
    </row>
    <row r="1151" spans="32:35" x14ac:dyDescent="0.2">
      <c r="AF1151" s="2">
        <v>0.91666666666666663</v>
      </c>
      <c r="AG1151" t="s">
        <v>747</v>
      </c>
      <c r="AH1151" s="17">
        <v>250</v>
      </c>
      <c r="AI1151" s="17" cm="1">
        <f t="array" ref="AI1151">SUMPRODUCT(--(IFERROR(HOUR(Flights_2026_09_3033343536[entry_hour]),-1)=HOUR(AF1151)),--(IFERROR(Flights_2026_09_3033343536[entry_sector],"")=AG1151),--(IFERROR(Flights_2026_09_3033343536[nfl],-1)&gt;=AH1151),--(IFERROR(Flights_2026_09_3033343536[nfl],-1)&lt;=IF(AH1151=450,450,AH1151+9)))</f>
        <v>0</v>
      </c>
    </row>
    <row r="1152" spans="32:35" x14ac:dyDescent="0.2">
      <c r="AF1152" s="2">
        <v>0.91666666666666663</v>
      </c>
      <c r="AG1152" t="s">
        <v>747</v>
      </c>
      <c r="AH1152" s="17">
        <v>260</v>
      </c>
      <c r="AI1152" s="17" cm="1">
        <f t="array" ref="AI1152">SUMPRODUCT(--(IFERROR(HOUR(Flights_2026_09_3033343536[entry_hour]),-1)=HOUR(AF1152)),--(IFERROR(Flights_2026_09_3033343536[entry_sector],"")=AG1152),--(IFERROR(Flights_2026_09_3033343536[nfl],-1)&gt;=AH1152),--(IFERROR(Flights_2026_09_3033343536[nfl],-1)&lt;=IF(AH1152=450,450,AH1152+9)))</f>
        <v>0</v>
      </c>
    </row>
    <row r="1153" spans="32:35" x14ac:dyDescent="0.2">
      <c r="AF1153" s="2">
        <v>0.91666666666666663</v>
      </c>
      <c r="AG1153" t="s">
        <v>747</v>
      </c>
      <c r="AH1153" s="17">
        <v>270</v>
      </c>
      <c r="AI1153" s="17" cm="1">
        <f t="array" ref="AI1153">SUMPRODUCT(--(IFERROR(HOUR(Flights_2026_09_3033343536[entry_hour]),-1)=HOUR(AF1153)),--(IFERROR(Flights_2026_09_3033343536[entry_sector],"")=AG1153),--(IFERROR(Flights_2026_09_3033343536[nfl],-1)&gt;=AH1153),--(IFERROR(Flights_2026_09_3033343536[nfl],-1)&lt;=IF(AH1153=450,450,AH1153+9)))</f>
        <v>0</v>
      </c>
    </row>
    <row r="1154" spans="32:35" x14ac:dyDescent="0.2">
      <c r="AF1154" s="2">
        <v>0.91666666666666663</v>
      </c>
      <c r="AG1154" t="s">
        <v>747</v>
      </c>
      <c r="AH1154" s="17">
        <v>280</v>
      </c>
      <c r="AI1154" s="17" cm="1">
        <f t="array" ref="AI1154">SUMPRODUCT(--(IFERROR(HOUR(Flights_2026_09_3033343536[entry_hour]),-1)=HOUR(AF1154)),--(IFERROR(Flights_2026_09_3033343536[entry_sector],"")=AG1154),--(IFERROR(Flights_2026_09_3033343536[nfl],-1)&gt;=AH1154),--(IFERROR(Flights_2026_09_3033343536[nfl],-1)&lt;=IF(AH1154=450,450,AH1154+9)))</f>
        <v>0</v>
      </c>
    </row>
    <row r="1155" spans="32:35" x14ac:dyDescent="0.2">
      <c r="AF1155" s="2">
        <v>0.91666666666666663</v>
      </c>
      <c r="AG1155" t="s">
        <v>747</v>
      </c>
      <c r="AH1155" s="17">
        <v>290</v>
      </c>
      <c r="AI1155" s="17" cm="1">
        <f t="array" ref="AI1155">SUMPRODUCT(--(IFERROR(HOUR(Flights_2026_09_3033343536[entry_hour]),-1)=HOUR(AF1155)),--(IFERROR(Flights_2026_09_3033343536[entry_sector],"")=AG1155),--(IFERROR(Flights_2026_09_3033343536[nfl],-1)&gt;=AH1155),--(IFERROR(Flights_2026_09_3033343536[nfl],-1)&lt;=IF(AH1155=450,450,AH1155+9)))</f>
        <v>0</v>
      </c>
    </row>
    <row r="1156" spans="32:35" x14ac:dyDescent="0.2">
      <c r="AF1156" s="2">
        <v>0.91666666666666663</v>
      </c>
      <c r="AG1156" t="s">
        <v>747</v>
      </c>
      <c r="AH1156" s="17">
        <v>300</v>
      </c>
      <c r="AI1156" s="17" cm="1">
        <f t="array" ref="AI1156">SUMPRODUCT(--(IFERROR(HOUR(Flights_2026_09_3033343536[entry_hour]),-1)=HOUR(AF1156)),--(IFERROR(Flights_2026_09_3033343536[entry_sector],"")=AG1156),--(IFERROR(Flights_2026_09_3033343536[nfl],-1)&gt;=AH1156),--(IFERROR(Flights_2026_09_3033343536[nfl],-1)&lt;=IF(AH1156=450,450,AH1156+9)))</f>
        <v>0</v>
      </c>
    </row>
    <row r="1157" spans="32:35" x14ac:dyDescent="0.2">
      <c r="AF1157" s="2">
        <v>0.91666666666666663</v>
      </c>
      <c r="AG1157" t="s">
        <v>747</v>
      </c>
      <c r="AH1157" s="17">
        <v>310</v>
      </c>
      <c r="AI1157" s="17" cm="1">
        <f t="array" ref="AI1157">SUMPRODUCT(--(IFERROR(HOUR(Flights_2026_09_3033343536[entry_hour]),-1)=HOUR(AF1157)),--(IFERROR(Flights_2026_09_3033343536[entry_sector],"")=AG1157),--(IFERROR(Flights_2026_09_3033343536[nfl],-1)&gt;=AH1157),--(IFERROR(Flights_2026_09_3033343536[nfl],-1)&lt;=IF(AH1157=450,450,AH1157+9)))</f>
        <v>0</v>
      </c>
    </row>
    <row r="1158" spans="32:35" x14ac:dyDescent="0.2">
      <c r="AF1158" s="2">
        <v>0.91666666666666663</v>
      </c>
      <c r="AG1158" t="s">
        <v>747</v>
      </c>
      <c r="AH1158" s="17">
        <v>320</v>
      </c>
      <c r="AI1158" s="17" cm="1">
        <f t="array" ref="AI1158">SUMPRODUCT(--(IFERROR(HOUR(Flights_2026_09_3033343536[entry_hour]),-1)=HOUR(AF1158)),--(IFERROR(Flights_2026_09_3033343536[entry_sector],"")=AG1158),--(IFERROR(Flights_2026_09_3033343536[nfl],-1)&gt;=AH1158),--(IFERROR(Flights_2026_09_3033343536[nfl],-1)&lt;=IF(AH1158=450,450,AH1158+9)))</f>
        <v>0</v>
      </c>
    </row>
    <row r="1159" spans="32:35" x14ac:dyDescent="0.2">
      <c r="AF1159" s="2">
        <v>0.91666666666666663</v>
      </c>
      <c r="AG1159" t="s">
        <v>747</v>
      </c>
      <c r="AH1159" s="17">
        <v>330</v>
      </c>
      <c r="AI1159" s="17" cm="1">
        <f t="array" ref="AI1159">SUMPRODUCT(--(IFERROR(HOUR(Flights_2026_09_3033343536[entry_hour]),-1)=HOUR(AF1159)),--(IFERROR(Flights_2026_09_3033343536[entry_sector],"")=AG1159),--(IFERROR(Flights_2026_09_3033343536[nfl],-1)&gt;=AH1159),--(IFERROR(Flights_2026_09_3033343536[nfl],-1)&lt;=IF(AH1159=450,450,AH1159+9)))</f>
        <v>0</v>
      </c>
    </row>
    <row r="1160" spans="32:35" x14ac:dyDescent="0.2">
      <c r="AF1160" s="2">
        <v>0.91666666666666663</v>
      </c>
      <c r="AG1160" t="s">
        <v>747</v>
      </c>
      <c r="AH1160" s="17">
        <v>340</v>
      </c>
      <c r="AI1160" s="17" cm="1">
        <f t="array" ref="AI1160">SUMPRODUCT(--(IFERROR(HOUR(Flights_2026_09_3033343536[entry_hour]),-1)=HOUR(AF1160)),--(IFERROR(Flights_2026_09_3033343536[entry_sector],"")=AG1160),--(IFERROR(Flights_2026_09_3033343536[nfl],-1)&gt;=AH1160),--(IFERROR(Flights_2026_09_3033343536[nfl],-1)&lt;=IF(AH1160=450,450,AH1160+9)))</f>
        <v>0</v>
      </c>
    </row>
    <row r="1161" spans="32:35" x14ac:dyDescent="0.2">
      <c r="AF1161" s="2">
        <v>0.91666666666666663</v>
      </c>
      <c r="AG1161" t="s">
        <v>747</v>
      </c>
      <c r="AH1161" s="17">
        <v>350</v>
      </c>
      <c r="AI1161" s="17" cm="1">
        <f t="array" ref="AI1161">SUMPRODUCT(--(IFERROR(HOUR(Flights_2026_09_3033343536[entry_hour]),-1)=HOUR(AF1161)),--(IFERROR(Flights_2026_09_3033343536[entry_sector],"")=AG1161),--(IFERROR(Flights_2026_09_3033343536[nfl],-1)&gt;=AH1161),--(IFERROR(Flights_2026_09_3033343536[nfl],-1)&lt;=IF(AH1161=450,450,AH1161+9)))</f>
        <v>0</v>
      </c>
    </row>
    <row r="1162" spans="32:35" x14ac:dyDescent="0.2">
      <c r="AF1162" s="2">
        <v>0.91666666666666663</v>
      </c>
      <c r="AG1162" t="s">
        <v>747</v>
      </c>
      <c r="AH1162" s="17">
        <v>360</v>
      </c>
      <c r="AI1162" s="17" cm="1">
        <f t="array" ref="AI1162">SUMPRODUCT(--(IFERROR(HOUR(Flights_2026_09_3033343536[entry_hour]),-1)=HOUR(AF1162)),--(IFERROR(Flights_2026_09_3033343536[entry_sector],"")=AG1162),--(IFERROR(Flights_2026_09_3033343536[nfl],-1)&gt;=AH1162),--(IFERROR(Flights_2026_09_3033343536[nfl],-1)&lt;=IF(AH1162=450,450,AH1162+9)))</f>
        <v>0</v>
      </c>
    </row>
    <row r="1163" spans="32:35" x14ac:dyDescent="0.2">
      <c r="AF1163" s="2">
        <v>0.91666666666666663</v>
      </c>
      <c r="AG1163" t="s">
        <v>747</v>
      </c>
      <c r="AH1163" s="17">
        <v>370</v>
      </c>
      <c r="AI1163" s="17" cm="1">
        <f t="array" ref="AI1163">SUMPRODUCT(--(IFERROR(HOUR(Flights_2026_09_3033343536[entry_hour]),-1)=HOUR(AF1163)),--(IFERROR(Flights_2026_09_3033343536[entry_sector],"")=AG1163),--(IFERROR(Flights_2026_09_3033343536[nfl],-1)&gt;=AH1163),--(IFERROR(Flights_2026_09_3033343536[nfl],-1)&lt;=IF(AH1163=450,450,AH1163+9)))</f>
        <v>0</v>
      </c>
    </row>
    <row r="1164" spans="32:35" x14ac:dyDescent="0.2">
      <c r="AF1164" s="2">
        <v>0.91666666666666663</v>
      </c>
      <c r="AG1164" t="s">
        <v>747</v>
      </c>
      <c r="AH1164" s="17">
        <v>380</v>
      </c>
      <c r="AI1164" s="17" cm="1">
        <f t="array" ref="AI1164">SUMPRODUCT(--(IFERROR(HOUR(Flights_2026_09_3033343536[entry_hour]),-1)=HOUR(AF1164)),--(IFERROR(Flights_2026_09_3033343536[entry_sector],"")=AG1164),--(IFERROR(Flights_2026_09_3033343536[nfl],-1)&gt;=AH1164),--(IFERROR(Flights_2026_09_3033343536[nfl],-1)&lt;=IF(AH1164=450,450,AH1164+9)))</f>
        <v>0</v>
      </c>
    </row>
    <row r="1165" spans="32:35" x14ac:dyDescent="0.2">
      <c r="AF1165" s="2">
        <v>0.91666666666666663</v>
      </c>
      <c r="AG1165" t="s">
        <v>747</v>
      </c>
      <c r="AH1165" s="17">
        <v>390</v>
      </c>
      <c r="AI1165" s="17" cm="1">
        <f t="array" ref="AI1165">SUMPRODUCT(--(IFERROR(HOUR(Flights_2026_09_3033343536[entry_hour]),-1)=HOUR(AF1165)),--(IFERROR(Flights_2026_09_3033343536[entry_sector],"")=AG1165),--(IFERROR(Flights_2026_09_3033343536[nfl],-1)&gt;=AH1165),--(IFERROR(Flights_2026_09_3033343536[nfl],-1)&lt;=IF(AH1165=450,450,AH1165+9)))</f>
        <v>0</v>
      </c>
    </row>
    <row r="1166" spans="32:35" x14ac:dyDescent="0.2">
      <c r="AF1166" s="2">
        <v>0.91666666666666663</v>
      </c>
      <c r="AG1166" t="s">
        <v>747</v>
      </c>
      <c r="AH1166" s="17">
        <v>400</v>
      </c>
      <c r="AI1166" s="17" cm="1">
        <f t="array" ref="AI1166">SUMPRODUCT(--(IFERROR(HOUR(Flights_2026_09_3033343536[entry_hour]),-1)=HOUR(AF1166)),--(IFERROR(Flights_2026_09_3033343536[entry_sector],"")=AG1166),--(IFERROR(Flights_2026_09_3033343536[nfl],-1)&gt;=AH1166),--(IFERROR(Flights_2026_09_3033343536[nfl],-1)&lt;=IF(AH1166=450,450,AH1166+9)))</f>
        <v>0</v>
      </c>
    </row>
    <row r="1167" spans="32:35" x14ac:dyDescent="0.2">
      <c r="AF1167" s="2">
        <v>0.91666666666666663</v>
      </c>
      <c r="AG1167" t="s">
        <v>747</v>
      </c>
      <c r="AH1167" s="17">
        <v>410</v>
      </c>
      <c r="AI1167" s="17" cm="1">
        <f t="array" ref="AI1167">SUMPRODUCT(--(IFERROR(HOUR(Flights_2026_09_3033343536[entry_hour]),-1)=HOUR(AF1167)),--(IFERROR(Flights_2026_09_3033343536[entry_sector],"")=AG1167),--(IFERROR(Flights_2026_09_3033343536[nfl],-1)&gt;=AH1167),--(IFERROR(Flights_2026_09_3033343536[nfl],-1)&lt;=IF(AH1167=450,450,AH1167+9)))</f>
        <v>0</v>
      </c>
    </row>
    <row r="1168" spans="32:35" x14ac:dyDescent="0.2">
      <c r="AF1168" s="2">
        <v>0.91666666666666663</v>
      </c>
      <c r="AG1168" t="s">
        <v>747</v>
      </c>
      <c r="AH1168" s="17">
        <v>420</v>
      </c>
      <c r="AI1168" s="17" cm="1">
        <f t="array" ref="AI1168">SUMPRODUCT(--(IFERROR(HOUR(Flights_2026_09_3033343536[entry_hour]),-1)=HOUR(AF1168)),--(IFERROR(Flights_2026_09_3033343536[entry_sector],"")=AG1168),--(IFERROR(Flights_2026_09_3033343536[nfl],-1)&gt;=AH1168),--(IFERROR(Flights_2026_09_3033343536[nfl],-1)&lt;=IF(AH1168=450,450,AH1168+9)))</f>
        <v>0</v>
      </c>
    </row>
    <row r="1169" spans="32:35" x14ac:dyDescent="0.2">
      <c r="AF1169" s="2">
        <v>0.91666666666666663</v>
      </c>
      <c r="AG1169" t="s">
        <v>747</v>
      </c>
      <c r="AH1169" s="17">
        <v>430</v>
      </c>
      <c r="AI1169" s="17" cm="1">
        <f t="array" ref="AI1169">SUMPRODUCT(--(IFERROR(HOUR(Flights_2026_09_3033343536[entry_hour]),-1)=HOUR(AF1169)),--(IFERROR(Flights_2026_09_3033343536[entry_sector],"")=AG1169),--(IFERROR(Flights_2026_09_3033343536[nfl],-1)&gt;=AH1169),--(IFERROR(Flights_2026_09_3033343536[nfl],-1)&lt;=IF(AH1169=450,450,AH1169+9)))</f>
        <v>0</v>
      </c>
    </row>
    <row r="1170" spans="32:35" x14ac:dyDescent="0.2">
      <c r="AF1170" s="2">
        <v>0.91666666666666663</v>
      </c>
      <c r="AG1170" t="s">
        <v>747</v>
      </c>
      <c r="AH1170" s="17">
        <v>440</v>
      </c>
      <c r="AI1170" s="17" cm="1">
        <f t="array" ref="AI1170">SUMPRODUCT(--(IFERROR(HOUR(Flights_2026_09_3033343536[entry_hour]),-1)=HOUR(AF1170)),--(IFERROR(Flights_2026_09_3033343536[entry_sector],"")=AG1170),--(IFERROR(Flights_2026_09_3033343536[nfl],-1)&gt;=AH1170),--(IFERROR(Flights_2026_09_3033343536[nfl],-1)&lt;=IF(AH1170=450,450,AH1170+9)))</f>
        <v>0</v>
      </c>
    </row>
    <row r="1171" spans="32:35" x14ac:dyDescent="0.2">
      <c r="AF1171" s="2">
        <v>0.91666666666666663</v>
      </c>
      <c r="AG1171" t="s">
        <v>747</v>
      </c>
      <c r="AH1171" s="17">
        <v>450</v>
      </c>
      <c r="AI1171" s="17" cm="1">
        <f t="array" ref="AI1171">SUMPRODUCT(--(IFERROR(HOUR(Flights_2026_09_3033343536[entry_hour]),-1)=HOUR(AF1171)),--(IFERROR(Flights_2026_09_3033343536[entry_sector],"")=AG1171),--(IFERROR(Flights_2026_09_3033343536[nfl],-1)&gt;=AH1171),--(IFERROR(Flights_2026_09_3033343536[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109" priority="1">
      <formula>AND(B236&lt;&gt;"",B236=1)</formula>
    </cfRule>
    <cfRule type="expression" dxfId="108" priority="2">
      <formula>AND(B236&lt;&gt;"",B236&gt;=2,B236&lt;=3)</formula>
    </cfRule>
    <cfRule type="expression" dxfId="107" priority="3">
      <formula>AND(B236&lt;&gt;"",B236&gt;=4,B236&lt;=5)</formula>
    </cfRule>
    <cfRule type="expression" dxfId="106" priority="4">
      <formula>AND(B236&lt;&gt;"",B236&gt;=6)</formula>
    </cfRule>
  </conditionalFormatting>
  <conditionalFormatting sqref="B268:J272">
    <cfRule type="expression" dxfId="105" priority="5" stopIfTrue="1">
      <formula>AK2=0</formula>
    </cfRule>
    <cfRule type="expression" dxfId="104" priority="6" stopIfTrue="1">
      <formula>AK2=1</formula>
    </cfRule>
    <cfRule type="expression" dxfId="103" priority="7" stopIfTrue="1">
      <formula>AND(AK2&gt;=2,AK2&lt;=3)</formula>
    </cfRule>
    <cfRule type="expression" dxfId="102" priority="8" stopIfTrue="1">
      <formula>AND(AK2&gt;=4,AK2&lt;=5)</formula>
    </cfRule>
    <cfRule type="expression" dxfId="101"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B4AFB-F4F2-1147-93A5-C5F3E54D2A4B}">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646</v>
      </c>
      <c r="B2" s="29" t="s">
        <v>647</v>
      </c>
      <c r="C2" s="29" t="s">
        <v>19</v>
      </c>
      <c r="D2" s="29" t="s">
        <v>339</v>
      </c>
      <c r="E2" s="29" t="s">
        <v>1022</v>
      </c>
      <c r="F2" s="30">
        <v>46299.004293981481</v>
      </c>
      <c r="G2" s="29" t="s">
        <v>21</v>
      </c>
      <c r="H2" s="29" t="s">
        <v>1929</v>
      </c>
      <c r="I2" s="31">
        <v>430</v>
      </c>
      <c r="J2" s="29" t="s">
        <v>22</v>
      </c>
      <c r="K2" s="29" t="s">
        <v>23</v>
      </c>
      <c r="L2" s="31">
        <v>157</v>
      </c>
      <c r="M2" s="29" t="s">
        <v>37</v>
      </c>
      <c r="N2" s="30">
        <v>46298.990335648152</v>
      </c>
      <c r="O2" s="31">
        <v>340</v>
      </c>
      <c r="P2" s="29" t="s">
        <v>38</v>
      </c>
      <c r="Q2" s="31">
        <v>220</v>
      </c>
      <c r="R2" t="str">
        <f>IF(B2="","",_xlfn.XLOOKUP(B2,DB!$A$2:$A$205,DB!$C$2:$C$205,"")&amp;"")</f>
        <v>Sector 3</v>
      </c>
      <c r="S2" t="str">
        <f>IF(B2="","",_xlfn.XLOOKUP(B2,DB!$A$2:$A$205,DB!$E$2:$E$205,""))</f>
        <v>Sector 3</v>
      </c>
      <c r="T2" t="str">
        <f>IF(B2="","",_xlfn.XLOOKUP(B2,DB!$A$2:$A$205,DB!$F$2:$F$205,""))</f>
        <v>NOSAT</v>
      </c>
      <c r="U2" t="str">
        <f>IF(B2="","",_xlfn.XLOOKUP(B2,DB!$A$2:$A$205,DB!$D$2:$D$205,""))</f>
        <v>MUFH</v>
      </c>
      <c r="V2" t="str">
        <f>IF(B2="","",IF(OR(COUNTIF(M2,"????N?????W")&gt;0,COUNTIF(M2,"????N?????E")&gt;0,COUNTIF(M2,"????S?????W")&gt;0,COUNTIF(M2,"????S?????E")&gt;0),_xlfn.XLOOKUP(B2,DB!$A$2:$A$205,DB!$B$2:$B$205,""),M2))</f>
        <v>NOSAT</v>
      </c>
      <c r="AF2" s="2">
        <v>0.58333333333333337</v>
      </c>
      <c r="AG2" t="s">
        <v>743</v>
      </c>
      <c r="AH2" s="17">
        <v>200</v>
      </c>
      <c r="AI2" s="17" cm="1">
        <f t="array" ref="AI2">SUMPRODUCT(--(IFERROR(HOUR(Flights_2026_09_303334353637[entry_hour]),-1)=HOUR(AF2)),--(IFERROR(Flights_2026_09_303334353637[entry_sector],"")=AG2),--(IFERROR(Flights_2026_09_303334353637[nfl],-1)&gt;=AH2),--(IFERROR(Flights_2026_09_303334353637[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417</v>
      </c>
      <c r="B3" s="29" t="s">
        <v>71</v>
      </c>
      <c r="C3" s="29" t="s">
        <v>19</v>
      </c>
      <c r="D3" s="29" t="s">
        <v>72</v>
      </c>
      <c r="E3" s="29" t="s">
        <v>1090</v>
      </c>
      <c r="F3" s="30">
        <v>46299.00571759259</v>
      </c>
      <c r="G3" s="29" t="s">
        <v>21</v>
      </c>
      <c r="H3" s="29" t="s">
        <v>1930</v>
      </c>
      <c r="I3" s="31">
        <v>400</v>
      </c>
      <c r="J3" s="29" t="s">
        <v>22</v>
      </c>
      <c r="K3" s="29" t="s">
        <v>23</v>
      </c>
      <c r="L3" s="31">
        <v>159</v>
      </c>
      <c r="M3" s="29" t="s">
        <v>37</v>
      </c>
      <c r="N3" s="30">
        <v>46298.992476851854</v>
      </c>
      <c r="O3" s="31">
        <v>307</v>
      </c>
      <c r="P3" s="29" t="s">
        <v>38</v>
      </c>
      <c r="Q3" s="31">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303334353637[entry_hour]),-1)=HOUR(AF3)),--(IFERROR(Flights_2026_09_303334353637[entry_sector],"")=AG3),--(IFERROR(Flights_2026_09_303334353637[nfl],-1)&gt;=AH3),--(IFERROR(Flights_2026_09_303334353637[nfl],-1)&lt;=IF(AH3=450,450,AH3+9)))</f>
        <v>0</v>
      </c>
      <c r="AJ3" t="s">
        <v>744</v>
      </c>
      <c r="AK3" s="17">
        <f t="shared" si="0"/>
        <v>3</v>
      </c>
      <c r="AL3" s="17">
        <f t="shared" si="0"/>
        <v>11</v>
      </c>
      <c r="AM3" s="17">
        <f t="shared" si="0"/>
        <v>6</v>
      </c>
      <c r="AN3" s="17">
        <f t="shared" si="0"/>
        <v>6</v>
      </c>
      <c r="AO3" s="17">
        <f t="shared" si="0"/>
        <v>6</v>
      </c>
      <c r="AP3" s="17">
        <f t="shared" si="0"/>
        <v>7</v>
      </c>
      <c r="AQ3" s="17">
        <f t="shared" si="0"/>
        <v>0</v>
      </c>
      <c r="AR3" s="17">
        <f t="shared" si="0"/>
        <v>0</v>
      </c>
      <c r="AS3" s="17">
        <f t="shared" si="0"/>
        <v>3</v>
      </c>
    </row>
    <row r="4" spans="1:45" x14ac:dyDescent="0.2">
      <c r="A4" s="29" t="s">
        <v>17</v>
      </c>
      <c r="B4" s="29" t="s">
        <v>18</v>
      </c>
      <c r="C4" s="29" t="s">
        <v>19</v>
      </c>
      <c r="D4" s="29" t="s">
        <v>20</v>
      </c>
      <c r="E4" s="29" t="s">
        <v>650</v>
      </c>
      <c r="F4" s="30">
        <v>46299.008136574077</v>
      </c>
      <c r="G4" s="29" t="s">
        <v>21</v>
      </c>
      <c r="H4" s="29" t="s">
        <v>1931</v>
      </c>
      <c r="I4" s="31">
        <v>310</v>
      </c>
      <c r="J4" s="29" t="s">
        <v>22</v>
      </c>
      <c r="K4" s="29" t="s">
        <v>23</v>
      </c>
      <c r="L4" s="31">
        <v>706</v>
      </c>
      <c r="M4" s="29" t="s">
        <v>251</v>
      </c>
      <c r="N4" s="30">
        <v>46298.966712962967</v>
      </c>
      <c r="O4" s="31">
        <v>310</v>
      </c>
      <c r="P4" s="29" t="s">
        <v>26</v>
      </c>
      <c r="Q4" s="31">
        <v>310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IPSEV</v>
      </c>
      <c r="AF4" s="2">
        <v>0.58333333333333337</v>
      </c>
      <c r="AG4" t="s">
        <v>743</v>
      </c>
      <c r="AH4" s="17">
        <v>220</v>
      </c>
      <c r="AI4" s="17" cm="1">
        <f t="array" ref="AI4">SUMPRODUCT(--(IFERROR(HOUR(Flights_2026_09_303334353637[entry_hour]),-1)=HOUR(AF4)),--(IFERROR(Flights_2026_09_303334353637[entry_sector],"")=AG4),--(IFERROR(Flights_2026_09_303334353637[nfl],-1)&gt;=AH4),--(IFERROR(Flights_2026_09_303334353637[nfl],-1)&lt;=IF(AH4=450,450,AH4+9)))</f>
        <v>0</v>
      </c>
      <c r="AJ4" t="s">
        <v>745</v>
      </c>
      <c r="AK4" s="17">
        <f t="shared" si="0"/>
        <v>3</v>
      </c>
      <c r="AL4" s="17">
        <f t="shared" si="0"/>
        <v>2</v>
      </c>
      <c r="AM4" s="17">
        <f t="shared" si="0"/>
        <v>2</v>
      </c>
      <c r="AN4" s="17">
        <f t="shared" si="0"/>
        <v>2</v>
      </c>
      <c r="AO4" s="17">
        <f t="shared" si="0"/>
        <v>5</v>
      </c>
      <c r="AP4" s="17">
        <f t="shared" si="0"/>
        <v>4</v>
      </c>
      <c r="AQ4" s="17">
        <f t="shared" si="0"/>
        <v>2</v>
      </c>
      <c r="AR4" s="17">
        <f t="shared" si="0"/>
        <v>2</v>
      </c>
      <c r="AS4" s="17">
        <f t="shared" si="0"/>
        <v>2</v>
      </c>
    </row>
    <row r="5" spans="1:45" x14ac:dyDescent="0.2">
      <c r="A5" s="29" t="s">
        <v>39</v>
      </c>
      <c r="B5" s="29" t="s">
        <v>40</v>
      </c>
      <c r="C5" s="29" t="s">
        <v>19</v>
      </c>
      <c r="D5" s="29" t="s">
        <v>41</v>
      </c>
      <c r="E5" s="29" t="s">
        <v>42</v>
      </c>
      <c r="F5" s="30">
        <v>46299.009722222225</v>
      </c>
      <c r="G5" s="29" t="s">
        <v>28</v>
      </c>
      <c r="H5" s="29" t="s">
        <v>1932</v>
      </c>
      <c r="I5" s="31">
        <v>300</v>
      </c>
      <c r="J5" s="29" t="s">
        <v>22</v>
      </c>
      <c r="K5" s="29" t="s">
        <v>23</v>
      </c>
      <c r="L5" s="31">
        <v>222</v>
      </c>
      <c r="M5" s="29" t="s">
        <v>44</v>
      </c>
      <c r="N5" s="30">
        <v>46298.991006944445</v>
      </c>
      <c r="O5" s="31">
        <v>103</v>
      </c>
      <c r="P5" s="29" t="s">
        <v>26</v>
      </c>
      <c r="Q5" s="31">
        <v>210</v>
      </c>
      <c r="R5" t="str">
        <f>IF(B5="","",_xlfn.XLOOKUP(B5,DB!$A$2:$A$205,DB!$C$2:$C$205,"")&amp;"")</f>
        <v>Sector 7</v>
      </c>
      <c r="S5" t="str">
        <f>IF(B5="","",_xlfn.XLOOKUP(B5,DB!$A$2:$A$205,DB!$E$2:$E$205,""))</f>
        <v>Sector 7</v>
      </c>
      <c r="T5" t="str">
        <f>IF(B5="","",_xlfn.XLOOKUP(B5,DB!$A$2:$A$205,DB!$F$2:$F$205,""))</f>
        <v>PAULE/SIGMA</v>
      </c>
      <c r="U5" t="str">
        <f>IF(B5="","",_xlfn.XLOOKUP(B5,DB!$A$2:$A$205,DB!$D$2:$D$205,""))</f>
        <v>MHCC</v>
      </c>
      <c r="V5" t="str">
        <f>IF(B5="","",IF(OR(COUNTIF(M5,"????N?????W")&gt;0,COUNTIF(M5,"????N?????E")&gt;0,COUNTIF(M5,"????S?????W")&gt;0,COUNTIF(M5,"????S?????E")&gt;0),_xlfn.XLOOKUP(B5,DB!$A$2:$A$205,DB!$B$2:$B$205,""),M5))</f>
        <v>SIGMA</v>
      </c>
      <c r="AF5" s="2">
        <v>0.58333333333333337</v>
      </c>
      <c r="AG5" t="s">
        <v>743</v>
      </c>
      <c r="AH5" s="17">
        <v>230</v>
      </c>
      <c r="AI5" s="17" cm="1">
        <f t="array" ref="AI5">SUMPRODUCT(--(IFERROR(HOUR(Flights_2026_09_303334353637[entry_hour]),-1)=HOUR(AF5)),--(IFERROR(Flights_2026_09_303334353637[entry_sector],"")=AG5),--(IFERROR(Flights_2026_09_303334353637[nfl],-1)&gt;=AH5),--(IFERROR(Flights_2026_09_303334353637[nfl],-1)&lt;=IF(AH5=450,450,AH5+9)))</f>
        <v>0</v>
      </c>
      <c r="AJ5" t="s">
        <v>840</v>
      </c>
      <c r="AK5" s="17">
        <f t="shared" si="0"/>
        <v>1</v>
      </c>
      <c r="AL5" s="17">
        <f t="shared" si="0"/>
        <v>3</v>
      </c>
      <c r="AM5" s="17">
        <f t="shared" si="0"/>
        <v>1</v>
      </c>
      <c r="AN5" s="17">
        <f t="shared" si="0"/>
        <v>3</v>
      </c>
      <c r="AO5" s="17">
        <f t="shared" si="0"/>
        <v>3</v>
      </c>
      <c r="AP5" s="17">
        <f t="shared" si="0"/>
        <v>1</v>
      </c>
      <c r="AQ5" s="17">
        <f t="shared" si="0"/>
        <v>1</v>
      </c>
      <c r="AR5" s="17">
        <f t="shared" si="0"/>
        <v>1</v>
      </c>
      <c r="AS5" s="17">
        <f t="shared" si="0"/>
        <v>1</v>
      </c>
    </row>
    <row r="6" spans="1:45" x14ac:dyDescent="0.2">
      <c r="A6" s="29" t="s">
        <v>45</v>
      </c>
      <c r="B6" s="29" t="s">
        <v>46</v>
      </c>
      <c r="C6" s="29" t="s">
        <v>19</v>
      </c>
      <c r="D6" s="29" t="s">
        <v>47</v>
      </c>
      <c r="E6" s="29" t="s">
        <v>1933</v>
      </c>
      <c r="F6" s="30">
        <v>46299.020798611113</v>
      </c>
      <c r="G6" s="29" t="s">
        <v>21</v>
      </c>
      <c r="H6" s="29" t="s">
        <v>1934</v>
      </c>
      <c r="I6" s="31">
        <v>360</v>
      </c>
      <c r="J6" s="29" t="s">
        <v>22</v>
      </c>
      <c r="K6" s="29" t="s">
        <v>23</v>
      </c>
      <c r="L6" s="31">
        <v>164</v>
      </c>
      <c r="M6" s="29" t="s">
        <v>37</v>
      </c>
      <c r="N6" s="30">
        <v>46299.007118055553</v>
      </c>
      <c r="O6" s="31">
        <v>118</v>
      </c>
      <c r="P6" s="29" t="s">
        <v>26</v>
      </c>
      <c r="Q6" s="31">
        <v>220</v>
      </c>
      <c r="R6" t="str">
        <f>IF(B6="","",_xlfn.XLOOKUP(B6,DB!$A$2:$A$205,DB!$C$2:$C$205,"")&amp;"")</f>
        <v>Sector 3</v>
      </c>
      <c r="S6" t="str">
        <f>IF(B6="","",_xlfn.XLOOKUP(B6,DB!$A$2:$A$205,DB!$E$2:$E$205,""))</f>
        <v>Sector 3</v>
      </c>
      <c r="T6" t="str">
        <f>IF(B6="","",_xlfn.XLOOKUP(B6,DB!$A$2:$A$205,DB!$F$2:$F$205,""))</f>
        <v>NOSAT</v>
      </c>
      <c r="U6" t="str">
        <f>IF(B6="","",_xlfn.XLOOKUP(B6,DB!$A$2:$A$205,DB!$D$2:$D$205,""))</f>
        <v>KZHU</v>
      </c>
      <c r="V6" t="str">
        <f>IF(B6="","",IF(OR(COUNTIF(M6,"????N?????W")&gt;0,COUNTIF(M6,"????N?????E")&gt;0,COUNTIF(M6,"????S?????W")&gt;0,COUNTIF(M6,"????S?????E")&gt;0),_xlfn.XLOOKUP(B6,DB!$A$2:$A$205,DB!$B$2:$B$205,""),M6))</f>
        <v>NOSAT</v>
      </c>
      <c r="AF6" s="2">
        <v>0.58333333333333337</v>
      </c>
      <c r="AG6" t="s">
        <v>743</v>
      </c>
      <c r="AH6" s="17">
        <v>240</v>
      </c>
      <c r="AI6" s="17" cm="1">
        <f t="array" ref="AI6">SUMPRODUCT(--(IFERROR(HOUR(Flights_2026_09_303334353637[entry_hour]),-1)=HOUR(AF6)),--(IFERROR(Flights_2026_09_303334353637[entry_sector],"")=AG6),--(IFERROR(Flights_2026_09_303334353637[nfl],-1)&gt;=AH6),--(IFERROR(Flights_2026_09_303334353637[nfl],-1)&lt;=IF(AH6=450,450,AH6+9)))</f>
        <v>0</v>
      </c>
      <c r="AJ6" t="s">
        <v>747</v>
      </c>
      <c r="AK6" s="17">
        <f t="shared" si="0"/>
        <v>3</v>
      </c>
      <c r="AL6" s="17">
        <f t="shared" si="0"/>
        <v>0</v>
      </c>
      <c r="AM6" s="17">
        <f t="shared" si="0"/>
        <v>2</v>
      </c>
      <c r="AN6" s="17">
        <f t="shared" si="0"/>
        <v>1</v>
      </c>
      <c r="AO6" s="17">
        <f t="shared" si="0"/>
        <v>1</v>
      </c>
      <c r="AP6" s="17">
        <f t="shared" si="0"/>
        <v>1</v>
      </c>
      <c r="AQ6" s="17">
        <f t="shared" si="0"/>
        <v>1</v>
      </c>
      <c r="AR6" s="17">
        <f t="shared" si="0"/>
        <v>1</v>
      </c>
      <c r="AS6" s="17">
        <f t="shared" si="0"/>
        <v>1</v>
      </c>
    </row>
    <row r="7" spans="1:45" x14ac:dyDescent="0.2">
      <c r="A7" s="29" t="s">
        <v>68</v>
      </c>
      <c r="B7" s="29" t="s">
        <v>69</v>
      </c>
      <c r="C7" s="29" t="s">
        <v>19</v>
      </c>
      <c r="D7" s="29" t="s">
        <v>41</v>
      </c>
      <c r="E7" s="29" t="s">
        <v>100</v>
      </c>
      <c r="F7" s="30">
        <v>46299.042013888888</v>
      </c>
      <c r="G7" s="29" t="s">
        <v>28</v>
      </c>
      <c r="H7" s="29" t="s">
        <v>1935</v>
      </c>
      <c r="I7" s="31">
        <v>390</v>
      </c>
      <c r="J7" s="29" t="s">
        <v>22</v>
      </c>
      <c r="K7" s="29" t="s">
        <v>23</v>
      </c>
      <c r="L7" s="31">
        <v>751</v>
      </c>
      <c r="M7" s="29" t="s">
        <v>69</v>
      </c>
      <c r="N7" s="30">
        <v>46298.997141203705</v>
      </c>
      <c r="O7" s="31">
        <v>0</v>
      </c>
      <c r="P7" s="29" t="s">
        <v>26</v>
      </c>
      <c r="Q7" s="31">
        <v>330</v>
      </c>
      <c r="R7" t="str">
        <f>IF(B7="","",_xlfn.XLOOKUP(B7,DB!$A$2:$A$205,DB!$C$2:$C$205,"")&amp;"")</f>
        <v>Sector 1</v>
      </c>
      <c r="S7" t="str">
        <f>IF(B7="","",_xlfn.XLOOKUP(B7,DB!$A$2:$A$205,DB!$E$2:$E$205,""))</f>
        <v>Sector 4</v>
      </c>
      <c r="T7" t="str">
        <f>IF(B7="","",_xlfn.XLOOKUP(B7,DB!$A$2:$A$205,DB!$F$2:$F$205,""))</f>
        <v>VOMAR/XUDUN</v>
      </c>
      <c r="U7" t="str">
        <f>IF(B7="","",_xlfn.XLOOKUP(B7,DB!$A$2:$A$205,DB!$D$2:$D$205,""))</f>
        <v>MMID</v>
      </c>
      <c r="V7" t="str">
        <f>IF(B7="","",IF(OR(COUNTIF(M7,"????N?????W")&gt;0,COUNTIF(M7,"????N?????E")&gt;0,COUNTIF(M7,"????S?????W")&gt;0,COUNTIF(M7,"????S?????E")&gt;0),_xlfn.XLOOKUP(B7,DB!$A$2:$A$205,DB!$B$2:$B$205,""),M7))</f>
        <v>MMVA</v>
      </c>
      <c r="AF7" s="2">
        <v>0.58333333333333337</v>
      </c>
      <c r="AG7" t="s">
        <v>743</v>
      </c>
      <c r="AH7" s="17">
        <v>250</v>
      </c>
      <c r="AI7" s="17" cm="1">
        <f t="array" ref="AI7">SUMPRODUCT(--(IFERROR(HOUR(Flights_2026_09_303334353637[entry_hour]),-1)=HOUR(AF7)),--(IFERROR(Flights_2026_09_303334353637[entry_sector],"")=AG7),--(IFERROR(Flights_2026_09_303334353637[nfl],-1)&gt;=AH7),--(IFERROR(Flights_2026_09_303334353637[nfl],-1)&lt;=IF(AH7=450,450,AH7+9)))</f>
        <v>0</v>
      </c>
    </row>
    <row r="8" spans="1:45" x14ac:dyDescent="0.2">
      <c r="A8" s="29" t="s">
        <v>654</v>
      </c>
      <c r="B8" s="29" t="s">
        <v>655</v>
      </c>
      <c r="C8" s="29" t="s">
        <v>19</v>
      </c>
      <c r="D8" s="29" t="s">
        <v>352</v>
      </c>
      <c r="E8" s="29" t="s">
        <v>1936</v>
      </c>
      <c r="F8" s="30">
        <v>46299.048425925925</v>
      </c>
      <c r="G8" s="29" t="s">
        <v>21</v>
      </c>
      <c r="H8" s="29" t="s">
        <v>1937</v>
      </c>
      <c r="I8" s="31">
        <v>430</v>
      </c>
      <c r="J8" s="29" t="s">
        <v>22</v>
      </c>
      <c r="K8" s="29" t="s">
        <v>23</v>
      </c>
      <c r="L8" s="31">
        <v>156</v>
      </c>
      <c r="M8" s="29" t="s">
        <v>37</v>
      </c>
      <c r="N8" s="30">
        <v>46299.035173611112</v>
      </c>
      <c r="O8" s="31">
        <v>181</v>
      </c>
      <c r="P8" s="29" t="s">
        <v>38</v>
      </c>
      <c r="Q8" s="31">
        <v>220</v>
      </c>
      <c r="R8" t="str">
        <f>IF(B8="","",_xlfn.XLOOKUP(B8,DB!$A$2:$A$205,DB!$C$2:$C$205,"")&amp;"")</f>
        <v>Sector 3</v>
      </c>
      <c r="S8" t="str">
        <f>IF(B8="","",_xlfn.XLOOKUP(B8,DB!$A$2:$A$205,DB!$E$2:$E$205,""))</f>
        <v>Sector 3</v>
      </c>
      <c r="T8" t="str">
        <f>IF(B8="","",_xlfn.XLOOKUP(B8,DB!$A$2:$A$205,DB!$F$2:$F$205,""))</f>
        <v>NOSAT</v>
      </c>
      <c r="U8" t="str">
        <f>IF(B8="","",_xlfn.XLOOKUP(B8,DB!$A$2:$A$205,DB!$D$2:$D$205,""))</f>
        <v>MUFH</v>
      </c>
      <c r="V8" t="str">
        <f>IF(B8="","",IF(OR(COUNTIF(M8,"????N?????W")&gt;0,COUNTIF(M8,"????N?????E")&gt;0,COUNTIF(M8,"????S?????W")&gt;0,COUNTIF(M8,"????S?????E")&gt;0),_xlfn.XLOOKUP(B8,DB!$A$2:$A$205,DB!$B$2:$B$205,""),M8))</f>
        <v>NOSAT</v>
      </c>
      <c r="AF8" s="2">
        <v>0.58333333333333337</v>
      </c>
      <c r="AG8" t="s">
        <v>743</v>
      </c>
      <c r="AH8" s="17">
        <v>260</v>
      </c>
      <c r="AI8" s="17" cm="1">
        <f t="array" ref="AI8">SUMPRODUCT(--(IFERROR(HOUR(Flights_2026_09_303334353637[entry_hour]),-1)=HOUR(AF8)),--(IFERROR(Flights_2026_09_303334353637[entry_sector],"")=AG8),--(IFERROR(Flights_2026_09_303334353637[nfl],-1)&gt;=AH8),--(IFERROR(Flights_2026_09_303334353637[nfl],-1)&lt;=IF(AH8=450,450,AH8+9)))</f>
        <v>0</v>
      </c>
    </row>
    <row r="9" spans="1:45" x14ac:dyDescent="0.2">
      <c r="A9" s="29" t="s">
        <v>64</v>
      </c>
      <c r="B9" s="29" t="s">
        <v>65</v>
      </c>
      <c r="C9" s="29" t="s">
        <v>19</v>
      </c>
      <c r="D9" s="29" t="s">
        <v>20</v>
      </c>
      <c r="E9" s="29" t="s">
        <v>665</v>
      </c>
      <c r="F9" s="30">
        <v>46299.050578703704</v>
      </c>
      <c r="G9" s="29" t="s">
        <v>21</v>
      </c>
      <c r="H9" s="29" t="s">
        <v>1938</v>
      </c>
      <c r="I9" s="31">
        <v>370</v>
      </c>
      <c r="J9" s="29" t="s">
        <v>22</v>
      </c>
      <c r="K9" s="29" t="s">
        <v>23</v>
      </c>
      <c r="L9" s="31">
        <v>890</v>
      </c>
      <c r="M9" s="29" t="s">
        <v>434</v>
      </c>
      <c r="N9" s="30">
        <v>46299.000902777778</v>
      </c>
      <c r="O9" s="31">
        <v>370</v>
      </c>
      <c r="P9" s="29" t="s">
        <v>26</v>
      </c>
      <c r="Q9" s="31">
        <v>370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entry_hour]),-1)=HOUR(AF9)),--(IFERROR(Flights_2026_09_303334353637[entry_sector],"")=AG9),--(IFERROR(Flights_2026_09_303334353637[nfl],-1)&gt;=AH9),--(IFERROR(Flights_2026_09_303334353637[nfl],-1)&lt;=IF(AH9=450,450,AH9+9)))</f>
        <v>0</v>
      </c>
    </row>
    <row r="10" spans="1:45" x14ac:dyDescent="0.2">
      <c r="A10" s="29" t="s">
        <v>48</v>
      </c>
      <c r="B10" s="29" t="s">
        <v>49</v>
      </c>
      <c r="C10" s="29" t="s">
        <v>19</v>
      </c>
      <c r="D10" s="29" t="s">
        <v>53</v>
      </c>
      <c r="E10" s="29" t="s">
        <v>1939</v>
      </c>
      <c r="F10" s="30">
        <v>46299.054432870369</v>
      </c>
      <c r="G10" s="29" t="s">
        <v>21</v>
      </c>
      <c r="H10" s="29" t="s">
        <v>1940</v>
      </c>
      <c r="I10" s="31">
        <v>340</v>
      </c>
      <c r="J10" s="29" t="s">
        <v>22</v>
      </c>
      <c r="K10" s="29" t="s">
        <v>23</v>
      </c>
      <c r="L10" s="31">
        <v>161</v>
      </c>
      <c r="M10" s="29" t="s">
        <v>37</v>
      </c>
      <c r="N10" s="30">
        <v>46299.040821759263</v>
      </c>
      <c r="O10" s="31">
        <v>333</v>
      </c>
      <c r="P10" s="29" t="s">
        <v>26</v>
      </c>
      <c r="Q10" s="31">
        <v>220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NOSAT</v>
      </c>
      <c r="AF10" s="2">
        <v>0.58333333333333337</v>
      </c>
      <c r="AG10" t="s">
        <v>743</v>
      </c>
      <c r="AH10" s="17">
        <v>280</v>
      </c>
      <c r="AI10" s="17" cm="1">
        <f t="array" ref="AI10">SUMPRODUCT(--(IFERROR(HOUR(Flights_2026_09_303334353637[entry_hour]),-1)=HOUR(AF10)),--(IFERROR(Flights_2026_09_303334353637[entry_sector],"")=AG10),--(IFERROR(Flights_2026_09_303334353637[nfl],-1)&gt;=AH10),--(IFERROR(Flights_2026_09_303334353637[nfl],-1)&lt;=IF(AH10=450,450,AH10+9)))</f>
        <v>0</v>
      </c>
    </row>
    <row r="11" spans="1:45" x14ac:dyDescent="0.2">
      <c r="A11" s="29" t="s">
        <v>360</v>
      </c>
      <c r="B11" s="29" t="s">
        <v>52</v>
      </c>
      <c r="C11" s="29" t="s">
        <v>19</v>
      </c>
      <c r="D11" s="29" t="s">
        <v>41</v>
      </c>
      <c r="E11" s="29" t="s">
        <v>890</v>
      </c>
      <c r="F11" s="30">
        <v>46299.079675925925</v>
      </c>
      <c r="G11" s="29" t="s">
        <v>21</v>
      </c>
      <c r="H11" s="29" t="s">
        <v>1941</v>
      </c>
      <c r="I11" s="31">
        <v>350</v>
      </c>
      <c r="J11" s="29" t="s">
        <v>22</v>
      </c>
      <c r="K11" s="29" t="s">
        <v>23</v>
      </c>
      <c r="L11" s="31">
        <v>857</v>
      </c>
      <c r="M11" s="29" t="s">
        <v>1942</v>
      </c>
      <c r="N11" s="30">
        <v>46299.030868055561</v>
      </c>
      <c r="O11" s="31">
        <v>350</v>
      </c>
      <c r="P11" s="29" t="s">
        <v>26</v>
      </c>
      <c r="Q11" s="31">
        <v>350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entry_hour]),-1)=HOUR(AF11)),--(IFERROR(Flights_2026_09_303334353637[entry_sector],"")=AG11),--(IFERROR(Flights_2026_09_303334353637[nfl],-1)&gt;=AH11),--(IFERROR(Flights_2026_09_303334353637[nfl],-1)&lt;=IF(AH11=450,450,AH11+9)))</f>
        <v>0</v>
      </c>
    </row>
    <row r="12" spans="1:45" x14ac:dyDescent="0.2">
      <c r="A12" s="29" t="s">
        <v>79</v>
      </c>
      <c r="B12" s="29" t="s">
        <v>65</v>
      </c>
      <c r="C12" s="29" t="s">
        <v>19</v>
      </c>
      <c r="D12" s="29" t="s">
        <v>76</v>
      </c>
      <c r="E12" s="29" t="s">
        <v>537</v>
      </c>
      <c r="F12" s="30">
        <v>46299.081701388888</v>
      </c>
      <c r="G12" s="29" t="s">
        <v>21</v>
      </c>
      <c r="H12" s="29" t="s">
        <v>1943</v>
      </c>
      <c r="I12" s="31">
        <v>350</v>
      </c>
      <c r="J12" s="29" t="s">
        <v>22</v>
      </c>
      <c r="K12" s="29" t="s">
        <v>23</v>
      </c>
      <c r="L12" s="31">
        <v>932</v>
      </c>
      <c r="M12" s="29" t="s">
        <v>844</v>
      </c>
      <c r="N12" s="30">
        <v>46299.029039351852</v>
      </c>
      <c r="O12" s="31">
        <v>350</v>
      </c>
      <c r="P12" s="29" t="s">
        <v>26</v>
      </c>
      <c r="Q12" s="31">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303334353637[entry_hour]),-1)=HOUR(AF12)),--(IFERROR(Flights_2026_09_303334353637[entry_sector],"")=AG12),--(IFERROR(Flights_2026_09_303334353637[nfl],-1)&gt;=AH12),--(IFERROR(Flights_2026_09_303334353637[nfl],-1)&lt;=IF(AH12=450,450,AH12+9)))</f>
        <v>0</v>
      </c>
    </row>
    <row r="13" spans="1:45" x14ac:dyDescent="0.2">
      <c r="A13" s="29" t="s">
        <v>88</v>
      </c>
      <c r="B13" s="29" t="s">
        <v>89</v>
      </c>
      <c r="C13" s="29" t="s">
        <v>19</v>
      </c>
      <c r="D13" s="29" t="s">
        <v>47</v>
      </c>
      <c r="E13" s="29" t="s">
        <v>612</v>
      </c>
      <c r="F13" s="30">
        <v>46299.117349537039</v>
      </c>
      <c r="G13" s="29" t="s">
        <v>21</v>
      </c>
      <c r="H13" s="29" t="s">
        <v>1944</v>
      </c>
      <c r="I13" s="31">
        <v>340</v>
      </c>
      <c r="J13" s="29" t="s">
        <v>22</v>
      </c>
      <c r="K13" s="29" t="s">
        <v>23</v>
      </c>
      <c r="L13" s="31">
        <v>185</v>
      </c>
      <c r="M13" s="29" t="s">
        <v>44</v>
      </c>
      <c r="N13" s="30">
        <v>46299.096944444449</v>
      </c>
      <c r="O13" s="31">
        <v>285</v>
      </c>
      <c r="P13" s="29" t="s">
        <v>26</v>
      </c>
      <c r="Q13" s="31">
        <v>360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entry_hour]),-1)=HOUR(AF13)),--(IFERROR(Flights_2026_09_303334353637[entry_sector],"")=AG13),--(IFERROR(Flights_2026_09_303334353637[nfl],-1)&gt;=AH13),--(IFERROR(Flights_2026_09_303334353637[nfl],-1)&lt;=IF(AH13=450,450,AH13+9)))</f>
        <v>0</v>
      </c>
    </row>
    <row r="14" spans="1:45" x14ac:dyDescent="0.2">
      <c r="A14" s="29" t="s">
        <v>94</v>
      </c>
      <c r="B14" s="29" t="s">
        <v>65</v>
      </c>
      <c r="C14" s="29" t="s">
        <v>19</v>
      </c>
      <c r="D14" s="29" t="s">
        <v>76</v>
      </c>
      <c r="E14" s="29" t="s">
        <v>921</v>
      </c>
      <c r="F14" s="30">
        <v>46299.120752314819</v>
      </c>
      <c r="G14" s="29" t="s">
        <v>21</v>
      </c>
      <c r="H14" s="29" t="s">
        <v>1945</v>
      </c>
      <c r="I14" s="31">
        <v>350</v>
      </c>
      <c r="J14" s="29" t="s">
        <v>22</v>
      </c>
      <c r="K14" s="29" t="s">
        <v>23</v>
      </c>
      <c r="L14" s="31">
        <v>875</v>
      </c>
      <c r="M14" s="29" t="s">
        <v>518</v>
      </c>
      <c r="N14" s="30">
        <v>46299.072499999995</v>
      </c>
      <c r="O14" s="31">
        <v>350</v>
      </c>
      <c r="P14" s="29" t="s">
        <v>26</v>
      </c>
      <c r="Q14" s="31">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GOTAS</v>
      </c>
      <c r="AF14" s="2">
        <v>0.58333333333333337</v>
      </c>
      <c r="AG14" t="s">
        <v>743</v>
      </c>
      <c r="AH14" s="17">
        <v>320</v>
      </c>
      <c r="AI14" s="17" cm="1">
        <f t="array" ref="AI14">SUMPRODUCT(--(IFERROR(HOUR(Flights_2026_09_303334353637[entry_hour]),-1)=HOUR(AF14)),--(IFERROR(Flights_2026_09_303334353637[entry_sector],"")=AG14),--(IFERROR(Flights_2026_09_303334353637[nfl],-1)&gt;=AH14),--(IFERROR(Flights_2026_09_303334353637[nfl],-1)&lt;=IF(AH14=450,450,AH14+9)))</f>
        <v>0</v>
      </c>
    </row>
    <row r="15" spans="1:45" x14ac:dyDescent="0.2">
      <c r="A15" s="29" t="s">
        <v>112</v>
      </c>
      <c r="B15" s="29" t="s">
        <v>81</v>
      </c>
      <c r="C15" s="29" t="s">
        <v>19</v>
      </c>
      <c r="D15" s="29" t="s">
        <v>76</v>
      </c>
      <c r="E15" s="29" t="s">
        <v>1078</v>
      </c>
      <c r="F15" s="30">
        <v>46299.137037037042</v>
      </c>
      <c r="G15" s="29" t="s">
        <v>28</v>
      </c>
      <c r="H15" s="29" t="s">
        <v>520</v>
      </c>
      <c r="I15" s="31">
        <v>350</v>
      </c>
      <c r="J15" s="29" t="s">
        <v>22</v>
      </c>
      <c r="K15" s="29" t="s">
        <v>23</v>
      </c>
      <c r="L15" s="31">
        <v>804</v>
      </c>
      <c r="M15" s="29" t="s">
        <v>84</v>
      </c>
      <c r="N15" s="30">
        <v>46299.087916666671</v>
      </c>
      <c r="O15" s="31">
        <v>350</v>
      </c>
      <c r="P15" s="29" t="s">
        <v>26</v>
      </c>
      <c r="Q15" s="31">
        <v>350</v>
      </c>
      <c r="R15" t="str">
        <f>IF(B15="","",_xlfn.XLOOKUP(B15,DB!$A$2:$A$205,DB!$C$2:$C$205,"")&amp;"")</f>
        <v>Sector 5</v>
      </c>
      <c r="S15" t="str">
        <f>IF(B15="","",_xlfn.XLOOKUP(B15,DB!$A$2:$A$205,DB!$E$2:$E$205,""))</f>
        <v>Sector 4</v>
      </c>
      <c r="T15" t="str">
        <f>IF(B15="","",_xlfn.XLOOKUP(B15,DB!$A$2:$A$205,DB!$F$2:$F$205,""))</f>
        <v>VOMAR/XUDUN</v>
      </c>
      <c r="U15" t="str">
        <f>IF(B15="","",_xlfn.XLOOKUP(B15,DB!$A$2:$A$205,DB!$D$2:$D$205,""))</f>
        <v>MMTY</v>
      </c>
      <c r="V15" t="str">
        <f>IF(B15="","",IF(OR(COUNTIF(M15,"????N?????W")&gt;0,COUNTIF(M15,"????N?????E")&gt;0,COUNTIF(M15,"????S?????W")&gt;0,COUNTIF(M15,"????S?????E")&gt;0),_xlfn.XLOOKUP(B15,DB!$A$2:$A$205,DB!$B$2:$B$205,""),M15))</f>
        <v>MATOL</v>
      </c>
      <c r="AF15" s="2">
        <v>0.58333333333333337</v>
      </c>
      <c r="AG15" t="s">
        <v>743</v>
      </c>
      <c r="AH15" s="17">
        <v>330</v>
      </c>
      <c r="AI15" s="17" cm="1">
        <f t="array" ref="AI15">SUMPRODUCT(--(IFERROR(HOUR(Flights_2026_09_303334353637[entry_hour]),-1)=HOUR(AF15)),--(IFERROR(Flights_2026_09_303334353637[entry_sector],"")=AG15),--(IFERROR(Flights_2026_09_303334353637[nfl],-1)&gt;=AH15),--(IFERROR(Flights_2026_09_303334353637[nfl],-1)&lt;=IF(AH15=450,450,AH15+9)))</f>
        <v>0</v>
      </c>
    </row>
    <row r="16" spans="1:45" x14ac:dyDescent="0.2">
      <c r="A16" s="29" t="s">
        <v>96</v>
      </c>
      <c r="B16" s="29" t="s">
        <v>65</v>
      </c>
      <c r="C16" s="29" t="s">
        <v>19</v>
      </c>
      <c r="D16" s="29" t="s">
        <v>20</v>
      </c>
      <c r="E16" s="29" t="s">
        <v>543</v>
      </c>
      <c r="F16" s="30">
        <v>46299.139513888891</v>
      </c>
      <c r="G16" s="29" t="s">
        <v>28</v>
      </c>
      <c r="H16" s="29" t="s">
        <v>1946</v>
      </c>
      <c r="I16" s="31">
        <v>350</v>
      </c>
      <c r="J16" s="29" t="s">
        <v>22</v>
      </c>
      <c r="K16" s="29" t="s">
        <v>23</v>
      </c>
      <c r="L16" s="31">
        <v>877</v>
      </c>
      <c r="M16" s="29" t="s">
        <v>437</v>
      </c>
      <c r="N16" s="30">
        <v>46299.088379629626</v>
      </c>
      <c r="O16" s="31">
        <v>350</v>
      </c>
      <c r="P16" s="29" t="s">
        <v>26</v>
      </c>
      <c r="Q16" s="31">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303334353637[entry_hour]),-1)=HOUR(AF16)),--(IFERROR(Flights_2026_09_303334353637[entry_sector],"")=AG16),--(IFERROR(Flights_2026_09_303334353637[nfl],-1)&gt;=AH16),--(IFERROR(Flights_2026_09_303334353637[nfl],-1)&lt;=IF(AH16=450,450,AH16+9)))</f>
        <v>0</v>
      </c>
    </row>
    <row r="17" spans="1:35" x14ac:dyDescent="0.2">
      <c r="A17" s="29" t="s">
        <v>101</v>
      </c>
      <c r="B17" s="29" t="s">
        <v>102</v>
      </c>
      <c r="C17" s="29" t="s">
        <v>19</v>
      </c>
      <c r="D17" s="29" t="s">
        <v>76</v>
      </c>
      <c r="E17" s="29" t="s">
        <v>161</v>
      </c>
      <c r="F17" s="30">
        <v>46299.1721875</v>
      </c>
      <c r="G17" s="29" t="s">
        <v>28</v>
      </c>
      <c r="H17" s="29" t="s">
        <v>1947</v>
      </c>
      <c r="I17" s="31">
        <v>370</v>
      </c>
      <c r="J17" s="29" t="s">
        <v>22</v>
      </c>
      <c r="K17" s="29" t="s">
        <v>23</v>
      </c>
      <c r="L17" s="31">
        <v>880</v>
      </c>
      <c r="M17" s="29" t="s">
        <v>117</v>
      </c>
      <c r="N17" s="30">
        <v>46299.120868055557</v>
      </c>
      <c r="O17" s="31">
        <v>272</v>
      </c>
      <c r="P17" s="29" t="s">
        <v>26</v>
      </c>
      <c r="Q17" s="31">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entry_hour]),-1)=HOUR(AF17)),--(IFERROR(Flights_2026_09_303334353637[entry_sector],"")=AG17),--(IFERROR(Flights_2026_09_303334353637[nfl],-1)&gt;=AH17),--(IFERROR(Flights_2026_09_303334353637[nfl],-1)&lt;=IF(AH17=450,450,AH17+9)))</f>
        <v>0</v>
      </c>
    </row>
    <row r="18" spans="1:35" x14ac:dyDescent="0.2">
      <c r="A18" s="29" t="s">
        <v>106</v>
      </c>
      <c r="B18" s="29" t="s">
        <v>65</v>
      </c>
      <c r="C18" s="29" t="s">
        <v>19</v>
      </c>
      <c r="D18" s="29" t="s">
        <v>107</v>
      </c>
      <c r="E18" s="29" t="s">
        <v>1948</v>
      </c>
      <c r="F18" s="30">
        <v>46299.182824074072</v>
      </c>
      <c r="G18" s="29" t="s">
        <v>28</v>
      </c>
      <c r="H18" s="29" t="s">
        <v>1949</v>
      </c>
      <c r="I18" s="31">
        <v>370</v>
      </c>
      <c r="J18" s="29" t="s">
        <v>22</v>
      </c>
      <c r="K18" s="29" t="s">
        <v>23</v>
      </c>
      <c r="L18" s="31">
        <v>875</v>
      </c>
      <c r="M18" s="29" t="s">
        <v>609</v>
      </c>
      <c r="N18" s="30">
        <v>46299.132743055554</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entry_hour]),-1)=HOUR(AF18)),--(IFERROR(Flights_2026_09_303334353637[entry_sector],"")=AG18),--(IFERROR(Flights_2026_09_303334353637[nfl],-1)&gt;=AH18),--(IFERROR(Flights_2026_09_303334353637[nfl],-1)&lt;=IF(AH18=450,450,AH18+9)))</f>
        <v>0</v>
      </c>
    </row>
    <row r="19" spans="1:35" x14ac:dyDescent="0.2">
      <c r="A19" s="29" t="s">
        <v>108</v>
      </c>
      <c r="B19" s="29" t="s">
        <v>65</v>
      </c>
      <c r="C19" s="29" t="s">
        <v>19</v>
      </c>
      <c r="D19" s="29" t="s">
        <v>53</v>
      </c>
      <c r="E19" s="29" t="s">
        <v>292</v>
      </c>
      <c r="F19" s="30">
        <v>46299.198240740741</v>
      </c>
      <c r="G19" s="29" t="s">
        <v>28</v>
      </c>
      <c r="H19" s="29" t="s">
        <v>1950</v>
      </c>
      <c r="I19" s="31">
        <v>370</v>
      </c>
      <c r="J19" s="29" t="s">
        <v>22</v>
      </c>
      <c r="K19" s="29" t="s">
        <v>23</v>
      </c>
      <c r="L19" s="31">
        <v>870</v>
      </c>
      <c r="M19" s="29" t="s">
        <v>657</v>
      </c>
      <c r="N19" s="30">
        <v>46299.147604166668</v>
      </c>
      <c r="O19" s="31">
        <v>370</v>
      </c>
      <c r="P19" s="29" t="s">
        <v>26</v>
      </c>
      <c r="Q19" s="31">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entry_hour]),-1)=HOUR(AF19)),--(IFERROR(Flights_2026_09_303334353637[entry_sector],"")=AG19),--(IFERROR(Flights_2026_09_303334353637[nfl],-1)&gt;=AH19),--(IFERROR(Flights_2026_09_303334353637[nfl],-1)&lt;=IF(AH19=450,450,AH19+9)))</f>
        <v>0</v>
      </c>
    </row>
    <row r="20" spans="1:35" x14ac:dyDescent="0.2">
      <c r="A20" s="29" t="s">
        <v>367</v>
      </c>
      <c r="B20" s="29" t="s">
        <v>81</v>
      </c>
      <c r="C20" s="29" t="s">
        <v>19</v>
      </c>
      <c r="D20" s="29" t="s">
        <v>76</v>
      </c>
      <c r="E20" s="29" t="s">
        <v>495</v>
      </c>
      <c r="F20" s="30">
        <v>46299.199965277774</v>
      </c>
      <c r="G20" s="29" t="s">
        <v>28</v>
      </c>
      <c r="H20" s="29" t="s">
        <v>1951</v>
      </c>
      <c r="I20" s="31">
        <v>350</v>
      </c>
      <c r="J20" s="29" t="s">
        <v>22</v>
      </c>
      <c r="K20" s="29" t="s">
        <v>23</v>
      </c>
      <c r="L20" s="31">
        <v>788</v>
      </c>
      <c r="M20" s="29" t="s">
        <v>84</v>
      </c>
      <c r="N20" s="30">
        <v>46299.15179398148</v>
      </c>
      <c r="O20" s="31">
        <v>350</v>
      </c>
      <c r="P20" s="29" t="s">
        <v>26</v>
      </c>
      <c r="Q20" s="31">
        <v>350</v>
      </c>
      <c r="R20" t="str">
        <f>IF(B20="","",_xlfn.XLOOKUP(B20,DB!$A$2:$A$205,DB!$C$2:$C$205,"")&amp;"")</f>
        <v>Sector 5</v>
      </c>
      <c r="S20" t="str">
        <f>IF(B20="","",_xlfn.XLOOKUP(B20,DB!$A$2:$A$205,DB!$E$2:$E$205,""))</f>
        <v>Sector 4</v>
      </c>
      <c r="T20" t="str">
        <f>IF(B20="","",_xlfn.XLOOKUP(B20,DB!$A$2:$A$205,DB!$F$2:$F$205,""))</f>
        <v>VOMAR/XUDUN</v>
      </c>
      <c r="U20" t="str">
        <f>IF(B20="","",_xlfn.XLOOKUP(B20,DB!$A$2:$A$205,DB!$D$2:$D$205,""))</f>
        <v>MMTY</v>
      </c>
      <c r="V20" t="str">
        <f>IF(B20="","",IF(OR(COUNTIF(M20,"????N?????W")&gt;0,COUNTIF(M20,"????N?????E")&gt;0,COUNTIF(M20,"????S?????W")&gt;0,COUNTIF(M20,"????S?????E")&gt;0),_xlfn.XLOOKUP(B20,DB!$A$2:$A$205,DB!$B$2:$B$205,""),M20))</f>
        <v>MATOL</v>
      </c>
      <c r="AF20" s="2">
        <v>0.58333333333333337</v>
      </c>
      <c r="AG20" t="s">
        <v>743</v>
      </c>
      <c r="AH20" s="17">
        <v>380</v>
      </c>
      <c r="AI20" s="17" cm="1">
        <f t="array" ref="AI20">SUMPRODUCT(--(IFERROR(HOUR(Flights_2026_09_303334353637[entry_hour]),-1)=HOUR(AF20)),--(IFERROR(Flights_2026_09_303334353637[entry_sector],"")=AG20),--(IFERROR(Flights_2026_09_303334353637[nfl],-1)&gt;=AH20),--(IFERROR(Flights_2026_09_303334353637[nfl],-1)&lt;=IF(AH20=450,450,AH20+9)))</f>
        <v>0</v>
      </c>
    </row>
    <row r="21" spans="1:35" x14ac:dyDescent="0.2">
      <c r="A21" s="29" t="s">
        <v>115</v>
      </c>
      <c r="B21" s="29" t="s">
        <v>65</v>
      </c>
      <c r="C21" s="29" t="s">
        <v>19</v>
      </c>
      <c r="D21" s="29" t="s">
        <v>76</v>
      </c>
      <c r="E21" s="29" t="s">
        <v>116</v>
      </c>
      <c r="F21" s="30">
        <v>46299.247604166667</v>
      </c>
      <c r="G21" s="29" t="s">
        <v>28</v>
      </c>
      <c r="H21" s="29" t="s">
        <v>1952</v>
      </c>
      <c r="I21" s="31">
        <v>350</v>
      </c>
      <c r="J21" s="29" t="s">
        <v>22</v>
      </c>
      <c r="K21" s="29" t="s">
        <v>23</v>
      </c>
      <c r="L21" s="31">
        <v>860</v>
      </c>
      <c r="M21" s="29" t="s">
        <v>588</v>
      </c>
      <c r="N21" s="30">
        <v>46299.197511574079</v>
      </c>
      <c r="O21" s="31">
        <v>350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entry_hour]),-1)=HOUR(AF21)),--(IFERROR(Flights_2026_09_303334353637[entry_sector],"")=AG21),--(IFERROR(Flights_2026_09_303334353637[nfl],-1)&gt;=AH21),--(IFERROR(Flights_2026_09_303334353637[nfl],-1)&lt;=IF(AH21=450,450,AH21+9)))</f>
        <v>0</v>
      </c>
    </row>
    <row r="22" spans="1:35" x14ac:dyDescent="0.2">
      <c r="A22" s="29" t="s">
        <v>114</v>
      </c>
      <c r="B22" s="29" t="s">
        <v>65</v>
      </c>
      <c r="C22" s="29" t="s">
        <v>19</v>
      </c>
      <c r="D22" s="29" t="s">
        <v>20</v>
      </c>
      <c r="E22" s="29" t="s">
        <v>816</v>
      </c>
      <c r="F22" s="30">
        <v>46299.2581712963</v>
      </c>
      <c r="G22" s="29" t="s">
        <v>28</v>
      </c>
      <c r="H22" s="29" t="s">
        <v>1953</v>
      </c>
      <c r="I22" s="31">
        <v>370</v>
      </c>
      <c r="J22" s="29" t="s">
        <v>22</v>
      </c>
      <c r="K22" s="29" t="s">
        <v>23</v>
      </c>
      <c r="L22" s="31">
        <v>900</v>
      </c>
      <c r="M22" s="29" t="s">
        <v>95</v>
      </c>
      <c r="N22" s="30">
        <v>46299.206145833334</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entry_hour]),-1)=HOUR(AF22)),--(IFERROR(Flights_2026_09_303334353637[entry_sector],"")=AG22),--(IFERROR(Flights_2026_09_303334353637[nfl],-1)&gt;=AH22),--(IFERROR(Flights_2026_09_303334353637[nfl],-1)&lt;=IF(AH22=450,450,AH22+9)))</f>
        <v>0</v>
      </c>
    </row>
    <row r="23" spans="1:35" x14ac:dyDescent="0.2">
      <c r="A23" s="29" t="s">
        <v>1119</v>
      </c>
      <c r="B23" s="29" t="s">
        <v>86</v>
      </c>
      <c r="C23" s="29" t="s">
        <v>19</v>
      </c>
      <c r="D23" s="29" t="s">
        <v>466</v>
      </c>
      <c r="E23" s="29"/>
      <c r="F23" s="30">
        <v>46299.414618055554</v>
      </c>
      <c r="G23" s="29" t="s">
        <v>28</v>
      </c>
      <c r="H23" s="29" t="s">
        <v>1954</v>
      </c>
      <c r="I23" s="31">
        <v>450</v>
      </c>
      <c r="J23" s="29" t="s">
        <v>22</v>
      </c>
      <c r="K23" s="29" t="s">
        <v>31</v>
      </c>
      <c r="L23" s="31">
        <v>887</v>
      </c>
      <c r="M23" s="29" t="s">
        <v>811</v>
      </c>
      <c r="N23" s="30">
        <v>46299.362071759257</v>
      </c>
      <c r="O23" s="31">
        <v>430</v>
      </c>
      <c r="P23" s="29" t="s">
        <v>26</v>
      </c>
      <c r="Q23" s="31">
        <v>430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entry_hour]),-1)=HOUR(AF23)),--(IFERROR(Flights_2026_09_303334353637[entry_sector],"")=AG23),--(IFERROR(Flights_2026_09_303334353637[nfl],-1)&gt;=AH23),--(IFERROR(Flights_2026_09_303334353637[nfl],-1)&lt;=IF(AH23=450,450,AH23+9)))</f>
        <v>0</v>
      </c>
    </row>
    <row r="24" spans="1:35" x14ac:dyDescent="0.2">
      <c r="A24" s="29" t="s">
        <v>369</v>
      </c>
      <c r="B24" s="29" t="s">
        <v>206</v>
      </c>
      <c r="C24" s="29" t="s">
        <v>19</v>
      </c>
      <c r="D24" s="29" t="s">
        <v>41</v>
      </c>
      <c r="E24" s="29" t="s">
        <v>100</v>
      </c>
      <c r="F24" s="30">
        <v>46299.434953703705</v>
      </c>
      <c r="G24" s="29" t="s">
        <v>28</v>
      </c>
      <c r="H24" s="29" t="s">
        <v>528</v>
      </c>
      <c r="I24" s="31">
        <v>360</v>
      </c>
      <c r="J24" s="29" t="s">
        <v>22</v>
      </c>
      <c r="K24" s="29" t="s">
        <v>23</v>
      </c>
      <c r="L24" s="31">
        <v>221</v>
      </c>
      <c r="M24" s="29" t="s">
        <v>44</v>
      </c>
      <c r="N24" s="30">
        <v>46299.417256944449</v>
      </c>
      <c r="O24" s="31">
        <v>360</v>
      </c>
      <c r="P24" s="29" t="s">
        <v>26</v>
      </c>
      <c r="Q24" s="31">
        <v>210</v>
      </c>
      <c r="R24" t="str">
        <f>IF(B24="","",_xlfn.XLOOKUP(B24,DB!$A$2:$A$205,DB!$C$2:$C$205,"")&amp;"")</f>
        <v>Sector 7</v>
      </c>
      <c r="S24" t="str">
        <f>IF(B24="","",_xlfn.XLOOKUP(B24,DB!$A$2:$A$205,DB!$E$2:$E$205,""))</f>
        <v>Sector 7</v>
      </c>
      <c r="T24" t="str">
        <f>IF(B24="","",_xlfn.XLOOKUP(B24,DB!$A$2:$A$205,DB!$F$2:$F$205,""))</f>
        <v>PAULE/SIGMA</v>
      </c>
      <c r="U24" t="str">
        <f>IF(B24="","",_xlfn.XLOOKUP(B24,DB!$A$2:$A$205,DB!$D$2:$D$205,""))</f>
        <v>MHCC</v>
      </c>
      <c r="V24" t="str">
        <f>IF(B24="","",IF(OR(COUNTIF(M24,"????N?????W")&gt;0,COUNTIF(M24,"????N?????E")&gt;0,COUNTIF(M24,"????S?????W")&gt;0,COUNTIF(M24,"????S?????E")&gt;0),_xlfn.XLOOKUP(B24,DB!$A$2:$A$205,DB!$B$2:$B$205,""),M24))</f>
        <v>SIGMA</v>
      </c>
      <c r="AF24" s="2">
        <v>0.58333333333333337</v>
      </c>
      <c r="AG24" t="s">
        <v>743</v>
      </c>
      <c r="AH24" s="17">
        <v>420</v>
      </c>
      <c r="AI24" s="17" cm="1">
        <f t="array" ref="AI24">SUMPRODUCT(--(IFERROR(HOUR(Flights_2026_09_303334353637[entry_hour]),-1)=HOUR(AF24)),--(IFERROR(Flights_2026_09_303334353637[entry_sector],"")=AG24),--(IFERROR(Flights_2026_09_303334353637[nfl],-1)&gt;=AH24),--(IFERROR(Flights_2026_09_303334353637[nfl],-1)&lt;=IF(AH24=450,450,AH24+9)))</f>
        <v>0</v>
      </c>
    </row>
    <row r="25" spans="1:35" x14ac:dyDescent="0.2">
      <c r="A25" s="29" t="s">
        <v>1065</v>
      </c>
      <c r="B25" s="29" t="s">
        <v>122</v>
      </c>
      <c r="C25" s="29" t="s">
        <v>19</v>
      </c>
      <c r="D25" s="29" t="s">
        <v>72</v>
      </c>
      <c r="E25" s="29" t="s">
        <v>341</v>
      </c>
      <c r="F25" s="30">
        <v>46299.495219907403</v>
      </c>
      <c r="G25" s="29" t="s">
        <v>28</v>
      </c>
      <c r="H25" s="29" t="s">
        <v>1955</v>
      </c>
      <c r="I25" s="31">
        <v>350</v>
      </c>
      <c r="J25" s="29" t="s">
        <v>22</v>
      </c>
      <c r="K25" s="29" t="s">
        <v>55</v>
      </c>
      <c r="L25" s="31">
        <v>849</v>
      </c>
      <c r="M25" s="29" t="s">
        <v>1956</v>
      </c>
      <c r="N25" s="30">
        <v>46299.44666666667</v>
      </c>
      <c r="O25" s="31">
        <v>350</v>
      </c>
      <c r="P25" s="29" t="s">
        <v>38</v>
      </c>
      <c r="Q25" s="31">
        <v>350</v>
      </c>
      <c r="R25" t="str">
        <f>IF(B25="","",_xlfn.XLOOKUP(B25,DB!$A$2:$A$205,DB!$C$2:$C$205,"")&amp;"")</f>
        <v>Sector 5</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LIDAM</v>
      </c>
      <c r="AF25" s="2">
        <v>0.58333333333333337</v>
      </c>
      <c r="AG25" t="s">
        <v>743</v>
      </c>
      <c r="AH25" s="17">
        <v>430</v>
      </c>
      <c r="AI25" s="17" cm="1">
        <f t="array" ref="AI25">SUMPRODUCT(--(IFERROR(HOUR(Flights_2026_09_303334353637[entry_hour]),-1)=HOUR(AF25)),--(IFERROR(Flights_2026_09_303334353637[entry_sector],"")=AG25),--(IFERROR(Flights_2026_09_303334353637[nfl],-1)&gt;=AH25),--(IFERROR(Flights_2026_09_303334353637[nfl],-1)&lt;=IF(AH25=450,450,AH25+9)))</f>
        <v>0</v>
      </c>
    </row>
    <row r="26" spans="1:35" x14ac:dyDescent="0.2">
      <c r="A26" s="29" t="s">
        <v>118</v>
      </c>
      <c r="B26" s="29" t="s">
        <v>119</v>
      </c>
      <c r="C26" s="29" t="s">
        <v>19</v>
      </c>
      <c r="D26" s="29" t="s">
        <v>120</v>
      </c>
      <c r="E26" s="29" t="s">
        <v>401</v>
      </c>
      <c r="F26" s="30">
        <v>46299.506678240738</v>
      </c>
      <c r="G26" s="29" t="s">
        <v>28</v>
      </c>
      <c r="H26" s="29" t="s">
        <v>1957</v>
      </c>
      <c r="I26" s="31">
        <v>350</v>
      </c>
      <c r="J26" s="29" t="s">
        <v>22</v>
      </c>
      <c r="K26" s="29" t="s">
        <v>23</v>
      </c>
      <c r="L26" s="31">
        <v>597</v>
      </c>
      <c r="M26" s="29" t="s">
        <v>540</v>
      </c>
      <c r="N26" s="30">
        <v>46299.471307870372</v>
      </c>
      <c r="O26" s="31">
        <v>334</v>
      </c>
      <c r="P26" s="29" t="s">
        <v>26</v>
      </c>
      <c r="Q26" s="31">
        <v>330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DUTNA</v>
      </c>
      <c r="AF26" s="2">
        <v>0.58333333333333337</v>
      </c>
      <c r="AG26" t="s">
        <v>743</v>
      </c>
      <c r="AH26" s="17">
        <v>440</v>
      </c>
      <c r="AI26" s="17" cm="1">
        <f t="array" ref="AI26">SUMPRODUCT(--(IFERROR(HOUR(Flights_2026_09_303334353637[entry_hour]),-1)=HOUR(AF26)),--(IFERROR(Flights_2026_09_303334353637[entry_sector],"")=AG26),--(IFERROR(Flights_2026_09_303334353637[nfl],-1)&gt;=AH26),--(IFERROR(Flights_2026_09_303334353637[nfl],-1)&lt;=IF(AH26=450,450,AH26+9)))</f>
        <v>0</v>
      </c>
    </row>
    <row r="27" spans="1:35" x14ac:dyDescent="0.2">
      <c r="A27" s="29" t="s">
        <v>1958</v>
      </c>
      <c r="B27" s="29" t="s">
        <v>18</v>
      </c>
      <c r="C27" s="29" t="s">
        <v>19</v>
      </c>
      <c r="D27" s="29" t="s">
        <v>20</v>
      </c>
      <c r="E27" s="29" t="s">
        <v>1142</v>
      </c>
      <c r="F27" s="30">
        <v>46299.538969907408</v>
      </c>
      <c r="G27" s="29" t="s">
        <v>28</v>
      </c>
      <c r="H27" s="29" t="s">
        <v>1959</v>
      </c>
      <c r="I27" s="31">
        <v>410</v>
      </c>
      <c r="J27" s="29" t="s">
        <v>22</v>
      </c>
      <c r="K27" s="29" t="s">
        <v>55</v>
      </c>
      <c r="L27" s="31">
        <v>618</v>
      </c>
      <c r="M27" s="29" t="s">
        <v>1960</v>
      </c>
      <c r="N27" s="30">
        <v>46299.502847222218</v>
      </c>
      <c r="O27" s="31">
        <v>410</v>
      </c>
      <c r="P27" s="29" t="s">
        <v>26</v>
      </c>
      <c r="Q27" s="31">
        <v>410</v>
      </c>
      <c r="R27" t="str">
        <f>IF(B27="","",_xlfn.XLOOKUP(B27,DB!$A$2:$A$205,DB!$C$2:$C$205,"")&amp;"")</f>
        <v>Sector 5</v>
      </c>
      <c r="S27" t="str">
        <f>IF(B27="","",_xlfn.XLOOKUP(B27,DB!$A$2:$A$205,DB!$E$2:$E$205,""))</f>
        <v>Sector 4</v>
      </c>
      <c r="T27" t="str">
        <f>IF(B27="","",_xlfn.XLOOKUP(B27,DB!$A$2:$A$205,DB!$F$2:$F$205,""))</f>
        <v>VOMAR/XUDUN</v>
      </c>
      <c r="U27" t="str">
        <f>IF(B27="","",_xlfn.XLOOKUP(B27,DB!$A$2:$A$205,DB!$D$2:$D$205,""))</f>
        <v>KZHU</v>
      </c>
      <c r="V27" t="str">
        <f>IF(B27="","",IF(OR(COUNTIF(M27,"????N?????W")&gt;0,COUNTIF(M27,"????N?????E")&gt;0,COUNTIF(M27,"????S?????W")&gt;0,COUNTIF(M27,"????S?????E")&gt;0),_xlfn.XLOOKUP(B27,DB!$A$2:$A$205,DB!$B$2:$B$205,""),M27))</f>
        <v>IPSEV</v>
      </c>
      <c r="AF27" s="2">
        <v>0.58333333333333337</v>
      </c>
      <c r="AG27" t="s">
        <v>743</v>
      </c>
      <c r="AH27" s="17">
        <v>450</v>
      </c>
      <c r="AI27" s="17" cm="1">
        <f t="array" ref="AI27">SUMPRODUCT(--(IFERROR(HOUR(Flights_2026_09_303334353637[entry_hour]),-1)=HOUR(AF27)),--(IFERROR(Flights_2026_09_303334353637[entry_sector],"")=AG27),--(IFERROR(Flights_2026_09_303334353637[nfl],-1)&gt;=AH27),--(IFERROR(Flights_2026_09_303334353637[nfl],-1)&lt;=IF(AH27=450,450,AH27+9)))</f>
        <v>0</v>
      </c>
    </row>
    <row r="28" spans="1:35" x14ac:dyDescent="0.2">
      <c r="A28" s="29" t="s">
        <v>121</v>
      </c>
      <c r="B28" s="29" t="s">
        <v>140</v>
      </c>
      <c r="C28" s="29" t="s">
        <v>19</v>
      </c>
      <c r="D28" s="29" t="s">
        <v>60</v>
      </c>
      <c r="E28" s="29" t="s">
        <v>1961</v>
      </c>
      <c r="F28" s="30">
        <v>46299.541388888887</v>
      </c>
      <c r="G28" s="29" t="s">
        <v>28</v>
      </c>
      <c r="H28" s="29" t="s">
        <v>1962</v>
      </c>
      <c r="I28" s="31">
        <v>210</v>
      </c>
      <c r="J28" s="29" t="s">
        <v>22</v>
      </c>
      <c r="K28" s="29" t="s">
        <v>23</v>
      </c>
      <c r="L28" s="31">
        <v>309</v>
      </c>
      <c r="M28" s="29" t="s">
        <v>140</v>
      </c>
      <c r="N28" s="30">
        <v>46299.518368055556</v>
      </c>
      <c r="O28" s="31">
        <v>0</v>
      </c>
      <c r="P28" s="29" t="s">
        <v>26</v>
      </c>
      <c r="Q28" s="31">
        <v>70</v>
      </c>
      <c r="R28" t="str">
        <f>IF(B28="","",_xlfn.XLOOKUP(B28,DB!$A$2:$A$205,DB!$C$2:$C$205,"")&amp;"")</f>
        <v>Sector 4</v>
      </c>
      <c r="S28" t="str">
        <f>IF(B28="","",_xlfn.XLOOKUP(B28,DB!$A$2:$A$205,DB!$E$2:$E$205,""))</f>
        <v>Sector 4</v>
      </c>
      <c r="T28" t="str">
        <f>IF(B28="","",_xlfn.XLOOKUP(B28,DB!$A$2:$A$205,DB!$F$2:$F$205,""))</f>
        <v>VOMAR/XUDUN</v>
      </c>
      <c r="U28" t="str">
        <f>IF(B28="","",_xlfn.XLOOKUP(B28,DB!$A$2:$A$205,DB!$D$2:$D$205,""))</f>
        <v>MMID</v>
      </c>
      <c r="V28" t="str">
        <f>IF(B28="","",IF(OR(COUNTIF(M28,"????N?????W")&gt;0,COUNTIF(M28,"????N?????E")&gt;0,COUNTIF(M28,"????S?????W")&gt;0,COUNTIF(M28,"????S?????E")&gt;0),_xlfn.XLOOKUP(B28,DB!$A$2:$A$205,DB!$B$2:$B$205,""),M28))</f>
        <v>MMMD</v>
      </c>
      <c r="AF28" s="2">
        <v>0.58333333333333337</v>
      </c>
      <c r="AG28" t="s">
        <v>744</v>
      </c>
      <c r="AH28" s="17">
        <v>200</v>
      </c>
      <c r="AI28" s="17" cm="1">
        <f t="array" ref="AI28">SUMPRODUCT(--(IFERROR(HOUR(Flights_2026_09_303334353637[entry_hour]),-1)=HOUR(AF28)),--(IFERROR(Flights_2026_09_303334353637[entry_sector],"")=AG28),--(IFERROR(Flights_2026_09_303334353637[nfl],-1)&gt;=AH28),--(IFERROR(Flights_2026_09_303334353637[nfl],-1)&lt;=IF(AH28=450,450,AH28+9)))</f>
        <v>0</v>
      </c>
    </row>
    <row r="29" spans="1:35" x14ac:dyDescent="0.2">
      <c r="A29" s="29" t="s">
        <v>129</v>
      </c>
      <c r="B29" s="29" t="s">
        <v>65</v>
      </c>
      <c r="C29" s="29" t="s">
        <v>19</v>
      </c>
      <c r="D29" s="29" t="s">
        <v>76</v>
      </c>
      <c r="E29" s="29" t="s">
        <v>819</v>
      </c>
      <c r="F29" s="30">
        <v>46299.583912037036</v>
      </c>
      <c r="G29" s="29" t="s">
        <v>21</v>
      </c>
      <c r="H29" s="29" t="s">
        <v>1963</v>
      </c>
      <c r="I29" s="31">
        <v>350</v>
      </c>
      <c r="J29" s="29" t="s">
        <v>22</v>
      </c>
      <c r="K29" s="29" t="s">
        <v>23</v>
      </c>
      <c r="L29" s="31">
        <v>864</v>
      </c>
      <c r="M29" s="29" t="s">
        <v>56</v>
      </c>
      <c r="N29" s="30">
        <v>46299.53497685185</v>
      </c>
      <c r="O29" s="31">
        <v>350</v>
      </c>
      <c r="P29" s="29" t="s">
        <v>26</v>
      </c>
      <c r="Q29" s="31">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ELURA</v>
      </c>
      <c r="AF29" s="2">
        <v>0.58333333333333337</v>
      </c>
      <c r="AG29" t="s">
        <v>744</v>
      </c>
      <c r="AH29" s="17">
        <v>210</v>
      </c>
      <c r="AI29" s="17" cm="1">
        <f t="array" ref="AI29">SUMPRODUCT(--(IFERROR(HOUR(Flights_2026_09_303334353637[entry_hour]),-1)=HOUR(AF29)),--(IFERROR(Flights_2026_09_303334353637[entry_sector],"")=AG29),--(IFERROR(Flights_2026_09_303334353637[nfl],-1)&gt;=AH29),--(IFERROR(Flights_2026_09_303334353637[nfl],-1)&lt;=IF(AH29=450,450,AH29+9)))</f>
        <v>0</v>
      </c>
    </row>
    <row r="30" spans="1:35" x14ac:dyDescent="0.2">
      <c r="A30" s="29" t="s">
        <v>125</v>
      </c>
      <c r="B30" s="29" t="s">
        <v>81</v>
      </c>
      <c r="C30" s="29" t="s">
        <v>19</v>
      </c>
      <c r="D30" s="29" t="s">
        <v>41</v>
      </c>
      <c r="E30" s="29" t="s">
        <v>424</v>
      </c>
      <c r="F30" s="30">
        <v>46299.587245370371</v>
      </c>
      <c r="G30" s="29" t="s">
        <v>21</v>
      </c>
      <c r="H30" s="29" t="s">
        <v>1102</v>
      </c>
      <c r="I30" s="31">
        <v>390</v>
      </c>
      <c r="J30" s="29" t="s">
        <v>22</v>
      </c>
      <c r="K30" s="29" t="s">
        <v>23</v>
      </c>
      <c r="L30" s="31">
        <v>802</v>
      </c>
      <c r="M30" s="29" t="s">
        <v>84</v>
      </c>
      <c r="N30" s="30">
        <v>46299.539988425924</v>
      </c>
      <c r="O30" s="31">
        <v>390</v>
      </c>
      <c r="P30" s="29" t="s">
        <v>26</v>
      </c>
      <c r="Q30" s="31">
        <v>390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303334353637[entry_hour]),-1)=HOUR(AF30)),--(IFERROR(Flights_2026_09_303334353637[entry_sector],"")=AG30),--(IFERROR(Flights_2026_09_303334353637[nfl],-1)&gt;=AH30),--(IFERROR(Flights_2026_09_303334353637[nfl],-1)&lt;=IF(AH30=450,450,AH30+9)))</f>
        <v>3</v>
      </c>
    </row>
    <row r="31" spans="1:35" x14ac:dyDescent="0.2">
      <c r="A31" s="29" t="s">
        <v>137</v>
      </c>
      <c r="B31" s="29" t="s">
        <v>52</v>
      </c>
      <c r="C31" s="29" t="s">
        <v>19</v>
      </c>
      <c r="D31" s="29" t="s">
        <v>50</v>
      </c>
      <c r="E31" s="29" t="s">
        <v>133</v>
      </c>
      <c r="F31" s="30">
        <v>46299.599664351852</v>
      </c>
      <c r="G31" s="29" t="s">
        <v>21</v>
      </c>
      <c r="H31" s="29" t="s">
        <v>1964</v>
      </c>
      <c r="I31" s="31">
        <v>350</v>
      </c>
      <c r="J31" s="29" t="s">
        <v>22</v>
      </c>
      <c r="K31" s="29" t="s">
        <v>23</v>
      </c>
      <c r="L31" s="31">
        <v>864</v>
      </c>
      <c r="M31" s="29" t="s">
        <v>56</v>
      </c>
      <c r="N31" s="30">
        <v>46299.549525462964</v>
      </c>
      <c r="O31" s="31">
        <v>350</v>
      </c>
      <c r="P31" s="29" t="s">
        <v>26</v>
      </c>
      <c r="Q31" s="31">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ELURA</v>
      </c>
      <c r="AF31" s="2">
        <v>0.58333333333333337</v>
      </c>
      <c r="AG31" t="s">
        <v>744</v>
      </c>
      <c r="AH31" s="17">
        <v>230</v>
      </c>
      <c r="AI31" s="17" cm="1">
        <f t="array" ref="AI31">SUMPRODUCT(--(IFERROR(HOUR(Flights_2026_09_303334353637[entry_hour]),-1)=HOUR(AF31)),--(IFERROR(Flights_2026_09_303334353637[entry_sector],"")=AG31),--(IFERROR(Flights_2026_09_303334353637[nfl],-1)&gt;=AH31),--(IFERROR(Flights_2026_09_303334353637[nfl],-1)&lt;=IF(AH31=450,450,AH31+9)))</f>
        <v>0</v>
      </c>
    </row>
    <row r="32" spans="1:35" x14ac:dyDescent="0.2">
      <c r="A32" s="29" t="s">
        <v>130</v>
      </c>
      <c r="B32" s="29" t="s">
        <v>65</v>
      </c>
      <c r="C32" s="29" t="s">
        <v>19</v>
      </c>
      <c r="D32" s="29" t="s">
        <v>47</v>
      </c>
      <c r="E32" s="29" t="s">
        <v>580</v>
      </c>
      <c r="F32" s="30">
        <v>46299.603275462963</v>
      </c>
      <c r="G32" s="29" t="s">
        <v>21</v>
      </c>
      <c r="H32" s="29" t="s">
        <v>1965</v>
      </c>
      <c r="I32" s="31">
        <v>370</v>
      </c>
      <c r="J32" s="29" t="s">
        <v>22</v>
      </c>
      <c r="K32" s="29" t="s">
        <v>23</v>
      </c>
      <c r="L32" s="31">
        <v>893</v>
      </c>
      <c r="M32" s="29" t="s">
        <v>131</v>
      </c>
      <c r="N32" s="30">
        <v>46299.552418981482</v>
      </c>
      <c r="O32" s="31">
        <v>370</v>
      </c>
      <c r="P32" s="29" t="s">
        <v>26</v>
      </c>
      <c r="Q32" s="31">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entry_hour]),-1)=HOUR(AF32)),--(IFERROR(Flights_2026_09_303334353637[entry_sector],"")=AG32),--(IFERROR(Flights_2026_09_303334353637[nfl],-1)&gt;=AH32),--(IFERROR(Flights_2026_09_303334353637[nfl],-1)&lt;=IF(AH32=450,450,AH32+9)))</f>
        <v>0</v>
      </c>
    </row>
    <row r="33" spans="1:35" x14ac:dyDescent="0.2">
      <c r="A33" s="29" t="s">
        <v>442</v>
      </c>
      <c r="B33" s="29" t="s">
        <v>86</v>
      </c>
      <c r="C33" s="29" t="s">
        <v>19</v>
      </c>
      <c r="D33" s="29" t="s">
        <v>41</v>
      </c>
      <c r="E33" s="29" t="s">
        <v>831</v>
      </c>
      <c r="F33" s="30">
        <v>46299.605405092589</v>
      </c>
      <c r="G33" s="29" t="s">
        <v>21</v>
      </c>
      <c r="H33" s="29" t="s">
        <v>1966</v>
      </c>
      <c r="I33" s="31">
        <v>390</v>
      </c>
      <c r="J33" s="29" t="s">
        <v>22</v>
      </c>
      <c r="K33" s="29" t="s">
        <v>23</v>
      </c>
      <c r="L33" s="31">
        <v>871</v>
      </c>
      <c r="M33" s="29" t="s">
        <v>439</v>
      </c>
      <c r="N33" s="30">
        <v>46299.555150462962</v>
      </c>
      <c r="O33" s="31">
        <v>390</v>
      </c>
      <c r="P33" s="29" t="s">
        <v>26</v>
      </c>
      <c r="Q33" s="31">
        <v>390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GOTAS</v>
      </c>
      <c r="AF33" s="2">
        <v>0.58333333333333337</v>
      </c>
      <c r="AG33" t="s">
        <v>744</v>
      </c>
      <c r="AH33" s="17">
        <v>250</v>
      </c>
      <c r="AI33" s="17" cm="1">
        <f t="array" ref="AI33">SUMPRODUCT(--(IFERROR(HOUR(Flights_2026_09_303334353637[entry_hour]),-1)=HOUR(AF33)),--(IFERROR(Flights_2026_09_303334353637[entry_sector],"")=AG33),--(IFERROR(Flights_2026_09_303334353637[nfl],-1)&gt;=AH33),--(IFERROR(Flights_2026_09_303334353637[nfl],-1)&lt;=IF(AH33=450,450,AH33+9)))</f>
        <v>0</v>
      </c>
    </row>
    <row r="34" spans="1:35" x14ac:dyDescent="0.2">
      <c r="A34" s="29" t="s">
        <v>146</v>
      </c>
      <c r="B34" s="29" t="s">
        <v>89</v>
      </c>
      <c r="C34" s="29" t="s">
        <v>19</v>
      </c>
      <c r="D34" s="29" t="s">
        <v>107</v>
      </c>
      <c r="E34" s="29" t="s">
        <v>1098</v>
      </c>
      <c r="F34" s="30">
        <v>46299.607129629629</v>
      </c>
      <c r="G34" s="29" t="s">
        <v>21</v>
      </c>
      <c r="H34" s="29" t="s">
        <v>1967</v>
      </c>
      <c r="I34" s="31">
        <v>340</v>
      </c>
      <c r="J34" s="29" t="s">
        <v>22</v>
      </c>
      <c r="K34" s="29" t="s">
        <v>23</v>
      </c>
      <c r="L34" s="31">
        <v>222</v>
      </c>
      <c r="M34" s="29" t="s">
        <v>44</v>
      </c>
      <c r="N34" s="30">
        <v>46299.588807870372</v>
      </c>
      <c r="O34" s="31">
        <v>244</v>
      </c>
      <c r="P34" s="29" t="s">
        <v>26</v>
      </c>
      <c r="Q34" s="31">
        <v>360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303334353637[entry_hour]),-1)=HOUR(AF34)),--(IFERROR(Flights_2026_09_303334353637[entry_sector],"")=AG34),--(IFERROR(Flights_2026_09_303334353637[nfl],-1)&gt;=AH34),--(IFERROR(Flights_2026_09_303334353637[nfl],-1)&lt;=IF(AH34=450,450,AH34+9)))</f>
        <v>0</v>
      </c>
    </row>
    <row r="35" spans="1:35" x14ac:dyDescent="0.2">
      <c r="A35" s="29" t="s">
        <v>151</v>
      </c>
      <c r="B35" s="29" t="s">
        <v>65</v>
      </c>
      <c r="C35" s="29" t="s">
        <v>19</v>
      </c>
      <c r="D35" s="29" t="s">
        <v>50</v>
      </c>
      <c r="E35" s="29" t="s">
        <v>653</v>
      </c>
      <c r="F35" s="30">
        <v>46299.613634259258</v>
      </c>
      <c r="G35" s="29" t="s">
        <v>28</v>
      </c>
      <c r="H35" s="29" t="s">
        <v>1968</v>
      </c>
      <c r="I35" s="31">
        <v>370</v>
      </c>
      <c r="J35" s="29" t="s">
        <v>22</v>
      </c>
      <c r="K35" s="29" t="s">
        <v>23</v>
      </c>
      <c r="L35" s="31">
        <v>927</v>
      </c>
      <c r="M35" s="29" t="s">
        <v>78</v>
      </c>
      <c r="N35" s="30">
        <v>46299.561458333337</v>
      </c>
      <c r="O35" s="31">
        <v>370</v>
      </c>
      <c r="P35" s="29" t="s">
        <v>26</v>
      </c>
      <c r="Q35" s="31">
        <v>370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entry_hour]),-1)=HOUR(AF35)),--(IFERROR(Flights_2026_09_303334353637[entry_sector],"")=AG35),--(IFERROR(Flights_2026_09_303334353637[nfl],-1)&gt;=AH35),--(IFERROR(Flights_2026_09_303334353637[nfl],-1)&lt;=IF(AH35=450,450,AH35+9)))</f>
        <v>0</v>
      </c>
    </row>
    <row r="36" spans="1:35" x14ac:dyDescent="0.2">
      <c r="A36" s="29" t="s">
        <v>155</v>
      </c>
      <c r="B36" s="29" t="s">
        <v>18</v>
      </c>
      <c r="C36" s="29" t="s">
        <v>19</v>
      </c>
      <c r="D36" s="29" t="s">
        <v>20</v>
      </c>
      <c r="E36" s="29" t="s">
        <v>504</v>
      </c>
      <c r="F36" s="30">
        <v>46299.615000000005</v>
      </c>
      <c r="G36" s="29" t="s">
        <v>21</v>
      </c>
      <c r="H36" s="29" t="s">
        <v>1969</v>
      </c>
      <c r="I36" s="31">
        <v>330</v>
      </c>
      <c r="J36" s="29" t="s">
        <v>22</v>
      </c>
      <c r="K36" s="29" t="s">
        <v>23</v>
      </c>
      <c r="L36" s="31">
        <v>514</v>
      </c>
      <c r="M36" s="29" t="s">
        <v>25</v>
      </c>
      <c r="N36" s="30">
        <v>46299.582835648151</v>
      </c>
      <c r="O36" s="31">
        <v>330</v>
      </c>
      <c r="P36" s="29" t="s">
        <v>26</v>
      </c>
      <c r="Q36" s="31">
        <v>330</v>
      </c>
      <c r="R36" t="str">
        <f>IF(B36="","",_xlfn.XLOOKUP(B36,DB!$A$2:$A$205,DB!$C$2:$C$205,"")&amp;"")</f>
        <v>Sector 5</v>
      </c>
      <c r="S36" t="str">
        <f>IF(B36="","",_xlfn.XLOOKUP(B36,DB!$A$2:$A$205,DB!$E$2:$E$205,""))</f>
        <v>Sector 4</v>
      </c>
      <c r="T36" t="str">
        <f>IF(B36="","",_xlfn.XLOOKUP(B36,DB!$A$2:$A$205,DB!$F$2:$F$205,""))</f>
        <v>VOMAR/XUDUN</v>
      </c>
      <c r="U36" t="str">
        <f>IF(B36="","",_xlfn.XLOOKUP(B36,DB!$A$2:$A$205,DB!$D$2:$D$205,""))</f>
        <v>KZHU</v>
      </c>
      <c r="V36" t="str">
        <f>IF(B36="","",IF(OR(COUNTIF(M36,"????N?????W")&gt;0,COUNTIF(M36,"????N?????E")&gt;0,COUNTIF(M36,"????S?????W")&gt;0,COUNTIF(M36,"????S?????E")&gt;0),_xlfn.XLOOKUP(B36,DB!$A$2:$A$205,DB!$B$2:$B$205,""),M36))</f>
        <v>KEHLI</v>
      </c>
      <c r="AF36" s="2">
        <v>0.58333333333333337</v>
      </c>
      <c r="AG36" t="s">
        <v>744</v>
      </c>
      <c r="AH36" s="17">
        <v>280</v>
      </c>
      <c r="AI36" s="17" cm="1">
        <f t="array" ref="AI36">SUMPRODUCT(--(IFERROR(HOUR(Flights_2026_09_303334353637[entry_hour]),-1)=HOUR(AF36)),--(IFERROR(Flights_2026_09_303334353637[entry_sector],"")=AG36),--(IFERROR(Flights_2026_09_303334353637[nfl],-1)&gt;=AH36),--(IFERROR(Flights_2026_09_303334353637[nfl],-1)&lt;=IF(AH36=450,450,AH36+9)))</f>
        <v>0</v>
      </c>
    </row>
    <row r="37" spans="1:35" x14ac:dyDescent="0.2">
      <c r="A37" s="29" t="s">
        <v>376</v>
      </c>
      <c r="B37" s="29" t="s">
        <v>49</v>
      </c>
      <c r="C37" s="29" t="s">
        <v>19</v>
      </c>
      <c r="D37" s="29" t="s">
        <v>107</v>
      </c>
      <c r="E37" s="29" t="s">
        <v>1009</v>
      </c>
      <c r="F37" s="30">
        <v>46299.617013888885</v>
      </c>
      <c r="G37" s="29" t="s">
        <v>21</v>
      </c>
      <c r="H37" s="29" t="s">
        <v>1970</v>
      </c>
      <c r="I37" s="31">
        <v>360</v>
      </c>
      <c r="J37" s="29" t="s">
        <v>22</v>
      </c>
      <c r="K37" s="29" t="s">
        <v>23</v>
      </c>
      <c r="L37" s="31">
        <v>213</v>
      </c>
      <c r="M37" s="29" t="s">
        <v>1091</v>
      </c>
      <c r="N37" s="30">
        <v>46299.600011574075</v>
      </c>
      <c r="O37" s="31">
        <v>269</v>
      </c>
      <c r="P37" s="29" t="s">
        <v>26</v>
      </c>
      <c r="Q37" s="31">
        <v>220</v>
      </c>
      <c r="R37" t="str">
        <f>IF(B37="","",_xlfn.XLOOKUP(B37,DB!$A$2:$A$205,DB!$C$2:$C$205,"")&amp;"")</f>
        <v>Sector 3</v>
      </c>
      <c r="S37" t="str">
        <f>IF(B37="","",_xlfn.XLOOKUP(B37,DB!$A$2:$A$205,DB!$E$2:$E$205,""))</f>
        <v>Sector 3</v>
      </c>
      <c r="T37" t="str">
        <f>IF(B37="","",_xlfn.XLOOKUP(B37,DB!$A$2:$A$205,DB!$F$2:$F$205,""))</f>
        <v>NOSAT</v>
      </c>
      <c r="U37" t="str">
        <f>IF(B37="","",_xlfn.XLOOKUP(B37,DB!$A$2:$A$205,DB!$D$2:$D$205,""))</f>
        <v>KZHU</v>
      </c>
      <c r="V37" t="str">
        <f>IF(B37="","",IF(OR(COUNTIF(M37,"????N?????W")&gt;0,COUNTIF(M37,"????N?????E")&gt;0,COUNTIF(M37,"????S?????W")&gt;0,COUNTIF(M37,"????S?????E")&gt;0),_xlfn.XLOOKUP(B37,DB!$A$2:$A$205,DB!$B$2:$B$205,""),M37))</f>
        <v>PISAD</v>
      </c>
      <c r="AF37" s="2">
        <v>0.58333333333333337</v>
      </c>
      <c r="AG37" t="s">
        <v>744</v>
      </c>
      <c r="AH37" s="17">
        <v>290</v>
      </c>
      <c r="AI37" s="17" cm="1">
        <f t="array" ref="AI37">SUMPRODUCT(--(IFERROR(HOUR(Flights_2026_09_303334353637[entry_hour]),-1)=HOUR(AF37)),--(IFERROR(Flights_2026_09_303334353637[entry_sector],"")=AG37),--(IFERROR(Flights_2026_09_303334353637[nfl],-1)&gt;=AH37),--(IFERROR(Flights_2026_09_303334353637[nfl],-1)&lt;=IF(AH37=450,450,AH37+9)))</f>
        <v>0</v>
      </c>
    </row>
    <row r="38" spans="1:35" x14ac:dyDescent="0.2">
      <c r="A38" s="29" t="s">
        <v>447</v>
      </c>
      <c r="B38" s="29" t="s">
        <v>57</v>
      </c>
      <c r="C38" s="29" t="s">
        <v>19</v>
      </c>
      <c r="D38" s="29" t="s">
        <v>47</v>
      </c>
      <c r="E38" s="29" t="s">
        <v>1971</v>
      </c>
      <c r="F38" s="30">
        <v>46299.618969907402</v>
      </c>
      <c r="G38" s="29" t="s">
        <v>21</v>
      </c>
      <c r="H38" s="29" t="s">
        <v>1972</v>
      </c>
      <c r="I38" s="31">
        <v>370</v>
      </c>
      <c r="J38" s="29" t="s">
        <v>22</v>
      </c>
      <c r="K38" s="29" t="s">
        <v>23</v>
      </c>
      <c r="L38" s="31">
        <v>489</v>
      </c>
      <c r="M38" s="29" t="s">
        <v>25</v>
      </c>
      <c r="N38" s="30">
        <v>46299.587858796294</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KZHU</v>
      </c>
      <c r="V38" t="str">
        <f>IF(B38="","",IF(OR(COUNTIF(M38,"????N?????W")&gt;0,COUNTIF(M38,"????N?????E")&gt;0,COUNTIF(M38,"????S?????W")&gt;0,COUNTIF(M38,"????S?????E")&gt;0),_xlfn.XLOOKUP(B38,DB!$A$2:$A$205,DB!$B$2:$B$205,""),M38))</f>
        <v>KEHLI</v>
      </c>
      <c r="AF38" s="2">
        <v>0.58333333333333337</v>
      </c>
      <c r="AG38" t="s">
        <v>744</v>
      </c>
      <c r="AH38" s="17">
        <v>300</v>
      </c>
      <c r="AI38" s="17" cm="1">
        <f t="array" ref="AI38">SUMPRODUCT(--(IFERROR(HOUR(Flights_2026_09_303334353637[entry_hour]),-1)=HOUR(AF38)),--(IFERROR(Flights_2026_09_303334353637[entry_sector],"")=AG38),--(IFERROR(Flights_2026_09_303334353637[nfl],-1)&gt;=AH38),--(IFERROR(Flights_2026_09_303334353637[nfl],-1)&lt;=IF(AH38=450,450,AH38+9)))</f>
        <v>0</v>
      </c>
    </row>
    <row r="39" spans="1:35" x14ac:dyDescent="0.2">
      <c r="A39" s="29" t="s">
        <v>134</v>
      </c>
      <c r="B39" s="29" t="s">
        <v>75</v>
      </c>
      <c r="C39" s="29" t="s">
        <v>19</v>
      </c>
      <c r="D39" s="29" t="s">
        <v>41</v>
      </c>
      <c r="E39" s="29" t="s">
        <v>385</v>
      </c>
      <c r="F39" s="30">
        <v>46299.620381944449</v>
      </c>
      <c r="G39" s="29" t="s">
        <v>21</v>
      </c>
      <c r="H39" s="29" t="s">
        <v>1973</v>
      </c>
      <c r="I39" s="31">
        <v>370</v>
      </c>
      <c r="J39" s="29" t="s">
        <v>22</v>
      </c>
      <c r="K39" s="29" t="s">
        <v>23</v>
      </c>
      <c r="L39" s="31">
        <v>856</v>
      </c>
      <c r="M39" s="29" t="s">
        <v>350</v>
      </c>
      <c r="N39" s="30">
        <v>46299.572164351848</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303334353637[entry_hour]),-1)=HOUR(AF39)),--(IFERROR(Flights_2026_09_303334353637[entry_sector],"")=AG39),--(IFERROR(Flights_2026_09_303334353637[nfl],-1)&gt;=AH39),--(IFERROR(Flights_2026_09_303334353637[nfl],-1)&lt;=IF(AH39=450,450,AH39+9)))</f>
        <v>0</v>
      </c>
    </row>
    <row r="40" spans="1:35" x14ac:dyDescent="0.2">
      <c r="A40" s="29" t="s">
        <v>178</v>
      </c>
      <c r="B40" s="29" t="s">
        <v>179</v>
      </c>
      <c r="C40" s="29" t="s">
        <v>19</v>
      </c>
      <c r="D40" s="29" t="s">
        <v>76</v>
      </c>
      <c r="E40" s="29" t="s">
        <v>449</v>
      </c>
      <c r="F40" s="30">
        <v>46299.622083333335</v>
      </c>
      <c r="G40" s="29" t="s">
        <v>28</v>
      </c>
      <c r="H40" s="29" t="s">
        <v>1974</v>
      </c>
      <c r="I40" s="31">
        <v>350</v>
      </c>
      <c r="J40" s="29" t="s">
        <v>22</v>
      </c>
      <c r="K40" s="29" t="s">
        <v>23</v>
      </c>
      <c r="L40" s="31">
        <v>849</v>
      </c>
      <c r="M40" s="29" t="s">
        <v>1059</v>
      </c>
      <c r="N40" s="30">
        <v>46299.573530092588</v>
      </c>
      <c r="O40" s="31">
        <v>350</v>
      </c>
      <c r="P40" s="29" t="s">
        <v>26</v>
      </c>
      <c r="Q40" s="31">
        <v>350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entry_hour]),-1)=HOUR(AF40)),--(IFERROR(Flights_2026_09_303334353637[entry_sector],"")=AG40),--(IFERROR(Flights_2026_09_303334353637[nfl],-1)&gt;=AH40),--(IFERROR(Flights_2026_09_303334353637[nfl],-1)&lt;=IF(AH40=450,450,AH40+9)))</f>
        <v>0</v>
      </c>
    </row>
    <row r="41" spans="1:35" x14ac:dyDescent="0.2">
      <c r="A41" s="29" t="s">
        <v>142</v>
      </c>
      <c r="B41" s="29" t="s">
        <v>49</v>
      </c>
      <c r="C41" s="29" t="s">
        <v>19</v>
      </c>
      <c r="D41" s="29" t="s">
        <v>50</v>
      </c>
      <c r="E41" s="29" t="s">
        <v>666</v>
      </c>
      <c r="F41" s="30">
        <v>46299.6246412037</v>
      </c>
      <c r="G41" s="29" t="s">
        <v>21</v>
      </c>
      <c r="H41" s="29" t="s">
        <v>1975</v>
      </c>
      <c r="I41" s="31">
        <v>340</v>
      </c>
      <c r="J41" s="29" t="s">
        <v>22</v>
      </c>
      <c r="K41" s="29" t="s">
        <v>23</v>
      </c>
      <c r="L41" s="31">
        <v>166</v>
      </c>
      <c r="M41" s="29" t="s">
        <v>37</v>
      </c>
      <c r="N41" s="30">
        <v>46299.61</v>
      </c>
      <c r="O41" s="31">
        <v>260</v>
      </c>
      <c r="P41" s="29" t="s">
        <v>26</v>
      </c>
      <c r="Q41" s="31">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NOSAT</v>
      </c>
      <c r="AF41" s="2">
        <v>0.58333333333333337</v>
      </c>
      <c r="AG41" t="s">
        <v>744</v>
      </c>
      <c r="AH41" s="17">
        <v>330</v>
      </c>
      <c r="AI41" s="17" cm="1">
        <f t="array" ref="AI41">SUMPRODUCT(--(IFERROR(HOUR(Flights_2026_09_303334353637[entry_hour]),-1)=HOUR(AF41)),--(IFERROR(Flights_2026_09_303334353637[entry_sector],"")=AG41),--(IFERROR(Flights_2026_09_303334353637[nfl],-1)&gt;=AH41),--(IFERROR(Flights_2026_09_303334353637[nfl],-1)&lt;=IF(AH41=450,450,AH41+9)))</f>
        <v>0</v>
      </c>
    </row>
    <row r="42" spans="1:35" x14ac:dyDescent="0.2">
      <c r="A42" s="29" t="s">
        <v>157</v>
      </c>
      <c r="B42" s="29" t="s">
        <v>102</v>
      </c>
      <c r="C42" s="29" t="s">
        <v>19</v>
      </c>
      <c r="D42" s="29" t="s">
        <v>41</v>
      </c>
      <c r="E42" s="29" t="s">
        <v>403</v>
      </c>
      <c r="F42" s="30">
        <v>46299.62704861111</v>
      </c>
      <c r="G42" s="29" t="s">
        <v>21</v>
      </c>
      <c r="H42" s="29" t="s">
        <v>1976</v>
      </c>
      <c r="I42" s="31">
        <v>390</v>
      </c>
      <c r="J42" s="29" t="s">
        <v>22</v>
      </c>
      <c r="K42" s="29" t="s">
        <v>23</v>
      </c>
      <c r="L42" s="31">
        <v>918</v>
      </c>
      <c r="M42" s="29" t="s">
        <v>78</v>
      </c>
      <c r="N42" s="30">
        <v>46299.573900462958</v>
      </c>
      <c r="O42" s="31">
        <v>272</v>
      </c>
      <c r="P42" s="29" t="s">
        <v>26</v>
      </c>
      <c r="Q42" s="31">
        <v>390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entry_hour]),-1)=HOUR(AF42)),--(IFERROR(Flights_2026_09_303334353637[entry_sector],"")=AG42),--(IFERROR(Flights_2026_09_303334353637[nfl],-1)&gt;=AH42),--(IFERROR(Flights_2026_09_303334353637[nfl],-1)&lt;=IF(AH42=450,450,AH42+9)))</f>
        <v>0</v>
      </c>
    </row>
    <row r="43" spans="1:35" x14ac:dyDescent="0.2">
      <c r="A43" s="29" t="s">
        <v>160</v>
      </c>
      <c r="B43" s="29" t="s">
        <v>65</v>
      </c>
      <c r="C43" s="29" t="s">
        <v>19</v>
      </c>
      <c r="D43" s="29" t="s">
        <v>41</v>
      </c>
      <c r="E43" s="29" t="s">
        <v>103</v>
      </c>
      <c r="F43" s="30">
        <v>46299.629259259258</v>
      </c>
      <c r="G43" s="29" t="s">
        <v>21</v>
      </c>
      <c r="H43" s="29" t="s">
        <v>1977</v>
      </c>
      <c r="I43" s="31">
        <v>370</v>
      </c>
      <c r="J43" s="29" t="s">
        <v>22</v>
      </c>
      <c r="K43" s="29" t="s">
        <v>23</v>
      </c>
      <c r="L43" s="31">
        <v>931</v>
      </c>
      <c r="M43" s="29" t="s">
        <v>421</v>
      </c>
      <c r="N43" s="30">
        <v>46299.577083333337</v>
      </c>
      <c r="O43" s="31">
        <v>370</v>
      </c>
      <c r="P43" s="29" t="s">
        <v>26</v>
      </c>
      <c r="Q43" s="31">
        <v>370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entry_hour]),-1)=HOUR(AF43)),--(IFERROR(Flights_2026_09_303334353637[entry_sector],"")=AG43),--(IFERROR(Flights_2026_09_303334353637[nfl],-1)&gt;=AH43),--(IFERROR(Flights_2026_09_303334353637[nfl],-1)&lt;=IF(AH43=450,450,AH43+9)))</f>
        <v>0</v>
      </c>
    </row>
    <row r="44" spans="1:35" x14ac:dyDescent="0.2">
      <c r="A44" s="29" t="s">
        <v>145</v>
      </c>
      <c r="B44" s="29" t="s">
        <v>81</v>
      </c>
      <c r="C44" s="29" t="s">
        <v>19</v>
      </c>
      <c r="D44" s="29" t="s">
        <v>76</v>
      </c>
      <c r="E44" s="29" t="s">
        <v>380</v>
      </c>
      <c r="F44" s="30">
        <v>46299.632511574076</v>
      </c>
      <c r="G44" s="29" t="s">
        <v>21</v>
      </c>
      <c r="H44" s="29" t="s">
        <v>1978</v>
      </c>
      <c r="I44" s="31">
        <v>350</v>
      </c>
      <c r="J44" s="29" t="s">
        <v>22</v>
      </c>
      <c r="K44" s="29" t="s">
        <v>23</v>
      </c>
      <c r="L44" s="31">
        <v>787</v>
      </c>
      <c r="M44" s="29" t="s">
        <v>84</v>
      </c>
      <c r="N44" s="30">
        <v>46299.587013888886</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entry_hour]),-1)=HOUR(AF44)),--(IFERROR(Flights_2026_09_303334353637[entry_sector],"")=AG44),--(IFERROR(Flights_2026_09_303334353637[nfl],-1)&gt;=AH44),--(IFERROR(Flights_2026_09_303334353637[nfl],-1)&lt;=IF(AH44=450,450,AH44+9)))</f>
        <v>0</v>
      </c>
    </row>
    <row r="45" spans="1:35" x14ac:dyDescent="0.2">
      <c r="A45" s="29" t="s">
        <v>538</v>
      </c>
      <c r="B45" s="29" t="s">
        <v>89</v>
      </c>
      <c r="C45" s="29" t="s">
        <v>19</v>
      </c>
      <c r="D45" s="29" t="s">
        <v>90</v>
      </c>
      <c r="E45" s="29" t="s">
        <v>1979</v>
      </c>
      <c r="F45" s="30">
        <v>46299.633877314816</v>
      </c>
      <c r="G45" s="29" t="s">
        <v>21</v>
      </c>
      <c r="H45" s="29" t="s">
        <v>1980</v>
      </c>
      <c r="I45" s="31">
        <v>360</v>
      </c>
      <c r="J45" s="29" t="s">
        <v>22</v>
      </c>
      <c r="K45" s="29" t="s">
        <v>23</v>
      </c>
      <c r="L45" s="31">
        <v>237</v>
      </c>
      <c r="M45" s="29" t="s">
        <v>44</v>
      </c>
      <c r="N45" s="30">
        <v>46299.615358796298</v>
      </c>
      <c r="O45" s="31">
        <v>30</v>
      </c>
      <c r="P45" s="29" t="s">
        <v>26</v>
      </c>
      <c r="Q45" s="31">
        <v>360</v>
      </c>
      <c r="R45" t="str">
        <f>IF(B45="","",_xlfn.XLOOKUP(B45,DB!$A$2:$A$205,DB!$C$2:$C$205,"")&amp;"")</f>
        <v>Sector 7</v>
      </c>
      <c r="S45" t="str">
        <f>IF(B45="","",_xlfn.XLOOKUP(B45,DB!$A$2:$A$205,DB!$E$2:$E$205,""))</f>
        <v>Sector 7</v>
      </c>
      <c r="T45" t="str">
        <f>IF(B45="","",_xlfn.XLOOKUP(B45,DB!$A$2:$A$205,DB!$F$2:$F$205,""))</f>
        <v>PAULE/SIGMA</v>
      </c>
      <c r="U45" t="str">
        <f>IF(B45="","",_xlfn.XLOOKUP(B45,DB!$A$2:$A$205,DB!$D$2:$D$205,""))</f>
        <v>MHCC</v>
      </c>
      <c r="V45" t="str">
        <f>IF(B45="","",IF(OR(COUNTIF(M45,"????N?????W")&gt;0,COUNTIF(M45,"????N?????E")&gt;0,COUNTIF(M45,"????S?????W")&gt;0,COUNTIF(M45,"????S?????E")&gt;0),_xlfn.XLOOKUP(B45,DB!$A$2:$A$205,DB!$B$2:$B$205,""),M45))</f>
        <v>SIGMA</v>
      </c>
      <c r="AF45" s="2">
        <v>0.58333333333333337</v>
      </c>
      <c r="AG45" t="s">
        <v>744</v>
      </c>
      <c r="AH45" s="17">
        <v>370</v>
      </c>
      <c r="AI45" s="17" cm="1">
        <f t="array" ref="AI45">SUMPRODUCT(--(IFERROR(HOUR(Flights_2026_09_303334353637[entry_hour]),-1)=HOUR(AF45)),--(IFERROR(Flights_2026_09_303334353637[entry_sector],"")=AG45),--(IFERROR(Flights_2026_09_303334353637[nfl],-1)&gt;=AH45),--(IFERROR(Flights_2026_09_303334353637[nfl],-1)&lt;=IF(AH45=450,450,AH45+9)))</f>
        <v>0</v>
      </c>
    </row>
    <row r="46" spans="1:35" x14ac:dyDescent="0.2">
      <c r="A46" s="29" t="s">
        <v>165</v>
      </c>
      <c r="B46" s="29" t="s">
        <v>65</v>
      </c>
      <c r="C46" s="29" t="s">
        <v>19</v>
      </c>
      <c r="D46" s="29" t="s">
        <v>47</v>
      </c>
      <c r="E46" s="29" t="s">
        <v>1062</v>
      </c>
      <c r="F46" s="30">
        <v>46299.634687500002</v>
      </c>
      <c r="G46" s="29" t="s">
        <v>21</v>
      </c>
      <c r="H46" s="29" t="s">
        <v>1981</v>
      </c>
      <c r="I46" s="31">
        <v>370</v>
      </c>
      <c r="J46" s="29" t="s">
        <v>22</v>
      </c>
      <c r="K46" s="29" t="s">
        <v>23</v>
      </c>
      <c r="L46" s="31">
        <v>940</v>
      </c>
      <c r="M46" s="29" t="s">
        <v>434</v>
      </c>
      <c r="N46" s="30">
        <v>46299.580405092594</v>
      </c>
      <c r="O46" s="31">
        <v>370</v>
      </c>
      <c r="P46" s="29" t="s">
        <v>26</v>
      </c>
      <c r="Q46" s="31">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entry_hour]),-1)=HOUR(AF46)),--(IFERROR(Flights_2026_09_303334353637[entry_sector],"")=AG46),--(IFERROR(Flights_2026_09_303334353637[nfl],-1)&gt;=AH46),--(IFERROR(Flights_2026_09_303334353637[nfl],-1)&lt;=IF(AH46=450,450,AH46+9)))</f>
        <v>0</v>
      </c>
    </row>
    <row r="47" spans="1:35" x14ac:dyDescent="0.2">
      <c r="A47" s="29" t="s">
        <v>149</v>
      </c>
      <c r="B47" s="29" t="s">
        <v>150</v>
      </c>
      <c r="C47" s="29" t="s">
        <v>19</v>
      </c>
      <c r="D47" s="29" t="s">
        <v>53</v>
      </c>
      <c r="E47" s="29" t="s">
        <v>284</v>
      </c>
      <c r="F47" s="30">
        <v>46299.635787037041</v>
      </c>
      <c r="G47" s="29" t="s">
        <v>21</v>
      </c>
      <c r="H47" s="29" t="s">
        <v>1982</v>
      </c>
      <c r="I47" s="31">
        <v>370</v>
      </c>
      <c r="J47" s="29" t="s">
        <v>22</v>
      </c>
      <c r="K47" s="29" t="s">
        <v>23</v>
      </c>
      <c r="L47" s="31">
        <v>894</v>
      </c>
      <c r="M47" s="29" t="s">
        <v>475</v>
      </c>
      <c r="N47" s="30">
        <v>46299.58430555556</v>
      </c>
      <c r="O47" s="31">
        <v>370</v>
      </c>
      <c r="P47" s="29" t="s">
        <v>26</v>
      </c>
      <c r="Q47" s="31">
        <v>370</v>
      </c>
      <c r="R47" t="str">
        <f>IF(B47="","",_xlfn.XLOOKUP(B47,DB!$A$2:$A$205,DB!$C$2:$C$205,"")&amp;"")</f>
        <v>Sector 5</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LIDAM</v>
      </c>
      <c r="AF47" s="2">
        <v>0.58333333333333337</v>
      </c>
      <c r="AG47" t="s">
        <v>744</v>
      </c>
      <c r="AH47" s="17">
        <v>390</v>
      </c>
      <c r="AI47" s="17" cm="1">
        <f t="array" ref="AI47">SUMPRODUCT(--(IFERROR(HOUR(Flights_2026_09_303334353637[entry_hour]),-1)=HOUR(AF47)),--(IFERROR(Flights_2026_09_303334353637[entry_sector],"")=AG47),--(IFERROR(Flights_2026_09_303334353637[nfl],-1)&gt;=AH47),--(IFERROR(Flights_2026_09_303334353637[nfl],-1)&lt;=IF(AH47=450,450,AH47+9)))</f>
        <v>1</v>
      </c>
    </row>
    <row r="48" spans="1:35" x14ac:dyDescent="0.2">
      <c r="A48" s="29" t="s">
        <v>164</v>
      </c>
      <c r="B48" s="29" t="s">
        <v>89</v>
      </c>
      <c r="C48" s="29" t="s">
        <v>19</v>
      </c>
      <c r="D48" s="29" t="s">
        <v>47</v>
      </c>
      <c r="E48" s="29" t="s">
        <v>1064</v>
      </c>
      <c r="F48" s="30">
        <v>46299.637118055558</v>
      </c>
      <c r="G48" s="29" t="s">
        <v>21</v>
      </c>
      <c r="H48" s="29" t="s">
        <v>1983</v>
      </c>
      <c r="I48" s="31">
        <v>340</v>
      </c>
      <c r="J48" s="29" t="s">
        <v>22</v>
      </c>
      <c r="K48" s="29" t="s">
        <v>23</v>
      </c>
      <c r="L48" s="31">
        <v>224</v>
      </c>
      <c r="M48" s="29" t="s">
        <v>44</v>
      </c>
      <c r="N48" s="30">
        <v>46299.619293981479</v>
      </c>
      <c r="O48" s="31">
        <v>30</v>
      </c>
      <c r="P48" s="29" t="s">
        <v>26</v>
      </c>
      <c r="Q48" s="31">
        <v>360</v>
      </c>
      <c r="R48" t="str">
        <f>IF(B48="","",_xlfn.XLOOKUP(B48,DB!$A$2:$A$205,DB!$C$2:$C$205,"")&amp;"")</f>
        <v>Sector 7</v>
      </c>
      <c r="S48" t="str">
        <f>IF(B48="","",_xlfn.XLOOKUP(B48,DB!$A$2:$A$205,DB!$E$2:$E$205,""))</f>
        <v>Sector 7</v>
      </c>
      <c r="T48" t="str">
        <f>IF(B48="","",_xlfn.XLOOKUP(B48,DB!$A$2:$A$205,DB!$F$2:$F$205,""))</f>
        <v>PAULE/SIGMA</v>
      </c>
      <c r="U48" t="str">
        <f>IF(B48="","",_xlfn.XLOOKUP(B48,DB!$A$2:$A$205,DB!$D$2:$D$205,""))</f>
        <v>MHCC</v>
      </c>
      <c r="V48" t="str">
        <f>IF(B48="","",IF(OR(COUNTIF(M48,"????N?????W")&gt;0,COUNTIF(M48,"????N?????E")&gt;0,COUNTIF(M48,"????S?????W")&gt;0,COUNTIF(M48,"????S?????E")&gt;0),_xlfn.XLOOKUP(B48,DB!$A$2:$A$205,DB!$B$2:$B$205,""),M48))</f>
        <v>SIGMA</v>
      </c>
      <c r="AF48" s="2">
        <v>0.58333333333333337</v>
      </c>
      <c r="AG48" t="s">
        <v>744</v>
      </c>
      <c r="AH48" s="17">
        <v>400</v>
      </c>
      <c r="AI48" s="17" cm="1">
        <f t="array" ref="AI48">SUMPRODUCT(--(IFERROR(HOUR(Flights_2026_09_303334353637[entry_hour]),-1)=HOUR(AF48)),--(IFERROR(Flights_2026_09_303334353637[entry_sector],"")=AG48),--(IFERROR(Flights_2026_09_303334353637[nfl],-1)&gt;=AH48),--(IFERROR(Flights_2026_09_303334353637[nfl],-1)&lt;=IF(AH48=450,450,AH48+9)))</f>
        <v>0</v>
      </c>
    </row>
    <row r="49" spans="1:35" x14ac:dyDescent="0.2">
      <c r="A49" s="29" t="s">
        <v>159</v>
      </c>
      <c r="B49" s="29" t="s">
        <v>62</v>
      </c>
      <c r="C49" s="29" t="s">
        <v>19</v>
      </c>
      <c r="D49" s="29" t="s">
        <v>50</v>
      </c>
      <c r="E49" s="29" t="s">
        <v>143</v>
      </c>
      <c r="F49" s="30">
        <v>46299.638449074075</v>
      </c>
      <c r="G49" s="29" t="s">
        <v>21</v>
      </c>
      <c r="H49" s="29" t="s">
        <v>1984</v>
      </c>
      <c r="I49" s="31">
        <v>340</v>
      </c>
      <c r="J49" s="29" t="s">
        <v>22</v>
      </c>
      <c r="K49" s="29" t="s">
        <v>23</v>
      </c>
      <c r="L49" s="31">
        <v>181</v>
      </c>
      <c r="M49" s="29" t="s">
        <v>37</v>
      </c>
      <c r="N49" s="30">
        <v>46299.622881944444</v>
      </c>
      <c r="O49" s="31">
        <v>308</v>
      </c>
      <c r="P49" s="29" t="s">
        <v>26</v>
      </c>
      <c r="Q49" s="31">
        <v>220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NOSAT</v>
      </c>
      <c r="AF49" s="2">
        <v>0.58333333333333337</v>
      </c>
      <c r="AG49" t="s">
        <v>744</v>
      </c>
      <c r="AH49" s="17">
        <v>410</v>
      </c>
      <c r="AI49" s="17" cm="1">
        <f t="array" ref="AI49">SUMPRODUCT(--(IFERROR(HOUR(Flights_2026_09_303334353637[entry_hour]),-1)=HOUR(AF49)),--(IFERROR(Flights_2026_09_303334353637[entry_sector],"")=AG49),--(IFERROR(Flights_2026_09_303334353637[nfl],-1)&gt;=AH49),--(IFERROR(Flights_2026_09_303334353637[nfl],-1)&lt;=IF(AH49=450,450,AH49+9)))</f>
        <v>0</v>
      </c>
    </row>
    <row r="50" spans="1:35" x14ac:dyDescent="0.2">
      <c r="A50" s="29" t="s">
        <v>212</v>
      </c>
      <c r="B50" s="29" t="s">
        <v>213</v>
      </c>
      <c r="C50" s="29" t="s">
        <v>19</v>
      </c>
      <c r="D50" s="29" t="s">
        <v>90</v>
      </c>
      <c r="E50" s="29" t="s">
        <v>402</v>
      </c>
      <c r="F50" s="30">
        <v>46299.639814814815</v>
      </c>
      <c r="G50" s="29" t="s">
        <v>21</v>
      </c>
      <c r="H50" s="29" t="s">
        <v>1985</v>
      </c>
      <c r="I50" s="31">
        <v>390</v>
      </c>
      <c r="J50" s="29" t="s">
        <v>22</v>
      </c>
      <c r="K50" s="29" t="s">
        <v>23</v>
      </c>
      <c r="L50" s="31">
        <v>580</v>
      </c>
      <c r="M50" s="29" t="s">
        <v>25</v>
      </c>
      <c r="N50" s="30">
        <v>46299.603645833333</v>
      </c>
      <c r="O50" s="31">
        <v>380</v>
      </c>
      <c r="P50" s="29" t="s">
        <v>26</v>
      </c>
      <c r="Q50" s="31">
        <v>390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KEHLI</v>
      </c>
      <c r="AF50" s="2">
        <v>0.58333333333333337</v>
      </c>
      <c r="AG50" t="s">
        <v>744</v>
      </c>
      <c r="AH50" s="17">
        <v>420</v>
      </c>
      <c r="AI50" s="17" cm="1">
        <f t="array" ref="AI50">SUMPRODUCT(--(IFERROR(HOUR(Flights_2026_09_303334353637[entry_hour]),-1)=HOUR(AF50)),--(IFERROR(Flights_2026_09_303334353637[entry_sector],"")=AG50),--(IFERROR(Flights_2026_09_303334353637[nfl],-1)&gt;=AH50),--(IFERROR(Flights_2026_09_303334353637[nfl],-1)&lt;=IF(AH50=450,450,AH50+9)))</f>
        <v>0</v>
      </c>
    </row>
    <row r="51" spans="1:35" x14ac:dyDescent="0.2">
      <c r="A51" s="29" t="s">
        <v>668</v>
      </c>
      <c r="B51" s="29" t="s">
        <v>59</v>
      </c>
      <c r="C51" s="29" t="s">
        <v>19</v>
      </c>
      <c r="D51" s="29" t="s">
        <v>211</v>
      </c>
      <c r="E51" s="29" t="s">
        <v>1986</v>
      </c>
      <c r="F51" s="30">
        <v>46299.641446759255</v>
      </c>
      <c r="G51" s="29" t="s">
        <v>21</v>
      </c>
      <c r="H51" s="29" t="s">
        <v>1987</v>
      </c>
      <c r="I51" s="31">
        <v>380</v>
      </c>
      <c r="J51" s="29" t="s">
        <v>22</v>
      </c>
      <c r="K51" s="29" t="s">
        <v>23</v>
      </c>
      <c r="L51" s="31">
        <v>199</v>
      </c>
      <c r="M51" s="29" t="s">
        <v>37</v>
      </c>
      <c r="N51" s="30">
        <v>46299.625</v>
      </c>
      <c r="O51" s="31">
        <v>255</v>
      </c>
      <c r="P51" s="29" t="s">
        <v>38</v>
      </c>
      <c r="Q51" s="31">
        <v>220</v>
      </c>
      <c r="R51" t="str">
        <f>IF(B51="","",_xlfn.XLOOKUP(B51,DB!$A$2:$A$205,DB!$C$2:$C$205,"")&amp;"")</f>
        <v>Sector 3</v>
      </c>
      <c r="S51" t="str">
        <f>IF(B51="","",_xlfn.XLOOKUP(B51,DB!$A$2:$A$205,DB!$E$2:$E$205,""))</f>
        <v>Sector 3</v>
      </c>
      <c r="T51" t="str">
        <f>IF(B51="","",_xlfn.XLOOKUP(B51,DB!$A$2:$A$205,DB!$F$2:$F$205,""))</f>
        <v>NOSAT</v>
      </c>
      <c r="U51" t="str">
        <f>IF(B51="","",_xlfn.XLOOKUP(B51,DB!$A$2:$A$205,DB!$D$2:$D$205,""))</f>
        <v>MUFH</v>
      </c>
      <c r="V51" t="str">
        <f>IF(B51="","",IF(OR(COUNTIF(M51,"????N?????W")&gt;0,COUNTIF(M51,"????N?????E")&gt;0,COUNTIF(M51,"????S?????W")&gt;0,COUNTIF(M51,"????S?????E")&gt;0),_xlfn.XLOOKUP(B51,DB!$A$2:$A$205,DB!$B$2:$B$205,""),M51))</f>
        <v>NOSAT</v>
      </c>
      <c r="AF51" s="2">
        <v>0.58333333333333337</v>
      </c>
      <c r="AG51" t="s">
        <v>744</v>
      </c>
      <c r="AH51" s="17">
        <v>430</v>
      </c>
      <c r="AI51" s="17" cm="1">
        <f t="array" ref="AI51">SUMPRODUCT(--(IFERROR(HOUR(Flights_2026_09_303334353637[entry_hour]),-1)=HOUR(AF51)),--(IFERROR(Flights_2026_09_303334353637[entry_sector],"")=AG51),--(IFERROR(Flights_2026_09_303334353637[nfl],-1)&gt;=AH51),--(IFERROR(Flights_2026_09_303334353637[nfl],-1)&lt;=IF(AH51=450,450,AH51+9)))</f>
        <v>0</v>
      </c>
    </row>
    <row r="52" spans="1:35" x14ac:dyDescent="0.2">
      <c r="A52" s="29" t="s">
        <v>153</v>
      </c>
      <c r="B52" s="29" t="s">
        <v>154</v>
      </c>
      <c r="C52" s="29" t="s">
        <v>19</v>
      </c>
      <c r="D52" s="29" t="s">
        <v>53</v>
      </c>
      <c r="E52" s="29" t="s">
        <v>234</v>
      </c>
      <c r="F52" s="30">
        <v>46299.642905092594</v>
      </c>
      <c r="G52" s="29" t="s">
        <v>21</v>
      </c>
      <c r="H52" s="29" t="s">
        <v>1988</v>
      </c>
      <c r="I52" s="31">
        <v>370</v>
      </c>
      <c r="J52" s="29" t="s">
        <v>22</v>
      </c>
      <c r="K52" s="29" t="s">
        <v>23</v>
      </c>
      <c r="L52" s="31">
        <v>798</v>
      </c>
      <c r="M52" s="29" t="s">
        <v>84</v>
      </c>
      <c r="N52" s="30">
        <v>46299.595243055555</v>
      </c>
      <c r="O52" s="31">
        <v>370</v>
      </c>
      <c r="P52" s="29" t="s">
        <v>26</v>
      </c>
      <c r="Q52" s="31">
        <v>390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303334353637[entry_hour]),-1)=HOUR(AF52)),--(IFERROR(Flights_2026_09_303334353637[entry_sector],"")=AG52),--(IFERROR(Flights_2026_09_303334353637[nfl],-1)&gt;=AH52),--(IFERROR(Flights_2026_09_303334353637[nfl],-1)&lt;=IF(AH52=450,450,AH52+9)))</f>
        <v>0</v>
      </c>
    </row>
    <row r="53" spans="1:35" x14ac:dyDescent="0.2">
      <c r="A53" s="29" t="s">
        <v>448</v>
      </c>
      <c r="B53" s="29" t="s">
        <v>272</v>
      </c>
      <c r="C53" s="29" t="s">
        <v>19</v>
      </c>
      <c r="D53" s="29" t="s">
        <v>53</v>
      </c>
      <c r="E53" s="29" t="s">
        <v>503</v>
      </c>
      <c r="F53" s="30">
        <v>46299.645138888889</v>
      </c>
      <c r="G53" s="29" t="s">
        <v>21</v>
      </c>
      <c r="H53" s="29" t="s">
        <v>1989</v>
      </c>
      <c r="I53" s="31">
        <v>370</v>
      </c>
      <c r="J53" s="29" t="s">
        <v>22</v>
      </c>
      <c r="K53" s="29" t="s">
        <v>23</v>
      </c>
      <c r="L53" s="31">
        <v>858</v>
      </c>
      <c r="M53" s="29" t="s">
        <v>136</v>
      </c>
      <c r="N53" s="30">
        <v>46299.594282407408</v>
      </c>
      <c r="O53" s="31">
        <v>370</v>
      </c>
      <c r="P53" s="29" t="s">
        <v>26</v>
      </c>
      <c r="Q53" s="31">
        <v>370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entry_hour]),-1)=HOUR(AF53)),--(IFERROR(Flights_2026_09_303334353637[entry_sector],"")=AG53),--(IFERROR(Flights_2026_09_303334353637[nfl],-1)&gt;=AH53),--(IFERROR(Flights_2026_09_303334353637[nfl],-1)&lt;=IF(AH53=450,450,AH53+9)))</f>
        <v>0</v>
      </c>
    </row>
    <row r="54" spans="1:35" x14ac:dyDescent="0.2">
      <c r="A54" s="29" t="s">
        <v>156</v>
      </c>
      <c r="B54" s="29" t="s">
        <v>75</v>
      </c>
      <c r="C54" s="29" t="s">
        <v>19</v>
      </c>
      <c r="D54" s="29" t="s">
        <v>76</v>
      </c>
      <c r="E54" s="29" t="s">
        <v>519</v>
      </c>
      <c r="F54" s="30">
        <v>46299.64675925926</v>
      </c>
      <c r="G54" s="29" t="s">
        <v>21</v>
      </c>
      <c r="H54" s="29" t="s">
        <v>1990</v>
      </c>
      <c r="I54" s="31">
        <v>350</v>
      </c>
      <c r="J54" s="29" t="s">
        <v>22</v>
      </c>
      <c r="K54" s="29" t="s">
        <v>23</v>
      </c>
      <c r="L54" s="31">
        <v>922</v>
      </c>
      <c r="M54" s="29" t="s">
        <v>409</v>
      </c>
      <c r="N54" s="30">
        <v>46299.593865740739</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LIDAM</v>
      </c>
      <c r="AF54" s="2">
        <v>0.58333333333333337</v>
      </c>
      <c r="AG54" t="s">
        <v>745</v>
      </c>
      <c r="AH54" s="17">
        <v>200</v>
      </c>
      <c r="AI54" s="17" cm="1">
        <f t="array" ref="AI54">SUMPRODUCT(--(IFERROR(HOUR(Flights_2026_09_303334353637[entry_hour]),-1)=HOUR(AF54)),--(IFERROR(Flights_2026_09_303334353637[entry_sector],"")=AG54),--(IFERROR(Flights_2026_09_303334353637[nfl],-1)&gt;=AH54),--(IFERROR(Flights_2026_09_303334353637[nfl],-1)&lt;=IF(AH54=450,450,AH54+9)))</f>
        <v>0</v>
      </c>
    </row>
    <row r="55" spans="1:35" x14ac:dyDescent="0.2">
      <c r="A55" s="29" t="s">
        <v>451</v>
      </c>
      <c r="B55" s="29" t="s">
        <v>229</v>
      </c>
      <c r="C55" s="29" t="s">
        <v>19</v>
      </c>
      <c r="D55" s="29" t="s">
        <v>47</v>
      </c>
      <c r="E55" s="29" t="s">
        <v>1046</v>
      </c>
      <c r="F55" s="30">
        <v>46299.648611111115</v>
      </c>
      <c r="G55" s="29" t="s">
        <v>21</v>
      </c>
      <c r="H55" s="29" t="s">
        <v>1991</v>
      </c>
      <c r="I55" s="31">
        <v>390</v>
      </c>
      <c r="J55" s="29" t="s">
        <v>22</v>
      </c>
      <c r="K55" s="29" t="s">
        <v>23</v>
      </c>
      <c r="L55" s="31">
        <v>495</v>
      </c>
      <c r="M55" s="29" t="s">
        <v>25</v>
      </c>
      <c r="N55" s="30">
        <v>46299.617488425924</v>
      </c>
      <c r="O55" s="31">
        <v>390</v>
      </c>
      <c r="P55" s="29" t="s">
        <v>26</v>
      </c>
      <c r="Q55" s="31">
        <v>390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KEHLI</v>
      </c>
      <c r="AF55" s="2">
        <v>0.58333333333333337</v>
      </c>
      <c r="AG55" t="s">
        <v>745</v>
      </c>
      <c r="AH55" s="17">
        <v>210</v>
      </c>
      <c r="AI55" s="17" cm="1">
        <f t="array" ref="AI55">SUMPRODUCT(--(IFERROR(HOUR(Flights_2026_09_303334353637[entry_hour]),-1)=HOUR(AF55)),--(IFERROR(Flights_2026_09_303334353637[entry_sector],"")=AG55),--(IFERROR(Flights_2026_09_303334353637[nfl],-1)&gt;=AH55),--(IFERROR(Flights_2026_09_303334353637[nfl],-1)&lt;=IF(AH55=450,450,AH55+9)))</f>
        <v>0</v>
      </c>
    </row>
    <row r="56" spans="1:35" x14ac:dyDescent="0.2">
      <c r="A56" s="29" t="s">
        <v>671</v>
      </c>
      <c r="B56" s="29" t="s">
        <v>672</v>
      </c>
      <c r="C56" s="29" t="s">
        <v>19</v>
      </c>
      <c r="D56" s="29" t="s">
        <v>41</v>
      </c>
      <c r="E56" s="29" t="s">
        <v>192</v>
      </c>
      <c r="F56" s="30">
        <v>46299.650138888886</v>
      </c>
      <c r="G56" s="29" t="s">
        <v>28</v>
      </c>
      <c r="H56" s="29" t="s">
        <v>1992</v>
      </c>
      <c r="I56" s="31">
        <v>380</v>
      </c>
      <c r="J56" s="29" t="s">
        <v>22</v>
      </c>
      <c r="K56" s="29" t="s">
        <v>23</v>
      </c>
      <c r="L56" s="31">
        <v>466</v>
      </c>
      <c r="M56" s="29" t="s">
        <v>1037</v>
      </c>
      <c r="N56" s="30">
        <v>46299.620879629627</v>
      </c>
      <c r="O56" s="31">
        <v>380</v>
      </c>
      <c r="P56" s="29" t="s">
        <v>26</v>
      </c>
      <c r="Q56" s="31">
        <v>390</v>
      </c>
      <c r="R56" t="str">
        <f>IF(B56="","",_xlfn.XLOOKUP(B56,DB!$A$2:$A$205,DB!$C$2:$C$205,"")&amp;"")</f>
        <v>Sector 3</v>
      </c>
      <c r="S56" t="str">
        <f>IF(B56="","",_xlfn.XLOOKUP(B56,DB!$A$2:$A$205,DB!$E$2:$E$205,""))</f>
        <v>Sector 3</v>
      </c>
      <c r="T56" t="str">
        <f>IF(B56="","",_xlfn.XLOOKUP(B56,DB!$A$2:$A$205,DB!$F$2:$F$205,""))</f>
        <v>NOSAT</v>
      </c>
      <c r="U56" t="str">
        <f>IF(B56="","",_xlfn.XLOOKUP(B56,DB!$A$2:$A$205,DB!$D$2:$D$205,""))</f>
        <v>KZHU</v>
      </c>
      <c r="V56" t="str">
        <f>IF(B56="","",IF(OR(COUNTIF(M56,"????N?????W")&gt;0,COUNTIF(M56,"????N?????E")&gt;0,COUNTIF(M56,"????S?????W")&gt;0,COUNTIF(M56,"????S?????E")&gt;0),_xlfn.XLOOKUP(B56,DB!$A$2:$A$205,DB!$B$2:$B$205,""),M56))</f>
        <v>PISAD</v>
      </c>
      <c r="AF56" s="2">
        <v>0.58333333333333337</v>
      </c>
      <c r="AG56" t="s">
        <v>745</v>
      </c>
      <c r="AH56" s="17">
        <v>220</v>
      </c>
      <c r="AI56" s="17" cm="1">
        <f t="array" ref="AI56">SUMPRODUCT(--(IFERROR(HOUR(Flights_2026_09_303334353637[entry_hour]),-1)=HOUR(AF56)),--(IFERROR(Flights_2026_09_303334353637[entry_sector],"")=AG56),--(IFERROR(Flights_2026_09_303334353637[nfl],-1)&gt;=AH56),--(IFERROR(Flights_2026_09_303334353637[nfl],-1)&lt;=IF(AH56=450,450,AH56+9)))</f>
        <v>0</v>
      </c>
    </row>
    <row r="57" spans="1:35" x14ac:dyDescent="0.2">
      <c r="A57" s="29" t="s">
        <v>132</v>
      </c>
      <c r="B57" s="29" t="s">
        <v>81</v>
      </c>
      <c r="C57" s="29" t="s">
        <v>19</v>
      </c>
      <c r="D57" s="29" t="s">
        <v>76</v>
      </c>
      <c r="E57" s="29" t="s">
        <v>1078</v>
      </c>
      <c r="F57" s="30">
        <v>46299.651458333334</v>
      </c>
      <c r="G57" s="29" t="s">
        <v>21</v>
      </c>
      <c r="H57" s="29" t="s">
        <v>1993</v>
      </c>
      <c r="I57" s="31">
        <v>350</v>
      </c>
      <c r="J57" s="29" t="s">
        <v>22</v>
      </c>
      <c r="K57" s="29" t="s">
        <v>23</v>
      </c>
      <c r="L57" s="31">
        <v>802</v>
      </c>
      <c r="M57" s="29" t="s">
        <v>84</v>
      </c>
      <c r="N57" s="30">
        <v>46299.605069444442</v>
      </c>
      <c r="O57" s="31">
        <v>350</v>
      </c>
      <c r="P57" s="29" t="s">
        <v>26</v>
      </c>
      <c r="Q57" s="31">
        <v>350</v>
      </c>
      <c r="R57" t="str">
        <f>IF(B57="","",_xlfn.XLOOKUP(B57,DB!$A$2:$A$205,DB!$C$2:$C$205,"")&amp;"")</f>
        <v>Sector 5</v>
      </c>
      <c r="S57" t="str">
        <f>IF(B57="","",_xlfn.XLOOKUP(B57,DB!$A$2:$A$205,DB!$E$2:$E$205,""))</f>
        <v>Sector 4</v>
      </c>
      <c r="T57" t="str">
        <f>IF(B57="","",_xlfn.XLOOKUP(B57,DB!$A$2:$A$205,DB!$F$2:$F$205,""))</f>
        <v>VOMAR/XUDUN</v>
      </c>
      <c r="U57" t="str">
        <f>IF(B57="","",_xlfn.XLOOKUP(B57,DB!$A$2:$A$205,DB!$D$2:$D$205,""))</f>
        <v>MMTY</v>
      </c>
      <c r="V57" t="str">
        <f>IF(B57="","",IF(OR(COUNTIF(M57,"????N?????W")&gt;0,COUNTIF(M57,"????N?????E")&gt;0,COUNTIF(M57,"????S?????W")&gt;0,COUNTIF(M57,"????S?????E")&gt;0),_xlfn.XLOOKUP(B57,DB!$A$2:$A$205,DB!$B$2:$B$205,""),M57))</f>
        <v>MATOL</v>
      </c>
      <c r="AF57" s="2">
        <v>0.58333333333333337</v>
      </c>
      <c r="AG57" t="s">
        <v>745</v>
      </c>
      <c r="AH57" s="17">
        <v>230</v>
      </c>
      <c r="AI57" s="17" cm="1">
        <f t="array" ref="AI57">SUMPRODUCT(--(IFERROR(HOUR(Flights_2026_09_303334353637[entry_hour]),-1)=HOUR(AF57)),--(IFERROR(Flights_2026_09_303334353637[entry_sector],"")=AG57),--(IFERROR(Flights_2026_09_303334353637[nfl],-1)&gt;=AH57),--(IFERROR(Flights_2026_09_303334353637[nfl],-1)&lt;=IF(AH57=450,450,AH57+9)))</f>
        <v>0</v>
      </c>
    </row>
    <row r="58" spans="1:35" x14ac:dyDescent="0.2">
      <c r="A58" s="29" t="s">
        <v>1994</v>
      </c>
      <c r="B58" s="29" t="s">
        <v>102</v>
      </c>
      <c r="C58" s="29" t="s">
        <v>19</v>
      </c>
      <c r="D58" s="29" t="s">
        <v>532</v>
      </c>
      <c r="E58" s="29"/>
      <c r="F58" s="30">
        <v>46299.653634259259</v>
      </c>
      <c r="G58" s="29" t="s">
        <v>21</v>
      </c>
      <c r="H58" s="29" t="s">
        <v>1995</v>
      </c>
      <c r="I58" s="31">
        <v>410</v>
      </c>
      <c r="J58" s="29" t="s">
        <v>22</v>
      </c>
      <c r="K58" s="29" t="s">
        <v>31</v>
      </c>
      <c r="L58" s="31">
        <v>983</v>
      </c>
      <c r="M58" s="29" t="s">
        <v>158</v>
      </c>
      <c r="N58" s="30">
        <v>46299.59784722222</v>
      </c>
      <c r="O58" s="31">
        <v>278</v>
      </c>
      <c r="P58" s="29" t="s">
        <v>26</v>
      </c>
      <c r="Q58" s="31">
        <v>410</v>
      </c>
      <c r="R58" t="str">
        <f>IF(B58="","",_xlfn.XLOOKUP(B58,DB!$A$2:$A$205,DB!$C$2:$C$205,"")&amp;"")</f>
        <v>Sector 6</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GOTAS</v>
      </c>
      <c r="AF58" s="2">
        <v>0.58333333333333337</v>
      </c>
      <c r="AG58" t="s">
        <v>745</v>
      </c>
      <c r="AH58" s="17">
        <v>240</v>
      </c>
      <c r="AI58" s="17" cm="1">
        <f t="array" ref="AI58">SUMPRODUCT(--(IFERROR(HOUR(Flights_2026_09_303334353637[entry_hour]),-1)=HOUR(AF58)),--(IFERROR(Flights_2026_09_303334353637[entry_sector],"")=AG58),--(IFERROR(Flights_2026_09_303334353637[nfl],-1)&gt;=AH58),--(IFERROR(Flights_2026_09_303334353637[nfl],-1)&lt;=IF(AH58=450,450,AH58+9)))</f>
        <v>0</v>
      </c>
    </row>
    <row r="59" spans="1:35" x14ac:dyDescent="0.2">
      <c r="A59" s="29" t="s">
        <v>170</v>
      </c>
      <c r="B59" s="29" t="s">
        <v>171</v>
      </c>
      <c r="C59" s="29" t="s">
        <v>19</v>
      </c>
      <c r="D59" s="29" t="s">
        <v>50</v>
      </c>
      <c r="E59" s="29" t="s">
        <v>907</v>
      </c>
      <c r="F59" s="30">
        <v>46299.655543981484</v>
      </c>
      <c r="G59" s="29" t="s">
        <v>21</v>
      </c>
      <c r="H59" s="29" t="s">
        <v>1996</v>
      </c>
      <c r="I59" s="31">
        <v>340</v>
      </c>
      <c r="J59" s="29" t="s">
        <v>22</v>
      </c>
      <c r="K59" s="29" t="s">
        <v>23</v>
      </c>
      <c r="L59" s="31">
        <v>164</v>
      </c>
      <c r="M59" s="29" t="s">
        <v>37</v>
      </c>
      <c r="N59" s="30">
        <v>46299.641956018517</v>
      </c>
      <c r="O59" s="31">
        <v>307</v>
      </c>
      <c r="P59" s="29" t="s">
        <v>26</v>
      </c>
      <c r="Q59" s="31">
        <v>220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303334353637[entry_hour]),-1)=HOUR(AF59)),--(IFERROR(Flights_2026_09_303334353637[entry_sector],"")=AG59),--(IFERROR(Flights_2026_09_303334353637[nfl],-1)&gt;=AH59),--(IFERROR(Flights_2026_09_303334353637[nfl],-1)&lt;=IF(AH59=450,450,AH59+9)))</f>
        <v>0</v>
      </c>
    </row>
    <row r="60" spans="1:35" x14ac:dyDescent="0.2">
      <c r="A60" s="29" t="s">
        <v>162</v>
      </c>
      <c r="B60" s="29" t="s">
        <v>163</v>
      </c>
      <c r="C60" s="29" t="s">
        <v>19</v>
      </c>
      <c r="D60" s="29" t="s">
        <v>41</v>
      </c>
      <c r="E60" s="29" t="s">
        <v>100</v>
      </c>
      <c r="F60" s="30">
        <v>46299.659849537042</v>
      </c>
      <c r="G60" s="29" t="s">
        <v>21</v>
      </c>
      <c r="H60" s="29" t="s">
        <v>1997</v>
      </c>
      <c r="I60" s="31">
        <v>380</v>
      </c>
      <c r="J60" s="29" t="s">
        <v>22</v>
      </c>
      <c r="K60" s="29" t="s">
        <v>23</v>
      </c>
      <c r="L60" s="31">
        <v>164</v>
      </c>
      <c r="M60" s="29" t="s">
        <v>37</v>
      </c>
      <c r="N60" s="30">
        <v>46299.646354166667</v>
      </c>
      <c r="O60" s="31">
        <v>306</v>
      </c>
      <c r="P60" s="29" t="s">
        <v>26</v>
      </c>
      <c r="Q60" s="31">
        <v>220</v>
      </c>
      <c r="R60" t="str">
        <f>IF(B60="","",_xlfn.XLOOKUP(B60,DB!$A$2:$A$205,DB!$C$2:$C$205,"")&amp;"")</f>
        <v>Sector 3</v>
      </c>
      <c r="S60" t="str">
        <f>IF(B60="","",_xlfn.XLOOKUP(B60,DB!$A$2:$A$205,DB!$E$2:$E$205,""))</f>
        <v>Sector 3</v>
      </c>
      <c r="T60" t="str">
        <f>IF(B60="","",_xlfn.XLOOKUP(B60,DB!$A$2:$A$205,DB!$F$2:$F$205,""))</f>
        <v>NOSAT</v>
      </c>
      <c r="U60" t="str">
        <f>IF(B60="","",_xlfn.XLOOKUP(B60,DB!$A$2:$A$205,DB!$D$2:$D$205,""))</f>
        <v>MUFH</v>
      </c>
      <c r="V60" t="str">
        <f>IF(B60="","",IF(OR(COUNTIF(M60,"????N?????W")&gt;0,COUNTIF(M60,"????N?????E")&gt;0,COUNTIF(M60,"????S?????W")&gt;0,COUNTIF(M60,"????S?????E")&gt;0),_xlfn.XLOOKUP(B60,DB!$A$2:$A$205,DB!$B$2:$B$205,""),M60))</f>
        <v>NOSAT</v>
      </c>
      <c r="AF60" s="2">
        <v>0.58333333333333337</v>
      </c>
      <c r="AG60" t="s">
        <v>745</v>
      </c>
      <c r="AH60" s="17">
        <v>260</v>
      </c>
      <c r="AI60" s="17" cm="1">
        <f t="array" ref="AI60">SUMPRODUCT(--(IFERROR(HOUR(Flights_2026_09_303334353637[entry_hour]),-1)=HOUR(AF60)),--(IFERROR(Flights_2026_09_303334353637[entry_sector],"")=AG60),--(IFERROR(Flights_2026_09_303334353637[nfl],-1)&gt;=AH60),--(IFERROR(Flights_2026_09_303334353637[nfl],-1)&lt;=IF(AH60=450,450,AH60+9)))</f>
        <v>0</v>
      </c>
    </row>
    <row r="61" spans="1:35" x14ac:dyDescent="0.2">
      <c r="A61" s="29" t="s">
        <v>375</v>
      </c>
      <c r="B61" s="29" t="s">
        <v>49</v>
      </c>
      <c r="C61" s="29" t="s">
        <v>19</v>
      </c>
      <c r="D61" s="29" t="s">
        <v>107</v>
      </c>
      <c r="E61" s="29" t="s">
        <v>1150</v>
      </c>
      <c r="F61" s="30">
        <v>46299.662766203706</v>
      </c>
      <c r="G61" s="29" t="s">
        <v>21</v>
      </c>
      <c r="H61" s="29" t="s">
        <v>1998</v>
      </c>
      <c r="I61" s="31">
        <v>360</v>
      </c>
      <c r="J61" s="29" t="s">
        <v>22</v>
      </c>
      <c r="K61" s="29" t="s">
        <v>23</v>
      </c>
      <c r="L61" s="31">
        <v>172</v>
      </c>
      <c r="M61" s="29" t="s">
        <v>37</v>
      </c>
      <c r="N61" s="30">
        <v>46299.648981481485</v>
      </c>
      <c r="O61" s="31">
        <v>360</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entry_hour]),-1)=HOUR(AF61)),--(IFERROR(Flights_2026_09_303334353637[entry_sector],"")=AG61),--(IFERROR(Flights_2026_09_303334353637[nfl],-1)&gt;=AH61),--(IFERROR(Flights_2026_09_303334353637[nfl],-1)&lt;=IF(AH61=450,450,AH61+9)))</f>
        <v>0</v>
      </c>
    </row>
    <row r="62" spans="1:35" x14ac:dyDescent="0.2">
      <c r="A62" s="29" t="s">
        <v>1094</v>
      </c>
      <c r="B62" s="29" t="s">
        <v>86</v>
      </c>
      <c r="C62" s="29" t="s">
        <v>19</v>
      </c>
      <c r="D62" s="29" t="s">
        <v>370</v>
      </c>
      <c r="E62" s="29"/>
      <c r="F62" s="30">
        <v>46299.667094907403</v>
      </c>
      <c r="G62" s="29" t="s">
        <v>21</v>
      </c>
      <c r="H62" s="29" t="s">
        <v>1999</v>
      </c>
      <c r="I62" s="31">
        <v>390</v>
      </c>
      <c r="J62" s="29" t="s">
        <v>22</v>
      </c>
      <c r="K62" s="29" t="s">
        <v>31</v>
      </c>
      <c r="L62" s="31">
        <v>890</v>
      </c>
      <c r="M62" s="29" t="s">
        <v>434</v>
      </c>
      <c r="N62" s="30">
        <v>46299.617164351846</v>
      </c>
      <c r="O62" s="31">
        <v>390</v>
      </c>
      <c r="P62" s="29" t="s">
        <v>26</v>
      </c>
      <c r="Q62" s="31">
        <v>390</v>
      </c>
      <c r="R62" t="str">
        <f>IF(B62="","",_xlfn.XLOOKUP(B62,DB!$A$2:$A$205,DB!$C$2:$C$205,"")&amp;"")</f>
        <v>Sector 6</v>
      </c>
      <c r="S62" t="str">
        <f>IF(B62="","",_xlfn.XLOOKUP(B62,DB!$A$2:$A$205,DB!$E$2:$E$205,""))</f>
        <v>Sector 4</v>
      </c>
      <c r="T62" t="str">
        <f>IF(B62="","",_xlfn.XLOOKUP(B62,DB!$A$2:$A$205,DB!$F$2:$F$205,""))</f>
        <v>VOMAR/XUDUN</v>
      </c>
      <c r="U62" t="str">
        <f>IF(B62="","",_xlfn.XLOOKUP(B62,DB!$A$2:$A$205,DB!$D$2:$D$205,""))</f>
        <v>MMEX</v>
      </c>
      <c r="V62" t="str">
        <f>IF(B62="","",IF(OR(COUNTIF(M62,"????N?????W")&gt;0,COUNTIF(M62,"????N?????E")&gt;0,COUNTIF(M62,"????S?????W")&gt;0,COUNTIF(M62,"????S?????E")&gt;0),_xlfn.XLOOKUP(B62,DB!$A$2:$A$205,DB!$B$2:$B$205,""),M62))</f>
        <v>GOTAS</v>
      </c>
      <c r="AF62" s="2">
        <v>0.58333333333333337</v>
      </c>
      <c r="AG62" t="s">
        <v>745</v>
      </c>
      <c r="AH62" s="17">
        <v>280</v>
      </c>
      <c r="AI62" s="17" cm="1">
        <f t="array" ref="AI62">SUMPRODUCT(--(IFERROR(HOUR(Flights_2026_09_303334353637[entry_hour]),-1)=HOUR(AF62)),--(IFERROR(Flights_2026_09_303334353637[entry_sector],"")=AG62),--(IFERROR(Flights_2026_09_303334353637[nfl],-1)&gt;=AH62),--(IFERROR(Flights_2026_09_303334353637[nfl],-1)&lt;=IF(AH62=450,450,AH62+9)))</f>
        <v>0</v>
      </c>
    </row>
    <row r="63" spans="1:35" x14ac:dyDescent="0.2">
      <c r="A63" s="29" t="s">
        <v>176</v>
      </c>
      <c r="B63" s="29" t="s">
        <v>177</v>
      </c>
      <c r="C63" s="29" t="s">
        <v>19</v>
      </c>
      <c r="D63" s="29" t="s">
        <v>120</v>
      </c>
      <c r="E63" s="29" t="s">
        <v>246</v>
      </c>
      <c r="F63" s="30">
        <v>46299.668680555551</v>
      </c>
      <c r="G63" s="29" t="s">
        <v>21</v>
      </c>
      <c r="H63" s="29" t="s">
        <v>2000</v>
      </c>
      <c r="I63" s="31">
        <v>360</v>
      </c>
      <c r="J63" s="29" t="s">
        <v>22</v>
      </c>
      <c r="K63" s="29" t="s">
        <v>23</v>
      </c>
      <c r="L63" s="31">
        <v>180</v>
      </c>
      <c r="M63" s="29" t="s">
        <v>37</v>
      </c>
      <c r="N63" s="30">
        <v>46299.653391203705</v>
      </c>
      <c r="O63" s="31">
        <v>360</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entry_hour]),-1)=HOUR(AF63)),--(IFERROR(Flights_2026_09_303334353637[entry_sector],"")=AG63),--(IFERROR(Flights_2026_09_303334353637[nfl],-1)&gt;=AH63),--(IFERROR(Flights_2026_09_303334353637[nfl],-1)&lt;=IF(AH63=450,450,AH63+9)))</f>
        <v>0</v>
      </c>
    </row>
    <row r="64" spans="1:35" x14ac:dyDescent="0.2">
      <c r="A64" s="29" t="s">
        <v>453</v>
      </c>
      <c r="B64" s="29" t="s">
        <v>196</v>
      </c>
      <c r="C64" s="29" t="s">
        <v>19</v>
      </c>
      <c r="D64" s="29" t="s">
        <v>90</v>
      </c>
      <c r="E64" s="29" t="s">
        <v>2001</v>
      </c>
      <c r="F64" s="30">
        <v>46299.669976851852</v>
      </c>
      <c r="G64" s="29" t="s">
        <v>21</v>
      </c>
      <c r="H64" s="29" t="s">
        <v>2002</v>
      </c>
      <c r="I64" s="31">
        <v>380</v>
      </c>
      <c r="J64" s="29" t="s">
        <v>22</v>
      </c>
      <c r="K64" s="29" t="s">
        <v>23</v>
      </c>
      <c r="L64" s="31">
        <v>186</v>
      </c>
      <c r="M64" s="29" t="s">
        <v>37</v>
      </c>
      <c r="N64" s="30">
        <v>46299.655069444445</v>
      </c>
      <c r="O64" s="31">
        <v>340</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entry_hour]),-1)=HOUR(AF64)),--(IFERROR(Flights_2026_09_303334353637[entry_sector],"")=AG64),--(IFERROR(Flights_2026_09_303334353637[nfl],-1)&gt;=AH64),--(IFERROR(Flights_2026_09_303334353637[nfl],-1)&lt;=IF(AH64=450,450,AH64+9)))</f>
        <v>0</v>
      </c>
    </row>
    <row r="65" spans="1:35" x14ac:dyDescent="0.2">
      <c r="A65" s="29" t="s">
        <v>185</v>
      </c>
      <c r="B65" s="29" t="s">
        <v>186</v>
      </c>
      <c r="C65" s="29" t="s">
        <v>19</v>
      </c>
      <c r="D65" s="29" t="s">
        <v>20</v>
      </c>
      <c r="E65" s="29" t="s">
        <v>637</v>
      </c>
      <c r="F65" s="30">
        <v>46299.67114583333</v>
      </c>
      <c r="G65" s="29" t="s">
        <v>21</v>
      </c>
      <c r="H65" s="29" t="s">
        <v>2003</v>
      </c>
      <c r="I65" s="31">
        <v>360</v>
      </c>
      <c r="J65" s="29" t="s">
        <v>22</v>
      </c>
      <c r="K65" s="29" t="s">
        <v>23</v>
      </c>
      <c r="L65" s="31">
        <v>172</v>
      </c>
      <c r="M65" s="29" t="s">
        <v>37</v>
      </c>
      <c r="N65" s="30">
        <v>46299.65725694444</v>
      </c>
      <c r="O65" s="31">
        <v>326</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entry_hour]),-1)=HOUR(AF65)),--(IFERROR(Flights_2026_09_303334353637[entry_sector],"")=AG65),--(IFERROR(Flights_2026_09_303334353637[nfl],-1)&gt;=AH65),--(IFERROR(Flights_2026_09_303334353637[nfl],-1)&lt;=IF(AH65=450,450,AH65+9)))</f>
        <v>0</v>
      </c>
    </row>
    <row r="66" spans="1:35" x14ac:dyDescent="0.2">
      <c r="A66" s="29" t="s">
        <v>174</v>
      </c>
      <c r="B66" s="29" t="s">
        <v>175</v>
      </c>
      <c r="C66" s="29" t="s">
        <v>19</v>
      </c>
      <c r="D66" s="29" t="s">
        <v>50</v>
      </c>
      <c r="E66" s="29" t="s">
        <v>554</v>
      </c>
      <c r="F66" s="30">
        <v>46299.672650462962</v>
      </c>
      <c r="G66" s="29" t="s">
        <v>21</v>
      </c>
      <c r="H66" s="29" t="s">
        <v>2004</v>
      </c>
      <c r="I66" s="31">
        <v>340</v>
      </c>
      <c r="J66" s="29" t="s">
        <v>22</v>
      </c>
      <c r="K66" s="29" t="s">
        <v>23</v>
      </c>
      <c r="L66" s="31">
        <v>169</v>
      </c>
      <c r="M66" s="29" t="s">
        <v>37</v>
      </c>
      <c r="N66" s="30">
        <v>46299.658854166672</v>
      </c>
      <c r="O66" s="31">
        <v>316</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entry_hour]),-1)=HOUR(AF66)),--(IFERROR(Flights_2026_09_303334353637[entry_sector],"")=AG66),--(IFERROR(Flights_2026_09_303334353637[nfl],-1)&gt;=AH66),--(IFERROR(Flights_2026_09_303334353637[nfl],-1)&lt;=IF(AH66=450,450,AH66+9)))</f>
        <v>0</v>
      </c>
    </row>
    <row r="67" spans="1:35" x14ac:dyDescent="0.2">
      <c r="A67" s="29" t="s">
        <v>295</v>
      </c>
      <c r="B67" s="29" t="s">
        <v>59</v>
      </c>
      <c r="C67" s="29" t="s">
        <v>19</v>
      </c>
      <c r="D67" s="29" t="s">
        <v>50</v>
      </c>
      <c r="E67" s="29" t="s">
        <v>2005</v>
      </c>
      <c r="F67" s="30">
        <v>46299.674097222218</v>
      </c>
      <c r="G67" s="29" t="s">
        <v>21</v>
      </c>
      <c r="H67" s="29" t="s">
        <v>2006</v>
      </c>
      <c r="I67" s="31">
        <v>340</v>
      </c>
      <c r="J67" s="29" t="s">
        <v>22</v>
      </c>
      <c r="K67" s="29" t="s">
        <v>23</v>
      </c>
      <c r="L67" s="31">
        <v>166</v>
      </c>
      <c r="M67" s="29" t="s">
        <v>37</v>
      </c>
      <c r="N67" s="30">
        <v>46299.660370370373</v>
      </c>
      <c r="O67" s="31">
        <v>293</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MUFH</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entry_hour]),-1)=HOUR(AF67)),--(IFERROR(Flights_2026_09_303334353637[entry_sector],"")=AG67),--(IFERROR(Flights_2026_09_303334353637[nfl],-1)&gt;=AH67),--(IFERROR(Flights_2026_09_303334353637[nfl],-1)&lt;=IF(AH67=450,450,AH67+9)))</f>
        <v>0</v>
      </c>
    </row>
    <row r="68" spans="1:35" x14ac:dyDescent="0.2">
      <c r="A68" s="29" t="s">
        <v>184</v>
      </c>
      <c r="B68" s="29" t="s">
        <v>141</v>
      </c>
      <c r="C68" s="29" t="s">
        <v>19</v>
      </c>
      <c r="D68" s="29" t="s">
        <v>76</v>
      </c>
      <c r="E68" s="29" t="s">
        <v>619</v>
      </c>
      <c r="F68" s="30">
        <v>46299.676539351851</v>
      </c>
      <c r="G68" s="29" t="s">
        <v>21</v>
      </c>
      <c r="H68" s="29" t="s">
        <v>2007</v>
      </c>
      <c r="I68" s="31">
        <v>340</v>
      </c>
      <c r="J68" s="29" t="s">
        <v>22</v>
      </c>
      <c r="K68" s="29" t="s">
        <v>23</v>
      </c>
      <c r="L68" s="31">
        <v>165</v>
      </c>
      <c r="M68" s="29" t="s">
        <v>37</v>
      </c>
      <c r="N68" s="30">
        <v>46299.662870370375</v>
      </c>
      <c r="O68" s="31">
        <v>266</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entry_hour]),-1)=HOUR(AF68)),--(IFERROR(Flights_2026_09_303334353637[entry_sector],"")=AG68),--(IFERROR(Flights_2026_09_303334353637[nfl],-1)&gt;=AH68),--(IFERROR(Flights_2026_09_303334353637[nfl],-1)&lt;=IF(AH68=450,450,AH68+9)))</f>
        <v>0</v>
      </c>
    </row>
    <row r="69" spans="1:35" x14ac:dyDescent="0.2">
      <c r="A69" s="29" t="s">
        <v>222</v>
      </c>
      <c r="B69" s="29" t="s">
        <v>223</v>
      </c>
      <c r="C69" s="29" t="s">
        <v>19</v>
      </c>
      <c r="D69" s="29" t="s">
        <v>53</v>
      </c>
      <c r="E69" s="29" t="s">
        <v>1106</v>
      </c>
      <c r="F69" s="30">
        <v>46299.679120370369</v>
      </c>
      <c r="G69" s="29" t="s">
        <v>21</v>
      </c>
      <c r="H69" s="29" t="s">
        <v>2008</v>
      </c>
      <c r="I69" s="31">
        <v>340</v>
      </c>
      <c r="J69" s="29" t="s">
        <v>22</v>
      </c>
      <c r="K69" s="29" t="s">
        <v>23</v>
      </c>
      <c r="L69" s="31">
        <v>174</v>
      </c>
      <c r="M69" s="29" t="s">
        <v>1156</v>
      </c>
      <c r="N69" s="30">
        <v>46299.664861111116</v>
      </c>
      <c r="O69" s="31">
        <v>265</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MUFH</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entry_hour]),-1)=HOUR(AF69)),--(IFERROR(Flights_2026_09_303334353637[entry_sector],"")=AG69),--(IFERROR(Flights_2026_09_303334353637[nfl],-1)&gt;=AH69),--(IFERROR(Flights_2026_09_303334353637[nfl],-1)&lt;=IF(AH69=450,450,AH69+9)))</f>
        <v>3</v>
      </c>
    </row>
    <row r="70" spans="1:35" x14ac:dyDescent="0.2">
      <c r="A70" s="29" t="s">
        <v>194</v>
      </c>
      <c r="B70" s="29" t="s">
        <v>65</v>
      </c>
      <c r="C70" s="29" t="s">
        <v>19</v>
      </c>
      <c r="D70" s="29" t="s">
        <v>76</v>
      </c>
      <c r="E70" s="29" t="s">
        <v>116</v>
      </c>
      <c r="F70" s="30">
        <v>46299.684664351851</v>
      </c>
      <c r="G70" s="29" t="s">
        <v>21</v>
      </c>
      <c r="H70" s="29" t="s">
        <v>2009</v>
      </c>
      <c r="I70" s="31">
        <v>350</v>
      </c>
      <c r="J70" s="29" t="s">
        <v>22</v>
      </c>
      <c r="K70" s="29" t="s">
        <v>23</v>
      </c>
      <c r="L70" s="31">
        <v>894</v>
      </c>
      <c r="M70" s="29" t="s">
        <v>426</v>
      </c>
      <c r="N70" s="30">
        <v>46299.63453703704</v>
      </c>
      <c r="O70" s="31">
        <v>350</v>
      </c>
      <c r="P70" s="29" t="s">
        <v>26</v>
      </c>
      <c r="Q70" s="31">
        <v>350</v>
      </c>
      <c r="R70" t="str">
        <f>IF(B70="","",_xlfn.XLOOKUP(B70,DB!$A$2:$A$205,DB!$C$2:$C$205,"")&amp;"")</f>
        <v>Sector 6</v>
      </c>
      <c r="S70" t="str">
        <f>IF(B70="","",_xlfn.XLOOKUP(B70,DB!$A$2:$A$205,DB!$E$2:$E$205,""))</f>
        <v>Sector 4</v>
      </c>
      <c r="T70" t="str">
        <f>IF(B70="","",_xlfn.XLOOKUP(B70,DB!$A$2:$A$205,DB!$F$2:$F$205,""))</f>
        <v>VOMAR/XUDUN</v>
      </c>
      <c r="U70" t="str">
        <f>IF(B70="","",_xlfn.XLOOKUP(B70,DB!$A$2:$A$205,DB!$D$2:$D$205,""))</f>
        <v>MMEX</v>
      </c>
      <c r="V70" t="str">
        <f>IF(B70="","",IF(OR(COUNTIF(M70,"????N?????W")&gt;0,COUNTIF(M70,"????N?????E")&gt;0,COUNTIF(M70,"????S?????W")&gt;0,COUNTIF(M70,"????S?????E")&gt;0),_xlfn.XLOOKUP(B70,DB!$A$2:$A$205,DB!$B$2:$B$205,""),M70))</f>
        <v>GOTAS</v>
      </c>
      <c r="AF70" s="2">
        <v>0.58333333333333337</v>
      </c>
      <c r="AG70" t="s">
        <v>745</v>
      </c>
      <c r="AH70" s="17">
        <v>360</v>
      </c>
      <c r="AI70" s="17" cm="1">
        <f t="array" ref="AI70">SUMPRODUCT(--(IFERROR(HOUR(Flights_2026_09_303334353637[entry_hour]),-1)=HOUR(AF70)),--(IFERROR(Flights_2026_09_303334353637[entry_sector],"")=AG70),--(IFERROR(Flights_2026_09_303334353637[nfl],-1)&gt;=AH70),--(IFERROR(Flights_2026_09_303334353637[nfl],-1)&lt;=IF(AH70=450,450,AH70+9)))</f>
        <v>0</v>
      </c>
    </row>
    <row r="71" spans="1:35" x14ac:dyDescent="0.2">
      <c r="A71" s="29" t="s">
        <v>628</v>
      </c>
      <c r="B71" s="29" t="s">
        <v>629</v>
      </c>
      <c r="C71" s="29" t="s">
        <v>19</v>
      </c>
      <c r="D71" s="29" t="s">
        <v>107</v>
      </c>
      <c r="E71" s="29" t="s">
        <v>2010</v>
      </c>
      <c r="F71" s="30">
        <v>46299.685879629629</v>
      </c>
      <c r="G71" s="29" t="s">
        <v>21</v>
      </c>
      <c r="H71" s="29" t="s">
        <v>2011</v>
      </c>
      <c r="I71" s="31">
        <v>360</v>
      </c>
      <c r="J71" s="29" t="s">
        <v>22</v>
      </c>
      <c r="K71" s="29" t="s">
        <v>23</v>
      </c>
      <c r="L71" s="31">
        <v>192</v>
      </c>
      <c r="M71" s="29" t="s">
        <v>37</v>
      </c>
      <c r="N71" s="30">
        <v>46299.670266203699</v>
      </c>
      <c r="O71" s="31">
        <v>307</v>
      </c>
      <c r="P71" s="29" t="s">
        <v>26</v>
      </c>
      <c r="Q71" s="31">
        <v>220</v>
      </c>
      <c r="R71" t="str">
        <f>IF(B71="","",_xlfn.XLOOKUP(B71,DB!$A$2:$A$205,DB!$C$2:$C$205,"")&amp;"")</f>
        <v>Sector 5</v>
      </c>
      <c r="S71" t="str">
        <f>IF(B71="","",_xlfn.XLOOKUP(B71,DB!$A$2:$A$205,DB!$E$2:$E$205,""))</f>
        <v>Sector 4</v>
      </c>
      <c r="T71" t="str">
        <f>IF(B71="","",_xlfn.XLOOKUP(B71,DB!$A$2:$A$205,DB!$F$2:$F$205,""))</f>
        <v>VOMAR/XUDUN</v>
      </c>
      <c r="U71" t="str">
        <f>IF(B71="","",_xlfn.XLOOKUP(B71,DB!$A$2:$A$205,DB!$D$2:$D$205,""))</f>
        <v>KZHU</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entry_hour]),-1)=HOUR(AF71)),--(IFERROR(Flights_2026_09_303334353637[entry_sector],"")=AG71),--(IFERROR(Flights_2026_09_303334353637[nfl],-1)&gt;=AH71),--(IFERROR(Flights_2026_09_303334353637[nfl],-1)&lt;=IF(AH71=450,450,AH71+9)))</f>
        <v>3</v>
      </c>
    </row>
    <row r="72" spans="1:35" x14ac:dyDescent="0.2">
      <c r="A72" s="29" t="s">
        <v>205</v>
      </c>
      <c r="B72" s="29" t="s">
        <v>206</v>
      </c>
      <c r="C72" s="29" t="s">
        <v>19</v>
      </c>
      <c r="D72" s="29" t="s">
        <v>41</v>
      </c>
      <c r="E72" s="29" t="s">
        <v>427</v>
      </c>
      <c r="F72" s="30">
        <v>46299.687407407408</v>
      </c>
      <c r="G72" s="29" t="s">
        <v>21</v>
      </c>
      <c r="H72" s="29" t="s">
        <v>2012</v>
      </c>
      <c r="I72" s="31">
        <v>380</v>
      </c>
      <c r="J72" s="29" t="s">
        <v>22</v>
      </c>
      <c r="K72" s="29" t="s">
        <v>23</v>
      </c>
      <c r="L72" s="31">
        <v>226</v>
      </c>
      <c r="M72" s="29" t="s">
        <v>44</v>
      </c>
      <c r="N72" s="30">
        <v>46299.668946759259</v>
      </c>
      <c r="O72" s="31">
        <v>200</v>
      </c>
      <c r="P72" s="29" t="s">
        <v>26</v>
      </c>
      <c r="Q72" s="31">
        <v>360</v>
      </c>
      <c r="R72" t="str">
        <f>IF(B72="","",_xlfn.XLOOKUP(B72,DB!$A$2:$A$205,DB!$C$2:$C$205,"")&amp;"")</f>
        <v>Sector 7</v>
      </c>
      <c r="S72" t="str">
        <f>IF(B72="","",_xlfn.XLOOKUP(B72,DB!$A$2:$A$205,DB!$E$2:$E$205,""))</f>
        <v>Sector 7</v>
      </c>
      <c r="T72" t="str">
        <f>IF(B72="","",_xlfn.XLOOKUP(B72,DB!$A$2:$A$205,DB!$F$2:$F$205,""))</f>
        <v>PAULE/SIGMA</v>
      </c>
      <c r="U72" t="str">
        <f>IF(B72="","",_xlfn.XLOOKUP(B72,DB!$A$2:$A$205,DB!$D$2:$D$205,""))</f>
        <v>MHCC</v>
      </c>
      <c r="V72" t="str">
        <f>IF(B72="","",IF(OR(COUNTIF(M72,"????N?????W")&gt;0,COUNTIF(M72,"????N?????E")&gt;0,COUNTIF(M72,"????S?????W")&gt;0,COUNTIF(M72,"????S?????E")&gt;0),_xlfn.XLOOKUP(B72,DB!$A$2:$A$205,DB!$B$2:$B$205,""),M72))</f>
        <v>SIGMA</v>
      </c>
      <c r="AF72" s="2">
        <v>0.58333333333333337</v>
      </c>
      <c r="AG72" t="s">
        <v>745</v>
      </c>
      <c r="AH72" s="17">
        <v>380</v>
      </c>
      <c r="AI72" s="17" cm="1">
        <f t="array" ref="AI72">SUMPRODUCT(--(IFERROR(HOUR(Flights_2026_09_303334353637[entry_hour]),-1)=HOUR(AF72)),--(IFERROR(Flights_2026_09_303334353637[entry_sector],"")=AG72),--(IFERROR(Flights_2026_09_303334353637[nfl],-1)&gt;=AH72),--(IFERROR(Flights_2026_09_303334353637[nfl],-1)&lt;=IF(AH72=450,450,AH72+9)))</f>
        <v>0</v>
      </c>
    </row>
    <row r="73" spans="1:35" x14ac:dyDescent="0.2">
      <c r="A73" s="29" t="s">
        <v>589</v>
      </c>
      <c r="B73" s="29" t="s">
        <v>534</v>
      </c>
      <c r="C73" s="29" t="s">
        <v>19</v>
      </c>
      <c r="D73" s="29" t="s">
        <v>514</v>
      </c>
      <c r="E73" s="29"/>
      <c r="F73" s="30">
        <v>46299.6875</v>
      </c>
      <c r="G73" s="29" t="s">
        <v>28</v>
      </c>
      <c r="H73" s="29" t="s">
        <v>29</v>
      </c>
      <c r="I73" s="31">
        <v>65</v>
      </c>
      <c r="J73" s="29" t="s">
        <v>30</v>
      </c>
      <c r="K73" s="29" t="s">
        <v>31</v>
      </c>
      <c r="L73" s="31">
        <v>227</v>
      </c>
      <c r="M73" s="29" t="s">
        <v>534</v>
      </c>
      <c r="N73" s="30">
        <v>46299.653310185182</v>
      </c>
      <c r="O73" s="31">
        <v>0</v>
      </c>
      <c r="P73" s="29" t="s">
        <v>32</v>
      </c>
      <c r="Q73" s="31">
        <v>65</v>
      </c>
      <c r="R73" t="str">
        <f>IF(B73="","",_xlfn.XLOOKUP(B73,DB!$A$2:$A$205,DB!$C$2:$C$205,"")&amp;"")</f>
        <v/>
      </c>
      <c r="S73" t="str">
        <f>IF(B73="","",_xlfn.XLOOKUP(B73,DB!$A$2:$A$205,DB!$E$2:$E$205,""))</f>
        <v/>
      </c>
      <c r="T73" t="str">
        <f>IF(B73="","",_xlfn.XLOOKUP(B73,DB!$A$2:$A$205,DB!$F$2:$F$205,""))</f>
        <v/>
      </c>
      <c r="U73" t="str">
        <f>IF(B73="","",_xlfn.XLOOKUP(B73,DB!$A$2:$A$205,DB!$D$2:$D$205,""))</f>
        <v/>
      </c>
      <c r="V73" t="str">
        <f>IF(B73="","",IF(OR(COUNTIF(M73,"????N?????W")&gt;0,COUNTIF(M73,"????N?????E")&gt;0,COUNTIF(M73,"????S?????W")&gt;0,COUNTIF(M73,"????S?????E")&gt;0),_xlfn.XLOOKUP(B73,DB!$A$2:$A$205,DB!$B$2:$B$205,""),M73))</f>
        <v>XPTU</v>
      </c>
      <c r="AF73" s="2">
        <v>0.58333333333333337</v>
      </c>
      <c r="AG73" t="s">
        <v>745</v>
      </c>
      <c r="AH73" s="17">
        <v>390</v>
      </c>
      <c r="AI73" s="17" cm="1">
        <f t="array" ref="AI73">SUMPRODUCT(--(IFERROR(HOUR(Flights_2026_09_303334353637[entry_hour]),-1)=HOUR(AF73)),--(IFERROR(Flights_2026_09_303334353637[entry_sector],"")=AG73),--(IFERROR(Flights_2026_09_303334353637[nfl],-1)&gt;=AH73),--(IFERROR(Flights_2026_09_303334353637[nfl],-1)&lt;=IF(AH73=450,450,AH73+9)))</f>
        <v>3</v>
      </c>
    </row>
    <row r="74" spans="1:35" x14ac:dyDescent="0.2">
      <c r="A74" s="29" t="s">
        <v>207</v>
      </c>
      <c r="B74" s="29" t="s">
        <v>65</v>
      </c>
      <c r="C74" s="29" t="s">
        <v>19</v>
      </c>
      <c r="D74" s="29" t="s">
        <v>20</v>
      </c>
      <c r="E74" s="29" t="s">
        <v>166</v>
      </c>
      <c r="F74" s="30">
        <v>46299.68886574074</v>
      </c>
      <c r="G74" s="29" t="s">
        <v>21</v>
      </c>
      <c r="H74" s="29" t="s">
        <v>2013</v>
      </c>
      <c r="I74" s="31">
        <v>350</v>
      </c>
      <c r="J74" s="29" t="s">
        <v>22</v>
      </c>
      <c r="K74" s="29" t="s">
        <v>23</v>
      </c>
      <c r="L74" s="31">
        <v>894</v>
      </c>
      <c r="M74" s="29" t="s">
        <v>811</v>
      </c>
      <c r="N74" s="30">
        <v>46299.63663194445</v>
      </c>
      <c r="O74" s="31">
        <v>370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entry_hour]),-1)=HOUR(AF74)),--(IFERROR(Flights_2026_09_303334353637[entry_sector],"")=AG74),--(IFERROR(Flights_2026_09_303334353637[nfl],-1)&gt;=AH74),--(IFERROR(Flights_2026_09_303334353637[nfl],-1)&lt;=IF(AH74=450,450,AH74+9)))</f>
        <v>0</v>
      </c>
    </row>
    <row r="75" spans="1:35" x14ac:dyDescent="0.2">
      <c r="A75" s="29" t="s">
        <v>193</v>
      </c>
      <c r="B75" s="29" t="s">
        <v>81</v>
      </c>
      <c r="C75" s="29" t="s">
        <v>19</v>
      </c>
      <c r="D75" s="29" t="s">
        <v>50</v>
      </c>
      <c r="E75" s="29" t="s">
        <v>799</v>
      </c>
      <c r="F75" s="30">
        <v>46299.690335648149</v>
      </c>
      <c r="G75" s="29" t="s">
        <v>21</v>
      </c>
      <c r="H75" s="29" t="s">
        <v>2014</v>
      </c>
      <c r="I75" s="31">
        <v>350</v>
      </c>
      <c r="J75" s="29" t="s">
        <v>22</v>
      </c>
      <c r="K75" s="29" t="s">
        <v>23</v>
      </c>
      <c r="L75" s="31">
        <v>790</v>
      </c>
      <c r="M75" s="29" t="s">
        <v>84</v>
      </c>
      <c r="N75" s="30">
        <v>46299.643333333333</v>
      </c>
      <c r="O75" s="31">
        <v>350</v>
      </c>
      <c r="P75" s="29" t="s">
        <v>26</v>
      </c>
      <c r="Q75" s="31">
        <v>350</v>
      </c>
      <c r="R75" t="str">
        <f>IF(B75="","",_xlfn.XLOOKUP(B75,DB!$A$2:$A$205,DB!$C$2:$C$205,"")&amp;"")</f>
        <v>Sector 5</v>
      </c>
      <c r="S75" t="str">
        <f>IF(B75="","",_xlfn.XLOOKUP(B75,DB!$A$2:$A$205,DB!$E$2:$E$205,""))</f>
        <v>Sector 4</v>
      </c>
      <c r="T75" t="str">
        <f>IF(B75="","",_xlfn.XLOOKUP(B75,DB!$A$2:$A$205,DB!$F$2:$F$205,""))</f>
        <v>VOMAR/XUDUN</v>
      </c>
      <c r="U75" t="str">
        <f>IF(B75="","",_xlfn.XLOOKUP(B75,DB!$A$2:$A$205,DB!$D$2:$D$205,""))</f>
        <v>MMTY</v>
      </c>
      <c r="V75" t="str">
        <f>IF(B75="","",IF(OR(COUNTIF(M75,"????N?????W")&gt;0,COUNTIF(M75,"????N?????E")&gt;0,COUNTIF(M75,"????S?????W")&gt;0,COUNTIF(M75,"????S?????E")&gt;0),_xlfn.XLOOKUP(B75,DB!$A$2:$A$205,DB!$B$2:$B$205,""),M75))</f>
        <v>MATOL</v>
      </c>
      <c r="AF75" s="2">
        <v>0.58333333333333337</v>
      </c>
      <c r="AG75" t="s">
        <v>745</v>
      </c>
      <c r="AH75" s="17">
        <v>410</v>
      </c>
      <c r="AI75" s="17" cm="1">
        <f t="array" ref="AI75">SUMPRODUCT(--(IFERROR(HOUR(Flights_2026_09_303334353637[entry_hour]),-1)=HOUR(AF75)),--(IFERROR(Flights_2026_09_303334353637[entry_sector],"")=AG75),--(IFERROR(Flights_2026_09_303334353637[nfl],-1)&gt;=AH75),--(IFERROR(Flights_2026_09_303334353637[nfl],-1)&lt;=IF(AH75=450,450,AH75+9)))</f>
        <v>0</v>
      </c>
    </row>
    <row r="76" spans="1:35" x14ac:dyDescent="0.2">
      <c r="A76" s="29" t="s">
        <v>202</v>
      </c>
      <c r="B76" s="29" t="s">
        <v>203</v>
      </c>
      <c r="C76" s="29" t="s">
        <v>19</v>
      </c>
      <c r="D76" s="29" t="s">
        <v>50</v>
      </c>
      <c r="E76" s="29" t="s">
        <v>2015</v>
      </c>
      <c r="F76" s="30">
        <v>46299.69153935185</v>
      </c>
      <c r="G76" s="29" t="s">
        <v>21</v>
      </c>
      <c r="H76" s="29" t="s">
        <v>2016</v>
      </c>
      <c r="I76" s="31">
        <v>340</v>
      </c>
      <c r="J76" s="29" t="s">
        <v>22</v>
      </c>
      <c r="K76" s="29" t="s">
        <v>23</v>
      </c>
      <c r="L76" s="31">
        <v>238</v>
      </c>
      <c r="M76" s="29" t="s">
        <v>909</v>
      </c>
      <c r="N76" s="30">
        <v>46299.673773148148</v>
      </c>
      <c r="O76" s="31">
        <v>299</v>
      </c>
      <c r="P76" s="29" t="s">
        <v>26</v>
      </c>
      <c r="Q76" s="31">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entry_hour]),-1)=HOUR(AF76)),--(IFERROR(Flights_2026_09_303334353637[entry_sector],"")=AG76),--(IFERROR(Flights_2026_09_303334353637[nfl],-1)&gt;=AH76),--(IFERROR(Flights_2026_09_303334353637[nfl],-1)&lt;=IF(AH76=450,450,AH76+9)))</f>
        <v>0</v>
      </c>
    </row>
    <row r="77" spans="1:35" x14ac:dyDescent="0.2">
      <c r="A77" s="29" t="s">
        <v>2017</v>
      </c>
      <c r="B77" s="29" t="s">
        <v>635</v>
      </c>
      <c r="C77" s="29" t="s">
        <v>19</v>
      </c>
      <c r="D77" s="29" t="s">
        <v>169</v>
      </c>
      <c r="E77" s="29" t="s">
        <v>2018</v>
      </c>
      <c r="F77" s="30">
        <v>46299.692858796298</v>
      </c>
      <c r="G77" s="29" t="s">
        <v>21</v>
      </c>
      <c r="H77" s="29" t="s">
        <v>2019</v>
      </c>
      <c r="I77" s="31">
        <v>430</v>
      </c>
      <c r="J77" s="29" t="s">
        <v>22</v>
      </c>
      <c r="K77" s="29" t="s">
        <v>31</v>
      </c>
      <c r="L77" s="31">
        <v>570</v>
      </c>
      <c r="M77" s="29" t="s">
        <v>25</v>
      </c>
      <c r="N77" s="30">
        <v>46299.654791666668</v>
      </c>
      <c r="O77" s="31">
        <v>430</v>
      </c>
      <c r="P77" s="29" t="s">
        <v>26</v>
      </c>
      <c r="Q77" s="31">
        <v>450</v>
      </c>
      <c r="R77" t="str">
        <f>IF(B77="","",_xlfn.XLOOKUP(B77,DB!$A$2:$A$205,DB!$C$2:$C$205,"")&amp;"")</f>
        <v>Sector 5</v>
      </c>
      <c r="S77" t="str">
        <f>IF(B77="","",_xlfn.XLOOKUP(B77,DB!$A$2:$A$205,DB!$E$2:$E$205,""))</f>
        <v>Sector 4</v>
      </c>
      <c r="T77" t="str">
        <f>IF(B77="","",_xlfn.XLOOKUP(B77,DB!$A$2:$A$205,DB!$F$2:$F$205,""))</f>
        <v>VOMAR/XUDUN</v>
      </c>
      <c r="U77" t="str">
        <f>IF(B77="","",_xlfn.XLOOKUP(B77,DB!$A$2:$A$205,DB!$D$2:$D$205,""))</f>
        <v>KZHU</v>
      </c>
      <c r="V77" t="str">
        <f>IF(B77="","",IF(OR(COUNTIF(M77,"????N?????W")&gt;0,COUNTIF(M77,"????N?????E")&gt;0,COUNTIF(M77,"????S?????W")&gt;0,COUNTIF(M77,"????S?????E")&gt;0),_xlfn.XLOOKUP(B77,DB!$A$2:$A$205,DB!$B$2:$B$205,""),M77))</f>
        <v>KEHLI</v>
      </c>
      <c r="AF77" s="2">
        <v>0.58333333333333337</v>
      </c>
      <c r="AG77" t="s">
        <v>745</v>
      </c>
      <c r="AH77" s="17">
        <v>430</v>
      </c>
      <c r="AI77" s="17" cm="1">
        <f t="array" ref="AI77">SUMPRODUCT(--(IFERROR(HOUR(Flights_2026_09_303334353637[entry_hour]),-1)=HOUR(AF77)),--(IFERROR(Flights_2026_09_303334353637[entry_sector],"")=AG77),--(IFERROR(Flights_2026_09_303334353637[nfl],-1)&gt;=AH77),--(IFERROR(Flights_2026_09_303334353637[nfl],-1)&lt;=IF(AH77=450,450,AH77+9)))</f>
        <v>0</v>
      </c>
    </row>
    <row r="78" spans="1:35" x14ac:dyDescent="0.2">
      <c r="A78" s="29" t="s">
        <v>180</v>
      </c>
      <c r="B78" s="29" t="s">
        <v>57</v>
      </c>
      <c r="C78" s="29" t="s">
        <v>19</v>
      </c>
      <c r="D78" s="29" t="s">
        <v>76</v>
      </c>
      <c r="E78" s="29" t="s">
        <v>266</v>
      </c>
      <c r="F78" s="30">
        <v>46299.694143518514</v>
      </c>
      <c r="G78" s="29" t="s">
        <v>21</v>
      </c>
      <c r="H78" s="29" t="s">
        <v>2020</v>
      </c>
      <c r="I78" s="31">
        <v>330</v>
      </c>
      <c r="J78" s="29" t="s">
        <v>22</v>
      </c>
      <c r="K78" s="29" t="s">
        <v>23</v>
      </c>
      <c r="L78" s="31">
        <v>560</v>
      </c>
      <c r="M78" s="29" t="s">
        <v>25</v>
      </c>
      <c r="N78" s="30">
        <v>46299.657569444447</v>
      </c>
      <c r="O78" s="31">
        <v>330</v>
      </c>
      <c r="P78" s="29" t="s">
        <v>26</v>
      </c>
      <c r="Q78" s="31">
        <v>330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KEHLI</v>
      </c>
      <c r="AF78" s="2">
        <v>0.58333333333333337</v>
      </c>
      <c r="AG78" t="s">
        <v>745</v>
      </c>
      <c r="AH78" s="17">
        <v>440</v>
      </c>
      <c r="AI78" s="17" cm="1">
        <f t="array" ref="AI78">SUMPRODUCT(--(IFERROR(HOUR(Flights_2026_09_303334353637[entry_hour]),-1)=HOUR(AF78)),--(IFERROR(Flights_2026_09_303334353637[entry_sector],"")=AG78),--(IFERROR(Flights_2026_09_303334353637[nfl],-1)&gt;=AH78),--(IFERROR(Flights_2026_09_303334353637[nfl],-1)&lt;=IF(AH78=450,450,AH78+9)))</f>
        <v>0</v>
      </c>
    </row>
    <row r="79" spans="1:35" x14ac:dyDescent="0.2">
      <c r="A79" s="29" t="s">
        <v>191</v>
      </c>
      <c r="B79" s="29" t="s">
        <v>52</v>
      </c>
      <c r="C79" s="29" t="s">
        <v>19</v>
      </c>
      <c r="D79" s="29" t="s">
        <v>76</v>
      </c>
      <c r="E79" s="29" t="s">
        <v>161</v>
      </c>
      <c r="F79" s="30">
        <v>46299.695497685185</v>
      </c>
      <c r="G79" s="29" t="s">
        <v>21</v>
      </c>
      <c r="H79" s="29" t="s">
        <v>2021</v>
      </c>
      <c r="I79" s="31">
        <v>350</v>
      </c>
      <c r="J79" s="29" t="s">
        <v>22</v>
      </c>
      <c r="K79" s="29" t="s">
        <v>23</v>
      </c>
      <c r="L79" s="31">
        <v>960</v>
      </c>
      <c r="M79" s="29" t="s">
        <v>432</v>
      </c>
      <c r="N79" s="30">
        <v>46299.640879629631</v>
      </c>
      <c r="O79" s="31">
        <v>350</v>
      </c>
      <c r="P79" s="29" t="s">
        <v>26</v>
      </c>
      <c r="Q79" s="31">
        <v>350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entry_hour]),-1)=HOUR(AF79)),--(IFERROR(Flights_2026_09_303334353637[entry_sector],"")=AG79),--(IFERROR(Flights_2026_09_303334353637[nfl],-1)&gt;=AH79),--(IFERROR(Flights_2026_09_303334353637[nfl],-1)&lt;=IF(AH79=450,450,AH79+9)))</f>
        <v>0</v>
      </c>
    </row>
    <row r="80" spans="1:35" x14ac:dyDescent="0.2">
      <c r="A80" s="29" t="s">
        <v>238</v>
      </c>
      <c r="B80" s="29" t="s">
        <v>46</v>
      </c>
      <c r="C80" s="29" t="s">
        <v>19</v>
      </c>
      <c r="D80" s="29" t="s">
        <v>50</v>
      </c>
      <c r="E80" s="29" t="s">
        <v>243</v>
      </c>
      <c r="F80" s="30">
        <v>46299.697048611109</v>
      </c>
      <c r="G80" s="29" t="s">
        <v>21</v>
      </c>
      <c r="H80" s="29" t="s">
        <v>2022</v>
      </c>
      <c r="I80" s="31">
        <v>340</v>
      </c>
      <c r="J80" s="29" t="s">
        <v>22</v>
      </c>
      <c r="K80" s="29" t="s">
        <v>23</v>
      </c>
      <c r="L80" s="31">
        <v>242</v>
      </c>
      <c r="M80" s="29" t="s">
        <v>789</v>
      </c>
      <c r="N80" s="30">
        <v>46299.679583333331</v>
      </c>
      <c r="O80" s="31">
        <v>292</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PISAD</v>
      </c>
      <c r="AF80" s="2">
        <v>0.58333333333333337</v>
      </c>
      <c r="AG80" t="s">
        <v>840</v>
      </c>
      <c r="AH80" s="17">
        <v>200</v>
      </c>
      <c r="AI80" s="17" cm="1">
        <f t="array" ref="AI80">SUMPRODUCT(--(IFERROR(HOUR(Flights_2026_09_303334353637[entry_hour]),-1)=HOUR(AF80)),--(IFERROR(Flights_2026_09_303334353637[entry_sector],"")=AG80),--(IFERROR(Flights_2026_09_303334353637[nfl],-1)&gt;=AH80),--(IFERROR(Flights_2026_09_303334353637[nfl],-1)&lt;=IF(AH80=450,450,AH80+9)))</f>
        <v>0</v>
      </c>
    </row>
    <row r="81" spans="1:35" x14ac:dyDescent="0.2">
      <c r="A81" s="29" t="s">
        <v>2023</v>
      </c>
      <c r="B81" s="29" t="s">
        <v>86</v>
      </c>
      <c r="C81" s="29" t="s">
        <v>19</v>
      </c>
      <c r="D81" s="29" t="s">
        <v>359</v>
      </c>
      <c r="E81" s="29"/>
      <c r="F81" s="30">
        <v>46299.698993055557</v>
      </c>
      <c r="G81" s="29" t="s">
        <v>21</v>
      </c>
      <c r="H81" s="29" t="s">
        <v>2024</v>
      </c>
      <c r="I81" s="31">
        <v>410</v>
      </c>
      <c r="J81" s="29" t="s">
        <v>22</v>
      </c>
      <c r="K81" s="29" t="s">
        <v>31</v>
      </c>
      <c r="L81" s="31">
        <v>947</v>
      </c>
      <c r="M81" s="29" t="s">
        <v>98</v>
      </c>
      <c r="N81" s="30">
        <v>46299.643009259264</v>
      </c>
      <c r="O81" s="31">
        <v>390</v>
      </c>
      <c r="P81" s="29" t="s">
        <v>26</v>
      </c>
      <c r="Q81" s="31">
        <v>390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303334353637[entry_hour]),-1)=HOUR(AF81)),--(IFERROR(Flights_2026_09_303334353637[entry_sector],"")=AG81),--(IFERROR(Flights_2026_09_303334353637[nfl],-1)&gt;=AH81),--(IFERROR(Flights_2026_09_303334353637[nfl],-1)&lt;=IF(AH81=450,450,AH81+9)))</f>
        <v>0</v>
      </c>
    </row>
    <row r="82" spans="1:35" x14ac:dyDescent="0.2">
      <c r="A82" s="29" t="s">
        <v>248</v>
      </c>
      <c r="B82" s="29" t="s">
        <v>534</v>
      </c>
      <c r="C82" s="29" t="s">
        <v>19</v>
      </c>
      <c r="D82" s="29" t="s">
        <v>249</v>
      </c>
      <c r="E82" s="29"/>
      <c r="F82" s="30">
        <v>46299.700358796297</v>
      </c>
      <c r="G82" s="29" t="s">
        <v>28</v>
      </c>
      <c r="H82" s="29" t="s">
        <v>2025</v>
      </c>
      <c r="I82" s="31">
        <v>25</v>
      </c>
      <c r="J82" s="29" t="s">
        <v>30</v>
      </c>
      <c r="K82" s="29" t="s">
        <v>31</v>
      </c>
      <c r="L82" s="31">
        <v>228</v>
      </c>
      <c r="M82" s="29" t="s">
        <v>534</v>
      </c>
      <c r="N82" s="30">
        <v>46299.656157407408</v>
      </c>
      <c r="O82" s="31">
        <v>0</v>
      </c>
      <c r="P82" s="29" t="s">
        <v>32</v>
      </c>
      <c r="Q82" s="31">
        <v>25</v>
      </c>
      <c r="R82" t="str">
        <f>IF(B82="","",_xlfn.XLOOKUP(B82,DB!$A$2:$A$205,DB!$C$2:$C$205,"")&amp;"")</f>
        <v/>
      </c>
      <c r="S82" t="str">
        <f>IF(B82="","",_xlfn.XLOOKUP(B82,DB!$A$2:$A$205,DB!$E$2:$E$205,""))</f>
        <v/>
      </c>
      <c r="T82" t="str">
        <f>IF(B82="","",_xlfn.XLOOKUP(B82,DB!$A$2:$A$205,DB!$F$2:$F$205,""))</f>
        <v/>
      </c>
      <c r="U82" t="str">
        <f>IF(B82="","",_xlfn.XLOOKUP(B82,DB!$A$2:$A$205,DB!$D$2:$D$205,""))</f>
        <v/>
      </c>
      <c r="V82" t="str">
        <f>IF(B82="","",IF(OR(COUNTIF(M82,"????N?????W")&gt;0,COUNTIF(M82,"????N?????E")&gt;0,COUNTIF(M82,"????S?????W")&gt;0,COUNTIF(M82,"????S?????E")&gt;0),_xlfn.XLOOKUP(B82,DB!$A$2:$A$205,DB!$B$2:$B$205,""),M82))</f>
        <v>XPTU</v>
      </c>
      <c r="AF82" s="2">
        <v>0.58333333333333337</v>
      </c>
      <c r="AG82" t="s">
        <v>840</v>
      </c>
      <c r="AH82" s="17">
        <v>220</v>
      </c>
      <c r="AI82" s="17" cm="1">
        <f t="array" ref="AI82">SUMPRODUCT(--(IFERROR(HOUR(Flights_2026_09_303334353637[entry_hour]),-1)=HOUR(AF82)),--(IFERROR(Flights_2026_09_303334353637[entry_sector],"")=AG82),--(IFERROR(Flights_2026_09_303334353637[nfl],-1)&gt;=AH82),--(IFERROR(Flights_2026_09_303334353637[nfl],-1)&lt;=IF(AH82=450,450,AH82+9)))</f>
        <v>0</v>
      </c>
    </row>
    <row r="83" spans="1:35" x14ac:dyDescent="0.2">
      <c r="A83" s="29" t="s">
        <v>458</v>
      </c>
      <c r="B83" s="29" t="s">
        <v>459</v>
      </c>
      <c r="C83" s="29" t="s">
        <v>19</v>
      </c>
      <c r="D83" s="29" t="s">
        <v>41</v>
      </c>
      <c r="E83" s="29" t="s">
        <v>450</v>
      </c>
      <c r="F83" s="30">
        <v>46299.700787037036</v>
      </c>
      <c r="G83" s="29" t="s">
        <v>21</v>
      </c>
      <c r="H83" s="29" t="s">
        <v>2026</v>
      </c>
      <c r="I83" s="31">
        <v>390</v>
      </c>
      <c r="J83" s="29" t="s">
        <v>22</v>
      </c>
      <c r="K83" s="29" t="s">
        <v>23</v>
      </c>
      <c r="L83" s="31">
        <v>1104</v>
      </c>
      <c r="M83" s="29" t="s">
        <v>460</v>
      </c>
      <c r="N83" s="30">
        <v>46299.637187500004</v>
      </c>
      <c r="O83" s="31">
        <v>273</v>
      </c>
      <c r="P83" s="29" t="s">
        <v>26</v>
      </c>
      <c r="Q83" s="31">
        <v>390</v>
      </c>
      <c r="R83" t="str">
        <f>IF(B83="","",_xlfn.XLOOKUP(B83,DB!$A$2:$A$205,DB!$C$2:$C$205,"")&amp;"")</f>
        <v>Sector 1</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OMATO</v>
      </c>
      <c r="AF83" s="2">
        <v>0.58333333333333337</v>
      </c>
      <c r="AG83" t="s">
        <v>840</v>
      </c>
      <c r="AH83" s="17">
        <v>230</v>
      </c>
      <c r="AI83" s="17" cm="1">
        <f t="array" ref="AI83">SUMPRODUCT(--(IFERROR(HOUR(Flights_2026_09_303334353637[entry_hour]),-1)=HOUR(AF83)),--(IFERROR(Flights_2026_09_303334353637[entry_sector],"")=AG83),--(IFERROR(Flights_2026_09_303334353637[nfl],-1)&gt;=AH83),--(IFERROR(Flights_2026_09_303334353637[nfl],-1)&lt;=IF(AH83=450,450,AH83+9)))</f>
        <v>0</v>
      </c>
    </row>
    <row r="84" spans="1:35" x14ac:dyDescent="0.2">
      <c r="A84" s="29" t="s">
        <v>227</v>
      </c>
      <c r="B84" s="29" t="s">
        <v>18</v>
      </c>
      <c r="C84" s="29" t="s">
        <v>19</v>
      </c>
      <c r="D84" s="29" t="s">
        <v>120</v>
      </c>
      <c r="E84" s="29" t="s">
        <v>1038</v>
      </c>
      <c r="F84" s="30">
        <v>46299.702546296292</v>
      </c>
      <c r="G84" s="29" t="s">
        <v>21</v>
      </c>
      <c r="H84" s="29" t="s">
        <v>2027</v>
      </c>
      <c r="I84" s="31">
        <v>330</v>
      </c>
      <c r="J84" s="29" t="s">
        <v>22</v>
      </c>
      <c r="K84" s="29" t="s">
        <v>23</v>
      </c>
      <c r="L84" s="31">
        <v>530</v>
      </c>
      <c r="M84" s="29" t="s">
        <v>25</v>
      </c>
      <c r="N84" s="30">
        <v>46299.669386574074</v>
      </c>
      <c r="O84" s="31">
        <v>330</v>
      </c>
      <c r="P84" s="29" t="s">
        <v>26</v>
      </c>
      <c r="Q84" s="31">
        <v>310</v>
      </c>
      <c r="R84" t="str">
        <f>IF(B84="","",_xlfn.XLOOKUP(B84,DB!$A$2:$A$205,DB!$C$2:$C$205,"")&amp;"")</f>
        <v>Sector 5</v>
      </c>
      <c r="S84" t="str">
        <f>IF(B84="","",_xlfn.XLOOKUP(B84,DB!$A$2:$A$205,DB!$E$2:$E$205,""))</f>
        <v>Sector 4</v>
      </c>
      <c r="T84" t="str">
        <f>IF(B84="","",_xlfn.XLOOKUP(B84,DB!$A$2:$A$205,DB!$F$2:$F$205,""))</f>
        <v>VOMAR/XUDUN</v>
      </c>
      <c r="U84" t="str">
        <f>IF(B84="","",_xlfn.XLOOKUP(B84,DB!$A$2:$A$205,DB!$D$2:$D$205,""))</f>
        <v>KZHU</v>
      </c>
      <c r="V84" t="str">
        <f>IF(B84="","",IF(OR(COUNTIF(M84,"????N?????W")&gt;0,COUNTIF(M84,"????N?????E")&gt;0,COUNTIF(M84,"????S?????W")&gt;0,COUNTIF(M84,"????S?????E")&gt;0),_xlfn.XLOOKUP(B84,DB!$A$2:$A$205,DB!$B$2:$B$205,""),M84))</f>
        <v>KEHLI</v>
      </c>
      <c r="AF84" s="2">
        <v>0.58333333333333337</v>
      </c>
      <c r="AG84" t="s">
        <v>840</v>
      </c>
      <c r="AH84" s="17">
        <v>240</v>
      </c>
      <c r="AI84" s="17" cm="1">
        <f t="array" ref="AI84">SUMPRODUCT(--(IFERROR(HOUR(Flights_2026_09_303334353637[entry_hour]),-1)=HOUR(AF84)),--(IFERROR(Flights_2026_09_303334353637[entry_sector],"")=AG84),--(IFERROR(Flights_2026_09_303334353637[nfl],-1)&gt;=AH84),--(IFERROR(Flights_2026_09_303334353637[nfl],-1)&lt;=IF(AH84=450,450,AH84+9)))</f>
        <v>0</v>
      </c>
    </row>
    <row r="85" spans="1:35" x14ac:dyDescent="0.2">
      <c r="A85" s="29" t="s">
        <v>228</v>
      </c>
      <c r="B85" s="29" t="s">
        <v>229</v>
      </c>
      <c r="C85" s="29" t="s">
        <v>19</v>
      </c>
      <c r="D85" s="29" t="s">
        <v>107</v>
      </c>
      <c r="E85" s="29" t="s">
        <v>639</v>
      </c>
      <c r="F85" s="30">
        <v>46299.704837962963</v>
      </c>
      <c r="G85" s="29" t="s">
        <v>21</v>
      </c>
      <c r="H85" s="29" t="s">
        <v>2028</v>
      </c>
      <c r="I85" s="31">
        <v>330</v>
      </c>
      <c r="J85" s="29" t="s">
        <v>22</v>
      </c>
      <c r="K85" s="29" t="s">
        <v>23</v>
      </c>
      <c r="L85" s="31">
        <v>789</v>
      </c>
      <c r="M85" s="29" t="s">
        <v>84</v>
      </c>
      <c r="N85" s="30">
        <v>46299.660057870366</v>
      </c>
      <c r="O85" s="31">
        <v>330</v>
      </c>
      <c r="P85" s="29" t="s">
        <v>26</v>
      </c>
      <c r="Q85" s="31">
        <v>330</v>
      </c>
      <c r="R85" t="str">
        <f>IF(B85="","",_xlfn.XLOOKUP(B85,DB!$A$2:$A$205,DB!$C$2:$C$205,"")&amp;"")</f>
        <v>Sector 5</v>
      </c>
      <c r="S85" t="str">
        <f>IF(B85="","",_xlfn.XLOOKUP(B85,DB!$A$2:$A$205,DB!$E$2:$E$205,""))</f>
        <v>Sector 4</v>
      </c>
      <c r="T85" t="str">
        <f>IF(B85="","",_xlfn.XLOOKUP(B85,DB!$A$2:$A$205,DB!$F$2:$F$205,""))</f>
        <v>VOMAR/XUDUN</v>
      </c>
      <c r="U85" t="str">
        <f>IF(B85="","",_xlfn.XLOOKUP(B85,DB!$A$2:$A$205,DB!$D$2:$D$205,""))</f>
        <v>KZHU</v>
      </c>
      <c r="V85" t="str">
        <f>IF(B85="","",IF(OR(COUNTIF(M85,"????N?????W")&gt;0,COUNTIF(M85,"????N?????E")&gt;0,COUNTIF(M85,"????S?????W")&gt;0,COUNTIF(M85,"????S?????E")&gt;0),_xlfn.XLOOKUP(B85,DB!$A$2:$A$205,DB!$B$2:$B$205,""),M85))</f>
        <v>MATOL</v>
      </c>
      <c r="AF85" s="2">
        <v>0.58333333333333337</v>
      </c>
      <c r="AG85" t="s">
        <v>840</v>
      </c>
      <c r="AH85" s="17">
        <v>250</v>
      </c>
      <c r="AI85" s="17" cm="1">
        <f t="array" ref="AI85">SUMPRODUCT(--(IFERROR(HOUR(Flights_2026_09_303334353637[entry_hour]),-1)=HOUR(AF85)),--(IFERROR(Flights_2026_09_303334353637[entry_sector],"")=AG85),--(IFERROR(Flights_2026_09_303334353637[nfl],-1)&gt;=AH85),--(IFERROR(Flights_2026_09_303334353637[nfl],-1)&lt;=IF(AH85=450,450,AH85+9)))</f>
        <v>0</v>
      </c>
    </row>
    <row r="86" spans="1:35" x14ac:dyDescent="0.2">
      <c r="A86" s="29" t="s">
        <v>392</v>
      </c>
      <c r="B86" s="29" t="s">
        <v>140</v>
      </c>
      <c r="C86" s="29" t="s">
        <v>19</v>
      </c>
      <c r="D86" s="29" t="s">
        <v>393</v>
      </c>
      <c r="E86" s="29"/>
      <c r="F86" s="30">
        <v>46299.706053240741</v>
      </c>
      <c r="G86" s="29" t="s">
        <v>28</v>
      </c>
      <c r="H86" s="29" t="s">
        <v>2029</v>
      </c>
      <c r="I86" s="31">
        <v>15</v>
      </c>
      <c r="J86" s="29" t="s">
        <v>30</v>
      </c>
      <c r="K86" s="29" t="s">
        <v>31</v>
      </c>
      <c r="L86" s="31">
        <v>300</v>
      </c>
      <c r="M86" s="29" t="s">
        <v>140</v>
      </c>
      <c r="N86" s="30">
        <v>46299.623888888891</v>
      </c>
      <c r="O86" s="31">
        <v>0</v>
      </c>
      <c r="P86" s="29" t="s">
        <v>32</v>
      </c>
      <c r="Q86" s="31">
        <v>10</v>
      </c>
      <c r="R86" t="str">
        <f>IF(B86="","",_xlfn.XLOOKUP(B86,DB!$A$2:$A$205,DB!$C$2:$C$205,"")&amp;"")</f>
        <v>Sector 4</v>
      </c>
      <c r="S86" t="str">
        <f>IF(B86="","",_xlfn.XLOOKUP(B86,DB!$A$2:$A$205,DB!$E$2:$E$205,""))</f>
        <v>Sector 4</v>
      </c>
      <c r="T86" t="str">
        <f>IF(B86="","",_xlfn.XLOOKUP(B86,DB!$A$2:$A$205,DB!$F$2:$F$205,""))</f>
        <v>VOMAR/XUDUN</v>
      </c>
      <c r="U86" t="str">
        <f>IF(B86="","",_xlfn.XLOOKUP(B86,DB!$A$2:$A$205,DB!$D$2:$D$205,""))</f>
        <v>MMID</v>
      </c>
      <c r="V86" t="str">
        <f>IF(B86="","",IF(OR(COUNTIF(M86,"????N?????W")&gt;0,COUNTIF(M86,"????N?????E")&gt;0,COUNTIF(M86,"????S?????W")&gt;0,COUNTIF(M86,"????S?????E")&gt;0),_xlfn.XLOOKUP(B86,DB!$A$2:$A$205,DB!$B$2:$B$205,""),M86))</f>
        <v>MMMD</v>
      </c>
      <c r="AF86" s="2">
        <v>0.58333333333333337</v>
      </c>
      <c r="AG86" t="s">
        <v>840</v>
      </c>
      <c r="AH86" s="17">
        <v>260</v>
      </c>
      <c r="AI86" s="17" cm="1">
        <f t="array" ref="AI86">SUMPRODUCT(--(IFERROR(HOUR(Flights_2026_09_303334353637[entry_hour]),-1)=HOUR(AF86)),--(IFERROR(Flights_2026_09_303334353637[entry_sector],"")=AG86),--(IFERROR(Flights_2026_09_303334353637[nfl],-1)&gt;=AH86),--(IFERROR(Flights_2026_09_303334353637[nfl],-1)&lt;=IF(AH86=450,450,AH86+9)))</f>
        <v>0</v>
      </c>
    </row>
    <row r="87" spans="1:35" x14ac:dyDescent="0.2">
      <c r="A87" s="29" t="s">
        <v>596</v>
      </c>
      <c r="B87" s="29" t="s">
        <v>597</v>
      </c>
      <c r="C87" s="29" t="s">
        <v>19</v>
      </c>
      <c r="D87" s="29" t="s">
        <v>47</v>
      </c>
      <c r="E87" s="29" t="s">
        <v>2030</v>
      </c>
      <c r="F87" s="30">
        <v>46299.707002314812</v>
      </c>
      <c r="G87" s="29" t="s">
        <v>21</v>
      </c>
      <c r="H87" s="29" t="s">
        <v>2031</v>
      </c>
      <c r="I87" s="31">
        <v>370</v>
      </c>
      <c r="J87" s="29" t="s">
        <v>22</v>
      </c>
      <c r="K87" s="29" t="s">
        <v>23</v>
      </c>
      <c r="L87" s="31">
        <v>525</v>
      </c>
      <c r="M87" s="29" t="s">
        <v>25</v>
      </c>
      <c r="N87" s="30">
        <v>46299.674363425926</v>
      </c>
      <c r="O87" s="31">
        <v>370</v>
      </c>
      <c r="P87" s="29" t="s">
        <v>26</v>
      </c>
      <c r="Q87" s="31">
        <v>370</v>
      </c>
      <c r="R87" t="str">
        <f>IF(B87="","",_xlfn.XLOOKUP(B87,DB!$A$2:$A$205,DB!$C$2:$C$205,"")&amp;"")</f>
        <v>Sector 3</v>
      </c>
      <c r="S87" t="str">
        <f>IF(B87="","",_xlfn.XLOOKUP(B87,DB!$A$2:$A$205,DB!$E$2:$E$205,""))</f>
        <v>Sector 3</v>
      </c>
      <c r="T87" t="str">
        <f>IF(B87="","",_xlfn.XLOOKUP(B87,DB!$A$2:$A$205,DB!$F$2:$F$205,""))</f>
        <v>NOSAT</v>
      </c>
      <c r="U87" t="str">
        <f>IF(B87="","",_xlfn.XLOOKUP(B87,DB!$A$2:$A$205,DB!$D$2:$D$205,""))</f>
        <v>KZHU</v>
      </c>
      <c r="V87" t="str">
        <f>IF(B87="","",IF(OR(COUNTIF(M87,"????N?????W")&gt;0,COUNTIF(M87,"????N?????E")&gt;0,COUNTIF(M87,"????S?????W")&gt;0,COUNTIF(M87,"????S?????E")&gt;0),_xlfn.XLOOKUP(B87,DB!$A$2:$A$205,DB!$B$2:$B$205,""),M87))</f>
        <v>KEHLI</v>
      </c>
      <c r="AF87" s="2">
        <v>0.58333333333333337</v>
      </c>
      <c r="AG87" t="s">
        <v>840</v>
      </c>
      <c r="AH87" s="17">
        <v>270</v>
      </c>
      <c r="AI87" s="17" cm="1">
        <f t="array" ref="AI87">SUMPRODUCT(--(IFERROR(HOUR(Flights_2026_09_303334353637[entry_hour]),-1)=HOUR(AF87)),--(IFERROR(Flights_2026_09_303334353637[entry_sector],"")=AG87),--(IFERROR(Flights_2026_09_303334353637[nfl],-1)&gt;=AH87),--(IFERROR(Flights_2026_09_303334353637[nfl],-1)&lt;=IF(AH87=450,450,AH87+9)))</f>
        <v>0</v>
      </c>
    </row>
    <row r="88" spans="1:35" x14ac:dyDescent="0.2">
      <c r="A88" s="29" t="s">
        <v>181</v>
      </c>
      <c r="B88" s="29" t="s">
        <v>182</v>
      </c>
      <c r="C88" s="29" t="s">
        <v>19</v>
      </c>
      <c r="D88" s="29" t="s">
        <v>53</v>
      </c>
      <c r="E88" s="29" t="s">
        <v>404</v>
      </c>
      <c r="F88" s="30">
        <v>46299.708437499998</v>
      </c>
      <c r="G88" s="29" t="s">
        <v>21</v>
      </c>
      <c r="H88" s="29" t="s">
        <v>563</v>
      </c>
      <c r="I88" s="31">
        <v>360</v>
      </c>
      <c r="J88" s="29" t="s">
        <v>22</v>
      </c>
      <c r="K88" s="29" t="s">
        <v>23</v>
      </c>
      <c r="L88" s="31">
        <v>214</v>
      </c>
      <c r="M88" s="29" t="s">
        <v>37</v>
      </c>
      <c r="N88" s="30">
        <v>46299.691655092596</v>
      </c>
      <c r="O88" s="31">
        <v>256</v>
      </c>
      <c r="P88" s="29" t="s">
        <v>26</v>
      </c>
      <c r="Q88" s="31">
        <v>220</v>
      </c>
      <c r="R88" t="str">
        <f>IF(B88="","",_xlfn.XLOOKUP(B88,DB!$A$2:$A$205,DB!$C$2:$C$205,"")&amp;"")</f>
        <v>Sector 3</v>
      </c>
      <c r="S88" t="str">
        <f>IF(B88="","",_xlfn.XLOOKUP(B88,DB!$A$2:$A$205,DB!$E$2:$E$205,""))</f>
        <v>Sector 3</v>
      </c>
      <c r="T88" t="str">
        <f>IF(B88="","",_xlfn.XLOOKUP(B88,DB!$A$2:$A$205,DB!$F$2:$F$205,""))</f>
        <v>NOSAT</v>
      </c>
      <c r="U88" t="str">
        <f>IF(B88="","",_xlfn.XLOOKUP(B88,DB!$A$2:$A$205,DB!$D$2:$D$205,""))</f>
        <v>MUFH</v>
      </c>
      <c r="V88" t="str">
        <f>IF(B88="","",IF(OR(COUNTIF(M88,"????N?????W")&gt;0,COUNTIF(M88,"????N?????E")&gt;0,COUNTIF(M88,"????S?????W")&gt;0,COUNTIF(M88,"????S?????E")&gt;0),_xlfn.XLOOKUP(B88,DB!$A$2:$A$205,DB!$B$2:$B$205,""),M88))</f>
        <v>NOSAT</v>
      </c>
      <c r="AF88" s="2">
        <v>0.58333333333333337</v>
      </c>
      <c r="AG88" t="s">
        <v>840</v>
      </c>
      <c r="AH88" s="17">
        <v>280</v>
      </c>
      <c r="AI88" s="17" cm="1">
        <f t="array" ref="AI88">SUMPRODUCT(--(IFERROR(HOUR(Flights_2026_09_303334353637[entry_hour]),-1)=HOUR(AF88)),--(IFERROR(Flights_2026_09_303334353637[entry_sector],"")=AG88),--(IFERROR(Flights_2026_09_303334353637[nfl],-1)&gt;=AH88),--(IFERROR(Flights_2026_09_303334353637[nfl],-1)&lt;=IF(AH88=450,450,AH88+9)))</f>
        <v>0</v>
      </c>
    </row>
    <row r="89" spans="1:35" x14ac:dyDescent="0.2">
      <c r="A89" s="29" t="s">
        <v>198</v>
      </c>
      <c r="B89" s="29" t="s">
        <v>199</v>
      </c>
      <c r="C89" s="29" t="s">
        <v>19</v>
      </c>
      <c r="D89" s="29" t="s">
        <v>41</v>
      </c>
      <c r="E89" s="29" t="s">
        <v>1759</v>
      </c>
      <c r="F89" s="30">
        <v>46299.709687499999</v>
      </c>
      <c r="G89" s="29" t="s">
        <v>21</v>
      </c>
      <c r="H89" s="29" t="s">
        <v>2032</v>
      </c>
      <c r="I89" s="31">
        <v>360</v>
      </c>
      <c r="J89" s="29" t="s">
        <v>22</v>
      </c>
      <c r="K89" s="29" t="s">
        <v>23</v>
      </c>
      <c r="L89" s="31">
        <v>244</v>
      </c>
      <c r="M89" s="29" t="s">
        <v>44</v>
      </c>
      <c r="N89" s="30">
        <v>46299.691030092596</v>
      </c>
      <c r="O89" s="31">
        <v>195</v>
      </c>
      <c r="P89" s="29" t="s">
        <v>26</v>
      </c>
      <c r="Q89" s="31">
        <v>360</v>
      </c>
      <c r="R89" t="str">
        <f>IF(B89="","",_xlfn.XLOOKUP(B89,DB!$A$2:$A$205,DB!$C$2:$C$205,"")&amp;"")</f>
        <v>Sector 7</v>
      </c>
      <c r="S89" t="str">
        <f>IF(B89="","",_xlfn.XLOOKUP(B89,DB!$A$2:$A$205,DB!$E$2:$E$205,""))</f>
        <v>Sector 7</v>
      </c>
      <c r="T89" t="str">
        <f>IF(B89="","",_xlfn.XLOOKUP(B89,DB!$A$2:$A$205,DB!$F$2:$F$205,""))</f>
        <v>PAULE/SIGMA</v>
      </c>
      <c r="U89" t="str">
        <f>IF(B89="","",_xlfn.XLOOKUP(B89,DB!$A$2:$A$205,DB!$D$2:$D$205,""))</f>
        <v>MHCC</v>
      </c>
      <c r="V89" t="str">
        <f>IF(B89="","",IF(OR(COUNTIF(M89,"????N?????W")&gt;0,COUNTIF(M89,"????N?????E")&gt;0,COUNTIF(M89,"????S?????W")&gt;0,COUNTIF(M89,"????S?????E")&gt;0),_xlfn.XLOOKUP(B89,DB!$A$2:$A$205,DB!$B$2:$B$205,""),M89))</f>
        <v>SIGMA</v>
      </c>
      <c r="AF89" s="2">
        <v>0.58333333333333337</v>
      </c>
      <c r="AG89" t="s">
        <v>840</v>
      </c>
      <c r="AH89" s="17">
        <v>290</v>
      </c>
      <c r="AI89" s="17" cm="1">
        <f t="array" ref="AI89">SUMPRODUCT(--(IFERROR(HOUR(Flights_2026_09_303334353637[entry_hour]),-1)=HOUR(AF89)),--(IFERROR(Flights_2026_09_303334353637[entry_sector],"")=AG89),--(IFERROR(Flights_2026_09_303334353637[nfl],-1)&gt;=AH89),--(IFERROR(Flights_2026_09_303334353637[nfl],-1)&lt;=IF(AH89=450,450,AH89+9)))</f>
        <v>0</v>
      </c>
    </row>
    <row r="90" spans="1:35" x14ac:dyDescent="0.2">
      <c r="A90" s="29" t="s">
        <v>200</v>
      </c>
      <c r="B90" s="29" t="s">
        <v>75</v>
      </c>
      <c r="C90" s="29" t="s">
        <v>19</v>
      </c>
      <c r="D90" s="29" t="s">
        <v>41</v>
      </c>
      <c r="E90" s="29" t="s">
        <v>661</v>
      </c>
      <c r="F90" s="30">
        <v>46299.71092592593</v>
      </c>
      <c r="G90" s="29" t="s">
        <v>21</v>
      </c>
      <c r="H90" s="29" t="s">
        <v>2033</v>
      </c>
      <c r="I90" s="31">
        <v>390</v>
      </c>
      <c r="J90" s="29" t="s">
        <v>22</v>
      </c>
      <c r="K90" s="29" t="s">
        <v>23</v>
      </c>
      <c r="L90" s="31">
        <v>850</v>
      </c>
      <c r="M90" s="29" t="s">
        <v>136</v>
      </c>
      <c r="N90" s="30">
        <v>46299.660474537042</v>
      </c>
      <c r="O90" s="31">
        <v>390</v>
      </c>
      <c r="P90" s="29" t="s">
        <v>26</v>
      </c>
      <c r="Q90" s="31">
        <v>390</v>
      </c>
      <c r="R90" t="str">
        <f>IF(B90="","",_xlfn.XLOOKUP(B90,DB!$A$2:$A$205,DB!$C$2:$C$205,"")&amp;"")</f>
        <v>Sector 5</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LIDAM</v>
      </c>
      <c r="AF90" s="2">
        <v>0.58333333333333337</v>
      </c>
      <c r="AG90" t="s">
        <v>840</v>
      </c>
      <c r="AH90" s="17">
        <v>300</v>
      </c>
      <c r="AI90" s="17" cm="1">
        <f t="array" ref="AI90">SUMPRODUCT(--(IFERROR(HOUR(Flights_2026_09_303334353637[entry_hour]),-1)=HOUR(AF90)),--(IFERROR(Flights_2026_09_303334353637[entry_sector],"")=AG90),--(IFERROR(Flights_2026_09_303334353637[nfl],-1)&gt;=AH90),--(IFERROR(Flights_2026_09_303334353637[nfl],-1)&lt;=IF(AH90=450,450,AH90+9)))</f>
        <v>0</v>
      </c>
    </row>
    <row r="91" spans="1:35" x14ac:dyDescent="0.2">
      <c r="A91" s="29" t="s">
        <v>226</v>
      </c>
      <c r="B91" s="29" t="s">
        <v>81</v>
      </c>
      <c r="C91" s="29" t="s">
        <v>19</v>
      </c>
      <c r="D91" s="29" t="s">
        <v>76</v>
      </c>
      <c r="E91" s="29" t="s">
        <v>495</v>
      </c>
      <c r="F91" s="30">
        <v>46299.712337962963</v>
      </c>
      <c r="G91" s="29" t="s">
        <v>28</v>
      </c>
      <c r="H91" s="29" t="s">
        <v>2034</v>
      </c>
      <c r="I91" s="31">
        <v>350</v>
      </c>
      <c r="J91" s="29" t="s">
        <v>22</v>
      </c>
      <c r="K91" s="29" t="s">
        <v>23</v>
      </c>
      <c r="L91" s="31">
        <v>805</v>
      </c>
      <c r="M91" s="29" t="s">
        <v>84</v>
      </c>
      <c r="N91" s="30">
        <v>46299.665810185186</v>
      </c>
      <c r="O91" s="31">
        <v>350</v>
      </c>
      <c r="P91" s="29" t="s">
        <v>26</v>
      </c>
      <c r="Q91" s="31">
        <v>350</v>
      </c>
      <c r="R91" t="str">
        <f>IF(B91="","",_xlfn.XLOOKUP(B91,DB!$A$2:$A$205,DB!$C$2:$C$205,"")&amp;"")</f>
        <v>Sector 5</v>
      </c>
      <c r="S91" t="str">
        <f>IF(B91="","",_xlfn.XLOOKUP(B91,DB!$A$2:$A$205,DB!$E$2:$E$205,""))</f>
        <v>Sector 4</v>
      </c>
      <c r="T91" t="str">
        <f>IF(B91="","",_xlfn.XLOOKUP(B91,DB!$A$2:$A$205,DB!$F$2:$F$205,""))</f>
        <v>VOMAR/XUDUN</v>
      </c>
      <c r="U91" t="str">
        <f>IF(B91="","",_xlfn.XLOOKUP(B91,DB!$A$2:$A$205,DB!$D$2:$D$205,""))</f>
        <v>MMTY</v>
      </c>
      <c r="V91" t="str">
        <f>IF(B91="","",IF(OR(COUNTIF(M91,"????N?????W")&gt;0,COUNTIF(M91,"????N?????E")&gt;0,COUNTIF(M91,"????S?????W")&gt;0,COUNTIF(M91,"????S?????E")&gt;0),_xlfn.XLOOKUP(B91,DB!$A$2:$A$205,DB!$B$2:$B$205,""),M91))</f>
        <v>MATOL</v>
      </c>
      <c r="AF91" s="2">
        <v>0.58333333333333337</v>
      </c>
      <c r="AG91" t="s">
        <v>840</v>
      </c>
      <c r="AH91" s="17">
        <v>310</v>
      </c>
      <c r="AI91" s="17" cm="1">
        <f t="array" ref="AI91">SUMPRODUCT(--(IFERROR(HOUR(Flights_2026_09_303334353637[entry_hour]),-1)=HOUR(AF91)),--(IFERROR(Flights_2026_09_303334353637[entry_sector],"")=AG91),--(IFERROR(Flights_2026_09_303334353637[nfl],-1)&gt;=AH91),--(IFERROR(Flights_2026_09_303334353637[nfl],-1)&lt;=IF(AH91=450,450,AH91+9)))</f>
        <v>0</v>
      </c>
    </row>
    <row r="92" spans="1:35" x14ac:dyDescent="0.2">
      <c r="A92" s="29" t="s">
        <v>209</v>
      </c>
      <c r="B92" s="29" t="s">
        <v>62</v>
      </c>
      <c r="C92" s="29" t="s">
        <v>19</v>
      </c>
      <c r="D92" s="29" t="s">
        <v>50</v>
      </c>
      <c r="E92" s="29" t="s">
        <v>910</v>
      </c>
      <c r="F92" s="30">
        <v>46299.713854166665</v>
      </c>
      <c r="G92" s="29" t="s">
        <v>21</v>
      </c>
      <c r="H92" s="29" t="s">
        <v>2035</v>
      </c>
      <c r="I92" s="31">
        <v>360</v>
      </c>
      <c r="J92" s="29" t="s">
        <v>22</v>
      </c>
      <c r="K92" s="29" t="s">
        <v>23</v>
      </c>
      <c r="L92" s="31">
        <v>343</v>
      </c>
      <c r="M92" s="29" t="s">
        <v>2036</v>
      </c>
      <c r="N92" s="30">
        <v>46299.690648148149</v>
      </c>
      <c r="O92" s="31">
        <v>320</v>
      </c>
      <c r="P92" s="29" t="s">
        <v>26</v>
      </c>
      <c r="Q92" s="31">
        <v>220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PISAD</v>
      </c>
      <c r="AF92" s="2">
        <v>0.58333333333333337</v>
      </c>
      <c r="AG92" t="s">
        <v>840</v>
      </c>
      <c r="AH92" s="17">
        <v>320</v>
      </c>
      <c r="AI92" s="17" cm="1">
        <f t="array" ref="AI92">SUMPRODUCT(--(IFERROR(HOUR(Flights_2026_09_303334353637[entry_hour]),-1)=HOUR(AF92)),--(IFERROR(Flights_2026_09_303334353637[entry_sector],"")=AG92),--(IFERROR(Flights_2026_09_303334353637[nfl],-1)&gt;=AH92),--(IFERROR(Flights_2026_09_303334353637[nfl],-1)&lt;=IF(AH92=450,450,AH92+9)))</f>
        <v>0</v>
      </c>
    </row>
    <row r="93" spans="1:35" x14ac:dyDescent="0.2">
      <c r="A93" s="29" t="s">
        <v>219</v>
      </c>
      <c r="B93" s="29" t="s">
        <v>49</v>
      </c>
      <c r="C93" s="29" t="s">
        <v>19</v>
      </c>
      <c r="D93" s="29" t="s">
        <v>107</v>
      </c>
      <c r="E93" s="29" t="s">
        <v>494</v>
      </c>
      <c r="F93" s="30">
        <v>46299.715289351851</v>
      </c>
      <c r="G93" s="29" t="s">
        <v>21</v>
      </c>
      <c r="H93" s="29" t="s">
        <v>2037</v>
      </c>
      <c r="I93" s="31">
        <v>360</v>
      </c>
      <c r="J93" s="29" t="s">
        <v>22</v>
      </c>
      <c r="K93" s="29" t="s">
        <v>23</v>
      </c>
      <c r="L93" s="31">
        <v>275</v>
      </c>
      <c r="M93" s="29" t="s">
        <v>2038</v>
      </c>
      <c r="N93" s="30">
        <v>46299.696747685186</v>
      </c>
      <c r="O93" s="31">
        <v>276</v>
      </c>
      <c r="P93" s="29" t="s">
        <v>26</v>
      </c>
      <c r="Q93" s="31">
        <v>220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PISAD</v>
      </c>
      <c r="AF93" s="2">
        <v>0.58333333333333337</v>
      </c>
      <c r="AG93" t="s">
        <v>840</v>
      </c>
      <c r="AH93" s="17">
        <v>330</v>
      </c>
      <c r="AI93" s="17" cm="1">
        <f t="array" ref="AI93">SUMPRODUCT(--(IFERROR(HOUR(Flights_2026_09_303334353637[entry_hour]),-1)=HOUR(AF93)),--(IFERROR(Flights_2026_09_303334353637[entry_sector],"")=AG93),--(IFERROR(Flights_2026_09_303334353637[nfl],-1)&gt;=AH93),--(IFERROR(Flights_2026_09_303334353637[nfl],-1)&lt;=IF(AH93=450,450,AH93+9)))</f>
        <v>0</v>
      </c>
    </row>
    <row r="94" spans="1:35" x14ac:dyDescent="0.2">
      <c r="A94" s="29" t="s">
        <v>241</v>
      </c>
      <c r="B94" s="29" t="s">
        <v>18</v>
      </c>
      <c r="C94" s="29" t="s">
        <v>19</v>
      </c>
      <c r="D94" s="29" t="s">
        <v>120</v>
      </c>
      <c r="E94" s="29" t="s">
        <v>1457</v>
      </c>
      <c r="F94" s="30">
        <v>46299.720324074078</v>
      </c>
      <c r="G94" s="29" t="s">
        <v>21</v>
      </c>
      <c r="H94" s="29" t="s">
        <v>2039</v>
      </c>
      <c r="I94" s="31">
        <v>330</v>
      </c>
      <c r="J94" s="29" t="s">
        <v>22</v>
      </c>
      <c r="K94" s="29" t="s">
        <v>23</v>
      </c>
      <c r="L94" s="31">
        <v>703</v>
      </c>
      <c r="M94" s="29" t="s">
        <v>251</v>
      </c>
      <c r="N94" s="30">
        <v>46299.679560185185</v>
      </c>
      <c r="O94" s="31">
        <v>330</v>
      </c>
      <c r="P94" s="29" t="s">
        <v>26</v>
      </c>
      <c r="Q94" s="31">
        <v>330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303334353637[entry_hour]),-1)=HOUR(AF94)),--(IFERROR(Flights_2026_09_303334353637[entry_sector],"")=AG94),--(IFERROR(Flights_2026_09_303334353637[nfl],-1)&gt;=AH94),--(IFERROR(Flights_2026_09_303334353637[nfl],-1)&lt;=IF(AH94=450,450,AH94+9)))</f>
        <v>0</v>
      </c>
    </row>
    <row r="95" spans="1:35" x14ac:dyDescent="0.2">
      <c r="A95" s="29" t="s">
        <v>680</v>
      </c>
      <c r="B95" s="29" t="s">
        <v>681</v>
      </c>
      <c r="C95" s="29" t="s">
        <v>19</v>
      </c>
      <c r="D95" s="29" t="s">
        <v>107</v>
      </c>
      <c r="E95" s="29" t="s">
        <v>800</v>
      </c>
      <c r="F95" s="30">
        <v>46299.721585648149</v>
      </c>
      <c r="G95" s="29" t="s">
        <v>21</v>
      </c>
      <c r="H95" s="29" t="s">
        <v>2040</v>
      </c>
      <c r="I95" s="31">
        <v>340</v>
      </c>
      <c r="J95" s="29" t="s">
        <v>22</v>
      </c>
      <c r="K95" s="29" t="s">
        <v>23</v>
      </c>
      <c r="L95" s="31">
        <v>165</v>
      </c>
      <c r="M95" s="29" t="s">
        <v>37</v>
      </c>
      <c r="N95" s="30">
        <v>46299.708067129628</v>
      </c>
      <c r="O95" s="31">
        <v>112</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entry_hour]),-1)=HOUR(AF95)),--(IFERROR(Flights_2026_09_303334353637[entry_sector],"")=AG95),--(IFERROR(Flights_2026_09_303334353637[nfl],-1)&gt;=AH95),--(IFERROR(Flights_2026_09_303334353637[nfl],-1)&lt;=IF(AH95=450,450,AH95+9)))</f>
        <v>0</v>
      </c>
    </row>
    <row r="96" spans="1:35" x14ac:dyDescent="0.2">
      <c r="A96" s="29" t="s">
        <v>231</v>
      </c>
      <c r="B96" s="29" t="s">
        <v>232</v>
      </c>
      <c r="C96" s="29" t="s">
        <v>19</v>
      </c>
      <c r="D96" s="29" t="s">
        <v>76</v>
      </c>
      <c r="E96" s="29" t="s">
        <v>593</v>
      </c>
      <c r="F96" s="30">
        <v>46299.723611111112</v>
      </c>
      <c r="G96" s="29" t="s">
        <v>21</v>
      </c>
      <c r="H96" s="29" t="s">
        <v>2041</v>
      </c>
      <c r="I96" s="31">
        <v>370</v>
      </c>
      <c r="J96" s="29" t="s">
        <v>22</v>
      </c>
      <c r="K96" s="29" t="s">
        <v>23</v>
      </c>
      <c r="L96" s="31">
        <v>785</v>
      </c>
      <c r="M96" s="29" t="s">
        <v>84</v>
      </c>
      <c r="N96" s="30">
        <v>46299.678946759261</v>
      </c>
      <c r="O96" s="31">
        <v>370</v>
      </c>
      <c r="P96" s="29" t="s">
        <v>26</v>
      </c>
      <c r="Q96" s="31">
        <v>370</v>
      </c>
      <c r="R96" t="str">
        <f>IF(B96="","",_xlfn.XLOOKUP(B96,DB!$A$2:$A$205,DB!$C$2:$C$205,"")&amp;"")</f>
        <v>Sector 5</v>
      </c>
      <c r="S96" t="str">
        <f>IF(B96="","",_xlfn.XLOOKUP(B96,DB!$A$2:$A$205,DB!$E$2:$E$205,""))</f>
        <v>Sector 4</v>
      </c>
      <c r="T96" t="str">
        <f>IF(B96="","",_xlfn.XLOOKUP(B96,DB!$A$2:$A$205,DB!$F$2:$F$205,""))</f>
        <v>VOMAR/XUDUN</v>
      </c>
      <c r="U96" t="str">
        <f>IF(B96="","",_xlfn.XLOOKUP(B96,DB!$A$2:$A$205,DB!$D$2:$D$205,""))</f>
        <v>MMTY</v>
      </c>
      <c r="V96" t="str">
        <f>IF(B96="","",IF(OR(COUNTIF(M96,"????N?????W")&gt;0,COUNTIF(M96,"????N?????E")&gt;0,COUNTIF(M96,"????S?????W")&gt;0,COUNTIF(M96,"????S?????E")&gt;0),_xlfn.XLOOKUP(B96,DB!$A$2:$A$205,DB!$B$2:$B$205,""),M96))</f>
        <v>MATOL</v>
      </c>
      <c r="AF96" s="2">
        <v>0.58333333333333337</v>
      </c>
      <c r="AG96" t="s">
        <v>840</v>
      </c>
      <c r="AH96" s="17">
        <v>360</v>
      </c>
      <c r="AI96" s="17" cm="1">
        <f t="array" ref="AI96">SUMPRODUCT(--(IFERROR(HOUR(Flights_2026_09_303334353637[entry_hour]),-1)=HOUR(AF96)),--(IFERROR(Flights_2026_09_303334353637[entry_sector],"")=AG96),--(IFERROR(Flights_2026_09_303334353637[nfl],-1)&gt;=AH96),--(IFERROR(Flights_2026_09_303334353637[nfl],-1)&lt;=IF(AH96=450,450,AH96+9)))</f>
        <v>0</v>
      </c>
    </row>
    <row r="97" spans="1:35" x14ac:dyDescent="0.2">
      <c r="A97" s="29" t="s">
        <v>474</v>
      </c>
      <c r="B97" s="29" t="s">
        <v>46</v>
      </c>
      <c r="C97" s="29" t="s">
        <v>19</v>
      </c>
      <c r="D97" s="29" t="s">
        <v>76</v>
      </c>
      <c r="E97" s="29" t="s">
        <v>2042</v>
      </c>
      <c r="F97" s="30">
        <v>46299.725011574075</v>
      </c>
      <c r="G97" s="29" t="s">
        <v>21</v>
      </c>
      <c r="H97" s="29" t="s">
        <v>2043</v>
      </c>
      <c r="I97" s="31">
        <v>340</v>
      </c>
      <c r="J97" s="29" t="s">
        <v>22</v>
      </c>
      <c r="K97" s="29" t="s">
        <v>23</v>
      </c>
      <c r="L97" s="31">
        <v>204</v>
      </c>
      <c r="M97" s="29" t="s">
        <v>37</v>
      </c>
      <c r="N97" s="30">
        <v>46299.710659722223</v>
      </c>
      <c r="O97" s="31">
        <v>30</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entry_hour]),-1)=HOUR(AF97)),--(IFERROR(Flights_2026_09_303334353637[entry_sector],"")=AG97),--(IFERROR(Flights_2026_09_303334353637[nfl],-1)&gt;=AH97),--(IFERROR(Flights_2026_09_303334353637[nfl],-1)&lt;=IF(AH97=450,450,AH97+9)))</f>
        <v>0</v>
      </c>
    </row>
    <row r="98" spans="1:35" x14ac:dyDescent="0.2">
      <c r="A98" s="29" t="s">
        <v>250</v>
      </c>
      <c r="B98" s="29" t="s">
        <v>213</v>
      </c>
      <c r="C98" s="29" t="s">
        <v>19</v>
      </c>
      <c r="D98" s="29" t="s">
        <v>107</v>
      </c>
      <c r="E98" s="29" t="s">
        <v>1116</v>
      </c>
      <c r="F98" s="30">
        <v>46299.726342592592</v>
      </c>
      <c r="G98" s="29" t="s">
        <v>21</v>
      </c>
      <c r="H98" s="29" t="s">
        <v>2044</v>
      </c>
      <c r="I98" s="31">
        <v>350</v>
      </c>
      <c r="J98" s="29" t="s">
        <v>22</v>
      </c>
      <c r="K98" s="29" t="s">
        <v>23</v>
      </c>
      <c r="L98" s="31">
        <v>528</v>
      </c>
      <c r="M98" s="29" t="s">
        <v>25</v>
      </c>
      <c r="N98" s="30">
        <v>46299.693391203706</v>
      </c>
      <c r="O98" s="31">
        <v>350</v>
      </c>
      <c r="P98" s="29" t="s">
        <v>26</v>
      </c>
      <c r="Q98" s="31">
        <v>350</v>
      </c>
      <c r="R98" t="str">
        <f>IF(B98="","",_xlfn.XLOOKUP(B98,DB!$A$2:$A$205,DB!$C$2:$C$205,"")&amp;"")</f>
        <v>Sector 5</v>
      </c>
      <c r="S98" t="str">
        <f>IF(B98="","",_xlfn.XLOOKUP(B98,DB!$A$2:$A$205,DB!$E$2:$E$205,""))</f>
        <v>Sector 4</v>
      </c>
      <c r="T98" t="str">
        <f>IF(B98="","",_xlfn.XLOOKUP(B98,DB!$A$2:$A$205,DB!$F$2:$F$205,""))</f>
        <v>VOMAR/XUDUN</v>
      </c>
      <c r="U98" t="str">
        <f>IF(B98="","",_xlfn.XLOOKUP(B98,DB!$A$2:$A$205,DB!$D$2:$D$205,""))</f>
        <v>KZHU</v>
      </c>
      <c r="V98" t="str">
        <f>IF(B98="","",IF(OR(COUNTIF(M98,"????N?????W")&gt;0,COUNTIF(M98,"????N?????E")&gt;0,COUNTIF(M98,"????S?????W")&gt;0,COUNTIF(M98,"????S?????E")&gt;0),_xlfn.XLOOKUP(B98,DB!$A$2:$A$205,DB!$B$2:$B$205,""),M98))</f>
        <v>KEHLI</v>
      </c>
      <c r="AF98" s="2">
        <v>0.58333333333333337</v>
      </c>
      <c r="AG98" t="s">
        <v>840</v>
      </c>
      <c r="AH98" s="17">
        <v>380</v>
      </c>
      <c r="AI98" s="17" cm="1">
        <f t="array" ref="AI98">SUMPRODUCT(--(IFERROR(HOUR(Flights_2026_09_303334353637[entry_hour]),-1)=HOUR(AF98)),--(IFERROR(Flights_2026_09_303334353637[entry_sector],"")=AG98),--(IFERROR(Flights_2026_09_303334353637[nfl],-1)&gt;=AH98),--(IFERROR(Flights_2026_09_303334353637[nfl],-1)&lt;=IF(AH98=450,450,AH98+9)))</f>
        <v>0</v>
      </c>
    </row>
    <row r="99" spans="1:35" x14ac:dyDescent="0.2">
      <c r="A99" s="29" t="s">
        <v>242</v>
      </c>
      <c r="B99" s="29" t="s">
        <v>46</v>
      </c>
      <c r="C99" s="29" t="s">
        <v>19</v>
      </c>
      <c r="D99" s="29" t="s">
        <v>50</v>
      </c>
      <c r="E99" s="29" t="s">
        <v>1118</v>
      </c>
      <c r="F99" s="30">
        <v>46299.727650462963</v>
      </c>
      <c r="G99" s="29" t="s">
        <v>21</v>
      </c>
      <c r="H99" s="29" t="s">
        <v>2045</v>
      </c>
      <c r="I99" s="31">
        <v>340</v>
      </c>
      <c r="J99" s="29" t="s">
        <v>22</v>
      </c>
      <c r="K99" s="29" t="s">
        <v>23</v>
      </c>
      <c r="L99" s="31">
        <v>199</v>
      </c>
      <c r="M99" s="29" t="s">
        <v>37</v>
      </c>
      <c r="N99" s="30">
        <v>46299.713599537034</v>
      </c>
      <c r="O99" s="31">
        <v>272</v>
      </c>
      <c r="P99" s="29" t="s">
        <v>26</v>
      </c>
      <c r="Q99" s="31">
        <v>220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NOSAT</v>
      </c>
      <c r="AF99" s="2">
        <v>0.58333333333333337</v>
      </c>
      <c r="AG99" t="s">
        <v>840</v>
      </c>
      <c r="AH99" s="17">
        <v>390</v>
      </c>
      <c r="AI99" s="17" cm="1">
        <f t="array" ref="AI99">SUMPRODUCT(--(IFERROR(HOUR(Flights_2026_09_303334353637[entry_hour]),-1)=HOUR(AF99)),--(IFERROR(Flights_2026_09_303334353637[entry_sector],"")=AG99),--(IFERROR(Flights_2026_09_303334353637[nfl],-1)&gt;=AH99),--(IFERROR(Flights_2026_09_303334353637[nfl],-1)&lt;=IF(AH99=450,450,AH99+9)))</f>
        <v>1</v>
      </c>
    </row>
    <row r="100" spans="1:35" x14ac:dyDescent="0.2">
      <c r="A100" s="29" t="s">
        <v>391</v>
      </c>
      <c r="B100" s="29" t="s">
        <v>65</v>
      </c>
      <c r="C100" s="29" t="s">
        <v>19</v>
      </c>
      <c r="D100" s="29" t="s">
        <v>211</v>
      </c>
      <c r="E100" s="29" t="s">
        <v>544</v>
      </c>
      <c r="F100" s="30">
        <v>46299.729143518518</v>
      </c>
      <c r="G100" s="29" t="s">
        <v>21</v>
      </c>
      <c r="H100" s="29" t="s">
        <v>2046</v>
      </c>
      <c r="I100" s="31">
        <v>390</v>
      </c>
      <c r="J100" s="29" t="s">
        <v>22</v>
      </c>
      <c r="K100" s="29" t="s">
        <v>23</v>
      </c>
      <c r="L100" s="31">
        <v>1009</v>
      </c>
      <c r="M100" s="29" t="s">
        <v>104</v>
      </c>
      <c r="N100" s="30">
        <v>46299.672835648147</v>
      </c>
      <c r="O100" s="31">
        <v>390</v>
      </c>
      <c r="P100" s="29" t="s">
        <v>38</v>
      </c>
      <c r="Q100" s="31">
        <v>370</v>
      </c>
      <c r="R100" t="str">
        <f>IF(B100="","",_xlfn.XLOOKUP(B100,DB!$A$2:$A$205,DB!$C$2:$C$205,"")&amp;"")</f>
        <v>Sector 6</v>
      </c>
      <c r="S100" t="str">
        <f>IF(B100="","",_xlfn.XLOOKUP(B100,DB!$A$2:$A$205,DB!$E$2:$E$205,""))</f>
        <v>Sector 4</v>
      </c>
      <c r="T100" t="str">
        <f>IF(B100="","",_xlfn.XLOOKUP(B100,DB!$A$2:$A$205,DB!$F$2:$F$205,""))</f>
        <v>VOMAR/XUDUN</v>
      </c>
      <c r="U100" t="str">
        <f>IF(B100="","",_xlfn.XLOOKUP(B100,DB!$A$2:$A$205,DB!$D$2:$D$205,""))</f>
        <v>MMEX</v>
      </c>
      <c r="V100" t="str">
        <f>IF(B100="","",IF(OR(COUNTIF(M100,"????N?????W")&gt;0,COUNTIF(M100,"????N?????E")&gt;0,COUNTIF(M100,"????S?????W")&gt;0,COUNTIF(M100,"????S?????E")&gt;0),_xlfn.XLOOKUP(B100,DB!$A$2:$A$205,DB!$B$2:$B$205,""),M100))</f>
        <v>GOTAS</v>
      </c>
      <c r="AF100" s="2">
        <v>0.58333333333333337</v>
      </c>
      <c r="AG100" t="s">
        <v>840</v>
      </c>
      <c r="AH100" s="17">
        <v>400</v>
      </c>
      <c r="AI100" s="17" cm="1">
        <f t="array" ref="AI100">SUMPRODUCT(--(IFERROR(HOUR(Flights_2026_09_303334353637[entry_hour]),-1)=HOUR(AF100)),--(IFERROR(Flights_2026_09_303334353637[entry_sector],"")=AG100),--(IFERROR(Flights_2026_09_303334353637[nfl],-1)&gt;=AH100),--(IFERROR(Flights_2026_09_303334353637[nfl],-1)&lt;=IF(AH100=450,450,AH100+9)))</f>
        <v>0</v>
      </c>
    </row>
    <row r="101" spans="1:35" x14ac:dyDescent="0.2">
      <c r="A101" s="29" t="s">
        <v>244</v>
      </c>
      <c r="B101" s="29" t="s">
        <v>89</v>
      </c>
      <c r="C101" s="29" t="s">
        <v>19</v>
      </c>
      <c r="D101" s="29" t="s">
        <v>47</v>
      </c>
      <c r="E101" s="29" t="s">
        <v>919</v>
      </c>
      <c r="F101" s="30">
        <v>46299.730949074074</v>
      </c>
      <c r="G101" s="29" t="s">
        <v>21</v>
      </c>
      <c r="H101" s="29" t="s">
        <v>2047</v>
      </c>
      <c r="I101" s="31">
        <v>340</v>
      </c>
      <c r="J101" s="29" t="s">
        <v>22</v>
      </c>
      <c r="K101" s="29" t="s">
        <v>23</v>
      </c>
      <c r="L101" s="31">
        <v>244</v>
      </c>
      <c r="M101" s="29" t="s">
        <v>44</v>
      </c>
      <c r="N101" s="30">
        <v>46299.712430555555</v>
      </c>
      <c r="O101" s="31">
        <v>192</v>
      </c>
      <c r="P101" s="29" t="s">
        <v>26</v>
      </c>
      <c r="Q101" s="31">
        <v>290</v>
      </c>
      <c r="R101" t="str">
        <f>IF(B101="","",_xlfn.XLOOKUP(B101,DB!$A$2:$A$205,DB!$C$2:$C$205,"")&amp;"")</f>
        <v>Sector 7</v>
      </c>
      <c r="S101" t="str">
        <f>IF(B101="","",_xlfn.XLOOKUP(B101,DB!$A$2:$A$205,DB!$E$2:$E$205,""))</f>
        <v>Sector 7</v>
      </c>
      <c r="T101" t="str">
        <f>IF(B101="","",_xlfn.XLOOKUP(B101,DB!$A$2:$A$205,DB!$F$2:$F$205,""))</f>
        <v>PAULE/SIGMA</v>
      </c>
      <c r="U101" t="str">
        <f>IF(B101="","",_xlfn.XLOOKUP(B101,DB!$A$2:$A$205,DB!$D$2:$D$205,""))</f>
        <v>MHCC</v>
      </c>
      <c r="V101" t="str">
        <f>IF(B101="","",IF(OR(COUNTIF(M101,"????N?????W")&gt;0,COUNTIF(M101,"????N?????E")&gt;0,COUNTIF(M101,"????S?????W")&gt;0,COUNTIF(M101,"????S?????E")&gt;0),_xlfn.XLOOKUP(B101,DB!$A$2:$A$205,DB!$B$2:$B$205,""),M101))</f>
        <v>SIGMA</v>
      </c>
      <c r="AF101" s="2">
        <v>0.58333333333333337</v>
      </c>
      <c r="AG101" t="s">
        <v>840</v>
      </c>
      <c r="AH101" s="17">
        <v>410</v>
      </c>
      <c r="AI101" s="17" cm="1">
        <f t="array" ref="AI101">SUMPRODUCT(--(IFERROR(HOUR(Flights_2026_09_303334353637[entry_hour]),-1)=HOUR(AF101)),--(IFERROR(Flights_2026_09_303334353637[entry_sector],"")=AG101),--(IFERROR(Flights_2026_09_303334353637[nfl],-1)&gt;=AH101),--(IFERROR(Flights_2026_09_303334353637[nfl],-1)&lt;=IF(AH101=450,450,AH101+9)))</f>
        <v>1</v>
      </c>
    </row>
    <row r="102" spans="1:35" x14ac:dyDescent="0.2">
      <c r="A102" s="29" t="s">
        <v>224</v>
      </c>
      <c r="B102" s="29" t="s">
        <v>141</v>
      </c>
      <c r="C102" s="29" t="s">
        <v>19</v>
      </c>
      <c r="D102" s="29" t="s">
        <v>53</v>
      </c>
      <c r="E102" s="29" t="s">
        <v>2048</v>
      </c>
      <c r="F102" s="30">
        <v>46299.732164351852</v>
      </c>
      <c r="G102" s="29" t="s">
        <v>21</v>
      </c>
      <c r="H102" s="29" t="s">
        <v>2049</v>
      </c>
      <c r="I102" s="31">
        <v>360</v>
      </c>
      <c r="J102" s="29" t="s">
        <v>22</v>
      </c>
      <c r="K102" s="29" t="s">
        <v>23</v>
      </c>
      <c r="L102" s="31">
        <v>193</v>
      </c>
      <c r="M102" s="29" t="s">
        <v>37</v>
      </c>
      <c r="N102" s="30">
        <v>46299.716724537036</v>
      </c>
      <c r="O102" s="31">
        <v>154</v>
      </c>
      <c r="P102" s="29" t="s">
        <v>26</v>
      </c>
      <c r="Q102" s="31">
        <v>220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NOSAT</v>
      </c>
      <c r="AF102" s="2">
        <v>0.58333333333333337</v>
      </c>
      <c r="AG102" t="s">
        <v>840</v>
      </c>
      <c r="AH102" s="17">
        <v>420</v>
      </c>
      <c r="AI102" s="17" cm="1">
        <f t="array" ref="AI102">SUMPRODUCT(--(IFERROR(HOUR(Flights_2026_09_303334353637[entry_hour]),-1)=HOUR(AF102)),--(IFERROR(Flights_2026_09_303334353637[entry_sector],"")=AG102),--(IFERROR(Flights_2026_09_303334353637[nfl],-1)&gt;=AH102),--(IFERROR(Flights_2026_09_303334353637[nfl],-1)&lt;=IF(AH102=450,450,AH102+9)))</f>
        <v>0</v>
      </c>
    </row>
    <row r="103" spans="1:35" x14ac:dyDescent="0.2">
      <c r="A103" s="29" t="s">
        <v>233</v>
      </c>
      <c r="B103" s="29" t="s">
        <v>122</v>
      </c>
      <c r="C103" s="29" t="s">
        <v>19</v>
      </c>
      <c r="D103" s="29" t="s">
        <v>53</v>
      </c>
      <c r="E103" s="29" t="s">
        <v>795</v>
      </c>
      <c r="F103" s="30">
        <v>46299.733831018515</v>
      </c>
      <c r="G103" s="29" t="s">
        <v>21</v>
      </c>
      <c r="H103" s="29" t="s">
        <v>2050</v>
      </c>
      <c r="I103" s="31">
        <v>370</v>
      </c>
      <c r="J103" s="29" t="s">
        <v>22</v>
      </c>
      <c r="K103" s="29" t="s">
        <v>23</v>
      </c>
      <c r="L103" s="31">
        <v>852</v>
      </c>
      <c r="M103" s="29" t="s">
        <v>136</v>
      </c>
      <c r="N103" s="30">
        <v>46299.683229166665</v>
      </c>
      <c r="O103" s="31">
        <v>370</v>
      </c>
      <c r="P103" s="29" t="s">
        <v>26</v>
      </c>
      <c r="Q103" s="31">
        <v>370</v>
      </c>
      <c r="R103" t="str">
        <f>IF(B103="","",_xlfn.XLOOKUP(B103,DB!$A$2:$A$205,DB!$C$2:$C$205,"")&amp;"")</f>
        <v>Sector 5</v>
      </c>
      <c r="S103" t="str">
        <f>IF(B103="","",_xlfn.XLOOKUP(B103,DB!$A$2:$A$205,DB!$E$2:$E$205,""))</f>
        <v>Sector 4</v>
      </c>
      <c r="T103" t="str">
        <f>IF(B103="","",_xlfn.XLOOKUP(B103,DB!$A$2:$A$205,DB!$F$2:$F$205,""))</f>
        <v>VOMAR/XUDUN</v>
      </c>
      <c r="U103" t="str">
        <f>IF(B103="","",_xlfn.XLOOKUP(B103,DB!$A$2:$A$205,DB!$D$2:$D$205,""))</f>
        <v>MMEX</v>
      </c>
      <c r="V103" t="str">
        <f>IF(B103="","",IF(OR(COUNTIF(M103,"????N?????W")&gt;0,COUNTIF(M103,"????N?????E")&gt;0,COUNTIF(M103,"????S?????W")&gt;0,COUNTIF(M103,"????S?????E")&gt;0),_xlfn.XLOOKUP(B103,DB!$A$2:$A$205,DB!$B$2:$B$205,""),M103))</f>
        <v>LIDAM</v>
      </c>
      <c r="AF103" s="2">
        <v>0.58333333333333337</v>
      </c>
      <c r="AG103" t="s">
        <v>840</v>
      </c>
      <c r="AH103" s="17">
        <v>430</v>
      </c>
      <c r="AI103" s="17" cm="1">
        <f t="array" ref="AI103">SUMPRODUCT(--(IFERROR(HOUR(Flights_2026_09_303334353637[entry_hour]),-1)=HOUR(AF103)),--(IFERROR(Flights_2026_09_303334353637[entry_sector],"")=AG103),--(IFERROR(Flights_2026_09_303334353637[nfl],-1)&gt;=AH103),--(IFERROR(Flights_2026_09_303334353637[nfl],-1)&lt;=IF(AH103=450,450,AH103+9)))</f>
        <v>0</v>
      </c>
    </row>
    <row r="104" spans="1:35" x14ac:dyDescent="0.2">
      <c r="A104" s="29" t="s">
        <v>1280</v>
      </c>
      <c r="B104" s="29" t="s">
        <v>215</v>
      </c>
      <c r="C104" s="29" t="s">
        <v>19</v>
      </c>
      <c r="D104" s="29" t="s">
        <v>90</v>
      </c>
      <c r="E104" s="29" t="s">
        <v>598</v>
      </c>
      <c r="F104" s="30">
        <v>46299.735300925924</v>
      </c>
      <c r="G104" s="29" t="s">
        <v>21</v>
      </c>
      <c r="H104" s="29" t="s">
        <v>2051</v>
      </c>
      <c r="I104" s="31">
        <v>380</v>
      </c>
      <c r="J104" s="29" t="s">
        <v>22</v>
      </c>
      <c r="K104" s="29" t="s">
        <v>23</v>
      </c>
      <c r="L104" s="31">
        <v>205</v>
      </c>
      <c r="M104" s="29" t="s">
        <v>37</v>
      </c>
      <c r="N104" s="30">
        <v>46299.719710648147</v>
      </c>
      <c r="O104" s="31">
        <v>154</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entry_hour]),-1)=HOUR(AF104)),--(IFERROR(Flights_2026_09_303334353637[entry_sector],"")=AG104),--(IFERROR(Flights_2026_09_303334353637[nfl],-1)&gt;=AH104),--(IFERROR(Flights_2026_09_303334353637[nfl],-1)&lt;=IF(AH104=450,450,AH104+9)))</f>
        <v>0</v>
      </c>
    </row>
    <row r="105" spans="1:35" x14ac:dyDescent="0.2">
      <c r="A105" s="29" t="s">
        <v>624</v>
      </c>
      <c r="B105" s="29" t="s">
        <v>301</v>
      </c>
      <c r="C105" s="29" t="s">
        <v>19</v>
      </c>
      <c r="D105" s="29" t="s">
        <v>76</v>
      </c>
      <c r="E105" s="29" t="s">
        <v>2052</v>
      </c>
      <c r="F105" s="30">
        <v>46299.737893518519</v>
      </c>
      <c r="G105" s="29" t="s">
        <v>21</v>
      </c>
      <c r="H105" s="29" t="s">
        <v>2053</v>
      </c>
      <c r="I105" s="31">
        <v>350</v>
      </c>
      <c r="J105" s="29" t="s">
        <v>22</v>
      </c>
      <c r="K105" s="29" t="s">
        <v>23</v>
      </c>
      <c r="L105" s="31">
        <v>614</v>
      </c>
      <c r="M105" s="29" t="s">
        <v>540</v>
      </c>
      <c r="N105" s="30">
        <v>46299.700416666667</v>
      </c>
      <c r="O105" s="31">
        <v>350</v>
      </c>
      <c r="P105" s="29" t="s">
        <v>26</v>
      </c>
      <c r="Q105" s="31">
        <v>350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DUTNA</v>
      </c>
      <c r="AF105" s="2">
        <v>0.58333333333333337</v>
      </c>
      <c r="AG105" t="s">
        <v>840</v>
      </c>
      <c r="AH105" s="17">
        <v>450</v>
      </c>
      <c r="AI105" s="17" cm="1">
        <f t="array" ref="AI105">SUMPRODUCT(--(IFERROR(HOUR(Flights_2026_09_303334353637[entry_hour]),-1)=HOUR(AF105)),--(IFERROR(Flights_2026_09_303334353637[entry_sector],"")=AG105),--(IFERROR(Flights_2026_09_303334353637[nfl],-1)&gt;=AH105),--(IFERROR(Flights_2026_09_303334353637[nfl],-1)&lt;=IF(AH105=450,450,AH105+9)))</f>
        <v>0</v>
      </c>
    </row>
    <row r="106" spans="1:35" x14ac:dyDescent="0.2">
      <c r="A106" s="29" t="s">
        <v>296</v>
      </c>
      <c r="B106" s="29" t="s">
        <v>324</v>
      </c>
      <c r="C106" s="29" t="s">
        <v>19</v>
      </c>
      <c r="D106" s="29" t="s">
        <v>53</v>
      </c>
      <c r="E106" s="29" t="s">
        <v>483</v>
      </c>
      <c r="F106" s="30">
        <v>46299.739803240736</v>
      </c>
      <c r="G106" s="29" t="s">
        <v>21</v>
      </c>
      <c r="H106" s="29" t="s">
        <v>2054</v>
      </c>
      <c r="I106" s="31">
        <v>260</v>
      </c>
      <c r="J106" s="29" t="s">
        <v>22</v>
      </c>
      <c r="K106" s="29" t="s">
        <v>23</v>
      </c>
      <c r="L106" s="31">
        <v>444</v>
      </c>
      <c r="M106" s="29" t="s">
        <v>757</v>
      </c>
      <c r="N106" s="30">
        <v>46299.709918981476</v>
      </c>
      <c r="O106" s="31">
        <v>260</v>
      </c>
      <c r="P106" s="29" t="s">
        <v>26</v>
      </c>
      <c r="Q106" s="31">
        <v>350</v>
      </c>
      <c r="R106" t="str">
        <f>IF(B106="","",_xlfn.XLOOKUP(B106,DB!$A$2:$A$205,DB!$C$2:$C$205,"")&amp;"")</f>
        <v>Sector 7</v>
      </c>
      <c r="S106" t="str">
        <f>IF(B106="","",_xlfn.XLOOKUP(B106,DB!$A$2:$A$205,DB!$E$2:$E$205,""))</f>
        <v>Sector 7</v>
      </c>
      <c r="T106" t="str">
        <f>IF(B106="","",_xlfn.XLOOKUP(B106,DB!$A$2:$A$205,DB!$F$2:$F$205,""))</f>
        <v>PAULE/SIGMA</v>
      </c>
      <c r="U106" t="str">
        <f>IF(B106="","",_xlfn.XLOOKUP(B106,DB!$A$2:$A$205,DB!$D$2:$D$205,""))</f>
        <v>MHCC</v>
      </c>
      <c r="V106" t="str">
        <f>IF(B106="","",IF(OR(COUNTIF(M106,"????N?????W")&gt;0,COUNTIF(M106,"????N?????E")&gt;0,COUNTIF(M106,"????S?????W")&gt;0,COUNTIF(M106,"????S?????E")&gt;0),_xlfn.XLOOKUP(B106,DB!$A$2:$A$205,DB!$B$2:$B$205,""),M106))</f>
        <v>ANEPU</v>
      </c>
      <c r="AF106" s="2">
        <v>0.58333333333333337</v>
      </c>
      <c r="AG106" t="s">
        <v>747</v>
      </c>
      <c r="AH106" s="17">
        <v>200</v>
      </c>
      <c r="AI106" s="17" cm="1">
        <f t="array" ref="AI106">SUMPRODUCT(--(IFERROR(HOUR(Flights_2026_09_303334353637[entry_hour]),-1)=HOUR(AF106)),--(IFERROR(Flights_2026_09_303334353637[entry_sector],"")=AG106),--(IFERROR(Flights_2026_09_303334353637[nfl],-1)&gt;=AH106),--(IFERROR(Flights_2026_09_303334353637[nfl],-1)&lt;=IF(AH106=450,450,AH106+9)))</f>
        <v>0</v>
      </c>
    </row>
    <row r="107" spans="1:35" x14ac:dyDescent="0.2">
      <c r="A107" s="29" t="s">
        <v>1268</v>
      </c>
      <c r="B107" s="29" t="s">
        <v>287</v>
      </c>
      <c r="C107" s="29" t="s">
        <v>19</v>
      </c>
      <c r="D107" s="29" t="s">
        <v>90</v>
      </c>
      <c r="E107" s="29" t="s">
        <v>2055</v>
      </c>
      <c r="F107" s="30">
        <v>46299.741365740745</v>
      </c>
      <c r="G107" s="29" t="s">
        <v>21</v>
      </c>
      <c r="H107" s="29" t="s">
        <v>2056</v>
      </c>
      <c r="I107" s="31">
        <v>380</v>
      </c>
      <c r="J107" s="29" t="s">
        <v>22</v>
      </c>
      <c r="K107" s="29" t="s">
        <v>23</v>
      </c>
      <c r="L107" s="31">
        <v>205</v>
      </c>
      <c r="M107" s="29" t="s">
        <v>37</v>
      </c>
      <c r="N107" s="30">
        <v>46299.725127314814</v>
      </c>
      <c r="O107" s="31">
        <v>220</v>
      </c>
      <c r="P107" s="29" t="s">
        <v>26</v>
      </c>
      <c r="Q107" s="31">
        <v>220</v>
      </c>
      <c r="R107" t="str">
        <f>IF(B107="","",_xlfn.XLOOKUP(B107,DB!$A$2:$A$205,DB!$C$2:$C$205,"")&amp;"")</f>
        <v>Sector 3</v>
      </c>
      <c r="S107" t="str">
        <f>IF(B107="","",_xlfn.XLOOKUP(B107,DB!$A$2:$A$205,DB!$E$2:$E$205,""))</f>
        <v>Sector 3</v>
      </c>
      <c r="T107" t="str">
        <f>IF(B107="","",_xlfn.XLOOKUP(B107,DB!$A$2:$A$205,DB!$F$2:$F$205,""))</f>
        <v>NOSAT</v>
      </c>
      <c r="U107" t="str">
        <f>IF(B107="","",_xlfn.XLOOKUP(B107,DB!$A$2:$A$205,DB!$D$2:$D$205,""))</f>
        <v>MUFH</v>
      </c>
      <c r="V107" t="str">
        <f>IF(B107="","",IF(OR(COUNTIF(M107,"????N?????W")&gt;0,COUNTIF(M107,"????N?????E")&gt;0,COUNTIF(M107,"????S?????W")&gt;0,COUNTIF(M107,"????S?????E")&gt;0),_xlfn.XLOOKUP(B107,DB!$A$2:$A$205,DB!$B$2:$B$205,""),M107))</f>
        <v>NOSAT</v>
      </c>
      <c r="AF107" s="2">
        <v>0.58333333333333337</v>
      </c>
      <c r="AG107" t="s">
        <v>747</v>
      </c>
      <c r="AH107" s="17">
        <v>210</v>
      </c>
      <c r="AI107" s="17" cm="1">
        <f t="array" ref="AI107">SUMPRODUCT(--(IFERROR(HOUR(Flights_2026_09_303334353637[entry_hour]),-1)=HOUR(AF107)),--(IFERROR(Flights_2026_09_303334353637[entry_sector],"")=AG107),--(IFERROR(Flights_2026_09_303334353637[nfl],-1)&gt;=AH107),--(IFERROR(Flights_2026_09_303334353637[nfl],-1)&lt;=IF(AH107=450,450,AH107+9)))</f>
        <v>0</v>
      </c>
    </row>
    <row r="108" spans="1:35" x14ac:dyDescent="0.2">
      <c r="A108" s="29" t="s">
        <v>467</v>
      </c>
      <c r="B108" s="29" t="s">
        <v>468</v>
      </c>
      <c r="C108" s="29" t="s">
        <v>19</v>
      </c>
      <c r="D108" s="29" t="s">
        <v>47</v>
      </c>
      <c r="E108" s="29" t="s">
        <v>702</v>
      </c>
      <c r="F108" s="30">
        <v>46299.742094907408</v>
      </c>
      <c r="G108" s="29" t="s">
        <v>21</v>
      </c>
      <c r="H108" s="29" t="s">
        <v>2057</v>
      </c>
      <c r="I108" s="31">
        <v>370</v>
      </c>
      <c r="J108" s="29" t="s">
        <v>22</v>
      </c>
      <c r="K108" s="29" t="s">
        <v>23</v>
      </c>
      <c r="L108" s="31">
        <v>426</v>
      </c>
      <c r="M108" s="29" t="s">
        <v>218</v>
      </c>
      <c r="N108" s="30">
        <v>46299.714699074073</v>
      </c>
      <c r="O108" s="31">
        <v>350</v>
      </c>
      <c r="P108" s="29" t="s">
        <v>26</v>
      </c>
      <c r="Q108" s="31">
        <v>370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IRDOV</v>
      </c>
      <c r="AF108" s="2">
        <v>0.58333333333333337</v>
      </c>
      <c r="AG108" t="s">
        <v>747</v>
      </c>
      <c r="AH108" s="17">
        <v>220</v>
      </c>
      <c r="AI108" s="17" cm="1">
        <f t="array" ref="AI108">SUMPRODUCT(--(IFERROR(HOUR(Flights_2026_09_303334353637[entry_hour]),-1)=HOUR(AF108)),--(IFERROR(Flights_2026_09_303334353637[entry_sector],"")=AG108),--(IFERROR(Flights_2026_09_303334353637[nfl],-1)&gt;=AH108),--(IFERROR(Flights_2026_09_303334353637[nfl],-1)&lt;=IF(AH108=450,450,AH108+9)))</f>
        <v>0</v>
      </c>
    </row>
    <row r="109" spans="1:35" x14ac:dyDescent="0.2">
      <c r="A109" s="29" t="s">
        <v>239</v>
      </c>
      <c r="B109" s="29" t="s">
        <v>59</v>
      </c>
      <c r="C109" s="29" t="s">
        <v>19</v>
      </c>
      <c r="D109" s="29" t="s">
        <v>50</v>
      </c>
      <c r="E109" s="29" t="s">
        <v>1126</v>
      </c>
      <c r="F109" s="30">
        <v>46299.745104166665</v>
      </c>
      <c r="G109" s="29" t="s">
        <v>21</v>
      </c>
      <c r="H109" s="29" t="s">
        <v>2058</v>
      </c>
      <c r="I109" s="31">
        <v>360</v>
      </c>
      <c r="J109" s="29" t="s">
        <v>22</v>
      </c>
      <c r="K109" s="29" t="s">
        <v>23</v>
      </c>
      <c r="L109" s="31">
        <v>208</v>
      </c>
      <c r="M109" s="29" t="s">
        <v>37</v>
      </c>
      <c r="N109" s="30">
        <v>46299.727175925931</v>
      </c>
      <c r="O109" s="31">
        <v>188</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entry_hour]),-1)=HOUR(AF109)),--(IFERROR(Flights_2026_09_303334353637[entry_sector],"")=AG109),--(IFERROR(Flights_2026_09_303334353637[nfl],-1)&gt;=AH109),--(IFERROR(Flights_2026_09_303334353637[nfl],-1)&lt;=IF(AH109=450,450,AH109+9)))</f>
        <v>0</v>
      </c>
    </row>
    <row r="110" spans="1:35" x14ac:dyDescent="0.2">
      <c r="A110" s="29" t="s">
        <v>235</v>
      </c>
      <c r="B110" s="29" t="s">
        <v>57</v>
      </c>
      <c r="C110" s="29" t="s">
        <v>19</v>
      </c>
      <c r="D110" s="29" t="s">
        <v>50</v>
      </c>
      <c r="E110" s="29" t="s">
        <v>670</v>
      </c>
      <c r="F110" s="30">
        <v>46299.746736111112</v>
      </c>
      <c r="G110" s="29" t="s">
        <v>21</v>
      </c>
      <c r="H110" s="29" t="s">
        <v>2059</v>
      </c>
      <c r="I110" s="31">
        <v>330</v>
      </c>
      <c r="J110" s="29" t="s">
        <v>22</v>
      </c>
      <c r="K110" s="29" t="s">
        <v>23</v>
      </c>
      <c r="L110" s="31">
        <v>504</v>
      </c>
      <c r="M110" s="29" t="s">
        <v>25</v>
      </c>
      <c r="N110" s="30">
        <v>46299.714155092588</v>
      </c>
      <c r="O110" s="31">
        <v>330</v>
      </c>
      <c r="P110" s="29" t="s">
        <v>26</v>
      </c>
      <c r="Q110" s="31">
        <v>330</v>
      </c>
      <c r="R110" t="str">
        <f>IF(B110="","",_xlfn.XLOOKUP(B110,DB!$A$2:$A$205,DB!$C$2:$C$205,"")&amp;"")</f>
        <v>Sector 5</v>
      </c>
      <c r="S110" t="str">
        <f>IF(B110="","",_xlfn.XLOOKUP(B110,DB!$A$2:$A$205,DB!$E$2:$E$205,""))</f>
        <v>Sector 4</v>
      </c>
      <c r="T110" t="str">
        <f>IF(B110="","",_xlfn.XLOOKUP(B110,DB!$A$2:$A$205,DB!$F$2:$F$205,""))</f>
        <v>VOMAR/XUDUN</v>
      </c>
      <c r="U110" t="str">
        <f>IF(B110="","",_xlfn.XLOOKUP(B110,DB!$A$2:$A$205,DB!$D$2:$D$205,""))</f>
        <v>KZHU</v>
      </c>
      <c r="V110" t="str">
        <f>IF(B110="","",IF(OR(COUNTIF(M110,"????N?????W")&gt;0,COUNTIF(M110,"????N?????E")&gt;0,COUNTIF(M110,"????S?????W")&gt;0,COUNTIF(M110,"????S?????E")&gt;0),_xlfn.XLOOKUP(B110,DB!$A$2:$A$205,DB!$B$2:$B$205,""),M110))</f>
        <v>KEHLI</v>
      </c>
      <c r="AF110" s="2">
        <v>0.58333333333333337</v>
      </c>
      <c r="AG110" t="s">
        <v>747</v>
      </c>
      <c r="AH110" s="17">
        <v>240</v>
      </c>
      <c r="AI110" s="17" cm="1">
        <f t="array" ref="AI110">SUMPRODUCT(--(IFERROR(HOUR(Flights_2026_09_303334353637[entry_hour]),-1)=HOUR(AF110)),--(IFERROR(Flights_2026_09_303334353637[entry_sector],"")=AG110),--(IFERROR(Flights_2026_09_303334353637[nfl],-1)&gt;=AH110),--(IFERROR(Flights_2026_09_303334353637[nfl],-1)&lt;=IF(AH110=450,450,AH110+9)))</f>
        <v>0</v>
      </c>
    </row>
    <row r="111" spans="1:35" x14ac:dyDescent="0.2">
      <c r="A111" s="29" t="s">
        <v>245</v>
      </c>
      <c r="B111" s="29" t="s">
        <v>208</v>
      </c>
      <c r="C111" s="29" t="s">
        <v>19</v>
      </c>
      <c r="D111" s="29" t="s">
        <v>120</v>
      </c>
      <c r="E111" s="29" t="s">
        <v>2060</v>
      </c>
      <c r="F111" s="30">
        <v>46299.748668981483</v>
      </c>
      <c r="G111" s="29" t="s">
        <v>21</v>
      </c>
      <c r="H111" s="29" t="s">
        <v>2061</v>
      </c>
      <c r="I111" s="31">
        <v>330</v>
      </c>
      <c r="J111" s="29" t="s">
        <v>22</v>
      </c>
      <c r="K111" s="29" t="s">
        <v>23</v>
      </c>
      <c r="L111" s="31">
        <v>499</v>
      </c>
      <c r="M111" s="29" t="s">
        <v>25</v>
      </c>
      <c r="N111" s="30">
        <v>46299.717372685191</v>
      </c>
      <c r="O111" s="31">
        <v>310</v>
      </c>
      <c r="P111" s="29" t="s">
        <v>26</v>
      </c>
      <c r="Q111" s="31">
        <v>330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entry_hour]),-1)=HOUR(AF111)),--(IFERROR(Flights_2026_09_303334353637[entry_sector],"")=AG111),--(IFERROR(Flights_2026_09_303334353637[nfl],-1)&gt;=AH111),--(IFERROR(Flights_2026_09_303334353637[nfl],-1)&lt;=IF(AH111=450,450,AH111+9)))</f>
        <v>0</v>
      </c>
    </row>
    <row r="112" spans="1:35" x14ac:dyDescent="0.2">
      <c r="A112" s="29" t="s">
        <v>252</v>
      </c>
      <c r="B112" s="29" t="s">
        <v>253</v>
      </c>
      <c r="C112" s="29" t="s">
        <v>19</v>
      </c>
      <c r="D112" s="29" t="s">
        <v>254</v>
      </c>
      <c r="E112" s="29" t="s">
        <v>627</v>
      </c>
      <c r="F112" s="30">
        <v>46299.749571759261</v>
      </c>
      <c r="G112" s="29" t="s">
        <v>28</v>
      </c>
      <c r="H112" s="29" t="s">
        <v>2062</v>
      </c>
      <c r="I112" s="31">
        <v>90</v>
      </c>
      <c r="J112" s="29" t="s">
        <v>22</v>
      </c>
      <c r="K112" s="29" t="s">
        <v>23</v>
      </c>
      <c r="L112" s="31">
        <v>357</v>
      </c>
      <c r="M112" s="29" t="s">
        <v>253</v>
      </c>
      <c r="N112" s="30">
        <v>46299.690960648149</v>
      </c>
      <c r="O112" s="31">
        <v>0</v>
      </c>
      <c r="P112" s="29" t="s">
        <v>32</v>
      </c>
      <c r="Q112" s="31">
        <v>90</v>
      </c>
      <c r="R112" t="str">
        <f>IF(B112="","",_xlfn.XLOOKUP(B112,DB!$A$2:$A$205,DB!$C$2:$C$205,"")&amp;"")</f>
        <v>Sector 7</v>
      </c>
      <c r="S112" t="str">
        <f>IF(B112="","",_xlfn.XLOOKUP(B112,DB!$A$2:$A$205,DB!$E$2:$E$205,""))</f>
        <v>Sector 7</v>
      </c>
      <c r="T112" t="str">
        <f>IF(B112="","",_xlfn.XLOOKUP(B112,DB!$A$2:$A$205,DB!$F$2:$F$205,""))</f>
        <v>PAULE/SIGMA</v>
      </c>
      <c r="U112" t="str">
        <f>IF(B112="","",_xlfn.XLOOKUP(B112,DB!$A$2:$A$205,DB!$D$2:$D$205,""))</f>
        <v>MHCC</v>
      </c>
      <c r="V112" t="str">
        <f>IF(B112="","",IF(OR(COUNTIF(M112,"????N?????W")&gt;0,COUNTIF(M112,"????N?????E")&gt;0,COUNTIF(M112,"????S?????W")&gt;0,COUNTIF(M112,"????S?????E")&gt;0),_xlfn.XLOOKUP(B112,DB!$A$2:$A$205,DB!$B$2:$B$205,""),M112))</f>
        <v>MZBZ</v>
      </c>
      <c r="AF112" s="2">
        <v>0.58333333333333337</v>
      </c>
      <c r="AG112" t="s">
        <v>747</v>
      </c>
      <c r="AH112" s="17">
        <v>260</v>
      </c>
      <c r="AI112" s="17" cm="1">
        <f t="array" ref="AI112">SUMPRODUCT(--(IFERROR(HOUR(Flights_2026_09_303334353637[entry_hour]),-1)=HOUR(AF112)),--(IFERROR(Flights_2026_09_303334353637[entry_sector],"")=AG112),--(IFERROR(Flights_2026_09_303334353637[nfl],-1)&gt;=AH112),--(IFERROR(Flights_2026_09_303334353637[nfl],-1)&lt;=IF(AH112=450,450,AH112+9)))</f>
        <v>0</v>
      </c>
    </row>
    <row r="113" spans="1:35" x14ac:dyDescent="0.2">
      <c r="A113" s="29" t="s">
        <v>2063</v>
      </c>
      <c r="B113" s="29" t="s">
        <v>267</v>
      </c>
      <c r="C113" s="29" t="s">
        <v>19</v>
      </c>
      <c r="D113" s="29" t="s">
        <v>547</v>
      </c>
      <c r="E113" s="29"/>
      <c r="F113" s="30">
        <v>46299.753738425927</v>
      </c>
      <c r="G113" s="29" t="s">
        <v>21</v>
      </c>
      <c r="H113" s="29" t="s">
        <v>2064</v>
      </c>
      <c r="I113" s="31">
        <v>40</v>
      </c>
      <c r="J113" s="29" t="s">
        <v>22</v>
      </c>
      <c r="K113" s="29" t="s">
        <v>31</v>
      </c>
      <c r="L113" s="31">
        <v>141</v>
      </c>
      <c r="M113" s="29" t="s">
        <v>267</v>
      </c>
      <c r="N113" s="30">
        <v>46299.739768518513</v>
      </c>
      <c r="O113" s="31">
        <v>0</v>
      </c>
      <c r="P113" s="29" t="s">
        <v>26</v>
      </c>
      <c r="Q113" s="31">
        <v>30</v>
      </c>
      <c r="R113" t="str">
        <f>IF(B113="","",_xlfn.XLOOKUP(B113,DB!$A$2:$A$205,DB!$C$2:$C$205,"")&amp;"")</f>
        <v>Sector 7</v>
      </c>
      <c r="S113" t="str">
        <f>IF(B113="","",_xlfn.XLOOKUP(B113,DB!$A$2:$A$205,DB!$E$2:$E$205,""))</f>
        <v>Sector 7</v>
      </c>
      <c r="T113" t="str">
        <f>IF(B113="","",_xlfn.XLOOKUP(B113,DB!$A$2:$A$205,DB!$F$2:$F$205,""))</f>
        <v>PAULE/SIGMA</v>
      </c>
      <c r="U113" t="str">
        <f>IF(B113="","",_xlfn.XLOOKUP(B113,DB!$A$2:$A$205,DB!$D$2:$D$205,""))</f>
        <v>MMID</v>
      </c>
      <c r="V113" t="str">
        <f>IF(B113="","",IF(OR(COUNTIF(M113,"????N?????W")&gt;0,COUNTIF(M113,"????N?????E")&gt;0,COUNTIF(M113,"????S?????W")&gt;0,COUNTIF(M113,"????S?????E")&gt;0),_xlfn.XLOOKUP(B113,DB!$A$2:$A$205,DB!$B$2:$B$205,""),M113))</f>
        <v>MMCZ</v>
      </c>
      <c r="AF113" s="2">
        <v>0.58333333333333337</v>
      </c>
      <c r="AG113" t="s">
        <v>747</v>
      </c>
      <c r="AH113" s="17">
        <v>270</v>
      </c>
      <c r="AI113" s="17" cm="1">
        <f t="array" ref="AI113">SUMPRODUCT(--(IFERROR(HOUR(Flights_2026_09_303334353637[entry_hour]),-1)=HOUR(AF113)),--(IFERROR(Flights_2026_09_303334353637[entry_sector],"")=AG113),--(IFERROR(Flights_2026_09_303334353637[nfl],-1)&gt;=AH113),--(IFERROR(Flights_2026_09_303334353637[nfl],-1)&lt;=IF(AH113=450,450,AH113+9)))</f>
        <v>0</v>
      </c>
    </row>
    <row r="114" spans="1:35" x14ac:dyDescent="0.2">
      <c r="A114" s="29" t="s">
        <v>685</v>
      </c>
      <c r="B114" s="29" t="s">
        <v>188</v>
      </c>
      <c r="C114" s="29" t="s">
        <v>19</v>
      </c>
      <c r="D114" s="29" t="s">
        <v>107</v>
      </c>
      <c r="E114" s="29" t="s">
        <v>865</v>
      </c>
      <c r="F114" s="30">
        <v>46299.757650462961</v>
      </c>
      <c r="G114" s="29" t="s">
        <v>21</v>
      </c>
      <c r="H114" s="29" t="s">
        <v>2065</v>
      </c>
      <c r="I114" s="31">
        <v>360</v>
      </c>
      <c r="J114" s="29" t="s">
        <v>22</v>
      </c>
      <c r="K114" s="29" t="s">
        <v>23</v>
      </c>
      <c r="L114" s="31">
        <v>270</v>
      </c>
      <c r="M114" s="29" t="s">
        <v>190</v>
      </c>
      <c r="N114" s="30">
        <v>46299.738402777773</v>
      </c>
      <c r="O114" s="31">
        <v>166</v>
      </c>
      <c r="P114" s="29" t="s">
        <v>26</v>
      </c>
      <c r="Q114" s="31">
        <v>400</v>
      </c>
      <c r="R114" t="str">
        <f>IF(B114="","",_xlfn.XLOOKUP(B114,DB!$A$2:$A$205,DB!$C$2:$C$205,"")&amp;"")</f>
        <v>Sector 7</v>
      </c>
      <c r="S114" t="str">
        <f>IF(B114="","",_xlfn.XLOOKUP(B114,DB!$A$2:$A$205,DB!$E$2:$E$205,""))</f>
        <v>Sector 7</v>
      </c>
      <c r="T114" t="str">
        <f>IF(B114="","",_xlfn.XLOOKUP(B114,DB!$A$2:$A$205,DB!$F$2:$F$205,""))</f>
        <v>PAULE/SIGMA</v>
      </c>
      <c r="U114" t="str">
        <f>IF(B114="","",_xlfn.XLOOKUP(B114,DB!$A$2:$A$205,DB!$D$2:$D$205,""))</f>
        <v>MHCC</v>
      </c>
      <c r="V114" t="str">
        <f>IF(B114="","",IF(OR(COUNTIF(M114,"????N?????W")&gt;0,COUNTIF(M114,"????N?????E")&gt;0,COUNTIF(M114,"????S?????W")&gt;0,COUNTIF(M114,"????S?????E")&gt;0),_xlfn.XLOOKUP(B114,DB!$A$2:$A$205,DB!$B$2:$B$205,""),M114))</f>
        <v>ILUBA</v>
      </c>
      <c r="AF114" s="2">
        <v>0.58333333333333337</v>
      </c>
      <c r="AG114" t="s">
        <v>747</v>
      </c>
      <c r="AH114" s="17">
        <v>280</v>
      </c>
      <c r="AI114" s="17" cm="1">
        <f t="array" ref="AI114">SUMPRODUCT(--(IFERROR(HOUR(Flights_2026_09_303334353637[entry_hour]),-1)=HOUR(AF114)),--(IFERROR(Flights_2026_09_303334353637[entry_sector],"")=AG114),--(IFERROR(Flights_2026_09_303334353637[nfl],-1)&gt;=AH114),--(IFERROR(Flights_2026_09_303334353637[nfl],-1)&lt;=IF(AH114=450,450,AH114+9)))</f>
        <v>0</v>
      </c>
    </row>
    <row r="115" spans="1:35" x14ac:dyDescent="0.2">
      <c r="A115" s="29" t="s">
        <v>471</v>
      </c>
      <c r="B115" s="29" t="s">
        <v>472</v>
      </c>
      <c r="C115" s="29" t="s">
        <v>19</v>
      </c>
      <c r="D115" s="29" t="s">
        <v>90</v>
      </c>
      <c r="E115" s="29" t="s">
        <v>687</v>
      </c>
      <c r="F115" s="30">
        <v>46299.760023148148</v>
      </c>
      <c r="G115" s="29" t="s">
        <v>21</v>
      </c>
      <c r="H115" s="29" t="s">
        <v>2066</v>
      </c>
      <c r="I115" s="31">
        <v>390</v>
      </c>
      <c r="J115" s="29" t="s">
        <v>22</v>
      </c>
      <c r="K115" s="29" t="s">
        <v>23</v>
      </c>
      <c r="L115" s="31">
        <v>483</v>
      </c>
      <c r="M115" s="29" t="s">
        <v>2067</v>
      </c>
      <c r="N115" s="30">
        <v>46299.730162037042</v>
      </c>
      <c r="O115" s="31">
        <v>390</v>
      </c>
      <c r="P115" s="29" t="s">
        <v>26</v>
      </c>
      <c r="Q115" s="31">
        <v>390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entry_hour]),-1)=HOUR(AF115)),--(IFERROR(Flights_2026_09_303334353637[entry_sector],"")=AG115),--(IFERROR(Flights_2026_09_303334353637[nfl],-1)&gt;=AH115),--(IFERROR(Flights_2026_09_303334353637[nfl],-1)&lt;=IF(AH115=450,450,AH115+9)))</f>
        <v>0</v>
      </c>
    </row>
    <row r="116" spans="1:35" x14ac:dyDescent="0.2">
      <c r="A116" s="29" t="s">
        <v>1026</v>
      </c>
      <c r="B116" s="29" t="s">
        <v>842</v>
      </c>
      <c r="C116" s="29" t="s">
        <v>19</v>
      </c>
      <c r="D116" s="29" t="s">
        <v>370</v>
      </c>
      <c r="E116" s="29"/>
      <c r="F116" s="30">
        <v>46299.761979166666</v>
      </c>
      <c r="G116" s="29" t="s">
        <v>21</v>
      </c>
      <c r="H116" s="29" t="s">
        <v>2068</v>
      </c>
      <c r="I116" s="31">
        <v>270</v>
      </c>
      <c r="J116" s="29" t="s">
        <v>22</v>
      </c>
      <c r="K116" s="29" t="s">
        <v>31</v>
      </c>
      <c r="L116" s="31">
        <v>1056</v>
      </c>
      <c r="M116" s="29" t="s">
        <v>2069</v>
      </c>
      <c r="N116" s="30">
        <v>46299.70239583333</v>
      </c>
      <c r="O116" s="31">
        <v>270</v>
      </c>
      <c r="P116" s="29" t="s">
        <v>26</v>
      </c>
      <c r="Q116" s="31">
        <v>270</v>
      </c>
      <c r="R116" t="str">
        <f>IF(B116="","",_xlfn.XLOOKUP(B116,DB!$A$2:$A$205,DB!$C$2:$C$205,"")&amp;"")</f>
        <v/>
      </c>
      <c r="S116" t="str">
        <f>IF(B116="","",_xlfn.XLOOKUP(B116,DB!$A$2:$A$205,DB!$E$2:$E$205,""))</f>
        <v/>
      </c>
      <c r="T116" t="str">
        <f>IF(B116="","",_xlfn.XLOOKUP(B116,DB!$A$2:$A$205,DB!$F$2:$F$205,""))</f>
        <v/>
      </c>
      <c r="U116">
        <f>IF(B116="","",_xlfn.XLOOKUP(B116,DB!$A$2:$A$205,DB!$D$2:$D$205,""))</f>
        <v>0</v>
      </c>
      <c r="V116">
        <f>IF(B116="","",IF(OR(COUNTIF(M116,"????N?????W")&gt;0,COUNTIF(M116,"????N?????E")&gt;0,COUNTIF(M116,"????S?????W")&gt;0,COUNTIF(M116,"????S?????E")&gt;0),_xlfn.XLOOKUP(B116,DB!$A$2:$A$205,DB!$B$2:$B$205,""),M116))</f>
        <v>0</v>
      </c>
      <c r="AF116" s="2">
        <v>0.58333333333333337</v>
      </c>
      <c r="AG116" t="s">
        <v>747</v>
      </c>
      <c r="AH116" s="17">
        <v>300</v>
      </c>
      <c r="AI116" s="17" cm="1">
        <f t="array" ref="AI116">SUMPRODUCT(--(IFERROR(HOUR(Flights_2026_09_303334353637[entry_hour]),-1)=HOUR(AF116)),--(IFERROR(Flights_2026_09_303334353637[entry_sector],"")=AG116),--(IFERROR(Flights_2026_09_303334353637[nfl],-1)&gt;=AH116),--(IFERROR(Flights_2026_09_303334353637[nfl],-1)&lt;=IF(AH116=450,450,AH116+9)))</f>
        <v>0</v>
      </c>
    </row>
    <row r="117" spans="1:35" x14ac:dyDescent="0.2">
      <c r="A117" s="29" t="s">
        <v>268</v>
      </c>
      <c r="B117" s="29" t="s">
        <v>269</v>
      </c>
      <c r="C117" s="29" t="s">
        <v>19</v>
      </c>
      <c r="D117" s="29" t="s">
        <v>76</v>
      </c>
      <c r="E117" s="29" t="s">
        <v>152</v>
      </c>
      <c r="F117" s="30">
        <v>46299.765601851846</v>
      </c>
      <c r="G117" s="29" t="s">
        <v>21</v>
      </c>
      <c r="H117" s="29" t="s">
        <v>2070</v>
      </c>
      <c r="I117" s="31">
        <v>350</v>
      </c>
      <c r="J117" s="29" t="s">
        <v>22</v>
      </c>
      <c r="K117" s="29" t="s">
        <v>23</v>
      </c>
      <c r="L117" s="31">
        <v>858</v>
      </c>
      <c r="M117" s="29" t="s">
        <v>812</v>
      </c>
      <c r="N117" s="30">
        <v>46299.716956018514</v>
      </c>
      <c r="O117" s="31">
        <v>350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MMTY</v>
      </c>
      <c r="V117" t="str">
        <f>IF(B117="","",IF(OR(COUNTIF(M117,"????N?????W")&gt;0,COUNTIF(M117,"????N?????E")&gt;0,COUNTIF(M117,"????S?????W")&gt;0,COUNTIF(M117,"????S?????E")&gt;0),_xlfn.XLOOKUP(B117,DB!$A$2:$A$205,DB!$B$2:$B$205,""),M117))</f>
        <v>MATOL</v>
      </c>
      <c r="AF117" s="2">
        <v>0.58333333333333337</v>
      </c>
      <c r="AG117" t="s">
        <v>747</v>
      </c>
      <c r="AH117" s="17">
        <v>310</v>
      </c>
      <c r="AI117" s="17" cm="1">
        <f t="array" ref="AI117">SUMPRODUCT(--(IFERROR(HOUR(Flights_2026_09_303334353637[entry_hour]),-1)=HOUR(AF117)),--(IFERROR(Flights_2026_09_303334353637[entry_sector],"")=AG117),--(IFERROR(Flights_2026_09_303334353637[nfl],-1)&gt;=AH117),--(IFERROR(Flights_2026_09_303334353637[nfl],-1)&lt;=IF(AH117=450,450,AH117+9)))</f>
        <v>0</v>
      </c>
    </row>
    <row r="118" spans="1:35" x14ac:dyDescent="0.2">
      <c r="A118" s="29" t="s">
        <v>260</v>
      </c>
      <c r="B118" s="29" t="s">
        <v>186</v>
      </c>
      <c r="C118" s="29" t="s">
        <v>19</v>
      </c>
      <c r="D118" s="29" t="s">
        <v>20</v>
      </c>
      <c r="E118" s="29" t="s">
        <v>1130</v>
      </c>
      <c r="F118" s="30">
        <v>46299.768171296295</v>
      </c>
      <c r="G118" s="29" t="s">
        <v>28</v>
      </c>
      <c r="H118" s="29" t="s">
        <v>2071</v>
      </c>
      <c r="I118" s="31">
        <v>340</v>
      </c>
      <c r="J118" s="29" t="s">
        <v>22</v>
      </c>
      <c r="K118" s="29" t="s">
        <v>23</v>
      </c>
      <c r="L118" s="31">
        <v>179</v>
      </c>
      <c r="M118" s="29" t="s">
        <v>37</v>
      </c>
      <c r="N118" s="30">
        <v>46299.751875000002</v>
      </c>
      <c r="O118" s="31">
        <v>263</v>
      </c>
      <c r="P118" s="29" t="s">
        <v>26</v>
      </c>
      <c r="Q118" s="31">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entry_hour]),-1)=HOUR(AF118)),--(IFERROR(Flights_2026_09_303334353637[entry_sector],"")=AG118),--(IFERROR(Flights_2026_09_303334353637[nfl],-1)&gt;=AH118),--(IFERROR(Flights_2026_09_303334353637[nfl],-1)&lt;=IF(AH118=450,450,AH118+9)))</f>
        <v>0</v>
      </c>
    </row>
    <row r="119" spans="1:35" x14ac:dyDescent="0.2">
      <c r="A119" s="29" t="s">
        <v>263</v>
      </c>
      <c r="B119" s="29" t="s">
        <v>65</v>
      </c>
      <c r="C119" s="29" t="s">
        <v>19</v>
      </c>
      <c r="D119" s="29" t="s">
        <v>20</v>
      </c>
      <c r="E119" s="29" t="s">
        <v>264</v>
      </c>
      <c r="F119" s="30">
        <v>46299.770648148144</v>
      </c>
      <c r="G119" s="29" t="s">
        <v>21</v>
      </c>
      <c r="H119" s="29" t="s">
        <v>2072</v>
      </c>
      <c r="I119" s="31">
        <v>350</v>
      </c>
      <c r="J119" s="29" t="s">
        <v>22</v>
      </c>
      <c r="K119" s="29" t="s">
        <v>23</v>
      </c>
      <c r="L119" s="31">
        <v>889</v>
      </c>
      <c r="M119" s="29" t="s">
        <v>158</v>
      </c>
      <c r="N119" s="30">
        <v>46299.719826388886</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entry_hour]),-1)=HOUR(AF119)),--(IFERROR(Flights_2026_09_303334353637[entry_sector],"")=AG119),--(IFERROR(Flights_2026_09_303334353637[nfl],-1)&gt;=AH119),--(IFERROR(Flights_2026_09_303334353637[nfl],-1)&lt;=IF(AH119=450,450,AH119+9)))</f>
        <v>0</v>
      </c>
    </row>
    <row r="120" spans="1:35" x14ac:dyDescent="0.2">
      <c r="A120" s="29" t="s">
        <v>1823</v>
      </c>
      <c r="B120" s="29" t="s">
        <v>196</v>
      </c>
      <c r="C120" s="29" t="s">
        <v>19</v>
      </c>
      <c r="D120" s="29" t="s">
        <v>90</v>
      </c>
      <c r="E120" s="29" t="s">
        <v>886</v>
      </c>
      <c r="F120" s="30">
        <v>46299.772164351853</v>
      </c>
      <c r="G120" s="29" t="s">
        <v>21</v>
      </c>
      <c r="H120" s="29" t="s">
        <v>2073</v>
      </c>
      <c r="I120" s="31">
        <v>360</v>
      </c>
      <c r="J120" s="29" t="s">
        <v>22</v>
      </c>
      <c r="K120" s="29" t="s">
        <v>23</v>
      </c>
      <c r="L120" s="31">
        <v>167</v>
      </c>
      <c r="M120" s="29" t="s">
        <v>37</v>
      </c>
      <c r="N120" s="30">
        <v>46299.757858796293</v>
      </c>
      <c r="O120" s="31">
        <v>320</v>
      </c>
      <c r="P120" s="29" t="s">
        <v>26</v>
      </c>
      <c r="Q120" s="31">
        <v>220</v>
      </c>
      <c r="R120" t="str">
        <f>IF(B120="","",_xlfn.XLOOKUP(B120,DB!$A$2:$A$205,DB!$C$2:$C$205,"")&amp;"")</f>
        <v>Sector 3</v>
      </c>
      <c r="S120" t="str">
        <f>IF(B120="","",_xlfn.XLOOKUP(B120,DB!$A$2:$A$205,DB!$E$2:$E$205,""))</f>
        <v>Sector 3</v>
      </c>
      <c r="T120" t="str">
        <f>IF(B120="","",_xlfn.XLOOKUP(B120,DB!$A$2:$A$205,DB!$F$2:$F$205,""))</f>
        <v>NOSAT</v>
      </c>
      <c r="U120" t="str">
        <f>IF(B120="","",_xlfn.XLOOKUP(B120,DB!$A$2:$A$205,DB!$D$2:$D$205,""))</f>
        <v>KZHU</v>
      </c>
      <c r="V120" t="str">
        <f>IF(B120="","",IF(OR(COUNTIF(M120,"????N?????W")&gt;0,COUNTIF(M120,"????N?????E")&gt;0,COUNTIF(M120,"????S?????W")&gt;0,COUNTIF(M120,"????S?????E")&gt;0),_xlfn.XLOOKUP(B120,DB!$A$2:$A$205,DB!$B$2:$B$205,""),M120))</f>
        <v>NOSAT</v>
      </c>
      <c r="AF120" s="2">
        <v>0.58333333333333337</v>
      </c>
      <c r="AG120" t="s">
        <v>747</v>
      </c>
      <c r="AH120" s="17">
        <v>340</v>
      </c>
      <c r="AI120" s="17" cm="1">
        <f t="array" ref="AI120">SUMPRODUCT(--(IFERROR(HOUR(Flights_2026_09_303334353637[entry_hour]),-1)=HOUR(AF120)),--(IFERROR(Flights_2026_09_303334353637[entry_sector],"")=AG120),--(IFERROR(Flights_2026_09_303334353637[nfl],-1)&gt;=AH120),--(IFERROR(Flights_2026_09_303334353637[nfl],-1)&lt;=IF(AH120=450,450,AH120+9)))</f>
        <v>0</v>
      </c>
    </row>
    <row r="121" spans="1:35" x14ac:dyDescent="0.2">
      <c r="A121" s="29" t="s">
        <v>276</v>
      </c>
      <c r="B121" s="29" t="s">
        <v>65</v>
      </c>
      <c r="C121" s="29" t="s">
        <v>19</v>
      </c>
      <c r="D121" s="29" t="s">
        <v>41</v>
      </c>
      <c r="E121" s="29" t="s">
        <v>70</v>
      </c>
      <c r="F121" s="30">
        <v>46299.773680555554</v>
      </c>
      <c r="G121" s="29" t="s">
        <v>21</v>
      </c>
      <c r="H121" s="29" t="s">
        <v>2074</v>
      </c>
      <c r="I121" s="31">
        <v>370</v>
      </c>
      <c r="J121" s="29" t="s">
        <v>22</v>
      </c>
      <c r="K121" s="29" t="s">
        <v>23</v>
      </c>
      <c r="L121" s="31">
        <v>923</v>
      </c>
      <c r="M121" s="29" t="s">
        <v>78</v>
      </c>
      <c r="N121" s="30">
        <v>46299.720995370371</v>
      </c>
      <c r="O121" s="31">
        <v>370</v>
      </c>
      <c r="P121" s="29" t="s">
        <v>26</v>
      </c>
      <c r="Q121" s="31">
        <v>370</v>
      </c>
      <c r="R121" t="str">
        <f>IF(B121="","",_xlfn.XLOOKUP(B121,DB!$A$2:$A$205,DB!$C$2:$C$205,"")&amp;"")</f>
        <v>Sector 6</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GOTAS</v>
      </c>
      <c r="AF121" s="2">
        <v>0.58333333333333337</v>
      </c>
      <c r="AG121" t="s">
        <v>747</v>
      </c>
      <c r="AH121" s="17">
        <v>350</v>
      </c>
      <c r="AI121" s="17" cm="1">
        <f t="array" ref="AI121">SUMPRODUCT(--(IFERROR(HOUR(Flights_2026_09_303334353637[entry_hour]),-1)=HOUR(AF121)),--(IFERROR(Flights_2026_09_303334353637[entry_sector],"")=AG121),--(IFERROR(Flights_2026_09_303334353637[nfl],-1)&gt;=AH121),--(IFERROR(Flights_2026_09_303334353637[nfl],-1)&lt;=IF(AH121=450,450,AH121+9)))</f>
        <v>0</v>
      </c>
    </row>
    <row r="122" spans="1:35" x14ac:dyDescent="0.2">
      <c r="A122" s="29" t="s">
        <v>397</v>
      </c>
      <c r="B122" s="29" t="s">
        <v>398</v>
      </c>
      <c r="C122" s="29" t="s">
        <v>19</v>
      </c>
      <c r="D122" s="29" t="s">
        <v>50</v>
      </c>
      <c r="E122" s="29" t="s">
        <v>2075</v>
      </c>
      <c r="F122" s="30">
        <v>46299.774918981479</v>
      </c>
      <c r="G122" s="29" t="s">
        <v>21</v>
      </c>
      <c r="H122" s="29" t="s">
        <v>2076</v>
      </c>
      <c r="I122" s="31">
        <v>350</v>
      </c>
      <c r="J122" s="29" t="s">
        <v>22</v>
      </c>
      <c r="K122" s="29" t="s">
        <v>23</v>
      </c>
      <c r="L122" s="31">
        <v>540</v>
      </c>
      <c r="M122" s="29" t="s">
        <v>25</v>
      </c>
      <c r="N122" s="30">
        <v>46299.74119212963</v>
      </c>
      <c r="O122" s="31">
        <v>350</v>
      </c>
      <c r="P122" s="29" t="s">
        <v>26</v>
      </c>
      <c r="Q122" s="31">
        <v>350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303334353637[entry_hour]),-1)=HOUR(AF122)),--(IFERROR(Flights_2026_09_303334353637[entry_sector],"")=AG122),--(IFERROR(Flights_2026_09_303334353637[nfl],-1)&gt;=AH122),--(IFERROR(Flights_2026_09_303334353637[nfl],-1)&lt;=IF(AH122=450,450,AH122+9)))</f>
        <v>3</v>
      </c>
    </row>
    <row r="123" spans="1:35" x14ac:dyDescent="0.2">
      <c r="A123" s="29" t="s">
        <v>859</v>
      </c>
      <c r="B123" s="29" t="s">
        <v>208</v>
      </c>
      <c r="C123" s="29" t="s">
        <v>19</v>
      </c>
      <c r="D123" s="29" t="s">
        <v>47</v>
      </c>
      <c r="E123" s="29" t="s">
        <v>2077</v>
      </c>
      <c r="F123" s="30">
        <v>46299.776365740741</v>
      </c>
      <c r="G123" s="29" t="s">
        <v>21</v>
      </c>
      <c r="H123" s="29" t="s">
        <v>2078</v>
      </c>
      <c r="I123" s="31">
        <v>370</v>
      </c>
      <c r="J123" s="29" t="s">
        <v>22</v>
      </c>
      <c r="K123" s="29" t="s">
        <v>23</v>
      </c>
      <c r="L123" s="31">
        <v>459</v>
      </c>
      <c r="M123" s="29" t="s">
        <v>218</v>
      </c>
      <c r="N123" s="30">
        <v>46299.746678240743</v>
      </c>
      <c r="O123" s="31">
        <v>325</v>
      </c>
      <c r="P123" s="29" t="s">
        <v>26</v>
      </c>
      <c r="Q123" s="31">
        <v>370</v>
      </c>
      <c r="R123" t="str">
        <f>IF(B123="","",_xlfn.XLOOKUP(B123,DB!$A$2:$A$205,DB!$C$2:$C$205,"")&amp;"")</f>
        <v>Sector 3</v>
      </c>
      <c r="S123" t="str">
        <f>IF(B123="","",_xlfn.XLOOKUP(B123,DB!$A$2:$A$205,DB!$E$2:$E$205,""))</f>
        <v>Sector 3</v>
      </c>
      <c r="T123" t="str">
        <f>IF(B123="","",_xlfn.XLOOKUP(B123,DB!$A$2:$A$205,DB!$F$2:$F$205,""))</f>
        <v>NOSAT</v>
      </c>
      <c r="U123" t="str">
        <f>IF(B123="","",_xlfn.XLOOKUP(B123,DB!$A$2:$A$205,DB!$D$2:$D$205,""))</f>
        <v>KZHU</v>
      </c>
      <c r="V123" t="str">
        <f>IF(B123="","",IF(OR(COUNTIF(M123,"????N?????W")&gt;0,COUNTIF(M123,"????N?????E")&gt;0,COUNTIF(M123,"????S?????W")&gt;0,COUNTIF(M123,"????S?????E")&gt;0),_xlfn.XLOOKUP(B123,DB!$A$2:$A$205,DB!$B$2:$B$205,""),M123))</f>
        <v>IRDOV</v>
      </c>
      <c r="AF123" s="2">
        <v>0.58333333333333337</v>
      </c>
      <c r="AG123" t="s">
        <v>747</v>
      </c>
      <c r="AH123" s="17">
        <v>370</v>
      </c>
      <c r="AI123" s="17" cm="1">
        <f t="array" ref="AI123">SUMPRODUCT(--(IFERROR(HOUR(Flights_2026_09_303334353637[entry_hour]),-1)=HOUR(AF123)),--(IFERROR(Flights_2026_09_303334353637[entry_sector],"")=AG123),--(IFERROR(Flights_2026_09_303334353637[nfl],-1)&gt;=AH123),--(IFERROR(Flights_2026_09_303334353637[nfl],-1)&lt;=IF(AH123=450,450,AH123+9)))</f>
        <v>0</v>
      </c>
    </row>
    <row r="124" spans="1:35" x14ac:dyDescent="0.2">
      <c r="A124" s="29" t="s">
        <v>265</v>
      </c>
      <c r="B124" s="29" t="s">
        <v>171</v>
      </c>
      <c r="C124" s="29" t="s">
        <v>19</v>
      </c>
      <c r="D124" s="29" t="s">
        <v>50</v>
      </c>
      <c r="E124" s="29" t="s">
        <v>383</v>
      </c>
      <c r="F124" s="30">
        <v>46299.778726851851</v>
      </c>
      <c r="G124" s="29" t="s">
        <v>21</v>
      </c>
      <c r="H124" s="29" t="s">
        <v>2079</v>
      </c>
      <c r="I124" s="31">
        <v>340</v>
      </c>
      <c r="J124" s="29" t="s">
        <v>22</v>
      </c>
      <c r="K124" s="29" t="s">
        <v>23</v>
      </c>
      <c r="L124" s="31">
        <v>184</v>
      </c>
      <c r="M124" s="29" t="s">
        <v>37</v>
      </c>
      <c r="N124" s="30">
        <v>46299.762511574074</v>
      </c>
      <c r="O124" s="31">
        <v>293</v>
      </c>
      <c r="P124" s="29" t="s">
        <v>26</v>
      </c>
      <c r="Q124" s="31">
        <v>220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entry_hour]),-1)=HOUR(AF124)),--(IFERROR(Flights_2026_09_303334353637[entry_sector],"")=AG124),--(IFERROR(Flights_2026_09_303334353637[nfl],-1)&gt;=AH124),--(IFERROR(Flights_2026_09_303334353637[nfl],-1)&lt;=IF(AH124=450,450,AH124+9)))</f>
        <v>0</v>
      </c>
    </row>
    <row r="125" spans="1:35" x14ac:dyDescent="0.2">
      <c r="A125" s="29" t="s">
        <v>286</v>
      </c>
      <c r="B125" s="29" t="s">
        <v>287</v>
      </c>
      <c r="C125" s="29" t="s">
        <v>19</v>
      </c>
      <c r="D125" s="29" t="s">
        <v>53</v>
      </c>
      <c r="E125" s="29" t="s">
        <v>823</v>
      </c>
      <c r="F125" s="30">
        <v>46299.780138888891</v>
      </c>
      <c r="G125" s="29" t="s">
        <v>21</v>
      </c>
      <c r="H125" s="29" t="s">
        <v>2080</v>
      </c>
      <c r="I125" s="31">
        <v>380</v>
      </c>
      <c r="J125" s="29" t="s">
        <v>22</v>
      </c>
      <c r="K125" s="29" t="s">
        <v>23</v>
      </c>
      <c r="L125" s="31">
        <v>164</v>
      </c>
      <c r="M125" s="29" t="s">
        <v>37</v>
      </c>
      <c r="N125" s="30">
        <v>46299.766643518524</v>
      </c>
      <c r="O125" s="31">
        <v>327</v>
      </c>
      <c r="P125" s="29" t="s">
        <v>26</v>
      </c>
      <c r="Q125" s="31">
        <v>220</v>
      </c>
      <c r="R125" t="str">
        <f>IF(B125="","",_xlfn.XLOOKUP(B125,DB!$A$2:$A$205,DB!$C$2:$C$205,"")&amp;"")</f>
        <v>Sector 3</v>
      </c>
      <c r="S125" t="str">
        <f>IF(B125="","",_xlfn.XLOOKUP(B125,DB!$A$2:$A$205,DB!$E$2:$E$205,""))</f>
        <v>Sector 3</v>
      </c>
      <c r="T125" t="str">
        <f>IF(B125="","",_xlfn.XLOOKUP(B125,DB!$A$2:$A$205,DB!$F$2:$F$205,""))</f>
        <v>NOSAT</v>
      </c>
      <c r="U125" t="str">
        <f>IF(B125="","",_xlfn.XLOOKUP(B125,DB!$A$2:$A$205,DB!$D$2:$D$205,""))</f>
        <v>MUFH</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entry_hour]),-1)=HOUR(AF125)),--(IFERROR(Flights_2026_09_303334353637[entry_sector],"")=AG125),--(IFERROR(Flights_2026_09_303334353637[nfl],-1)&gt;=AH125),--(IFERROR(Flights_2026_09_303334353637[nfl],-1)&lt;=IF(AH125=450,450,AH125+9)))</f>
        <v>0</v>
      </c>
    </row>
    <row r="126" spans="1:35" x14ac:dyDescent="0.2">
      <c r="A126" s="29" t="s">
        <v>858</v>
      </c>
      <c r="B126" s="29" t="s">
        <v>57</v>
      </c>
      <c r="C126" s="29" t="s">
        <v>19</v>
      </c>
      <c r="D126" s="29" t="s">
        <v>47</v>
      </c>
      <c r="E126" s="29" t="s">
        <v>1043</v>
      </c>
      <c r="F126" s="30">
        <v>46299.784444444449</v>
      </c>
      <c r="G126" s="29" t="s">
        <v>21</v>
      </c>
      <c r="H126" s="29" t="s">
        <v>2081</v>
      </c>
      <c r="I126" s="31">
        <v>370</v>
      </c>
      <c r="J126" s="29" t="s">
        <v>22</v>
      </c>
      <c r="K126" s="29" t="s">
        <v>23</v>
      </c>
      <c r="L126" s="31">
        <v>496</v>
      </c>
      <c r="M126" s="29" t="s">
        <v>25</v>
      </c>
      <c r="N126" s="30">
        <v>46299.753287037034</v>
      </c>
      <c r="O126" s="31">
        <v>370</v>
      </c>
      <c r="P126" s="29" t="s">
        <v>26</v>
      </c>
      <c r="Q126" s="31">
        <v>370</v>
      </c>
      <c r="R126" t="str">
        <f>IF(B126="","",_xlfn.XLOOKUP(B126,DB!$A$2:$A$205,DB!$C$2:$C$205,"")&amp;"")</f>
        <v>Sector 5</v>
      </c>
      <c r="S126" t="str">
        <f>IF(B126="","",_xlfn.XLOOKUP(B126,DB!$A$2:$A$205,DB!$E$2:$E$205,""))</f>
        <v>Sector 4</v>
      </c>
      <c r="T126" t="str">
        <f>IF(B126="","",_xlfn.XLOOKUP(B126,DB!$A$2:$A$205,DB!$F$2:$F$205,""))</f>
        <v>VOMAR/XUDUN</v>
      </c>
      <c r="U126" t="str">
        <f>IF(B126="","",_xlfn.XLOOKUP(B126,DB!$A$2:$A$205,DB!$D$2:$D$205,""))</f>
        <v>KZHU</v>
      </c>
      <c r="V126" t="str">
        <f>IF(B126="","",IF(OR(COUNTIF(M126,"????N?????W")&gt;0,COUNTIF(M126,"????N?????E")&gt;0,COUNTIF(M126,"????S?????W")&gt;0,COUNTIF(M126,"????S?????E")&gt;0),_xlfn.XLOOKUP(B126,DB!$A$2:$A$205,DB!$B$2:$B$205,""),M126))</f>
        <v>KEHLI</v>
      </c>
      <c r="AF126" s="2">
        <v>0.58333333333333337</v>
      </c>
      <c r="AG126" t="s">
        <v>747</v>
      </c>
      <c r="AH126" s="17">
        <v>400</v>
      </c>
      <c r="AI126" s="17" cm="1">
        <f t="array" ref="AI126">SUMPRODUCT(--(IFERROR(HOUR(Flights_2026_09_303334353637[entry_hour]),-1)=HOUR(AF126)),--(IFERROR(Flights_2026_09_303334353637[entry_sector],"")=AG126),--(IFERROR(Flights_2026_09_303334353637[nfl],-1)&gt;=AH126),--(IFERROR(Flights_2026_09_303334353637[nfl],-1)&lt;=IF(AH126=450,450,AH126+9)))</f>
        <v>0</v>
      </c>
    </row>
    <row r="127" spans="1:35" x14ac:dyDescent="0.2">
      <c r="A127" s="29" t="s">
        <v>285</v>
      </c>
      <c r="B127" s="29" t="s">
        <v>46</v>
      </c>
      <c r="C127" s="29" t="s">
        <v>19</v>
      </c>
      <c r="D127" s="29" t="s">
        <v>120</v>
      </c>
      <c r="E127" s="29" t="s">
        <v>1111</v>
      </c>
      <c r="F127" s="30">
        <v>46299.785717592589</v>
      </c>
      <c r="G127" s="29" t="s">
        <v>21</v>
      </c>
      <c r="H127" s="29" t="s">
        <v>2082</v>
      </c>
      <c r="I127" s="31">
        <v>340</v>
      </c>
      <c r="J127" s="29" t="s">
        <v>22</v>
      </c>
      <c r="K127" s="29" t="s">
        <v>23</v>
      </c>
      <c r="L127" s="31">
        <v>178</v>
      </c>
      <c r="M127" s="29" t="s">
        <v>37</v>
      </c>
      <c r="N127" s="30">
        <v>46299.771574074075</v>
      </c>
      <c r="O127" s="31">
        <v>325</v>
      </c>
      <c r="P127" s="29" t="s">
        <v>26</v>
      </c>
      <c r="Q127" s="31">
        <v>220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NOSAT</v>
      </c>
      <c r="AF127" s="2">
        <v>0.58333333333333337</v>
      </c>
      <c r="AG127" t="s">
        <v>747</v>
      </c>
      <c r="AH127" s="17">
        <v>410</v>
      </c>
      <c r="AI127" s="17" cm="1">
        <f t="array" ref="AI127">SUMPRODUCT(--(IFERROR(HOUR(Flights_2026_09_303334353637[entry_hour]),-1)=HOUR(AF127)),--(IFERROR(Flights_2026_09_303334353637[entry_sector],"")=AG127),--(IFERROR(Flights_2026_09_303334353637[nfl],-1)&gt;=AH127),--(IFERROR(Flights_2026_09_303334353637[nfl],-1)&lt;=IF(AH127=450,450,AH127+9)))</f>
        <v>0</v>
      </c>
    </row>
    <row r="128" spans="1:35" x14ac:dyDescent="0.2">
      <c r="A128" s="29" t="s">
        <v>273</v>
      </c>
      <c r="B128" s="29" t="s">
        <v>81</v>
      </c>
      <c r="C128" s="29" t="s">
        <v>19</v>
      </c>
      <c r="D128" s="29" t="s">
        <v>41</v>
      </c>
      <c r="E128" s="29" t="s">
        <v>699</v>
      </c>
      <c r="F128" s="30">
        <v>46299.787395833337</v>
      </c>
      <c r="G128" s="29" t="s">
        <v>21</v>
      </c>
      <c r="H128" s="29" t="s">
        <v>1102</v>
      </c>
      <c r="I128" s="31">
        <v>390</v>
      </c>
      <c r="J128" s="29" t="s">
        <v>22</v>
      </c>
      <c r="K128" s="29" t="s">
        <v>23</v>
      </c>
      <c r="L128" s="31">
        <v>802</v>
      </c>
      <c r="M128" s="29" t="s">
        <v>84</v>
      </c>
      <c r="N128" s="30">
        <v>46299.740706018521</v>
      </c>
      <c r="O128" s="31">
        <v>390</v>
      </c>
      <c r="P128" s="29" t="s">
        <v>26</v>
      </c>
      <c r="Q128" s="31">
        <v>390</v>
      </c>
      <c r="R128" t="str">
        <f>IF(B128="","",_xlfn.XLOOKUP(B128,DB!$A$2:$A$205,DB!$C$2:$C$205,"")&amp;"")</f>
        <v>Sector 5</v>
      </c>
      <c r="S128" t="str">
        <f>IF(B128="","",_xlfn.XLOOKUP(B128,DB!$A$2:$A$205,DB!$E$2:$E$205,""))</f>
        <v>Sector 4</v>
      </c>
      <c r="T128" t="str">
        <f>IF(B128="","",_xlfn.XLOOKUP(B128,DB!$A$2:$A$205,DB!$F$2:$F$205,""))</f>
        <v>VOMAR/XUDUN</v>
      </c>
      <c r="U128" t="str">
        <f>IF(B128="","",_xlfn.XLOOKUP(B128,DB!$A$2:$A$205,DB!$D$2:$D$205,""))</f>
        <v>MMTY</v>
      </c>
      <c r="V128" t="str">
        <f>IF(B128="","",IF(OR(COUNTIF(M128,"????N?????W")&gt;0,COUNTIF(M128,"????N?????E")&gt;0,COUNTIF(M128,"????S?????W")&gt;0,COUNTIF(M128,"????S?????E")&gt;0),_xlfn.XLOOKUP(B128,DB!$A$2:$A$205,DB!$B$2:$B$205,""),M128))</f>
        <v>MATOL</v>
      </c>
      <c r="AF128" s="2">
        <v>0.58333333333333337</v>
      </c>
      <c r="AG128" t="s">
        <v>747</v>
      </c>
      <c r="AH128" s="17">
        <v>420</v>
      </c>
      <c r="AI128" s="17" cm="1">
        <f t="array" ref="AI128">SUMPRODUCT(--(IFERROR(HOUR(Flights_2026_09_303334353637[entry_hour]),-1)=HOUR(AF128)),--(IFERROR(Flights_2026_09_303334353637[entry_sector],"")=AG128),--(IFERROR(Flights_2026_09_303334353637[nfl],-1)&gt;=AH128),--(IFERROR(Flights_2026_09_303334353637[nfl],-1)&lt;=IF(AH128=450,450,AH128+9)))</f>
        <v>0</v>
      </c>
    </row>
    <row r="129" spans="1:35" x14ac:dyDescent="0.2">
      <c r="A129" s="29" t="s">
        <v>2083</v>
      </c>
      <c r="B129" s="29" t="s">
        <v>52</v>
      </c>
      <c r="C129" s="29" t="s">
        <v>19</v>
      </c>
      <c r="D129" s="29" t="s">
        <v>2084</v>
      </c>
      <c r="E129" s="29" t="s">
        <v>2083</v>
      </c>
      <c r="F129" s="30">
        <v>46299.789155092592</v>
      </c>
      <c r="G129" s="29" t="s">
        <v>28</v>
      </c>
      <c r="H129" s="29" t="s">
        <v>2085</v>
      </c>
      <c r="I129" s="31">
        <v>370</v>
      </c>
      <c r="J129" s="29" t="s">
        <v>22</v>
      </c>
      <c r="K129" s="29" t="s">
        <v>31</v>
      </c>
      <c r="L129" s="31">
        <v>1014</v>
      </c>
      <c r="M129" s="29" t="s">
        <v>426</v>
      </c>
      <c r="N129" s="30">
        <v>46299.713634259257</v>
      </c>
      <c r="O129" s="31">
        <v>350</v>
      </c>
      <c r="P129" s="29" t="s">
        <v>32</v>
      </c>
      <c r="Q129" s="31">
        <v>350</v>
      </c>
      <c r="R129" t="str">
        <f>IF(B129="","",_xlfn.XLOOKUP(B129,DB!$A$2:$A$205,DB!$C$2:$C$205,"")&amp;"")</f>
        <v>Sector 6</v>
      </c>
      <c r="S129" t="str">
        <f>IF(B129="","",_xlfn.XLOOKUP(B129,DB!$A$2:$A$205,DB!$E$2:$E$205,""))</f>
        <v>Sector 4</v>
      </c>
      <c r="T129" t="str">
        <f>IF(B129="","",_xlfn.XLOOKUP(B129,DB!$A$2:$A$205,DB!$F$2:$F$205,""))</f>
        <v>VOMAR/XUDUN</v>
      </c>
      <c r="U129" t="str">
        <f>IF(B129="","",_xlfn.XLOOKUP(B129,DB!$A$2:$A$205,DB!$D$2:$D$205,""))</f>
        <v>MMEX</v>
      </c>
      <c r="V129" t="str">
        <f>IF(B129="","",IF(OR(COUNTIF(M129,"????N?????W")&gt;0,COUNTIF(M129,"????N?????E")&gt;0,COUNTIF(M129,"????S?????W")&gt;0,COUNTIF(M129,"????S?????E")&gt;0),_xlfn.XLOOKUP(B129,DB!$A$2:$A$205,DB!$B$2:$B$205,""),M129))</f>
        <v>GOTAS</v>
      </c>
      <c r="AF129" s="2">
        <v>0.58333333333333337</v>
      </c>
      <c r="AG129" t="s">
        <v>747</v>
      </c>
      <c r="AH129" s="17">
        <v>430</v>
      </c>
      <c r="AI129" s="17" cm="1">
        <f t="array" ref="AI129">SUMPRODUCT(--(IFERROR(HOUR(Flights_2026_09_303334353637[entry_hour]),-1)=HOUR(AF129)),--(IFERROR(Flights_2026_09_303334353637[entry_sector],"")=AG129),--(IFERROR(Flights_2026_09_303334353637[nfl],-1)&gt;=AH129),--(IFERROR(Flights_2026_09_303334353637[nfl],-1)&lt;=IF(AH129=450,450,AH129+9)))</f>
        <v>0</v>
      </c>
    </row>
    <row r="130" spans="1:35" x14ac:dyDescent="0.2">
      <c r="A130" s="29" t="s">
        <v>288</v>
      </c>
      <c r="B130" s="29" t="s">
        <v>52</v>
      </c>
      <c r="C130" s="29" t="s">
        <v>19</v>
      </c>
      <c r="D130" s="29" t="s">
        <v>53</v>
      </c>
      <c r="E130" s="29" t="s">
        <v>1030</v>
      </c>
      <c r="F130" s="30">
        <v>46299.789930555555</v>
      </c>
      <c r="G130" s="29" t="s">
        <v>21</v>
      </c>
      <c r="H130" s="29" t="s">
        <v>2086</v>
      </c>
      <c r="I130" s="31">
        <v>370</v>
      </c>
      <c r="J130" s="29" t="s">
        <v>22</v>
      </c>
      <c r="K130" s="29" t="s">
        <v>23</v>
      </c>
      <c r="L130" s="31">
        <v>962</v>
      </c>
      <c r="M130" s="29" t="s">
        <v>95</v>
      </c>
      <c r="N130" s="30">
        <v>46299.731539351851</v>
      </c>
      <c r="O130" s="31">
        <v>370</v>
      </c>
      <c r="P130" s="29" t="s">
        <v>26</v>
      </c>
      <c r="Q130" s="31">
        <v>370</v>
      </c>
      <c r="R130" t="str">
        <f>IF(B130="","",_xlfn.XLOOKUP(B130,DB!$A$2:$A$205,DB!$C$2:$C$205,"")&amp;"")</f>
        <v>Sector 6</v>
      </c>
      <c r="S130" t="str">
        <f>IF(B130="","",_xlfn.XLOOKUP(B130,DB!$A$2:$A$205,DB!$E$2:$E$205,""))</f>
        <v>Sector 4</v>
      </c>
      <c r="T130" t="str">
        <f>IF(B130="","",_xlfn.XLOOKUP(B130,DB!$A$2:$A$205,DB!$F$2:$F$205,""))</f>
        <v>VOMAR/XUDUN</v>
      </c>
      <c r="U130" t="str">
        <f>IF(B130="","",_xlfn.XLOOKUP(B130,DB!$A$2:$A$205,DB!$D$2:$D$205,""))</f>
        <v>MMEX</v>
      </c>
      <c r="V130" t="str">
        <f>IF(B130="","",IF(OR(COUNTIF(M130,"????N?????W")&gt;0,COUNTIF(M130,"????N?????E")&gt;0,COUNTIF(M130,"????S?????W")&gt;0,COUNTIF(M130,"????S?????E")&gt;0),_xlfn.XLOOKUP(B130,DB!$A$2:$A$205,DB!$B$2:$B$205,""),M130))</f>
        <v>GOTAS</v>
      </c>
      <c r="AF130" s="2">
        <v>0.58333333333333337</v>
      </c>
      <c r="AG130" t="s">
        <v>747</v>
      </c>
      <c r="AH130" s="17">
        <v>440</v>
      </c>
      <c r="AI130" s="17" cm="1">
        <f t="array" ref="AI130">SUMPRODUCT(--(IFERROR(HOUR(Flights_2026_09_303334353637[entry_hour]),-1)=HOUR(AF130)),--(IFERROR(Flights_2026_09_303334353637[entry_sector],"")=AG130),--(IFERROR(Flights_2026_09_303334353637[nfl],-1)&gt;=AH130),--(IFERROR(Flights_2026_09_303334353637[nfl],-1)&lt;=IF(AH130=450,450,AH130+9)))</f>
        <v>0</v>
      </c>
    </row>
    <row r="131" spans="1:35" x14ac:dyDescent="0.2">
      <c r="A131" s="29" t="s">
        <v>291</v>
      </c>
      <c r="B131" s="29" t="s">
        <v>86</v>
      </c>
      <c r="C131" s="29" t="s">
        <v>19</v>
      </c>
      <c r="D131" s="29" t="s">
        <v>41</v>
      </c>
      <c r="E131" s="29" t="s">
        <v>343</v>
      </c>
      <c r="F131" s="30">
        <v>46299.791516203702</v>
      </c>
      <c r="G131" s="29" t="s">
        <v>21</v>
      </c>
      <c r="H131" s="29" t="s">
        <v>2087</v>
      </c>
      <c r="I131" s="31">
        <v>390</v>
      </c>
      <c r="J131" s="29" t="s">
        <v>22</v>
      </c>
      <c r="K131" s="29" t="s">
        <v>23</v>
      </c>
      <c r="L131" s="31">
        <v>888</v>
      </c>
      <c r="M131" s="29" t="s">
        <v>434</v>
      </c>
      <c r="N131" s="30">
        <v>46299.740474537037</v>
      </c>
      <c r="O131" s="31">
        <v>390</v>
      </c>
      <c r="P131" s="29" t="s">
        <v>26</v>
      </c>
      <c r="Q131" s="31">
        <v>390</v>
      </c>
      <c r="R131" t="str">
        <f>IF(B131="","",_xlfn.XLOOKUP(B131,DB!$A$2:$A$205,DB!$C$2:$C$205,"")&amp;"")</f>
        <v>Sector 6</v>
      </c>
      <c r="S131" t="str">
        <f>IF(B131="","",_xlfn.XLOOKUP(B131,DB!$A$2:$A$205,DB!$E$2:$E$205,""))</f>
        <v>Sector 4</v>
      </c>
      <c r="T131" t="str">
        <f>IF(B131="","",_xlfn.XLOOKUP(B131,DB!$A$2:$A$205,DB!$F$2:$F$205,""))</f>
        <v>VOMAR/XUDUN</v>
      </c>
      <c r="U131" t="str">
        <f>IF(B131="","",_xlfn.XLOOKUP(B131,DB!$A$2:$A$205,DB!$D$2:$D$205,""))</f>
        <v>MMEX</v>
      </c>
      <c r="V131" t="str">
        <f>IF(B131="","",IF(OR(COUNTIF(M131,"????N?????W")&gt;0,COUNTIF(M131,"????N?????E")&gt;0,COUNTIF(M131,"????S?????W")&gt;0,COUNTIF(M131,"????S?????E")&gt;0),_xlfn.XLOOKUP(B131,DB!$A$2:$A$205,DB!$B$2:$B$205,""),M131))</f>
        <v>GOTAS</v>
      </c>
      <c r="AF131" s="2">
        <v>0.58333333333333337</v>
      </c>
      <c r="AG131" t="s">
        <v>747</v>
      </c>
      <c r="AH131" s="17">
        <v>450</v>
      </c>
      <c r="AI131" s="17" cm="1">
        <f t="array" ref="AI131">SUMPRODUCT(--(IFERROR(HOUR(Flights_2026_09_303334353637[entry_hour]),-1)=HOUR(AF131)),--(IFERROR(Flights_2026_09_303334353637[entry_sector],"")=AG131),--(IFERROR(Flights_2026_09_303334353637[nfl],-1)&gt;=AH131),--(IFERROR(Flights_2026_09_303334353637[nfl],-1)&lt;=IF(AH131=450,450,AH131+9)))</f>
        <v>0</v>
      </c>
    </row>
    <row r="132" spans="1:35" x14ac:dyDescent="0.2">
      <c r="A132" s="29" t="s">
        <v>281</v>
      </c>
      <c r="B132" s="29" t="s">
        <v>282</v>
      </c>
      <c r="C132" s="29" t="s">
        <v>19</v>
      </c>
      <c r="D132" s="29" t="s">
        <v>53</v>
      </c>
      <c r="E132" s="29" t="s">
        <v>808</v>
      </c>
      <c r="F132" s="30">
        <v>46299.793171296296</v>
      </c>
      <c r="G132" s="29" t="s">
        <v>21</v>
      </c>
      <c r="H132" s="29" t="s">
        <v>2088</v>
      </c>
      <c r="I132" s="31">
        <v>340</v>
      </c>
      <c r="J132" s="29" t="s">
        <v>22</v>
      </c>
      <c r="K132" s="29" t="s">
        <v>23</v>
      </c>
      <c r="L132" s="31">
        <v>244</v>
      </c>
      <c r="M132" s="29" t="s">
        <v>44</v>
      </c>
      <c r="N132" s="30">
        <v>46299.773668981477</v>
      </c>
      <c r="O132" s="31">
        <v>251</v>
      </c>
      <c r="P132" s="29" t="s">
        <v>26</v>
      </c>
      <c r="Q132" s="31">
        <v>340</v>
      </c>
      <c r="R132" t="str">
        <f>IF(B132="","",_xlfn.XLOOKUP(B132,DB!$A$2:$A$205,DB!$C$2:$C$205,"")&amp;"")</f>
        <v>Sector 7</v>
      </c>
      <c r="S132" t="str">
        <f>IF(B132="","",_xlfn.XLOOKUP(B132,DB!$A$2:$A$205,DB!$E$2:$E$205,""))</f>
        <v>Sector 7</v>
      </c>
      <c r="T132" t="str">
        <f>IF(B132="","",_xlfn.XLOOKUP(B132,DB!$A$2:$A$205,DB!$F$2:$F$205,""))</f>
        <v>PAULE/SIGMA</v>
      </c>
      <c r="U132" t="str">
        <f>IF(B132="","",_xlfn.XLOOKUP(B132,DB!$A$2:$A$205,DB!$D$2:$D$205,""))</f>
        <v>MHCC</v>
      </c>
      <c r="V132" t="str">
        <f>IF(B132="","",IF(OR(COUNTIF(M132,"????N?????W")&gt;0,COUNTIF(M132,"????N?????E")&gt;0,COUNTIF(M132,"????S?????W")&gt;0,COUNTIF(M132,"????S?????E")&gt;0),_xlfn.XLOOKUP(B132,DB!$A$2:$A$205,DB!$B$2:$B$205,""),M132))</f>
        <v>SIGMA</v>
      </c>
      <c r="AF132" s="2">
        <v>0.625</v>
      </c>
      <c r="AG132" t="s">
        <v>743</v>
      </c>
      <c r="AH132" s="17">
        <v>200</v>
      </c>
      <c r="AI132" s="17" cm="1">
        <f t="array" ref="AI132">SUMPRODUCT(--(IFERROR(HOUR(Flights_2026_09_303334353637[entry_hour]),-1)=HOUR(AF132)),--(IFERROR(Flights_2026_09_303334353637[entry_sector],"")=AG132),--(IFERROR(Flights_2026_09_303334353637[nfl],-1)&gt;=AH132),--(IFERROR(Flights_2026_09_303334353637[nfl],-1)&lt;=IF(AH132=450,450,AH132+9)))</f>
        <v>0</v>
      </c>
    </row>
    <row r="133" spans="1:35" x14ac:dyDescent="0.2">
      <c r="A133" s="29" t="s">
        <v>304</v>
      </c>
      <c r="B133" s="29" t="s">
        <v>213</v>
      </c>
      <c r="C133" s="29" t="s">
        <v>19</v>
      </c>
      <c r="D133" s="29" t="s">
        <v>90</v>
      </c>
      <c r="E133" s="29" t="s">
        <v>216</v>
      </c>
      <c r="F133" s="30">
        <v>46299.79420138889</v>
      </c>
      <c r="G133" s="29" t="s">
        <v>21</v>
      </c>
      <c r="H133" s="29" t="s">
        <v>2089</v>
      </c>
      <c r="I133" s="31">
        <v>370</v>
      </c>
      <c r="J133" s="29" t="s">
        <v>22</v>
      </c>
      <c r="K133" s="29" t="s">
        <v>23</v>
      </c>
      <c r="L133" s="31">
        <v>491</v>
      </c>
      <c r="M133" s="29" t="s">
        <v>515</v>
      </c>
      <c r="N133" s="30">
        <v>46299.762048611112</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KZHU</v>
      </c>
      <c r="V133" t="str">
        <f>IF(B133="","",IF(OR(COUNTIF(M133,"????N?????W")&gt;0,COUNTIF(M133,"????N?????E")&gt;0,COUNTIF(M133,"????S?????W")&gt;0,COUNTIF(M133,"????S?????E")&gt;0),_xlfn.XLOOKUP(B133,DB!$A$2:$A$205,DB!$B$2:$B$205,""),M133))</f>
        <v>IPSEV</v>
      </c>
      <c r="AF133" s="2">
        <v>0.625</v>
      </c>
      <c r="AG133" t="s">
        <v>743</v>
      </c>
      <c r="AH133" s="17">
        <v>210</v>
      </c>
      <c r="AI133" s="17" cm="1">
        <f t="array" ref="AI133">SUMPRODUCT(--(IFERROR(HOUR(Flights_2026_09_303334353637[entry_hour]),-1)=HOUR(AF133)),--(IFERROR(Flights_2026_09_303334353637[entry_sector],"")=AG133),--(IFERROR(Flights_2026_09_303334353637[nfl],-1)&gt;=AH133),--(IFERROR(Flights_2026_09_303334353637[nfl],-1)&lt;=IF(AH133=450,450,AH133+9)))</f>
        <v>0</v>
      </c>
    </row>
    <row r="134" spans="1:35" x14ac:dyDescent="0.2">
      <c r="A134" s="29" t="s">
        <v>2090</v>
      </c>
      <c r="B134" s="29" t="s">
        <v>168</v>
      </c>
      <c r="C134" s="29" t="s">
        <v>19</v>
      </c>
      <c r="D134" s="29" t="s">
        <v>2091</v>
      </c>
      <c r="E134" s="29"/>
      <c r="F134" s="30">
        <v>46299.801504629635</v>
      </c>
      <c r="G134" s="29" t="s">
        <v>28</v>
      </c>
      <c r="H134" s="29" t="s">
        <v>2092</v>
      </c>
      <c r="I134" s="31">
        <v>250</v>
      </c>
      <c r="J134" s="29" t="s">
        <v>22</v>
      </c>
      <c r="K134" s="29" t="s">
        <v>31</v>
      </c>
      <c r="L134" s="31">
        <v>803</v>
      </c>
      <c r="M134" s="29" t="s">
        <v>84</v>
      </c>
      <c r="N134" s="30">
        <v>46299.73101851852</v>
      </c>
      <c r="O134" s="31">
        <v>250</v>
      </c>
      <c r="P134" s="29" t="s">
        <v>32</v>
      </c>
      <c r="Q134" s="31">
        <v>250</v>
      </c>
      <c r="R134" t="str">
        <f>IF(B134="","",_xlfn.XLOOKUP(B134,DB!$A$2:$A$205,DB!$C$2:$C$205,"")&amp;"")</f>
        <v>Sector 5</v>
      </c>
      <c r="S134" t="str">
        <f>IF(B134="","",_xlfn.XLOOKUP(B134,DB!$A$2:$A$205,DB!$E$2:$E$205,""))</f>
        <v>Sector 4</v>
      </c>
      <c r="T134" t="str">
        <f>IF(B134="","",_xlfn.XLOOKUP(B134,DB!$A$2:$A$205,DB!$F$2:$F$205,""))</f>
        <v>VOMAR/XUDUN</v>
      </c>
      <c r="U134" t="str">
        <f>IF(B134="","",_xlfn.XLOOKUP(B134,DB!$A$2:$A$205,DB!$D$2:$D$205,""))</f>
        <v>MMTY</v>
      </c>
      <c r="V134" t="str">
        <f>IF(B134="","",IF(OR(COUNTIF(M134,"????N?????W")&gt;0,COUNTIF(M134,"????N?????E")&gt;0,COUNTIF(M134,"????S?????W")&gt;0,COUNTIF(M134,"????S?????E")&gt;0),_xlfn.XLOOKUP(B134,DB!$A$2:$A$205,DB!$B$2:$B$205,""),M134))</f>
        <v>MATOL</v>
      </c>
      <c r="AF134" s="2">
        <v>0.625</v>
      </c>
      <c r="AG134" t="s">
        <v>743</v>
      </c>
      <c r="AH134" s="17">
        <v>220</v>
      </c>
      <c r="AI134" s="17" cm="1">
        <f t="array" ref="AI134">SUMPRODUCT(--(IFERROR(HOUR(Flights_2026_09_303334353637[entry_hour]),-1)=HOUR(AF134)),--(IFERROR(Flights_2026_09_303334353637[entry_sector],"")=AG134),--(IFERROR(Flights_2026_09_303334353637[nfl],-1)&gt;=AH134),--(IFERROR(Flights_2026_09_303334353637[nfl],-1)&lt;=IF(AH134=450,450,AH134+9)))</f>
        <v>0</v>
      </c>
    </row>
    <row r="135" spans="1:35" x14ac:dyDescent="0.2">
      <c r="A135" s="29" t="s">
        <v>690</v>
      </c>
      <c r="B135" s="29" t="s">
        <v>335</v>
      </c>
      <c r="C135" s="29" t="s">
        <v>19</v>
      </c>
      <c r="D135" s="29" t="s">
        <v>41</v>
      </c>
      <c r="E135" s="29" t="s">
        <v>533</v>
      </c>
      <c r="F135" s="30">
        <v>46299.803171296298</v>
      </c>
      <c r="G135" s="29" t="s">
        <v>21</v>
      </c>
      <c r="H135" s="29" t="s">
        <v>2093</v>
      </c>
      <c r="I135" s="31">
        <v>370</v>
      </c>
      <c r="J135" s="29" t="s">
        <v>22</v>
      </c>
      <c r="K135" s="29" t="s">
        <v>23</v>
      </c>
      <c r="L135" s="31">
        <v>952</v>
      </c>
      <c r="M135" s="29" t="s">
        <v>1055</v>
      </c>
      <c r="N135" s="30">
        <v>46299.749386574069</v>
      </c>
      <c r="O135" s="31">
        <v>370</v>
      </c>
      <c r="P135" s="29" t="s">
        <v>26</v>
      </c>
      <c r="Q135" s="31">
        <v>370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303334353637[entry_hour]),-1)=HOUR(AF135)),--(IFERROR(Flights_2026_09_303334353637[entry_sector],"")=AG135),--(IFERROR(Flights_2026_09_303334353637[nfl],-1)&gt;=AH135),--(IFERROR(Flights_2026_09_303334353637[nfl],-1)&lt;=IF(AH135=450,450,AH135+9)))</f>
        <v>0</v>
      </c>
    </row>
    <row r="136" spans="1:35" x14ac:dyDescent="0.2">
      <c r="A136" s="29" t="s">
        <v>689</v>
      </c>
      <c r="B136" s="29" t="s">
        <v>415</v>
      </c>
      <c r="C136" s="29" t="s">
        <v>19</v>
      </c>
      <c r="D136" s="29" t="s">
        <v>211</v>
      </c>
      <c r="E136" s="29" t="s">
        <v>278</v>
      </c>
      <c r="F136" s="30">
        <v>46299.804965277777</v>
      </c>
      <c r="G136" s="29" t="s">
        <v>21</v>
      </c>
      <c r="H136" s="29" t="s">
        <v>2094</v>
      </c>
      <c r="I136" s="31">
        <v>400</v>
      </c>
      <c r="J136" s="29" t="s">
        <v>22</v>
      </c>
      <c r="K136" s="29" t="s">
        <v>23</v>
      </c>
      <c r="L136" s="31">
        <v>214</v>
      </c>
      <c r="M136" s="29" t="s">
        <v>37</v>
      </c>
      <c r="N136" s="30">
        <v>46299.789317129631</v>
      </c>
      <c r="O136" s="31">
        <v>312</v>
      </c>
      <c r="P136" s="29" t="s">
        <v>38</v>
      </c>
      <c r="Q136" s="31">
        <v>220</v>
      </c>
      <c r="R136" t="str">
        <f>IF(B136="","",_xlfn.XLOOKUP(B136,DB!$A$2:$A$205,DB!$C$2:$C$205,"")&amp;"")</f>
        <v>Sector 3</v>
      </c>
      <c r="S136" t="str">
        <f>IF(B136="","",_xlfn.XLOOKUP(B136,DB!$A$2:$A$205,DB!$E$2:$E$205,""))</f>
        <v>Sector 3</v>
      </c>
      <c r="T136" t="str">
        <f>IF(B136="","",_xlfn.XLOOKUP(B136,DB!$A$2:$A$205,DB!$F$2:$F$205,""))</f>
        <v>NOSAT</v>
      </c>
      <c r="U136" t="str">
        <f>IF(B136="","",_xlfn.XLOOKUP(B136,DB!$A$2:$A$205,DB!$D$2:$D$205,""))</f>
        <v>MUFH</v>
      </c>
      <c r="V136" t="str">
        <f>IF(B136="","",IF(OR(COUNTIF(M136,"????N?????W")&gt;0,COUNTIF(M136,"????N?????E")&gt;0,COUNTIF(M136,"????S?????W")&gt;0,COUNTIF(M136,"????S?????E")&gt;0),_xlfn.XLOOKUP(B136,DB!$A$2:$A$205,DB!$B$2:$B$205,""),M136))</f>
        <v>NOSAT</v>
      </c>
      <c r="AF136" s="2">
        <v>0.625</v>
      </c>
      <c r="AG136" t="s">
        <v>743</v>
      </c>
      <c r="AH136" s="17">
        <v>240</v>
      </c>
      <c r="AI136" s="17" cm="1">
        <f t="array" ref="AI136">SUMPRODUCT(--(IFERROR(HOUR(Flights_2026_09_303334353637[entry_hour]),-1)=HOUR(AF136)),--(IFERROR(Flights_2026_09_303334353637[entry_sector],"")=AG136),--(IFERROR(Flights_2026_09_303334353637[nfl],-1)&gt;=AH136),--(IFERROR(Flights_2026_09_303334353637[nfl],-1)&lt;=IF(AH136=450,450,AH136+9)))</f>
        <v>0</v>
      </c>
    </row>
    <row r="137" spans="1:35" x14ac:dyDescent="0.2">
      <c r="A137" s="29" t="s">
        <v>302</v>
      </c>
      <c r="B137" s="29" t="s">
        <v>18</v>
      </c>
      <c r="C137" s="29" t="s">
        <v>19</v>
      </c>
      <c r="D137" s="29" t="s">
        <v>20</v>
      </c>
      <c r="E137" s="29" t="s">
        <v>444</v>
      </c>
      <c r="F137" s="30">
        <v>46299.806863425925</v>
      </c>
      <c r="G137" s="29" t="s">
        <v>21</v>
      </c>
      <c r="H137" s="29" t="s">
        <v>1071</v>
      </c>
      <c r="I137" s="31">
        <v>350</v>
      </c>
      <c r="J137" s="29" t="s">
        <v>22</v>
      </c>
      <c r="K137" s="29" t="s">
        <v>23</v>
      </c>
      <c r="L137" s="31">
        <v>489</v>
      </c>
      <c r="M137" s="29" t="s">
        <v>25</v>
      </c>
      <c r="N137" s="30">
        <v>46299.777025462958</v>
      </c>
      <c r="O137" s="31">
        <v>350</v>
      </c>
      <c r="P137" s="29" t="s">
        <v>26</v>
      </c>
      <c r="Q137" s="31">
        <v>350</v>
      </c>
      <c r="R137" t="str">
        <f>IF(B137="","",_xlfn.XLOOKUP(B137,DB!$A$2:$A$205,DB!$C$2:$C$205,"")&amp;"")</f>
        <v>Sector 5</v>
      </c>
      <c r="S137" t="str">
        <f>IF(B137="","",_xlfn.XLOOKUP(B137,DB!$A$2:$A$205,DB!$E$2:$E$205,""))</f>
        <v>Sector 4</v>
      </c>
      <c r="T137" t="str">
        <f>IF(B137="","",_xlfn.XLOOKUP(B137,DB!$A$2:$A$205,DB!$F$2:$F$205,""))</f>
        <v>VOMAR/XUDUN</v>
      </c>
      <c r="U137" t="str">
        <f>IF(B137="","",_xlfn.XLOOKUP(B137,DB!$A$2:$A$205,DB!$D$2:$D$205,""))</f>
        <v>KZHU</v>
      </c>
      <c r="V137" t="str">
        <f>IF(B137="","",IF(OR(COUNTIF(M137,"????N?????W")&gt;0,COUNTIF(M137,"????N?????E")&gt;0,COUNTIF(M137,"????S?????W")&gt;0,COUNTIF(M137,"????S?????E")&gt;0),_xlfn.XLOOKUP(B137,DB!$A$2:$A$205,DB!$B$2:$B$205,""),M137))</f>
        <v>KEHLI</v>
      </c>
      <c r="AF137" s="2">
        <v>0.625</v>
      </c>
      <c r="AG137" t="s">
        <v>743</v>
      </c>
      <c r="AH137" s="17">
        <v>250</v>
      </c>
      <c r="AI137" s="17" cm="1">
        <f t="array" ref="AI137">SUMPRODUCT(--(IFERROR(HOUR(Flights_2026_09_303334353637[entry_hour]),-1)=HOUR(AF137)),--(IFERROR(Flights_2026_09_303334353637[entry_sector],"")=AG137),--(IFERROR(Flights_2026_09_303334353637[nfl],-1)&gt;=AH137),--(IFERROR(Flights_2026_09_303334353637[nfl],-1)&lt;=IF(AH137=450,450,AH137+9)))</f>
        <v>0</v>
      </c>
    </row>
    <row r="138" spans="1:35" x14ac:dyDescent="0.2">
      <c r="A138" s="29" t="s">
        <v>300</v>
      </c>
      <c r="B138" s="29" t="s">
        <v>301</v>
      </c>
      <c r="C138" s="29" t="s">
        <v>19</v>
      </c>
      <c r="D138" s="29" t="s">
        <v>20</v>
      </c>
      <c r="E138" s="29" t="s">
        <v>567</v>
      </c>
      <c r="F138" s="30">
        <v>46299.80978009259</v>
      </c>
      <c r="G138" s="29" t="s">
        <v>21</v>
      </c>
      <c r="H138" s="29" t="s">
        <v>2095</v>
      </c>
      <c r="I138" s="31">
        <v>350</v>
      </c>
      <c r="J138" s="29" t="s">
        <v>22</v>
      </c>
      <c r="K138" s="29" t="s">
        <v>23</v>
      </c>
      <c r="L138" s="31">
        <v>707</v>
      </c>
      <c r="M138" s="29" t="s">
        <v>2096</v>
      </c>
      <c r="N138" s="30">
        <v>46299.769085648149</v>
      </c>
      <c r="O138" s="31">
        <v>350</v>
      </c>
      <c r="P138" s="29" t="s">
        <v>26</v>
      </c>
      <c r="Q138" s="31">
        <v>350</v>
      </c>
      <c r="R138" t="str">
        <f>IF(B138="","",_xlfn.XLOOKUP(B138,DB!$A$2:$A$205,DB!$C$2:$C$205,"")&amp;"")</f>
        <v>Sector 5</v>
      </c>
      <c r="S138" t="str">
        <f>IF(B138="","",_xlfn.XLOOKUP(B138,DB!$A$2:$A$205,DB!$E$2:$E$205,""))</f>
        <v>Sector 4</v>
      </c>
      <c r="T138" t="str">
        <f>IF(B138="","",_xlfn.XLOOKUP(B138,DB!$A$2:$A$205,DB!$F$2:$F$205,""))</f>
        <v>VOMAR/XUDUN</v>
      </c>
      <c r="U138" t="str">
        <f>IF(B138="","",_xlfn.XLOOKUP(B138,DB!$A$2:$A$205,DB!$D$2:$D$205,""))</f>
        <v>MMTY</v>
      </c>
      <c r="V138" t="str">
        <f>IF(B138="","",IF(OR(COUNTIF(M138,"????N?????W")&gt;0,COUNTIF(M138,"????N?????E")&gt;0,COUNTIF(M138,"????S?????W")&gt;0,COUNTIF(M138,"????S?????E")&gt;0),_xlfn.XLOOKUP(B138,DB!$A$2:$A$205,DB!$B$2:$B$205,""),M138))</f>
        <v>MATOL</v>
      </c>
      <c r="AF138" s="2">
        <v>0.625</v>
      </c>
      <c r="AG138" t="s">
        <v>743</v>
      </c>
      <c r="AH138" s="17">
        <v>260</v>
      </c>
      <c r="AI138" s="17" cm="1">
        <f t="array" ref="AI138">SUMPRODUCT(--(IFERROR(HOUR(Flights_2026_09_303334353637[entry_hour]),-1)=HOUR(AF138)),--(IFERROR(Flights_2026_09_303334353637[entry_sector],"")=AG138),--(IFERROR(Flights_2026_09_303334353637[nfl],-1)&gt;=AH138),--(IFERROR(Flights_2026_09_303334353637[nfl],-1)&lt;=IF(AH138=450,450,AH138+9)))</f>
        <v>0</v>
      </c>
    </row>
    <row r="139" spans="1:35" x14ac:dyDescent="0.2">
      <c r="A139" s="29" t="s">
        <v>871</v>
      </c>
      <c r="B139" s="29" t="s">
        <v>141</v>
      </c>
      <c r="C139" s="29" t="s">
        <v>19</v>
      </c>
      <c r="D139" s="29" t="s">
        <v>50</v>
      </c>
      <c r="E139" s="29" t="s">
        <v>2097</v>
      </c>
      <c r="F139" s="30">
        <v>46299.811203703706</v>
      </c>
      <c r="G139" s="29" t="s">
        <v>21</v>
      </c>
      <c r="H139" s="29" t="s">
        <v>2098</v>
      </c>
      <c r="I139" s="31">
        <v>360</v>
      </c>
      <c r="J139" s="29" t="s">
        <v>22</v>
      </c>
      <c r="K139" s="29" t="s">
        <v>23</v>
      </c>
      <c r="L139" s="31">
        <v>198</v>
      </c>
      <c r="M139" s="29" t="s">
        <v>37</v>
      </c>
      <c r="N139" s="30">
        <v>46299.796412037038</v>
      </c>
      <c r="O139" s="31">
        <v>345</v>
      </c>
      <c r="P139" s="29" t="s">
        <v>26</v>
      </c>
      <c r="Q139" s="31">
        <v>220</v>
      </c>
      <c r="R139" t="str">
        <f>IF(B139="","",_xlfn.XLOOKUP(B139,DB!$A$2:$A$205,DB!$C$2:$C$205,"")&amp;"")</f>
        <v>Sector 3</v>
      </c>
      <c r="S139" t="str">
        <f>IF(B139="","",_xlfn.XLOOKUP(B139,DB!$A$2:$A$205,DB!$E$2:$E$205,""))</f>
        <v>Sector 3</v>
      </c>
      <c r="T139" t="str">
        <f>IF(B139="","",_xlfn.XLOOKUP(B139,DB!$A$2:$A$205,DB!$F$2:$F$205,""))</f>
        <v>NOSAT</v>
      </c>
      <c r="U139" t="str">
        <f>IF(B139="","",_xlfn.XLOOKUP(B139,DB!$A$2:$A$205,DB!$D$2:$D$205,""))</f>
        <v>KZHU</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303334353637[entry_hour]),-1)=HOUR(AF139)),--(IFERROR(Flights_2026_09_303334353637[entry_sector],"")=AG139),--(IFERROR(Flights_2026_09_303334353637[nfl],-1)&gt;=AH139),--(IFERROR(Flights_2026_09_303334353637[nfl],-1)&lt;=IF(AH139=450,450,AH139+9)))</f>
        <v>0</v>
      </c>
    </row>
    <row r="140" spans="1:35" x14ac:dyDescent="0.2">
      <c r="A140" s="29" t="s">
        <v>283</v>
      </c>
      <c r="B140" s="29" t="s">
        <v>272</v>
      </c>
      <c r="C140" s="29" t="s">
        <v>19</v>
      </c>
      <c r="D140" s="29" t="s">
        <v>41</v>
      </c>
      <c r="E140" s="29" t="s">
        <v>896</v>
      </c>
      <c r="F140" s="30">
        <v>46299.813159722224</v>
      </c>
      <c r="G140" s="29" t="s">
        <v>21</v>
      </c>
      <c r="H140" s="29" t="s">
        <v>2099</v>
      </c>
      <c r="I140" s="31">
        <v>370</v>
      </c>
      <c r="J140" s="29" t="s">
        <v>22</v>
      </c>
      <c r="K140" s="29" t="s">
        <v>23</v>
      </c>
      <c r="L140" s="31">
        <v>883</v>
      </c>
      <c r="M140" s="29" t="s">
        <v>136</v>
      </c>
      <c r="N140" s="30">
        <v>46299.761597222227</v>
      </c>
      <c r="O140" s="31">
        <v>370</v>
      </c>
      <c r="P140" s="29" t="s">
        <v>26</v>
      </c>
      <c r="Q140" s="31">
        <v>370</v>
      </c>
      <c r="R140" t="str">
        <f>IF(B140="","",_xlfn.XLOOKUP(B140,DB!$A$2:$A$205,DB!$C$2:$C$205,"")&amp;"")</f>
        <v>Sector 5</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LIDAM</v>
      </c>
      <c r="AF140" s="2">
        <v>0.625</v>
      </c>
      <c r="AG140" t="s">
        <v>743</v>
      </c>
      <c r="AH140" s="17">
        <v>280</v>
      </c>
      <c r="AI140" s="17" cm="1">
        <f t="array" ref="AI140">SUMPRODUCT(--(IFERROR(HOUR(Flights_2026_09_303334353637[entry_hour]),-1)=HOUR(AF140)),--(IFERROR(Flights_2026_09_303334353637[entry_sector],"")=AG140),--(IFERROR(Flights_2026_09_303334353637[nfl],-1)&gt;=AH140),--(IFERROR(Flights_2026_09_303334353637[nfl],-1)&lt;=IF(AH140=450,450,AH140+9)))</f>
        <v>0</v>
      </c>
    </row>
    <row r="141" spans="1:35" x14ac:dyDescent="0.2">
      <c r="A141" s="29" t="s">
        <v>487</v>
      </c>
      <c r="B141" s="29" t="s">
        <v>171</v>
      </c>
      <c r="C141" s="29" t="s">
        <v>19</v>
      </c>
      <c r="D141" s="29" t="s">
        <v>50</v>
      </c>
      <c r="E141" s="29" t="s">
        <v>607</v>
      </c>
      <c r="F141" s="30">
        <v>46299.814432870371</v>
      </c>
      <c r="G141" s="29" t="s">
        <v>21</v>
      </c>
      <c r="H141" s="29" t="s">
        <v>2100</v>
      </c>
      <c r="I141" s="31">
        <v>340</v>
      </c>
      <c r="J141" s="29" t="s">
        <v>22</v>
      </c>
      <c r="K141" s="29" t="s">
        <v>23</v>
      </c>
      <c r="L141" s="31">
        <v>187</v>
      </c>
      <c r="M141" s="29" t="s">
        <v>37</v>
      </c>
      <c r="N141" s="30">
        <v>46299.798738425925</v>
      </c>
      <c r="O141" s="31">
        <v>241</v>
      </c>
      <c r="P141" s="29" t="s">
        <v>26</v>
      </c>
      <c r="Q141" s="31">
        <v>220</v>
      </c>
      <c r="R141" t="str">
        <f>IF(B141="","",_xlfn.XLOOKUP(B141,DB!$A$2:$A$205,DB!$C$2:$C$205,"")&amp;"")</f>
        <v>Sector 3</v>
      </c>
      <c r="S141" t="str">
        <f>IF(B141="","",_xlfn.XLOOKUP(B141,DB!$A$2:$A$205,DB!$E$2:$E$205,""))</f>
        <v>Sector 3</v>
      </c>
      <c r="T141" t="str">
        <f>IF(B141="","",_xlfn.XLOOKUP(B141,DB!$A$2:$A$205,DB!$F$2:$F$205,""))</f>
        <v>NOSAT</v>
      </c>
      <c r="U141" t="str">
        <f>IF(B141="","",_xlfn.XLOOKUP(B141,DB!$A$2:$A$205,DB!$D$2:$D$205,""))</f>
        <v>KZHU</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entry_hour]),-1)=HOUR(AF141)),--(IFERROR(Flights_2026_09_303334353637[entry_sector],"")=AG141),--(IFERROR(Flights_2026_09_303334353637[nfl],-1)&gt;=AH141),--(IFERROR(Flights_2026_09_303334353637[nfl],-1)&lt;=IF(AH141=450,450,AH141+9)))</f>
        <v>0</v>
      </c>
    </row>
    <row r="142" spans="1:35" x14ac:dyDescent="0.2">
      <c r="A142" s="29" t="s">
        <v>484</v>
      </c>
      <c r="B142" s="29" t="s">
        <v>65</v>
      </c>
      <c r="C142" s="29" t="s">
        <v>19</v>
      </c>
      <c r="D142" s="29" t="s">
        <v>20</v>
      </c>
      <c r="E142" s="29" t="s">
        <v>557</v>
      </c>
      <c r="F142" s="30">
        <v>46299.815995370373</v>
      </c>
      <c r="G142" s="29" t="s">
        <v>21</v>
      </c>
      <c r="H142" s="29" t="s">
        <v>2101</v>
      </c>
      <c r="I142" s="31">
        <v>350</v>
      </c>
      <c r="J142" s="29" t="s">
        <v>22</v>
      </c>
      <c r="K142" s="29" t="s">
        <v>23</v>
      </c>
      <c r="L142" s="31">
        <v>954</v>
      </c>
      <c r="M142" s="29" t="s">
        <v>656</v>
      </c>
      <c r="N142" s="30">
        <v>46299.762233796297</v>
      </c>
      <c r="O142" s="31">
        <v>350</v>
      </c>
      <c r="P142" s="29" t="s">
        <v>26</v>
      </c>
      <c r="Q142" s="31">
        <v>350</v>
      </c>
      <c r="R142" t="str">
        <f>IF(B142="","",_xlfn.XLOOKUP(B142,DB!$A$2:$A$205,DB!$C$2:$C$205,"")&amp;"")</f>
        <v>Sector 6</v>
      </c>
      <c r="S142" t="str">
        <f>IF(B142="","",_xlfn.XLOOKUP(B142,DB!$A$2:$A$205,DB!$E$2:$E$205,""))</f>
        <v>Sector 4</v>
      </c>
      <c r="T142" t="str">
        <f>IF(B142="","",_xlfn.XLOOKUP(B142,DB!$A$2:$A$205,DB!$F$2:$F$205,""))</f>
        <v>VOMAR/XUDUN</v>
      </c>
      <c r="U142" t="str">
        <f>IF(B142="","",_xlfn.XLOOKUP(B142,DB!$A$2:$A$205,DB!$D$2:$D$205,""))</f>
        <v>MMEX</v>
      </c>
      <c r="V142" t="str">
        <f>IF(B142="","",IF(OR(COUNTIF(M142,"????N?????W")&gt;0,COUNTIF(M142,"????N?????E")&gt;0,COUNTIF(M142,"????S?????W")&gt;0,COUNTIF(M142,"????S?????E")&gt;0),_xlfn.XLOOKUP(B142,DB!$A$2:$A$205,DB!$B$2:$B$205,""),M142))</f>
        <v>GOTAS</v>
      </c>
      <c r="AF142" s="2">
        <v>0.625</v>
      </c>
      <c r="AG142" t="s">
        <v>743</v>
      </c>
      <c r="AH142" s="17">
        <v>300</v>
      </c>
      <c r="AI142" s="17" cm="1">
        <f t="array" ref="AI142">SUMPRODUCT(--(IFERROR(HOUR(Flights_2026_09_303334353637[entry_hour]),-1)=HOUR(AF142)),--(IFERROR(Flights_2026_09_303334353637[entry_sector],"")=AG142),--(IFERROR(Flights_2026_09_303334353637[nfl],-1)&gt;=AH142),--(IFERROR(Flights_2026_09_303334353637[nfl],-1)&lt;=IF(AH142=450,450,AH142+9)))</f>
        <v>0</v>
      </c>
    </row>
    <row r="143" spans="1:35" x14ac:dyDescent="0.2">
      <c r="A143" s="29" t="s">
        <v>294</v>
      </c>
      <c r="B143" s="29" t="s">
        <v>65</v>
      </c>
      <c r="C143" s="29" t="s">
        <v>19</v>
      </c>
      <c r="D143" s="29" t="s">
        <v>76</v>
      </c>
      <c r="E143" s="29" t="s">
        <v>815</v>
      </c>
      <c r="F143" s="30">
        <v>46299.817627314813</v>
      </c>
      <c r="G143" s="29" t="s">
        <v>21</v>
      </c>
      <c r="H143" s="29" t="s">
        <v>2102</v>
      </c>
      <c r="I143" s="31">
        <v>350</v>
      </c>
      <c r="J143" s="29" t="s">
        <v>22</v>
      </c>
      <c r="K143" s="29" t="s">
        <v>23</v>
      </c>
      <c r="L143" s="31">
        <v>881</v>
      </c>
      <c r="M143" s="29" t="s">
        <v>796</v>
      </c>
      <c r="N143" s="30">
        <v>46299.767766203702</v>
      </c>
      <c r="O143" s="31">
        <v>350</v>
      </c>
      <c r="P143" s="29" t="s">
        <v>26</v>
      </c>
      <c r="Q143" s="31">
        <v>350</v>
      </c>
      <c r="R143" t="str">
        <f>IF(B143="","",_xlfn.XLOOKUP(B143,DB!$A$2:$A$205,DB!$C$2:$C$205,"")&amp;"")</f>
        <v>Sector 6</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GOTAS</v>
      </c>
      <c r="AF143" s="2">
        <v>0.625</v>
      </c>
      <c r="AG143" t="s">
        <v>743</v>
      </c>
      <c r="AH143" s="17">
        <v>310</v>
      </c>
      <c r="AI143" s="17" cm="1">
        <f t="array" ref="AI143">SUMPRODUCT(--(IFERROR(HOUR(Flights_2026_09_303334353637[entry_hour]),-1)=HOUR(AF143)),--(IFERROR(Flights_2026_09_303334353637[entry_sector],"")=AG143),--(IFERROR(Flights_2026_09_303334353637[nfl],-1)&gt;=AH143),--(IFERROR(Flights_2026_09_303334353637[nfl],-1)&lt;=IF(AH143=450,450,AH143+9)))</f>
        <v>0</v>
      </c>
    </row>
    <row r="144" spans="1:35" x14ac:dyDescent="0.2">
      <c r="A144" s="29" t="s">
        <v>2103</v>
      </c>
      <c r="B144" s="29" t="s">
        <v>267</v>
      </c>
      <c r="C144" s="29" t="s">
        <v>19</v>
      </c>
      <c r="D144" s="29" t="s">
        <v>814</v>
      </c>
      <c r="E144" s="29"/>
      <c r="F144" s="30">
        <v>46299.819398148145</v>
      </c>
      <c r="G144" s="29" t="s">
        <v>28</v>
      </c>
      <c r="H144" s="29" t="s">
        <v>2104</v>
      </c>
      <c r="I144" s="31">
        <v>40</v>
      </c>
      <c r="J144" s="29" t="s">
        <v>22</v>
      </c>
      <c r="K144" s="29" t="s">
        <v>31</v>
      </c>
      <c r="L144" s="31">
        <v>129</v>
      </c>
      <c r="M144" s="29" t="s">
        <v>267</v>
      </c>
      <c r="N144" s="30">
        <v>46299.804166666669</v>
      </c>
      <c r="O144" s="31">
        <v>0</v>
      </c>
      <c r="P144" s="29" t="s">
        <v>26</v>
      </c>
      <c r="Q144" s="31">
        <v>30</v>
      </c>
      <c r="R144" t="str">
        <f>IF(B144="","",_xlfn.XLOOKUP(B144,DB!$A$2:$A$205,DB!$C$2:$C$205,"")&amp;"")</f>
        <v>Sector 7</v>
      </c>
      <c r="S144" t="str">
        <f>IF(B144="","",_xlfn.XLOOKUP(B144,DB!$A$2:$A$205,DB!$E$2:$E$205,""))</f>
        <v>Sector 7</v>
      </c>
      <c r="T144" t="str">
        <f>IF(B144="","",_xlfn.XLOOKUP(B144,DB!$A$2:$A$205,DB!$F$2:$F$205,""))</f>
        <v>PAULE/SIGMA</v>
      </c>
      <c r="U144" t="str">
        <f>IF(B144="","",_xlfn.XLOOKUP(B144,DB!$A$2:$A$205,DB!$D$2:$D$205,""))</f>
        <v>MMID</v>
      </c>
      <c r="V144" t="str">
        <f>IF(B144="","",IF(OR(COUNTIF(M144,"????N?????W")&gt;0,COUNTIF(M144,"????N?????E")&gt;0,COUNTIF(M144,"????S?????W")&gt;0,COUNTIF(M144,"????S?????E")&gt;0),_xlfn.XLOOKUP(B144,DB!$A$2:$A$205,DB!$B$2:$B$205,""),M144))</f>
        <v>MMCZ</v>
      </c>
      <c r="AF144" s="2">
        <v>0.625</v>
      </c>
      <c r="AG144" t="s">
        <v>743</v>
      </c>
      <c r="AH144" s="17">
        <v>320</v>
      </c>
      <c r="AI144" s="17" cm="1">
        <f t="array" ref="AI144">SUMPRODUCT(--(IFERROR(HOUR(Flights_2026_09_303334353637[entry_hour]),-1)=HOUR(AF144)),--(IFERROR(Flights_2026_09_303334353637[entry_sector],"")=AG144),--(IFERROR(Flights_2026_09_303334353637[nfl],-1)&gt;=AH144),--(IFERROR(Flights_2026_09_303334353637[nfl],-1)&lt;=IF(AH144=450,450,AH144+9)))</f>
        <v>0</v>
      </c>
    </row>
    <row r="145" spans="1:35" x14ac:dyDescent="0.2">
      <c r="A145" s="29" t="s">
        <v>271</v>
      </c>
      <c r="B145" s="29" t="s">
        <v>272</v>
      </c>
      <c r="C145" s="29" t="s">
        <v>19</v>
      </c>
      <c r="D145" s="29" t="s">
        <v>53</v>
      </c>
      <c r="E145" s="29" t="s">
        <v>610</v>
      </c>
      <c r="F145" s="30">
        <v>46299.821701388893</v>
      </c>
      <c r="G145" s="29" t="s">
        <v>21</v>
      </c>
      <c r="H145" s="29" t="s">
        <v>2105</v>
      </c>
      <c r="I145" s="31">
        <v>350</v>
      </c>
      <c r="J145" s="29" t="s">
        <v>22</v>
      </c>
      <c r="K145" s="29" t="s">
        <v>23</v>
      </c>
      <c r="L145" s="31">
        <v>850</v>
      </c>
      <c r="M145" s="29" t="s">
        <v>136</v>
      </c>
      <c r="N145" s="30">
        <v>46299.771863425922</v>
      </c>
      <c r="O145" s="31">
        <v>370</v>
      </c>
      <c r="P145" s="29" t="s">
        <v>26</v>
      </c>
      <c r="Q145" s="31">
        <v>370</v>
      </c>
      <c r="R145" t="str">
        <f>IF(B145="","",_xlfn.XLOOKUP(B145,DB!$A$2:$A$205,DB!$C$2:$C$205,"")&amp;"")</f>
        <v>Sector 5</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LIDAM</v>
      </c>
      <c r="AF145" s="2">
        <v>0.625</v>
      </c>
      <c r="AG145" t="s">
        <v>743</v>
      </c>
      <c r="AH145" s="17">
        <v>330</v>
      </c>
      <c r="AI145" s="17" cm="1">
        <f t="array" ref="AI145">SUMPRODUCT(--(IFERROR(HOUR(Flights_2026_09_303334353637[entry_hour]),-1)=HOUR(AF145)),--(IFERROR(Flights_2026_09_303334353637[entry_sector],"")=AG145),--(IFERROR(Flights_2026_09_303334353637[nfl],-1)&gt;=AH145),--(IFERROR(Flights_2026_09_303334353637[nfl],-1)&lt;=IF(AH145=450,450,AH145+9)))</f>
        <v>0</v>
      </c>
    </row>
    <row r="146" spans="1:35" x14ac:dyDescent="0.2">
      <c r="A146" s="29" t="s">
        <v>694</v>
      </c>
      <c r="B146" s="29" t="s">
        <v>277</v>
      </c>
      <c r="C146" s="29" t="s">
        <v>19</v>
      </c>
      <c r="D146" s="29" t="s">
        <v>211</v>
      </c>
      <c r="E146" s="29" t="s">
        <v>280</v>
      </c>
      <c r="F146" s="30">
        <v>46299.822928240741</v>
      </c>
      <c r="G146" s="29" t="s">
        <v>21</v>
      </c>
      <c r="H146" s="29" t="s">
        <v>2106</v>
      </c>
      <c r="I146" s="31">
        <v>400</v>
      </c>
      <c r="J146" s="29" t="s">
        <v>22</v>
      </c>
      <c r="K146" s="29" t="s">
        <v>23</v>
      </c>
      <c r="L146" s="31">
        <v>214</v>
      </c>
      <c r="M146" s="29" t="s">
        <v>37</v>
      </c>
      <c r="N146" s="30">
        <v>46299.806168981479</v>
      </c>
      <c r="O146" s="31">
        <v>319</v>
      </c>
      <c r="P146" s="29" t="s">
        <v>38</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MUFH</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entry_hour]),-1)=HOUR(AF146)),--(IFERROR(Flights_2026_09_303334353637[entry_sector],"")=AG146),--(IFERROR(Flights_2026_09_303334353637[nfl],-1)&gt;=AH146),--(IFERROR(Flights_2026_09_303334353637[nfl],-1)&lt;=IF(AH146=450,450,AH146+9)))</f>
        <v>0</v>
      </c>
    </row>
    <row r="147" spans="1:35" x14ac:dyDescent="0.2">
      <c r="A147" s="29" t="s">
        <v>309</v>
      </c>
      <c r="B147" s="29" t="s">
        <v>310</v>
      </c>
      <c r="C147" s="29" t="s">
        <v>19</v>
      </c>
      <c r="D147" s="29" t="s">
        <v>107</v>
      </c>
      <c r="E147" s="29" t="s">
        <v>1020</v>
      </c>
      <c r="F147" s="30">
        <v>46299.824432870373</v>
      </c>
      <c r="G147" s="29" t="s">
        <v>21</v>
      </c>
      <c r="H147" s="29" t="s">
        <v>2107</v>
      </c>
      <c r="I147" s="31">
        <v>370</v>
      </c>
      <c r="J147" s="29" t="s">
        <v>22</v>
      </c>
      <c r="K147" s="29" t="s">
        <v>23</v>
      </c>
      <c r="L147" s="31">
        <v>489</v>
      </c>
      <c r="M147" s="29" t="s">
        <v>25</v>
      </c>
      <c r="N147" s="30">
        <v>46299.792662037042</v>
      </c>
      <c r="O147" s="31">
        <v>370</v>
      </c>
      <c r="P147" s="29" t="s">
        <v>26</v>
      </c>
      <c r="Q147" s="31">
        <v>370</v>
      </c>
      <c r="R147" t="str">
        <f>IF(B147="","",_xlfn.XLOOKUP(B147,DB!$A$2:$A$205,DB!$C$2:$C$205,"")&amp;"")</f>
        <v>Sector 3</v>
      </c>
      <c r="S147" t="str">
        <f>IF(B147="","",_xlfn.XLOOKUP(B147,DB!$A$2:$A$205,DB!$E$2:$E$205,""))</f>
        <v>Sector 3</v>
      </c>
      <c r="T147" t="str">
        <f>IF(B147="","",_xlfn.XLOOKUP(B147,DB!$A$2:$A$205,DB!$F$2:$F$205,""))</f>
        <v>NOSAT</v>
      </c>
      <c r="U147" t="str">
        <f>IF(B147="","",_xlfn.XLOOKUP(B147,DB!$A$2:$A$205,DB!$D$2:$D$205,""))</f>
        <v>KZHU</v>
      </c>
      <c r="V147" t="str">
        <f>IF(B147="","",IF(OR(COUNTIF(M147,"????N?????W")&gt;0,COUNTIF(M147,"????N?????E")&gt;0,COUNTIF(M147,"????S?????W")&gt;0,COUNTIF(M147,"????S?????E")&gt;0),_xlfn.XLOOKUP(B147,DB!$A$2:$A$205,DB!$B$2:$B$205,""),M147))</f>
        <v>KEHLI</v>
      </c>
      <c r="AF147" s="2">
        <v>0.625</v>
      </c>
      <c r="AG147" t="s">
        <v>743</v>
      </c>
      <c r="AH147" s="17">
        <v>350</v>
      </c>
      <c r="AI147" s="17" cm="1">
        <f t="array" ref="AI147">SUMPRODUCT(--(IFERROR(HOUR(Flights_2026_09_303334353637[entry_hour]),-1)=HOUR(AF147)),--(IFERROR(Flights_2026_09_303334353637[entry_sector],"")=AG147),--(IFERROR(Flights_2026_09_303334353637[nfl],-1)&gt;=AH147),--(IFERROR(Flights_2026_09_303334353637[nfl],-1)&lt;=IF(AH147=450,450,AH147+9)))</f>
        <v>0</v>
      </c>
    </row>
    <row r="148" spans="1:35" x14ac:dyDescent="0.2">
      <c r="A148" s="29" t="s">
        <v>488</v>
      </c>
      <c r="B148" s="29" t="s">
        <v>208</v>
      </c>
      <c r="C148" s="29" t="s">
        <v>19</v>
      </c>
      <c r="D148" s="29" t="s">
        <v>20</v>
      </c>
      <c r="E148" s="29" t="s">
        <v>854</v>
      </c>
      <c r="F148" s="30">
        <v>46299.825590277775</v>
      </c>
      <c r="G148" s="29" t="s">
        <v>21</v>
      </c>
      <c r="H148" s="29" t="s">
        <v>2108</v>
      </c>
      <c r="I148" s="31">
        <v>340</v>
      </c>
      <c r="J148" s="29" t="s">
        <v>22</v>
      </c>
      <c r="K148" s="29" t="s">
        <v>23</v>
      </c>
      <c r="L148" s="31">
        <v>185</v>
      </c>
      <c r="M148" s="29" t="s">
        <v>37</v>
      </c>
      <c r="N148" s="30">
        <v>46299.810023148151</v>
      </c>
      <c r="O148" s="31">
        <v>271</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entry_hour]),-1)=HOUR(AF148)),--(IFERROR(Flights_2026_09_303334353637[entry_sector],"")=AG148),--(IFERROR(Flights_2026_09_303334353637[nfl],-1)&gt;=AH148),--(IFERROR(Flights_2026_09_303334353637[nfl],-1)&lt;=IF(AH148=450,450,AH148+9)))</f>
        <v>0</v>
      </c>
    </row>
    <row r="149" spans="1:35" x14ac:dyDescent="0.2">
      <c r="A149" s="29" t="s">
        <v>412</v>
      </c>
      <c r="B149" s="29" t="s">
        <v>354</v>
      </c>
      <c r="C149" s="29" t="s">
        <v>19</v>
      </c>
      <c r="D149" s="29" t="s">
        <v>53</v>
      </c>
      <c r="E149" s="29" t="s">
        <v>577</v>
      </c>
      <c r="F149" s="30">
        <v>46299.827199074076</v>
      </c>
      <c r="G149" s="29" t="s">
        <v>21</v>
      </c>
      <c r="H149" s="29" t="s">
        <v>2109</v>
      </c>
      <c r="I149" s="31">
        <v>370</v>
      </c>
      <c r="J149" s="29" t="s">
        <v>22</v>
      </c>
      <c r="K149" s="29" t="s">
        <v>23</v>
      </c>
      <c r="L149" s="31">
        <v>852</v>
      </c>
      <c r="M149" s="29" t="s">
        <v>136</v>
      </c>
      <c r="N149" s="30">
        <v>46299.777650462958</v>
      </c>
      <c r="O149" s="31">
        <v>370</v>
      </c>
      <c r="P149" s="29" t="s">
        <v>26</v>
      </c>
      <c r="Q149" s="31">
        <v>370</v>
      </c>
      <c r="R149" t="str">
        <f>IF(B149="","",_xlfn.XLOOKUP(B149,DB!$A$2:$A$205,DB!$C$2:$C$205,"")&amp;"")</f>
        <v>Sector 5</v>
      </c>
      <c r="S149" t="str">
        <f>IF(B149="","",_xlfn.XLOOKUP(B149,DB!$A$2:$A$205,DB!$E$2:$E$205,""))</f>
        <v>Sector 4</v>
      </c>
      <c r="T149" t="str">
        <f>IF(B149="","",_xlfn.XLOOKUP(B149,DB!$A$2:$A$205,DB!$F$2:$F$205,""))</f>
        <v>VOMAR/XUDUN</v>
      </c>
      <c r="U149" t="str">
        <f>IF(B149="","",_xlfn.XLOOKUP(B149,DB!$A$2:$A$205,DB!$D$2:$D$205,""))</f>
        <v>MMEX</v>
      </c>
      <c r="V149" t="str">
        <f>IF(B149="","",IF(OR(COUNTIF(M149,"????N?????W")&gt;0,COUNTIF(M149,"????N?????E")&gt;0,COUNTIF(M149,"????S?????W")&gt;0,COUNTIF(M149,"????S?????E")&gt;0),_xlfn.XLOOKUP(B149,DB!$A$2:$A$205,DB!$B$2:$B$205,""),M149))</f>
        <v>LIDAM</v>
      </c>
      <c r="AF149" s="2">
        <v>0.625</v>
      </c>
      <c r="AG149" t="s">
        <v>743</v>
      </c>
      <c r="AH149" s="17">
        <v>370</v>
      </c>
      <c r="AI149" s="17" cm="1">
        <f t="array" ref="AI149">SUMPRODUCT(--(IFERROR(HOUR(Flights_2026_09_303334353637[entry_hour]),-1)=HOUR(AF149)),--(IFERROR(Flights_2026_09_303334353637[entry_sector],"")=AG149),--(IFERROR(Flights_2026_09_303334353637[nfl],-1)&gt;=AH149),--(IFERROR(Flights_2026_09_303334353637[nfl],-1)&lt;=IF(AH149=450,450,AH149+9)))</f>
        <v>0</v>
      </c>
    </row>
    <row r="150" spans="1:35" x14ac:dyDescent="0.2">
      <c r="A150" s="29" t="s">
        <v>500</v>
      </c>
      <c r="B150" s="29" t="s">
        <v>301</v>
      </c>
      <c r="C150" s="29" t="s">
        <v>19</v>
      </c>
      <c r="D150" s="29" t="s">
        <v>107</v>
      </c>
      <c r="E150" s="29" t="s">
        <v>2110</v>
      </c>
      <c r="F150" s="30">
        <v>46299.828425925924</v>
      </c>
      <c r="G150" s="29" t="s">
        <v>21</v>
      </c>
      <c r="H150" s="29" t="s">
        <v>2111</v>
      </c>
      <c r="I150" s="31">
        <v>350</v>
      </c>
      <c r="J150" s="29" t="s">
        <v>22</v>
      </c>
      <c r="K150" s="29" t="s">
        <v>23</v>
      </c>
      <c r="L150" s="31">
        <v>507</v>
      </c>
      <c r="M150" s="29" t="s">
        <v>25</v>
      </c>
      <c r="N150" s="30">
        <v>46299.796655092592</v>
      </c>
      <c r="O150" s="31">
        <v>350</v>
      </c>
      <c r="P150" s="29" t="s">
        <v>26</v>
      </c>
      <c r="Q150" s="31">
        <v>350</v>
      </c>
      <c r="R150" t="str">
        <f>IF(B150="","",_xlfn.XLOOKUP(B150,DB!$A$2:$A$205,DB!$C$2:$C$205,"")&amp;"")</f>
        <v>Sector 5</v>
      </c>
      <c r="S150" t="str">
        <f>IF(B150="","",_xlfn.XLOOKUP(B150,DB!$A$2:$A$205,DB!$E$2:$E$205,""))</f>
        <v>Sector 4</v>
      </c>
      <c r="T150" t="str">
        <f>IF(B150="","",_xlfn.XLOOKUP(B150,DB!$A$2:$A$205,DB!$F$2:$F$205,""))</f>
        <v>VOMAR/XUDUN</v>
      </c>
      <c r="U150" t="str">
        <f>IF(B150="","",_xlfn.XLOOKUP(B150,DB!$A$2:$A$205,DB!$D$2:$D$205,""))</f>
        <v>MMTY</v>
      </c>
      <c r="V150" t="str">
        <f>IF(B150="","",IF(OR(COUNTIF(M150,"????N?????W")&gt;0,COUNTIF(M150,"????N?????E")&gt;0,COUNTIF(M150,"????S?????W")&gt;0,COUNTIF(M150,"????S?????E")&gt;0),_xlfn.XLOOKUP(B150,DB!$A$2:$A$205,DB!$B$2:$B$205,""),M150))</f>
        <v>KEHLI</v>
      </c>
      <c r="AF150" s="2">
        <v>0.625</v>
      </c>
      <c r="AG150" t="s">
        <v>743</v>
      </c>
      <c r="AH150" s="17">
        <v>380</v>
      </c>
      <c r="AI150" s="17" cm="1">
        <f t="array" ref="AI150">SUMPRODUCT(--(IFERROR(HOUR(Flights_2026_09_303334353637[entry_hour]),-1)=HOUR(AF150)),--(IFERROR(Flights_2026_09_303334353637[entry_sector],"")=AG150),--(IFERROR(Flights_2026_09_303334353637[nfl],-1)&gt;=AH150),--(IFERROR(Flights_2026_09_303334353637[nfl],-1)&lt;=IF(AH150=450,450,AH150+9)))</f>
        <v>0</v>
      </c>
    </row>
    <row r="151" spans="1:35" x14ac:dyDescent="0.2">
      <c r="A151" s="29" t="s">
        <v>492</v>
      </c>
      <c r="B151" s="29" t="s">
        <v>177</v>
      </c>
      <c r="C151" s="29" t="s">
        <v>19</v>
      </c>
      <c r="D151" s="29" t="s">
        <v>20</v>
      </c>
      <c r="E151" s="29" t="s">
        <v>1028</v>
      </c>
      <c r="F151" s="30">
        <v>46299.82980324074</v>
      </c>
      <c r="G151" s="29" t="s">
        <v>21</v>
      </c>
      <c r="H151" s="29" t="s">
        <v>2112</v>
      </c>
      <c r="I151" s="31">
        <v>340</v>
      </c>
      <c r="J151" s="29" t="s">
        <v>22</v>
      </c>
      <c r="K151" s="29" t="s">
        <v>23</v>
      </c>
      <c r="L151" s="31">
        <v>187</v>
      </c>
      <c r="M151" s="29" t="s">
        <v>37</v>
      </c>
      <c r="N151" s="30">
        <v>46299.813726851848</v>
      </c>
      <c r="O151" s="31">
        <v>287</v>
      </c>
      <c r="P151" s="29" t="s">
        <v>26</v>
      </c>
      <c r="Q151" s="31">
        <v>220</v>
      </c>
      <c r="R151" t="str">
        <f>IF(B151="","",_xlfn.XLOOKUP(B151,DB!$A$2:$A$205,DB!$C$2:$C$205,"")&amp;"")</f>
        <v>Sector 3</v>
      </c>
      <c r="S151" t="str">
        <f>IF(B151="","",_xlfn.XLOOKUP(B151,DB!$A$2:$A$205,DB!$E$2:$E$205,""))</f>
        <v>Sector 3</v>
      </c>
      <c r="T151" t="str">
        <f>IF(B151="","",_xlfn.XLOOKUP(B151,DB!$A$2:$A$205,DB!$F$2:$F$205,""))</f>
        <v>NOSAT</v>
      </c>
      <c r="U151" t="str">
        <f>IF(B151="","",_xlfn.XLOOKUP(B151,DB!$A$2:$A$205,DB!$D$2:$D$205,""))</f>
        <v>KZHU</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303334353637[entry_hour]),-1)=HOUR(AF151)),--(IFERROR(Flights_2026_09_303334353637[entry_sector],"")=AG151),--(IFERROR(Flights_2026_09_303334353637[nfl],-1)&gt;=AH151),--(IFERROR(Flights_2026_09_303334353637[nfl],-1)&lt;=IF(AH151=450,450,AH151+9)))</f>
        <v>1</v>
      </c>
    </row>
    <row r="152" spans="1:35" x14ac:dyDescent="0.2">
      <c r="A152" s="29" t="s">
        <v>320</v>
      </c>
      <c r="B152" s="29" t="s">
        <v>52</v>
      </c>
      <c r="C152" s="29" t="s">
        <v>19</v>
      </c>
      <c r="D152" s="29" t="s">
        <v>76</v>
      </c>
      <c r="E152" s="29" t="s">
        <v>1073</v>
      </c>
      <c r="F152" s="30">
        <v>46299.83112268518</v>
      </c>
      <c r="G152" s="29" t="s">
        <v>21</v>
      </c>
      <c r="H152" s="29" t="s">
        <v>2113</v>
      </c>
      <c r="I152" s="31">
        <v>350</v>
      </c>
      <c r="J152" s="29" t="s">
        <v>22</v>
      </c>
      <c r="K152" s="29" t="s">
        <v>55</v>
      </c>
      <c r="L152" s="31">
        <v>873</v>
      </c>
      <c r="M152" s="29" t="s">
        <v>788</v>
      </c>
      <c r="N152" s="30">
        <v>46299.780115740738</v>
      </c>
      <c r="O152" s="31">
        <v>350</v>
      </c>
      <c r="P152" s="29" t="s">
        <v>26</v>
      </c>
      <c r="Q152" s="31">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303334353637[entry_hour]),-1)=HOUR(AF152)),--(IFERROR(Flights_2026_09_303334353637[entry_sector],"")=AG152),--(IFERROR(Flights_2026_09_303334353637[nfl],-1)&gt;=AH152),--(IFERROR(Flights_2026_09_303334353637[nfl],-1)&lt;=IF(AH152=450,450,AH152+9)))</f>
        <v>0</v>
      </c>
    </row>
    <row r="153" spans="1:35" x14ac:dyDescent="0.2">
      <c r="A153" s="29" t="s">
        <v>1881</v>
      </c>
      <c r="B153" s="29" t="s">
        <v>490</v>
      </c>
      <c r="C153" s="29" t="s">
        <v>19</v>
      </c>
      <c r="D153" s="29" t="s">
        <v>47</v>
      </c>
      <c r="E153" s="29" t="s">
        <v>553</v>
      </c>
      <c r="F153" s="30">
        <v>46299.83321759259</v>
      </c>
      <c r="G153" s="29" t="s">
        <v>21</v>
      </c>
      <c r="H153" s="29" t="s">
        <v>2114</v>
      </c>
      <c r="I153" s="31">
        <v>350</v>
      </c>
      <c r="J153" s="29" t="s">
        <v>22</v>
      </c>
      <c r="K153" s="29" t="s">
        <v>23</v>
      </c>
      <c r="L153" s="31">
        <v>802</v>
      </c>
      <c r="M153" s="29" t="s">
        <v>84</v>
      </c>
      <c r="N153" s="30">
        <v>46299.787754629629</v>
      </c>
      <c r="O153" s="31">
        <v>350</v>
      </c>
      <c r="P153" s="29" t="s">
        <v>26</v>
      </c>
      <c r="Q153" s="31">
        <v>350</v>
      </c>
      <c r="R153" t="str">
        <f>IF(B153="","",_xlfn.XLOOKUP(B153,DB!$A$2:$A$205,DB!$C$2:$C$205,"")&amp;"")</f>
        <v>Sector 5</v>
      </c>
      <c r="S153" t="str">
        <f>IF(B153="","",_xlfn.XLOOKUP(B153,DB!$A$2:$A$205,DB!$E$2:$E$205,""))</f>
        <v>Sector 4</v>
      </c>
      <c r="T153" t="str">
        <f>IF(B153="","",_xlfn.XLOOKUP(B153,DB!$A$2:$A$205,DB!$F$2:$F$205,""))</f>
        <v>VOMAR/XUDUN</v>
      </c>
      <c r="U153" t="str">
        <f>IF(B153="","",_xlfn.XLOOKUP(B153,DB!$A$2:$A$205,DB!$D$2:$D$205,""))</f>
        <v>KZHU</v>
      </c>
      <c r="V153" t="str">
        <f>IF(B153="","",IF(OR(COUNTIF(M153,"????N?????W")&gt;0,COUNTIF(M153,"????N?????E")&gt;0,COUNTIF(M153,"????S?????W")&gt;0,COUNTIF(M153,"????S?????E")&gt;0),_xlfn.XLOOKUP(B153,DB!$A$2:$A$205,DB!$B$2:$B$205,""),M153))</f>
        <v>MATOL</v>
      </c>
      <c r="AF153" s="2">
        <v>0.625</v>
      </c>
      <c r="AG153" t="s">
        <v>743</v>
      </c>
      <c r="AH153" s="17">
        <v>410</v>
      </c>
      <c r="AI153" s="17" cm="1">
        <f t="array" ref="AI153">SUMPRODUCT(--(IFERROR(HOUR(Flights_2026_09_303334353637[entry_hour]),-1)=HOUR(AF153)),--(IFERROR(Flights_2026_09_303334353637[entry_sector],"")=AG153),--(IFERROR(Flights_2026_09_303334353637[nfl],-1)&gt;=AH153),--(IFERROR(Flights_2026_09_303334353637[nfl],-1)&lt;=IF(AH153=450,450,AH153+9)))</f>
        <v>0</v>
      </c>
    </row>
    <row r="154" spans="1:35" x14ac:dyDescent="0.2">
      <c r="A154" s="29" t="s">
        <v>308</v>
      </c>
      <c r="B154" s="29" t="s">
        <v>59</v>
      </c>
      <c r="C154" s="29" t="s">
        <v>19</v>
      </c>
      <c r="D154" s="29" t="s">
        <v>107</v>
      </c>
      <c r="E154" s="29" t="s">
        <v>2115</v>
      </c>
      <c r="F154" s="30">
        <v>46299.834432870368</v>
      </c>
      <c r="G154" s="29" t="s">
        <v>21</v>
      </c>
      <c r="H154" s="29" t="s">
        <v>2116</v>
      </c>
      <c r="I154" s="31">
        <v>380</v>
      </c>
      <c r="J154" s="29" t="s">
        <v>22</v>
      </c>
      <c r="K154" s="29" t="s">
        <v>23</v>
      </c>
      <c r="L154" s="31">
        <v>180</v>
      </c>
      <c r="M154" s="29" t="s">
        <v>37</v>
      </c>
      <c r="N154" s="30">
        <v>46299.819756944446</v>
      </c>
      <c r="O154" s="31">
        <v>286</v>
      </c>
      <c r="P154" s="29" t="s">
        <v>26</v>
      </c>
      <c r="Q154" s="31">
        <v>220</v>
      </c>
      <c r="R154" t="str">
        <f>IF(B154="","",_xlfn.XLOOKUP(B154,DB!$A$2:$A$205,DB!$C$2:$C$205,"")&amp;"")</f>
        <v>Sector 3</v>
      </c>
      <c r="S154" t="str">
        <f>IF(B154="","",_xlfn.XLOOKUP(B154,DB!$A$2:$A$205,DB!$E$2:$E$205,""))</f>
        <v>Sector 3</v>
      </c>
      <c r="T154" t="str">
        <f>IF(B154="","",_xlfn.XLOOKUP(B154,DB!$A$2:$A$205,DB!$F$2:$F$205,""))</f>
        <v>NOSAT</v>
      </c>
      <c r="U154" t="str">
        <f>IF(B154="","",_xlfn.XLOOKUP(B154,DB!$A$2:$A$205,DB!$D$2:$D$205,""))</f>
        <v>MUFH</v>
      </c>
      <c r="V154" t="str">
        <f>IF(B154="","",IF(OR(COUNTIF(M154,"????N?????W")&gt;0,COUNTIF(M154,"????N?????E")&gt;0,COUNTIF(M154,"????S?????W")&gt;0,COUNTIF(M154,"????S?????E")&gt;0),_xlfn.XLOOKUP(B154,DB!$A$2:$A$205,DB!$B$2:$B$205,""),M154))</f>
        <v>NOSAT</v>
      </c>
      <c r="AF154" s="2">
        <v>0.625</v>
      </c>
      <c r="AG154" t="s">
        <v>743</v>
      </c>
      <c r="AH154" s="17">
        <v>420</v>
      </c>
      <c r="AI154" s="17" cm="1">
        <f t="array" ref="AI154">SUMPRODUCT(--(IFERROR(HOUR(Flights_2026_09_303334353637[entry_hour]),-1)=HOUR(AF154)),--(IFERROR(Flights_2026_09_303334353637[entry_sector],"")=AG154),--(IFERROR(Flights_2026_09_303334353637[nfl],-1)&gt;=AH154),--(IFERROR(Flights_2026_09_303334353637[nfl],-1)&lt;=IF(AH154=450,450,AH154+9)))</f>
        <v>0</v>
      </c>
    </row>
    <row r="155" spans="1:35" x14ac:dyDescent="0.2">
      <c r="A155" s="29" t="s">
        <v>306</v>
      </c>
      <c r="B155" s="29" t="s">
        <v>307</v>
      </c>
      <c r="C155" s="29" t="s">
        <v>19</v>
      </c>
      <c r="D155" s="29" t="s">
        <v>120</v>
      </c>
      <c r="E155" s="29" t="s">
        <v>491</v>
      </c>
      <c r="F155" s="30">
        <v>46299.83592592593</v>
      </c>
      <c r="G155" s="29" t="s">
        <v>21</v>
      </c>
      <c r="H155" s="29" t="s">
        <v>1102</v>
      </c>
      <c r="I155" s="31">
        <v>330</v>
      </c>
      <c r="J155" s="29" t="s">
        <v>22</v>
      </c>
      <c r="K155" s="29" t="s">
        <v>23</v>
      </c>
      <c r="L155" s="31">
        <v>802</v>
      </c>
      <c r="M155" s="29" t="s">
        <v>84</v>
      </c>
      <c r="N155" s="30">
        <v>46299.790127314816</v>
      </c>
      <c r="O155" s="31">
        <v>330</v>
      </c>
      <c r="P155" s="29" t="s">
        <v>26</v>
      </c>
      <c r="Q155" s="31">
        <v>330</v>
      </c>
      <c r="R155" t="str">
        <f>IF(B155="","",_xlfn.XLOOKUP(B155,DB!$A$2:$A$205,DB!$C$2:$C$205,"")&amp;"")</f>
        <v>Sector 5</v>
      </c>
      <c r="S155" t="str">
        <f>IF(B155="","",_xlfn.XLOOKUP(B155,DB!$A$2:$A$205,DB!$E$2:$E$205,""))</f>
        <v>Sector 4</v>
      </c>
      <c r="T155" t="str">
        <f>IF(B155="","",_xlfn.XLOOKUP(B155,DB!$A$2:$A$205,DB!$F$2:$F$205,""))</f>
        <v>VOMAR/XUDUN</v>
      </c>
      <c r="U155" t="str">
        <f>IF(B155="","",_xlfn.XLOOKUP(B155,DB!$A$2:$A$205,DB!$D$2:$D$205,""))</f>
        <v>KZHU</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entry_hour]),-1)=HOUR(AF155)),--(IFERROR(Flights_2026_09_303334353637[entry_sector],"")=AG155),--(IFERROR(Flights_2026_09_303334353637[nfl],-1)&gt;=AH155),--(IFERROR(Flights_2026_09_303334353637[nfl],-1)&lt;=IF(AH155=450,450,AH155+9)))</f>
        <v>0</v>
      </c>
    </row>
    <row r="156" spans="1:35" x14ac:dyDescent="0.2">
      <c r="A156" s="29" t="s">
        <v>305</v>
      </c>
      <c r="B156" s="29" t="s">
        <v>57</v>
      </c>
      <c r="C156" s="29" t="s">
        <v>19</v>
      </c>
      <c r="D156" s="29" t="s">
        <v>50</v>
      </c>
      <c r="E156" s="29" t="s">
        <v>798</v>
      </c>
      <c r="F156" s="30">
        <v>46299.838831018518</v>
      </c>
      <c r="G156" s="29" t="s">
        <v>21</v>
      </c>
      <c r="H156" s="29" t="s">
        <v>2117</v>
      </c>
      <c r="I156" s="31">
        <v>330</v>
      </c>
      <c r="J156" s="29" t="s">
        <v>22</v>
      </c>
      <c r="K156" s="29" t="s">
        <v>23</v>
      </c>
      <c r="L156" s="31">
        <v>523</v>
      </c>
      <c r="M156" s="29" t="s">
        <v>25</v>
      </c>
      <c r="N156" s="30">
        <v>46299.805891203709</v>
      </c>
      <c r="O156" s="31">
        <v>330</v>
      </c>
      <c r="P156" s="29" t="s">
        <v>26</v>
      </c>
      <c r="Q156" s="31">
        <v>330</v>
      </c>
      <c r="R156" t="str">
        <f>IF(B156="","",_xlfn.XLOOKUP(B156,DB!$A$2:$A$205,DB!$C$2:$C$205,"")&amp;"")</f>
        <v>Sector 5</v>
      </c>
      <c r="S156" t="str">
        <f>IF(B156="","",_xlfn.XLOOKUP(B156,DB!$A$2:$A$205,DB!$E$2:$E$205,""))</f>
        <v>Sector 4</v>
      </c>
      <c r="T156" t="str">
        <f>IF(B156="","",_xlfn.XLOOKUP(B156,DB!$A$2:$A$205,DB!$F$2:$F$205,""))</f>
        <v>VOMAR/XUDUN</v>
      </c>
      <c r="U156" t="str">
        <f>IF(B156="","",_xlfn.XLOOKUP(B156,DB!$A$2:$A$205,DB!$D$2:$D$205,""))</f>
        <v>KZHU</v>
      </c>
      <c r="V156" t="str">
        <f>IF(B156="","",IF(OR(COUNTIF(M156,"????N?????W")&gt;0,COUNTIF(M156,"????N?????E")&gt;0,COUNTIF(M156,"????S?????W")&gt;0,COUNTIF(M156,"????S?????E")&gt;0),_xlfn.XLOOKUP(B156,DB!$A$2:$A$205,DB!$B$2:$B$205,""),M156))</f>
        <v>KEHLI</v>
      </c>
      <c r="AF156" s="2">
        <v>0.625</v>
      </c>
      <c r="AG156" t="s">
        <v>743</v>
      </c>
      <c r="AH156" s="17">
        <v>440</v>
      </c>
      <c r="AI156" s="17" cm="1">
        <f t="array" ref="AI156">SUMPRODUCT(--(IFERROR(HOUR(Flights_2026_09_303334353637[entry_hour]),-1)=HOUR(AF156)),--(IFERROR(Flights_2026_09_303334353637[entry_sector],"")=AG156),--(IFERROR(Flights_2026_09_303334353637[nfl],-1)&gt;=AH156),--(IFERROR(Flights_2026_09_303334353637[nfl],-1)&lt;=IF(AH156=450,450,AH156+9)))</f>
        <v>0</v>
      </c>
    </row>
    <row r="157" spans="1:35" x14ac:dyDescent="0.2">
      <c r="A157" s="29" t="s">
        <v>696</v>
      </c>
      <c r="B157" s="29" t="s">
        <v>697</v>
      </c>
      <c r="C157" s="29" t="s">
        <v>19</v>
      </c>
      <c r="D157" s="29" t="s">
        <v>352</v>
      </c>
      <c r="E157" s="29" t="s">
        <v>669</v>
      </c>
      <c r="F157" s="30">
        <v>46299.840613425928</v>
      </c>
      <c r="G157" s="29" t="s">
        <v>21</v>
      </c>
      <c r="H157" s="29" t="s">
        <v>2118</v>
      </c>
      <c r="I157" s="31">
        <v>380</v>
      </c>
      <c r="J157" s="29" t="s">
        <v>22</v>
      </c>
      <c r="K157" s="29" t="s">
        <v>23</v>
      </c>
      <c r="L157" s="31">
        <v>222</v>
      </c>
      <c r="M157" s="29" t="s">
        <v>44</v>
      </c>
      <c r="N157" s="30">
        <v>46299.822233796294</v>
      </c>
      <c r="O157" s="31">
        <v>30</v>
      </c>
      <c r="P157" s="29" t="s">
        <v>38</v>
      </c>
      <c r="Q157" s="31">
        <v>400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303334353637[entry_hour]),-1)=HOUR(AF157)),--(IFERROR(Flights_2026_09_303334353637[entry_sector],"")=AG157),--(IFERROR(Flights_2026_09_303334353637[nfl],-1)&gt;=AH157),--(IFERROR(Flights_2026_09_303334353637[nfl],-1)&lt;=IF(AH157=450,450,AH157+9)))</f>
        <v>0</v>
      </c>
    </row>
    <row r="158" spans="1:35" x14ac:dyDescent="0.2">
      <c r="A158" s="29" t="s">
        <v>489</v>
      </c>
      <c r="B158" s="29" t="s">
        <v>490</v>
      </c>
      <c r="C158" s="29" t="s">
        <v>19</v>
      </c>
      <c r="D158" s="29" t="s">
        <v>76</v>
      </c>
      <c r="E158" s="29" t="s">
        <v>2119</v>
      </c>
      <c r="F158" s="30">
        <v>46299.843958333338</v>
      </c>
      <c r="G158" s="29" t="s">
        <v>21</v>
      </c>
      <c r="H158" s="29" t="s">
        <v>2120</v>
      </c>
      <c r="I158" s="31">
        <v>350</v>
      </c>
      <c r="J158" s="29" t="s">
        <v>22</v>
      </c>
      <c r="K158" s="29" t="s">
        <v>23</v>
      </c>
      <c r="L158" s="31">
        <v>496</v>
      </c>
      <c r="M158" s="29" t="s">
        <v>25</v>
      </c>
      <c r="N158" s="30">
        <v>46299.813310185185</v>
      </c>
      <c r="O158" s="31">
        <v>350</v>
      </c>
      <c r="P158" s="29" t="s">
        <v>26</v>
      </c>
      <c r="Q158" s="31">
        <v>350</v>
      </c>
      <c r="R158" t="str">
        <f>IF(B158="","",_xlfn.XLOOKUP(B158,DB!$A$2:$A$205,DB!$C$2:$C$205,"")&amp;"")</f>
        <v>Sector 5</v>
      </c>
      <c r="S158" t="str">
        <f>IF(B158="","",_xlfn.XLOOKUP(B158,DB!$A$2:$A$205,DB!$E$2:$E$205,""))</f>
        <v>Sector 4</v>
      </c>
      <c r="T158" t="str">
        <f>IF(B158="","",_xlfn.XLOOKUP(B158,DB!$A$2:$A$205,DB!$F$2:$F$205,""))</f>
        <v>VOMAR/XUDUN</v>
      </c>
      <c r="U158" t="str">
        <f>IF(B158="","",_xlfn.XLOOKUP(B158,DB!$A$2:$A$205,DB!$D$2:$D$205,""))</f>
        <v>KZHU</v>
      </c>
      <c r="V158" t="str">
        <f>IF(B158="","",IF(OR(COUNTIF(M158,"????N?????W")&gt;0,COUNTIF(M158,"????N?????E")&gt;0,COUNTIF(M158,"????S?????W")&gt;0,COUNTIF(M158,"????S?????E")&gt;0),_xlfn.XLOOKUP(B158,DB!$A$2:$A$205,DB!$B$2:$B$205,""),M158))</f>
        <v>KEHLI</v>
      </c>
      <c r="AF158" s="2">
        <v>0.625</v>
      </c>
      <c r="AG158" t="s">
        <v>744</v>
      </c>
      <c r="AH158" s="17">
        <v>200</v>
      </c>
      <c r="AI158" s="17" cm="1">
        <f t="array" ref="AI158">SUMPRODUCT(--(IFERROR(HOUR(Flights_2026_09_303334353637[entry_hour]),-1)=HOUR(AF158)),--(IFERROR(Flights_2026_09_303334353637[entry_sector],"")=AG158),--(IFERROR(Flights_2026_09_303334353637[nfl],-1)&gt;=AH158),--(IFERROR(Flights_2026_09_303334353637[nfl],-1)&lt;=IF(AH158=450,450,AH158+9)))</f>
        <v>0</v>
      </c>
    </row>
    <row r="159" spans="1:35" x14ac:dyDescent="0.2">
      <c r="A159" s="29" t="s">
        <v>322</v>
      </c>
      <c r="B159" s="29" t="s">
        <v>71</v>
      </c>
      <c r="C159" s="29" t="s">
        <v>19</v>
      </c>
      <c r="D159" s="29" t="s">
        <v>72</v>
      </c>
      <c r="E159" s="29" t="s">
        <v>830</v>
      </c>
      <c r="F159" s="30">
        <v>46299.845462962963</v>
      </c>
      <c r="G159" s="29" t="s">
        <v>21</v>
      </c>
      <c r="H159" s="29" t="s">
        <v>2121</v>
      </c>
      <c r="I159" s="31">
        <v>400</v>
      </c>
      <c r="J159" s="29" t="s">
        <v>22</v>
      </c>
      <c r="K159" s="29" t="s">
        <v>23</v>
      </c>
      <c r="L159" s="31">
        <v>195</v>
      </c>
      <c r="M159" s="29" t="s">
        <v>37</v>
      </c>
      <c r="N159" s="30">
        <v>46299.831400462965</v>
      </c>
      <c r="O159" s="31">
        <v>331</v>
      </c>
      <c r="P159" s="29" t="s">
        <v>38</v>
      </c>
      <c r="Q159" s="31">
        <v>220</v>
      </c>
      <c r="R159" t="str">
        <f>IF(B159="","",_xlfn.XLOOKUP(B159,DB!$A$2:$A$205,DB!$C$2:$C$205,"")&amp;"")</f>
        <v>Sector 3</v>
      </c>
      <c r="S159" t="str">
        <f>IF(B159="","",_xlfn.XLOOKUP(B159,DB!$A$2:$A$205,DB!$E$2:$E$205,""))</f>
        <v>Sector 3</v>
      </c>
      <c r="T159" t="str">
        <f>IF(B159="","",_xlfn.XLOOKUP(B159,DB!$A$2:$A$205,DB!$F$2:$F$205,""))</f>
        <v>NOSAT</v>
      </c>
      <c r="U159" t="str">
        <f>IF(B159="","",_xlfn.XLOOKUP(B159,DB!$A$2:$A$205,DB!$D$2:$D$205,""))</f>
        <v>MUFH</v>
      </c>
      <c r="V159" t="str">
        <f>IF(B159="","",IF(OR(COUNTIF(M159,"????N?????W")&gt;0,COUNTIF(M159,"????N?????E")&gt;0,COUNTIF(M159,"????S?????W")&gt;0,COUNTIF(M159,"????S?????E")&gt;0),_xlfn.XLOOKUP(B159,DB!$A$2:$A$205,DB!$B$2:$B$205,""),M159))</f>
        <v>NOSAT</v>
      </c>
      <c r="AF159" s="2">
        <v>0.625</v>
      </c>
      <c r="AG159" t="s">
        <v>744</v>
      </c>
      <c r="AH159" s="17">
        <v>210</v>
      </c>
      <c r="AI159" s="17" cm="1">
        <f t="array" ref="AI159">SUMPRODUCT(--(IFERROR(HOUR(Flights_2026_09_303334353637[entry_hour]),-1)=HOUR(AF159)),--(IFERROR(Flights_2026_09_303334353637[entry_sector],"")=AG159),--(IFERROR(Flights_2026_09_303334353637[nfl],-1)&gt;=AH159),--(IFERROR(Flights_2026_09_303334353637[nfl],-1)&lt;=IF(AH159=450,450,AH159+9)))</f>
        <v>0</v>
      </c>
    </row>
    <row r="160" spans="1:35" x14ac:dyDescent="0.2">
      <c r="A160" s="29" t="s">
        <v>314</v>
      </c>
      <c r="B160" s="29" t="s">
        <v>89</v>
      </c>
      <c r="C160" s="29" t="s">
        <v>19</v>
      </c>
      <c r="D160" s="29" t="s">
        <v>107</v>
      </c>
      <c r="E160" s="29" t="s">
        <v>1012</v>
      </c>
      <c r="F160" s="30">
        <v>46299.847141203703</v>
      </c>
      <c r="G160" s="29" t="s">
        <v>21</v>
      </c>
      <c r="H160" s="29" t="s">
        <v>2122</v>
      </c>
      <c r="I160" s="31">
        <v>360</v>
      </c>
      <c r="J160" s="29" t="s">
        <v>22</v>
      </c>
      <c r="K160" s="29" t="s">
        <v>23</v>
      </c>
      <c r="L160" s="31">
        <v>244</v>
      </c>
      <c r="M160" s="29" t="s">
        <v>44</v>
      </c>
      <c r="N160" s="30">
        <v>46299.829548611116</v>
      </c>
      <c r="O160" s="31">
        <v>30</v>
      </c>
      <c r="P160" s="29" t="s">
        <v>26</v>
      </c>
      <c r="Q160" s="31">
        <v>290</v>
      </c>
      <c r="R160" t="str">
        <f>IF(B160="","",_xlfn.XLOOKUP(B160,DB!$A$2:$A$205,DB!$C$2:$C$205,"")&amp;"")</f>
        <v>Sector 7</v>
      </c>
      <c r="S160" t="str">
        <f>IF(B160="","",_xlfn.XLOOKUP(B160,DB!$A$2:$A$205,DB!$E$2:$E$205,""))</f>
        <v>Sector 7</v>
      </c>
      <c r="T160" t="str">
        <f>IF(B160="","",_xlfn.XLOOKUP(B160,DB!$A$2:$A$205,DB!$F$2:$F$205,""))</f>
        <v>PAULE/SIGMA</v>
      </c>
      <c r="U160" t="str">
        <f>IF(B160="","",_xlfn.XLOOKUP(B160,DB!$A$2:$A$205,DB!$D$2:$D$205,""))</f>
        <v>MHCC</v>
      </c>
      <c r="V160" t="str">
        <f>IF(B160="","",IF(OR(COUNTIF(M160,"????N?????W")&gt;0,COUNTIF(M160,"????N?????E")&gt;0,COUNTIF(M160,"????S?????W")&gt;0,COUNTIF(M160,"????S?????E")&gt;0),_xlfn.XLOOKUP(B160,DB!$A$2:$A$205,DB!$B$2:$B$205,""),M160))</f>
        <v>SIGMA</v>
      </c>
      <c r="AF160" s="2">
        <v>0.625</v>
      </c>
      <c r="AG160" t="s">
        <v>744</v>
      </c>
      <c r="AH160" s="17">
        <v>220</v>
      </c>
      <c r="AI160" s="17" cm="1">
        <f t="array" ref="AI160">SUMPRODUCT(--(IFERROR(HOUR(Flights_2026_09_303334353637[entry_hour]),-1)=HOUR(AF160)),--(IFERROR(Flights_2026_09_303334353637[entry_sector],"")=AG160),--(IFERROR(Flights_2026_09_303334353637[nfl],-1)&gt;=AH160),--(IFERROR(Flights_2026_09_303334353637[nfl],-1)&lt;=IF(AH160=450,450,AH160+9)))</f>
        <v>11</v>
      </c>
    </row>
    <row r="161" spans="1:35" x14ac:dyDescent="0.2">
      <c r="A161" s="29" t="s">
        <v>316</v>
      </c>
      <c r="B161" s="29" t="s">
        <v>75</v>
      </c>
      <c r="C161" s="29" t="s">
        <v>19</v>
      </c>
      <c r="D161" s="29" t="s">
        <v>50</v>
      </c>
      <c r="E161" s="29" t="s">
        <v>701</v>
      </c>
      <c r="F161" s="30">
        <v>46299.848993055552</v>
      </c>
      <c r="G161" s="29" t="s">
        <v>21</v>
      </c>
      <c r="H161" s="29" t="s">
        <v>2123</v>
      </c>
      <c r="I161" s="31">
        <v>350</v>
      </c>
      <c r="J161" s="29" t="s">
        <v>22</v>
      </c>
      <c r="K161" s="29" t="s">
        <v>23</v>
      </c>
      <c r="L161" s="31">
        <v>886</v>
      </c>
      <c r="M161" s="29" t="s">
        <v>813</v>
      </c>
      <c r="N161" s="30">
        <v>46299.798148148147</v>
      </c>
      <c r="O161" s="31">
        <v>350</v>
      </c>
      <c r="P161" s="29" t="s">
        <v>26</v>
      </c>
      <c r="Q161" s="31">
        <v>350</v>
      </c>
      <c r="R161" t="str">
        <f>IF(B161="","",_xlfn.XLOOKUP(B161,DB!$A$2:$A$205,DB!$C$2:$C$205,"")&amp;"")</f>
        <v>Sector 5</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LIDAM</v>
      </c>
      <c r="AF161" s="2">
        <v>0.625</v>
      </c>
      <c r="AG161" t="s">
        <v>744</v>
      </c>
      <c r="AH161" s="17">
        <v>230</v>
      </c>
      <c r="AI161" s="17" cm="1">
        <f t="array" ref="AI161">SUMPRODUCT(--(IFERROR(HOUR(Flights_2026_09_303334353637[entry_hour]),-1)=HOUR(AF161)),--(IFERROR(Flights_2026_09_303334353637[entry_sector],"")=AG161),--(IFERROR(Flights_2026_09_303334353637[nfl],-1)&gt;=AH161),--(IFERROR(Flights_2026_09_303334353637[nfl],-1)&lt;=IF(AH161=450,450,AH161+9)))</f>
        <v>0</v>
      </c>
    </row>
    <row r="162" spans="1:35" x14ac:dyDescent="0.2">
      <c r="A162" s="29" t="s">
        <v>318</v>
      </c>
      <c r="B162" s="29" t="s">
        <v>206</v>
      </c>
      <c r="C162" s="29" t="s">
        <v>19</v>
      </c>
      <c r="D162" s="29" t="s">
        <v>53</v>
      </c>
      <c r="E162" s="29" t="s">
        <v>915</v>
      </c>
      <c r="F162" s="30">
        <v>46299.850092592591</v>
      </c>
      <c r="G162" s="29" t="s">
        <v>21</v>
      </c>
      <c r="H162" s="29" t="s">
        <v>2124</v>
      </c>
      <c r="I162" s="31">
        <v>360</v>
      </c>
      <c r="J162" s="29" t="s">
        <v>22</v>
      </c>
      <c r="K162" s="29" t="s">
        <v>23</v>
      </c>
      <c r="L162" s="31">
        <v>244</v>
      </c>
      <c r="M162" s="29" t="s">
        <v>44</v>
      </c>
      <c r="N162" s="30">
        <v>46299.833113425921</v>
      </c>
      <c r="O162" s="31">
        <v>30</v>
      </c>
      <c r="P162" s="29" t="s">
        <v>26</v>
      </c>
      <c r="Q162" s="31">
        <v>360</v>
      </c>
      <c r="R162" t="str">
        <f>IF(B162="","",_xlfn.XLOOKUP(B162,DB!$A$2:$A$205,DB!$C$2:$C$205,"")&amp;"")</f>
        <v>Sector 7</v>
      </c>
      <c r="S162" t="str">
        <f>IF(B162="","",_xlfn.XLOOKUP(B162,DB!$A$2:$A$205,DB!$E$2:$E$205,""))</f>
        <v>Sector 7</v>
      </c>
      <c r="T162" t="str">
        <f>IF(B162="","",_xlfn.XLOOKUP(B162,DB!$A$2:$A$205,DB!$F$2:$F$205,""))</f>
        <v>PAULE/SIGMA</v>
      </c>
      <c r="U162" t="str">
        <f>IF(B162="","",_xlfn.XLOOKUP(B162,DB!$A$2:$A$205,DB!$D$2:$D$205,""))</f>
        <v>MHCC</v>
      </c>
      <c r="V162" t="str">
        <f>IF(B162="","",IF(OR(COUNTIF(M162,"????N?????W")&gt;0,COUNTIF(M162,"????N?????E")&gt;0,COUNTIF(M162,"????S?????W")&gt;0,COUNTIF(M162,"????S?????E")&gt;0),_xlfn.XLOOKUP(B162,DB!$A$2:$A$205,DB!$B$2:$B$205,""),M162))</f>
        <v>SIGMA</v>
      </c>
      <c r="AF162" s="2">
        <v>0.625</v>
      </c>
      <c r="AG162" t="s">
        <v>744</v>
      </c>
      <c r="AH162" s="17">
        <v>240</v>
      </c>
      <c r="AI162" s="17" cm="1">
        <f t="array" ref="AI162">SUMPRODUCT(--(IFERROR(HOUR(Flights_2026_09_303334353637[entry_hour]),-1)=HOUR(AF162)),--(IFERROR(Flights_2026_09_303334353637[entry_sector],"")=AG162),--(IFERROR(Flights_2026_09_303334353637[nfl],-1)&gt;=AH162),--(IFERROR(Flights_2026_09_303334353637[nfl],-1)&lt;=IF(AH162=450,450,AH162+9)))</f>
        <v>0</v>
      </c>
    </row>
    <row r="163" spans="1:35" x14ac:dyDescent="0.2">
      <c r="A163" s="29" t="s">
        <v>311</v>
      </c>
      <c r="B163" s="29" t="s">
        <v>81</v>
      </c>
      <c r="C163" s="29" t="s">
        <v>19</v>
      </c>
      <c r="D163" s="29" t="s">
        <v>41</v>
      </c>
      <c r="E163" s="29" t="s">
        <v>478</v>
      </c>
      <c r="F163" s="30">
        <v>46299.851770833338</v>
      </c>
      <c r="G163" s="29" t="s">
        <v>21</v>
      </c>
      <c r="H163" s="29" t="s">
        <v>1084</v>
      </c>
      <c r="I163" s="31">
        <v>350</v>
      </c>
      <c r="J163" s="29" t="s">
        <v>22</v>
      </c>
      <c r="K163" s="29" t="s">
        <v>23</v>
      </c>
      <c r="L163" s="31">
        <v>802</v>
      </c>
      <c r="M163" s="29" t="s">
        <v>84</v>
      </c>
      <c r="N163" s="30">
        <v>46299.804571759261</v>
      </c>
      <c r="O163" s="31">
        <v>350</v>
      </c>
      <c r="P163" s="29" t="s">
        <v>26</v>
      </c>
      <c r="Q163" s="31">
        <v>350</v>
      </c>
      <c r="R163" t="str">
        <f>IF(B163="","",_xlfn.XLOOKUP(B163,DB!$A$2:$A$205,DB!$C$2:$C$205,"")&amp;"")</f>
        <v>Sector 5</v>
      </c>
      <c r="S163" t="str">
        <f>IF(B163="","",_xlfn.XLOOKUP(B163,DB!$A$2:$A$205,DB!$E$2:$E$205,""))</f>
        <v>Sector 4</v>
      </c>
      <c r="T163" t="str">
        <f>IF(B163="","",_xlfn.XLOOKUP(B163,DB!$A$2:$A$205,DB!$F$2:$F$205,""))</f>
        <v>VOMAR/XUDUN</v>
      </c>
      <c r="U163" t="str">
        <f>IF(B163="","",_xlfn.XLOOKUP(B163,DB!$A$2:$A$205,DB!$D$2:$D$205,""))</f>
        <v>MMTY</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303334353637[entry_hour]),-1)=HOUR(AF163)),--(IFERROR(Flights_2026_09_303334353637[entry_sector],"")=AG163),--(IFERROR(Flights_2026_09_303334353637[nfl],-1)&gt;=AH163),--(IFERROR(Flights_2026_09_303334353637[nfl],-1)&lt;=IF(AH163=450,450,AH163+9)))</f>
        <v>0</v>
      </c>
    </row>
    <row r="164" spans="1:35" x14ac:dyDescent="0.2">
      <c r="A164" s="29" t="s">
        <v>312</v>
      </c>
      <c r="B164" s="29" t="s">
        <v>313</v>
      </c>
      <c r="C164" s="29" t="s">
        <v>19</v>
      </c>
      <c r="D164" s="29" t="s">
        <v>53</v>
      </c>
      <c r="E164" s="29" t="s">
        <v>930</v>
      </c>
      <c r="F164" s="30">
        <v>46299.853078703702</v>
      </c>
      <c r="G164" s="29" t="s">
        <v>21</v>
      </c>
      <c r="H164" s="29" t="s">
        <v>2125</v>
      </c>
      <c r="I164" s="31">
        <v>390</v>
      </c>
      <c r="J164" s="29" t="s">
        <v>22</v>
      </c>
      <c r="K164" s="29" t="s">
        <v>23</v>
      </c>
      <c r="L164" s="31">
        <v>931</v>
      </c>
      <c r="M164" s="29" t="s">
        <v>313</v>
      </c>
      <c r="N164" s="30">
        <v>46299.794062500005</v>
      </c>
      <c r="O164" s="31">
        <v>15</v>
      </c>
      <c r="P164" s="29" t="s">
        <v>26</v>
      </c>
      <c r="Q164" s="31">
        <v>390</v>
      </c>
      <c r="R164" t="str">
        <f>IF(B164="","",_xlfn.XLOOKUP(B164,DB!$A$2:$A$205,DB!$C$2:$C$205,"")&amp;"")</f>
        <v>Sector 1</v>
      </c>
      <c r="S164" t="str">
        <f>IF(B164="","",_xlfn.XLOOKUP(B164,DB!$A$2:$A$205,DB!$E$2:$E$205,""))</f>
        <v>Sector 4</v>
      </c>
      <c r="T164" t="str">
        <f>IF(B164="","",_xlfn.XLOOKUP(B164,DB!$A$2:$A$205,DB!$F$2:$F$205,""))</f>
        <v>VOMAR/XUDUN</v>
      </c>
      <c r="U164" t="str">
        <f>IF(B164="","",_xlfn.XLOOKUP(B164,DB!$A$2:$A$205,DB!$D$2:$D$205,""))</f>
        <v>MMID</v>
      </c>
      <c r="V164" t="str">
        <f>IF(B164="","",IF(OR(COUNTIF(M164,"????N?????W")&gt;0,COUNTIF(M164,"????N?????E")&gt;0,COUNTIF(M164,"????S?????W")&gt;0,COUNTIF(M164,"????S?????E")&gt;0),_xlfn.XLOOKUP(B164,DB!$A$2:$A$205,DB!$B$2:$B$205,""),M164))</f>
        <v>MMTG</v>
      </c>
      <c r="AF164" s="2">
        <v>0.625</v>
      </c>
      <c r="AG164" t="s">
        <v>744</v>
      </c>
      <c r="AH164" s="17">
        <v>260</v>
      </c>
      <c r="AI164" s="17" cm="1">
        <f t="array" ref="AI164">SUMPRODUCT(--(IFERROR(HOUR(Flights_2026_09_303334353637[entry_hour]),-1)=HOUR(AF164)),--(IFERROR(Flights_2026_09_303334353637[entry_sector],"")=AG164),--(IFERROR(Flights_2026_09_303334353637[nfl],-1)&gt;=AH164),--(IFERROR(Flights_2026_09_303334353637[nfl],-1)&lt;=IF(AH164=450,450,AH164+9)))</f>
        <v>0</v>
      </c>
    </row>
    <row r="165" spans="1:35" x14ac:dyDescent="0.2">
      <c r="A165" s="29" t="s">
        <v>323</v>
      </c>
      <c r="B165" s="29" t="s">
        <v>324</v>
      </c>
      <c r="C165" s="29" t="s">
        <v>19</v>
      </c>
      <c r="D165" s="29" t="s">
        <v>53</v>
      </c>
      <c r="E165" s="29" t="s">
        <v>284</v>
      </c>
      <c r="F165" s="30">
        <v>46299.857916666668</v>
      </c>
      <c r="G165" s="29" t="s">
        <v>21</v>
      </c>
      <c r="H165" s="29" t="s">
        <v>2126</v>
      </c>
      <c r="I165" s="31">
        <v>350</v>
      </c>
      <c r="J165" s="29" t="s">
        <v>22</v>
      </c>
      <c r="K165" s="29" t="s">
        <v>23</v>
      </c>
      <c r="L165" s="31">
        <v>360</v>
      </c>
      <c r="M165" s="29" t="s">
        <v>1087</v>
      </c>
      <c r="N165" s="30">
        <v>46299.833912037036</v>
      </c>
      <c r="O165" s="31">
        <v>350</v>
      </c>
      <c r="P165" s="29" t="s">
        <v>26</v>
      </c>
      <c r="Q165" s="31">
        <v>390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CTM</v>
      </c>
      <c r="AF165" s="2">
        <v>0.625</v>
      </c>
      <c r="AG165" t="s">
        <v>744</v>
      </c>
      <c r="AH165" s="17">
        <v>270</v>
      </c>
      <c r="AI165" s="17" cm="1">
        <f t="array" ref="AI165">SUMPRODUCT(--(IFERROR(HOUR(Flights_2026_09_303334353637[entry_hour]),-1)=HOUR(AF165)),--(IFERROR(Flights_2026_09_303334353637[entry_sector],"")=AG165),--(IFERROR(Flights_2026_09_303334353637[nfl],-1)&gt;=AH165),--(IFERROR(Flights_2026_09_303334353637[nfl],-1)&lt;=IF(AH165=450,450,AH165+9)))</f>
        <v>0</v>
      </c>
    </row>
    <row r="166" spans="1:35" x14ac:dyDescent="0.2">
      <c r="A166" s="29" t="s">
        <v>589</v>
      </c>
      <c r="B166" s="29" t="s">
        <v>534</v>
      </c>
      <c r="C166" s="29" t="s">
        <v>19</v>
      </c>
      <c r="D166" s="29" t="s">
        <v>514</v>
      </c>
      <c r="E166" s="29"/>
      <c r="F166" s="30">
        <v>46299.862303240741</v>
      </c>
      <c r="G166" s="29" t="s">
        <v>28</v>
      </c>
      <c r="H166" s="29" t="s">
        <v>29</v>
      </c>
      <c r="I166" s="31">
        <v>75</v>
      </c>
      <c r="J166" s="29" t="s">
        <v>30</v>
      </c>
      <c r="K166" s="29" t="s">
        <v>31</v>
      </c>
      <c r="L166" s="31">
        <v>227</v>
      </c>
      <c r="M166" s="29" t="s">
        <v>534</v>
      </c>
      <c r="N166" s="30">
        <v>46299.828912037032</v>
      </c>
      <c r="O166" s="31">
        <v>0</v>
      </c>
      <c r="P166" s="29" t="s">
        <v>32</v>
      </c>
      <c r="Q166" s="31">
        <v>75</v>
      </c>
      <c r="R166" t="str">
        <f>IF(B166="","",_xlfn.XLOOKUP(B166,DB!$A$2:$A$205,DB!$C$2:$C$205,"")&amp;"")</f>
        <v/>
      </c>
      <c r="S166" t="str">
        <f>IF(B166="","",_xlfn.XLOOKUP(B166,DB!$A$2:$A$205,DB!$E$2:$E$205,""))</f>
        <v/>
      </c>
      <c r="T166" t="str">
        <f>IF(B166="","",_xlfn.XLOOKUP(B166,DB!$A$2:$A$205,DB!$F$2:$F$205,""))</f>
        <v/>
      </c>
      <c r="U166" t="str">
        <f>IF(B166="","",_xlfn.XLOOKUP(B166,DB!$A$2:$A$205,DB!$D$2:$D$205,""))</f>
        <v/>
      </c>
      <c r="V166" t="str">
        <f>IF(B166="","",IF(OR(COUNTIF(M166,"????N?????W")&gt;0,COUNTIF(M166,"????N?????E")&gt;0,COUNTIF(M166,"????S?????W")&gt;0,COUNTIF(M166,"????S?????E")&gt;0),_xlfn.XLOOKUP(B166,DB!$A$2:$A$205,DB!$B$2:$B$205,""),M166))</f>
        <v>XPTU</v>
      </c>
      <c r="AF166" s="2">
        <v>0.625</v>
      </c>
      <c r="AG166" t="s">
        <v>744</v>
      </c>
      <c r="AH166" s="17">
        <v>280</v>
      </c>
      <c r="AI166" s="17" cm="1">
        <f t="array" ref="AI166">SUMPRODUCT(--(IFERROR(HOUR(Flights_2026_09_303334353637[entry_hour]),-1)=HOUR(AF166)),--(IFERROR(Flights_2026_09_303334353637[entry_sector],"")=AG166),--(IFERROR(Flights_2026_09_303334353637[nfl],-1)&gt;=AH166),--(IFERROR(Flights_2026_09_303334353637[nfl],-1)&lt;=IF(AH166=450,450,AH166+9)))</f>
        <v>0</v>
      </c>
    </row>
    <row r="167" spans="1:35" x14ac:dyDescent="0.2">
      <c r="A167" s="29" t="s">
        <v>2127</v>
      </c>
      <c r="B167" s="29" t="s">
        <v>86</v>
      </c>
      <c r="C167" s="29" t="s">
        <v>19</v>
      </c>
      <c r="D167" s="29" t="s">
        <v>370</v>
      </c>
      <c r="E167" s="29"/>
      <c r="F167" s="30">
        <v>46299.866249999999</v>
      </c>
      <c r="G167" s="29" t="s">
        <v>21</v>
      </c>
      <c r="H167" s="29" t="s">
        <v>2128</v>
      </c>
      <c r="I167" s="31">
        <v>390</v>
      </c>
      <c r="J167" s="29" t="s">
        <v>22</v>
      </c>
      <c r="K167" s="29" t="s">
        <v>31</v>
      </c>
      <c r="L167" s="31">
        <v>922</v>
      </c>
      <c r="M167" s="29" t="s">
        <v>371</v>
      </c>
      <c r="N167" s="30">
        <v>46299.813784722224</v>
      </c>
      <c r="O167" s="31">
        <v>390</v>
      </c>
      <c r="P167" s="29" t="s">
        <v>26</v>
      </c>
      <c r="Q167" s="31">
        <v>390</v>
      </c>
      <c r="R167" t="str">
        <f>IF(B167="","",_xlfn.XLOOKUP(B167,DB!$A$2:$A$205,DB!$C$2:$C$205,"")&amp;"")</f>
        <v>Sector 6</v>
      </c>
      <c r="S167" t="str">
        <f>IF(B167="","",_xlfn.XLOOKUP(B167,DB!$A$2:$A$205,DB!$E$2:$E$205,""))</f>
        <v>Sector 4</v>
      </c>
      <c r="T167" t="str">
        <f>IF(B167="","",_xlfn.XLOOKUP(B167,DB!$A$2:$A$205,DB!$F$2:$F$205,""))</f>
        <v>VOMAR/XUDUN</v>
      </c>
      <c r="U167" t="str">
        <f>IF(B167="","",_xlfn.XLOOKUP(B167,DB!$A$2:$A$205,DB!$D$2:$D$205,""))</f>
        <v>MMEX</v>
      </c>
      <c r="V167" t="str">
        <f>IF(B167="","",IF(OR(COUNTIF(M167,"????N?????W")&gt;0,COUNTIF(M167,"????N?????E")&gt;0,COUNTIF(M167,"????S?????W")&gt;0,COUNTIF(M167,"????S?????E")&gt;0),_xlfn.XLOOKUP(B167,DB!$A$2:$A$205,DB!$B$2:$B$205,""),M167))</f>
        <v>GOTAS</v>
      </c>
      <c r="AF167" s="2">
        <v>0.625</v>
      </c>
      <c r="AG167" t="s">
        <v>744</v>
      </c>
      <c r="AH167" s="17">
        <v>290</v>
      </c>
      <c r="AI167" s="17" cm="1">
        <f t="array" ref="AI167">SUMPRODUCT(--(IFERROR(HOUR(Flights_2026_09_303334353637[entry_hour]),-1)=HOUR(AF167)),--(IFERROR(Flights_2026_09_303334353637[entry_sector],"")=AG167),--(IFERROR(Flights_2026_09_303334353637[nfl],-1)&gt;=AH167),--(IFERROR(Flights_2026_09_303334353637[nfl],-1)&lt;=IF(AH167=450,450,AH167+9)))</f>
        <v>0</v>
      </c>
    </row>
    <row r="168" spans="1:35" x14ac:dyDescent="0.2">
      <c r="A168" s="29" t="s">
        <v>319</v>
      </c>
      <c r="B168" s="29" t="s">
        <v>313</v>
      </c>
      <c r="C168" s="29" t="s">
        <v>19</v>
      </c>
      <c r="D168" s="29" t="s">
        <v>41</v>
      </c>
      <c r="E168" s="29" t="s">
        <v>403</v>
      </c>
      <c r="F168" s="30">
        <v>46299.868877314817</v>
      </c>
      <c r="G168" s="29" t="s">
        <v>28</v>
      </c>
      <c r="H168" s="29" t="s">
        <v>2129</v>
      </c>
      <c r="I168" s="31">
        <v>370</v>
      </c>
      <c r="J168" s="29" t="s">
        <v>22</v>
      </c>
      <c r="K168" s="29" t="s">
        <v>23</v>
      </c>
      <c r="L168" s="31">
        <v>1057</v>
      </c>
      <c r="M168" s="29" t="s">
        <v>313</v>
      </c>
      <c r="N168" s="30">
        <v>46299.807638888888</v>
      </c>
      <c r="O168" s="31">
        <v>15</v>
      </c>
      <c r="P168" s="29" t="s">
        <v>26</v>
      </c>
      <c r="Q168" s="31">
        <v>370</v>
      </c>
      <c r="R168" t="str">
        <f>IF(B168="","",_xlfn.XLOOKUP(B168,DB!$A$2:$A$205,DB!$C$2:$C$205,"")&amp;"")</f>
        <v>Sector 1</v>
      </c>
      <c r="S168" t="str">
        <f>IF(B168="","",_xlfn.XLOOKUP(B168,DB!$A$2:$A$205,DB!$E$2:$E$205,""))</f>
        <v>Sector 4</v>
      </c>
      <c r="T168" t="str">
        <f>IF(B168="","",_xlfn.XLOOKUP(B168,DB!$A$2:$A$205,DB!$F$2:$F$205,""))</f>
        <v>VOMAR/XUDUN</v>
      </c>
      <c r="U168" t="str">
        <f>IF(B168="","",_xlfn.XLOOKUP(B168,DB!$A$2:$A$205,DB!$D$2:$D$205,""))</f>
        <v>MMID</v>
      </c>
      <c r="V168" t="str">
        <f>IF(B168="","",IF(OR(COUNTIF(M168,"????N?????W")&gt;0,COUNTIF(M168,"????N?????E")&gt;0,COUNTIF(M168,"????S?????W")&gt;0,COUNTIF(M168,"????S?????E")&gt;0),_xlfn.XLOOKUP(B168,DB!$A$2:$A$205,DB!$B$2:$B$205,""),M168))</f>
        <v>MMTG</v>
      </c>
      <c r="AF168" s="2">
        <v>0.625</v>
      </c>
      <c r="AG168" t="s">
        <v>744</v>
      </c>
      <c r="AH168" s="17">
        <v>300</v>
      </c>
      <c r="AI168" s="17" cm="1">
        <f t="array" ref="AI168">SUMPRODUCT(--(IFERROR(HOUR(Flights_2026_09_303334353637[entry_hour]),-1)=HOUR(AF168)),--(IFERROR(Flights_2026_09_303334353637[entry_sector],"")=AG168),--(IFERROR(Flights_2026_09_303334353637[nfl],-1)&gt;=AH168),--(IFERROR(Flights_2026_09_303334353637[nfl],-1)&lt;=IF(AH168=450,450,AH168+9)))</f>
        <v>0</v>
      </c>
    </row>
    <row r="169" spans="1:35" x14ac:dyDescent="0.2">
      <c r="A169" s="29" t="s">
        <v>329</v>
      </c>
      <c r="B169" s="29" t="s">
        <v>330</v>
      </c>
      <c r="C169" s="29" t="s">
        <v>19</v>
      </c>
      <c r="D169" s="29" t="s">
        <v>20</v>
      </c>
      <c r="E169" s="29" t="s">
        <v>378</v>
      </c>
      <c r="F169" s="30">
        <v>46299.872777777782</v>
      </c>
      <c r="G169" s="29" t="s">
        <v>21</v>
      </c>
      <c r="H169" s="29" t="s">
        <v>2130</v>
      </c>
      <c r="I169" s="31">
        <v>350</v>
      </c>
      <c r="J169" s="29" t="s">
        <v>22</v>
      </c>
      <c r="K169" s="29" t="s">
        <v>23</v>
      </c>
      <c r="L169" s="31">
        <v>598</v>
      </c>
      <c r="M169" s="29" t="s">
        <v>540</v>
      </c>
      <c r="N169" s="30">
        <v>46299.838182870371</v>
      </c>
      <c r="O169" s="31">
        <v>350</v>
      </c>
      <c r="P169" s="29" t="s">
        <v>26</v>
      </c>
      <c r="Q169" s="31">
        <v>350</v>
      </c>
      <c r="R169" t="str">
        <f>IF(B169="","",_xlfn.XLOOKUP(B169,DB!$A$2:$A$205,DB!$C$2:$C$205,"")&amp;"")</f>
        <v>Sector 5</v>
      </c>
      <c r="S169" t="str">
        <f>IF(B169="","",_xlfn.XLOOKUP(B169,DB!$A$2:$A$205,DB!$E$2:$E$205,""))</f>
        <v>Sector 4</v>
      </c>
      <c r="T169" t="str">
        <f>IF(B169="","",_xlfn.XLOOKUP(B169,DB!$A$2:$A$205,DB!$F$2:$F$205,""))</f>
        <v>VOMAR/XUDUN</v>
      </c>
      <c r="U169" t="str">
        <f>IF(B169="","",_xlfn.XLOOKUP(B169,DB!$A$2:$A$205,DB!$D$2:$D$205,""))</f>
        <v>MMTY</v>
      </c>
      <c r="V169" t="str">
        <f>IF(B169="","",IF(OR(COUNTIF(M169,"????N?????W")&gt;0,COUNTIF(M169,"????N?????E")&gt;0,COUNTIF(M169,"????S?????W")&gt;0,COUNTIF(M169,"????S?????E")&gt;0),_xlfn.XLOOKUP(B169,DB!$A$2:$A$205,DB!$B$2:$B$205,""),M169))</f>
        <v>DUTNA</v>
      </c>
      <c r="AF169" s="2">
        <v>0.625</v>
      </c>
      <c r="AG169" t="s">
        <v>744</v>
      </c>
      <c r="AH169" s="17">
        <v>310</v>
      </c>
      <c r="AI169" s="17" cm="1">
        <f t="array" ref="AI169">SUMPRODUCT(--(IFERROR(HOUR(Flights_2026_09_303334353637[entry_hour]),-1)=HOUR(AF169)),--(IFERROR(Flights_2026_09_303334353637[entry_sector],"")=AG169),--(IFERROR(Flights_2026_09_303334353637[nfl],-1)&gt;=AH169),--(IFERROR(Flights_2026_09_303334353637[nfl],-1)&lt;=IF(AH169=450,450,AH169+9)))</f>
        <v>0</v>
      </c>
    </row>
    <row r="170" spans="1:35" x14ac:dyDescent="0.2">
      <c r="A170" s="29" t="s">
        <v>327</v>
      </c>
      <c r="B170" s="29" t="s">
        <v>65</v>
      </c>
      <c r="C170" s="29" t="s">
        <v>19</v>
      </c>
      <c r="D170" s="29" t="s">
        <v>20</v>
      </c>
      <c r="E170" s="29" t="s">
        <v>66</v>
      </c>
      <c r="F170" s="30">
        <v>46299.879178240742</v>
      </c>
      <c r="G170" s="29" t="s">
        <v>21</v>
      </c>
      <c r="H170" s="29" t="s">
        <v>2131</v>
      </c>
      <c r="I170" s="31">
        <v>350</v>
      </c>
      <c r="J170" s="29" t="s">
        <v>22</v>
      </c>
      <c r="K170" s="29" t="s">
        <v>23</v>
      </c>
      <c r="L170" s="31">
        <v>889</v>
      </c>
      <c r="M170" s="29" t="s">
        <v>439</v>
      </c>
      <c r="N170" s="30">
        <v>46299.83021990741</v>
      </c>
      <c r="O170" s="31">
        <v>350</v>
      </c>
      <c r="P170" s="29" t="s">
        <v>26</v>
      </c>
      <c r="Q170" s="31">
        <v>350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entry_hour]),-1)=HOUR(AF170)),--(IFERROR(Flights_2026_09_303334353637[entry_sector],"")=AG170),--(IFERROR(Flights_2026_09_303334353637[nfl],-1)&gt;=AH170),--(IFERROR(Flights_2026_09_303334353637[nfl],-1)&lt;=IF(AH170=450,450,AH170+9)))</f>
        <v>0</v>
      </c>
    </row>
    <row r="171" spans="1:35" x14ac:dyDescent="0.2">
      <c r="A171" s="29" t="s">
        <v>1334</v>
      </c>
      <c r="B171" s="29" t="s">
        <v>738</v>
      </c>
      <c r="C171" s="29" t="s">
        <v>19</v>
      </c>
      <c r="D171" s="29" t="s">
        <v>107</v>
      </c>
      <c r="E171" s="29" t="s">
        <v>2132</v>
      </c>
      <c r="F171" s="30">
        <v>46299.887175925927</v>
      </c>
      <c r="G171" s="29" t="s">
        <v>21</v>
      </c>
      <c r="H171" s="29" t="s">
        <v>2133</v>
      </c>
      <c r="I171" s="31">
        <v>370</v>
      </c>
      <c r="J171" s="29" t="s">
        <v>22</v>
      </c>
      <c r="K171" s="29" t="s">
        <v>23</v>
      </c>
      <c r="L171" s="31">
        <v>594</v>
      </c>
      <c r="M171" s="29" t="s">
        <v>540</v>
      </c>
      <c r="N171" s="30">
        <v>46299.853252314817</v>
      </c>
      <c r="O171" s="31">
        <v>370</v>
      </c>
      <c r="P171" s="29" t="s">
        <v>26</v>
      </c>
      <c r="Q171" s="31">
        <v>370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DUTNA</v>
      </c>
      <c r="AF171" s="2">
        <v>0.625</v>
      </c>
      <c r="AG171" t="s">
        <v>744</v>
      </c>
      <c r="AH171" s="17">
        <v>330</v>
      </c>
      <c r="AI171" s="17" cm="1">
        <f t="array" ref="AI171">SUMPRODUCT(--(IFERROR(HOUR(Flights_2026_09_303334353637[entry_hour]),-1)=HOUR(AF171)),--(IFERROR(Flights_2026_09_303334353637[entry_sector],"")=AG171),--(IFERROR(Flights_2026_09_303334353637[nfl],-1)&gt;=AH171),--(IFERROR(Flights_2026_09_303334353637[nfl],-1)&lt;=IF(AH171=450,450,AH171+9)))</f>
        <v>0</v>
      </c>
    </row>
    <row r="172" spans="1:35" x14ac:dyDescent="0.2">
      <c r="A172" s="29" t="s">
        <v>423</v>
      </c>
      <c r="B172" s="29" t="s">
        <v>269</v>
      </c>
      <c r="C172" s="29" t="s">
        <v>19</v>
      </c>
      <c r="D172" s="29" t="s">
        <v>41</v>
      </c>
      <c r="E172" s="29" t="s">
        <v>413</v>
      </c>
      <c r="F172" s="30">
        <v>46299.892326388886</v>
      </c>
      <c r="G172" s="29" t="s">
        <v>21</v>
      </c>
      <c r="H172" s="29" t="s">
        <v>2134</v>
      </c>
      <c r="I172" s="31">
        <v>370</v>
      </c>
      <c r="J172" s="29" t="s">
        <v>22</v>
      </c>
      <c r="K172" s="29" t="s">
        <v>23</v>
      </c>
      <c r="L172" s="31">
        <v>785</v>
      </c>
      <c r="M172" s="29" t="s">
        <v>84</v>
      </c>
      <c r="N172" s="30">
        <v>46299.846782407403</v>
      </c>
      <c r="O172" s="31">
        <v>370</v>
      </c>
      <c r="P172" s="29" t="s">
        <v>26</v>
      </c>
      <c r="Q172" s="31">
        <v>370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entry_hour]),-1)=HOUR(AF172)),--(IFERROR(Flights_2026_09_303334353637[entry_sector],"")=AG172),--(IFERROR(Flights_2026_09_303334353637[nfl],-1)&gt;=AH172),--(IFERROR(Flights_2026_09_303334353637[nfl],-1)&lt;=IF(AH172=450,450,AH172+9)))</f>
        <v>0</v>
      </c>
    </row>
    <row r="173" spans="1:35" x14ac:dyDescent="0.2">
      <c r="A173" s="29" t="s">
        <v>2135</v>
      </c>
      <c r="B173" s="29" t="s">
        <v>967</v>
      </c>
      <c r="C173" s="29" t="s">
        <v>19</v>
      </c>
      <c r="D173" s="29" t="s">
        <v>547</v>
      </c>
      <c r="E173" s="29" t="s">
        <v>2135</v>
      </c>
      <c r="F173" s="30">
        <v>46299.901747685188</v>
      </c>
      <c r="G173" s="29" t="s">
        <v>21</v>
      </c>
      <c r="H173" s="29" t="s">
        <v>2136</v>
      </c>
      <c r="I173" s="31">
        <v>410</v>
      </c>
      <c r="J173" s="29" t="s">
        <v>22</v>
      </c>
      <c r="K173" s="29" t="s">
        <v>31</v>
      </c>
      <c r="L173" s="31">
        <v>791</v>
      </c>
      <c r="M173" s="29" t="s">
        <v>84</v>
      </c>
      <c r="N173" s="30">
        <v>46299.851180555561</v>
      </c>
      <c r="O173" s="31">
        <v>410</v>
      </c>
      <c r="P173" s="29" t="s">
        <v>26</v>
      </c>
      <c r="Q173" s="31">
        <v>410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MATOL</v>
      </c>
      <c r="AF173" s="2">
        <v>0.625</v>
      </c>
      <c r="AG173" t="s">
        <v>744</v>
      </c>
      <c r="AH173" s="17">
        <v>350</v>
      </c>
      <c r="AI173" s="17" cm="1">
        <f t="array" ref="AI173">SUMPRODUCT(--(IFERROR(HOUR(Flights_2026_09_303334353637[entry_hour]),-1)=HOUR(AF173)),--(IFERROR(Flights_2026_09_303334353637[entry_sector],"")=AG173),--(IFERROR(Flights_2026_09_303334353637[nfl],-1)&gt;=AH173),--(IFERROR(Flights_2026_09_303334353637[nfl],-1)&lt;=IF(AH173=450,450,AH173+9)))</f>
        <v>0</v>
      </c>
    </row>
    <row r="174" spans="1:35" x14ac:dyDescent="0.2">
      <c r="A174" s="29" t="s">
        <v>332</v>
      </c>
      <c r="B174" s="29" t="s">
        <v>40</v>
      </c>
      <c r="C174" s="29" t="s">
        <v>19</v>
      </c>
      <c r="D174" s="29" t="s">
        <v>76</v>
      </c>
      <c r="E174" s="29" t="s">
        <v>449</v>
      </c>
      <c r="F174" s="30">
        <v>46299.903553240743</v>
      </c>
      <c r="G174" s="29" t="s">
        <v>21</v>
      </c>
      <c r="H174" s="29" t="s">
        <v>2137</v>
      </c>
      <c r="I174" s="31">
        <v>380</v>
      </c>
      <c r="J174" s="29" t="s">
        <v>22</v>
      </c>
      <c r="K174" s="29" t="s">
        <v>23</v>
      </c>
      <c r="L174" s="31">
        <v>244</v>
      </c>
      <c r="M174" s="29" t="s">
        <v>44</v>
      </c>
      <c r="N174" s="30">
        <v>46299.88480324074</v>
      </c>
      <c r="O174" s="31">
        <v>208</v>
      </c>
      <c r="P174" s="29" t="s">
        <v>26</v>
      </c>
      <c r="Q174" s="31">
        <v>380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SIGMA</v>
      </c>
      <c r="AF174" s="2">
        <v>0.625</v>
      </c>
      <c r="AG174" t="s">
        <v>744</v>
      </c>
      <c r="AH174" s="17">
        <v>360</v>
      </c>
      <c r="AI174" s="17" cm="1">
        <f t="array" ref="AI174">SUMPRODUCT(--(IFERROR(HOUR(Flights_2026_09_303334353637[entry_hour]),-1)=HOUR(AF174)),--(IFERROR(Flights_2026_09_303334353637[entry_sector],"")=AG174),--(IFERROR(Flights_2026_09_303334353637[nfl],-1)&gt;=AH174),--(IFERROR(Flights_2026_09_303334353637[nfl],-1)&lt;=IF(AH174=450,450,AH174+9)))</f>
        <v>0</v>
      </c>
    </row>
    <row r="175" spans="1:35" ht="28" customHeight="1" x14ac:dyDescent="0.2">
      <c r="A175" s="29" t="s">
        <v>334</v>
      </c>
      <c r="B175" s="29" t="s">
        <v>335</v>
      </c>
      <c r="C175" s="29" t="s">
        <v>19</v>
      </c>
      <c r="D175" s="29" t="s">
        <v>41</v>
      </c>
      <c r="E175" s="29" t="s">
        <v>927</v>
      </c>
      <c r="F175" s="30">
        <v>46299.90519675926</v>
      </c>
      <c r="G175" s="29" t="s">
        <v>21</v>
      </c>
      <c r="H175" s="29" t="s">
        <v>2138</v>
      </c>
      <c r="I175" s="31">
        <v>390</v>
      </c>
      <c r="J175" s="29" t="s">
        <v>22</v>
      </c>
      <c r="K175" s="29" t="s">
        <v>23</v>
      </c>
      <c r="L175" s="31">
        <v>954</v>
      </c>
      <c r="M175" s="29" t="s">
        <v>78</v>
      </c>
      <c r="N175" s="30">
        <v>46299.8519212963</v>
      </c>
      <c r="O175" s="31">
        <v>390</v>
      </c>
      <c r="P175" s="29" t="s">
        <v>26</v>
      </c>
      <c r="Q175" s="31">
        <v>390</v>
      </c>
      <c r="R175" t="str">
        <f>IF(B175="","",_xlfn.XLOOKUP(B175,DB!$A$2:$A$205,DB!$C$2:$C$205,"")&amp;"")</f>
        <v>Sector 6</v>
      </c>
      <c r="S175" t="str">
        <f>IF(B175="","",_xlfn.XLOOKUP(B175,DB!$A$2:$A$205,DB!$E$2:$E$205,""))</f>
        <v>Sector 4</v>
      </c>
      <c r="T175" t="str">
        <f>IF(B175="","",_xlfn.XLOOKUP(B175,DB!$A$2:$A$205,DB!$F$2:$F$205,""))</f>
        <v>VOMAR/XUDUN</v>
      </c>
      <c r="U175" t="str">
        <f>IF(B175="","",_xlfn.XLOOKUP(B175,DB!$A$2:$A$205,DB!$D$2:$D$205,""))</f>
        <v>MMEX</v>
      </c>
      <c r="V175" t="str">
        <f>IF(B175="","",IF(OR(COUNTIF(M175,"????N?????W")&gt;0,COUNTIF(M175,"????N?????E")&gt;0,COUNTIF(M175,"????S?????W")&gt;0,COUNTIF(M175,"????S?????E")&gt;0),_xlfn.XLOOKUP(B175,DB!$A$2:$A$205,DB!$B$2:$B$205,""),M175))</f>
        <v>GOTAS</v>
      </c>
      <c r="AF175" s="2">
        <v>0.625</v>
      </c>
      <c r="AG175" t="s">
        <v>744</v>
      </c>
      <c r="AH175" s="17">
        <v>370</v>
      </c>
      <c r="AI175" s="17" cm="1">
        <f t="array" ref="AI175">SUMPRODUCT(--(IFERROR(HOUR(Flights_2026_09_303334353637[entry_hour]),-1)=HOUR(AF175)),--(IFERROR(Flights_2026_09_303334353637[entry_sector],"")=AG175),--(IFERROR(Flights_2026_09_303334353637[nfl],-1)&gt;=AH175),--(IFERROR(Flights_2026_09_303334353637[nfl],-1)&lt;=IF(AH175=450,450,AH175+9)))</f>
        <v>0</v>
      </c>
    </row>
    <row r="176" spans="1:35" x14ac:dyDescent="0.2">
      <c r="A176" s="29" t="s">
        <v>337</v>
      </c>
      <c r="B176" s="29" t="s">
        <v>206</v>
      </c>
      <c r="C176" s="29" t="s">
        <v>19</v>
      </c>
      <c r="D176" s="29" t="s">
        <v>41</v>
      </c>
      <c r="E176" s="29" t="s">
        <v>2139</v>
      </c>
      <c r="F176" s="30">
        <v>46299.917002314818</v>
      </c>
      <c r="G176" s="29" t="s">
        <v>21</v>
      </c>
      <c r="H176" s="29" t="s">
        <v>2140</v>
      </c>
      <c r="I176" s="31">
        <v>360</v>
      </c>
      <c r="J176" s="29" t="s">
        <v>22</v>
      </c>
      <c r="K176" s="29" t="s">
        <v>23</v>
      </c>
      <c r="L176" s="31">
        <v>244</v>
      </c>
      <c r="M176" s="29" t="s">
        <v>44</v>
      </c>
      <c r="N176" s="30">
        <v>46299.899884259255</v>
      </c>
      <c r="O176" s="31">
        <v>334</v>
      </c>
      <c r="P176" s="29" t="s">
        <v>26</v>
      </c>
      <c r="Q176" s="31">
        <v>340</v>
      </c>
      <c r="R176" t="str">
        <f>IF(B176="","",_xlfn.XLOOKUP(B176,DB!$A$2:$A$205,DB!$C$2:$C$205,"")&amp;"")</f>
        <v>Sector 7</v>
      </c>
      <c r="S176" t="str">
        <f>IF(B176="","",_xlfn.XLOOKUP(B176,DB!$A$2:$A$205,DB!$E$2:$E$205,""))</f>
        <v>Sector 7</v>
      </c>
      <c r="T176" t="str">
        <f>IF(B176="","",_xlfn.XLOOKUP(B176,DB!$A$2:$A$205,DB!$F$2:$F$205,""))</f>
        <v>PAULE/SIGMA</v>
      </c>
      <c r="U176" t="str">
        <f>IF(B176="","",_xlfn.XLOOKUP(B176,DB!$A$2:$A$205,DB!$D$2:$D$205,""))</f>
        <v>MHCC</v>
      </c>
      <c r="V176" t="str">
        <f>IF(B176="","",IF(OR(COUNTIF(M176,"????N?????W")&gt;0,COUNTIF(M176,"????N?????E")&gt;0,COUNTIF(M176,"????S?????W")&gt;0,COUNTIF(M176,"????S?????E")&gt;0),_xlfn.XLOOKUP(B176,DB!$A$2:$A$205,DB!$B$2:$B$205,""),M176))</f>
        <v>SIGMA</v>
      </c>
      <c r="AF176" s="2">
        <v>0.625</v>
      </c>
      <c r="AG176" t="s">
        <v>744</v>
      </c>
      <c r="AH176" s="17">
        <v>380</v>
      </c>
      <c r="AI176" s="17" cm="1">
        <f t="array" ref="AI176">SUMPRODUCT(--(IFERROR(HOUR(Flights_2026_09_303334353637[entry_hour]),-1)=HOUR(AF176)),--(IFERROR(Flights_2026_09_303334353637[entry_sector],"")=AG176),--(IFERROR(Flights_2026_09_303334353637[nfl],-1)&gt;=AH176),--(IFERROR(Flights_2026_09_303334353637[nfl],-1)&lt;=IF(AH176=450,450,AH176+9)))</f>
        <v>0</v>
      </c>
    </row>
    <row r="177" spans="1:35" x14ac:dyDescent="0.2">
      <c r="A177" s="29" t="s">
        <v>333</v>
      </c>
      <c r="B177" s="29" t="s">
        <v>119</v>
      </c>
      <c r="C177" s="29" t="s">
        <v>19</v>
      </c>
      <c r="D177" s="29" t="s">
        <v>120</v>
      </c>
      <c r="E177" s="29" t="s">
        <v>2141</v>
      </c>
      <c r="F177" s="30">
        <v>46299.920173611114</v>
      </c>
      <c r="G177" s="29" t="s">
        <v>21</v>
      </c>
      <c r="H177" s="29" t="s">
        <v>2142</v>
      </c>
      <c r="I177" s="31">
        <v>330</v>
      </c>
      <c r="J177" s="29" t="s">
        <v>22</v>
      </c>
      <c r="K177" s="29" t="s">
        <v>23</v>
      </c>
      <c r="L177" s="31">
        <v>788</v>
      </c>
      <c r="M177" s="29" t="s">
        <v>84</v>
      </c>
      <c r="N177" s="30">
        <v>46299.876111111109</v>
      </c>
      <c r="O177" s="31">
        <v>330</v>
      </c>
      <c r="P177" s="29" t="s">
        <v>26</v>
      </c>
      <c r="Q177" s="31">
        <v>350</v>
      </c>
      <c r="R177" t="str">
        <f>IF(B177="","",_xlfn.XLOOKUP(B177,DB!$A$2:$A$205,DB!$C$2:$C$205,"")&amp;"")</f>
        <v>Sector 5</v>
      </c>
      <c r="S177" t="str">
        <f>IF(B177="","",_xlfn.XLOOKUP(B177,DB!$A$2:$A$205,DB!$E$2:$E$205,""))</f>
        <v>Sector 4</v>
      </c>
      <c r="T177" t="str">
        <f>IF(B177="","",_xlfn.XLOOKUP(B177,DB!$A$2:$A$205,DB!$F$2:$F$205,""))</f>
        <v>VOMAR/XUDUN</v>
      </c>
      <c r="U177" t="str">
        <f>IF(B177="","",_xlfn.XLOOKUP(B177,DB!$A$2:$A$205,DB!$D$2:$D$205,""))</f>
        <v>MMTY</v>
      </c>
      <c r="V177" t="str">
        <f>IF(B177="","",IF(OR(COUNTIF(M177,"????N?????W")&gt;0,COUNTIF(M177,"????N?????E")&gt;0,COUNTIF(M177,"????S?????W")&gt;0,COUNTIF(M177,"????S?????E")&gt;0),_xlfn.XLOOKUP(B177,DB!$A$2:$A$205,DB!$B$2:$B$205,""),M177))</f>
        <v>MATOL</v>
      </c>
      <c r="AF177" s="2">
        <v>0.625</v>
      </c>
      <c r="AG177" t="s">
        <v>744</v>
      </c>
      <c r="AH177" s="17">
        <v>390</v>
      </c>
      <c r="AI177" s="17" cm="1">
        <f t="array" ref="AI177">SUMPRODUCT(--(IFERROR(HOUR(Flights_2026_09_303334353637[entry_hour]),-1)=HOUR(AF177)),--(IFERROR(Flights_2026_09_303334353637[entry_sector],"")=AG177),--(IFERROR(Flights_2026_09_303334353637[nfl],-1)&gt;=AH177),--(IFERROR(Flights_2026_09_303334353637[nfl],-1)&lt;=IF(AH177=450,450,AH177+9)))</f>
        <v>0</v>
      </c>
    </row>
    <row r="178" spans="1:35" x14ac:dyDescent="0.2">
      <c r="A178" s="29" t="s">
        <v>2143</v>
      </c>
      <c r="B178" s="29" t="s">
        <v>2144</v>
      </c>
      <c r="C178" s="29" t="s">
        <v>19</v>
      </c>
      <c r="D178" s="29" t="s">
        <v>359</v>
      </c>
      <c r="E178" s="29" t="s">
        <v>2143</v>
      </c>
      <c r="F178" s="30">
        <v>46299.922939814816</v>
      </c>
      <c r="G178" s="29" t="s">
        <v>21</v>
      </c>
      <c r="H178" s="29" t="s">
        <v>2145</v>
      </c>
      <c r="I178" s="31">
        <v>410</v>
      </c>
      <c r="J178" s="29" t="s">
        <v>22</v>
      </c>
      <c r="K178" s="29" t="s">
        <v>31</v>
      </c>
      <c r="L178" s="31">
        <v>419</v>
      </c>
      <c r="M178" s="29" t="s">
        <v>218</v>
      </c>
      <c r="N178" s="30">
        <v>46299.895995370374</v>
      </c>
      <c r="O178" s="31">
        <v>410</v>
      </c>
      <c r="P178" s="29" t="s">
        <v>26</v>
      </c>
      <c r="Q178" s="31">
        <v>410</v>
      </c>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IRDOV</v>
      </c>
      <c r="AF178" s="2">
        <v>0.625</v>
      </c>
      <c r="AG178" t="s">
        <v>744</v>
      </c>
      <c r="AH178" s="17">
        <v>400</v>
      </c>
      <c r="AI178" s="17" cm="1">
        <f t="array" ref="AI178">SUMPRODUCT(--(IFERROR(HOUR(Flights_2026_09_303334353637[entry_hour]),-1)=HOUR(AF178)),--(IFERROR(Flights_2026_09_303334353637[entry_sector],"")=AG178),--(IFERROR(Flights_2026_09_303334353637[nfl],-1)&gt;=AH178),--(IFERROR(Flights_2026_09_303334353637[nfl],-1)&lt;=IF(AH178=450,450,AH178+9)))</f>
        <v>0</v>
      </c>
    </row>
    <row r="179" spans="1:35" x14ac:dyDescent="0.2">
      <c r="A179" s="29" t="s">
        <v>331</v>
      </c>
      <c r="B179" s="29" t="s">
        <v>81</v>
      </c>
      <c r="C179" s="29" t="s">
        <v>19</v>
      </c>
      <c r="D179" s="29" t="s">
        <v>76</v>
      </c>
      <c r="E179" s="29" t="s">
        <v>1078</v>
      </c>
      <c r="F179" s="30">
        <v>46299.925138888888</v>
      </c>
      <c r="G179" s="29" t="s">
        <v>21</v>
      </c>
      <c r="H179" s="29" t="s">
        <v>2146</v>
      </c>
      <c r="I179" s="31">
        <v>350</v>
      </c>
      <c r="J179" s="29" t="s">
        <v>22</v>
      </c>
      <c r="K179" s="29" t="s">
        <v>23</v>
      </c>
      <c r="L179" s="31">
        <v>787</v>
      </c>
      <c r="M179" s="29" t="s">
        <v>1032</v>
      </c>
      <c r="N179" s="30">
        <v>46299.881828703699</v>
      </c>
      <c r="O179" s="31">
        <v>350</v>
      </c>
      <c r="P179" s="29" t="s">
        <v>26</v>
      </c>
      <c r="Q179" s="31">
        <v>350</v>
      </c>
      <c r="R179" t="str">
        <f>IF(B179="","",_xlfn.XLOOKUP(B179,DB!$A$2:$A$205,DB!$C$2:$C$205,"")&amp;"")</f>
        <v>Sector 5</v>
      </c>
      <c r="S179" t="str">
        <f>IF(B179="","",_xlfn.XLOOKUP(B179,DB!$A$2:$A$205,DB!$E$2:$E$205,""))</f>
        <v>Sector 4</v>
      </c>
      <c r="T179" t="str">
        <f>IF(B179="","",_xlfn.XLOOKUP(B179,DB!$A$2:$A$205,DB!$F$2:$F$205,""))</f>
        <v>VOMAR/XUDUN</v>
      </c>
      <c r="U179" t="str">
        <f>IF(B179="","",_xlfn.XLOOKUP(B179,DB!$A$2:$A$205,DB!$D$2:$D$205,""))</f>
        <v>MMTY</v>
      </c>
      <c r="V179" t="str">
        <f>IF(B179="","",IF(OR(COUNTIF(M179,"????N?????W")&gt;0,COUNTIF(M179,"????N?????E")&gt;0,COUNTIF(M179,"????S?????W")&gt;0,COUNTIF(M179,"????S?????E")&gt;0),_xlfn.XLOOKUP(B179,DB!$A$2:$A$205,DB!$B$2:$B$205,""),M179))</f>
        <v>MATOL</v>
      </c>
      <c r="AF179" s="2">
        <v>0.625</v>
      </c>
      <c r="AG179" t="s">
        <v>744</v>
      </c>
      <c r="AH179" s="17">
        <v>410</v>
      </c>
      <c r="AI179" s="17" cm="1">
        <f t="array" ref="AI179">SUMPRODUCT(--(IFERROR(HOUR(Flights_2026_09_303334353637[entry_hour]),-1)=HOUR(AF179)),--(IFERROR(Flights_2026_09_303334353637[entry_sector],"")=AG179),--(IFERROR(Flights_2026_09_303334353637[nfl],-1)&gt;=AH179),--(IFERROR(Flights_2026_09_303334353637[nfl],-1)&lt;=IF(AH179=450,450,AH179+9)))</f>
        <v>0</v>
      </c>
    </row>
    <row r="180" spans="1:35" x14ac:dyDescent="0.2">
      <c r="A180" s="29" t="s">
        <v>342</v>
      </c>
      <c r="B180" s="29" t="s">
        <v>122</v>
      </c>
      <c r="C180" s="29" t="s">
        <v>19</v>
      </c>
      <c r="D180" s="29" t="s">
        <v>41</v>
      </c>
      <c r="E180" s="29" t="s">
        <v>807</v>
      </c>
      <c r="F180" s="30">
        <v>46299.930393518516</v>
      </c>
      <c r="G180" s="29" t="s">
        <v>21</v>
      </c>
      <c r="H180" s="29" t="s">
        <v>2147</v>
      </c>
      <c r="I180" s="31">
        <v>390</v>
      </c>
      <c r="J180" s="29" t="s">
        <v>22</v>
      </c>
      <c r="K180" s="29" t="s">
        <v>23</v>
      </c>
      <c r="L180" s="31">
        <v>866</v>
      </c>
      <c r="M180" s="29" t="s">
        <v>1061</v>
      </c>
      <c r="N180" s="30">
        <v>46299.881585648152</v>
      </c>
      <c r="O180" s="31">
        <v>390</v>
      </c>
      <c r="P180" s="29" t="s">
        <v>26</v>
      </c>
      <c r="Q180" s="31">
        <v>390</v>
      </c>
      <c r="R180" t="str">
        <f>IF(B180="","",_xlfn.XLOOKUP(B180,DB!$A$2:$A$205,DB!$C$2:$C$205,"")&amp;"")</f>
        <v>Sector 5</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LIDAM</v>
      </c>
      <c r="AF180" s="2">
        <v>0.625</v>
      </c>
      <c r="AG180" t="s">
        <v>744</v>
      </c>
      <c r="AH180" s="17">
        <v>420</v>
      </c>
      <c r="AI180" s="17" cm="1">
        <f t="array" ref="AI180">SUMPRODUCT(--(IFERROR(HOUR(Flights_2026_09_303334353637[entry_hour]),-1)=HOUR(AF180)),--(IFERROR(Flights_2026_09_303334353637[entry_sector],"")=AG180),--(IFERROR(Flights_2026_09_303334353637[nfl],-1)&gt;=AH180),--(IFERROR(Flights_2026_09_303334353637[nfl],-1)&lt;=IF(AH180=450,450,AH180+9)))</f>
        <v>0</v>
      </c>
    </row>
    <row r="181" spans="1:35" x14ac:dyDescent="0.2">
      <c r="A181" s="29" t="s">
        <v>2148</v>
      </c>
      <c r="B181" s="29" t="s">
        <v>2149</v>
      </c>
      <c r="C181" s="29" t="s">
        <v>19</v>
      </c>
      <c r="D181" s="29" t="s">
        <v>542</v>
      </c>
      <c r="E181" s="29" t="s">
        <v>2150</v>
      </c>
      <c r="F181" s="30">
        <v>46299.931979166664</v>
      </c>
      <c r="G181" s="29" t="s">
        <v>21</v>
      </c>
      <c r="H181" s="29" t="s">
        <v>2151</v>
      </c>
      <c r="I181" s="31">
        <v>430</v>
      </c>
      <c r="J181" s="29" t="s">
        <v>22</v>
      </c>
      <c r="K181" s="29" t="s">
        <v>31</v>
      </c>
      <c r="L181" s="31">
        <v>175</v>
      </c>
      <c r="M181" s="29" t="s">
        <v>37</v>
      </c>
      <c r="N181" s="30">
        <v>46299.91673611111</v>
      </c>
      <c r="O181" s="31">
        <v>216</v>
      </c>
      <c r="P181" s="29" t="s">
        <v>26</v>
      </c>
      <c r="Q181" s="31">
        <v>220</v>
      </c>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NOSAT</v>
      </c>
      <c r="AF181" s="2">
        <v>0.625</v>
      </c>
      <c r="AG181" t="s">
        <v>744</v>
      </c>
      <c r="AH181" s="17">
        <v>430</v>
      </c>
      <c r="AI181" s="17" cm="1">
        <f t="array" ref="AI181">SUMPRODUCT(--(IFERROR(HOUR(Flights_2026_09_303334353637[entry_hour]),-1)=HOUR(AF181)),--(IFERROR(Flights_2026_09_303334353637[entry_sector],"")=AG181),--(IFERROR(Flights_2026_09_303334353637[nfl],-1)&gt;=AH181),--(IFERROR(Flights_2026_09_303334353637[nfl],-1)&lt;=IF(AH181=450,450,AH181+9)))</f>
        <v>0</v>
      </c>
    </row>
    <row r="182" spans="1:35" x14ac:dyDescent="0.2">
      <c r="A182" s="29" t="s">
        <v>347</v>
      </c>
      <c r="B182" s="29" t="s">
        <v>282</v>
      </c>
      <c r="C182" s="29" t="s">
        <v>19</v>
      </c>
      <c r="D182" s="29" t="s">
        <v>53</v>
      </c>
      <c r="E182" s="29" t="s">
        <v>1023</v>
      </c>
      <c r="F182" s="30">
        <v>46299.933344907404</v>
      </c>
      <c r="G182" s="29" t="s">
        <v>21</v>
      </c>
      <c r="H182" s="29" t="s">
        <v>2152</v>
      </c>
      <c r="I182" s="31">
        <v>340</v>
      </c>
      <c r="J182" s="29" t="s">
        <v>22</v>
      </c>
      <c r="K182" s="29" t="s">
        <v>23</v>
      </c>
      <c r="L182" s="31">
        <v>200</v>
      </c>
      <c r="M182" s="29" t="s">
        <v>44</v>
      </c>
      <c r="N182" s="30">
        <v>46299.917303240742</v>
      </c>
      <c r="O182" s="31">
        <v>254</v>
      </c>
      <c r="P182" s="29" t="s">
        <v>26</v>
      </c>
      <c r="Q182" s="31">
        <v>360</v>
      </c>
      <c r="R182" t="str">
        <f>IF(B182="","",_xlfn.XLOOKUP(B182,DB!$A$2:$A$205,DB!$C$2:$C$205,"")&amp;"")</f>
        <v>Sector 7</v>
      </c>
      <c r="S182" t="str">
        <f>IF(B182="","",_xlfn.XLOOKUP(B182,DB!$A$2:$A$205,DB!$E$2:$E$205,""))</f>
        <v>Sector 7</v>
      </c>
      <c r="T182" t="str">
        <f>IF(B182="","",_xlfn.XLOOKUP(B182,DB!$A$2:$A$205,DB!$F$2:$F$205,""))</f>
        <v>PAULE/SIGMA</v>
      </c>
      <c r="U182" t="str">
        <f>IF(B182="","",_xlfn.XLOOKUP(B182,DB!$A$2:$A$205,DB!$D$2:$D$205,""))</f>
        <v>MHCC</v>
      </c>
      <c r="V182" t="str">
        <f>IF(B182="","",IF(OR(COUNTIF(M182,"????N?????W")&gt;0,COUNTIF(M182,"????N?????E")&gt;0,COUNTIF(M182,"????S?????W")&gt;0,COUNTIF(M182,"????S?????E")&gt;0),_xlfn.XLOOKUP(B182,DB!$A$2:$A$205,DB!$B$2:$B$205,""),M182))</f>
        <v>SIGMA</v>
      </c>
      <c r="AF182" s="2">
        <v>0.625</v>
      </c>
      <c r="AG182" t="s">
        <v>744</v>
      </c>
      <c r="AH182" s="17">
        <v>440</v>
      </c>
      <c r="AI182" s="17" cm="1">
        <f t="array" ref="AI182">SUMPRODUCT(--(IFERROR(HOUR(Flights_2026_09_303334353637[entry_hour]),-1)=HOUR(AF182)),--(IFERROR(Flights_2026_09_303334353637[entry_sector],"")=AG182),--(IFERROR(Flights_2026_09_303334353637[nfl],-1)&gt;=AH182),--(IFERROR(Flights_2026_09_303334353637[nfl],-1)&lt;=IF(AH182=450,450,AH182+9)))</f>
        <v>0</v>
      </c>
    </row>
    <row r="183" spans="1:35" x14ac:dyDescent="0.2">
      <c r="A183" s="29" t="s">
        <v>344</v>
      </c>
      <c r="B183" s="29" t="s">
        <v>52</v>
      </c>
      <c r="C183" s="29" t="s">
        <v>19</v>
      </c>
      <c r="D183" s="29" t="s">
        <v>47</v>
      </c>
      <c r="E183" s="29" t="s">
        <v>863</v>
      </c>
      <c r="F183" s="30">
        <v>46299.934560185182</v>
      </c>
      <c r="G183" s="29" t="s">
        <v>21</v>
      </c>
      <c r="H183" s="29" t="s">
        <v>2153</v>
      </c>
      <c r="I183" s="31">
        <v>390</v>
      </c>
      <c r="J183" s="29" t="s">
        <v>22</v>
      </c>
      <c r="K183" s="29" t="s">
        <v>23</v>
      </c>
      <c r="L183" s="31">
        <v>909</v>
      </c>
      <c r="M183" s="29" t="s">
        <v>645</v>
      </c>
      <c r="N183" s="30">
        <v>46299.88416666667</v>
      </c>
      <c r="O183" s="31">
        <v>370</v>
      </c>
      <c r="P183" s="29" t="s">
        <v>26</v>
      </c>
      <c r="Q183" s="31">
        <v>370</v>
      </c>
      <c r="R183" t="str">
        <f>IF(B183="","",_xlfn.XLOOKUP(B183,DB!$A$2:$A$205,DB!$C$2:$C$205,"")&amp;"")</f>
        <v>Sector 6</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GOTAS</v>
      </c>
      <c r="AF183" s="2">
        <v>0.625</v>
      </c>
      <c r="AG183" t="s">
        <v>744</v>
      </c>
      <c r="AH183" s="17">
        <v>450</v>
      </c>
      <c r="AI183" s="17" cm="1">
        <f t="array" ref="AI183">SUMPRODUCT(--(IFERROR(HOUR(Flights_2026_09_303334353637[entry_hour]),-1)=HOUR(AF183)),--(IFERROR(Flights_2026_09_303334353637[entry_sector],"")=AG183),--(IFERROR(Flights_2026_09_303334353637[nfl],-1)&gt;=AH183),--(IFERROR(Flights_2026_09_303334353637[nfl],-1)&lt;=IF(AH183=450,450,AH183+9)))</f>
        <v>0</v>
      </c>
    </row>
    <row r="184" spans="1:35" x14ac:dyDescent="0.2">
      <c r="A184" s="29" t="s">
        <v>353</v>
      </c>
      <c r="B184" s="29" t="s">
        <v>34</v>
      </c>
      <c r="C184" s="29" t="s">
        <v>19</v>
      </c>
      <c r="D184" s="29" t="s">
        <v>352</v>
      </c>
      <c r="E184" s="29" t="s">
        <v>2154</v>
      </c>
      <c r="F184" s="30">
        <v>46299.941435185188</v>
      </c>
      <c r="G184" s="29" t="s">
        <v>21</v>
      </c>
      <c r="H184" s="29" t="s">
        <v>2155</v>
      </c>
      <c r="I184" s="31">
        <v>400</v>
      </c>
      <c r="J184" s="29" t="s">
        <v>22</v>
      </c>
      <c r="K184" s="29" t="s">
        <v>23</v>
      </c>
      <c r="L184" s="31">
        <v>162</v>
      </c>
      <c r="M184" s="29" t="s">
        <v>37</v>
      </c>
      <c r="N184" s="30">
        <v>46299.929444444446</v>
      </c>
      <c r="O184" s="31">
        <v>313</v>
      </c>
      <c r="P184" s="29" t="s">
        <v>38</v>
      </c>
      <c r="Q184" s="31">
        <v>220</v>
      </c>
      <c r="R184" t="str">
        <f>IF(B184="","",_xlfn.XLOOKUP(B184,DB!$A$2:$A$205,DB!$C$2:$C$205,"")&amp;"")</f>
        <v>Sector 3</v>
      </c>
      <c r="S184" t="str">
        <f>IF(B184="","",_xlfn.XLOOKUP(B184,DB!$A$2:$A$205,DB!$E$2:$E$205,""))</f>
        <v>Sector 3</v>
      </c>
      <c r="T184" t="str">
        <f>IF(B184="","",_xlfn.XLOOKUP(B184,DB!$A$2:$A$205,DB!$F$2:$F$205,""))</f>
        <v>NOSAT</v>
      </c>
      <c r="U184" t="str">
        <f>IF(B184="","",_xlfn.XLOOKUP(B184,DB!$A$2:$A$205,DB!$D$2:$D$205,""))</f>
        <v>MUFH</v>
      </c>
      <c r="V184" t="str">
        <f>IF(B184="","",IF(OR(COUNTIF(M184,"????N?????W")&gt;0,COUNTIF(M184,"????N?????E")&gt;0,COUNTIF(M184,"????S?????W")&gt;0,COUNTIF(M184,"????S?????E")&gt;0),_xlfn.XLOOKUP(B184,DB!$A$2:$A$205,DB!$B$2:$B$205,""),M184))</f>
        <v>NOSAT</v>
      </c>
      <c r="AF184" s="2">
        <v>0.625</v>
      </c>
      <c r="AG184" t="s">
        <v>745</v>
      </c>
      <c r="AH184" s="17">
        <v>200</v>
      </c>
      <c r="AI184" s="17" cm="1">
        <f t="array" ref="AI184">SUMPRODUCT(--(IFERROR(HOUR(Flights_2026_09_303334353637[entry_hour]),-1)=HOUR(AF184)),--(IFERROR(Flights_2026_09_303334353637[entry_sector],"")=AG184),--(IFERROR(Flights_2026_09_303334353637[nfl],-1)&gt;=AH184),--(IFERROR(Flights_2026_09_303334353637[nfl],-1)&lt;=IF(AH184=450,450,AH184+9)))</f>
        <v>0</v>
      </c>
    </row>
    <row r="185" spans="1:35" x14ac:dyDescent="0.2">
      <c r="A185" s="29" t="s">
        <v>364</v>
      </c>
      <c r="B185" s="29" t="s">
        <v>279</v>
      </c>
      <c r="C185" s="29" t="s">
        <v>19</v>
      </c>
      <c r="D185" s="29" t="s">
        <v>365</v>
      </c>
      <c r="E185" s="29" t="s">
        <v>649</v>
      </c>
      <c r="F185" s="30">
        <v>46299.946203703701</v>
      </c>
      <c r="G185" s="29" t="s">
        <v>21</v>
      </c>
      <c r="H185" s="29" t="s">
        <v>2156</v>
      </c>
      <c r="I185" s="31">
        <v>400</v>
      </c>
      <c r="J185" s="29" t="s">
        <v>22</v>
      </c>
      <c r="K185" s="29" t="s">
        <v>23</v>
      </c>
      <c r="L185" s="31">
        <v>161</v>
      </c>
      <c r="M185" s="29" t="s">
        <v>37</v>
      </c>
      <c r="N185" s="30">
        <v>46299.931180555555</v>
      </c>
      <c r="O185" s="31">
        <v>183</v>
      </c>
      <c r="P185" s="29" t="s">
        <v>38</v>
      </c>
      <c r="Q185" s="31">
        <v>220</v>
      </c>
      <c r="R185" t="str">
        <f>IF(B185="","",_xlfn.XLOOKUP(B185,DB!$A$2:$A$205,DB!$C$2:$C$205,"")&amp;"")</f>
        <v>Sector 3</v>
      </c>
      <c r="S185" t="str">
        <f>IF(B185="","",_xlfn.XLOOKUP(B185,DB!$A$2:$A$205,DB!$E$2:$E$205,""))</f>
        <v>Sector 3</v>
      </c>
      <c r="T185" t="str">
        <f>IF(B185="","",_xlfn.XLOOKUP(B185,DB!$A$2:$A$205,DB!$F$2:$F$205,""))</f>
        <v>NOSAT</v>
      </c>
      <c r="U185" t="str">
        <f>IF(B185="","",_xlfn.XLOOKUP(B185,DB!$A$2:$A$205,DB!$D$2:$D$205,""))</f>
        <v>MUFH</v>
      </c>
      <c r="V185" t="str">
        <f>IF(B185="","",IF(OR(COUNTIF(M185,"????N?????W")&gt;0,COUNTIF(M185,"????N?????E")&gt;0,COUNTIF(M185,"????S?????W")&gt;0,COUNTIF(M185,"????S?????E")&gt;0),_xlfn.XLOOKUP(B185,DB!$A$2:$A$205,DB!$B$2:$B$205,""),M185))</f>
        <v>NOSAT</v>
      </c>
      <c r="AF185" s="2">
        <v>0.625</v>
      </c>
      <c r="AG185" t="s">
        <v>745</v>
      </c>
      <c r="AH185" s="17">
        <v>210</v>
      </c>
      <c r="AI185" s="17" cm="1">
        <f t="array" ref="AI185">SUMPRODUCT(--(IFERROR(HOUR(Flights_2026_09_303334353637[entry_hour]),-1)=HOUR(AF185)),--(IFERROR(Flights_2026_09_303334353637[entry_sector],"")=AG185),--(IFERROR(Flights_2026_09_303334353637[nfl],-1)&gt;=AH185),--(IFERROR(Flights_2026_09_303334353637[nfl],-1)&lt;=IF(AH185=450,450,AH185+9)))</f>
        <v>0</v>
      </c>
    </row>
    <row r="186" spans="1:35" x14ac:dyDescent="0.2">
      <c r="A186" s="29" t="s">
        <v>346</v>
      </c>
      <c r="B186" s="29" t="s">
        <v>335</v>
      </c>
      <c r="C186" s="29" t="s">
        <v>19</v>
      </c>
      <c r="D186" s="29" t="s">
        <v>76</v>
      </c>
      <c r="E186" s="29" t="s">
        <v>161</v>
      </c>
      <c r="F186" s="30">
        <v>46299.953680555554</v>
      </c>
      <c r="G186" s="29" t="s">
        <v>21</v>
      </c>
      <c r="H186" s="29" t="s">
        <v>2157</v>
      </c>
      <c r="I186" s="31">
        <v>350</v>
      </c>
      <c r="J186" s="29" t="s">
        <v>22</v>
      </c>
      <c r="K186" s="29" t="s">
        <v>23</v>
      </c>
      <c r="L186" s="31">
        <v>871</v>
      </c>
      <c r="M186" s="29" t="s">
        <v>901</v>
      </c>
      <c r="N186" s="30">
        <v>46299.905219907407</v>
      </c>
      <c r="O186" s="31">
        <v>350</v>
      </c>
      <c r="P186" s="29" t="s">
        <v>26</v>
      </c>
      <c r="Q186" s="31">
        <v>350</v>
      </c>
      <c r="R186" t="str">
        <f>IF(B186="","",_xlfn.XLOOKUP(B186,DB!$A$2:$A$205,DB!$C$2:$C$205,"")&amp;"")</f>
        <v>Sector 6</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entry_hour]),-1)=HOUR(AF186)),--(IFERROR(Flights_2026_09_303334353637[entry_sector],"")=AG186),--(IFERROR(Flights_2026_09_303334353637[nfl],-1)&gt;=AH186),--(IFERROR(Flights_2026_09_303334353637[nfl],-1)&lt;=IF(AH186=450,450,AH186+9)))</f>
        <v>0</v>
      </c>
    </row>
    <row r="187" spans="1:35" x14ac:dyDescent="0.2">
      <c r="A187" s="29" t="s">
        <v>703</v>
      </c>
      <c r="B187" s="29" t="s">
        <v>340</v>
      </c>
      <c r="C187" s="29" t="s">
        <v>19</v>
      </c>
      <c r="D187" s="29" t="s">
        <v>35</v>
      </c>
      <c r="E187" s="29" t="s">
        <v>2158</v>
      </c>
      <c r="F187" s="30">
        <v>46299.962754629625</v>
      </c>
      <c r="G187" s="29" t="s">
        <v>21</v>
      </c>
      <c r="H187" s="29" t="s">
        <v>2159</v>
      </c>
      <c r="I187" s="31">
        <v>400</v>
      </c>
      <c r="J187" s="29" t="s">
        <v>22</v>
      </c>
      <c r="K187" s="29" t="s">
        <v>55</v>
      </c>
      <c r="L187" s="31">
        <v>164</v>
      </c>
      <c r="M187" s="29" t="s">
        <v>37</v>
      </c>
      <c r="N187" s="30">
        <v>46299.94940972222</v>
      </c>
      <c r="O187" s="31">
        <v>220</v>
      </c>
      <c r="P187" s="29" t="s">
        <v>38</v>
      </c>
      <c r="Q187" s="31">
        <v>220</v>
      </c>
      <c r="R187" t="str">
        <f>IF(B187="","",_xlfn.XLOOKUP(B187,DB!$A$2:$A$205,DB!$C$2:$C$205,"")&amp;"")</f>
        <v>Sector 3</v>
      </c>
      <c r="S187" t="str">
        <f>IF(B187="","",_xlfn.XLOOKUP(B187,DB!$A$2:$A$205,DB!$E$2:$E$205,""))</f>
        <v>Sector 3</v>
      </c>
      <c r="T187" t="str">
        <f>IF(B187="","",_xlfn.XLOOKUP(B187,DB!$A$2:$A$205,DB!$F$2:$F$205,""))</f>
        <v>NOSAT</v>
      </c>
      <c r="U187" t="str">
        <f>IF(B187="","",_xlfn.XLOOKUP(B187,DB!$A$2:$A$205,DB!$D$2:$D$205,""))</f>
        <v>MUFH</v>
      </c>
      <c r="V187" t="str">
        <f>IF(B187="","",IF(OR(COUNTIF(M187,"????N?????W")&gt;0,COUNTIF(M187,"????N?????E")&gt;0,COUNTIF(M187,"????S?????W")&gt;0,COUNTIF(M187,"????S?????E")&gt;0),_xlfn.XLOOKUP(B187,DB!$A$2:$A$205,DB!$B$2:$B$205,""),M187))</f>
        <v>NOSAT</v>
      </c>
      <c r="AF187" s="2">
        <v>0.625</v>
      </c>
      <c r="AG187" t="s">
        <v>745</v>
      </c>
      <c r="AH187" s="17">
        <v>230</v>
      </c>
      <c r="AI187" s="17" cm="1">
        <f t="array" ref="AI187">SUMPRODUCT(--(IFERROR(HOUR(Flights_2026_09_303334353637[entry_hour]),-1)=HOUR(AF187)),--(IFERROR(Flights_2026_09_303334353637[entry_sector],"")=AG187),--(IFERROR(Flights_2026_09_303334353637[nfl],-1)&gt;=AH187),--(IFERROR(Flights_2026_09_303334353637[nfl],-1)&lt;=IF(AH187=450,450,AH187+9)))</f>
        <v>0</v>
      </c>
    </row>
    <row r="188" spans="1:35" x14ac:dyDescent="0.2">
      <c r="A188" s="29" t="s">
        <v>349</v>
      </c>
      <c r="B188" s="29" t="s">
        <v>75</v>
      </c>
      <c r="C188" s="29" t="s">
        <v>19</v>
      </c>
      <c r="D188" s="29" t="s">
        <v>50</v>
      </c>
      <c r="E188" s="29" t="s">
        <v>445</v>
      </c>
      <c r="F188" s="30">
        <v>46299.968587962961</v>
      </c>
      <c r="G188" s="29" t="s">
        <v>21</v>
      </c>
      <c r="H188" s="29" t="s">
        <v>2160</v>
      </c>
      <c r="I188" s="31">
        <v>350</v>
      </c>
      <c r="J188" s="29" t="s">
        <v>22</v>
      </c>
      <c r="K188" s="29" t="s">
        <v>23</v>
      </c>
      <c r="L188" s="31">
        <v>869</v>
      </c>
      <c r="M188" s="29" t="s">
        <v>1120</v>
      </c>
      <c r="N188" s="30">
        <v>46299.918761574074</v>
      </c>
      <c r="O188" s="31">
        <v>350</v>
      </c>
      <c r="P188" s="29" t="s">
        <v>26</v>
      </c>
      <c r="Q188" s="31">
        <v>350</v>
      </c>
      <c r="R188" t="str">
        <f>IF(B188="","",_xlfn.XLOOKUP(B188,DB!$A$2:$A$205,DB!$C$2:$C$205,"")&amp;"")</f>
        <v>Sector 5</v>
      </c>
      <c r="S188" t="str">
        <f>IF(B188="","",_xlfn.XLOOKUP(B188,DB!$A$2:$A$205,DB!$E$2:$E$205,""))</f>
        <v>Sector 4</v>
      </c>
      <c r="T188" t="str">
        <f>IF(B188="","",_xlfn.XLOOKUP(B188,DB!$A$2:$A$205,DB!$F$2:$F$205,""))</f>
        <v>VOMAR/XUDUN</v>
      </c>
      <c r="U188" t="str">
        <f>IF(B188="","",_xlfn.XLOOKUP(B188,DB!$A$2:$A$205,DB!$D$2:$D$205,""))</f>
        <v>MMEX</v>
      </c>
      <c r="V188" t="str">
        <f>IF(B188="","",IF(OR(COUNTIF(M188,"????N?????W")&gt;0,COUNTIF(M188,"????N?????E")&gt;0,COUNTIF(M188,"????S?????W")&gt;0,COUNTIF(M188,"????S?????E")&gt;0),_xlfn.XLOOKUP(B188,DB!$A$2:$A$205,DB!$B$2:$B$205,""),M188))</f>
        <v>LIDAM</v>
      </c>
      <c r="AF188" s="2">
        <v>0.625</v>
      </c>
      <c r="AG188" t="s">
        <v>745</v>
      </c>
      <c r="AH188" s="17">
        <v>240</v>
      </c>
      <c r="AI188" s="17" cm="1">
        <f t="array" ref="AI188">SUMPRODUCT(--(IFERROR(HOUR(Flights_2026_09_303334353637[entry_hour]),-1)=HOUR(AF188)),--(IFERROR(Flights_2026_09_303334353637[entry_sector],"")=AG188),--(IFERROR(Flights_2026_09_303334353637[nfl],-1)&gt;=AH188),--(IFERROR(Flights_2026_09_303334353637[nfl],-1)&lt;=IF(AH188=450,450,AH188+9)))</f>
        <v>0</v>
      </c>
    </row>
    <row r="189" spans="1:35" x14ac:dyDescent="0.2">
      <c r="A189" s="29" t="s">
        <v>357</v>
      </c>
      <c r="B189" s="29" t="s">
        <v>65</v>
      </c>
      <c r="C189" s="29" t="s">
        <v>19</v>
      </c>
      <c r="D189" s="29" t="s">
        <v>20</v>
      </c>
      <c r="E189" s="29" t="s">
        <v>592</v>
      </c>
      <c r="F189" s="30">
        <v>46299.978472222225</v>
      </c>
      <c r="G189" s="29" t="s">
        <v>21</v>
      </c>
      <c r="H189" s="29" t="s">
        <v>2161</v>
      </c>
      <c r="I189" s="31">
        <v>370</v>
      </c>
      <c r="J189" s="29" t="s">
        <v>22</v>
      </c>
      <c r="K189" s="29" t="s">
        <v>23</v>
      </c>
      <c r="L189" s="31">
        <v>897</v>
      </c>
      <c r="M189" s="29" t="s">
        <v>167</v>
      </c>
      <c r="N189" s="30">
        <v>46299.930347222224</v>
      </c>
      <c r="O189" s="31">
        <v>370</v>
      </c>
      <c r="P189" s="29" t="s">
        <v>26</v>
      </c>
      <c r="Q189" s="31">
        <v>350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entry_hour]),-1)=HOUR(AF189)),--(IFERROR(Flights_2026_09_303334353637[entry_sector],"")=AG189),--(IFERROR(Flights_2026_09_303334353637[nfl],-1)&gt;=AH189),--(IFERROR(Flights_2026_09_303334353637[nfl],-1)&lt;=IF(AH189=450,450,AH189+9)))</f>
        <v>0</v>
      </c>
    </row>
    <row r="190" spans="1:35" x14ac:dyDescent="0.2">
      <c r="A190" s="29" t="s">
        <v>355</v>
      </c>
      <c r="B190" s="29" t="s">
        <v>81</v>
      </c>
      <c r="C190" s="29" t="s">
        <v>19</v>
      </c>
      <c r="D190" s="29" t="s">
        <v>76</v>
      </c>
      <c r="E190" s="29" t="s">
        <v>116</v>
      </c>
      <c r="F190" s="30">
        <v>46299.98164351852</v>
      </c>
      <c r="G190" s="29" t="s">
        <v>21</v>
      </c>
      <c r="H190" s="29" t="s">
        <v>2162</v>
      </c>
      <c r="I190" s="31">
        <v>350</v>
      </c>
      <c r="J190" s="29" t="s">
        <v>22</v>
      </c>
      <c r="K190" s="29" t="s">
        <v>23</v>
      </c>
      <c r="L190" s="31">
        <v>790</v>
      </c>
      <c r="M190" s="29" t="s">
        <v>84</v>
      </c>
      <c r="N190" s="30">
        <v>46299.937245370369</v>
      </c>
      <c r="O190" s="31">
        <v>350</v>
      </c>
      <c r="P190" s="29" t="s">
        <v>26</v>
      </c>
      <c r="Q190" s="31">
        <v>350</v>
      </c>
      <c r="R190" t="str">
        <f>IF(B190="","",_xlfn.XLOOKUP(B190,DB!$A$2:$A$205,DB!$C$2:$C$205,"")&amp;"")</f>
        <v>Sector 5</v>
      </c>
      <c r="S190" t="str">
        <f>IF(B190="","",_xlfn.XLOOKUP(B190,DB!$A$2:$A$205,DB!$E$2:$E$205,""))</f>
        <v>Sector 4</v>
      </c>
      <c r="T190" t="str">
        <f>IF(B190="","",_xlfn.XLOOKUP(B190,DB!$A$2:$A$205,DB!$F$2:$F$205,""))</f>
        <v>VOMAR/XUDUN</v>
      </c>
      <c r="U190" t="str">
        <f>IF(B190="","",_xlfn.XLOOKUP(B190,DB!$A$2:$A$205,DB!$D$2:$D$205,""))</f>
        <v>MMTY</v>
      </c>
      <c r="V190" t="str">
        <f>IF(B190="","",IF(OR(COUNTIF(M190,"????N?????W")&gt;0,COUNTIF(M190,"????N?????E")&gt;0,COUNTIF(M190,"????S?????W")&gt;0,COUNTIF(M190,"????S?????E")&gt;0),_xlfn.XLOOKUP(B190,DB!$A$2:$A$205,DB!$B$2:$B$205,""),M190))</f>
        <v>MATOL</v>
      </c>
      <c r="AF190" s="2">
        <v>0.625</v>
      </c>
      <c r="AG190" t="s">
        <v>745</v>
      </c>
      <c r="AH190" s="17">
        <v>260</v>
      </c>
      <c r="AI190" s="17" cm="1">
        <f t="array" ref="AI190">SUMPRODUCT(--(IFERROR(HOUR(Flights_2026_09_303334353637[entry_hour]),-1)=HOUR(AF190)),--(IFERROR(Flights_2026_09_303334353637[entry_sector],"")=AG190),--(IFERROR(Flights_2026_09_303334353637[nfl],-1)&gt;=AH190),--(IFERROR(Flights_2026_09_303334353637[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entry_hour]),-1)=HOUR(AF191)),--(IFERROR(Flights_2026_09_303334353637[entry_sector],"")=AG191),--(IFERROR(Flights_2026_09_303334353637[nfl],-1)&gt;=AH191),--(IFERROR(Flights_2026_09_303334353637[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entry_hour]),-1)=HOUR(AF192)),--(IFERROR(Flights_2026_09_303334353637[entry_sector],"")=AG192),--(IFERROR(Flights_2026_09_303334353637[nfl],-1)&gt;=AH192),--(IFERROR(Flights_2026_09_303334353637[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entry_hour]),-1)=HOUR(AF193)),--(IFERROR(Flights_2026_09_303334353637[entry_sector],"")=AG193),--(IFERROR(Flights_2026_09_303334353637[nfl],-1)&gt;=AH193),--(IFERROR(Flights_2026_09_303334353637[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entry_hour]),-1)=HOUR(AF194)),--(IFERROR(Flights_2026_09_303334353637[entry_sector],"")=AG194),--(IFERROR(Flights_2026_09_303334353637[nfl],-1)&gt;=AH194),--(IFERROR(Flights_2026_09_303334353637[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entry_hour]),-1)=HOUR(AF195)),--(IFERROR(Flights_2026_09_303334353637[entry_sector],"")=AG195),--(IFERROR(Flights_2026_09_303334353637[nfl],-1)&gt;=AH195),--(IFERROR(Flights_2026_09_303334353637[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entry_hour]),-1)=HOUR(AF196)),--(IFERROR(Flights_2026_09_303334353637[entry_sector],"")=AG196),--(IFERROR(Flights_2026_09_303334353637[nfl],-1)&gt;=AH196),--(IFERROR(Flights_2026_09_303334353637[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entry_hour]),-1)=HOUR(AF197)),--(IFERROR(Flights_2026_09_303334353637[entry_sector],"")=AG197),--(IFERROR(Flights_2026_09_303334353637[nfl],-1)&gt;=AH197),--(IFERROR(Flights_2026_09_303334353637[nfl],-1)&lt;=IF(AH197=450,450,AH197+9)))</f>
        <v>2</v>
      </c>
    </row>
    <row r="198" spans="1:35" ht="19" x14ac:dyDescent="0.2">
      <c r="A198" s="36" t="s">
        <v>2163</v>
      </c>
      <c r="B198" s="36"/>
      <c r="C198" s="36"/>
      <c r="D198" s="36"/>
      <c r="E198" s="36"/>
      <c r="F198" s="36"/>
      <c r="G198" s="36"/>
      <c r="H198" s="36"/>
      <c r="I198" s="36"/>
      <c r="J198" s="36"/>
      <c r="AF198" s="2">
        <v>0.625</v>
      </c>
      <c r="AG198" t="s">
        <v>745</v>
      </c>
      <c r="AH198" s="17">
        <v>340</v>
      </c>
      <c r="AI198" s="17" cm="1">
        <f t="array" ref="AI198">SUMPRODUCT(--(IFERROR(HOUR(Flights_2026_09_303334353637[entry_hour]),-1)=HOUR(AF198)),--(IFERROR(Flights_2026_09_303334353637[entry_sector],"")=AG198),--(IFERROR(Flights_2026_09_303334353637[nfl],-1)&gt;=AH198),--(IFERROR(Flights_2026_09_303334353637[nfl],-1)&lt;=IF(AH198=450,450,AH198+9)))</f>
        <v>0</v>
      </c>
    </row>
    <row r="199" spans="1:35" x14ac:dyDescent="0.2">
      <c r="AF199" s="2">
        <v>0.625</v>
      </c>
      <c r="AG199" t="s">
        <v>745</v>
      </c>
      <c r="AH199" s="17">
        <v>350</v>
      </c>
      <c r="AI199" s="17" cm="1">
        <f t="array" ref="AI199">SUMPRODUCT(--(IFERROR(HOUR(Flights_2026_09_303334353637[entry_hour]),-1)=HOUR(AF199)),--(IFERROR(Flights_2026_09_303334353637[entry_sector],"")=AG199),--(IFERROR(Flights_2026_09_303334353637[nfl],-1)&gt;=AH199),--(IFERROR(Flights_2026_09_303334353637[nfl],-1)&lt;=IF(AH199=450,450,AH199+9)))</f>
        <v>2</v>
      </c>
    </row>
    <row r="200" spans="1:35" x14ac:dyDescent="0.2">
      <c r="AF200" s="2">
        <v>0.625</v>
      </c>
      <c r="AG200" t="s">
        <v>745</v>
      </c>
      <c r="AH200" s="17">
        <v>360</v>
      </c>
      <c r="AI200" s="17" cm="1">
        <f t="array" ref="AI200">SUMPRODUCT(--(IFERROR(HOUR(Flights_2026_09_303334353637[entry_hour]),-1)=HOUR(AF200)),--(IFERROR(Flights_2026_09_303334353637[entry_sector],"")=AG200),--(IFERROR(Flights_2026_09_303334353637[nfl],-1)&gt;=AH200),--(IFERROR(Flights_2026_09_303334353637[nfl],-1)&lt;=IF(AH200=450,450,AH200+9)))</f>
        <v>0</v>
      </c>
    </row>
    <row r="201" spans="1:35" x14ac:dyDescent="0.2">
      <c r="AF201" s="2">
        <v>0.625</v>
      </c>
      <c r="AG201" t="s">
        <v>745</v>
      </c>
      <c r="AH201" s="17">
        <v>370</v>
      </c>
      <c r="AI201" s="17" cm="1">
        <f t="array" ref="AI201">SUMPRODUCT(--(IFERROR(HOUR(Flights_2026_09_303334353637[entry_hour]),-1)=HOUR(AF201)),--(IFERROR(Flights_2026_09_303334353637[entry_sector],"")=AG201),--(IFERROR(Flights_2026_09_303334353637[nfl],-1)&gt;=AH201),--(IFERROR(Flights_2026_09_303334353637[nfl],-1)&lt;=IF(AH201=450,450,AH201+9)))</f>
        <v>0</v>
      </c>
    </row>
    <row r="202" spans="1:35" x14ac:dyDescent="0.2">
      <c r="AF202" s="2">
        <v>0.625</v>
      </c>
      <c r="AG202" t="s">
        <v>745</v>
      </c>
      <c r="AH202" s="17">
        <v>380</v>
      </c>
      <c r="AI202" s="17" cm="1">
        <f t="array" ref="AI202">SUMPRODUCT(--(IFERROR(HOUR(Flights_2026_09_303334353637[entry_hour]),-1)=HOUR(AF202)),--(IFERROR(Flights_2026_09_303334353637[entry_sector],"")=AG202),--(IFERROR(Flights_2026_09_303334353637[nfl],-1)&gt;=AH202),--(IFERROR(Flights_2026_09_303334353637[nfl],-1)&lt;=IF(AH202=450,450,AH202+9)))</f>
        <v>0</v>
      </c>
    </row>
    <row r="203" spans="1:35" x14ac:dyDescent="0.2">
      <c r="AF203" s="2">
        <v>0.625</v>
      </c>
      <c r="AG203" t="s">
        <v>745</v>
      </c>
      <c r="AH203" s="17">
        <v>390</v>
      </c>
      <c r="AI203" s="17" cm="1">
        <f t="array" ref="AI203">SUMPRODUCT(--(IFERROR(HOUR(Flights_2026_09_303334353637[entry_hour]),-1)=HOUR(AF203)),--(IFERROR(Flights_2026_09_303334353637[entry_sector],"")=AG203),--(IFERROR(Flights_2026_09_303334353637[nfl],-1)&gt;=AH203),--(IFERROR(Flights_2026_09_303334353637[nfl],-1)&lt;=IF(AH203=450,450,AH203+9)))</f>
        <v>1</v>
      </c>
    </row>
    <row r="204" spans="1:35" x14ac:dyDescent="0.2">
      <c r="AF204" s="2">
        <v>0.625</v>
      </c>
      <c r="AG204" t="s">
        <v>745</v>
      </c>
      <c r="AH204" s="17">
        <v>400</v>
      </c>
      <c r="AI204" s="17" cm="1">
        <f t="array" ref="AI204">SUMPRODUCT(--(IFERROR(HOUR(Flights_2026_09_303334353637[entry_hour]),-1)=HOUR(AF204)),--(IFERROR(Flights_2026_09_303334353637[entry_sector],"")=AG204),--(IFERROR(Flights_2026_09_303334353637[nfl],-1)&gt;=AH204),--(IFERROR(Flights_2026_09_303334353637[nfl],-1)&lt;=IF(AH204=450,450,AH204+9)))</f>
        <v>0</v>
      </c>
    </row>
    <row r="205" spans="1:35" x14ac:dyDescent="0.2">
      <c r="AF205" s="2">
        <v>0.625</v>
      </c>
      <c r="AG205" t="s">
        <v>745</v>
      </c>
      <c r="AH205" s="17">
        <v>410</v>
      </c>
      <c r="AI205" s="17" cm="1">
        <f t="array" ref="AI205">SUMPRODUCT(--(IFERROR(HOUR(Flights_2026_09_303334353637[entry_hour]),-1)=HOUR(AF205)),--(IFERROR(Flights_2026_09_303334353637[entry_sector],"")=AG205),--(IFERROR(Flights_2026_09_303334353637[nfl],-1)&gt;=AH205),--(IFERROR(Flights_2026_09_303334353637[nfl],-1)&lt;=IF(AH205=450,450,AH205+9)))</f>
        <v>0</v>
      </c>
    </row>
    <row r="206" spans="1:35" x14ac:dyDescent="0.2">
      <c r="AF206" s="2">
        <v>0.625</v>
      </c>
      <c r="AG206" t="s">
        <v>745</v>
      </c>
      <c r="AH206" s="17">
        <v>420</v>
      </c>
      <c r="AI206" s="17" cm="1">
        <f t="array" ref="AI206">SUMPRODUCT(--(IFERROR(HOUR(Flights_2026_09_303334353637[entry_hour]),-1)=HOUR(AF206)),--(IFERROR(Flights_2026_09_303334353637[entry_sector],"")=AG206),--(IFERROR(Flights_2026_09_303334353637[nfl],-1)&gt;=AH206),--(IFERROR(Flights_2026_09_303334353637[nfl],-1)&lt;=IF(AH206=450,450,AH206+9)))</f>
        <v>0</v>
      </c>
    </row>
    <row r="207" spans="1:35" x14ac:dyDescent="0.2">
      <c r="AF207" s="2">
        <v>0.625</v>
      </c>
      <c r="AG207" t="s">
        <v>745</v>
      </c>
      <c r="AH207" s="17">
        <v>430</v>
      </c>
      <c r="AI207" s="17" cm="1">
        <f t="array" ref="AI207">SUMPRODUCT(--(IFERROR(HOUR(Flights_2026_09_303334353637[entry_hour]),-1)=HOUR(AF207)),--(IFERROR(Flights_2026_09_303334353637[entry_sector],"")=AG207),--(IFERROR(Flights_2026_09_303334353637[nfl],-1)&gt;=AH207),--(IFERROR(Flights_2026_09_303334353637[nfl],-1)&lt;=IF(AH207=450,450,AH207+9)))</f>
        <v>0</v>
      </c>
    </row>
    <row r="208" spans="1:35" x14ac:dyDescent="0.2">
      <c r="AF208" s="2">
        <v>0.625</v>
      </c>
      <c r="AG208" t="s">
        <v>745</v>
      </c>
      <c r="AH208" s="17">
        <v>440</v>
      </c>
      <c r="AI208" s="17" cm="1">
        <f t="array" ref="AI208">SUMPRODUCT(--(IFERROR(HOUR(Flights_2026_09_303334353637[entry_hour]),-1)=HOUR(AF208)),--(IFERROR(Flights_2026_09_303334353637[entry_sector],"")=AG208),--(IFERROR(Flights_2026_09_303334353637[nfl],-1)&gt;=AH208),--(IFERROR(Flights_2026_09_303334353637[nfl],-1)&lt;=IF(AH208=450,450,AH208+9)))</f>
        <v>0</v>
      </c>
    </row>
    <row r="209" spans="1:35" ht="28" customHeight="1" x14ac:dyDescent="0.2">
      <c r="AF209" s="2">
        <v>0.625</v>
      </c>
      <c r="AG209" t="s">
        <v>745</v>
      </c>
      <c r="AH209" s="17">
        <v>450</v>
      </c>
      <c r="AI209" s="17" cm="1">
        <f t="array" ref="AI209">SUMPRODUCT(--(IFERROR(HOUR(Flights_2026_09_303334353637[entry_hour]),-1)=HOUR(AF209)),--(IFERROR(Flights_2026_09_303334353637[entry_sector],"")=AG209),--(IFERROR(Flights_2026_09_303334353637[nfl],-1)&gt;=AH209),--(IFERROR(Flights_2026_09_303334353637[nfl],-1)&lt;=IF(AH209=450,450,AH209+9)))</f>
        <v>1</v>
      </c>
    </row>
    <row r="210" spans="1:35" ht="25" customHeight="1" x14ac:dyDescent="0.2">
      <c r="AF210" s="2">
        <v>0.625</v>
      </c>
      <c r="AG210" t="s">
        <v>840</v>
      </c>
      <c r="AH210" s="17">
        <v>200</v>
      </c>
      <c r="AI210" s="17" cm="1">
        <f t="array" ref="AI210">SUMPRODUCT(--(IFERROR(HOUR(Flights_2026_09_303334353637[entry_hour]),-1)=HOUR(AF210)),--(IFERROR(Flights_2026_09_303334353637[entry_sector],"")=AG210),--(IFERROR(Flights_2026_09_303334353637[nfl],-1)&gt;=AH210),--(IFERROR(Flights_2026_09_303334353637[nfl],-1)&lt;=IF(AH210=450,450,AH210+9)))</f>
        <v>0</v>
      </c>
    </row>
    <row r="211" spans="1:35" x14ac:dyDescent="0.2">
      <c r="AF211" s="2">
        <v>0.625</v>
      </c>
      <c r="AG211" t="s">
        <v>840</v>
      </c>
      <c r="AH211" s="17">
        <v>210</v>
      </c>
      <c r="AI211" s="17" cm="1">
        <f t="array" ref="AI211">SUMPRODUCT(--(IFERROR(HOUR(Flights_2026_09_303334353637[entry_hour]),-1)=HOUR(AF211)),--(IFERROR(Flights_2026_09_303334353637[entry_sector],"")=AG211),--(IFERROR(Flights_2026_09_303334353637[nfl],-1)&gt;=AH211),--(IFERROR(Flights_2026_09_303334353637[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entry_hour]),-1)=HOUR(AF212)),--(IFERROR(Flights_2026_09_303334353637[entry_sector],"")=AG212),--(IFERROR(Flights_2026_09_303334353637[nfl],-1)&gt;=AH212),--(IFERROR(Flights_2026_09_303334353637[nfl],-1)&lt;=IF(AH212=450,450,AH212+9)))</f>
        <v>0</v>
      </c>
    </row>
    <row r="213" spans="1:35" x14ac:dyDescent="0.2">
      <c r="W213" s="17" cm="1">
        <f t="array" ref="W213">SUMPRODUCT(--(IFERROR(HOUR(Flights_2026_09_303334353637[entry_hour]),-1)=HOUR(W$212)),--(IFERROR(Flights_2026_09_303334353637[nfl],-1)&gt;=IF($V236=450,450,$V236)),--(IFERROR(Flights_2026_09_303334353637[nfl],-1)&lt;=IF($V236=450,450,$V236+9)))</f>
        <v>0</v>
      </c>
      <c r="X213" s="17" cm="1">
        <f t="array" ref="X213">SUMPRODUCT(--(IFERROR(HOUR(Flights_2026_09_303334353637[entry_hour]),-1)=HOUR(X$212)),--(IFERROR(Flights_2026_09_303334353637[nfl],-1)&gt;=IF($V236=450,450,$V236)),--(IFERROR(Flights_2026_09_303334353637[nfl],-1)&lt;=IF($V236=450,450,$V236+9)))</f>
        <v>1</v>
      </c>
      <c r="Y213" s="17" cm="1">
        <f t="array" ref="Y213">SUMPRODUCT(--(IFERROR(HOUR(Flights_2026_09_303334353637[entry_hour]),-1)=HOUR(Y$212)),--(IFERROR(Flights_2026_09_303334353637[nfl],-1)&gt;=IF($V236=450,450,$V236)),--(IFERROR(Flights_2026_09_303334353637[nfl],-1)&lt;=IF($V236=450,450,$V236+9)))</f>
        <v>0</v>
      </c>
      <c r="Z213" s="17" cm="1">
        <f t="array" ref="Z213">SUMPRODUCT(--(IFERROR(HOUR(Flights_2026_09_303334353637[entry_hour]),-1)=HOUR(Z$212)),--(IFERROR(Flights_2026_09_303334353637[nfl],-1)&gt;=IF($V236=450,450,$V236)),--(IFERROR(Flights_2026_09_303334353637[nfl],-1)&lt;=IF($V236=450,450,$V236+9)))</f>
        <v>0</v>
      </c>
      <c r="AA213" s="17" cm="1">
        <f t="array" ref="AA213">SUMPRODUCT(--(IFERROR(HOUR(Flights_2026_09_303334353637[entry_hour]),-1)=HOUR(AA$212)),--(IFERROR(Flights_2026_09_303334353637[nfl],-1)&gt;=IF($V236=450,450,$V236)),--(IFERROR(Flights_2026_09_303334353637[nfl],-1)&lt;=IF($V236=450,450,$V236+9)))</f>
        <v>0</v>
      </c>
      <c r="AB213" s="17" cm="1">
        <f t="array" ref="AB213">SUMPRODUCT(--(IFERROR(HOUR(Flights_2026_09_303334353637[entry_hour]),-1)=HOUR(AB$212)),--(IFERROR(Flights_2026_09_303334353637[nfl],-1)&gt;=IF($V236=450,450,$V236)),--(IFERROR(Flights_2026_09_303334353637[nfl],-1)&lt;=IF($V236=450,450,$V236+9)))</f>
        <v>0</v>
      </c>
      <c r="AC213" s="17" cm="1">
        <f t="array" ref="AC213">SUMPRODUCT(--(IFERROR(HOUR(Flights_2026_09_303334353637[entry_hour]),-1)=HOUR(AC$212)),--(IFERROR(Flights_2026_09_303334353637[nfl],-1)&gt;=IF($V236=450,450,$V236)),--(IFERROR(Flights_2026_09_303334353637[nfl],-1)&lt;=IF($V236=450,450,$V236+9)))</f>
        <v>0</v>
      </c>
      <c r="AD213" s="17" cm="1">
        <f t="array" ref="AD213">SUMPRODUCT(--(IFERROR(HOUR(Flights_2026_09_303334353637[entry_hour]),-1)=HOUR(AD$212)),--(IFERROR(Flights_2026_09_303334353637[nfl],-1)&gt;=IF($V236=450,450,$V236)),--(IFERROR(Flights_2026_09_303334353637[nfl],-1)&lt;=IF($V236=450,450,$V236+9)))</f>
        <v>0</v>
      </c>
      <c r="AE213" s="17" cm="1">
        <f t="array" ref="AE213">SUMPRODUCT(--(IFERROR(HOUR(Flights_2026_09_303334353637[entry_hour]),-1)=HOUR(AE$212)),--(IFERROR(Flights_2026_09_303334353637[nfl],-1)&gt;=IF($V236=450,450,$V236)),--(IFERROR(Flights_2026_09_303334353637[nfl],-1)&lt;=IF($V236=450,450,$V236+9)))</f>
        <v>0</v>
      </c>
      <c r="AF213" s="2">
        <v>0.625</v>
      </c>
      <c r="AG213" t="s">
        <v>840</v>
      </c>
      <c r="AH213" s="17">
        <v>230</v>
      </c>
      <c r="AI213" s="17" cm="1">
        <f t="array" ref="AI213">SUMPRODUCT(--(IFERROR(HOUR(Flights_2026_09_303334353637[entry_hour]),-1)=HOUR(AF213)),--(IFERROR(Flights_2026_09_303334353637[entry_sector],"")=AG213),--(IFERROR(Flights_2026_09_303334353637[nfl],-1)&gt;=AH213),--(IFERROR(Flights_2026_09_303334353637[nfl],-1)&lt;=IF(AH213=450,450,AH213+9)))</f>
        <v>0</v>
      </c>
    </row>
    <row r="214" spans="1:35" x14ac:dyDescent="0.2">
      <c r="W214" s="17" cm="1">
        <f t="array" ref="W214">SUMPRODUCT(--(IFERROR(HOUR(Flights_2026_09_303334353637[entry_hour]),-1)=HOUR(W$212)),--(IFERROR(Flights_2026_09_303334353637[nfl],-1)&gt;=IF($V237=450,450,$V237)),--(IFERROR(Flights_2026_09_303334353637[nfl],-1)&lt;=IF($V237=450,450,$V237+9)))</f>
        <v>0</v>
      </c>
      <c r="X214" s="17" cm="1">
        <f t="array" ref="X214">SUMPRODUCT(--(IFERROR(HOUR(Flights_2026_09_303334353637[entry_hour]),-1)=HOUR(X$212)),--(IFERROR(Flights_2026_09_303334353637[nfl],-1)&gt;=IF($V237=450,450,$V237)),--(IFERROR(Flights_2026_09_303334353637[nfl],-1)&lt;=IF($V237=450,450,$V237+9)))</f>
        <v>0</v>
      </c>
      <c r="Y214" s="17" cm="1">
        <f t="array" ref="Y214">SUMPRODUCT(--(IFERROR(HOUR(Flights_2026_09_303334353637[entry_hour]),-1)=HOUR(Y$212)),--(IFERROR(Flights_2026_09_303334353637[nfl],-1)&gt;=IF($V237=450,450,$V237)),--(IFERROR(Flights_2026_09_303334353637[nfl],-1)&lt;=IF($V237=450,450,$V237+9)))</f>
        <v>0</v>
      </c>
      <c r="Z214" s="17" cm="1">
        <f t="array" ref="Z214">SUMPRODUCT(--(IFERROR(HOUR(Flights_2026_09_303334353637[entry_hour]),-1)=HOUR(Z$212)),--(IFERROR(Flights_2026_09_303334353637[nfl],-1)&gt;=IF($V237=450,450,$V237)),--(IFERROR(Flights_2026_09_303334353637[nfl],-1)&lt;=IF($V237=450,450,$V237+9)))</f>
        <v>0</v>
      </c>
      <c r="AA214" s="17" cm="1">
        <f t="array" ref="AA214">SUMPRODUCT(--(IFERROR(HOUR(Flights_2026_09_303334353637[entry_hour]),-1)=HOUR(AA$212)),--(IFERROR(Flights_2026_09_303334353637[nfl],-1)&gt;=IF($V237=450,450,$V237)),--(IFERROR(Flights_2026_09_303334353637[nfl],-1)&lt;=IF($V237=450,450,$V237+9)))</f>
        <v>0</v>
      </c>
      <c r="AB214" s="17" cm="1">
        <f t="array" ref="AB214">SUMPRODUCT(--(IFERROR(HOUR(Flights_2026_09_303334353637[entry_hour]),-1)=HOUR(AB$212)),--(IFERROR(Flights_2026_09_303334353637[nfl],-1)&gt;=IF($V237=450,450,$V237)),--(IFERROR(Flights_2026_09_303334353637[nfl],-1)&lt;=IF($V237=450,450,$V237+9)))</f>
        <v>0</v>
      </c>
      <c r="AC214" s="17" cm="1">
        <f t="array" ref="AC214">SUMPRODUCT(--(IFERROR(HOUR(Flights_2026_09_303334353637[entry_hour]),-1)=HOUR(AC$212)),--(IFERROR(Flights_2026_09_303334353637[nfl],-1)&gt;=IF($V237=450,450,$V237)),--(IFERROR(Flights_2026_09_303334353637[nfl],-1)&lt;=IF($V237=450,450,$V237+9)))</f>
        <v>0</v>
      </c>
      <c r="AD214" s="17" cm="1">
        <f t="array" ref="AD214">SUMPRODUCT(--(IFERROR(HOUR(Flights_2026_09_303334353637[entry_hour]),-1)=HOUR(AD$212)),--(IFERROR(Flights_2026_09_303334353637[nfl],-1)&gt;=IF($V237=450,450,$V237)),--(IFERROR(Flights_2026_09_303334353637[nfl],-1)&lt;=IF($V237=450,450,$V237+9)))</f>
        <v>0</v>
      </c>
      <c r="AE214" s="17" cm="1">
        <f t="array" ref="AE214">SUMPRODUCT(--(IFERROR(HOUR(Flights_2026_09_303334353637[entry_hour]),-1)=HOUR(AE$212)),--(IFERROR(Flights_2026_09_303334353637[nfl],-1)&gt;=IF($V237=450,450,$V237)),--(IFERROR(Flights_2026_09_303334353637[nfl],-1)&lt;=IF($V237=450,450,$V237+9)))</f>
        <v>0</v>
      </c>
      <c r="AF214" s="2">
        <v>0.625</v>
      </c>
      <c r="AG214" t="s">
        <v>840</v>
      </c>
      <c r="AH214" s="17">
        <v>240</v>
      </c>
      <c r="AI214" s="17" cm="1">
        <f t="array" ref="AI214">SUMPRODUCT(--(IFERROR(HOUR(Flights_2026_09_303334353637[entry_hour]),-1)=HOUR(AF214)),--(IFERROR(Flights_2026_09_303334353637[entry_sector],"")=AG214),--(IFERROR(Flights_2026_09_303334353637[nfl],-1)&gt;=AH214),--(IFERROR(Flights_2026_09_303334353637[nfl],-1)&lt;=IF(AH214=450,450,AH214+9)))</f>
        <v>0</v>
      </c>
    </row>
    <row r="215" spans="1:35" x14ac:dyDescent="0.2">
      <c r="W215" s="17" cm="1">
        <f t="array" ref="W215">SUMPRODUCT(--(IFERROR(HOUR(Flights_2026_09_303334353637[entry_hour]),-1)=HOUR(W$212)),--(IFERROR(Flights_2026_09_303334353637[nfl],-1)&gt;=IF($V238=450,450,$V238)),--(IFERROR(Flights_2026_09_303334353637[nfl],-1)&lt;=IF($V238=450,450,$V238+9)))</f>
        <v>0</v>
      </c>
      <c r="X215" s="17" cm="1">
        <f t="array" ref="X215">SUMPRODUCT(--(IFERROR(HOUR(Flights_2026_09_303334353637[entry_hour]),-1)=HOUR(X$212)),--(IFERROR(Flights_2026_09_303334353637[nfl],-1)&gt;=IF($V238=450,450,$V238)),--(IFERROR(Flights_2026_09_303334353637[nfl],-1)&lt;=IF($V238=450,450,$V238+9)))</f>
        <v>0</v>
      </c>
      <c r="Y215" s="17" cm="1">
        <f t="array" ref="Y215">SUMPRODUCT(--(IFERROR(HOUR(Flights_2026_09_303334353637[entry_hour]),-1)=HOUR(Y$212)),--(IFERROR(Flights_2026_09_303334353637[nfl],-1)&gt;=IF($V238=450,450,$V238)),--(IFERROR(Flights_2026_09_303334353637[nfl],-1)&lt;=IF($V238=450,450,$V238+9)))</f>
        <v>0</v>
      </c>
      <c r="Z215" s="17" cm="1">
        <f t="array" ref="Z215">SUMPRODUCT(--(IFERROR(HOUR(Flights_2026_09_303334353637[entry_hour]),-1)=HOUR(Z$212)),--(IFERROR(Flights_2026_09_303334353637[nfl],-1)&gt;=IF($V238=450,450,$V238)),--(IFERROR(Flights_2026_09_303334353637[nfl],-1)&lt;=IF($V238=450,450,$V238+9)))</f>
        <v>0</v>
      </c>
      <c r="AA215" s="17" cm="1">
        <f t="array" ref="AA215">SUMPRODUCT(--(IFERROR(HOUR(Flights_2026_09_303334353637[entry_hour]),-1)=HOUR(AA$212)),--(IFERROR(Flights_2026_09_303334353637[nfl],-1)&gt;=IF($V238=450,450,$V238)),--(IFERROR(Flights_2026_09_303334353637[nfl],-1)&lt;=IF($V238=450,450,$V238+9)))</f>
        <v>0</v>
      </c>
      <c r="AB215" s="17" cm="1">
        <f t="array" ref="AB215">SUMPRODUCT(--(IFERROR(HOUR(Flights_2026_09_303334353637[entry_hour]),-1)=HOUR(AB$212)),--(IFERROR(Flights_2026_09_303334353637[nfl],-1)&gt;=IF($V238=450,450,$V238)),--(IFERROR(Flights_2026_09_303334353637[nfl],-1)&lt;=IF($V238=450,450,$V238+9)))</f>
        <v>0</v>
      </c>
      <c r="AC215" s="17" cm="1">
        <f t="array" ref="AC215">SUMPRODUCT(--(IFERROR(HOUR(Flights_2026_09_303334353637[entry_hour]),-1)=HOUR(AC$212)),--(IFERROR(Flights_2026_09_303334353637[nfl],-1)&gt;=IF($V238=450,450,$V238)),--(IFERROR(Flights_2026_09_303334353637[nfl],-1)&lt;=IF($V238=450,450,$V238+9)))</f>
        <v>0</v>
      </c>
      <c r="AD215" s="17" cm="1">
        <f t="array" ref="AD215">SUMPRODUCT(--(IFERROR(HOUR(Flights_2026_09_303334353637[entry_hour]),-1)=HOUR(AD$212)),--(IFERROR(Flights_2026_09_303334353637[nfl],-1)&gt;=IF($V238=450,450,$V238)),--(IFERROR(Flights_2026_09_303334353637[nfl],-1)&lt;=IF($V238=450,450,$V238+9)))</f>
        <v>0</v>
      </c>
      <c r="AE215" s="17" cm="1">
        <f t="array" ref="AE215">SUMPRODUCT(--(IFERROR(HOUR(Flights_2026_09_303334353637[entry_hour]),-1)=HOUR(AE$212)),--(IFERROR(Flights_2026_09_303334353637[nfl],-1)&gt;=IF($V238=450,450,$V238)),--(IFERROR(Flights_2026_09_303334353637[nfl],-1)&lt;=IF($V238=450,450,$V238+9)))</f>
        <v>0</v>
      </c>
      <c r="AF215" s="2">
        <v>0.625</v>
      </c>
      <c r="AG215" t="s">
        <v>840</v>
      </c>
      <c r="AH215" s="17">
        <v>250</v>
      </c>
      <c r="AI215" s="17" cm="1">
        <f t="array" ref="AI215">SUMPRODUCT(--(IFERROR(HOUR(Flights_2026_09_303334353637[entry_hour]),-1)=HOUR(AF215)),--(IFERROR(Flights_2026_09_303334353637[entry_sector],"")=AG215),--(IFERROR(Flights_2026_09_303334353637[nfl],-1)&gt;=AH215),--(IFERROR(Flights_2026_09_303334353637[nfl],-1)&lt;=IF(AH215=450,450,AH215+9)))</f>
        <v>0</v>
      </c>
    </row>
    <row r="216" spans="1:35" x14ac:dyDescent="0.2">
      <c r="W216" s="17" cm="1">
        <f t="array" ref="W216">SUMPRODUCT(--(IFERROR(HOUR(Flights_2026_09_303334353637[entry_hour]),-1)=HOUR(W$212)),--(IFERROR(Flights_2026_09_303334353637[nfl],-1)&gt;=IF($V239=450,450,$V239)),--(IFERROR(Flights_2026_09_303334353637[nfl],-1)&lt;=IF($V239=450,450,$V239+9)))</f>
        <v>0</v>
      </c>
      <c r="X216" s="17" cm="1">
        <f t="array" ref="X216">SUMPRODUCT(--(IFERROR(HOUR(Flights_2026_09_303334353637[entry_hour]),-1)=HOUR(X$212)),--(IFERROR(Flights_2026_09_303334353637[nfl],-1)&gt;=IF($V239=450,450,$V239)),--(IFERROR(Flights_2026_09_303334353637[nfl],-1)&lt;=IF($V239=450,450,$V239+9)))</f>
        <v>0</v>
      </c>
      <c r="Y216" s="17" cm="1">
        <f t="array" ref="Y216">SUMPRODUCT(--(IFERROR(HOUR(Flights_2026_09_303334353637[entry_hour]),-1)=HOUR(Y$212)),--(IFERROR(Flights_2026_09_303334353637[nfl],-1)&gt;=IF($V239=450,450,$V239)),--(IFERROR(Flights_2026_09_303334353637[nfl],-1)&lt;=IF($V239=450,450,$V239+9)))</f>
        <v>0</v>
      </c>
      <c r="Z216" s="17" cm="1">
        <f t="array" ref="Z216">SUMPRODUCT(--(IFERROR(HOUR(Flights_2026_09_303334353637[entry_hour]),-1)=HOUR(Z$212)),--(IFERROR(Flights_2026_09_303334353637[nfl],-1)&gt;=IF($V239=450,450,$V239)),--(IFERROR(Flights_2026_09_303334353637[nfl],-1)&lt;=IF($V239=450,450,$V239+9)))</f>
        <v>0</v>
      </c>
      <c r="AA216" s="17" cm="1">
        <f t="array" ref="AA216">SUMPRODUCT(--(IFERROR(HOUR(Flights_2026_09_303334353637[entry_hour]),-1)=HOUR(AA$212)),--(IFERROR(Flights_2026_09_303334353637[nfl],-1)&gt;=IF($V239=450,450,$V239)),--(IFERROR(Flights_2026_09_303334353637[nfl],-1)&lt;=IF($V239=450,450,$V239+9)))</f>
        <v>0</v>
      </c>
      <c r="AB216" s="17" cm="1">
        <f t="array" ref="AB216">SUMPRODUCT(--(IFERROR(HOUR(Flights_2026_09_303334353637[entry_hour]),-1)=HOUR(AB$212)),--(IFERROR(Flights_2026_09_303334353637[nfl],-1)&gt;=IF($V239=450,450,$V239)),--(IFERROR(Flights_2026_09_303334353637[nfl],-1)&lt;=IF($V239=450,450,$V239+9)))</f>
        <v>0</v>
      </c>
      <c r="AC216" s="17" cm="1">
        <f t="array" ref="AC216">SUMPRODUCT(--(IFERROR(HOUR(Flights_2026_09_303334353637[entry_hour]),-1)=HOUR(AC$212)),--(IFERROR(Flights_2026_09_303334353637[nfl],-1)&gt;=IF($V239=450,450,$V239)),--(IFERROR(Flights_2026_09_303334353637[nfl],-1)&lt;=IF($V239=450,450,$V239+9)))</f>
        <v>0</v>
      </c>
      <c r="AD216" s="17" cm="1">
        <f t="array" ref="AD216">SUMPRODUCT(--(IFERROR(HOUR(Flights_2026_09_303334353637[entry_hour]),-1)=HOUR(AD$212)),--(IFERROR(Flights_2026_09_303334353637[nfl],-1)&gt;=IF($V239=450,450,$V239)),--(IFERROR(Flights_2026_09_303334353637[nfl],-1)&lt;=IF($V239=450,450,$V239+9)))</f>
        <v>0</v>
      </c>
      <c r="AE216" s="17" cm="1">
        <f t="array" ref="AE216">SUMPRODUCT(--(IFERROR(HOUR(Flights_2026_09_303334353637[entry_hour]),-1)=HOUR(AE$212)),--(IFERROR(Flights_2026_09_303334353637[nfl],-1)&gt;=IF($V239=450,450,$V239)),--(IFERROR(Flights_2026_09_303334353637[nfl],-1)&lt;=IF($V239=450,450,$V239+9)))</f>
        <v>0</v>
      </c>
      <c r="AF216" s="2">
        <v>0.625</v>
      </c>
      <c r="AG216" t="s">
        <v>840</v>
      </c>
      <c r="AH216" s="17">
        <v>260</v>
      </c>
      <c r="AI216" s="17" cm="1">
        <f t="array" ref="AI216">SUMPRODUCT(--(IFERROR(HOUR(Flights_2026_09_303334353637[entry_hour]),-1)=HOUR(AF216)),--(IFERROR(Flights_2026_09_303334353637[entry_sector],"")=AG216),--(IFERROR(Flights_2026_09_303334353637[nfl],-1)&gt;=AH216),--(IFERROR(Flights_2026_09_303334353637[nfl],-1)&lt;=IF(AH216=450,450,AH216+9)))</f>
        <v>0</v>
      </c>
    </row>
    <row r="217" spans="1:35" x14ac:dyDescent="0.2">
      <c r="W217" s="17" cm="1">
        <f t="array" ref="W217">SUMPRODUCT(--(IFERROR(HOUR(Flights_2026_09_303334353637[entry_hour]),-1)=HOUR(W$212)),--(IFERROR(Flights_2026_09_303334353637[nfl],-1)&gt;=IF($V240=450,450,$V240)),--(IFERROR(Flights_2026_09_303334353637[nfl],-1)&lt;=IF($V240=450,450,$V240+9)))</f>
        <v>1</v>
      </c>
      <c r="X217" s="17" cm="1">
        <f t="array" ref="X217">SUMPRODUCT(--(IFERROR(HOUR(Flights_2026_09_303334353637[entry_hour]),-1)=HOUR(X$212)),--(IFERROR(Flights_2026_09_303334353637[nfl],-1)&gt;=IF($V240=450,450,$V240)),--(IFERROR(Flights_2026_09_303334353637[nfl],-1)&lt;=IF($V240=450,450,$V240+9)))</f>
        <v>0</v>
      </c>
      <c r="Y217" s="17" cm="1">
        <f t="array" ref="Y217">SUMPRODUCT(--(IFERROR(HOUR(Flights_2026_09_303334353637[entry_hour]),-1)=HOUR(Y$212)),--(IFERROR(Flights_2026_09_303334353637[nfl],-1)&gt;=IF($V240=450,450,$V240)),--(IFERROR(Flights_2026_09_303334353637[nfl],-1)&lt;=IF($V240=450,450,$V240+9)))</f>
        <v>0</v>
      </c>
      <c r="Z217" s="17" cm="1">
        <f t="array" ref="Z217">SUMPRODUCT(--(IFERROR(HOUR(Flights_2026_09_303334353637[entry_hour]),-1)=HOUR(Z$212)),--(IFERROR(Flights_2026_09_303334353637[nfl],-1)&gt;=IF($V240=450,450,$V240)),--(IFERROR(Flights_2026_09_303334353637[nfl],-1)&lt;=IF($V240=450,450,$V240+9)))</f>
        <v>0</v>
      </c>
      <c r="AA217" s="17" cm="1">
        <f t="array" ref="AA217">SUMPRODUCT(--(IFERROR(HOUR(Flights_2026_09_303334353637[entry_hour]),-1)=HOUR(AA$212)),--(IFERROR(Flights_2026_09_303334353637[nfl],-1)&gt;=IF($V240=450,450,$V240)),--(IFERROR(Flights_2026_09_303334353637[nfl],-1)&lt;=IF($V240=450,450,$V240+9)))</f>
        <v>0</v>
      </c>
      <c r="AB217" s="17" cm="1">
        <f t="array" ref="AB217">SUMPRODUCT(--(IFERROR(HOUR(Flights_2026_09_303334353637[entry_hour]),-1)=HOUR(AB$212)),--(IFERROR(Flights_2026_09_303334353637[nfl],-1)&gt;=IF($V240=450,450,$V240)),--(IFERROR(Flights_2026_09_303334353637[nfl],-1)&lt;=IF($V240=450,450,$V240+9)))</f>
        <v>0</v>
      </c>
      <c r="AC217" s="17" cm="1">
        <f t="array" ref="AC217">SUMPRODUCT(--(IFERROR(HOUR(Flights_2026_09_303334353637[entry_hour]),-1)=HOUR(AC$212)),--(IFERROR(Flights_2026_09_303334353637[nfl],-1)&gt;=IF($V240=450,450,$V240)),--(IFERROR(Flights_2026_09_303334353637[nfl],-1)&lt;=IF($V240=450,450,$V240+9)))</f>
        <v>1</v>
      </c>
      <c r="AD217" s="17" cm="1">
        <f t="array" ref="AD217">SUMPRODUCT(--(IFERROR(HOUR(Flights_2026_09_303334353637[entry_hour]),-1)=HOUR(AD$212)),--(IFERROR(Flights_2026_09_303334353637[nfl],-1)&gt;=IF($V240=450,450,$V240)),--(IFERROR(Flights_2026_09_303334353637[nfl],-1)&lt;=IF($V240=450,450,$V240+9)))</f>
        <v>1</v>
      </c>
      <c r="AE217" s="17" cm="1">
        <f t="array" ref="AE217">SUMPRODUCT(--(IFERROR(HOUR(Flights_2026_09_303334353637[entry_hour]),-1)=HOUR(AE$212)),--(IFERROR(Flights_2026_09_303334353637[nfl],-1)&gt;=IF($V240=450,450,$V240)),--(IFERROR(Flights_2026_09_303334353637[nfl],-1)&lt;=IF($V240=450,450,$V240+9)))</f>
        <v>0</v>
      </c>
      <c r="AF217" s="2">
        <v>0.625</v>
      </c>
      <c r="AG217" t="s">
        <v>840</v>
      </c>
      <c r="AH217" s="17">
        <v>270</v>
      </c>
      <c r="AI217" s="17" cm="1">
        <f t="array" ref="AI217">SUMPRODUCT(--(IFERROR(HOUR(Flights_2026_09_303334353637[entry_hour]),-1)=HOUR(AF217)),--(IFERROR(Flights_2026_09_303334353637[entry_sector],"")=AG217),--(IFERROR(Flights_2026_09_303334353637[nfl],-1)&gt;=AH217),--(IFERROR(Flights_2026_09_303334353637[nfl],-1)&lt;=IF(AH217=450,450,AH217+9)))</f>
        <v>0</v>
      </c>
    </row>
    <row r="218" spans="1:35" x14ac:dyDescent="0.2">
      <c r="W218" s="17" cm="1">
        <f t="array" ref="W218">SUMPRODUCT(--(IFERROR(HOUR(Flights_2026_09_303334353637[entry_hour]),-1)=HOUR(W$212)),--(IFERROR(Flights_2026_09_303334353637[nfl],-1)&gt;=IF($V241=450,450,$V241)),--(IFERROR(Flights_2026_09_303334353637[nfl],-1)&lt;=IF($V241=450,450,$V241+9)))</f>
        <v>0</v>
      </c>
      <c r="X218" s="17" cm="1">
        <f t="array" ref="X218">SUMPRODUCT(--(IFERROR(HOUR(Flights_2026_09_303334353637[entry_hour]),-1)=HOUR(X$212)),--(IFERROR(Flights_2026_09_303334353637[nfl],-1)&gt;=IF($V241=450,450,$V241)),--(IFERROR(Flights_2026_09_303334353637[nfl],-1)&lt;=IF($V241=450,450,$V241+9)))</f>
        <v>0</v>
      </c>
      <c r="Y218" s="17" cm="1">
        <f t="array" ref="Y218">SUMPRODUCT(--(IFERROR(HOUR(Flights_2026_09_303334353637[entry_hour]),-1)=HOUR(Y$212)),--(IFERROR(Flights_2026_09_303334353637[nfl],-1)&gt;=IF($V241=450,450,$V241)),--(IFERROR(Flights_2026_09_303334353637[nfl],-1)&lt;=IF($V241=450,450,$V241+9)))</f>
        <v>0</v>
      </c>
      <c r="Z218" s="17" cm="1">
        <f t="array" ref="Z218">SUMPRODUCT(--(IFERROR(HOUR(Flights_2026_09_303334353637[entry_hour]),-1)=HOUR(Z$212)),--(IFERROR(Flights_2026_09_303334353637[nfl],-1)&gt;=IF($V241=450,450,$V241)),--(IFERROR(Flights_2026_09_303334353637[nfl],-1)&lt;=IF($V241=450,450,$V241+9)))</f>
        <v>1</v>
      </c>
      <c r="AA218" s="17" cm="1">
        <f t="array" ref="AA218">SUMPRODUCT(--(IFERROR(HOUR(Flights_2026_09_303334353637[entry_hour]),-1)=HOUR(AA$212)),--(IFERROR(Flights_2026_09_303334353637[nfl],-1)&gt;=IF($V241=450,450,$V241)),--(IFERROR(Flights_2026_09_303334353637[nfl],-1)&lt;=IF($V241=450,450,$V241+9)))</f>
        <v>0</v>
      </c>
      <c r="AB218" s="17" cm="1">
        <f t="array" ref="AB218">SUMPRODUCT(--(IFERROR(HOUR(Flights_2026_09_303334353637[entry_hour]),-1)=HOUR(AB$212)),--(IFERROR(Flights_2026_09_303334353637[nfl],-1)&gt;=IF($V241=450,450,$V241)),--(IFERROR(Flights_2026_09_303334353637[nfl],-1)&lt;=IF($V241=450,450,$V241+9)))</f>
        <v>1</v>
      </c>
      <c r="AC218" s="17" cm="1">
        <f t="array" ref="AC218">SUMPRODUCT(--(IFERROR(HOUR(Flights_2026_09_303334353637[entry_hour]),-1)=HOUR(AC$212)),--(IFERROR(Flights_2026_09_303334353637[nfl],-1)&gt;=IF($V241=450,450,$V241)),--(IFERROR(Flights_2026_09_303334353637[nfl],-1)&lt;=IF($V241=450,450,$V241+9)))</f>
        <v>0</v>
      </c>
      <c r="AD218" s="17" cm="1">
        <f t="array" ref="AD218">SUMPRODUCT(--(IFERROR(HOUR(Flights_2026_09_303334353637[entry_hour]),-1)=HOUR(AD$212)),--(IFERROR(Flights_2026_09_303334353637[nfl],-1)&gt;=IF($V241=450,450,$V241)),--(IFERROR(Flights_2026_09_303334353637[nfl],-1)&lt;=IF($V241=450,450,$V241+9)))</f>
        <v>0</v>
      </c>
      <c r="AE218" s="17" cm="1">
        <f t="array" ref="AE218">SUMPRODUCT(--(IFERROR(HOUR(Flights_2026_09_303334353637[entry_hour]),-1)=HOUR(AE$212)),--(IFERROR(Flights_2026_09_303334353637[nfl],-1)&gt;=IF($V241=450,450,$V241)),--(IFERROR(Flights_2026_09_303334353637[nfl],-1)&lt;=IF($V241=450,450,$V241+9)))</f>
        <v>0</v>
      </c>
      <c r="AF218" s="2">
        <v>0.625</v>
      </c>
      <c r="AG218" t="s">
        <v>840</v>
      </c>
      <c r="AH218" s="17">
        <v>280</v>
      </c>
      <c r="AI218" s="17" cm="1">
        <f t="array" ref="AI218">SUMPRODUCT(--(IFERROR(HOUR(Flights_2026_09_303334353637[entry_hour]),-1)=HOUR(AF218)),--(IFERROR(Flights_2026_09_303334353637[entry_sector],"")=AG218),--(IFERROR(Flights_2026_09_303334353637[nfl],-1)&gt;=AH218),--(IFERROR(Flights_2026_09_303334353637[nfl],-1)&lt;=IF(AH218=450,450,AH218+9)))</f>
        <v>0</v>
      </c>
    </row>
    <row r="219" spans="1:35" x14ac:dyDescent="0.2">
      <c r="W219" s="17" cm="1">
        <f t="array" ref="W219">SUMPRODUCT(--(IFERROR(HOUR(Flights_2026_09_303334353637[entry_hour]),-1)=HOUR(W$212)),--(IFERROR(Flights_2026_09_303334353637[nfl],-1)&gt;=IF($V242=450,450,$V242)),--(IFERROR(Flights_2026_09_303334353637[nfl],-1)&lt;=IF($V242=450,450,$V242+9)))</f>
        <v>5</v>
      </c>
      <c r="X219" s="17" cm="1">
        <f t="array" ref="X219">SUMPRODUCT(--(IFERROR(HOUR(Flights_2026_09_303334353637[entry_hour]),-1)=HOUR(X$212)),--(IFERROR(Flights_2026_09_303334353637[nfl],-1)&gt;=IF($V242=450,450,$V242)),--(IFERROR(Flights_2026_09_303334353637[nfl],-1)&lt;=IF($V242=450,450,$V242+9)))</f>
        <v>3</v>
      </c>
      <c r="Y219" s="17" cm="1">
        <f t="array" ref="Y219">SUMPRODUCT(--(IFERROR(HOUR(Flights_2026_09_303334353637[entry_hour]),-1)=HOUR(Y$212)),--(IFERROR(Flights_2026_09_303334353637[nfl],-1)&gt;=IF($V242=450,450,$V242)),--(IFERROR(Flights_2026_09_303334353637[nfl],-1)&lt;=IF($V242=450,450,$V242+9)))</f>
        <v>0</v>
      </c>
      <c r="Z219" s="17" cm="1">
        <f t="array" ref="Z219">SUMPRODUCT(--(IFERROR(HOUR(Flights_2026_09_303334353637[entry_hour]),-1)=HOUR(Z$212)),--(IFERROR(Flights_2026_09_303334353637[nfl],-1)&gt;=IF($V242=450,450,$V242)),--(IFERROR(Flights_2026_09_303334353637[nfl],-1)&lt;=IF($V242=450,450,$V242+9)))</f>
        <v>3</v>
      </c>
      <c r="AA219" s="17" cm="1">
        <f t="array" ref="AA219">SUMPRODUCT(--(IFERROR(HOUR(Flights_2026_09_303334353637[entry_hour]),-1)=HOUR(AA$212)),--(IFERROR(Flights_2026_09_303334353637[nfl],-1)&gt;=IF($V242=450,450,$V242)),--(IFERROR(Flights_2026_09_303334353637[nfl],-1)&lt;=IF($V242=450,450,$V242+9)))</f>
        <v>0</v>
      </c>
      <c r="AB219" s="17" cm="1">
        <f t="array" ref="AB219">SUMPRODUCT(--(IFERROR(HOUR(Flights_2026_09_303334353637[entry_hour]),-1)=HOUR(AB$212)),--(IFERROR(Flights_2026_09_303334353637[nfl],-1)&gt;=IF($V242=450,450,$V242)),--(IFERROR(Flights_2026_09_303334353637[nfl],-1)&lt;=IF($V242=450,450,$V242+9)))</f>
        <v>2</v>
      </c>
      <c r="AC219" s="17" cm="1">
        <f t="array" ref="AC219">SUMPRODUCT(--(IFERROR(HOUR(Flights_2026_09_303334353637[entry_hour]),-1)=HOUR(AC$212)),--(IFERROR(Flights_2026_09_303334353637[nfl],-1)&gt;=IF($V242=450,450,$V242)),--(IFERROR(Flights_2026_09_303334353637[nfl],-1)&lt;=IF($V242=450,450,$V242+9)))</f>
        <v>2</v>
      </c>
      <c r="AD219" s="17" cm="1">
        <f t="array" ref="AD219">SUMPRODUCT(--(IFERROR(HOUR(Flights_2026_09_303334353637[entry_hour]),-1)=HOUR(AD$212)),--(IFERROR(Flights_2026_09_303334353637[nfl],-1)&gt;=IF($V242=450,450,$V242)),--(IFERROR(Flights_2026_09_303334353637[nfl],-1)&lt;=IF($V242=450,450,$V242+9)))</f>
        <v>1</v>
      </c>
      <c r="AE219" s="17" cm="1">
        <f t="array" ref="AE219">SUMPRODUCT(--(IFERROR(HOUR(Flights_2026_09_303334353637[entry_hour]),-1)=HOUR(AE$212)),--(IFERROR(Flights_2026_09_303334353637[nfl],-1)&gt;=IF($V242=450,450,$V242)),--(IFERROR(Flights_2026_09_303334353637[nfl],-1)&lt;=IF($V242=450,450,$V242+9)))</f>
        <v>0</v>
      </c>
      <c r="AF219" s="2">
        <v>0.625</v>
      </c>
      <c r="AG219" t="s">
        <v>840</v>
      </c>
      <c r="AH219" s="17">
        <v>290</v>
      </c>
      <c r="AI219" s="17" cm="1">
        <f t="array" ref="AI219">SUMPRODUCT(--(IFERROR(HOUR(Flights_2026_09_303334353637[entry_hour]),-1)=HOUR(AF219)),--(IFERROR(Flights_2026_09_303334353637[entry_sector],"")=AG219),--(IFERROR(Flights_2026_09_303334353637[nfl],-1)&gt;=AH219),--(IFERROR(Flights_2026_09_303334353637[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SUMPRODUCT(--(IFERROR(HOUR(Flights_2026_09_303334353637[entry_hour]),-1)=HOUR(W$212)),--(IFERROR(Flights_2026_09_303334353637[nfl],-1)&gt;=IF($V243=450,450,$V243)),--(IFERROR(Flights_2026_09_303334353637[nfl],-1)&lt;=IF($V243=450,450,$V243+9)))</f>
        <v>0</v>
      </c>
      <c r="X220" s="17" cm="1">
        <f t="array" ref="X220">SUMPRODUCT(--(IFERROR(HOUR(Flights_2026_09_303334353637[entry_hour]),-1)=HOUR(X$212)),--(IFERROR(Flights_2026_09_303334353637[nfl],-1)&gt;=IF($V243=450,450,$V243)),--(IFERROR(Flights_2026_09_303334353637[nfl],-1)&lt;=IF($V243=450,450,$V243+9)))</f>
        <v>0</v>
      </c>
      <c r="Y220" s="17" cm="1">
        <f t="array" ref="Y220">SUMPRODUCT(--(IFERROR(HOUR(Flights_2026_09_303334353637[entry_hour]),-1)=HOUR(Y$212)),--(IFERROR(Flights_2026_09_303334353637[nfl],-1)&gt;=IF($V243=450,450,$V243)),--(IFERROR(Flights_2026_09_303334353637[nfl],-1)&lt;=IF($V243=450,450,$V243+9)))</f>
        <v>0</v>
      </c>
      <c r="Z220" s="17" cm="1">
        <f t="array" ref="Z220">SUMPRODUCT(--(IFERROR(HOUR(Flights_2026_09_303334353637[entry_hour]),-1)=HOUR(Z$212)),--(IFERROR(Flights_2026_09_303334353637[nfl],-1)&gt;=IF($V243=450,450,$V243)),--(IFERROR(Flights_2026_09_303334353637[nfl],-1)&lt;=IF($V243=450,450,$V243+9)))</f>
        <v>0</v>
      </c>
      <c r="AA220" s="17" cm="1">
        <f t="array" ref="AA220">SUMPRODUCT(--(IFERROR(HOUR(Flights_2026_09_303334353637[entry_hour]),-1)=HOUR(AA$212)),--(IFERROR(Flights_2026_09_303334353637[nfl],-1)&gt;=IF($V243=450,450,$V243)),--(IFERROR(Flights_2026_09_303334353637[nfl],-1)&lt;=IF($V243=450,450,$V243+9)))</f>
        <v>0</v>
      </c>
      <c r="AB220" s="17" cm="1">
        <f t="array" ref="AB220">SUMPRODUCT(--(IFERROR(HOUR(Flights_2026_09_303334353637[entry_hour]),-1)=HOUR(AB$212)),--(IFERROR(Flights_2026_09_303334353637[nfl],-1)&gt;=IF($V243=450,450,$V243)),--(IFERROR(Flights_2026_09_303334353637[nfl],-1)&lt;=IF($V243=450,450,$V243+9)))</f>
        <v>0</v>
      </c>
      <c r="AC220" s="17" cm="1">
        <f t="array" ref="AC220">SUMPRODUCT(--(IFERROR(HOUR(Flights_2026_09_303334353637[entry_hour]),-1)=HOUR(AC$212)),--(IFERROR(Flights_2026_09_303334353637[nfl],-1)&gt;=IF($V243=450,450,$V243)),--(IFERROR(Flights_2026_09_303334353637[nfl],-1)&lt;=IF($V243=450,450,$V243+9)))</f>
        <v>0</v>
      </c>
      <c r="AD220" s="17" cm="1">
        <f t="array" ref="AD220">SUMPRODUCT(--(IFERROR(HOUR(Flights_2026_09_303334353637[entry_hour]),-1)=HOUR(AD$212)),--(IFERROR(Flights_2026_09_303334353637[nfl],-1)&gt;=IF($V243=450,450,$V243)),--(IFERROR(Flights_2026_09_303334353637[nfl],-1)&lt;=IF($V243=450,450,$V243+9)))</f>
        <v>1</v>
      </c>
      <c r="AE220" s="17" cm="1">
        <f t="array" ref="AE220">SUMPRODUCT(--(IFERROR(HOUR(Flights_2026_09_303334353637[entry_hour]),-1)=HOUR(AE$212)),--(IFERROR(Flights_2026_09_303334353637[nfl],-1)&gt;=IF($V243=450,450,$V243)),--(IFERROR(Flights_2026_09_303334353637[nfl],-1)&lt;=IF($V243=450,450,$V243+9)))</f>
        <v>0</v>
      </c>
      <c r="AF220" s="2">
        <v>0.625</v>
      </c>
      <c r="AG220" t="s">
        <v>840</v>
      </c>
      <c r="AH220" s="17">
        <v>300</v>
      </c>
      <c r="AI220" s="17" cm="1">
        <f t="array" ref="AI220">SUMPRODUCT(--(IFERROR(HOUR(Flights_2026_09_303334353637[entry_hour]),-1)=HOUR(AF220)),--(IFERROR(Flights_2026_09_303334353637[entry_sector],"")=AG220),--(IFERROR(Flights_2026_09_303334353637[nfl],-1)&gt;=AH220),--(IFERROR(Flights_2026_09_303334353637[nfl],-1)&lt;=IF(AH220=450,450,AH220+9)))</f>
        <v>0</v>
      </c>
    </row>
    <row r="221" spans="1:35" x14ac:dyDescent="0.2">
      <c r="A221" s="4">
        <v>0.58333333333333337</v>
      </c>
      <c r="B221" s="28" cm="1">
        <f t="array" ref="B221">_xlfn.LET(_xlpm.h,HOUR($A221),_xlpm.s,B$220,_xlpm.hrs,IFERROR(HOUR(Flights_2026_09_303334353637[entry_hour]),-1),_xlpm.sectors,IF(_xlpm.s="Sector 4",_xlfn.XLOOKUP(Flights_2026_09_303334353637[adep],Tabla42[ADEP],Tabla42[Sector_4],""),Flights_2026_09_303334353637[entry_sector]),SUMPRODUCT(--(_xlpm.hrs=_xlpm.h),--(_xlpm.sectors=_xlpm.s)))</f>
        <v>0</v>
      </c>
      <c r="C221" s="28" cm="1">
        <f t="array" ref="C221">_xlfn.LET(_xlpm.h,HOUR($A221),_xlpm.s,C$220,_xlpm.hrs,IFERROR(HOUR(Flights_2026_09_303334353637[entry_hour]),-1),_xlpm.sectors,IF(_xlpm.s="Sector 4",_xlfn.XLOOKUP(Flights_2026_09_303334353637[adep],Tabla42[ADEP],Tabla42[Sector_4],""),Flights_2026_09_303334353637[entry_sector]),SUMPRODUCT(--(_xlpm.hrs=_xlpm.h),--(_xlpm.sectors=_xlpm.s)))</f>
        <v>0</v>
      </c>
      <c r="D221" s="28" cm="1">
        <f t="array" ref="D221">_xlfn.LET(_xlpm.h,HOUR($A221),_xlpm.s,D$220,_xlpm.hrs,IFERROR(HOUR(Flights_2026_09_303334353637[entry_hour]),-1),_xlpm.sectors,IF(_xlpm.s="Sector 4",_xlfn.XLOOKUP(Flights_2026_09_303334353637[adep],Tabla42[ADEP],Tabla42[Sector_4],""),Flights_2026_09_303334353637[entry_sector]),SUMPRODUCT(--(_xlpm.hrs=_xlpm.h),--(_xlpm.sectors=_xlpm.s)))</f>
        <v>4</v>
      </c>
      <c r="E221" s="28" cm="1">
        <f t="array" ref="E221">_xlfn.LET(_xlpm.h,HOUR($A221),_xlpm.s,E$220,_xlpm.hrs,IFERROR(HOUR(Flights_2026_09_303334353637[entry_hour]),-1),_xlpm.sectors,IF(_xlpm.s="Sector 4",_xlfn.XLOOKUP(Flights_2026_09_303334353637[adep],Tabla42[ADEP],Tabla42[Sector_4],""),Flights_2026_09_303334353637[entry_sector]),SUMPRODUCT(--(_xlpm.hrs=_xlpm.h),--(_xlpm.sectors=_xlpm.s)))</f>
        <v>12</v>
      </c>
      <c r="F221" s="28" cm="1">
        <f t="array" ref="F221">_xlfn.LET(_xlpm.h,HOUR($A221),_xlpm.s,F$220,_xlpm.hrs,IFERROR(HOUR(Flights_2026_09_303334353637[entry_hour]),-1),_xlpm.sectors,IF(_xlpm.s="Sector 4",_xlfn.XLOOKUP(Flights_2026_09_303334353637[adep],Tabla42[ADEP],Tabla42[Sector_4],""),Flights_2026_09_303334353637[entry_sector]),SUMPRODUCT(--(_xlpm.hrs=_xlpm.h),--(_xlpm.sectors=_xlpm.s)))</f>
        <v>9</v>
      </c>
      <c r="G221" s="28" cm="1">
        <f t="array" ref="G221">_xlfn.LET(_xlpm.h,HOUR($A221),_xlpm.s,G$220,_xlpm.hrs,IFERROR(HOUR(Flights_2026_09_303334353637[entry_hour]),-1),_xlpm.sectors,IF(_xlpm.s="Sector 4",_xlfn.XLOOKUP(Flights_2026_09_303334353637[adep],Tabla42[ADEP],Tabla42[Sector_4],""),Flights_2026_09_303334353637[entry_sector]),SUMPRODUCT(--(_xlpm.hrs=_xlpm.h),--(_xlpm.sectors=_xlpm.s)))</f>
        <v>2</v>
      </c>
      <c r="H221" s="17" cm="1">
        <f t="array" ref="H221">_xlfn.LET(_xlpm.h,HOUR($A221),_xlpm.s,H$220,_xlpm.hrs,IFERROR(HOUR(Flights_2026_09_303334353637[entry_hour]),-1),_xlpm.sectors,IF(_xlpm.s="Sector 4",_xlfn.XLOOKUP(Flights_2026_09_303334353637[adep],Tabla42[ADEP],Tabla42[Sector_4],""),Flights_2026_09_303334353637[entry_sector]),SUMPRODUCT(--(_xlpm.hrs=_xlpm.h),--(_xlpm.sectors=_xlpm.s)))</f>
        <v>3</v>
      </c>
      <c r="I221" s="17">
        <f t="shared" ref="I221:I229" si="1">SUM(B221:H221)</f>
        <v>30</v>
      </c>
      <c r="W221" s="17" cm="1">
        <f t="array" ref="W221">SUMPRODUCT(--(IFERROR(HOUR(Flights_2026_09_303334353637[entry_hour]),-1)=HOUR(W$212)),--(IFERROR(Flights_2026_09_303334353637[nfl],-1)&gt;=IF($V244=450,450,$V244)),--(IFERROR(Flights_2026_09_303334353637[nfl],-1)&lt;=IF($V244=450,450,$V244+9)))</f>
        <v>3</v>
      </c>
      <c r="X221" s="17" cm="1">
        <f t="array" ref="X221">SUMPRODUCT(--(IFERROR(HOUR(Flights_2026_09_303334353637[entry_hour]),-1)=HOUR(X$212)),--(IFERROR(Flights_2026_09_303334353637[nfl],-1)&gt;=IF($V244=450,450,$V244)),--(IFERROR(Flights_2026_09_303334353637[nfl],-1)&lt;=IF($V244=450,450,$V244+9)))</f>
        <v>0</v>
      </c>
      <c r="Y221" s="17" cm="1">
        <f t="array" ref="Y221">SUMPRODUCT(--(IFERROR(HOUR(Flights_2026_09_303334353637[entry_hour]),-1)=HOUR(Y$212)),--(IFERROR(Flights_2026_09_303334353637[nfl],-1)&gt;=IF($V244=450,450,$V244)),--(IFERROR(Flights_2026_09_303334353637[nfl],-1)&lt;=IF($V244=450,450,$V244+9)))</f>
        <v>4</v>
      </c>
      <c r="Z221" s="17" cm="1">
        <f t="array" ref="Z221">SUMPRODUCT(--(IFERROR(HOUR(Flights_2026_09_303334353637[entry_hour]),-1)=HOUR(Z$212)),--(IFERROR(Flights_2026_09_303334353637[nfl],-1)&gt;=IF($V244=450,450,$V244)),--(IFERROR(Flights_2026_09_303334353637[nfl],-1)&lt;=IF($V244=450,450,$V244+9)))</f>
        <v>5</v>
      </c>
      <c r="AA221" s="17" cm="1">
        <f t="array" ref="AA221">SUMPRODUCT(--(IFERROR(HOUR(Flights_2026_09_303334353637[entry_hour]),-1)=HOUR(AA$212)),--(IFERROR(Flights_2026_09_303334353637[nfl],-1)&gt;=IF($V244=450,450,$V244)),--(IFERROR(Flights_2026_09_303334353637[nfl],-1)&lt;=IF($V244=450,450,$V244+9)))</f>
        <v>5</v>
      </c>
      <c r="AB221" s="17" cm="1">
        <f t="array" ref="AB221">SUMPRODUCT(--(IFERROR(HOUR(Flights_2026_09_303334353637[entry_hour]),-1)=HOUR(AB$212)),--(IFERROR(Flights_2026_09_303334353637[nfl],-1)&gt;=IF($V244=450,450,$V244)),--(IFERROR(Flights_2026_09_303334353637[nfl],-1)&lt;=IF($V244=450,450,$V244+9)))</f>
        <v>2</v>
      </c>
      <c r="AC221" s="17" cm="1">
        <f t="array" ref="AC221">SUMPRODUCT(--(IFERROR(HOUR(Flights_2026_09_303334353637[entry_hour]),-1)=HOUR(AC$212)),--(IFERROR(Flights_2026_09_303334353637[nfl],-1)&gt;=IF($V244=450,450,$V244)),--(IFERROR(Flights_2026_09_303334353637[nfl],-1)&lt;=IF($V244=450,450,$V244+9)))</f>
        <v>2</v>
      </c>
      <c r="AD221" s="17" cm="1">
        <f t="array" ref="AD221">SUMPRODUCT(--(IFERROR(HOUR(Flights_2026_09_303334353637[entry_hour]),-1)=HOUR(AD$212)),--(IFERROR(Flights_2026_09_303334353637[nfl],-1)&gt;=IF($V244=450,450,$V244)),--(IFERROR(Flights_2026_09_303334353637[nfl],-1)&lt;=IF($V244=450,450,$V244+9)))</f>
        <v>1</v>
      </c>
      <c r="AE221" s="17" cm="1">
        <f t="array" ref="AE221">SUMPRODUCT(--(IFERROR(HOUR(Flights_2026_09_303334353637[entry_hour]),-1)=HOUR(AE$212)),--(IFERROR(Flights_2026_09_303334353637[nfl],-1)&gt;=IF($V244=450,450,$V244)),--(IFERROR(Flights_2026_09_303334353637[nfl],-1)&lt;=IF($V244=450,450,$V244+9)))</f>
        <v>0</v>
      </c>
      <c r="AF221" s="2">
        <v>0.625</v>
      </c>
      <c r="AG221" t="s">
        <v>840</v>
      </c>
      <c r="AH221" s="17">
        <v>310</v>
      </c>
      <c r="AI221" s="17" cm="1">
        <f t="array" ref="AI221">SUMPRODUCT(--(IFERROR(HOUR(Flights_2026_09_303334353637[entry_hour]),-1)=HOUR(AF221)),--(IFERROR(Flights_2026_09_303334353637[entry_sector],"")=AG221),--(IFERROR(Flights_2026_09_303334353637[nfl],-1)&gt;=AH221),--(IFERROR(Flights_2026_09_303334353637[nfl],-1)&lt;=IF(AH221=450,450,AH221+9)))</f>
        <v>0</v>
      </c>
    </row>
    <row r="222" spans="1:35" x14ac:dyDescent="0.2">
      <c r="A222" s="4">
        <v>0.625</v>
      </c>
      <c r="B222" s="28" cm="1">
        <f t="array" ref="B222">_xlfn.LET(_xlpm.h,HOUR($A222),_xlpm.s,B$220,_xlpm.hrs,IFERROR(HOUR(Flights_2026_09_303334353637[entry_hour]),-1),_xlpm.sectors,IF(_xlpm.s="Sector 4",_xlfn.XLOOKUP(Flights_2026_09_303334353637[adep],Tabla42[ADEP],Tabla42[Sector_4],""),Flights_2026_09_303334353637[entry_sector]),SUMPRODUCT(--(_xlpm.hrs=_xlpm.h),--(_xlpm.sectors=_xlpm.s)))</f>
        <v>1</v>
      </c>
      <c r="C222" s="28" cm="1">
        <f t="array" ref="C222">_xlfn.LET(_xlpm.h,HOUR($A222),_xlpm.s,C$220,_xlpm.hrs,IFERROR(HOUR(Flights_2026_09_303334353637[entry_hour]),-1),_xlpm.sectors,IF(_xlpm.s="Sector 4",_xlfn.XLOOKUP(Flights_2026_09_303334353637[adep],Tabla42[ADEP],Tabla42[Sector_4],""),Flights_2026_09_303334353637[entry_sector]),SUMPRODUCT(--(_xlpm.hrs=_xlpm.h),--(_xlpm.sectors=_xlpm.s)))</f>
        <v>0</v>
      </c>
      <c r="D222" s="28" cm="1">
        <f t="array" ref="D222">_xlfn.LET(_xlpm.h,HOUR($A222),_xlpm.s,D$220,_xlpm.hrs,IFERROR(HOUR(Flights_2026_09_303334353637[entry_hour]),-1),_xlpm.sectors,IF(_xlpm.s="Sector 4",_xlfn.XLOOKUP(Flights_2026_09_303334353637[adep],Tabla42[ADEP],Tabla42[Sector_4],""),Flights_2026_09_303334353637[entry_sector]),SUMPRODUCT(--(_xlpm.hrs=_xlpm.h),--(_xlpm.sectors=_xlpm.s)))</f>
        <v>11</v>
      </c>
      <c r="E222" s="28" cm="1">
        <f t="array" ref="E222">_xlfn.LET(_xlpm.h,HOUR($A222),_xlpm.s,E$220,_xlpm.hrs,IFERROR(HOUR(Flights_2026_09_303334353637[entry_hour]),-1),_xlpm.sectors,IF(_xlpm.s="Sector 4",_xlfn.XLOOKUP(Flights_2026_09_303334353637[adep],Tabla42[ADEP],Tabla42[Sector_4],""),Flights_2026_09_303334353637[entry_sector]),SUMPRODUCT(--(_xlpm.hrs=_xlpm.h),--(_xlpm.sectors=_xlpm.s)))</f>
        <v>11</v>
      </c>
      <c r="F222" s="28" cm="1">
        <f t="array" ref="F222">_xlfn.LET(_xlpm.h,HOUR($A222),_xlpm.s,F$220,_xlpm.hrs,IFERROR(HOUR(Flights_2026_09_303334353637[entry_hour]),-1),_xlpm.sectors,IF(_xlpm.s="Sector 4",_xlfn.XLOOKUP(Flights_2026_09_303334353637[adep],Tabla42[ADEP],Tabla42[Sector_4],""),Flights_2026_09_303334353637[entry_sector]),SUMPRODUCT(--(_xlpm.hrs=_xlpm.h),--(_xlpm.sectors=_xlpm.s)))</f>
        <v>6</v>
      </c>
      <c r="G222" s="28" cm="1">
        <f t="array" ref="G222">_xlfn.LET(_xlpm.h,HOUR($A222),_xlpm.s,G$220,_xlpm.hrs,IFERROR(HOUR(Flights_2026_09_303334353637[entry_hour]),-1),_xlpm.sectors,IF(_xlpm.s="Sector 4",_xlfn.XLOOKUP(Flights_2026_09_303334353637[adep],Tabla42[ADEP],Tabla42[Sector_4],""),Flights_2026_09_303334353637[entry_sector]),SUMPRODUCT(--(_xlpm.hrs=_xlpm.h),--(_xlpm.sectors=_xlpm.s)))</f>
        <v>4</v>
      </c>
      <c r="H222" s="17" cm="1">
        <f t="array" ref="H222">_xlfn.LET(_xlpm.h,HOUR($A222),_xlpm.s,H$220,_xlpm.hrs,IFERROR(HOUR(Flights_2026_09_303334353637[entry_hour]),-1),_xlpm.sectors,IF(_xlpm.s="Sector 4",_xlfn.XLOOKUP(Flights_2026_09_303334353637[adep],Tabla42[ADEP],Tabla42[Sector_4],""),Flights_2026_09_303334353637[entry_sector]),SUMPRODUCT(--(_xlpm.hrs=_xlpm.h),--(_xlpm.sectors=_xlpm.s)))</f>
        <v>0</v>
      </c>
      <c r="I222" s="17">
        <f t="shared" si="1"/>
        <v>33</v>
      </c>
      <c r="W222" s="17" cm="1">
        <f t="array" ref="W222">SUMPRODUCT(--(IFERROR(HOUR(Flights_2026_09_303334353637[entry_hour]),-1)=HOUR(W$212)),--(IFERROR(Flights_2026_09_303334353637[nfl],-1)&gt;=IF($V245=450,450,$V245)),--(IFERROR(Flights_2026_09_303334353637[nfl],-1)&lt;=IF($V245=450,450,$V245+9)))</f>
        <v>3</v>
      </c>
      <c r="X222" s="17" cm="1">
        <f t="array" ref="X222">SUMPRODUCT(--(IFERROR(HOUR(Flights_2026_09_303334353637[entry_hour]),-1)=HOUR(X$212)),--(IFERROR(Flights_2026_09_303334353637[nfl],-1)&gt;=IF($V245=450,450,$V245)),--(IFERROR(Flights_2026_09_303334353637[nfl],-1)&lt;=IF($V245=450,450,$V245+9)))</f>
        <v>0</v>
      </c>
      <c r="Y222" s="17" cm="1">
        <f t="array" ref="Y222">SUMPRODUCT(--(IFERROR(HOUR(Flights_2026_09_303334353637[entry_hour]),-1)=HOUR(Y$212)),--(IFERROR(Flights_2026_09_303334353637[nfl],-1)&gt;=IF($V245=450,450,$V245)),--(IFERROR(Flights_2026_09_303334353637[nfl],-1)&lt;=IF($V245=450,450,$V245+9)))</f>
        <v>2</v>
      </c>
      <c r="Z222" s="17" cm="1">
        <f t="array" ref="Z222">SUMPRODUCT(--(IFERROR(HOUR(Flights_2026_09_303334353637[entry_hour]),-1)=HOUR(Z$212)),--(IFERROR(Flights_2026_09_303334353637[nfl],-1)&gt;=IF($V245=450,450,$V245)),--(IFERROR(Flights_2026_09_303334353637[nfl],-1)&lt;=IF($V245=450,450,$V245+9)))</f>
        <v>0</v>
      </c>
      <c r="AA222" s="17" cm="1">
        <f t="array" ref="AA222">SUMPRODUCT(--(IFERROR(HOUR(Flights_2026_09_303334353637[entry_hour]),-1)=HOUR(AA$212)),--(IFERROR(Flights_2026_09_303334353637[nfl],-1)&gt;=IF($V245=450,450,$V245)),--(IFERROR(Flights_2026_09_303334353637[nfl],-1)&lt;=IF($V245=450,450,$V245+9)))</f>
        <v>0</v>
      </c>
      <c r="AB222" s="17" cm="1">
        <f t="array" ref="AB222">SUMPRODUCT(--(IFERROR(HOUR(Flights_2026_09_303334353637[entry_hour]),-1)=HOUR(AB$212)),--(IFERROR(Flights_2026_09_303334353637[nfl],-1)&gt;=IF($V245=450,450,$V245)),--(IFERROR(Flights_2026_09_303334353637[nfl],-1)&lt;=IF($V245=450,450,$V245+9)))</f>
        <v>1</v>
      </c>
      <c r="AC222" s="17" cm="1">
        <f t="array" ref="AC222">SUMPRODUCT(--(IFERROR(HOUR(Flights_2026_09_303334353637[entry_hour]),-1)=HOUR(AC$212)),--(IFERROR(Flights_2026_09_303334353637[nfl],-1)&gt;=IF($V245=450,450,$V245)),--(IFERROR(Flights_2026_09_303334353637[nfl],-1)&lt;=IF($V245=450,450,$V245+9)))</f>
        <v>0</v>
      </c>
      <c r="AD222" s="17" cm="1">
        <f t="array" ref="AD222">SUMPRODUCT(--(IFERROR(HOUR(Flights_2026_09_303334353637[entry_hour]),-1)=HOUR(AD$212)),--(IFERROR(Flights_2026_09_303334353637[nfl],-1)&gt;=IF($V245=450,450,$V245)),--(IFERROR(Flights_2026_09_303334353637[nfl],-1)&lt;=IF($V245=450,450,$V245+9)))</f>
        <v>0</v>
      </c>
      <c r="AE222" s="17" cm="1">
        <f t="array" ref="AE222">SUMPRODUCT(--(IFERROR(HOUR(Flights_2026_09_303334353637[entry_hour]),-1)=HOUR(AE$212)),--(IFERROR(Flights_2026_09_303334353637[nfl],-1)&gt;=IF($V245=450,450,$V245)),--(IFERROR(Flights_2026_09_303334353637[nfl],-1)&lt;=IF($V245=450,450,$V245+9)))</f>
        <v>1</v>
      </c>
      <c r="AF222" s="2">
        <v>0.625</v>
      </c>
      <c r="AG222" t="s">
        <v>840</v>
      </c>
      <c r="AH222" s="17">
        <v>320</v>
      </c>
      <c r="AI222" s="17" cm="1">
        <f t="array" ref="AI222">SUMPRODUCT(--(IFERROR(HOUR(Flights_2026_09_303334353637[entry_hour]),-1)=HOUR(AF222)),--(IFERROR(Flights_2026_09_303334353637[entry_sector],"")=AG222),--(IFERROR(Flights_2026_09_303334353637[nfl],-1)&gt;=AH222),--(IFERROR(Flights_2026_09_303334353637[nfl],-1)&lt;=IF(AH222=450,450,AH222+9)))</f>
        <v>0</v>
      </c>
    </row>
    <row r="223" spans="1:35" x14ac:dyDescent="0.2">
      <c r="A223" s="4">
        <v>0.66666666666666674</v>
      </c>
      <c r="B223" s="28" cm="1">
        <f t="array" ref="B223">_xlfn.LET(_xlpm.h,HOUR($A223),_xlpm.s,B$220,_xlpm.hrs,IFERROR(HOUR(Flights_2026_09_303334353637[entry_hour]),-1),_xlpm.sectors,IF(_xlpm.s="Sector 4",_xlfn.XLOOKUP(Flights_2026_09_303334353637[adep],Tabla42[ADEP],Tabla42[Sector_4],""),Flights_2026_09_303334353637[entry_sector]),SUMPRODUCT(--(_xlpm.hrs=_xlpm.h),--(_xlpm.sectors=_xlpm.s)))</f>
        <v>0</v>
      </c>
      <c r="C223" s="28" cm="1">
        <f t="array" ref="C223">_xlfn.LET(_xlpm.h,HOUR($A223),_xlpm.s,C$220,_xlpm.hrs,IFERROR(HOUR(Flights_2026_09_303334353637[entry_hour]),-1),_xlpm.sectors,IF(_xlpm.s="Sector 4",_xlfn.XLOOKUP(Flights_2026_09_303334353637[adep],Tabla42[ADEP],Tabla42[Sector_4],""),Flights_2026_09_303334353637[entry_sector]),SUMPRODUCT(--(_xlpm.hrs=_xlpm.h),--(_xlpm.sectors=_xlpm.s)))</f>
        <v>0</v>
      </c>
      <c r="D223" s="28" cm="1">
        <f t="array" ref="D223">_xlfn.LET(_xlpm.h,HOUR($A223),_xlpm.s,D$220,_xlpm.hrs,IFERROR(HOUR(Flights_2026_09_303334353637[entry_hour]),-1),_xlpm.sectors,IF(_xlpm.s="Sector 4",_xlfn.XLOOKUP(Flights_2026_09_303334353637[adep],Tabla42[ADEP],Tabla42[Sector_4],""),Flights_2026_09_303334353637[entry_sector]),SUMPRODUCT(--(_xlpm.hrs=_xlpm.h),--(_xlpm.sectors=_xlpm.s)))</f>
        <v>7</v>
      </c>
      <c r="E223" s="28" cm="1">
        <f t="array" ref="E223">_xlfn.LET(_xlpm.h,HOUR($A223),_xlpm.s,E$220,_xlpm.hrs,IFERROR(HOUR(Flights_2026_09_303334353637[entry_hour]),-1),_xlpm.sectors,IF(_xlpm.s="Sector 4",_xlfn.XLOOKUP(Flights_2026_09_303334353637[adep],Tabla42[ADEP],Tabla42[Sector_4],""),Flights_2026_09_303334353637[entry_sector]),SUMPRODUCT(--(_xlpm.hrs=_xlpm.h),--(_xlpm.sectors=_xlpm.s)))</f>
        <v>8</v>
      </c>
      <c r="F223" s="28" cm="1">
        <f t="array" ref="F223">_xlfn.LET(_xlpm.h,HOUR($A223),_xlpm.s,F$220,_xlpm.hrs,IFERROR(HOUR(Flights_2026_09_303334353637[entry_hour]),-1),_xlpm.sectors,IF(_xlpm.s="Sector 4",_xlfn.XLOOKUP(Flights_2026_09_303334353637[adep],Tabla42[ADEP],Tabla42[Sector_4],""),Flights_2026_09_303334353637[entry_sector]),SUMPRODUCT(--(_xlpm.hrs=_xlpm.h),--(_xlpm.sectors=_xlpm.s)))</f>
        <v>7</v>
      </c>
      <c r="G223" s="28" cm="1">
        <f t="array" ref="G223">_xlfn.LET(_xlpm.h,HOUR($A223),_xlpm.s,G$220,_xlpm.hrs,IFERROR(HOUR(Flights_2026_09_303334353637[entry_hour]),-1),_xlpm.sectors,IF(_xlpm.s="Sector 4",_xlfn.XLOOKUP(Flights_2026_09_303334353637[adep],Tabla42[ADEP],Tabla42[Sector_4],""),Flights_2026_09_303334353637[entry_sector]),SUMPRODUCT(--(_xlpm.hrs=_xlpm.h),--(_xlpm.sectors=_xlpm.s)))</f>
        <v>1</v>
      </c>
      <c r="H223" s="17" cm="1">
        <f t="array" ref="H223">_xlfn.LET(_xlpm.h,HOUR($A223),_xlpm.s,H$220,_xlpm.hrs,IFERROR(HOUR(Flights_2026_09_303334353637[entry_hour]),-1),_xlpm.sectors,IF(_xlpm.s="Sector 4",_xlfn.XLOOKUP(Flights_2026_09_303334353637[adep],Tabla42[ADEP],Tabla42[Sector_4],""),Flights_2026_09_303334353637[entry_sector]),SUMPRODUCT(--(_xlpm.hrs=_xlpm.h),--(_xlpm.sectors=_xlpm.s)))</f>
        <v>3</v>
      </c>
      <c r="I223" s="17">
        <f t="shared" si="1"/>
        <v>26</v>
      </c>
      <c r="W223" s="17" cm="1">
        <f t="array" ref="W223">SUMPRODUCT(--(IFERROR(HOUR(Flights_2026_09_303334353637[entry_hour]),-1)=HOUR(W$212)),--(IFERROR(Flights_2026_09_303334353637[nfl],-1)&gt;=IF($V246=450,450,$V246)),--(IFERROR(Flights_2026_09_303334353637[nfl],-1)&lt;=IF($V246=450,450,$V246+9)))</f>
        <v>3</v>
      </c>
      <c r="X223" s="17" cm="1">
        <f t="array" ref="X223">SUMPRODUCT(--(IFERROR(HOUR(Flights_2026_09_303334353637[entry_hour]),-1)=HOUR(X$212)),--(IFERROR(Flights_2026_09_303334353637[nfl],-1)&gt;=IF($V246=450,450,$V246)),--(IFERROR(Flights_2026_09_303334353637[nfl],-1)&lt;=IF($V246=450,450,$V246+9)))</f>
        <v>5</v>
      </c>
      <c r="Y223" s="17" cm="1">
        <f t="array" ref="Y223">SUMPRODUCT(--(IFERROR(HOUR(Flights_2026_09_303334353637[entry_hour]),-1)=HOUR(Y$212)),--(IFERROR(Flights_2026_09_303334353637[nfl],-1)&gt;=IF($V246=450,450,$V246)),--(IFERROR(Flights_2026_09_303334353637[nfl],-1)&lt;=IF($V246=450,450,$V246+9)))</f>
        <v>2</v>
      </c>
      <c r="Z223" s="17" cm="1">
        <f t="array" ref="Z223">SUMPRODUCT(--(IFERROR(HOUR(Flights_2026_09_303334353637[entry_hour]),-1)=HOUR(Z$212)),--(IFERROR(Flights_2026_09_303334353637[nfl],-1)&gt;=IF($V246=450,450,$V246)),--(IFERROR(Flights_2026_09_303334353637[nfl],-1)&lt;=IF($V246=450,450,$V246+9)))</f>
        <v>5</v>
      </c>
      <c r="AA223" s="17" cm="1">
        <f t="array" ref="AA223">SUMPRODUCT(--(IFERROR(HOUR(Flights_2026_09_303334353637[entry_hour]),-1)=HOUR(AA$212)),--(IFERROR(Flights_2026_09_303334353637[nfl],-1)&gt;=IF($V246=450,450,$V246)),--(IFERROR(Flights_2026_09_303334353637[nfl],-1)&lt;=IF($V246=450,450,$V246+9)))</f>
        <v>6</v>
      </c>
      <c r="AB223" s="17" cm="1">
        <f t="array" ref="AB223">SUMPRODUCT(--(IFERROR(HOUR(Flights_2026_09_303334353637[entry_hour]),-1)=HOUR(AB$212)),--(IFERROR(Flights_2026_09_303334353637[nfl],-1)&gt;=IF($V246=450,450,$V246)),--(IFERROR(Flights_2026_09_303334353637[nfl],-1)&lt;=IF($V246=450,450,$V246+9)))</f>
        <v>5</v>
      </c>
      <c r="AC223" s="17" cm="1">
        <f t="array" ref="AC223">SUMPRODUCT(--(IFERROR(HOUR(Flights_2026_09_303334353637[entry_hour]),-1)=HOUR(AC$212)),--(IFERROR(Flights_2026_09_303334353637[nfl],-1)&gt;=IF($V246=450,450,$V246)),--(IFERROR(Flights_2026_09_303334353637[nfl],-1)&lt;=IF($V246=450,450,$V246+9)))</f>
        <v>1</v>
      </c>
      <c r="AD223" s="17" cm="1">
        <f t="array" ref="AD223">SUMPRODUCT(--(IFERROR(HOUR(Flights_2026_09_303334353637[entry_hour]),-1)=HOUR(AD$212)),--(IFERROR(Flights_2026_09_303334353637[nfl],-1)&gt;=IF($V246=450,450,$V246)),--(IFERROR(Flights_2026_09_303334353637[nfl],-1)&lt;=IF($V246=450,450,$V246+9)))</f>
        <v>3</v>
      </c>
      <c r="AE223" s="17" cm="1">
        <f t="array" ref="AE223">SUMPRODUCT(--(IFERROR(HOUR(Flights_2026_09_303334353637[entry_hour]),-1)=HOUR(AE$212)),--(IFERROR(Flights_2026_09_303334353637[nfl],-1)&gt;=IF($V246=450,450,$V246)),--(IFERROR(Flights_2026_09_303334353637[nfl],-1)&lt;=IF($V246=450,450,$V246+9)))</f>
        <v>3</v>
      </c>
      <c r="AF223" s="2">
        <v>0.625</v>
      </c>
      <c r="AG223" t="s">
        <v>840</v>
      </c>
      <c r="AH223" s="17">
        <v>330</v>
      </c>
      <c r="AI223" s="17" cm="1">
        <f t="array" ref="AI223">SUMPRODUCT(--(IFERROR(HOUR(Flights_2026_09_303334353637[entry_hour]),-1)=HOUR(AF223)),--(IFERROR(Flights_2026_09_303334353637[entry_sector],"")=AG223),--(IFERROR(Flights_2026_09_303334353637[nfl],-1)&gt;=AH223),--(IFERROR(Flights_2026_09_303334353637[nfl],-1)&lt;=IF(AH223=450,450,AH223+9)))</f>
        <v>0</v>
      </c>
    </row>
    <row r="224" spans="1:35" x14ac:dyDescent="0.2">
      <c r="A224" s="4">
        <v>0.70833333333333337</v>
      </c>
      <c r="B224" s="28" cm="1">
        <f t="array" ref="B224">_xlfn.LET(_xlpm.h,HOUR($A224),_xlpm.s,B$220,_xlpm.hrs,IFERROR(HOUR(Flights_2026_09_303334353637[entry_hour]),-1),_xlpm.sectors,IF(_xlpm.s="Sector 4",_xlfn.XLOOKUP(Flights_2026_09_303334353637[adep],Tabla42[ADEP],Tabla42[Sector_4],""),Flights_2026_09_303334353637[entry_sector]),SUMPRODUCT(--(_xlpm.hrs=_xlpm.h),--(_xlpm.sectors=_xlpm.s)))</f>
        <v>0</v>
      </c>
      <c r="C224" s="28" cm="1">
        <f t="array" ref="C224">_xlfn.LET(_xlpm.h,HOUR($A224),_xlpm.s,C$220,_xlpm.hrs,IFERROR(HOUR(Flights_2026_09_303334353637[entry_hour]),-1),_xlpm.sectors,IF(_xlpm.s="Sector 4",_xlfn.XLOOKUP(Flights_2026_09_303334353637[adep],Tabla42[ADEP],Tabla42[Sector_4],""),Flights_2026_09_303334353637[entry_sector]),SUMPRODUCT(--(_xlpm.hrs=_xlpm.h),--(_xlpm.sectors=_xlpm.s)))</f>
        <v>0</v>
      </c>
      <c r="D224" s="28" cm="1">
        <f t="array" ref="D224">_xlfn.LET(_xlpm.h,HOUR($A224),_xlpm.s,D$220,_xlpm.hrs,IFERROR(HOUR(Flights_2026_09_303334353637[entry_hour]),-1),_xlpm.sectors,IF(_xlpm.s="Sector 4",_xlfn.XLOOKUP(Flights_2026_09_303334353637[adep],Tabla42[ADEP],Tabla42[Sector_4],""),Flights_2026_09_303334353637[entry_sector]),SUMPRODUCT(--(_xlpm.hrs=_xlpm.h),--(_xlpm.sectors=_xlpm.s)))</f>
        <v>9</v>
      </c>
      <c r="E224" s="28" cm="1">
        <f t="array" ref="E224">_xlfn.LET(_xlpm.h,HOUR($A224),_xlpm.s,E$220,_xlpm.hrs,IFERROR(HOUR(Flights_2026_09_303334353637[entry_hour]),-1),_xlpm.sectors,IF(_xlpm.s="Sector 4",_xlfn.XLOOKUP(Flights_2026_09_303334353637[adep],Tabla42[ADEP],Tabla42[Sector_4],""),Flights_2026_09_303334353637[entry_sector]),SUMPRODUCT(--(_xlpm.hrs=_xlpm.h),--(_xlpm.sectors=_xlpm.s)))</f>
        <v>12</v>
      </c>
      <c r="F224" s="28" cm="1">
        <f t="array" ref="F224">_xlfn.LET(_xlpm.h,HOUR($A224),_xlpm.s,F$220,_xlpm.hrs,IFERROR(HOUR(Flights_2026_09_303334353637[entry_hour]),-1),_xlpm.sectors,IF(_xlpm.s="Sector 4",_xlfn.XLOOKUP(Flights_2026_09_303334353637[adep],Tabla42[ADEP],Tabla42[Sector_4],""),Flights_2026_09_303334353637[entry_sector]),SUMPRODUCT(--(_xlpm.hrs=_xlpm.h),--(_xlpm.sectors=_xlpm.s)))</f>
        <v>6</v>
      </c>
      <c r="G224" s="28" cm="1">
        <f t="array" ref="G224">_xlfn.LET(_xlpm.h,HOUR($A224),_xlpm.s,G$220,_xlpm.hrs,IFERROR(HOUR(Flights_2026_09_303334353637[entry_hour]),-1),_xlpm.sectors,IF(_xlpm.s="Sector 4",_xlfn.XLOOKUP(Flights_2026_09_303334353637[adep],Tabla42[ADEP],Tabla42[Sector_4],""),Flights_2026_09_303334353637[entry_sector]),SUMPRODUCT(--(_xlpm.hrs=_xlpm.h),--(_xlpm.sectors=_xlpm.s)))</f>
        <v>6</v>
      </c>
      <c r="H224" s="17" cm="1">
        <f t="array" ref="H224">_xlfn.LET(_xlpm.h,HOUR($A224),_xlpm.s,H$220,_xlpm.hrs,IFERROR(HOUR(Flights_2026_09_303334353637[entry_hour]),-1),_xlpm.sectors,IF(_xlpm.s="Sector 4",_xlfn.XLOOKUP(Flights_2026_09_303334353637[adep],Tabla42[ADEP],Tabla42[Sector_4],""),Flights_2026_09_303334353637[entry_sector]),SUMPRODUCT(--(_xlpm.hrs=_xlpm.h),--(_xlpm.sectors=_xlpm.s)))</f>
        <v>4</v>
      </c>
      <c r="I224" s="17">
        <f t="shared" si="1"/>
        <v>37</v>
      </c>
      <c r="W224" s="17" cm="1">
        <f t="array" ref="W224">SUMPRODUCT(--(IFERROR(HOUR(Flights_2026_09_303334353637[entry_hour]),-1)=HOUR(W$212)),--(IFERROR(Flights_2026_09_303334353637[nfl],-1)&gt;=IF($V247=450,450,$V247)),--(IFERROR(Flights_2026_09_303334353637[nfl],-1)&lt;=IF($V247=450,450,$V247+9)))</f>
        <v>0</v>
      </c>
      <c r="X224" s="17" cm="1">
        <f t="array" ref="X224">SUMPRODUCT(--(IFERROR(HOUR(Flights_2026_09_303334353637[entry_hour]),-1)=HOUR(X$212)),--(IFERROR(Flights_2026_09_303334353637[nfl],-1)&gt;=IF($V247=450,450,$V247)),--(IFERROR(Flights_2026_09_303334353637[nfl],-1)&lt;=IF($V247=450,450,$V247+9)))</f>
        <v>0</v>
      </c>
      <c r="Y224" s="17" cm="1">
        <f t="array" ref="Y224">SUMPRODUCT(--(IFERROR(HOUR(Flights_2026_09_303334353637[entry_hour]),-1)=HOUR(Y$212)),--(IFERROR(Flights_2026_09_303334353637[nfl],-1)&gt;=IF($V247=450,450,$V247)),--(IFERROR(Flights_2026_09_303334353637[nfl],-1)&lt;=IF($V247=450,450,$V247+9)))</f>
        <v>0</v>
      </c>
      <c r="Z224" s="17" cm="1">
        <f t="array" ref="Z224">SUMPRODUCT(--(IFERROR(HOUR(Flights_2026_09_303334353637[entry_hour]),-1)=HOUR(Z$212)),--(IFERROR(Flights_2026_09_303334353637[nfl],-1)&gt;=IF($V247=450,450,$V247)),--(IFERROR(Flights_2026_09_303334353637[nfl],-1)&lt;=IF($V247=450,450,$V247+9)))</f>
        <v>0</v>
      </c>
      <c r="AA224" s="17" cm="1">
        <f t="array" ref="AA224">SUMPRODUCT(--(IFERROR(HOUR(Flights_2026_09_303334353637[entry_hour]),-1)=HOUR(AA$212)),--(IFERROR(Flights_2026_09_303334353637[nfl],-1)&gt;=IF($V247=450,450,$V247)),--(IFERROR(Flights_2026_09_303334353637[nfl],-1)&lt;=IF($V247=450,450,$V247+9)))</f>
        <v>1</v>
      </c>
      <c r="AB224" s="17" cm="1">
        <f t="array" ref="AB224">SUMPRODUCT(--(IFERROR(HOUR(Flights_2026_09_303334353637[entry_hour]),-1)=HOUR(AB$212)),--(IFERROR(Flights_2026_09_303334353637[nfl],-1)&gt;=IF($V247=450,450,$V247)),--(IFERROR(Flights_2026_09_303334353637[nfl],-1)&lt;=IF($V247=450,450,$V247+9)))</f>
        <v>0</v>
      </c>
      <c r="AC224" s="17" cm="1">
        <f t="array" ref="AC224">SUMPRODUCT(--(IFERROR(HOUR(Flights_2026_09_303334353637[entry_hour]),-1)=HOUR(AC$212)),--(IFERROR(Flights_2026_09_303334353637[nfl],-1)&gt;=IF($V247=450,450,$V247)),--(IFERROR(Flights_2026_09_303334353637[nfl],-1)&lt;=IF($V247=450,450,$V247+9)))</f>
        <v>0</v>
      </c>
      <c r="AD224" s="17" cm="1">
        <f t="array" ref="AD224">SUMPRODUCT(--(IFERROR(HOUR(Flights_2026_09_303334353637[entry_hour]),-1)=HOUR(AD$212)),--(IFERROR(Flights_2026_09_303334353637[nfl],-1)&gt;=IF($V247=450,450,$V247)),--(IFERROR(Flights_2026_09_303334353637[nfl],-1)&lt;=IF($V247=450,450,$V247+9)))</f>
        <v>1</v>
      </c>
      <c r="AE224" s="17" cm="1">
        <f t="array" ref="AE224">SUMPRODUCT(--(IFERROR(HOUR(Flights_2026_09_303334353637[entry_hour]),-1)=HOUR(AE$212)),--(IFERROR(Flights_2026_09_303334353637[nfl],-1)&gt;=IF($V247=450,450,$V247)),--(IFERROR(Flights_2026_09_303334353637[nfl],-1)&lt;=IF($V247=450,450,$V247+9)))</f>
        <v>0</v>
      </c>
      <c r="AF224" s="2">
        <v>0.625</v>
      </c>
      <c r="AG224" t="s">
        <v>840</v>
      </c>
      <c r="AH224" s="17">
        <v>340</v>
      </c>
      <c r="AI224" s="17" cm="1">
        <f t="array" ref="AI224">SUMPRODUCT(--(IFERROR(HOUR(Flights_2026_09_303334353637[entry_hour]),-1)=HOUR(AF224)),--(IFERROR(Flights_2026_09_303334353637[entry_sector],"")=AG224),--(IFERROR(Flights_2026_09_303334353637[nfl],-1)&gt;=AH224),--(IFERROR(Flights_2026_09_303334353637[nfl],-1)&lt;=IF(AH224=450,450,AH224+9)))</f>
        <v>0</v>
      </c>
    </row>
    <row r="225" spans="1:35" x14ac:dyDescent="0.2">
      <c r="A225" s="4">
        <v>0.75</v>
      </c>
      <c r="B225" s="28" cm="1">
        <f t="array" ref="B225">_xlfn.LET(_xlpm.h,HOUR($A225),_xlpm.s,B$220,_xlpm.hrs,IFERROR(HOUR(Flights_2026_09_303334353637[entry_hour]),-1),_xlpm.sectors,IF(_xlpm.s="Sector 4",_xlfn.XLOOKUP(Flights_2026_09_303334353637[adep],Tabla42[ADEP],Tabla42[Sector_4],""),Flights_2026_09_303334353637[entry_sector]),SUMPRODUCT(--(_xlpm.hrs=_xlpm.h),--(_xlpm.sectors=_xlpm.s)))</f>
        <v>0</v>
      </c>
      <c r="C225" s="28" cm="1">
        <f t="array" ref="C225">_xlfn.LET(_xlpm.h,HOUR($A225),_xlpm.s,C$220,_xlpm.hrs,IFERROR(HOUR(Flights_2026_09_303334353637[entry_hour]),-1),_xlpm.sectors,IF(_xlpm.s="Sector 4",_xlfn.XLOOKUP(Flights_2026_09_303334353637[adep],Tabla42[ADEP],Tabla42[Sector_4],""),Flights_2026_09_303334353637[entry_sector]),SUMPRODUCT(--(_xlpm.hrs=_xlpm.h),--(_xlpm.sectors=_xlpm.s)))</f>
        <v>0</v>
      </c>
      <c r="D225" s="28" cm="1">
        <f t="array" ref="D225">_xlfn.LET(_xlpm.h,HOUR($A225),_xlpm.s,D$220,_xlpm.hrs,IFERROR(HOUR(Flights_2026_09_303334353637[entry_hour]),-1),_xlpm.sectors,IF(_xlpm.s="Sector 4",_xlfn.XLOOKUP(Flights_2026_09_303334353637[adep],Tabla42[ADEP],Tabla42[Sector_4],""),Flights_2026_09_303334353637[entry_sector]),SUMPRODUCT(--(_xlpm.hrs=_xlpm.h),--(_xlpm.sectors=_xlpm.s)))</f>
        <v>6</v>
      </c>
      <c r="E225" s="28" cm="1">
        <f t="array" ref="E225">_xlfn.LET(_xlpm.h,HOUR($A225),_xlpm.s,E$220,_xlpm.hrs,IFERROR(HOUR(Flights_2026_09_303334353637[entry_hour]),-1),_xlpm.sectors,IF(_xlpm.s="Sector 4",_xlfn.XLOOKUP(Flights_2026_09_303334353637[adep],Tabla42[ADEP],Tabla42[Sector_4],""),Flights_2026_09_303334353637[entry_sector]),SUMPRODUCT(--(_xlpm.hrs=_xlpm.h),--(_xlpm.sectors=_xlpm.s)))</f>
        <v>12</v>
      </c>
      <c r="F225" s="28" cm="1">
        <f t="array" ref="F225">_xlfn.LET(_xlpm.h,HOUR($A225),_xlpm.s,F$220,_xlpm.hrs,IFERROR(HOUR(Flights_2026_09_303334353637[entry_hour]),-1),_xlpm.sectors,IF(_xlpm.s="Sector 4",_xlfn.XLOOKUP(Flights_2026_09_303334353637[adep],Tabla42[ADEP],Tabla42[Sector_4],""),Flights_2026_09_303334353637[entry_sector]),SUMPRODUCT(--(_xlpm.hrs=_xlpm.h),--(_xlpm.sectors=_xlpm.s)))</f>
        <v>9</v>
      </c>
      <c r="G225" s="28" cm="1">
        <f t="array" ref="G225">_xlfn.LET(_xlpm.h,HOUR($A225),_xlpm.s,G$220,_xlpm.hrs,IFERROR(HOUR(Flights_2026_09_303334353637[entry_hour]),-1),_xlpm.sectors,IF(_xlpm.s="Sector 4",_xlfn.XLOOKUP(Flights_2026_09_303334353637[adep],Tabla42[ADEP],Tabla42[Sector_4],""),Flights_2026_09_303334353637[entry_sector]),SUMPRODUCT(--(_xlpm.hrs=_xlpm.h),--(_xlpm.sectors=_xlpm.s)))</f>
        <v>3</v>
      </c>
      <c r="H225" s="17" cm="1">
        <f t="array" ref="H225">_xlfn.LET(_xlpm.h,HOUR($A225),_xlpm.s,H$220,_xlpm.hrs,IFERROR(HOUR(Flights_2026_09_303334353637[entry_hour]),-1),_xlpm.sectors,IF(_xlpm.s="Sector 4",_xlfn.XLOOKUP(Flights_2026_09_303334353637[adep],Tabla42[ADEP],Tabla42[Sector_4],""),Flights_2026_09_303334353637[entry_sector]),SUMPRODUCT(--(_xlpm.hrs=_xlpm.h),--(_xlpm.sectors=_xlpm.s)))</f>
        <v>1</v>
      </c>
      <c r="I225" s="17">
        <f t="shared" si="1"/>
        <v>31</v>
      </c>
      <c r="W225" s="17" cm="1">
        <f t="array" ref="W225">SUMPRODUCT(--(IFERROR(HOUR(Flights_2026_09_303334353637[entry_hour]),-1)=HOUR(W$212)),--(IFERROR(Flights_2026_09_303334353637[nfl],-1)&gt;=IF($V248=450,450,$V248)),--(IFERROR(Flights_2026_09_303334353637[nfl],-1)&lt;=IF($V248=450,450,$V248+9)))</f>
        <v>0</v>
      </c>
      <c r="X225" s="17" cm="1">
        <f t="array" ref="X225">SUMPRODUCT(--(IFERROR(HOUR(Flights_2026_09_303334353637[entry_hour]),-1)=HOUR(X$212)),--(IFERROR(Flights_2026_09_303334353637[nfl],-1)&gt;=IF($V248=450,450,$V248)),--(IFERROR(Flights_2026_09_303334353637[nfl],-1)&lt;=IF($V248=450,450,$V248+9)))</f>
        <v>2</v>
      </c>
      <c r="Y225" s="17" cm="1">
        <f t="array" ref="Y225">SUMPRODUCT(--(IFERROR(HOUR(Flights_2026_09_303334353637[entry_hour]),-1)=HOUR(Y$212)),--(IFERROR(Flights_2026_09_303334353637[nfl],-1)&gt;=IF($V248=450,450,$V248)),--(IFERROR(Flights_2026_09_303334353637[nfl],-1)&lt;=IF($V248=450,450,$V248+9)))</f>
        <v>1</v>
      </c>
      <c r="Z225" s="17" cm="1">
        <f t="array" ref="Z225">SUMPRODUCT(--(IFERROR(HOUR(Flights_2026_09_303334353637[entry_hour]),-1)=HOUR(Z$212)),--(IFERROR(Flights_2026_09_303334353637[nfl],-1)&gt;=IF($V248=450,450,$V248)),--(IFERROR(Flights_2026_09_303334353637[nfl],-1)&lt;=IF($V248=450,450,$V248+9)))</f>
        <v>2</v>
      </c>
      <c r="AA225" s="17" cm="1">
        <f t="array" ref="AA225">SUMPRODUCT(--(IFERROR(HOUR(Flights_2026_09_303334353637[entry_hour]),-1)=HOUR(AA$212)),--(IFERROR(Flights_2026_09_303334353637[nfl],-1)&gt;=IF($V248=450,450,$V248)),--(IFERROR(Flights_2026_09_303334353637[nfl],-1)&lt;=IF($V248=450,450,$V248+9)))</f>
        <v>1</v>
      </c>
      <c r="AB225" s="17" cm="1">
        <f t="array" ref="AB225">SUMPRODUCT(--(IFERROR(HOUR(Flights_2026_09_303334353637[entry_hour]),-1)=HOUR(AB$212)),--(IFERROR(Flights_2026_09_303334353637[nfl],-1)&gt;=IF($V248=450,450,$V248)),--(IFERROR(Flights_2026_09_303334353637[nfl],-1)&lt;=IF($V248=450,450,$V248+9)))</f>
        <v>1</v>
      </c>
      <c r="AC225" s="17" cm="1">
        <f t="array" ref="AC225">SUMPRODUCT(--(IFERROR(HOUR(Flights_2026_09_303334353637[entry_hour]),-1)=HOUR(AC$212)),--(IFERROR(Flights_2026_09_303334353637[nfl],-1)&gt;=IF($V248=450,450,$V248)),--(IFERROR(Flights_2026_09_303334353637[nfl],-1)&lt;=IF($V248=450,450,$V248+9)))</f>
        <v>0</v>
      </c>
      <c r="AD225" s="17" cm="1">
        <f t="array" ref="AD225">SUMPRODUCT(--(IFERROR(HOUR(Flights_2026_09_303334353637[entry_hour]),-1)=HOUR(AD$212)),--(IFERROR(Flights_2026_09_303334353637[nfl],-1)&gt;=IF($V248=450,450,$V248)),--(IFERROR(Flights_2026_09_303334353637[nfl],-1)&lt;=IF($V248=450,450,$V248+9)))</f>
        <v>0</v>
      </c>
      <c r="AE225" s="17" cm="1">
        <f t="array" ref="AE225">SUMPRODUCT(--(IFERROR(HOUR(Flights_2026_09_303334353637[entry_hour]),-1)=HOUR(AE$212)),--(IFERROR(Flights_2026_09_303334353637[nfl],-1)&gt;=IF($V248=450,450,$V248)),--(IFERROR(Flights_2026_09_303334353637[nfl],-1)&lt;=IF($V248=450,450,$V248+9)))</f>
        <v>0</v>
      </c>
      <c r="AF225" s="2">
        <v>0.625</v>
      </c>
      <c r="AG225" t="s">
        <v>840</v>
      </c>
      <c r="AH225" s="17">
        <v>350</v>
      </c>
      <c r="AI225" s="17" cm="1">
        <f t="array" ref="AI225">SUMPRODUCT(--(IFERROR(HOUR(Flights_2026_09_303334353637[entry_hour]),-1)=HOUR(AF225)),--(IFERROR(Flights_2026_09_303334353637[entry_sector],"")=AG225),--(IFERROR(Flights_2026_09_303334353637[nfl],-1)&gt;=AH225),--(IFERROR(Flights_2026_09_303334353637[nfl],-1)&lt;=IF(AH225=450,450,AH225+9)))</f>
        <v>3</v>
      </c>
    </row>
    <row r="226" spans="1:35" x14ac:dyDescent="0.2">
      <c r="A226" s="4">
        <v>0.79166666666666674</v>
      </c>
      <c r="B226" s="28" cm="1">
        <f t="array" ref="B226">_xlfn.LET(_xlpm.h,HOUR($A226),_xlpm.s,B$220,_xlpm.hrs,IFERROR(HOUR(Flights_2026_09_303334353637[entry_hour]),-1),_xlpm.sectors,IF(_xlpm.s="Sector 4",_xlfn.XLOOKUP(Flights_2026_09_303334353637[adep],Tabla42[ADEP],Tabla42[Sector_4],""),Flights_2026_09_303334353637[entry_sector]),SUMPRODUCT(--(_xlpm.hrs=_xlpm.h),--(_xlpm.sectors=_xlpm.s)))</f>
        <v>2</v>
      </c>
      <c r="C226" s="28" cm="1">
        <f t="array" ref="C226">_xlfn.LET(_xlpm.h,HOUR($A226),_xlpm.s,C$220,_xlpm.hrs,IFERROR(HOUR(Flights_2026_09_303334353637[entry_hour]),-1),_xlpm.sectors,IF(_xlpm.s="Sector 4",_xlfn.XLOOKUP(Flights_2026_09_303334353637[adep],Tabla42[ADEP],Tabla42[Sector_4],""),Flights_2026_09_303334353637[entry_sector]),SUMPRODUCT(--(_xlpm.hrs=_xlpm.h),--(_xlpm.sectors=_xlpm.s)))</f>
        <v>0</v>
      </c>
      <c r="D226" s="28" cm="1">
        <f t="array" ref="D226">_xlfn.LET(_xlpm.h,HOUR($A226),_xlpm.s,D$220,_xlpm.hrs,IFERROR(HOUR(Flights_2026_09_303334353637[entry_hour]),-1),_xlpm.sectors,IF(_xlpm.s="Sector 4",_xlfn.XLOOKUP(Flights_2026_09_303334353637[adep],Tabla42[ADEP],Tabla42[Sector_4],""),Flights_2026_09_303334353637[entry_sector]),SUMPRODUCT(--(_xlpm.hrs=_xlpm.h),--(_xlpm.sectors=_xlpm.s)))</f>
        <v>8</v>
      </c>
      <c r="E226" s="28" cm="1">
        <f t="array" ref="E226">_xlfn.LET(_xlpm.h,HOUR($A226),_xlpm.s,E$220,_xlpm.hrs,IFERROR(HOUR(Flights_2026_09_303334353637[entry_hour]),-1),_xlpm.sectors,IF(_xlpm.s="Sector 4",_xlfn.XLOOKUP(Flights_2026_09_303334353637[adep],Tabla42[ADEP],Tabla42[Sector_4],""),Flights_2026_09_303334353637[entry_sector]),SUMPRODUCT(--(_xlpm.hrs=_xlpm.h),--(_xlpm.sectors=_xlpm.s)))</f>
        <v>9</v>
      </c>
      <c r="F226" s="28" cm="1">
        <f t="array" ref="F226">_xlfn.LET(_xlpm.h,HOUR($A226),_xlpm.s,F$220,_xlpm.hrs,IFERROR(HOUR(Flights_2026_09_303334353637[entry_hour]),-1),_xlpm.sectors,IF(_xlpm.s="Sector 4",_xlfn.XLOOKUP(Flights_2026_09_303334353637[adep],Tabla42[ADEP],Tabla42[Sector_4],""),Flights_2026_09_303334353637[entry_sector]),SUMPRODUCT(--(_xlpm.hrs=_xlpm.h),--(_xlpm.sectors=_xlpm.s)))</f>
        <v>5</v>
      </c>
      <c r="G226" s="28" cm="1">
        <f t="array" ref="G226">_xlfn.LET(_xlpm.h,HOUR($A226),_xlpm.s,G$220,_xlpm.hrs,IFERROR(HOUR(Flights_2026_09_303334353637[entry_hour]),-1),_xlpm.sectors,IF(_xlpm.s="Sector 4",_xlfn.XLOOKUP(Flights_2026_09_303334353637[adep],Tabla42[ADEP],Tabla42[Sector_4],""),Flights_2026_09_303334353637[entry_sector]),SUMPRODUCT(--(_xlpm.hrs=_xlpm.h),--(_xlpm.sectors=_xlpm.s)))</f>
        <v>2</v>
      </c>
      <c r="H226" s="17" cm="1">
        <f t="array" ref="H226">_xlfn.LET(_xlpm.h,HOUR($A226),_xlpm.s,H$220,_xlpm.hrs,IFERROR(HOUR(Flights_2026_09_303334353637[entry_hour]),-1),_xlpm.sectors,IF(_xlpm.s="Sector 4",_xlfn.XLOOKUP(Flights_2026_09_303334353637[adep],Tabla42[ADEP],Tabla42[Sector_4],""),Flights_2026_09_303334353637[entry_sector]),SUMPRODUCT(--(_xlpm.hrs=_xlpm.h),--(_xlpm.sectors=_xlpm.s)))</f>
        <v>4</v>
      </c>
      <c r="I226" s="17">
        <f t="shared" si="1"/>
        <v>30</v>
      </c>
      <c r="W226" s="17" cm="1">
        <f t="array" ref="W226">SUMPRODUCT(--(IFERROR(HOUR(Flights_2026_09_303334353637[entry_hour]),-1)=HOUR(W$212)),--(IFERROR(Flights_2026_09_303334353637[nfl],-1)&gt;=IF($V249=450,450,$V249)),--(IFERROR(Flights_2026_09_303334353637[nfl],-1)&lt;=IF($V249=450,450,$V249+9)))</f>
        <v>0</v>
      </c>
      <c r="X226" s="17" cm="1">
        <f t="array" ref="X226">SUMPRODUCT(--(IFERROR(HOUR(Flights_2026_09_303334353637[entry_hour]),-1)=HOUR(X$212)),--(IFERROR(Flights_2026_09_303334353637[nfl],-1)&gt;=IF($V249=450,450,$V249)),--(IFERROR(Flights_2026_09_303334353637[nfl],-1)&lt;=IF($V249=450,450,$V249+9)))</f>
        <v>0</v>
      </c>
      <c r="Y226" s="17" cm="1">
        <f t="array" ref="Y226">SUMPRODUCT(--(IFERROR(HOUR(Flights_2026_09_303334353637[entry_hour]),-1)=HOUR(Y$212)),--(IFERROR(Flights_2026_09_303334353637[nfl],-1)&gt;=IF($V249=450,450,$V249)),--(IFERROR(Flights_2026_09_303334353637[nfl],-1)&lt;=IF($V249=450,450,$V249+9)))</f>
        <v>0</v>
      </c>
      <c r="Z226" s="17" cm="1">
        <f t="array" ref="Z226">SUMPRODUCT(--(IFERROR(HOUR(Flights_2026_09_303334353637[entry_hour]),-1)=HOUR(Z$212)),--(IFERROR(Flights_2026_09_303334353637[nfl],-1)&gt;=IF($V249=450,450,$V249)),--(IFERROR(Flights_2026_09_303334353637[nfl],-1)&lt;=IF($V249=450,450,$V249+9)))</f>
        <v>0</v>
      </c>
      <c r="AA226" s="17" cm="1">
        <f t="array" ref="AA226">SUMPRODUCT(--(IFERROR(HOUR(Flights_2026_09_303334353637[entry_hour]),-1)=HOUR(AA$212)),--(IFERROR(Flights_2026_09_303334353637[nfl],-1)&gt;=IF($V249=450,450,$V249)),--(IFERROR(Flights_2026_09_303334353637[nfl],-1)&lt;=IF($V249=450,450,$V249+9)))</f>
        <v>0</v>
      </c>
      <c r="AB226" s="17" cm="1">
        <f t="array" ref="AB226">SUMPRODUCT(--(IFERROR(HOUR(Flights_2026_09_303334353637[entry_hour]),-1)=HOUR(AB$212)),--(IFERROR(Flights_2026_09_303334353637[nfl],-1)&gt;=IF($V249=450,450,$V249)),--(IFERROR(Flights_2026_09_303334353637[nfl],-1)&lt;=IF($V249=450,450,$V249+9)))</f>
        <v>0</v>
      </c>
      <c r="AC226" s="17" cm="1">
        <f t="array" ref="AC226">SUMPRODUCT(--(IFERROR(HOUR(Flights_2026_09_303334353637[entry_hour]),-1)=HOUR(AC$212)),--(IFERROR(Flights_2026_09_303334353637[nfl],-1)&gt;=IF($V249=450,450,$V249)),--(IFERROR(Flights_2026_09_303334353637[nfl],-1)&lt;=IF($V249=450,450,$V249+9)))</f>
        <v>0</v>
      </c>
      <c r="AD226" s="17" cm="1">
        <f t="array" ref="AD226">SUMPRODUCT(--(IFERROR(HOUR(Flights_2026_09_303334353637[entry_hour]),-1)=HOUR(AD$212)),--(IFERROR(Flights_2026_09_303334353637[nfl],-1)&gt;=IF($V249=450,450,$V249)),--(IFERROR(Flights_2026_09_303334353637[nfl],-1)&lt;=IF($V249=450,450,$V249+9)))</f>
        <v>0</v>
      </c>
      <c r="AE226" s="17" cm="1">
        <f t="array" ref="AE226">SUMPRODUCT(--(IFERROR(HOUR(Flights_2026_09_303334353637[entry_hour]),-1)=HOUR(AE$212)),--(IFERROR(Flights_2026_09_303334353637[nfl],-1)&gt;=IF($V249=450,450,$V249)),--(IFERROR(Flights_2026_09_303334353637[nfl],-1)&lt;=IF($V249=450,450,$V249+9)))</f>
        <v>0</v>
      </c>
      <c r="AF226" s="2">
        <v>0.625</v>
      </c>
      <c r="AG226" t="s">
        <v>840</v>
      </c>
      <c r="AH226" s="17">
        <v>360</v>
      </c>
      <c r="AI226" s="17" cm="1">
        <f t="array" ref="AI226">SUMPRODUCT(--(IFERROR(HOUR(Flights_2026_09_303334353637[entry_hour]),-1)=HOUR(AF226)),--(IFERROR(Flights_2026_09_303334353637[entry_sector],"")=AG226),--(IFERROR(Flights_2026_09_303334353637[nfl],-1)&gt;=AH226),--(IFERROR(Flights_2026_09_303334353637[nfl],-1)&lt;=IF(AH226=450,450,AH226+9)))</f>
        <v>0</v>
      </c>
    </row>
    <row r="227" spans="1:35" x14ac:dyDescent="0.2">
      <c r="A227" s="4">
        <v>0.83333333333333337</v>
      </c>
      <c r="B227" s="28" cm="1">
        <f t="array" ref="B227">_xlfn.LET(_xlpm.h,HOUR($A227),_xlpm.s,B$220,_xlpm.hrs,IFERROR(HOUR(Flights_2026_09_303334353637[entry_hour]),-1),_xlpm.sectors,IF(_xlpm.s="Sector 4",_xlfn.XLOOKUP(Flights_2026_09_303334353637[adep],Tabla42[ADEP],Tabla42[Sector_4],""),Flights_2026_09_303334353637[entry_sector]),SUMPRODUCT(--(_xlpm.hrs=_xlpm.h),--(_xlpm.sectors=_xlpm.s)))</f>
        <v>0</v>
      </c>
      <c r="C227" s="28" cm="1">
        <f t="array" ref="C227">_xlfn.LET(_xlpm.h,HOUR($A227),_xlpm.s,C$220,_xlpm.hrs,IFERROR(HOUR(Flights_2026_09_303334353637[entry_hour]),-1),_xlpm.sectors,IF(_xlpm.s="Sector 4",_xlfn.XLOOKUP(Flights_2026_09_303334353637[adep],Tabla42[ADEP],Tabla42[Sector_4],""),Flights_2026_09_303334353637[entry_sector]),SUMPRODUCT(--(_xlpm.hrs=_xlpm.h),--(_xlpm.sectors=_xlpm.s)))</f>
        <v>0</v>
      </c>
      <c r="D227" s="28" cm="1">
        <f t="array" ref="D227">_xlfn.LET(_xlpm.h,HOUR($A227),_xlpm.s,D$220,_xlpm.hrs,IFERROR(HOUR(Flights_2026_09_303334353637[entry_hour]),-1),_xlpm.sectors,IF(_xlpm.s="Sector 4",_xlfn.XLOOKUP(Flights_2026_09_303334353637[adep],Tabla42[ADEP],Tabla42[Sector_4],""),Flights_2026_09_303334353637[entry_sector]),SUMPRODUCT(--(_xlpm.hrs=_xlpm.h),--(_xlpm.sectors=_xlpm.s)))</f>
        <v>0</v>
      </c>
      <c r="E227" s="28" cm="1">
        <f t="array" ref="E227">_xlfn.LET(_xlpm.h,HOUR($A227),_xlpm.s,E$220,_xlpm.hrs,IFERROR(HOUR(Flights_2026_09_303334353637[entry_hour]),-1),_xlpm.sectors,IF(_xlpm.s="Sector 4",_xlfn.XLOOKUP(Flights_2026_09_303334353637[adep],Tabla42[ADEP],Tabla42[Sector_4],""),Flights_2026_09_303334353637[entry_sector]),SUMPRODUCT(--(_xlpm.hrs=_xlpm.h),--(_xlpm.sectors=_xlpm.s)))</f>
        <v>5</v>
      </c>
      <c r="F227" s="28" cm="1">
        <f t="array" ref="F227">_xlfn.LET(_xlpm.h,HOUR($A227),_xlpm.s,F$220,_xlpm.hrs,IFERROR(HOUR(Flights_2026_09_303334353637[entry_hour]),-1),_xlpm.sectors,IF(_xlpm.s="Sector 4",_xlfn.XLOOKUP(Flights_2026_09_303334353637[adep],Tabla42[ADEP],Tabla42[Sector_4],""),Flights_2026_09_303334353637[entry_sector]),SUMPRODUCT(--(_xlpm.hrs=_xlpm.h),--(_xlpm.sectors=_xlpm.s)))</f>
        <v>4</v>
      </c>
      <c r="G227" s="28" cm="1">
        <f t="array" ref="G227">_xlfn.LET(_xlpm.h,HOUR($A227),_xlpm.s,G$220,_xlpm.hrs,IFERROR(HOUR(Flights_2026_09_303334353637[entry_hour]),-1),_xlpm.sectors,IF(_xlpm.s="Sector 4",_xlfn.XLOOKUP(Flights_2026_09_303334353637[adep],Tabla42[ADEP],Tabla42[Sector_4],""),Flights_2026_09_303334353637[entry_sector]),SUMPRODUCT(--(_xlpm.hrs=_xlpm.h),--(_xlpm.sectors=_xlpm.s)))</f>
        <v>1</v>
      </c>
      <c r="H227" s="17" cm="1">
        <f t="array" ref="H227">_xlfn.LET(_xlpm.h,HOUR($A227),_xlpm.s,H$220,_xlpm.hrs,IFERROR(HOUR(Flights_2026_09_303334353637[entry_hour]),-1),_xlpm.sectors,IF(_xlpm.s="Sector 4",_xlfn.XLOOKUP(Flights_2026_09_303334353637[adep],Tabla42[ADEP],Tabla42[Sector_4],""),Flights_2026_09_303334353637[entry_sector]),SUMPRODUCT(--(_xlpm.hrs=_xlpm.h),--(_xlpm.sectors=_xlpm.s)))</f>
        <v>1</v>
      </c>
      <c r="I227" s="17">
        <f t="shared" si="1"/>
        <v>11</v>
      </c>
      <c r="W227" s="17" cm="1">
        <f t="array" ref="W227">SUMPRODUCT(--(IFERROR(HOUR(Flights_2026_09_303334353637[entry_hour]),-1)=HOUR(W$212)),--(IFERROR(Flights_2026_09_303334353637[nfl],-1)&gt;=IF($V250=450,450,$V250)),--(IFERROR(Flights_2026_09_303334353637[nfl],-1)&lt;=IF($V250=450,450,$V250+9)))</f>
        <v>0</v>
      </c>
      <c r="X227" s="17" cm="1">
        <f t="array" ref="X227">SUMPRODUCT(--(IFERROR(HOUR(Flights_2026_09_303334353637[entry_hour]),-1)=HOUR(X$212)),--(IFERROR(Flights_2026_09_303334353637[nfl],-1)&gt;=IF($V250=450,450,$V250)),--(IFERROR(Flights_2026_09_303334353637[nfl],-1)&lt;=IF($V250=450,450,$V250+9)))</f>
        <v>0</v>
      </c>
      <c r="Y227" s="17" cm="1">
        <f t="array" ref="Y227">SUMPRODUCT(--(IFERROR(HOUR(Flights_2026_09_303334353637[entry_hour]),-1)=HOUR(Y$212)),--(IFERROR(Flights_2026_09_303334353637[nfl],-1)&gt;=IF($V250=450,450,$V250)),--(IFERROR(Flights_2026_09_303334353637[nfl],-1)&lt;=IF($V250=450,450,$V250+9)))</f>
        <v>1</v>
      </c>
      <c r="Z227" s="17" cm="1">
        <f t="array" ref="Z227">SUMPRODUCT(--(IFERROR(HOUR(Flights_2026_09_303334353637[entry_hour]),-1)=HOUR(Z$212)),--(IFERROR(Flights_2026_09_303334353637[nfl],-1)&gt;=IF($V250=450,450,$V250)),--(IFERROR(Flights_2026_09_303334353637[nfl],-1)&lt;=IF($V250=450,450,$V250+9)))</f>
        <v>0</v>
      </c>
      <c r="AA227" s="17" cm="1">
        <f t="array" ref="AA227">SUMPRODUCT(--(IFERROR(HOUR(Flights_2026_09_303334353637[entry_hour]),-1)=HOUR(AA$212)),--(IFERROR(Flights_2026_09_303334353637[nfl],-1)&gt;=IF($V250=450,450,$V250)),--(IFERROR(Flights_2026_09_303334353637[nfl],-1)&lt;=IF($V250=450,450,$V250+9)))</f>
        <v>0</v>
      </c>
      <c r="AB227" s="17" cm="1">
        <f t="array" ref="AB227">SUMPRODUCT(--(IFERROR(HOUR(Flights_2026_09_303334353637[entry_hour]),-1)=HOUR(AB$212)),--(IFERROR(Flights_2026_09_303334353637[nfl],-1)&gt;=IF($V250=450,450,$V250)),--(IFERROR(Flights_2026_09_303334353637[nfl],-1)&lt;=IF($V250=450,450,$V250+9)))</f>
        <v>0</v>
      </c>
      <c r="AC227" s="17" cm="1">
        <f t="array" ref="AC227">SUMPRODUCT(--(IFERROR(HOUR(Flights_2026_09_303334353637[entry_hour]),-1)=HOUR(AC$212)),--(IFERROR(Flights_2026_09_303334353637[nfl],-1)&gt;=IF($V250=450,450,$V250)),--(IFERROR(Flights_2026_09_303334353637[nfl],-1)&lt;=IF($V250=450,450,$V250+9)))</f>
        <v>0</v>
      </c>
      <c r="AD227" s="17" cm="1">
        <f t="array" ref="AD227">SUMPRODUCT(--(IFERROR(HOUR(Flights_2026_09_303334353637[entry_hour]),-1)=HOUR(AD$212)),--(IFERROR(Flights_2026_09_303334353637[nfl],-1)&gt;=IF($V250=450,450,$V250)),--(IFERROR(Flights_2026_09_303334353637[nfl],-1)&lt;=IF($V250=450,450,$V250+9)))</f>
        <v>0</v>
      </c>
      <c r="AE227" s="17" cm="1">
        <f t="array" ref="AE227">SUMPRODUCT(--(IFERROR(HOUR(Flights_2026_09_303334353637[entry_hour]),-1)=HOUR(AE$212)),--(IFERROR(Flights_2026_09_303334353637[nfl],-1)&gt;=IF($V250=450,450,$V250)),--(IFERROR(Flights_2026_09_303334353637[nfl],-1)&lt;=IF($V250=450,450,$V250+9)))</f>
        <v>0</v>
      </c>
      <c r="AF227" s="2">
        <v>0.625</v>
      </c>
      <c r="AG227" t="s">
        <v>840</v>
      </c>
      <c r="AH227" s="17">
        <v>370</v>
      </c>
      <c r="AI227" s="17" cm="1">
        <f t="array" ref="AI227">SUMPRODUCT(--(IFERROR(HOUR(Flights_2026_09_303334353637[entry_hour]),-1)=HOUR(AF227)),--(IFERROR(Flights_2026_09_303334353637[entry_sector],"")=AG227),--(IFERROR(Flights_2026_09_303334353637[nfl],-1)&gt;=AH227),--(IFERROR(Flights_2026_09_303334353637[nfl],-1)&lt;=IF(AH227=450,450,AH227+9)))</f>
        <v>0</v>
      </c>
    </row>
    <row r="228" spans="1:35" x14ac:dyDescent="0.2">
      <c r="A228" s="4">
        <v>0.875</v>
      </c>
      <c r="B228" s="28" cm="1">
        <f t="array" ref="B228">_xlfn.LET(_xlpm.h,HOUR($A228),_xlpm.s,B$220,_xlpm.hrs,IFERROR(HOUR(Flights_2026_09_303334353637[entry_hour]),-1),_xlpm.sectors,IF(_xlpm.s="Sector 4",_xlfn.XLOOKUP(Flights_2026_09_303334353637[adep],Tabla42[ADEP],Tabla42[Sector_4],""),Flights_2026_09_303334353637[entry_sector]),SUMPRODUCT(--(_xlpm.hrs=_xlpm.h),--(_xlpm.sectors=_xlpm.s)))</f>
        <v>0</v>
      </c>
      <c r="C228" s="28" cm="1">
        <f t="array" ref="C228">_xlfn.LET(_xlpm.h,HOUR($A228),_xlpm.s,C$220,_xlpm.hrs,IFERROR(HOUR(Flights_2026_09_303334353637[entry_hour]),-1),_xlpm.sectors,IF(_xlpm.s="Sector 4",_xlfn.XLOOKUP(Flights_2026_09_303334353637[adep],Tabla42[ADEP],Tabla42[Sector_4],""),Flights_2026_09_303334353637[entry_sector]),SUMPRODUCT(--(_xlpm.hrs=_xlpm.h),--(_xlpm.sectors=_xlpm.s)))</f>
        <v>0</v>
      </c>
      <c r="D228" s="28" cm="1">
        <f t="array" ref="D228">_xlfn.LET(_xlpm.h,HOUR($A228),_xlpm.s,D$220,_xlpm.hrs,IFERROR(HOUR(Flights_2026_09_303334353637[entry_hour]),-1),_xlpm.sectors,IF(_xlpm.s="Sector 4",_xlfn.XLOOKUP(Flights_2026_09_303334353637[adep],Tabla42[ADEP],Tabla42[Sector_4],""),Flights_2026_09_303334353637[entry_sector]),SUMPRODUCT(--(_xlpm.hrs=_xlpm.h),--(_xlpm.sectors=_xlpm.s)))</f>
        <v>0</v>
      </c>
      <c r="E228" s="28" cm="1">
        <f t="array" ref="E228">_xlfn.LET(_xlpm.h,HOUR($A228),_xlpm.s,E$220,_xlpm.hrs,IFERROR(HOUR(Flights_2026_09_303334353637[entry_hour]),-1),_xlpm.sectors,IF(_xlpm.s="Sector 4",_xlfn.XLOOKUP(Flights_2026_09_303334353637[adep],Tabla42[ADEP],Tabla42[Sector_4],""),Flights_2026_09_303334353637[entry_sector]),SUMPRODUCT(--(_xlpm.hrs=_xlpm.h),--(_xlpm.sectors=_xlpm.s)))</f>
        <v>5</v>
      </c>
      <c r="F228" s="28" cm="1">
        <f t="array" ref="F228">_xlfn.LET(_xlpm.h,HOUR($A228),_xlpm.s,F$220,_xlpm.hrs,IFERROR(HOUR(Flights_2026_09_303334353637[entry_hour]),-1),_xlpm.sectors,IF(_xlpm.s="Sector 4",_xlfn.XLOOKUP(Flights_2026_09_303334353637[adep],Tabla42[ADEP],Tabla42[Sector_4],""),Flights_2026_09_303334353637[entry_sector]),SUMPRODUCT(--(_xlpm.hrs=_xlpm.h),--(_xlpm.sectors=_xlpm.s)))</f>
        <v>3</v>
      </c>
      <c r="G228" s="28" cm="1">
        <f t="array" ref="G228">_xlfn.LET(_xlpm.h,HOUR($A228),_xlpm.s,G$220,_xlpm.hrs,IFERROR(HOUR(Flights_2026_09_303334353637[entry_hour]),-1),_xlpm.sectors,IF(_xlpm.s="Sector 4",_xlfn.XLOOKUP(Flights_2026_09_303334353637[adep],Tabla42[ADEP],Tabla42[Sector_4],""),Flights_2026_09_303334353637[entry_sector]),SUMPRODUCT(--(_xlpm.hrs=_xlpm.h),--(_xlpm.sectors=_xlpm.s)))</f>
        <v>2</v>
      </c>
      <c r="H228" s="17" cm="1">
        <f t="array" ref="H228">_xlfn.LET(_xlpm.h,HOUR($A228),_xlpm.s,H$220,_xlpm.hrs,IFERROR(HOUR(Flights_2026_09_303334353637[entry_hour]),-1),_xlpm.sectors,IF(_xlpm.s="Sector 4",_xlfn.XLOOKUP(Flights_2026_09_303334353637[adep],Tabla42[ADEP],Tabla42[Sector_4],""),Flights_2026_09_303334353637[entry_sector]),SUMPRODUCT(--(_xlpm.hrs=_xlpm.h),--(_xlpm.sectors=_xlpm.s)))</f>
        <v>2</v>
      </c>
      <c r="I228" s="17">
        <f t="shared" si="1"/>
        <v>12</v>
      </c>
      <c r="W228" s="17" cm="1">
        <f t="array" ref="W228">SUMPRODUCT(--(IFERROR(HOUR(Flights_2026_09_303334353637[entry_hour]),-1)=HOUR(W$212)),--(IFERROR(Flights_2026_09_303334353637[nfl],-1)&gt;=IF($V251=450,450,$V251)),--(IFERROR(Flights_2026_09_303334353637[nfl],-1)&lt;=IF($V251=450,450,$V251+9)))</f>
        <v>0</v>
      </c>
      <c r="X228" s="17" cm="1">
        <f t="array" ref="X228">SUMPRODUCT(--(IFERROR(HOUR(Flights_2026_09_303334353637[entry_hour]),-1)=HOUR(X$212)),--(IFERROR(Flights_2026_09_303334353637[nfl],-1)&gt;=IF($V251=450,450,$V251)),--(IFERROR(Flights_2026_09_303334353637[nfl],-1)&lt;=IF($V251=450,450,$V251+9)))</f>
        <v>0</v>
      </c>
      <c r="Y228" s="17" cm="1">
        <f t="array" ref="Y228">SUMPRODUCT(--(IFERROR(HOUR(Flights_2026_09_303334353637[entry_hour]),-1)=HOUR(Y$212)),--(IFERROR(Flights_2026_09_303334353637[nfl],-1)&gt;=IF($V251=450,450,$V251)),--(IFERROR(Flights_2026_09_303334353637[nfl],-1)&lt;=IF($V251=450,450,$V251+9)))</f>
        <v>0</v>
      </c>
      <c r="Z228" s="17" cm="1">
        <f t="array" ref="Z228">SUMPRODUCT(--(IFERROR(HOUR(Flights_2026_09_303334353637[entry_hour]),-1)=HOUR(Z$212)),--(IFERROR(Flights_2026_09_303334353637[nfl],-1)&gt;=IF($V251=450,450,$V251)),--(IFERROR(Flights_2026_09_303334353637[nfl],-1)&lt;=IF($V251=450,450,$V251+9)))</f>
        <v>0</v>
      </c>
      <c r="AA228" s="17" cm="1">
        <f t="array" ref="AA228">SUMPRODUCT(--(IFERROR(HOUR(Flights_2026_09_303334353637[entry_hour]),-1)=HOUR(AA$212)),--(IFERROR(Flights_2026_09_303334353637[nfl],-1)&gt;=IF($V251=450,450,$V251)),--(IFERROR(Flights_2026_09_303334353637[nfl],-1)&lt;=IF($V251=450,450,$V251+9)))</f>
        <v>0</v>
      </c>
      <c r="AB228" s="17" cm="1">
        <f t="array" ref="AB228">SUMPRODUCT(--(IFERROR(HOUR(Flights_2026_09_303334353637[entry_hour]),-1)=HOUR(AB$212)),--(IFERROR(Flights_2026_09_303334353637[nfl],-1)&gt;=IF($V251=450,450,$V251)),--(IFERROR(Flights_2026_09_303334353637[nfl],-1)&lt;=IF($V251=450,450,$V251+9)))</f>
        <v>0</v>
      </c>
      <c r="AC228" s="17" cm="1">
        <f t="array" ref="AC228">SUMPRODUCT(--(IFERROR(HOUR(Flights_2026_09_303334353637[entry_hour]),-1)=HOUR(AC$212)),--(IFERROR(Flights_2026_09_303334353637[nfl],-1)&gt;=IF($V251=450,450,$V251)),--(IFERROR(Flights_2026_09_303334353637[nfl],-1)&lt;=IF($V251=450,450,$V251+9)))</f>
        <v>0</v>
      </c>
      <c r="AD228" s="17" cm="1">
        <f t="array" ref="AD228">SUMPRODUCT(--(IFERROR(HOUR(Flights_2026_09_303334353637[entry_hour]),-1)=HOUR(AD$212)),--(IFERROR(Flights_2026_09_303334353637[nfl],-1)&gt;=IF($V251=450,450,$V251)),--(IFERROR(Flights_2026_09_303334353637[nfl],-1)&lt;=IF($V251=450,450,$V251+9)))</f>
        <v>0</v>
      </c>
      <c r="AE228" s="17" cm="1">
        <f t="array" ref="AE228">SUMPRODUCT(--(IFERROR(HOUR(Flights_2026_09_303334353637[entry_hour]),-1)=HOUR(AE$212)),--(IFERROR(Flights_2026_09_303334353637[nfl],-1)&gt;=IF($V251=450,450,$V251)),--(IFERROR(Flights_2026_09_303334353637[nfl],-1)&lt;=IF($V251=450,450,$V251+9)))</f>
        <v>0</v>
      </c>
      <c r="AF228" s="2">
        <v>0.625</v>
      </c>
      <c r="AG228" t="s">
        <v>840</v>
      </c>
      <c r="AH228" s="17">
        <v>380</v>
      </c>
      <c r="AI228" s="17" cm="1">
        <f t="array" ref="AI228">SUMPRODUCT(--(IFERROR(HOUR(Flights_2026_09_303334353637[entry_hour]),-1)=HOUR(AF228)),--(IFERROR(Flights_2026_09_303334353637[entry_sector],"")=AG228),--(IFERROR(Flights_2026_09_303334353637[nfl],-1)&gt;=AH228),--(IFERROR(Flights_2026_09_303334353637[nfl],-1)&lt;=IF(AH228=450,450,AH228+9)))</f>
        <v>0</v>
      </c>
    </row>
    <row r="229" spans="1:35" x14ac:dyDescent="0.2">
      <c r="A229" s="4">
        <v>0.91666666666666674</v>
      </c>
      <c r="B229" s="28" cm="1">
        <f t="array" ref="B229">_xlfn.LET(_xlpm.h,HOUR($A229),_xlpm.s,B$220,_xlpm.hrs,IFERROR(HOUR(Flights_2026_09_303334353637[entry_hour]),-1),_xlpm.sectors,IF(_xlpm.s="Sector 4",_xlfn.XLOOKUP(Flights_2026_09_303334353637[adep],Tabla42[ADEP],Tabla42[Sector_4],""),Flights_2026_09_303334353637[entry_sector]),SUMPRODUCT(--(_xlpm.hrs=_xlpm.h),--(_xlpm.sectors=_xlpm.s)))</f>
        <v>0</v>
      </c>
      <c r="C229" s="28" cm="1">
        <f t="array" ref="C229">_xlfn.LET(_xlpm.h,HOUR($A229),_xlpm.s,C$220,_xlpm.hrs,IFERROR(HOUR(Flights_2026_09_303334353637[entry_hour]),-1),_xlpm.sectors,IF(_xlpm.s="Sector 4",_xlfn.XLOOKUP(Flights_2026_09_303334353637[adep],Tabla42[ADEP],Tabla42[Sector_4],""),Flights_2026_09_303334353637[entry_sector]),SUMPRODUCT(--(_xlpm.hrs=_xlpm.h),--(_xlpm.sectors=_xlpm.s)))</f>
        <v>0</v>
      </c>
      <c r="D229" s="28" cm="1">
        <f t="array" ref="D229">_xlfn.LET(_xlpm.h,HOUR($A229),_xlpm.s,D$220,_xlpm.hrs,IFERROR(HOUR(Flights_2026_09_303334353637[entry_hour]),-1),_xlpm.sectors,IF(_xlpm.s="Sector 4",_xlfn.XLOOKUP(Flights_2026_09_303334353637[adep],Tabla42[ADEP],Tabla42[Sector_4],""),Flights_2026_09_303334353637[entry_sector]),SUMPRODUCT(--(_xlpm.hrs=_xlpm.h),--(_xlpm.sectors=_xlpm.s)))</f>
        <v>3</v>
      </c>
      <c r="E229" s="28" cm="1">
        <f t="array" ref="E229">_xlfn.LET(_xlpm.h,HOUR($A229),_xlpm.s,E$220,_xlpm.hrs,IFERROR(HOUR(Flights_2026_09_303334353637[entry_hour]),-1),_xlpm.sectors,IF(_xlpm.s="Sector 4",_xlfn.XLOOKUP(Flights_2026_09_303334353637[adep],Tabla42[ADEP],Tabla42[Sector_4],""),Flights_2026_09_303334353637[entry_sector]),SUMPRODUCT(--(_xlpm.hrs=_xlpm.h),--(_xlpm.sectors=_xlpm.s)))</f>
        <v>3</v>
      </c>
      <c r="F229" s="28" cm="1">
        <f t="array" ref="F229">_xlfn.LET(_xlpm.h,HOUR($A229),_xlpm.s,F$220,_xlpm.hrs,IFERROR(HOUR(Flights_2026_09_303334353637[entry_hour]),-1),_xlpm.sectors,IF(_xlpm.s="Sector 4",_xlfn.XLOOKUP(Flights_2026_09_303334353637[adep],Tabla42[ADEP],Tabla42[Sector_4],""),Flights_2026_09_303334353637[entry_sector]),SUMPRODUCT(--(_xlpm.hrs=_xlpm.h),--(_xlpm.sectors=_xlpm.s)))</f>
        <v>2</v>
      </c>
      <c r="G229" s="28" cm="1">
        <f t="array" ref="G229">_xlfn.LET(_xlpm.h,HOUR($A229),_xlpm.s,G$220,_xlpm.hrs,IFERROR(HOUR(Flights_2026_09_303334353637[entry_hour]),-1),_xlpm.sectors,IF(_xlpm.s="Sector 4",_xlfn.XLOOKUP(Flights_2026_09_303334353637[adep],Tabla42[ADEP],Tabla42[Sector_4],""),Flights_2026_09_303334353637[entry_sector]),SUMPRODUCT(--(_xlpm.hrs=_xlpm.h),--(_xlpm.sectors=_xlpm.s)))</f>
        <v>1</v>
      </c>
      <c r="H229" s="17" cm="1">
        <f t="array" ref="H229">_xlfn.LET(_xlpm.h,HOUR($A229),_xlpm.s,H$220,_xlpm.hrs,IFERROR(HOUR(Flights_2026_09_303334353637[entry_hour]),-1),_xlpm.sectors,IF(_xlpm.s="Sector 4",_xlfn.XLOOKUP(Flights_2026_09_303334353637[adep],Tabla42[ADEP],Tabla42[Sector_4],""),Flights_2026_09_303334353637[entry_sector]),SUMPRODUCT(--(_xlpm.hrs=_xlpm.h),--(_xlpm.sectors=_xlpm.s)))</f>
        <v>1</v>
      </c>
      <c r="I229" s="17">
        <f t="shared" si="1"/>
        <v>10</v>
      </c>
      <c r="W229" s="17" cm="1">
        <f t="array" ref="W229">SUMPRODUCT(--(IFERROR(HOUR(Flights_2026_09_303334353637[entry_hour]),-1)=HOUR(W$212)),--(IFERROR(Flights_2026_09_303334353637[nfl],-1)&gt;=IF($V252=450,450,$V252)),--(IFERROR(Flights_2026_09_303334353637[nfl],-1)&lt;=IF($V252=450,450,$V252+9)))</f>
        <v>0</v>
      </c>
      <c r="X229" s="17" cm="1">
        <f t="array" ref="X229">SUMPRODUCT(--(IFERROR(HOUR(Flights_2026_09_303334353637[entry_hour]),-1)=HOUR(X$212)),--(IFERROR(Flights_2026_09_303334353637[nfl],-1)&gt;=IF($V252=450,450,$V252)),--(IFERROR(Flights_2026_09_303334353637[nfl],-1)&lt;=IF($V252=450,450,$V252+9)))</f>
        <v>0</v>
      </c>
      <c r="Y229" s="17" cm="1">
        <f t="array" ref="Y229">SUMPRODUCT(--(IFERROR(HOUR(Flights_2026_09_303334353637[entry_hour]),-1)=HOUR(Y$212)),--(IFERROR(Flights_2026_09_303334353637[nfl],-1)&gt;=IF($V252=450,450,$V252)),--(IFERROR(Flights_2026_09_303334353637[nfl],-1)&lt;=IF($V252=450,450,$V252+9)))</f>
        <v>0</v>
      </c>
      <c r="Z229" s="17" cm="1">
        <f t="array" ref="Z229">SUMPRODUCT(--(IFERROR(HOUR(Flights_2026_09_303334353637[entry_hour]),-1)=HOUR(Z$212)),--(IFERROR(Flights_2026_09_303334353637[nfl],-1)&gt;=IF($V252=450,450,$V252)),--(IFERROR(Flights_2026_09_303334353637[nfl],-1)&lt;=IF($V252=450,450,$V252+9)))</f>
        <v>1</v>
      </c>
      <c r="AA229" s="17" cm="1">
        <f t="array" ref="AA229">SUMPRODUCT(--(IFERROR(HOUR(Flights_2026_09_303334353637[entry_hour]),-1)=HOUR(AA$212)),--(IFERROR(Flights_2026_09_303334353637[nfl],-1)&gt;=IF($V252=450,450,$V252)),--(IFERROR(Flights_2026_09_303334353637[nfl],-1)&lt;=IF($V252=450,450,$V252+9)))</f>
        <v>0</v>
      </c>
      <c r="AB229" s="17" cm="1">
        <f t="array" ref="AB229">SUMPRODUCT(--(IFERROR(HOUR(Flights_2026_09_303334353637[entry_hour]),-1)=HOUR(AB$212)),--(IFERROR(Flights_2026_09_303334353637[nfl],-1)&gt;=IF($V252=450,450,$V252)),--(IFERROR(Flights_2026_09_303334353637[nfl],-1)&lt;=IF($V252=450,450,$V252+9)))</f>
        <v>1</v>
      </c>
      <c r="AC229" s="17" cm="1">
        <f t="array" ref="AC229">SUMPRODUCT(--(IFERROR(HOUR(Flights_2026_09_303334353637[entry_hour]),-1)=HOUR(AC$212)),--(IFERROR(Flights_2026_09_303334353637[nfl],-1)&gt;=IF($V252=450,450,$V252)),--(IFERROR(Flights_2026_09_303334353637[nfl],-1)&lt;=IF($V252=450,450,$V252+9)))</f>
        <v>0</v>
      </c>
      <c r="AD229" s="17" cm="1">
        <f t="array" ref="AD229">SUMPRODUCT(--(IFERROR(HOUR(Flights_2026_09_303334353637[entry_hour]),-1)=HOUR(AD$212)),--(IFERROR(Flights_2026_09_303334353637[nfl],-1)&gt;=IF($V252=450,450,$V252)),--(IFERROR(Flights_2026_09_303334353637[nfl],-1)&lt;=IF($V252=450,450,$V252+9)))</f>
        <v>0</v>
      </c>
      <c r="AE229" s="17" cm="1">
        <f t="array" ref="AE229">SUMPRODUCT(--(IFERROR(HOUR(Flights_2026_09_303334353637[entry_hour]),-1)=HOUR(AE$212)),--(IFERROR(Flights_2026_09_303334353637[nfl],-1)&gt;=IF($V252=450,450,$V252)),--(IFERROR(Flights_2026_09_303334353637[nfl],-1)&lt;=IF($V252=450,450,$V252+9)))</f>
        <v>0</v>
      </c>
      <c r="AF229" s="2">
        <v>0.625</v>
      </c>
      <c r="AG229" t="s">
        <v>840</v>
      </c>
      <c r="AH229" s="17">
        <v>390</v>
      </c>
      <c r="AI229" s="17" cm="1">
        <f t="array" ref="AI229">SUMPRODUCT(--(IFERROR(HOUR(Flights_2026_09_303334353637[entry_hour]),-1)=HOUR(AF229)),--(IFERROR(Flights_2026_09_303334353637[entry_sector],"")=AG229),--(IFERROR(Flights_2026_09_303334353637[nfl],-1)&gt;=AH229),--(IFERROR(Flights_2026_09_303334353637[nfl],-1)&lt;=IF(AH229=450,450,AH229+9)))</f>
        <v>1</v>
      </c>
    </row>
    <row r="230" spans="1:35" x14ac:dyDescent="0.2">
      <c r="W230" s="17" cm="1">
        <f t="array" ref="W230">SUMPRODUCT(--(IFERROR(HOUR(Flights_2026_09_303334353637[entry_hour]),-1)=HOUR(W$212)),--(IFERROR(Flights_2026_09_303334353637[nfl],-1)&gt;=IF($V253=450,450,$V253)),--(IFERROR(Flights_2026_09_303334353637[nfl],-1)&lt;=IF($V253=450,450,$V253+9)))</f>
        <v>0</v>
      </c>
      <c r="X230" s="17" cm="1">
        <f t="array" ref="X230">SUMPRODUCT(--(IFERROR(HOUR(Flights_2026_09_303334353637[entry_hour]),-1)=HOUR(X$212)),--(IFERROR(Flights_2026_09_303334353637[nfl],-1)&gt;=IF($V253=450,450,$V253)),--(IFERROR(Flights_2026_09_303334353637[nfl],-1)&lt;=IF($V253=450,450,$V253+9)))</f>
        <v>0</v>
      </c>
      <c r="Y230" s="17" cm="1">
        <f t="array" ref="Y230">SUMPRODUCT(--(IFERROR(HOUR(Flights_2026_09_303334353637[entry_hour]),-1)=HOUR(Y$212)),--(IFERROR(Flights_2026_09_303334353637[nfl],-1)&gt;=IF($V253=450,450,$V253)),--(IFERROR(Flights_2026_09_303334353637[nfl],-1)&lt;=IF($V253=450,450,$V253+9)))</f>
        <v>0</v>
      </c>
      <c r="Z230" s="17" cm="1">
        <f t="array" ref="Z230">SUMPRODUCT(--(IFERROR(HOUR(Flights_2026_09_303334353637[entry_hour]),-1)=HOUR(Z$212)),--(IFERROR(Flights_2026_09_303334353637[nfl],-1)&gt;=IF($V253=450,450,$V253)),--(IFERROR(Flights_2026_09_303334353637[nfl],-1)&lt;=IF($V253=450,450,$V253+9)))</f>
        <v>0</v>
      </c>
      <c r="AA230" s="17" cm="1">
        <f t="array" ref="AA230">SUMPRODUCT(--(IFERROR(HOUR(Flights_2026_09_303334353637[entry_hour]),-1)=HOUR(AA$212)),--(IFERROR(Flights_2026_09_303334353637[nfl],-1)&gt;=IF($V253=450,450,$V253)),--(IFERROR(Flights_2026_09_303334353637[nfl],-1)&lt;=IF($V253=450,450,$V253+9)))</f>
        <v>0</v>
      </c>
      <c r="AB230" s="17" cm="1">
        <f t="array" ref="AB230">SUMPRODUCT(--(IFERROR(HOUR(Flights_2026_09_303334353637[entry_hour]),-1)=HOUR(AB$212)),--(IFERROR(Flights_2026_09_303334353637[nfl],-1)&gt;=IF($V253=450,450,$V253)),--(IFERROR(Flights_2026_09_303334353637[nfl],-1)&lt;=IF($V253=450,450,$V253+9)))</f>
        <v>0</v>
      </c>
      <c r="AC230" s="17" cm="1">
        <f t="array" ref="AC230">SUMPRODUCT(--(IFERROR(HOUR(Flights_2026_09_303334353637[entry_hour]),-1)=HOUR(AC$212)),--(IFERROR(Flights_2026_09_303334353637[nfl],-1)&gt;=IF($V253=450,450,$V253)),--(IFERROR(Flights_2026_09_303334353637[nfl],-1)&lt;=IF($V253=450,450,$V253+9)))</f>
        <v>0</v>
      </c>
      <c r="AD230" s="17" cm="1">
        <f t="array" ref="AD230">SUMPRODUCT(--(IFERROR(HOUR(Flights_2026_09_303334353637[entry_hour]),-1)=HOUR(AD$212)),--(IFERROR(Flights_2026_09_303334353637[nfl],-1)&gt;=IF($V253=450,450,$V253)),--(IFERROR(Flights_2026_09_303334353637[nfl],-1)&lt;=IF($V253=450,450,$V253+9)))</f>
        <v>0</v>
      </c>
      <c r="AE230" s="17" cm="1">
        <f t="array" ref="AE230">SUMPRODUCT(--(IFERROR(HOUR(Flights_2026_09_303334353637[entry_hour]),-1)=HOUR(AE$212)),--(IFERROR(Flights_2026_09_303334353637[nfl],-1)&gt;=IF($V253=450,450,$V253)),--(IFERROR(Flights_2026_09_303334353637[nfl],-1)&lt;=IF($V253=450,450,$V253+9)))</f>
        <v>0</v>
      </c>
      <c r="AF230" s="2">
        <v>0.625</v>
      </c>
      <c r="AG230" t="s">
        <v>840</v>
      </c>
      <c r="AH230" s="17">
        <v>400</v>
      </c>
      <c r="AI230" s="17" cm="1">
        <f t="array" ref="AI230">SUMPRODUCT(--(IFERROR(HOUR(Flights_2026_09_303334353637[entry_hour]),-1)=HOUR(AF230)),--(IFERROR(Flights_2026_09_303334353637[entry_sector],"")=AG230),--(IFERROR(Flights_2026_09_303334353637[nfl],-1)&gt;=AH230),--(IFERROR(Flights_2026_09_303334353637[nfl],-1)&lt;=IF(AH230=450,450,AH230+9)))</f>
        <v>0</v>
      </c>
    </row>
    <row r="231" spans="1:35" x14ac:dyDescent="0.2">
      <c r="W231" s="17" cm="1">
        <f t="array" ref="W231">SUMPRODUCT(--(IFERROR(HOUR(Flights_2026_09_303334353637[entry_hour]),-1)=HOUR(W$212)),--(IFERROR(Flights_2026_09_303334353637[nfl],-1)&gt;=IF($V254=450,450,$V254)),--(IFERROR(Flights_2026_09_303334353637[nfl],-1)&lt;=IF($V254=450,450,$V254+9)))</f>
        <v>0</v>
      </c>
      <c r="X231" s="17" cm="1">
        <f t="array" ref="X231">SUMPRODUCT(--(IFERROR(HOUR(Flights_2026_09_303334353637[entry_hour]),-1)=HOUR(X$212)),--(IFERROR(Flights_2026_09_303334353637[nfl],-1)&gt;=IF($V254=450,450,$V254)),--(IFERROR(Flights_2026_09_303334353637[nfl],-1)&lt;=IF($V254=450,450,$V254+9)))</f>
        <v>0</v>
      </c>
      <c r="Y231" s="17" cm="1">
        <f t="array" ref="Y231">SUMPRODUCT(--(IFERROR(HOUR(Flights_2026_09_303334353637[entry_hour]),-1)=HOUR(Y$212)),--(IFERROR(Flights_2026_09_303334353637[nfl],-1)&gt;=IF($V254=450,450,$V254)),--(IFERROR(Flights_2026_09_303334353637[nfl],-1)&lt;=IF($V254=450,450,$V254+9)))</f>
        <v>1</v>
      </c>
      <c r="Z231" s="17" cm="1">
        <f t="array" ref="Z231">SUMPRODUCT(--(IFERROR(HOUR(Flights_2026_09_303334353637[entry_hour]),-1)=HOUR(Z$212)),--(IFERROR(Flights_2026_09_303334353637[nfl],-1)&gt;=IF($V254=450,450,$V254)),--(IFERROR(Flights_2026_09_303334353637[nfl],-1)&lt;=IF($V254=450,450,$V254+9)))</f>
        <v>0</v>
      </c>
      <c r="AA231" s="17" cm="1">
        <f t="array" ref="AA231">SUMPRODUCT(--(IFERROR(HOUR(Flights_2026_09_303334353637[entry_hour]),-1)=HOUR(AA$212)),--(IFERROR(Flights_2026_09_303334353637[nfl],-1)&gt;=IF($V254=450,450,$V254)),--(IFERROR(Flights_2026_09_303334353637[nfl],-1)&lt;=IF($V254=450,450,$V254+9)))</f>
        <v>0</v>
      </c>
      <c r="AB231" s="17" cm="1">
        <f t="array" ref="AB231">SUMPRODUCT(--(IFERROR(HOUR(Flights_2026_09_303334353637[entry_hour]),-1)=HOUR(AB$212)),--(IFERROR(Flights_2026_09_303334353637[nfl],-1)&gt;=IF($V254=450,450,$V254)),--(IFERROR(Flights_2026_09_303334353637[nfl],-1)&lt;=IF($V254=450,450,$V254+9)))</f>
        <v>0</v>
      </c>
      <c r="AC231" s="17" cm="1">
        <f t="array" ref="AC231">SUMPRODUCT(--(IFERROR(HOUR(Flights_2026_09_303334353637[entry_hour]),-1)=HOUR(AC$212)),--(IFERROR(Flights_2026_09_303334353637[nfl],-1)&gt;=IF($V254=450,450,$V254)),--(IFERROR(Flights_2026_09_303334353637[nfl],-1)&lt;=IF($V254=450,450,$V254+9)))</f>
        <v>0</v>
      </c>
      <c r="AD231" s="17" cm="1">
        <f t="array" ref="AD231">SUMPRODUCT(--(IFERROR(HOUR(Flights_2026_09_303334353637[entry_hour]),-1)=HOUR(AD$212)),--(IFERROR(Flights_2026_09_303334353637[nfl],-1)&gt;=IF($V254=450,450,$V254)),--(IFERROR(Flights_2026_09_303334353637[nfl],-1)&lt;=IF($V254=450,450,$V254+9)))</f>
        <v>0</v>
      </c>
      <c r="AE231" s="17" cm="1">
        <f t="array" ref="AE231">SUMPRODUCT(--(IFERROR(HOUR(Flights_2026_09_303334353637[entry_hour]),-1)=HOUR(AE$212)),--(IFERROR(Flights_2026_09_303334353637[nfl],-1)&gt;=IF($V254=450,450,$V254)),--(IFERROR(Flights_2026_09_303334353637[nfl],-1)&lt;=IF($V254=450,450,$V254+9)))</f>
        <v>0</v>
      </c>
      <c r="AF231" s="2">
        <v>0.625</v>
      </c>
      <c r="AG231" t="s">
        <v>840</v>
      </c>
      <c r="AH231" s="17">
        <v>410</v>
      </c>
      <c r="AI231" s="17" cm="1">
        <f t="array" ref="AI231">SUMPRODUCT(--(IFERROR(HOUR(Flights_2026_09_303334353637[entry_hour]),-1)=HOUR(AF231)),--(IFERROR(Flights_2026_09_303334353637[entry_sector],"")=AG231),--(IFERROR(Flights_2026_09_303334353637[nfl],-1)&gt;=AH231),--(IFERROR(Flights_2026_09_303334353637[nfl],-1)&lt;=IF(AH231=450,450,AH231+9)))</f>
        <v>0</v>
      </c>
    </row>
    <row r="232" spans="1:35" ht="19" x14ac:dyDescent="0.2">
      <c r="A232" s="36" t="s">
        <v>2164</v>
      </c>
      <c r="B232" s="36"/>
      <c r="C232" s="36"/>
      <c r="D232" s="36"/>
      <c r="E232" s="36"/>
      <c r="F232" s="36"/>
      <c r="G232" s="36"/>
      <c r="H232" s="36"/>
      <c r="I232" s="36"/>
      <c r="J232" s="36"/>
      <c r="W232" s="17" cm="1">
        <f t="array" ref="W232">SUMPRODUCT(--(IFERROR(HOUR(Flights_2026_09_303334353637[entry_hour]),-1)=HOUR(W$212)),--(IFERROR(Flights_2026_09_303334353637[nfl],-1)&gt;=IF($V255=450,450,$V255)),--(IFERROR(Flights_2026_09_303334353637[nfl],-1)&lt;=IF($V255=450,450,$V255+9)))</f>
        <v>0</v>
      </c>
      <c r="X232" s="17" cm="1">
        <f t="array" ref="X232">SUMPRODUCT(--(IFERROR(HOUR(Flights_2026_09_303334353637[entry_hour]),-1)=HOUR(X$212)),--(IFERROR(Flights_2026_09_303334353637[nfl],-1)&gt;=IF($V255=450,450,$V255)),--(IFERROR(Flights_2026_09_303334353637[nfl],-1)&lt;=IF($V255=450,450,$V255+9)))</f>
        <v>0</v>
      </c>
      <c r="Y232" s="17" cm="1">
        <f t="array" ref="Y232">SUMPRODUCT(--(IFERROR(HOUR(Flights_2026_09_303334353637[entry_hour]),-1)=HOUR(Y$212)),--(IFERROR(Flights_2026_09_303334353637[nfl],-1)&gt;=IF($V255=450,450,$V255)),--(IFERROR(Flights_2026_09_303334353637[nfl],-1)&lt;=IF($V255=450,450,$V255+9)))</f>
        <v>0</v>
      </c>
      <c r="Z232" s="17" cm="1">
        <f t="array" ref="Z232">SUMPRODUCT(--(IFERROR(HOUR(Flights_2026_09_303334353637[entry_hour]),-1)=HOUR(Z$212)),--(IFERROR(Flights_2026_09_303334353637[nfl],-1)&gt;=IF($V255=450,450,$V255)),--(IFERROR(Flights_2026_09_303334353637[nfl],-1)&lt;=IF($V255=450,450,$V255+9)))</f>
        <v>0</v>
      </c>
      <c r="AA232" s="17" cm="1">
        <f t="array" ref="AA232">SUMPRODUCT(--(IFERROR(HOUR(Flights_2026_09_303334353637[entry_hour]),-1)=HOUR(AA$212)),--(IFERROR(Flights_2026_09_303334353637[nfl],-1)&gt;=IF($V255=450,450,$V255)),--(IFERROR(Flights_2026_09_303334353637[nfl],-1)&lt;=IF($V255=450,450,$V255+9)))</f>
        <v>0</v>
      </c>
      <c r="AB232" s="17" cm="1">
        <f t="array" ref="AB232">SUMPRODUCT(--(IFERROR(HOUR(Flights_2026_09_303334353637[entry_hour]),-1)=HOUR(AB$212)),--(IFERROR(Flights_2026_09_303334353637[nfl],-1)&gt;=IF($V255=450,450,$V255)),--(IFERROR(Flights_2026_09_303334353637[nfl],-1)&lt;=IF($V255=450,450,$V255+9)))</f>
        <v>0</v>
      </c>
      <c r="AC232" s="17" cm="1">
        <f t="array" ref="AC232">SUMPRODUCT(--(IFERROR(HOUR(Flights_2026_09_303334353637[entry_hour]),-1)=HOUR(AC$212)),--(IFERROR(Flights_2026_09_303334353637[nfl],-1)&gt;=IF($V255=450,450,$V255)),--(IFERROR(Flights_2026_09_303334353637[nfl],-1)&lt;=IF($V255=450,450,$V255+9)))</f>
        <v>0</v>
      </c>
      <c r="AD232" s="17" cm="1">
        <f t="array" ref="AD232">SUMPRODUCT(--(IFERROR(HOUR(Flights_2026_09_303334353637[entry_hour]),-1)=HOUR(AD$212)),--(IFERROR(Flights_2026_09_303334353637[nfl],-1)&gt;=IF($V255=450,450,$V255)),--(IFERROR(Flights_2026_09_303334353637[nfl],-1)&lt;=IF($V255=450,450,$V255+9)))</f>
        <v>0</v>
      </c>
      <c r="AE232" s="17" cm="1">
        <f t="array" ref="AE232">SUMPRODUCT(--(IFERROR(HOUR(Flights_2026_09_303334353637[entry_hour]),-1)=HOUR(AE$212)),--(IFERROR(Flights_2026_09_303334353637[nfl],-1)&gt;=IF($V255=450,450,$V255)),--(IFERROR(Flights_2026_09_303334353637[nfl],-1)&lt;=IF($V255=450,450,$V255+9)))</f>
        <v>0</v>
      </c>
      <c r="AF232" s="2">
        <v>0.625</v>
      </c>
      <c r="AG232" t="s">
        <v>840</v>
      </c>
      <c r="AH232" s="17">
        <v>420</v>
      </c>
      <c r="AI232" s="17" cm="1">
        <f t="array" ref="AI232">SUMPRODUCT(--(IFERROR(HOUR(Flights_2026_09_303334353637[entry_hour]),-1)=HOUR(AF232)),--(IFERROR(Flights_2026_09_303334353637[entry_sector],"")=AG232),--(IFERROR(Flights_2026_09_303334353637[nfl],-1)&gt;=AH232),--(IFERROR(Flights_2026_09_303334353637[nfl],-1)&lt;=IF(AH232=450,450,AH232+9)))</f>
        <v>0</v>
      </c>
    </row>
    <row r="233" spans="1:35" x14ac:dyDescent="0.2">
      <c r="A233" s="39" t="s">
        <v>992</v>
      </c>
      <c r="B233" s="39"/>
      <c r="C233" s="39"/>
      <c r="D233" s="39"/>
      <c r="E233" s="39"/>
      <c r="F233" s="39"/>
      <c r="G233" s="39"/>
      <c r="H233" s="39"/>
      <c r="I233" s="39"/>
      <c r="J233" s="39"/>
      <c r="W233" s="17" cm="1">
        <f t="array" ref="W233">SUMPRODUCT(--(IFERROR(HOUR(Flights_2026_09_303334353637[entry_hour]),-1)=HOUR(W$212)),--(IFERROR(Flights_2026_09_303334353637[nfl],-1)&gt;=IF($V256=450,450,$V256)),--(IFERROR(Flights_2026_09_303334353637[nfl],-1)&lt;=IF($V256=450,450,$V256+9)))</f>
        <v>0</v>
      </c>
      <c r="X233" s="17" cm="1">
        <f t="array" ref="X233">SUMPRODUCT(--(IFERROR(HOUR(Flights_2026_09_303334353637[entry_hour]),-1)=HOUR(X$212)),--(IFERROR(Flights_2026_09_303334353637[nfl],-1)&gt;=IF($V256=450,450,$V256)),--(IFERROR(Flights_2026_09_303334353637[nfl],-1)&lt;=IF($V256=450,450,$V256+9)))</f>
        <v>0</v>
      </c>
      <c r="Y233" s="17" cm="1">
        <f t="array" ref="Y233">SUMPRODUCT(--(IFERROR(HOUR(Flights_2026_09_303334353637[entry_hour]),-1)=HOUR(Y$212)),--(IFERROR(Flights_2026_09_303334353637[nfl],-1)&gt;=IF($V256=450,450,$V256)),--(IFERROR(Flights_2026_09_303334353637[nfl],-1)&lt;=IF($V256=450,450,$V256+9)))</f>
        <v>0</v>
      </c>
      <c r="Z233" s="17" cm="1">
        <f t="array" ref="Z233">SUMPRODUCT(--(IFERROR(HOUR(Flights_2026_09_303334353637[entry_hour]),-1)=HOUR(Z$212)),--(IFERROR(Flights_2026_09_303334353637[nfl],-1)&gt;=IF($V256=450,450,$V256)),--(IFERROR(Flights_2026_09_303334353637[nfl],-1)&lt;=IF($V256=450,450,$V256+9)))</f>
        <v>1</v>
      </c>
      <c r="AA233" s="17" cm="1">
        <f t="array" ref="AA233">SUMPRODUCT(--(IFERROR(HOUR(Flights_2026_09_303334353637[entry_hour]),-1)=HOUR(AA$212)),--(IFERROR(Flights_2026_09_303334353637[nfl],-1)&gt;=IF($V256=450,450,$V256)),--(IFERROR(Flights_2026_09_303334353637[nfl],-1)&lt;=IF($V256=450,450,$V256+9)))</f>
        <v>0</v>
      </c>
      <c r="AB233" s="17" cm="1">
        <f t="array" ref="AB233">SUMPRODUCT(--(IFERROR(HOUR(Flights_2026_09_303334353637[entry_hour]),-1)=HOUR(AB$212)),--(IFERROR(Flights_2026_09_303334353637[nfl],-1)&gt;=IF($V256=450,450,$V256)),--(IFERROR(Flights_2026_09_303334353637[nfl],-1)&lt;=IF($V256=450,450,$V256+9)))</f>
        <v>0</v>
      </c>
      <c r="AC233" s="17" cm="1">
        <f t="array" ref="AC233">SUMPRODUCT(--(IFERROR(HOUR(Flights_2026_09_303334353637[entry_hour]),-1)=HOUR(AC$212)),--(IFERROR(Flights_2026_09_303334353637[nfl],-1)&gt;=IF($V256=450,450,$V256)),--(IFERROR(Flights_2026_09_303334353637[nfl],-1)&lt;=IF($V256=450,450,$V256+9)))</f>
        <v>0</v>
      </c>
      <c r="AD233" s="17" cm="1">
        <f t="array" ref="AD233">SUMPRODUCT(--(IFERROR(HOUR(Flights_2026_09_303334353637[entry_hour]),-1)=HOUR(AD$212)),--(IFERROR(Flights_2026_09_303334353637[nfl],-1)&gt;=IF($V256=450,450,$V256)),--(IFERROR(Flights_2026_09_303334353637[nfl],-1)&lt;=IF($V256=450,450,$V256+9)))</f>
        <v>0</v>
      </c>
      <c r="AE233" s="17" cm="1">
        <f t="array" ref="AE233">SUMPRODUCT(--(IFERROR(HOUR(Flights_2026_09_303334353637[entry_hour]),-1)=HOUR(AE$212)),--(IFERROR(Flights_2026_09_303334353637[nfl],-1)&gt;=IF($V256=450,450,$V256)),--(IFERROR(Flights_2026_09_303334353637[nfl],-1)&lt;=IF($V256=450,450,$V256+9)))</f>
        <v>0</v>
      </c>
      <c r="AF233" s="2">
        <v>0.625</v>
      </c>
      <c r="AG233" t="s">
        <v>840</v>
      </c>
      <c r="AH233" s="17">
        <v>430</v>
      </c>
      <c r="AI233" s="17" cm="1">
        <f t="array" ref="AI233">SUMPRODUCT(--(IFERROR(HOUR(Flights_2026_09_303334353637[entry_hour]),-1)=HOUR(AF233)),--(IFERROR(Flights_2026_09_303334353637[entry_sector],"")=AG233),--(IFERROR(Flights_2026_09_303334353637[nfl],-1)&gt;=AH233),--(IFERROR(Flights_2026_09_303334353637[nfl],-1)&lt;=IF(AH233=450,450,AH233+9)))</f>
        <v>0</v>
      </c>
    </row>
    <row r="234" spans="1:35" x14ac:dyDescent="0.2">
      <c r="W234" s="17" cm="1">
        <f t="array" ref="W234">SUMPRODUCT(--(IFERROR(HOUR(Flights_2026_09_303334353637[entry_hour]),-1)=HOUR(W$212)),--(IFERROR(Flights_2026_09_303334353637[nfl],-1)&gt;=IF($V257=450,450,$V257)),--(IFERROR(Flights_2026_09_303334353637[nfl],-1)&lt;=IF($V257=450,450,$V257+9)))</f>
        <v>0</v>
      </c>
      <c r="X234" s="17" cm="1">
        <f t="array" ref="X234">SUMPRODUCT(--(IFERROR(HOUR(Flights_2026_09_303334353637[entry_hour]),-1)=HOUR(X$212)),--(IFERROR(Flights_2026_09_303334353637[nfl],-1)&gt;=IF($V257=450,450,$V257)),--(IFERROR(Flights_2026_09_303334353637[nfl],-1)&lt;=IF($V257=450,450,$V257+9)))</f>
        <v>0</v>
      </c>
      <c r="Y234" s="17" cm="1">
        <f t="array" ref="Y234">SUMPRODUCT(--(IFERROR(HOUR(Flights_2026_09_303334353637[entry_hour]),-1)=HOUR(Y$212)),--(IFERROR(Flights_2026_09_303334353637[nfl],-1)&gt;=IF($V257=450,450,$V257)),--(IFERROR(Flights_2026_09_303334353637[nfl],-1)&lt;=IF($V257=450,450,$V257+9)))</f>
        <v>0</v>
      </c>
      <c r="Z234" s="17" cm="1">
        <f t="array" ref="Z234">SUMPRODUCT(--(IFERROR(HOUR(Flights_2026_09_303334353637[entry_hour]),-1)=HOUR(Z$212)),--(IFERROR(Flights_2026_09_303334353637[nfl],-1)&gt;=IF($V257=450,450,$V257)),--(IFERROR(Flights_2026_09_303334353637[nfl],-1)&lt;=IF($V257=450,450,$V257+9)))</f>
        <v>0</v>
      </c>
      <c r="AA234" s="17" cm="1">
        <f t="array" ref="AA234">SUMPRODUCT(--(IFERROR(HOUR(Flights_2026_09_303334353637[entry_hour]),-1)=HOUR(AA$212)),--(IFERROR(Flights_2026_09_303334353637[nfl],-1)&gt;=IF($V257=450,450,$V257)),--(IFERROR(Flights_2026_09_303334353637[nfl],-1)&lt;=IF($V257=450,450,$V257+9)))</f>
        <v>0</v>
      </c>
      <c r="AB234" s="17" cm="1">
        <f t="array" ref="AB234">SUMPRODUCT(--(IFERROR(HOUR(Flights_2026_09_303334353637[entry_hour]),-1)=HOUR(AB$212)),--(IFERROR(Flights_2026_09_303334353637[nfl],-1)&gt;=IF($V257=450,450,$V257)),--(IFERROR(Flights_2026_09_303334353637[nfl],-1)&lt;=IF($V257=450,450,$V257+9)))</f>
        <v>0</v>
      </c>
      <c r="AC234" s="17" cm="1">
        <f t="array" ref="AC234">SUMPRODUCT(--(IFERROR(HOUR(Flights_2026_09_303334353637[entry_hour]),-1)=HOUR(AC$212)),--(IFERROR(Flights_2026_09_303334353637[nfl],-1)&gt;=IF($V257=450,450,$V257)),--(IFERROR(Flights_2026_09_303334353637[nfl],-1)&lt;=IF($V257=450,450,$V257+9)))</f>
        <v>0</v>
      </c>
      <c r="AD234" s="17" cm="1">
        <f t="array" ref="AD234">SUMPRODUCT(--(IFERROR(HOUR(Flights_2026_09_303334353637[entry_hour]),-1)=HOUR(AD$212)),--(IFERROR(Flights_2026_09_303334353637[nfl],-1)&gt;=IF($V257=450,450,$V257)),--(IFERROR(Flights_2026_09_303334353637[nfl],-1)&lt;=IF($V257=450,450,$V257+9)))</f>
        <v>0</v>
      </c>
      <c r="AE234" s="17" cm="1">
        <f t="array" ref="AE234">SUMPRODUCT(--(IFERROR(HOUR(Flights_2026_09_303334353637[entry_hour]),-1)=HOUR(AE$212)),--(IFERROR(Flights_2026_09_303334353637[nfl],-1)&gt;=IF($V257=450,450,$V257)),--(IFERROR(Flights_2026_09_303334353637[nfl],-1)&lt;=IF($V257=450,450,$V257+9)))</f>
        <v>0</v>
      </c>
      <c r="AF234" s="2">
        <v>0.625</v>
      </c>
      <c r="AG234" t="s">
        <v>840</v>
      </c>
      <c r="AH234" s="17">
        <v>440</v>
      </c>
      <c r="AI234" s="17" cm="1">
        <f t="array" ref="AI234">SUMPRODUCT(--(IFERROR(HOUR(Flights_2026_09_303334353637[entry_hour]),-1)=HOUR(AF234)),--(IFERROR(Flights_2026_09_303334353637[entry_sector],"")=AG234),--(IFERROR(Flights_2026_09_303334353637[nfl],-1)&gt;=AH234),--(IFERROR(Flights_2026_09_303334353637[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SUMPRODUCT(--(IFERROR(HOUR(Flights_2026_09_303334353637[entry_hour]),-1)=HOUR(W$212)),--(IFERROR(Flights_2026_09_303334353637[nfl],-1)&gt;=IF($V258=450,450,$V258)),--(IFERROR(Flights_2026_09_303334353637[nfl],-1)&lt;=IF($V258=450,450,$V258+9)))</f>
        <v>0</v>
      </c>
      <c r="X235" s="17" cm="1">
        <f t="array" ref="X235">SUMPRODUCT(--(IFERROR(HOUR(Flights_2026_09_303334353637[entry_hour]),-1)=HOUR(X$212)),--(IFERROR(Flights_2026_09_303334353637[nfl],-1)&gt;=IF($V258=450,450,$V258)),--(IFERROR(Flights_2026_09_303334353637[nfl],-1)&lt;=IF($V258=450,450,$V258+9)))</f>
        <v>0</v>
      </c>
      <c r="Y235" s="17" cm="1">
        <f t="array" ref="Y235">SUMPRODUCT(--(IFERROR(HOUR(Flights_2026_09_303334353637[entry_hour]),-1)=HOUR(Y$212)),--(IFERROR(Flights_2026_09_303334353637[nfl],-1)&gt;=IF($V258=450,450,$V258)),--(IFERROR(Flights_2026_09_303334353637[nfl],-1)&lt;=IF($V258=450,450,$V258+9)))</f>
        <v>0</v>
      </c>
      <c r="Z235" s="17" cm="1">
        <f t="array" ref="Z235">SUMPRODUCT(--(IFERROR(HOUR(Flights_2026_09_303334353637[entry_hour]),-1)=HOUR(Z$212)),--(IFERROR(Flights_2026_09_303334353637[nfl],-1)&gt;=IF($V258=450,450,$V258)),--(IFERROR(Flights_2026_09_303334353637[nfl],-1)&lt;=IF($V258=450,450,$V258+9)))</f>
        <v>0</v>
      </c>
      <c r="AA235" s="17" cm="1">
        <f t="array" ref="AA235">SUMPRODUCT(--(IFERROR(HOUR(Flights_2026_09_303334353637[entry_hour]),-1)=HOUR(AA$212)),--(IFERROR(Flights_2026_09_303334353637[nfl],-1)&gt;=IF($V258=450,450,$V258)),--(IFERROR(Flights_2026_09_303334353637[nfl],-1)&lt;=IF($V258=450,450,$V258+9)))</f>
        <v>0</v>
      </c>
      <c r="AB235" s="17" cm="1">
        <f t="array" ref="AB235">SUMPRODUCT(--(IFERROR(HOUR(Flights_2026_09_303334353637[entry_hour]),-1)=HOUR(AB$212)),--(IFERROR(Flights_2026_09_303334353637[nfl],-1)&gt;=IF($V258=450,450,$V258)),--(IFERROR(Flights_2026_09_303334353637[nfl],-1)&lt;=IF($V258=450,450,$V258+9)))</f>
        <v>0</v>
      </c>
      <c r="AC235" s="17" cm="1">
        <f t="array" ref="AC235">SUMPRODUCT(--(IFERROR(HOUR(Flights_2026_09_303334353637[entry_hour]),-1)=HOUR(AC$212)),--(IFERROR(Flights_2026_09_303334353637[nfl],-1)&gt;=IF($V258=450,450,$V258)),--(IFERROR(Flights_2026_09_303334353637[nfl],-1)&lt;=IF($V258=450,450,$V258+9)))</f>
        <v>0</v>
      </c>
      <c r="AD235" s="17" cm="1">
        <f t="array" ref="AD235">SUMPRODUCT(--(IFERROR(HOUR(Flights_2026_09_303334353637[entry_hour]),-1)=HOUR(AD$212)),--(IFERROR(Flights_2026_09_303334353637[nfl],-1)&gt;=IF($V258=450,450,$V258)),--(IFERROR(Flights_2026_09_303334353637[nfl],-1)&lt;=IF($V258=450,450,$V258+9)))</f>
        <v>0</v>
      </c>
      <c r="AE235" s="17" cm="1">
        <f t="array" ref="AE235">SUMPRODUCT(--(IFERROR(HOUR(Flights_2026_09_303334353637[entry_hour]),-1)=HOUR(AE$212)),--(IFERROR(Flights_2026_09_303334353637[nfl],-1)&gt;=IF($V258=450,450,$V258)),--(IFERROR(Flights_2026_09_303334353637[nfl],-1)&lt;=IF($V258=450,450,$V258+9)))</f>
        <v>0</v>
      </c>
      <c r="AF235" s="2">
        <v>0.625</v>
      </c>
      <c r="AG235" t="s">
        <v>840</v>
      </c>
      <c r="AH235" s="17">
        <v>450</v>
      </c>
      <c r="AI235" s="17" cm="1">
        <f t="array" ref="AI235">SUMPRODUCT(--(IFERROR(HOUR(Flights_2026_09_303334353637[entry_hour]),-1)=HOUR(AF235)),--(IFERROR(Flights_2026_09_303334353637[entry_sector],"")=AG235),--(IFERROR(Flights_2026_09_303334353637[nfl],-1)&gt;=AH235),--(IFERROR(Flights_2026_09_303334353637[nfl],-1)&lt;=IF(AH235=450,450,AH235+9)))</f>
        <v>0</v>
      </c>
    </row>
    <row r="236" spans="1:35" ht="28" customHeight="1" x14ac:dyDescent="0.2">
      <c r="A236" s="8">
        <v>450</v>
      </c>
      <c r="B236" s="19" t="str">
        <f>IF(AND(W213&gt;0,_xlfn.RANK.EQ(W213,W$213:W$238)+COUNTIF(W$213:W213,W213)-1&lt;=5),W213,"")</f>
        <v/>
      </c>
      <c r="C236" s="19">
        <f>IF(AND(X213&gt;0,_xlfn.RANK.EQ(X213,X$213:X$238)+COUNTIF(X$213:X213,X213)-1&lt;=5),X213,"")</f>
        <v>1</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SUMPRODUCT(--(IFERROR(HOUR(Flights_2026_09_303334353637[entry_hour]),-1)=HOUR(W$212)),--(IFERROR(Flights_2026_09_303334353637[nfl],-1)&gt;=IF($V259=450,450,$V259)),--(IFERROR(Flights_2026_09_303334353637[nfl],-1)&lt;=IF($V259=450,450,$V259+9)))</f>
        <v>3</v>
      </c>
      <c r="X236" s="17" cm="1">
        <f t="array" ref="X236">SUMPRODUCT(--(IFERROR(HOUR(Flights_2026_09_303334353637[entry_hour]),-1)=HOUR(X$212)),--(IFERROR(Flights_2026_09_303334353637[nfl],-1)&gt;=IF($V259=450,450,$V259)),--(IFERROR(Flights_2026_09_303334353637[nfl],-1)&lt;=IF($V259=450,450,$V259+9)))</f>
        <v>11</v>
      </c>
      <c r="Y236" s="17" cm="1">
        <f t="array" ref="Y236">SUMPRODUCT(--(IFERROR(HOUR(Flights_2026_09_303334353637[entry_hour]),-1)=HOUR(Y$212)),--(IFERROR(Flights_2026_09_303334353637[nfl],-1)&gt;=IF($V259=450,450,$V259)),--(IFERROR(Flights_2026_09_303334353637[nfl],-1)&lt;=IF($V259=450,450,$V259+9)))</f>
        <v>7</v>
      </c>
      <c r="Z236" s="17" cm="1">
        <f t="array" ref="Z236">SUMPRODUCT(--(IFERROR(HOUR(Flights_2026_09_303334353637[entry_hour]),-1)=HOUR(Z$212)),--(IFERROR(Flights_2026_09_303334353637[nfl],-1)&gt;=IF($V259=450,450,$V259)),--(IFERROR(Flights_2026_09_303334353637[nfl],-1)&lt;=IF($V259=450,450,$V259+9)))</f>
        <v>6</v>
      </c>
      <c r="AA236" s="17" cm="1">
        <f t="array" ref="AA236">SUMPRODUCT(--(IFERROR(HOUR(Flights_2026_09_303334353637[entry_hour]),-1)=HOUR(AA$212)),--(IFERROR(Flights_2026_09_303334353637[nfl],-1)&gt;=IF($V259=450,450,$V259)),--(IFERROR(Flights_2026_09_303334353637[nfl],-1)&lt;=IF($V259=450,450,$V259+9)))</f>
        <v>6</v>
      </c>
      <c r="AB236" s="17" cm="1">
        <f t="array" ref="AB236">SUMPRODUCT(--(IFERROR(HOUR(Flights_2026_09_303334353637[entry_hour]),-1)=HOUR(AB$212)),--(IFERROR(Flights_2026_09_303334353637[nfl],-1)&gt;=IF($V259=450,450,$V259)),--(IFERROR(Flights_2026_09_303334353637[nfl],-1)&lt;=IF($V259=450,450,$V259+9)))</f>
        <v>7</v>
      </c>
      <c r="AC236" s="17" cm="1">
        <f t="array" ref="AC236">SUMPRODUCT(--(IFERROR(HOUR(Flights_2026_09_303334353637[entry_hour]),-1)=HOUR(AC$212)),--(IFERROR(Flights_2026_09_303334353637[nfl],-1)&gt;=IF($V259=450,450,$V259)),--(IFERROR(Flights_2026_09_303334353637[nfl],-1)&lt;=IF($V259=450,450,$V259+9)))</f>
        <v>0</v>
      </c>
      <c r="AD236" s="17" cm="1">
        <f t="array" ref="AD236">SUMPRODUCT(--(IFERROR(HOUR(Flights_2026_09_303334353637[entry_hour]),-1)=HOUR(AD$212)),--(IFERROR(Flights_2026_09_303334353637[nfl],-1)&gt;=IF($V259=450,450,$V259)),--(IFERROR(Flights_2026_09_303334353637[nfl],-1)&lt;=IF($V259=450,450,$V259+9)))</f>
        <v>0</v>
      </c>
      <c r="AE236" s="17" cm="1">
        <f t="array" ref="AE236">SUMPRODUCT(--(IFERROR(HOUR(Flights_2026_09_303334353637[entry_hour]),-1)=HOUR(AE$212)),--(IFERROR(Flights_2026_09_303334353637[nfl],-1)&gt;=IF($V259=450,450,$V259)),--(IFERROR(Flights_2026_09_303334353637[nfl],-1)&lt;=IF($V259=450,450,$V259+9)))</f>
        <v>4</v>
      </c>
      <c r="AF236" s="2">
        <v>0.625</v>
      </c>
      <c r="AG236" t="s">
        <v>747</v>
      </c>
      <c r="AH236" s="17">
        <v>200</v>
      </c>
      <c r="AI236" s="17" cm="1">
        <f t="array" ref="AI236">SUMPRODUCT(--(IFERROR(HOUR(Flights_2026_09_303334353637[entry_hour]),-1)=HOUR(AF236)),--(IFERROR(Flights_2026_09_303334353637[entry_sector],"")=AG236),--(IFERROR(Flights_2026_09_303334353637[nfl],-1)&gt;=AH236),--(IFERROR(Flights_2026_09_303334353637[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SUMPRODUCT(--(IFERROR(HOUR(Flights_2026_09_303334353637[entry_hour]),-1)=HOUR(W$212)),--(IFERROR(Flights_2026_09_303334353637[nfl],-1)&gt;=IF($V260=450,450,$V260)),--(IFERROR(Flights_2026_09_303334353637[nfl],-1)&lt;=IF($V260=450,450,$V260+9)))</f>
        <v>0</v>
      </c>
      <c r="X237" s="17" cm="1">
        <f t="array" ref="X237">SUMPRODUCT(--(IFERROR(HOUR(Flights_2026_09_303334353637[entry_hour]),-1)=HOUR(X$212)),--(IFERROR(Flights_2026_09_303334353637[nfl],-1)&gt;=IF($V260=450,450,$V260)),--(IFERROR(Flights_2026_09_303334353637[nfl],-1)&lt;=IF($V260=450,450,$V260+9)))</f>
        <v>0</v>
      </c>
      <c r="Y237" s="17" cm="1">
        <f t="array" ref="Y237">SUMPRODUCT(--(IFERROR(HOUR(Flights_2026_09_303334353637[entry_hour]),-1)=HOUR(Y$212)),--(IFERROR(Flights_2026_09_303334353637[nfl],-1)&gt;=IF($V260=450,450,$V260)),--(IFERROR(Flights_2026_09_303334353637[nfl],-1)&lt;=IF($V260=450,450,$V260+9)))</f>
        <v>0</v>
      </c>
      <c r="Z237" s="17" cm="1">
        <f t="array" ref="Z237">SUMPRODUCT(--(IFERROR(HOUR(Flights_2026_09_303334353637[entry_hour]),-1)=HOUR(Z$212)),--(IFERROR(Flights_2026_09_303334353637[nfl],-1)&gt;=IF($V260=450,450,$V260)),--(IFERROR(Flights_2026_09_303334353637[nfl],-1)&lt;=IF($V260=450,450,$V260+9)))</f>
        <v>0</v>
      </c>
      <c r="AA237" s="17" cm="1">
        <f t="array" ref="AA237">SUMPRODUCT(--(IFERROR(HOUR(Flights_2026_09_303334353637[entry_hour]),-1)=HOUR(AA$212)),--(IFERROR(Flights_2026_09_303334353637[nfl],-1)&gt;=IF($V260=450,450,$V260)),--(IFERROR(Flights_2026_09_303334353637[nfl],-1)&lt;=IF($V260=450,450,$V260+9)))</f>
        <v>0</v>
      </c>
      <c r="AB237" s="17" cm="1">
        <f t="array" ref="AB237">SUMPRODUCT(--(IFERROR(HOUR(Flights_2026_09_303334353637[entry_hour]),-1)=HOUR(AB$212)),--(IFERROR(Flights_2026_09_303334353637[nfl],-1)&gt;=IF($V260=450,450,$V260)),--(IFERROR(Flights_2026_09_303334353637[nfl],-1)&lt;=IF($V260=450,450,$V260+9)))</f>
        <v>0</v>
      </c>
      <c r="AC237" s="17" cm="1">
        <f t="array" ref="AC237">SUMPRODUCT(--(IFERROR(HOUR(Flights_2026_09_303334353637[entry_hour]),-1)=HOUR(AC$212)),--(IFERROR(Flights_2026_09_303334353637[nfl],-1)&gt;=IF($V260=450,450,$V260)),--(IFERROR(Flights_2026_09_303334353637[nfl],-1)&lt;=IF($V260=450,450,$V260+9)))</f>
        <v>0</v>
      </c>
      <c r="AD237" s="17" cm="1">
        <f t="array" ref="AD237">SUMPRODUCT(--(IFERROR(HOUR(Flights_2026_09_303334353637[entry_hour]),-1)=HOUR(AD$212)),--(IFERROR(Flights_2026_09_303334353637[nfl],-1)&gt;=IF($V260=450,450,$V260)),--(IFERROR(Flights_2026_09_303334353637[nfl],-1)&lt;=IF($V260=450,450,$V260+9)))</f>
        <v>0</v>
      </c>
      <c r="AE237" s="17" cm="1">
        <f t="array" ref="AE237">SUMPRODUCT(--(IFERROR(HOUR(Flights_2026_09_303334353637[entry_hour]),-1)=HOUR(AE$212)),--(IFERROR(Flights_2026_09_303334353637[nfl],-1)&gt;=IF($V260=450,450,$V260)),--(IFERROR(Flights_2026_09_303334353637[nfl],-1)&lt;=IF($V260=450,450,$V260+9)))</f>
        <v>0</v>
      </c>
      <c r="AF237" s="2">
        <v>0.625</v>
      </c>
      <c r="AG237" t="s">
        <v>747</v>
      </c>
      <c r="AH237" s="17">
        <v>210</v>
      </c>
      <c r="AI237" s="17" cm="1">
        <f t="array" ref="AI237">SUMPRODUCT(--(IFERROR(HOUR(Flights_2026_09_303334353637[entry_hour]),-1)=HOUR(AF237)),--(IFERROR(Flights_2026_09_303334353637[entry_sector],"")=AG237),--(IFERROR(Flights_2026_09_303334353637[nfl],-1)&gt;=AH237),--(IFERROR(Flights_2026_09_303334353637[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SUMPRODUCT(--(IFERROR(HOUR(Flights_2026_09_303334353637[entry_hour]),-1)=HOUR(W$212)),--(IFERROR(Flights_2026_09_303334353637[nfl],-1)&gt;=IF($V261=450,450,$V261)),--(IFERROR(Flights_2026_09_303334353637[nfl],-1)&lt;=IF($V261=450,450,$V261+9)))</f>
        <v>0</v>
      </c>
      <c r="X238" s="17" cm="1">
        <f t="array" ref="X238">SUMPRODUCT(--(IFERROR(HOUR(Flights_2026_09_303334353637[entry_hour]),-1)=HOUR(X$212)),--(IFERROR(Flights_2026_09_303334353637[nfl],-1)&gt;=IF($V261=450,450,$V261)),--(IFERROR(Flights_2026_09_303334353637[nfl],-1)&lt;=IF($V261=450,450,$V261+9)))</f>
        <v>0</v>
      </c>
      <c r="Y238" s="17" cm="1">
        <f t="array" ref="Y238">SUMPRODUCT(--(IFERROR(HOUR(Flights_2026_09_303334353637[entry_hour]),-1)=HOUR(Y$212)),--(IFERROR(Flights_2026_09_303334353637[nfl],-1)&gt;=IF($V261=450,450,$V261)),--(IFERROR(Flights_2026_09_303334353637[nfl],-1)&lt;=IF($V261=450,450,$V261+9)))</f>
        <v>0</v>
      </c>
      <c r="Z238" s="17" cm="1">
        <f t="array" ref="Z238">SUMPRODUCT(--(IFERROR(HOUR(Flights_2026_09_303334353637[entry_hour]),-1)=HOUR(Z$212)),--(IFERROR(Flights_2026_09_303334353637[nfl],-1)&gt;=IF($V261=450,450,$V261)),--(IFERROR(Flights_2026_09_303334353637[nfl],-1)&lt;=IF($V261=450,450,$V261+9)))</f>
        <v>0</v>
      </c>
      <c r="AA238" s="17" cm="1">
        <f t="array" ref="AA238">SUMPRODUCT(--(IFERROR(HOUR(Flights_2026_09_303334353637[entry_hour]),-1)=HOUR(AA$212)),--(IFERROR(Flights_2026_09_303334353637[nfl],-1)&gt;=IF($V261=450,450,$V261)),--(IFERROR(Flights_2026_09_303334353637[nfl],-1)&lt;=IF($V261=450,450,$V261+9)))</f>
        <v>0</v>
      </c>
      <c r="AB238" s="17" cm="1">
        <f t="array" ref="AB238">SUMPRODUCT(--(IFERROR(HOUR(Flights_2026_09_303334353637[entry_hour]),-1)=HOUR(AB$212)),--(IFERROR(Flights_2026_09_303334353637[nfl],-1)&gt;=IF($V261=450,450,$V261)),--(IFERROR(Flights_2026_09_303334353637[nfl],-1)&lt;=IF($V261=450,450,$V261+9)))</f>
        <v>0</v>
      </c>
      <c r="AC238" s="17" cm="1">
        <f t="array" ref="AC238">SUMPRODUCT(--(IFERROR(HOUR(Flights_2026_09_303334353637[entry_hour]),-1)=HOUR(AC$212)),--(IFERROR(Flights_2026_09_303334353637[nfl],-1)&gt;=IF($V261=450,450,$V261)),--(IFERROR(Flights_2026_09_303334353637[nfl],-1)&lt;=IF($V261=450,450,$V261+9)))</f>
        <v>0</v>
      </c>
      <c r="AD238" s="17" cm="1">
        <f t="array" ref="AD238">SUMPRODUCT(--(IFERROR(HOUR(Flights_2026_09_303334353637[entry_hour]),-1)=HOUR(AD$212)),--(IFERROR(Flights_2026_09_303334353637[nfl],-1)&gt;=IF($V261=450,450,$V261)),--(IFERROR(Flights_2026_09_303334353637[nfl],-1)&lt;=IF($V261=450,450,$V261+9)))</f>
        <v>0</v>
      </c>
      <c r="AE238" s="17" cm="1">
        <f t="array" ref="AE238">SUMPRODUCT(--(IFERROR(HOUR(Flights_2026_09_303334353637[entry_hour]),-1)=HOUR(AE$212)),--(IFERROR(Flights_2026_09_303334353637[nfl],-1)&gt;=IF($V261=450,450,$V261)),--(IFERROR(Flights_2026_09_303334353637[nfl],-1)&lt;=IF($V261=450,450,$V261+9)))</f>
        <v>0</v>
      </c>
      <c r="AF238" s="2">
        <v>0.625</v>
      </c>
      <c r="AG238" t="s">
        <v>747</v>
      </c>
      <c r="AH238" s="17">
        <v>220</v>
      </c>
      <c r="AI238" s="17" cm="1">
        <f t="array" ref="AI238">SUMPRODUCT(--(IFERROR(HOUR(Flights_2026_09_303334353637[entry_hour]),-1)=HOUR(AF238)),--(IFERROR(Flights_2026_09_303334353637[entry_sector],"")=AG238),--(IFERROR(Flights_2026_09_303334353637[nfl],-1)&gt;=AH238),--(IFERROR(Flights_2026_09_303334353637[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entry_hour]),-1)=HOUR(AF239)),--(IFERROR(Flights_2026_09_303334353637[entry_sector],"")=AG239),--(IFERROR(Flights_2026_09_303334353637[nfl],-1)&gt;=AH239),--(IFERROR(Flights_2026_09_303334353637[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f>IF(AND(AD217&gt;0,_xlfn.RANK.EQ(AD217,AD$213:AD$238)+COUNTIF(AD$213:AD217,AD217)-1&lt;=5),AD217,"")</f>
        <v>1</v>
      </c>
      <c r="J240" s="19" t="str">
        <f>IF(AND(AE217&gt;0,_xlfn.RANK.EQ(AE217,AE$213:AE$238)+COUNTIF(AE$213:AE217,AE217)-1&lt;=5),AE217,"")</f>
        <v/>
      </c>
      <c r="V240">
        <v>410</v>
      </c>
      <c r="AF240" s="2">
        <v>0.625</v>
      </c>
      <c r="AG240" t="s">
        <v>747</v>
      </c>
      <c r="AH240" s="17">
        <v>240</v>
      </c>
      <c r="AI240" s="17" cm="1">
        <f t="array" ref="AI240">SUMPRODUCT(--(IFERROR(HOUR(Flights_2026_09_303334353637[entry_hour]),-1)=HOUR(AF240)),--(IFERROR(Flights_2026_09_303334353637[entry_sector],"")=AG240),--(IFERROR(Flights_2026_09_303334353637[nfl],-1)&gt;=AH240),--(IFERROR(Flights_2026_09_303334353637[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f>IF(AND(AB218&gt;0,_xlfn.RANK.EQ(AB218,AB$213:AB$238)+COUNTIF(AB$213:AB218,AB218)-1&lt;=5),AB218,"")</f>
        <v>1</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entry_hour]),-1)=HOUR(AF241)),--(IFERROR(Flights_2026_09_303334353637[entry_sector],"")=AG241),--(IFERROR(Flights_2026_09_303334353637[nfl],-1)&gt;=AH241),--(IFERROR(Flights_2026_09_303334353637[nfl],-1)&lt;=IF(AH241=450,450,AH241+9)))</f>
        <v>0</v>
      </c>
    </row>
    <row r="242" spans="1:35" ht="26" customHeight="1" x14ac:dyDescent="0.2">
      <c r="A242" s="8" t="s">
        <v>763</v>
      </c>
      <c r="B242" s="19">
        <f>IF(AND(W219&gt;0,_xlfn.RANK.EQ(W219,W$213:W$238)+COUNTIF(W$213:W219,W219)-1&lt;=5),W219,"")</f>
        <v>5</v>
      </c>
      <c r="C242" s="19">
        <f>IF(AND(X219&gt;0,_xlfn.RANK.EQ(X219,X$213:X$238)+COUNTIF(X$213:X219,X219)-1&lt;=5),X219,"")</f>
        <v>3</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2</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entry_hour]),-1)=HOUR(AF242)),--(IFERROR(Flights_2026_09_303334353637[entry_sector],"")=AG242),--(IFERROR(Flights_2026_09_303334353637[nfl],-1)&gt;=AH242),--(IFERROR(Flights_2026_09_303334353637[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f>IF(AND(AD220&gt;0,_xlfn.RANK.EQ(AD220,AD$213:AD$238)+COUNTIF(AD$213:AD220,AD220)-1&lt;=5),AD220,"")</f>
        <v>1</v>
      </c>
      <c r="J243" s="19" t="str">
        <f>IF(AND(AE220&gt;0,_xlfn.RANK.EQ(AE220,AE$213:AE$238)+COUNTIF(AE$213:AE220,AE220)-1&lt;=5),AE220,"")</f>
        <v/>
      </c>
      <c r="V243">
        <v>380</v>
      </c>
      <c r="AF243" s="2">
        <v>0.625</v>
      </c>
      <c r="AG243" t="s">
        <v>747</v>
      </c>
      <c r="AH243" s="17">
        <v>270</v>
      </c>
      <c r="AI243" s="17" cm="1">
        <f t="array" ref="AI243">SUMPRODUCT(--(IFERROR(HOUR(Flights_2026_09_303334353637[entry_hour]),-1)=HOUR(AF243)),--(IFERROR(Flights_2026_09_303334353637[entry_sector],"")=AG243),--(IFERROR(Flights_2026_09_303334353637[nfl],-1)&gt;=AH243),--(IFERROR(Flights_2026_09_303334353637[nfl],-1)&lt;=IF(AH243=450,450,AH243+9)))</f>
        <v>0</v>
      </c>
    </row>
    <row r="244" spans="1:35" x14ac:dyDescent="0.2">
      <c r="A244" s="8" t="s">
        <v>765</v>
      </c>
      <c r="B244" s="19">
        <f>IF(AND(W221&gt;0,_xlfn.RANK.EQ(W221,W$213:W$238)+COUNTIF(W$213:W221,W221)-1&lt;=5),W221,"")</f>
        <v>3</v>
      </c>
      <c r="C244" s="19" t="str">
        <f>IF(AND(X221&gt;0,_xlfn.RANK.EQ(X221,X$213:X$238)+COUNTIF(X$213:X221,X221)-1&lt;=5),X221,"")</f>
        <v/>
      </c>
      <c r="D244" s="19">
        <f>IF(AND(Y221&gt;0,_xlfn.RANK.EQ(Y221,Y$213:Y$238)+COUNTIF(Y$213:Y221,Y221)-1&lt;=5),Y221,"")</f>
        <v>4</v>
      </c>
      <c r="E244" s="19">
        <f>IF(AND(Z221&gt;0,_xlfn.RANK.EQ(Z221,Z$213:Z$238)+COUNTIF(Z$213:Z221,Z221)-1&lt;=5),Z221,"")</f>
        <v>5</v>
      </c>
      <c r="F244" s="19">
        <f>IF(AND(AA221&gt;0,_xlfn.RANK.EQ(AA221,AA$213:AA$238)+COUNTIF(AA$213:AA221,AA221)-1&lt;=5),AA221,"")</f>
        <v>5</v>
      </c>
      <c r="G244" s="19">
        <f>IF(AND(AB221&gt;0,_xlfn.RANK.EQ(AB221,AB$213:AB$238)+COUNTIF(AB$213:AB221,AB221)-1&lt;=5),AB221,"")</f>
        <v>2</v>
      </c>
      <c r="H244" s="19">
        <f>IF(AND(AC221&gt;0,_xlfn.RANK.EQ(AC221,AC$213:AC$238)+COUNTIF(AC$213:AC221,AC221)-1&lt;=5),AC221,"")</f>
        <v>2</v>
      </c>
      <c r="I244" s="19">
        <f>IF(AND(AD221&gt;0,_xlfn.RANK.EQ(AD221,AD$213:AD$238)+COUNTIF(AD$213:AD221,AD221)-1&lt;=5),AD221,"")</f>
        <v>1</v>
      </c>
      <c r="J244" s="19" t="str">
        <f>IF(AND(AE221&gt;0,_xlfn.RANK.EQ(AE221,AE$213:AE$238)+COUNTIF(AE$213:AE221,AE221)-1&lt;=5),AE221,"")</f>
        <v/>
      </c>
      <c r="V244">
        <v>370</v>
      </c>
      <c r="AF244" s="2">
        <v>0.625</v>
      </c>
      <c r="AG244" t="s">
        <v>747</v>
      </c>
      <c r="AH244" s="17">
        <v>280</v>
      </c>
      <c r="AI244" s="17" cm="1">
        <f t="array" ref="AI244">SUMPRODUCT(--(IFERROR(HOUR(Flights_2026_09_303334353637[entry_hour]),-1)=HOUR(AF244)),--(IFERROR(Flights_2026_09_303334353637[entry_sector],"")=AG244),--(IFERROR(Flights_2026_09_303334353637[nfl],-1)&gt;=AH244),--(IFERROR(Flights_2026_09_303334353637[nfl],-1)&lt;=IF(AH244=450,450,AH244+9)))</f>
        <v>0</v>
      </c>
    </row>
    <row r="245" spans="1:35" x14ac:dyDescent="0.2">
      <c r="A245" s="8" t="s">
        <v>766</v>
      </c>
      <c r="B245" s="19">
        <f>IF(AND(W222&gt;0,_xlfn.RANK.EQ(W222,W$213:W$238)+COUNTIF(W$213:W222,W222)-1&lt;=5),W222,"")</f>
        <v>3</v>
      </c>
      <c r="C245" s="19" t="str">
        <f>IF(AND(X222&gt;0,_xlfn.RANK.EQ(X222,X$213:X$238)+COUNTIF(X$213:X222,X222)-1&lt;=5),X222,"")</f>
        <v/>
      </c>
      <c r="D245" s="19">
        <f>IF(AND(Y222&gt;0,_xlfn.RANK.EQ(Y222,Y$213:Y$238)+COUNTIF(Y$213:Y222,Y222)-1&lt;=5),Y222,"")</f>
        <v>2</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t="str">
        <f>IF(AND(AC222&gt;0,_xlfn.RANK.EQ(AC222,AC$213:AC$238)+COUNTIF(AC$213:AC222,AC222)-1&lt;=5),AC222,"")</f>
        <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entry_hour]),-1)=HOUR(AF245)),--(IFERROR(Flights_2026_09_303334353637[entry_sector],"")=AG245),--(IFERROR(Flights_2026_09_303334353637[nfl],-1)&gt;=AH245),--(IFERROR(Flights_2026_09_303334353637[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2</v>
      </c>
      <c r="E246" s="19">
        <f>IF(AND(Z223&gt;0,_xlfn.RANK.EQ(Z223,Z$213:Z$238)+COUNTIF(Z$213:Z223,Z223)-1&lt;=5),Z223,"")</f>
        <v>5</v>
      </c>
      <c r="F246" s="19">
        <f>IF(AND(AA223&gt;0,_xlfn.RANK.EQ(AA223,AA$213:AA$238)+COUNTIF(AA$213:AA223,AA223)-1&lt;=5),AA223,"")</f>
        <v>6</v>
      </c>
      <c r="G246" s="19">
        <f>IF(AND(AB223&gt;0,_xlfn.RANK.EQ(AB223,AB$213:AB$238)+COUNTIF(AB$213:AB223,AB223)-1&lt;=5),AB223,"")</f>
        <v>5</v>
      </c>
      <c r="H246" s="19">
        <f>IF(AND(AC223&gt;0,_xlfn.RANK.EQ(AC223,AC$213:AC$238)+COUNTIF(AC$213:AC223,AC223)-1&lt;=5),AC223,"")</f>
        <v>1</v>
      </c>
      <c r="I246" s="19">
        <f>IF(AND(AD223&gt;0,_xlfn.RANK.EQ(AD223,AD$213:AD$238)+COUNTIF(AD$213:AD223,AD223)-1&lt;=5),AD223,"")</f>
        <v>3</v>
      </c>
      <c r="J246" s="19">
        <f>IF(AND(AE223&gt;0,_xlfn.RANK.EQ(AE223,AE$213:AE$238)+COUNTIF(AE$213:AE223,AE223)-1&lt;=5),AE223,"")</f>
        <v>3</v>
      </c>
      <c r="V246">
        <v>350</v>
      </c>
      <c r="AF246" s="2">
        <v>0.625</v>
      </c>
      <c r="AG246" t="s">
        <v>747</v>
      </c>
      <c r="AH246" s="17">
        <v>300</v>
      </c>
      <c r="AI246" s="17" cm="1">
        <f t="array" ref="AI246">SUMPRODUCT(--(IFERROR(HOUR(Flights_2026_09_303334353637[entry_hour]),-1)=HOUR(AF246)),--(IFERROR(Flights_2026_09_303334353637[entry_sector],"")=AG246),--(IFERROR(Flights_2026_09_303334353637[nfl],-1)&gt;=AH246),--(IFERROR(Flights_2026_09_303334353637[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entry_hour]),-1)=HOUR(AF247)),--(IFERROR(Flights_2026_09_303334353637[entry_sector],"")=AG247),--(IFERROR(Flights_2026_09_303334353637[nfl],-1)&gt;=AH247),--(IFERROR(Flights_2026_09_303334353637[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1</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entry_hour]),-1)=HOUR(AF248)),--(IFERROR(Flights_2026_09_303334353637[entry_sector],"")=AG248),--(IFERROR(Flights_2026_09_303334353637[nfl],-1)&gt;=AH248),--(IFERROR(Flights_2026_09_303334353637[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entry_hour]),-1)=HOUR(AF249)),--(IFERROR(Flights_2026_09_303334353637[entry_sector],"")=AG249),--(IFERROR(Flights_2026_09_303334353637[nfl],-1)&gt;=AH249),--(IFERROR(Flights_2026_09_303334353637[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entry_hour]),-1)=HOUR(AF250)),--(IFERROR(Flights_2026_09_303334353637[entry_sector],"")=AG250),--(IFERROR(Flights_2026_09_303334353637[nfl],-1)&gt;=AH250),--(IFERROR(Flights_2026_09_303334353637[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entry_hour]),-1)=HOUR(AF251)),--(IFERROR(Flights_2026_09_303334353637[entry_sector],"")=AG251),--(IFERROR(Flights_2026_09_303334353637[nfl],-1)&gt;=AH251),--(IFERROR(Flights_2026_09_303334353637[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entry_hour]),-1)=HOUR(AF252)),--(IFERROR(Flights_2026_09_303334353637[entry_sector],"")=AG252),--(IFERROR(Flights_2026_09_303334353637[nfl],-1)&gt;=AH252),--(IFERROR(Flights_2026_09_303334353637[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entry_hour]),-1)=HOUR(AF253)),--(IFERROR(Flights_2026_09_303334353637[entry_sector],"")=AG253),--(IFERROR(Flights_2026_09_303334353637[nfl],-1)&gt;=AH253),--(IFERROR(Flights_2026_09_303334353637[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entry_hour]),-1)=HOUR(AF254)),--(IFERROR(Flights_2026_09_303334353637[entry_sector],"")=AG254),--(IFERROR(Flights_2026_09_303334353637[nfl],-1)&gt;=AH254),--(IFERROR(Flights_2026_09_303334353637[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entry_hour]),-1)=HOUR(AF255)),--(IFERROR(Flights_2026_09_303334353637[entry_sector],"")=AG255),--(IFERROR(Flights_2026_09_303334353637[nfl],-1)&gt;=AH255),--(IFERROR(Flights_2026_09_303334353637[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entry_hour]),-1)=HOUR(AF256)),--(IFERROR(Flights_2026_09_303334353637[entry_sector],"")=AG256),--(IFERROR(Flights_2026_09_303334353637[nfl],-1)&gt;=AH256),--(IFERROR(Flights_2026_09_303334353637[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entry_hour]),-1)=HOUR(AF257)),--(IFERROR(Flights_2026_09_303334353637[entry_sector],"")=AG257),--(IFERROR(Flights_2026_09_303334353637[nfl],-1)&gt;=AH257),--(IFERROR(Flights_2026_09_303334353637[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entry_hour]),-1)=HOUR(AF258)),--(IFERROR(Flights_2026_09_303334353637[entry_sector],"")=AG258),--(IFERROR(Flights_2026_09_303334353637[nfl],-1)&gt;=AH258),--(IFERROR(Flights_2026_09_303334353637[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6</v>
      </c>
      <c r="F259" s="19">
        <f>IF(AND(AA236&gt;0,_xlfn.RANK.EQ(AA236,AA$213:AA$238)+COUNTIF(AA$213:AA236,AA236)-1&lt;=5),AA236,"")</f>
        <v>6</v>
      </c>
      <c r="G259" s="19">
        <f>IF(AND(AB236&gt;0,_xlfn.RANK.EQ(AB236,AB$213:AB$238)+COUNTIF(AB$213:AB236,AB236)-1&lt;=5),AB236,"")</f>
        <v>7</v>
      </c>
      <c r="H259" s="19" t="str">
        <f>IF(AND(AC236&gt;0,_xlfn.RANK.EQ(AC236,AC$213:AC$238)+COUNTIF(AC$213:AC236,AC236)-1&lt;=5),AC236,"")</f>
        <v/>
      </c>
      <c r="I259" s="19" t="str">
        <f>IF(AND(AD236&gt;0,_xlfn.RANK.EQ(AD236,AD$213:AD$238)+COUNTIF(AD$213:AD236,AD236)-1&lt;=5),AD236,"")</f>
        <v/>
      </c>
      <c r="J259" s="19">
        <f>IF(AND(AE236&gt;0,_xlfn.RANK.EQ(AE236,AE$213:AE$238)+COUNTIF(AE$213:AE236,AE236)-1&lt;=5),AE236,"")</f>
        <v>4</v>
      </c>
      <c r="V259">
        <v>220</v>
      </c>
      <c r="AF259" s="2">
        <v>0.625</v>
      </c>
      <c r="AG259" t="s">
        <v>747</v>
      </c>
      <c r="AH259" s="17">
        <v>430</v>
      </c>
      <c r="AI259" s="17" cm="1">
        <f t="array" ref="AI259">SUMPRODUCT(--(IFERROR(HOUR(Flights_2026_09_303334353637[entry_hour]),-1)=HOUR(AF259)),--(IFERROR(Flights_2026_09_303334353637[entry_sector],"")=AG259),--(IFERROR(Flights_2026_09_303334353637[nfl],-1)&gt;=AH259),--(IFERROR(Flights_2026_09_303334353637[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entry_hour]),-1)=HOUR(AF260)),--(IFERROR(Flights_2026_09_303334353637[entry_sector],"")=AG260),--(IFERROR(Flights_2026_09_303334353637[nfl],-1)&gt;=AH260),--(IFERROR(Flights_2026_09_303334353637[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entry_hour]),-1)=HOUR(AF261)),--(IFERROR(Flights_2026_09_303334353637[entry_sector],"")=AG261),--(IFERROR(Flights_2026_09_303334353637[nfl],-1)&gt;=AH261),--(IFERROR(Flights_2026_09_303334353637[nfl],-1)&lt;=IF(AH261=450,450,AH261+9)))</f>
        <v>0</v>
      </c>
    </row>
    <row r="262" spans="1:35" x14ac:dyDescent="0.2">
      <c r="AF262" s="2">
        <v>0.66666666666666663</v>
      </c>
      <c r="AG262" t="s">
        <v>743</v>
      </c>
      <c r="AH262" s="17">
        <v>200</v>
      </c>
      <c r="AI262" s="17" cm="1">
        <f t="array" ref="AI262">SUMPRODUCT(--(IFERROR(HOUR(Flights_2026_09_303334353637[entry_hour]),-1)=HOUR(AF262)),--(IFERROR(Flights_2026_09_303334353637[entry_sector],"")=AG262),--(IFERROR(Flights_2026_09_303334353637[nfl],-1)&gt;=AH262),--(IFERROR(Flights_2026_09_303334353637[nfl],-1)&lt;=IF(AH262=450,450,AH262+9)))</f>
        <v>0</v>
      </c>
    </row>
    <row r="263" spans="1:35" x14ac:dyDescent="0.2">
      <c r="AF263" s="2">
        <v>0.66666666666666663</v>
      </c>
      <c r="AG263" t="s">
        <v>743</v>
      </c>
      <c r="AH263" s="17">
        <v>210</v>
      </c>
      <c r="AI263" s="17" cm="1">
        <f t="array" ref="AI263">SUMPRODUCT(--(IFERROR(HOUR(Flights_2026_09_303334353637[entry_hour]),-1)=HOUR(AF263)),--(IFERROR(Flights_2026_09_303334353637[entry_sector],"")=AG263),--(IFERROR(Flights_2026_09_303334353637[nfl],-1)&gt;=AH263),--(IFERROR(Flights_2026_09_303334353637[nfl],-1)&lt;=IF(AH263=450,450,AH263+9)))</f>
        <v>0</v>
      </c>
    </row>
    <row r="264" spans="1:35" ht="19" x14ac:dyDescent="0.2">
      <c r="A264" s="36" t="s">
        <v>2165</v>
      </c>
      <c r="B264" s="36"/>
      <c r="C264" s="36"/>
      <c r="D264" s="36"/>
      <c r="E264" s="36"/>
      <c r="F264" s="36"/>
      <c r="G264" s="36"/>
      <c r="H264" s="36"/>
      <c r="I264" s="36"/>
      <c r="J264" s="36"/>
      <c r="AF264" s="2">
        <v>0.66666666666666663</v>
      </c>
      <c r="AG264" t="s">
        <v>743</v>
      </c>
      <c r="AH264" s="17">
        <v>220</v>
      </c>
      <c r="AI264" s="17" cm="1">
        <f t="array" ref="AI264">SUMPRODUCT(--(IFERROR(HOUR(Flights_2026_09_303334353637[entry_hour]),-1)=HOUR(AF264)),--(IFERROR(Flights_2026_09_303334353637[entry_sector],"")=AG264),--(IFERROR(Flights_2026_09_303334353637[nfl],-1)&gt;=AH264),--(IFERROR(Flights_2026_09_303334353637[nfl],-1)&lt;=IF(AH264=450,450,AH264+9)))</f>
        <v>0</v>
      </c>
    </row>
    <row r="265" spans="1:35" x14ac:dyDescent="0.2">
      <c r="A265" s="39" t="s">
        <v>999</v>
      </c>
      <c r="B265" s="39"/>
      <c r="C265" s="39"/>
      <c r="D265" s="39"/>
      <c r="E265" s="39"/>
      <c r="F265" s="39"/>
      <c r="G265" s="39"/>
      <c r="H265" s="39"/>
      <c r="I265" s="39"/>
      <c r="J265" s="39"/>
      <c r="AF265" s="2">
        <v>0.66666666666666663</v>
      </c>
      <c r="AG265" t="s">
        <v>743</v>
      </c>
      <c r="AH265" s="17">
        <v>230</v>
      </c>
      <c r="AI265" s="17" cm="1">
        <f t="array" ref="AI265">SUMPRODUCT(--(IFERROR(HOUR(Flights_2026_09_303334353637[entry_hour]),-1)=HOUR(AF265)),--(IFERROR(Flights_2026_09_303334353637[entry_sector],"")=AG265),--(IFERROR(Flights_2026_09_303334353637[nfl],-1)&gt;=AH265),--(IFERROR(Flights_2026_09_303334353637[nfl],-1)&lt;=IF(AH265=450,450,AH265+9)))</f>
        <v>0</v>
      </c>
    </row>
    <row r="266" spans="1:35" x14ac:dyDescent="0.2">
      <c r="AF266" s="2">
        <v>0.66666666666666663</v>
      </c>
      <c r="AG266" t="s">
        <v>743</v>
      </c>
      <c r="AH266" s="17">
        <v>240</v>
      </c>
      <c r="AI266" s="17" cm="1">
        <f t="array" ref="AI266">SUMPRODUCT(--(IFERROR(HOUR(Flights_2026_09_303334353637[entry_hour]),-1)=HOUR(AF266)),--(IFERROR(Flights_2026_09_303334353637[entry_sector],"")=AG266),--(IFERROR(Flights_2026_09_303334353637[nfl],-1)&gt;=AH266),--(IFERROR(Flights_2026_09_303334353637[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entry_hour]),-1)=HOUR(AF267)),--(IFERROR(Flights_2026_09_303334353637[entry_sector],"")=AG267),--(IFERROR(Flights_2026_09_303334353637[nfl],-1)&gt;=AH267),--(IFERROR(Flights_2026_09_303334353637[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entry_hour]),-1)=HOUR(AF268)),--(IFERROR(Flights_2026_09_303334353637[entry_sector],"")=AG268),--(IFERROR(Flights_2026_09_303334353637[nfl],-1)&gt;=AH268),--(IFERROR(Flights_2026_09_303334353637[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(6)</v>
      </c>
      <c r="G269" s="20" t="str" cm="1">
        <f t="array" ref="G269">_xlfn.LET(_xlpm.m,AP3,_xlpm.b,_xlfn.XLOOKUP(1,($AF$2:$AF$1171=G$267)*($AG$2:$AG$1171=$A269)*($AI$2:$AI$1171=_xlpm.m),$AH$2:$AH$1171),IF(_xlpm.m=0,"No data",IF(_xlpm.b=450,"450",_xlpm.b&amp;"–"&amp;(_xlpm.b+9))&amp;" ("&amp;_xlpm.m&amp;")"))</f>
        <v>220–229 (7)</v>
      </c>
      <c r="H269" s="20" t="str" cm="1">
        <f t="array" ref="H269">_xlfn.LET(_xlpm.m,AQ3,_xlpm.b,_xlfn.XLOOKUP(1,($AF$2:$AF$1171=H$267)*($AG$2:$AG$1171=$A269)*($AI$2:$AI$1171=_xlpm.m),$AH$2:$AH$1171),IF(_xlpm.m=0,"No data",IF(_xlpm.b=450,"450",_xlpm.b&amp;"–"&amp;(_xlpm.b+9))&amp;" ("&amp;_xlpm.m&amp;")"))</f>
        <v>No data</v>
      </c>
      <c r="I269" s="20" t="str" cm="1">
        <f t="array" ref="I269">_xlfn.LET(_xlpm.m,AR3,_xlpm.b,_xlfn.XLOOKUP(1,($AF$2:$AF$1171=I$267)*($AG$2:$AG$1171=$A269)*($AI$2:$AI$1171=_xlpm.m),$AH$2:$AH$1171),IF(_xlpm.m=0,"No data",IF(_xlpm.b=450,"450",_xlpm.b&amp;"–"&amp;(_xlpm.b+9))&amp;" ("&amp;_xlpm.m&amp;")"))</f>
        <v>No data</v>
      </c>
      <c r="J269" s="20" t="str" cm="1">
        <f t="array" ref="J269">_xlfn.LET(_xlpm.m,AS3,_xlpm.b,_xlfn.XLOOKUP(1,($AF$2:$AF$1171=J$267)*($AG$2:$AG$1171=$A269)*($AI$2:$AI$1171=_xlpm.m),$AH$2:$AH$1171),IF(_xlpm.m=0,"No data",IF(_xlpm.b=450,"450",_xlpm.b&amp;"–"&amp;(_xlpm.b+9))&amp;" ("&amp;_xlpm.m&amp;")"))</f>
        <v>220–229 (3)</v>
      </c>
      <c r="L269" s="22">
        <v>1</v>
      </c>
      <c r="M269" s="22" t="s">
        <v>995</v>
      </c>
      <c r="AF269" s="2">
        <v>0.66666666666666663</v>
      </c>
      <c r="AG269" t="s">
        <v>743</v>
      </c>
      <c r="AH269" s="17">
        <v>270</v>
      </c>
      <c r="AI269" s="17" cm="1">
        <f t="array" ref="AI269">SUMPRODUCT(--(IFERROR(HOUR(Flights_2026_09_303334353637[entry_hour]),-1)=HOUR(AF269)),--(IFERROR(Flights_2026_09_303334353637[entry_sector],"")=AG269),--(IFERROR(Flights_2026_09_303334353637[nfl],-1)&gt;=AH269),--(IFERROR(Flights_2026_09_303334353637[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350–359 (2)</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370–379 (5)</v>
      </c>
      <c r="G270" s="20" t="str" cm="1">
        <f t="array" ref="G270">_xlfn.LET(_xlpm.m,AP4,_xlpm.b,_xlfn.XLOOKUP(1,($AF$2:$AF$1171=G$267)*($AG$2:$AG$1171=$A270)*($AI$2:$AI$1171=_xlpm.m),$AH$2:$AH$1171),IF(_xlpm.m=0,"No data",IF(_xlpm.b=450,"450",_xlpm.b&amp;"–"&amp;(_xlpm.b+9))&amp;" ("&amp;_xlpm.m&amp;")"))</f>
        <v>350–359 (4)</v>
      </c>
      <c r="H270" s="20" t="str" cm="1">
        <f t="array" ref="H270">_xlfn.LET(_xlpm.m,AQ4,_xlpm.b,_xlfn.XLOOKUP(1,($AF$2:$AF$1171=H$267)*($AG$2:$AG$1171=$A270)*($AI$2:$AI$1171=_xlpm.m),$AH$2:$AH$1171),IF(_xlpm.m=0,"No data",IF(_xlpm.b=450,"450",_xlpm.b&amp;"–"&amp;(_xlpm.b+9))&amp;" ("&amp;_xlpm.m&amp;")"))</f>
        <v>370–379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entry_hour]),-1)=HOUR(AF270)),--(IFERROR(Flights_2026_09_303334353637[entry_sector],"")=AG270),--(IFERROR(Flights_2026_09_303334353637[nfl],-1)&gt;=AH270),--(IFERROR(Flights_2026_09_303334353637[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370–379 (1)</v>
      </c>
      <c r="E271" s="20" t="str" cm="1">
        <f t="array" ref="E271">_xlfn.LET(_xlpm.m,AN5,_xlpm.b,_xlfn.XLOOKUP(1,($AF$2:$AF$1171=E$267)*($AG$2:$AG$1171=$A271)*($AI$2:$AI$1171=_xlpm.m),$AH$2:$AH$1171),IF(_xlpm.m=0,"No data",IF(_xlpm.b=450,"450",_xlpm.b&amp;"–"&amp;(_xlpm.b+9))&amp;" ("&amp;_xlpm.m&amp;")"))</f>
        <v>370–379 (3)</v>
      </c>
      <c r="F271" s="20" t="str" cm="1">
        <f t="array" ref="F271">_xlfn.LET(_xlpm.m,AO5,_xlpm.b,_xlfn.XLOOKUP(1,($AF$2:$AF$1171=F$267)*($AG$2:$AG$1171=$A271)*($AI$2:$AI$1171=_xlpm.m),$AH$2:$AH$1171),IF(_xlpm.m=0,"No data",IF(_xlpm.b=450,"450",_xlpm.b&amp;"–"&amp;(_xlpm.b+9))&amp;" ("&amp;_xlpm.m&amp;")"))</f>
        <v>350–359 (3)</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350–359 (1)</v>
      </c>
      <c r="L271" s="24" t="s">
        <v>780</v>
      </c>
      <c r="M271" s="24" t="s">
        <v>997</v>
      </c>
      <c r="AF271" s="2">
        <v>0.66666666666666663</v>
      </c>
      <c r="AG271" t="s">
        <v>743</v>
      </c>
      <c r="AH271" s="17">
        <v>290</v>
      </c>
      <c r="AI271" s="17" cm="1">
        <f t="array" ref="AI271">SUMPRODUCT(--(IFERROR(HOUR(Flights_2026_09_303334353637[entry_hour]),-1)=HOUR(AF271)),--(IFERROR(Flights_2026_09_303334353637[entry_sector],"")=AG271),--(IFERROR(Flights_2026_09_303334353637[nfl],-1)&gt;=AH271),--(IFERROR(Flights_2026_09_303334353637[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(3)</v>
      </c>
      <c r="C272" s="20" t="str" cm="1">
        <f t="array" ref="C272">_xlfn.LET(_xlpm.m,AL6,_xlpm.b,_xlfn.XLOOKUP(1,($AF$2:$AF$1171=C$267)*($AG$2:$AG$1171=$A272)*($AI$2:$AI$1171=_xlpm.m),$AH$2:$AH$1171),IF(_xlpm.m=0,"No data",IF(_xlpm.b=450,"450",_xlpm.b&amp;"–"&amp;(_xlpm.b+9))&amp;" ("&amp;_xlpm.m&amp;")"))</f>
        <v>No data</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290–299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290–299 (1)</v>
      </c>
      <c r="H272" s="20" t="str" cm="1">
        <f t="array" ref="H272">_xlfn.LET(_xlpm.m,AQ6,_xlpm.b,_xlfn.XLOOKUP(1,($AF$2:$AF$1171=H$267)*($AG$2:$AG$1171=$A272)*($AI$2:$AI$1171=_xlpm.m),$AH$2:$AH$1171),IF(_xlpm.m=0,"No data",IF(_xlpm.b=450,"450",_xlpm.b&amp;"–"&amp;(_xlpm.b+9))&amp;" ("&amp;_xlpm.m&amp;")"))</f>
        <v>390–399 (1)</v>
      </c>
      <c r="I272" s="20" t="str" cm="1">
        <f t="array" ref="I272">_xlfn.LET(_xlpm.m,AR6,_xlpm.b,_xlfn.XLOOKUP(1,($AF$2:$AF$1171=I$267)*($AG$2:$AG$1171=$A272)*($AI$2:$AI$1171=_xlpm.m),$AH$2:$AH$1171),IF(_xlpm.m=0,"No data",IF(_xlpm.b=450,"450",_xlpm.b&amp;"–"&amp;(_xlpm.b+9))&amp;" ("&amp;_xlpm.m&amp;")"))</f>
        <v>340–349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303334353637[entry_hour]),-1)=HOUR(AF272)),--(IFERROR(Flights_2026_09_303334353637[entry_sector],"")=AG272),--(IFERROR(Flights_2026_09_303334353637[nfl],-1)&gt;=AH272),--(IFERROR(Flights_2026_09_303334353637[nfl],-1)&lt;=IF(AH272=450,450,AH272+9)))</f>
        <v>0</v>
      </c>
    </row>
    <row r="273" spans="1:35" x14ac:dyDescent="0.2">
      <c r="AF273" s="2">
        <v>0.66666666666666663</v>
      </c>
      <c r="AG273" t="s">
        <v>743</v>
      </c>
      <c r="AH273" s="17">
        <v>310</v>
      </c>
      <c r="AI273" s="17" cm="1">
        <f t="array" ref="AI273">SUMPRODUCT(--(IFERROR(HOUR(Flights_2026_09_303334353637[entry_hour]),-1)=HOUR(AF273)),--(IFERROR(Flights_2026_09_303334353637[entry_sector],"")=AG273),--(IFERROR(Flights_2026_09_303334353637[nfl],-1)&gt;=AH273),--(IFERROR(Flights_2026_09_303334353637[nfl],-1)&lt;=IF(AH273=450,450,AH273+9)))</f>
        <v>0</v>
      </c>
    </row>
    <row r="274" spans="1:35" x14ac:dyDescent="0.2">
      <c r="AF274" s="2">
        <v>0.66666666666666663</v>
      </c>
      <c r="AG274" t="s">
        <v>743</v>
      </c>
      <c r="AH274" s="17">
        <v>320</v>
      </c>
      <c r="AI274" s="17" cm="1">
        <f t="array" ref="AI274">SUMPRODUCT(--(IFERROR(HOUR(Flights_2026_09_303334353637[entry_hour]),-1)=HOUR(AF274)),--(IFERROR(Flights_2026_09_303334353637[entry_sector],"")=AG274),--(IFERROR(Flights_2026_09_303334353637[nfl],-1)&gt;=AH274),--(IFERROR(Flights_2026_09_303334353637[nfl],-1)&lt;=IF(AH274=450,450,AH274+9)))</f>
        <v>0</v>
      </c>
    </row>
    <row r="275" spans="1:35" x14ac:dyDescent="0.2">
      <c r="AF275" s="2">
        <v>0.66666666666666663</v>
      </c>
      <c r="AG275" t="s">
        <v>743</v>
      </c>
      <c r="AH275" s="17">
        <v>330</v>
      </c>
      <c r="AI275" s="17" cm="1">
        <f t="array" ref="AI275">SUMPRODUCT(--(IFERROR(HOUR(Flights_2026_09_303334353637[entry_hour]),-1)=HOUR(AF275)),--(IFERROR(Flights_2026_09_303334353637[entry_sector],"")=AG275),--(IFERROR(Flights_2026_09_303334353637[nfl],-1)&gt;=AH275),--(IFERROR(Flights_2026_09_303334353637[nfl],-1)&lt;=IF(AH275=450,450,AH275+9)))</f>
        <v>0</v>
      </c>
    </row>
    <row r="276" spans="1:35" ht="19" x14ac:dyDescent="0.2">
      <c r="A276" s="36" t="s">
        <v>2166</v>
      </c>
      <c r="B276" s="36"/>
      <c r="C276" s="36"/>
      <c r="D276" s="36"/>
      <c r="E276" s="36"/>
      <c r="F276" s="36"/>
      <c r="G276" s="36"/>
      <c r="H276" s="36"/>
      <c r="I276" s="36"/>
      <c r="J276" s="36"/>
      <c r="AF276" s="2">
        <v>0.66666666666666663</v>
      </c>
      <c r="AG276" t="s">
        <v>743</v>
      </c>
      <c r="AH276" s="17">
        <v>340</v>
      </c>
      <c r="AI276" s="17" cm="1">
        <f t="array" ref="AI276">SUMPRODUCT(--(IFERROR(HOUR(Flights_2026_09_303334353637[entry_hour]),-1)=HOUR(AF276)),--(IFERROR(Flights_2026_09_303334353637[entry_sector],"")=AG276),--(IFERROR(Flights_2026_09_303334353637[nfl],-1)&gt;=AH276),--(IFERROR(Flights_2026_09_303334353637[nfl],-1)&lt;=IF(AH276=450,450,AH276+9)))</f>
        <v>0</v>
      </c>
    </row>
    <row r="277" spans="1:35" x14ac:dyDescent="0.2">
      <c r="AF277" s="2">
        <v>0.66666666666666663</v>
      </c>
      <c r="AG277" t="s">
        <v>743</v>
      </c>
      <c r="AH277" s="17">
        <v>350</v>
      </c>
      <c r="AI277" s="17" cm="1">
        <f t="array" ref="AI277">SUMPRODUCT(--(IFERROR(HOUR(Flights_2026_09_303334353637[entry_hour]),-1)=HOUR(AF277)),--(IFERROR(Flights_2026_09_303334353637[entry_sector],"")=AG277),--(IFERROR(Flights_2026_09_303334353637[nfl],-1)&gt;=AH277),--(IFERROR(Flights_2026_09_303334353637[nfl],-1)&lt;=IF(AH277=450,450,AH277+9)))</f>
        <v>0</v>
      </c>
    </row>
    <row r="278" spans="1:35" x14ac:dyDescent="0.2">
      <c r="AF278" s="2">
        <v>0.66666666666666663</v>
      </c>
      <c r="AG278" t="s">
        <v>743</v>
      </c>
      <c r="AH278" s="17">
        <v>360</v>
      </c>
      <c r="AI278" s="17" cm="1">
        <f t="array" ref="AI278">SUMPRODUCT(--(IFERROR(HOUR(Flights_2026_09_303334353637[entry_hour]),-1)=HOUR(AF278)),--(IFERROR(Flights_2026_09_303334353637[entry_sector],"")=AG278),--(IFERROR(Flights_2026_09_303334353637[nfl],-1)&gt;=AH278),--(IFERROR(Flights_2026_09_303334353637[nfl],-1)&lt;=IF(AH278=450,450,AH278+9)))</f>
        <v>0</v>
      </c>
    </row>
    <row r="279" spans="1:35" x14ac:dyDescent="0.2">
      <c r="AF279" s="2">
        <v>0.66666666666666663</v>
      </c>
      <c r="AG279" t="s">
        <v>743</v>
      </c>
      <c r="AH279" s="17">
        <v>370</v>
      </c>
      <c r="AI279" s="17" cm="1">
        <f t="array" ref="AI279">SUMPRODUCT(--(IFERROR(HOUR(Flights_2026_09_303334353637[entry_hour]),-1)=HOUR(AF279)),--(IFERROR(Flights_2026_09_303334353637[entry_sector],"")=AG279),--(IFERROR(Flights_2026_09_303334353637[nfl],-1)&gt;=AH279),--(IFERROR(Flights_2026_09_303334353637[nfl],-1)&lt;=IF(AH279=450,450,AH279+9)))</f>
        <v>0</v>
      </c>
    </row>
    <row r="280" spans="1:35" x14ac:dyDescent="0.2">
      <c r="AF280" s="2">
        <v>0.66666666666666663</v>
      </c>
      <c r="AG280" t="s">
        <v>743</v>
      </c>
      <c r="AH280" s="17">
        <v>380</v>
      </c>
      <c r="AI280" s="17" cm="1">
        <f t="array" ref="AI280">SUMPRODUCT(--(IFERROR(HOUR(Flights_2026_09_303334353637[entry_hour]),-1)=HOUR(AF280)),--(IFERROR(Flights_2026_09_303334353637[entry_sector],"")=AG280),--(IFERROR(Flights_2026_09_303334353637[nfl],-1)&gt;=AH280),--(IFERROR(Flights_2026_09_303334353637[nfl],-1)&lt;=IF(AH280=450,450,AH280+9)))</f>
        <v>0</v>
      </c>
    </row>
    <row r="281" spans="1:35" ht="16" customHeight="1" x14ac:dyDescent="0.2">
      <c r="AF281" s="2">
        <v>0.66666666666666663</v>
      </c>
      <c r="AG281" t="s">
        <v>743</v>
      </c>
      <c r="AH281" s="17">
        <v>390</v>
      </c>
      <c r="AI281" s="17" cm="1">
        <f t="array" ref="AI281">SUMPRODUCT(--(IFERROR(HOUR(Flights_2026_09_303334353637[entry_hour]),-1)=HOUR(AF281)),--(IFERROR(Flights_2026_09_303334353637[entry_sector],"")=AG281),--(IFERROR(Flights_2026_09_303334353637[nfl],-1)&gt;=AH281),--(IFERROR(Flights_2026_09_303334353637[nfl],-1)&lt;=IF(AH281=450,450,AH281+9)))</f>
        <v>0</v>
      </c>
    </row>
    <row r="282" spans="1:35" x14ac:dyDescent="0.2">
      <c r="AF282" s="2">
        <v>0.66666666666666663</v>
      </c>
      <c r="AG282" t="s">
        <v>743</v>
      </c>
      <c r="AH282" s="17">
        <v>400</v>
      </c>
      <c r="AI282" s="17" cm="1">
        <f t="array" ref="AI282">SUMPRODUCT(--(IFERROR(HOUR(Flights_2026_09_303334353637[entry_hour]),-1)=HOUR(AF282)),--(IFERROR(Flights_2026_09_303334353637[entry_sector],"")=AG282),--(IFERROR(Flights_2026_09_303334353637[nfl],-1)&gt;=AH282),--(IFERROR(Flights_2026_09_303334353637[nfl],-1)&lt;=IF(AH282=450,450,AH282+9)))</f>
        <v>0</v>
      </c>
    </row>
    <row r="283" spans="1:35" x14ac:dyDescent="0.2">
      <c r="AF283" s="2">
        <v>0.66666666666666663</v>
      </c>
      <c r="AG283" t="s">
        <v>743</v>
      </c>
      <c r="AH283" s="17">
        <v>410</v>
      </c>
      <c r="AI283" s="17" cm="1">
        <f t="array" ref="AI283">SUMPRODUCT(--(IFERROR(HOUR(Flights_2026_09_303334353637[entry_hour]),-1)=HOUR(AF283)),--(IFERROR(Flights_2026_09_303334353637[entry_sector],"")=AG283),--(IFERROR(Flights_2026_09_303334353637[nfl],-1)&gt;=AH283),--(IFERROR(Flights_2026_09_303334353637[nfl],-1)&lt;=IF(AH283=450,450,AH283+9)))</f>
        <v>0</v>
      </c>
    </row>
    <row r="284" spans="1:35" x14ac:dyDescent="0.2">
      <c r="AF284" s="2">
        <v>0.66666666666666663</v>
      </c>
      <c r="AG284" t="s">
        <v>743</v>
      </c>
      <c r="AH284" s="17">
        <v>420</v>
      </c>
      <c r="AI284" s="17" cm="1">
        <f t="array" ref="AI284">SUMPRODUCT(--(IFERROR(HOUR(Flights_2026_09_303334353637[entry_hour]),-1)=HOUR(AF284)),--(IFERROR(Flights_2026_09_303334353637[entry_sector],"")=AG284),--(IFERROR(Flights_2026_09_303334353637[nfl],-1)&gt;=AH284),--(IFERROR(Flights_2026_09_303334353637[nfl],-1)&lt;=IF(AH284=450,450,AH284+9)))</f>
        <v>0</v>
      </c>
    </row>
    <row r="285" spans="1:35" x14ac:dyDescent="0.2">
      <c r="AF285" s="2">
        <v>0.66666666666666663</v>
      </c>
      <c r="AG285" t="s">
        <v>743</v>
      </c>
      <c r="AH285" s="17">
        <v>430</v>
      </c>
      <c r="AI285" s="17" cm="1">
        <f t="array" ref="AI285">SUMPRODUCT(--(IFERROR(HOUR(Flights_2026_09_303334353637[entry_hour]),-1)=HOUR(AF285)),--(IFERROR(Flights_2026_09_303334353637[entry_sector],"")=AG285),--(IFERROR(Flights_2026_09_303334353637[nfl],-1)&gt;=AH285),--(IFERROR(Flights_2026_09_303334353637[nfl],-1)&lt;=IF(AH285=450,450,AH285+9)))</f>
        <v>0</v>
      </c>
    </row>
    <row r="286" spans="1:35" x14ac:dyDescent="0.2">
      <c r="AF286" s="2">
        <v>0.66666666666666663</v>
      </c>
      <c r="AG286" t="s">
        <v>743</v>
      </c>
      <c r="AH286" s="17">
        <v>440</v>
      </c>
      <c r="AI286" s="17" cm="1">
        <f t="array" ref="AI286">SUMPRODUCT(--(IFERROR(HOUR(Flights_2026_09_303334353637[entry_hour]),-1)=HOUR(AF286)),--(IFERROR(Flights_2026_09_303334353637[entry_sector],"")=AG286),--(IFERROR(Flights_2026_09_303334353637[nfl],-1)&gt;=AH286),--(IFERROR(Flights_2026_09_303334353637[nfl],-1)&lt;=IF(AH286=450,450,AH286+9)))</f>
        <v>0</v>
      </c>
    </row>
    <row r="287" spans="1:35" x14ac:dyDescent="0.2">
      <c r="AF287" s="2">
        <v>0.66666666666666663</v>
      </c>
      <c r="AG287" t="s">
        <v>743</v>
      </c>
      <c r="AH287" s="17">
        <v>450</v>
      </c>
      <c r="AI287" s="17" cm="1">
        <f t="array" ref="AI287">SUMPRODUCT(--(IFERROR(HOUR(Flights_2026_09_303334353637[entry_hour]),-1)=HOUR(AF287)),--(IFERROR(Flights_2026_09_303334353637[entry_sector],"")=AG287),--(IFERROR(Flights_2026_09_303334353637[nfl],-1)&gt;=AH287),--(IFERROR(Flights_2026_09_303334353637[nfl],-1)&lt;=IF(AH287=450,450,AH287+9)))</f>
        <v>0</v>
      </c>
    </row>
    <row r="288" spans="1:35" x14ac:dyDescent="0.2">
      <c r="AF288" s="2">
        <v>0.66666666666666663</v>
      </c>
      <c r="AG288" t="s">
        <v>744</v>
      </c>
      <c r="AH288" s="17">
        <v>200</v>
      </c>
      <c r="AI288" s="17" cm="1">
        <f t="array" ref="AI288">SUMPRODUCT(--(IFERROR(HOUR(Flights_2026_09_303334353637[entry_hour]),-1)=HOUR(AF288)),--(IFERROR(Flights_2026_09_303334353637[entry_sector],"")=AG288),--(IFERROR(Flights_2026_09_303334353637[nfl],-1)&gt;=AH288),--(IFERROR(Flights_2026_09_303334353637[nfl],-1)&lt;=IF(AH288=450,450,AH288+9)))</f>
        <v>0</v>
      </c>
    </row>
    <row r="289" spans="1:35" x14ac:dyDescent="0.2">
      <c r="AF289" s="2">
        <v>0.66666666666666663</v>
      </c>
      <c r="AG289" t="s">
        <v>744</v>
      </c>
      <c r="AH289" s="17">
        <v>210</v>
      </c>
      <c r="AI289" s="17" cm="1">
        <f t="array" ref="AI289">SUMPRODUCT(--(IFERROR(HOUR(Flights_2026_09_303334353637[entry_hour]),-1)=HOUR(AF289)),--(IFERROR(Flights_2026_09_303334353637[entry_sector],"")=AG289),--(IFERROR(Flights_2026_09_303334353637[nfl],-1)&gt;=AH289),--(IFERROR(Flights_2026_09_303334353637[nfl],-1)&lt;=IF(AH289=450,450,AH289+9)))</f>
        <v>0</v>
      </c>
    </row>
    <row r="290" spans="1:35" x14ac:dyDescent="0.2">
      <c r="AF290" s="2">
        <v>0.66666666666666663</v>
      </c>
      <c r="AG290" t="s">
        <v>744</v>
      </c>
      <c r="AH290" s="17">
        <v>220</v>
      </c>
      <c r="AI290" s="17" cm="1">
        <f t="array" ref="AI290">SUMPRODUCT(--(IFERROR(HOUR(Flights_2026_09_303334353637[entry_hour]),-1)=HOUR(AF290)),--(IFERROR(Flights_2026_09_303334353637[entry_sector],"")=AG290),--(IFERROR(Flights_2026_09_303334353637[nfl],-1)&gt;=AH290),--(IFERROR(Flights_2026_09_303334353637[nfl],-1)&lt;=IF(AH290=450,450,AH290+9)))</f>
        <v>6</v>
      </c>
    </row>
    <row r="291" spans="1:35" x14ac:dyDescent="0.2">
      <c r="AF291" s="2">
        <v>0.66666666666666663</v>
      </c>
      <c r="AG291" t="s">
        <v>744</v>
      </c>
      <c r="AH291" s="17">
        <v>230</v>
      </c>
      <c r="AI291" s="17" cm="1">
        <f t="array" ref="AI291">SUMPRODUCT(--(IFERROR(HOUR(Flights_2026_09_303334353637[entry_hour]),-1)=HOUR(AF291)),--(IFERROR(Flights_2026_09_303334353637[entry_sector],"")=AG291),--(IFERROR(Flights_2026_09_303334353637[nfl],-1)&gt;=AH291),--(IFERROR(Flights_2026_09_303334353637[nfl],-1)&lt;=IF(AH291=450,450,AH291+9)))</f>
        <v>0</v>
      </c>
    </row>
    <row r="292" spans="1:35" x14ac:dyDescent="0.2">
      <c r="AF292" s="2">
        <v>0.66666666666666663</v>
      </c>
      <c r="AG292" t="s">
        <v>744</v>
      </c>
      <c r="AH292" s="17">
        <v>240</v>
      </c>
      <c r="AI292" s="17" cm="1">
        <f t="array" ref="AI292">SUMPRODUCT(--(IFERROR(HOUR(Flights_2026_09_303334353637[entry_hour]),-1)=HOUR(AF292)),--(IFERROR(Flights_2026_09_303334353637[entry_sector],"")=AG292),--(IFERROR(Flights_2026_09_303334353637[nfl],-1)&gt;=AH292),--(IFERROR(Flights_2026_09_303334353637[nfl],-1)&lt;=IF(AH292=450,450,AH292+9)))</f>
        <v>0</v>
      </c>
    </row>
    <row r="293" spans="1:35" x14ac:dyDescent="0.2">
      <c r="AF293" s="2">
        <v>0.66666666666666663</v>
      </c>
      <c r="AG293" t="s">
        <v>744</v>
      </c>
      <c r="AH293" s="17">
        <v>250</v>
      </c>
      <c r="AI293" s="17" cm="1">
        <f t="array" ref="AI293">SUMPRODUCT(--(IFERROR(HOUR(Flights_2026_09_303334353637[entry_hour]),-1)=HOUR(AF293)),--(IFERROR(Flights_2026_09_303334353637[entry_sector],"")=AG293),--(IFERROR(Flights_2026_09_303334353637[nfl],-1)&gt;=AH293),--(IFERROR(Flights_2026_09_303334353637[nfl],-1)&lt;=IF(AH293=450,450,AH293+9)))</f>
        <v>0</v>
      </c>
    </row>
    <row r="294" spans="1:35" x14ac:dyDescent="0.2">
      <c r="AF294" s="2">
        <v>0.66666666666666663</v>
      </c>
      <c r="AG294" t="s">
        <v>744</v>
      </c>
      <c r="AH294" s="17">
        <v>260</v>
      </c>
      <c r="AI294" s="17" cm="1">
        <f t="array" ref="AI294">SUMPRODUCT(--(IFERROR(HOUR(Flights_2026_09_303334353637[entry_hour]),-1)=HOUR(AF294)),--(IFERROR(Flights_2026_09_303334353637[entry_sector],"")=AG294),--(IFERROR(Flights_2026_09_303334353637[nfl],-1)&gt;=AH294),--(IFERROR(Flights_2026_09_303334353637[nfl],-1)&lt;=IF(AH294=450,450,AH294+9)))</f>
        <v>0</v>
      </c>
    </row>
    <row r="295" spans="1:35" x14ac:dyDescent="0.2">
      <c r="AF295" s="2">
        <v>0.66666666666666663</v>
      </c>
      <c r="AG295" t="s">
        <v>744</v>
      </c>
      <c r="AH295" s="17">
        <v>270</v>
      </c>
      <c r="AI295" s="17" cm="1">
        <f t="array" ref="AI295">SUMPRODUCT(--(IFERROR(HOUR(Flights_2026_09_303334353637[entry_hour]),-1)=HOUR(AF295)),--(IFERROR(Flights_2026_09_303334353637[entry_sector],"")=AG295),--(IFERROR(Flights_2026_09_303334353637[nfl],-1)&gt;=AH295),--(IFERROR(Flights_2026_09_303334353637[nfl],-1)&lt;=IF(AH295=450,450,AH295+9)))</f>
        <v>0</v>
      </c>
    </row>
    <row r="296" spans="1:35" x14ac:dyDescent="0.2">
      <c r="AF296" s="2">
        <v>0.66666666666666663</v>
      </c>
      <c r="AG296" t="s">
        <v>744</v>
      </c>
      <c r="AH296" s="17">
        <v>280</v>
      </c>
      <c r="AI296" s="17" cm="1">
        <f t="array" ref="AI296">SUMPRODUCT(--(IFERROR(HOUR(Flights_2026_09_303334353637[entry_hour]),-1)=HOUR(AF296)),--(IFERROR(Flights_2026_09_303334353637[entry_sector],"")=AG296),--(IFERROR(Flights_2026_09_303334353637[nfl],-1)&gt;=AH296),--(IFERROR(Flights_2026_09_303334353637[nfl],-1)&lt;=IF(AH296=450,450,AH296+9)))</f>
        <v>0</v>
      </c>
    </row>
    <row r="297" spans="1:35" x14ac:dyDescent="0.2">
      <c r="AF297" s="2">
        <v>0.66666666666666663</v>
      </c>
      <c r="AG297" t="s">
        <v>744</v>
      </c>
      <c r="AH297" s="17">
        <v>290</v>
      </c>
      <c r="AI297" s="17" cm="1">
        <f t="array" ref="AI297">SUMPRODUCT(--(IFERROR(HOUR(Flights_2026_09_303334353637[entry_hour]),-1)=HOUR(AF297)),--(IFERROR(Flights_2026_09_303334353637[entry_sector],"")=AG297),--(IFERROR(Flights_2026_09_303334353637[nfl],-1)&gt;=AH297),--(IFERROR(Flights_2026_09_303334353637[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entry_hour]),-1)=HOUR(AF298)),--(IFERROR(Flights_2026_09_303334353637[entry_sector],"")=AG298),--(IFERROR(Flights_2026_09_303334353637[nfl],-1)&gt;=AH298),--(IFERROR(Flights_2026_09_303334353637[nfl],-1)&lt;=IF(AH298=450,450,AH298+9)))</f>
        <v>0</v>
      </c>
    </row>
    <row r="299" spans="1:35" x14ac:dyDescent="0.2">
      <c r="A299" s="4">
        <v>0.58333333333333337</v>
      </c>
      <c r="B299" s="5" cm="1">
        <f t="array" ref="B299">SUMPRODUCT(--(HOUR(Flights_2026_09_303334353637[entry_hour])=HOUR($A299)),--(Flights_2026_09_303334353637[TMA_Fix]=B$298))</f>
        <v>12</v>
      </c>
      <c r="C299" s="5" cm="1">
        <f t="array" ref="C299">SUMPRODUCT(--(HOUR(Flights_2026_09_303334353637[entry_hour])=HOUR($A299)),--(Flights_2026_09_303334353637[BPN_2]=C$298))</f>
        <v>2</v>
      </c>
      <c r="D299" s="5" cm="1">
        <f t="array" ref="D299">SUMPRODUCT(--(HOUR(Flights_2026_09_303334353637[entry_hour])=HOUR($A299)),--(Flights_2026_09_303334353637[TMA_Fix]=D$298))</f>
        <v>3</v>
      </c>
      <c r="AF299" s="2">
        <v>0.66666666666666663</v>
      </c>
      <c r="AG299" t="s">
        <v>744</v>
      </c>
      <c r="AH299" s="17">
        <v>310</v>
      </c>
      <c r="AI299" s="17" cm="1">
        <f t="array" ref="AI299">SUMPRODUCT(--(IFERROR(HOUR(Flights_2026_09_303334353637[entry_hour]),-1)=HOUR(AF299)),--(IFERROR(Flights_2026_09_303334353637[entry_sector],"")=AG299),--(IFERROR(Flights_2026_09_303334353637[nfl],-1)&gt;=AH299),--(IFERROR(Flights_2026_09_303334353637[nfl],-1)&lt;=IF(AH299=450,450,AH299+9)))</f>
        <v>0</v>
      </c>
    </row>
    <row r="300" spans="1:35" x14ac:dyDescent="0.2">
      <c r="A300" s="4">
        <v>0.625</v>
      </c>
      <c r="B300" s="5" cm="1">
        <f t="array" ref="B300">SUMPRODUCT(--(HOUR(Flights_2026_09_303334353637[entry_hour])=HOUR($A300)),--(Flights_2026_09_303334353637[TMA_Fix]=B$298))</f>
        <v>11</v>
      </c>
      <c r="C300" s="5" cm="1">
        <f t="array" ref="C300">SUMPRODUCT(--(HOUR(Flights_2026_09_303334353637[entry_hour])=HOUR($A300)),--(Flights_2026_09_303334353637[BPN_2]=C$298))</f>
        <v>11</v>
      </c>
      <c r="D300" s="5" cm="1">
        <f t="array" ref="D300">SUMPRODUCT(--(HOUR(Flights_2026_09_303334353637[entry_hour])=HOUR($A300)),--(Flights_2026_09_303334353637[TMA_Fix]=D$298))</f>
        <v>0</v>
      </c>
      <c r="AF300" s="2">
        <v>0.66666666666666663</v>
      </c>
      <c r="AG300" t="s">
        <v>744</v>
      </c>
      <c r="AH300" s="17">
        <v>320</v>
      </c>
      <c r="AI300" s="17" cm="1">
        <f t="array" ref="AI300">SUMPRODUCT(--(IFERROR(HOUR(Flights_2026_09_303334353637[entry_hour]),-1)=HOUR(AF300)),--(IFERROR(Flights_2026_09_303334353637[entry_sector],"")=AG300),--(IFERROR(Flights_2026_09_303334353637[nfl],-1)&gt;=AH300),--(IFERROR(Flights_2026_09_303334353637[nfl],-1)&lt;=IF(AH300=450,450,AH300+9)))</f>
        <v>0</v>
      </c>
    </row>
    <row r="301" spans="1:35" x14ac:dyDescent="0.2">
      <c r="A301" s="4">
        <v>0.66666666666666663</v>
      </c>
      <c r="B301" s="5" cm="1">
        <f t="array" ref="B301">SUMPRODUCT(--(HOUR(Flights_2026_09_303334353637[entry_hour])=HOUR($A301)),--(Flights_2026_09_303334353637[TMA_Fix]=B$298))</f>
        <v>8</v>
      </c>
      <c r="C301" s="5" cm="1">
        <f t="array" ref="C301">SUMPRODUCT(--(HOUR(Flights_2026_09_303334353637[entry_hour])=HOUR($A301)),--(Flights_2026_09_303334353637[BPN_2]=C$298))</f>
        <v>3</v>
      </c>
      <c r="D301" s="5" cm="1">
        <f t="array" ref="D301">SUMPRODUCT(--(HOUR(Flights_2026_09_303334353637[entry_hour])=HOUR($A301)),--(Flights_2026_09_303334353637[TMA_Fix]=D$298))</f>
        <v>3</v>
      </c>
      <c r="AF301" s="2">
        <v>0.66666666666666663</v>
      </c>
      <c r="AG301" t="s">
        <v>744</v>
      </c>
      <c r="AH301" s="17">
        <v>330</v>
      </c>
      <c r="AI301" s="17" cm="1">
        <f t="array" ref="AI301">SUMPRODUCT(--(IFERROR(HOUR(Flights_2026_09_303334353637[entry_hour]),-1)=HOUR(AF301)),--(IFERROR(Flights_2026_09_303334353637[entry_sector],"")=AG301),--(IFERROR(Flights_2026_09_303334353637[nfl],-1)&gt;=AH301),--(IFERROR(Flights_2026_09_303334353637[nfl],-1)&lt;=IF(AH301=450,450,AH301+9)))</f>
        <v>0</v>
      </c>
    </row>
    <row r="302" spans="1:35" x14ac:dyDescent="0.2">
      <c r="A302" s="4">
        <v>0.70833333333333337</v>
      </c>
      <c r="B302" s="5" cm="1">
        <f t="array" ref="B302">SUMPRODUCT(--(HOUR(Flights_2026_09_303334353637[entry_hour])=HOUR($A302)),--(Flights_2026_09_303334353637[TMA_Fix]=B$298))</f>
        <v>12</v>
      </c>
      <c r="C302" s="5" cm="1">
        <f t="array" ref="C302">SUMPRODUCT(--(HOUR(Flights_2026_09_303334353637[entry_hour])=HOUR($A302)),--(Flights_2026_09_303334353637[BPN_2]=C$298))</f>
        <v>6</v>
      </c>
      <c r="D302" s="5" cm="1">
        <f t="array" ref="D302">SUMPRODUCT(--(HOUR(Flights_2026_09_303334353637[entry_hour])=HOUR($A302)),--(Flights_2026_09_303334353637[TMA_Fix]=D$298))</f>
        <v>4</v>
      </c>
      <c r="AF302" s="2">
        <v>0.66666666666666663</v>
      </c>
      <c r="AG302" t="s">
        <v>744</v>
      </c>
      <c r="AH302" s="17">
        <v>340</v>
      </c>
      <c r="AI302" s="17" cm="1">
        <f t="array" ref="AI302">SUMPRODUCT(--(IFERROR(HOUR(Flights_2026_09_303334353637[entry_hour]),-1)=HOUR(AF302)),--(IFERROR(Flights_2026_09_303334353637[entry_sector],"")=AG302),--(IFERROR(Flights_2026_09_303334353637[nfl],-1)&gt;=AH302),--(IFERROR(Flights_2026_09_303334353637[nfl],-1)&lt;=IF(AH302=450,450,AH302+9)))</f>
        <v>0</v>
      </c>
    </row>
    <row r="303" spans="1:35" x14ac:dyDescent="0.2">
      <c r="A303" s="4">
        <v>0.75</v>
      </c>
      <c r="B303" s="5" cm="1">
        <f t="array" ref="B303">SUMPRODUCT(--(HOUR(Flights_2026_09_303334353637[entry_hour])=HOUR($A303)),--(Flights_2026_09_303334353637[TMA_Fix]=B$298))</f>
        <v>12</v>
      </c>
      <c r="C303" s="5" cm="1">
        <f t="array" ref="C303">SUMPRODUCT(--(HOUR(Flights_2026_09_303334353637[entry_hour])=HOUR($A303)),--(Flights_2026_09_303334353637[BPN_2]=C$298))</f>
        <v>6</v>
      </c>
      <c r="D303" s="5" cm="1">
        <f t="array" ref="D303">SUMPRODUCT(--(HOUR(Flights_2026_09_303334353637[entry_hour])=HOUR($A303)),--(Flights_2026_09_303334353637[TMA_Fix]=D$298))</f>
        <v>1</v>
      </c>
      <c r="AF303" s="2">
        <v>0.66666666666666663</v>
      </c>
      <c r="AG303" t="s">
        <v>744</v>
      </c>
      <c r="AH303" s="17">
        <v>350</v>
      </c>
      <c r="AI303" s="17" cm="1">
        <f t="array" ref="AI303">SUMPRODUCT(--(IFERROR(HOUR(Flights_2026_09_303334353637[entry_hour]),-1)=HOUR(AF303)),--(IFERROR(Flights_2026_09_303334353637[entry_sector],"")=AG303),--(IFERROR(Flights_2026_09_303334353637[nfl],-1)&gt;=AH303),--(IFERROR(Flights_2026_09_303334353637[nfl],-1)&lt;=IF(AH303=450,450,AH303+9)))</f>
        <v>0</v>
      </c>
    </row>
    <row r="304" spans="1:35" x14ac:dyDescent="0.2">
      <c r="A304" s="4">
        <v>0.79166666666666663</v>
      </c>
      <c r="B304" s="5" cm="1">
        <f t="array" ref="B304">SUMPRODUCT(--(HOUR(Flights_2026_09_303334353637[entry_hour])=HOUR($A304)),--(Flights_2026_09_303334353637[TMA_Fix]=B$298))</f>
        <v>9</v>
      </c>
      <c r="C304" s="5" cm="1">
        <f t="array" ref="C304">SUMPRODUCT(--(HOUR(Flights_2026_09_303334353637[entry_hour])=HOUR($A304)),--(Flights_2026_09_303334353637[BPN_2]=C$298))</f>
        <v>7</v>
      </c>
      <c r="D304" s="5" cm="1">
        <f t="array" ref="D304">SUMPRODUCT(--(HOUR(Flights_2026_09_303334353637[entry_hour])=HOUR($A304)),--(Flights_2026_09_303334353637[TMA_Fix]=D$298))</f>
        <v>4</v>
      </c>
      <c r="AF304" s="2">
        <v>0.66666666666666663</v>
      </c>
      <c r="AG304" t="s">
        <v>744</v>
      </c>
      <c r="AH304" s="17">
        <v>360</v>
      </c>
      <c r="AI304" s="17" cm="1">
        <f t="array" ref="AI304">SUMPRODUCT(--(IFERROR(HOUR(Flights_2026_09_303334353637[entry_hour]),-1)=HOUR(AF304)),--(IFERROR(Flights_2026_09_303334353637[entry_sector],"")=AG304),--(IFERROR(Flights_2026_09_303334353637[nfl],-1)&gt;=AH304),--(IFERROR(Flights_2026_09_303334353637[nfl],-1)&lt;=IF(AH304=450,450,AH304+9)))</f>
        <v>0</v>
      </c>
    </row>
    <row r="305" spans="1:35" x14ac:dyDescent="0.2">
      <c r="A305" s="4">
        <v>0.83333333333333337</v>
      </c>
      <c r="B305" s="5" cm="1">
        <f t="array" ref="B305">SUMPRODUCT(--(HOUR(Flights_2026_09_303334353637[entry_hour])=HOUR($A305)),--(Flights_2026_09_303334353637[TMA_Fix]=B$298))</f>
        <v>5</v>
      </c>
      <c r="C305" s="5" cm="1">
        <f t="array" ref="C305">SUMPRODUCT(--(HOUR(Flights_2026_09_303334353637[entry_hour])=HOUR($A305)),--(Flights_2026_09_303334353637[BPN_2]=C$298))</f>
        <v>0</v>
      </c>
      <c r="D305" s="5" cm="1">
        <f t="array" ref="D305">SUMPRODUCT(--(HOUR(Flights_2026_09_303334353637[entry_hour])=HOUR($A305)),--(Flights_2026_09_303334353637[TMA_Fix]=D$298))</f>
        <v>1</v>
      </c>
      <c r="AF305" s="2">
        <v>0.66666666666666663</v>
      </c>
      <c r="AG305" t="s">
        <v>744</v>
      </c>
      <c r="AH305" s="17">
        <v>370</v>
      </c>
      <c r="AI305" s="17" cm="1">
        <f t="array" ref="AI305">SUMPRODUCT(--(IFERROR(HOUR(Flights_2026_09_303334353637[entry_hour]),-1)=HOUR(AF305)),--(IFERROR(Flights_2026_09_303334353637[entry_sector],"")=AG305),--(IFERROR(Flights_2026_09_303334353637[nfl],-1)&gt;=AH305),--(IFERROR(Flights_2026_09_303334353637[nfl],-1)&lt;=IF(AH305=450,450,AH305+9)))</f>
        <v>1</v>
      </c>
    </row>
    <row r="306" spans="1:35" x14ac:dyDescent="0.2">
      <c r="A306" s="4">
        <v>0.875</v>
      </c>
      <c r="B306" s="5" cm="1">
        <f t="array" ref="B306">SUMPRODUCT(--(HOUR(Flights_2026_09_303334353637[entry_hour])=HOUR($A306)),--(Flights_2026_09_303334353637[TMA_Fix]=B$298))</f>
        <v>5</v>
      </c>
      <c r="C306" s="5" cm="1">
        <f t="array" ref="C306">SUMPRODUCT(--(HOUR(Flights_2026_09_303334353637[entry_hour])=HOUR($A306)),--(Flights_2026_09_303334353637[BPN_2]=C$298))</f>
        <v>0</v>
      </c>
      <c r="D306" s="5" cm="1">
        <f t="array" ref="D306">SUMPRODUCT(--(HOUR(Flights_2026_09_303334353637[entry_hour])=HOUR($A306)),--(Flights_2026_09_303334353637[TMA_Fix]=D$298))</f>
        <v>2</v>
      </c>
      <c r="AF306" s="2">
        <v>0.66666666666666663</v>
      </c>
      <c r="AG306" t="s">
        <v>744</v>
      </c>
      <c r="AH306" s="17">
        <v>380</v>
      </c>
      <c r="AI306" s="17" cm="1">
        <f t="array" ref="AI306">SUMPRODUCT(--(IFERROR(HOUR(Flights_2026_09_303334353637[entry_hour]),-1)=HOUR(AF306)),--(IFERROR(Flights_2026_09_303334353637[entry_sector],"")=AG306),--(IFERROR(Flights_2026_09_303334353637[nfl],-1)&gt;=AH306),--(IFERROR(Flights_2026_09_303334353637[nfl],-1)&lt;=IF(AH306=450,450,AH306+9)))</f>
        <v>0</v>
      </c>
    </row>
    <row r="307" spans="1:35" x14ac:dyDescent="0.2">
      <c r="A307" s="4">
        <v>0.91666666666666663</v>
      </c>
      <c r="B307" s="5" cm="1">
        <f t="array" ref="B307">SUMPRODUCT(--(HOUR(Flights_2026_09_303334353637[entry_hour])=HOUR($A307)),--(Flights_2026_09_303334353637[TMA_Fix]=B$298))</f>
        <v>3</v>
      </c>
      <c r="C307" s="5" cm="1">
        <f t="array" ref="C307">SUMPRODUCT(--(HOUR(Flights_2026_09_303334353637[entry_hour])=HOUR($A307)),--(Flights_2026_09_303334353637[BPN_2]=C$298))</f>
        <v>4</v>
      </c>
      <c r="D307" s="5" cm="1">
        <f t="array" ref="D307">SUMPRODUCT(--(HOUR(Flights_2026_09_303334353637[entry_hour])=HOUR($A307)),--(Flights_2026_09_303334353637[TMA_Fix]=D$298))</f>
        <v>1</v>
      </c>
      <c r="AF307" s="2">
        <v>0.66666666666666663</v>
      </c>
      <c r="AG307" t="s">
        <v>744</v>
      </c>
      <c r="AH307" s="17">
        <v>390</v>
      </c>
      <c r="AI307" s="17" cm="1">
        <f t="array" ref="AI307">SUMPRODUCT(--(IFERROR(HOUR(Flights_2026_09_303334353637[entry_hour]),-1)=HOUR(AF307)),--(IFERROR(Flights_2026_09_303334353637[entry_sector],"")=AG307),--(IFERROR(Flights_2026_09_303334353637[nfl],-1)&gt;=AH307),--(IFERROR(Flights_2026_09_303334353637[nfl],-1)&lt;=IF(AH307=450,450,AH307+9)))</f>
        <v>0</v>
      </c>
    </row>
    <row r="308" spans="1:35" x14ac:dyDescent="0.2">
      <c r="AF308" s="2">
        <v>0.66666666666666663</v>
      </c>
      <c r="AG308" t="s">
        <v>744</v>
      </c>
      <c r="AH308" s="17">
        <v>400</v>
      </c>
      <c r="AI308" s="17" cm="1">
        <f t="array" ref="AI308">SUMPRODUCT(--(IFERROR(HOUR(Flights_2026_09_303334353637[entry_hour]),-1)=HOUR(AF308)),--(IFERROR(Flights_2026_09_303334353637[entry_sector],"")=AG308),--(IFERROR(Flights_2026_09_303334353637[nfl],-1)&gt;=AH308),--(IFERROR(Flights_2026_09_303334353637[nfl],-1)&lt;=IF(AH308=450,450,AH308+9)))</f>
        <v>0</v>
      </c>
    </row>
    <row r="309" spans="1:35" x14ac:dyDescent="0.2">
      <c r="AF309" s="2">
        <v>0.66666666666666663</v>
      </c>
      <c r="AG309" t="s">
        <v>744</v>
      </c>
      <c r="AH309" s="17">
        <v>410</v>
      </c>
      <c r="AI309" s="17" cm="1">
        <f t="array" ref="AI309">SUMPRODUCT(--(IFERROR(HOUR(Flights_2026_09_303334353637[entry_hour]),-1)=HOUR(AF309)),--(IFERROR(Flights_2026_09_303334353637[entry_sector],"")=AG309),--(IFERROR(Flights_2026_09_303334353637[nfl],-1)&gt;=AH309),--(IFERROR(Flights_2026_09_303334353637[nfl],-1)&lt;=IF(AH309=450,450,AH309+9)))</f>
        <v>0</v>
      </c>
    </row>
    <row r="310" spans="1:35" ht="19" x14ac:dyDescent="0.2">
      <c r="A310" s="36" t="s">
        <v>2167</v>
      </c>
      <c r="B310" s="36"/>
      <c r="C310" s="36"/>
      <c r="D310" s="36"/>
      <c r="E310" s="36"/>
      <c r="F310" s="36"/>
      <c r="G310" s="36"/>
      <c r="H310" s="36"/>
      <c r="I310" s="36"/>
      <c r="J310" s="36"/>
      <c r="K310" s="36"/>
      <c r="L310" s="36"/>
      <c r="M310" s="36"/>
      <c r="N310" s="36"/>
      <c r="O310" s="36"/>
      <c r="AF310" s="2">
        <v>0.66666666666666663</v>
      </c>
      <c r="AG310" t="s">
        <v>744</v>
      </c>
      <c r="AH310" s="17">
        <v>420</v>
      </c>
      <c r="AI310" s="17" cm="1">
        <f t="array" ref="AI310">SUMPRODUCT(--(IFERROR(HOUR(Flights_2026_09_303334353637[entry_hour]),-1)=HOUR(AF310)),--(IFERROR(Flights_2026_09_303334353637[entry_sector],"")=AG310),--(IFERROR(Flights_2026_09_303334353637[nfl],-1)&gt;=AH310),--(IFERROR(Flights_2026_09_303334353637[nfl],-1)&lt;=IF(AH310=450,450,AH310+9)))</f>
        <v>0</v>
      </c>
    </row>
    <row r="311" spans="1:35" x14ac:dyDescent="0.2">
      <c r="AF311" s="2">
        <v>0.66666666666666663</v>
      </c>
      <c r="AG311" t="s">
        <v>744</v>
      </c>
      <c r="AH311" s="17">
        <v>430</v>
      </c>
      <c r="AI311" s="17" cm="1">
        <f t="array" ref="AI311">SUMPRODUCT(--(IFERROR(HOUR(Flights_2026_09_303334353637[entry_hour]),-1)=HOUR(AF311)),--(IFERROR(Flights_2026_09_303334353637[entry_sector],"")=AG311),--(IFERROR(Flights_2026_09_303334353637[nfl],-1)&gt;=AH311),--(IFERROR(Flights_2026_09_303334353637[nfl],-1)&lt;=IF(AH311=450,450,AH311+9)))</f>
        <v>0</v>
      </c>
    </row>
    <row r="312" spans="1:35" x14ac:dyDescent="0.2">
      <c r="AF312" s="2">
        <v>0.66666666666666663</v>
      </c>
      <c r="AG312" t="s">
        <v>744</v>
      </c>
      <c r="AH312" s="17">
        <v>440</v>
      </c>
      <c r="AI312" s="17" cm="1">
        <f t="array" ref="AI312">SUMPRODUCT(--(IFERROR(HOUR(Flights_2026_09_303334353637[entry_hour]),-1)=HOUR(AF312)),--(IFERROR(Flights_2026_09_303334353637[entry_sector],"")=AG312),--(IFERROR(Flights_2026_09_303334353637[nfl],-1)&gt;=AH312),--(IFERROR(Flights_2026_09_303334353637[nfl],-1)&lt;=IF(AH312=450,450,AH312+9)))</f>
        <v>0</v>
      </c>
    </row>
    <row r="313" spans="1:35" x14ac:dyDescent="0.2">
      <c r="AF313" s="2">
        <v>0.66666666666666663</v>
      </c>
      <c r="AG313" t="s">
        <v>744</v>
      </c>
      <c r="AH313" s="17">
        <v>450</v>
      </c>
      <c r="AI313" s="17" cm="1">
        <f t="array" ref="AI313">SUMPRODUCT(--(IFERROR(HOUR(Flights_2026_09_303334353637[entry_hour]),-1)=HOUR(AF313)),--(IFERROR(Flights_2026_09_303334353637[entry_sector],"")=AG313),--(IFERROR(Flights_2026_09_303334353637[nfl],-1)&gt;=AH313),--(IFERROR(Flights_2026_09_303334353637[nfl],-1)&lt;=IF(AH313=450,450,AH313+9)))</f>
        <v>0</v>
      </c>
    </row>
    <row r="314" spans="1:35" x14ac:dyDescent="0.2">
      <c r="AF314" s="2">
        <v>0.66666666666666663</v>
      </c>
      <c r="AG314" t="s">
        <v>745</v>
      </c>
      <c r="AH314" s="17">
        <v>200</v>
      </c>
      <c r="AI314" s="17" cm="1">
        <f t="array" ref="AI314">SUMPRODUCT(--(IFERROR(HOUR(Flights_2026_09_303334353637[entry_hour]),-1)=HOUR(AF314)),--(IFERROR(Flights_2026_09_303334353637[entry_sector],"")=AG314),--(IFERROR(Flights_2026_09_303334353637[nfl],-1)&gt;=AH314),--(IFERROR(Flights_2026_09_303334353637[nfl],-1)&lt;=IF(AH314=450,450,AH314+9)))</f>
        <v>0</v>
      </c>
    </row>
    <row r="315" spans="1:35" x14ac:dyDescent="0.2">
      <c r="AF315" s="2">
        <v>0.66666666666666663</v>
      </c>
      <c r="AG315" t="s">
        <v>745</v>
      </c>
      <c r="AH315" s="17">
        <v>210</v>
      </c>
      <c r="AI315" s="17" cm="1">
        <f t="array" ref="AI315">SUMPRODUCT(--(IFERROR(HOUR(Flights_2026_09_303334353637[entry_hour]),-1)=HOUR(AF315)),--(IFERROR(Flights_2026_09_303334353637[entry_sector],"")=AG315),--(IFERROR(Flights_2026_09_303334353637[nfl],-1)&gt;=AH315),--(IFERROR(Flights_2026_09_303334353637[nfl],-1)&lt;=IF(AH315=450,450,AH315+9)))</f>
        <v>0</v>
      </c>
    </row>
    <row r="316" spans="1:35" x14ac:dyDescent="0.2">
      <c r="AF316" s="2">
        <v>0.66666666666666663</v>
      </c>
      <c r="AG316" t="s">
        <v>745</v>
      </c>
      <c r="AH316" s="17">
        <v>220</v>
      </c>
      <c r="AI316" s="17" cm="1">
        <f t="array" ref="AI316">SUMPRODUCT(--(IFERROR(HOUR(Flights_2026_09_303334353637[entry_hour]),-1)=HOUR(AF316)),--(IFERROR(Flights_2026_09_303334353637[entry_sector],"")=AG316),--(IFERROR(Flights_2026_09_303334353637[nfl],-1)&gt;=AH316),--(IFERROR(Flights_2026_09_303334353637[nfl],-1)&lt;=IF(AH316=450,450,AH316+9)))</f>
        <v>1</v>
      </c>
    </row>
    <row r="317" spans="1:35" x14ac:dyDescent="0.2">
      <c r="AF317" s="2">
        <v>0.66666666666666663</v>
      </c>
      <c r="AG317" t="s">
        <v>745</v>
      </c>
      <c r="AH317" s="17">
        <v>230</v>
      </c>
      <c r="AI317" s="17" cm="1">
        <f t="array" ref="AI317">SUMPRODUCT(--(IFERROR(HOUR(Flights_2026_09_303334353637[entry_hour]),-1)=HOUR(AF317)),--(IFERROR(Flights_2026_09_303334353637[entry_sector],"")=AG317),--(IFERROR(Flights_2026_09_303334353637[nfl],-1)&gt;=AH317),--(IFERROR(Flights_2026_09_303334353637[nfl],-1)&lt;=IF(AH317=450,450,AH317+9)))</f>
        <v>0</v>
      </c>
    </row>
    <row r="318" spans="1:35" x14ac:dyDescent="0.2">
      <c r="AF318" s="2">
        <v>0.66666666666666663</v>
      </c>
      <c r="AG318" t="s">
        <v>745</v>
      </c>
      <c r="AH318" s="17">
        <v>240</v>
      </c>
      <c r="AI318" s="17" cm="1">
        <f t="array" ref="AI318">SUMPRODUCT(--(IFERROR(HOUR(Flights_2026_09_303334353637[entry_hour]),-1)=HOUR(AF318)),--(IFERROR(Flights_2026_09_303334353637[entry_sector],"")=AG318),--(IFERROR(Flights_2026_09_303334353637[nfl],-1)&gt;=AH318),--(IFERROR(Flights_2026_09_303334353637[nfl],-1)&lt;=IF(AH318=450,450,AH318+9)))</f>
        <v>0</v>
      </c>
    </row>
    <row r="319" spans="1:35" x14ac:dyDescent="0.2">
      <c r="AF319" s="2">
        <v>0.66666666666666663</v>
      </c>
      <c r="AG319" t="s">
        <v>745</v>
      </c>
      <c r="AH319" s="17">
        <v>250</v>
      </c>
      <c r="AI319" s="17" cm="1">
        <f t="array" ref="AI319">SUMPRODUCT(--(IFERROR(HOUR(Flights_2026_09_303334353637[entry_hour]),-1)=HOUR(AF319)),--(IFERROR(Flights_2026_09_303334353637[entry_sector],"")=AG319),--(IFERROR(Flights_2026_09_303334353637[nfl],-1)&gt;=AH319),--(IFERROR(Flights_2026_09_303334353637[nfl],-1)&lt;=IF(AH319=450,450,AH319+9)))</f>
        <v>0</v>
      </c>
    </row>
    <row r="320" spans="1:35" x14ac:dyDescent="0.2">
      <c r="AF320" s="2">
        <v>0.66666666666666663</v>
      </c>
      <c r="AG320" t="s">
        <v>745</v>
      </c>
      <c r="AH320" s="17">
        <v>260</v>
      </c>
      <c r="AI320" s="17" cm="1">
        <f t="array" ref="AI320">SUMPRODUCT(--(IFERROR(HOUR(Flights_2026_09_303334353637[entry_hour]),-1)=HOUR(AF320)),--(IFERROR(Flights_2026_09_303334353637[entry_sector],"")=AG320),--(IFERROR(Flights_2026_09_303334353637[nfl],-1)&gt;=AH320),--(IFERROR(Flights_2026_09_303334353637[nfl],-1)&lt;=IF(AH320=450,450,AH320+9)))</f>
        <v>0</v>
      </c>
    </row>
    <row r="321" spans="1:35" x14ac:dyDescent="0.2">
      <c r="AF321" s="2">
        <v>0.66666666666666663</v>
      </c>
      <c r="AG321" t="s">
        <v>745</v>
      </c>
      <c r="AH321" s="17">
        <v>270</v>
      </c>
      <c r="AI321" s="17" cm="1">
        <f t="array" ref="AI321">SUMPRODUCT(--(IFERROR(HOUR(Flights_2026_09_303334353637[entry_hour]),-1)=HOUR(AF321)),--(IFERROR(Flights_2026_09_303334353637[entry_sector],"")=AG321),--(IFERROR(Flights_2026_09_303334353637[nfl],-1)&gt;=AH321),--(IFERROR(Flights_2026_09_303334353637[nfl],-1)&lt;=IF(AH321=450,450,AH321+9)))</f>
        <v>0</v>
      </c>
    </row>
    <row r="322" spans="1:35" x14ac:dyDescent="0.2">
      <c r="AF322" s="2">
        <v>0.66666666666666663</v>
      </c>
      <c r="AG322" t="s">
        <v>745</v>
      </c>
      <c r="AH322" s="17">
        <v>280</v>
      </c>
      <c r="AI322" s="17" cm="1">
        <f t="array" ref="AI322">SUMPRODUCT(--(IFERROR(HOUR(Flights_2026_09_303334353637[entry_hour]),-1)=HOUR(AF322)),--(IFERROR(Flights_2026_09_303334353637[entry_sector],"")=AG322),--(IFERROR(Flights_2026_09_303334353637[nfl],-1)&gt;=AH322),--(IFERROR(Flights_2026_09_303334353637[nfl],-1)&lt;=IF(AH322=450,450,AH322+9)))</f>
        <v>0</v>
      </c>
    </row>
    <row r="323" spans="1:35" x14ac:dyDescent="0.2">
      <c r="AF323" s="2">
        <v>0.66666666666666663</v>
      </c>
      <c r="AG323" t="s">
        <v>745</v>
      </c>
      <c r="AH323" s="17">
        <v>290</v>
      </c>
      <c r="AI323" s="17" cm="1">
        <f t="array" ref="AI323">SUMPRODUCT(--(IFERROR(HOUR(Flights_2026_09_303334353637[entry_hour]),-1)=HOUR(AF323)),--(IFERROR(Flights_2026_09_303334353637[entry_sector],"")=AG323),--(IFERROR(Flights_2026_09_303334353637[nfl],-1)&gt;=AH323),--(IFERROR(Flights_2026_09_303334353637[nfl],-1)&lt;=IF(AH323=450,450,AH323+9)))</f>
        <v>0</v>
      </c>
    </row>
    <row r="324" spans="1:35" x14ac:dyDescent="0.2">
      <c r="AF324" s="2">
        <v>0.66666666666666663</v>
      </c>
      <c r="AG324" t="s">
        <v>745</v>
      </c>
      <c r="AH324" s="17">
        <v>300</v>
      </c>
      <c r="AI324" s="17" cm="1">
        <f t="array" ref="AI324">SUMPRODUCT(--(IFERROR(HOUR(Flights_2026_09_303334353637[entry_hour]),-1)=HOUR(AF324)),--(IFERROR(Flights_2026_09_303334353637[entry_sector],"")=AG324),--(IFERROR(Flights_2026_09_303334353637[nfl],-1)&gt;=AH324),--(IFERROR(Flights_2026_09_303334353637[nfl],-1)&lt;=IF(AH324=450,450,AH324+9)))</f>
        <v>0</v>
      </c>
    </row>
    <row r="325" spans="1:35" x14ac:dyDescent="0.2">
      <c r="AF325" s="2">
        <v>0.66666666666666663</v>
      </c>
      <c r="AG325" t="s">
        <v>745</v>
      </c>
      <c r="AH325" s="17">
        <v>310</v>
      </c>
      <c r="AI325" s="17" cm="1">
        <f t="array" ref="AI325">SUMPRODUCT(--(IFERROR(HOUR(Flights_2026_09_303334353637[entry_hour]),-1)=HOUR(AF325)),--(IFERROR(Flights_2026_09_303334353637[entry_sector],"")=AG325),--(IFERROR(Flights_2026_09_303334353637[nfl],-1)&gt;=AH325),--(IFERROR(Flights_2026_09_303334353637[nfl],-1)&lt;=IF(AH325=450,450,AH325+9)))</f>
        <v>1</v>
      </c>
    </row>
    <row r="326" spans="1:35" x14ac:dyDescent="0.2">
      <c r="AF326" s="2">
        <v>0.66666666666666663</v>
      </c>
      <c r="AG326" t="s">
        <v>745</v>
      </c>
      <c r="AH326" s="17">
        <v>320</v>
      </c>
      <c r="AI326" s="17" cm="1">
        <f t="array" ref="AI326">SUMPRODUCT(--(IFERROR(HOUR(Flights_2026_09_303334353637[entry_hour]),-1)=HOUR(AF326)),--(IFERROR(Flights_2026_09_303334353637[entry_sector],"")=AG326),--(IFERROR(Flights_2026_09_303334353637[nfl],-1)&gt;=AH326),--(IFERROR(Flights_2026_09_303334353637[nfl],-1)&lt;=IF(AH326=450,450,AH326+9)))</f>
        <v>0</v>
      </c>
    </row>
    <row r="327" spans="1:35" x14ac:dyDescent="0.2">
      <c r="AF327" s="2">
        <v>0.66666666666666663</v>
      </c>
      <c r="AG327" t="s">
        <v>745</v>
      </c>
      <c r="AH327" s="17">
        <v>330</v>
      </c>
      <c r="AI327" s="17" cm="1">
        <f t="array" ref="AI327">SUMPRODUCT(--(IFERROR(HOUR(Flights_2026_09_303334353637[entry_hour]),-1)=HOUR(AF327)),--(IFERROR(Flights_2026_09_303334353637[entry_sector],"")=AG327),--(IFERROR(Flights_2026_09_303334353637[nfl],-1)&gt;=AH327),--(IFERROR(Flights_2026_09_303334353637[nfl],-1)&lt;=IF(AH327=450,450,AH327+9)))</f>
        <v>1</v>
      </c>
    </row>
    <row r="328" spans="1:35" x14ac:dyDescent="0.2">
      <c r="AF328" s="2">
        <v>0.66666666666666663</v>
      </c>
      <c r="AG328" t="s">
        <v>745</v>
      </c>
      <c r="AH328" s="17">
        <v>340</v>
      </c>
      <c r="AI328" s="17" cm="1">
        <f t="array" ref="AI328">SUMPRODUCT(--(IFERROR(HOUR(Flights_2026_09_303334353637[entry_hour]),-1)=HOUR(AF328)),--(IFERROR(Flights_2026_09_303334353637[entry_sector],"")=AG328),--(IFERROR(Flights_2026_09_303334353637[nfl],-1)&gt;=AH328),--(IFERROR(Flights_2026_09_303334353637[nfl],-1)&lt;=IF(AH328=450,450,AH328+9)))</f>
        <v>0</v>
      </c>
    </row>
    <row r="329" spans="1:35" x14ac:dyDescent="0.2">
      <c r="AF329" s="2">
        <v>0.66666666666666663</v>
      </c>
      <c r="AG329" t="s">
        <v>745</v>
      </c>
      <c r="AH329" s="17">
        <v>350</v>
      </c>
      <c r="AI329" s="17" cm="1">
        <f t="array" ref="AI329">SUMPRODUCT(--(IFERROR(HOUR(Flights_2026_09_303334353637[entry_hour]),-1)=HOUR(AF329)),--(IFERROR(Flights_2026_09_303334353637[entry_sector],"")=AG329),--(IFERROR(Flights_2026_09_303334353637[nfl],-1)&gt;=AH329),--(IFERROR(Flights_2026_09_303334353637[nfl],-1)&lt;=IF(AH329=450,450,AH329+9)))</f>
        <v>2</v>
      </c>
    </row>
    <row r="330" spans="1:35" x14ac:dyDescent="0.2">
      <c r="AF330" s="2">
        <v>0.66666666666666663</v>
      </c>
      <c r="AG330" t="s">
        <v>745</v>
      </c>
      <c r="AH330" s="17">
        <v>360</v>
      </c>
      <c r="AI330" s="17" cm="1">
        <f t="array" ref="AI330">SUMPRODUCT(--(IFERROR(HOUR(Flights_2026_09_303334353637[entry_hour]),-1)=HOUR(AF330)),--(IFERROR(Flights_2026_09_303334353637[entry_sector],"")=AG330),--(IFERROR(Flights_2026_09_303334353637[nfl],-1)&gt;=AH330),--(IFERROR(Flights_2026_09_303334353637[nfl],-1)&lt;=IF(AH330=450,450,AH330+9)))</f>
        <v>0</v>
      </c>
    </row>
    <row r="331" spans="1:35" x14ac:dyDescent="0.2">
      <c r="AF331" s="2">
        <v>0.66666666666666663</v>
      </c>
      <c r="AG331" t="s">
        <v>745</v>
      </c>
      <c r="AH331" s="17">
        <v>370</v>
      </c>
      <c r="AI331" s="17" cm="1">
        <f t="array" ref="AI331">SUMPRODUCT(--(IFERROR(HOUR(Flights_2026_09_303334353637[entry_hour]),-1)=HOUR(AF331)),--(IFERROR(Flights_2026_09_303334353637[entry_sector],"")=AG331),--(IFERROR(Flights_2026_09_303334353637[nfl],-1)&gt;=AH331),--(IFERROR(Flights_2026_09_303334353637[nfl],-1)&lt;=IF(AH331=450,450,AH331+9)))</f>
        <v>2</v>
      </c>
    </row>
    <row r="332" spans="1:35" x14ac:dyDescent="0.2">
      <c r="AF332" s="2">
        <v>0.66666666666666663</v>
      </c>
      <c r="AG332" t="s">
        <v>745</v>
      </c>
      <c r="AH332" s="17">
        <v>380</v>
      </c>
      <c r="AI332" s="17" cm="1">
        <f t="array" ref="AI332">SUMPRODUCT(--(IFERROR(HOUR(Flights_2026_09_303334353637[entry_hour]),-1)=HOUR(AF332)),--(IFERROR(Flights_2026_09_303334353637[entry_sector],"")=AG332),--(IFERROR(Flights_2026_09_303334353637[nfl],-1)&gt;=AH332),--(IFERROR(Flights_2026_09_303334353637[nfl],-1)&lt;=IF(AH332=450,450,AH332+9)))</f>
        <v>0</v>
      </c>
    </row>
    <row r="333" spans="1:35" x14ac:dyDescent="0.2">
      <c r="AF333" s="2">
        <v>0.66666666666666663</v>
      </c>
      <c r="AG333" t="s">
        <v>745</v>
      </c>
      <c r="AH333" s="17">
        <v>390</v>
      </c>
      <c r="AI333" s="17" cm="1">
        <f t="array" ref="AI333">SUMPRODUCT(--(IFERROR(HOUR(Flights_2026_09_303334353637[entry_hour]),-1)=HOUR(AF333)),--(IFERROR(Flights_2026_09_303334353637[entry_sector],"")=AG333),--(IFERROR(Flights_2026_09_303334353637[nfl],-1)&gt;=AH333),--(IFERROR(Flights_2026_09_303334353637[nfl],-1)&lt;=IF(AH333=450,450,AH333+9)))</f>
        <v>0</v>
      </c>
    </row>
    <row r="334" spans="1:35" x14ac:dyDescent="0.2">
      <c r="AF334" s="2">
        <v>0.66666666666666663</v>
      </c>
      <c r="AG334" t="s">
        <v>745</v>
      </c>
      <c r="AH334" s="17">
        <v>400</v>
      </c>
      <c r="AI334" s="17" cm="1">
        <f t="array" ref="AI334">SUMPRODUCT(--(IFERROR(HOUR(Flights_2026_09_303334353637[entry_hour]),-1)=HOUR(AF334)),--(IFERROR(Flights_2026_09_303334353637[entry_sector],"")=AG334),--(IFERROR(Flights_2026_09_303334353637[nfl],-1)&gt;=AH334),--(IFERROR(Flights_2026_09_303334353637[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entry_hour]),-1)=HOUR(AF335)),--(IFERROR(Flights_2026_09_303334353637[entry_sector],"")=AG335),--(IFERROR(Flights_2026_09_303334353637[nfl],-1)&gt;=AH335),--(IFERROR(Flights_2026_09_303334353637[nfl],-1)&lt;=IF(AH335=450,450,AH335+9)))</f>
        <v>0</v>
      </c>
    </row>
    <row r="336" spans="1:35" x14ac:dyDescent="0.2">
      <c r="A336" s="4">
        <v>0.58333333333333337</v>
      </c>
      <c r="B336" s="5" cm="1">
        <f t="array" ref="B336">SUMPRODUCT(--(HOUR(Flights_2026_09_303334353637[entry_hour])=HOUR($A336)),--(Flights_2026_09_303334353637[BPN_2]=B$335))</f>
        <v>0</v>
      </c>
      <c r="C336" s="5" cm="1">
        <f t="array" ref="C336">SUMPRODUCT(--(HOUR(Flights_2026_09_303334353637[entry_hour])=HOUR($A336)),--(Flights_2026_09_303334353637[BPN_2]=C$335))</f>
        <v>2</v>
      </c>
      <c r="D336" s="5" cm="1">
        <f t="array" ref="D336">SUMPRODUCT(--(HOUR(Flights_2026_09_303334353637[entry_hour])=HOUR($A336)),--(Flights_2026_09_303334353637[BPN_2]=D$335))</f>
        <v>3</v>
      </c>
      <c r="E336" s="5" cm="1">
        <f t="array" ref="E336">SUMPRODUCT(--(HOUR(Flights_2026_09_303334353637[entry_hour])=HOUR($A336)),--(Flights_2026_09_303334353637[BPN_2]=E$335))</f>
        <v>2</v>
      </c>
      <c r="F336" s="5" cm="1">
        <f t="array" ref="F336">SUMPRODUCT(--(HOUR(Flights_2026_09_303334353637[entry_hour])=HOUR($A336)),--(Flights_2026_09_303334353637[BPN_2]=F$335))</f>
        <v>2</v>
      </c>
      <c r="G336" s="5" cm="1">
        <f t="array" ref="G336">SUMPRODUCT(--(HOUR(Flights_2026_09_303334353637[entry_hour])=HOUR($A336)),--(Flights_2026_09_303334353637[BPN_2]=G$335))</f>
        <v>0</v>
      </c>
      <c r="H336" s="5" cm="1">
        <f t="array" ref="H336">SUMPRODUCT(--(HOUR(Flights_2026_09_303334353637[entry_hour])=HOUR($A336)),--(Flights_2026_09_303334353637[BPN_2]=H$335))</f>
        <v>0</v>
      </c>
      <c r="I336" s="5" cm="1">
        <f t="array" ref="I336">SUMPRODUCT(--(HOUR(Flights_2026_09_303334353637[entry_hour])=HOUR($A336)),--(Flights_2026_09_303334353637[BPN_2]=I$335))</f>
        <v>3</v>
      </c>
      <c r="J336" s="5" cm="1">
        <f t="array" ref="J336">SUMPRODUCT(--(HOUR(Flights_2026_09_303334353637[entry_hour])=HOUR($A336)),--(Flights_2026_09_303334353637[BPN_2]=J$335))</f>
        <v>3</v>
      </c>
      <c r="K336" s="5" cm="1">
        <f t="array" ref="K336">SUMPRODUCT(--(HOUR(Flights_2026_09_303334353637[entry_hour])=HOUR($A336)),--(Flights_2026_09_303334353637[BPN_2]=K$335))</f>
        <v>0</v>
      </c>
      <c r="L336" s="5" cm="1">
        <f t="array" ref="L336">SUMPRODUCT(--(HOUR(Flights_2026_09_303334353637[entry_hour])=HOUR($A336)),--(Flights_2026_09_303334353637[BPN_2]=L$335))</f>
        <v>0</v>
      </c>
      <c r="M336" s="5" cm="1">
        <f t="array" ref="M336">SUMPRODUCT(--(HOUR(Flights_2026_09_303334353637[entry_hour])=HOUR($A336)),--(Flights_2026_09_303334353637[BPN_2]=M$335))</f>
        <v>0</v>
      </c>
      <c r="N336" s="5" cm="1">
        <f t="array" ref="N336">SUMPRODUCT(--(HOUR(Flights_2026_09_303334353637[entry_hour])=HOUR($A336)),--(Flights_2026_09_303334353637[BPN_2]=N$335))</f>
        <v>0</v>
      </c>
      <c r="O336" s="5" cm="1">
        <f t="array" ref="O336">SUMPRODUCT(--(HOUR(Flights_2026_09_303334353637[entry_hour])=HOUR($A336)),--(Flights_2026_09_303334353637[BPN_2]=O$335))</f>
        <v>0</v>
      </c>
      <c r="AF336" s="2">
        <v>0.66666666666666663</v>
      </c>
      <c r="AG336" t="s">
        <v>745</v>
      </c>
      <c r="AH336" s="17">
        <v>420</v>
      </c>
      <c r="AI336" s="17" cm="1">
        <f t="array" ref="AI336">SUMPRODUCT(--(IFERROR(HOUR(Flights_2026_09_303334353637[entry_hour]),-1)=HOUR(AF336)),--(IFERROR(Flights_2026_09_303334353637[entry_sector],"")=AG336),--(IFERROR(Flights_2026_09_303334353637[nfl],-1)&gt;=AH336),--(IFERROR(Flights_2026_09_303334353637[nfl],-1)&lt;=IF(AH336=450,450,AH336+9)))</f>
        <v>0</v>
      </c>
    </row>
    <row r="337" spans="1:35" x14ac:dyDescent="0.2">
      <c r="A337" s="4">
        <v>0.625</v>
      </c>
      <c r="B337" s="5" cm="1">
        <f t="array" ref="B337">SUMPRODUCT(--(HOUR(Flights_2026_09_303334353637[entry_hour])=HOUR($A337)),--(Flights_2026_09_303334353637[BPN_2]=B$335))</f>
        <v>0</v>
      </c>
      <c r="C337" s="5" cm="1">
        <f t="array" ref="C337">SUMPRODUCT(--(HOUR(Flights_2026_09_303334353637[entry_hour])=HOUR($A337)),--(Flights_2026_09_303334353637[BPN_2]=C$335))</f>
        <v>11</v>
      </c>
      <c r="D337" s="5" cm="1">
        <f t="array" ref="D337">SUMPRODUCT(--(HOUR(Flights_2026_09_303334353637[entry_hour])=HOUR($A337)),--(Flights_2026_09_303334353637[BPN_2]=D$335))</f>
        <v>0</v>
      </c>
      <c r="E337" s="5" cm="1">
        <f t="array" ref="E337">SUMPRODUCT(--(HOUR(Flights_2026_09_303334353637[entry_hour])=HOUR($A337)),--(Flights_2026_09_303334353637[BPN_2]=E$335))</f>
        <v>0</v>
      </c>
      <c r="F337" s="5" cm="1">
        <f t="array" ref="F337">SUMPRODUCT(--(HOUR(Flights_2026_09_303334353637[entry_hour])=HOUR($A337)),--(Flights_2026_09_303334353637[BPN_2]=F$335))</f>
        <v>4</v>
      </c>
      <c r="G337" s="5" cm="1">
        <f t="array" ref="G337">SUMPRODUCT(--(HOUR(Flights_2026_09_303334353637[entry_hour])=HOUR($A337)),--(Flights_2026_09_303334353637[BPN_2]=G$335))</f>
        <v>0</v>
      </c>
      <c r="H337" s="5" cm="1">
        <f t="array" ref="H337">SUMPRODUCT(--(HOUR(Flights_2026_09_303334353637[entry_hour])=HOUR($A337)),--(Flights_2026_09_303334353637[BPN_2]=H$335))</f>
        <v>0</v>
      </c>
      <c r="I337" s="5" cm="1">
        <f t="array" ref="I337">SUMPRODUCT(--(HOUR(Flights_2026_09_303334353637[entry_hour])=HOUR($A337)),--(Flights_2026_09_303334353637[BPN_2]=I$335))</f>
        <v>1</v>
      </c>
      <c r="J337" s="5" cm="1">
        <f t="array" ref="J337">SUMPRODUCT(--(HOUR(Flights_2026_09_303334353637[entry_hour])=HOUR($A337)),--(Flights_2026_09_303334353637[BPN_2]=J$335))</f>
        <v>3</v>
      </c>
      <c r="K337" s="5" cm="1">
        <f t="array" ref="K337">SUMPRODUCT(--(HOUR(Flights_2026_09_303334353637[entry_hour])=HOUR($A337)),--(Flights_2026_09_303334353637[BPN_2]=K$335))</f>
        <v>0</v>
      </c>
      <c r="L337" s="5" cm="1">
        <f t="array" ref="L337">SUMPRODUCT(--(HOUR(Flights_2026_09_303334353637[entry_hour])=HOUR($A337)),--(Flights_2026_09_303334353637[BPN_2]=L$335))</f>
        <v>0</v>
      </c>
      <c r="M337" s="5" cm="1">
        <f t="array" ref="M337">SUMPRODUCT(--(HOUR(Flights_2026_09_303334353637[entry_hour])=HOUR($A337)),--(Flights_2026_09_303334353637[BPN_2]=M$335))</f>
        <v>0</v>
      </c>
      <c r="N337" s="5" cm="1">
        <f t="array" ref="N337">SUMPRODUCT(--(HOUR(Flights_2026_09_303334353637[entry_hour])=HOUR($A337)),--(Flights_2026_09_303334353637[BPN_2]=N$335))</f>
        <v>0</v>
      </c>
      <c r="O337" s="5" cm="1">
        <f t="array" ref="O337">SUMPRODUCT(--(HOUR(Flights_2026_09_303334353637[entry_hour])=HOUR($A337)),--(Flights_2026_09_303334353637[BPN_2]=O$335))</f>
        <v>0</v>
      </c>
      <c r="AF337" s="2">
        <v>0.66666666666666663</v>
      </c>
      <c r="AG337" t="s">
        <v>745</v>
      </c>
      <c r="AH337" s="17">
        <v>430</v>
      </c>
      <c r="AI337" s="17" cm="1">
        <f t="array" ref="AI337">SUMPRODUCT(--(IFERROR(HOUR(Flights_2026_09_303334353637[entry_hour]),-1)=HOUR(AF337)),--(IFERROR(Flights_2026_09_303334353637[entry_sector],"")=AG337),--(IFERROR(Flights_2026_09_303334353637[nfl],-1)&gt;=AH337),--(IFERROR(Flights_2026_09_303334353637[nfl],-1)&lt;=IF(AH337=450,450,AH337+9)))</f>
        <v>0</v>
      </c>
    </row>
    <row r="338" spans="1:35" x14ac:dyDescent="0.2">
      <c r="A338" s="4">
        <v>0.66666666666666663</v>
      </c>
      <c r="B338" s="5" cm="1">
        <f t="array" ref="B338">SUMPRODUCT(--(HOUR(Flights_2026_09_303334353637[entry_hour])=HOUR($A338)),--(Flights_2026_09_303334353637[BPN_2]=B$335))</f>
        <v>1</v>
      </c>
      <c r="C338" s="5" cm="1">
        <f t="array" ref="C338">SUMPRODUCT(--(HOUR(Flights_2026_09_303334353637[entry_hour])=HOUR($A338)),--(Flights_2026_09_303334353637[BPN_2]=C$335))</f>
        <v>3</v>
      </c>
      <c r="D338" s="5" cm="1">
        <f t="array" ref="D338">SUMPRODUCT(--(HOUR(Flights_2026_09_303334353637[entry_hour])=HOUR($A338)),--(Flights_2026_09_303334353637[BPN_2]=D$335))</f>
        <v>2</v>
      </c>
      <c r="E338" s="5" cm="1">
        <f t="array" ref="E338">SUMPRODUCT(--(HOUR(Flights_2026_09_303334353637[entry_hour])=HOUR($A338)),--(Flights_2026_09_303334353637[BPN_2]=E$335))</f>
        <v>3</v>
      </c>
      <c r="F338" s="5" cm="1">
        <f t="array" ref="F338">SUMPRODUCT(--(HOUR(Flights_2026_09_303334353637[entry_hour])=HOUR($A338)),--(Flights_2026_09_303334353637[BPN_2]=F$335))</f>
        <v>1</v>
      </c>
      <c r="G338" s="5" cm="1">
        <f t="array" ref="G338">SUMPRODUCT(--(HOUR(Flights_2026_09_303334353637[entry_hour])=HOUR($A338)),--(Flights_2026_09_303334353637[BPN_2]=G$335))</f>
        <v>1</v>
      </c>
      <c r="H338" s="5" cm="1">
        <f t="array" ref="H338">SUMPRODUCT(--(HOUR(Flights_2026_09_303334353637[entry_hour])=HOUR($A338)),--(Flights_2026_09_303334353637[BPN_2]=H$335))</f>
        <v>0</v>
      </c>
      <c r="I338" s="5" cm="1">
        <f t="array" ref="I338">SUMPRODUCT(--(HOUR(Flights_2026_09_303334353637[entry_hour])=HOUR($A338)),--(Flights_2026_09_303334353637[BPN_2]=I$335))</f>
        <v>1</v>
      </c>
      <c r="J338" s="5" cm="1">
        <f t="array" ref="J338">SUMPRODUCT(--(HOUR(Flights_2026_09_303334353637[entry_hour])=HOUR($A338)),--(Flights_2026_09_303334353637[BPN_2]=J$335))</f>
        <v>1</v>
      </c>
      <c r="K338" s="5" cm="1">
        <f t="array" ref="K338">SUMPRODUCT(--(HOUR(Flights_2026_09_303334353637[entry_hour])=HOUR($A338)),--(Flights_2026_09_303334353637[BPN_2]=K$335))</f>
        <v>1</v>
      </c>
      <c r="L338" s="5" cm="1">
        <f t="array" ref="L338">SUMPRODUCT(--(HOUR(Flights_2026_09_303334353637[entry_hour])=HOUR($A338)),--(Flights_2026_09_303334353637[BPN_2]=L$335))</f>
        <v>0</v>
      </c>
      <c r="M338" s="5" cm="1">
        <f t="array" ref="M338">SUMPRODUCT(--(HOUR(Flights_2026_09_303334353637[entry_hour])=HOUR($A338)),--(Flights_2026_09_303334353637[BPN_2]=M$335))</f>
        <v>0</v>
      </c>
      <c r="N338" s="5" cm="1">
        <f t="array" ref="N338">SUMPRODUCT(--(HOUR(Flights_2026_09_303334353637[entry_hour])=HOUR($A338)),--(Flights_2026_09_303334353637[BPN_2]=N$335))</f>
        <v>0</v>
      </c>
      <c r="O338" s="5" cm="1">
        <f t="array" ref="O338">SUMPRODUCT(--(HOUR(Flights_2026_09_303334353637[entry_hour])=HOUR($A338)),--(Flights_2026_09_303334353637[BPN_2]=O$335))</f>
        <v>0</v>
      </c>
      <c r="AF338" s="2">
        <v>0.66666666666666663</v>
      </c>
      <c r="AG338" t="s">
        <v>745</v>
      </c>
      <c r="AH338" s="17">
        <v>440</v>
      </c>
      <c r="AI338" s="17" cm="1">
        <f t="array" ref="AI338">SUMPRODUCT(--(IFERROR(HOUR(Flights_2026_09_303334353637[entry_hour]),-1)=HOUR(AF338)),--(IFERROR(Flights_2026_09_303334353637[entry_sector],"")=AG338),--(IFERROR(Flights_2026_09_303334353637[nfl],-1)&gt;=AH338),--(IFERROR(Flights_2026_09_303334353637[nfl],-1)&lt;=IF(AH338=450,450,AH338+9)))</f>
        <v>0</v>
      </c>
    </row>
    <row r="339" spans="1:35" x14ac:dyDescent="0.2">
      <c r="A339" s="4">
        <v>0.70833333333333337</v>
      </c>
      <c r="B339" s="5" cm="1">
        <f t="array" ref="B339">SUMPRODUCT(--(HOUR(Flights_2026_09_303334353637[entry_hour])=HOUR($A339)),--(Flights_2026_09_303334353637[BPN_2]=B$335))</f>
        <v>0</v>
      </c>
      <c r="C339" s="5" cm="1">
        <f t="array" ref="C339">SUMPRODUCT(--(HOUR(Flights_2026_09_303334353637[entry_hour])=HOUR($A339)),--(Flights_2026_09_303334353637[BPN_2]=C$335))</f>
        <v>6</v>
      </c>
      <c r="D339" s="5" cm="1">
        <f t="array" ref="D339">SUMPRODUCT(--(HOUR(Flights_2026_09_303334353637[entry_hour])=HOUR($A339)),--(Flights_2026_09_303334353637[BPN_2]=D$335))</f>
        <v>1</v>
      </c>
      <c r="E339" s="5" cm="1">
        <f t="array" ref="E339">SUMPRODUCT(--(HOUR(Flights_2026_09_303334353637[entry_hour])=HOUR($A339)),--(Flights_2026_09_303334353637[BPN_2]=E$335))</f>
        <v>0</v>
      </c>
      <c r="F339" s="5" cm="1">
        <f t="array" ref="F339">SUMPRODUCT(--(HOUR(Flights_2026_09_303334353637[entry_hour])=HOUR($A339)),--(Flights_2026_09_303334353637[BPN_2]=F$335))</f>
        <v>6</v>
      </c>
      <c r="G339" s="5" cm="1">
        <f t="array" ref="G339">SUMPRODUCT(--(HOUR(Flights_2026_09_303334353637[entry_hour])=HOUR($A339)),--(Flights_2026_09_303334353637[BPN_2]=G$335))</f>
        <v>0</v>
      </c>
      <c r="H339" s="5" cm="1">
        <f t="array" ref="H339">SUMPRODUCT(--(HOUR(Flights_2026_09_303334353637[entry_hour])=HOUR($A339)),--(Flights_2026_09_303334353637[BPN_2]=H$335))</f>
        <v>0</v>
      </c>
      <c r="I339" s="5" cm="1">
        <f t="array" ref="I339">SUMPRODUCT(--(HOUR(Flights_2026_09_303334353637[entry_hour])=HOUR($A339)),--(Flights_2026_09_303334353637[BPN_2]=I$335))</f>
        <v>0</v>
      </c>
      <c r="J339" s="5" cm="1">
        <f t="array" ref="J339">SUMPRODUCT(--(HOUR(Flights_2026_09_303334353637[entry_hour])=HOUR($A339)),--(Flights_2026_09_303334353637[BPN_2]=J$335))</f>
        <v>3</v>
      </c>
      <c r="K339" s="5" cm="1">
        <f t="array" ref="K339">SUMPRODUCT(--(HOUR(Flights_2026_09_303334353637[entry_hour])=HOUR($A339)),--(Flights_2026_09_303334353637[BPN_2]=K$335))</f>
        <v>2</v>
      </c>
      <c r="L339" s="5" cm="1">
        <f t="array" ref="L339">SUMPRODUCT(--(HOUR(Flights_2026_09_303334353637[entry_hour])=HOUR($A339)),--(Flights_2026_09_303334353637[BPN_2]=L$335))</f>
        <v>0</v>
      </c>
      <c r="M339" s="5" cm="1">
        <f t="array" ref="M339">SUMPRODUCT(--(HOUR(Flights_2026_09_303334353637[entry_hour])=HOUR($A339)),--(Flights_2026_09_303334353637[BPN_2]=M$335))</f>
        <v>0</v>
      </c>
      <c r="N339" s="5" cm="1">
        <f t="array" ref="N339">SUMPRODUCT(--(HOUR(Flights_2026_09_303334353637[entry_hour])=HOUR($A339)),--(Flights_2026_09_303334353637[BPN_2]=N$335))</f>
        <v>0</v>
      </c>
      <c r="O339" s="5" cm="1">
        <f t="array" ref="O339">SUMPRODUCT(--(HOUR(Flights_2026_09_303334353637[entry_hour])=HOUR($A339)),--(Flights_2026_09_303334353637[BPN_2]=O$335))</f>
        <v>1</v>
      </c>
      <c r="AF339" s="2">
        <v>0.66666666666666663</v>
      </c>
      <c r="AG339" t="s">
        <v>745</v>
      </c>
      <c r="AH339" s="17">
        <v>450</v>
      </c>
      <c r="AI339" s="17" cm="1">
        <f t="array" ref="AI339">SUMPRODUCT(--(IFERROR(HOUR(Flights_2026_09_303334353637[entry_hour]),-1)=HOUR(AF339)),--(IFERROR(Flights_2026_09_303334353637[entry_sector],"")=AG339),--(IFERROR(Flights_2026_09_303334353637[nfl],-1)&gt;=AH339),--(IFERROR(Flights_2026_09_303334353637[nfl],-1)&lt;=IF(AH339=450,450,AH339+9)))</f>
        <v>0</v>
      </c>
    </row>
    <row r="340" spans="1:35" x14ac:dyDescent="0.2">
      <c r="A340" s="4">
        <v>0.75</v>
      </c>
      <c r="B340" s="5" cm="1">
        <f t="array" ref="B340">SUMPRODUCT(--(HOUR(Flights_2026_09_303334353637[entry_hour])=HOUR($A340)),--(Flights_2026_09_303334353637[BPN_2]=B$335))</f>
        <v>1</v>
      </c>
      <c r="C340" s="5" cm="1">
        <f t="array" ref="C340">SUMPRODUCT(--(HOUR(Flights_2026_09_303334353637[entry_hour])=HOUR($A340)),--(Flights_2026_09_303334353637[BPN_2]=C$335))</f>
        <v>6</v>
      </c>
      <c r="D340" s="5" cm="1">
        <f t="array" ref="D340">SUMPRODUCT(--(HOUR(Flights_2026_09_303334353637[entry_hour])=HOUR($A340)),--(Flights_2026_09_303334353637[BPN_2]=D$335))</f>
        <v>1</v>
      </c>
      <c r="E340" s="5" cm="1">
        <f t="array" ref="E340">SUMPRODUCT(--(HOUR(Flights_2026_09_303334353637[entry_hour])=HOUR($A340)),--(Flights_2026_09_303334353637[BPN_2]=E$335))</f>
        <v>0</v>
      </c>
      <c r="F340" s="5" cm="1">
        <f t="array" ref="F340">SUMPRODUCT(--(HOUR(Flights_2026_09_303334353637[entry_hour])=HOUR($A340)),--(Flights_2026_09_303334353637[BPN_2]=F$335))</f>
        <v>3</v>
      </c>
      <c r="G340" s="5" cm="1">
        <f t="array" ref="G340">SUMPRODUCT(--(HOUR(Flights_2026_09_303334353637[entry_hour])=HOUR($A340)),--(Flights_2026_09_303334353637[BPN_2]=G$335))</f>
        <v>0</v>
      </c>
      <c r="H340" s="5" cm="1">
        <f t="array" ref="H340">SUMPRODUCT(--(HOUR(Flights_2026_09_303334353637[entry_hour])=HOUR($A340)),--(Flights_2026_09_303334353637[BPN_2]=H$335))</f>
        <v>0</v>
      </c>
      <c r="I340" s="5" cm="1">
        <f t="array" ref="I340">SUMPRODUCT(--(HOUR(Flights_2026_09_303334353637[entry_hour])=HOUR($A340)),--(Flights_2026_09_303334353637[BPN_2]=I$335))</f>
        <v>3</v>
      </c>
      <c r="J340" s="5" cm="1">
        <f t="array" ref="J340">SUMPRODUCT(--(HOUR(Flights_2026_09_303334353637[entry_hour])=HOUR($A340)),--(Flights_2026_09_303334353637[BPN_2]=J$335))</f>
        <v>3</v>
      </c>
      <c r="K340" s="5" cm="1">
        <f t="array" ref="K340">SUMPRODUCT(--(HOUR(Flights_2026_09_303334353637[entry_hour])=HOUR($A340)),--(Flights_2026_09_303334353637[BPN_2]=K$335))</f>
        <v>0</v>
      </c>
      <c r="L340" s="5" cm="1">
        <f t="array" ref="L340">SUMPRODUCT(--(HOUR(Flights_2026_09_303334353637[entry_hour])=HOUR($A340)),--(Flights_2026_09_303334353637[BPN_2]=L$335))</f>
        <v>0</v>
      </c>
      <c r="M340" s="5" cm="1">
        <f t="array" ref="M340">SUMPRODUCT(--(HOUR(Flights_2026_09_303334353637[entry_hour])=HOUR($A340)),--(Flights_2026_09_303334353637[BPN_2]=M$335))</f>
        <v>0</v>
      </c>
      <c r="N340" s="5" cm="1">
        <f t="array" ref="N340">SUMPRODUCT(--(HOUR(Flights_2026_09_303334353637[entry_hour])=HOUR($A340)),--(Flights_2026_09_303334353637[BPN_2]=N$335))</f>
        <v>0</v>
      </c>
      <c r="O340" s="5" cm="1">
        <f t="array" ref="O340">SUMPRODUCT(--(HOUR(Flights_2026_09_303334353637[entry_hour])=HOUR($A340)),--(Flights_2026_09_303334353637[BPN_2]=O$335))</f>
        <v>0</v>
      </c>
      <c r="AF340" s="2">
        <v>0.66666666666666663</v>
      </c>
      <c r="AG340" t="s">
        <v>840</v>
      </c>
      <c r="AH340" s="17">
        <v>200</v>
      </c>
      <c r="AI340" s="17" cm="1">
        <f t="array" ref="AI340">SUMPRODUCT(--(IFERROR(HOUR(Flights_2026_09_303334353637[entry_hour]),-1)=HOUR(AF340)),--(IFERROR(Flights_2026_09_303334353637[entry_sector],"")=AG340),--(IFERROR(Flights_2026_09_303334353637[nfl],-1)&gt;=AH340),--(IFERROR(Flights_2026_09_303334353637[nfl],-1)&lt;=IF(AH340=450,450,AH340+9)))</f>
        <v>0</v>
      </c>
    </row>
    <row r="341" spans="1:35" x14ac:dyDescent="0.2">
      <c r="A341" s="4">
        <v>0.79166666666666663</v>
      </c>
      <c r="B341" s="5" cm="1">
        <f t="array" ref="B341">SUMPRODUCT(--(HOUR(Flights_2026_09_303334353637[entry_hour])=HOUR($A341)),--(Flights_2026_09_303334353637[BPN_2]=B$335))</f>
        <v>0</v>
      </c>
      <c r="C341" s="5" cm="1">
        <f t="array" ref="C341">SUMPRODUCT(--(HOUR(Flights_2026_09_303334353637[entry_hour])=HOUR($A341)),--(Flights_2026_09_303334353637[BPN_2]=C$335))</f>
        <v>7</v>
      </c>
      <c r="D341" s="5" cm="1">
        <f t="array" ref="D341">SUMPRODUCT(--(HOUR(Flights_2026_09_303334353637[entry_hour])=HOUR($A341)),--(Flights_2026_09_303334353637[BPN_2]=D$335))</f>
        <v>3</v>
      </c>
      <c r="E341" s="5" cm="1">
        <f t="array" ref="E341">SUMPRODUCT(--(HOUR(Flights_2026_09_303334353637[entry_hour])=HOUR($A341)),--(Flights_2026_09_303334353637[BPN_2]=E$335))</f>
        <v>0</v>
      </c>
      <c r="F341" s="5" cm="1">
        <f t="array" ref="F341">SUMPRODUCT(--(HOUR(Flights_2026_09_303334353637[entry_hour])=HOUR($A341)),--(Flights_2026_09_303334353637[BPN_2]=F$335))</f>
        <v>2</v>
      </c>
      <c r="G341" s="5" cm="1">
        <f t="array" ref="G341">SUMPRODUCT(--(HOUR(Flights_2026_09_303334353637[entry_hour])=HOUR($A341)),--(Flights_2026_09_303334353637[BPN_2]=G$335))</f>
        <v>0</v>
      </c>
      <c r="H341" s="5" cm="1">
        <f t="array" ref="H341">SUMPRODUCT(--(HOUR(Flights_2026_09_303334353637[entry_hour])=HOUR($A341)),--(Flights_2026_09_303334353637[BPN_2]=H$335))</f>
        <v>0</v>
      </c>
      <c r="I341" s="5" cm="1">
        <f t="array" ref="I341">SUMPRODUCT(--(HOUR(Flights_2026_09_303334353637[entry_hour])=HOUR($A341)),--(Flights_2026_09_303334353637[BPN_2]=I$335))</f>
        <v>1</v>
      </c>
      <c r="J341" s="5" cm="1">
        <f t="array" ref="J341">SUMPRODUCT(--(HOUR(Flights_2026_09_303334353637[entry_hour])=HOUR($A341)),--(Flights_2026_09_303334353637[BPN_2]=J$335))</f>
        <v>1</v>
      </c>
      <c r="K341" s="5" cm="1">
        <f t="array" ref="K341">SUMPRODUCT(--(HOUR(Flights_2026_09_303334353637[entry_hour])=HOUR($A341)),--(Flights_2026_09_303334353637[BPN_2]=K$335))</f>
        <v>0</v>
      </c>
      <c r="L341" s="5" cm="1">
        <f t="array" ref="L341">SUMPRODUCT(--(HOUR(Flights_2026_09_303334353637[entry_hour])=HOUR($A341)),--(Flights_2026_09_303334353637[BPN_2]=L$335))</f>
        <v>0</v>
      </c>
      <c r="M341" s="5" cm="1">
        <f t="array" ref="M341">SUMPRODUCT(--(HOUR(Flights_2026_09_303334353637[entry_hour])=HOUR($A341)),--(Flights_2026_09_303334353637[BPN_2]=M$335))</f>
        <v>0</v>
      </c>
      <c r="N341" s="5" cm="1">
        <f t="array" ref="N341">SUMPRODUCT(--(HOUR(Flights_2026_09_303334353637[entry_hour])=HOUR($A341)),--(Flights_2026_09_303334353637[BPN_2]=N$335))</f>
        <v>0</v>
      </c>
      <c r="O341" s="5" cm="1">
        <f t="array" ref="O341">SUMPRODUCT(--(HOUR(Flights_2026_09_303334353637[entry_hour])=HOUR($A341)),--(Flights_2026_09_303334353637[BPN_2]=O$335))</f>
        <v>0</v>
      </c>
      <c r="AF341" s="2">
        <v>0.66666666666666663</v>
      </c>
      <c r="AG341" t="s">
        <v>840</v>
      </c>
      <c r="AH341" s="17">
        <v>210</v>
      </c>
      <c r="AI341" s="17" cm="1">
        <f t="array" ref="AI341">SUMPRODUCT(--(IFERROR(HOUR(Flights_2026_09_303334353637[entry_hour]),-1)=HOUR(AF341)),--(IFERROR(Flights_2026_09_303334353637[entry_sector],"")=AG341),--(IFERROR(Flights_2026_09_303334353637[nfl],-1)&gt;=AH341),--(IFERROR(Flights_2026_09_303334353637[nfl],-1)&lt;=IF(AH341=450,450,AH341+9)))</f>
        <v>0</v>
      </c>
    </row>
    <row r="342" spans="1:35" x14ac:dyDescent="0.2">
      <c r="A342" s="4">
        <v>0.83333333333333337</v>
      </c>
      <c r="B342" s="5" cm="1">
        <f t="array" ref="B342">SUMPRODUCT(--(HOUR(Flights_2026_09_303334353637[entry_hour])=HOUR($A342)),--(Flights_2026_09_303334353637[BPN_2]=B$335))</f>
        <v>0</v>
      </c>
      <c r="C342" s="5" cm="1">
        <f t="array" ref="C342">SUMPRODUCT(--(HOUR(Flights_2026_09_303334353637[entry_hour])=HOUR($A342)),--(Flights_2026_09_303334353637[BPN_2]=C$335))</f>
        <v>0</v>
      </c>
      <c r="D342" s="5" cm="1">
        <f t="array" ref="D342">SUMPRODUCT(--(HOUR(Flights_2026_09_303334353637[entry_hour])=HOUR($A342)),--(Flights_2026_09_303334353637[BPN_2]=D$335))</f>
        <v>0</v>
      </c>
      <c r="E342" s="5" cm="1">
        <f t="array" ref="E342">SUMPRODUCT(--(HOUR(Flights_2026_09_303334353637[entry_hour])=HOUR($A342)),--(Flights_2026_09_303334353637[BPN_2]=E$335))</f>
        <v>0</v>
      </c>
      <c r="F342" s="5" cm="1">
        <f t="array" ref="F342">SUMPRODUCT(--(HOUR(Flights_2026_09_303334353637[entry_hour])=HOUR($A342)),--(Flights_2026_09_303334353637[BPN_2]=F$335))</f>
        <v>1</v>
      </c>
      <c r="G342" s="5" cm="1">
        <f t="array" ref="G342">SUMPRODUCT(--(HOUR(Flights_2026_09_303334353637[entry_hour])=HOUR($A342)),--(Flights_2026_09_303334353637[BPN_2]=G$335))</f>
        <v>2</v>
      </c>
      <c r="H342" s="5" cm="1">
        <f t="array" ref="H342">SUMPRODUCT(--(HOUR(Flights_2026_09_303334353637[entry_hour])=HOUR($A342)),--(Flights_2026_09_303334353637[BPN_2]=H$335))</f>
        <v>0</v>
      </c>
      <c r="I342" s="5" cm="1">
        <f t="array" ref="I342">SUMPRODUCT(--(HOUR(Flights_2026_09_303334353637[entry_hour])=HOUR($A342)),--(Flights_2026_09_303334353637[BPN_2]=I$335))</f>
        <v>0</v>
      </c>
      <c r="J342" s="5" cm="1">
        <f t="array" ref="J342">SUMPRODUCT(--(HOUR(Flights_2026_09_303334353637[entry_hour])=HOUR($A342)),--(Flights_2026_09_303334353637[BPN_2]=J$335))</f>
        <v>2</v>
      </c>
      <c r="K342" s="5" cm="1">
        <f t="array" ref="K342">SUMPRODUCT(--(HOUR(Flights_2026_09_303334353637[entry_hour])=HOUR($A342)),--(Flights_2026_09_303334353637[BPN_2]=K$335))</f>
        <v>0</v>
      </c>
      <c r="L342" s="5" cm="1">
        <f t="array" ref="L342">SUMPRODUCT(--(HOUR(Flights_2026_09_303334353637[entry_hour])=HOUR($A342)),--(Flights_2026_09_303334353637[BPN_2]=L$335))</f>
        <v>0</v>
      </c>
      <c r="M342" s="5" cm="1">
        <f t="array" ref="M342">SUMPRODUCT(--(HOUR(Flights_2026_09_303334353637[entry_hour])=HOUR($A342)),--(Flights_2026_09_303334353637[BPN_2]=M$335))</f>
        <v>0</v>
      </c>
      <c r="N342" s="5" cm="1">
        <f t="array" ref="N342">SUMPRODUCT(--(HOUR(Flights_2026_09_303334353637[entry_hour])=HOUR($A342)),--(Flights_2026_09_303334353637[BPN_2]=N$335))</f>
        <v>1</v>
      </c>
      <c r="O342" s="5" cm="1">
        <f t="array" ref="O342">SUMPRODUCT(--(HOUR(Flights_2026_09_303334353637[entry_hour])=HOUR($A342)),--(Flights_2026_09_303334353637[BPN_2]=O$335))</f>
        <v>0</v>
      </c>
      <c r="AF342" s="2">
        <v>0.66666666666666663</v>
      </c>
      <c r="AG342" t="s">
        <v>840</v>
      </c>
      <c r="AH342" s="17">
        <v>220</v>
      </c>
      <c r="AI342" s="17" cm="1">
        <f t="array" ref="AI342">SUMPRODUCT(--(IFERROR(HOUR(Flights_2026_09_303334353637[entry_hour]),-1)=HOUR(AF342)),--(IFERROR(Flights_2026_09_303334353637[entry_sector],"")=AG342),--(IFERROR(Flights_2026_09_303334353637[nfl],-1)&gt;=AH342),--(IFERROR(Flights_2026_09_303334353637[nfl],-1)&lt;=IF(AH342=450,450,AH342+9)))</f>
        <v>0</v>
      </c>
    </row>
    <row r="343" spans="1:35" x14ac:dyDescent="0.2">
      <c r="A343" s="4">
        <v>0.875</v>
      </c>
      <c r="B343" s="5" cm="1">
        <f t="array" ref="B343">SUMPRODUCT(--(HOUR(Flights_2026_09_303334353637[entry_hour])=HOUR($A343)),--(Flights_2026_09_303334353637[BPN_2]=B$335))</f>
        <v>0</v>
      </c>
      <c r="C343" s="5" cm="1">
        <f t="array" ref="C343">SUMPRODUCT(--(HOUR(Flights_2026_09_303334353637[entry_hour])=HOUR($A343)),--(Flights_2026_09_303334353637[BPN_2]=C$335))</f>
        <v>0</v>
      </c>
      <c r="D343" s="5" cm="1">
        <f t="array" ref="D343">SUMPRODUCT(--(HOUR(Flights_2026_09_303334353637[entry_hour])=HOUR($A343)),--(Flights_2026_09_303334353637[BPN_2]=D$335))</f>
        <v>2</v>
      </c>
      <c r="E343" s="5" cm="1">
        <f t="array" ref="E343">SUMPRODUCT(--(HOUR(Flights_2026_09_303334353637[entry_hour])=HOUR($A343)),--(Flights_2026_09_303334353637[BPN_2]=E$335))</f>
        <v>0</v>
      </c>
      <c r="F343" s="5" cm="1">
        <f t="array" ref="F343">SUMPRODUCT(--(HOUR(Flights_2026_09_303334353637[entry_hour])=HOUR($A343)),--(Flights_2026_09_303334353637[BPN_2]=F$335))</f>
        <v>2</v>
      </c>
      <c r="G343" s="5" cm="1">
        <f t="array" ref="G343">SUMPRODUCT(--(HOUR(Flights_2026_09_303334353637[entry_hour])=HOUR($A343)),--(Flights_2026_09_303334353637[BPN_2]=G$335))</f>
        <v>0</v>
      </c>
      <c r="H343" s="5" cm="1">
        <f t="array" ref="H343">SUMPRODUCT(--(HOUR(Flights_2026_09_303334353637[entry_hour])=HOUR($A343)),--(Flights_2026_09_303334353637[BPN_2]=H$335))</f>
        <v>0</v>
      </c>
      <c r="I343" s="5" cm="1">
        <f t="array" ref="I343">SUMPRODUCT(--(HOUR(Flights_2026_09_303334353637[entry_hour])=HOUR($A343)),--(Flights_2026_09_303334353637[BPN_2]=I$335))</f>
        <v>1</v>
      </c>
      <c r="J343" s="5" cm="1">
        <f t="array" ref="J343">SUMPRODUCT(--(HOUR(Flights_2026_09_303334353637[entry_hour])=HOUR($A343)),--(Flights_2026_09_303334353637[BPN_2]=J$335))</f>
        <v>2</v>
      </c>
      <c r="K343" s="5" cm="1">
        <f t="array" ref="K343">SUMPRODUCT(--(HOUR(Flights_2026_09_303334353637[entry_hour])=HOUR($A343)),--(Flights_2026_09_303334353637[BPN_2]=K$335))</f>
        <v>1</v>
      </c>
      <c r="L343" s="5" cm="1">
        <f t="array" ref="L343">SUMPRODUCT(--(HOUR(Flights_2026_09_303334353637[entry_hour])=HOUR($A343)),--(Flights_2026_09_303334353637[BPN_2]=L$335))</f>
        <v>0</v>
      </c>
      <c r="M343" s="5" cm="1">
        <f t="array" ref="M343">SUMPRODUCT(--(HOUR(Flights_2026_09_303334353637[entry_hour])=HOUR($A343)),--(Flights_2026_09_303334353637[BPN_2]=M$335))</f>
        <v>0</v>
      </c>
      <c r="N343" s="5" cm="1">
        <f t="array" ref="N343">SUMPRODUCT(--(HOUR(Flights_2026_09_303334353637[entry_hour])=HOUR($A343)),--(Flights_2026_09_303334353637[BPN_2]=N$335))</f>
        <v>0</v>
      </c>
      <c r="O343" s="5" cm="1">
        <f t="array" ref="O343">SUMPRODUCT(--(HOUR(Flights_2026_09_303334353637[entry_hour])=HOUR($A343)),--(Flights_2026_09_303334353637[BPN_2]=O$335))</f>
        <v>0</v>
      </c>
      <c r="AF343" s="2">
        <v>0.66666666666666663</v>
      </c>
      <c r="AG343" t="s">
        <v>840</v>
      </c>
      <c r="AH343" s="17">
        <v>230</v>
      </c>
      <c r="AI343" s="17" cm="1">
        <f t="array" ref="AI343">SUMPRODUCT(--(IFERROR(HOUR(Flights_2026_09_303334353637[entry_hour]),-1)=HOUR(AF343)),--(IFERROR(Flights_2026_09_303334353637[entry_sector],"")=AG343),--(IFERROR(Flights_2026_09_303334353637[nfl],-1)&gt;=AH343),--(IFERROR(Flights_2026_09_303334353637[nfl],-1)&lt;=IF(AH343=450,450,AH343+9)))</f>
        <v>0</v>
      </c>
    </row>
    <row r="344" spans="1:35" x14ac:dyDescent="0.2">
      <c r="A344" s="4">
        <v>0.91666666666666663</v>
      </c>
      <c r="B344" s="5" cm="1">
        <f t="array" ref="B344">SUMPRODUCT(--(HOUR(Flights_2026_09_303334353637[entry_hour])=HOUR($A344)),--(Flights_2026_09_303334353637[BPN_2]=B$335))</f>
        <v>0</v>
      </c>
      <c r="C344" s="5" cm="1">
        <f t="array" ref="C344">SUMPRODUCT(--(HOUR(Flights_2026_09_303334353637[entry_hour])=HOUR($A344)),--(Flights_2026_09_303334353637[BPN_2]=C$335))</f>
        <v>4</v>
      </c>
      <c r="D344" s="5" cm="1">
        <f t="array" ref="D344">SUMPRODUCT(--(HOUR(Flights_2026_09_303334353637[entry_hour])=HOUR($A344)),--(Flights_2026_09_303334353637[BPN_2]=D$335))</f>
        <v>1</v>
      </c>
      <c r="E344" s="5" cm="1">
        <f t="array" ref="E344">SUMPRODUCT(--(HOUR(Flights_2026_09_303334353637[entry_hour])=HOUR($A344)),--(Flights_2026_09_303334353637[BPN_2]=E$335))</f>
        <v>0</v>
      </c>
      <c r="F344" s="5" cm="1">
        <f t="array" ref="F344">SUMPRODUCT(--(HOUR(Flights_2026_09_303334353637[entry_hour])=HOUR($A344)),--(Flights_2026_09_303334353637[BPN_2]=F$335))</f>
        <v>1</v>
      </c>
      <c r="G344" s="5" cm="1">
        <f t="array" ref="G344">SUMPRODUCT(--(HOUR(Flights_2026_09_303334353637[entry_hour])=HOUR($A344)),--(Flights_2026_09_303334353637[BPN_2]=G$335))</f>
        <v>0</v>
      </c>
      <c r="H344" s="5" cm="1">
        <f t="array" ref="H344">SUMPRODUCT(--(HOUR(Flights_2026_09_303334353637[entry_hour])=HOUR($A344)),--(Flights_2026_09_303334353637[BPN_2]=H$335))</f>
        <v>0</v>
      </c>
      <c r="I344" s="5" cm="1">
        <f t="array" ref="I344">SUMPRODUCT(--(HOUR(Flights_2026_09_303334353637[entry_hour])=HOUR($A344)),--(Flights_2026_09_303334353637[BPN_2]=I$335))</f>
        <v>1</v>
      </c>
      <c r="J344" s="5" cm="1">
        <f t="array" ref="J344">SUMPRODUCT(--(HOUR(Flights_2026_09_303334353637[entry_hour])=HOUR($A344)),--(Flights_2026_09_303334353637[BPN_2]=J$335))</f>
        <v>1</v>
      </c>
      <c r="K344" s="5" cm="1">
        <f t="array" ref="K344">SUMPRODUCT(--(HOUR(Flights_2026_09_303334353637[entry_hour])=HOUR($A344)),--(Flights_2026_09_303334353637[BPN_2]=K$335))</f>
        <v>0</v>
      </c>
      <c r="L344" s="5" cm="1">
        <f t="array" ref="L344">SUMPRODUCT(--(HOUR(Flights_2026_09_303334353637[entry_hour])=HOUR($A344)),--(Flights_2026_09_303334353637[BPN_2]=L$335))</f>
        <v>0</v>
      </c>
      <c r="M344" s="5" cm="1">
        <f t="array" ref="M344">SUMPRODUCT(--(HOUR(Flights_2026_09_303334353637[entry_hour])=HOUR($A344)),--(Flights_2026_09_303334353637[BPN_2]=M$335))</f>
        <v>0</v>
      </c>
      <c r="N344" s="5" cm="1">
        <f t="array" ref="N344">SUMPRODUCT(--(HOUR(Flights_2026_09_303334353637[entry_hour])=HOUR($A344)),--(Flights_2026_09_303334353637[BPN_2]=N$335))</f>
        <v>0</v>
      </c>
      <c r="O344" s="5" cm="1">
        <f t="array" ref="O344">SUMPRODUCT(--(HOUR(Flights_2026_09_303334353637[entry_hour])=HOUR($A344)),--(Flights_2026_09_303334353637[BPN_2]=O$335))</f>
        <v>0</v>
      </c>
      <c r="AF344" s="2">
        <v>0.66666666666666663</v>
      </c>
      <c r="AG344" t="s">
        <v>840</v>
      </c>
      <c r="AH344" s="17">
        <v>240</v>
      </c>
      <c r="AI344" s="17" cm="1">
        <f t="array" ref="AI344">SUMPRODUCT(--(IFERROR(HOUR(Flights_2026_09_303334353637[entry_hour]),-1)=HOUR(AF344)),--(IFERROR(Flights_2026_09_303334353637[entry_sector],"")=AG344),--(IFERROR(Flights_2026_09_303334353637[nfl],-1)&gt;=AH344),--(IFERROR(Flights_2026_09_303334353637[nfl],-1)&lt;=IF(AH344=450,450,AH344+9)))</f>
        <v>0</v>
      </c>
    </row>
    <row r="345" spans="1:35" x14ac:dyDescent="0.2">
      <c r="AF345" s="2">
        <v>0.66666666666666663</v>
      </c>
      <c r="AG345" t="s">
        <v>840</v>
      </c>
      <c r="AH345" s="17">
        <v>250</v>
      </c>
      <c r="AI345" s="17" cm="1">
        <f t="array" ref="AI345">SUMPRODUCT(--(IFERROR(HOUR(Flights_2026_09_303334353637[entry_hour]),-1)=HOUR(AF345)),--(IFERROR(Flights_2026_09_303334353637[entry_sector],"")=AG345),--(IFERROR(Flights_2026_09_303334353637[nfl],-1)&gt;=AH345),--(IFERROR(Flights_2026_09_303334353637[nfl],-1)&lt;=IF(AH345=450,450,AH345+9)))</f>
        <v>0</v>
      </c>
    </row>
    <row r="346" spans="1:35" x14ac:dyDescent="0.2">
      <c r="AF346" s="2">
        <v>0.66666666666666663</v>
      </c>
      <c r="AG346" t="s">
        <v>840</v>
      </c>
      <c r="AH346" s="17">
        <v>260</v>
      </c>
      <c r="AI346" s="17" cm="1">
        <f t="array" ref="AI346">SUMPRODUCT(--(IFERROR(HOUR(Flights_2026_09_303334353637[entry_hour]),-1)=HOUR(AF346)),--(IFERROR(Flights_2026_09_303334353637[entry_sector],"")=AG346),--(IFERROR(Flights_2026_09_303334353637[nfl],-1)&gt;=AH346),--(IFERROR(Flights_2026_09_303334353637[nfl],-1)&lt;=IF(AH346=450,450,AH346+9)))</f>
        <v>0</v>
      </c>
    </row>
    <row r="347" spans="1:35" x14ac:dyDescent="0.2">
      <c r="AF347" s="2">
        <v>0.66666666666666663</v>
      </c>
      <c r="AG347" t="s">
        <v>840</v>
      </c>
      <c r="AH347" s="17">
        <v>270</v>
      </c>
      <c r="AI347" s="17" cm="1">
        <f t="array" ref="AI347">SUMPRODUCT(--(IFERROR(HOUR(Flights_2026_09_303334353637[entry_hour]),-1)=HOUR(AF347)),--(IFERROR(Flights_2026_09_303334353637[entry_sector],"")=AG347),--(IFERROR(Flights_2026_09_303334353637[nfl],-1)&gt;=AH347),--(IFERROR(Flights_2026_09_303334353637[nfl],-1)&lt;=IF(AH347=450,450,AH347+9)))</f>
        <v>0</v>
      </c>
    </row>
    <row r="348" spans="1:35" ht="19" x14ac:dyDescent="0.25">
      <c r="A348" s="37" t="s">
        <v>2168</v>
      </c>
      <c r="B348" s="37"/>
      <c r="C348" s="37"/>
      <c r="D348" s="37"/>
      <c r="E348" s="37"/>
      <c r="F348" s="37"/>
      <c r="G348" s="37"/>
      <c r="H348" s="37"/>
      <c r="I348" s="37"/>
      <c r="J348" s="37"/>
      <c r="AF348" s="2">
        <v>0.66666666666666663</v>
      </c>
      <c r="AG348" t="s">
        <v>840</v>
      </c>
      <c r="AH348" s="17">
        <v>280</v>
      </c>
      <c r="AI348" s="17" cm="1">
        <f t="array" ref="AI348">SUMPRODUCT(--(IFERROR(HOUR(Flights_2026_09_303334353637[entry_hour]),-1)=HOUR(AF348)),--(IFERROR(Flights_2026_09_303334353637[entry_sector],"")=AG348),--(IFERROR(Flights_2026_09_303334353637[nfl],-1)&gt;=AH348),--(IFERROR(Flights_2026_09_303334353637[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303334353637[entry_hour]),-1)=HOUR(AF349)),--(IFERROR(Flights_2026_09_303334353637[entry_sector],"")=AG349),--(IFERROR(Flights_2026_09_303334353637[nfl],-1)&gt;=AH349),--(IFERROR(Flights_2026_09_303334353637[nfl],-1)&lt;=IF(AH349=450,450,AH349+9)))</f>
        <v>0</v>
      </c>
    </row>
    <row r="350" spans="1:35" x14ac:dyDescent="0.2">
      <c r="AF350" s="2">
        <v>0.66666666666666663</v>
      </c>
      <c r="AG350" t="s">
        <v>840</v>
      </c>
      <c r="AH350" s="17">
        <v>300</v>
      </c>
      <c r="AI350" s="17" cm="1">
        <f t="array" ref="AI350">SUMPRODUCT(--(IFERROR(HOUR(Flights_2026_09_303334353637[entry_hour]),-1)=HOUR(AF350)),--(IFERROR(Flights_2026_09_303334353637[entry_sector],"")=AG350),--(IFERROR(Flights_2026_09_303334353637[nfl],-1)&gt;=AH350),--(IFERROR(Flights_2026_09_303334353637[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entry_hour]),-1)=HOUR(AF351)),--(IFERROR(Flights_2026_09_303334353637[entry_sector],"")=AG351),--(IFERROR(Flights_2026_09_303334353637[nfl],-1)&gt;=AH351),--(IFERROR(Flights_2026_09_303334353637[nfl],-1)&lt;=IF(AH351=450,450,AH351+9)))</f>
        <v>0</v>
      </c>
    </row>
    <row r="352" spans="1:35" x14ac:dyDescent="0.2">
      <c r="A352" s="4">
        <v>0.58333333333333337</v>
      </c>
      <c r="B352" s="26" cm="1">
        <f t="array" ref="B352">SUMPRODUCT(--(IFERROR(HOUR(Flights_2026_09_303334353637[ata]),-1)=HOUR($A352)),--(IFERROR(Flights_2026_09_303334353637[arr_runway],"")=B$351))</f>
        <v>11</v>
      </c>
      <c r="C352" s="26" cm="1">
        <f t="array" ref="C352">SUMPRODUCT(--(IFERROR(HOUR(Flights_2026_09_303334353637[ata]),-1)=HOUR($A352)),--(IFERROR(Flights_2026_09_303334353637[arr_runway],"")=C$351))</f>
        <v>2</v>
      </c>
      <c r="D352" s="26" cm="1">
        <f t="array" ref="D352">SUMPRODUCT(--(IFERROR(HOUR(Flights_2026_09_303334353637[ata]),-1)=HOUR($A352)),--(IFERROR(Flights_2026_09_303334353637[arr_runway],"")=D$351))</f>
        <v>0</v>
      </c>
      <c r="E352" s="26" cm="1">
        <f t="array" ref="E352">SUMPRODUCT(--(IFERROR(HOUR(Flights_2026_09_303334353637[ata]),-1)=HOUR($A352)),--(IFERROR(Flights_2026_09_303334353637[arr_runway],"")=E$351))</f>
        <v>0</v>
      </c>
      <c r="AF352" s="2">
        <v>0.66666666666666663</v>
      </c>
      <c r="AG352" t="s">
        <v>840</v>
      </c>
      <c r="AH352" s="17">
        <v>320</v>
      </c>
      <c r="AI352" s="17" cm="1">
        <f t="array" ref="AI352">SUMPRODUCT(--(IFERROR(HOUR(Flights_2026_09_303334353637[entry_hour]),-1)=HOUR(AF352)),--(IFERROR(Flights_2026_09_303334353637[entry_sector],"")=AG352),--(IFERROR(Flights_2026_09_303334353637[nfl],-1)&gt;=AH352),--(IFERROR(Flights_2026_09_303334353637[nfl],-1)&lt;=IF(AH352=450,450,AH352+9)))</f>
        <v>0</v>
      </c>
    </row>
    <row r="353" spans="1:35" x14ac:dyDescent="0.2">
      <c r="A353" s="4">
        <v>0.625</v>
      </c>
      <c r="B353" s="26" cm="1">
        <f t="array" ref="B353">SUMPRODUCT(--(IFERROR(HOUR(Flights_2026_09_303334353637[ata]),-1)=HOUR($A353)),--(IFERROR(Flights_2026_09_303334353637[arr_runway],"")=B$351))</f>
        <v>19</v>
      </c>
      <c r="C353" s="26" cm="1">
        <f t="array" ref="C353">SUMPRODUCT(--(IFERROR(HOUR(Flights_2026_09_303334353637[ata]),-1)=HOUR($A353)),--(IFERROR(Flights_2026_09_303334353637[arr_runway],"")=C$351))</f>
        <v>1</v>
      </c>
      <c r="D353" s="26" cm="1">
        <f t="array" ref="D353">SUMPRODUCT(--(IFERROR(HOUR(Flights_2026_09_303334353637[ata]),-1)=HOUR($A353)),--(IFERROR(Flights_2026_09_303334353637[arr_runway],"")=D$351))</f>
        <v>0</v>
      </c>
      <c r="E353" s="26" cm="1">
        <f t="array" ref="E353">SUMPRODUCT(--(IFERROR(HOUR(Flights_2026_09_303334353637[ata]),-1)=HOUR($A353)),--(IFERROR(Flights_2026_09_303334353637[arr_runway],"")=E$351))</f>
        <v>0</v>
      </c>
      <c r="AF353" s="2">
        <v>0.66666666666666663</v>
      </c>
      <c r="AG353" t="s">
        <v>840</v>
      </c>
      <c r="AH353" s="17">
        <v>330</v>
      </c>
      <c r="AI353" s="17" cm="1">
        <f t="array" ref="AI353">SUMPRODUCT(--(IFERROR(HOUR(Flights_2026_09_303334353637[entry_hour]),-1)=HOUR(AF353)),--(IFERROR(Flights_2026_09_303334353637[entry_sector],"")=AG353),--(IFERROR(Flights_2026_09_303334353637[nfl],-1)&gt;=AH353),--(IFERROR(Flights_2026_09_303334353637[nfl],-1)&lt;=IF(AH353=450,450,AH353+9)))</f>
        <v>0</v>
      </c>
    </row>
    <row r="354" spans="1:35" x14ac:dyDescent="0.2">
      <c r="A354" s="4">
        <v>0.66666666666666674</v>
      </c>
      <c r="B354" s="26" cm="1">
        <f t="array" ref="B354">SUMPRODUCT(--(IFERROR(HOUR(Flights_2026_09_303334353637[ata]),-1)=HOUR($A354)),--(IFERROR(Flights_2026_09_303334353637[arr_runway],"")=B$351))</f>
        <v>23</v>
      </c>
      <c r="C354" s="26" cm="1">
        <f t="array" ref="C354">SUMPRODUCT(--(IFERROR(HOUR(Flights_2026_09_303334353637[ata]),-1)=HOUR($A354)),--(IFERROR(Flights_2026_09_303334353637[arr_runway],"")=C$351))</f>
        <v>3</v>
      </c>
      <c r="D354" s="26" cm="1">
        <f t="array" ref="D354">SUMPRODUCT(--(IFERROR(HOUR(Flights_2026_09_303334353637[ata]),-1)=HOUR($A354)),--(IFERROR(Flights_2026_09_303334353637[arr_runway],"")=D$351))</f>
        <v>0</v>
      </c>
      <c r="E354" s="26" cm="1">
        <f t="array" ref="E354">SUMPRODUCT(--(IFERROR(HOUR(Flights_2026_09_303334353637[ata]),-1)=HOUR($A354)),--(IFERROR(Flights_2026_09_303334353637[arr_runway],"")=E$351))</f>
        <v>0</v>
      </c>
      <c r="AF354" s="2">
        <v>0.66666666666666663</v>
      </c>
      <c r="AG354" t="s">
        <v>840</v>
      </c>
      <c r="AH354" s="17">
        <v>340</v>
      </c>
      <c r="AI354" s="17" cm="1">
        <f t="array" ref="AI354">SUMPRODUCT(--(IFERROR(HOUR(Flights_2026_09_303334353637[entry_hour]),-1)=HOUR(AF354)),--(IFERROR(Flights_2026_09_303334353637[entry_sector],"")=AG354),--(IFERROR(Flights_2026_09_303334353637[nfl],-1)&gt;=AH354),--(IFERROR(Flights_2026_09_303334353637[nfl],-1)&lt;=IF(AH354=450,450,AH354+9)))</f>
        <v>0</v>
      </c>
    </row>
    <row r="355" spans="1:35" x14ac:dyDescent="0.2">
      <c r="A355" s="4">
        <v>0.70833333333333337</v>
      </c>
      <c r="B355" s="26" cm="1">
        <f t="array" ref="B355">SUMPRODUCT(--(IFERROR(HOUR(Flights_2026_09_303334353637[ata]),-1)=HOUR($A355)),--(IFERROR(Flights_2026_09_303334353637[arr_runway],"")=B$351))</f>
        <v>23</v>
      </c>
      <c r="C355" s="26" cm="1">
        <f t="array" ref="C355">SUMPRODUCT(--(IFERROR(HOUR(Flights_2026_09_303334353637[ata]),-1)=HOUR($A355)),--(IFERROR(Flights_2026_09_303334353637[arr_runway],"")=C$351))</f>
        <v>2</v>
      </c>
      <c r="D355" s="26" cm="1">
        <f t="array" ref="D355">SUMPRODUCT(--(IFERROR(HOUR(Flights_2026_09_303334353637[ata]),-1)=HOUR($A355)),--(IFERROR(Flights_2026_09_303334353637[arr_runway],"")=D$351))</f>
        <v>0</v>
      </c>
      <c r="E355" s="26" cm="1">
        <f t="array" ref="E355">SUMPRODUCT(--(IFERROR(HOUR(Flights_2026_09_303334353637[ata]),-1)=HOUR($A355)),--(IFERROR(Flights_2026_09_303334353637[arr_runway],"")=E$351))</f>
        <v>0</v>
      </c>
      <c r="AF355" s="2">
        <v>0.66666666666666663</v>
      </c>
      <c r="AG355" t="s">
        <v>840</v>
      </c>
      <c r="AH355" s="17">
        <v>350</v>
      </c>
      <c r="AI355" s="17" cm="1">
        <f t="array" ref="AI355">SUMPRODUCT(--(IFERROR(HOUR(Flights_2026_09_303334353637[entry_hour]),-1)=HOUR(AF355)),--(IFERROR(Flights_2026_09_303334353637[entry_sector],"")=AG355),--(IFERROR(Flights_2026_09_303334353637[nfl],-1)&gt;=AH355),--(IFERROR(Flights_2026_09_303334353637[nfl],-1)&lt;=IF(AH355=450,450,AH355+9)))</f>
        <v>0</v>
      </c>
    </row>
    <row r="356" spans="1:35" x14ac:dyDescent="0.2">
      <c r="A356" s="4">
        <v>0.75</v>
      </c>
      <c r="B356" s="26" cm="1">
        <f t="array" ref="B356">SUMPRODUCT(--(IFERROR(HOUR(Flights_2026_09_303334353637[ata]),-1)=HOUR($A356)),--(IFERROR(Flights_2026_09_303334353637[arr_runway],"")=B$351))</f>
        <v>17</v>
      </c>
      <c r="C356" s="26" cm="1">
        <f t="array" ref="C356">SUMPRODUCT(--(IFERROR(HOUR(Flights_2026_09_303334353637[ata]),-1)=HOUR($A356)),--(IFERROR(Flights_2026_09_303334353637[arr_runway],"")=C$351))</f>
        <v>2</v>
      </c>
      <c r="D356" s="26" cm="1">
        <f t="array" ref="D356">SUMPRODUCT(--(IFERROR(HOUR(Flights_2026_09_303334353637[ata]),-1)=HOUR($A356)),--(IFERROR(Flights_2026_09_303334353637[arr_runway],"")=D$351))</f>
        <v>0</v>
      </c>
      <c r="E356" s="26" cm="1">
        <f t="array" ref="E356">SUMPRODUCT(--(IFERROR(HOUR(Flights_2026_09_303334353637[ata]),-1)=HOUR($A356)),--(IFERROR(Flights_2026_09_303334353637[arr_runway],"")=E$351))</f>
        <v>0</v>
      </c>
      <c r="AF356" s="2">
        <v>0.66666666666666663</v>
      </c>
      <c r="AG356" t="s">
        <v>840</v>
      </c>
      <c r="AH356" s="17">
        <v>360</v>
      </c>
      <c r="AI356" s="17" cm="1">
        <f t="array" ref="AI356">SUMPRODUCT(--(IFERROR(HOUR(Flights_2026_09_303334353637[entry_hour]),-1)=HOUR(AF356)),--(IFERROR(Flights_2026_09_303334353637[entry_sector],"")=AG356),--(IFERROR(Flights_2026_09_303334353637[nfl],-1)&gt;=AH356),--(IFERROR(Flights_2026_09_303334353637[nfl],-1)&lt;=IF(AH356=450,450,AH356+9)))</f>
        <v>0</v>
      </c>
    </row>
    <row r="357" spans="1:35" x14ac:dyDescent="0.2">
      <c r="A357" s="4">
        <v>0.79166666666666674</v>
      </c>
      <c r="B357" s="26" cm="1">
        <f t="array" ref="B357">SUMPRODUCT(--(IFERROR(HOUR(Flights_2026_09_303334353637[ata]),-1)=HOUR($A357)),--(IFERROR(Flights_2026_09_303334353637[arr_runway],"")=B$351))</f>
        <v>20</v>
      </c>
      <c r="C357" s="26" cm="1">
        <f t="array" ref="C357">SUMPRODUCT(--(IFERROR(HOUR(Flights_2026_09_303334353637[ata]),-1)=HOUR($A357)),--(IFERROR(Flights_2026_09_303334353637[arr_runway],"")=C$351))</f>
        <v>2</v>
      </c>
      <c r="D357" s="26" cm="1">
        <f t="array" ref="D357">SUMPRODUCT(--(IFERROR(HOUR(Flights_2026_09_303334353637[ata]),-1)=HOUR($A357)),--(IFERROR(Flights_2026_09_303334353637[arr_runway],"")=D$351))</f>
        <v>0</v>
      </c>
      <c r="E357" s="26" cm="1">
        <f t="array" ref="E357">SUMPRODUCT(--(IFERROR(HOUR(Flights_2026_09_303334353637[ata]),-1)=HOUR($A357)),--(IFERROR(Flights_2026_09_303334353637[arr_runway],"")=E$351))</f>
        <v>0</v>
      </c>
      <c r="AF357" s="2">
        <v>0.66666666666666663</v>
      </c>
      <c r="AG357" t="s">
        <v>840</v>
      </c>
      <c r="AH357" s="17">
        <v>370</v>
      </c>
      <c r="AI357" s="17" cm="1">
        <f t="array" ref="AI357">SUMPRODUCT(--(IFERROR(HOUR(Flights_2026_09_303334353637[entry_hour]),-1)=HOUR(AF357)),--(IFERROR(Flights_2026_09_303334353637[entry_sector],"")=AG357),--(IFERROR(Flights_2026_09_303334353637[nfl],-1)&gt;=AH357),--(IFERROR(Flights_2026_09_303334353637[nfl],-1)&lt;=IF(AH357=450,450,AH357+9)))</f>
        <v>1</v>
      </c>
    </row>
    <row r="358" spans="1:35" x14ac:dyDescent="0.2">
      <c r="A358" s="4">
        <v>0.83333333333333337</v>
      </c>
      <c r="B358" s="26" cm="1">
        <f t="array" ref="B358">SUMPRODUCT(--(IFERROR(HOUR(Flights_2026_09_303334353637[ata]),-1)=HOUR($A358)),--(IFERROR(Flights_2026_09_303334353637[arr_runway],"")=B$351))</f>
        <v>14</v>
      </c>
      <c r="C358" s="26" cm="1">
        <f t="array" ref="C358">SUMPRODUCT(--(IFERROR(HOUR(Flights_2026_09_303334353637[ata]),-1)=HOUR($A358)),--(IFERROR(Flights_2026_09_303334353637[arr_runway],"")=C$351))</f>
        <v>2</v>
      </c>
      <c r="D358" s="26" cm="1">
        <f t="array" ref="D358">SUMPRODUCT(--(IFERROR(HOUR(Flights_2026_09_303334353637[ata]),-1)=HOUR($A358)),--(IFERROR(Flights_2026_09_303334353637[arr_runway],"")=D$351))</f>
        <v>0</v>
      </c>
      <c r="E358" s="26" cm="1">
        <f t="array" ref="E358">SUMPRODUCT(--(IFERROR(HOUR(Flights_2026_09_303334353637[ata]),-1)=HOUR($A358)),--(IFERROR(Flights_2026_09_303334353637[arr_runway],"")=E$351))</f>
        <v>0</v>
      </c>
      <c r="AF358" s="2">
        <v>0.66666666666666663</v>
      </c>
      <c r="AG358" t="s">
        <v>840</v>
      </c>
      <c r="AH358" s="17">
        <v>380</v>
      </c>
      <c r="AI358" s="17" cm="1">
        <f t="array" ref="AI358">SUMPRODUCT(--(IFERROR(HOUR(Flights_2026_09_303334353637[entry_hour]),-1)=HOUR(AF358)),--(IFERROR(Flights_2026_09_303334353637[entry_sector],"")=AG358),--(IFERROR(Flights_2026_09_303334353637[nfl],-1)&gt;=AH358),--(IFERROR(Flights_2026_09_303334353637[nfl],-1)&lt;=IF(AH358=450,450,AH358+9)))</f>
        <v>0</v>
      </c>
    </row>
    <row r="359" spans="1:35" x14ac:dyDescent="0.2">
      <c r="A359" s="4">
        <v>0.875</v>
      </c>
      <c r="B359" s="26" cm="1">
        <f t="array" ref="B359">SUMPRODUCT(--(IFERROR(HOUR(Flights_2026_09_303334353637[ata]),-1)=HOUR($A359)),--(IFERROR(Flights_2026_09_303334353637[arr_runway],"")=B$351))</f>
        <v>6</v>
      </c>
      <c r="C359" s="26" cm="1">
        <f t="array" ref="C359">SUMPRODUCT(--(IFERROR(HOUR(Flights_2026_09_303334353637[ata]),-1)=HOUR($A359)),--(IFERROR(Flights_2026_09_303334353637[arr_runway],"")=C$351))</f>
        <v>0</v>
      </c>
      <c r="D359" s="26" cm="1">
        <f t="array" ref="D359">SUMPRODUCT(--(IFERROR(HOUR(Flights_2026_09_303334353637[ata]),-1)=HOUR($A359)),--(IFERROR(Flights_2026_09_303334353637[arr_runway],"")=D$351))</f>
        <v>0</v>
      </c>
      <c r="E359" s="26" cm="1">
        <f t="array" ref="E359">SUMPRODUCT(--(IFERROR(HOUR(Flights_2026_09_303334353637[ata]),-1)=HOUR($A359)),--(IFERROR(Flights_2026_09_303334353637[arr_runway],"")=E$351))</f>
        <v>0</v>
      </c>
      <c r="AF359" s="2">
        <v>0.66666666666666663</v>
      </c>
      <c r="AG359" t="s">
        <v>840</v>
      </c>
      <c r="AH359" s="17">
        <v>390</v>
      </c>
      <c r="AI359" s="17" cm="1">
        <f t="array" ref="AI359">SUMPRODUCT(--(IFERROR(HOUR(Flights_2026_09_303334353637[entry_hour]),-1)=HOUR(AF359)),--(IFERROR(Flights_2026_09_303334353637[entry_sector],"")=AG359),--(IFERROR(Flights_2026_09_303334353637[nfl],-1)&gt;=AH359),--(IFERROR(Flights_2026_09_303334353637[nfl],-1)&lt;=IF(AH359=450,450,AH359+9)))</f>
        <v>0</v>
      </c>
    </row>
    <row r="360" spans="1:35" x14ac:dyDescent="0.2">
      <c r="A360" s="4">
        <v>0.91666666666666674</v>
      </c>
      <c r="B360" s="26" cm="1">
        <f t="array" ref="B360">SUMPRODUCT(--(IFERROR(HOUR(Flights_2026_09_303334353637[ata]),-1)=HOUR($A360)),--(IFERROR(Flights_2026_09_303334353637[arr_runway],"")=B$351))</f>
        <v>11</v>
      </c>
      <c r="C360" s="26" cm="1">
        <f t="array" ref="C360">SUMPRODUCT(--(IFERROR(HOUR(Flights_2026_09_303334353637[ata]),-1)=HOUR($A360)),--(IFERROR(Flights_2026_09_303334353637[arr_runway],"")=C$351))</f>
        <v>0</v>
      </c>
      <c r="D360" s="26" cm="1">
        <f t="array" ref="D360">SUMPRODUCT(--(IFERROR(HOUR(Flights_2026_09_303334353637[ata]),-1)=HOUR($A360)),--(IFERROR(Flights_2026_09_303334353637[arr_runway],"")=D$351))</f>
        <v>0</v>
      </c>
      <c r="E360" s="26" cm="1">
        <f t="array" ref="E360">SUMPRODUCT(--(IFERROR(HOUR(Flights_2026_09_303334353637[ata]),-1)=HOUR($A360)),--(IFERROR(Flights_2026_09_303334353637[arr_runway],"")=E$351))</f>
        <v>0</v>
      </c>
      <c r="AF360" s="2">
        <v>0.66666666666666663</v>
      </c>
      <c r="AG360" t="s">
        <v>840</v>
      </c>
      <c r="AH360" s="17">
        <v>400</v>
      </c>
      <c r="AI360" s="17" cm="1">
        <f t="array" ref="AI360">SUMPRODUCT(--(IFERROR(HOUR(Flights_2026_09_303334353637[entry_hour]),-1)=HOUR(AF360)),--(IFERROR(Flights_2026_09_303334353637[entry_sector],"")=AG360),--(IFERROR(Flights_2026_09_303334353637[nfl],-1)&gt;=AH360),--(IFERROR(Flights_2026_09_303334353637[nfl],-1)&lt;=IF(AH360=450,450,AH360+9)))</f>
        <v>0</v>
      </c>
    </row>
    <row r="361" spans="1:35" x14ac:dyDescent="0.2">
      <c r="AF361" s="2">
        <v>0.66666666666666663</v>
      </c>
      <c r="AG361" t="s">
        <v>840</v>
      </c>
      <c r="AH361" s="17">
        <v>410</v>
      </c>
      <c r="AI361" s="17" cm="1">
        <f t="array" ref="AI361">SUMPRODUCT(--(IFERROR(HOUR(Flights_2026_09_303334353637[entry_hour]),-1)=HOUR(AF361)),--(IFERROR(Flights_2026_09_303334353637[entry_sector],"")=AG361),--(IFERROR(Flights_2026_09_303334353637[nfl],-1)&gt;=AH361),--(IFERROR(Flights_2026_09_303334353637[nfl],-1)&lt;=IF(AH361=450,450,AH361+9)))</f>
        <v>0</v>
      </c>
    </row>
    <row r="362" spans="1:35" x14ac:dyDescent="0.2">
      <c r="AF362" s="2">
        <v>0.66666666666666663</v>
      </c>
      <c r="AG362" t="s">
        <v>840</v>
      </c>
      <c r="AH362" s="17">
        <v>420</v>
      </c>
      <c r="AI362" s="17" cm="1">
        <f t="array" ref="AI362">SUMPRODUCT(--(IFERROR(HOUR(Flights_2026_09_303334353637[entry_hour]),-1)=HOUR(AF362)),--(IFERROR(Flights_2026_09_303334353637[entry_sector],"")=AG362),--(IFERROR(Flights_2026_09_303334353637[nfl],-1)&gt;=AH362),--(IFERROR(Flights_2026_09_303334353637[nfl],-1)&lt;=IF(AH362=450,450,AH362+9)))</f>
        <v>0</v>
      </c>
    </row>
    <row r="363" spans="1:35" x14ac:dyDescent="0.2">
      <c r="AF363" s="2">
        <v>0.66666666666666663</v>
      </c>
      <c r="AG363" t="s">
        <v>840</v>
      </c>
      <c r="AH363" s="17">
        <v>430</v>
      </c>
      <c r="AI363" s="17" cm="1">
        <f t="array" ref="AI363">SUMPRODUCT(--(IFERROR(HOUR(Flights_2026_09_303334353637[entry_hour]),-1)=HOUR(AF363)),--(IFERROR(Flights_2026_09_303334353637[entry_sector],"")=AG363),--(IFERROR(Flights_2026_09_303334353637[nfl],-1)&gt;=AH363),--(IFERROR(Flights_2026_09_303334353637[nfl],-1)&lt;=IF(AH363=450,450,AH363+9)))</f>
        <v>0</v>
      </c>
    </row>
    <row r="364" spans="1:35" x14ac:dyDescent="0.2">
      <c r="AF364" s="2">
        <v>0.66666666666666663</v>
      </c>
      <c r="AG364" t="s">
        <v>840</v>
      </c>
      <c r="AH364" s="17">
        <v>440</v>
      </c>
      <c r="AI364" s="17" cm="1">
        <f t="array" ref="AI364">SUMPRODUCT(--(IFERROR(HOUR(Flights_2026_09_303334353637[entry_hour]),-1)=HOUR(AF364)),--(IFERROR(Flights_2026_09_303334353637[entry_sector],"")=AG364),--(IFERROR(Flights_2026_09_303334353637[nfl],-1)&gt;=AH364),--(IFERROR(Flights_2026_09_303334353637[nfl],-1)&lt;=IF(AH364=450,450,AH364+9)))</f>
        <v>0</v>
      </c>
    </row>
    <row r="365" spans="1:35" x14ac:dyDescent="0.2">
      <c r="AF365" s="2">
        <v>0.66666666666666663</v>
      </c>
      <c r="AG365" t="s">
        <v>840</v>
      </c>
      <c r="AH365" s="17">
        <v>450</v>
      </c>
      <c r="AI365" s="17" cm="1">
        <f t="array" ref="AI365">SUMPRODUCT(--(IFERROR(HOUR(Flights_2026_09_303334353637[entry_hour]),-1)=HOUR(AF365)),--(IFERROR(Flights_2026_09_303334353637[entry_sector],"")=AG365),--(IFERROR(Flights_2026_09_303334353637[nfl],-1)&gt;=AH365),--(IFERROR(Flights_2026_09_303334353637[nfl],-1)&lt;=IF(AH365=450,450,AH365+9)))</f>
        <v>0</v>
      </c>
    </row>
    <row r="366" spans="1:35" x14ac:dyDescent="0.2">
      <c r="AF366" s="2">
        <v>0.66666666666666663</v>
      </c>
      <c r="AG366" t="s">
        <v>747</v>
      </c>
      <c r="AH366" s="17">
        <v>200</v>
      </c>
      <c r="AI366" s="17" cm="1">
        <f t="array" ref="AI366">SUMPRODUCT(--(IFERROR(HOUR(Flights_2026_09_303334353637[entry_hour]),-1)=HOUR(AF366)),--(IFERROR(Flights_2026_09_303334353637[entry_sector],"")=AG366),--(IFERROR(Flights_2026_09_303334353637[nfl],-1)&gt;=AH366),--(IFERROR(Flights_2026_09_303334353637[nfl],-1)&lt;=IF(AH366=450,450,AH366+9)))</f>
        <v>0</v>
      </c>
    </row>
    <row r="367" spans="1:35" x14ac:dyDescent="0.2">
      <c r="AF367" s="2">
        <v>0.66666666666666663</v>
      </c>
      <c r="AG367" t="s">
        <v>747</v>
      </c>
      <c r="AH367" s="17">
        <v>210</v>
      </c>
      <c r="AI367" s="17" cm="1">
        <f t="array" ref="AI367">SUMPRODUCT(--(IFERROR(HOUR(Flights_2026_09_303334353637[entry_hour]),-1)=HOUR(AF367)),--(IFERROR(Flights_2026_09_303334353637[entry_sector],"")=AG367),--(IFERROR(Flights_2026_09_303334353637[nfl],-1)&gt;=AH367),--(IFERROR(Flights_2026_09_303334353637[nfl],-1)&lt;=IF(AH367=450,450,AH367+9)))</f>
        <v>0</v>
      </c>
    </row>
    <row r="368" spans="1:35" x14ac:dyDescent="0.2">
      <c r="AF368" s="2">
        <v>0.66666666666666663</v>
      </c>
      <c r="AG368" t="s">
        <v>747</v>
      </c>
      <c r="AH368" s="17">
        <v>220</v>
      </c>
      <c r="AI368" s="17" cm="1">
        <f t="array" ref="AI368">SUMPRODUCT(--(IFERROR(HOUR(Flights_2026_09_303334353637[entry_hour]),-1)=HOUR(AF368)),--(IFERROR(Flights_2026_09_303334353637[entry_sector],"")=AG368),--(IFERROR(Flights_2026_09_303334353637[nfl],-1)&gt;=AH368),--(IFERROR(Flights_2026_09_303334353637[nfl],-1)&lt;=IF(AH368=450,450,AH368+9)))</f>
        <v>0</v>
      </c>
    </row>
    <row r="369" spans="32:35" x14ac:dyDescent="0.2">
      <c r="AF369" s="2">
        <v>0.66666666666666663</v>
      </c>
      <c r="AG369" t="s">
        <v>747</v>
      </c>
      <c r="AH369" s="17">
        <v>230</v>
      </c>
      <c r="AI369" s="17" cm="1">
        <f t="array" ref="AI369">SUMPRODUCT(--(IFERROR(HOUR(Flights_2026_09_303334353637[entry_hour]),-1)=HOUR(AF369)),--(IFERROR(Flights_2026_09_303334353637[entry_sector],"")=AG369),--(IFERROR(Flights_2026_09_303334353637[nfl],-1)&gt;=AH369),--(IFERROR(Flights_2026_09_303334353637[nfl],-1)&lt;=IF(AH369=450,450,AH369+9)))</f>
        <v>0</v>
      </c>
    </row>
    <row r="370" spans="32:35" x14ac:dyDescent="0.2">
      <c r="AF370" s="2">
        <v>0.66666666666666663</v>
      </c>
      <c r="AG370" t="s">
        <v>747</v>
      </c>
      <c r="AH370" s="17">
        <v>240</v>
      </c>
      <c r="AI370" s="17" cm="1">
        <f t="array" ref="AI370">SUMPRODUCT(--(IFERROR(HOUR(Flights_2026_09_303334353637[entry_hour]),-1)=HOUR(AF370)),--(IFERROR(Flights_2026_09_303334353637[entry_sector],"")=AG370),--(IFERROR(Flights_2026_09_303334353637[nfl],-1)&gt;=AH370),--(IFERROR(Flights_2026_09_303334353637[nfl],-1)&lt;=IF(AH370=450,450,AH370+9)))</f>
        <v>0</v>
      </c>
    </row>
    <row r="371" spans="32:35" x14ac:dyDescent="0.2">
      <c r="AF371" s="2">
        <v>0.66666666666666663</v>
      </c>
      <c r="AG371" t="s">
        <v>747</v>
      </c>
      <c r="AH371" s="17">
        <v>250</v>
      </c>
      <c r="AI371" s="17" cm="1">
        <f t="array" ref="AI371">SUMPRODUCT(--(IFERROR(HOUR(Flights_2026_09_303334353637[entry_hour]),-1)=HOUR(AF371)),--(IFERROR(Flights_2026_09_303334353637[entry_sector],"")=AG371),--(IFERROR(Flights_2026_09_303334353637[nfl],-1)&gt;=AH371),--(IFERROR(Flights_2026_09_303334353637[nfl],-1)&lt;=IF(AH371=450,450,AH371+9)))</f>
        <v>0</v>
      </c>
    </row>
    <row r="372" spans="32:35" x14ac:dyDescent="0.2">
      <c r="AF372" s="2">
        <v>0.66666666666666663</v>
      </c>
      <c r="AG372" t="s">
        <v>747</v>
      </c>
      <c r="AH372" s="17">
        <v>260</v>
      </c>
      <c r="AI372" s="17" cm="1">
        <f t="array" ref="AI372">SUMPRODUCT(--(IFERROR(HOUR(Flights_2026_09_303334353637[entry_hour]),-1)=HOUR(AF372)),--(IFERROR(Flights_2026_09_303334353637[entry_sector],"")=AG372),--(IFERROR(Flights_2026_09_303334353637[nfl],-1)&gt;=AH372),--(IFERROR(Flights_2026_09_303334353637[nfl],-1)&lt;=IF(AH372=450,450,AH372+9)))</f>
        <v>0</v>
      </c>
    </row>
    <row r="373" spans="32:35" x14ac:dyDescent="0.2">
      <c r="AF373" s="2">
        <v>0.66666666666666663</v>
      </c>
      <c r="AG373" t="s">
        <v>747</v>
      </c>
      <c r="AH373" s="17">
        <v>270</v>
      </c>
      <c r="AI373" s="17" cm="1">
        <f t="array" ref="AI373">SUMPRODUCT(--(IFERROR(HOUR(Flights_2026_09_303334353637[entry_hour]),-1)=HOUR(AF373)),--(IFERROR(Flights_2026_09_303334353637[entry_sector],"")=AG373),--(IFERROR(Flights_2026_09_303334353637[nfl],-1)&gt;=AH373),--(IFERROR(Flights_2026_09_303334353637[nfl],-1)&lt;=IF(AH373=450,450,AH373+9)))</f>
        <v>0</v>
      </c>
    </row>
    <row r="374" spans="32:35" x14ac:dyDescent="0.2">
      <c r="AF374" s="2">
        <v>0.66666666666666663</v>
      </c>
      <c r="AG374" t="s">
        <v>747</v>
      </c>
      <c r="AH374" s="17">
        <v>280</v>
      </c>
      <c r="AI374" s="17" cm="1">
        <f t="array" ref="AI374">SUMPRODUCT(--(IFERROR(HOUR(Flights_2026_09_303334353637[entry_hour]),-1)=HOUR(AF374)),--(IFERROR(Flights_2026_09_303334353637[entry_sector],"")=AG374),--(IFERROR(Flights_2026_09_303334353637[nfl],-1)&gt;=AH374),--(IFERROR(Flights_2026_09_303334353637[nfl],-1)&lt;=IF(AH374=450,450,AH374+9)))</f>
        <v>0</v>
      </c>
    </row>
    <row r="375" spans="32:35" x14ac:dyDescent="0.2">
      <c r="AF375" s="2">
        <v>0.66666666666666663</v>
      </c>
      <c r="AG375" t="s">
        <v>747</v>
      </c>
      <c r="AH375" s="17">
        <v>290</v>
      </c>
      <c r="AI375" s="17" cm="1">
        <f t="array" ref="AI375">SUMPRODUCT(--(IFERROR(HOUR(Flights_2026_09_303334353637[entry_hour]),-1)=HOUR(AF375)),--(IFERROR(Flights_2026_09_303334353637[entry_sector],"")=AG375),--(IFERROR(Flights_2026_09_303334353637[nfl],-1)&gt;=AH375),--(IFERROR(Flights_2026_09_303334353637[nfl],-1)&lt;=IF(AH375=450,450,AH375+9)))</f>
        <v>0</v>
      </c>
    </row>
    <row r="376" spans="32:35" x14ac:dyDescent="0.2">
      <c r="AF376" s="2">
        <v>0.66666666666666663</v>
      </c>
      <c r="AG376" t="s">
        <v>747</v>
      </c>
      <c r="AH376" s="17">
        <v>300</v>
      </c>
      <c r="AI376" s="17" cm="1">
        <f t="array" ref="AI376">SUMPRODUCT(--(IFERROR(HOUR(Flights_2026_09_303334353637[entry_hour]),-1)=HOUR(AF376)),--(IFERROR(Flights_2026_09_303334353637[entry_sector],"")=AG376),--(IFERROR(Flights_2026_09_303334353637[nfl],-1)&gt;=AH376),--(IFERROR(Flights_2026_09_303334353637[nfl],-1)&lt;=IF(AH376=450,450,AH376+9)))</f>
        <v>0</v>
      </c>
    </row>
    <row r="377" spans="32:35" x14ac:dyDescent="0.2">
      <c r="AF377" s="2">
        <v>0.66666666666666663</v>
      </c>
      <c r="AG377" t="s">
        <v>747</v>
      </c>
      <c r="AH377" s="17">
        <v>310</v>
      </c>
      <c r="AI377" s="17" cm="1">
        <f t="array" ref="AI377">SUMPRODUCT(--(IFERROR(HOUR(Flights_2026_09_303334353637[entry_hour]),-1)=HOUR(AF377)),--(IFERROR(Flights_2026_09_303334353637[entry_sector],"")=AG377),--(IFERROR(Flights_2026_09_303334353637[nfl],-1)&gt;=AH377),--(IFERROR(Flights_2026_09_303334353637[nfl],-1)&lt;=IF(AH377=450,450,AH377+9)))</f>
        <v>0</v>
      </c>
    </row>
    <row r="378" spans="32:35" x14ac:dyDescent="0.2">
      <c r="AF378" s="2">
        <v>0.66666666666666663</v>
      </c>
      <c r="AG378" t="s">
        <v>747</v>
      </c>
      <c r="AH378" s="17">
        <v>320</v>
      </c>
      <c r="AI378" s="17" cm="1">
        <f t="array" ref="AI378">SUMPRODUCT(--(IFERROR(HOUR(Flights_2026_09_303334353637[entry_hour]),-1)=HOUR(AF378)),--(IFERROR(Flights_2026_09_303334353637[entry_sector],"")=AG378),--(IFERROR(Flights_2026_09_303334353637[nfl],-1)&gt;=AH378),--(IFERROR(Flights_2026_09_303334353637[nfl],-1)&lt;=IF(AH378=450,450,AH378+9)))</f>
        <v>0</v>
      </c>
    </row>
    <row r="379" spans="32:35" x14ac:dyDescent="0.2">
      <c r="AF379" s="2">
        <v>0.66666666666666663</v>
      </c>
      <c r="AG379" t="s">
        <v>747</v>
      </c>
      <c r="AH379" s="17">
        <v>330</v>
      </c>
      <c r="AI379" s="17" cm="1">
        <f t="array" ref="AI379">SUMPRODUCT(--(IFERROR(HOUR(Flights_2026_09_303334353637[entry_hour]),-1)=HOUR(AF379)),--(IFERROR(Flights_2026_09_303334353637[entry_sector],"")=AG379),--(IFERROR(Flights_2026_09_303334353637[nfl],-1)&gt;=AH379),--(IFERROR(Flights_2026_09_303334353637[nfl],-1)&lt;=IF(AH379=450,450,AH379+9)))</f>
        <v>0</v>
      </c>
    </row>
    <row r="380" spans="32:35" x14ac:dyDescent="0.2">
      <c r="AF380" s="2">
        <v>0.66666666666666663</v>
      </c>
      <c r="AG380" t="s">
        <v>747</v>
      </c>
      <c r="AH380" s="17">
        <v>340</v>
      </c>
      <c r="AI380" s="17" cm="1">
        <f t="array" ref="AI380">SUMPRODUCT(--(IFERROR(HOUR(Flights_2026_09_303334353637[entry_hour]),-1)=HOUR(AF380)),--(IFERROR(Flights_2026_09_303334353637[entry_sector],"")=AG380),--(IFERROR(Flights_2026_09_303334353637[nfl],-1)&gt;=AH380),--(IFERROR(Flights_2026_09_303334353637[nfl],-1)&lt;=IF(AH380=450,450,AH380+9)))</f>
        <v>0</v>
      </c>
    </row>
    <row r="381" spans="32:35" x14ac:dyDescent="0.2">
      <c r="AF381" s="2">
        <v>0.66666666666666663</v>
      </c>
      <c r="AG381" t="s">
        <v>747</v>
      </c>
      <c r="AH381" s="17">
        <v>350</v>
      </c>
      <c r="AI381" s="17" cm="1">
        <f t="array" ref="AI381">SUMPRODUCT(--(IFERROR(HOUR(Flights_2026_09_303334353637[entry_hour]),-1)=HOUR(AF381)),--(IFERROR(Flights_2026_09_303334353637[entry_sector],"")=AG381),--(IFERROR(Flights_2026_09_303334353637[nfl],-1)&gt;=AH381),--(IFERROR(Flights_2026_09_303334353637[nfl],-1)&lt;=IF(AH381=450,450,AH381+9)))</f>
        <v>0</v>
      </c>
    </row>
    <row r="382" spans="32:35" x14ac:dyDescent="0.2">
      <c r="AF382" s="2">
        <v>0.66666666666666663</v>
      </c>
      <c r="AG382" t="s">
        <v>747</v>
      </c>
      <c r="AH382" s="17">
        <v>360</v>
      </c>
      <c r="AI382" s="17" cm="1">
        <f t="array" ref="AI382">SUMPRODUCT(--(IFERROR(HOUR(Flights_2026_09_303334353637[entry_hour]),-1)=HOUR(AF382)),--(IFERROR(Flights_2026_09_303334353637[entry_sector],"")=AG382),--(IFERROR(Flights_2026_09_303334353637[nfl],-1)&gt;=AH382),--(IFERROR(Flights_2026_09_303334353637[nfl],-1)&lt;=IF(AH382=450,450,AH382+9)))</f>
        <v>2</v>
      </c>
    </row>
    <row r="383" spans="32:35" x14ac:dyDescent="0.2">
      <c r="AF383" s="2">
        <v>0.66666666666666663</v>
      </c>
      <c r="AG383" t="s">
        <v>747</v>
      </c>
      <c r="AH383" s="17">
        <v>370</v>
      </c>
      <c r="AI383" s="17" cm="1">
        <f t="array" ref="AI383">SUMPRODUCT(--(IFERROR(HOUR(Flights_2026_09_303334353637[entry_hour]),-1)=HOUR(AF383)),--(IFERROR(Flights_2026_09_303334353637[entry_sector],"")=AG383),--(IFERROR(Flights_2026_09_303334353637[nfl],-1)&gt;=AH383),--(IFERROR(Flights_2026_09_303334353637[nfl],-1)&lt;=IF(AH383=450,450,AH383+9)))</f>
        <v>0</v>
      </c>
    </row>
    <row r="384" spans="32:35" x14ac:dyDescent="0.2">
      <c r="AF384" s="2">
        <v>0.66666666666666663</v>
      </c>
      <c r="AG384" t="s">
        <v>747</v>
      </c>
      <c r="AH384" s="17">
        <v>380</v>
      </c>
      <c r="AI384" s="17" cm="1">
        <f t="array" ref="AI384">SUMPRODUCT(--(IFERROR(HOUR(Flights_2026_09_303334353637[entry_hour]),-1)=HOUR(AF384)),--(IFERROR(Flights_2026_09_303334353637[entry_sector],"")=AG384),--(IFERROR(Flights_2026_09_303334353637[nfl],-1)&gt;=AH384),--(IFERROR(Flights_2026_09_303334353637[nfl],-1)&lt;=IF(AH384=450,450,AH384+9)))</f>
        <v>0</v>
      </c>
    </row>
    <row r="385" spans="32:35" x14ac:dyDescent="0.2">
      <c r="AF385" s="2">
        <v>0.66666666666666663</v>
      </c>
      <c r="AG385" t="s">
        <v>747</v>
      </c>
      <c r="AH385" s="17">
        <v>390</v>
      </c>
      <c r="AI385" s="17" cm="1">
        <f t="array" ref="AI385">SUMPRODUCT(--(IFERROR(HOUR(Flights_2026_09_303334353637[entry_hour]),-1)=HOUR(AF385)),--(IFERROR(Flights_2026_09_303334353637[entry_sector],"")=AG385),--(IFERROR(Flights_2026_09_303334353637[nfl],-1)&gt;=AH385),--(IFERROR(Flights_2026_09_303334353637[nfl],-1)&lt;=IF(AH385=450,450,AH385+9)))</f>
        <v>0</v>
      </c>
    </row>
    <row r="386" spans="32:35" x14ac:dyDescent="0.2">
      <c r="AF386" s="2">
        <v>0.66666666666666663</v>
      </c>
      <c r="AG386" t="s">
        <v>747</v>
      </c>
      <c r="AH386" s="17">
        <v>400</v>
      </c>
      <c r="AI386" s="17" cm="1">
        <f t="array" ref="AI386">SUMPRODUCT(--(IFERROR(HOUR(Flights_2026_09_303334353637[entry_hour]),-1)=HOUR(AF386)),--(IFERROR(Flights_2026_09_303334353637[entry_sector],"")=AG386),--(IFERROR(Flights_2026_09_303334353637[nfl],-1)&gt;=AH386),--(IFERROR(Flights_2026_09_303334353637[nfl],-1)&lt;=IF(AH386=450,450,AH386+9)))</f>
        <v>0</v>
      </c>
    </row>
    <row r="387" spans="32:35" ht="28" customHeight="1" x14ac:dyDescent="0.2">
      <c r="AF387" s="2">
        <v>0.66666666666666663</v>
      </c>
      <c r="AG387" t="s">
        <v>747</v>
      </c>
      <c r="AH387" s="17">
        <v>410</v>
      </c>
      <c r="AI387" s="17" cm="1">
        <f t="array" ref="AI387">SUMPRODUCT(--(IFERROR(HOUR(Flights_2026_09_303334353637[entry_hour]),-1)=HOUR(AF387)),--(IFERROR(Flights_2026_09_303334353637[entry_sector],"")=AG387),--(IFERROR(Flights_2026_09_303334353637[nfl],-1)&gt;=AH387),--(IFERROR(Flights_2026_09_303334353637[nfl],-1)&lt;=IF(AH387=450,450,AH387+9)))</f>
        <v>0</v>
      </c>
    </row>
    <row r="388" spans="32:35" x14ac:dyDescent="0.2">
      <c r="AF388" s="2">
        <v>0.66666666666666663</v>
      </c>
      <c r="AG388" t="s">
        <v>747</v>
      </c>
      <c r="AH388" s="17">
        <v>420</v>
      </c>
      <c r="AI388" s="17" cm="1">
        <f t="array" ref="AI388">SUMPRODUCT(--(IFERROR(HOUR(Flights_2026_09_303334353637[entry_hour]),-1)=HOUR(AF388)),--(IFERROR(Flights_2026_09_303334353637[entry_sector],"")=AG388),--(IFERROR(Flights_2026_09_303334353637[nfl],-1)&gt;=AH388),--(IFERROR(Flights_2026_09_303334353637[nfl],-1)&lt;=IF(AH388=450,450,AH388+9)))</f>
        <v>0</v>
      </c>
    </row>
    <row r="389" spans="32:35" x14ac:dyDescent="0.2">
      <c r="AF389" s="2">
        <v>0.66666666666666663</v>
      </c>
      <c r="AG389" t="s">
        <v>747</v>
      </c>
      <c r="AH389" s="17">
        <v>430</v>
      </c>
      <c r="AI389" s="17" cm="1">
        <f t="array" ref="AI389">SUMPRODUCT(--(IFERROR(HOUR(Flights_2026_09_303334353637[entry_hour]),-1)=HOUR(AF389)),--(IFERROR(Flights_2026_09_303334353637[entry_sector],"")=AG389),--(IFERROR(Flights_2026_09_303334353637[nfl],-1)&gt;=AH389),--(IFERROR(Flights_2026_09_303334353637[nfl],-1)&lt;=IF(AH389=450,450,AH389+9)))</f>
        <v>0</v>
      </c>
    </row>
    <row r="390" spans="32:35" x14ac:dyDescent="0.2">
      <c r="AF390" s="2">
        <v>0.66666666666666663</v>
      </c>
      <c r="AG390" t="s">
        <v>747</v>
      </c>
      <c r="AH390" s="17">
        <v>440</v>
      </c>
      <c r="AI390" s="17" cm="1">
        <f t="array" ref="AI390">SUMPRODUCT(--(IFERROR(HOUR(Flights_2026_09_303334353637[entry_hour]),-1)=HOUR(AF390)),--(IFERROR(Flights_2026_09_303334353637[entry_sector],"")=AG390),--(IFERROR(Flights_2026_09_303334353637[nfl],-1)&gt;=AH390),--(IFERROR(Flights_2026_09_303334353637[nfl],-1)&lt;=IF(AH390=450,450,AH390+9)))</f>
        <v>0</v>
      </c>
    </row>
    <row r="391" spans="32:35" x14ac:dyDescent="0.2">
      <c r="AF391" s="2">
        <v>0.66666666666666663</v>
      </c>
      <c r="AG391" t="s">
        <v>747</v>
      </c>
      <c r="AH391" s="17">
        <v>450</v>
      </c>
      <c r="AI391" s="17" cm="1">
        <f t="array" ref="AI391">SUMPRODUCT(--(IFERROR(HOUR(Flights_2026_09_303334353637[entry_hour]),-1)=HOUR(AF391)),--(IFERROR(Flights_2026_09_303334353637[entry_sector],"")=AG391),--(IFERROR(Flights_2026_09_303334353637[nfl],-1)&gt;=AH391),--(IFERROR(Flights_2026_09_303334353637[nfl],-1)&lt;=IF(AH391=450,450,AH391+9)))</f>
        <v>0</v>
      </c>
    </row>
    <row r="392" spans="32:35" x14ac:dyDescent="0.2">
      <c r="AF392" s="2">
        <v>0.70833333333333337</v>
      </c>
      <c r="AG392" t="s">
        <v>743</v>
      </c>
      <c r="AH392" s="17">
        <v>200</v>
      </c>
      <c r="AI392" s="17" cm="1">
        <f t="array" ref="AI392">SUMPRODUCT(--(IFERROR(HOUR(Flights_2026_09_303334353637[entry_hour]),-1)=HOUR(AF392)),--(IFERROR(Flights_2026_09_303334353637[entry_sector],"")=AG392),--(IFERROR(Flights_2026_09_303334353637[nfl],-1)&gt;=AH392),--(IFERROR(Flights_2026_09_303334353637[nfl],-1)&lt;=IF(AH392=450,450,AH392+9)))</f>
        <v>0</v>
      </c>
    </row>
    <row r="393" spans="32:35" x14ac:dyDescent="0.2">
      <c r="AF393" s="2">
        <v>0.70833333333333337</v>
      </c>
      <c r="AG393" t="s">
        <v>743</v>
      </c>
      <c r="AH393" s="17">
        <v>210</v>
      </c>
      <c r="AI393" s="17" cm="1">
        <f t="array" ref="AI393">SUMPRODUCT(--(IFERROR(HOUR(Flights_2026_09_303334353637[entry_hour]),-1)=HOUR(AF393)),--(IFERROR(Flights_2026_09_303334353637[entry_sector],"")=AG393),--(IFERROR(Flights_2026_09_303334353637[nfl],-1)&gt;=AH393),--(IFERROR(Flights_2026_09_303334353637[nfl],-1)&lt;=IF(AH393=450,450,AH393+9)))</f>
        <v>0</v>
      </c>
    </row>
    <row r="394" spans="32:35" x14ac:dyDescent="0.2">
      <c r="AF394" s="2">
        <v>0.70833333333333337</v>
      </c>
      <c r="AG394" t="s">
        <v>743</v>
      </c>
      <c r="AH394" s="17">
        <v>220</v>
      </c>
      <c r="AI394" s="17" cm="1">
        <f t="array" ref="AI394">SUMPRODUCT(--(IFERROR(HOUR(Flights_2026_09_303334353637[entry_hour]),-1)=HOUR(AF394)),--(IFERROR(Flights_2026_09_303334353637[entry_sector],"")=AG394),--(IFERROR(Flights_2026_09_303334353637[nfl],-1)&gt;=AH394),--(IFERROR(Flights_2026_09_303334353637[nfl],-1)&lt;=IF(AH394=450,450,AH394+9)))</f>
        <v>0</v>
      </c>
    </row>
    <row r="395" spans="32:35" x14ac:dyDescent="0.2">
      <c r="AF395" s="2">
        <v>0.70833333333333337</v>
      </c>
      <c r="AG395" t="s">
        <v>743</v>
      </c>
      <c r="AH395" s="17">
        <v>230</v>
      </c>
      <c r="AI395" s="17" cm="1">
        <f t="array" ref="AI395">SUMPRODUCT(--(IFERROR(HOUR(Flights_2026_09_303334353637[entry_hour]),-1)=HOUR(AF395)),--(IFERROR(Flights_2026_09_303334353637[entry_sector],"")=AG395),--(IFERROR(Flights_2026_09_303334353637[nfl],-1)&gt;=AH395),--(IFERROR(Flights_2026_09_303334353637[nfl],-1)&lt;=IF(AH395=450,450,AH395+9)))</f>
        <v>0</v>
      </c>
    </row>
    <row r="396" spans="32:35" x14ac:dyDescent="0.2">
      <c r="AF396" s="2">
        <v>0.70833333333333337</v>
      </c>
      <c r="AG396" t="s">
        <v>743</v>
      </c>
      <c r="AH396" s="17">
        <v>240</v>
      </c>
      <c r="AI396" s="17" cm="1">
        <f t="array" ref="AI396">SUMPRODUCT(--(IFERROR(HOUR(Flights_2026_09_303334353637[entry_hour]),-1)=HOUR(AF396)),--(IFERROR(Flights_2026_09_303334353637[entry_sector],"")=AG396),--(IFERROR(Flights_2026_09_303334353637[nfl],-1)&gt;=AH396),--(IFERROR(Flights_2026_09_303334353637[nfl],-1)&lt;=IF(AH396=450,450,AH396+9)))</f>
        <v>0</v>
      </c>
    </row>
    <row r="397" spans="32:35" x14ac:dyDescent="0.2">
      <c r="AF397" s="2">
        <v>0.70833333333333337</v>
      </c>
      <c r="AG397" t="s">
        <v>743</v>
      </c>
      <c r="AH397" s="17">
        <v>250</v>
      </c>
      <c r="AI397" s="17" cm="1">
        <f t="array" ref="AI397">SUMPRODUCT(--(IFERROR(HOUR(Flights_2026_09_303334353637[entry_hour]),-1)=HOUR(AF397)),--(IFERROR(Flights_2026_09_303334353637[entry_sector],"")=AG397),--(IFERROR(Flights_2026_09_303334353637[nfl],-1)&gt;=AH397),--(IFERROR(Flights_2026_09_303334353637[nfl],-1)&lt;=IF(AH397=450,450,AH397+9)))</f>
        <v>0</v>
      </c>
    </row>
    <row r="398" spans="32:35" x14ac:dyDescent="0.2">
      <c r="AF398" s="2">
        <v>0.70833333333333337</v>
      </c>
      <c r="AG398" t="s">
        <v>743</v>
      </c>
      <c r="AH398" s="17">
        <v>260</v>
      </c>
      <c r="AI398" s="17" cm="1">
        <f t="array" ref="AI398">SUMPRODUCT(--(IFERROR(HOUR(Flights_2026_09_303334353637[entry_hour]),-1)=HOUR(AF398)),--(IFERROR(Flights_2026_09_303334353637[entry_sector],"")=AG398),--(IFERROR(Flights_2026_09_303334353637[nfl],-1)&gt;=AH398),--(IFERROR(Flights_2026_09_303334353637[nfl],-1)&lt;=IF(AH398=450,450,AH398+9)))</f>
        <v>0</v>
      </c>
    </row>
    <row r="399" spans="32:35" x14ac:dyDescent="0.2">
      <c r="AF399" s="2">
        <v>0.70833333333333337</v>
      </c>
      <c r="AG399" t="s">
        <v>743</v>
      </c>
      <c r="AH399" s="17">
        <v>270</v>
      </c>
      <c r="AI399" s="17" cm="1">
        <f t="array" ref="AI399">SUMPRODUCT(--(IFERROR(HOUR(Flights_2026_09_303334353637[entry_hour]),-1)=HOUR(AF399)),--(IFERROR(Flights_2026_09_303334353637[entry_sector],"")=AG399),--(IFERROR(Flights_2026_09_303334353637[nfl],-1)&gt;=AH399),--(IFERROR(Flights_2026_09_303334353637[nfl],-1)&lt;=IF(AH399=450,450,AH399+9)))</f>
        <v>0</v>
      </c>
    </row>
    <row r="400" spans="32:35" x14ac:dyDescent="0.2">
      <c r="AF400" s="2">
        <v>0.70833333333333337</v>
      </c>
      <c r="AG400" t="s">
        <v>743</v>
      </c>
      <c r="AH400" s="17">
        <v>280</v>
      </c>
      <c r="AI400" s="17" cm="1">
        <f t="array" ref="AI400">SUMPRODUCT(--(IFERROR(HOUR(Flights_2026_09_303334353637[entry_hour]),-1)=HOUR(AF400)),--(IFERROR(Flights_2026_09_303334353637[entry_sector],"")=AG400),--(IFERROR(Flights_2026_09_303334353637[nfl],-1)&gt;=AH400),--(IFERROR(Flights_2026_09_303334353637[nfl],-1)&lt;=IF(AH400=450,450,AH400+9)))</f>
        <v>0</v>
      </c>
    </row>
    <row r="401" spans="1:35" x14ac:dyDescent="0.2">
      <c r="AF401" s="2">
        <v>0.70833333333333337</v>
      </c>
      <c r="AG401" t="s">
        <v>743</v>
      </c>
      <c r="AH401" s="17">
        <v>290</v>
      </c>
      <c r="AI401" s="17" cm="1">
        <f t="array" ref="AI401">SUMPRODUCT(--(IFERROR(HOUR(Flights_2026_09_303334353637[entry_hour]),-1)=HOUR(AF401)),--(IFERROR(Flights_2026_09_303334353637[entry_sector],"")=AG401),--(IFERROR(Flights_2026_09_303334353637[nfl],-1)&gt;=AH401),--(IFERROR(Flights_2026_09_303334353637[nfl],-1)&lt;=IF(AH401=450,450,AH401+9)))</f>
        <v>0</v>
      </c>
    </row>
    <row r="402" spans="1:35" x14ac:dyDescent="0.2">
      <c r="AF402" s="2">
        <v>0.70833333333333337</v>
      </c>
      <c r="AG402" t="s">
        <v>743</v>
      </c>
      <c r="AH402" s="17">
        <v>300</v>
      </c>
      <c r="AI402" s="17" cm="1">
        <f t="array" ref="AI402">SUMPRODUCT(--(IFERROR(HOUR(Flights_2026_09_303334353637[entry_hour]),-1)=HOUR(AF402)),--(IFERROR(Flights_2026_09_303334353637[entry_sector],"")=AG402),--(IFERROR(Flights_2026_09_303334353637[nfl],-1)&gt;=AH402),--(IFERROR(Flights_2026_09_303334353637[nfl],-1)&lt;=IF(AH402=450,450,AH402+9)))</f>
        <v>0</v>
      </c>
    </row>
    <row r="403" spans="1:35" x14ac:dyDescent="0.2">
      <c r="AF403" s="2">
        <v>0.70833333333333337</v>
      </c>
      <c r="AG403" t="s">
        <v>743</v>
      </c>
      <c r="AH403" s="17">
        <v>310</v>
      </c>
      <c r="AI403" s="17" cm="1">
        <f t="array" ref="AI403">SUMPRODUCT(--(IFERROR(HOUR(Flights_2026_09_303334353637[entry_hour]),-1)=HOUR(AF403)),--(IFERROR(Flights_2026_09_303334353637[entry_sector],"")=AG403),--(IFERROR(Flights_2026_09_303334353637[nfl],-1)&gt;=AH403),--(IFERROR(Flights_2026_09_303334353637[nfl],-1)&lt;=IF(AH403=450,450,AH403+9)))</f>
        <v>0</v>
      </c>
    </row>
    <row r="404" spans="1:35" x14ac:dyDescent="0.2">
      <c r="AF404" s="2">
        <v>0.70833333333333337</v>
      </c>
      <c r="AG404" t="s">
        <v>743</v>
      </c>
      <c r="AH404" s="17">
        <v>320</v>
      </c>
      <c r="AI404" s="17" cm="1">
        <f t="array" ref="AI404">SUMPRODUCT(--(IFERROR(HOUR(Flights_2026_09_303334353637[entry_hour]),-1)=HOUR(AF404)),--(IFERROR(Flights_2026_09_303334353637[entry_sector],"")=AG404),--(IFERROR(Flights_2026_09_303334353637[nfl],-1)&gt;=AH404),--(IFERROR(Flights_2026_09_303334353637[nfl],-1)&lt;=IF(AH404=450,450,AH404+9)))</f>
        <v>0</v>
      </c>
    </row>
    <row r="405" spans="1:35" x14ac:dyDescent="0.2">
      <c r="AF405" s="2">
        <v>0.70833333333333337</v>
      </c>
      <c r="AG405" t="s">
        <v>743</v>
      </c>
      <c r="AH405" s="17">
        <v>330</v>
      </c>
      <c r="AI405" s="17" cm="1">
        <f t="array" ref="AI405">SUMPRODUCT(--(IFERROR(HOUR(Flights_2026_09_303334353637[entry_hour]),-1)=HOUR(AF405)),--(IFERROR(Flights_2026_09_303334353637[entry_sector],"")=AG405),--(IFERROR(Flights_2026_09_303334353637[nfl],-1)&gt;=AH405),--(IFERROR(Flights_2026_09_303334353637[nfl],-1)&lt;=IF(AH405=450,450,AH405+9)))</f>
        <v>0</v>
      </c>
    </row>
    <row r="406" spans="1:35" x14ac:dyDescent="0.2">
      <c r="AF406" s="2">
        <v>0.70833333333333337</v>
      </c>
      <c r="AG406" t="s">
        <v>743</v>
      </c>
      <c r="AH406" s="17">
        <v>340</v>
      </c>
      <c r="AI406" s="17" cm="1">
        <f t="array" ref="AI406">SUMPRODUCT(--(IFERROR(HOUR(Flights_2026_09_303334353637[entry_hour]),-1)=HOUR(AF406)),--(IFERROR(Flights_2026_09_303334353637[entry_sector],"")=AG406),--(IFERROR(Flights_2026_09_303334353637[nfl],-1)&gt;=AH406),--(IFERROR(Flights_2026_09_303334353637[nfl],-1)&lt;=IF(AH406=450,450,AH406+9)))</f>
        <v>0</v>
      </c>
    </row>
    <row r="407" spans="1:35" x14ac:dyDescent="0.2">
      <c r="AF407" s="2">
        <v>0.70833333333333337</v>
      </c>
      <c r="AG407" t="s">
        <v>743</v>
      </c>
      <c r="AH407" s="17">
        <v>350</v>
      </c>
      <c r="AI407" s="17" cm="1">
        <f t="array" ref="AI407">SUMPRODUCT(--(IFERROR(HOUR(Flights_2026_09_303334353637[entry_hour]),-1)=HOUR(AF407)),--(IFERROR(Flights_2026_09_303334353637[entry_sector],"")=AG407),--(IFERROR(Flights_2026_09_303334353637[nfl],-1)&gt;=AH407),--(IFERROR(Flights_2026_09_303334353637[nfl],-1)&lt;=IF(AH407=450,450,AH407+9)))</f>
        <v>0</v>
      </c>
    </row>
    <row r="408" spans="1:35" x14ac:dyDescent="0.2">
      <c r="AF408" s="2">
        <v>0.70833333333333337</v>
      </c>
      <c r="AG408" t="s">
        <v>743</v>
      </c>
      <c r="AH408" s="17">
        <v>360</v>
      </c>
      <c r="AI408" s="17" cm="1">
        <f t="array" ref="AI408">SUMPRODUCT(--(IFERROR(HOUR(Flights_2026_09_303334353637[entry_hour]),-1)=HOUR(AF408)),--(IFERROR(Flights_2026_09_303334353637[entry_sector],"")=AG408),--(IFERROR(Flights_2026_09_303334353637[nfl],-1)&gt;=AH408),--(IFERROR(Flights_2026_09_303334353637[nfl],-1)&lt;=IF(AH408=450,450,AH408+9)))</f>
        <v>0</v>
      </c>
    </row>
    <row r="409" spans="1:35" x14ac:dyDescent="0.2">
      <c r="AF409" s="2">
        <v>0.70833333333333337</v>
      </c>
      <c r="AG409" t="s">
        <v>743</v>
      </c>
      <c r="AH409" s="17">
        <v>370</v>
      </c>
      <c r="AI409" s="17" cm="1">
        <f t="array" ref="AI409">SUMPRODUCT(--(IFERROR(HOUR(Flights_2026_09_303334353637[entry_hour]),-1)=HOUR(AF409)),--(IFERROR(Flights_2026_09_303334353637[entry_sector],"")=AG409),--(IFERROR(Flights_2026_09_303334353637[nfl],-1)&gt;=AH409),--(IFERROR(Flights_2026_09_303334353637[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303334353637[entry_hour]),-1)=HOUR(AF410)),--(IFERROR(Flights_2026_09_303334353637[entry_sector],"")=AG410),--(IFERROR(Flights_2026_09_303334353637[nfl],-1)&gt;=AH410),--(IFERROR(Flights_2026_09_303334353637[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303334353637[entry_hour]),-1)=HOUR(AF411)),--(IFERROR(Flights_2026_09_303334353637[entry_sector],"")=AG411),--(IFERROR(Flights_2026_09_303334353637[nfl],-1)&gt;=AH411),--(IFERROR(Flights_2026_09_303334353637[nfl],-1)&lt;=IF(AH411=450,450,AH411+9)))</f>
        <v>0</v>
      </c>
    </row>
    <row r="412" spans="1:35" x14ac:dyDescent="0.2">
      <c r="AF412" s="2">
        <v>0.70833333333333337</v>
      </c>
      <c r="AG412" t="s">
        <v>743</v>
      </c>
      <c r="AH412" s="17">
        <v>400</v>
      </c>
      <c r="AI412" s="17" cm="1">
        <f t="array" ref="AI412">SUMPRODUCT(--(IFERROR(HOUR(Flights_2026_09_303334353637[entry_hour]),-1)=HOUR(AF412)),--(IFERROR(Flights_2026_09_303334353637[entry_sector],"")=AG412),--(IFERROR(Flights_2026_09_303334353637[nfl],-1)&gt;=AH412),--(IFERROR(Flights_2026_09_303334353637[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entry_hour]),-1)=HOUR(AF413)),--(IFERROR(Flights_2026_09_303334353637[entry_sector],"")=AG413),--(IFERROR(Flights_2026_09_303334353637[nfl],-1)&gt;=AH413),--(IFERROR(Flights_2026_09_303334353637[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entry_hour]),-1)=HOUR(AF414)),--(IFERROR(Flights_2026_09_303334353637[entry_sector],"")=AG414),--(IFERROR(Flights_2026_09_303334353637[nfl],-1)&gt;=AH414),--(IFERROR(Flights_2026_09_303334353637[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entry_hour]),-1)=HOUR(AF415)),--(IFERROR(Flights_2026_09_303334353637[entry_sector],"")=AG415),--(IFERROR(Flights_2026_09_303334353637[nfl],-1)&gt;=AH415),--(IFERROR(Flights_2026_09_303334353637[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entry_hour]),-1)=HOUR(AF416)),--(IFERROR(Flights_2026_09_303334353637[entry_sector],"")=AG416),--(IFERROR(Flights_2026_09_303334353637[nfl],-1)&gt;=AH416),--(IFERROR(Flights_2026_09_303334353637[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entry_hour]),-1)=HOUR(AF417)),--(IFERROR(Flights_2026_09_303334353637[entry_sector],"")=AG417),--(IFERROR(Flights_2026_09_303334353637[nfl],-1)&gt;=AH417),--(IFERROR(Flights_2026_09_303334353637[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entry_hour]),-1)=HOUR(AF418)),--(IFERROR(Flights_2026_09_303334353637[entry_sector],"")=AG418),--(IFERROR(Flights_2026_09_303334353637[nfl],-1)&gt;=AH418),--(IFERROR(Flights_2026_09_303334353637[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entry_hour]),-1)=HOUR(AF419)),--(IFERROR(Flights_2026_09_303334353637[entry_sector],"")=AG419),--(IFERROR(Flights_2026_09_303334353637[nfl],-1)&gt;=AH419),--(IFERROR(Flights_2026_09_303334353637[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entry_hour]),-1)=HOUR(AF420)),--(IFERROR(Flights_2026_09_303334353637[entry_sector],"")=AG420),--(IFERROR(Flights_2026_09_303334353637[nfl],-1)&gt;=AH420),--(IFERROR(Flights_2026_09_303334353637[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entry_hour]),-1)=HOUR(AF421)),--(IFERROR(Flights_2026_09_303334353637[entry_sector],"")=AG421),--(IFERROR(Flights_2026_09_303334353637[nfl],-1)&gt;=AH421),--(IFERROR(Flights_2026_09_303334353637[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entry_hour]),-1)=HOUR(AF422)),--(IFERROR(Flights_2026_09_303334353637[entry_sector],"")=AG422),--(IFERROR(Flights_2026_09_303334353637[nfl],-1)&gt;=AH422),--(IFERROR(Flights_2026_09_303334353637[nfl],-1)&lt;=IF(AH422=450,450,AH422+9)))</f>
        <v>0</v>
      </c>
    </row>
    <row r="423" spans="1:35" x14ac:dyDescent="0.2">
      <c r="AF423" s="2">
        <v>0.70833333333333337</v>
      </c>
      <c r="AG423" t="s">
        <v>744</v>
      </c>
      <c r="AH423" s="17">
        <v>250</v>
      </c>
      <c r="AI423" s="17" cm="1">
        <f t="array" ref="AI423">SUMPRODUCT(--(IFERROR(HOUR(Flights_2026_09_303334353637[entry_hour]),-1)=HOUR(AF423)),--(IFERROR(Flights_2026_09_303334353637[entry_sector],"")=AG423),--(IFERROR(Flights_2026_09_303334353637[nfl],-1)&gt;=AH423),--(IFERROR(Flights_2026_09_303334353637[nfl],-1)&lt;=IF(AH423=450,450,AH423+9)))</f>
        <v>0</v>
      </c>
    </row>
    <row r="424" spans="1:35" x14ac:dyDescent="0.2">
      <c r="AF424" s="2">
        <v>0.70833333333333337</v>
      </c>
      <c r="AG424" t="s">
        <v>744</v>
      </c>
      <c r="AH424" s="17">
        <v>260</v>
      </c>
      <c r="AI424" s="17" cm="1">
        <f t="array" ref="AI424">SUMPRODUCT(--(IFERROR(HOUR(Flights_2026_09_303334353637[entry_hour]),-1)=HOUR(AF424)),--(IFERROR(Flights_2026_09_303334353637[entry_sector],"")=AG424),--(IFERROR(Flights_2026_09_303334353637[nfl],-1)&gt;=AH424),--(IFERROR(Flights_2026_09_303334353637[nfl],-1)&lt;=IF(AH424=450,450,AH424+9)))</f>
        <v>0</v>
      </c>
    </row>
    <row r="425" spans="1:35" x14ac:dyDescent="0.2">
      <c r="AF425" s="2">
        <v>0.70833333333333337</v>
      </c>
      <c r="AG425" t="s">
        <v>744</v>
      </c>
      <c r="AH425" s="17">
        <v>270</v>
      </c>
      <c r="AI425" s="17" cm="1">
        <f t="array" ref="AI425">SUMPRODUCT(--(IFERROR(HOUR(Flights_2026_09_303334353637[entry_hour]),-1)=HOUR(AF425)),--(IFERROR(Flights_2026_09_303334353637[entry_sector],"")=AG425),--(IFERROR(Flights_2026_09_303334353637[nfl],-1)&gt;=AH425),--(IFERROR(Flights_2026_09_303334353637[nfl],-1)&lt;=IF(AH425=450,450,AH425+9)))</f>
        <v>0</v>
      </c>
    </row>
    <row r="426" spans="1:35" x14ac:dyDescent="0.2">
      <c r="AF426" s="2">
        <v>0.70833333333333337</v>
      </c>
      <c r="AG426" t="s">
        <v>744</v>
      </c>
      <c r="AH426" s="17">
        <v>280</v>
      </c>
      <c r="AI426" s="17" cm="1">
        <f t="array" ref="AI426">SUMPRODUCT(--(IFERROR(HOUR(Flights_2026_09_303334353637[entry_hour]),-1)=HOUR(AF426)),--(IFERROR(Flights_2026_09_303334353637[entry_sector],"")=AG426),--(IFERROR(Flights_2026_09_303334353637[nfl],-1)&gt;=AH426),--(IFERROR(Flights_2026_09_303334353637[nfl],-1)&lt;=IF(AH426=450,450,AH426+9)))</f>
        <v>0</v>
      </c>
    </row>
    <row r="427" spans="1:35" x14ac:dyDescent="0.2">
      <c r="AF427" s="2">
        <v>0.70833333333333337</v>
      </c>
      <c r="AG427" t="s">
        <v>744</v>
      </c>
      <c r="AH427" s="17">
        <v>290</v>
      </c>
      <c r="AI427" s="17" cm="1">
        <f t="array" ref="AI427">SUMPRODUCT(--(IFERROR(HOUR(Flights_2026_09_303334353637[entry_hour]),-1)=HOUR(AF427)),--(IFERROR(Flights_2026_09_303334353637[entry_sector],"")=AG427),--(IFERROR(Flights_2026_09_303334353637[nfl],-1)&gt;=AH427),--(IFERROR(Flights_2026_09_303334353637[nfl],-1)&lt;=IF(AH427=450,450,AH427+9)))</f>
        <v>0</v>
      </c>
    </row>
    <row r="428" spans="1:35" x14ac:dyDescent="0.2">
      <c r="AF428" s="2">
        <v>0.70833333333333337</v>
      </c>
      <c r="AG428" t="s">
        <v>744</v>
      </c>
      <c r="AH428" s="17">
        <v>300</v>
      </c>
      <c r="AI428" s="17" cm="1">
        <f t="array" ref="AI428">SUMPRODUCT(--(IFERROR(HOUR(Flights_2026_09_303334353637[entry_hour]),-1)=HOUR(AF428)),--(IFERROR(Flights_2026_09_303334353637[entry_sector],"")=AG428),--(IFERROR(Flights_2026_09_303334353637[nfl],-1)&gt;=AH428),--(IFERROR(Flights_2026_09_303334353637[nfl],-1)&lt;=IF(AH428=450,450,AH428+9)))</f>
        <v>0</v>
      </c>
    </row>
    <row r="429" spans="1:35" x14ac:dyDescent="0.2">
      <c r="AF429" s="2">
        <v>0.70833333333333337</v>
      </c>
      <c r="AG429" t="s">
        <v>744</v>
      </c>
      <c r="AH429" s="17">
        <v>310</v>
      </c>
      <c r="AI429" s="17" cm="1">
        <f t="array" ref="AI429">SUMPRODUCT(--(IFERROR(HOUR(Flights_2026_09_303334353637[entry_hour]),-1)=HOUR(AF429)),--(IFERROR(Flights_2026_09_303334353637[entry_sector],"")=AG429),--(IFERROR(Flights_2026_09_303334353637[nfl],-1)&gt;=AH429),--(IFERROR(Flights_2026_09_303334353637[nfl],-1)&lt;=IF(AH429=450,450,AH429+9)))</f>
        <v>0</v>
      </c>
    </row>
    <row r="430" spans="1:35" x14ac:dyDescent="0.2">
      <c r="AF430" s="2">
        <v>0.70833333333333337</v>
      </c>
      <c r="AG430" t="s">
        <v>744</v>
      </c>
      <c r="AH430" s="17">
        <v>320</v>
      </c>
      <c r="AI430" s="17" cm="1">
        <f t="array" ref="AI430">SUMPRODUCT(--(IFERROR(HOUR(Flights_2026_09_303334353637[entry_hour]),-1)=HOUR(AF430)),--(IFERROR(Flights_2026_09_303334353637[entry_sector],"")=AG430),--(IFERROR(Flights_2026_09_303334353637[nfl],-1)&gt;=AH430),--(IFERROR(Flights_2026_09_303334353637[nfl],-1)&lt;=IF(AH430=450,450,AH430+9)))</f>
        <v>0</v>
      </c>
    </row>
    <row r="431" spans="1:35" x14ac:dyDescent="0.2">
      <c r="AF431" s="2">
        <v>0.70833333333333337</v>
      </c>
      <c r="AG431" t="s">
        <v>744</v>
      </c>
      <c r="AH431" s="17">
        <v>330</v>
      </c>
      <c r="AI431" s="17" cm="1">
        <f t="array" ref="AI431">SUMPRODUCT(--(IFERROR(HOUR(Flights_2026_09_303334353637[entry_hour]),-1)=HOUR(AF431)),--(IFERROR(Flights_2026_09_303334353637[entry_sector],"")=AG431),--(IFERROR(Flights_2026_09_303334353637[nfl],-1)&gt;=AH431),--(IFERROR(Flights_2026_09_303334353637[nfl],-1)&lt;=IF(AH431=450,450,AH431+9)))</f>
        <v>1</v>
      </c>
    </row>
    <row r="432" spans="1:35" x14ac:dyDescent="0.2">
      <c r="AF432" s="2">
        <v>0.70833333333333337</v>
      </c>
      <c r="AG432" t="s">
        <v>744</v>
      </c>
      <c r="AH432" s="17">
        <v>340</v>
      </c>
      <c r="AI432" s="17" cm="1">
        <f t="array" ref="AI432">SUMPRODUCT(--(IFERROR(HOUR(Flights_2026_09_303334353637[entry_hour]),-1)=HOUR(AF432)),--(IFERROR(Flights_2026_09_303334353637[entry_sector],"")=AG432),--(IFERROR(Flights_2026_09_303334353637[nfl],-1)&gt;=AH432),--(IFERROR(Flights_2026_09_303334353637[nfl],-1)&lt;=IF(AH432=450,450,AH432+9)))</f>
        <v>0</v>
      </c>
    </row>
    <row r="433" spans="32:35" x14ac:dyDescent="0.2">
      <c r="AF433" s="2">
        <v>0.70833333333333337</v>
      </c>
      <c r="AG433" t="s">
        <v>744</v>
      </c>
      <c r="AH433" s="17">
        <v>350</v>
      </c>
      <c r="AI433" s="17" cm="1">
        <f t="array" ref="AI433">SUMPRODUCT(--(IFERROR(HOUR(Flights_2026_09_303334353637[entry_hour]),-1)=HOUR(AF433)),--(IFERROR(Flights_2026_09_303334353637[entry_sector],"")=AG433),--(IFERROR(Flights_2026_09_303334353637[nfl],-1)&gt;=AH433),--(IFERROR(Flights_2026_09_303334353637[nfl],-1)&lt;=IF(AH433=450,450,AH433+9)))</f>
        <v>0</v>
      </c>
    </row>
    <row r="434" spans="32:35" x14ac:dyDescent="0.2">
      <c r="AF434" s="2">
        <v>0.70833333333333337</v>
      </c>
      <c r="AG434" t="s">
        <v>744</v>
      </c>
      <c r="AH434" s="17">
        <v>360</v>
      </c>
      <c r="AI434" s="17" cm="1">
        <f t="array" ref="AI434">SUMPRODUCT(--(IFERROR(HOUR(Flights_2026_09_303334353637[entry_hour]),-1)=HOUR(AF434)),--(IFERROR(Flights_2026_09_303334353637[entry_sector],"")=AG434),--(IFERROR(Flights_2026_09_303334353637[nfl],-1)&gt;=AH434),--(IFERROR(Flights_2026_09_303334353637[nfl],-1)&lt;=IF(AH434=450,450,AH434+9)))</f>
        <v>0</v>
      </c>
    </row>
    <row r="435" spans="32:35" x14ac:dyDescent="0.2">
      <c r="AF435" s="2">
        <v>0.70833333333333337</v>
      </c>
      <c r="AG435" t="s">
        <v>744</v>
      </c>
      <c r="AH435" s="17">
        <v>370</v>
      </c>
      <c r="AI435" s="17" cm="1">
        <f t="array" ref="AI435">SUMPRODUCT(--(IFERROR(HOUR(Flights_2026_09_303334353637[entry_hour]),-1)=HOUR(AF435)),--(IFERROR(Flights_2026_09_303334353637[entry_sector],"")=AG435),--(IFERROR(Flights_2026_09_303334353637[nfl],-1)&gt;=AH435),--(IFERROR(Flights_2026_09_303334353637[nfl],-1)&lt;=IF(AH435=450,450,AH435+9)))</f>
        <v>2</v>
      </c>
    </row>
    <row r="436" spans="32:35" x14ac:dyDescent="0.2">
      <c r="AF436" s="2">
        <v>0.70833333333333337</v>
      </c>
      <c r="AG436" t="s">
        <v>744</v>
      </c>
      <c r="AH436" s="17">
        <v>380</v>
      </c>
      <c r="AI436" s="17" cm="1">
        <f t="array" ref="AI436">SUMPRODUCT(--(IFERROR(HOUR(Flights_2026_09_303334353637[entry_hour]),-1)=HOUR(AF436)),--(IFERROR(Flights_2026_09_303334353637[entry_sector],"")=AG436),--(IFERROR(Flights_2026_09_303334353637[nfl],-1)&gt;=AH436),--(IFERROR(Flights_2026_09_303334353637[nfl],-1)&lt;=IF(AH436=450,450,AH436+9)))</f>
        <v>0</v>
      </c>
    </row>
    <row r="437" spans="32:35" x14ac:dyDescent="0.2">
      <c r="AF437" s="2">
        <v>0.70833333333333337</v>
      </c>
      <c r="AG437" t="s">
        <v>744</v>
      </c>
      <c r="AH437" s="17">
        <v>390</v>
      </c>
      <c r="AI437" s="17" cm="1">
        <f t="array" ref="AI437">SUMPRODUCT(--(IFERROR(HOUR(Flights_2026_09_303334353637[entry_hour]),-1)=HOUR(AF437)),--(IFERROR(Flights_2026_09_303334353637[entry_sector],"")=AG437),--(IFERROR(Flights_2026_09_303334353637[nfl],-1)&gt;=AH437),--(IFERROR(Flights_2026_09_303334353637[nfl],-1)&lt;=IF(AH437=450,450,AH437+9)))</f>
        <v>0</v>
      </c>
    </row>
    <row r="438" spans="32:35" x14ac:dyDescent="0.2">
      <c r="AF438" s="2">
        <v>0.70833333333333337</v>
      </c>
      <c r="AG438" t="s">
        <v>744</v>
      </c>
      <c r="AH438" s="17">
        <v>400</v>
      </c>
      <c r="AI438" s="17" cm="1">
        <f t="array" ref="AI438">SUMPRODUCT(--(IFERROR(HOUR(Flights_2026_09_303334353637[entry_hour]),-1)=HOUR(AF438)),--(IFERROR(Flights_2026_09_303334353637[entry_sector],"")=AG438),--(IFERROR(Flights_2026_09_303334353637[nfl],-1)&gt;=AH438),--(IFERROR(Flights_2026_09_303334353637[nfl],-1)&lt;=IF(AH438=450,450,AH438+9)))</f>
        <v>0</v>
      </c>
    </row>
    <row r="439" spans="32:35" x14ac:dyDescent="0.2">
      <c r="AF439" s="2">
        <v>0.70833333333333337</v>
      </c>
      <c r="AG439" t="s">
        <v>744</v>
      </c>
      <c r="AH439" s="17">
        <v>410</v>
      </c>
      <c r="AI439" s="17" cm="1">
        <f t="array" ref="AI439">SUMPRODUCT(--(IFERROR(HOUR(Flights_2026_09_303334353637[entry_hour]),-1)=HOUR(AF439)),--(IFERROR(Flights_2026_09_303334353637[entry_sector],"")=AG439),--(IFERROR(Flights_2026_09_303334353637[nfl],-1)&gt;=AH439),--(IFERROR(Flights_2026_09_303334353637[nfl],-1)&lt;=IF(AH439=450,450,AH439+9)))</f>
        <v>0</v>
      </c>
    </row>
    <row r="440" spans="32:35" x14ac:dyDescent="0.2">
      <c r="AF440" s="2">
        <v>0.70833333333333337</v>
      </c>
      <c r="AG440" t="s">
        <v>744</v>
      </c>
      <c r="AH440" s="17">
        <v>420</v>
      </c>
      <c r="AI440" s="17" cm="1">
        <f t="array" ref="AI440">SUMPRODUCT(--(IFERROR(HOUR(Flights_2026_09_303334353637[entry_hour]),-1)=HOUR(AF440)),--(IFERROR(Flights_2026_09_303334353637[entry_sector],"")=AG440),--(IFERROR(Flights_2026_09_303334353637[nfl],-1)&gt;=AH440),--(IFERROR(Flights_2026_09_303334353637[nfl],-1)&lt;=IF(AH440=450,450,AH440+9)))</f>
        <v>0</v>
      </c>
    </row>
    <row r="441" spans="32:35" x14ac:dyDescent="0.2">
      <c r="AF441" s="2">
        <v>0.70833333333333337</v>
      </c>
      <c r="AG441" t="s">
        <v>744</v>
      </c>
      <c r="AH441" s="17">
        <v>430</v>
      </c>
      <c r="AI441" s="17" cm="1">
        <f t="array" ref="AI441">SUMPRODUCT(--(IFERROR(HOUR(Flights_2026_09_303334353637[entry_hour]),-1)=HOUR(AF441)),--(IFERROR(Flights_2026_09_303334353637[entry_sector],"")=AG441),--(IFERROR(Flights_2026_09_303334353637[nfl],-1)&gt;=AH441),--(IFERROR(Flights_2026_09_303334353637[nfl],-1)&lt;=IF(AH441=450,450,AH441+9)))</f>
        <v>0</v>
      </c>
    </row>
    <row r="442" spans="32:35" x14ac:dyDescent="0.2">
      <c r="AF442" s="2">
        <v>0.70833333333333337</v>
      </c>
      <c r="AG442" t="s">
        <v>744</v>
      </c>
      <c r="AH442" s="17">
        <v>440</v>
      </c>
      <c r="AI442" s="17" cm="1">
        <f t="array" ref="AI442">SUMPRODUCT(--(IFERROR(HOUR(Flights_2026_09_303334353637[entry_hour]),-1)=HOUR(AF442)),--(IFERROR(Flights_2026_09_303334353637[entry_sector],"")=AG442),--(IFERROR(Flights_2026_09_303334353637[nfl],-1)&gt;=AH442),--(IFERROR(Flights_2026_09_303334353637[nfl],-1)&lt;=IF(AH442=450,450,AH442+9)))</f>
        <v>0</v>
      </c>
    </row>
    <row r="443" spans="32:35" x14ac:dyDescent="0.2">
      <c r="AF443" s="2">
        <v>0.70833333333333337</v>
      </c>
      <c r="AG443" t="s">
        <v>744</v>
      </c>
      <c r="AH443" s="17">
        <v>450</v>
      </c>
      <c r="AI443" s="17" cm="1">
        <f t="array" ref="AI443">SUMPRODUCT(--(IFERROR(HOUR(Flights_2026_09_303334353637[entry_hour]),-1)=HOUR(AF443)),--(IFERROR(Flights_2026_09_303334353637[entry_sector],"")=AG443),--(IFERROR(Flights_2026_09_303334353637[nfl],-1)&gt;=AH443),--(IFERROR(Flights_2026_09_303334353637[nfl],-1)&lt;=IF(AH443=450,450,AH443+9)))</f>
        <v>0</v>
      </c>
    </row>
    <row r="444" spans="32:35" x14ac:dyDescent="0.2">
      <c r="AF444" s="2">
        <v>0.70833333333333337</v>
      </c>
      <c r="AG444" t="s">
        <v>745</v>
      </c>
      <c r="AH444" s="17">
        <v>200</v>
      </c>
      <c r="AI444" s="17" cm="1">
        <f t="array" ref="AI444">SUMPRODUCT(--(IFERROR(HOUR(Flights_2026_09_303334353637[entry_hour]),-1)=HOUR(AF444)),--(IFERROR(Flights_2026_09_303334353637[entry_sector],"")=AG444),--(IFERROR(Flights_2026_09_303334353637[nfl],-1)&gt;=AH444),--(IFERROR(Flights_2026_09_303334353637[nfl],-1)&lt;=IF(AH444=450,450,AH444+9)))</f>
        <v>0</v>
      </c>
    </row>
    <row r="445" spans="32:35" x14ac:dyDescent="0.2">
      <c r="AF445" s="2">
        <v>0.70833333333333337</v>
      </c>
      <c r="AG445" t="s">
        <v>745</v>
      </c>
      <c r="AH445" s="17">
        <v>210</v>
      </c>
      <c r="AI445" s="17" cm="1">
        <f t="array" ref="AI445">SUMPRODUCT(--(IFERROR(HOUR(Flights_2026_09_303334353637[entry_hour]),-1)=HOUR(AF445)),--(IFERROR(Flights_2026_09_303334353637[entry_sector],"")=AG445),--(IFERROR(Flights_2026_09_303334353637[nfl],-1)&gt;=AH445),--(IFERROR(Flights_2026_09_303334353637[nfl],-1)&lt;=IF(AH445=450,450,AH445+9)))</f>
        <v>0</v>
      </c>
    </row>
    <row r="446" spans="32:35" x14ac:dyDescent="0.2">
      <c r="AF446" s="2">
        <v>0.70833333333333337</v>
      </c>
      <c r="AG446" t="s">
        <v>745</v>
      </c>
      <c r="AH446" s="17">
        <v>220</v>
      </c>
      <c r="AI446" s="17" cm="1">
        <f t="array" ref="AI446">SUMPRODUCT(--(IFERROR(HOUR(Flights_2026_09_303334353637[entry_hour]),-1)=HOUR(AF446)),--(IFERROR(Flights_2026_09_303334353637[entry_sector],"")=AG446),--(IFERROR(Flights_2026_09_303334353637[nfl],-1)&gt;=AH446),--(IFERROR(Flights_2026_09_303334353637[nfl],-1)&lt;=IF(AH446=450,450,AH446+9)))</f>
        <v>0</v>
      </c>
    </row>
    <row r="447" spans="32:35" x14ac:dyDescent="0.2">
      <c r="AF447" s="2">
        <v>0.70833333333333337</v>
      </c>
      <c r="AG447" t="s">
        <v>745</v>
      </c>
      <c r="AH447" s="17">
        <v>230</v>
      </c>
      <c r="AI447" s="17" cm="1">
        <f t="array" ref="AI447">SUMPRODUCT(--(IFERROR(HOUR(Flights_2026_09_303334353637[entry_hour]),-1)=HOUR(AF447)),--(IFERROR(Flights_2026_09_303334353637[entry_sector],"")=AG447),--(IFERROR(Flights_2026_09_303334353637[nfl],-1)&gt;=AH447),--(IFERROR(Flights_2026_09_303334353637[nfl],-1)&lt;=IF(AH447=450,450,AH447+9)))</f>
        <v>0</v>
      </c>
    </row>
    <row r="448" spans="32:35" x14ac:dyDescent="0.2">
      <c r="AF448" s="2">
        <v>0.70833333333333337</v>
      </c>
      <c r="AG448" t="s">
        <v>745</v>
      </c>
      <c r="AH448" s="17">
        <v>240</v>
      </c>
      <c r="AI448" s="17" cm="1">
        <f t="array" ref="AI448">SUMPRODUCT(--(IFERROR(HOUR(Flights_2026_09_303334353637[entry_hour]),-1)=HOUR(AF448)),--(IFERROR(Flights_2026_09_303334353637[entry_sector],"")=AG448),--(IFERROR(Flights_2026_09_303334353637[nfl],-1)&gt;=AH448),--(IFERROR(Flights_2026_09_303334353637[nfl],-1)&lt;=IF(AH448=450,450,AH448+9)))</f>
        <v>0</v>
      </c>
    </row>
    <row r="449" spans="32:35" x14ac:dyDescent="0.2">
      <c r="AF449" s="2">
        <v>0.70833333333333337</v>
      </c>
      <c r="AG449" t="s">
        <v>745</v>
      </c>
      <c r="AH449" s="17">
        <v>250</v>
      </c>
      <c r="AI449" s="17" cm="1">
        <f t="array" ref="AI449">SUMPRODUCT(--(IFERROR(HOUR(Flights_2026_09_303334353637[entry_hour]),-1)=HOUR(AF449)),--(IFERROR(Flights_2026_09_303334353637[entry_sector],"")=AG449),--(IFERROR(Flights_2026_09_303334353637[nfl],-1)&gt;=AH449),--(IFERROR(Flights_2026_09_303334353637[nfl],-1)&lt;=IF(AH449=450,450,AH449+9)))</f>
        <v>1</v>
      </c>
    </row>
    <row r="450" spans="32:35" x14ac:dyDescent="0.2">
      <c r="AF450" s="2">
        <v>0.70833333333333337</v>
      </c>
      <c r="AG450" t="s">
        <v>745</v>
      </c>
      <c r="AH450" s="17">
        <v>260</v>
      </c>
      <c r="AI450" s="17" cm="1">
        <f t="array" ref="AI450">SUMPRODUCT(--(IFERROR(HOUR(Flights_2026_09_303334353637[entry_hour]),-1)=HOUR(AF450)),--(IFERROR(Flights_2026_09_303334353637[entry_sector],"")=AG450),--(IFERROR(Flights_2026_09_303334353637[nfl],-1)&gt;=AH450),--(IFERROR(Flights_2026_09_303334353637[nfl],-1)&lt;=IF(AH450=450,450,AH450+9)))</f>
        <v>0</v>
      </c>
    </row>
    <row r="451" spans="32:35" x14ac:dyDescent="0.2">
      <c r="AF451" s="2">
        <v>0.70833333333333337</v>
      </c>
      <c r="AG451" t="s">
        <v>745</v>
      </c>
      <c r="AH451" s="17">
        <v>270</v>
      </c>
      <c r="AI451" s="17" cm="1">
        <f t="array" ref="AI451">SUMPRODUCT(--(IFERROR(HOUR(Flights_2026_09_303334353637[entry_hour]),-1)=HOUR(AF451)),--(IFERROR(Flights_2026_09_303334353637[entry_sector],"")=AG451),--(IFERROR(Flights_2026_09_303334353637[nfl],-1)&gt;=AH451),--(IFERROR(Flights_2026_09_303334353637[nfl],-1)&lt;=IF(AH451=450,450,AH451+9)))</f>
        <v>0</v>
      </c>
    </row>
    <row r="452" spans="32:35" x14ac:dyDescent="0.2">
      <c r="AF452" s="2">
        <v>0.70833333333333337</v>
      </c>
      <c r="AG452" t="s">
        <v>745</v>
      </c>
      <c r="AH452" s="17">
        <v>280</v>
      </c>
      <c r="AI452" s="17" cm="1">
        <f t="array" ref="AI452">SUMPRODUCT(--(IFERROR(HOUR(Flights_2026_09_303334353637[entry_hour]),-1)=HOUR(AF452)),--(IFERROR(Flights_2026_09_303334353637[entry_sector],"")=AG452),--(IFERROR(Flights_2026_09_303334353637[nfl],-1)&gt;=AH452),--(IFERROR(Flights_2026_09_303334353637[nfl],-1)&lt;=IF(AH452=450,450,AH452+9)))</f>
        <v>0</v>
      </c>
    </row>
    <row r="453" spans="32:35" x14ac:dyDescent="0.2">
      <c r="AF453" s="2">
        <v>0.70833333333333337</v>
      </c>
      <c r="AG453" t="s">
        <v>745</v>
      </c>
      <c r="AH453" s="17">
        <v>290</v>
      </c>
      <c r="AI453" s="17" cm="1">
        <f t="array" ref="AI453">SUMPRODUCT(--(IFERROR(HOUR(Flights_2026_09_303334353637[entry_hour]),-1)=HOUR(AF453)),--(IFERROR(Flights_2026_09_303334353637[entry_sector],"")=AG453),--(IFERROR(Flights_2026_09_303334353637[nfl],-1)&gt;=AH453),--(IFERROR(Flights_2026_09_303334353637[nfl],-1)&lt;=IF(AH453=450,450,AH453+9)))</f>
        <v>0</v>
      </c>
    </row>
    <row r="454" spans="32:35" x14ac:dyDescent="0.2">
      <c r="AF454" s="2">
        <v>0.70833333333333337</v>
      </c>
      <c r="AG454" t="s">
        <v>745</v>
      </c>
      <c r="AH454" s="17">
        <v>300</v>
      </c>
      <c r="AI454" s="17" cm="1">
        <f t="array" ref="AI454">SUMPRODUCT(--(IFERROR(HOUR(Flights_2026_09_303334353637[entry_hour]),-1)=HOUR(AF454)),--(IFERROR(Flights_2026_09_303334353637[entry_sector],"")=AG454),--(IFERROR(Flights_2026_09_303334353637[nfl],-1)&gt;=AH454),--(IFERROR(Flights_2026_09_303334353637[nfl],-1)&lt;=IF(AH454=450,450,AH454+9)))</f>
        <v>0</v>
      </c>
    </row>
    <row r="455" spans="32:35" x14ac:dyDescent="0.2">
      <c r="AF455" s="2">
        <v>0.70833333333333337</v>
      </c>
      <c r="AG455" t="s">
        <v>745</v>
      </c>
      <c r="AH455" s="17">
        <v>310</v>
      </c>
      <c r="AI455" s="17" cm="1">
        <f t="array" ref="AI455">SUMPRODUCT(--(IFERROR(HOUR(Flights_2026_09_303334353637[entry_hour]),-1)=HOUR(AF455)),--(IFERROR(Flights_2026_09_303334353637[entry_sector],"")=AG455),--(IFERROR(Flights_2026_09_303334353637[nfl],-1)&gt;=AH455),--(IFERROR(Flights_2026_09_303334353637[nfl],-1)&lt;=IF(AH455=450,450,AH455+9)))</f>
        <v>0</v>
      </c>
    </row>
    <row r="456" spans="32:35" x14ac:dyDescent="0.2">
      <c r="AF456" s="2">
        <v>0.70833333333333337</v>
      </c>
      <c r="AG456" t="s">
        <v>745</v>
      </c>
      <c r="AH456" s="17">
        <v>320</v>
      </c>
      <c r="AI456" s="17" cm="1">
        <f t="array" ref="AI456">SUMPRODUCT(--(IFERROR(HOUR(Flights_2026_09_303334353637[entry_hour]),-1)=HOUR(AF456)),--(IFERROR(Flights_2026_09_303334353637[entry_sector],"")=AG456),--(IFERROR(Flights_2026_09_303334353637[nfl],-1)&gt;=AH456),--(IFERROR(Flights_2026_09_303334353637[nfl],-1)&lt;=IF(AH456=450,450,AH456+9)))</f>
        <v>0</v>
      </c>
    </row>
    <row r="457" spans="32:35" x14ac:dyDescent="0.2">
      <c r="AF457" s="2">
        <v>0.70833333333333337</v>
      </c>
      <c r="AG457" t="s">
        <v>745</v>
      </c>
      <c r="AH457" s="17">
        <v>330</v>
      </c>
      <c r="AI457" s="17" cm="1">
        <f t="array" ref="AI457">SUMPRODUCT(--(IFERROR(HOUR(Flights_2026_09_303334353637[entry_hour]),-1)=HOUR(AF457)),--(IFERROR(Flights_2026_09_303334353637[entry_sector],"")=AG457),--(IFERROR(Flights_2026_09_303334353637[nfl],-1)&gt;=AH457),--(IFERROR(Flights_2026_09_303334353637[nfl],-1)&lt;=IF(AH457=450,450,AH457+9)))</f>
        <v>1</v>
      </c>
    </row>
    <row r="458" spans="32:35" x14ac:dyDescent="0.2">
      <c r="AF458" s="2">
        <v>0.70833333333333337</v>
      </c>
      <c r="AG458" t="s">
        <v>745</v>
      </c>
      <c r="AH458" s="17">
        <v>340</v>
      </c>
      <c r="AI458" s="17" cm="1">
        <f t="array" ref="AI458">SUMPRODUCT(--(IFERROR(HOUR(Flights_2026_09_303334353637[entry_hour]),-1)=HOUR(AF458)),--(IFERROR(Flights_2026_09_303334353637[entry_sector],"")=AG458),--(IFERROR(Flights_2026_09_303334353637[nfl],-1)&gt;=AH458),--(IFERROR(Flights_2026_09_303334353637[nfl],-1)&lt;=IF(AH458=450,450,AH458+9)))</f>
        <v>0</v>
      </c>
    </row>
    <row r="459" spans="32:35" x14ac:dyDescent="0.2">
      <c r="AF459" s="2">
        <v>0.70833333333333337</v>
      </c>
      <c r="AG459" t="s">
        <v>745</v>
      </c>
      <c r="AH459" s="17">
        <v>350</v>
      </c>
      <c r="AI459" s="17" cm="1">
        <f t="array" ref="AI459">SUMPRODUCT(--(IFERROR(HOUR(Flights_2026_09_303334353637[entry_hour]),-1)=HOUR(AF459)),--(IFERROR(Flights_2026_09_303334353637[entry_sector],"")=AG459),--(IFERROR(Flights_2026_09_303334353637[nfl],-1)&gt;=AH459),--(IFERROR(Flights_2026_09_303334353637[nfl],-1)&lt;=IF(AH459=450,450,AH459+9)))</f>
        <v>2</v>
      </c>
    </row>
    <row r="460" spans="32:35" x14ac:dyDescent="0.2">
      <c r="AF460" s="2">
        <v>0.70833333333333337</v>
      </c>
      <c r="AG460" t="s">
        <v>745</v>
      </c>
      <c r="AH460" s="17">
        <v>360</v>
      </c>
      <c r="AI460" s="17" cm="1">
        <f t="array" ref="AI460">SUMPRODUCT(--(IFERROR(HOUR(Flights_2026_09_303334353637[entry_hour]),-1)=HOUR(AF460)),--(IFERROR(Flights_2026_09_303334353637[entry_sector],"")=AG460),--(IFERROR(Flights_2026_09_303334353637[nfl],-1)&gt;=AH460),--(IFERROR(Flights_2026_09_303334353637[nfl],-1)&lt;=IF(AH460=450,450,AH460+9)))</f>
        <v>0</v>
      </c>
    </row>
    <row r="461" spans="32:35" x14ac:dyDescent="0.2">
      <c r="AF461" s="2">
        <v>0.70833333333333337</v>
      </c>
      <c r="AG461" t="s">
        <v>745</v>
      </c>
      <c r="AH461" s="17">
        <v>370</v>
      </c>
      <c r="AI461" s="17" cm="1">
        <f t="array" ref="AI461">SUMPRODUCT(--(IFERROR(HOUR(Flights_2026_09_303334353637[entry_hour]),-1)=HOUR(AF461)),--(IFERROR(Flights_2026_09_303334353637[entry_sector],"")=AG461),--(IFERROR(Flights_2026_09_303334353637[nfl],-1)&gt;=AH461),--(IFERROR(Flights_2026_09_303334353637[nfl],-1)&lt;=IF(AH461=450,450,AH461+9)))</f>
        <v>0</v>
      </c>
    </row>
    <row r="462" spans="32:35" x14ac:dyDescent="0.2">
      <c r="AF462" s="2">
        <v>0.70833333333333337</v>
      </c>
      <c r="AG462" t="s">
        <v>745</v>
      </c>
      <c r="AH462" s="17">
        <v>380</v>
      </c>
      <c r="AI462" s="17" cm="1">
        <f t="array" ref="AI462">SUMPRODUCT(--(IFERROR(HOUR(Flights_2026_09_303334353637[entry_hour]),-1)=HOUR(AF462)),--(IFERROR(Flights_2026_09_303334353637[entry_sector],"")=AG462),--(IFERROR(Flights_2026_09_303334353637[nfl],-1)&gt;=AH462),--(IFERROR(Flights_2026_09_303334353637[nfl],-1)&lt;=IF(AH462=450,450,AH462+9)))</f>
        <v>0</v>
      </c>
    </row>
    <row r="463" spans="32:35" x14ac:dyDescent="0.2">
      <c r="AF463" s="2">
        <v>0.70833333333333337</v>
      </c>
      <c r="AG463" t="s">
        <v>745</v>
      </c>
      <c r="AH463" s="17">
        <v>390</v>
      </c>
      <c r="AI463" s="17" cm="1">
        <f t="array" ref="AI463">SUMPRODUCT(--(IFERROR(HOUR(Flights_2026_09_303334353637[entry_hour]),-1)=HOUR(AF463)),--(IFERROR(Flights_2026_09_303334353637[entry_sector],"")=AG463),--(IFERROR(Flights_2026_09_303334353637[nfl],-1)&gt;=AH463),--(IFERROR(Flights_2026_09_303334353637[nfl],-1)&lt;=IF(AH463=450,450,AH463+9)))</f>
        <v>2</v>
      </c>
    </row>
    <row r="464" spans="32:35" x14ac:dyDescent="0.2">
      <c r="AF464" s="2">
        <v>0.70833333333333337</v>
      </c>
      <c r="AG464" t="s">
        <v>745</v>
      </c>
      <c r="AH464" s="17">
        <v>400</v>
      </c>
      <c r="AI464" s="17" cm="1">
        <f t="array" ref="AI464">SUMPRODUCT(--(IFERROR(HOUR(Flights_2026_09_303334353637[entry_hour]),-1)=HOUR(AF464)),--(IFERROR(Flights_2026_09_303334353637[entry_sector],"")=AG464),--(IFERROR(Flights_2026_09_303334353637[nfl],-1)&gt;=AH464),--(IFERROR(Flights_2026_09_303334353637[nfl],-1)&lt;=IF(AH464=450,450,AH464+9)))</f>
        <v>0</v>
      </c>
    </row>
    <row r="465" spans="32:35" x14ac:dyDescent="0.2">
      <c r="AF465" s="2">
        <v>0.70833333333333337</v>
      </c>
      <c r="AG465" t="s">
        <v>745</v>
      </c>
      <c r="AH465" s="17">
        <v>410</v>
      </c>
      <c r="AI465" s="17" cm="1">
        <f t="array" ref="AI465">SUMPRODUCT(--(IFERROR(HOUR(Flights_2026_09_303334353637[entry_hour]),-1)=HOUR(AF465)),--(IFERROR(Flights_2026_09_303334353637[entry_sector],"")=AG465),--(IFERROR(Flights_2026_09_303334353637[nfl],-1)&gt;=AH465),--(IFERROR(Flights_2026_09_303334353637[nfl],-1)&lt;=IF(AH465=450,450,AH465+9)))</f>
        <v>0</v>
      </c>
    </row>
    <row r="466" spans="32:35" x14ac:dyDescent="0.2">
      <c r="AF466" s="2">
        <v>0.70833333333333337</v>
      </c>
      <c r="AG466" t="s">
        <v>745</v>
      </c>
      <c r="AH466" s="17">
        <v>420</v>
      </c>
      <c r="AI466" s="17" cm="1">
        <f t="array" ref="AI466">SUMPRODUCT(--(IFERROR(HOUR(Flights_2026_09_303334353637[entry_hour]),-1)=HOUR(AF466)),--(IFERROR(Flights_2026_09_303334353637[entry_sector],"")=AG466),--(IFERROR(Flights_2026_09_303334353637[nfl],-1)&gt;=AH466),--(IFERROR(Flights_2026_09_303334353637[nfl],-1)&lt;=IF(AH466=450,450,AH466+9)))</f>
        <v>0</v>
      </c>
    </row>
    <row r="467" spans="32:35" x14ac:dyDescent="0.2">
      <c r="AF467" s="2">
        <v>0.70833333333333337</v>
      </c>
      <c r="AG467" t="s">
        <v>745</v>
      </c>
      <c r="AH467" s="17">
        <v>430</v>
      </c>
      <c r="AI467" s="17" cm="1">
        <f t="array" ref="AI467">SUMPRODUCT(--(IFERROR(HOUR(Flights_2026_09_303334353637[entry_hour]),-1)=HOUR(AF467)),--(IFERROR(Flights_2026_09_303334353637[entry_sector],"")=AG467),--(IFERROR(Flights_2026_09_303334353637[nfl],-1)&gt;=AH467),--(IFERROR(Flights_2026_09_303334353637[nfl],-1)&lt;=IF(AH467=450,450,AH467+9)))</f>
        <v>0</v>
      </c>
    </row>
    <row r="468" spans="32:35" x14ac:dyDescent="0.2">
      <c r="AF468" s="2">
        <v>0.70833333333333337</v>
      </c>
      <c r="AG468" t="s">
        <v>745</v>
      </c>
      <c r="AH468" s="17">
        <v>440</v>
      </c>
      <c r="AI468" s="17" cm="1">
        <f t="array" ref="AI468">SUMPRODUCT(--(IFERROR(HOUR(Flights_2026_09_303334353637[entry_hour]),-1)=HOUR(AF468)),--(IFERROR(Flights_2026_09_303334353637[entry_sector],"")=AG468),--(IFERROR(Flights_2026_09_303334353637[nfl],-1)&gt;=AH468),--(IFERROR(Flights_2026_09_303334353637[nfl],-1)&lt;=IF(AH468=450,450,AH468+9)))</f>
        <v>0</v>
      </c>
    </row>
    <row r="469" spans="32:35" x14ac:dyDescent="0.2">
      <c r="AF469" s="2">
        <v>0.70833333333333337</v>
      </c>
      <c r="AG469" t="s">
        <v>745</v>
      </c>
      <c r="AH469" s="17">
        <v>450</v>
      </c>
      <c r="AI469" s="17" cm="1">
        <f t="array" ref="AI469">SUMPRODUCT(--(IFERROR(HOUR(Flights_2026_09_303334353637[entry_hour]),-1)=HOUR(AF469)),--(IFERROR(Flights_2026_09_303334353637[entry_sector],"")=AG469),--(IFERROR(Flights_2026_09_303334353637[nfl],-1)&gt;=AH469),--(IFERROR(Flights_2026_09_303334353637[nfl],-1)&lt;=IF(AH469=450,450,AH469+9)))</f>
        <v>0</v>
      </c>
    </row>
    <row r="470" spans="32:35" x14ac:dyDescent="0.2">
      <c r="AF470" s="2">
        <v>0.70833333333333337</v>
      </c>
      <c r="AG470" t="s">
        <v>840</v>
      </c>
      <c r="AH470" s="17">
        <v>200</v>
      </c>
      <c r="AI470" s="17" cm="1">
        <f t="array" ref="AI470">SUMPRODUCT(--(IFERROR(HOUR(Flights_2026_09_303334353637[entry_hour]),-1)=HOUR(AF470)),--(IFERROR(Flights_2026_09_303334353637[entry_sector],"")=AG470),--(IFERROR(Flights_2026_09_303334353637[nfl],-1)&gt;=AH470),--(IFERROR(Flights_2026_09_303334353637[nfl],-1)&lt;=IF(AH470=450,450,AH470+9)))</f>
        <v>0</v>
      </c>
    </row>
    <row r="471" spans="32:35" x14ac:dyDescent="0.2">
      <c r="AF471" s="2">
        <v>0.70833333333333337</v>
      </c>
      <c r="AG471" t="s">
        <v>840</v>
      </c>
      <c r="AH471" s="17">
        <v>210</v>
      </c>
      <c r="AI471" s="17" cm="1">
        <f t="array" ref="AI471">SUMPRODUCT(--(IFERROR(HOUR(Flights_2026_09_303334353637[entry_hour]),-1)=HOUR(AF471)),--(IFERROR(Flights_2026_09_303334353637[entry_sector],"")=AG471),--(IFERROR(Flights_2026_09_303334353637[nfl],-1)&gt;=AH471),--(IFERROR(Flights_2026_09_303334353637[nfl],-1)&lt;=IF(AH471=450,450,AH471+9)))</f>
        <v>0</v>
      </c>
    </row>
    <row r="472" spans="32:35" x14ac:dyDescent="0.2">
      <c r="AF472" s="2">
        <v>0.70833333333333337</v>
      </c>
      <c r="AG472" t="s">
        <v>840</v>
      </c>
      <c r="AH472" s="17">
        <v>220</v>
      </c>
      <c r="AI472" s="17" cm="1">
        <f t="array" ref="AI472">SUMPRODUCT(--(IFERROR(HOUR(Flights_2026_09_303334353637[entry_hour]),-1)=HOUR(AF472)),--(IFERROR(Flights_2026_09_303334353637[entry_sector],"")=AG472),--(IFERROR(Flights_2026_09_303334353637[nfl],-1)&gt;=AH472),--(IFERROR(Flights_2026_09_303334353637[nfl],-1)&lt;=IF(AH472=450,450,AH472+9)))</f>
        <v>0</v>
      </c>
    </row>
    <row r="473" spans="32:35" x14ac:dyDescent="0.2">
      <c r="AF473" s="2">
        <v>0.70833333333333337</v>
      </c>
      <c r="AG473" t="s">
        <v>840</v>
      </c>
      <c r="AH473" s="17">
        <v>230</v>
      </c>
      <c r="AI473" s="17" cm="1">
        <f t="array" ref="AI473">SUMPRODUCT(--(IFERROR(HOUR(Flights_2026_09_303334353637[entry_hour]),-1)=HOUR(AF473)),--(IFERROR(Flights_2026_09_303334353637[entry_sector],"")=AG473),--(IFERROR(Flights_2026_09_303334353637[nfl],-1)&gt;=AH473),--(IFERROR(Flights_2026_09_303334353637[nfl],-1)&lt;=IF(AH473=450,450,AH473+9)))</f>
        <v>0</v>
      </c>
    </row>
    <row r="474" spans="32:35" x14ac:dyDescent="0.2">
      <c r="AF474" s="2">
        <v>0.70833333333333337</v>
      </c>
      <c r="AG474" t="s">
        <v>840</v>
      </c>
      <c r="AH474" s="17">
        <v>240</v>
      </c>
      <c r="AI474" s="17" cm="1">
        <f t="array" ref="AI474">SUMPRODUCT(--(IFERROR(HOUR(Flights_2026_09_303334353637[entry_hour]),-1)=HOUR(AF474)),--(IFERROR(Flights_2026_09_303334353637[entry_sector],"")=AG474),--(IFERROR(Flights_2026_09_303334353637[nfl],-1)&gt;=AH474),--(IFERROR(Flights_2026_09_303334353637[nfl],-1)&lt;=IF(AH474=450,450,AH474+9)))</f>
        <v>0</v>
      </c>
    </row>
    <row r="475" spans="32:35" x14ac:dyDescent="0.2">
      <c r="AF475" s="2">
        <v>0.70833333333333337</v>
      </c>
      <c r="AG475" t="s">
        <v>840</v>
      </c>
      <c r="AH475" s="17">
        <v>250</v>
      </c>
      <c r="AI475" s="17" cm="1">
        <f t="array" ref="AI475">SUMPRODUCT(--(IFERROR(HOUR(Flights_2026_09_303334353637[entry_hour]),-1)=HOUR(AF475)),--(IFERROR(Flights_2026_09_303334353637[entry_sector],"")=AG475),--(IFERROR(Flights_2026_09_303334353637[nfl],-1)&gt;=AH475),--(IFERROR(Flights_2026_09_303334353637[nfl],-1)&lt;=IF(AH475=450,450,AH475+9)))</f>
        <v>0</v>
      </c>
    </row>
    <row r="476" spans="32:35" x14ac:dyDescent="0.2">
      <c r="AF476" s="2">
        <v>0.70833333333333337</v>
      </c>
      <c r="AG476" t="s">
        <v>840</v>
      </c>
      <c r="AH476" s="17">
        <v>260</v>
      </c>
      <c r="AI476" s="17" cm="1">
        <f t="array" ref="AI476">SUMPRODUCT(--(IFERROR(HOUR(Flights_2026_09_303334353637[entry_hour]),-1)=HOUR(AF476)),--(IFERROR(Flights_2026_09_303334353637[entry_sector],"")=AG476),--(IFERROR(Flights_2026_09_303334353637[nfl],-1)&gt;=AH476),--(IFERROR(Flights_2026_09_303334353637[nfl],-1)&lt;=IF(AH476=450,450,AH476+9)))</f>
        <v>0</v>
      </c>
    </row>
    <row r="477" spans="32:35" x14ac:dyDescent="0.2">
      <c r="AF477" s="2">
        <v>0.70833333333333337</v>
      </c>
      <c r="AG477" t="s">
        <v>840</v>
      </c>
      <c r="AH477" s="17">
        <v>270</v>
      </c>
      <c r="AI477" s="17" cm="1">
        <f t="array" ref="AI477">SUMPRODUCT(--(IFERROR(HOUR(Flights_2026_09_303334353637[entry_hour]),-1)=HOUR(AF477)),--(IFERROR(Flights_2026_09_303334353637[entry_sector],"")=AG477),--(IFERROR(Flights_2026_09_303334353637[nfl],-1)&gt;=AH477),--(IFERROR(Flights_2026_09_303334353637[nfl],-1)&lt;=IF(AH477=450,450,AH477+9)))</f>
        <v>0</v>
      </c>
    </row>
    <row r="478" spans="32:35" x14ac:dyDescent="0.2">
      <c r="AF478" s="2">
        <v>0.70833333333333337</v>
      </c>
      <c r="AG478" t="s">
        <v>840</v>
      </c>
      <c r="AH478" s="17">
        <v>280</v>
      </c>
      <c r="AI478" s="17" cm="1">
        <f t="array" ref="AI478">SUMPRODUCT(--(IFERROR(HOUR(Flights_2026_09_303334353637[entry_hour]),-1)=HOUR(AF478)),--(IFERROR(Flights_2026_09_303334353637[entry_sector],"")=AG478),--(IFERROR(Flights_2026_09_303334353637[nfl],-1)&gt;=AH478),--(IFERROR(Flights_2026_09_303334353637[nfl],-1)&lt;=IF(AH478=450,450,AH478+9)))</f>
        <v>0</v>
      </c>
    </row>
    <row r="479" spans="32:35" x14ac:dyDescent="0.2">
      <c r="AF479" s="2">
        <v>0.70833333333333337</v>
      </c>
      <c r="AG479" t="s">
        <v>840</v>
      </c>
      <c r="AH479" s="17">
        <v>290</v>
      </c>
      <c r="AI479" s="17" cm="1">
        <f t="array" ref="AI479">SUMPRODUCT(--(IFERROR(HOUR(Flights_2026_09_303334353637[entry_hour]),-1)=HOUR(AF479)),--(IFERROR(Flights_2026_09_303334353637[entry_sector],"")=AG479),--(IFERROR(Flights_2026_09_303334353637[nfl],-1)&gt;=AH479),--(IFERROR(Flights_2026_09_303334353637[nfl],-1)&lt;=IF(AH479=450,450,AH479+9)))</f>
        <v>0</v>
      </c>
    </row>
    <row r="480" spans="32:35" x14ac:dyDescent="0.2">
      <c r="AF480" s="2">
        <v>0.70833333333333337</v>
      </c>
      <c r="AG480" t="s">
        <v>840</v>
      </c>
      <c r="AH480" s="17">
        <v>300</v>
      </c>
      <c r="AI480" s="17" cm="1">
        <f t="array" ref="AI480">SUMPRODUCT(--(IFERROR(HOUR(Flights_2026_09_303334353637[entry_hour]),-1)=HOUR(AF480)),--(IFERROR(Flights_2026_09_303334353637[entry_sector],"")=AG480),--(IFERROR(Flights_2026_09_303334353637[nfl],-1)&gt;=AH480),--(IFERROR(Flights_2026_09_303334353637[nfl],-1)&lt;=IF(AH480=450,450,AH480+9)))</f>
        <v>0</v>
      </c>
    </row>
    <row r="481" spans="32:35" x14ac:dyDescent="0.2">
      <c r="AF481" s="2">
        <v>0.70833333333333337</v>
      </c>
      <c r="AG481" t="s">
        <v>840</v>
      </c>
      <c r="AH481" s="17">
        <v>310</v>
      </c>
      <c r="AI481" s="17" cm="1">
        <f t="array" ref="AI481">SUMPRODUCT(--(IFERROR(HOUR(Flights_2026_09_303334353637[entry_hour]),-1)=HOUR(AF481)),--(IFERROR(Flights_2026_09_303334353637[entry_sector],"")=AG481),--(IFERROR(Flights_2026_09_303334353637[nfl],-1)&gt;=AH481),--(IFERROR(Flights_2026_09_303334353637[nfl],-1)&lt;=IF(AH481=450,450,AH481+9)))</f>
        <v>0</v>
      </c>
    </row>
    <row r="482" spans="32:35" x14ac:dyDescent="0.2">
      <c r="AF482" s="2">
        <v>0.70833333333333337</v>
      </c>
      <c r="AG482" t="s">
        <v>840</v>
      </c>
      <c r="AH482" s="17">
        <v>320</v>
      </c>
      <c r="AI482" s="17" cm="1">
        <f t="array" ref="AI482">SUMPRODUCT(--(IFERROR(HOUR(Flights_2026_09_303334353637[entry_hour]),-1)=HOUR(AF482)),--(IFERROR(Flights_2026_09_303334353637[entry_sector],"")=AG482),--(IFERROR(Flights_2026_09_303334353637[nfl],-1)&gt;=AH482),--(IFERROR(Flights_2026_09_303334353637[nfl],-1)&lt;=IF(AH482=450,450,AH482+9)))</f>
        <v>0</v>
      </c>
    </row>
    <row r="483" spans="32:35" x14ac:dyDescent="0.2">
      <c r="AF483" s="2">
        <v>0.70833333333333337</v>
      </c>
      <c r="AG483" t="s">
        <v>840</v>
      </c>
      <c r="AH483" s="17">
        <v>330</v>
      </c>
      <c r="AI483" s="17" cm="1">
        <f t="array" ref="AI483">SUMPRODUCT(--(IFERROR(HOUR(Flights_2026_09_303334353637[entry_hour]),-1)=HOUR(AF483)),--(IFERROR(Flights_2026_09_303334353637[entry_sector],"")=AG483),--(IFERROR(Flights_2026_09_303334353637[nfl],-1)&gt;=AH483),--(IFERROR(Flights_2026_09_303334353637[nfl],-1)&lt;=IF(AH483=450,450,AH483+9)))</f>
        <v>0</v>
      </c>
    </row>
    <row r="484" spans="32:35" x14ac:dyDescent="0.2">
      <c r="AF484" s="2">
        <v>0.70833333333333337</v>
      </c>
      <c r="AG484" t="s">
        <v>840</v>
      </c>
      <c r="AH484" s="17">
        <v>340</v>
      </c>
      <c r="AI484" s="17" cm="1">
        <f t="array" ref="AI484">SUMPRODUCT(--(IFERROR(HOUR(Flights_2026_09_303334353637[entry_hour]),-1)=HOUR(AF484)),--(IFERROR(Flights_2026_09_303334353637[entry_sector],"")=AG484),--(IFERROR(Flights_2026_09_303334353637[nfl],-1)&gt;=AH484),--(IFERROR(Flights_2026_09_303334353637[nfl],-1)&lt;=IF(AH484=450,450,AH484+9)))</f>
        <v>0</v>
      </c>
    </row>
    <row r="485" spans="32:35" x14ac:dyDescent="0.2">
      <c r="AF485" s="2">
        <v>0.70833333333333337</v>
      </c>
      <c r="AG485" t="s">
        <v>840</v>
      </c>
      <c r="AH485" s="17">
        <v>350</v>
      </c>
      <c r="AI485" s="17" cm="1">
        <f t="array" ref="AI485">SUMPRODUCT(--(IFERROR(HOUR(Flights_2026_09_303334353637[entry_hour]),-1)=HOUR(AF485)),--(IFERROR(Flights_2026_09_303334353637[entry_sector],"")=AG485),--(IFERROR(Flights_2026_09_303334353637[nfl],-1)&gt;=AH485),--(IFERROR(Flights_2026_09_303334353637[nfl],-1)&lt;=IF(AH485=450,450,AH485+9)))</f>
        <v>2</v>
      </c>
    </row>
    <row r="486" spans="32:35" x14ac:dyDescent="0.2">
      <c r="AF486" s="2">
        <v>0.70833333333333337</v>
      </c>
      <c r="AG486" t="s">
        <v>840</v>
      </c>
      <c r="AH486" s="17">
        <v>360</v>
      </c>
      <c r="AI486" s="17" cm="1">
        <f t="array" ref="AI486">SUMPRODUCT(--(IFERROR(HOUR(Flights_2026_09_303334353637[entry_hour]),-1)=HOUR(AF486)),--(IFERROR(Flights_2026_09_303334353637[entry_sector],"")=AG486),--(IFERROR(Flights_2026_09_303334353637[nfl],-1)&gt;=AH486),--(IFERROR(Flights_2026_09_303334353637[nfl],-1)&lt;=IF(AH486=450,450,AH486+9)))</f>
        <v>0</v>
      </c>
    </row>
    <row r="487" spans="32:35" x14ac:dyDescent="0.2">
      <c r="AF487" s="2">
        <v>0.70833333333333337</v>
      </c>
      <c r="AG487" t="s">
        <v>840</v>
      </c>
      <c r="AH487" s="17">
        <v>370</v>
      </c>
      <c r="AI487" s="17" cm="1">
        <f t="array" ref="AI487">SUMPRODUCT(--(IFERROR(HOUR(Flights_2026_09_303334353637[entry_hour]),-1)=HOUR(AF487)),--(IFERROR(Flights_2026_09_303334353637[entry_sector],"")=AG487),--(IFERROR(Flights_2026_09_303334353637[nfl],-1)&gt;=AH487),--(IFERROR(Flights_2026_09_303334353637[nfl],-1)&lt;=IF(AH487=450,450,AH487+9)))</f>
        <v>3</v>
      </c>
    </row>
    <row r="488" spans="32:35" x14ac:dyDescent="0.2">
      <c r="AF488" s="2">
        <v>0.70833333333333337</v>
      </c>
      <c r="AG488" t="s">
        <v>840</v>
      </c>
      <c r="AH488" s="17">
        <v>380</v>
      </c>
      <c r="AI488" s="17" cm="1">
        <f t="array" ref="AI488">SUMPRODUCT(--(IFERROR(HOUR(Flights_2026_09_303334353637[entry_hour]),-1)=HOUR(AF488)),--(IFERROR(Flights_2026_09_303334353637[entry_sector],"")=AG488),--(IFERROR(Flights_2026_09_303334353637[nfl],-1)&gt;=AH488),--(IFERROR(Flights_2026_09_303334353637[nfl],-1)&lt;=IF(AH488=450,450,AH488+9)))</f>
        <v>0</v>
      </c>
    </row>
    <row r="489" spans="32:35" x14ac:dyDescent="0.2">
      <c r="AF489" s="2">
        <v>0.70833333333333337</v>
      </c>
      <c r="AG489" t="s">
        <v>840</v>
      </c>
      <c r="AH489" s="17">
        <v>390</v>
      </c>
      <c r="AI489" s="17" cm="1">
        <f t="array" ref="AI489">SUMPRODUCT(--(IFERROR(HOUR(Flights_2026_09_303334353637[entry_hour]),-1)=HOUR(AF489)),--(IFERROR(Flights_2026_09_303334353637[entry_sector],"")=AG489),--(IFERROR(Flights_2026_09_303334353637[nfl],-1)&gt;=AH489),--(IFERROR(Flights_2026_09_303334353637[nfl],-1)&lt;=IF(AH489=450,450,AH489+9)))</f>
        <v>1</v>
      </c>
    </row>
    <row r="490" spans="32:35" x14ac:dyDescent="0.2">
      <c r="AF490" s="2">
        <v>0.70833333333333337</v>
      </c>
      <c r="AG490" t="s">
        <v>840</v>
      </c>
      <c r="AH490" s="17">
        <v>400</v>
      </c>
      <c r="AI490" s="17" cm="1">
        <f t="array" ref="AI490">SUMPRODUCT(--(IFERROR(HOUR(Flights_2026_09_303334353637[entry_hour]),-1)=HOUR(AF490)),--(IFERROR(Flights_2026_09_303334353637[entry_sector],"")=AG490),--(IFERROR(Flights_2026_09_303334353637[nfl],-1)&gt;=AH490),--(IFERROR(Flights_2026_09_303334353637[nfl],-1)&lt;=IF(AH490=450,450,AH490+9)))</f>
        <v>0</v>
      </c>
    </row>
    <row r="491" spans="32:35" x14ac:dyDescent="0.2">
      <c r="AF491" s="2">
        <v>0.70833333333333337</v>
      </c>
      <c r="AG491" t="s">
        <v>840</v>
      </c>
      <c r="AH491" s="17">
        <v>410</v>
      </c>
      <c r="AI491" s="17" cm="1">
        <f t="array" ref="AI491">SUMPRODUCT(--(IFERROR(HOUR(Flights_2026_09_303334353637[entry_hour]),-1)=HOUR(AF491)),--(IFERROR(Flights_2026_09_303334353637[entry_sector],"")=AG491),--(IFERROR(Flights_2026_09_303334353637[nfl],-1)&gt;=AH491),--(IFERROR(Flights_2026_09_303334353637[nfl],-1)&lt;=IF(AH491=450,450,AH491+9)))</f>
        <v>0</v>
      </c>
    </row>
    <row r="492" spans="32:35" x14ac:dyDescent="0.2">
      <c r="AF492" s="2">
        <v>0.70833333333333337</v>
      </c>
      <c r="AG492" t="s">
        <v>840</v>
      </c>
      <c r="AH492" s="17">
        <v>420</v>
      </c>
      <c r="AI492" s="17" cm="1">
        <f t="array" ref="AI492">SUMPRODUCT(--(IFERROR(HOUR(Flights_2026_09_303334353637[entry_hour]),-1)=HOUR(AF492)),--(IFERROR(Flights_2026_09_303334353637[entry_sector],"")=AG492),--(IFERROR(Flights_2026_09_303334353637[nfl],-1)&gt;=AH492),--(IFERROR(Flights_2026_09_303334353637[nfl],-1)&lt;=IF(AH492=450,450,AH492+9)))</f>
        <v>0</v>
      </c>
    </row>
    <row r="493" spans="32:35" x14ac:dyDescent="0.2">
      <c r="AF493" s="2">
        <v>0.70833333333333337</v>
      </c>
      <c r="AG493" t="s">
        <v>840</v>
      </c>
      <c r="AH493" s="17">
        <v>430</v>
      </c>
      <c r="AI493" s="17" cm="1">
        <f t="array" ref="AI493">SUMPRODUCT(--(IFERROR(HOUR(Flights_2026_09_303334353637[entry_hour]),-1)=HOUR(AF493)),--(IFERROR(Flights_2026_09_303334353637[entry_sector],"")=AG493),--(IFERROR(Flights_2026_09_303334353637[nfl],-1)&gt;=AH493),--(IFERROR(Flights_2026_09_303334353637[nfl],-1)&lt;=IF(AH493=450,450,AH493+9)))</f>
        <v>0</v>
      </c>
    </row>
    <row r="494" spans="32:35" x14ac:dyDescent="0.2">
      <c r="AF494" s="2">
        <v>0.70833333333333337</v>
      </c>
      <c r="AG494" t="s">
        <v>840</v>
      </c>
      <c r="AH494" s="17">
        <v>440</v>
      </c>
      <c r="AI494" s="17" cm="1">
        <f t="array" ref="AI494">SUMPRODUCT(--(IFERROR(HOUR(Flights_2026_09_303334353637[entry_hour]),-1)=HOUR(AF494)),--(IFERROR(Flights_2026_09_303334353637[entry_sector],"")=AG494),--(IFERROR(Flights_2026_09_303334353637[nfl],-1)&gt;=AH494),--(IFERROR(Flights_2026_09_303334353637[nfl],-1)&lt;=IF(AH494=450,450,AH494+9)))</f>
        <v>0</v>
      </c>
    </row>
    <row r="495" spans="32:35" x14ac:dyDescent="0.2">
      <c r="AF495" s="2">
        <v>0.70833333333333337</v>
      </c>
      <c r="AG495" t="s">
        <v>840</v>
      </c>
      <c r="AH495" s="17">
        <v>450</v>
      </c>
      <c r="AI495" s="17" cm="1">
        <f t="array" ref="AI495">SUMPRODUCT(--(IFERROR(HOUR(Flights_2026_09_303334353637[entry_hour]),-1)=HOUR(AF495)),--(IFERROR(Flights_2026_09_303334353637[entry_sector],"")=AG495),--(IFERROR(Flights_2026_09_303334353637[nfl],-1)&gt;=AH495),--(IFERROR(Flights_2026_09_303334353637[nfl],-1)&lt;=IF(AH495=450,450,AH495+9)))</f>
        <v>0</v>
      </c>
    </row>
    <row r="496" spans="32:35" x14ac:dyDescent="0.2">
      <c r="AF496" s="2">
        <v>0.70833333333333337</v>
      </c>
      <c r="AG496" t="s">
        <v>747</v>
      </c>
      <c r="AH496" s="17">
        <v>200</v>
      </c>
      <c r="AI496" s="17" cm="1">
        <f t="array" ref="AI496">SUMPRODUCT(--(IFERROR(HOUR(Flights_2026_09_303334353637[entry_hour]),-1)=HOUR(AF496)),--(IFERROR(Flights_2026_09_303334353637[entry_sector],"")=AG496),--(IFERROR(Flights_2026_09_303334353637[nfl],-1)&gt;=AH496),--(IFERROR(Flights_2026_09_303334353637[nfl],-1)&lt;=IF(AH496=450,450,AH496+9)))</f>
        <v>0</v>
      </c>
    </row>
    <row r="497" spans="32:35" x14ac:dyDescent="0.2">
      <c r="AF497" s="2">
        <v>0.70833333333333337</v>
      </c>
      <c r="AG497" t="s">
        <v>747</v>
      </c>
      <c r="AH497" s="17">
        <v>210</v>
      </c>
      <c r="AI497" s="17" cm="1">
        <f t="array" ref="AI497">SUMPRODUCT(--(IFERROR(HOUR(Flights_2026_09_303334353637[entry_hour]),-1)=HOUR(AF497)),--(IFERROR(Flights_2026_09_303334353637[entry_sector],"")=AG497),--(IFERROR(Flights_2026_09_303334353637[nfl],-1)&gt;=AH497),--(IFERROR(Flights_2026_09_303334353637[nfl],-1)&lt;=IF(AH497=450,450,AH497+9)))</f>
        <v>0</v>
      </c>
    </row>
    <row r="498" spans="32:35" x14ac:dyDescent="0.2">
      <c r="AF498" s="2">
        <v>0.70833333333333337</v>
      </c>
      <c r="AG498" t="s">
        <v>747</v>
      </c>
      <c r="AH498" s="17">
        <v>220</v>
      </c>
      <c r="AI498" s="17" cm="1">
        <f t="array" ref="AI498">SUMPRODUCT(--(IFERROR(HOUR(Flights_2026_09_303334353637[entry_hour]),-1)=HOUR(AF498)),--(IFERROR(Flights_2026_09_303334353637[entry_sector],"")=AG498),--(IFERROR(Flights_2026_09_303334353637[nfl],-1)&gt;=AH498),--(IFERROR(Flights_2026_09_303334353637[nfl],-1)&lt;=IF(AH498=450,450,AH498+9)))</f>
        <v>0</v>
      </c>
    </row>
    <row r="499" spans="32:35" x14ac:dyDescent="0.2">
      <c r="AF499" s="2">
        <v>0.70833333333333337</v>
      </c>
      <c r="AG499" t="s">
        <v>747</v>
      </c>
      <c r="AH499" s="17">
        <v>230</v>
      </c>
      <c r="AI499" s="17" cm="1">
        <f t="array" ref="AI499">SUMPRODUCT(--(IFERROR(HOUR(Flights_2026_09_303334353637[entry_hour]),-1)=HOUR(AF499)),--(IFERROR(Flights_2026_09_303334353637[entry_sector],"")=AG499),--(IFERROR(Flights_2026_09_303334353637[nfl],-1)&gt;=AH499),--(IFERROR(Flights_2026_09_303334353637[nfl],-1)&lt;=IF(AH499=450,450,AH499+9)))</f>
        <v>0</v>
      </c>
    </row>
    <row r="500" spans="32:35" x14ac:dyDescent="0.2">
      <c r="AF500" s="2">
        <v>0.70833333333333337</v>
      </c>
      <c r="AG500" t="s">
        <v>747</v>
      </c>
      <c r="AH500" s="17">
        <v>240</v>
      </c>
      <c r="AI500" s="17" cm="1">
        <f t="array" ref="AI500">SUMPRODUCT(--(IFERROR(HOUR(Flights_2026_09_303334353637[entry_hour]),-1)=HOUR(AF500)),--(IFERROR(Flights_2026_09_303334353637[entry_sector],"")=AG500),--(IFERROR(Flights_2026_09_303334353637[nfl],-1)&gt;=AH500),--(IFERROR(Flights_2026_09_303334353637[nfl],-1)&lt;=IF(AH500=450,450,AH500+9)))</f>
        <v>0</v>
      </c>
    </row>
    <row r="501" spans="32:35" x14ac:dyDescent="0.2">
      <c r="AF501" s="2">
        <v>0.70833333333333337</v>
      </c>
      <c r="AG501" t="s">
        <v>747</v>
      </c>
      <c r="AH501" s="17">
        <v>250</v>
      </c>
      <c r="AI501" s="17" cm="1">
        <f t="array" ref="AI501">SUMPRODUCT(--(IFERROR(HOUR(Flights_2026_09_303334353637[entry_hour]),-1)=HOUR(AF501)),--(IFERROR(Flights_2026_09_303334353637[entry_sector],"")=AG501),--(IFERROR(Flights_2026_09_303334353637[nfl],-1)&gt;=AH501),--(IFERROR(Flights_2026_09_303334353637[nfl],-1)&lt;=IF(AH501=450,450,AH501+9)))</f>
        <v>0</v>
      </c>
    </row>
    <row r="502" spans="32:35" x14ac:dyDescent="0.2">
      <c r="AF502" s="2">
        <v>0.70833333333333337</v>
      </c>
      <c r="AG502" t="s">
        <v>747</v>
      </c>
      <c r="AH502" s="17">
        <v>260</v>
      </c>
      <c r="AI502" s="17" cm="1">
        <f t="array" ref="AI502">SUMPRODUCT(--(IFERROR(HOUR(Flights_2026_09_303334353637[entry_hour]),-1)=HOUR(AF502)),--(IFERROR(Flights_2026_09_303334353637[entry_sector],"")=AG502),--(IFERROR(Flights_2026_09_303334353637[nfl],-1)&gt;=AH502),--(IFERROR(Flights_2026_09_303334353637[nfl],-1)&lt;=IF(AH502=450,450,AH502+9)))</f>
        <v>0</v>
      </c>
    </row>
    <row r="503" spans="32:35" x14ac:dyDescent="0.2">
      <c r="AF503" s="2">
        <v>0.70833333333333337</v>
      </c>
      <c r="AG503" t="s">
        <v>747</v>
      </c>
      <c r="AH503" s="17">
        <v>270</v>
      </c>
      <c r="AI503" s="17" cm="1">
        <f t="array" ref="AI503">SUMPRODUCT(--(IFERROR(HOUR(Flights_2026_09_303334353637[entry_hour]),-1)=HOUR(AF503)),--(IFERROR(Flights_2026_09_303334353637[entry_sector],"")=AG503),--(IFERROR(Flights_2026_09_303334353637[nfl],-1)&gt;=AH503),--(IFERROR(Flights_2026_09_303334353637[nfl],-1)&lt;=IF(AH503=450,450,AH503+9)))</f>
        <v>0</v>
      </c>
    </row>
    <row r="504" spans="32:35" x14ac:dyDescent="0.2">
      <c r="AF504" s="2">
        <v>0.70833333333333337</v>
      </c>
      <c r="AG504" t="s">
        <v>747</v>
      </c>
      <c r="AH504" s="17">
        <v>280</v>
      </c>
      <c r="AI504" s="17" cm="1">
        <f t="array" ref="AI504">SUMPRODUCT(--(IFERROR(HOUR(Flights_2026_09_303334353637[entry_hour]),-1)=HOUR(AF504)),--(IFERROR(Flights_2026_09_303334353637[entry_sector],"")=AG504),--(IFERROR(Flights_2026_09_303334353637[nfl],-1)&gt;=AH504),--(IFERROR(Flights_2026_09_303334353637[nfl],-1)&lt;=IF(AH504=450,450,AH504+9)))</f>
        <v>0</v>
      </c>
    </row>
    <row r="505" spans="32:35" x14ac:dyDescent="0.2">
      <c r="AF505" s="2">
        <v>0.70833333333333337</v>
      </c>
      <c r="AG505" t="s">
        <v>747</v>
      </c>
      <c r="AH505" s="17">
        <v>290</v>
      </c>
      <c r="AI505" s="17" cm="1">
        <f t="array" ref="AI505">SUMPRODUCT(--(IFERROR(HOUR(Flights_2026_09_303334353637[entry_hour]),-1)=HOUR(AF505)),--(IFERROR(Flights_2026_09_303334353637[entry_sector],"")=AG505),--(IFERROR(Flights_2026_09_303334353637[nfl],-1)&gt;=AH505),--(IFERROR(Flights_2026_09_303334353637[nfl],-1)&lt;=IF(AH505=450,450,AH505+9)))</f>
        <v>1</v>
      </c>
    </row>
    <row r="506" spans="32:35" x14ac:dyDescent="0.2">
      <c r="AF506" s="2">
        <v>0.70833333333333337</v>
      </c>
      <c r="AG506" t="s">
        <v>747</v>
      </c>
      <c r="AH506" s="17">
        <v>300</v>
      </c>
      <c r="AI506" s="17" cm="1">
        <f t="array" ref="AI506">SUMPRODUCT(--(IFERROR(HOUR(Flights_2026_09_303334353637[entry_hour]),-1)=HOUR(AF506)),--(IFERROR(Flights_2026_09_303334353637[entry_sector],"")=AG506),--(IFERROR(Flights_2026_09_303334353637[nfl],-1)&gt;=AH506),--(IFERROR(Flights_2026_09_303334353637[nfl],-1)&lt;=IF(AH506=450,450,AH506+9)))</f>
        <v>0</v>
      </c>
    </row>
    <row r="507" spans="32:35" x14ac:dyDescent="0.2">
      <c r="AF507" s="2">
        <v>0.70833333333333337</v>
      </c>
      <c r="AG507" t="s">
        <v>747</v>
      </c>
      <c r="AH507" s="17">
        <v>310</v>
      </c>
      <c r="AI507" s="17" cm="1">
        <f t="array" ref="AI507">SUMPRODUCT(--(IFERROR(HOUR(Flights_2026_09_303334353637[entry_hour]),-1)=HOUR(AF507)),--(IFERROR(Flights_2026_09_303334353637[entry_sector],"")=AG507),--(IFERROR(Flights_2026_09_303334353637[nfl],-1)&gt;=AH507),--(IFERROR(Flights_2026_09_303334353637[nfl],-1)&lt;=IF(AH507=450,450,AH507+9)))</f>
        <v>0</v>
      </c>
    </row>
    <row r="508" spans="32:35" x14ac:dyDescent="0.2">
      <c r="AF508" s="2">
        <v>0.70833333333333337</v>
      </c>
      <c r="AG508" t="s">
        <v>747</v>
      </c>
      <c r="AH508" s="17">
        <v>320</v>
      </c>
      <c r="AI508" s="17" cm="1">
        <f t="array" ref="AI508">SUMPRODUCT(--(IFERROR(HOUR(Flights_2026_09_303334353637[entry_hour]),-1)=HOUR(AF508)),--(IFERROR(Flights_2026_09_303334353637[entry_sector],"")=AG508),--(IFERROR(Flights_2026_09_303334353637[nfl],-1)&gt;=AH508),--(IFERROR(Flights_2026_09_303334353637[nfl],-1)&lt;=IF(AH508=450,450,AH508+9)))</f>
        <v>0</v>
      </c>
    </row>
    <row r="509" spans="32:35" x14ac:dyDescent="0.2">
      <c r="AF509" s="2">
        <v>0.70833333333333337</v>
      </c>
      <c r="AG509" t="s">
        <v>747</v>
      </c>
      <c r="AH509" s="17">
        <v>330</v>
      </c>
      <c r="AI509" s="17" cm="1">
        <f t="array" ref="AI509">SUMPRODUCT(--(IFERROR(HOUR(Flights_2026_09_303334353637[entry_hour]),-1)=HOUR(AF509)),--(IFERROR(Flights_2026_09_303334353637[entry_sector],"")=AG509),--(IFERROR(Flights_2026_09_303334353637[nfl],-1)&gt;=AH509),--(IFERROR(Flights_2026_09_303334353637[nfl],-1)&lt;=IF(AH509=450,450,AH509+9)))</f>
        <v>0</v>
      </c>
    </row>
    <row r="510" spans="32:35" x14ac:dyDescent="0.2">
      <c r="AF510" s="2">
        <v>0.70833333333333337</v>
      </c>
      <c r="AG510" t="s">
        <v>747</v>
      </c>
      <c r="AH510" s="17">
        <v>340</v>
      </c>
      <c r="AI510" s="17" cm="1">
        <f t="array" ref="AI510">SUMPRODUCT(--(IFERROR(HOUR(Flights_2026_09_303334353637[entry_hour]),-1)=HOUR(AF510)),--(IFERROR(Flights_2026_09_303334353637[entry_sector],"")=AG510),--(IFERROR(Flights_2026_09_303334353637[nfl],-1)&gt;=AH510),--(IFERROR(Flights_2026_09_303334353637[nfl],-1)&lt;=IF(AH510=450,450,AH510+9)))</f>
        <v>0</v>
      </c>
    </row>
    <row r="511" spans="32:35" x14ac:dyDescent="0.2">
      <c r="AF511" s="2">
        <v>0.70833333333333337</v>
      </c>
      <c r="AG511" t="s">
        <v>747</v>
      </c>
      <c r="AH511" s="17">
        <v>350</v>
      </c>
      <c r="AI511" s="17" cm="1">
        <f t="array" ref="AI511">SUMPRODUCT(--(IFERROR(HOUR(Flights_2026_09_303334353637[entry_hour]),-1)=HOUR(AF511)),--(IFERROR(Flights_2026_09_303334353637[entry_sector],"")=AG511),--(IFERROR(Flights_2026_09_303334353637[nfl],-1)&gt;=AH511),--(IFERROR(Flights_2026_09_303334353637[nfl],-1)&lt;=IF(AH511=450,450,AH511+9)))</f>
        <v>1</v>
      </c>
    </row>
    <row r="512" spans="32:35" x14ac:dyDescent="0.2">
      <c r="AF512" s="2">
        <v>0.70833333333333337</v>
      </c>
      <c r="AG512" t="s">
        <v>747</v>
      </c>
      <c r="AH512" s="17">
        <v>360</v>
      </c>
      <c r="AI512" s="17" cm="1">
        <f t="array" ref="AI512">SUMPRODUCT(--(IFERROR(HOUR(Flights_2026_09_303334353637[entry_hour]),-1)=HOUR(AF512)),--(IFERROR(Flights_2026_09_303334353637[entry_sector],"")=AG512),--(IFERROR(Flights_2026_09_303334353637[nfl],-1)&gt;=AH512),--(IFERROR(Flights_2026_09_303334353637[nfl],-1)&lt;=IF(AH512=450,450,AH512+9)))</f>
        <v>0</v>
      </c>
    </row>
    <row r="513" spans="32:35" x14ac:dyDescent="0.2">
      <c r="AF513" s="2">
        <v>0.70833333333333337</v>
      </c>
      <c r="AG513" t="s">
        <v>747</v>
      </c>
      <c r="AH513" s="17">
        <v>370</v>
      </c>
      <c r="AI513" s="17" cm="1">
        <f t="array" ref="AI513">SUMPRODUCT(--(IFERROR(HOUR(Flights_2026_09_303334353637[entry_hour]),-1)=HOUR(AF513)),--(IFERROR(Flights_2026_09_303334353637[entry_sector],"")=AG513),--(IFERROR(Flights_2026_09_303334353637[nfl],-1)&gt;=AH513),--(IFERROR(Flights_2026_09_303334353637[nfl],-1)&lt;=IF(AH513=450,450,AH513+9)))</f>
        <v>0</v>
      </c>
    </row>
    <row r="514" spans="32:35" x14ac:dyDescent="0.2">
      <c r="AF514" s="2">
        <v>0.70833333333333337</v>
      </c>
      <c r="AG514" t="s">
        <v>747</v>
      </c>
      <c r="AH514" s="17">
        <v>380</v>
      </c>
      <c r="AI514" s="17" cm="1">
        <f t="array" ref="AI514">SUMPRODUCT(--(IFERROR(HOUR(Flights_2026_09_303334353637[entry_hour]),-1)=HOUR(AF514)),--(IFERROR(Flights_2026_09_303334353637[entry_sector],"")=AG514),--(IFERROR(Flights_2026_09_303334353637[nfl],-1)&gt;=AH514),--(IFERROR(Flights_2026_09_303334353637[nfl],-1)&lt;=IF(AH514=450,450,AH514+9)))</f>
        <v>0</v>
      </c>
    </row>
    <row r="515" spans="32:35" x14ac:dyDescent="0.2">
      <c r="AF515" s="2">
        <v>0.70833333333333337</v>
      </c>
      <c r="AG515" t="s">
        <v>747</v>
      </c>
      <c r="AH515" s="17">
        <v>390</v>
      </c>
      <c r="AI515" s="17" cm="1">
        <f t="array" ref="AI515">SUMPRODUCT(--(IFERROR(HOUR(Flights_2026_09_303334353637[entry_hour]),-1)=HOUR(AF515)),--(IFERROR(Flights_2026_09_303334353637[entry_sector],"")=AG515),--(IFERROR(Flights_2026_09_303334353637[nfl],-1)&gt;=AH515),--(IFERROR(Flights_2026_09_303334353637[nfl],-1)&lt;=IF(AH515=450,450,AH515+9)))</f>
        <v>0</v>
      </c>
    </row>
    <row r="516" spans="32:35" x14ac:dyDescent="0.2">
      <c r="AF516" s="2">
        <v>0.70833333333333337</v>
      </c>
      <c r="AG516" t="s">
        <v>747</v>
      </c>
      <c r="AH516" s="17">
        <v>400</v>
      </c>
      <c r="AI516" s="17" cm="1">
        <f t="array" ref="AI516">SUMPRODUCT(--(IFERROR(HOUR(Flights_2026_09_303334353637[entry_hour]),-1)=HOUR(AF516)),--(IFERROR(Flights_2026_09_303334353637[entry_sector],"")=AG516),--(IFERROR(Flights_2026_09_303334353637[nfl],-1)&gt;=AH516),--(IFERROR(Flights_2026_09_303334353637[nfl],-1)&lt;=IF(AH516=450,450,AH516+9)))</f>
        <v>1</v>
      </c>
    </row>
    <row r="517" spans="32:35" x14ac:dyDescent="0.2">
      <c r="AF517" s="2">
        <v>0.70833333333333337</v>
      </c>
      <c r="AG517" t="s">
        <v>747</v>
      </c>
      <c r="AH517" s="17">
        <v>410</v>
      </c>
      <c r="AI517" s="17" cm="1">
        <f t="array" ref="AI517">SUMPRODUCT(--(IFERROR(HOUR(Flights_2026_09_303334353637[entry_hour]),-1)=HOUR(AF517)),--(IFERROR(Flights_2026_09_303334353637[entry_sector],"")=AG517),--(IFERROR(Flights_2026_09_303334353637[nfl],-1)&gt;=AH517),--(IFERROR(Flights_2026_09_303334353637[nfl],-1)&lt;=IF(AH517=450,450,AH517+9)))</f>
        <v>0</v>
      </c>
    </row>
    <row r="518" spans="32:35" x14ac:dyDescent="0.2">
      <c r="AF518" s="2">
        <v>0.70833333333333337</v>
      </c>
      <c r="AG518" t="s">
        <v>747</v>
      </c>
      <c r="AH518" s="17">
        <v>420</v>
      </c>
      <c r="AI518" s="17" cm="1">
        <f t="array" ref="AI518">SUMPRODUCT(--(IFERROR(HOUR(Flights_2026_09_303334353637[entry_hour]),-1)=HOUR(AF518)),--(IFERROR(Flights_2026_09_303334353637[entry_sector],"")=AG518),--(IFERROR(Flights_2026_09_303334353637[nfl],-1)&gt;=AH518),--(IFERROR(Flights_2026_09_303334353637[nfl],-1)&lt;=IF(AH518=450,450,AH518+9)))</f>
        <v>0</v>
      </c>
    </row>
    <row r="519" spans="32:35" x14ac:dyDescent="0.2">
      <c r="AF519" s="2">
        <v>0.70833333333333337</v>
      </c>
      <c r="AG519" t="s">
        <v>747</v>
      </c>
      <c r="AH519" s="17">
        <v>430</v>
      </c>
      <c r="AI519" s="17" cm="1">
        <f t="array" ref="AI519">SUMPRODUCT(--(IFERROR(HOUR(Flights_2026_09_303334353637[entry_hour]),-1)=HOUR(AF519)),--(IFERROR(Flights_2026_09_303334353637[entry_sector],"")=AG519),--(IFERROR(Flights_2026_09_303334353637[nfl],-1)&gt;=AH519),--(IFERROR(Flights_2026_09_303334353637[nfl],-1)&lt;=IF(AH519=450,450,AH519+9)))</f>
        <v>0</v>
      </c>
    </row>
    <row r="520" spans="32:35" x14ac:dyDescent="0.2">
      <c r="AF520" s="2">
        <v>0.70833333333333337</v>
      </c>
      <c r="AG520" t="s">
        <v>747</v>
      </c>
      <c r="AH520" s="17">
        <v>440</v>
      </c>
      <c r="AI520" s="17" cm="1">
        <f t="array" ref="AI520">SUMPRODUCT(--(IFERROR(HOUR(Flights_2026_09_303334353637[entry_hour]),-1)=HOUR(AF520)),--(IFERROR(Flights_2026_09_303334353637[entry_sector],"")=AG520),--(IFERROR(Flights_2026_09_303334353637[nfl],-1)&gt;=AH520),--(IFERROR(Flights_2026_09_303334353637[nfl],-1)&lt;=IF(AH520=450,450,AH520+9)))</f>
        <v>0</v>
      </c>
    </row>
    <row r="521" spans="32:35" x14ac:dyDescent="0.2">
      <c r="AF521" s="2">
        <v>0.70833333333333337</v>
      </c>
      <c r="AG521" t="s">
        <v>747</v>
      </c>
      <c r="AH521" s="17">
        <v>450</v>
      </c>
      <c r="AI521" s="17" cm="1">
        <f t="array" ref="AI521">SUMPRODUCT(--(IFERROR(HOUR(Flights_2026_09_303334353637[entry_hour]),-1)=HOUR(AF521)),--(IFERROR(Flights_2026_09_303334353637[entry_sector],"")=AG521),--(IFERROR(Flights_2026_09_303334353637[nfl],-1)&gt;=AH521),--(IFERROR(Flights_2026_09_303334353637[nfl],-1)&lt;=IF(AH521=450,450,AH521+9)))</f>
        <v>0</v>
      </c>
    </row>
    <row r="522" spans="32:35" x14ac:dyDescent="0.2">
      <c r="AF522" s="2">
        <v>0.75</v>
      </c>
      <c r="AG522" t="s">
        <v>743</v>
      </c>
      <c r="AH522" s="17">
        <v>200</v>
      </c>
      <c r="AI522" s="17" cm="1">
        <f t="array" ref="AI522">SUMPRODUCT(--(IFERROR(HOUR(Flights_2026_09_303334353637[entry_hour]),-1)=HOUR(AF522)),--(IFERROR(Flights_2026_09_303334353637[entry_sector],"")=AG522),--(IFERROR(Flights_2026_09_303334353637[nfl],-1)&gt;=AH522),--(IFERROR(Flights_2026_09_303334353637[nfl],-1)&lt;=IF(AH522=450,450,AH522+9)))</f>
        <v>0</v>
      </c>
    </row>
    <row r="523" spans="32:35" x14ac:dyDescent="0.2">
      <c r="AF523" s="2">
        <v>0.75</v>
      </c>
      <c r="AG523" t="s">
        <v>743</v>
      </c>
      <c r="AH523" s="17">
        <v>210</v>
      </c>
      <c r="AI523" s="17" cm="1">
        <f t="array" ref="AI523">SUMPRODUCT(--(IFERROR(HOUR(Flights_2026_09_303334353637[entry_hour]),-1)=HOUR(AF523)),--(IFERROR(Flights_2026_09_303334353637[entry_sector],"")=AG523),--(IFERROR(Flights_2026_09_303334353637[nfl],-1)&gt;=AH523),--(IFERROR(Flights_2026_09_303334353637[nfl],-1)&lt;=IF(AH523=450,450,AH523+9)))</f>
        <v>0</v>
      </c>
    </row>
    <row r="524" spans="32:35" x14ac:dyDescent="0.2">
      <c r="AF524" s="2">
        <v>0.75</v>
      </c>
      <c r="AG524" t="s">
        <v>743</v>
      </c>
      <c r="AH524" s="17">
        <v>220</v>
      </c>
      <c r="AI524" s="17" cm="1">
        <f t="array" ref="AI524">SUMPRODUCT(--(IFERROR(HOUR(Flights_2026_09_303334353637[entry_hour]),-1)=HOUR(AF524)),--(IFERROR(Flights_2026_09_303334353637[entry_sector],"")=AG524),--(IFERROR(Flights_2026_09_303334353637[nfl],-1)&gt;=AH524),--(IFERROR(Flights_2026_09_303334353637[nfl],-1)&lt;=IF(AH524=450,450,AH524+9)))</f>
        <v>0</v>
      </c>
    </row>
    <row r="525" spans="32:35" x14ac:dyDescent="0.2">
      <c r="AF525" s="2">
        <v>0.75</v>
      </c>
      <c r="AG525" t="s">
        <v>743</v>
      </c>
      <c r="AH525" s="17">
        <v>230</v>
      </c>
      <c r="AI525" s="17" cm="1">
        <f t="array" ref="AI525">SUMPRODUCT(--(IFERROR(HOUR(Flights_2026_09_303334353637[entry_hour]),-1)=HOUR(AF525)),--(IFERROR(Flights_2026_09_303334353637[entry_sector],"")=AG525),--(IFERROR(Flights_2026_09_303334353637[nfl],-1)&gt;=AH525),--(IFERROR(Flights_2026_09_303334353637[nfl],-1)&lt;=IF(AH525=450,450,AH525+9)))</f>
        <v>0</v>
      </c>
    </row>
    <row r="526" spans="32:35" x14ac:dyDescent="0.2">
      <c r="AF526" s="2">
        <v>0.75</v>
      </c>
      <c r="AG526" t="s">
        <v>743</v>
      </c>
      <c r="AH526" s="17">
        <v>240</v>
      </c>
      <c r="AI526" s="17" cm="1">
        <f t="array" ref="AI526">SUMPRODUCT(--(IFERROR(HOUR(Flights_2026_09_303334353637[entry_hour]),-1)=HOUR(AF526)),--(IFERROR(Flights_2026_09_303334353637[entry_sector],"")=AG526),--(IFERROR(Flights_2026_09_303334353637[nfl],-1)&gt;=AH526),--(IFERROR(Flights_2026_09_303334353637[nfl],-1)&lt;=IF(AH526=450,450,AH526+9)))</f>
        <v>0</v>
      </c>
    </row>
    <row r="527" spans="32:35" x14ac:dyDescent="0.2">
      <c r="AF527" s="2">
        <v>0.75</v>
      </c>
      <c r="AG527" t="s">
        <v>743</v>
      </c>
      <c r="AH527" s="17">
        <v>250</v>
      </c>
      <c r="AI527" s="17" cm="1">
        <f t="array" ref="AI527">SUMPRODUCT(--(IFERROR(HOUR(Flights_2026_09_303334353637[entry_hour]),-1)=HOUR(AF527)),--(IFERROR(Flights_2026_09_303334353637[entry_sector],"")=AG527),--(IFERROR(Flights_2026_09_303334353637[nfl],-1)&gt;=AH527),--(IFERROR(Flights_2026_09_303334353637[nfl],-1)&lt;=IF(AH527=450,450,AH527+9)))</f>
        <v>0</v>
      </c>
    </row>
    <row r="528" spans="32:35" x14ac:dyDescent="0.2">
      <c r="AF528" s="2">
        <v>0.75</v>
      </c>
      <c r="AG528" t="s">
        <v>743</v>
      </c>
      <c r="AH528" s="17">
        <v>260</v>
      </c>
      <c r="AI528" s="17" cm="1">
        <f t="array" ref="AI528">SUMPRODUCT(--(IFERROR(HOUR(Flights_2026_09_303334353637[entry_hour]),-1)=HOUR(AF528)),--(IFERROR(Flights_2026_09_303334353637[entry_sector],"")=AG528),--(IFERROR(Flights_2026_09_303334353637[nfl],-1)&gt;=AH528),--(IFERROR(Flights_2026_09_303334353637[nfl],-1)&lt;=IF(AH528=450,450,AH528+9)))</f>
        <v>0</v>
      </c>
    </row>
    <row r="529" spans="32:35" x14ac:dyDescent="0.2">
      <c r="AF529" s="2">
        <v>0.75</v>
      </c>
      <c r="AG529" t="s">
        <v>743</v>
      </c>
      <c r="AH529" s="17">
        <v>270</v>
      </c>
      <c r="AI529" s="17" cm="1">
        <f t="array" ref="AI529">SUMPRODUCT(--(IFERROR(HOUR(Flights_2026_09_303334353637[entry_hour]),-1)=HOUR(AF529)),--(IFERROR(Flights_2026_09_303334353637[entry_sector],"")=AG529),--(IFERROR(Flights_2026_09_303334353637[nfl],-1)&gt;=AH529),--(IFERROR(Flights_2026_09_303334353637[nfl],-1)&lt;=IF(AH529=450,450,AH529+9)))</f>
        <v>0</v>
      </c>
    </row>
    <row r="530" spans="32:35" x14ac:dyDescent="0.2">
      <c r="AF530" s="2">
        <v>0.75</v>
      </c>
      <c r="AG530" t="s">
        <v>743</v>
      </c>
      <c r="AH530" s="17">
        <v>280</v>
      </c>
      <c r="AI530" s="17" cm="1">
        <f t="array" ref="AI530">SUMPRODUCT(--(IFERROR(HOUR(Flights_2026_09_303334353637[entry_hour]),-1)=HOUR(AF530)),--(IFERROR(Flights_2026_09_303334353637[entry_sector],"")=AG530),--(IFERROR(Flights_2026_09_303334353637[nfl],-1)&gt;=AH530),--(IFERROR(Flights_2026_09_303334353637[nfl],-1)&lt;=IF(AH530=450,450,AH530+9)))</f>
        <v>0</v>
      </c>
    </row>
    <row r="531" spans="32:35" x14ac:dyDescent="0.2">
      <c r="AF531" s="2">
        <v>0.75</v>
      </c>
      <c r="AG531" t="s">
        <v>743</v>
      </c>
      <c r="AH531" s="17">
        <v>290</v>
      </c>
      <c r="AI531" s="17" cm="1">
        <f t="array" ref="AI531">SUMPRODUCT(--(IFERROR(HOUR(Flights_2026_09_303334353637[entry_hour]),-1)=HOUR(AF531)),--(IFERROR(Flights_2026_09_303334353637[entry_sector],"")=AG531),--(IFERROR(Flights_2026_09_303334353637[nfl],-1)&gt;=AH531),--(IFERROR(Flights_2026_09_303334353637[nfl],-1)&lt;=IF(AH531=450,450,AH531+9)))</f>
        <v>0</v>
      </c>
    </row>
    <row r="532" spans="32:35" x14ac:dyDescent="0.2">
      <c r="AF532" s="2">
        <v>0.75</v>
      </c>
      <c r="AG532" t="s">
        <v>743</v>
      </c>
      <c r="AH532" s="17">
        <v>300</v>
      </c>
      <c r="AI532" s="17" cm="1">
        <f t="array" ref="AI532">SUMPRODUCT(--(IFERROR(HOUR(Flights_2026_09_303334353637[entry_hour]),-1)=HOUR(AF532)),--(IFERROR(Flights_2026_09_303334353637[entry_sector],"")=AG532),--(IFERROR(Flights_2026_09_303334353637[nfl],-1)&gt;=AH532),--(IFERROR(Flights_2026_09_303334353637[nfl],-1)&lt;=IF(AH532=450,450,AH532+9)))</f>
        <v>0</v>
      </c>
    </row>
    <row r="533" spans="32:35" x14ac:dyDescent="0.2">
      <c r="AF533" s="2">
        <v>0.75</v>
      </c>
      <c r="AG533" t="s">
        <v>743</v>
      </c>
      <c r="AH533" s="17">
        <v>310</v>
      </c>
      <c r="AI533" s="17" cm="1">
        <f t="array" ref="AI533">SUMPRODUCT(--(IFERROR(HOUR(Flights_2026_09_303334353637[entry_hour]),-1)=HOUR(AF533)),--(IFERROR(Flights_2026_09_303334353637[entry_sector],"")=AG533),--(IFERROR(Flights_2026_09_303334353637[nfl],-1)&gt;=AH533),--(IFERROR(Flights_2026_09_303334353637[nfl],-1)&lt;=IF(AH533=450,450,AH533+9)))</f>
        <v>0</v>
      </c>
    </row>
    <row r="534" spans="32:35" x14ac:dyDescent="0.2">
      <c r="AF534" s="2">
        <v>0.75</v>
      </c>
      <c r="AG534" t="s">
        <v>743</v>
      </c>
      <c r="AH534" s="17">
        <v>320</v>
      </c>
      <c r="AI534" s="17" cm="1">
        <f t="array" ref="AI534">SUMPRODUCT(--(IFERROR(HOUR(Flights_2026_09_303334353637[entry_hour]),-1)=HOUR(AF534)),--(IFERROR(Flights_2026_09_303334353637[entry_sector],"")=AG534),--(IFERROR(Flights_2026_09_303334353637[nfl],-1)&gt;=AH534),--(IFERROR(Flights_2026_09_303334353637[nfl],-1)&lt;=IF(AH534=450,450,AH534+9)))</f>
        <v>0</v>
      </c>
    </row>
    <row r="535" spans="32:35" x14ac:dyDescent="0.2">
      <c r="AF535" s="2">
        <v>0.75</v>
      </c>
      <c r="AG535" t="s">
        <v>743</v>
      </c>
      <c r="AH535" s="17">
        <v>330</v>
      </c>
      <c r="AI535" s="17" cm="1">
        <f t="array" ref="AI535">SUMPRODUCT(--(IFERROR(HOUR(Flights_2026_09_303334353637[entry_hour]),-1)=HOUR(AF535)),--(IFERROR(Flights_2026_09_303334353637[entry_sector],"")=AG535),--(IFERROR(Flights_2026_09_303334353637[nfl],-1)&gt;=AH535),--(IFERROR(Flights_2026_09_303334353637[nfl],-1)&lt;=IF(AH535=450,450,AH535+9)))</f>
        <v>0</v>
      </c>
    </row>
    <row r="536" spans="32:35" x14ac:dyDescent="0.2">
      <c r="AF536" s="2">
        <v>0.75</v>
      </c>
      <c r="AG536" t="s">
        <v>743</v>
      </c>
      <c r="AH536" s="17">
        <v>340</v>
      </c>
      <c r="AI536" s="17" cm="1">
        <f t="array" ref="AI536">SUMPRODUCT(--(IFERROR(HOUR(Flights_2026_09_303334353637[entry_hour]),-1)=HOUR(AF536)),--(IFERROR(Flights_2026_09_303334353637[entry_sector],"")=AG536),--(IFERROR(Flights_2026_09_303334353637[nfl],-1)&gt;=AH536),--(IFERROR(Flights_2026_09_303334353637[nfl],-1)&lt;=IF(AH536=450,450,AH536+9)))</f>
        <v>0</v>
      </c>
    </row>
    <row r="537" spans="32:35" x14ac:dyDescent="0.2">
      <c r="AF537" s="2">
        <v>0.75</v>
      </c>
      <c r="AG537" t="s">
        <v>743</v>
      </c>
      <c r="AH537" s="17">
        <v>350</v>
      </c>
      <c r="AI537" s="17" cm="1">
        <f t="array" ref="AI537">SUMPRODUCT(--(IFERROR(HOUR(Flights_2026_09_303334353637[entry_hour]),-1)=HOUR(AF537)),--(IFERROR(Flights_2026_09_303334353637[entry_sector],"")=AG537),--(IFERROR(Flights_2026_09_303334353637[nfl],-1)&gt;=AH537),--(IFERROR(Flights_2026_09_303334353637[nfl],-1)&lt;=IF(AH537=450,450,AH537+9)))</f>
        <v>0</v>
      </c>
    </row>
    <row r="538" spans="32:35" x14ac:dyDescent="0.2">
      <c r="AF538" s="2">
        <v>0.75</v>
      </c>
      <c r="AG538" t="s">
        <v>743</v>
      </c>
      <c r="AH538" s="17">
        <v>360</v>
      </c>
      <c r="AI538" s="17" cm="1">
        <f t="array" ref="AI538">SUMPRODUCT(--(IFERROR(HOUR(Flights_2026_09_303334353637[entry_hour]),-1)=HOUR(AF538)),--(IFERROR(Flights_2026_09_303334353637[entry_sector],"")=AG538),--(IFERROR(Flights_2026_09_303334353637[nfl],-1)&gt;=AH538),--(IFERROR(Flights_2026_09_303334353637[nfl],-1)&lt;=IF(AH538=450,450,AH538+9)))</f>
        <v>0</v>
      </c>
    </row>
    <row r="539" spans="32:35" x14ac:dyDescent="0.2">
      <c r="AF539" s="2">
        <v>0.75</v>
      </c>
      <c r="AG539" t="s">
        <v>743</v>
      </c>
      <c r="AH539" s="17">
        <v>370</v>
      </c>
      <c r="AI539" s="17" cm="1">
        <f t="array" ref="AI539">SUMPRODUCT(--(IFERROR(HOUR(Flights_2026_09_303334353637[entry_hour]),-1)=HOUR(AF539)),--(IFERROR(Flights_2026_09_303334353637[entry_sector],"")=AG539),--(IFERROR(Flights_2026_09_303334353637[nfl],-1)&gt;=AH539),--(IFERROR(Flights_2026_09_303334353637[nfl],-1)&lt;=IF(AH539=450,450,AH539+9)))</f>
        <v>0</v>
      </c>
    </row>
    <row r="540" spans="32:35" x14ac:dyDescent="0.2">
      <c r="AF540" s="2">
        <v>0.75</v>
      </c>
      <c r="AG540" t="s">
        <v>743</v>
      </c>
      <c r="AH540" s="17">
        <v>380</v>
      </c>
      <c r="AI540" s="17" cm="1">
        <f t="array" ref="AI540">SUMPRODUCT(--(IFERROR(HOUR(Flights_2026_09_303334353637[entry_hour]),-1)=HOUR(AF540)),--(IFERROR(Flights_2026_09_303334353637[entry_sector],"")=AG540),--(IFERROR(Flights_2026_09_303334353637[nfl],-1)&gt;=AH540),--(IFERROR(Flights_2026_09_303334353637[nfl],-1)&lt;=IF(AH540=450,450,AH540+9)))</f>
        <v>0</v>
      </c>
    </row>
    <row r="541" spans="32:35" x14ac:dyDescent="0.2">
      <c r="AF541" s="2">
        <v>0.75</v>
      </c>
      <c r="AG541" t="s">
        <v>743</v>
      </c>
      <c r="AH541" s="17">
        <v>390</v>
      </c>
      <c r="AI541" s="17" cm="1">
        <f t="array" ref="AI541">SUMPRODUCT(--(IFERROR(HOUR(Flights_2026_09_303334353637[entry_hour]),-1)=HOUR(AF541)),--(IFERROR(Flights_2026_09_303334353637[entry_sector],"")=AG541),--(IFERROR(Flights_2026_09_303334353637[nfl],-1)&gt;=AH541),--(IFERROR(Flights_2026_09_303334353637[nfl],-1)&lt;=IF(AH541=450,450,AH541+9)))</f>
        <v>0</v>
      </c>
    </row>
    <row r="542" spans="32:35" x14ac:dyDescent="0.2">
      <c r="AF542" s="2">
        <v>0.75</v>
      </c>
      <c r="AG542" t="s">
        <v>743</v>
      </c>
      <c r="AH542" s="17">
        <v>400</v>
      </c>
      <c r="AI542" s="17" cm="1">
        <f t="array" ref="AI542">SUMPRODUCT(--(IFERROR(HOUR(Flights_2026_09_303334353637[entry_hour]),-1)=HOUR(AF542)),--(IFERROR(Flights_2026_09_303334353637[entry_sector],"")=AG542),--(IFERROR(Flights_2026_09_303334353637[nfl],-1)&gt;=AH542),--(IFERROR(Flights_2026_09_303334353637[nfl],-1)&lt;=IF(AH542=450,450,AH542+9)))</f>
        <v>0</v>
      </c>
    </row>
    <row r="543" spans="32:35" x14ac:dyDescent="0.2">
      <c r="AF543" s="2">
        <v>0.75</v>
      </c>
      <c r="AG543" t="s">
        <v>743</v>
      </c>
      <c r="AH543" s="17">
        <v>410</v>
      </c>
      <c r="AI543" s="17" cm="1">
        <f t="array" ref="AI543">SUMPRODUCT(--(IFERROR(HOUR(Flights_2026_09_303334353637[entry_hour]),-1)=HOUR(AF543)),--(IFERROR(Flights_2026_09_303334353637[entry_sector],"")=AG543),--(IFERROR(Flights_2026_09_303334353637[nfl],-1)&gt;=AH543),--(IFERROR(Flights_2026_09_303334353637[nfl],-1)&lt;=IF(AH543=450,450,AH543+9)))</f>
        <v>0</v>
      </c>
    </row>
    <row r="544" spans="32:35" x14ac:dyDescent="0.2">
      <c r="AF544" s="2">
        <v>0.75</v>
      </c>
      <c r="AG544" t="s">
        <v>743</v>
      </c>
      <c r="AH544" s="17">
        <v>420</v>
      </c>
      <c r="AI544" s="17" cm="1">
        <f t="array" ref="AI544">SUMPRODUCT(--(IFERROR(HOUR(Flights_2026_09_303334353637[entry_hour]),-1)=HOUR(AF544)),--(IFERROR(Flights_2026_09_303334353637[entry_sector],"")=AG544),--(IFERROR(Flights_2026_09_303334353637[nfl],-1)&gt;=AH544),--(IFERROR(Flights_2026_09_303334353637[nfl],-1)&lt;=IF(AH544=450,450,AH544+9)))</f>
        <v>0</v>
      </c>
    </row>
    <row r="545" spans="32:35" x14ac:dyDescent="0.2">
      <c r="AF545" s="2">
        <v>0.75</v>
      </c>
      <c r="AG545" t="s">
        <v>743</v>
      </c>
      <c r="AH545" s="17">
        <v>430</v>
      </c>
      <c r="AI545" s="17" cm="1">
        <f t="array" ref="AI545">SUMPRODUCT(--(IFERROR(HOUR(Flights_2026_09_303334353637[entry_hour]),-1)=HOUR(AF545)),--(IFERROR(Flights_2026_09_303334353637[entry_sector],"")=AG545),--(IFERROR(Flights_2026_09_303334353637[nfl],-1)&gt;=AH545),--(IFERROR(Flights_2026_09_303334353637[nfl],-1)&lt;=IF(AH545=450,450,AH545+9)))</f>
        <v>0</v>
      </c>
    </row>
    <row r="546" spans="32:35" x14ac:dyDescent="0.2">
      <c r="AF546" s="2">
        <v>0.75</v>
      </c>
      <c r="AG546" t="s">
        <v>743</v>
      </c>
      <c r="AH546" s="17">
        <v>440</v>
      </c>
      <c r="AI546" s="17" cm="1">
        <f t="array" ref="AI546">SUMPRODUCT(--(IFERROR(HOUR(Flights_2026_09_303334353637[entry_hour]),-1)=HOUR(AF546)),--(IFERROR(Flights_2026_09_303334353637[entry_sector],"")=AG546),--(IFERROR(Flights_2026_09_303334353637[nfl],-1)&gt;=AH546),--(IFERROR(Flights_2026_09_303334353637[nfl],-1)&lt;=IF(AH546=450,450,AH546+9)))</f>
        <v>0</v>
      </c>
    </row>
    <row r="547" spans="32:35" x14ac:dyDescent="0.2">
      <c r="AF547" s="2">
        <v>0.75</v>
      </c>
      <c r="AG547" t="s">
        <v>743</v>
      </c>
      <c r="AH547" s="17">
        <v>450</v>
      </c>
      <c r="AI547" s="17" cm="1">
        <f t="array" ref="AI547">SUMPRODUCT(--(IFERROR(HOUR(Flights_2026_09_303334353637[entry_hour]),-1)=HOUR(AF547)),--(IFERROR(Flights_2026_09_303334353637[entry_sector],"")=AG547),--(IFERROR(Flights_2026_09_303334353637[nfl],-1)&gt;=AH547),--(IFERROR(Flights_2026_09_303334353637[nfl],-1)&lt;=IF(AH547=450,450,AH547+9)))</f>
        <v>0</v>
      </c>
    </row>
    <row r="548" spans="32:35" x14ac:dyDescent="0.2">
      <c r="AF548" s="2">
        <v>0.75</v>
      </c>
      <c r="AG548" t="s">
        <v>744</v>
      </c>
      <c r="AH548" s="17">
        <v>200</v>
      </c>
      <c r="AI548" s="17" cm="1">
        <f t="array" ref="AI548">SUMPRODUCT(--(IFERROR(HOUR(Flights_2026_09_303334353637[entry_hour]),-1)=HOUR(AF548)),--(IFERROR(Flights_2026_09_303334353637[entry_sector],"")=AG548),--(IFERROR(Flights_2026_09_303334353637[nfl],-1)&gt;=AH548),--(IFERROR(Flights_2026_09_303334353637[nfl],-1)&lt;=IF(AH548=450,450,AH548+9)))</f>
        <v>0</v>
      </c>
    </row>
    <row r="549" spans="32:35" x14ac:dyDescent="0.2">
      <c r="AF549" s="2">
        <v>0.75</v>
      </c>
      <c r="AG549" t="s">
        <v>744</v>
      </c>
      <c r="AH549" s="17">
        <v>210</v>
      </c>
      <c r="AI549" s="17" cm="1">
        <f t="array" ref="AI549">SUMPRODUCT(--(IFERROR(HOUR(Flights_2026_09_303334353637[entry_hour]),-1)=HOUR(AF549)),--(IFERROR(Flights_2026_09_303334353637[entry_sector],"")=AG549),--(IFERROR(Flights_2026_09_303334353637[nfl],-1)&gt;=AH549),--(IFERROR(Flights_2026_09_303334353637[nfl],-1)&lt;=IF(AH549=450,450,AH549+9)))</f>
        <v>0</v>
      </c>
    </row>
    <row r="550" spans="32:35" x14ac:dyDescent="0.2">
      <c r="AF550" s="2">
        <v>0.75</v>
      </c>
      <c r="AG550" t="s">
        <v>744</v>
      </c>
      <c r="AH550" s="17">
        <v>220</v>
      </c>
      <c r="AI550" s="17" cm="1">
        <f t="array" ref="AI550">SUMPRODUCT(--(IFERROR(HOUR(Flights_2026_09_303334353637[entry_hour]),-1)=HOUR(AF550)),--(IFERROR(Flights_2026_09_303334353637[entry_sector],"")=AG550),--(IFERROR(Flights_2026_09_303334353637[nfl],-1)&gt;=AH550),--(IFERROR(Flights_2026_09_303334353637[nfl],-1)&lt;=IF(AH550=450,450,AH550+9)))</f>
        <v>6</v>
      </c>
    </row>
    <row r="551" spans="32:35" x14ac:dyDescent="0.2">
      <c r="AF551" s="2">
        <v>0.75</v>
      </c>
      <c r="AG551" t="s">
        <v>744</v>
      </c>
      <c r="AH551" s="17">
        <v>230</v>
      </c>
      <c r="AI551" s="17" cm="1">
        <f t="array" ref="AI551">SUMPRODUCT(--(IFERROR(HOUR(Flights_2026_09_303334353637[entry_hour]),-1)=HOUR(AF551)),--(IFERROR(Flights_2026_09_303334353637[entry_sector],"")=AG551),--(IFERROR(Flights_2026_09_303334353637[nfl],-1)&gt;=AH551),--(IFERROR(Flights_2026_09_303334353637[nfl],-1)&lt;=IF(AH551=450,450,AH551+9)))</f>
        <v>0</v>
      </c>
    </row>
    <row r="552" spans="32:35" x14ac:dyDescent="0.2">
      <c r="AF552" s="2">
        <v>0.75</v>
      </c>
      <c r="AG552" t="s">
        <v>744</v>
      </c>
      <c r="AH552" s="17">
        <v>240</v>
      </c>
      <c r="AI552" s="17" cm="1">
        <f t="array" ref="AI552">SUMPRODUCT(--(IFERROR(HOUR(Flights_2026_09_303334353637[entry_hour]),-1)=HOUR(AF552)),--(IFERROR(Flights_2026_09_303334353637[entry_sector],"")=AG552),--(IFERROR(Flights_2026_09_303334353637[nfl],-1)&gt;=AH552),--(IFERROR(Flights_2026_09_303334353637[nfl],-1)&lt;=IF(AH552=450,450,AH552+9)))</f>
        <v>0</v>
      </c>
    </row>
    <row r="553" spans="32:35" x14ac:dyDescent="0.2">
      <c r="AF553" s="2">
        <v>0.75</v>
      </c>
      <c r="AG553" t="s">
        <v>744</v>
      </c>
      <c r="AH553" s="17">
        <v>250</v>
      </c>
      <c r="AI553" s="17" cm="1">
        <f t="array" ref="AI553">SUMPRODUCT(--(IFERROR(HOUR(Flights_2026_09_303334353637[entry_hour]),-1)=HOUR(AF553)),--(IFERROR(Flights_2026_09_303334353637[entry_sector],"")=AG553),--(IFERROR(Flights_2026_09_303334353637[nfl],-1)&gt;=AH553),--(IFERROR(Flights_2026_09_303334353637[nfl],-1)&lt;=IF(AH553=450,450,AH553+9)))</f>
        <v>0</v>
      </c>
    </row>
    <row r="554" spans="32:35" x14ac:dyDescent="0.2">
      <c r="AF554" s="2">
        <v>0.75</v>
      </c>
      <c r="AG554" t="s">
        <v>744</v>
      </c>
      <c r="AH554" s="17">
        <v>260</v>
      </c>
      <c r="AI554" s="17" cm="1">
        <f t="array" ref="AI554">SUMPRODUCT(--(IFERROR(HOUR(Flights_2026_09_303334353637[entry_hour]),-1)=HOUR(AF554)),--(IFERROR(Flights_2026_09_303334353637[entry_sector],"")=AG554),--(IFERROR(Flights_2026_09_303334353637[nfl],-1)&gt;=AH554),--(IFERROR(Flights_2026_09_303334353637[nfl],-1)&lt;=IF(AH554=450,450,AH554+9)))</f>
        <v>0</v>
      </c>
    </row>
    <row r="555" spans="32:35" x14ac:dyDescent="0.2">
      <c r="AF555" s="2">
        <v>0.75</v>
      </c>
      <c r="AG555" t="s">
        <v>744</v>
      </c>
      <c r="AH555" s="17">
        <v>270</v>
      </c>
      <c r="AI555" s="17" cm="1">
        <f t="array" ref="AI555">SUMPRODUCT(--(IFERROR(HOUR(Flights_2026_09_303334353637[entry_hour]),-1)=HOUR(AF555)),--(IFERROR(Flights_2026_09_303334353637[entry_sector],"")=AG555),--(IFERROR(Flights_2026_09_303334353637[nfl],-1)&gt;=AH555),--(IFERROR(Flights_2026_09_303334353637[nfl],-1)&lt;=IF(AH555=450,450,AH555+9)))</f>
        <v>0</v>
      </c>
    </row>
    <row r="556" spans="32:35" x14ac:dyDescent="0.2">
      <c r="AF556" s="2">
        <v>0.75</v>
      </c>
      <c r="AG556" t="s">
        <v>744</v>
      </c>
      <c r="AH556" s="17">
        <v>280</v>
      </c>
      <c r="AI556" s="17" cm="1">
        <f t="array" ref="AI556">SUMPRODUCT(--(IFERROR(HOUR(Flights_2026_09_303334353637[entry_hour]),-1)=HOUR(AF556)),--(IFERROR(Flights_2026_09_303334353637[entry_sector],"")=AG556),--(IFERROR(Flights_2026_09_303334353637[nfl],-1)&gt;=AH556),--(IFERROR(Flights_2026_09_303334353637[nfl],-1)&lt;=IF(AH556=450,450,AH556+9)))</f>
        <v>0</v>
      </c>
    </row>
    <row r="557" spans="32:35" x14ac:dyDescent="0.2">
      <c r="AF557" s="2">
        <v>0.75</v>
      </c>
      <c r="AG557" t="s">
        <v>744</v>
      </c>
      <c r="AH557" s="17">
        <v>290</v>
      </c>
      <c r="AI557" s="17" cm="1">
        <f t="array" ref="AI557">SUMPRODUCT(--(IFERROR(HOUR(Flights_2026_09_303334353637[entry_hour]),-1)=HOUR(AF557)),--(IFERROR(Flights_2026_09_303334353637[entry_sector],"")=AG557),--(IFERROR(Flights_2026_09_303334353637[nfl],-1)&gt;=AH557),--(IFERROR(Flights_2026_09_303334353637[nfl],-1)&lt;=IF(AH557=450,450,AH557+9)))</f>
        <v>0</v>
      </c>
    </row>
    <row r="558" spans="32:35" x14ac:dyDescent="0.2">
      <c r="AF558" s="2">
        <v>0.75</v>
      </c>
      <c r="AG558" t="s">
        <v>744</v>
      </c>
      <c r="AH558" s="17">
        <v>300</v>
      </c>
      <c r="AI558" s="17" cm="1">
        <f t="array" ref="AI558">SUMPRODUCT(--(IFERROR(HOUR(Flights_2026_09_303334353637[entry_hour]),-1)=HOUR(AF558)),--(IFERROR(Flights_2026_09_303334353637[entry_sector],"")=AG558),--(IFERROR(Flights_2026_09_303334353637[nfl],-1)&gt;=AH558),--(IFERROR(Flights_2026_09_303334353637[nfl],-1)&lt;=IF(AH558=450,450,AH558+9)))</f>
        <v>0</v>
      </c>
    </row>
    <row r="559" spans="32:35" x14ac:dyDescent="0.2">
      <c r="AF559" s="2">
        <v>0.75</v>
      </c>
      <c r="AG559" t="s">
        <v>744</v>
      </c>
      <c r="AH559" s="17">
        <v>310</v>
      </c>
      <c r="AI559" s="17" cm="1">
        <f t="array" ref="AI559">SUMPRODUCT(--(IFERROR(HOUR(Flights_2026_09_303334353637[entry_hour]),-1)=HOUR(AF559)),--(IFERROR(Flights_2026_09_303334353637[entry_sector],"")=AG559),--(IFERROR(Flights_2026_09_303334353637[nfl],-1)&gt;=AH559),--(IFERROR(Flights_2026_09_303334353637[nfl],-1)&lt;=IF(AH559=450,450,AH559+9)))</f>
        <v>0</v>
      </c>
    </row>
    <row r="560" spans="32:35" x14ac:dyDescent="0.2">
      <c r="AF560" s="2">
        <v>0.75</v>
      </c>
      <c r="AG560" t="s">
        <v>744</v>
      </c>
      <c r="AH560" s="17">
        <v>320</v>
      </c>
      <c r="AI560" s="17" cm="1">
        <f t="array" ref="AI560">SUMPRODUCT(--(IFERROR(HOUR(Flights_2026_09_303334353637[entry_hour]),-1)=HOUR(AF560)),--(IFERROR(Flights_2026_09_303334353637[entry_sector],"")=AG560),--(IFERROR(Flights_2026_09_303334353637[nfl],-1)&gt;=AH560),--(IFERROR(Flights_2026_09_303334353637[nfl],-1)&lt;=IF(AH560=450,450,AH560+9)))</f>
        <v>0</v>
      </c>
    </row>
    <row r="561" spans="32:35" x14ac:dyDescent="0.2">
      <c r="AF561" s="2">
        <v>0.75</v>
      </c>
      <c r="AG561" t="s">
        <v>744</v>
      </c>
      <c r="AH561" s="17">
        <v>330</v>
      </c>
      <c r="AI561" s="17" cm="1">
        <f t="array" ref="AI561">SUMPRODUCT(--(IFERROR(HOUR(Flights_2026_09_303334353637[entry_hour]),-1)=HOUR(AF561)),--(IFERROR(Flights_2026_09_303334353637[entry_sector],"")=AG561),--(IFERROR(Flights_2026_09_303334353637[nfl],-1)&gt;=AH561),--(IFERROR(Flights_2026_09_303334353637[nfl],-1)&lt;=IF(AH561=450,450,AH561+9)))</f>
        <v>0</v>
      </c>
    </row>
    <row r="562" spans="32:35" x14ac:dyDescent="0.2">
      <c r="AF562" s="2">
        <v>0.75</v>
      </c>
      <c r="AG562" t="s">
        <v>744</v>
      </c>
      <c r="AH562" s="17">
        <v>340</v>
      </c>
      <c r="AI562" s="17" cm="1">
        <f t="array" ref="AI562">SUMPRODUCT(--(IFERROR(HOUR(Flights_2026_09_303334353637[entry_hour]),-1)=HOUR(AF562)),--(IFERROR(Flights_2026_09_303334353637[entry_sector],"")=AG562),--(IFERROR(Flights_2026_09_303334353637[nfl],-1)&gt;=AH562),--(IFERROR(Flights_2026_09_303334353637[nfl],-1)&lt;=IF(AH562=450,450,AH562+9)))</f>
        <v>0</v>
      </c>
    </row>
    <row r="563" spans="32:35" x14ac:dyDescent="0.2">
      <c r="AF563" s="2">
        <v>0.75</v>
      </c>
      <c r="AG563" t="s">
        <v>744</v>
      </c>
      <c r="AH563" s="17">
        <v>350</v>
      </c>
      <c r="AI563" s="17" cm="1">
        <f t="array" ref="AI563">SUMPRODUCT(--(IFERROR(HOUR(Flights_2026_09_303334353637[entry_hour]),-1)=HOUR(AF563)),--(IFERROR(Flights_2026_09_303334353637[entry_sector],"")=AG563),--(IFERROR(Flights_2026_09_303334353637[nfl],-1)&gt;=AH563),--(IFERROR(Flights_2026_09_303334353637[nfl],-1)&lt;=IF(AH563=450,450,AH563+9)))</f>
        <v>0</v>
      </c>
    </row>
    <row r="564" spans="32:35" x14ac:dyDescent="0.2">
      <c r="AF564" s="2">
        <v>0.75</v>
      </c>
      <c r="AG564" t="s">
        <v>744</v>
      </c>
      <c r="AH564" s="17">
        <v>360</v>
      </c>
      <c r="AI564" s="17" cm="1">
        <f t="array" ref="AI564">SUMPRODUCT(--(IFERROR(HOUR(Flights_2026_09_303334353637[entry_hour]),-1)=HOUR(AF564)),--(IFERROR(Flights_2026_09_303334353637[entry_sector],"")=AG564),--(IFERROR(Flights_2026_09_303334353637[nfl],-1)&gt;=AH564),--(IFERROR(Flights_2026_09_303334353637[nfl],-1)&lt;=IF(AH564=450,450,AH564+9)))</f>
        <v>0</v>
      </c>
    </row>
    <row r="565" spans="32:35" x14ac:dyDescent="0.2">
      <c r="AF565" s="2">
        <v>0.75</v>
      </c>
      <c r="AG565" t="s">
        <v>744</v>
      </c>
      <c r="AH565" s="17">
        <v>370</v>
      </c>
      <c r="AI565" s="17" cm="1">
        <f t="array" ref="AI565">SUMPRODUCT(--(IFERROR(HOUR(Flights_2026_09_303334353637[entry_hour]),-1)=HOUR(AF565)),--(IFERROR(Flights_2026_09_303334353637[entry_sector],"")=AG565),--(IFERROR(Flights_2026_09_303334353637[nfl],-1)&gt;=AH565),--(IFERROR(Flights_2026_09_303334353637[nfl],-1)&lt;=IF(AH565=450,450,AH565+9)))</f>
        <v>0</v>
      </c>
    </row>
    <row r="566" spans="32:35" x14ac:dyDescent="0.2">
      <c r="AF566" s="2">
        <v>0.75</v>
      </c>
      <c r="AG566" t="s">
        <v>744</v>
      </c>
      <c r="AH566" s="17">
        <v>380</v>
      </c>
      <c r="AI566" s="17" cm="1">
        <f t="array" ref="AI566">SUMPRODUCT(--(IFERROR(HOUR(Flights_2026_09_303334353637[entry_hour]),-1)=HOUR(AF566)),--(IFERROR(Flights_2026_09_303334353637[entry_sector],"")=AG566),--(IFERROR(Flights_2026_09_303334353637[nfl],-1)&gt;=AH566),--(IFERROR(Flights_2026_09_303334353637[nfl],-1)&lt;=IF(AH566=450,450,AH566+9)))</f>
        <v>0</v>
      </c>
    </row>
    <row r="567" spans="32:35" x14ac:dyDescent="0.2">
      <c r="AF567" s="2">
        <v>0.75</v>
      </c>
      <c r="AG567" t="s">
        <v>744</v>
      </c>
      <c r="AH567" s="17">
        <v>390</v>
      </c>
      <c r="AI567" s="17" cm="1">
        <f t="array" ref="AI567">SUMPRODUCT(--(IFERROR(HOUR(Flights_2026_09_303334353637[entry_hour]),-1)=HOUR(AF567)),--(IFERROR(Flights_2026_09_303334353637[entry_sector],"")=AG567),--(IFERROR(Flights_2026_09_303334353637[nfl],-1)&gt;=AH567),--(IFERROR(Flights_2026_09_303334353637[nfl],-1)&lt;=IF(AH567=450,450,AH567+9)))</f>
        <v>0</v>
      </c>
    </row>
    <row r="568" spans="32:35" x14ac:dyDescent="0.2">
      <c r="AF568" s="2">
        <v>0.75</v>
      </c>
      <c r="AG568" t="s">
        <v>744</v>
      </c>
      <c r="AH568" s="17">
        <v>400</v>
      </c>
      <c r="AI568" s="17" cm="1">
        <f t="array" ref="AI568">SUMPRODUCT(--(IFERROR(HOUR(Flights_2026_09_303334353637[entry_hour]),-1)=HOUR(AF568)),--(IFERROR(Flights_2026_09_303334353637[entry_sector],"")=AG568),--(IFERROR(Flights_2026_09_303334353637[nfl],-1)&gt;=AH568),--(IFERROR(Flights_2026_09_303334353637[nfl],-1)&lt;=IF(AH568=450,450,AH568+9)))</f>
        <v>0</v>
      </c>
    </row>
    <row r="569" spans="32:35" x14ac:dyDescent="0.2">
      <c r="AF569" s="2">
        <v>0.75</v>
      </c>
      <c r="AG569" t="s">
        <v>744</v>
      </c>
      <c r="AH569" s="17">
        <v>410</v>
      </c>
      <c r="AI569" s="17" cm="1">
        <f t="array" ref="AI569">SUMPRODUCT(--(IFERROR(HOUR(Flights_2026_09_303334353637[entry_hour]),-1)=HOUR(AF569)),--(IFERROR(Flights_2026_09_303334353637[entry_sector],"")=AG569),--(IFERROR(Flights_2026_09_303334353637[nfl],-1)&gt;=AH569),--(IFERROR(Flights_2026_09_303334353637[nfl],-1)&lt;=IF(AH569=450,450,AH569+9)))</f>
        <v>0</v>
      </c>
    </row>
    <row r="570" spans="32:35" x14ac:dyDescent="0.2">
      <c r="AF570" s="2">
        <v>0.75</v>
      </c>
      <c r="AG570" t="s">
        <v>744</v>
      </c>
      <c r="AH570" s="17">
        <v>420</v>
      </c>
      <c r="AI570" s="17" cm="1">
        <f t="array" ref="AI570">SUMPRODUCT(--(IFERROR(HOUR(Flights_2026_09_303334353637[entry_hour]),-1)=HOUR(AF570)),--(IFERROR(Flights_2026_09_303334353637[entry_sector],"")=AG570),--(IFERROR(Flights_2026_09_303334353637[nfl],-1)&gt;=AH570),--(IFERROR(Flights_2026_09_303334353637[nfl],-1)&lt;=IF(AH570=450,450,AH570+9)))</f>
        <v>0</v>
      </c>
    </row>
    <row r="571" spans="32:35" x14ac:dyDescent="0.2">
      <c r="AF571" s="2">
        <v>0.75</v>
      </c>
      <c r="AG571" t="s">
        <v>744</v>
      </c>
      <c r="AH571" s="17">
        <v>430</v>
      </c>
      <c r="AI571" s="17" cm="1">
        <f t="array" ref="AI571">SUMPRODUCT(--(IFERROR(HOUR(Flights_2026_09_303334353637[entry_hour]),-1)=HOUR(AF571)),--(IFERROR(Flights_2026_09_303334353637[entry_sector],"")=AG571),--(IFERROR(Flights_2026_09_303334353637[nfl],-1)&gt;=AH571),--(IFERROR(Flights_2026_09_303334353637[nfl],-1)&lt;=IF(AH571=450,450,AH571+9)))</f>
        <v>0</v>
      </c>
    </row>
    <row r="572" spans="32:35" x14ac:dyDescent="0.2">
      <c r="AF572" s="2">
        <v>0.75</v>
      </c>
      <c r="AG572" t="s">
        <v>744</v>
      </c>
      <c r="AH572" s="17">
        <v>440</v>
      </c>
      <c r="AI572" s="17" cm="1">
        <f t="array" ref="AI572">SUMPRODUCT(--(IFERROR(HOUR(Flights_2026_09_303334353637[entry_hour]),-1)=HOUR(AF572)),--(IFERROR(Flights_2026_09_303334353637[entry_sector],"")=AG572),--(IFERROR(Flights_2026_09_303334353637[nfl],-1)&gt;=AH572),--(IFERROR(Flights_2026_09_303334353637[nfl],-1)&lt;=IF(AH572=450,450,AH572+9)))</f>
        <v>0</v>
      </c>
    </row>
    <row r="573" spans="32:35" x14ac:dyDescent="0.2">
      <c r="AF573" s="2">
        <v>0.75</v>
      </c>
      <c r="AG573" t="s">
        <v>744</v>
      </c>
      <c r="AH573" s="17">
        <v>450</v>
      </c>
      <c r="AI573" s="17" cm="1">
        <f t="array" ref="AI573">SUMPRODUCT(--(IFERROR(HOUR(Flights_2026_09_303334353637[entry_hour]),-1)=HOUR(AF573)),--(IFERROR(Flights_2026_09_303334353637[entry_sector],"")=AG573),--(IFERROR(Flights_2026_09_303334353637[nfl],-1)&gt;=AH573),--(IFERROR(Flights_2026_09_303334353637[nfl],-1)&lt;=IF(AH573=450,450,AH573+9)))</f>
        <v>0</v>
      </c>
    </row>
    <row r="574" spans="32:35" x14ac:dyDescent="0.2">
      <c r="AF574" s="2">
        <v>0.75</v>
      </c>
      <c r="AG574" t="s">
        <v>745</v>
      </c>
      <c r="AH574" s="17">
        <v>200</v>
      </c>
      <c r="AI574" s="17" cm="1">
        <f t="array" ref="AI574">SUMPRODUCT(--(IFERROR(HOUR(Flights_2026_09_303334353637[entry_hour]),-1)=HOUR(AF574)),--(IFERROR(Flights_2026_09_303334353637[entry_sector],"")=AG574),--(IFERROR(Flights_2026_09_303334353637[nfl],-1)&gt;=AH574),--(IFERROR(Flights_2026_09_303334353637[nfl],-1)&lt;=IF(AH574=450,450,AH574+9)))</f>
        <v>0</v>
      </c>
    </row>
    <row r="575" spans="32:35" x14ac:dyDescent="0.2">
      <c r="AF575" s="2">
        <v>0.75</v>
      </c>
      <c r="AG575" t="s">
        <v>745</v>
      </c>
      <c r="AH575" s="17">
        <v>210</v>
      </c>
      <c r="AI575" s="17" cm="1">
        <f t="array" ref="AI575">SUMPRODUCT(--(IFERROR(HOUR(Flights_2026_09_303334353637[entry_hour]),-1)=HOUR(AF575)),--(IFERROR(Flights_2026_09_303334353637[entry_sector],"")=AG575),--(IFERROR(Flights_2026_09_303334353637[nfl],-1)&gt;=AH575),--(IFERROR(Flights_2026_09_303334353637[nfl],-1)&lt;=IF(AH575=450,450,AH575+9)))</f>
        <v>0</v>
      </c>
    </row>
    <row r="576" spans="32:35" x14ac:dyDescent="0.2">
      <c r="AF576" s="2">
        <v>0.75</v>
      </c>
      <c r="AG576" t="s">
        <v>745</v>
      </c>
      <c r="AH576" s="17">
        <v>220</v>
      </c>
      <c r="AI576" s="17" cm="1">
        <f t="array" ref="AI576">SUMPRODUCT(--(IFERROR(HOUR(Flights_2026_09_303334353637[entry_hour]),-1)=HOUR(AF576)),--(IFERROR(Flights_2026_09_303334353637[entry_sector],"")=AG576),--(IFERROR(Flights_2026_09_303334353637[nfl],-1)&gt;=AH576),--(IFERROR(Flights_2026_09_303334353637[nfl],-1)&lt;=IF(AH576=450,450,AH576+9)))</f>
        <v>0</v>
      </c>
    </row>
    <row r="577" spans="32:35" x14ac:dyDescent="0.2">
      <c r="AF577" s="2">
        <v>0.75</v>
      </c>
      <c r="AG577" t="s">
        <v>745</v>
      </c>
      <c r="AH577" s="17">
        <v>230</v>
      </c>
      <c r="AI577" s="17" cm="1">
        <f t="array" ref="AI577">SUMPRODUCT(--(IFERROR(HOUR(Flights_2026_09_303334353637[entry_hour]),-1)=HOUR(AF577)),--(IFERROR(Flights_2026_09_303334353637[entry_sector],"")=AG577),--(IFERROR(Flights_2026_09_303334353637[nfl],-1)&gt;=AH577),--(IFERROR(Flights_2026_09_303334353637[nfl],-1)&lt;=IF(AH577=450,450,AH577+9)))</f>
        <v>0</v>
      </c>
    </row>
    <row r="578" spans="32:35" x14ac:dyDescent="0.2">
      <c r="AF578" s="2">
        <v>0.75</v>
      </c>
      <c r="AG578" t="s">
        <v>745</v>
      </c>
      <c r="AH578" s="17">
        <v>240</v>
      </c>
      <c r="AI578" s="17" cm="1">
        <f t="array" ref="AI578">SUMPRODUCT(--(IFERROR(HOUR(Flights_2026_09_303334353637[entry_hour]),-1)=HOUR(AF578)),--(IFERROR(Flights_2026_09_303334353637[entry_sector],"")=AG578),--(IFERROR(Flights_2026_09_303334353637[nfl],-1)&gt;=AH578),--(IFERROR(Flights_2026_09_303334353637[nfl],-1)&lt;=IF(AH578=450,450,AH578+9)))</f>
        <v>0</v>
      </c>
    </row>
    <row r="579" spans="32:35" x14ac:dyDescent="0.2">
      <c r="AF579" s="2">
        <v>0.75</v>
      </c>
      <c r="AG579" t="s">
        <v>745</v>
      </c>
      <c r="AH579" s="17">
        <v>250</v>
      </c>
      <c r="AI579" s="17" cm="1">
        <f t="array" ref="AI579">SUMPRODUCT(--(IFERROR(HOUR(Flights_2026_09_303334353637[entry_hour]),-1)=HOUR(AF579)),--(IFERROR(Flights_2026_09_303334353637[entry_sector],"")=AG579),--(IFERROR(Flights_2026_09_303334353637[nfl],-1)&gt;=AH579),--(IFERROR(Flights_2026_09_303334353637[nfl],-1)&lt;=IF(AH579=450,450,AH579+9)))</f>
        <v>0</v>
      </c>
    </row>
    <row r="580" spans="32:35" x14ac:dyDescent="0.2">
      <c r="AF580" s="2">
        <v>0.75</v>
      </c>
      <c r="AG580" t="s">
        <v>745</v>
      </c>
      <c r="AH580" s="17">
        <v>260</v>
      </c>
      <c r="AI580" s="17" cm="1">
        <f t="array" ref="AI580">SUMPRODUCT(--(IFERROR(HOUR(Flights_2026_09_303334353637[entry_hour]),-1)=HOUR(AF580)),--(IFERROR(Flights_2026_09_303334353637[entry_sector],"")=AG580),--(IFERROR(Flights_2026_09_303334353637[nfl],-1)&gt;=AH580),--(IFERROR(Flights_2026_09_303334353637[nfl],-1)&lt;=IF(AH580=450,450,AH580+9)))</f>
        <v>0</v>
      </c>
    </row>
    <row r="581" spans="32:35" x14ac:dyDescent="0.2">
      <c r="AF581" s="2">
        <v>0.75</v>
      </c>
      <c r="AG581" t="s">
        <v>745</v>
      </c>
      <c r="AH581" s="17">
        <v>270</v>
      </c>
      <c r="AI581" s="17" cm="1">
        <f t="array" ref="AI581">SUMPRODUCT(--(IFERROR(HOUR(Flights_2026_09_303334353637[entry_hour]),-1)=HOUR(AF581)),--(IFERROR(Flights_2026_09_303334353637[entry_sector],"")=AG581),--(IFERROR(Flights_2026_09_303334353637[nfl],-1)&gt;=AH581),--(IFERROR(Flights_2026_09_303334353637[nfl],-1)&lt;=IF(AH581=450,450,AH581+9)))</f>
        <v>0</v>
      </c>
    </row>
    <row r="582" spans="32:35" x14ac:dyDescent="0.2">
      <c r="AF582" s="2">
        <v>0.75</v>
      </c>
      <c r="AG582" t="s">
        <v>745</v>
      </c>
      <c r="AH582" s="17">
        <v>280</v>
      </c>
      <c r="AI582" s="17" cm="1">
        <f t="array" ref="AI582">SUMPRODUCT(--(IFERROR(HOUR(Flights_2026_09_303334353637[entry_hour]),-1)=HOUR(AF582)),--(IFERROR(Flights_2026_09_303334353637[entry_sector],"")=AG582),--(IFERROR(Flights_2026_09_303334353637[nfl],-1)&gt;=AH582),--(IFERROR(Flights_2026_09_303334353637[nfl],-1)&lt;=IF(AH582=450,450,AH582+9)))</f>
        <v>0</v>
      </c>
    </row>
    <row r="583" spans="32:35" x14ac:dyDescent="0.2">
      <c r="AF583" s="2">
        <v>0.75</v>
      </c>
      <c r="AG583" t="s">
        <v>745</v>
      </c>
      <c r="AH583" s="17">
        <v>290</v>
      </c>
      <c r="AI583" s="17" cm="1">
        <f t="array" ref="AI583">SUMPRODUCT(--(IFERROR(HOUR(Flights_2026_09_303334353637[entry_hour]),-1)=HOUR(AF583)),--(IFERROR(Flights_2026_09_303334353637[entry_sector],"")=AG583),--(IFERROR(Flights_2026_09_303334353637[nfl],-1)&gt;=AH583),--(IFERROR(Flights_2026_09_303334353637[nfl],-1)&lt;=IF(AH583=450,450,AH583+9)))</f>
        <v>0</v>
      </c>
    </row>
    <row r="584" spans="32:35" x14ac:dyDescent="0.2">
      <c r="AF584" s="2">
        <v>0.75</v>
      </c>
      <c r="AG584" t="s">
        <v>745</v>
      </c>
      <c r="AH584" s="17">
        <v>300</v>
      </c>
      <c r="AI584" s="17" cm="1">
        <f t="array" ref="AI584">SUMPRODUCT(--(IFERROR(HOUR(Flights_2026_09_303334353637[entry_hour]),-1)=HOUR(AF584)),--(IFERROR(Flights_2026_09_303334353637[entry_sector],"")=AG584),--(IFERROR(Flights_2026_09_303334353637[nfl],-1)&gt;=AH584),--(IFERROR(Flights_2026_09_303334353637[nfl],-1)&lt;=IF(AH584=450,450,AH584+9)))</f>
        <v>0</v>
      </c>
    </row>
    <row r="585" spans="32:35" x14ac:dyDescent="0.2">
      <c r="AF585" s="2">
        <v>0.75</v>
      </c>
      <c r="AG585" t="s">
        <v>745</v>
      </c>
      <c r="AH585" s="17">
        <v>310</v>
      </c>
      <c r="AI585" s="17" cm="1">
        <f t="array" ref="AI585">SUMPRODUCT(--(IFERROR(HOUR(Flights_2026_09_303334353637[entry_hour]),-1)=HOUR(AF585)),--(IFERROR(Flights_2026_09_303334353637[entry_sector],"")=AG585),--(IFERROR(Flights_2026_09_303334353637[nfl],-1)&gt;=AH585),--(IFERROR(Flights_2026_09_303334353637[nfl],-1)&lt;=IF(AH585=450,450,AH585+9)))</f>
        <v>0</v>
      </c>
    </row>
    <row r="586" spans="32:35" x14ac:dyDescent="0.2">
      <c r="AF586" s="2">
        <v>0.75</v>
      </c>
      <c r="AG586" t="s">
        <v>745</v>
      </c>
      <c r="AH586" s="17">
        <v>320</v>
      </c>
      <c r="AI586" s="17" cm="1">
        <f t="array" ref="AI586">SUMPRODUCT(--(IFERROR(HOUR(Flights_2026_09_303334353637[entry_hour]),-1)=HOUR(AF586)),--(IFERROR(Flights_2026_09_303334353637[entry_sector],"")=AG586),--(IFERROR(Flights_2026_09_303334353637[nfl],-1)&gt;=AH586),--(IFERROR(Flights_2026_09_303334353637[nfl],-1)&lt;=IF(AH586=450,450,AH586+9)))</f>
        <v>0</v>
      </c>
    </row>
    <row r="587" spans="32:35" x14ac:dyDescent="0.2">
      <c r="AF587" s="2">
        <v>0.75</v>
      </c>
      <c r="AG587" t="s">
        <v>745</v>
      </c>
      <c r="AH587" s="17">
        <v>330</v>
      </c>
      <c r="AI587" s="17" cm="1">
        <f t="array" ref="AI587">SUMPRODUCT(--(IFERROR(HOUR(Flights_2026_09_303334353637[entry_hour]),-1)=HOUR(AF587)),--(IFERROR(Flights_2026_09_303334353637[entry_sector],"")=AG587),--(IFERROR(Flights_2026_09_303334353637[nfl],-1)&gt;=AH587),--(IFERROR(Flights_2026_09_303334353637[nfl],-1)&lt;=IF(AH587=450,450,AH587+9)))</f>
        <v>1</v>
      </c>
    </row>
    <row r="588" spans="32:35" x14ac:dyDescent="0.2">
      <c r="AF588" s="2">
        <v>0.75</v>
      </c>
      <c r="AG588" t="s">
        <v>745</v>
      </c>
      <c r="AH588" s="17">
        <v>340</v>
      </c>
      <c r="AI588" s="17" cm="1">
        <f t="array" ref="AI588">SUMPRODUCT(--(IFERROR(HOUR(Flights_2026_09_303334353637[entry_hour]),-1)=HOUR(AF588)),--(IFERROR(Flights_2026_09_303334353637[entry_sector],"")=AG588),--(IFERROR(Flights_2026_09_303334353637[nfl],-1)&gt;=AH588),--(IFERROR(Flights_2026_09_303334353637[nfl],-1)&lt;=IF(AH588=450,450,AH588+9)))</f>
        <v>0</v>
      </c>
    </row>
    <row r="589" spans="32:35" x14ac:dyDescent="0.2">
      <c r="AF589" s="2">
        <v>0.75</v>
      </c>
      <c r="AG589" t="s">
        <v>745</v>
      </c>
      <c r="AH589" s="17">
        <v>350</v>
      </c>
      <c r="AI589" s="17" cm="1">
        <f t="array" ref="AI589">SUMPRODUCT(--(IFERROR(HOUR(Flights_2026_09_303334353637[entry_hour]),-1)=HOUR(AF589)),--(IFERROR(Flights_2026_09_303334353637[entry_sector],"")=AG589),--(IFERROR(Flights_2026_09_303334353637[nfl],-1)&gt;=AH589),--(IFERROR(Flights_2026_09_303334353637[nfl],-1)&lt;=IF(AH589=450,450,AH589+9)))</f>
        <v>3</v>
      </c>
    </row>
    <row r="590" spans="32:35" x14ac:dyDescent="0.2">
      <c r="AF590" s="2">
        <v>0.75</v>
      </c>
      <c r="AG590" t="s">
        <v>745</v>
      </c>
      <c r="AH590" s="17">
        <v>360</v>
      </c>
      <c r="AI590" s="17" cm="1">
        <f t="array" ref="AI590">SUMPRODUCT(--(IFERROR(HOUR(Flights_2026_09_303334353637[entry_hour]),-1)=HOUR(AF590)),--(IFERROR(Flights_2026_09_303334353637[entry_sector],"")=AG590),--(IFERROR(Flights_2026_09_303334353637[nfl],-1)&gt;=AH590),--(IFERROR(Flights_2026_09_303334353637[nfl],-1)&lt;=IF(AH590=450,450,AH590+9)))</f>
        <v>0</v>
      </c>
    </row>
    <row r="591" spans="32:35" x14ac:dyDescent="0.2">
      <c r="AF591" s="2">
        <v>0.75</v>
      </c>
      <c r="AG591" t="s">
        <v>745</v>
      </c>
      <c r="AH591" s="17">
        <v>370</v>
      </c>
      <c r="AI591" s="17" cm="1">
        <f t="array" ref="AI591">SUMPRODUCT(--(IFERROR(HOUR(Flights_2026_09_303334353637[entry_hour]),-1)=HOUR(AF591)),--(IFERROR(Flights_2026_09_303334353637[entry_sector],"")=AG591),--(IFERROR(Flights_2026_09_303334353637[nfl],-1)&gt;=AH591),--(IFERROR(Flights_2026_09_303334353637[nfl],-1)&lt;=IF(AH591=450,450,AH591+9)))</f>
        <v>5</v>
      </c>
    </row>
    <row r="592" spans="32:35" x14ac:dyDescent="0.2">
      <c r="AF592" s="2">
        <v>0.75</v>
      </c>
      <c r="AG592" t="s">
        <v>745</v>
      </c>
      <c r="AH592" s="17">
        <v>380</v>
      </c>
      <c r="AI592" s="17" cm="1">
        <f t="array" ref="AI592">SUMPRODUCT(--(IFERROR(HOUR(Flights_2026_09_303334353637[entry_hour]),-1)=HOUR(AF592)),--(IFERROR(Flights_2026_09_303334353637[entry_sector],"")=AG592),--(IFERROR(Flights_2026_09_303334353637[nfl],-1)&gt;=AH592),--(IFERROR(Flights_2026_09_303334353637[nfl],-1)&lt;=IF(AH592=450,450,AH592+9)))</f>
        <v>0</v>
      </c>
    </row>
    <row r="593" spans="32:35" x14ac:dyDescent="0.2">
      <c r="AF593" s="2">
        <v>0.75</v>
      </c>
      <c r="AG593" t="s">
        <v>745</v>
      </c>
      <c r="AH593" s="17">
        <v>390</v>
      </c>
      <c r="AI593" s="17" cm="1">
        <f t="array" ref="AI593">SUMPRODUCT(--(IFERROR(HOUR(Flights_2026_09_303334353637[entry_hour]),-1)=HOUR(AF593)),--(IFERROR(Flights_2026_09_303334353637[entry_sector],"")=AG593),--(IFERROR(Flights_2026_09_303334353637[nfl],-1)&gt;=AH593),--(IFERROR(Flights_2026_09_303334353637[nfl],-1)&lt;=IF(AH593=450,450,AH593+9)))</f>
        <v>0</v>
      </c>
    </row>
    <row r="594" spans="32:35" x14ac:dyDescent="0.2">
      <c r="AF594" s="2">
        <v>0.75</v>
      </c>
      <c r="AG594" t="s">
        <v>745</v>
      </c>
      <c r="AH594" s="17">
        <v>400</v>
      </c>
      <c r="AI594" s="17" cm="1">
        <f t="array" ref="AI594">SUMPRODUCT(--(IFERROR(HOUR(Flights_2026_09_303334353637[entry_hour]),-1)=HOUR(AF594)),--(IFERROR(Flights_2026_09_303334353637[entry_sector],"")=AG594),--(IFERROR(Flights_2026_09_303334353637[nfl],-1)&gt;=AH594),--(IFERROR(Flights_2026_09_303334353637[nfl],-1)&lt;=IF(AH594=450,450,AH594+9)))</f>
        <v>0</v>
      </c>
    </row>
    <row r="595" spans="32:35" x14ac:dyDescent="0.2">
      <c r="AF595" s="2">
        <v>0.75</v>
      </c>
      <c r="AG595" t="s">
        <v>745</v>
      </c>
      <c r="AH595" s="17">
        <v>410</v>
      </c>
      <c r="AI595" s="17" cm="1">
        <f t="array" ref="AI595">SUMPRODUCT(--(IFERROR(HOUR(Flights_2026_09_303334353637[entry_hour]),-1)=HOUR(AF595)),--(IFERROR(Flights_2026_09_303334353637[entry_sector],"")=AG595),--(IFERROR(Flights_2026_09_303334353637[nfl],-1)&gt;=AH595),--(IFERROR(Flights_2026_09_303334353637[nfl],-1)&lt;=IF(AH595=450,450,AH595+9)))</f>
        <v>0</v>
      </c>
    </row>
    <row r="596" spans="32:35" x14ac:dyDescent="0.2">
      <c r="AF596" s="2">
        <v>0.75</v>
      </c>
      <c r="AG596" t="s">
        <v>745</v>
      </c>
      <c r="AH596" s="17">
        <v>420</v>
      </c>
      <c r="AI596" s="17" cm="1">
        <f t="array" ref="AI596">SUMPRODUCT(--(IFERROR(HOUR(Flights_2026_09_303334353637[entry_hour]),-1)=HOUR(AF596)),--(IFERROR(Flights_2026_09_303334353637[entry_sector],"")=AG596),--(IFERROR(Flights_2026_09_303334353637[nfl],-1)&gt;=AH596),--(IFERROR(Flights_2026_09_303334353637[nfl],-1)&lt;=IF(AH596=450,450,AH596+9)))</f>
        <v>0</v>
      </c>
    </row>
    <row r="597" spans="32:35" x14ac:dyDescent="0.2">
      <c r="AF597" s="2">
        <v>0.75</v>
      </c>
      <c r="AG597" t="s">
        <v>745</v>
      </c>
      <c r="AH597" s="17">
        <v>430</v>
      </c>
      <c r="AI597" s="17" cm="1">
        <f t="array" ref="AI597">SUMPRODUCT(--(IFERROR(HOUR(Flights_2026_09_303334353637[entry_hour]),-1)=HOUR(AF597)),--(IFERROR(Flights_2026_09_303334353637[entry_sector],"")=AG597),--(IFERROR(Flights_2026_09_303334353637[nfl],-1)&gt;=AH597),--(IFERROR(Flights_2026_09_303334353637[nfl],-1)&lt;=IF(AH597=450,450,AH597+9)))</f>
        <v>0</v>
      </c>
    </row>
    <row r="598" spans="32:35" x14ac:dyDescent="0.2">
      <c r="AF598" s="2">
        <v>0.75</v>
      </c>
      <c r="AG598" t="s">
        <v>745</v>
      </c>
      <c r="AH598" s="17">
        <v>440</v>
      </c>
      <c r="AI598" s="17" cm="1">
        <f t="array" ref="AI598">SUMPRODUCT(--(IFERROR(HOUR(Flights_2026_09_303334353637[entry_hour]),-1)=HOUR(AF598)),--(IFERROR(Flights_2026_09_303334353637[entry_sector],"")=AG598),--(IFERROR(Flights_2026_09_303334353637[nfl],-1)&gt;=AH598),--(IFERROR(Flights_2026_09_303334353637[nfl],-1)&lt;=IF(AH598=450,450,AH598+9)))</f>
        <v>0</v>
      </c>
    </row>
    <row r="599" spans="32:35" x14ac:dyDescent="0.2">
      <c r="AF599" s="2">
        <v>0.75</v>
      </c>
      <c r="AG599" t="s">
        <v>745</v>
      </c>
      <c r="AH599" s="17">
        <v>450</v>
      </c>
      <c r="AI599" s="17" cm="1">
        <f t="array" ref="AI599">SUMPRODUCT(--(IFERROR(HOUR(Flights_2026_09_303334353637[entry_hour]),-1)=HOUR(AF599)),--(IFERROR(Flights_2026_09_303334353637[entry_sector],"")=AG599),--(IFERROR(Flights_2026_09_303334353637[nfl],-1)&gt;=AH599),--(IFERROR(Flights_2026_09_303334353637[nfl],-1)&lt;=IF(AH599=450,450,AH599+9)))</f>
        <v>0</v>
      </c>
    </row>
    <row r="600" spans="32:35" x14ac:dyDescent="0.2">
      <c r="AF600" s="2">
        <v>0.75</v>
      </c>
      <c r="AG600" t="s">
        <v>840</v>
      </c>
      <c r="AH600" s="17">
        <v>200</v>
      </c>
      <c r="AI600" s="17" cm="1">
        <f t="array" ref="AI600">SUMPRODUCT(--(IFERROR(HOUR(Flights_2026_09_303334353637[entry_hour]),-1)=HOUR(AF600)),--(IFERROR(Flights_2026_09_303334353637[entry_sector],"")=AG600),--(IFERROR(Flights_2026_09_303334353637[nfl],-1)&gt;=AH600),--(IFERROR(Flights_2026_09_303334353637[nfl],-1)&lt;=IF(AH600=450,450,AH600+9)))</f>
        <v>0</v>
      </c>
    </row>
    <row r="601" spans="32:35" x14ac:dyDescent="0.2">
      <c r="AF601" s="2">
        <v>0.75</v>
      </c>
      <c r="AG601" t="s">
        <v>840</v>
      </c>
      <c r="AH601" s="17">
        <v>210</v>
      </c>
      <c r="AI601" s="17" cm="1">
        <f t="array" ref="AI601">SUMPRODUCT(--(IFERROR(HOUR(Flights_2026_09_303334353637[entry_hour]),-1)=HOUR(AF601)),--(IFERROR(Flights_2026_09_303334353637[entry_sector],"")=AG601),--(IFERROR(Flights_2026_09_303334353637[nfl],-1)&gt;=AH601),--(IFERROR(Flights_2026_09_303334353637[nfl],-1)&lt;=IF(AH601=450,450,AH601+9)))</f>
        <v>0</v>
      </c>
    </row>
    <row r="602" spans="32:35" x14ac:dyDescent="0.2">
      <c r="AF602" s="2">
        <v>0.75</v>
      </c>
      <c r="AG602" t="s">
        <v>840</v>
      </c>
      <c r="AH602" s="17">
        <v>220</v>
      </c>
      <c r="AI602" s="17" cm="1">
        <f t="array" ref="AI602">SUMPRODUCT(--(IFERROR(HOUR(Flights_2026_09_303334353637[entry_hour]),-1)=HOUR(AF602)),--(IFERROR(Flights_2026_09_303334353637[entry_sector],"")=AG602),--(IFERROR(Flights_2026_09_303334353637[nfl],-1)&gt;=AH602),--(IFERROR(Flights_2026_09_303334353637[nfl],-1)&lt;=IF(AH602=450,450,AH602+9)))</f>
        <v>0</v>
      </c>
    </row>
    <row r="603" spans="32:35" x14ac:dyDescent="0.2">
      <c r="AF603" s="2">
        <v>0.75</v>
      </c>
      <c r="AG603" t="s">
        <v>840</v>
      </c>
      <c r="AH603" s="17">
        <v>230</v>
      </c>
      <c r="AI603" s="17" cm="1">
        <f t="array" ref="AI603">SUMPRODUCT(--(IFERROR(HOUR(Flights_2026_09_303334353637[entry_hour]),-1)=HOUR(AF603)),--(IFERROR(Flights_2026_09_303334353637[entry_sector],"")=AG603),--(IFERROR(Flights_2026_09_303334353637[nfl],-1)&gt;=AH603),--(IFERROR(Flights_2026_09_303334353637[nfl],-1)&lt;=IF(AH603=450,450,AH603+9)))</f>
        <v>0</v>
      </c>
    </row>
    <row r="604" spans="32:35" x14ac:dyDescent="0.2">
      <c r="AF604" s="2">
        <v>0.75</v>
      </c>
      <c r="AG604" t="s">
        <v>840</v>
      </c>
      <c r="AH604" s="17">
        <v>240</v>
      </c>
      <c r="AI604" s="17" cm="1">
        <f t="array" ref="AI604">SUMPRODUCT(--(IFERROR(HOUR(Flights_2026_09_303334353637[entry_hour]),-1)=HOUR(AF604)),--(IFERROR(Flights_2026_09_303334353637[entry_sector],"")=AG604),--(IFERROR(Flights_2026_09_303334353637[nfl],-1)&gt;=AH604),--(IFERROR(Flights_2026_09_303334353637[nfl],-1)&lt;=IF(AH604=450,450,AH604+9)))</f>
        <v>0</v>
      </c>
    </row>
    <row r="605" spans="32:35" x14ac:dyDescent="0.2">
      <c r="AF605" s="2">
        <v>0.75</v>
      </c>
      <c r="AG605" t="s">
        <v>840</v>
      </c>
      <c r="AH605" s="17">
        <v>250</v>
      </c>
      <c r="AI605" s="17" cm="1">
        <f t="array" ref="AI605">SUMPRODUCT(--(IFERROR(HOUR(Flights_2026_09_303334353637[entry_hour]),-1)=HOUR(AF605)),--(IFERROR(Flights_2026_09_303334353637[entry_sector],"")=AG605),--(IFERROR(Flights_2026_09_303334353637[nfl],-1)&gt;=AH605),--(IFERROR(Flights_2026_09_303334353637[nfl],-1)&lt;=IF(AH605=450,450,AH605+9)))</f>
        <v>0</v>
      </c>
    </row>
    <row r="606" spans="32:35" x14ac:dyDescent="0.2">
      <c r="AF606" s="2">
        <v>0.75</v>
      </c>
      <c r="AG606" t="s">
        <v>840</v>
      </c>
      <c r="AH606" s="17">
        <v>260</v>
      </c>
      <c r="AI606" s="17" cm="1">
        <f t="array" ref="AI606">SUMPRODUCT(--(IFERROR(HOUR(Flights_2026_09_303334353637[entry_hour]),-1)=HOUR(AF606)),--(IFERROR(Flights_2026_09_303334353637[entry_sector],"")=AG606),--(IFERROR(Flights_2026_09_303334353637[nfl],-1)&gt;=AH606),--(IFERROR(Flights_2026_09_303334353637[nfl],-1)&lt;=IF(AH606=450,450,AH606+9)))</f>
        <v>0</v>
      </c>
    </row>
    <row r="607" spans="32:35" x14ac:dyDescent="0.2">
      <c r="AF607" s="2">
        <v>0.75</v>
      </c>
      <c r="AG607" t="s">
        <v>840</v>
      </c>
      <c r="AH607" s="17">
        <v>270</v>
      </c>
      <c r="AI607" s="17" cm="1">
        <f t="array" ref="AI607">SUMPRODUCT(--(IFERROR(HOUR(Flights_2026_09_303334353637[entry_hour]),-1)=HOUR(AF607)),--(IFERROR(Flights_2026_09_303334353637[entry_sector],"")=AG607),--(IFERROR(Flights_2026_09_303334353637[nfl],-1)&gt;=AH607),--(IFERROR(Flights_2026_09_303334353637[nfl],-1)&lt;=IF(AH607=450,450,AH607+9)))</f>
        <v>0</v>
      </c>
    </row>
    <row r="608" spans="32:35" x14ac:dyDescent="0.2">
      <c r="AF608" s="2">
        <v>0.75</v>
      </c>
      <c r="AG608" t="s">
        <v>840</v>
      </c>
      <c r="AH608" s="17">
        <v>280</v>
      </c>
      <c r="AI608" s="17" cm="1">
        <f t="array" ref="AI608">SUMPRODUCT(--(IFERROR(HOUR(Flights_2026_09_303334353637[entry_hour]),-1)=HOUR(AF608)),--(IFERROR(Flights_2026_09_303334353637[entry_sector],"")=AG608),--(IFERROR(Flights_2026_09_303334353637[nfl],-1)&gt;=AH608),--(IFERROR(Flights_2026_09_303334353637[nfl],-1)&lt;=IF(AH608=450,450,AH608+9)))</f>
        <v>0</v>
      </c>
    </row>
    <row r="609" spans="32:35" x14ac:dyDescent="0.2">
      <c r="AF609" s="2">
        <v>0.75</v>
      </c>
      <c r="AG609" t="s">
        <v>840</v>
      </c>
      <c r="AH609" s="17">
        <v>290</v>
      </c>
      <c r="AI609" s="17" cm="1">
        <f t="array" ref="AI609">SUMPRODUCT(--(IFERROR(HOUR(Flights_2026_09_303334353637[entry_hour]),-1)=HOUR(AF609)),--(IFERROR(Flights_2026_09_303334353637[entry_sector],"")=AG609),--(IFERROR(Flights_2026_09_303334353637[nfl],-1)&gt;=AH609),--(IFERROR(Flights_2026_09_303334353637[nfl],-1)&lt;=IF(AH609=450,450,AH609+9)))</f>
        <v>0</v>
      </c>
    </row>
    <row r="610" spans="32:35" x14ac:dyDescent="0.2">
      <c r="AF610" s="2">
        <v>0.75</v>
      </c>
      <c r="AG610" t="s">
        <v>840</v>
      </c>
      <c r="AH610" s="17">
        <v>300</v>
      </c>
      <c r="AI610" s="17" cm="1">
        <f t="array" ref="AI610">SUMPRODUCT(--(IFERROR(HOUR(Flights_2026_09_303334353637[entry_hour]),-1)=HOUR(AF610)),--(IFERROR(Flights_2026_09_303334353637[entry_sector],"")=AG610),--(IFERROR(Flights_2026_09_303334353637[nfl],-1)&gt;=AH610),--(IFERROR(Flights_2026_09_303334353637[nfl],-1)&lt;=IF(AH610=450,450,AH610+9)))</f>
        <v>0</v>
      </c>
    </row>
    <row r="611" spans="32:35" x14ac:dyDescent="0.2">
      <c r="AF611" s="2">
        <v>0.75</v>
      </c>
      <c r="AG611" t="s">
        <v>840</v>
      </c>
      <c r="AH611" s="17">
        <v>310</v>
      </c>
      <c r="AI611" s="17" cm="1">
        <f t="array" ref="AI611">SUMPRODUCT(--(IFERROR(HOUR(Flights_2026_09_303334353637[entry_hour]),-1)=HOUR(AF611)),--(IFERROR(Flights_2026_09_303334353637[entry_sector],"")=AG611),--(IFERROR(Flights_2026_09_303334353637[nfl],-1)&gt;=AH611),--(IFERROR(Flights_2026_09_303334353637[nfl],-1)&lt;=IF(AH611=450,450,AH611+9)))</f>
        <v>0</v>
      </c>
    </row>
    <row r="612" spans="32:35" x14ac:dyDescent="0.2">
      <c r="AF612" s="2">
        <v>0.75</v>
      </c>
      <c r="AG612" t="s">
        <v>840</v>
      </c>
      <c r="AH612" s="17">
        <v>320</v>
      </c>
      <c r="AI612" s="17" cm="1">
        <f t="array" ref="AI612">SUMPRODUCT(--(IFERROR(HOUR(Flights_2026_09_303334353637[entry_hour]),-1)=HOUR(AF612)),--(IFERROR(Flights_2026_09_303334353637[entry_sector],"")=AG612),--(IFERROR(Flights_2026_09_303334353637[nfl],-1)&gt;=AH612),--(IFERROR(Flights_2026_09_303334353637[nfl],-1)&lt;=IF(AH612=450,450,AH612+9)))</f>
        <v>0</v>
      </c>
    </row>
    <row r="613" spans="32:35" x14ac:dyDescent="0.2">
      <c r="AF613" s="2">
        <v>0.75</v>
      </c>
      <c r="AG613" t="s">
        <v>840</v>
      </c>
      <c r="AH613" s="17">
        <v>330</v>
      </c>
      <c r="AI613" s="17" cm="1">
        <f t="array" ref="AI613">SUMPRODUCT(--(IFERROR(HOUR(Flights_2026_09_303334353637[entry_hour]),-1)=HOUR(AF613)),--(IFERROR(Flights_2026_09_303334353637[entry_sector],"")=AG613),--(IFERROR(Flights_2026_09_303334353637[nfl],-1)&gt;=AH613),--(IFERROR(Flights_2026_09_303334353637[nfl],-1)&lt;=IF(AH613=450,450,AH613+9)))</f>
        <v>0</v>
      </c>
    </row>
    <row r="614" spans="32:35" x14ac:dyDescent="0.2">
      <c r="AF614" s="2">
        <v>0.75</v>
      </c>
      <c r="AG614" t="s">
        <v>840</v>
      </c>
      <c r="AH614" s="17">
        <v>340</v>
      </c>
      <c r="AI614" s="17" cm="1">
        <f t="array" ref="AI614">SUMPRODUCT(--(IFERROR(HOUR(Flights_2026_09_303334353637[entry_hour]),-1)=HOUR(AF614)),--(IFERROR(Flights_2026_09_303334353637[entry_sector],"")=AG614),--(IFERROR(Flights_2026_09_303334353637[nfl],-1)&gt;=AH614),--(IFERROR(Flights_2026_09_303334353637[nfl],-1)&lt;=IF(AH614=450,450,AH614+9)))</f>
        <v>0</v>
      </c>
    </row>
    <row r="615" spans="32:35" x14ac:dyDescent="0.2">
      <c r="AF615" s="2">
        <v>0.75</v>
      </c>
      <c r="AG615" t="s">
        <v>840</v>
      </c>
      <c r="AH615" s="17">
        <v>350</v>
      </c>
      <c r="AI615" s="17" cm="1">
        <f t="array" ref="AI615">SUMPRODUCT(--(IFERROR(HOUR(Flights_2026_09_303334353637[entry_hour]),-1)=HOUR(AF615)),--(IFERROR(Flights_2026_09_303334353637[entry_sector],"")=AG615),--(IFERROR(Flights_2026_09_303334353637[nfl],-1)&gt;=AH615),--(IFERROR(Flights_2026_09_303334353637[nfl],-1)&lt;=IF(AH615=450,450,AH615+9)))</f>
        <v>3</v>
      </c>
    </row>
    <row r="616" spans="32:35" x14ac:dyDescent="0.2">
      <c r="AF616" s="2">
        <v>0.75</v>
      </c>
      <c r="AG616" t="s">
        <v>840</v>
      </c>
      <c r="AH616" s="17">
        <v>360</v>
      </c>
      <c r="AI616" s="17" cm="1">
        <f t="array" ref="AI616">SUMPRODUCT(--(IFERROR(HOUR(Flights_2026_09_303334353637[entry_hour]),-1)=HOUR(AF616)),--(IFERROR(Flights_2026_09_303334353637[entry_sector],"")=AG616),--(IFERROR(Flights_2026_09_303334353637[nfl],-1)&gt;=AH616),--(IFERROR(Flights_2026_09_303334353637[nfl],-1)&lt;=IF(AH616=450,450,AH616+9)))</f>
        <v>0</v>
      </c>
    </row>
    <row r="617" spans="32:35" x14ac:dyDescent="0.2">
      <c r="AF617" s="2">
        <v>0.75</v>
      </c>
      <c r="AG617" t="s">
        <v>840</v>
      </c>
      <c r="AH617" s="17">
        <v>370</v>
      </c>
      <c r="AI617" s="17" cm="1">
        <f t="array" ref="AI617">SUMPRODUCT(--(IFERROR(HOUR(Flights_2026_09_303334353637[entry_hour]),-1)=HOUR(AF617)),--(IFERROR(Flights_2026_09_303334353637[entry_sector],"")=AG617),--(IFERROR(Flights_2026_09_303334353637[nfl],-1)&gt;=AH617),--(IFERROR(Flights_2026_09_303334353637[nfl],-1)&lt;=IF(AH617=450,450,AH617+9)))</f>
        <v>0</v>
      </c>
    </row>
    <row r="618" spans="32:35" x14ac:dyDescent="0.2">
      <c r="AF618" s="2">
        <v>0.75</v>
      </c>
      <c r="AG618" t="s">
        <v>840</v>
      </c>
      <c r="AH618" s="17">
        <v>380</v>
      </c>
      <c r="AI618" s="17" cm="1">
        <f t="array" ref="AI618">SUMPRODUCT(--(IFERROR(HOUR(Flights_2026_09_303334353637[entry_hour]),-1)=HOUR(AF618)),--(IFERROR(Flights_2026_09_303334353637[entry_sector],"")=AG618),--(IFERROR(Flights_2026_09_303334353637[nfl],-1)&gt;=AH618),--(IFERROR(Flights_2026_09_303334353637[nfl],-1)&lt;=IF(AH618=450,450,AH618+9)))</f>
        <v>0</v>
      </c>
    </row>
    <row r="619" spans="32:35" x14ac:dyDescent="0.2">
      <c r="AF619" s="2">
        <v>0.75</v>
      </c>
      <c r="AG619" t="s">
        <v>840</v>
      </c>
      <c r="AH619" s="17">
        <v>390</v>
      </c>
      <c r="AI619" s="17" cm="1">
        <f t="array" ref="AI619">SUMPRODUCT(--(IFERROR(HOUR(Flights_2026_09_303334353637[entry_hour]),-1)=HOUR(AF619)),--(IFERROR(Flights_2026_09_303334353637[entry_sector],"")=AG619),--(IFERROR(Flights_2026_09_303334353637[nfl],-1)&gt;=AH619),--(IFERROR(Flights_2026_09_303334353637[nfl],-1)&lt;=IF(AH619=450,450,AH619+9)))</f>
        <v>0</v>
      </c>
    </row>
    <row r="620" spans="32:35" x14ac:dyDescent="0.2">
      <c r="AF620" s="2">
        <v>0.75</v>
      </c>
      <c r="AG620" t="s">
        <v>840</v>
      </c>
      <c r="AH620" s="17">
        <v>400</v>
      </c>
      <c r="AI620" s="17" cm="1">
        <f t="array" ref="AI620">SUMPRODUCT(--(IFERROR(HOUR(Flights_2026_09_303334353637[entry_hour]),-1)=HOUR(AF620)),--(IFERROR(Flights_2026_09_303334353637[entry_sector],"")=AG620),--(IFERROR(Flights_2026_09_303334353637[nfl],-1)&gt;=AH620),--(IFERROR(Flights_2026_09_303334353637[nfl],-1)&lt;=IF(AH620=450,450,AH620+9)))</f>
        <v>0</v>
      </c>
    </row>
    <row r="621" spans="32:35" x14ac:dyDescent="0.2">
      <c r="AF621" s="2">
        <v>0.75</v>
      </c>
      <c r="AG621" t="s">
        <v>840</v>
      </c>
      <c r="AH621" s="17">
        <v>410</v>
      </c>
      <c r="AI621" s="17" cm="1">
        <f t="array" ref="AI621">SUMPRODUCT(--(IFERROR(HOUR(Flights_2026_09_303334353637[entry_hour]),-1)=HOUR(AF621)),--(IFERROR(Flights_2026_09_303334353637[entry_sector],"")=AG621),--(IFERROR(Flights_2026_09_303334353637[nfl],-1)&gt;=AH621),--(IFERROR(Flights_2026_09_303334353637[nfl],-1)&lt;=IF(AH621=450,450,AH621+9)))</f>
        <v>0</v>
      </c>
    </row>
    <row r="622" spans="32:35" x14ac:dyDescent="0.2">
      <c r="AF622" s="2">
        <v>0.75</v>
      </c>
      <c r="AG622" t="s">
        <v>840</v>
      </c>
      <c r="AH622" s="17">
        <v>420</v>
      </c>
      <c r="AI622" s="17" cm="1">
        <f t="array" ref="AI622">SUMPRODUCT(--(IFERROR(HOUR(Flights_2026_09_303334353637[entry_hour]),-1)=HOUR(AF622)),--(IFERROR(Flights_2026_09_303334353637[entry_sector],"")=AG622),--(IFERROR(Flights_2026_09_303334353637[nfl],-1)&gt;=AH622),--(IFERROR(Flights_2026_09_303334353637[nfl],-1)&lt;=IF(AH622=450,450,AH622+9)))</f>
        <v>0</v>
      </c>
    </row>
    <row r="623" spans="32:35" x14ac:dyDescent="0.2">
      <c r="AF623" s="2">
        <v>0.75</v>
      </c>
      <c r="AG623" t="s">
        <v>840</v>
      </c>
      <c r="AH623" s="17">
        <v>430</v>
      </c>
      <c r="AI623" s="17" cm="1">
        <f t="array" ref="AI623">SUMPRODUCT(--(IFERROR(HOUR(Flights_2026_09_303334353637[entry_hour]),-1)=HOUR(AF623)),--(IFERROR(Flights_2026_09_303334353637[entry_sector],"")=AG623),--(IFERROR(Flights_2026_09_303334353637[nfl],-1)&gt;=AH623),--(IFERROR(Flights_2026_09_303334353637[nfl],-1)&lt;=IF(AH623=450,450,AH623+9)))</f>
        <v>0</v>
      </c>
    </row>
    <row r="624" spans="32:35" x14ac:dyDescent="0.2">
      <c r="AF624" s="2">
        <v>0.75</v>
      </c>
      <c r="AG624" t="s">
        <v>840</v>
      </c>
      <c r="AH624" s="17">
        <v>440</v>
      </c>
      <c r="AI624" s="17" cm="1">
        <f t="array" ref="AI624">SUMPRODUCT(--(IFERROR(HOUR(Flights_2026_09_303334353637[entry_hour]),-1)=HOUR(AF624)),--(IFERROR(Flights_2026_09_303334353637[entry_sector],"")=AG624),--(IFERROR(Flights_2026_09_303334353637[nfl],-1)&gt;=AH624),--(IFERROR(Flights_2026_09_303334353637[nfl],-1)&lt;=IF(AH624=450,450,AH624+9)))</f>
        <v>0</v>
      </c>
    </row>
    <row r="625" spans="32:35" x14ac:dyDescent="0.2">
      <c r="AF625" s="2">
        <v>0.75</v>
      </c>
      <c r="AG625" t="s">
        <v>840</v>
      </c>
      <c r="AH625" s="17">
        <v>450</v>
      </c>
      <c r="AI625" s="17" cm="1">
        <f t="array" ref="AI625">SUMPRODUCT(--(IFERROR(HOUR(Flights_2026_09_303334353637[entry_hour]),-1)=HOUR(AF625)),--(IFERROR(Flights_2026_09_303334353637[entry_sector],"")=AG625),--(IFERROR(Flights_2026_09_303334353637[nfl],-1)&gt;=AH625),--(IFERROR(Flights_2026_09_303334353637[nfl],-1)&lt;=IF(AH625=450,450,AH625+9)))</f>
        <v>0</v>
      </c>
    </row>
    <row r="626" spans="32:35" x14ac:dyDescent="0.2">
      <c r="AF626" s="2">
        <v>0.75</v>
      </c>
      <c r="AG626" t="s">
        <v>747</v>
      </c>
      <c r="AH626" s="17">
        <v>200</v>
      </c>
      <c r="AI626" s="17" cm="1">
        <f t="array" ref="AI626">SUMPRODUCT(--(IFERROR(HOUR(Flights_2026_09_303334353637[entry_hour]),-1)=HOUR(AF626)),--(IFERROR(Flights_2026_09_303334353637[entry_sector],"")=AG626),--(IFERROR(Flights_2026_09_303334353637[nfl],-1)&gt;=AH626),--(IFERROR(Flights_2026_09_303334353637[nfl],-1)&lt;=IF(AH626=450,450,AH626+9)))</f>
        <v>0</v>
      </c>
    </row>
    <row r="627" spans="32:35" x14ac:dyDescent="0.2">
      <c r="AF627" s="2">
        <v>0.75</v>
      </c>
      <c r="AG627" t="s">
        <v>747</v>
      </c>
      <c r="AH627" s="17">
        <v>210</v>
      </c>
      <c r="AI627" s="17" cm="1">
        <f t="array" ref="AI627">SUMPRODUCT(--(IFERROR(HOUR(Flights_2026_09_303334353637[entry_hour]),-1)=HOUR(AF627)),--(IFERROR(Flights_2026_09_303334353637[entry_sector],"")=AG627),--(IFERROR(Flights_2026_09_303334353637[nfl],-1)&gt;=AH627),--(IFERROR(Flights_2026_09_303334353637[nfl],-1)&lt;=IF(AH627=450,450,AH627+9)))</f>
        <v>0</v>
      </c>
    </row>
    <row r="628" spans="32:35" x14ac:dyDescent="0.2">
      <c r="AF628" s="2">
        <v>0.75</v>
      </c>
      <c r="AG628" t="s">
        <v>747</v>
      </c>
      <c r="AH628" s="17">
        <v>220</v>
      </c>
      <c r="AI628" s="17" cm="1">
        <f t="array" ref="AI628">SUMPRODUCT(--(IFERROR(HOUR(Flights_2026_09_303334353637[entry_hour]),-1)=HOUR(AF628)),--(IFERROR(Flights_2026_09_303334353637[entry_sector],"")=AG628),--(IFERROR(Flights_2026_09_303334353637[nfl],-1)&gt;=AH628),--(IFERROR(Flights_2026_09_303334353637[nfl],-1)&lt;=IF(AH628=450,450,AH628+9)))</f>
        <v>0</v>
      </c>
    </row>
    <row r="629" spans="32:35" x14ac:dyDescent="0.2">
      <c r="AF629" s="2">
        <v>0.75</v>
      </c>
      <c r="AG629" t="s">
        <v>747</v>
      </c>
      <c r="AH629" s="17">
        <v>230</v>
      </c>
      <c r="AI629" s="17" cm="1">
        <f t="array" ref="AI629">SUMPRODUCT(--(IFERROR(HOUR(Flights_2026_09_303334353637[entry_hour]),-1)=HOUR(AF629)),--(IFERROR(Flights_2026_09_303334353637[entry_sector],"")=AG629),--(IFERROR(Flights_2026_09_303334353637[nfl],-1)&gt;=AH629),--(IFERROR(Flights_2026_09_303334353637[nfl],-1)&lt;=IF(AH629=450,450,AH629+9)))</f>
        <v>0</v>
      </c>
    </row>
    <row r="630" spans="32:35" x14ac:dyDescent="0.2">
      <c r="AF630" s="2">
        <v>0.75</v>
      </c>
      <c r="AG630" t="s">
        <v>747</v>
      </c>
      <c r="AH630" s="17">
        <v>240</v>
      </c>
      <c r="AI630" s="17" cm="1">
        <f t="array" ref="AI630">SUMPRODUCT(--(IFERROR(HOUR(Flights_2026_09_303334353637[entry_hour]),-1)=HOUR(AF630)),--(IFERROR(Flights_2026_09_303334353637[entry_sector],"")=AG630),--(IFERROR(Flights_2026_09_303334353637[nfl],-1)&gt;=AH630),--(IFERROR(Flights_2026_09_303334353637[nfl],-1)&lt;=IF(AH630=450,450,AH630+9)))</f>
        <v>0</v>
      </c>
    </row>
    <row r="631" spans="32:35" x14ac:dyDescent="0.2">
      <c r="AF631" s="2">
        <v>0.75</v>
      </c>
      <c r="AG631" t="s">
        <v>747</v>
      </c>
      <c r="AH631" s="17">
        <v>250</v>
      </c>
      <c r="AI631" s="17" cm="1">
        <f t="array" ref="AI631">SUMPRODUCT(--(IFERROR(HOUR(Flights_2026_09_303334353637[entry_hour]),-1)=HOUR(AF631)),--(IFERROR(Flights_2026_09_303334353637[entry_sector],"")=AG631),--(IFERROR(Flights_2026_09_303334353637[nfl],-1)&gt;=AH631),--(IFERROR(Flights_2026_09_303334353637[nfl],-1)&lt;=IF(AH631=450,450,AH631+9)))</f>
        <v>0</v>
      </c>
    </row>
    <row r="632" spans="32:35" x14ac:dyDescent="0.2">
      <c r="AF632" s="2">
        <v>0.75</v>
      </c>
      <c r="AG632" t="s">
        <v>747</v>
      </c>
      <c r="AH632" s="17">
        <v>260</v>
      </c>
      <c r="AI632" s="17" cm="1">
        <f t="array" ref="AI632">SUMPRODUCT(--(IFERROR(HOUR(Flights_2026_09_303334353637[entry_hour]),-1)=HOUR(AF632)),--(IFERROR(Flights_2026_09_303334353637[entry_sector],"")=AG632),--(IFERROR(Flights_2026_09_303334353637[nfl],-1)&gt;=AH632),--(IFERROR(Flights_2026_09_303334353637[nfl],-1)&lt;=IF(AH632=450,450,AH632+9)))</f>
        <v>0</v>
      </c>
    </row>
    <row r="633" spans="32:35" x14ac:dyDescent="0.2">
      <c r="AF633" s="2">
        <v>0.75</v>
      </c>
      <c r="AG633" t="s">
        <v>747</v>
      </c>
      <c r="AH633" s="17">
        <v>270</v>
      </c>
      <c r="AI633" s="17" cm="1">
        <f t="array" ref="AI633">SUMPRODUCT(--(IFERROR(HOUR(Flights_2026_09_303334353637[entry_hour]),-1)=HOUR(AF633)),--(IFERROR(Flights_2026_09_303334353637[entry_sector],"")=AG633),--(IFERROR(Flights_2026_09_303334353637[nfl],-1)&gt;=AH633),--(IFERROR(Flights_2026_09_303334353637[nfl],-1)&lt;=IF(AH633=450,450,AH633+9)))</f>
        <v>0</v>
      </c>
    </row>
    <row r="634" spans="32:35" x14ac:dyDescent="0.2">
      <c r="AF634" s="2">
        <v>0.75</v>
      </c>
      <c r="AG634" t="s">
        <v>747</v>
      </c>
      <c r="AH634" s="17">
        <v>280</v>
      </c>
      <c r="AI634" s="17" cm="1">
        <f t="array" ref="AI634">SUMPRODUCT(--(IFERROR(HOUR(Flights_2026_09_303334353637[entry_hour]),-1)=HOUR(AF634)),--(IFERROR(Flights_2026_09_303334353637[entry_sector],"")=AG634),--(IFERROR(Flights_2026_09_303334353637[nfl],-1)&gt;=AH634),--(IFERROR(Flights_2026_09_303334353637[nfl],-1)&lt;=IF(AH634=450,450,AH634+9)))</f>
        <v>0</v>
      </c>
    </row>
    <row r="635" spans="32:35" x14ac:dyDescent="0.2">
      <c r="AF635" s="2">
        <v>0.75</v>
      </c>
      <c r="AG635" t="s">
        <v>747</v>
      </c>
      <c r="AH635" s="17">
        <v>290</v>
      </c>
      <c r="AI635" s="17" cm="1">
        <f t="array" ref="AI635">SUMPRODUCT(--(IFERROR(HOUR(Flights_2026_09_303334353637[entry_hour]),-1)=HOUR(AF635)),--(IFERROR(Flights_2026_09_303334353637[entry_sector],"")=AG635),--(IFERROR(Flights_2026_09_303334353637[nfl],-1)&gt;=AH635),--(IFERROR(Flights_2026_09_303334353637[nfl],-1)&lt;=IF(AH635=450,450,AH635+9)))</f>
        <v>0</v>
      </c>
    </row>
    <row r="636" spans="32:35" x14ac:dyDescent="0.2">
      <c r="AF636" s="2">
        <v>0.75</v>
      </c>
      <c r="AG636" t="s">
        <v>747</v>
      </c>
      <c r="AH636" s="17">
        <v>300</v>
      </c>
      <c r="AI636" s="17" cm="1">
        <f t="array" ref="AI636">SUMPRODUCT(--(IFERROR(HOUR(Flights_2026_09_303334353637[entry_hour]),-1)=HOUR(AF636)),--(IFERROR(Flights_2026_09_303334353637[entry_sector],"")=AG636),--(IFERROR(Flights_2026_09_303334353637[nfl],-1)&gt;=AH636),--(IFERROR(Flights_2026_09_303334353637[nfl],-1)&lt;=IF(AH636=450,450,AH636+9)))</f>
        <v>0</v>
      </c>
    </row>
    <row r="637" spans="32:35" x14ac:dyDescent="0.2">
      <c r="AF637" s="2">
        <v>0.75</v>
      </c>
      <c r="AG637" t="s">
        <v>747</v>
      </c>
      <c r="AH637" s="17">
        <v>310</v>
      </c>
      <c r="AI637" s="17" cm="1">
        <f t="array" ref="AI637">SUMPRODUCT(--(IFERROR(HOUR(Flights_2026_09_303334353637[entry_hour]),-1)=HOUR(AF637)),--(IFERROR(Flights_2026_09_303334353637[entry_sector],"")=AG637),--(IFERROR(Flights_2026_09_303334353637[nfl],-1)&gt;=AH637),--(IFERROR(Flights_2026_09_303334353637[nfl],-1)&lt;=IF(AH637=450,450,AH637+9)))</f>
        <v>0</v>
      </c>
    </row>
    <row r="638" spans="32:35" x14ac:dyDescent="0.2">
      <c r="AF638" s="2">
        <v>0.75</v>
      </c>
      <c r="AG638" t="s">
        <v>747</v>
      </c>
      <c r="AH638" s="17">
        <v>320</v>
      </c>
      <c r="AI638" s="17" cm="1">
        <f t="array" ref="AI638">SUMPRODUCT(--(IFERROR(HOUR(Flights_2026_09_303334353637[entry_hour]),-1)=HOUR(AF638)),--(IFERROR(Flights_2026_09_303334353637[entry_sector],"")=AG638),--(IFERROR(Flights_2026_09_303334353637[nfl],-1)&gt;=AH638),--(IFERROR(Flights_2026_09_303334353637[nfl],-1)&lt;=IF(AH638=450,450,AH638+9)))</f>
        <v>0</v>
      </c>
    </row>
    <row r="639" spans="32:35" x14ac:dyDescent="0.2">
      <c r="AF639" s="2">
        <v>0.75</v>
      </c>
      <c r="AG639" t="s">
        <v>747</v>
      </c>
      <c r="AH639" s="17">
        <v>330</v>
      </c>
      <c r="AI639" s="17" cm="1">
        <f t="array" ref="AI639">SUMPRODUCT(--(IFERROR(HOUR(Flights_2026_09_303334353637[entry_hour]),-1)=HOUR(AF639)),--(IFERROR(Flights_2026_09_303334353637[entry_sector],"")=AG639),--(IFERROR(Flights_2026_09_303334353637[nfl],-1)&gt;=AH639),--(IFERROR(Flights_2026_09_303334353637[nfl],-1)&lt;=IF(AH639=450,450,AH639+9)))</f>
        <v>0</v>
      </c>
    </row>
    <row r="640" spans="32:35" x14ac:dyDescent="0.2">
      <c r="AF640" s="2">
        <v>0.75</v>
      </c>
      <c r="AG640" t="s">
        <v>747</v>
      </c>
      <c r="AH640" s="17">
        <v>340</v>
      </c>
      <c r="AI640" s="17" cm="1">
        <f t="array" ref="AI640">SUMPRODUCT(--(IFERROR(HOUR(Flights_2026_09_303334353637[entry_hour]),-1)=HOUR(AF640)),--(IFERROR(Flights_2026_09_303334353637[entry_sector],"")=AG640),--(IFERROR(Flights_2026_09_303334353637[nfl],-1)&gt;=AH640),--(IFERROR(Flights_2026_09_303334353637[nfl],-1)&lt;=IF(AH640=450,450,AH640+9)))</f>
        <v>1</v>
      </c>
    </row>
    <row r="641" spans="32:35" x14ac:dyDescent="0.2">
      <c r="AF641" s="2">
        <v>0.75</v>
      </c>
      <c r="AG641" t="s">
        <v>747</v>
      </c>
      <c r="AH641" s="17">
        <v>350</v>
      </c>
      <c r="AI641" s="17" cm="1">
        <f t="array" ref="AI641">SUMPRODUCT(--(IFERROR(HOUR(Flights_2026_09_303334353637[entry_hour]),-1)=HOUR(AF641)),--(IFERROR(Flights_2026_09_303334353637[entry_sector],"")=AG641),--(IFERROR(Flights_2026_09_303334353637[nfl],-1)&gt;=AH641),--(IFERROR(Flights_2026_09_303334353637[nfl],-1)&lt;=IF(AH641=450,450,AH641+9)))</f>
        <v>0</v>
      </c>
    </row>
    <row r="642" spans="32:35" x14ac:dyDescent="0.2">
      <c r="AF642" s="2">
        <v>0.75</v>
      </c>
      <c r="AG642" t="s">
        <v>747</v>
      </c>
      <c r="AH642" s="17">
        <v>360</v>
      </c>
      <c r="AI642" s="17" cm="1">
        <f t="array" ref="AI642">SUMPRODUCT(--(IFERROR(HOUR(Flights_2026_09_303334353637[entry_hour]),-1)=HOUR(AF642)),--(IFERROR(Flights_2026_09_303334353637[entry_sector],"")=AG642),--(IFERROR(Flights_2026_09_303334353637[nfl],-1)&gt;=AH642),--(IFERROR(Flights_2026_09_303334353637[nfl],-1)&lt;=IF(AH642=450,450,AH642+9)))</f>
        <v>0</v>
      </c>
    </row>
    <row r="643" spans="32:35" x14ac:dyDescent="0.2">
      <c r="AF643" s="2">
        <v>0.75</v>
      </c>
      <c r="AG643" t="s">
        <v>747</v>
      </c>
      <c r="AH643" s="17">
        <v>370</v>
      </c>
      <c r="AI643" s="17" cm="1">
        <f t="array" ref="AI643">SUMPRODUCT(--(IFERROR(HOUR(Flights_2026_09_303334353637[entry_hour]),-1)=HOUR(AF643)),--(IFERROR(Flights_2026_09_303334353637[entry_sector],"")=AG643),--(IFERROR(Flights_2026_09_303334353637[nfl],-1)&gt;=AH643),--(IFERROR(Flights_2026_09_303334353637[nfl],-1)&lt;=IF(AH643=450,450,AH643+9)))</f>
        <v>0</v>
      </c>
    </row>
    <row r="644" spans="32:35" x14ac:dyDescent="0.2">
      <c r="AF644" s="2">
        <v>0.75</v>
      </c>
      <c r="AG644" t="s">
        <v>747</v>
      </c>
      <c r="AH644" s="17">
        <v>380</v>
      </c>
      <c r="AI644" s="17" cm="1">
        <f t="array" ref="AI644">SUMPRODUCT(--(IFERROR(HOUR(Flights_2026_09_303334353637[entry_hour]),-1)=HOUR(AF644)),--(IFERROR(Flights_2026_09_303334353637[entry_sector],"")=AG644),--(IFERROR(Flights_2026_09_303334353637[nfl],-1)&gt;=AH644),--(IFERROR(Flights_2026_09_303334353637[nfl],-1)&lt;=IF(AH644=450,450,AH644+9)))</f>
        <v>0</v>
      </c>
    </row>
    <row r="645" spans="32:35" x14ac:dyDescent="0.2">
      <c r="AF645" s="2">
        <v>0.75</v>
      </c>
      <c r="AG645" t="s">
        <v>747</v>
      </c>
      <c r="AH645" s="17">
        <v>390</v>
      </c>
      <c r="AI645" s="17" cm="1">
        <f t="array" ref="AI645">SUMPRODUCT(--(IFERROR(HOUR(Flights_2026_09_303334353637[entry_hour]),-1)=HOUR(AF645)),--(IFERROR(Flights_2026_09_303334353637[entry_sector],"")=AG645),--(IFERROR(Flights_2026_09_303334353637[nfl],-1)&gt;=AH645),--(IFERROR(Flights_2026_09_303334353637[nfl],-1)&lt;=IF(AH645=450,450,AH645+9)))</f>
        <v>0</v>
      </c>
    </row>
    <row r="646" spans="32:35" x14ac:dyDescent="0.2">
      <c r="AF646" s="2">
        <v>0.75</v>
      </c>
      <c r="AG646" t="s">
        <v>747</v>
      </c>
      <c r="AH646" s="17">
        <v>400</v>
      </c>
      <c r="AI646" s="17" cm="1">
        <f t="array" ref="AI646">SUMPRODUCT(--(IFERROR(HOUR(Flights_2026_09_303334353637[entry_hour]),-1)=HOUR(AF646)),--(IFERROR(Flights_2026_09_303334353637[entry_sector],"")=AG646),--(IFERROR(Flights_2026_09_303334353637[nfl],-1)&gt;=AH646),--(IFERROR(Flights_2026_09_303334353637[nfl],-1)&lt;=IF(AH646=450,450,AH646+9)))</f>
        <v>0</v>
      </c>
    </row>
    <row r="647" spans="32:35" x14ac:dyDescent="0.2">
      <c r="AF647" s="2">
        <v>0.75</v>
      </c>
      <c r="AG647" t="s">
        <v>747</v>
      </c>
      <c r="AH647" s="17">
        <v>410</v>
      </c>
      <c r="AI647" s="17" cm="1">
        <f t="array" ref="AI647">SUMPRODUCT(--(IFERROR(HOUR(Flights_2026_09_303334353637[entry_hour]),-1)=HOUR(AF647)),--(IFERROR(Flights_2026_09_303334353637[entry_sector],"")=AG647),--(IFERROR(Flights_2026_09_303334353637[nfl],-1)&gt;=AH647),--(IFERROR(Flights_2026_09_303334353637[nfl],-1)&lt;=IF(AH647=450,450,AH647+9)))</f>
        <v>0</v>
      </c>
    </row>
    <row r="648" spans="32:35" x14ac:dyDescent="0.2">
      <c r="AF648" s="2">
        <v>0.75</v>
      </c>
      <c r="AG648" t="s">
        <v>747</v>
      </c>
      <c r="AH648" s="17">
        <v>420</v>
      </c>
      <c r="AI648" s="17" cm="1">
        <f t="array" ref="AI648">SUMPRODUCT(--(IFERROR(HOUR(Flights_2026_09_303334353637[entry_hour]),-1)=HOUR(AF648)),--(IFERROR(Flights_2026_09_303334353637[entry_sector],"")=AG648),--(IFERROR(Flights_2026_09_303334353637[nfl],-1)&gt;=AH648),--(IFERROR(Flights_2026_09_303334353637[nfl],-1)&lt;=IF(AH648=450,450,AH648+9)))</f>
        <v>0</v>
      </c>
    </row>
    <row r="649" spans="32:35" x14ac:dyDescent="0.2">
      <c r="AF649" s="2">
        <v>0.75</v>
      </c>
      <c r="AG649" t="s">
        <v>747</v>
      </c>
      <c r="AH649" s="17">
        <v>430</v>
      </c>
      <c r="AI649" s="17" cm="1">
        <f t="array" ref="AI649">SUMPRODUCT(--(IFERROR(HOUR(Flights_2026_09_303334353637[entry_hour]),-1)=HOUR(AF649)),--(IFERROR(Flights_2026_09_303334353637[entry_sector],"")=AG649),--(IFERROR(Flights_2026_09_303334353637[nfl],-1)&gt;=AH649),--(IFERROR(Flights_2026_09_303334353637[nfl],-1)&lt;=IF(AH649=450,450,AH649+9)))</f>
        <v>0</v>
      </c>
    </row>
    <row r="650" spans="32:35" x14ac:dyDescent="0.2">
      <c r="AF650" s="2">
        <v>0.75</v>
      </c>
      <c r="AG650" t="s">
        <v>747</v>
      </c>
      <c r="AH650" s="17">
        <v>440</v>
      </c>
      <c r="AI650" s="17" cm="1">
        <f t="array" ref="AI650">SUMPRODUCT(--(IFERROR(HOUR(Flights_2026_09_303334353637[entry_hour]),-1)=HOUR(AF650)),--(IFERROR(Flights_2026_09_303334353637[entry_sector],"")=AG650),--(IFERROR(Flights_2026_09_303334353637[nfl],-1)&gt;=AH650),--(IFERROR(Flights_2026_09_303334353637[nfl],-1)&lt;=IF(AH650=450,450,AH650+9)))</f>
        <v>0</v>
      </c>
    </row>
    <row r="651" spans="32:35" x14ac:dyDescent="0.2">
      <c r="AF651" s="2">
        <v>0.75</v>
      </c>
      <c r="AG651" t="s">
        <v>747</v>
      </c>
      <c r="AH651" s="17">
        <v>450</v>
      </c>
      <c r="AI651" s="17" cm="1">
        <f t="array" ref="AI651">SUMPRODUCT(--(IFERROR(HOUR(Flights_2026_09_303334353637[entry_hour]),-1)=HOUR(AF651)),--(IFERROR(Flights_2026_09_303334353637[entry_sector],"")=AG651),--(IFERROR(Flights_2026_09_303334353637[nfl],-1)&gt;=AH651),--(IFERROR(Flights_2026_09_303334353637[nfl],-1)&lt;=IF(AH651=450,450,AH651+9)))</f>
        <v>0</v>
      </c>
    </row>
    <row r="652" spans="32:35" x14ac:dyDescent="0.2">
      <c r="AF652" s="2">
        <v>0.79166666666666663</v>
      </c>
      <c r="AG652" t="s">
        <v>743</v>
      </c>
      <c r="AH652" s="17">
        <v>200</v>
      </c>
      <c r="AI652" s="17" cm="1">
        <f t="array" ref="AI652">SUMPRODUCT(--(IFERROR(HOUR(Flights_2026_09_303334353637[entry_hour]),-1)=HOUR(AF652)),--(IFERROR(Flights_2026_09_303334353637[entry_sector],"")=AG652),--(IFERROR(Flights_2026_09_303334353637[nfl],-1)&gt;=AH652),--(IFERROR(Flights_2026_09_303334353637[nfl],-1)&lt;=IF(AH652=450,450,AH652+9)))</f>
        <v>0</v>
      </c>
    </row>
    <row r="653" spans="32:35" x14ac:dyDescent="0.2">
      <c r="AF653" s="2">
        <v>0.79166666666666663</v>
      </c>
      <c r="AG653" t="s">
        <v>743</v>
      </c>
      <c r="AH653" s="17">
        <v>210</v>
      </c>
      <c r="AI653" s="17" cm="1">
        <f t="array" ref="AI653">SUMPRODUCT(--(IFERROR(HOUR(Flights_2026_09_303334353637[entry_hour]),-1)=HOUR(AF653)),--(IFERROR(Flights_2026_09_303334353637[entry_sector],"")=AG653),--(IFERROR(Flights_2026_09_303334353637[nfl],-1)&gt;=AH653),--(IFERROR(Flights_2026_09_303334353637[nfl],-1)&lt;=IF(AH653=450,450,AH653+9)))</f>
        <v>0</v>
      </c>
    </row>
    <row r="654" spans="32:35" x14ac:dyDescent="0.2">
      <c r="AF654" s="2">
        <v>0.79166666666666663</v>
      </c>
      <c r="AG654" t="s">
        <v>743</v>
      </c>
      <c r="AH654" s="17">
        <v>220</v>
      </c>
      <c r="AI654" s="17" cm="1">
        <f t="array" ref="AI654">SUMPRODUCT(--(IFERROR(HOUR(Flights_2026_09_303334353637[entry_hour]),-1)=HOUR(AF654)),--(IFERROR(Flights_2026_09_303334353637[entry_sector],"")=AG654),--(IFERROR(Flights_2026_09_303334353637[nfl],-1)&gt;=AH654),--(IFERROR(Flights_2026_09_303334353637[nfl],-1)&lt;=IF(AH654=450,450,AH654+9)))</f>
        <v>0</v>
      </c>
    </row>
    <row r="655" spans="32:35" x14ac:dyDescent="0.2">
      <c r="AF655" s="2">
        <v>0.79166666666666663</v>
      </c>
      <c r="AG655" t="s">
        <v>743</v>
      </c>
      <c r="AH655" s="17">
        <v>230</v>
      </c>
      <c r="AI655" s="17" cm="1">
        <f t="array" ref="AI655">SUMPRODUCT(--(IFERROR(HOUR(Flights_2026_09_303334353637[entry_hour]),-1)=HOUR(AF655)),--(IFERROR(Flights_2026_09_303334353637[entry_sector],"")=AG655),--(IFERROR(Flights_2026_09_303334353637[nfl],-1)&gt;=AH655),--(IFERROR(Flights_2026_09_303334353637[nfl],-1)&lt;=IF(AH655=450,450,AH655+9)))</f>
        <v>0</v>
      </c>
    </row>
    <row r="656" spans="32:35" x14ac:dyDescent="0.2">
      <c r="AF656" s="2">
        <v>0.79166666666666663</v>
      </c>
      <c r="AG656" t="s">
        <v>743</v>
      </c>
      <c r="AH656" s="17">
        <v>240</v>
      </c>
      <c r="AI656" s="17" cm="1">
        <f t="array" ref="AI656">SUMPRODUCT(--(IFERROR(HOUR(Flights_2026_09_303334353637[entry_hour]),-1)=HOUR(AF656)),--(IFERROR(Flights_2026_09_303334353637[entry_sector],"")=AG656),--(IFERROR(Flights_2026_09_303334353637[nfl],-1)&gt;=AH656),--(IFERROR(Flights_2026_09_303334353637[nfl],-1)&lt;=IF(AH656=450,450,AH656+9)))</f>
        <v>0</v>
      </c>
    </row>
    <row r="657" spans="32:35" x14ac:dyDescent="0.2">
      <c r="AF657" s="2">
        <v>0.79166666666666663</v>
      </c>
      <c r="AG657" t="s">
        <v>743</v>
      </c>
      <c r="AH657" s="17">
        <v>250</v>
      </c>
      <c r="AI657" s="17" cm="1">
        <f t="array" ref="AI657">SUMPRODUCT(--(IFERROR(HOUR(Flights_2026_09_303334353637[entry_hour]),-1)=HOUR(AF657)),--(IFERROR(Flights_2026_09_303334353637[entry_sector],"")=AG657),--(IFERROR(Flights_2026_09_303334353637[nfl],-1)&gt;=AH657),--(IFERROR(Flights_2026_09_303334353637[nfl],-1)&lt;=IF(AH657=450,450,AH657+9)))</f>
        <v>0</v>
      </c>
    </row>
    <row r="658" spans="32:35" x14ac:dyDescent="0.2">
      <c r="AF658" s="2">
        <v>0.79166666666666663</v>
      </c>
      <c r="AG658" t="s">
        <v>743</v>
      </c>
      <c r="AH658" s="17">
        <v>260</v>
      </c>
      <c r="AI658" s="17" cm="1">
        <f t="array" ref="AI658">SUMPRODUCT(--(IFERROR(HOUR(Flights_2026_09_303334353637[entry_hour]),-1)=HOUR(AF658)),--(IFERROR(Flights_2026_09_303334353637[entry_sector],"")=AG658),--(IFERROR(Flights_2026_09_303334353637[nfl],-1)&gt;=AH658),--(IFERROR(Flights_2026_09_303334353637[nfl],-1)&lt;=IF(AH658=450,450,AH658+9)))</f>
        <v>0</v>
      </c>
    </row>
    <row r="659" spans="32:35" x14ac:dyDescent="0.2">
      <c r="AF659" s="2">
        <v>0.79166666666666663</v>
      </c>
      <c r="AG659" t="s">
        <v>743</v>
      </c>
      <c r="AH659" s="17">
        <v>270</v>
      </c>
      <c r="AI659" s="17" cm="1">
        <f t="array" ref="AI659">SUMPRODUCT(--(IFERROR(HOUR(Flights_2026_09_303334353637[entry_hour]),-1)=HOUR(AF659)),--(IFERROR(Flights_2026_09_303334353637[entry_sector],"")=AG659),--(IFERROR(Flights_2026_09_303334353637[nfl],-1)&gt;=AH659),--(IFERROR(Flights_2026_09_303334353637[nfl],-1)&lt;=IF(AH659=450,450,AH659+9)))</f>
        <v>0</v>
      </c>
    </row>
    <row r="660" spans="32:35" x14ac:dyDescent="0.2">
      <c r="AF660" s="2">
        <v>0.79166666666666663</v>
      </c>
      <c r="AG660" t="s">
        <v>743</v>
      </c>
      <c r="AH660" s="17">
        <v>280</v>
      </c>
      <c r="AI660" s="17" cm="1">
        <f t="array" ref="AI660">SUMPRODUCT(--(IFERROR(HOUR(Flights_2026_09_303334353637[entry_hour]),-1)=HOUR(AF660)),--(IFERROR(Flights_2026_09_303334353637[entry_sector],"")=AG660),--(IFERROR(Flights_2026_09_303334353637[nfl],-1)&gt;=AH660),--(IFERROR(Flights_2026_09_303334353637[nfl],-1)&lt;=IF(AH660=450,450,AH660+9)))</f>
        <v>0</v>
      </c>
    </row>
    <row r="661" spans="32:35" x14ac:dyDescent="0.2">
      <c r="AF661" s="2">
        <v>0.79166666666666663</v>
      </c>
      <c r="AG661" t="s">
        <v>743</v>
      </c>
      <c r="AH661" s="17">
        <v>290</v>
      </c>
      <c r="AI661" s="17" cm="1">
        <f t="array" ref="AI661">SUMPRODUCT(--(IFERROR(HOUR(Flights_2026_09_303334353637[entry_hour]),-1)=HOUR(AF661)),--(IFERROR(Flights_2026_09_303334353637[entry_sector],"")=AG661),--(IFERROR(Flights_2026_09_303334353637[nfl],-1)&gt;=AH661),--(IFERROR(Flights_2026_09_303334353637[nfl],-1)&lt;=IF(AH661=450,450,AH661+9)))</f>
        <v>0</v>
      </c>
    </row>
    <row r="662" spans="32:35" x14ac:dyDescent="0.2">
      <c r="AF662" s="2">
        <v>0.79166666666666663</v>
      </c>
      <c r="AG662" t="s">
        <v>743</v>
      </c>
      <c r="AH662" s="17">
        <v>300</v>
      </c>
      <c r="AI662" s="17" cm="1">
        <f t="array" ref="AI662">SUMPRODUCT(--(IFERROR(HOUR(Flights_2026_09_303334353637[entry_hour]),-1)=HOUR(AF662)),--(IFERROR(Flights_2026_09_303334353637[entry_sector],"")=AG662),--(IFERROR(Flights_2026_09_303334353637[nfl],-1)&gt;=AH662),--(IFERROR(Flights_2026_09_303334353637[nfl],-1)&lt;=IF(AH662=450,450,AH662+9)))</f>
        <v>0</v>
      </c>
    </row>
    <row r="663" spans="32:35" x14ac:dyDescent="0.2">
      <c r="AF663" s="2">
        <v>0.79166666666666663</v>
      </c>
      <c r="AG663" t="s">
        <v>743</v>
      </c>
      <c r="AH663" s="17">
        <v>310</v>
      </c>
      <c r="AI663" s="17" cm="1">
        <f t="array" ref="AI663">SUMPRODUCT(--(IFERROR(HOUR(Flights_2026_09_303334353637[entry_hour]),-1)=HOUR(AF663)),--(IFERROR(Flights_2026_09_303334353637[entry_sector],"")=AG663),--(IFERROR(Flights_2026_09_303334353637[nfl],-1)&gt;=AH663),--(IFERROR(Flights_2026_09_303334353637[nfl],-1)&lt;=IF(AH663=450,450,AH663+9)))</f>
        <v>0</v>
      </c>
    </row>
    <row r="664" spans="32:35" x14ac:dyDescent="0.2">
      <c r="AF664" s="2">
        <v>0.79166666666666663</v>
      </c>
      <c r="AG664" t="s">
        <v>743</v>
      </c>
      <c r="AH664" s="17">
        <v>320</v>
      </c>
      <c r="AI664" s="17" cm="1">
        <f t="array" ref="AI664">SUMPRODUCT(--(IFERROR(HOUR(Flights_2026_09_303334353637[entry_hour]),-1)=HOUR(AF664)),--(IFERROR(Flights_2026_09_303334353637[entry_sector],"")=AG664),--(IFERROR(Flights_2026_09_303334353637[nfl],-1)&gt;=AH664),--(IFERROR(Flights_2026_09_303334353637[nfl],-1)&lt;=IF(AH664=450,450,AH664+9)))</f>
        <v>0</v>
      </c>
    </row>
    <row r="665" spans="32:35" x14ac:dyDescent="0.2">
      <c r="AF665" s="2">
        <v>0.79166666666666663</v>
      </c>
      <c r="AG665" t="s">
        <v>743</v>
      </c>
      <c r="AH665" s="17">
        <v>330</v>
      </c>
      <c r="AI665" s="17" cm="1">
        <f t="array" ref="AI665">SUMPRODUCT(--(IFERROR(HOUR(Flights_2026_09_303334353637[entry_hour]),-1)=HOUR(AF665)),--(IFERROR(Flights_2026_09_303334353637[entry_sector],"")=AG665),--(IFERROR(Flights_2026_09_303334353637[nfl],-1)&gt;=AH665),--(IFERROR(Flights_2026_09_303334353637[nfl],-1)&lt;=IF(AH665=450,450,AH665+9)))</f>
        <v>0</v>
      </c>
    </row>
    <row r="666" spans="32:35" x14ac:dyDescent="0.2">
      <c r="AF666" s="2">
        <v>0.79166666666666663</v>
      </c>
      <c r="AG666" t="s">
        <v>743</v>
      </c>
      <c r="AH666" s="17">
        <v>340</v>
      </c>
      <c r="AI666" s="17" cm="1">
        <f t="array" ref="AI666">SUMPRODUCT(--(IFERROR(HOUR(Flights_2026_09_303334353637[entry_hour]),-1)=HOUR(AF666)),--(IFERROR(Flights_2026_09_303334353637[entry_sector],"")=AG666),--(IFERROR(Flights_2026_09_303334353637[nfl],-1)&gt;=AH666),--(IFERROR(Flights_2026_09_303334353637[nfl],-1)&lt;=IF(AH666=450,450,AH666+9)))</f>
        <v>0</v>
      </c>
    </row>
    <row r="667" spans="32:35" x14ac:dyDescent="0.2">
      <c r="AF667" s="2">
        <v>0.79166666666666663</v>
      </c>
      <c r="AG667" t="s">
        <v>743</v>
      </c>
      <c r="AH667" s="17">
        <v>350</v>
      </c>
      <c r="AI667" s="17" cm="1">
        <f t="array" ref="AI667">SUMPRODUCT(--(IFERROR(HOUR(Flights_2026_09_303334353637[entry_hour]),-1)=HOUR(AF667)),--(IFERROR(Flights_2026_09_303334353637[entry_sector],"")=AG667),--(IFERROR(Flights_2026_09_303334353637[nfl],-1)&gt;=AH667),--(IFERROR(Flights_2026_09_303334353637[nfl],-1)&lt;=IF(AH667=450,450,AH667+9)))</f>
        <v>0</v>
      </c>
    </row>
    <row r="668" spans="32:35" x14ac:dyDescent="0.2">
      <c r="AF668" s="2">
        <v>0.79166666666666663</v>
      </c>
      <c r="AG668" t="s">
        <v>743</v>
      </c>
      <c r="AH668" s="17">
        <v>360</v>
      </c>
      <c r="AI668" s="17" cm="1">
        <f t="array" ref="AI668">SUMPRODUCT(--(IFERROR(HOUR(Flights_2026_09_303334353637[entry_hour]),-1)=HOUR(AF668)),--(IFERROR(Flights_2026_09_303334353637[entry_sector],"")=AG668),--(IFERROR(Flights_2026_09_303334353637[nfl],-1)&gt;=AH668),--(IFERROR(Flights_2026_09_303334353637[nfl],-1)&lt;=IF(AH668=450,450,AH668+9)))</f>
        <v>0</v>
      </c>
    </row>
    <row r="669" spans="32:35" x14ac:dyDescent="0.2">
      <c r="AF669" s="2">
        <v>0.79166666666666663</v>
      </c>
      <c r="AG669" t="s">
        <v>743</v>
      </c>
      <c r="AH669" s="17">
        <v>370</v>
      </c>
      <c r="AI669" s="17" cm="1">
        <f t="array" ref="AI669">SUMPRODUCT(--(IFERROR(HOUR(Flights_2026_09_303334353637[entry_hour]),-1)=HOUR(AF669)),--(IFERROR(Flights_2026_09_303334353637[entry_sector],"")=AG669),--(IFERROR(Flights_2026_09_303334353637[nfl],-1)&gt;=AH669),--(IFERROR(Flights_2026_09_303334353637[nfl],-1)&lt;=IF(AH669=450,450,AH669+9)))</f>
        <v>1</v>
      </c>
    </row>
    <row r="670" spans="32:35" x14ac:dyDescent="0.2">
      <c r="AF670" s="2">
        <v>0.79166666666666663</v>
      </c>
      <c r="AG670" t="s">
        <v>743</v>
      </c>
      <c r="AH670" s="17">
        <v>380</v>
      </c>
      <c r="AI670" s="17" cm="1">
        <f t="array" ref="AI670">SUMPRODUCT(--(IFERROR(HOUR(Flights_2026_09_303334353637[entry_hour]),-1)=HOUR(AF670)),--(IFERROR(Flights_2026_09_303334353637[entry_sector],"")=AG670),--(IFERROR(Flights_2026_09_303334353637[nfl],-1)&gt;=AH670),--(IFERROR(Flights_2026_09_303334353637[nfl],-1)&lt;=IF(AH670=450,450,AH670+9)))</f>
        <v>0</v>
      </c>
    </row>
    <row r="671" spans="32:35" x14ac:dyDescent="0.2">
      <c r="AF671" s="2">
        <v>0.79166666666666663</v>
      </c>
      <c r="AG671" t="s">
        <v>743</v>
      </c>
      <c r="AH671" s="17">
        <v>390</v>
      </c>
      <c r="AI671" s="17" cm="1">
        <f t="array" ref="AI671">SUMPRODUCT(--(IFERROR(HOUR(Flights_2026_09_303334353637[entry_hour]),-1)=HOUR(AF671)),--(IFERROR(Flights_2026_09_303334353637[entry_sector],"")=AG671),--(IFERROR(Flights_2026_09_303334353637[nfl],-1)&gt;=AH671),--(IFERROR(Flights_2026_09_303334353637[nfl],-1)&lt;=IF(AH671=450,450,AH671+9)))</f>
        <v>1</v>
      </c>
    </row>
    <row r="672" spans="32:35" x14ac:dyDescent="0.2">
      <c r="AF672" s="2">
        <v>0.79166666666666663</v>
      </c>
      <c r="AG672" t="s">
        <v>743</v>
      </c>
      <c r="AH672" s="17">
        <v>400</v>
      </c>
      <c r="AI672" s="17" cm="1">
        <f t="array" ref="AI672">SUMPRODUCT(--(IFERROR(HOUR(Flights_2026_09_303334353637[entry_hour]),-1)=HOUR(AF672)),--(IFERROR(Flights_2026_09_303334353637[entry_sector],"")=AG672),--(IFERROR(Flights_2026_09_303334353637[nfl],-1)&gt;=AH672),--(IFERROR(Flights_2026_09_303334353637[nfl],-1)&lt;=IF(AH672=450,450,AH672+9)))</f>
        <v>0</v>
      </c>
    </row>
    <row r="673" spans="32:35" x14ac:dyDescent="0.2">
      <c r="AF673" s="2">
        <v>0.79166666666666663</v>
      </c>
      <c r="AG673" t="s">
        <v>743</v>
      </c>
      <c r="AH673" s="17">
        <v>410</v>
      </c>
      <c r="AI673" s="17" cm="1">
        <f t="array" ref="AI673">SUMPRODUCT(--(IFERROR(HOUR(Flights_2026_09_303334353637[entry_hour]),-1)=HOUR(AF673)),--(IFERROR(Flights_2026_09_303334353637[entry_sector],"")=AG673),--(IFERROR(Flights_2026_09_303334353637[nfl],-1)&gt;=AH673),--(IFERROR(Flights_2026_09_303334353637[nfl],-1)&lt;=IF(AH673=450,450,AH673+9)))</f>
        <v>0</v>
      </c>
    </row>
    <row r="674" spans="32:35" x14ac:dyDescent="0.2">
      <c r="AF674" s="2">
        <v>0.79166666666666663</v>
      </c>
      <c r="AG674" t="s">
        <v>743</v>
      </c>
      <c r="AH674" s="17">
        <v>420</v>
      </c>
      <c r="AI674" s="17" cm="1">
        <f t="array" ref="AI674">SUMPRODUCT(--(IFERROR(HOUR(Flights_2026_09_303334353637[entry_hour]),-1)=HOUR(AF674)),--(IFERROR(Flights_2026_09_303334353637[entry_sector],"")=AG674),--(IFERROR(Flights_2026_09_303334353637[nfl],-1)&gt;=AH674),--(IFERROR(Flights_2026_09_303334353637[nfl],-1)&lt;=IF(AH674=450,450,AH674+9)))</f>
        <v>0</v>
      </c>
    </row>
    <row r="675" spans="32:35" x14ac:dyDescent="0.2">
      <c r="AF675" s="2">
        <v>0.79166666666666663</v>
      </c>
      <c r="AG675" t="s">
        <v>743</v>
      </c>
      <c r="AH675" s="17">
        <v>430</v>
      </c>
      <c r="AI675" s="17" cm="1">
        <f t="array" ref="AI675">SUMPRODUCT(--(IFERROR(HOUR(Flights_2026_09_303334353637[entry_hour]),-1)=HOUR(AF675)),--(IFERROR(Flights_2026_09_303334353637[entry_sector],"")=AG675),--(IFERROR(Flights_2026_09_303334353637[nfl],-1)&gt;=AH675),--(IFERROR(Flights_2026_09_303334353637[nfl],-1)&lt;=IF(AH675=450,450,AH675+9)))</f>
        <v>0</v>
      </c>
    </row>
    <row r="676" spans="32:35" x14ac:dyDescent="0.2">
      <c r="AF676" s="2">
        <v>0.79166666666666663</v>
      </c>
      <c r="AG676" t="s">
        <v>743</v>
      </c>
      <c r="AH676" s="17">
        <v>440</v>
      </c>
      <c r="AI676" s="17" cm="1">
        <f t="array" ref="AI676">SUMPRODUCT(--(IFERROR(HOUR(Flights_2026_09_303334353637[entry_hour]),-1)=HOUR(AF676)),--(IFERROR(Flights_2026_09_303334353637[entry_sector],"")=AG676),--(IFERROR(Flights_2026_09_303334353637[nfl],-1)&gt;=AH676),--(IFERROR(Flights_2026_09_303334353637[nfl],-1)&lt;=IF(AH676=450,450,AH676+9)))</f>
        <v>0</v>
      </c>
    </row>
    <row r="677" spans="32:35" x14ac:dyDescent="0.2">
      <c r="AF677" s="2">
        <v>0.79166666666666663</v>
      </c>
      <c r="AG677" t="s">
        <v>743</v>
      </c>
      <c r="AH677" s="17">
        <v>450</v>
      </c>
      <c r="AI677" s="17" cm="1">
        <f t="array" ref="AI677">SUMPRODUCT(--(IFERROR(HOUR(Flights_2026_09_303334353637[entry_hour]),-1)=HOUR(AF677)),--(IFERROR(Flights_2026_09_303334353637[entry_sector],"")=AG677),--(IFERROR(Flights_2026_09_303334353637[nfl],-1)&gt;=AH677),--(IFERROR(Flights_2026_09_303334353637[nfl],-1)&lt;=IF(AH677=450,450,AH677+9)))</f>
        <v>0</v>
      </c>
    </row>
    <row r="678" spans="32:35" x14ac:dyDescent="0.2">
      <c r="AF678" s="2">
        <v>0.79166666666666663</v>
      </c>
      <c r="AG678" t="s">
        <v>744</v>
      </c>
      <c r="AH678" s="17">
        <v>200</v>
      </c>
      <c r="AI678" s="17" cm="1">
        <f t="array" ref="AI678">SUMPRODUCT(--(IFERROR(HOUR(Flights_2026_09_303334353637[entry_hour]),-1)=HOUR(AF678)),--(IFERROR(Flights_2026_09_303334353637[entry_sector],"")=AG678),--(IFERROR(Flights_2026_09_303334353637[nfl],-1)&gt;=AH678),--(IFERROR(Flights_2026_09_303334353637[nfl],-1)&lt;=IF(AH678=450,450,AH678+9)))</f>
        <v>0</v>
      </c>
    </row>
    <row r="679" spans="32:35" x14ac:dyDescent="0.2">
      <c r="AF679" s="2">
        <v>0.79166666666666663</v>
      </c>
      <c r="AG679" t="s">
        <v>744</v>
      </c>
      <c r="AH679" s="17">
        <v>210</v>
      </c>
      <c r="AI679" s="17" cm="1">
        <f t="array" ref="AI679">SUMPRODUCT(--(IFERROR(HOUR(Flights_2026_09_303334353637[entry_hour]),-1)=HOUR(AF679)),--(IFERROR(Flights_2026_09_303334353637[entry_sector],"")=AG679),--(IFERROR(Flights_2026_09_303334353637[nfl],-1)&gt;=AH679),--(IFERROR(Flights_2026_09_303334353637[nfl],-1)&lt;=IF(AH679=450,450,AH679+9)))</f>
        <v>0</v>
      </c>
    </row>
    <row r="680" spans="32:35" x14ac:dyDescent="0.2">
      <c r="AF680" s="2">
        <v>0.79166666666666663</v>
      </c>
      <c r="AG680" t="s">
        <v>744</v>
      </c>
      <c r="AH680" s="17">
        <v>220</v>
      </c>
      <c r="AI680" s="17" cm="1">
        <f t="array" ref="AI680">SUMPRODUCT(--(IFERROR(HOUR(Flights_2026_09_303334353637[entry_hour]),-1)=HOUR(AF680)),--(IFERROR(Flights_2026_09_303334353637[entry_sector],"")=AG680),--(IFERROR(Flights_2026_09_303334353637[nfl],-1)&gt;=AH680),--(IFERROR(Flights_2026_09_303334353637[nfl],-1)&lt;=IF(AH680=450,450,AH680+9)))</f>
        <v>7</v>
      </c>
    </row>
    <row r="681" spans="32:35" x14ac:dyDescent="0.2">
      <c r="AF681" s="2">
        <v>0.79166666666666663</v>
      </c>
      <c r="AG681" t="s">
        <v>744</v>
      </c>
      <c r="AH681" s="17">
        <v>230</v>
      </c>
      <c r="AI681" s="17" cm="1">
        <f t="array" ref="AI681">SUMPRODUCT(--(IFERROR(HOUR(Flights_2026_09_303334353637[entry_hour]),-1)=HOUR(AF681)),--(IFERROR(Flights_2026_09_303334353637[entry_sector],"")=AG681),--(IFERROR(Flights_2026_09_303334353637[nfl],-1)&gt;=AH681),--(IFERROR(Flights_2026_09_303334353637[nfl],-1)&lt;=IF(AH681=450,450,AH681+9)))</f>
        <v>0</v>
      </c>
    </row>
    <row r="682" spans="32:35" x14ac:dyDescent="0.2">
      <c r="AF682" s="2">
        <v>0.79166666666666663</v>
      </c>
      <c r="AG682" t="s">
        <v>744</v>
      </c>
      <c r="AH682" s="17">
        <v>240</v>
      </c>
      <c r="AI682" s="17" cm="1">
        <f t="array" ref="AI682">SUMPRODUCT(--(IFERROR(HOUR(Flights_2026_09_303334353637[entry_hour]),-1)=HOUR(AF682)),--(IFERROR(Flights_2026_09_303334353637[entry_sector],"")=AG682),--(IFERROR(Flights_2026_09_303334353637[nfl],-1)&gt;=AH682),--(IFERROR(Flights_2026_09_303334353637[nfl],-1)&lt;=IF(AH682=450,450,AH682+9)))</f>
        <v>0</v>
      </c>
    </row>
    <row r="683" spans="32:35" x14ac:dyDescent="0.2">
      <c r="AF683" s="2">
        <v>0.79166666666666663</v>
      </c>
      <c r="AG683" t="s">
        <v>744</v>
      </c>
      <c r="AH683" s="17">
        <v>250</v>
      </c>
      <c r="AI683" s="17" cm="1">
        <f t="array" ref="AI683">SUMPRODUCT(--(IFERROR(HOUR(Flights_2026_09_303334353637[entry_hour]),-1)=HOUR(AF683)),--(IFERROR(Flights_2026_09_303334353637[entry_sector],"")=AG683),--(IFERROR(Flights_2026_09_303334353637[nfl],-1)&gt;=AH683),--(IFERROR(Flights_2026_09_303334353637[nfl],-1)&lt;=IF(AH683=450,450,AH683+9)))</f>
        <v>0</v>
      </c>
    </row>
    <row r="684" spans="32:35" x14ac:dyDescent="0.2">
      <c r="AF684" s="2">
        <v>0.79166666666666663</v>
      </c>
      <c r="AG684" t="s">
        <v>744</v>
      </c>
      <c r="AH684" s="17">
        <v>260</v>
      </c>
      <c r="AI684" s="17" cm="1">
        <f t="array" ref="AI684">SUMPRODUCT(--(IFERROR(HOUR(Flights_2026_09_303334353637[entry_hour]),-1)=HOUR(AF684)),--(IFERROR(Flights_2026_09_303334353637[entry_sector],"")=AG684),--(IFERROR(Flights_2026_09_303334353637[nfl],-1)&gt;=AH684),--(IFERROR(Flights_2026_09_303334353637[nfl],-1)&lt;=IF(AH684=450,450,AH684+9)))</f>
        <v>0</v>
      </c>
    </row>
    <row r="685" spans="32:35" x14ac:dyDescent="0.2">
      <c r="AF685" s="2">
        <v>0.79166666666666663</v>
      </c>
      <c r="AG685" t="s">
        <v>744</v>
      </c>
      <c r="AH685" s="17">
        <v>270</v>
      </c>
      <c r="AI685" s="17" cm="1">
        <f t="array" ref="AI685">SUMPRODUCT(--(IFERROR(HOUR(Flights_2026_09_303334353637[entry_hour]),-1)=HOUR(AF685)),--(IFERROR(Flights_2026_09_303334353637[entry_sector],"")=AG685),--(IFERROR(Flights_2026_09_303334353637[nfl],-1)&gt;=AH685),--(IFERROR(Flights_2026_09_303334353637[nfl],-1)&lt;=IF(AH685=450,450,AH685+9)))</f>
        <v>0</v>
      </c>
    </row>
    <row r="686" spans="32:35" x14ac:dyDescent="0.2">
      <c r="AF686" s="2">
        <v>0.79166666666666663</v>
      </c>
      <c r="AG686" t="s">
        <v>744</v>
      </c>
      <c r="AH686" s="17">
        <v>280</v>
      </c>
      <c r="AI686" s="17" cm="1">
        <f t="array" ref="AI686">SUMPRODUCT(--(IFERROR(HOUR(Flights_2026_09_303334353637[entry_hour]),-1)=HOUR(AF686)),--(IFERROR(Flights_2026_09_303334353637[entry_sector],"")=AG686),--(IFERROR(Flights_2026_09_303334353637[nfl],-1)&gt;=AH686),--(IFERROR(Flights_2026_09_303334353637[nfl],-1)&lt;=IF(AH686=450,450,AH686+9)))</f>
        <v>0</v>
      </c>
    </row>
    <row r="687" spans="32:35" x14ac:dyDescent="0.2">
      <c r="AF687" s="2">
        <v>0.79166666666666663</v>
      </c>
      <c r="AG687" t="s">
        <v>744</v>
      </c>
      <c r="AH687" s="17">
        <v>290</v>
      </c>
      <c r="AI687" s="17" cm="1">
        <f t="array" ref="AI687">SUMPRODUCT(--(IFERROR(HOUR(Flights_2026_09_303334353637[entry_hour]),-1)=HOUR(AF687)),--(IFERROR(Flights_2026_09_303334353637[entry_sector],"")=AG687),--(IFERROR(Flights_2026_09_303334353637[nfl],-1)&gt;=AH687),--(IFERROR(Flights_2026_09_303334353637[nfl],-1)&lt;=IF(AH687=450,450,AH687+9)))</f>
        <v>0</v>
      </c>
    </row>
    <row r="688" spans="32:35" x14ac:dyDescent="0.2">
      <c r="AF688" s="2">
        <v>0.79166666666666663</v>
      </c>
      <c r="AG688" t="s">
        <v>744</v>
      </c>
      <c r="AH688" s="17">
        <v>300</v>
      </c>
      <c r="AI688" s="17" cm="1">
        <f t="array" ref="AI688">SUMPRODUCT(--(IFERROR(HOUR(Flights_2026_09_303334353637[entry_hour]),-1)=HOUR(AF688)),--(IFERROR(Flights_2026_09_303334353637[entry_sector],"")=AG688),--(IFERROR(Flights_2026_09_303334353637[nfl],-1)&gt;=AH688),--(IFERROR(Flights_2026_09_303334353637[nfl],-1)&lt;=IF(AH688=450,450,AH688+9)))</f>
        <v>0</v>
      </c>
    </row>
    <row r="689" spans="32:35" x14ac:dyDescent="0.2">
      <c r="AF689" s="2">
        <v>0.79166666666666663</v>
      </c>
      <c r="AG689" t="s">
        <v>744</v>
      </c>
      <c r="AH689" s="17">
        <v>310</v>
      </c>
      <c r="AI689" s="17" cm="1">
        <f t="array" ref="AI689">SUMPRODUCT(--(IFERROR(HOUR(Flights_2026_09_303334353637[entry_hour]),-1)=HOUR(AF689)),--(IFERROR(Flights_2026_09_303334353637[entry_sector],"")=AG689),--(IFERROR(Flights_2026_09_303334353637[nfl],-1)&gt;=AH689),--(IFERROR(Flights_2026_09_303334353637[nfl],-1)&lt;=IF(AH689=450,450,AH689+9)))</f>
        <v>0</v>
      </c>
    </row>
    <row r="690" spans="32:35" x14ac:dyDescent="0.2">
      <c r="AF690" s="2">
        <v>0.79166666666666663</v>
      </c>
      <c r="AG690" t="s">
        <v>744</v>
      </c>
      <c r="AH690" s="17">
        <v>320</v>
      </c>
      <c r="AI690" s="17" cm="1">
        <f t="array" ref="AI690">SUMPRODUCT(--(IFERROR(HOUR(Flights_2026_09_303334353637[entry_hour]),-1)=HOUR(AF690)),--(IFERROR(Flights_2026_09_303334353637[entry_sector],"")=AG690),--(IFERROR(Flights_2026_09_303334353637[nfl],-1)&gt;=AH690),--(IFERROR(Flights_2026_09_303334353637[nfl],-1)&lt;=IF(AH690=450,450,AH690+9)))</f>
        <v>0</v>
      </c>
    </row>
    <row r="691" spans="32:35" x14ac:dyDescent="0.2">
      <c r="AF691" s="2">
        <v>0.79166666666666663</v>
      </c>
      <c r="AG691" t="s">
        <v>744</v>
      </c>
      <c r="AH691" s="17">
        <v>330</v>
      </c>
      <c r="AI691" s="17" cm="1">
        <f t="array" ref="AI691">SUMPRODUCT(--(IFERROR(HOUR(Flights_2026_09_303334353637[entry_hour]),-1)=HOUR(AF691)),--(IFERROR(Flights_2026_09_303334353637[entry_sector],"")=AG691),--(IFERROR(Flights_2026_09_303334353637[nfl],-1)&gt;=AH691),--(IFERROR(Flights_2026_09_303334353637[nfl],-1)&lt;=IF(AH691=450,450,AH691+9)))</f>
        <v>0</v>
      </c>
    </row>
    <row r="692" spans="32:35" x14ac:dyDescent="0.2">
      <c r="AF692" s="2">
        <v>0.79166666666666663</v>
      </c>
      <c r="AG692" t="s">
        <v>744</v>
      </c>
      <c r="AH692" s="17">
        <v>340</v>
      </c>
      <c r="AI692" s="17" cm="1">
        <f t="array" ref="AI692">SUMPRODUCT(--(IFERROR(HOUR(Flights_2026_09_303334353637[entry_hour]),-1)=HOUR(AF692)),--(IFERROR(Flights_2026_09_303334353637[entry_sector],"")=AG692),--(IFERROR(Flights_2026_09_303334353637[nfl],-1)&gt;=AH692),--(IFERROR(Flights_2026_09_303334353637[nfl],-1)&lt;=IF(AH692=450,450,AH692+9)))</f>
        <v>0</v>
      </c>
    </row>
    <row r="693" spans="32:35" x14ac:dyDescent="0.2">
      <c r="AF693" s="2">
        <v>0.79166666666666663</v>
      </c>
      <c r="AG693" t="s">
        <v>744</v>
      </c>
      <c r="AH693" s="17">
        <v>350</v>
      </c>
      <c r="AI693" s="17" cm="1">
        <f t="array" ref="AI693">SUMPRODUCT(--(IFERROR(HOUR(Flights_2026_09_303334353637[entry_hour]),-1)=HOUR(AF693)),--(IFERROR(Flights_2026_09_303334353637[entry_sector],"")=AG693),--(IFERROR(Flights_2026_09_303334353637[nfl],-1)&gt;=AH693),--(IFERROR(Flights_2026_09_303334353637[nfl],-1)&lt;=IF(AH693=450,450,AH693+9)))</f>
        <v>0</v>
      </c>
    </row>
    <row r="694" spans="32:35" x14ac:dyDescent="0.2">
      <c r="AF694" s="2">
        <v>0.79166666666666663</v>
      </c>
      <c r="AG694" t="s">
        <v>744</v>
      </c>
      <c r="AH694" s="17">
        <v>360</v>
      </c>
      <c r="AI694" s="17" cm="1">
        <f t="array" ref="AI694">SUMPRODUCT(--(IFERROR(HOUR(Flights_2026_09_303334353637[entry_hour]),-1)=HOUR(AF694)),--(IFERROR(Flights_2026_09_303334353637[entry_sector],"")=AG694),--(IFERROR(Flights_2026_09_303334353637[nfl],-1)&gt;=AH694),--(IFERROR(Flights_2026_09_303334353637[nfl],-1)&lt;=IF(AH694=450,450,AH694+9)))</f>
        <v>0</v>
      </c>
    </row>
    <row r="695" spans="32:35" x14ac:dyDescent="0.2">
      <c r="AF695" s="2">
        <v>0.79166666666666663</v>
      </c>
      <c r="AG695" t="s">
        <v>744</v>
      </c>
      <c r="AH695" s="17">
        <v>370</v>
      </c>
      <c r="AI695" s="17" cm="1">
        <f t="array" ref="AI695">SUMPRODUCT(--(IFERROR(HOUR(Flights_2026_09_303334353637[entry_hour]),-1)=HOUR(AF695)),--(IFERROR(Flights_2026_09_303334353637[entry_sector],"")=AG695),--(IFERROR(Flights_2026_09_303334353637[nfl],-1)&gt;=AH695),--(IFERROR(Flights_2026_09_303334353637[nfl],-1)&lt;=IF(AH695=450,450,AH695+9)))</f>
        <v>1</v>
      </c>
    </row>
    <row r="696" spans="32:35" x14ac:dyDescent="0.2">
      <c r="AF696" s="2">
        <v>0.79166666666666663</v>
      </c>
      <c r="AG696" t="s">
        <v>744</v>
      </c>
      <c r="AH696" s="17">
        <v>380</v>
      </c>
      <c r="AI696" s="17" cm="1">
        <f t="array" ref="AI696">SUMPRODUCT(--(IFERROR(HOUR(Flights_2026_09_303334353637[entry_hour]),-1)=HOUR(AF696)),--(IFERROR(Flights_2026_09_303334353637[entry_sector],"")=AG696),--(IFERROR(Flights_2026_09_303334353637[nfl],-1)&gt;=AH696),--(IFERROR(Flights_2026_09_303334353637[nfl],-1)&lt;=IF(AH696=450,450,AH696+9)))</f>
        <v>0</v>
      </c>
    </row>
    <row r="697" spans="32:35" x14ac:dyDescent="0.2">
      <c r="AF697" s="2">
        <v>0.79166666666666663</v>
      </c>
      <c r="AG697" t="s">
        <v>744</v>
      </c>
      <c r="AH697" s="17">
        <v>390</v>
      </c>
      <c r="AI697" s="17" cm="1">
        <f t="array" ref="AI697">SUMPRODUCT(--(IFERROR(HOUR(Flights_2026_09_303334353637[entry_hour]),-1)=HOUR(AF697)),--(IFERROR(Flights_2026_09_303334353637[entry_sector],"")=AG697),--(IFERROR(Flights_2026_09_303334353637[nfl],-1)&gt;=AH697),--(IFERROR(Flights_2026_09_303334353637[nfl],-1)&lt;=IF(AH697=450,450,AH697+9)))</f>
        <v>0</v>
      </c>
    </row>
    <row r="698" spans="32:35" x14ac:dyDescent="0.2">
      <c r="AF698" s="2">
        <v>0.79166666666666663</v>
      </c>
      <c r="AG698" t="s">
        <v>744</v>
      </c>
      <c r="AH698" s="17">
        <v>400</v>
      </c>
      <c r="AI698" s="17" cm="1">
        <f t="array" ref="AI698">SUMPRODUCT(--(IFERROR(HOUR(Flights_2026_09_303334353637[entry_hour]),-1)=HOUR(AF698)),--(IFERROR(Flights_2026_09_303334353637[entry_sector],"")=AG698),--(IFERROR(Flights_2026_09_303334353637[nfl],-1)&gt;=AH698),--(IFERROR(Flights_2026_09_303334353637[nfl],-1)&lt;=IF(AH698=450,450,AH698+9)))</f>
        <v>0</v>
      </c>
    </row>
    <row r="699" spans="32:35" x14ac:dyDescent="0.2">
      <c r="AF699" s="2">
        <v>0.79166666666666663</v>
      </c>
      <c r="AG699" t="s">
        <v>744</v>
      </c>
      <c r="AH699" s="17">
        <v>410</v>
      </c>
      <c r="AI699" s="17" cm="1">
        <f t="array" ref="AI699">SUMPRODUCT(--(IFERROR(HOUR(Flights_2026_09_303334353637[entry_hour]),-1)=HOUR(AF699)),--(IFERROR(Flights_2026_09_303334353637[entry_sector],"")=AG699),--(IFERROR(Flights_2026_09_303334353637[nfl],-1)&gt;=AH699),--(IFERROR(Flights_2026_09_303334353637[nfl],-1)&lt;=IF(AH699=450,450,AH699+9)))</f>
        <v>0</v>
      </c>
    </row>
    <row r="700" spans="32:35" x14ac:dyDescent="0.2">
      <c r="AF700" s="2">
        <v>0.79166666666666663</v>
      </c>
      <c r="AG700" t="s">
        <v>744</v>
      </c>
      <c r="AH700" s="17">
        <v>420</v>
      </c>
      <c r="AI700" s="17" cm="1">
        <f t="array" ref="AI700">SUMPRODUCT(--(IFERROR(HOUR(Flights_2026_09_303334353637[entry_hour]),-1)=HOUR(AF700)),--(IFERROR(Flights_2026_09_303334353637[entry_sector],"")=AG700),--(IFERROR(Flights_2026_09_303334353637[nfl],-1)&gt;=AH700),--(IFERROR(Flights_2026_09_303334353637[nfl],-1)&lt;=IF(AH700=450,450,AH700+9)))</f>
        <v>0</v>
      </c>
    </row>
    <row r="701" spans="32:35" x14ac:dyDescent="0.2">
      <c r="AF701" s="2">
        <v>0.79166666666666663</v>
      </c>
      <c r="AG701" t="s">
        <v>744</v>
      </c>
      <c r="AH701" s="17">
        <v>430</v>
      </c>
      <c r="AI701" s="17" cm="1">
        <f t="array" ref="AI701">SUMPRODUCT(--(IFERROR(HOUR(Flights_2026_09_303334353637[entry_hour]),-1)=HOUR(AF701)),--(IFERROR(Flights_2026_09_303334353637[entry_sector],"")=AG701),--(IFERROR(Flights_2026_09_303334353637[nfl],-1)&gt;=AH701),--(IFERROR(Flights_2026_09_303334353637[nfl],-1)&lt;=IF(AH701=450,450,AH701+9)))</f>
        <v>0</v>
      </c>
    </row>
    <row r="702" spans="32:35" x14ac:dyDescent="0.2">
      <c r="AF702" s="2">
        <v>0.79166666666666663</v>
      </c>
      <c r="AG702" t="s">
        <v>744</v>
      </c>
      <c r="AH702" s="17">
        <v>440</v>
      </c>
      <c r="AI702" s="17" cm="1">
        <f t="array" ref="AI702">SUMPRODUCT(--(IFERROR(HOUR(Flights_2026_09_303334353637[entry_hour]),-1)=HOUR(AF702)),--(IFERROR(Flights_2026_09_303334353637[entry_sector],"")=AG702),--(IFERROR(Flights_2026_09_303334353637[nfl],-1)&gt;=AH702),--(IFERROR(Flights_2026_09_303334353637[nfl],-1)&lt;=IF(AH702=450,450,AH702+9)))</f>
        <v>0</v>
      </c>
    </row>
    <row r="703" spans="32:35" x14ac:dyDescent="0.2">
      <c r="AF703" s="2">
        <v>0.79166666666666663</v>
      </c>
      <c r="AG703" t="s">
        <v>744</v>
      </c>
      <c r="AH703" s="17">
        <v>450</v>
      </c>
      <c r="AI703" s="17" cm="1">
        <f t="array" ref="AI703">SUMPRODUCT(--(IFERROR(HOUR(Flights_2026_09_303334353637[entry_hour]),-1)=HOUR(AF703)),--(IFERROR(Flights_2026_09_303334353637[entry_sector],"")=AG703),--(IFERROR(Flights_2026_09_303334353637[nfl],-1)&gt;=AH703),--(IFERROR(Flights_2026_09_303334353637[nfl],-1)&lt;=IF(AH703=450,450,AH703+9)))</f>
        <v>0</v>
      </c>
    </row>
    <row r="704" spans="32:35" x14ac:dyDescent="0.2">
      <c r="AF704" s="2">
        <v>0.79166666666666663</v>
      </c>
      <c r="AG704" t="s">
        <v>745</v>
      </c>
      <c r="AH704" s="17">
        <v>200</v>
      </c>
      <c r="AI704" s="17" cm="1">
        <f t="array" ref="AI704">SUMPRODUCT(--(IFERROR(HOUR(Flights_2026_09_303334353637[entry_hour]),-1)=HOUR(AF704)),--(IFERROR(Flights_2026_09_303334353637[entry_sector],"")=AG704),--(IFERROR(Flights_2026_09_303334353637[nfl],-1)&gt;=AH704),--(IFERROR(Flights_2026_09_303334353637[nfl],-1)&lt;=IF(AH704=450,450,AH704+9)))</f>
        <v>0</v>
      </c>
    </row>
    <row r="705" spans="32:35" x14ac:dyDescent="0.2">
      <c r="AF705" s="2">
        <v>0.79166666666666663</v>
      </c>
      <c r="AG705" t="s">
        <v>745</v>
      </c>
      <c r="AH705" s="17">
        <v>210</v>
      </c>
      <c r="AI705" s="17" cm="1">
        <f t="array" ref="AI705">SUMPRODUCT(--(IFERROR(HOUR(Flights_2026_09_303334353637[entry_hour]),-1)=HOUR(AF705)),--(IFERROR(Flights_2026_09_303334353637[entry_sector],"")=AG705),--(IFERROR(Flights_2026_09_303334353637[nfl],-1)&gt;=AH705),--(IFERROR(Flights_2026_09_303334353637[nfl],-1)&lt;=IF(AH705=450,450,AH705+9)))</f>
        <v>0</v>
      </c>
    </row>
    <row r="706" spans="32:35" x14ac:dyDescent="0.2">
      <c r="AF706" s="2">
        <v>0.79166666666666663</v>
      </c>
      <c r="AG706" t="s">
        <v>745</v>
      </c>
      <c r="AH706" s="17">
        <v>220</v>
      </c>
      <c r="AI706" s="17" cm="1">
        <f t="array" ref="AI706">SUMPRODUCT(--(IFERROR(HOUR(Flights_2026_09_303334353637[entry_hour]),-1)=HOUR(AF706)),--(IFERROR(Flights_2026_09_303334353637[entry_sector],"")=AG706),--(IFERROR(Flights_2026_09_303334353637[nfl],-1)&gt;=AH706),--(IFERROR(Flights_2026_09_303334353637[nfl],-1)&lt;=IF(AH706=450,450,AH706+9)))</f>
        <v>0</v>
      </c>
    </row>
    <row r="707" spans="32:35" x14ac:dyDescent="0.2">
      <c r="AF707" s="2">
        <v>0.79166666666666663</v>
      </c>
      <c r="AG707" t="s">
        <v>745</v>
      </c>
      <c r="AH707" s="17">
        <v>230</v>
      </c>
      <c r="AI707" s="17" cm="1">
        <f t="array" ref="AI707">SUMPRODUCT(--(IFERROR(HOUR(Flights_2026_09_303334353637[entry_hour]),-1)=HOUR(AF707)),--(IFERROR(Flights_2026_09_303334353637[entry_sector],"")=AG707),--(IFERROR(Flights_2026_09_303334353637[nfl],-1)&gt;=AH707),--(IFERROR(Flights_2026_09_303334353637[nfl],-1)&lt;=IF(AH707=450,450,AH707+9)))</f>
        <v>0</v>
      </c>
    </row>
    <row r="708" spans="32:35" x14ac:dyDescent="0.2">
      <c r="AF708" s="2">
        <v>0.79166666666666663</v>
      </c>
      <c r="AG708" t="s">
        <v>745</v>
      </c>
      <c r="AH708" s="17">
        <v>240</v>
      </c>
      <c r="AI708" s="17" cm="1">
        <f t="array" ref="AI708">SUMPRODUCT(--(IFERROR(HOUR(Flights_2026_09_303334353637[entry_hour]),-1)=HOUR(AF708)),--(IFERROR(Flights_2026_09_303334353637[entry_sector],"")=AG708),--(IFERROR(Flights_2026_09_303334353637[nfl],-1)&gt;=AH708),--(IFERROR(Flights_2026_09_303334353637[nfl],-1)&lt;=IF(AH708=450,450,AH708+9)))</f>
        <v>0</v>
      </c>
    </row>
    <row r="709" spans="32:35" x14ac:dyDescent="0.2">
      <c r="AF709" s="2">
        <v>0.79166666666666663</v>
      </c>
      <c r="AG709" t="s">
        <v>745</v>
      </c>
      <c r="AH709" s="17">
        <v>250</v>
      </c>
      <c r="AI709" s="17" cm="1">
        <f t="array" ref="AI709">SUMPRODUCT(--(IFERROR(HOUR(Flights_2026_09_303334353637[entry_hour]),-1)=HOUR(AF709)),--(IFERROR(Flights_2026_09_303334353637[entry_sector],"")=AG709),--(IFERROR(Flights_2026_09_303334353637[nfl],-1)&gt;=AH709),--(IFERROR(Flights_2026_09_303334353637[nfl],-1)&lt;=IF(AH709=450,450,AH709+9)))</f>
        <v>0</v>
      </c>
    </row>
    <row r="710" spans="32:35" x14ac:dyDescent="0.2">
      <c r="AF710" s="2">
        <v>0.79166666666666663</v>
      </c>
      <c r="AG710" t="s">
        <v>745</v>
      </c>
      <c r="AH710" s="17">
        <v>260</v>
      </c>
      <c r="AI710" s="17" cm="1">
        <f t="array" ref="AI710">SUMPRODUCT(--(IFERROR(HOUR(Flights_2026_09_303334353637[entry_hour]),-1)=HOUR(AF710)),--(IFERROR(Flights_2026_09_303334353637[entry_sector],"")=AG710),--(IFERROR(Flights_2026_09_303334353637[nfl],-1)&gt;=AH710),--(IFERROR(Flights_2026_09_303334353637[nfl],-1)&lt;=IF(AH710=450,450,AH710+9)))</f>
        <v>0</v>
      </c>
    </row>
    <row r="711" spans="32:35" x14ac:dyDescent="0.2">
      <c r="AF711" s="2">
        <v>0.79166666666666663</v>
      </c>
      <c r="AG711" t="s">
        <v>745</v>
      </c>
      <c r="AH711" s="17">
        <v>270</v>
      </c>
      <c r="AI711" s="17" cm="1">
        <f t="array" ref="AI711">SUMPRODUCT(--(IFERROR(HOUR(Flights_2026_09_303334353637[entry_hour]),-1)=HOUR(AF711)),--(IFERROR(Flights_2026_09_303334353637[entry_sector],"")=AG711),--(IFERROR(Flights_2026_09_303334353637[nfl],-1)&gt;=AH711),--(IFERROR(Flights_2026_09_303334353637[nfl],-1)&lt;=IF(AH711=450,450,AH711+9)))</f>
        <v>0</v>
      </c>
    </row>
    <row r="712" spans="32:35" x14ac:dyDescent="0.2">
      <c r="AF712" s="2">
        <v>0.79166666666666663</v>
      </c>
      <c r="AG712" t="s">
        <v>745</v>
      </c>
      <c r="AH712" s="17">
        <v>280</v>
      </c>
      <c r="AI712" s="17" cm="1">
        <f t="array" ref="AI712">SUMPRODUCT(--(IFERROR(HOUR(Flights_2026_09_303334353637[entry_hour]),-1)=HOUR(AF712)),--(IFERROR(Flights_2026_09_303334353637[entry_sector],"")=AG712),--(IFERROR(Flights_2026_09_303334353637[nfl],-1)&gt;=AH712),--(IFERROR(Flights_2026_09_303334353637[nfl],-1)&lt;=IF(AH712=450,450,AH712+9)))</f>
        <v>0</v>
      </c>
    </row>
    <row r="713" spans="32:35" x14ac:dyDescent="0.2">
      <c r="AF713" s="2">
        <v>0.79166666666666663</v>
      </c>
      <c r="AG713" t="s">
        <v>745</v>
      </c>
      <c r="AH713" s="17">
        <v>290</v>
      </c>
      <c r="AI713" s="17" cm="1">
        <f t="array" ref="AI713">SUMPRODUCT(--(IFERROR(HOUR(Flights_2026_09_303334353637[entry_hour]),-1)=HOUR(AF713)),--(IFERROR(Flights_2026_09_303334353637[entry_sector],"")=AG713),--(IFERROR(Flights_2026_09_303334353637[nfl],-1)&gt;=AH713),--(IFERROR(Flights_2026_09_303334353637[nfl],-1)&lt;=IF(AH713=450,450,AH713+9)))</f>
        <v>0</v>
      </c>
    </row>
    <row r="714" spans="32:35" x14ac:dyDescent="0.2">
      <c r="AF714" s="2">
        <v>0.79166666666666663</v>
      </c>
      <c r="AG714" t="s">
        <v>745</v>
      </c>
      <c r="AH714" s="17">
        <v>300</v>
      </c>
      <c r="AI714" s="17" cm="1">
        <f t="array" ref="AI714">SUMPRODUCT(--(IFERROR(HOUR(Flights_2026_09_303334353637[entry_hour]),-1)=HOUR(AF714)),--(IFERROR(Flights_2026_09_303334353637[entry_sector],"")=AG714),--(IFERROR(Flights_2026_09_303334353637[nfl],-1)&gt;=AH714),--(IFERROR(Flights_2026_09_303334353637[nfl],-1)&lt;=IF(AH714=450,450,AH714+9)))</f>
        <v>0</v>
      </c>
    </row>
    <row r="715" spans="32:35" x14ac:dyDescent="0.2">
      <c r="AF715" s="2">
        <v>0.79166666666666663</v>
      </c>
      <c r="AG715" t="s">
        <v>745</v>
      </c>
      <c r="AH715" s="17">
        <v>310</v>
      </c>
      <c r="AI715" s="17" cm="1">
        <f t="array" ref="AI715">SUMPRODUCT(--(IFERROR(HOUR(Flights_2026_09_303334353637[entry_hour]),-1)=HOUR(AF715)),--(IFERROR(Flights_2026_09_303334353637[entry_sector],"")=AG715),--(IFERROR(Flights_2026_09_303334353637[nfl],-1)&gt;=AH715),--(IFERROR(Flights_2026_09_303334353637[nfl],-1)&lt;=IF(AH715=450,450,AH715+9)))</f>
        <v>0</v>
      </c>
    </row>
    <row r="716" spans="32:35" x14ac:dyDescent="0.2">
      <c r="AF716" s="2">
        <v>0.79166666666666663</v>
      </c>
      <c r="AG716" t="s">
        <v>745</v>
      </c>
      <c r="AH716" s="17">
        <v>320</v>
      </c>
      <c r="AI716" s="17" cm="1">
        <f t="array" ref="AI716">SUMPRODUCT(--(IFERROR(HOUR(Flights_2026_09_303334353637[entry_hour]),-1)=HOUR(AF716)),--(IFERROR(Flights_2026_09_303334353637[entry_sector],"")=AG716),--(IFERROR(Flights_2026_09_303334353637[nfl],-1)&gt;=AH716),--(IFERROR(Flights_2026_09_303334353637[nfl],-1)&lt;=IF(AH716=450,450,AH716+9)))</f>
        <v>0</v>
      </c>
    </row>
    <row r="717" spans="32:35" x14ac:dyDescent="0.2">
      <c r="AF717" s="2">
        <v>0.79166666666666663</v>
      </c>
      <c r="AG717" t="s">
        <v>745</v>
      </c>
      <c r="AH717" s="17">
        <v>330</v>
      </c>
      <c r="AI717" s="17" cm="1">
        <f t="array" ref="AI717">SUMPRODUCT(--(IFERROR(HOUR(Flights_2026_09_303334353637[entry_hour]),-1)=HOUR(AF717)),--(IFERROR(Flights_2026_09_303334353637[entry_sector],"")=AG717),--(IFERROR(Flights_2026_09_303334353637[nfl],-1)&gt;=AH717),--(IFERROR(Flights_2026_09_303334353637[nfl],-1)&lt;=IF(AH717=450,450,AH717+9)))</f>
        <v>1</v>
      </c>
    </row>
    <row r="718" spans="32:35" x14ac:dyDescent="0.2">
      <c r="AF718" s="2">
        <v>0.79166666666666663</v>
      </c>
      <c r="AG718" t="s">
        <v>745</v>
      </c>
      <c r="AH718" s="17">
        <v>340</v>
      </c>
      <c r="AI718" s="17" cm="1">
        <f t="array" ref="AI718">SUMPRODUCT(--(IFERROR(HOUR(Flights_2026_09_303334353637[entry_hour]),-1)=HOUR(AF718)),--(IFERROR(Flights_2026_09_303334353637[entry_sector],"")=AG718),--(IFERROR(Flights_2026_09_303334353637[nfl],-1)&gt;=AH718),--(IFERROR(Flights_2026_09_303334353637[nfl],-1)&lt;=IF(AH718=450,450,AH718+9)))</f>
        <v>0</v>
      </c>
    </row>
    <row r="719" spans="32:35" x14ac:dyDescent="0.2">
      <c r="AF719" s="2">
        <v>0.79166666666666663</v>
      </c>
      <c r="AG719" t="s">
        <v>745</v>
      </c>
      <c r="AH719" s="17">
        <v>350</v>
      </c>
      <c r="AI719" s="17" cm="1">
        <f t="array" ref="AI719">SUMPRODUCT(--(IFERROR(HOUR(Flights_2026_09_303334353637[entry_hour]),-1)=HOUR(AF719)),--(IFERROR(Flights_2026_09_303334353637[entry_sector],"")=AG719),--(IFERROR(Flights_2026_09_303334353637[nfl],-1)&gt;=AH719),--(IFERROR(Flights_2026_09_303334353637[nfl],-1)&lt;=IF(AH719=450,450,AH719+9)))</f>
        <v>4</v>
      </c>
    </row>
    <row r="720" spans="32:35" x14ac:dyDescent="0.2">
      <c r="AF720" s="2">
        <v>0.79166666666666663</v>
      </c>
      <c r="AG720" t="s">
        <v>745</v>
      </c>
      <c r="AH720" s="17">
        <v>360</v>
      </c>
      <c r="AI720" s="17" cm="1">
        <f t="array" ref="AI720">SUMPRODUCT(--(IFERROR(HOUR(Flights_2026_09_303334353637[entry_hour]),-1)=HOUR(AF720)),--(IFERROR(Flights_2026_09_303334353637[entry_sector],"")=AG720),--(IFERROR(Flights_2026_09_303334353637[nfl],-1)&gt;=AH720),--(IFERROR(Flights_2026_09_303334353637[nfl],-1)&lt;=IF(AH720=450,450,AH720+9)))</f>
        <v>0</v>
      </c>
    </row>
    <row r="721" spans="32:35" x14ac:dyDescent="0.2">
      <c r="AF721" s="2">
        <v>0.79166666666666663</v>
      </c>
      <c r="AG721" t="s">
        <v>745</v>
      </c>
      <c r="AH721" s="17">
        <v>370</v>
      </c>
      <c r="AI721" s="17" cm="1">
        <f t="array" ref="AI721">SUMPRODUCT(--(IFERROR(HOUR(Flights_2026_09_303334353637[entry_hour]),-1)=HOUR(AF721)),--(IFERROR(Flights_2026_09_303334353637[entry_sector],"")=AG721),--(IFERROR(Flights_2026_09_303334353637[nfl],-1)&gt;=AH721),--(IFERROR(Flights_2026_09_303334353637[nfl],-1)&lt;=IF(AH721=450,450,AH721+9)))</f>
        <v>0</v>
      </c>
    </row>
    <row r="722" spans="32:35" x14ac:dyDescent="0.2">
      <c r="AF722" s="2">
        <v>0.79166666666666663</v>
      </c>
      <c r="AG722" t="s">
        <v>745</v>
      </c>
      <c r="AH722" s="17">
        <v>380</v>
      </c>
      <c r="AI722" s="17" cm="1">
        <f t="array" ref="AI722">SUMPRODUCT(--(IFERROR(HOUR(Flights_2026_09_303334353637[entry_hour]),-1)=HOUR(AF722)),--(IFERROR(Flights_2026_09_303334353637[entry_sector],"")=AG722),--(IFERROR(Flights_2026_09_303334353637[nfl],-1)&gt;=AH722),--(IFERROR(Flights_2026_09_303334353637[nfl],-1)&lt;=IF(AH722=450,450,AH722+9)))</f>
        <v>0</v>
      </c>
    </row>
    <row r="723" spans="32:35" x14ac:dyDescent="0.2">
      <c r="AF723" s="2">
        <v>0.79166666666666663</v>
      </c>
      <c r="AG723" t="s">
        <v>745</v>
      </c>
      <c r="AH723" s="17">
        <v>390</v>
      </c>
      <c r="AI723" s="17" cm="1">
        <f t="array" ref="AI723">SUMPRODUCT(--(IFERROR(HOUR(Flights_2026_09_303334353637[entry_hour]),-1)=HOUR(AF723)),--(IFERROR(Flights_2026_09_303334353637[entry_sector],"")=AG723),--(IFERROR(Flights_2026_09_303334353637[nfl],-1)&gt;=AH723),--(IFERROR(Flights_2026_09_303334353637[nfl],-1)&lt;=IF(AH723=450,450,AH723+9)))</f>
        <v>0</v>
      </c>
    </row>
    <row r="724" spans="32:35" x14ac:dyDescent="0.2">
      <c r="AF724" s="2">
        <v>0.79166666666666663</v>
      </c>
      <c r="AG724" t="s">
        <v>745</v>
      </c>
      <c r="AH724" s="17">
        <v>400</v>
      </c>
      <c r="AI724" s="17" cm="1">
        <f t="array" ref="AI724">SUMPRODUCT(--(IFERROR(HOUR(Flights_2026_09_303334353637[entry_hour]),-1)=HOUR(AF724)),--(IFERROR(Flights_2026_09_303334353637[entry_sector],"")=AG724),--(IFERROR(Flights_2026_09_303334353637[nfl],-1)&gt;=AH724),--(IFERROR(Flights_2026_09_303334353637[nfl],-1)&lt;=IF(AH724=450,450,AH724+9)))</f>
        <v>0</v>
      </c>
    </row>
    <row r="725" spans="32:35" x14ac:dyDescent="0.2">
      <c r="AF725" s="2">
        <v>0.79166666666666663</v>
      </c>
      <c r="AG725" t="s">
        <v>745</v>
      </c>
      <c r="AH725" s="17">
        <v>410</v>
      </c>
      <c r="AI725" s="17" cm="1">
        <f t="array" ref="AI725">SUMPRODUCT(--(IFERROR(HOUR(Flights_2026_09_303334353637[entry_hour]),-1)=HOUR(AF725)),--(IFERROR(Flights_2026_09_303334353637[entry_sector],"")=AG725),--(IFERROR(Flights_2026_09_303334353637[nfl],-1)&gt;=AH725),--(IFERROR(Flights_2026_09_303334353637[nfl],-1)&lt;=IF(AH725=450,450,AH725+9)))</f>
        <v>0</v>
      </c>
    </row>
    <row r="726" spans="32:35" x14ac:dyDescent="0.2">
      <c r="AF726" s="2">
        <v>0.79166666666666663</v>
      </c>
      <c r="AG726" t="s">
        <v>745</v>
      </c>
      <c r="AH726" s="17">
        <v>420</v>
      </c>
      <c r="AI726" s="17" cm="1">
        <f t="array" ref="AI726">SUMPRODUCT(--(IFERROR(HOUR(Flights_2026_09_303334353637[entry_hour]),-1)=HOUR(AF726)),--(IFERROR(Flights_2026_09_303334353637[entry_sector],"")=AG726),--(IFERROR(Flights_2026_09_303334353637[nfl],-1)&gt;=AH726),--(IFERROR(Flights_2026_09_303334353637[nfl],-1)&lt;=IF(AH726=450,450,AH726+9)))</f>
        <v>0</v>
      </c>
    </row>
    <row r="727" spans="32:35" x14ac:dyDescent="0.2">
      <c r="AF727" s="2">
        <v>0.79166666666666663</v>
      </c>
      <c r="AG727" t="s">
        <v>745</v>
      </c>
      <c r="AH727" s="17">
        <v>430</v>
      </c>
      <c r="AI727" s="17" cm="1">
        <f t="array" ref="AI727">SUMPRODUCT(--(IFERROR(HOUR(Flights_2026_09_303334353637[entry_hour]),-1)=HOUR(AF727)),--(IFERROR(Flights_2026_09_303334353637[entry_sector],"")=AG727),--(IFERROR(Flights_2026_09_303334353637[nfl],-1)&gt;=AH727),--(IFERROR(Flights_2026_09_303334353637[nfl],-1)&lt;=IF(AH727=450,450,AH727+9)))</f>
        <v>0</v>
      </c>
    </row>
    <row r="728" spans="32:35" x14ac:dyDescent="0.2">
      <c r="AF728" s="2">
        <v>0.79166666666666663</v>
      </c>
      <c r="AG728" t="s">
        <v>745</v>
      </c>
      <c r="AH728" s="17">
        <v>440</v>
      </c>
      <c r="AI728" s="17" cm="1">
        <f t="array" ref="AI728">SUMPRODUCT(--(IFERROR(HOUR(Flights_2026_09_303334353637[entry_hour]),-1)=HOUR(AF728)),--(IFERROR(Flights_2026_09_303334353637[entry_sector],"")=AG728),--(IFERROR(Flights_2026_09_303334353637[nfl],-1)&gt;=AH728),--(IFERROR(Flights_2026_09_303334353637[nfl],-1)&lt;=IF(AH728=450,450,AH728+9)))</f>
        <v>0</v>
      </c>
    </row>
    <row r="729" spans="32:35" x14ac:dyDescent="0.2">
      <c r="AF729" s="2">
        <v>0.79166666666666663</v>
      </c>
      <c r="AG729" t="s">
        <v>745</v>
      </c>
      <c r="AH729" s="17">
        <v>450</v>
      </c>
      <c r="AI729" s="17" cm="1">
        <f t="array" ref="AI729">SUMPRODUCT(--(IFERROR(HOUR(Flights_2026_09_303334353637[entry_hour]),-1)=HOUR(AF729)),--(IFERROR(Flights_2026_09_303334353637[entry_sector],"")=AG729),--(IFERROR(Flights_2026_09_303334353637[nfl],-1)&gt;=AH729),--(IFERROR(Flights_2026_09_303334353637[nfl],-1)&lt;=IF(AH729=450,450,AH729+9)))</f>
        <v>0</v>
      </c>
    </row>
    <row r="730" spans="32:35" x14ac:dyDescent="0.2">
      <c r="AF730" s="2">
        <v>0.79166666666666663</v>
      </c>
      <c r="AG730" t="s">
        <v>840</v>
      </c>
      <c r="AH730" s="17">
        <v>200</v>
      </c>
      <c r="AI730" s="17" cm="1">
        <f t="array" ref="AI730">SUMPRODUCT(--(IFERROR(HOUR(Flights_2026_09_303334353637[entry_hour]),-1)=HOUR(AF730)),--(IFERROR(Flights_2026_09_303334353637[entry_sector],"")=AG730),--(IFERROR(Flights_2026_09_303334353637[nfl],-1)&gt;=AH730),--(IFERROR(Flights_2026_09_303334353637[nfl],-1)&lt;=IF(AH730=450,450,AH730+9)))</f>
        <v>0</v>
      </c>
    </row>
    <row r="731" spans="32:35" x14ac:dyDescent="0.2">
      <c r="AF731" s="2">
        <v>0.79166666666666663</v>
      </c>
      <c r="AG731" t="s">
        <v>840</v>
      </c>
      <c r="AH731" s="17">
        <v>210</v>
      </c>
      <c r="AI731" s="17" cm="1">
        <f t="array" ref="AI731">SUMPRODUCT(--(IFERROR(HOUR(Flights_2026_09_303334353637[entry_hour]),-1)=HOUR(AF731)),--(IFERROR(Flights_2026_09_303334353637[entry_sector],"")=AG731),--(IFERROR(Flights_2026_09_303334353637[nfl],-1)&gt;=AH731),--(IFERROR(Flights_2026_09_303334353637[nfl],-1)&lt;=IF(AH731=450,450,AH731+9)))</f>
        <v>0</v>
      </c>
    </row>
    <row r="732" spans="32:35" x14ac:dyDescent="0.2">
      <c r="AF732" s="2">
        <v>0.79166666666666663</v>
      </c>
      <c r="AG732" t="s">
        <v>840</v>
      </c>
      <c r="AH732" s="17">
        <v>220</v>
      </c>
      <c r="AI732" s="17" cm="1">
        <f t="array" ref="AI732">SUMPRODUCT(--(IFERROR(HOUR(Flights_2026_09_303334353637[entry_hour]),-1)=HOUR(AF732)),--(IFERROR(Flights_2026_09_303334353637[entry_sector],"")=AG732),--(IFERROR(Flights_2026_09_303334353637[nfl],-1)&gt;=AH732),--(IFERROR(Flights_2026_09_303334353637[nfl],-1)&lt;=IF(AH732=450,450,AH732+9)))</f>
        <v>0</v>
      </c>
    </row>
    <row r="733" spans="32:35" x14ac:dyDescent="0.2">
      <c r="AF733" s="2">
        <v>0.79166666666666663</v>
      </c>
      <c r="AG733" t="s">
        <v>840</v>
      </c>
      <c r="AH733" s="17">
        <v>230</v>
      </c>
      <c r="AI733" s="17" cm="1">
        <f t="array" ref="AI733">SUMPRODUCT(--(IFERROR(HOUR(Flights_2026_09_303334353637[entry_hour]),-1)=HOUR(AF733)),--(IFERROR(Flights_2026_09_303334353637[entry_sector],"")=AG733),--(IFERROR(Flights_2026_09_303334353637[nfl],-1)&gt;=AH733),--(IFERROR(Flights_2026_09_303334353637[nfl],-1)&lt;=IF(AH733=450,450,AH733+9)))</f>
        <v>0</v>
      </c>
    </row>
    <row r="734" spans="32:35" x14ac:dyDescent="0.2">
      <c r="AF734" s="2">
        <v>0.79166666666666663</v>
      </c>
      <c r="AG734" t="s">
        <v>840</v>
      </c>
      <c r="AH734" s="17">
        <v>240</v>
      </c>
      <c r="AI734" s="17" cm="1">
        <f t="array" ref="AI734">SUMPRODUCT(--(IFERROR(HOUR(Flights_2026_09_303334353637[entry_hour]),-1)=HOUR(AF734)),--(IFERROR(Flights_2026_09_303334353637[entry_sector],"")=AG734),--(IFERROR(Flights_2026_09_303334353637[nfl],-1)&gt;=AH734),--(IFERROR(Flights_2026_09_303334353637[nfl],-1)&lt;=IF(AH734=450,450,AH734+9)))</f>
        <v>0</v>
      </c>
    </row>
    <row r="735" spans="32:35" x14ac:dyDescent="0.2">
      <c r="AF735" s="2">
        <v>0.79166666666666663</v>
      </c>
      <c r="AG735" t="s">
        <v>840</v>
      </c>
      <c r="AH735" s="17">
        <v>250</v>
      </c>
      <c r="AI735" s="17" cm="1">
        <f t="array" ref="AI735">SUMPRODUCT(--(IFERROR(HOUR(Flights_2026_09_303334353637[entry_hour]),-1)=HOUR(AF735)),--(IFERROR(Flights_2026_09_303334353637[entry_sector],"")=AG735),--(IFERROR(Flights_2026_09_303334353637[nfl],-1)&gt;=AH735),--(IFERROR(Flights_2026_09_303334353637[nfl],-1)&lt;=IF(AH735=450,450,AH735+9)))</f>
        <v>0</v>
      </c>
    </row>
    <row r="736" spans="32:35" x14ac:dyDescent="0.2">
      <c r="AF736" s="2">
        <v>0.79166666666666663</v>
      </c>
      <c r="AG736" t="s">
        <v>840</v>
      </c>
      <c r="AH736" s="17">
        <v>260</v>
      </c>
      <c r="AI736" s="17" cm="1">
        <f t="array" ref="AI736">SUMPRODUCT(--(IFERROR(HOUR(Flights_2026_09_303334353637[entry_hour]),-1)=HOUR(AF736)),--(IFERROR(Flights_2026_09_303334353637[entry_sector],"")=AG736),--(IFERROR(Flights_2026_09_303334353637[nfl],-1)&gt;=AH736),--(IFERROR(Flights_2026_09_303334353637[nfl],-1)&lt;=IF(AH736=450,450,AH736+9)))</f>
        <v>0</v>
      </c>
    </row>
    <row r="737" spans="32:35" x14ac:dyDescent="0.2">
      <c r="AF737" s="2">
        <v>0.79166666666666663</v>
      </c>
      <c r="AG737" t="s">
        <v>840</v>
      </c>
      <c r="AH737" s="17">
        <v>270</v>
      </c>
      <c r="AI737" s="17" cm="1">
        <f t="array" ref="AI737">SUMPRODUCT(--(IFERROR(HOUR(Flights_2026_09_303334353637[entry_hour]),-1)=HOUR(AF737)),--(IFERROR(Flights_2026_09_303334353637[entry_sector],"")=AG737),--(IFERROR(Flights_2026_09_303334353637[nfl],-1)&gt;=AH737),--(IFERROR(Flights_2026_09_303334353637[nfl],-1)&lt;=IF(AH737=450,450,AH737+9)))</f>
        <v>0</v>
      </c>
    </row>
    <row r="738" spans="32:35" x14ac:dyDescent="0.2">
      <c r="AF738" s="2">
        <v>0.79166666666666663</v>
      </c>
      <c r="AG738" t="s">
        <v>840</v>
      </c>
      <c r="AH738" s="17">
        <v>280</v>
      </c>
      <c r="AI738" s="17" cm="1">
        <f t="array" ref="AI738">SUMPRODUCT(--(IFERROR(HOUR(Flights_2026_09_303334353637[entry_hour]),-1)=HOUR(AF738)),--(IFERROR(Flights_2026_09_303334353637[entry_sector],"")=AG738),--(IFERROR(Flights_2026_09_303334353637[nfl],-1)&gt;=AH738),--(IFERROR(Flights_2026_09_303334353637[nfl],-1)&lt;=IF(AH738=450,450,AH738+9)))</f>
        <v>0</v>
      </c>
    </row>
    <row r="739" spans="32:35" x14ac:dyDescent="0.2">
      <c r="AF739" s="2">
        <v>0.79166666666666663</v>
      </c>
      <c r="AG739" t="s">
        <v>840</v>
      </c>
      <c r="AH739" s="17">
        <v>290</v>
      </c>
      <c r="AI739" s="17" cm="1">
        <f t="array" ref="AI739">SUMPRODUCT(--(IFERROR(HOUR(Flights_2026_09_303334353637[entry_hour]),-1)=HOUR(AF739)),--(IFERROR(Flights_2026_09_303334353637[entry_sector],"")=AG739),--(IFERROR(Flights_2026_09_303334353637[nfl],-1)&gt;=AH739),--(IFERROR(Flights_2026_09_303334353637[nfl],-1)&lt;=IF(AH739=450,450,AH739+9)))</f>
        <v>0</v>
      </c>
    </row>
    <row r="740" spans="32:35" x14ac:dyDescent="0.2">
      <c r="AF740" s="2">
        <v>0.79166666666666663</v>
      </c>
      <c r="AG740" t="s">
        <v>840</v>
      </c>
      <c r="AH740" s="17">
        <v>300</v>
      </c>
      <c r="AI740" s="17" cm="1">
        <f t="array" ref="AI740">SUMPRODUCT(--(IFERROR(HOUR(Flights_2026_09_303334353637[entry_hour]),-1)=HOUR(AF740)),--(IFERROR(Flights_2026_09_303334353637[entry_sector],"")=AG740),--(IFERROR(Flights_2026_09_303334353637[nfl],-1)&gt;=AH740),--(IFERROR(Flights_2026_09_303334353637[nfl],-1)&lt;=IF(AH740=450,450,AH740+9)))</f>
        <v>0</v>
      </c>
    </row>
    <row r="741" spans="32:35" x14ac:dyDescent="0.2">
      <c r="AF741" s="2">
        <v>0.79166666666666663</v>
      </c>
      <c r="AG741" t="s">
        <v>840</v>
      </c>
      <c r="AH741" s="17">
        <v>310</v>
      </c>
      <c r="AI741" s="17" cm="1">
        <f t="array" ref="AI741">SUMPRODUCT(--(IFERROR(HOUR(Flights_2026_09_303334353637[entry_hour]),-1)=HOUR(AF741)),--(IFERROR(Flights_2026_09_303334353637[entry_sector],"")=AG741),--(IFERROR(Flights_2026_09_303334353637[nfl],-1)&gt;=AH741),--(IFERROR(Flights_2026_09_303334353637[nfl],-1)&lt;=IF(AH741=450,450,AH741+9)))</f>
        <v>0</v>
      </c>
    </row>
    <row r="742" spans="32:35" x14ac:dyDescent="0.2">
      <c r="AF742" s="2">
        <v>0.79166666666666663</v>
      </c>
      <c r="AG742" t="s">
        <v>840</v>
      </c>
      <c r="AH742" s="17">
        <v>320</v>
      </c>
      <c r="AI742" s="17" cm="1">
        <f t="array" ref="AI742">SUMPRODUCT(--(IFERROR(HOUR(Flights_2026_09_303334353637[entry_hour]),-1)=HOUR(AF742)),--(IFERROR(Flights_2026_09_303334353637[entry_sector],"")=AG742),--(IFERROR(Flights_2026_09_303334353637[nfl],-1)&gt;=AH742),--(IFERROR(Flights_2026_09_303334353637[nfl],-1)&lt;=IF(AH742=450,450,AH742+9)))</f>
        <v>0</v>
      </c>
    </row>
    <row r="743" spans="32:35" x14ac:dyDescent="0.2">
      <c r="AF743" s="2">
        <v>0.79166666666666663</v>
      </c>
      <c r="AG743" t="s">
        <v>840</v>
      </c>
      <c r="AH743" s="17">
        <v>330</v>
      </c>
      <c r="AI743" s="17" cm="1">
        <f t="array" ref="AI743">SUMPRODUCT(--(IFERROR(HOUR(Flights_2026_09_303334353637[entry_hour]),-1)=HOUR(AF743)),--(IFERROR(Flights_2026_09_303334353637[entry_sector],"")=AG743),--(IFERROR(Flights_2026_09_303334353637[nfl],-1)&gt;=AH743),--(IFERROR(Flights_2026_09_303334353637[nfl],-1)&lt;=IF(AH743=450,450,AH743+9)))</f>
        <v>0</v>
      </c>
    </row>
    <row r="744" spans="32:35" x14ac:dyDescent="0.2">
      <c r="AF744" s="2">
        <v>0.79166666666666663</v>
      </c>
      <c r="AG744" t="s">
        <v>840</v>
      </c>
      <c r="AH744" s="17">
        <v>340</v>
      </c>
      <c r="AI744" s="17" cm="1">
        <f t="array" ref="AI744">SUMPRODUCT(--(IFERROR(HOUR(Flights_2026_09_303334353637[entry_hour]),-1)=HOUR(AF744)),--(IFERROR(Flights_2026_09_303334353637[entry_sector],"")=AG744),--(IFERROR(Flights_2026_09_303334353637[nfl],-1)&gt;=AH744),--(IFERROR(Flights_2026_09_303334353637[nfl],-1)&lt;=IF(AH744=450,450,AH744+9)))</f>
        <v>0</v>
      </c>
    </row>
    <row r="745" spans="32:35" x14ac:dyDescent="0.2">
      <c r="AF745" s="2">
        <v>0.79166666666666663</v>
      </c>
      <c r="AG745" t="s">
        <v>840</v>
      </c>
      <c r="AH745" s="17">
        <v>350</v>
      </c>
      <c r="AI745" s="17" cm="1">
        <f t="array" ref="AI745">SUMPRODUCT(--(IFERROR(HOUR(Flights_2026_09_303334353637[entry_hour]),-1)=HOUR(AF745)),--(IFERROR(Flights_2026_09_303334353637[entry_sector],"")=AG745),--(IFERROR(Flights_2026_09_303334353637[nfl],-1)&gt;=AH745),--(IFERROR(Flights_2026_09_303334353637[nfl],-1)&lt;=IF(AH745=450,450,AH745+9)))</f>
        <v>1</v>
      </c>
    </row>
    <row r="746" spans="32:35" x14ac:dyDescent="0.2">
      <c r="AF746" s="2">
        <v>0.79166666666666663</v>
      </c>
      <c r="AG746" t="s">
        <v>840</v>
      </c>
      <c r="AH746" s="17">
        <v>360</v>
      </c>
      <c r="AI746" s="17" cm="1">
        <f t="array" ref="AI746">SUMPRODUCT(--(IFERROR(HOUR(Flights_2026_09_303334353637[entry_hour]),-1)=HOUR(AF746)),--(IFERROR(Flights_2026_09_303334353637[entry_sector],"")=AG746),--(IFERROR(Flights_2026_09_303334353637[nfl],-1)&gt;=AH746),--(IFERROR(Flights_2026_09_303334353637[nfl],-1)&lt;=IF(AH746=450,450,AH746+9)))</f>
        <v>0</v>
      </c>
    </row>
    <row r="747" spans="32:35" x14ac:dyDescent="0.2">
      <c r="AF747" s="2">
        <v>0.79166666666666663</v>
      </c>
      <c r="AG747" t="s">
        <v>840</v>
      </c>
      <c r="AH747" s="17">
        <v>370</v>
      </c>
      <c r="AI747" s="17" cm="1">
        <f t="array" ref="AI747">SUMPRODUCT(--(IFERROR(HOUR(Flights_2026_09_303334353637[entry_hour]),-1)=HOUR(AF747)),--(IFERROR(Flights_2026_09_303334353637[entry_sector],"")=AG747),--(IFERROR(Flights_2026_09_303334353637[nfl],-1)&gt;=AH747),--(IFERROR(Flights_2026_09_303334353637[nfl],-1)&lt;=IF(AH747=450,450,AH747+9)))</f>
        <v>0</v>
      </c>
    </row>
    <row r="748" spans="32:35" x14ac:dyDescent="0.2">
      <c r="AF748" s="2">
        <v>0.79166666666666663</v>
      </c>
      <c r="AG748" t="s">
        <v>840</v>
      </c>
      <c r="AH748" s="17">
        <v>380</v>
      </c>
      <c r="AI748" s="17" cm="1">
        <f t="array" ref="AI748">SUMPRODUCT(--(IFERROR(HOUR(Flights_2026_09_303334353637[entry_hour]),-1)=HOUR(AF748)),--(IFERROR(Flights_2026_09_303334353637[entry_sector],"")=AG748),--(IFERROR(Flights_2026_09_303334353637[nfl],-1)&gt;=AH748),--(IFERROR(Flights_2026_09_303334353637[nfl],-1)&lt;=IF(AH748=450,450,AH748+9)))</f>
        <v>0</v>
      </c>
    </row>
    <row r="749" spans="32:35" x14ac:dyDescent="0.2">
      <c r="AF749" s="2">
        <v>0.79166666666666663</v>
      </c>
      <c r="AG749" t="s">
        <v>840</v>
      </c>
      <c r="AH749" s="17">
        <v>390</v>
      </c>
      <c r="AI749" s="17" cm="1">
        <f t="array" ref="AI749">SUMPRODUCT(--(IFERROR(HOUR(Flights_2026_09_303334353637[entry_hour]),-1)=HOUR(AF749)),--(IFERROR(Flights_2026_09_303334353637[entry_sector],"")=AG749),--(IFERROR(Flights_2026_09_303334353637[nfl],-1)&gt;=AH749),--(IFERROR(Flights_2026_09_303334353637[nfl],-1)&lt;=IF(AH749=450,450,AH749+9)))</f>
        <v>1</v>
      </c>
    </row>
    <row r="750" spans="32:35" x14ac:dyDescent="0.2">
      <c r="AF750" s="2">
        <v>0.79166666666666663</v>
      </c>
      <c r="AG750" t="s">
        <v>840</v>
      </c>
      <c r="AH750" s="17">
        <v>400</v>
      </c>
      <c r="AI750" s="17" cm="1">
        <f t="array" ref="AI750">SUMPRODUCT(--(IFERROR(HOUR(Flights_2026_09_303334353637[entry_hour]),-1)=HOUR(AF750)),--(IFERROR(Flights_2026_09_303334353637[entry_sector],"")=AG750),--(IFERROR(Flights_2026_09_303334353637[nfl],-1)&gt;=AH750),--(IFERROR(Flights_2026_09_303334353637[nfl],-1)&lt;=IF(AH750=450,450,AH750+9)))</f>
        <v>0</v>
      </c>
    </row>
    <row r="751" spans="32:35" x14ac:dyDescent="0.2">
      <c r="AF751" s="2">
        <v>0.79166666666666663</v>
      </c>
      <c r="AG751" t="s">
        <v>840</v>
      </c>
      <c r="AH751" s="17">
        <v>410</v>
      </c>
      <c r="AI751" s="17" cm="1">
        <f t="array" ref="AI751">SUMPRODUCT(--(IFERROR(HOUR(Flights_2026_09_303334353637[entry_hour]),-1)=HOUR(AF751)),--(IFERROR(Flights_2026_09_303334353637[entry_sector],"")=AG751),--(IFERROR(Flights_2026_09_303334353637[nfl],-1)&gt;=AH751),--(IFERROR(Flights_2026_09_303334353637[nfl],-1)&lt;=IF(AH751=450,450,AH751+9)))</f>
        <v>0</v>
      </c>
    </row>
    <row r="752" spans="32:35" x14ac:dyDescent="0.2">
      <c r="AF752" s="2">
        <v>0.79166666666666663</v>
      </c>
      <c r="AG752" t="s">
        <v>840</v>
      </c>
      <c r="AH752" s="17">
        <v>420</v>
      </c>
      <c r="AI752" s="17" cm="1">
        <f t="array" ref="AI752">SUMPRODUCT(--(IFERROR(HOUR(Flights_2026_09_303334353637[entry_hour]),-1)=HOUR(AF752)),--(IFERROR(Flights_2026_09_303334353637[entry_sector],"")=AG752),--(IFERROR(Flights_2026_09_303334353637[nfl],-1)&gt;=AH752),--(IFERROR(Flights_2026_09_303334353637[nfl],-1)&lt;=IF(AH752=450,450,AH752+9)))</f>
        <v>0</v>
      </c>
    </row>
    <row r="753" spans="32:35" x14ac:dyDescent="0.2">
      <c r="AF753" s="2">
        <v>0.79166666666666663</v>
      </c>
      <c r="AG753" t="s">
        <v>840</v>
      </c>
      <c r="AH753" s="17">
        <v>430</v>
      </c>
      <c r="AI753" s="17" cm="1">
        <f t="array" ref="AI753">SUMPRODUCT(--(IFERROR(HOUR(Flights_2026_09_303334353637[entry_hour]),-1)=HOUR(AF753)),--(IFERROR(Flights_2026_09_303334353637[entry_sector],"")=AG753),--(IFERROR(Flights_2026_09_303334353637[nfl],-1)&gt;=AH753),--(IFERROR(Flights_2026_09_303334353637[nfl],-1)&lt;=IF(AH753=450,450,AH753+9)))</f>
        <v>0</v>
      </c>
    </row>
    <row r="754" spans="32:35" x14ac:dyDescent="0.2">
      <c r="AF754" s="2">
        <v>0.79166666666666663</v>
      </c>
      <c r="AG754" t="s">
        <v>840</v>
      </c>
      <c r="AH754" s="17">
        <v>440</v>
      </c>
      <c r="AI754" s="17" cm="1">
        <f t="array" ref="AI754">SUMPRODUCT(--(IFERROR(HOUR(Flights_2026_09_303334353637[entry_hour]),-1)=HOUR(AF754)),--(IFERROR(Flights_2026_09_303334353637[entry_sector],"")=AG754),--(IFERROR(Flights_2026_09_303334353637[nfl],-1)&gt;=AH754),--(IFERROR(Flights_2026_09_303334353637[nfl],-1)&lt;=IF(AH754=450,450,AH754+9)))</f>
        <v>0</v>
      </c>
    </row>
    <row r="755" spans="32:35" x14ac:dyDescent="0.2">
      <c r="AF755" s="2">
        <v>0.79166666666666663</v>
      </c>
      <c r="AG755" t="s">
        <v>840</v>
      </c>
      <c r="AH755" s="17">
        <v>450</v>
      </c>
      <c r="AI755" s="17" cm="1">
        <f t="array" ref="AI755">SUMPRODUCT(--(IFERROR(HOUR(Flights_2026_09_303334353637[entry_hour]),-1)=HOUR(AF755)),--(IFERROR(Flights_2026_09_303334353637[entry_sector],"")=AG755),--(IFERROR(Flights_2026_09_303334353637[nfl],-1)&gt;=AH755),--(IFERROR(Flights_2026_09_303334353637[nfl],-1)&lt;=IF(AH755=450,450,AH755+9)))</f>
        <v>0</v>
      </c>
    </row>
    <row r="756" spans="32:35" x14ac:dyDescent="0.2">
      <c r="AF756" s="2">
        <v>0.79166666666666663</v>
      </c>
      <c r="AG756" t="s">
        <v>747</v>
      </c>
      <c r="AH756" s="17">
        <v>200</v>
      </c>
      <c r="AI756" s="17" cm="1">
        <f t="array" ref="AI756">SUMPRODUCT(--(IFERROR(HOUR(Flights_2026_09_303334353637[entry_hour]),-1)=HOUR(AF756)),--(IFERROR(Flights_2026_09_303334353637[entry_sector],"")=AG756),--(IFERROR(Flights_2026_09_303334353637[nfl],-1)&gt;=AH756),--(IFERROR(Flights_2026_09_303334353637[nfl],-1)&lt;=IF(AH756=450,450,AH756+9)))</f>
        <v>0</v>
      </c>
    </row>
    <row r="757" spans="32:35" x14ac:dyDescent="0.2">
      <c r="AF757" s="2">
        <v>0.79166666666666663</v>
      </c>
      <c r="AG757" t="s">
        <v>747</v>
      </c>
      <c r="AH757" s="17">
        <v>210</v>
      </c>
      <c r="AI757" s="17" cm="1">
        <f t="array" ref="AI757">SUMPRODUCT(--(IFERROR(HOUR(Flights_2026_09_303334353637[entry_hour]),-1)=HOUR(AF757)),--(IFERROR(Flights_2026_09_303334353637[entry_sector],"")=AG757),--(IFERROR(Flights_2026_09_303334353637[nfl],-1)&gt;=AH757),--(IFERROR(Flights_2026_09_303334353637[nfl],-1)&lt;=IF(AH757=450,450,AH757+9)))</f>
        <v>0</v>
      </c>
    </row>
    <row r="758" spans="32:35" x14ac:dyDescent="0.2">
      <c r="AF758" s="2">
        <v>0.79166666666666663</v>
      </c>
      <c r="AG758" t="s">
        <v>747</v>
      </c>
      <c r="AH758" s="17">
        <v>220</v>
      </c>
      <c r="AI758" s="17" cm="1">
        <f t="array" ref="AI758">SUMPRODUCT(--(IFERROR(HOUR(Flights_2026_09_303334353637[entry_hour]),-1)=HOUR(AF758)),--(IFERROR(Flights_2026_09_303334353637[entry_sector],"")=AG758),--(IFERROR(Flights_2026_09_303334353637[nfl],-1)&gt;=AH758),--(IFERROR(Flights_2026_09_303334353637[nfl],-1)&lt;=IF(AH758=450,450,AH758+9)))</f>
        <v>0</v>
      </c>
    </row>
    <row r="759" spans="32:35" x14ac:dyDescent="0.2">
      <c r="AF759" s="2">
        <v>0.79166666666666663</v>
      </c>
      <c r="AG759" t="s">
        <v>747</v>
      </c>
      <c r="AH759" s="17">
        <v>230</v>
      </c>
      <c r="AI759" s="17" cm="1">
        <f t="array" ref="AI759">SUMPRODUCT(--(IFERROR(HOUR(Flights_2026_09_303334353637[entry_hour]),-1)=HOUR(AF759)),--(IFERROR(Flights_2026_09_303334353637[entry_sector],"")=AG759),--(IFERROR(Flights_2026_09_303334353637[nfl],-1)&gt;=AH759),--(IFERROR(Flights_2026_09_303334353637[nfl],-1)&lt;=IF(AH759=450,450,AH759+9)))</f>
        <v>0</v>
      </c>
    </row>
    <row r="760" spans="32:35" x14ac:dyDescent="0.2">
      <c r="AF760" s="2">
        <v>0.79166666666666663</v>
      </c>
      <c r="AG760" t="s">
        <v>747</v>
      </c>
      <c r="AH760" s="17">
        <v>240</v>
      </c>
      <c r="AI760" s="17" cm="1">
        <f t="array" ref="AI760">SUMPRODUCT(--(IFERROR(HOUR(Flights_2026_09_303334353637[entry_hour]),-1)=HOUR(AF760)),--(IFERROR(Flights_2026_09_303334353637[entry_sector],"")=AG760),--(IFERROR(Flights_2026_09_303334353637[nfl],-1)&gt;=AH760),--(IFERROR(Flights_2026_09_303334353637[nfl],-1)&lt;=IF(AH760=450,450,AH760+9)))</f>
        <v>0</v>
      </c>
    </row>
    <row r="761" spans="32:35" x14ac:dyDescent="0.2">
      <c r="AF761" s="2">
        <v>0.79166666666666663</v>
      </c>
      <c r="AG761" t="s">
        <v>747</v>
      </c>
      <c r="AH761" s="17">
        <v>250</v>
      </c>
      <c r="AI761" s="17" cm="1">
        <f t="array" ref="AI761">SUMPRODUCT(--(IFERROR(HOUR(Flights_2026_09_303334353637[entry_hour]),-1)=HOUR(AF761)),--(IFERROR(Flights_2026_09_303334353637[entry_sector],"")=AG761),--(IFERROR(Flights_2026_09_303334353637[nfl],-1)&gt;=AH761),--(IFERROR(Flights_2026_09_303334353637[nfl],-1)&lt;=IF(AH761=450,450,AH761+9)))</f>
        <v>0</v>
      </c>
    </row>
    <row r="762" spans="32:35" x14ac:dyDescent="0.2">
      <c r="AF762" s="2">
        <v>0.79166666666666663</v>
      </c>
      <c r="AG762" t="s">
        <v>747</v>
      </c>
      <c r="AH762" s="17">
        <v>260</v>
      </c>
      <c r="AI762" s="17" cm="1">
        <f t="array" ref="AI762">SUMPRODUCT(--(IFERROR(HOUR(Flights_2026_09_303334353637[entry_hour]),-1)=HOUR(AF762)),--(IFERROR(Flights_2026_09_303334353637[entry_sector],"")=AG762),--(IFERROR(Flights_2026_09_303334353637[nfl],-1)&gt;=AH762),--(IFERROR(Flights_2026_09_303334353637[nfl],-1)&lt;=IF(AH762=450,450,AH762+9)))</f>
        <v>0</v>
      </c>
    </row>
    <row r="763" spans="32:35" x14ac:dyDescent="0.2">
      <c r="AF763" s="2">
        <v>0.79166666666666663</v>
      </c>
      <c r="AG763" t="s">
        <v>747</v>
      </c>
      <c r="AH763" s="17">
        <v>270</v>
      </c>
      <c r="AI763" s="17" cm="1">
        <f t="array" ref="AI763">SUMPRODUCT(--(IFERROR(HOUR(Flights_2026_09_303334353637[entry_hour]),-1)=HOUR(AF763)),--(IFERROR(Flights_2026_09_303334353637[entry_sector],"")=AG763),--(IFERROR(Flights_2026_09_303334353637[nfl],-1)&gt;=AH763),--(IFERROR(Flights_2026_09_303334353637[nfl],-1)&lt;=IF(AH763=450,450,AH763+9)))</f>
        <v>0</v>
      </c>
    </row>
    <row r="764" spans="32:35" x14ac:dyDescent="0.2">
      <c r="AF764" s="2">
        <v>0.79166666666666663</v>
      </c>
      <c r="AG764" t="s">
        <v>747</v>
      </c>
      <c r="AH764" s="17">
        <v>280</v>
      </c>
      <c r="AI764" s="17" cm="1">
        <f t="array" ref="AI764">SUMPRODUCT(--(IFERROR(HOUR(Flights_2026_09_303334353637[entry_hour]),-1)=HOUR(AF764)),--(IFERROR(Flights_2026_09_303334353637[entry_sector],"")=AG764),--(IFERROR(Flights_2026_09_303334353637[nfl],-1)&gt;=AH764),--(IFERROR(Flights_2026_09_303334353637[nfl],-1)&lt;=IF(AH764=450,450,AH764+9)))</f>
        <v>0</v>
      </c>
    </row>
    <row r="765" spans="32:35" x14ac:dyDescent="0.2">
      <c r="AF765" s="2">
        <v>0.79166666666666663</v>
      </c>
      <c r="AG765" t="s">
        <v>747</v>
      </c>
      <c r="AH765" s="17">
        <v>290</v>
      </c>
      <c r="AI765" s="17" cm="1">
        <f t="array" ref="AI765">SUMPRODUCT(--(IFERROR(HOUR(Flights_2026_09_303334353637[entry_hour]),-1)=HOUR(AF765)),--(IFERROR(Flights_2026_09_303334353637[entry_sector],"")=AG765),--(IFERROR(Flights_2026_09_303334353637[nfl],-1)&gt;=AH765),--(IFERROR(Flights_2026_09_303334353637[nfl],-1)&lt;=IF(AH765=450,450,AH765+9)))</f>
        <v>1</v>
      </c>
    </row>
    <row r="766" spans="32:35" x14ac:dyDescent="0.2">
      <c r="AF766" s="2">
        <v>0.79166666666666663</v>
      </c>
      <c r="AG766" t="s">
        <v>747</v>
      </c>
      <c r="AH766" s="17">
        <v>300</v>
      </c>
      <c r="AI766" s="17" cm="1">
        <f t="array" ref="AI766">SUMPRODUCT(--(IFERROR(HOUR(Flights_2026_09_303334353637[entry_hour]),-1)=HOUR(AF766)),--(IFERROR(Flights_2026_09_303334353637[entry_sector],"")=AG766),--(IFERROR(Flights_2026_09_303334353637[nfl],-1)&gt;=AH766),--(IFERROR(Flights_2026_09_303334353637[nfl],-1)&lt;=IF(AH766=450,450,AH766+9)))</f>
        <v>0</v>
      </c>
    </row>
    <row r="767" spans="32:35" x14ac:dyDescent="0.2">
      <c r="AF767" s="2">
        <v>0.79166666666666663</v>
      </c>
      <c r="AG767" t="s">
        <v>747</v>
      </c>
      <c r="AH767" s="17">
        <v>310</v>
      </c>
      <c r="AI767" s="17" cm="1">
        <f t="array" ref="AI767">SUMPRODUCT(--(IFERROR(HOUR(Flights_2026_09_303334353637[entry_hour]),-1)=HOUR(AF767)),--(IFERROR(Flights_2026_09_303334353637[entry_sector],"")=AG767),--(IFERROR(Flights_2026_09_303334353637[nfl],-1)&gt;=AH767),--(IFERROR(Flights_2026_09_303334353637[nfl],-1)&lt;=IF(AH767=450,450,AH767+9)))</f>
        <v>0</v>
      </c>
    </row>
    <row r="768" spans="32:35" x14ac:dyDescent="0.2">
      <c r="AF768" s="2">
        <v>0.79166666666666663</v>
      </c>
      <c r="AG768" t="s">
        <v>747</v>
      </c>
      <c r="AH768" s="17">
        <v>320</v>
      </c>
      <c r="AI768" s="17" cm="1">
        <f t="array" ref="AI768">SUMPRODUCT(--(IFERROR(HOUR(Flights_2026_09_303334353637[entry_hour]),-1)=HOUR(AF768)),--(IFERROR(Flights_2026_09_303334353637[entry_sector],"")=AG768),--(IFERROR(Flights_2026_09_303334353637[nfl],-1)&gt;=AH768),--(IFERROR(Flights_2026_09_303334353637[nfl],-1)&lt;=IF(AH768=450,450,AH768+9)))</f>
        <v>0</v>
      </c>
    </row>
    <row r="769" spans="32:35" x14ac:dyDescent="0.2">
      <c r="AF769" s="2">
        <v>0.79166666666666663</v>
      </c>
      <c r="AG769" t="s">
        <v>747</v>
      </c>
      <c r="AH769" s="17">
        <v>330</v>
      </c>
      <c r="AI769" s="17" cm="1">
        <f t="array" ref="AI769">SUMPRODUCT(--(IFERROR(HOUR(Flights_2026_09_303334353637[entry_hour]),-1)=HOUR(AF769)),--(IFERROR(Flights_2026_09_303334353637[entry_sector],"")=AG769),--(IFERROR(Flights_2026_09_303334353637[nfl],-1)&gt;=AH769),--(IFERROR(Flights_2026_09_303334353637[nfl],-1)&lt;=IF(AH769=450,450,AH769+9)))</f>
        <v>0</v>
      </c>
    </row>
    <row r="770" spans="32:35" x14ac:dyDescent="0.2">
      <c r="AF770" s="2">
        <v>0.79166666666666663</v>
      </c>
      <c r="AG770" t="s">
        <v>747</v>
      </c>
      <c r="AH770" s="17">
        <v>340</v>
      </c>
      <c r="AI770" s="17" cm="1">
        <f t="array" ref="AI770">SUMPRODUCT(--(IFERROR(HOUR(Flights_2026_09_303334353637[entry_hour]),-1)=HOUR(AF770)),--(IFERROR(Flights_2026_09_303334353637[entry_sector],"")=AG770),--(IFERROR(Flights_2026_09_303334353637[nfl],-1)&gt;=AH770),--(IFERROR(Flights_2026_09_303334353637[nfl],-1)&lt;=IF(AH770=450,450,AH770+9)))</f>
        <v>0</v>
      </c>
    </row>
    <row r="771" spans="32:35" x14ac:dyDescent="0.2">
      <c r="AF771" s="2">
        <v>0.79166666666666663</v>
      </c>
      <c r="AG771" t="s">
        <v>747</v>
      </c>
      <c r="AH771" s="17">
        <v>350</v>
      </c>
      <c r="AI771" s="17" cm="1">
        <f t="array" ref="AI771">SUMPRODUCT(--(IFERROR(HOUR(Flights_2026_09_303334353637[entry_hour]),-1)=HOUR(AF771)),--(IFERROR(Flights_2026_09_303334353637[entry_sector],"")=AG771),--(IFERROR(Flights_2026_09_303334353637[nfl],-1)&gt;=AH771),--(IFERROR(Flights_2026_09_303334353637[nfl],-1)&lt;=IF(AH771=450,450,AH771+9)))</f>
        <v>0</v>
      </c>
    </row>
    <row r="772" spans="32:35" x14ac:dyDescent="0.2">
      <c r="AF772" s="2">
        <v>0.79166666666666663</v>
      </c>
      <c r="AG772" t="s">
        <v>747</v>
      </c>
      <c r="AH772" s="17">
        <v>360</v>
      </c>
      <c r="AI772" s="17" cm="1">
        <f t="array" ref="AI772">SUMPRODUCT(--(IFERROR(HOUR(Flights_2026_09_303334353637[entry_hour]),-1)=HOUR(AF772)),--(IFERROR(Flights_2026_09_303334353637[entry_sector],"")=AG772),--(IFERROR(Flights_2026_09_303334353637[nfl],-1)&gt;=AH772),--(IFERROR(Flights_2026_09_303334353637[nfl],-1)&lt;=IF(AH772=450,450,AH772+9)))</f>
        <v>1</v>
      </c>
    </row>
    <row r="773" spans="32:35" x14ac:dyDescent="0.2">
      <c r="AF773" s="2">
        <v>0.79166666666666663</v>
      </c>
      <c r="AG773" t="s">
        <v>747</v>
      </c>
      <c r="AH773" s="17">
        <v>370</v>
      </c>
      <c r="AI773" s="17" cm="1">
        <f t="array" ref="AI773">SUMPRODUCT(--(IFERROR(HOUR(Flights_2026_09_303334353637[entry_hour]),-1)=HOUR(AF773)),--(IFERROR(Flights_2026_09_303334353637[entry_sector],"")=AG773),--(IFERROR(Flights_2026_09_303334353637[nfl],-1)&gt;=AH773),--(IFERROR(Flights_2026_09_303334353637[nfl],-1)&lt;=IF(AH773=450,450,AH773+9)))</f>
        <v>0</v>
      </c>
    </row>
    <row r="774" spans="32:35" x14ac:dyDescent="0.2">
      <c r="AF774" s="2">
        <v>0.79166666666666663</v>
      </c>
      <c r="AG774" t="s">
        <v>747</v>
      </c>
      <c r="AH774" s="17">
        <v>380</v>
      </c>
      <c r="AI774" s="17" cm="1">
        <f t="array" ref="AI774">SUMPRODUCT(--(IFERROR(HOUR(Flights_2026_09_303334353637[entry_hour]),-1)=HOUR(AF774)),--(IFERROR(Flights_2026_09_303334353637[entry_sector],"")=AG774),--(IFERROR(Flights_2026_09_303334353637[nfl],-1)&gt;=AH774),--(IFERROR(Flights_2026_09_303334353637[nfl],-1)&lt;=IF(AH774=450,450,AH774+9)))</f>
        <v>0</v>
      </c>
    </row>
    <row r="775" spans="32:35" x14ac:dyDescent="0.2">
      <c r="AF775" s="2">
        <v>0.79166666666666663</v>
      </c>
      <c r="AG775" t="s">
        <v>747</v>
      </c>
      <c r="AH775" s="17">
        <v>390</v>
      </c>
      <c r="AI775" s="17" cm="1">
        <f t="array" ref="AI775">SUMPRODUCT(--(IFERROR(HOUR(Flights_2026_09_303334353637[entry_hour]),-1)=HOUR(AF775)),--(IFERROR(Flights_2026_09_303334353637[entry_sector],"")=AG775),--(IFERROR(Flights_2026_09_303334353637[nfl],-1)&gt;=AH775),--(IFERROR(Flights_2026_09_303334353637[nfl],-1)&lt;=IF(AH775=450,450,AH775+9)))</f>
        <v>0</v>
      </c>
    </row>
    <row r="776" spans="32:35" x14ac:dyDescent="0.2">
      <c r="AF776" s="2">
        <v>0.79166666666666663</v>
      </c>
      <c r="AG776" t="s">
        <v>747</v>
      </c>
      <c r="AH776" s="17">
        <v>400</v>
      </c>
      <c r="AI776" s="17" cm="1">
        <f t="array" ref="AI776">SUMPRODUCT(--(IFERROR(HOUR(Flights_2026_09_303334353637[entry_hour]),-1)=HOUR(AF776)),--(IFERROR(Flights_2026_09_303334353637[entry_sector],"")=AG776),--(IFERROR(Flights_2026_09_303334353637[nfl],-1)&gt;=AH776),--(IFERROR(Flights_2026_09_303334353637[nfl],-1)&lt;=IF(AH776=450,450,AH776+9)))</f>
        <v>1</v>
      </c>
    </row>
    <row r="777" spans="32:35" x14ac:dyDescent="0.2">
      <c r="AF777" s="2">
        <v>0.79166666666666663</v>
      </c>
      <c r="AG777" t="s">
        <v>747</v>
      </c>
      <c r="AH777" s="17">
        <v>410</v>
      </c>
      <c r="AI777" s="17" cm="1">
        <f t="array" ref="AI777">SUMPRODUCT(--(IFERROR(HOUR(Flights_2026_09_303334353637[entry_hour]),-1)=HOUR(AF777)),--(IFERROR(Flights_2026_09_303334353637[entry_sector],"")=AG777),--(IFERROR(Flights_2026_09_303334353637[nfl],-1)&gt;=AH777),--(IFERROR(Flights_2026_09_303334353637[nfl],-1)&lt;=IF(AH777=450,450,AH777+9)))</f>
        <v>0</v>
      </c>
    </row>
    <row r="778" spans="32:35" x14ac:dyDescent="0.2">
      <c r="AF778" s="2">
        <v>0.79166666666666663</v>
      </c>
      <c r="AG778" t="s">
        <v>747</v>
      </c>
      <c r="AH778" s="17">
        <v>420</v>
      </c>
      <c r="AI778" s="17" cm="1">
        <f t="array" ref="AI778">SUMPRODUCT(--(IFERROR(HOUR(Flights_2026_09_303334353637[entry_hour]),-1)=HOUR(AF778)),--(IFERROR(Flights_2026_09_303334353637[entry_sector],"")=AG778),--(IFERROR(Flights_2026_09_303334353637[nfl],-1)&gt;=AH778),--(IFERROR(Flights_2026_09_303334353637[nfl],-1)&lt;=IF(AH778=450,450,AH778+9)))</f>
        <v>0</v>
      </c>
    </row>
    <row r="779" spans="32:35" x14ac:dyDescent="0.2">
      <c r="AF779" s="2">
        <v>0.79166666666666663</v>
      </c>
      <c r="AG779" t="s">
        <v>747</v>
      </c>
      <c r="AH779" s="17">
        <v>430</v>
      </c>
      <c r="AI779" s="17" cm="1">
        <f t="array" ref="AI779">SUMPRODUCT(--(IFERROR(HOUR(Flights_2026_09_303334353637[entry_hour]),-1)=HOUR(AF779)),--(IFERROR(Flights_2026_09_303334353637[entry_sector],"")=AG779),--(IFERROR(Flights_2026_09_303334353637[nfl],-1)&gt;=AH779),--(IFERROR(Flights_2026_09_303334353637[nfl],-1)&lt;=IF(AH779=450,450,AH779+9)))</f>
        <v>0</v>
      </c>
    </row>
    <row r="780" spans="32:35" x14ac:dyDescent="0.2">
      <c r="AF780" s="2">
        <v>0.79166666666666663</v>
      </c>
      <c r="AG780" t="s">
        <v>747</v>
      </c>
      <c r="AH780" s="17">
        <v>440</v>
      </c>
      <c r="AI780" s="17" cm="1">
        <f t="array" ref="AI780">SUMPRODUCT(--(IFERROR(HOUR(Flights_2026_09_303334353637[entry_hour]),-1)=HOUR(AF780)),--(IFERROR(Flights_2026_09_303334353637[entry_sector],"")=AG780),--(IFERROR(Flights_2026_09_303334353637[nfl],-1)&gt;=AH780),--(IFERROR(Flights_2026_09_303334353637[nfl],-1)&lt;=IF(AH780=450,450,AH780+9)))</f>
        <v>0</v>
      </c>
    </row>
    <row r="781" spans="32:35" x14ac:dyDescent="0.2">
      <c r="AF781" s="2">
        <v>0.79166666666666663</v>
      </c>
      <c r="AG781" t="s">
        <v>747</v>
      </c>
      <c r="AH781" s="17">
        <v>450</v>
      </c>
      <c r="AI781" s="17" cm="1">
        <f t="array" ref="AI781">SUMPRODUCT(--(IFERROR(HOUR(Flights_2026_09_303334353637[entry_hour]),-1)=HOUR(AF781)),--(IFERROR(Flights_2026_09_303334353637[entry_sector],"")=AG781),--(IFERROR(Flights_2026_09_303334353637[nfl],-1)&gt;=AH781),--(IFERROR(Flights_2026_09_303334353637[nfl],-1)&lt;=IF(AH781=450,450,AH781+9)))</f>
        <v>0</v>
      </c>
    </row>
    <row r="782" spans="32:35" x14ac:dyDescent="0.2">
      <c r="AF782" s="2">
        <v>0.83333333333333337</v>
      </c>
      <c r="AG782" t="s">
        <v>743</v>
      </c>
      <c r="AH782" s="17">
        <v>200</v>
      </c>
      <c r="AI782" s="17" cm="1">
        <f t="array" ref="AI782">SUMPRODUCT(--(IFERROR(HOUR(Flights_2026_09_303334353637[entry_hour]),-1)=HOUR(AF782)),--(IFERROR(Flights_2026_09_303334353637[entry_sector],"")=AG782),--(IFERROR(Flights_2026_09_303334353637[nfl],-1)&gt;=AH782),--(IFERROR(Flights_2026_09_303334353637[nfl],-1)&lt;=IF(AH782=450,450,AH782+9)))</f>
        <v>0</v>
      </c>
    </row>
    <row r="783" spans="32:35" x14ac:dyDescent="0.2">
      <c r="AF783" s="2">
        <v>0.83333333333333337</v>
      </c>
      <c r="AG783" t="s">
        <v>743</v>
      </c>
      <c r="AH783" s="17">
        <v>210</v>
      </c>
      <c r="AI783" s="17" cm="1">
        <f t="array" ref="AI783">SUMPRODUCT(--(IFERROR(HOUR(Flights_2026_09_303334353637[entry_hour]),-1)=HOUR(AF783)),--(IFERROR(Flights_2026_09_303334353637[entry_sector],"")=AG783),--(IFERROR(Flights_2026_09_303334353637[nfl],-1)&gt;=AH783),--(IFERROR(Flights_2026_09_303334353637[nfl],-1)&lt;=IF(AH783=450,450,AH783+9)))</f>
        <v>0</v>
      </c>
    </row>
    <row r="784" spans="32:35" x14ac:dyDescent="0.2">
      <c r="AF784" s="2">
        <v>0.83333333333333337</v>
      </c>
      <c r="AG784" t="s">
        <v>743</v>
      </c>
      <c r="AH784" s="17">
        <v>220</v>
      </c>
      <c r="AI784" s="17" cm="1">
        <f t="array" ref="AI784">SUMPRODUCT(--(IFERROR(HOUR(Flights_2026_09_303334353637[entry_hour]),-1)=HOUR(AF784)),--(IFERROR(Flights_2026_09_303334353637[entry_sector],"")=AG784),--(IFERROR(Flights_2026_09_303334353637[nfl],-1)&gt;=AH784),--(IFERROR(Flights_2026_09_303334353637[nfl],-1)&lt;=IF(AH784=450,450,AH784+9)))</f>
        <v>0</v>
      </c>
    </row>
    <row r="785" spans="32:35" x14ac:dyDescent="0.2">
      <c r="AF785" s="2">
        <v>0.83333333333333337</v>
      </c>
      <c r="AG785" t="s">
        <v>743</v>
      </c>
      <c r="AH785" s="17">
        <v>230</v>
      </c>
      <c r="AI785" s="17" cm="1">
        <f t="array" ref="AI785">SUMPRODUCT(--(IFERROR(HOUR(Flights_2026_09_303334353637[entry_hour]),-1)=HOUR(AF785)),--(IFERROR(Flights_2026_09_303334353637[entry_sector],"")=AG785),--(IFERROR(Flights_2026_09_303334353637[nfl],-1)&gt;=AH785),--(IFERROR(Flights_2026_09_303334353637[nfl],-1)&lt;=IF(AH785=450,450,AH785+9)))</f>
        <v>0</v>
      </c>
    </row>
    <row r="786" spans="32:35" x14ac:dyDescent="0.2">
      <c r="AF786" s="2">
        <v>0.83333333333333337</v>
      </c>
      <c r="AG786" t="s">
        <v>743</v>
      </c>
      <c r="AH786" s="17">
        <v>240</v>
      </c>
      <c r="AI786" s="17" cm="1">
        <f t="array" ref="AI786">SUMPRODUCT(--(IFERROR(HOUR(Flights_2026_09_303334353637[entry_hour]),-1)=HOUR(AF786)),--(IFERROR(Flights_2026_09_303334353637[entry_sector],"")=AG786),--(IFERROR(Flights_2026_09_303334353637[nfl],-1)&gt;=AH786),--(IFERROR(Flights_2026_09_303334353637[nfl],-1)&lt;=IF(AH786=450,450,AH786+9)))</f>
        <v>0</v>
      </c>
    </row>
    <row r="787" spans="32:35" x14ac:dyDescent="0.2">
      <c r="AF787" s="2">
        <v>0.83333333333333337</v>
      </c>
      <c r="AG787" t="s">
        <v>743</v>
      </c>
      <c r="AH787" s="17">
        <v>250</v>
      </c>
      <c r="AI787" s="17" cm="1">
        <f t="array" ref="AI787">SUMPRODUCT(--(IFERROR(HOUR(Flights_2026_09_303334353637[entry_hour]),-1)=HOUR(AF787)),--(IFERROR(Flights_2026_09_303334353637[entry_sector],"")=AG787),--(IFERROR(Flights_2026_09_303334353637[nfl],-1)&gt;=AH787),--(IFERROR(Flights_2026_09_303334353637[nfl],-1)&lt;=IF(AH787=450,450,AH787+9)))</f>
        <v>0</v>
      </c>
    </row>
    <row r="788" spans="32:35" x14ac:dyDescent="0.2">
      <c r="AF788" s="2">
        <v>0.83333333333333337</v>
      </c>
      <c r="AG788" t="s">
        <v>743</v>
      </c>
      <c r="AH788" s="17">
        <v>260</v>
      </c>
      <c r="AI788" s="17" cm="1">
        <f t="array" ref="AI788">SUMPRODUCT(--(IFERROR(HOUR(Flights_2026_09_303334353637[entry_hour]),-1)=HOUR(AF788)),--(IFERROR(Flights_2026_09_303334353637[entry_sector],"")=AG788),--(IFERROR(Flights_2026_09_303334353637[nfl],-1)&gt;=AH788),--(IFERROR(Flights_2026_09_303334353637[nfl],-1)&lt;=IF(AH788=450,450,AH788+9)))</f>
        <v>0</v>
      </c>
    </row>
    <row r="789" spans="32:35" x14ac:dyDescent="0.2">
      <c r="AF789" s="2">
        <v>0.83333333333333337</v>
      </c>
      <c r="AG789" t="s">
        <v>743</v>
      </c>
      <c r="AH789" s="17">
        <v>270</v>
      </c>
      <c r="AI789" s="17" cm="1">
        <f t="array" ref="AI789">SUMPRODUCT(--(IFERROR(HOUR(Flights_2026_09_303334353637[entry_hour]),-1)=HOUR(AF789)),--(IFERROR(Flights_2026_09_303334353637[entry_sector],"")=AG789),--(IFERROR(Flights_2026_09_303334353637[nfl],-1)&gt;=AH789),--(IFERROR(Flights_2026_09_303334353637[nfl],-1)&lt;=IF(AH789=450,450,AH789+9)))</f>
        <v>0</v>
      </c>
    </row>
    <row r="790" spans="32:35" x14ac:dyDescent="0.2">
      <c r="AF790" s="2">
        <v>0.83333333333333337</v>
      </c>
      <c r="AG790" t="s">
        <v>743</v>
      </c>
      <c r="AH790" s="17">
        <v>280</v>
      </c>
      <c r="AI790" s="17" cm="1">
        <f t="array" ref="AI790">SUMPRODUCT(--(IFERROR(HOUR(Flights_2026_09_303334353637[entry_hour]),-1)=HOUR(AF790)),--(IFERROR(Flights_2026_09_303334353637[entry_sector],"")=AG790),--(IFERROR(Flights_2026_09_303334353637[nfl],-1)&gt;=AH790),--(IFERROR(Flights_2026_09_303334353637[nfl],-1)&lt;=IF(AH790=450,450,AH790+9)))</f>
        <v>0</v>
      </c>
    </row>
    <row r="791" spans="32:35" x14ac:dyDescent="0.2">
      <c r="AF791" s="2">
        <v>0.83333333333333337</v>
      </c>
      <c r="AG791" t="s">
        <v>743</v>
      </c>
      <c r="AH791" s="17">
        <v>290</v>
      </c>
      <c r="AI791" s="17" cm="1">
        <f t="array" ref="AI791">SUMPRODUCT(--(IFERROR(HOUR(Flights_2026_09_303334353637[entry_hour]),-1)=HOUR(AF791)),--(IFERROR(Flights_2026_09_303334353637[entry_sector],"")=AG791),--(IFERROR(Flights_2026_09_303334353637[nfl],-1)&gt;=AH791),--(IFERROR(Flights_2026_09_303334353637[nfl],-1)&lt;=IF(AH791=450,450,AH791+9)))</f>
        <v>0</v>
      </c>
    </row>
    <row r="792" spans="32:35" x14ac:dyDescent="0.2">
      <c r="AF792" s="2">
        <v>0.83333333333333337</v>
      </c>
      <c r="AG792" t="s">
        <v>743</v>
      </c>
      <c r="AH792" s="17">
        <v>300</v>
      </c>
      <c r="AI792" s="17" cm="1">
        <f t="array" ref="AI792">SUMPRODUCT(--(IFERROR(HOUR(Flights_2026_09_303334353637[entry_hour]),-1)=HOUR(AF792)),--(IFERROR(Flights_2026_09_303334353637[entry_sector],"")=AG792),--(IFERROR(Flights_2026_09_303334353637[nfl],-1)&gt;=AH792),--(IFERROR(Flights_2026_09_303334353637[nfl],-1)&lt;=IF(AH792=450,450,AH792+9)))</f>
        <v>0</v>
      </c>
    </row>
    <row r="793" spans="32:35" x14ac:dyDescent="0.2">
      <c r="AF793" s="2">
        <v>0.83333333333333337</v>
      </c>
      <c r="AG793" t="s">
        <v>743</v>
      </c>
      <c r="AH793" s="17">
        <v>310</v>
      </c>
      <c r="AI793" s="17" cm="1">
        <f t="array" ref="AI793">SUMPRODUCT(--(IFERROR(HOUR(Flights_2026_09_303334353637[entry_hour]),-1)=HOUR(AF793)),--(IFERROR(Flights_2026_09_303334353637[entry_sector],"")=AG793),--(IFERROR(Flights_2026_09_303334353637[nfl],-1)&gt;=AH793),--(IFERROR(Flights_2026_09_303334353637[nfl],-1)&lt;=IF(AH793=450,450,AH793+9)))</f>
        <v>0</v>
      </c>
    </row>
    <row r="794" spans="32:35" x14ac:dyDescent="0.2">
      <c r="AF794" s="2">
        <v>0.83333333333333337</v>
      </c>
      <c r="AG794" t="s">
        <v>743</v>
      </c>
      <c r="AH794" s="17">
        <v>320</v>
      </c>
      <c r="AI794" s="17" cm="1">
        <f t="array" ref="AI794">SUMPRODUCT(--(IFERROR(HOUR(Flights_2026_09_303334353637[entry_hour]),-1)=HOUR(AF794)),--(IFERROR(Flights_2026_09_303334353637[entry_sector],"")=AG794),--(IFERROR(Flights_2026_09_303334353637[nfl],-1)&gt;=AH794),--(IFERROR(Flights_2026_09_303334353637[nfl],-1)&lt;=IF(AH794=450,450,AH794+9)))</f>
        <v>0</v>
      </c>
    </row>
    <row r="795" spans="32:35" x14ac:dyDescent="0.2">
      <c r="AF795" s="2">
        <v>0.83333333333333337</v>
      </c>
      <c r="AG795" t="s">
        <v>743</v>
      </c>
      <c r="AH795" s="17">
        <v>330</v>
      </c>
      <c r="AI795" s="17" cm="1">
        <f t="array" ref="AI795">SUMPRODUCT(--(IFERROR(HOUR(Flights_2026_09_303334353637[entry_hour]),-1)=HOUR(AF795)),--(IFERROR(Flights_2026_09_303334353637[entry_sector],"")=AG795),--(IFERROR(Flights_2026_09_303334353637[nfl],-1)&gt;=AH795),--(IFERROR(Flights_2026_09_303334353637[nfl],-1)&lt;=IF(AH795=450,450,AH795+9)))</f>
        <v>0</v>
      </c>
    </row>
    <row r="796" spans="32:35" x14ac:dyDescent="0.2">
      <c r="AF796" s="2">
        <v>0.83333333333333337</v>
      </c>
      <c r="AG796" t="s">
        <v>743</v>
      </c>
      <c r="AH796" s="17">
        <v>340</v>
      </c>
      <c r="AI796" s="17" cm="1">
        <f t="array" ref="AI796">SUMPRODUCT(--(IFERROR(HOUR(Flights_2026_09_303334353637[entry_hour]),-1)=HOUR(AF796)),--(IFERROR(Flights_2026_09_303334353637[entry_sector],"")=AG796),--(IFERROR(Flights_2026_09_303334353637[nfl],-1)&gt;=AH796),--(IFERROR(Flights_2026_09_303334353637[nfl],-1)&lt;=IF(AH796=450,450,AH796+9)))</f>
        <v>0</v>
      </c>
    </row>
    <row r="797" spans="32:35" x14ac:dyDescent="0.2">
      <c r="AF797" s="2">
        <v>0.83333333333333337</v>
      </c>
      <c r="AG797" t="s">
        <v>743</v>
      </c>
      <c r="AH797" s="17">
        <v>350</v>
      </c>
      <c r="AI797" s="17" cm="1">
        <f t="array" ref="AI797">SUMPRODUCT(--(IFERROR(HOUR(Flights_2026_09_303334353637[entry_hour]),-1)=HOUR(AF797)),--(IFERROR(Flights_2026_09_303334353637[entry_sector],"")=AG797),--(IFERROR(Flights_2026_09_303334353637[nfl],-1)&gt;=AH797),--(IFERROR(Flights_2026_09_303334353637[nfl],-1)&lt;=IF(AH797=450,450,AH797+9)))</f>
        <v>0</v>
      </c>
    </row>
    <row r="798" spans="32:35" x14ac:dyDescent="0.2">
      <c r="AF798" s="2">
        <v>0.83333333333333337</v>
      </c>
      <c r="AG798" t="s">
        <v>743</v>
      </c>
      <c r="AH798" s="17">
        <v>360</v>
      </c>
      <c r="AI798" s="17" cm="1">
        <f t="array" ref="AI798">SUMPRODUCT(--(IFERROR(HOUR(Flights_2026_09_303334353637[entry_hour]),-1)=HOUR(AF798)),--(IFERROR(Flights_2026_09_303334353637[entry_sector],"")=AG798),--(IFERROR(Flights_2026_09_303334353637[nfl],-1)&gt;=AH798),--(IFERROR(Flights_2026_09_303334353637[nfl],-1)&lt;=IF(AH798=450,450,AH798+9)))</f>
        <v>0</v>
      </c>
    </row>
    <row r="799" spans="32:35" x14ac:dyDescent="0.2">
      <c r="AF799" s="2">
        <v>0.83333333333333337</v>
      </c>
      <c r="AG799" t="s">
        <v>743</v>
      </c>
      <c r="AH799" s="17">
        <v>370</v>
      </c>
      <c r="AI799" s="17" cm="1">
        <f t="array" ref="AI799">SUMPRODUCT(--(IFERROR(HOUR(Flights_2026_09_303334353637[entry_hour]),-1)=HOUR(AF799)),--(IFERROR(Flights_2026_09_303334353637[entry_sector],"")=AG799),--(IFERROR(Flights_2026_09_303334353637[nfl],-1)&gt;=AH799),--(IFERROR(Flights_2026_09_303334353637[nfl],-1)&lt;=IF(AH799=450,450,AH799+9)))</f>
        <v>0</v>
      </c>
    </row>
    <row r="800" spans="32:35" x14ac:dyDescent="0.2">
      <c r="AF800" s="2">
        <v>0.83333333333333337</v>
      </c>
      <c r="AG800" t="s">
        <v>743</v>
      </c>
      <c r="AH800" s="17">
        <v>380</v>
      </c>
      <c r="AI800" s="17" cm="1">
        <f t="array" ref="AI800">SUMPRODUCT(--(IFERROR(HOUR(Flights_2026_09_303334353637[entry_hour]),-1)=HOUR(AF800)),--(IFERROR(Flights_2026_09_303334353637[entry_sector],"")=AG800),--(IFERROR(Flights_2026_09_303334353637[nfl],-1)&gt;=AH800),--(IFERROR(Flights_2026_09_303334353637[nfl],-1)&lt;=IF(AH800=450,450,AH800+9)))</f>
        <v>0</v>
      </c>
    </row>
    <row r="801" spans="32:35" x14ac:dyDescent="0.2">
      <c r="AF801" s="2">
        <v>0.83333333333333337</v>
      </c>
      <c r="AG801" t="s">
        <v>743</v>
      </c>
      <c r="AH801" s="17">
        <v>390</v>
      </c>
      <c r="AI801" s="17" cm="1">
        <f t="array" ref="AI801">SUMPRODUCT(--(IFERROR(HOUR(Flights_2026_09_303334353637[entry_hour]),-1)=HOUR(AF801)),--(IFERROR(Flights_2026_09_303334353637[entry_sector],"")=AG801),--(IFERROR(Flights_2026_09_303334353637[nfl],-1)&gt;=AH801),--(IFERROR(Flights_2026_09_303334353637[nfl],-1)&lt;=IF(AH801=450,450,AH801+9)))</f>
        <v>0</v>
      </c>
    </row>
    <row r="802" spans="32:35" x14ac:dyDescent="0.2">
      <c r="AF802" s="2">
        <v>0.83333333333333337</v>
      </c>
      <c r="AG802" t="s">
        <v>743</v>
      </c>
      <c r="AH802" s="17">
        <v>400</v>
      </c>
      <c r="AI802" s="17" cm="1">
        <f t="array" ref="AI802">SUMPRODUCT(--(IFERROR(HOUR(Flights_2026_09_303334353637[entry_hour]),-1)=HOUR(AF802)),--(IFERROR(Flights_2026_09_303334353637[entry_sector],"")=AG802),--(IFERROR(Flights_2026_09_303334353637[nfl],-1)&gt;=AH802),--(IFERROR(Flights_2026_09_303334353637[nfl],-1)&lt;=IF(AH802=450,450,AH802+9)))</f>
        <v>0</v>
      </c>
    </row>
    <row r="803" spans="32:35" x14ac:dyDescent="0.2">
      <c r="AF803" s="2">
        <v>0.83333333333333337</v>
      </c>
      <c r="AG803" t="s">
        <v>743</v>
      </c>
      <c r="AH803" s="17">
        <v>410</v>
      </c>
      <c r="AI803" s="17" cm="1">
        <f t="array" ref="AI803">SUMPRODUCT(--(IFERROR(HOUR(Flights_2026_09_303334353637[entry_hour]),-1)=HOUR(AF803)),--(IFERROR(Flights_2026_09_303334353637[entry_sector],"")=AG803),--(IFERROR(Flights_2026_09_303334353637[nfl],-1)&gt;=AH803),--(IFERROR(Flights_2026_09_303334353637[nfl],-1)&lt;=IF(AH803=450,450,AH803+9)))</f>
        <v>0</v>
      </c>
    </row>
    <row r="804" spans="32:35" x14ac:dyDescent="0.2">
      <c r="AF804" s="2">
        <v>0.83333333333333337</v>
      </c>
      <c r="AG804" t="s">
        <v>743</v>
      </c>
      <c r="AH804" s="17">
        <v>420</v>
      </c>
      <c r="AI804" s="17" cm="1">
        <f t="array" ref="AI804">SUMPRODUCT(--(IFERROR(HOUR(Flights_2026_09_303334353637[entry_hour]),-1)=HOUR(AF804)),--(IFERROR(Flights_2026_09_303334353637[entry_sector],"")=AG804),--(IFERROR(Flights_2026_09_303334353637[nfl],-1)&gt;=AH804),--(IFERROR(Flights_2026_09_303334353637[nfl],-1)&lt;=IF(AH804=450,450,AH804+9)))</f>
        <v>0</v>
      </c>
    </row>
    <row r="805" spans="32:35" x14ac:dyDescent="0.2">
      <c r="AF805" s="2">
        <v>0.83333333333333337</v>
      </c>
      <c r="AG805" t="s">
        <v>743</v>
      </c>
      <c r="AH805" s="17">
        <v>430</v>
      </c>
      <c r="AI805" s="17" cm="1">
        <f t="array" ref="AI805">SUMPRODUCT(--(IFERROR(HOUR(Flights_2026_09_303334353637[entry_hour]),-1)=HOUR(AF805)),--(IFERROR(Flights_2026_09_303334353637[entry_sector],"")=AG805),--(IFERROR(Flights_2026_09_303334353637[nfl],-1)&gt;=AH805),--(IFERROR(Flights_2026_09_303334353637[nfl],-1)&lt;=IF(AH805=450,450,AH805+9)))</f>
        <v>0</v>
      </c>
    </row>
    <row r="806" spans="32:35" x14ac:dyDescent="0.2">
      <c r="AF806" s="2">
        <v>0.83333333333333337</v>
      </c>
      <c r="AG806" t="s">
        <v>743</v>
      </c>
      <c r="AH806" s="17">
        <v>440</v>
      </c>
      <c r="AI806" s="17" cm="1">
        <f t="array" ref="AI806">SUMPRODUCT(--(IFERROR(HOUR(Flights_2026_09_303334353637[entry_hour]),-1)=HOUR(AF806)),--(IFERROR(Flights_2026_09_303334353637[entry_sector],"")=AG806),--(IFERROR(Flights_2026_09_303334353637[nfl],-1)&gt;=AH806),--(IFERROR(Flights_2026_09_303334353637[nfl],-1)&lt;=IF(AH806=450,450,AH806+9)))</f>
        <v>0</v>
      </c>
    </row>
    <row r="807" spans="32:35" x14ac:dyDescent="0.2">
      <c r="AF807" s="2">
        <v>0.83333333333333337</v>
      </c>
      <c r="AG807" t="s">
        <v>743</v>
      </c>
      <c r="AH807" s="17">
        <v>450</v>
      </c>
      <c r="AI807" s="17" cm="1">
        <f t="array" ref="AI807">SUMPRODUCT(--(IFERROR(HOUR(Flights_2026_09_303334353637[entry_hour]),-1)=HOUR(AF807)),--(IFERROR(Flights_2026_09_303334353637[entry_sector],"")=AG807),--(IFERROR(Flights_2026_09_303334353637[nfl],-1)&gt;=AH807),--(IFERROR(Flights_2026_09_303334353637[nfl],-1)&lt;=IF(AH807=450,450,AH807+9)))</f>
        <v>0</v>
      </c>
    </row>
    <row r="808" spans="32:35" x14ac:dyDescent="0.2">
      <c r="AF808" s="2">
        <v>0.83333333333333337</v>
      </c>
      <c r="AG808" t="s">
        <v>744</v>
      </c>
      <c r="AH808" s="17">
        <v>200</v>
      </c>
      <c r="AI808" s="17" cm="1">
        <f t="array" ref="AI808">SUMPRODUCT(--(IFERROR(HOUR(Flights_2026_09_303334353637[entry_hour]),-1)=HOUR(AF808)),--(IFERROR(Flights_2026_09_303334353637[entry_sector],"")=AG808),--(IFERROR(Flights_2026_09_303334353637[nfl],-1)&gt;=AH808),--(IFERROR(Flights_2026_09_303334353637[nfl],-1)&lt;=IF(AH808=450,450,AH808+9)))</f>
        <v>0</v>
      </c>
    </row>
    <row r="809" spans="32:35" x14ac:dyDescent="0.2">
      <c r="AF809" s="2">
        <v>0.83333333333333337</v>
      </c>
      <c r="AG809" t="s">
        <v>744</v>
      </c>
      <c r="AH809" s="17">
        <v>210</v>
      </c>
      <c r="AI809" s="17" cm="1">
        <f t="array" ref="AI809">SUMPRODUCT(--(IFERROR(HOUR(Flights_2026_09_303334353637[entry_hour]),-1)=HOUR(AF809)),--(IFERROR(Flights_2026_09_303334353637[entry_sector],"")=AG809),--(IFERROR(Flights_2026_09_303334353637[nfl],-1)&gt;=AH809),--(IFERROR(Flights_2026_09_303334353637[nfl],-1)&lt;=IF(AH809=450,450,AH809+9)))</f>
        <v>0</v>
      </c>
    </row>
    <row r="810" spans="32:35" x14ac:dyDescent="0.2">
      <c r="AF810" s="2">
        <v>0.83333333333333337</v>
      </c>
      <c r="AG810" t="s">
        <v>744</v>
      </c>
      <c r="AH810" s="17">
        <v>220</v>
      </c>
      <c r="AI810" s="17" cm="1">
        <f t="array" ref="AI810">SUMPRODUCT(--(IFERROR(HOUR(Flights_2026_09_303334353637[entry_hour]),-1)=HOUR(AF810)),--(IFERROR(Flights_2026_09_303334353637[entry_sector],"")=AG810),--(IFERROR(Flights_2026_09_303334353637[nfl],-1)&gt;=AH810),--(IFERROR(Flights_2026_09_303334353637[nfl],-1)&lt;=IF(AH810=450,450,AH810+9)))</f>
        <v>0</v>
      </c>
    </row>
    <row r="811" spans="32:35" x14ac:dyDescent="0.2">
      <c r="AF811" s="2">
        <v>0.83333333333333337</v>
      </c>
      <c r="AG811" t="s">
        <v>744</v>
      </c>
      <c r="AH811" s="17">
        <v>230</v>
      </c>
      <c r="AI811" s="17" cm="1">
        <f t="array" ref="AI811">SUMPRODUCT(--(IFERROR(HOUR(Flights_2026_09_303334353637[entry_hour]),-1)=HOUR(AF811)),--(IFERROR(Flights_2026_09_303334353637[entry_sector],"")=AG811),--(IFERROR(Flights_2026_09_303334353637[nfl],-1)&gt;=AH811),--(IFERROR(Flights_2026_09_303334353637[nfl],-1)&lt;=IF(AH811=450,450,AH811+9)))</f>
        <v>0</v>
      </c>
    </row>
    <row r="812" spans="32:35" x14ac:dyDescent="0.2">
      <c r="AF812" s="2">
        <v>0.83333333333333337</v>
      </c>
      <c r="AG812" t="s">
        <v>744</v>
      </c>
      <c r="AH812" s="17">
        <v>240</v>
      </c>
      <c r="AI812" s="17" cm="1">
        <f t="array" ref="AI812">SUMPRODUCT(--(IFERROR(HOUR(Flights_2026_09_303334353637[entry_hour]),-1)=HOUR(AF812)),--(IFERROR(Flights_2026_09_303334353637[entry_sector],"")=AG812),--(IFERROR(Flights_2026_09_303334353637[nfl],-1)&gt;=AH812),--(IFERROR(Flights_2026_09_303334353637[nfl],-1)&lt;=IF(AH812=450,450,AH812+9)))</f>
        <v>0</v>
      </c>
    </row>
    <row r="813" spans="32:35" x14ac:dyDescent="0.2">
      <c r="AF813" s="2">
        <v>0.83333333333333337</v>
      </c>
      <c r="AG813" t="s">
        <v>744</v>
      </c>
      <c r="AH813" s="17">
        <v>250</v>
      </c>
      <c r="AI813" s="17" cm="1">
        <f t="array" ref="AI813">SUMPRODUCT(--(IFERROR(HOUR(Flights_2026_09_303334353637[entry_hour]),-1)=HOUR(AF813)),--(IFERROR(Flights_2026_09_303334353637[entry_sector],"")=AG813),--(IFERROR(Flights_2026_09_303334353637[nfl],-1)&gt;=AH813),--(IFERROR(Flights_2026_09_303334353637[nfl],-1)&lt;=IF(AH813=450,450,AH813+9)))</f>
        <v>0</v>
      </c>
    </row>
    <row r="814" spans="32:35" x14ac:dyDescent="0.2">
      <c r="AF814" s="2">
        <v>0.83333333333333337</v>
      </c>
      <c r="AG814" t="s">
        <v>744</v>
      </c>
      <c r="AH814" s="17">
        <v>260</v>
      </c>
      <c r="AI814" s="17" cm="1">
        <f t="array" ref="AI814">SUMPRODUCT(--(IFERROR(HOUR(Flights_2026_09_303334353637[entry_hour]),-1)=HOUR(AF814)),--(IFERROR(Flights_2026_09_303334353637[entry_sector],"")=AG814),--(IFERROR(Flights_2026_09_303334353637[nfl],-1)&gt;=AH814),--(IFERROR(Flights_2026_09_303334353637[nfl],-1)&lt;=IF(AH814=450,450,AH814+9)))</f>
        <v>0</v>
      </c>
    </row>
    <row r="815" spans="32:35" x14ac:dyDescent="0.2">
      <c r="AF815" s="2">
        <v>0.83333333333333337</v>
      </c>
      <c r="AG815" t="s">
        <v>744</v>
      </c>
      <c r="AH815" s="17">
        <v>270</v>
      </c>
      <c r="AI815" s="17" cm="1">
        <f t="array" ref="AI815">SUMPRODUCT(--(IFERROR(HOUR(Flights_2026_09_303334353637[entry_hour]),-1)=HOUR(AF815)),--(IFERROR(Flights_2026_09_303334353637[entry_sector],"")=AG815),--(IFERROR(Flights_2026_09_303334353637[nfl],-1)&gt;=AH815),--(IFERROR(Flights_2026_09_303334353637[nfl],-1)&lt;=IF(AH815=450,450,AH815+9)))</f>
        <v>0</v>
      </c>
    </row>
    <row r="816" spans="32:35" x14ac:dyDescent="0.2">
      <c r="AF816" s="2">
        <v>0.83333333333333337</v>
      </c>
      <c r="AG816" t="s">
        <v>744</v>
      </c>
      <c r="AH816" s="17">
        <v>280</v>
      </c>
      <c r="AI816" s="17" cm="1">
        <f t="array" ref="AI816">SUMPRODUCT(--(IFERROR(HOUR(Flights_2026_09_303334353637[entry_hour]),-1)=HOUR(AF816)),--(IFERROR(Flights_2026_09_303334353637[entry_sector],"")=AG816),--(IFERROR(Flights_2026_09_303334353637[nfl],-1)&gt;=AH816),--(IFERROR(Flights_2026_09_303334353637[nfl],-1)&lt;=IF(AH816=450,450,AH816+9)))</f>
        <v>0</v>
      </c>
    </row>
    <row r="817" spans="32:35" x14ac:dyDescent="0.2">
      <c r="AF817" s="2">
        <v>0.83333333333333337</v>
      </c>
      <c r="AG817" t="s">
        <v>744</v>
      </c>
      <c r="AH817" s="17">
        <v>290</v>
      </c>
      <c r="AI817" s="17" cm="1">
        <f t="array" ref="AI817">SUMPRODUCT(--(IFERROR(HOUR(Flights_2026_09_303334353637[entry_hour]),-1)=HOUR(AF817)),--(IFERROR(Flights_2026_09_303334353637[entry_sector],"")=AG817),--(IFERROR(Flights_2026_09_303334353637[nfl],-1)&gt;=AH817),--(IFERROR(Flights_2026_09_303334353637[nfl],-1)&lt;=IF(AH817=450,450,AH817+9)))</f>
        <v>0</v>
      </c>
    </row>
    <row r="818" spans="32:35" x14ac:dyDescent="0.2">
      <c r="AF818" s="2">
        <v>0.83333333333333337</v>
      </c>
      <c r="AG818" t="s">
        <v>744</v>
      </c>
      <c r="AH818" s="17">
        <v>300</v>
      </c>
      <c r="AI818" s="17" cm="1">
        <f t="array" ref="AI818">SUMPRODUCT(--(IFERROR(HOUR(Flights_2026_09_303334353637[entry_hour]),-1)=HOUR(AF818)),--(IFERROR(Flights_2026_09_303334353637[entry_sector],"")=AG818),--(IFERROR(Flights_2026_09_303334353637[nfl],-1)&gt;=AH818),--(IFERROR(Flights_2026_09_303334353637[nfl],-1)&lt;=IF(AH818=450,450,AH818+9)))</f>
        <v>0</v>
      </c>
    </row>
    <row r="819" spans="32:35" x14ac:dyDescent="0.2">
      <c r="AF819" s="2">
        <v>0.83333333333333337</v>
      </c>
      <c r="AG819" t="s">
        <v>744</v>
      </c>
      <c r="AH819" s="17">
        <v>310</v>
      </c>
      <c r="AI819" s="17" cm="1">
        <f t="array" ref="AI819">SUMPRODUCT(--(IFERROR(HOUR(Flights_2026_09_303334353637[entry_hour]),-1)=HOUR(AF819)),--(IFERROR(Flights_2026_09_303334353637[entry_sector],"")=AG819),--(IFERROR(Flights_2026_09_303334353637[nfl],-1)&gt;=AH819),--(IFERROR(Flights_2026_09_303334353637[nfl],-1)&lt;=IF(AH819=450,450,AH819+9)))</f>
        <v>0</v>
      </c>
    </row>
    <row r="820" spans="32:35" x14ac:dyDescent="0.2">
      <c r="AF820" s="2">
        <v>0.83333333333333337</v>
      </c>
      <c r="AG820" t="s">
        <v>744</v>
      </c>
      <c r="AH820" s="17">
        <v>320</v>
      </c>
      <c r="AI820" s="17" cm="1">
        <f t="array" ref="AI820">SUMPRODUCT(--(IFERROR(HOUR(Flights_2026_09_303334353637[entry_hour]),-1)=HOUR(AF820)),--(IFERROR(Flights_2026_09_303334353637[entry_sector],"")=AG820),--(IFERROR(Flights_2026_09_303334353637[nfl],-1)&gt;=AH820),--(IFERROR(Flights_2026_09_303334353637[nfl],-1)&lt;=IF(AH820=450,450,AH820+9)))</f>
        <v>0</v>
      </c>
    </row>
    <row r="821" spans="32:35" x14ac:dyDescent="0.2">
      <c r="AF821" s="2">
        <v>0.83333333333333337</v>
      </c>
      <c r="AG821" t="s">
        <v>744</v>
      </c>
      <c r="AH821" s="17">
        <v>330</v>
      </c>
      <c r="AI821" s="17" cm="1">
        <f t="array" ref="AI821">SUMPRODUCT(--(IFERROR(HOUR(Flights_2026_09_303334353637[entry_hour]),-1)=HOUR(AF821)),--(IFERROR(Flights_2026_09_303334353637[entry_sector],"")=AG821),--(IFERROR(Flights_2026_09_303334353637[nfl],-1)&gt;=AH821),--(IFERROR(Flights_2026_09_303334353637[nfl],-1)&lt;=IF(AH821=450,450,AH821+9)))</f>
        <v>0</v>
      </c>
    </row>
    <row r="822" spans="32:35" x14ac:dyDescent="0.2">
      <c r="AF822" s="2">
        <v>0.83333333333333337</v>
      </c>
      <c r="AG822" t="s">
        <v>744</v>
      </c>
      <c r="AH822" s="17">
        <v>340</v>
      </c>
      <c r="AI822" s="17" cm="1">
        <f t="array" ref="AI822">SUMPRODUCT(--(IFERROR(HOUR(Flights_2026_09_303334353637[entry_hour]),-1)=HOUR(AF822)),--(IFERROR(Flights_2026_09_303334353637[entry_sector],"")=AG822),--(IFERROR(Flights_2026_09_303334353637[nfl],-1)&gt;=AH822),--(IFERROR(Flights_2026_09_303334353637[nfl],-1)&lt;=IF(AH822=450,450,AH822+9)))</f>
        <v>0</v>
      </c>
    </row>
    <row r="823" spans="32:35" x14ac:dyDescent="0.2">
      <c r="AF823" s="2">
        <v>0.83333333333333337</v>
      </c>
      <c r="AG823" t="s">
        <v>744</v>
      </c>
      <c r="AH823" s="17">
        <v>350</v>
      </c>
      <c r="AI823" s="17" cm="1">
        <f t="array" ref="AI823">SUMPRODUCT(--(IFERROR(HOUR(Flights_2026_09_303334353637[entry_hour]),-1)=HOUR(AF823)),--(IFERROR(Flights_2026_09_303334353637[entry_sector],"")=AG823),--(IFERROR(Flights_2026_09_303334353637[nfl],-1)&gt;=AH823),--(IFERROR(Flights_2026_09_303334353637[nfl],-1)&lt;=IF(AH823=450,450,AH823+9)))</f>
        <v>0</v>
      </c>
    </row>
    <row r="824" spans="32:35" x14ac:dyDescent="0.2">
      <c r="AF824" s="2">
        <v>0.83333333333333337</v>
      </c>
      <c r="AG824" t="s">
        <v>744</v>
      </c>
      <c r="AH824" s="17">
        <v>360</v>
      </c>
      <c r="AI824" s="17" cm="1">
        <f t="array" ref="AI824">SUMPRODUCT(--(IFERROR(HOUR(Flights_2026_09_303334353637[entry_hour]),-1)=HOUR(AF824)),--(IFERROR(Flights_2026_09_303334353637[entry_sector],"")=AG824),--(IFERROR(Flights_2026_09_303334353637[nfl],-1)&gt;=AH824),--(IFERROR(Flights_2026_09_303334353637[nfl],-1)&lt;=IF(AH824=450,450,AH824+9)))</f>
        <v>0</v>
      </c>
    </row>
    <row r="825" spans="32:35" x14ac:dyDescent="0.2">
      <c r="AF825" s="2">
        <v>0.83333333333333337</v>
      </c>
      <c r="AG825" t="s">
        <v>744</v>
      </c>
      <c r="AH825" s="17">
        <v>370</v>
      </c>
      <c r="AI825" s="17" cm="1">
        <f t="array" ref="AI825">SUMPRODUCT(--(IFERROR(HOUR(Flights_2026_09_303334353637[entry_hour]),-1)=HOUR(AF825)),--(IFERROR(Flights_2026_09_303334353637[entry_sector],"")=AG825),--(IFERROR(Flights_2026_09_303334353637[nfl],-1)&gt;=AH825),--(IFERROR(Flights_2026_09_303334353637[nfl],-1)&lt;=IF(AH825=450,450,AH825+9)))</f>
        <v>0</v>
      </c>
    </row>
    <row r="826" spans="32:35" x14ac:dyDescent="0.2">
      <c r="AF826" s="2">
        <v>0.83333333333333337</v>
      </c>
      <c r="AG826" t="s">
        <v>744</v>
      </c>
      <c r="AH826" s="17">
        <v>380</v>
      </c>
      <c r="AI826" s="17" cm="1">
        <f t="array" ref="AI826">SUMPRODUCT(--(IFERROR(HOUR(Flights_2026_09_303334353637[entry_hour]),-1)=HOUR(AF826)),--(IFERROR(Flights_2026_09_303334353637[entry_sector],"")=AG826),--(IFERROR(Flights_2026_09_303334353637[nfl],-1)&gt;=AH826),--(IFERROR(Flights_2026_09_303334353637[nfl],-1)&lt;=IF(AH826=450,450,AH826+9)))</f>
        <v>0</v>
      </c>
    </row>
    <row r="827" spans="32:35" x14ac:dyDescent="0.2">
      <c r="AF827" s="2">
        <v>0.83333333333333337</v>
      </c>
      <c r="AG827" t="s">
        <v>744</v>
      </c>
      <c r="AH827" s="17">
        <v>390</v>
      </c>
      <c r="AI827" s="17" cm="1">
        <f t="array" ref="AI827">SUMPRODUCT(--(IFERROR(HOUR(Flights_2026_09_303334353637[entry_hour]),-1)=HOUR(AF827)),--(IFERROR(Flights_2026_09_303334353637[entry_sector],"")=AG827),--(IFERROR(Flights_2026_09_303334353637[nfl],-1)&gt;=AH827),--(IFERROR(Flights_2026_09_303334353637[nfl],-1)&lt;=IF(AH827=450,450,AH827+9)))</f>
        <v>0</v>
      </c>
    </row>
    <row r="828" spans="32:35" x14ac:dyDescent="0.2">
      <c r="AF828" s="2">
        <v>0.83333333333333337</v>
      </c>
      <c r="AG828" t="s">
        <v>744</v>
      </c>
      <c r="AH828" s="17">
        <v>400</v>
      </c>
      <c r="AI828" s="17" cm="1">
        <f t="array" ref="AI828">SUMPRODUCT(--(IFERROR(HOUR(Flights_2026_09_303334353637[entry_hour]),-1)=HOUR(AF828)),--(IFERROR(Flights_2026_09_303334353637[entry_sector],"")=AG828),--(IFERROR(Flights_2026_09_303334353637[nfl],-1)&gt;=AH828),--(IFERROR(Flights_2026_09_303334353637[nfl],-1)&lt;=IF(AH828=450,450,AH828+9)))</f>
        <v>0</v>
      </c>
    </row>
    <row r="829" spans="32:35" x14ac:dyDescent="0.2">
      <c r="AF829" s="2">
        <v>0.83333333333333337</v>
      </c>
      <c r="AG829" t="s">
        <v>744</v>
      </c>
      <c r="AH829" s="17">
        <v>410</v>
      </c>
      <c r="AI829" s="17" cm="1">
        <f t="array" ref="AI829">SUMPRODUCT(--(IFERROR(HOUR(Flights_2026_09_303334353637[entry_hour]),-1)=HOUR(AF829)),--(IFERROR(Flights_2026_09_303334353637[entry_sector],"")=AG829),--(IFERROR(Flights_2026_09_303334353637[nfl],-1)&gt;=AH829),--(IFERROR(Flights_2026_09_303334353637[nfl],-1)&lt;=IF(AH829=450,450,AH829+9)))</f>
        <v>0</v>
      </c>
    </row>
    <row r="830" spans="32:35" x14ac:dyDescent="0.2">
      <c r="AF830" s="2">
        <v>0.83333333333333337</v>
      </c>
      <c r="AG830" t="s">
        <v>744</v>
      </c>
      <c r="AH830" s="17">
        <v>420</v>
      </c>
      <c r="AI830" s="17" cm="1">
        <f t="array" ref="AI830">SUMPRODUCT(--(IFERROR(HOUR(Flights_2026_09_303334353637[entry_hour]),-1)=HOUR(AF830)),--(IFERROR(Flights_2026_09_303334353637[entry_sector],"")=AG830),--(IFERROR(Flights_2026_09_303334353637[nfl],-1)&gt;=AH830),--(IFERROR(Flights_2026_09_303334353637[nfl],-1)&lt;=IF(AH830=450,450,AH830+9)))</f>
        <v>0</v>
      </c>
    </row>
    <row r="831" spans="32:35" x14ac:dyDescent="0.2">
      <c r="AF831" s="2">
        <v>0.83333333333333337</v>
      </c>
      <c r="AG831" t="s">
        <v>744</v>
      </c>
      <c r="AH831" s="17">
        <v>430</v>
      </c>
      <c r="AI831" s="17" cm="1">
        <f t="array" ref="AI831">SUMPRODUCT(--(IFERROR(HOUR(Flights_2026_09_303334353637[entry_hour]),-1)=HOUR(AF831)),--(IFERROR(Flights_2026_09_303334353637[entry_sector],"")=AG831),--(IFERROR(Flights_2026_09_303334353637[nfl],-1)&gt;=AH831),--(IFERROR(Flights_2026_09_303334353637[nfl],-1)&lt;=IF(AH831=450,450,AH831+9)))</f>
        <v>0</v>
      </c>
    </row>
    <row r="832" spans="32:35" x14ac:dyDescent="0.2">
      <c r="AF832" s="2">
        <v>0.83333333333333337</v>
      </c>
      <c r="AG832" t="s">
        <v>744</v>
      </c>
      <c r="AH832" s="17">
        <v>440</v>
      </c>
      <c r="AI832" s="17" cm="1">
        <f t="array" ref="AI832">SUMPRODUCT(--(IFERROR(HOUR(Flights_2026_09_303334353637[entry_hour]),-1)=HOUR(AF832)),--(IFERROR(Flights_2026_09_303334353637[entry_sector],"")=AG832),--(IFERROR(Flights_2026_09_303334353637[nfl],-1)&gt;=AH832),--(IFERROR(Flights_2026_09_303334353637[nfl],-1)&lt;=IF(AH832=450,450,AH832+9)))</f>
        <v>0</v>
      </c>
    </row>
    <row r="833" spans="32:35" x14ac:dyDescent="0.2">
      <c r="AF833" s="2">
        <v>0.83333333333333337</v>
      </c>
      <c r="AG833" t="s">
        <v>744</v>
      </c>
      <c r="AH833" s="17">
        <v>450</v>
      </c>
      <c r="AI833" s="17" cm="1">
        <f t="array" ref="AI833">SUMPRODUCT(--(IFERROR(HOUR(Flights_2026_09_303334353637[entry_hour]),-1)=HOUR(AF833)),--(IFERROR(Flights_2026_09_303334353637[entry_sector],"")=AG833),--(IFERROR(Flights_2026_09_303334353637[nfl],-1)&gt;=AH833),--(IFERROR(Flights_2026_09_303334353637[nfl],-1)&lt;=IF(AH833=450,450,AH833+9)))</f>
        <v>0</v>
      </c>
    </row>
    <row r="834" spans="32:35" x14ac:dyDescent="0.2">
      <c r="AF834" s="2">
        <v>0.83333333333333337</v>
      </c>
      <c r="AG834" t="s">
        <v>745</v>
      </c>
      <c r="AH834" s="17">
        <v>200</v>
      </c>
      <c r="AI834" s="17" cm="1">
        <f t="array" ref="AI834">SUMPRODUCT(--(IFERROR(HOUR(Flights_2026_09_303334353637[entry_hour]),-1)=HOUR(AF834)),--(IFERROR(Flights_2026_09_303334353637[entry_sector],"")=AG834),--(IFERROR(Flights_2026_09_303334353637[nfl],-1)&gt;=AH834),--(IFERROR(Flights_2026_09_303334353637[nfl],-1)&lt;=IF(AH834=450,450,AH834+9)))</f>
        <v>0</v>
      </c>
    </row>
    <row r="835" spans="32:35" x14ac:dyDescent="0.2">
      <c r="AF835" s="2">
        <v>0.83333333333333337</v>
      </c>
      <c r="AG835" t="s">
        <v>745</v>
      </c>
      <c r="AH835" s="17">
        <v>210</v>
      </c>
      <c r="AI835" s="17" cm="1">
        <f t="array" ref="AI835">SUMPRODUCT(--(IFERROR(HOUR(Flights_2026_09_303334353637[entry_hour]),-1)=HOUR(AF835)),--(IFERROR(Flights_2026_09_303334353637[entry_sector],"")=AG835),--(IFERROR(Flights_2026_09_303334353637[nfl],-1)&gt;=AH835),--(IFERROR(Flights_2026_09_303334353637[nfl],-1)&lt;=IF(AH835=450,450,AH835+9)))</f>
        <v>0</v>
      </c>
    </row>
    <row r="836" spans="32:35" x14ac:dyDescent="0.2">
      <c r="AF836" s="2">
        <v>0.83333333333333337</v>
      </c>
      <c r="AG836" t="s">
        <v>745</v>
      </c>
      <c r="AH836" s="17">
        <v>220</v>
      </c>
      <c r="AI836" s="17" cm="1">
        <f t="array" ref="AI836">SUMPRODUCT(--(IFERROR(HOUR(Flights_2026_09_303334353637[entry_hour]),-1)=HOUR(AF836)),--(IFERROR(Flights_2026_09_303334353637[entry_sector],"")=AG836),--(IFERROR(Flights_2026_09_303334353637[nfl],-1)&gt;=AH836),--(IFERROR(Flights_2026_09_303334353637[nfl],-1)&lt;=IF(AH836=450,450,AH836+9)))</f>
        <v>0</v>
      </c>
    </row>
    <row r="837" spans="32:35" x14ac:dyDescent="0.2">
      <c r="AF837" s="2">
        <v>0.83333333333333337</v>
      </c>
      <c r="AG837" t="s">
        <v>745</v>
      </c>
      <c r="AH837" s="17">
        <v>230</v>
      </c>
      <c r="AI837" s="17" cm="1">
        <f t="array" ref="AI837">SUMPRODUCT(--(IFERROR(HOUR(Flights_2026_09_303334353637[entry_hour]),-1)=HOUR(AF837)),--(IFERROR(Flights_2026_09_303334353637[entry_sector],"")=AG837),--(IFERROR(Flights_2026_09_303334353637[nfl],-1)&gt;=AH837),--(IFERROR(Flights_2026_09_303334353637[nfl],-1)&lt;=IF(AH837=450,450,AH837+9)))</f>
        <v>0</v>
      </c>
    </row>
    <row r="838" spans="32:35" x14ac:dyDescent="0.2">
      <c r="AF838" s="2">
        <v>0.83333333333333337</v>
      </c>
      <c r="AG838" t="s">
        <v>745</v>
      </c>
      <c r="AH838" s="17">
        <v>240</v>
      </c>
      <c r="AI838" s="17" cm="1">
        <f t="array" ref="AI838">SUMPRODUCT(--(IFERROR(HOUR(Flights_2026_09_303334353637[entry_hour]),-1)=HOUR(AF838)),--(IFERROR(Flights_2026_09_303334353637[entry_sector],"")=AG838),--(IFERROR(Flights_2026_09_303334353637[nfl],-1)&gt;=AH838),--(IFERROR(Flights_2026_09_303334353637[nfl],-1)&lt;=IF(AH838=450,450,AH838+9)))</f>
        <v>0</v>
      </c>
    </row>
    <row r="839" spans="32:35" x14ac:dyDescent="0.2">
      <c r="AF839" s="2">
        <v>0.83333333333333337</v>
      </c>
      <c r="AG839" t="s">
        <v>745</v>
      </c>
      <c r="AH839" s="17">
        <v>250</v>
      </c>
      <c r="AI839" s="17" cm="1">
        <f t="array" ref="AI839">SUMPRODUCT(--(IFERROR(HOUR(Flights_2026_09_303334353637[entry_hour]),-1)=HOUR(AF839)),--(IFERROR(Flights_2026_09_303334353637[entry_sector],"")=AG839),--(IFERROR(Flights_2026_09_303334353637[nfl],-1)&gt;=AH839),--(IFERROR(Flights_2026_09_303334353637[nfl],-1)&lt;=IF(AH839=450,450,AH839+9)))</f>
        <v>0</v>
      </c>
    </row>
    <row r="840" spans="32:35" x14ac:dyDescent="0.2">
      <c r="AF840" s="2">
        <v>0.83333333333333337</v>
      </c>
      <c r="AG840" t="s">
        <v>745</v>
      </c>
      <c r="AH840" s="17">
        <v>260</v>
      </c>
      <c r="AI840" s="17" cm="1">
        <f t="array" ref="AI840">SUMPRODUCT(--(IFERROR(HOUR(Flights_2026_09_303334353637[entry_hour]),-1)=HOUR(AF840)),--(IFERROR(Flights_2026_09_303334353637[entry_sector],"")=AG840),--(IFERROR(Flights_2026_09_303334353637[nfl],-1)&gt;=AH840),--(IFERROR(Flights_2026_09_303334353637[nfl],-1)&lt;=IF(AH840=450,450,AH840+9)))</f>
        <v>0</v>
      </c>
    </row>
    <row r="841" spans="32:35" x14ac:dyDescent="0.2">
      <c r="AF841" s="2">
        <v>0.83333333333333337</v>
      </c>
      <c r="AG841" t="s">
        <v>745</v>
      </c>
      <c r="AH841" s="17">
        <v>270</v>
      </c>
      <c r="AI841" s="17" cm="1">
        <f t="array" ref="AI841">SUMPRODUCT(--(IFERROR(HOUR(Flights_2026_09_303334353637[entry_hour]),-1)=HOUR(AF841)),--(IFERROR(Flights_2026_09_303334353637[entry_sector],"")=AG841),--(IFERROR(Flights_2026_09_303334353637[nfl],-1)&gt;=AH841),--(IFERROR(Flights_2026_09_303334353637[nfl],-1)&lt;=IF(AH841=450,450,AH841+9)))</f>
        <v>0</v>
      </c>
    </row>
    <row r="842" spans="32:35" x14ac:dyDescent="0.2">
      <c r="AF842" s="2">
        <v>0.83333333333333337</v>
      </c>
      <c r="AG842" t="s">
        <v>745</v>
      </c>
      <c r="AH842" s="17">
        <v>280</v>
      </c>
      <c r="AI842" s="17" cm="1">
        <f t="array" ref="AI842">SUMPRODUCT(--(IFERROR(HOUR(Flights_2026_09_303334353637[entry_hour]),-1)=HOUR(AF842)),--(IFERROR(Flights_2026_09_303334353637[entry_sector],"")=AG842),--(IFERROR(Flights_2026_09_303334353637[nfl],-1)&gt;=AH842),--(IFERROR(Flights_2026_09_303334353637[nfl],-1)&lt;=IF(AH842=450,450,AH842+9)))</f>
        <v>0</v>
      </c>
    </row>
    <row r="843" spans="32:35" x14ac:dyDescent="0.2">
      <c r="AF843" s="2">
        <v>0.83333333333333337</v>
      </c>
      <c r="AG843" t="s">
        <v>745</v>
      </c>
      <c r="AH843" s="17">
        <v>290</v>
      </c>
      <c r="AI843" s="17" cm="1">
        <f t="array" ref="AI843">SUMPRODUCT(--(IFERROR(HOUR(Flights_2026_09_303334353637[entry_hour]),-1)=HOUR(AF843)),--(IFERROR(Flights_2026_09_303334353637[entry_sector],"")=AG843),--(IFERROR(Flights_2026_09_303334353637[nfl],-1)&gt;=AH843),--(IFERROR(Flights_2026_09_303334353637[nfl],-1)&lt;=IF(AH843=450,450,AH843+9)))</f>
        <v>0</v>
      </c>
    </row>
    <row r="844" spans="32:35" x14ac:dyDescent="0.2">
      <c r="AF844" s="2">
        <v>0.83333333333333337</v>
      </c>
      <c r="AG844" t="s">
        <v>745</v>
      </c>
      <c r="AH844" s="17">
        <v>300</v>
      </c>
      <c r="AI844" s="17" cm="1">
        <f t="array" ref="AI844">SUMPRODUCT(--(IFERROR(HOUR(Flights_2026_09_303334353637[entry_hour]),-1)=HOUR(AF844)),--(IFERROR(Flights_2026_09_303334353637[entry_sector],"")=AG844),--(IFERROR(Flights_2026_09_303334353637[nfl],-1)&gt;=AH844),--(IFERROR(Flights_2026_09_303334353637[nfl],-1)&lt;=IF(AH844=450,450,AH844+9)))</f>
        <v>0</v>
      </c>
    </row>
    <row r="845" spans="32:35" x14ac:dyDescent="0.2">
      <c r="AF845" s="2">
        <v>0.83333333333333337</v>
      </c>
      <c r="AG845" t="s">
        <v>745</v>
      </c>
      <c r="AH845" s="17">
        <v>310</v>
      </c>
      <c r="AI845" s="17" cm="1">
        <f t="array" ref="AI845">SUMPRODUCT(--(IFERROR(HOUR(Flights_2026_09_303334353637[entry_hour]),-1)=HOUR(AF845)),--(IFERROR(Flights_2026_09_303334353637[entry_sector],"")=AG845),--(IFERROR(Flights_2026_09_303334353637[nfl],-1)&gt;=AH845),--(IFERROR(Flights_2026_09_303334353637[nfl],-1)&lt;=IF(AH845=450,450,AH845+9)))</f>
        <v>0</v>
      </c>
    </row>
    <row r="846" spans="32:35" x14ac:dyDescent="0.2">
      <c r="AF846" s="2">
        <v>0.83333333333333337</v>
      </c>
      <c r="AG846" t="s">
        <v>745</v>
      </c>
      <c r="AH846" s="17">
        <v>320</v>
      </c>
      <c r="AI846" s="17" cm="1">
        <f t="array" ref="AI846">SUMPRODUCT(--(IFERROR(HOUR(Flights_2026_09_303334353637[entry_hour]),-1)=HOUR(AF846)),--(IFERROR(Flights_2026_09_303334353637[entry_sector],"")=AG846),--(IFERROR(Flights_2026_09_303334353637[nfl],-1)&gt;=AH846),--(IFERROR(Flights_2026_09_303334353637[nfl],-1)&lt;=IF(AH846=450,450,AH846+9)))</f>
        <v>0</v>
      </c>
    </row>
    <row r="847" spans="32:35" x14ac:dyDescent="0.2">
      <c r="AF847" s="2">
        <v>0.83333333333333337</v>
      </c>
      <c r="AG847" t="s">
        <v>745</v>
      </c>
      <c r="AH847" s="17">
        <v>330</v>
      </c>
      <c r="AI847" s="17" cm="1">
        <f t="array" ref="AI847">SUMPRODUCT(--(IFERROR(HOUR(Flights_2026_09_303334353637[entry_hour]),-1)=HOUR(AF847)),--(IFERROR(Flights_2026_09_303334353637[entry_sector],"")=AG847),--(IFERROR(Flights_2026_09_303334353637[nfl],-1)&gt;=AH847),--(IFERROR(Flights_2026_09_303334353637[nfl],-1)&lt;=IF(AH847=450,450,AH847+9)))</f>
        <v>0</v>
      </c>
    </row>
    <row r="848" spans="32:35" x14ac:dyDescent="0.2">
      <c r="AF848" s="2">
        <v>0.83333333333333337</v>
      </c>
      <c r="AG848" t="s">
        <v>745</v>
      </c>
      <c r="AH848" s="17">
        <v>340</v>
      </c>
      <c r="AI848" s="17" cm="1">
        <f t="array" ref="AI848">SUMPRODUCT(--(IFERROR(HOUR(Flights_2026_09_303334353637[entry_hour]),-1)=HOUR(AF848)),--(IFERROR(Flights_2026_09_303334353637[entry_sector],"")=AG848),--(IFERROR(Flights_2026_09_303334353637[nfl],-1)&gt;=AH848),--(IFERROR(Flights_2026_09_303334353637[nfl],-1)&lt;=IF(AH848=450,450,AH848+9)))</f>
        <v>0</v>
      </c>
    </row>
    <row r="849" spans="32:35" x14ac:dyDescent="0.2">
      <c r="AF849" s="2">
        <v>0.83333333333333337</v>
      </c>
      <c r="AG849" t="s">
        <v>745</v>
      </c>
      <c r="AH849" s="17">
        <v>350</v>
      </c>
      <c r="AI849" s="17" cm="1">
        <f t="array" ref="AI849">SUMPRODUCT(--(IFERROR(HOUR(Flights_2026_09_303334353637[entry_hour]),-1)=HOUR(AF849)),--(IFERROR(Flights_2026_09_303334353637[entry_sector],"")=AG849),--(IFERROR(Flights_2026_09_303334353637[nfl],-1)&gt;=AH849),--(IFERROR(Flights_2026_09_303334353637[nfl],-1)&lt;=IF(AH849=450,450,AH849+9)))</f>
        <v>1</v>
      </c>
    </row>
    <row r="850" spans="32:35" x14ac:dyDescent="0.2">
      <c r="AF850" s="2">
        <v>0.83333333333333337</v>
      </c>
      <c r="AG850" t="s">
        <v>745</v>
      </c>
      <c r="AH850" s="17">
        <v>360</v>
      </c>
      <c r="AI850" s="17" cm="1">
        <f t="array" ref="AI850">SUMPRODUCT(--(IFERROR(HOUR(Flights_2026_09_303334353637[entry_hour]),-1)=HOUR(AF850)),--(IFERROR(Flights_2026_09_303334353637[entry_sector],"")=AG850),--(IFERROR(Flights_2026_09_303334353637[nfl],-1)&gt;=AH850),--(IFERROR(Flights_2026_09_303334353637[nfl],-1)&lt;=IF(AH850=450,450,AH850+9)))</f>
        <v>0</v>
      </c>
    </row>
    <row r="851" spans="32:35" x14ac:dyDescent="0.2">
      <c r="AF851" s="2">
        <v>0.83333333333333337</v>
      </c>
      <c r="AG851" t="s">
        <v>745</v>
      </c>
      <c r="AH851" s="17">
        <v>370</v>
      </c>
      <c r="AI851" s="17" cm="1">
        <f t="array" ref="AI851">SUMPRODUCT(--(IFERROR(HOUR(Flights_2026_09_303334353637[entry_hour]),-1)=HOUR(AF851)),--(IFERROR(Flights_2026_09_303334353637[entry_sector],"")=AG851),--(IFERROR(Flights_2026_09_303334353637[nfl],-1)&gt;=AH851),--(IFERROR(Flights_2026_09_303334353637[nfl],-1)&lt;=IF(AH851=450,450,AH851+9)))</f>
        <v>2</v>
      </c>
    </row>
    <row r="852" spans="32:35" x14ac:dyDescent="0.2">
      <c r="AF852" s="2">
        <v>0.83333333333333337</v>
      </c>
      <c r="AG852" t="s">
        <v>745</v>
      </c>
      <c r="AH852" s="17">
        <v>380</v>
      </c>
      <c r="AI852" s="17" cm="1">
        <f t="array" ref="AI852">SUMPRODUCT(--(IFERROR(HOUR(Flights_2026_09_303334353637[entry_hour]),-1)=HOUR(AF852)),--(IFERROR(Flights_2026_09_303334353637[entry_sector],"")=AG852),--(IFERROR(Flights_2026_09_303334353637[nfl],-1)&gt;=AH852),--(IFERROR(Flights_2026_09_303334353637[nfl],-1)&lt;=IF(AH852=450,450,AH852+9)))</f>
        <v>0</v>
      </c>
    </row>
    <row r="853" spans="32:35" x14ac:dyDescent="0.2">
      <c r="AF853" s="2">
        <v>0.83333333333333337</v>
      </c>
      <c r="AG853" t="s">
        <v>745</v>
      </c>
      <c r="AH853" s="17">
        <v>390</v>
      </c>
      <c r="AI853" s="17" cm="1">
        <f t="array" ref="AI853">SUMPRODUCT(--(IFERROR(HOUR(Flights_2026_09_303334353637[entry_hour]),-1)=HOUR(AF853)),--(IFERROR(Flights_2026_09_303334353637[entry_sector],"")=AG853),--(IFERROR(Flights_2026_09_303334353637[nfl],-1)&gt;=AH853),--(IFERROR(Flights_2026_09_303334353637[nfl],-1)&lt;=IF(AH853=450,450,AH853+9)))</f>
        <v>0</v>
      </c>
    </row>
    <row r="854" spans="32:35" x14ac:dyDescent="0.2">
      <c r="AF854" s="2">
        <v>0.83333333333333337</v>
      </c>
      <c r="AG854" t="s">
        <v>745</v>
      </c>
      <c r="AH854" s="17">
        <v>400</v>
      </c>
      <c r="AI854" s="17" cm="1">
        <f t="array" ref="AI854">SUMPRODUCT(--(IFERROR(HOUR(Flights_2026_09_303334353637[entry_hour]),-1)=HOUR(AF854)),--(IFERROR(Flights_2026_09_303334353637[entry_sector],"")=AG854),--(IFERROR(Flights_2026_09_303334353637[nfl],-1)&gt;=AH854),--(IFERROR(Flights_2026_09_303334353637[nfl],-1)&lt;=IF(AH854=450,450,AH854+9)))</f>
        <v>0</v>
      </c>
    </row>
    <row r="855" spans="32:35" x14ac:dyDescent="0.2">
      <c r="AF855" s="2">
        <v>0.83333333333333337</v>
      </c>
      <c r="AG855" t="s">
        <v>745</v>
      </c>
      <c r="AH855" s="17">
        <v>410</v>
      </c>
      <c r="AI855" s="17" cm="1">
        <f t="array" ref="AI855">SUMPRODUCT(--(IFERROR(HOUR(Flights_2026_09_303334353637[entry_hour]),-1)=HOUR(AF855)),--(IFERROR(Flights_2026_09_303334353637[entry_sector],"")=AG855),--(IFERROR(Flights_2026_09_303334353637[nfl],-1)&gt;=AH855),--(IFERROR(Flights_2026_09_303334353637[nfl],-1)&lt;=IF(AH855=450,450,AH855+9)))</f>
        <v>1</v>
      </c>
    </row>
    <row r="856" spans="32:35" x14ac:dyDescent="0.2">
      <c r="AF856" s="2">
        <v>0.83333333333333337</v>
      </c>
      <c r="AG856" t="s">
        <v>745</v>
      </c>
      <c r="AH856" s="17">
        <v>420</v>
      </c>
      <c r="AI856" s="17" cm="1">
        <f t="array" ref="AI856">SUMPRODUCT(--(IFERROR(HOUR(Flights_2026_09_303334353637[entry_hour]),-1)=HOUR(AF856)),--(IFERROR(Flights_2026_09_303334353637[entry_sector],"")=AG856),--(IFERROR(Flights_2026_09_303334353637[nfl],-1)&gt;=AH856),--(IFERROR(Flights_2026_09_303334353637[nfl],-1)&lt;=IF(AH856=450,450,AH856+9)))</f>
        <v>0</v>
      </c>
    </row>
    <row r="857" spans="32:35" x14ac:dyDescent="0.2">
      <c r="AF857" s="2">
        <v>0.83333333333333337</v>
      </c>
      <c r="AG857" t="s">
        <v>745</v>
      </c>
      <c r="AH857" s="17">
        <v>430</v>
      </c>
      <c r="AI857" s="17" cm="1">
        <f t="array" ref="AI857">SUMPRODUCT(--(IFERROR(HOUR(Flights_2026_09_303334353637[entry_hour]),-1)=HOUR(AF857)),--(IFERROR(Flights_2026_09_303334353637[entry_sector],"")=AG857),--(IFERROR(Flights_2026_09_303334353637[nfl],-1)&gt;=AH857),--(IFERROR(Flights_2026_09_303334353637[nfl],-1)&lt;=IF(AH857=450,450,AH857+9)))</f>
        <v>0</v>
      </c>
    </row>
    <row r="858" spans="32:35" x14ac:dyDescent="0.2">
      <c r="AF858" s="2">
        <v>0.83333333333333337</v>
      </c>
      <c r="AG858" t="s">
        <v>745</v>
      </c>
      <c r="AH858" s="17">
        <v>440</v>
      </c>
      <c r="AI858" s="17" cm="1">
        <f t="array" ref="AI858">SUMPRODUCT(--(IFERROR(HOUR(Flights_2026_09_303334353637[entry_hour]),-1)=HOUR(AF858)),--(IFERROR(Flights_2026_09_303334353637[entry_sector],"")=AG858),--(IFERROR(Flights_2026_09_303334353637[nfl],-1)&gt;=AH858),--(IFERROR(Flights_2026_09_303334353637[nfl],-1)&lt;=IF(AH858=450,450,AH858+9)))</f>
        <v>0</v>
      </c>
    </row>
    <row r="859" spans="32:35" x14ac:dyDescent="0.2">
      <c r="AF859" s="2">
        <v>0.83333333333333337</v>
      </c>
      <c r="AG859" t="s">
        <v>745</v>
      </c>
      <c r="AH859" s="17">
        <v>450</v>
      </c>
      <c r="AI859" s="17" cm="1">
        <f t="array" ref="AI859">SUMPRODUCT(--(IFERROR(HOUR(Flights_2026_09_303334353637[entry_hour]),-1)=HOUR(AF859)),--(IFERROR(Flights_2026_09_303334353637[entry_sector],"")=AG859),--(IFERROR(Flights_2026_09_303334353637[nfl],-1)&gt;=AH859),--(IFERROR(Flights_2026_09_303334353637[nfl],-1)&lt;=IF(AH859=450,450,AH859+9)))</f>
        <v>0</v>
      </c>
    </row>
    <row r="860" spans="32:35" x14ac:dyDescent="0.2">
      <c r="AF860" s="2">
        <v>0.83333333333333337</v>
      </c>
      <c r="AG860" t="s">
        <v>840</v>
      </c>
      <c r="AH860" s="17">
        <v>200</v>
      </c>
      <c r="AI860" s="17" cm="1">
        <f t="array" ref="AI860">SUMPRODUCT(--(IFERROR(HOUR(Flights_2026_09_303334353637[entry_hour]),-1)=HOUR(AF860)),--(IFERROR(Flights_2026_09_303334353637[entry_sector],"")=AG860),--(IFERROR(Flights_2026_09_303334353637[nfl],-1)&gt;=AH860),--(IFERROR(Flights_2026_09_303334353637[nfl],-1)&lt;=IF(AH860=450,450,AH860+9)))</f>
        <v>0</v>
      </c>
    </row>
    <row r="861" spans="32:35" x14ac:dyDescent="0.2">
      <c r="AF861" s="2">
        <v>0.83333333333333337</v>
      </c>
      <c r="AG861" t="s">
        <v>840</v>
      </c>
      <c r="AH861" s="17">
        <v>210</v>
      </c>
      <c r="AI861" s="17" cm="1">
        <f t="array" ref="AI861">SUMPRODUCT(--(IFERROR(HOUR(Flights_2026_09_303334353637[entry_hour]),-1)=HOUR(AF861)),--(IFERROR(Flights_2026_09_303334353637[entry_sector],"")=AG861),--(IFERROR(Flights_2026_09_303334353637[nfl],-1)&gt;=AH861),--(IFERROR(Flights_2026_09_303334353637[nfl],-1)&lt;=IF(AH861=450,450,AH861+9)))</f>
        <v>0</v>
      </c>
    </row>
    <row r="862" spans="32:35" x14ac:dyDescent="0.2">
      <c r="AF862" s="2">
        <v>0.83333333333333337</v>
      </c>
      <c r="AG862" t="s">
        <v>840</v>
      </c>
      <c r="AH862" s="17">
        <v>220</v>
      </c>
      <c r="AI862" s="17" cm="1">
        <f t="array" ref="AI862">SUMPRODUCT(--(IFERROR(HOUR(Flights_2026_09_303334353637[entry_hour]),-1)=HOUR(AF862)),--(IFERROR(Flights_2026_09_303334353637[entry_sector],"")=AG862),--(IFERROR(Flights_2026_09_303334353637[nfl],-1)&gt;=AH862),--(IFERROR(Flights_2026_09_303334353637[nfl],-1)&lt;=IF(AH862=450,450,AH862+9)))</f>
        <v>0</v>
      </c>
    </row>
    <row r="863" spans="32:35" x14ac:dyDescent="0.2">
      <c r="AF863" s="2">
        <v>0.83333333333333337</v>
      </c>
      <c r="AG863" t="s">
        <v>840</v>
      </c>
      <c r="AH863" s="17">
        <v>230</v>
      </c>
      <c r="AI863" s="17" cm="1">
        <f t="array" ref="AI863">SUMPRODUCT(--(IFERROR(HOUR(Flights_2026_09_303334353637[entry_hour]),-1)=HOUR(AF863)),--(IFERROR(Flights_2026_09_303334353637[entry_sector],"")=AG863),--(IFERROR(Flights_2026_09_303334353637[nfl],-1)&gt;=AH863),--(IFERROR(Flights_2026_09_303334353637[nfl],-1)&lt;=IF(AH863=450,450,AH863+9)))</f>
        <v>0</v>
      </c>
    </row>
    <row r="864" spans="32:35" x14ac:dyDescent="0.2">
      <c r="AF864" s="2">
        <v>0.83333333333333337</v>
      </c>
      <c r="AG864" t="s">
        <v>840</v>
      </c>
      <c r="AH864" s="17">
        <v>240</v>
      </c>
      <c r="AI864" s="17" cm="1">
        <f t="array" ref="AI864">SUMPRODUCT(--(IFERROR(HOUR(Flights_2026_09_303334353637[entry_hour]),-1)=HOUR(AF864)),--(IFERROR(Flights_2026_09_303334353637[entry_sector],"")=AG864),--(IFERROR(Flights_2026_09_303334353637[nfl],-1)&gt;=AH864),--(IFERROR(Flights_2026_09_303334353637[nfl],-1)&lt;=IF(AH864=450,450,AH864+9)))</f>
        <v>0</v>
      </c>
    </row>
    <row r="865" spans="32:35" x14ac:dyDescent="0.2">
      <c r="AF865" s="2">
        <v>0.83333333333333337</v>
      </c>
      <c r="AG865" t="s">
        <v>840</v>
      </c>
      <c r="AH865" s="17">
        <v>250</v>
      </c>
      <c r="AI865" s="17" cm="1">
        <f t="array" ref="AI865">SUMPRODUCT(--(IFERROR(HOUR(Flights_2026_09_303334353637[entry_hour]),-1)=HOUR(AF865)),--(IFERROR(Flights_2026_09_303334353637[entry_sector],"")=AG865),--(IFERROR(Flights_2026_09_303334353637[nfl],-1)&gt;=AH865),--(IFERROR(Flights_2026_09_303334353637[nfl],-1)&lt;=IF(AH865=450,450,AH865+9)))</f>
        <v>0</v>
      </c>
    </row>
    <row r="866" spans="32:35" x14ac:dyDescent="0.2">
      <c r="AF866" s="2">
        <v>0.83333333333333337</v>
      </c>
      <c r="AG866" t="s">
        <v>840</v>
      </c>
      <c r="AH866" s="17">
        <v>260</v>
      </c>
      <c r="AI866" s="17" cm="1">
        <f t="array" ref="AI866">SUMPRODUCT(--(IFERROR(HOUR(Flights_2026_09_303334353637[entry_hour]),-1)=HOUR(AF866)),--(IFERROR(Flights_2026_09_303334353637[entry_sector],"")=AG866),--(IFERROR(Flights_2026_09_303334353637[nfl],-1)&gt;=AH866),--(IFERROR(Flights_2026_09_303334353637[nfl],-1)&lt;=IF(AH866=450,450,AH866+9)))</f>
        <v>0</v>
      </c>
    </row>
    <row r="867" spans="32:35" x14ac:dyDescent="0.2">
      <c r="AF867" s="2">
        <v>0.83333333333333337</v>
      </c>
      <c r="AG867" t="s">
        <v>840</v>
      </c>
      <c r="AH867" s="17">
        <v>270</v>
      </c>
      <c r="AI867" s="17" cm="1">
        <f t="array" ref="AI867">SUMPRODUCT(--(IFERROR(HOUR(Flights_2026_09_303334353637[entry_hour]),-1)=HOUR(AF867)),--(IFERROR(Flights_2026_09_303334353637[entry_sector],"")=AG867),--(IFERROR(Flights_2026_09_303334353637[nfl],-1)&gt;=AH867),--(IFERROR(Flights_2026_09_303334353637[nfl],-1)&lt;=IF(AH867=450,450,AH867+9)))</f>
        <v>0</v>
      </c>
    </row>
    <row r="868" spans="32:35" x14ac:dyDescent="0.2">
      <c r="AF868" s="2">
        <v>0.83333333333333337</v>
      </c>
      <c r="AG868" t="s">
        <v>840</v>
      </c>
      <c r="AH868" s="17">
        <v>280</v>
      </c>
      <c r="AI868" s="17" cm="1">
        <f t="array" ref="AI868">SUMPRODUCT(--(IFERROR(HOUR(Flights_2026_09_303334353637[entry_hour]),-1)=HOUR(AF868)),--(IFERROR(Flights_2026_09_303334353637[entry_sector],"")=AG868),--(IFERROR(Flights_2026_09_303334353637[nfl],-1)&gt;=AH868),--(IFERROR(Flights_2026_09_303334353637[nfl],-1)&lt;=IF(AH868=450,450,AH868+9)))</f>
        <v>0</v>
      </c>
    </row>
    <row r="869" spans="32:35" x14ac:dyDescent="0.2">
      <c r="AF869" s="2">
        <v>0.83333333333333337</v>
      </c>
      <c r="AG869" t="s">
        <v>840</v>
      </c>
      <c r="AH869" s="17">
        <v>290</v>
      </c>
      <c r="AI869" s="17" cm="1">
        <f t="array" ref="AI869">SUMPRODUCT(--(IFERROR(HOUR(Flights_2026_09_303334353637[entry_hour]),-1)=HOUR(AF869)),--(IFERROR(Flights_2026_09_303334353637[entry_sector],"")=AG869),--(IFERROR(Flights_2026_09_303334353637[nfl],-1)&gt;=AH869),--(IFERROR(Flights_2026_09_303334353637[nfl],-1)&lt;=IF(AH869=450,450,AH869+9)))</f>
        <v>0</v>
      </c>
    </row>
    <row r="870" spans="32:35" x14ac:dyDescent="0.2">
      <c r="AF870" s="2">
        <v>0.83333333333333337</v>
      </c>
      <c r="AG870" t="s">
        <v>840</v>
      </c>
      <c r="AH870" s="17">
        <v>300</v>
      </c>
      <c r="AI870" s="17" cm="1">
        <f t="array" ref="AI870">SUMPRODUCT(--(IFERROR(HOUR(Flights_2026_09_303334353637[entry_hour]),-1)=HOUR(AF870)),--(IFERROR(Flights_2026_09_303334353637[entry_sector],"")=AG870),--(IFERROR(Flights_2026_09_303334353637[nfl],-1)&gt;=AH870),--(IFERROR(Flights_2026_09_303334353637[nfl],-1)&lt;=IF(AH870=450,450,AH870+9)))</f>
        <v>0</v>
      </c>
    </row>
    <row r="871" spans="32:35" x14ac:dyDescent="0.2">
      <c r="AF871" s="2">
        <v>0.83333333333333337</v>
      </c>
      <c r="AG871" t="s">
        <v>840</v>
      </c>
      <c r="AH871" s="17">
        <v>310</v>
      </c>
      <c r="AI871" s="17" cm="1">
        <f t="array" ref="AI871">SUMPRODUCT(--(IFERROR(HOUR(Flights_2026_09_303334353637[entry_hour]),-1)=HOUR(AF871)),--(IFERROR(Flights_2026_09_303334353637[entry_sector],"")=AG871),--(IFERROR(Flights_2026_09_303334353637[nfl],-1)&gt;=AH871),--(IFERROR(Flights_2026_09_303334353637[nfl],-1)&lt;=IF(AH871=450,450,AH871+9)))</f>
        <v>0</v>
      </c>
    </row>
    <row r="872" spans="32:35" x14ac:dyDescent="0.2">
      <c r="AF872" s="2">
        <v>0.83333333333333337</v>
      </c>
      <c r="AG872" t="s">
        <v>840</v>
      </c>
      <c r="AH872" s="17">
        <v>320</v>
      </c>
      <c r="AI872" s="17" cm="1">
        <f t="array" ref="AI872">SUMPRODUCT(--(IFERROR(HOUR(Flights_2026_09_303334353637[entry_hour]),-1)=HOUR(AF872)),--(IFERROR(Flights_2026_09_303334353637[entry_sector],"")=AG872),--(IFERROR(Flights_2026_09_303334353637[nfl],-1)&gt;=AH872),--(IFERROR(Flights_2026_09_303334353637[nfl],-1)&lt;=IF(AH872=450,450,AH872+9)))</f>
        <v>0</v>
      </c>
    </row>
    <row r="873" spans="32:35" x14ac:dyDescent="0.2">
      <c r="AF873" s="2">
        <v>0.83333333333333337</v>
      </c>
      <c r="AG873" t="s">
        <v>840</v>
      </c>
      <c r="AH873" s="17">
        <v>330</v>
      </c>
      <c r="AI873" s="17" cm="1">
        <f t="array" ref="AI873">SUMPRODUCT(--(IFERROR(HOUR(Flights_2026_09_303334353637[entry_hour]),-1)=HOUR(AF873)),--(IFERROR(Flights_2026_09_303334353637[entry_sector],"")=AG873),--(IFERROR(Flights_2026_09_303334353637[nfl],-1)&gt;=AH873),--(IFERROR(Flights_2026_09_303334353637[nfl],-1)&lt;=IF(AH873=450,450,AH873+9)))</f>
        <v>0</v>
      </c>
    </row>
    <row r="874" spans="32:35" x14ac:dyDescent="0.2">
      <c r="AF874" s="2">
        <v>0.83333333333333337</v>
      </c>
      <c r="AG874" t="s">
        <v>840</v>
      </c>
      <c r="AH874" s="17">
        <v>340</v>
      </c>
      <c r="AI874" s="17" cm="1">
        <f t="array" ref="AI874">SUMPRODUCT(--(IFERROR(HOUR(Flights_2026_09_303334353637[entry_hour]),-1)=HOUR(AF874)),--(IFERROR(Flights_2026_09_303334353637[entry_sector],"")=AG874),--(IFERROR(Flights_2026_09_303334353637[nfl],-1)&gt;=AH874),--(IFERROR(Flights_2026_09_303334353637[nfl],-1)&lt;=IF(AH874=450,450,AH874+9)))</f>
        <v>0</v>
      </c>
    </row>
    <row r="875" spans="32:35" x14ac:dyDescent="0.2">
      <c r="AF875" s="2">
        <v>0.83333333333333337</v>
      </c>
      <c r="AG875" t="s">
        <v>840</v>
      </c>
      <c r="AH875" s="17">
        <v>350</v>
      </c>
      <c r="AI875" s="17" cm="1">
        <f t="array" ref="AI875">SUMPRODUCT(--(IFERROR(HOUR(Flights_2026_09_303334353637[entry_hour]),-1)=HOUR(AF875)),--(IFERROR(Flights_2026_09_303334353637[entry_sector],"")=AG875),--(IFERROR(Flights_2026_09_303334353637[nfl],-1)&gt;=AH875),--(IFERROR(Flights_2026_09_303334353637[nfl],-1)&lt;=IF(AH875=450,450,AH875+9)))</f>
        <v>0</v>
      </c>
    </row>
    <row r="876" spans="32:35" x14ac:dyDescent="0.2">
      <c r="AF876" s="2">
        <v>0.83333333333333337</v>
      </c>
      <c r="AG876" t="s">
        <v>840</v>
      </c>
      <c r="AH876" s="17">
        <v>360</v>
      </c>
      <c r="AI876" s="17" cm="1">
        <f t="array" ref="AI876">SUMPRODUCT(--(IFERROR(HOUR(Flights_2026_09_303334353637[entry_hour]),-1)=HOUR(AF876)),--(IFERROR(Flights_2026_09_303334353637[entry_sector],"")=AG876),--(IFERROR(Flights_2026_09_303334353637[nfl],-1)&gt;=AH876),--(IFERROR(Flights_2026_09_303334353637[nfl],-1)&lt;=IF(AH876=450,450,AH876+9)))</f>
        <v>0</v>
      </c>
    </row>
    <row r="877" spans="32:35" x14ac:dyDescent="0.2">
      <c r="AF877" s="2">
        <v>0.83333333333333337</v>
      </c>
      <c r="AG877" t="s">
        <v>840</v>
      </c>
      <c r="AH877" s="17">
        <v>370</v>
      </c>
      <c r="AI877" s="17" cm="1">
        <f t="array" ref="AI877">SUMPRODUCT(--(IFERROR(HOUR(Flights_2026_09_303334353637[entry_hour]),-1)=HOUR(AF877)),--(IFERROR(Flights_2026_09_303334353637[entry_sector],"")=AG877),--(IFERROR(Flights_2026_09_303334353637[nfl],-1)&gt;=AH877),--(IFERROR(Flights_2026_09_303334353637[nfl],-1)&lt;=IF(AH877=450,450,AH877+9)))</f>
        <v>0</v>
      </c>
    </row>
    <row r="878" spans="32:35" x14ac:dyDescent="0.2">
      <c r="AF878" s="2">
        <v>0.83333333333333337</v>
      </c>
      <c r="AG878" t="s">
        <v>840</v>
      </c>
      <c r="AH878" s="17">
        <v>380</v>
      </c>
      <c r="AI878" s="17" cm="1">
        <f t="array" ref="AI878">SUMPRODUCT(--(IFERROR(HOUR(Flights_2026_09_303334353637[entry_hour]),-1)=HOUR(AF878)),--(IFERROR(Flights_2026_09_303334353637[entry_sector],"")=AG878),--(IFERROR(Flights_2026_09_303334353637[nfl],-1)&gt;=AH878),--(IFERROR(Flights_2026_09_303334353637[nfl],-1)&lt;=IF(AH878=450,450,AH878+9)))</f>
        <v>0</v>
      </c>
    </row>
    <row r="879" spans="32:35" x14ac:dyDescent="0.2">
      <c r="AF879" s="2">
        <v>0.83333333333333337</v>
      </c>
      <c r="AG879" t="s">
        <v>840</v>
      </c>
      <c r="AH879" s="17">
        <v>390</v>
      </c>
      <c r="AI879" s="17" cm="1">
        <f t="array" ref="AI879">SUMPRODUCT(--(IFERROR(HOUR(Flights_2026_09_303334353637[entry_hour]),-1)=HOUR(AF879)),--(IFERROR(Flights_2026_09_303334353637[entry_sector],"")=AG879),--(IFERROR(Flights_2026_09_303334353637[nfl],-1)&gt;=AH879),--(IFERROR(Flights_2026_09_303334353637[nfl],-1)&lt;=IF(AH879=450,450,AH879+9)))</f>
        <v>1</v>
      </c>
    </row>
    <row r="880" spans="32:35" x14ac:dyDescent="0.2">
      <c r="AF880" s="2">
        <v>0.83333333333333337</v>
      </c>
      <c r="AG880" t="s">
        <v>840</v>
      </c>
      <c r="AH880" s="17">
        <v>400</v>
      </c>
      <c r="AI880" s="17" cm="1">
        <f t="array" ref="AI880">SUMPRODUCT(--(IFERROR(HOUR(Flights_2026_09_303334353637[entry_hour]),-1)=HOUR(AF880)),--(IFERROR(Flights_2026_09_303334353637[entry_sector],"")=AG880),--(IFERROR(Flights_2026_09_303334353637[nfl],-1)&gt;=AH880),--(IFERROR(Flights_2026_09_303334353637[nfl],-1)&lt;=IF(AH880=450,450,AH880+9)))</f>
        <v>0</v>
      </c>
    </row>
    <row r="881" spans="32:35" x14ac:dyDescent="0.2">
      <c r="AF881" s="2">
        <v>0.83333333333333337</v>
      </c>
      <c r="AG881" t="s">
        <v>840</v>
      </c>
      <c r="AH881" s="17">
        <v>410</v>
      </c>
      <c r="AI881" s="17" cm="1">
        <f t="array" ref="AI881">SUMPRODUCT(--(IFERROR(HOUR(Flights_2026_09_303334353637[entry_hour]),-1)=HOUR(AF881)),--(IFERROR(Flights_2026_09_303334353637[entry_sector],"")=AG881),--(IFERROR(Flights_2026_09_303334353637[nfl],-1)&gt;=AH881),--(IFERROR(Flights_2026_09_303334353637[nfl],-1)&lt;=IF(AH881=450,450,AH881+9)))</f>
        <v>0</v>
      </c>
    </row>
    <row r="882" spans="32:35" x14ac:dyDescent="0.2">
      <c r="AF882" s="2">
        <v>0.83333333333333337</v>
      </c>
      <c r="AG882" t="s">
        <v>840</v>
      </c>
      <c r="AH882" s="17">
        <v>420</v>
      </c>
      <c r="AI882" s="17" cm="1">
        <f t="array" ref="AI882">SUMPRODUCT(--(IFERROR(HOUR(Flights_2026_09_303334353637[entry_hour]),-1)=HOUR(AF882)),--(IFERROR(Flights_2026_09_303334353637[entry_sector],"")=AG882),--(IFERROR(Flights_2026_09_303334353637[nfl],-1)&gt;=AH882),--(IFERROR(Flights_2026_09_303334353637[nfl],-1)&lt;=IF(AH882=450,450,AH882+9)))</f>
        <v>0</v>
      </c>
    </row>
    <row r="883" spans="32:35" x14ac:dyDescent="0.2">
      <c r="AF883" s="2">
        <v>0.83333333333333337</v>
      </c>
      <c r="AG883" t="s">
        <v>840</v>
      </c>
      <c r="AH883" s="17">
        <v>430</v>
      </c>
      <c r="AI883" s="17" cm="1">
        <f t="array" ref="AI883">SUMPRODUCT(--(IFERROR(HOUR(Flights_2026_09_303334353637[entry_hour]),-1)=HOUR(AF883)),--(IFERROR(Flights_2026_09_303334353637[entry_sector],"")=AG883),--(IFERROR(Flights_2026_09_303334353637[nfl],-1)&gt;=AH883),--(IFERROR(Flights_2026_09_303334353637[nfl],-1)&lt;=IF(AH883=450,450,AH883+9)))</f>
        <v>0</v>
      </c>
    </row>
    <row r="884" spans="32:35" x14ac:dyDescent="0.2">
      <c r="AF884" s="2">
        <v>0.83333333333333337</v>
      </c>
      <c r="AG884" t="s">
        <v>840</v>
      </c>
      <c r="AH884" s="17">
        <v>440</v>
      </c>
      <c r="AI884" s="17" cm="1">
        <f t="array" ref="AI884">SUMPRODUCT(--(IFERROR(HOUR(Flights_2026_09_303334353637[entry_hour]),-1)=HOUR(AF884)),--(IFERROR(Flights_2026_09_303334353637[entry_sector],"")=AG884),--(IFERROR(Flights_2026_09_303334353637[nfl],-1)&gt;=AH884),--(IFERROR(Flights_2026_09_303334353637[nfl],-1)&lt;=IF(AH884=450,450,AH884+9)))</f>
        <v>0</v>
      </c>
    </row>
    <row r="885" spans="32:35" x14ac:dyDescent="0.2">
      <c r="AF885" s="2">
        <v>0.83333333333333337</v>
      </c>
      <c r="AG885" t="s">
        <v>840</v>
      </c>
      <c r="AH885" s="17">
        <v>450</v>
      </c>
      <c r="AI885" s="17" cm="1">
        <f t="array" ref="AI885">SUMPRODUCT(--(IFERROR(HOUR(Flights_2026_09_303334353637[entry_hour]),-1)=HOUR(AF885)),--(IFERROR(Flights_2026_09_303334353637[entry_sector],"")=AG885),--(IFERROR(Flights_2026_09_303334353637[nfl],-1)&gt;=AH885),--(IFERROR(Flights_2026_09_303334353637[nfl],-1)&lt;=IF(AH885=450,450,AH885+9)))</f>
        <v>0</v>
      </c>
    </row>
    <row r="886" spans="32:35" x14ac:dyDescent="0.2">
      <c r="AF886" s="2">
        <v>0.83333333333333337</v>
      </c>
      <c r="AG886" t="s">
        <v>747</v>
      </c>
      <c r="AH886" s="17">
        <v>200</v>
      </c>
      <c r="AI886" s="17" cm="1">
        <f t="array" ref="AI886">SUMPRODUCT(--(IFERROR(HOUR(Flights_2026_09_303334353637[entry_hour]),-1)=HOUR(AF886)),--(IFERROR(Flights_2026_09_303334353637[entry_sector],"")=AG886),--(IFERROR(Flights_2026_09_303334353637[nfl],-1)&gt;=AH886),--(IFERROR(Flights_2026_09_303334353637[nfl],-1)&lt;=IF(AH886=450,450,AH886+9)))</f>
        <v>0</v>
      </c>
    </row>
    <row r="887" spans="32:35" x14ac:dyDescent="0.2">
      <c r="AF887" s="2">
        <v>0.83333333333333337</v>
      </c>
      <c r="AG887" t="s">
        <v>747</v>
      </c>
      <c r="AH887" s="17">
        <v>210</v>
      </c>
      <c r="AI887" s="17" cm="1">
        <f t="array" ref="AI887">SUMPRODUCT(--(IFERROR(HOUR(Flights_2026_09_303334353637[entry_hour]),-1)=HOUR(AF887)),--(IFERROR(Flights_2026_09_303334353637[entry_sector],"")=AG887),--(IFERROR(Flights_2026_09_303334353637[nfl],-1)&gt;=AH887),--(IFERROR(Flights_2026_09_303334353637[nfl],-1)&lt;=IF(AH887=450,450,AH887+9)))</f>
        <v>0</v>
      </c>
    </row>
    <row r="888" spans="32:35" x14ac:dyDescent="0.2">
      <c r="AF888" s="2">
        <v>0.83333333333333337</v>
      </c>
      <c r="AG888" t="s">
        <v>747</v>
      </c>
      <c r="AH888" s="17">
        <v>220</v>
      </c>
      <c r="AI888" s="17" cm="1">
        <f t="array" ref="AI888">SUMPRODUCT(--(IFERROR(HOUR(Flights_2026_09_303334353637[entry_hour]),-1)=HOUR(AF888)),--(IFERROR(Flights_2026_09_303334353637[entry_sector],"")=AG888),--(IFERROR(Flights_2026_09_303334353637[nfl],-1)&gt;=AH888),--(IFERROR(Flights_2026_09_303334353637[nfl],-1)&lt;=IF(AH888=450,450,AH888+9)))</f>
        <v>0</v>
      </c>
    </row>
    <row r="889" spans="32:35" x14ac:dyDescent="0.2">
      <c r="AF889" s="2">
        <v>0.83333333333333337</v>
      </c>
      <c r="AG889" t="s">
        <v>747</v>
      </c>
      <c r="AH889" s="17">
        <v>230</v>
      </c>
      <c r="AI889" s="17" cm="1">
        <f t="array" ref="AI889">SUMPRODUCT(--(IFERROR(HOUR(Flights_2026_09_303334353637[entry_hour]),-1)=HOUR(AF889)),--(IFERROR(Flights_2026_09_303334353637[entry_sector],"")=AG889),--(IFERROR(Flights_2026_09_303334353637[nfl],-1)&gt;=AH889),--(IFERROR(Flights_2026_09_303334353637[nfl],-1)&lt;=IF(AH889=450,450,AH889+9)))</f>
        <v>0</v>
      </c>
    </row>
    <row r="890" spans="32:35" x14ac:dyDescent="0.2">
      <c r="AF890" s="2">
        <v>0.83333333333333337</v>
      </c>
      <c r="AG890" t="s">
        <v>747</v>
      </c>
      <c r="AH890" s="17">
        <v>240</v>
      </c>
      <c r="AI890" s="17" cm="1">
        <f t="array" ref="AI890">SUMPRODUCT(--(IFERROR(HOUR(Flights_2026_09_303334353637[entry_hour]),-1)=HOUR(AF890)),--(IFERROR(Flights_2026_09_303334353637[entry_sector],"")=AG890),--(IFERROR(Flights_2026_09_303334353637[nfl],-1)&gt;=AH890),--(IFERROR(Flights_2026_09_303334353637[nfl],-1)&lt;=IF(AH890=450,450,AH890+9)))</f>
        <v>0</v>
      </c>
    </row>
    <row r="891" spans="32:35" x14ac:dyDescent="0.2">
      <c r="AF891" s="2">
        <v>0.83333333333333337</v>
      </c>
      <c r="AG891" t="s">
        <v>747</v>
      </c>
      <c r="AH891" s="17">
        <v>250</v>
      </c>
      <c r="AI891" s="17" cm="1">
        <f t="array" ref="AI891">SUMPRODUCT(--(IFERROR(HOUR(Flights_2026_09_303334353637[entry_hour]),-1)=HOUR(AF891)),--(IFERROR(Flights_2026_09_303334353637[entry_sector],"")=AG891),--(IFERROR(Flights_2026_09_303334353637[nfl],-1)&gt;=AH891),--(IFERROR(Flights_2026_09_303334353637[nfl],-1)&lt;=IF(AH891=450,450,AH891+9)))</f>
        <v>0</v>
      </c>
    </row>
    <row r="892" spans="32:35" x14ac:dyDescent="0.2">
      <c r="AF892" s="2">
        <v>0.83333333333333337</v>
      </c>
      <c r="AG892" t="s">
        <v>747</v>
      </c>
      <c r="AH892" s="17">
        <v>260</v>
      </c>
      <c r="AI892" s="17" cm="1">
        <f t="array" ref="AI892">SUMPRODUCT(--(IFERROR(HOUR(Flights_2026_09_303334353637[entry_hour]),-1)=HOUR(AF892)),--(IFERROR(Flights_2026_09_303334353637[entry_sector],"")=AG892),--(IFERROR(Flights_2026_09_303334353637[nfl],-1)&gt;=AH892),--(IFERROR(Flights_2026_09_303334353637[nfl],-1)&lt;=IF(AH892=450,450,AH892+9)))</f>
        <v>0</v>
      </c>
    </row>
    <row r="893" spans="32:35" x14ac:dyDescent="0.2">
      <c r="AF893" s="2">
        <v>0.83333333333333337</v>
      </c>
      <c r="AG893" t="s">
        <v>747</v>
      </c>
      <c r="AH893" s="17">
        <v>270</v>
      </c>
      <c r="AI893" s="17" cm="1">
        <f t="array" ref="AI893">SUMPRODUCT(--(IFERROR(HOUR(Flights_2026_09_303334353637[entry_hour]),-1)=HOUR(AF893)),--(IFERROR(Flights_2026_09_303334353637[entry_sector],"")=AG893),--(IFERROR(Flights_2026_09_303334353637[nfl],-1)&gt;=AH893),--(IFERROR(Flights_2026_09_303334353637[nfl],-1)&lt;=IF(AH893=450,450,AH893+9)))</f>
        <v>0</v>
      </c>
    </row>
    <row r="894" spans="32:35" x14ac:dyDescent="0.2">
      <c r="AF894" s="2">
        <v>0.83333333333333337</v>
      </c>
      <c r="AG894" t="s">
        <v>747</v>
      </c>
      <c r="AH894" s="17">
        <v>280</v>
      </c>
      <c r="AI894" s="17" cm="1">
        <f t="array" ref="AI894">SUMPRODUCT(--(IFERROR(HOUR(Flights_2026_09_303334353637[entry_hour]),-1)=HOUR(AF894)),--(IFERROR(Flights_2026_09_303334353637[entry_sector],"")=AG894),--(IFERROR(Flights_2026_09_303334353637[nfl],-1)&gt;=AH894),--(IFERROR(Flights_2026_09_303334353637[nfl],-1)&lt;=IF(AH894=450,450,AH894+9)))</f>
        <v>0</v>
      </c>
    </row>
    <row r="895" spans="32:35" x14ac:dyDescent="0.2">
      <c r="AF895" s="2">
        <v>0.83333333333333337</v>
      </c>
      <c r="AG895" t="s">
        <v>747</v>
      </c>
      <c r="AH895" s="17">
        <v>290</v>
      </c>
      <c r="AI895" s="17" cm="1">
        <f t="array" ref="AI895">SUMPRODUCT(--(IFERROR(HOUR(Flights_2026_09_303334353637[entry_hour]),-1)=HOUR(AF895)),--(IFERROR(Flights_2026_09_303334353637[entry_sector],"")=AG895),--(IFERROR(Flights_2026_09_303334353637[nfl],-1)&gt;=AH895),--(IFERROR(Flights_2026_09_303334353637[nfl],-1)&lt;=IF(AH895=450,450,AH895+9)))</f>
        <v>0</v>
      </c>
    </row>
    <row r="896" spans="32:35" x14ac:dyDescent="0.2">
      <c r="AF896" s="2">
        <v>0.83333333333333337</v>
      </c>
      <c r="AG896" t="s">
        <v>747</v>
      </c>
      <c r="AH896" s="17">
        <v>300</v>
      </c>
      <c r="AI896" s="17" cm="1">
        <f t="array" ref="AI896">SUMPRODUCT(--(IFERROR(HOUR(Flights_2026_09_303334353637[entry_hour]),-1)=HOUR(AF896)),--(IFERROR(Flights_2026_09_303334353637[entry_sector],"")=AG896),--(IFERROR(Flights_2026_09_303334353637[nfl],-1)&gt;=AH896),--(IFERROR(Flights_2026_09_303334353637[nfl],-1)&lt;=IF(AH896=450,450,AH896+9)))</f>
        <v>0</v>
      </c>
    </row>
    <row r="897" spans="32:35" x14ac:dyDescent="0.2">
      <c r="AF897" s="2">
        <v>0.83333333333333337</v>
      </c>
      <c r="AG897" t="s">
        <v>747</v>
      </c>
      <c r="AH897" s="17">
        <v>310</v>
      </c>
      <c r="AI897" s="17" cm="1">
        <f t="array" ref="AI897">SUMPRODUCT(--(IFERROR(HOUR(Flights_2026_09_303334353637[entry_hour]),-1)=HOUR(AF897)),--(IFERROR(Flights_2026_09_303334353637[entry_sector],"")=AG897),--(IFERROR(Flights_2026_09_303334353637[nfl],-1)&gt;=AH897),--(IFERROR(Flights_2026_09_303334353637[nfl],-1)&lt;=IF(AH897=450,450,AH897+9)))</f>
        <v>0</v>
      </c>
    </row>
    <row r="898" spans="32:35" x14ac:dyDescent="0.2">
      <c r="AF898" s="2">
        <v>0.83333333333333337</v>
      </c>
      <c r="AG898" t="s">
        <v>747</v>
      </c>
      <c r="AH898" s="17">
        <v>320</v>
      </c>
      <c r="AI898" s="17" cm="1">
        <f t="array" ref="AI898">SUMPRODUCT(--(IFERROR(HOUR(Flights_2026_09_303334353637[entry_hour]),-1)=HOUR(AF898)),--(IFERROR(Flights_2026_09_303334353637[entry_sector],"")=AG898),--(IFERROR(Flights_2026_09_303334353637[nfl],-1)&gt;=AH898),--(IFERROR(Flights_2026_09_303334353637[nfl],-1)&lt;=IF(AH898=450,450,AH898+9)))</f>
        <v>0</v>
      </c>
    </row>
    <row r="899" spans="32:35" x14ac:dyDescent="0.2">
      <c r="AF899" s="2">
        <v>0.83333333333333337</v>
      </c>
      <c r="AG899" t="s">
        <v>747</v>
      </c>
      <c r="AH899" s="17">
        <v>330</v>
      </c>
      <c r="AI899" s="17" cm="1">
        <f t="array" ref="AI899">SUMPRODUCT(--(IFERROR(HOUR(Flights_2026_09_303334353637[entry_hour]),-1)=HOUR(AF899)),--(IFERROR(Flights_2026_09_303334353637[entry_sector],"")=AG899),--(IFERROR(Flights_2026_09_303334353637[nfl],-1)&gt;=AH899),--(IFERROR(Flights_2026_09_303334353637[nfl],-1)&lt;=IF(AH899=450,450,AH899+9)))</f>
        <v>0</v>
      </c>
    </row>
    <row r="900" spans="32:35" x14ac:dyDescent="0.2">
      <c r="AF900" s="2">
        <v>0.83333333333333337</v>
      </c>
      <c r="AG900" t="s">
        <v>747</v>
      </c>
      <c r="AH900" s="17">
        <v>340</v>
      </c>
      <c r="AI900" s="17" cm="1">
        <f t="array" ref="AI900">SUMPRODUCT(--(IFERROR(HOUR(Flights_2026_09_303334353637[entry_hour]),-1)=HOUR(AF900)),--(IFERROR(Flights_2026_09_303334353637[entry_sector],"")=AG900),--(IFERROR(Flights_2026_09_303334353637[nfl],-1)&gt;=AH900),--(IFERROR(Flights_2026_09_303334353637[nfl],-1)&lt;=IF(AH900=450,450,AH900+9)))</f>
        <v>0</v>
      </c>
    </row>
    <row r="901" spans="32:35" x14ac:dyDescent="0.2">
      <c r="AF901" s="2">
        <v>0.83333333333333337</v>
      </c>
      <c r="AG901" t="s">
        <v>747</v>
      </c>
      <c r="AH901" s="17">
        <v>350</v>
      </c>
      <c r="AI901" s="17" cm="1">
        <f t="array" ref="AI901">SUMPRODUCT(--(IFERROR(HOUR(Flights_2026_09_303334353637[entry_hour]),-1)=HOUR(AF901)),--(IFERROR(Flights_2026_09_303334353637[entry_sector],"")=AG901),--(IFERROR(Flights_2026_09_303334353637[nfl],-1)&gt;=AH901),--(IFERROR(Flights_2026_09_303334353637[nfl],-1)&lt;=IF(AH901=450,450,AH901+9)))</f>
        <v>0</v>
      </c>
    </row>
    <row r="902" spans="32:35" x14ac:dyDescent="0.2">
      <c r="AF902" s="2">
        <v>0.83333333333333337</v>
      </c>
      <c r="AG902" t="s">
        <v>747</v>
      </c>
      <c r="AH902" s="17">
        <v>360</v>
      </c>
      <c r="AI902" s="17" cm="1">
        <f t="array" ref="AI902">SUMPRODUCT(--(IFERROR(HOUR(Flights_2026_09_303334353637[entry_hour]),-1)=HOUR(AF902)),--(IFERROR(Flights_2026_09_303334353637[entry_sector],"")=AG902),--(IFERROR(Flights_2026_09_303334353637[nfl],-1)&gt;=AH902),--(IFERROR(Flights_2026_09_303334353637[nfl],-1)&lt;=IF(AH902=450,450,AH902+9)))</f>
        <v>0</v>
      </c>
    </row>
    <row r="903" spans="32:35" x14ac:dyDescent="0.2">
      <c r="AF903" s="2">
        <v>0.83333333333333337</v>
      </c>
      <c r="AG903" t="s">
        <v>747</v>
      </c>
      <c r="AH903" s="17">
        <v>370</v>
      </c>
      <c r="AI903" s="17" cm="1">
        <f t="array" ref="AI903">SUMPRODUCT(--(IFERROR(HOUR(Flights_2026_09_303334353637[entry_hour]),-1)=HOUR(AF903)),--(IFERROR(Flights_2026_09_303334353637[entry_sector],"")=AG903),--(IFERROR(Flights_2026_09_303334353637[nfl],-1)&gt;=AH903),--(IFERROR(Flights_2026_09_303334353637[nfl],-1)&lt;=IF(AH903=450,450,AH903+9)))</f>
        <v>0</v>
      </c>
    </row>
    <row r="904" spans="32:35" x14ac:dyDescent="0.2">
      <c r="AF904" s="2">
        <v>0.83333333333333337</v>
      </c>
      <c r="AG904" t="s">
        <v>747</v>
      </c>
      <c r="AH904" s="17">
        <v>380</v>
      </c>
      <c r="AI904" s="17" cm="1">
        <f t="array" ref="AI904">SUMPRODUCT(--(IFERROR(HOUR(Flights_2026_09_303334353637[entry_hour]),-1)=HOUR(AF904)),--(IFERROR(Flights_2026_09_303334353637[entry_sector],"")=AG904),--(IFERROR(Flights_2026_09_303334353637[nfl],-1)&gt;=AH904),--(IFERROR(Flights_2026_09_303334353637[nfl],-1)&lt;=IF(AH904=450,450,AH904+9)))</f>
        <v>0</v>
      </c>
    </row>
    <row r="905" spans="32:35" x14ac:dyDescent="0.2">
      <c r="AF905" s="2">
        <v>0.83333333333333337</v>
      </c>
      <c r="AG905" t="s">
        <v>747</v>
      </c>
      <c r="AH905" s="17">
        <v>390</v>
      </c>
      <c r="AI905" s="17" cm="1">
        <f t="array" ref="AI905">SUMPRODUCT(--(IFERROR(HOUR(Flights_2026_09_303334353637[entry_hour]),-1)=HOUR(AF905)),--(IFERROR(Flights_2026_09_303334353637[entry_sector],"")=AG905),--(IFERROR(Flights_2026_09_303334353637[nfl],-1)&gt;=AH905),--(IFERROR(Flights_2026_09_303334353637[nfl],-1)&lt;=IF(AH905=450,450,AH905+9)))</f>
        <v>1</v>
      </c>
    </row>
    <row r="906" spans="32:35" x14ac:dyDescent="0.2">
      <c r="AF906" s="2">
        <v>0.83333333333333337</v>
      </c>
      <c r="AG906" t="s">
        <v>747</v>
      </c>
      <c r="AH906" s="17">
        <v>400</v>
      </c>
      <c r="AI906" s="17" cm="1">
        <f t="array" ref="AI906">SUMPRODUCT(--(IFERROR(HOUR(Flights_2026_09_303334353637[entry_hour]),-1)=HOUR(AF906)),--(IFERROR(Flights_2026_09_303334353637[entry_sector],"")=AG906),--(IFERROR(Flights_2026_09_303334353637[nfl],-1)&gt;=AH906),--(IFERROR(Flights_2026_09_303334353637[nfl],-1)&lt;=IF(AH906=450,450,AH906+9)))</f>
        <v>0</v>
      </c>
    </row>
    <row r="907" spans="32:35" x14ac:dyDescent="0.2">
      <c r="AF907" s="2">
        <v>0.83333333333333337</v>
      </c>
      <c r="AG907" t="s">
        <v>747</v>
      </c>
      <c r="AH907" s="17">
        <v>410</v>
      </c>
      <c r="AI907" s="17" cm="1">
        <f t="array" ref="AI907">SUMPRODUCT(--(IFERROR(HOUR(Flights_2026_09_303334353637[entry_hour]),-1)=HOUR(AF907)),--(IFERROR(Flights_2026_09_303334353637[entry_sector],"")=AG907),--(IFERROR(Flights_2026_09_303334353637[nfl],-1)&gt;=AH907),--(IFERROR(Flights_2026_09_303334353637[nfl],-1)&lt;=IF(AH907=450,450,AH907+9)))</f>
        <v>0</v>
      </c>
    </row>
    <row r="908" spans="32:35" x14ac:dyDescent="0.2">
      <c r="AF908" s="2">
        <v>0.83333333333333337</v>
      </c>
      <c r="AG908" t="s">
        <v>747</v>
      </c>
      <c r="AH908" s="17">
        <v>420</v>
      </c>
      <c r="AI908" s="17" cm="1">
        <f t="array" ref="AI908">SUMPRODUCT(--(IFERROR(HOUR(Flights_2026_09_303334353637[entry_hour]),-1)=HOUR(AF908)),--(IFERROR(Flights_2026_09_303334353637[entry_sector],"")=AG908),--(IFERROR(Flights_2026_09_303334353637[nfl],-1)&gt;=AH908),--(IFERROR(Flights_2026_09_303334353637[nfl],-1)&lt;=IF(AH908=450,450,AH908+9)))</f>
        <v>0</v>
      </c>
    </row>
    <row r="909" spans="32:35" x14ac:dyDescent="0.2">
      <c r="AF909" s="2">
        <v>0.83333333333333337</v>
      </c>
      <c r="AG909" t="s">
        <v>747</v>
      </c>
      <c r="AH909" s="17">
        <v>430</v>
      </c>
      <c r="AI909" s="17" cm="1">
        <f t="array" ref="AI909">SUMPRODUCT(--(IFERROR(HOUR(Flights_2026_09_303334353637[entry_hour]),-1)=HOUR(AF909)),--(IFERROR(Flights_2026_09_303334353637[entry_sector],"")=AG909),--(IFERROR(Flights_2026_09_303334353637[nfl],-1)&gt;=AH909),--(IFERROR(Flights_2026_09_303334353637[nfl],-1)&lt;=IF(AH909=450,450,AH909+9)))</f>
        <v>0</v>
      </c>
    </row>
    <row r="910" spans="32:35" x14ac:dyDescent="0.2">
      <c r="AF910" s="2">
        <v>0.83333333333333337</v>
      </c>
      <c r="AG910" t="s">
        <v>747</v>
      </c>
      <c r="AH910" s="17">
        <v>440</v>
      </c>
      <c r="AI910" s="17" cm="1">
        <f t="array" ref="AI910">SUMPRODUCT(--(IFERROR(HOUR(Flights_2026_09_303334353637[entry_hour]),-1)=HOUR(AF910)),--(IFERROR(Flights_2026_09_303334353637[entry_sector],"")=AG910),--(IFERROR(Flights_2026_09_303334353637[nfl],-1)&gt;=AH910),--(IFERROR(Flights_2026_09_303334353637[nfl],-1)&lt;=IF(AH910=450,450,AH910+9)))</f>
        <v>0</v>
      </c>
    </row>
    <row r="911" spans="32:35" x14ac:dyDescent="0.2">
      <c r="AF911" s="2">
        <v>0.83333333333333337</v>
      </c>
      <c r="AG911" t="s">
        <v>747</v>
      </c>
      <c r="AH911" s="17">
        <v>450</v>
      </c>
      <c r="AI911" s="17" cm="1">
        <f t="array" ref="AI911">SUMPRODUCT(--(IFERROR(HOUR(Flights_2026_09_303334353637[entry_hour]),-1)=HOUR(AF911)),--(IFERROR(Flights_2026_09_303334353637[entry_sector],"")=AG911),--(IFERROR(Flights_2026_09_303334353637[nfl],-1)&gt;=AH911),--(IFERROR(Flights_2026_09_303334353637[nfl],-1)&lt;=IF(AH911=450,450,AH911+9)))</f>
        <v>0</v>
      </c>
    </row>
    <row r="912" spans="32:35" x14ac:dyDescent="0.2">
      <c r="AF912" s="2">
        <v>0.875</v>
      </c>
      <c r="AG912" t="s">
        <v>743</v>
      </c>
      <c r="AH912" s="17">
        <v>200</v>
      </c>
      <c r="AI912" s="17" cm="1">
        <f t="array" ref="AI912">SUMPRODUCT(--(IFERROR(HOUR(Flights_2026_09_303334353637[entry_hour]),-1)=HOUR(AF912)),--(IFERROR(Flights_2026_09_303334353637[entry_sector],"")=AG912),--(IFERROR(Flights_2026_09_303334353637[nfl],-1)&gt;=AH912),--(IFERROR(Flights_2026_09_303334353637[nfl],-1)&lt;=IF(AH912=450,450,AH912+9)))</f>
        <v>0</v>
      </c>
    </row>
    <row r="913" spans="32:35" x14ac:dyDescent="0.2">
      <c r="AF913" s="2">
        <v>0.875</v>
      </c>
      <c r="AG913" t="s">
        <v>743</v>
      </c>
      <c r="AH913" s="17">
        <v>210</v>
      </c>
      <c r="AI913" s="17" cm="1">
        <f t="array" ref="AI913">SUMPRODUCT(--(IFERROR(HOUR(Flights_2026_09_303334353637[entry_hour]),-1)=HOUR(AF913)),--(IFERROR(Flights_2026_09_303334353637[entry_sector],"")=AG913),--(IFERROR(Flights_2026_09_303334353637[nfl],-1)&gt;=AH913),--(IFERROR(Flights_2026_09_303334353637[nfl],-1)&lt;=IF(AH913=450,450,AH913+9)))</f>
        <v>0</v>
      </c>
    </row>
    <row r="914" spans="32:35" x14ac:dyDescent="0.2">
      <c r="AF914" s="2">
        <v>0.875</v>
      </c>
      <c r="AG914" t="s">
        <v>743</v>
      </c>
      <c r="AH914" s="17">
        <v>220</v>
      </c>
      <c r="AI914" s="17" cm="1">
        <f t="array" ref="AI914">SUMPRODUCT(--(IFERROR(HOUR(Flights_2026_09_303334353637[entry_hour]),-1)=HOUR(AF914)),--(IFERROR(Flights_2026_09_303334353637[entry_sector],"")=AG914),--(IFERROR(Flights_2026_09_303334353637[nfl],-1)&gt;=AH914),--(IFERROR(Flights_2026_09_303334353637[nfl],-1)&lt;=IF(AH914=450,450,AH914+9)))</f>
        <v>0</v>
      </c>
    </row>
    <row r="915" spans="32:35" x14ac:dyDescent="0.2">
      <c r="AF915" s="2">
        <v>0.875</v>
      </c>
      <c r="AG915" t="s">
        <v>743</v>
      </c>
      <c r="AH915" s="17">
        <v>230</v>
      </c>
      <c r="AI915" s="17" cm="1">
        <f t="array" ref="AI915">SUMPRODUCT(--(IFERROR(HOUR(Flights_2026_09_303334353637[entry_hour]),-1)=HOUR(AF915)),--(IFERROR(Flights_2026_09_303334353637[entry_sector],"")=AG915),--(IFERROR(Flights_2026_09_303334353637[nfl],-1)&gt;=AH915),--(IFERROR(Flights_2026_09_303334353637[nfl],-1)&lt;=IF(AH915=450,450,AH915+9)))</f>
        <v>0</v>
      </c>
    </row>
    <row r="916" spans="32:35" x14ac:dyDescent="0.2">
      <c r="AF916" s="2">
        <v>0.875</v>
      </c>
      <c r="AG916" t="s">
        <v>743</v>
      </c>
      <c r="AH916" s="17">
        <v>240</v>
      </c>
      <c r="AI916" s="17" cm="1">
        <f t="array" ref="AI916">SUMPRODUCT(--(IFERROR(HOUR(Flights_2026_09_303334353637[entry_hour]),-1)=HOUR(AF916)),--(IFERROR(Flights_2026_09_303334353637[entry_sector],"")=AG916),--(IFERROR(Flights_2026_09_303334353637[nfl],-1)&gt;=AH916),--(IFERROR(Flights_2026_09_303334353637[nfl],-1)&lt;=IF(AH916=450,450,AH916+9)))</f>
        <v>0</v>
      </c>
    </row>
    <row r="917" spans="32:35" x14ac:dyDescent="0.2">
      <c r="AF917" s="2">
        <v>0.875</v>
      </c>
      <c r="AG917" t="s">
        <v>743</v>
      </c>
      <c r="AH917" s="17">
        <v>250</v>
      </c>
      <c r="AI917" s="17" cm="1">
        <f t="array" ref="AI917">SUMPRODUCT(--(IFERROR(HOUR(Flights_2026_09_303334353637[entry_hour]),-1)=HOUR(AF917)),--(IFERROR(Flights_2026_09_303334353637[entry_sector],"")=AG917),--(IFERROR(Flights_2026_09_303334353637[nfl],-1)&gt;=AH917),--(IFERROR(Flights_2026_09_303334353637[nfl],-1)&lt;=IF(AH917=450,450,AH917+9)))</f>
        <v>0</v>
      </c>
    </row>
    <row r="918" spans="32:35" x14ac:dyDescent="0.2">
      <c r="AF918" s="2">
        <v>0.875</v>
      </c>
      <c r="AG918" t="s">
        <v>743</v>
      </c>
      <c r="AH918" s="17">
        <v>260</v>
      </c>
      <c r="AI918" s="17" cm="1">
        <f t="array" ref="AI918">SUMPRODUCT(--(IFERROR(HOUR(Flights_2026_09_303334353637[entry_hour]),-1)=HOUR(AF918)),--(IFERROR(Flights_2026_09_303334353637[entry_sector],"")=AG918),--(IFERROR(Flights_2026_09_303334353637[nfl],-1)&gt;=AH918),--(IFERROR(Flights_2026_09_303334353637[nfl],-1)&lt;=IF(AH918=450,450,AH918+9)))</f>
        <v>0</v>
      </c>
    </row>
    <row r="919" spans="32:35" x14ac:dyDescent="0.2">
      <c r="AF919" s="2">
        <v>0.875</v>
      </c>
      <c r="AG919" t="s">
        <v>743</v>
      </c>
      <c r="AH919" s="17">
        <v>270</v>
      </c>
      <c r="AI919" s="17" cm="1">
        <f t="array" ref="AI919">SUMPRODUCT(--(IFERROR(HOUR(Flights_2026_09_303334353637[entry_hour]),-1)=HOUR(AF919)),--(IFERROR(Flights_2026_09_303334353637[entry_sector],"")=AG919),--(IFERROR(Flights_2026_09_303334353637[nfl],-1)&gt;=AH919),--(IFERROR(Flights_2026_09_303334353637[nfl],-1)&lt;=IF(AH919=450,450,AH919+9)))</f>
        <v>0</v>
      </c>
    </row>
    <row r="920" spans="32:35" x14ac:dyDescent="0.2">
      <c r="AF920" s="2">
        <v>0.875</v>
      </c>
      <c r="AG920" t="s">
        <v>743</v>
      </c>
      <c r="AH920" s="17">
        <v>280</v>
      </c>
      <c r="AI920" s="17" cm="1">
        <f t="array" ref="AI920">SUMPRODUCT(--(IFERROR(HOUR(Flights_2026_09_303334353637[entry_hour]),-1)=HOUR(AF920)),--(IFERROR(Flights_2026_09_303334353637[entry_sector],"")=AG920),--(IFERROR(Flights_2026_09_303334353637[nfl],-1)&gt;=AH920),--(IFERROR(Flights_2026_09_303334353637[nfl],-1)&lt;=IF(AH920=450,450,AH920+9)))</f>
        <v>0</v>
      </c>
    </row>
    <row r="921" spans="32:35" x14ac:dyDescent="0.2">
      <c r="AF921" s="2">
        <v>0.875</v>
      </c>
      <c r="AG921" t="s">
        <v>743</v>
      </c>
      <c r="AH921" s="17">
        <v>290</v>
      </c>
      <c r="AI921" s="17" cm="1">
        <f t="array" ref="AI921">SUMPRODUCT(--(IFERROR(HOUR(Flights_2026_09_303334353637[entry_hour]),-1)=HOUR(AF921)),--(IFERROR(Flights_2026_09_303334353637[entry_sector],"")=AG921),--(IFERROR(Flights_2026_09_303334353637[nfl],-1)&gt;=AH921),--(IFERROR(Flights_2026_09_303334353637[nfl],-1)&lt;=IF(AH921=450,450,AH921+9)))</f>
        <v>0</v>
      </c>
    </row>
    <row r="922" spans="32:35" x14ac:dyDescent="0.2">
      <c r="AF922" s="2">
        <v>0.875</v>
      </c>
      <c r="AG922" t="s">
        <v>743</v>
      </c>
      <c r="AH922" s="17">
        <v>300</v>
      </c>
      <c r="AI922" s="17" cm="1">
        <f t="array" ref="AI922">SUMPRODUCT(--(IFERROR(HOUR(Flights_2026_09_303334353637[entry_hour]),-1)=HOUR(AF922)),--(IFERROR(Flights_2026_09_303334353637[entry_sector],"")=AG922),--(IFERROR(Flights_2026_09_303334353637[nfl],-1)&gt;=AH922),--(IFERROR(Flights_2026_09_303334353637[nfl],-1)&lt;=IF(AH922=450,450,AH922+9)))</f>
        <v>0</v>
      </c>
    </row>
    <row r="923" spans="32:35" x14ac:dyDescent="0.2">
      <c r="AF923" s="2">
        <v>0.875</v>
      </c>
      <c r="AG923" t="s">
        <v>743</v>
      </c>
      <c r="AH923" s="17">
        <v>310</v>
      </c>
      <c r="AI923" s="17" cm="1">
        <f t="array" ref="AI923">SUMPRODUCT(--(IFERROR(HOUR(Flights_2026_09_303334353637[entry_hour]),-1)=HOUR(AF923)),--(IFERROR(Flights_2026_09_303334353637[entry_sector],"")=AG923),--(IFERROR(Flights_2026_09_303334353637[nfl],-1)&gt;=AH923),--(IFERROR(Flights_2026_09_303334353637[nfl],-1)&lt;=IF(AH923=450,450,AH923+9)))</f>
        <v>0</v>
      </c>
    </row>
    <row r="924" spans="32:35" x14ac:dyDescent="0.2">
      <c r="AF924" s="2">
        <v>0.875</v>
      </c>
      <c r="AG924" t="s">
        <v>743</v>
      </c>
      <c r="AH924" s="17">
        <v>320</v>
      </c>
      <c r="AI924" s="17" cm="1">
        <f t="array" ref="AI924">SUMPRODUCT(--(IFERROR(HOUR(Flights_2026_09_303334353637[entry_hour]),-1)=HOUR(AF924)),--(IFERROR(Flights_2026_09_303334353637[entry_sector],"")=AG924),--(IFERROR(Flights_2026_09_303334353637[nfl],-1)&gt;=AH924),--(IFERROR(Flights_2026_09_303334353637[nfl],-1)&lt;=IF(AH924=450,450,AH924+9)))</f>
        <v>0</v>
      </c>
    </row>
    <row r="925" spans="32:35" x14ac:dyDescent="0.2">
      <c r="AF925" s="2">
        <v>0.875</v>
      </c>
      <c r="AG925" t="s">
        <v>743</v>
      </c>
      <c r="AH925" s="17">
        <v>330</v>
      </c>
      <c r="AI925" s="17" cm="1">
        <f t="array" ref="AI925">SUMPRODUCT(--(IFERROR(HOUR(Flights_2026_09_303334353637[entry_hour]),-1)=HOUR(AF925)),--(IFERROR(Flights_2026_09_303334353637[entry_sector],"")=AG925),--(IFERROR(Flights_2026_09_303334353637[nfl],-1)&gt;=AH925),--(IFERROR(Flights_2026_09_303334353637[nfl],-1)&lt;=IF(AH925=450,450,AH925+9)))</f>
        <v>0</v>
      </c>
    </row>
    <row r="926" spans="32:35" x14ac:dyDescent="0.2">
      <c r="AF926" s="2">
        <v>0.875</v>
      </c>
      <c r="AG926" t="s">
        <v>743</v>
      </c>
      <c r="AH926" s="17">
        <v>340</v>
      </c>
      <c r="AI926" s="17" cm="1">
        <f t="array" ref="AI926">SUMPRODUCT(--(IFERROR(HOUR(Flights_2026_09_303334353637[entry_hour]),-1)=HOUR(AF926)),--(IFERROR(Flights_2026_09_303334353637[entry_sector],"")=AG926),--(IFERROR(Flights_2026_09_303334353637[nfl],-1)&gt;=AH926),--(IFERROR(Flights_2026_09_303334353637[nfl],-1)&lt;=IF(AH926=450,450,AH926+9)))</f>
        <v>0</v>
      </c>
    </row>
    <row r="927" spans="32:35" x14ac:dyDescent="0.2">
      <c r="AF927" s="2">
        <v>0.875</v>
      </c>
      <c r="AG927" t="s">
        <v>743</v>
      </c>
      <c r="AH927" s="17">
        <v>350</v>
      </c>
      <c r="AI927" s="17" cm="1">
        <f t="array" ref="AI927">SUMPRODUCT(--(IFERROR(HOUR(Flights_2026_09_303334353637[entry_hour]),-1)=HOUR(AF927)),--(IFERROR(Flights_2026_09_303334353637[entry_sector],"")=AG927),--(IFERROR(Flights_2026_09_303334353637[nfl],-1)&gt;=AH927),--(IFERROR(Flights_2026_09_303334353637[nfl],-1)&lt;=IF(AH927=450,450,AH927+9)))</f>
        <v>0</v>
      </c>
    </row>
    <row r="928" spans="32:35" x14ac:dyDescent="0.2">
      <c r="AF928" s="2">
        <v>0.875</v>
      </c>
      <c r="AG928" t="s">
        <v>743</v>
      </c>
      <c r="AH928" s="17">
        <v>360</v>
      </c>
      <c r="AI928" s="17" cm="1">
        <f t="array" ref="AI928">SUMPRODUCT(--(IFERROR(HOUR(Flights_2026_09_303334353637[entry_hour]),-1)=HOUR(AF928)),--(IFERROR(Flights_2026_09_303334353637[entry_sector],"")=AG928),--(IFERROR(Flights_2026_09_303334353637[nfl],-1)&gt;=AH928),--(IFERROR(Flights_2026_09_303334353637[nfl],-1)&lt;=IF(AH928=450,450,AH928+9)))</f>
        <v>0</v>
      </c>
    </row>
    <row r="929" spans="32:35" x14ac:dyDescent="0.2">
      <c r="AF929" s="2">
        <v>0.875</v>
      </c>
      <c r="AG929" t="s">
        <v>743</v>
      </c>
      <c r="AH929" s="17">
        <v>370</v>
      </c>
      <c r="AI929" s="17" cm="1">
        <f t="array" ref="AI929">SUMPRODUCT(--(IFERROR(HOUR(Flights_2026_09_303334353637[entry_hour]),-1)=HOUR(AF929)),--(IFERROR(Flights_2026_09_303334353637[entry_sector],"")=AG929),--(IFERROR(Flights_2026_09_303334353637[nfl],-1)&gt;=AH929),--(IFERROR(Flights_2026_09_303334353637[nfl],-1)&lt;=IF(AH929=450,450,AH929+9)))</f>
        <v>0</v>
      </c>
    </row>
    <row r="930" spans="32:35" x14ac:dyDescent="0.2">
      <c r="AF930" s="2">
        <v>0.875</v>
      </c>
      <c r="AG930" t="s">
        <v>743</v>
      </c>
      <c r="AH930" s="17">
        <v>380</v>
      </c>
      <c r="AI930" s="17" cm="1">
        <f t="array" ref="AI930">SUMPRODUCT(--(IFERROR(HOUR(Flights_2026_09_303334353637[entry_hour]),-1)=HOUR(AF930)),--(IFERROR(Flights_2026_09_303334353637[entry_sector],"")=AG930),--(IFERROR(Flights_2026_09_303334353637[nfl],-1)&gt;=AH930),--(IFERROR(Flights_2026_09_303334353637[nfl],-1)&lt;=IF(AH930=450,450,AH930+9)))</f>
        <v>0</v>
      </c>
    </row>
    <row r="931" spans="32:35" x14ac:dyDescent="0.2">
      <c r="AF931" s="2">
        <v>0.875</v>
      </c>
      <c r="AG931" t="s">
        <v>743</v>
      </c>
      <c r="AH931" s="17">
        <v>390</v>
      </c>
      <c r="AI931" s="17" cm="1">
        <f t="array" ref="AI931">SUMPRODUCT(--(IFERROR(HOUR(Flights_2026_09_303334353637[entry_hour]),-1)=HOUR(AF931)),--(IFERROR(Flights_2026_09_303334353637[entry_sector],"")=AG931),--(IFERROR(Flights_2026_09_303334353637[nfl],-1)&gt;=AH931),--(IFERROR(Flights_2026_09_303334353637[nfl],-1)&lt;=IF(AH931=450,450,AH931+9)))</f>
        <v>0</v>
      </c>
    </row>
    <row r="932" spans="32:35" x14ac:dyDescent="0.2">
      <c r="AF932" s="2">
        <v>0.875</v>
      </c>
      <c r="AG932" t="s">
        <v>743</v>
      </c>
      <c r="AH932" s="17">
        <v>400</v>
      </c>
      <c r="AI932" s="17" cm="1">
        <f t="array" ref="AI932">SUMPRODUCT(--(IFERROR(HOUR(Flights_2026_09_303334353637[entry_hour]),-1)=HOUR(AF932)),--(IFERROR(Flights_2026_09_303334353637[entry_sector],"")=AG932),--(IFERROR(Flights_2026_09_303334353637[nfl],-1)&gt;=AH932),--(IFERROR(Flights_2026_09_303334353637[nfl],-1)&lt;=IF(AH932=450,450,AH932+9)))</f>
        <v>0</v>
      </c>
    </row>
    <row r="933" spans="32:35" x14ac:dyDescent="0.2">
      <c r="AF933" s="2">
        <v>0.875</v>
      </c>
      <c r="AG933" t="s">
        <v>743</v>
      </c>
      <c r="AH933" s="17">
        <v>410</v>
      </c>
      <c r="AI933" s="17" cm="1">
        <f t="array" ref="AI933">SUMPRODUCT(--(IFERROR(HOUR(Flights_2026_09_303334353637[entry_hour]),-1)=HOUR(AF933)),--(IFERROR(Flights_2026_09_303334353637[entry_sector],"")=AG933),--(IFERROR(Flights_2026_09_303334353637[nfl],-1)&gt;=AH933),--(IFERROR(Flights_2026_09_303334353637[nfl],-1)&lt;=IF(AH933=450,450,AH933+9)))</f>
        <v>0</v>
      </c>
    </row>
    <row r="934" spans="32:35" x14ac:dyDescent="0.2">
      <c r="AF934" s="2">
        <v>0.875</v>
      </c>
      <c r="AG934" t="s">
        <v>743</v>
      </c>
      <c r="AH934" s="17">
        <v>420</v>
      </c>
      <c r="AI934" s="17" cm="1">
        <f t="array" ref="AI934">SUMPRODUCT(--(IFERROR(HOUR(Flights_2026_09_303334353637[entry_hour]),-1)=HOUR(AF934)),--(IFERROR(Flights_2026_09_303334353637[entry_sector],"")=AG934),--(IFERROR(Flights_2026_09_303334353637[nfl],-1)&gt;=AH934),--(IFERROR(Flights_2026_09_303334353637[nfl],-1)&lt;=IF(AH934=450,450,AH934+9)))</f>
        <v>0</v>
      </c>
    </row>
    <row r="935" spans="32:35" x14ac:dyDescent="0.2">
      <c r="AF935" s="2">
        <v>0.875</v>
      </c>
      <c r="AG935" t="s">
        <v>743</v>
      </c>
      <c r="AH935" s="17">
        <v>430</v>
      </c>
      <c r="AI935" s="17" cm="1">
        <f t="array" ref="AI935">SUMPRODUCT(--(IFERROR(HOUR(Flights_2026_09_303334353637[entry_hour]),-1)=HOUR(AF935)),--(IFERROR(Flights_2026_09_303334353637[entry_sector],"")=AG935),--(IFERROR(Flights_2026_09_303334353637[nfl],-1)&gt;=AH935),--(IFERROR(Flights_2026_09_303334353637[nfl],-1)&lt;=IF(AH935=450,450,AH935+9)))</f>
        <v>0</v>
      </c>
    </row>
    <row r="936" spans="32:35" x14ac:dyDescent="0.2">
      <c r="AF936" s="2">
        <v>0.875</v>
      </c>
      <c r="AG936" t="s">
        <v>743</v>
      </c>
      <c r="AH936" s="17">
        <v>440</v>
      </c>
      <c r="AI936" s="17" cm="1">
        <f t="array" ref="AI936">SUMPRODUCT(--(IFERROR(HOUR(Flights_2026_09_303334353637[entry_hour]),-1)=HOUR(AF936)),--(IFERROR(Flights_2026_09_303334353637[entry_sector],"")=AG936),--(IFERROR(Flights_2026_09_303334353637[nfl],-1)&gt;=AH936),--(IFERROR(Flights_2026_09_303334353637[nfl],-1)&lt;=IF(AH936=450,450,AH936+9)))</f>
        <v>0</v>
      </c>
    </row>
    <row r="937" spans="32:35" x14ac:dyDescent="0.2">
      <c r="AF937" s="2">
        <v>0.875</v>
      </c>
      <c r="AG937" t="s">
        <v>743</v>
      </c>
      <c r="AH937" s="17">
        <v>450</v>
      </c>
      <c r="AI937" s="17" cm="1">
        <f t="array" ref="AI937">SUMPRODUCT(--(IFERROR(HOUR(Flights_2026_09_303334353637[entry_hour]),-1)=HOUR(AF937)),--(IFERROR(Flights_2026_09_303334353637[entry_sector],"")=AG937),--(IFERROR(Flights_2026_09_303334353637[nfl],-1)&gt;=AH937),--(IFERROR(Flights_2026_09_303334353637[nfl],-1)&lt;=IF(AH937=450,450,AH937+9)))</f>
        <v>0</v>
      </c>
    </row>
    <row r="938" spans="32:35" x14ac:dyDescent="0.2">
      <c r="AF938" s="2">
        <v>0.875</v>
      </c>
      <c r="AG938" t="s">
        <v>744</v>
      </c>
      <c r="AH938" s="17">
        <v>200</v>
      </c>
      <c r="AI938" s="17" cm="1">
        <f t="array" ref="AI938">SUMPRODUCT(--(IFERROR(HOUR(Flights_2026_09_303334353637[entry_hour]),-1)=HOUR(AF938)),--(IFERROR(Flights_2026_09_303334353637[entry_sector],"")=AG938),--(IFERROR(Flights_2026_09_303334353637[nfl],-1)&gt;=AH938),--(IFERROR(Flights_2026_09_303334353637[nfl],-1)&lt;=IF(AH938=450,450,AH938+9)))</f>
        <v>0</v>
      </c>
    </row>
    <row r="939" spans="32:35" x14ac:dyDescent="0.2">
      <c r="AF939" s="2">
        <v>0.875</v>
      </c>
      <c r="AG939" t="s">
        <v>744</v>
      </c>
      <c r="AH939" s="17">
        <v>210</v>
      </c>
      <c r="AI939" s="17" cm="1">
        <f t="array" ref="AI939">SUMPRODUCT(--(IFERROR(HOUR(Flights_2026_09_303334353637[entry_hour]),-1)=HOUR(AF939)),--(IFERROR(Flights_2026_09_303334353637[entry_sector],"")=AG939),--(IFERROR(Flights_2026_09_303334353637[nfl],-1)&gt;=AH939),--(IFERROR(Flights_2026_09_303334353637[nfl],-1)&lt;=IF(AH939=450,450,AH939+9)))</f>
        <v>0</v>
      </c>
    </row>
    <row r="940" spans="32:35" x14ac:dyDescent="0.2">
      <c r="AF940" s="2">
        <v>0.875</v>
      </c>
      <c r="AG940" t="s">
        <v>744</v>
      </c>
      <c r="AH940" s="17">
        <v>220</v>
      </c>
      <c r="AI940" s="17" cm="1">
        <f t="array" ref="AI940">SUMPRODUCT(--(IFERROR(HOUR(Flights_2026_09_303334353637[entry_hour]),-1)=HOUR(AF940)),--(IFERROR(Flights_2026_09_303334353637[entry_sector],"")=AG940),--(IFERROR(Flights_2026_09_303334353637[nfl],-1)&gt;=AH940),--(IFERROR(Flights_2026_09_303334353637[nfl],-1)&lt;=IF(AH940=450,450,AH940+9)))</f>
        <v>0</v>
      </c>
    </row>
    <row r="941" spans="32:35" x14ac:dyDescent="0.2">
      <c r="AF941" s="2">
        <v>0.875</v>
      </c>
      <c r="AG941" t="s">
        <v>744</v>
      </c>
      <c r="AH941" s="17">
        <v>230</v>
      </c>
      <c r="AI941" s="17" cm="1">
        <f t="array" ref="AI941">SUMPRODUCT(--(IFERROR(HOUR(Flights_2026_09_303334353637[entry_hour]),-1)=HOUR(AF941)),--(IFERROR(Flights_2026_09_303334353637[entry_sector],"")=AG941),--(IFERROR(Flights_2026_09_303334353637[nfl],-1)&gt;=AH941),--(IFERROR(Flights_2026_09_303334353637[nfl],-1)&lt;=IF(AH941=450,450,AH941+9)))</f>
        <v>0</v>
      </c>
    </row>
    <row r="942" spans="32:35" x14ac:dyDescent="0.2">
      <c r="AF942" s="2">
        <v>0.875</v>
      </c>
      <c r="AG942" t="s">
        <v>744</v>
      </c>
      <c r="AH942" s="17">
        <v>240</v>
      </c>
      <c r="AI942" s="17" cm="1">
        <f t="array" ref="AI942">SUMPRODUCT(--(IFERROR(HOUR(Flights_2026_09_303334353637[entry_hour]),-1)=HOUR(AF942)),--(IFERROR(Flights_2026_09_303334353637[entry_sector],"")=AG942),--(IFERROR(Flights_2026_09_303334353637[nfl],-1)&gt;=AH942),--(IFERROR(Flights_2026_09_303334353637[nfl],-1)&lt;=IF(AH942=450,450,AH942+9)))</f>
        <v>0</v>
      </c>
    </row>
    <row r="943" spans="32:35" x14ac:dyDescent="0.2">
      <c r="AF943" s="2">
        <v>0.875</v>
      </c>
      <c r="AG943" t="s">
        <v>744</v>
      </c>
      <c r="AH943" s="17">
        <v>250</v>
      </c>
      <c r="AI943" s="17" cm="1">
        <f t="array" ref="AI943">SUMPRODUCT(--(IFERROR(HOUR(Flights_2026_09_303334353637[entry_hour]),-1)=HOUR(AF943)),--(IFERROR(Flights_2026_09_303334353637[entry_sector],"")=AG943),--(IFERROR(Flights_2026_09_303334353637[nfl],-1)&gt;=AH943),--(IFERROR(Flights_2026_09_303334353637[nfl],-1)&lt;=IF(AH943=450,450,AH943+9)))</f>
        <v>0</v>
      </c>
    </row>
    <row r="944" spans="32:35" x14ac:dyDescent="0.2">
      <c r="AF944" s="2">
        <v>0.875</v>
      </c>
      <c r="AG944" t="s">
        <v>744</v>
      </c>
      <c r="AH944" s="17">
        <v>260</v>
      </c>
      <c r="AI944" s="17" cm="1">
        <f t="array" ref="AI944">SUMPRODUCT(--(IFERROR(HOUR(Flights_2026_09_303334353637[entry_hour]),-1)=HOUR(AF944)),--(IFERROR(Flights_2026_09_303334353637[entry_sector],"")=AG944),--(IFERROR(Flights_2026_09_303334353637[nfl],-1)&gt;=AH944),--(IFERROR(Flights_2026_09_303334353637[nfl],-1)&lt;=IF(AH944=450,450,AH944+9)))</f>
        <v>0</v>
      </c>
    </row>
    <row r="945" spans="32:35" x14ac:dyDescent="0.2">
      <c r="AF945" s="2">
        <v>0.875</v>
      </c>
      <c r="AG945" t="s">
        <v>744</v>
      </c>
      <c r="AH945" s="17">
        <v>270</v>
      </c>
      <c r="AI945" s="17" cm="1">
        <f t="array" ref="AI945">SUMPRODUCT(--(IFERROR(HOUR(Flights_2026_09_303334353637[entry_hour]),-1)=HOUR(AF945)),--(IFERROR(Flights_2026_09_303334353637[entry_sector],"")=AG945),--(IFERROR(Flights_2026_09_303334353637[nfl],-1)&gt;=AH945),--(IFERROR(Flights_2026_09_303334353637[nfl],-1)&lt;=IF(AH945=450,450,AH945+9)))</f>
        <v>0</v>
      </c>
    </row>
    <row r="946" spans="32:35" x14ac:dyDescent="0.2">
      <c r="AF946" s="2">
        <v>0.875</v>
      </c>
      <c r="AG946" t="s">
        <v>744</v>
      </c>
      <c r="AH946" s="17">
        <v>280</v>
      </c>
      <c r="AI946" s="17" cm="1">
        <f t="array" ref="AI946">SUMPRODUCT(--(IFERROR(HOUR(Flights_2026_09_303334353637[entry_hour]),-1)=HOUR(AF946)),--(IFERROR(Flights_2026_09_303334353637[entry_sector],"")=AG946),--(IFERROR(Flights_2026_09_303334353637[nfl],-1)&gt;=AH946),--(IFERROR(Flights_2026_09_303334353637[nfl],-1)&lt;=IF(AH946=450,450,AH946+9)))</f>
        <v>0</v>
      </c>
    </row>
    <row r="947" spans="32:35" x14ac:dyDescent="0.2">
      <c r="AF947" s="2">
        <v>0.875</v>
      </c>
      <c r="AG947" t="s">
        <v>744</v>
      </c>
      <c r="AH947" s="17">
        <v>290</v>
      </c>
      <c r="AI947" s="17" cm="1">
        <f t="array" ref="AI947">SUMPRODUCT(--(IFERROR(HOUR(Flights_2026_09_303334353637[entry_hour]),-1)=HOUR(AF947)),--(IFERROR(Flights_2026_09_303334353637[entry_sector],"")=AG947),--(IFERROR(Flights_2026_09_303334353637[nfl],-1)&gt;=AH947),--(IFERROR(Flights_2026_09_303334353637[nfl],-1)&lt;=IF(AH947=450,450,AH947+9)))</f>
        <v>0</v>
      </c>
    </row>
    <row r="948" spans="32:35" x14ac:dyDescent="0.2">
      <c r="AF948" s="2">
        <v>0.875</v>
      </c>
      <c r="AG948" t="s">
        <v>744</v>
      </c>
      <c r="AH948" s="17">
        <v>300</v>
      </c>
      <c r="AI948" s="17" cm="1">
        <f t="array" ref="AI948">SUMPRODUCT(--(IFERROR(HOUR(Flights_2026_09_303334353637[entry_hour]),-1)=HOUR(AF948)),--(IFERROR(Flights_2026_09_303334353637[entry_sector],"")=AG948),--(IFERROR(Flights_2026_09_303334353637[nfl],-1)&gt;=AH948),--(IFERROR(Flights_2026_09_303334353637[nfl],-1)&lt;=IF(AH948=450,450,AH948+9)))</f>
        <v>0</v>
      </c>
    </row>
    <row r="949" spans="32:35" x14ac:dyDescent="0.2">
      <c r="AF949" s="2">
        <v>0.875</v>
      </c>
      <c r="AG949" t="s">
        <v>744</v>
      </c>
      <c r="AH949" s="17">
        <v>310</v>
      </c>
      <c r="AI949" s="17" cm="1">
        <f t="array" ref="AI949">SUMPRODUCT(--(IFERROR(HOUR(Flights_2026_09_303334353637[entry_hour]),-1)=HOUR(AF949)),--(IFERROR(Flights_2026_09_303334353637[entry_sector],"")=AG949),--(IFERROR(Flights_2026_09_303334353637[nfl],-1)&gt;=AH949),--(IFERROR(Flights_2026_09_303334353637[nfl],-1)&lt;=IF(AH949=450,450,AH949+9)))</f>
        <v>0</v>
      </c>
    </row>
    <row r="950" spans="32:35" x14ac:dyDescent="0.2">
      <c r="AF950" s="2">
        <v>0.875</v>
      </c>
      <c r="AG950" t="s">
        <v>744</v>
      </c>
      <c r="AH950" s="17">
        <v>320</v>
      </c>
      <c r="AI950" s="17" cm="1">
        <f t="array" ref="AI950">SUMPRODUCT(--(IFERROR(HOUR(Flights_2026_09_303334353637[entry_hour]),-1)=HOUR(AF950)),--(IFERROR(Flights_2026_09_303334353637[entry_sector],"")=AG950),--(IFERROR(Flights_2026_09_303334353637[nfl],-1)&gt;=AH950),--(IFERROR(Flights_2026_09_303334353637[nfl],-1)&lt;=IF(AH950=450,450,AH950+9)))</f>
        <v>0</v>
      </c>
    </row>
    <row r="951" spans="32:35" x14ac:dyDescent="0.2">
      <c r="AF951" s="2">
        <v>0.875</v>
      </c>
      <c r="AG951" t="s">
        <v>744</v>
      </c>
      <c r="AH951" s="17">
        <v>330</v>
      </c>
      <c r="AI951" s="17" cm="1">
        <f t="array" ref="AI951">SUMPRODUCT(--(IFERROR(HOUR(Flights_2026_09_303334353637[entry_hour]),-1)=HOUR(AF951)),--(IFERROR(Flights_2026_09_303334353637[entry_sector],"")=AG951),--(IFERROR(Flights_2026_09_303334353637[nfl],-1)&gt;=AH951),--(IFERROR(Flights_2026_09_303334353637[nfl],-1)&lt;=IF(AH951=450,450,AH951+9)))</f>
        <v>0</v>
      </c>
    </row>
    <row r="952" spans="32:35" x14ac:dyDescent="0.2">
      <c r="AF952" s="2">
        <v>0.875</v>
      </c>
      <c r="AG952" t="s">
        <v>744</v>
      </c>
      <c r="AH952" s="17">
        <v>340</v>
      </c>
      <c r="AI952" s="17" cm="1">
        <f t="array" ref="AI952">SUMPRODUCT(--(IFERROR(HOUR(Flights_2026_09_303334353637[entry_hour]),-1)=HOUR(AF952)),--(IFERROR(Flights_2026_09_303334353637[entry_sector],"")=AG952),--(IFERROR(Flights_2026_09_303334353637[nfl],-1)&gt;=AH952),--(IFERROR(Flights_2026_09_303334353637[nfl],-1)&lt;=IF(AH952=450,450,AH952+9)))</f>
        <v>0</v>
      </c>
    </row>
    <row r="953" spans="32:35" x14ac:dyDescent="0.2">
      <c r="AF953" s="2">
        <v>0.875</v>
      </c>
      <c r="AG953" t="s">
        <v>744</v>
      </c>
      <c r="AH953" s="17">
        <v>350</v>
      </c>
      <c r="AI953" s="17" cm="1">
        <f t="array" ref="AI953">SUMPRODUCT(--(IFERROR(HOUR(Flights_2026_09_303334353637[entry_hour]),-1)=HOUR(AF953)),--(IFERROR(Flights_2026_09_303334353637[entry_sector],"")=AG953),--(IFERROR(Flights_2026_09_303334353637[nfl],-1)&gt;=AH953),--(IFERROR(Flights_2026_09_303334353637[nfl],-1)&lt;=IF(AH953=450,450,AH953+9)))</f>
        <v>0</v>
      </c>
    </row>
    <row r="954" spans="32:35" x14ac:dyDescent="0.2">
      <c r="AF954" s="2">
        <v>0.875</v>
      </c>
      <c r="AG954" t="s">
        <v>744</v>
      </c>
      <c r="AH954" s="17">
        <v>360</v>
      </c>
      <c r="AI954" s="17" cm="1">
        <f t="array" ref="AI954">SUMPRODUCT(--(IFERROR(HOUR(Flights_2026_09_303334353637[entry_hour]),-1)=HOUR(AF954)),--(IFERROR(Flights_2026_09_303334353637[entry_sector],"")=AG954),--(IFERROR(Flights_2026_09_303334353637[nfl],-1)&gt;=AH954),--(IFERROR(Flights_2026_09_303334353637[nfl],-1)&lt;=IF(AH954=450,450,AH954+9)))</f>
        <v>0</v>
      </c>
    </row>
    <row r="955" spans="32:35" x14ac:dyDescent="0.2">
      <c r="AF955" s="2">
        <v>0.875</v>
      </c>
      <c r="AG955" t="s">
        <v>744</v>
      </c>
      <c r="AH955" s="17">
        <v>370</v>
      </c>
      <c r="AI955" s="17" cm="1">
        <f t="array" ref="AI955">SUMPRODUCT(--(IFERROR(HOUR(Flights_2026_09_303334353637[entry_hour]),-1)=HOUR(AF955)),--(IFERROR(Flights_2026_09_303334353637[entry_sector],"")=AG955),--(IFERROR(Flights_2026_09_303334353637[nfl],-1)&gt;=AH955),--(IFERROR(Flights_2026_09_303334353637[nfl],-1)&lt;=IF(AH955=450,450,AH955+9)))</f>
        <v>0</v>
      </c>
    </row>
    <row r="956" spans="32:35" x14ac:dyDescent="0.2">
      <c r="AF956" s="2">
        <v>0.875</v>
      </c>
      <c r="AG956" t="s">
        <v>744</v>
      </c>
      <c r="AH956" s="17">
        <v>380</v>
      </c>
      <c r="AI956" s="17" cm="1">
        <f t="array" ref="AI956">SUMPRODUCT(--(IFERROR(HOUR(Flights_2026_09_303334353637[entry_hour]),-1)=HOUR(AF956)),--(IFERROR(Flights_2026_09_303334353637[entry_sector],"")=AG956),--(IFERROR(Flights_2026_09_303334353637[nfl],-1)&gt;=AH956),--(IFERROR(Flights_2026_09_303334353637[nfl],-1)&lt;=IF(AH956=450,450,AH956+9)))</f>
        <v>0</v>
      </c>
    </row>
    <row r="957" spans="32:35" x14ac:dyDescent="0.2">
      <c r="AF957" s="2">
        <v>0.875</v>
      </c>
      <c r="AG957" t="s">
        <v>744</v>
      </c>
      <c r="AH957" s="17">
        <v>390</v>
      </c>
      <c r="AI957" s="17" cm="1">
        <f t="array" ref="AI957">SUMPRODUCT(--(IFERROR(HOUR(Flights_2026_09_303334353637[entry_hour]),-1)=HOUR(AF957)),--(IFERROR(Flights_2026_09_303334353637[entry_sector],"")=AG957),--(IFERROR(Flights_2026_09_303334353637[nfl],-1)&gt;=AH957),--(IFERROR(Flights_2026_09_303334353637[nfl],-1)&lt;=IF(AH957=450,450,AH957+9)))</f>
        <v>0</v>
      </c>
    </row>
    <row r="958" spans="32:35" x14ac:dyDescent="0.2">
      <c r="AF958" s="2">
        <v>0.875</v>
      </c>
      <c r="AG958" t="s">
        <v>744</v>
      </c>
      <c r="AH958" s="17">
        <v>400</v>
      </c>
      <c r="AI958" s="17" cm="1">
        <f t="array" ref="AI958">SUMPRODUCT(--(IFERROR(HOUR(Flights_2026_09_303334353637[entry_hour]),-1)=HOUR(AF958)),--(IFERROR(Flights_2026_09_303334353637[entry_sector],"")=AG958),--(IFERROR(Flights_2026_09_303334353637[nfl],-1)&gt;=AH958),--(IFERROR(Flights_2026_09_303334353637[nfl],-1)&lt;=IF(AH958=450,450,AH958+9)))</f>
        <v>0</v>
      </c>
    </row>
    <row r="959" spans="32:35" x14ac:dyDescent="0.2">
      <c r="AF959" s="2">
        <v>0.875</v>
      </c>
      <c r="AG959" t="s">
        <v>744</v>
      </c>
      <c r="AH959" s="17">
        <v>410</v>
      </c>
      <c r="AI959" s="17" cm="1">
        <f t="array" ref="AI959">SUMPRODUCT(--(IFERROR(HOUR(Flights_2026_09_303334353637[entry_hour]),-1)=HOUR(AF959)),--(IFERROR(Flights_2026_09_303334353637[entry_sector],"")=AG959),--(IFERROR(Flights_2026_09_303334353637[nfl],-1)&gt;=AH959),--(IFERROR(Flights_2026_09_303334353637[nfl],-1)&lt;=IF(AH959=450,450,AH959+9)))</f>
        <v>0</v>
      </c>
    </row>
    <row r="960" spans="32:35" x14ac:dyDescent="0.2">
      <c r="AF960" s="2">
        <v>0.875</v>
      </c>
      <c r="AG960" t="s">
        <v>744</v>
      </c>
      <c r="AH960" s="17">
        <v>420</v>
      </c>
      <c r="AI960" s="17" cm="1">
        <f t="array" ref="AI960">SUMPRODUCT(--(IFERROR(HOUR(Flights_2026_09_303334353637[entry_hour]),-1)=HOUR(AF960)),--(IFERROR(Flights_2026_09_303334353637[entry_sector],"")=AG960),--(IFERROR(Flights_2026_09_303334353637[nfl],-1)&gt;=AH960),--(IFERROR(Flights_2026_09_303334353637[nfl],-1)&lt;=IF(AH960=450,450,AH960+9)))</f>
        <v>0</v>
      </c>
    </row>
    <row r="961" spans="32:35" x14ac:dyDescent="0.2">
      <c r="AF961" s="2">
        <v>0.875</v>
      </c>
      <c r="AG961" t="s">
        <v>744</v>
      </c>
      <c r="AH961" s="17">
        <v>430</v>
      </c>
      <c r="AI961" s="17" cm="1">
        <f t="array" ref="AI961">SUMPRODUCT(--(IFERROR(HOUR(Flights_2026_09_303334353637[entry_hour]),-1)=HOUR(AF961)),--(IFERROR(Flights_2026_09_303334353637[entry_sector],"")=AG961),--(IFERROR(Flights_2026_09_303334353637[nfl],-1)&gt;=AH961),--(IFERROR(Flights_2026_09_303334353637[nfl],-1)&lt;=IF(AH961=450,450,AH961+9)))</f>
        <v>0</v>
      </c>
    </row>
    <row r="962" spans="32:35" x14ac:dyDescent="0.2">
      <c r="AF962" s="2">
        <v>0.875</v>
      </c>
      <c r="AG962" t="s">
        <v>744</v>
      </c>
      <c r="AH962" s="17">
        <v>440</v>
      </c>
      <c r="AI962" s="17" cm="1">
        <f t="array" ref="AI962">SUMPRODUCT(--(IFERROR(HOUR(Flights_2026_09_303334353637[entry_hour]),-1)=HOUR(AF962)),--(IFERROR(Flights_2026_09_303334353637[entry_sector],"")=AG962),--(IFERROR(Flights_2026_09_303334353637[nfl],-1)&gt;=AH962),--(IFERROR(Flights_2026_09_303334353637[nfl],-1)&lt;=IF(AH962=450,450,AH962+9)))</f>
        <v>0</v>
      </c>
    </row>
    <row r="963" spans="32:35" x14ac:dyDescent="0.2">
      <c r="AF963" s="2">
        <v>0.875</v>
      </c>
      <c r="AG963" t="s">
        <v>744</v>
      </c>
      <c r="AH963" s="17">
        <v>450</v>
      </c>
      <c r="AI963" s="17" cm="1">
        <f t="array" ref="AI963">SUMPRODUCT(--(IFERROR(HOUR(Flights_2026_09_303334353637[entry_hour]),-1)=HOUR(AF963)),--(IFERROR(Flights_2026_09_303334353637[entry_sector],"")=AG963),--(IFERROR(Flights_2026_09_303334353637[nfl],-1)&gt;=AH963),--(IFERROR(Flights_2026_09_303334353637[nfl],-1)&lt;=IF(AH963=450,450,AH963+9)))</f>
        <v>0</v>
      </c>
    </row>
    <row r="964" spans="32:35" x14ac:dyDescent="0.2">
      <c r="AF964" s="2">
        <v>0.875</v>
      </c>
      <c r="AG964" t="s">
        <v>745</v>
      </c>
      <c r="AH964" s="17">
        <v>200</v>
      </c>
      <c r="AI964" s="17" cm="1">
        <f t="array" ref="AI964">SUMPRODUCT(--(IFERROR(HOUR(Flights_2026_09_303334353637[entry_hour]),-1)=HOUR(AF964)),--(IFERROR(Flights_2026_09_303334353637[entry_sector],"")=AG964),--(IFERROR(Flights_2026_09_303334353637[nfl],-1)&gt;=AH964),--(IFERROR(Flights_2026_09_303334353637[nfl],-1)&lt;=IF(AH964=450,450,AH964+9)))</f>
        <v>0</v>
      </c>
    </row>
    <row r="965" spans="32:35" x14ac:dyDescent="0.2">
      <c r="AF965" s="2">
        <v>0.875</v>
      </c>
      <c r="AG965" t="s">
        <v>745</v>
      </c>
      <c r="AH965" s="17">
        <v>210</v>
      </c>
      <c r="AI965" s="17" cm="1">
        <f t="array" ref="AI965">SUMPRODUCT(--(IFERROR(HOUR(Flights_2026_09_303334353637[entry_hour]),-1)=HOUR(AF965)),--(IFERROR(Flights_2026_09_303334353637[entry_sector],"")=AG965),--(IFERROR(Flights_2026_09_303334353637[nfl],-1)&gt;=AH965),--(IFERROR(Flights_2026_09_303334353637[nfl],-1)&lt;=IF(AH965=450,450,AH965+9)))</f>
        <v>0</v>
      </c>
    </row>
    <row r="966" spans="32:35" x14ac:dyDescent="0.2">
      <c r="AF966" s="2">
        <v>0.875</v>
      </c>
      <c r="AG966" t="s">
        <v>745</v>
      </c>
      <c r="AH966" s="17">
        <v>220</v>
      </c>
      <c r="AI966" s="17" cm="1">
        <f t="array" ref="AI966">SUMPRODUCT(--(IFERROR(HOUR(Flights_2026_09_303334353637[entry_hour]),-1)=HOUR(AF966)),--(IFERROR(Flights_2026_09_303334353637[entry_sector],"")=AG966),--(IFERROR(Flights_2026_09_303334353637[nfl],-1)&gt;=AH966),--(IFERROR(Flights_2026_09_303334353637[nfl],-1)&lt;=IF(AH966=450,450,AH966+9)))</f>
        <v>0</v>
      </c>
    </row>
    <row r="967" spans="32:35" x14ac:dyDescent="0.2">
      <c r="AF967" s="2">
        <v>0.875</v>
      </c>
      <c r="AG967" t="s">
        <v>745</v>
      </c>
      <c r="AH967" s="17">
        <v>230</v>
      </c>
      <c r="AI967" s="17" cm="1">
        <f t="array" ref="AI967">SUMPRODUCT(--(IFERROR(HOUR(Flights_2026_09_303334353637[entry_hour]),-1)=HOUR(AF967)),--(IFERROR(Flights_2026_09_303334353637[entry_sector],"")=AG967),--(IFERROR(Flights_2026_09_303334353637[nfl],-1)&gt;=AH967),--(IFERROR(Flights_2026_09_303334353637[nfl],-1)&lt;=IF(AH967=450,450,AH967+9)))</f>
        <v>0</v>
      </c>
    </row>
    <row r="968" spans="32:35" x14ac:dyDescent="0.2">
      <c r="AF968" s="2">
        <v>0.875</v>
      </c>
      <c r="AG968" t="s">
        <v>745</v>
      </c>
      <c r="AH968" s="17">
        <v>240</v>
      </c>
      <c r="AI968" s="17" cm="1">
        <f t="array" ref="AI968">SUMPRODUCT(--(IFERROR(HOUR(Flights_2026_09_303334353637[entry_hour]),-1)=HOUR(AF968)),--(IFERROR(Flights_2026_09_303334353637[entry_sector],"")=AG968),--(IFERROR(Flights_2026_09_303334353637[nfl],-1)&gt;=AH968),--(IFERROR(Flights_2026_09_303334353637[nfl],-1)&lt;=IF(AH968=450,450,AH968+9)))</f>
        <v>0</v>
      </c>
    </row>
    <row r="969" spans="32:35" x14ac:dyDescent="0.2">
      <c r="AF969" s="2">
        <v>0.875</v>
      </c>
      <c r="AG969" t="s">
        <v>745</v>
      </c>
      <c r="AH969" s="17">
        <v>250</v>
      </c>
      <c r="AI969" s="17" cm="1">
        <f t="array" ref="AI969">SUMPRODUCT(--(IFERROR(HOUR(Flights_2026_09_303334353637[entry_hour]),-1)=HOUR(AF969)),--(IFERROR(Flights_2026_09_303334353637[entry_sector],"")=AG969),--(IFERROR(Flights_2026_09_303334353637[nfl],-1)&gt;=AH969),--(IFERROR(Flights_2026_09_303334353637[nfl],-1)&lt;=IF(AH969=450,450,AH969+9)))</f>
        <v>0</v>
      </c>
    </row>
    <row r="970" spans="32:35" x14ac:dyDescent="0.2">
      <c r="AF970" s="2">
        <v>0.875</v>
      </c>
      <c r="AG970" t="s">
        <v>745</v>
      </c>
      <c r="AH970" s="17">
        <v>260</v>
      </c>
      <c r="AI970" s="17" cm="1">
        <f t="array" ref="AI970">SUMPRODUCT(--(IFERROR(HOUR(Flights_2026_09_303334353637[entry_hour]),-1)=HOUR(AF970)),--(IFERROR(Flights_2026_09_303334353637[entry_sector],"")=AG970),--(IFERROR(Flights_2026_09_303334353637[nfl],-1)&gt;=AH970),--(IFERROR(Flights_2026_09_303334353637[nfl],-1)&lt;=IF(AH970=450,450,AH970+9)))</f>
        <v>0</v>
      </c>
    </row>
    <row r="971" spans="32:35" x14ac:dyDescent="0.2">
      <c r="AF971" s="2">
        <v>0.875</v>
      </c>
      <c r="AG971" t="s">
        <v>745</v>
      </c>
      <c r="AH971" s="17">
        <v>270</v>
      </c>
      <c r="AI971" s="17" cm="1">
        <f t="array" ref="AI971">SUMPRODUCT(--(IFERROR(HOUR(Flights_2026_09_303334353637[entry_hour]),-1)=HOUR(AF971)),--(IFERROR(Flights_2026_09_303334353637[entry_sector],"")=AG971),--(IFERROR(Flights_2026_09_303334353637[nfl],-1)&gt;=AH971),--(IFERROR(Flights_2026_09_303334353637[nfl],-1)&lt;=IF(AH971=450,450,AH971+9)))</f>
        <v>0</v>
      </c>
    </row>
    <row r="972" spans="32:35" x14ac:dyDescent="0.2">
      <c r="AF972" s="2">
        <v>0.875</v>
      </c>
      <c r="AG972" t="s">
        <v>745</v>
      </c>
      <c r="AH972" s="17">
        <v>280</v>
      </c>
      <c r="AI972" s="17" cm="1">
        <f t="array" ref="AI972">SUMPRODUCT(--(IFERROR(HOUR(Flights_2026_09_303334353637[entry_hour]),-1)=HOUR(AF972)),--(IFERROR(Flights_2026_09_303334353637[entry_sector],"")=AG972),--(IFERROR(Flights_2026_09_303334353637[nfl],-1)&gt;=AH972),--(IFERROR(Flights_2026_09_303334353637[nfl],-1)&lt;=IF(AH972=450,450,AH972+9)))</f>
        <v>0</v>
      </c>
    </row>
    <row r="973" spans="32:35" x14ac:dyDescent="0.2">
      <c r="AF973" s="2">
        <v>0.875</v>
      </c>
      <c r="AG973" t="s">
        <v>745</v>
      </c>
      <c r="AH973" s="17">
        <v>290</v>
      </c>
      <c r="AI973" s="17" cm="1">
        <f t="array" ref="AI973">SUMPRODUCT(--(IFERROR(HOUR(Flights_2026_09_303334353637[entry_hour]),-1)=HOUR(AF973)),--(IFERROR(Flights_2026_09_303334353637[entry_sector],"")=AG973),--(IFERROR(Flights_2026_09_303334353637[nfl],-1)&gt;=AH973),--(IFERROR(Flights_2026_09_303334353637[nfl],-1)&lt;=IF(AH973=450,450,AH973+9)))</f>
        <v>0</v>
      </c>
    </row>
    <row r="974" spans="32:35" x14ac:dyDescent="0.2">
      <c r="AF974" s="2">
        <v>0.875</v>
      </c>
      <c r="AG974" t="s">
        <v>745</v>
      </c>
      <c r="AH974" s="17">
        <v>300</v>
      </c>
      <c r="AI974" s="17" cm="1">
        <f t="array" ref="AI974">SUMPRODUCT(--(IFERROR(HOUR(Flights_2026_09_303334353637[entry_hour]),-1)=HOUR(AF974)),--(IFERROR(Flights_2026_09_303334353637[entry_sector],"")=AG974),--(IFERROR(Flights_2026_09_303334353637[nfl],-1)&gt;=AH974),--(IFERROR(Flights_2026_09_303334353637[nfl],-1)&lt;=IF(AH974=450,450,AH974+9)))</f>
        <v>0</v>
      </c>
    </row>
    <row r="975" spans="32:35" x14ac:dyDescent="0.2">
      <c r="AF975" s="2">
        <v>0.875</v>
      </c>
      <c r="AG975" t="s">
        <v>745</v>
      </c>
      <c r="AH975" s="17">
        <v>310</v>
      </c>
      <c r="AI975" s="17" cm="1">
        <f t="array" ref="AI975">SUMPRODUCT(--(IFERROR(HOUR(Flights_2026_09_303334353637[entry_hour]),-1)=HOUR(AF975)),--(IFERROR(Flights_2026_09_303334353637[entry_sector],"")=AG975),--(IFERROR(Flights_2026_09_303334353637[nfl],-1)&gt;=AH975),--(IFERROR(Flights_2026_09_303334353637[nfl],-1)&lt;=IF(AH975=450,450,AH975+9)))</f>
        <v>0</v>
      </c>
    </row>
    <row r="976" spans="32:35" x14ac:dyDescent="0.2">
      <c r="AF976" s="2">
        <v>0.875</v>
      </c>
      <c r="AG976" t="s">
        <v>745</v>
      </c>
      <c r="AH976" s="17">
        <v>320</v>
      </c>
      <c r="AI976" s="17" cm="1">
        <f t="array" ref="AI976">SUMPRODUCT(--(IFERROR(HOUR(Flights_2026_09_303334353637[entry_hour]),-1)=HOUR(AF976)),--(IFERROR(Flights_2026_09_303334353637[entry_sector],"")=AG976),--(IFERROR(Flights_2026_09_303334353637[nfl],-1)&gt;=AH976),--(IFERROR(Flights_2026_09_303334353637[nfl],-1)&lt;=IF(AH976=450,450,AH976+9)))</f>
        <v>0</v>
      </c>
    </row>
    <row r="977" spans="32:35" x14ac:dyDescent="0.2">
      <c r="AF977" s="2">
        <v>0.875</v>
      </c>
      <c r="AG977" t="s">
        <v>745</v>
      </c>
      <c r="AH977" s="17">
        <v>330</v>
      </c>
      <c r="AI977" s="17" cm="1">
        <f t="array" ref="AI977">SUMPRODUCT(--(IFERROR(HOUR(Flights_2026_09_303334353637[entry_hour]),-1)=HOUR(AF977)),--(IFERROR(Flights_2026_09_303334353637[entry_sector],"")=AG977),--(IFERROR(Flights_2026_09_303334353637[nfl],-1)&gt;=AH977),--(IFERROR(Flights_2026_09_303334353637[nfl],-1)&lt;=IF(AH977=450,450,AH977+9)))</f>
        <v>0</v>
      </c>
    </row>
    <row r="978" spans="32:35" x14ac:dyDescent="0.2">
      <c r="AF978" s="2">
        <v>0.875</v>
      </c>
      <c r="AG978" t="s">
        <v>745</v>
      </c>
      <c r="AH978" s="17">
        <v>340</v>
      </c>
      <c r="AI978" s="17" cm="1">
        <f t="array" ref="AI978">SUMPRODUCT(--(IFERROR(HOUR(Flights_2026_09_303334353637[entry_hour]),-1)=HOUR(AF978)),--(IFERROR(Flights_2026_09_303334353637[entry_sector],"")=AG978),--(IFERROR(Flights_2026_09_303334353637[nfl],-1)&gt;=AH978),--(IFERROR(Flights_2026_09_303334353637[nfl],-1)&lt;=IF(AH978=450,450,AH978+9)))</f>
        <v>0</v>
      </c>
    </row>
    <row r="979" spans="32:35" x14ac:dyDescent="0.2">
      <c r="AF979" s="2">
        <v>0.875</v>
      </c>
      <c r="AG979" t="s">
        <v>745</v>
      </c>
      <c r="AH979" s="17">
        <v>350</v>
      </c>
      <c r="AI979" s="17" cm="1">
        <f t="array" ref="AI979">SUMPRODUCT(--(IFERROR(HOUR(Flights_2026_09_303334353637[entry_hour]),-1)=HOUR(AF979)),--(IFERROR(Flights_2026_09_303334353637[entry_sector],"")=AG979),--(IFERROR(Flights_2026_09_303334353637[nfl],-1)&gt;=AH979),--(IFERROR(Flights_2026_09_303334353637[nfl],-1)&lt;=IF(AH979=450,450,AH979+9)))</f>
        <v>2</v>
      </c>
    </row>
    <row r="980" spans="32:35" x14ac:dyDescent="0.2">
      <c r="AF980" s="2">
        <v>0.875</v>
      </c>
      <c r="AG980" t="s">
        <v>745</v>
      </c>
      <c r="AH980" s="17">
        <v>360</v>
      </c>
      <c r="AI980" s="17" cm="1">
        <f t="array" ref="AI980">SUMPRODUCT(--(IFERROR(HOUR(Flights_2026_09_303334353637[entry_hour]),-1)=HOUR(AF980)),--(IFERROR(Flights_2026_09_303334353637[entry_sector],"")=AG980),--(IFERROR(Flights_2026_09_303334353637[nfl],-1)&gt;=AH980),--(IFERROR(Flights_2026_09_303334353637[nfl],-1)&lt;=IF(AH980=450,450,AH980+9)))</f>
        <v>0</v>
      </c>
    </row>
    <row r="981" spans="32:35" x14ac:dyDescent="0.2">
      <c r="AF981" s="2">
        <v>0.875</v>
      </c>
      <c r="AG981" t="s">
        <v>745</v>
      </c>
      <c r="AH981" s="17">
        <v>370</v>
      </c>
      <c r="AI981" s="17" cm="1">
        <f t="array" ref="AI981">SUMPRODUCT(--(IFERROR(HOUR(Flights_2026_09_303334353637[entry_hour]),-1)=HOUR(AF981)),--(IFERROR(Flights_2026_09_303334353637[entry_sector],"")=AG981),--(IFERROR(Flights_2026_09_303334353637[nfl],-1)&gt;=AH981),--(IFERROR(Flights_2026_09_303334353637[nfl],-1)&lt;=IF(AH981=450,450,AH981+9)))</f>
        <v>0</v>
      </c>
    </row>
    <row r="982" spans="32:35" x14ac:dyDescent="0.2">
      <c r="AF982" s="2">
        <v>0.875</v>
      </c>
      <c r="AG982" t="s">
        <v>745</v>
      </c>
      <c r="AH982" s="17">
        <v>380</v>
      </c>
      <c r="AI982" s="17" cm="1">
        <f t="array" ref="AI982">SUMPRODUCT(--(IFERROR(HOUR(Flights_2026_09_303334353637[entry_hour]),-1)=HOUR(AF982)),--(IFERROR(Flights_2026_09_303334353637[entry_sector],"")=AG982),--(IFERROR(Flights_2026_09_303334353637[nfl],-1)&gt;=AH982),--(IFERROR(Flights_2026_09_303334353637[nfl],-1)&lt;=IF(AH982=450,450,AH982+9)))</f>
        <v>0</v>
      </c>
    </row>
    <row r="983" spans="32:35" x14ac:dyDescent="0.2">
      <c r="AF983" s="2">
        <v>0.875</v>
      </c>
      <c r="AG983" t="s">
        <v>745</v>
      </c>
      <c r="AH983" s="17">
        <v>390</v>
      </c>
      <c r="AI983" s="17" cm="1">
        <f t="array" ref="AI983">SUMPRODUCT(--(IFERROR(HOUR(Flights_2026_09_303334353637[entry_hour]),-1)=HOUR(AF983)),--(IFERROR(Flights_2026_09_303334353637[entry_sector],"")=AG983),--(IFERROR(Flights_2026_09_303334353637[nfl],-1)&gt;=AH983),--(IFERROR(Flights_2026_09_303334353637[nfl],-1)&lt;=IF(AH983=450,450,AH983+9)))</f>
        <v>1</v>
      </c>
    </row>
    <row r="984" spans="32:35" x14ac:dyDescent="0.2">
      <c r="AF984" s="2">
        <v>0.875</v>
      </c>
      <c r="AG984" t="s">
        <v>745</v>
      </c>
      <c r="AH984" s="17">
        <v>400</v>
      </c>
      <c r="AI984" s="17" cm="1">
        <f t="array" ref="AI984">SUMPRODUCT(--(IFERROR(HOUR(Flights_2026_09_303334353637[entry_hour]),-1)=HOUR(AF984)),--(IFERROR(Flights_2026_09_303334353637[entry_sector],"")=AG984),--(IFERROR(Flights_2026_09_303334353637[nfl],-1)&gt;=AH984),--(IFERROR(Flights_2026_09_303334353637[nfl],-1)&lt;=IF(AH984=450,450,AH984+9)))</f>
        <v>0</v>
      </c>
    </row>
    <row r="985" spans="32:35" x14ac:dyDescent="0.2">
      <c r="AF985" s="2">
        <v>0.875</v>
      </c>
      <c r="AG985" t="s">
        <v>745</v>
      </c>
      <c r="AH985" s="17">
        <v>410</v>
      </c>
      <c r="AI985" s="17" cm="1">
        <f t="array" ref="AI985">SUMPRODUCT(--(IFERROR(HOUR(Flights_2026_09_303334353637[entry_hour]),-1)=HOUR(AF985)),--(IFERROR(Flights_2026_09_303334353637[entry_sector],"")=AG985),--(IFERROR(Flights_2026_09_303334353637[nfl],-1)&gt;=AH985),--(IFERROR(Flights_2026_09_303334353637[nfl],-1)&lt;=IF(AH985=450,450,AH985+9)))</f>
        <v>0</v>
      </c>
    </row>
    <row r="986" spans="32:35" x14ac:dyDescent="0.2">
      <c r="AF986" s="2">
        <v>0.875</v>
      </c>
      <c r="AG986" t="s">
        <v>745</v>
      </c>
      <c r="AH986" s="17">
        <v>420</v>
      </c>
      <c r="AI986" s="17" cm="1">
        <f t="array" ref="AI986">SUMPRODUCT(--(IFERROR(HOUR(Flights_2026_09_303334353637[entry_hour]),-1)=HOUR(AF986)),--(IFERROR(Flights_2026_09_303334353637[entry_sector],"")=AG986),--(IFERROR(Flights_2026_09_303334353637[nfl],-1)&gt;=AH986),--(IFERROR(Flights_2026_09_303334353637[nfl],-1)&lt;=IF(AH986=450,450,AH986+9)))</f>
        <v>0</v>
      </c>
    </row>
    <row r="987" spans="32:35" x14ac:dyDescent="0.2">
      <c r="AF987" s="2">
        <v>0.875</v>
      </c>
      <c r="AG987" t="s">
        <v>745</v>
      </c>
      <c r="AH987" s="17">
        <v>430</v>
      </c>
      <c r="AI987" s="17" cm="1">
        <f t="array" ref="AI987">SUMPRODUCT(--(IFERROR(HOUR(Flights_2026_09_303334353637[entry_hour]),-1)=HOUR(AF987)),--(IFERROR(Flights_2026_09_303334353637[entry_sector],"")=AG987),--(IFERROR(Flights_2026_09_303334353637[nfl],-1)&gt;=AH987),--(IFERROR(Flights_2026_09_303334353637[nfl],-1)&lt;=IF(AH987=450,450,AH987+9)))</f>
        <v>0</v>
      </c>
    </row>
    <row r="988" spans="32:35" x14ac:dyDescent="0.2">
      <c r="AF988" s="2">
        <v>0.875</v>
      </c>
      <c r="AG988" t="s">
        <v>745</v>
      </c>
      <c r="AH988" s="17">
        <v>440</v>
      </c>
      <c r="AI988" s="17" cm="1">
        <f t="array" ref="AI988">SUMPRODUCT(--(IFERROR(HOUR(Flights_2026_09_303334353637[entry_hour]),-1)=HOUR(AF988)),--(IFERROR(Flights_2026_09_303334353637[entry_sector],"")=AG988),--(IFERROR(Flights_2026_09_303334353637[nfl],-1)&gt;=AH988),--(IFERROR(Flights_2026_09_303334353637[nfl],-1)&lt;=IF(AH988=450,450,AH988+9)))</f>
        <v>0</v>
      </c>
    </row>
    <row r="989" spans="32:35" x14ac:dyDescent="0.2">
      <c r="AF989" s="2">
        <v>0.875</v>
      </c>
      <c r="AG989" t="s">
        <v>745</v>
      </c>
      <c r="AH989" s="17">
        <v>450</v>
      </c>
      <c r="AI989" s="17" cm="1">
        <f t="array" ref="AI989">SUMPRODUCT(--(IFERROR(HOUR(Flights_2026_09_303334353637[entry_hour]),-1)=HOUR(AF989)),--(IFERROR(Flights_2026_09_303334353637[entry_sector],"")=AG989),--(IFERROR(Flights_2026_09_303334353637[nfl],-1)&gt;=AH989),--(IFERROR(Flights_2026_09_303334353637[nfl],-1)&lt;=IF(AH989=450,450,AH989+9)))</f>
        <v>0</v>
      </c>
    </row>
    <row r="990" spans="32:35" x14ac:dyDescent="0.2">
      <c r="AF990" s="2">
        <v>0.875</v>
      </c>
      <c r="AG990" t="s">
        <v>840</v>
      </c>
      <c r="AH990" s="17">
        <v>200</v>
      </c>
      <c r="AI990" s="17" cm="1">
        <f t="array" ref="AI990">SUMPRODUCT(--(IFERROR(HOUR(Flights_2026_09_303334353637[entry_hour]),-1)=HOUR(AF990)),--(IFERROR(Flights_2026_09_303334353637[entry_sector],"")=AG990),--(IFERROR(Flights_2026_09_303334353637[nfl],-1)&gt;=AH990),--(IFERROR(Flights_2026_09_303334353637[nfl],-1)&lt;=IF(AH990=450,450,AH990+9)))</f>
        <v>0</v>
      </c>
    </row>
    <row r="991" spans="32:35" x14ac:dyDescent="0.2">
      <c r="AF991" s="2">
        <v>0.875</v>
      </c>
      <c r="AG991" t="s">
        <v>840</v>
      </c>
      <c r="AH991" s="17">
        <v>210</v>
      </c>
      <c r="AI991" s="17" cm="1">
        <f t="array" ref="AI991">SUMPRODUCT(--(IFERROR(HOUR(Flights_2026_09_303334353637[entry_hour]),-1)=HOUR(AF991)),--(IFERROR(Flights_2026_09_303334353637[entry_sector],"")=AG991),--(IFERROR(Flights_2026_09_303334353637[nfl],-1)&gt;=AH991),--(IFERROR(Flights_2026_09_303334353637[nfl],-1)&lt;=IF(AH991=450,450,AH991+9)))</f>
        <v>0</v>
      </c>
    </row>
    <row r="992" spans="32:35" x14ac:dyDescent="0.2">
      <c r="AF992" s="2">
        <v>0.875</v>
      </c>
      <c r="AG992" t="s">
        <v>840</v>
      </c>
      <c r="AH992" s="17">
        <v>220</v>
      </c>
      <c r="AI992" s="17" cm="1">
        <f t="array" ref="AI992">SUMPRODUCT(--(IFERROR(HOUR(Flights_2026_09_303334353637[entry_hour]),-1)=HOUR(AF992)),--(IFERROR(Flights_2026_09_303334353637[entry_sector],"")=AG992),--(IFERROR(Flights_2026_09_303334353637[nfl],-1)&gt;=AH992),--(IFERROR(Flights_2026_09_303334353637[nfl],-1)&lt;=IF(AH992=450,450,AH992+9)))</f>
        <v>0</v>
      </c>
    </row>
    <row r="993" spans="32:35" x14ac:dyDescent="0.2">
      <c r="AF993" s="2">
        <v>0.875</v>
      </c>
      <c r="AG993" t="s">
        <v>840</v>
      </c>
      <c r="AH993" s="17">
        <v>230</v>
      </c>
      <c r="AI993" s="17" cm="1">
        <f t="array" ref="AI993">SUMPRODUCT(--(IFERROR(HOUR(Flights_2026_09_303334353637[entry_hour]),-1)=HOUR(AF993)),--(IFERROR(Flights_2026_09_303334353637[entry_sector],"")=AG993),--(IFERROR(Flights_2026_09_303334353637[nfl],-1)&gt;=AH993),--(IFERROR(Flights_2026_09_303334353637[nfl],-1)&lt;=IF(AH993=450,450,AH993+9)))</f>
        <v>0</v>
      </c>
    </row>
    <row r="994" spans="32:35" x14ac:dyDescent="0.2">
      <c r="AF994" s="2">
        <v>0.875</v>
      </c>
      <c r="AG994" t="s">
        <v>840</v>
      </c>
      <c r="AH994" s="17">
        <v>240</v>
      </c>
      <c r="AI994" s="17" cm="1">
        <f t="array" ref="AI994">SUMPRODUCT(--(IFERROR(HOUR(Flights_2026_09_303334353637[entry_hour]),-1)=HOUR(AF994)),--(IFERROR(Flights_2026_09_303334353637[entry_sector],"")=AG994),--(IFERROR(Flights_2026_09_303334353637[nfl],-1)&gt;=AH994),--(IFERROR(Flights_2026_09_303334353637[nfl],-1)&lt;=IF(AH994=450,450,AH994+9)))</f>
        <v>0</v>
      </c>
    </row>
    <row r="995" spans="32:35" x14ac:dyDescent="0.2">
      <c r="AF995" s="2">
        <v>0.875</v>
      </c>
      <c r="AG995" t="s">
        <v>840</v>
      </c>
      <c r="AH995" s="17">
        <v>250</v>
      </c>
      <c r="AI995" s="17" cm="1">
        <f t="array" ref="AI995">SUMPRODUCT(--(IFERROR(HOUR(Flights_2026_09_303334353637[entry_hour]),-1)=HOUR(AF995)),--(IFERROR(Flights_2026_09_303334353637[entry_sector],"")=AG995),--(IFERROR(Flights_2026_09_303334353637[nfl],-1)&gt;=AH995),--(IFERROR(Flights_2026_09_303334353637[nfl],-1)&lt;=IF(AH995=450,450,AH995+9)))</f>
        <v>0</v>
      </c>
    </row>
    <row r="996" spans="32:35" x14ac:dyDescent="0.2">
      <c r="AF996" s="2">
        <v>0.875</v>
      </c>
      <c r="AG996" t="s">
        <v>840</v>
      </c>
      <c r="AH996" s="17">
        <v>260</v>
      </c>
      <c r="AI996" s="17" cm="1">
        <f t="array" ref="AI996">SUMPRODUCT(--(IFERROR(HOUR(Flights_2026_09_303334353637[entry_hour]),-1)=HOUR(AF996)),--(IFERROR(Flights_2026_09_303334353637[entry_sector],"")=AG996),--(IFERROR(Flights_2026_09_303334353637[nfl],-1)&gt;=AH996),--(IFERROR(Flights_2026_09_303334353637[nfl],-1)&lt;=IF(AH996=450,450,AH996+9)))</f>
        <v>0</v>
      </c>
    </row>
    <row r="997" spans="32:35" x14ac:dyDescent="0.2">
      <c r="AF997" s="2">
        <v>0.875</v>
      </c>
      <c r="AG997" t="s">
        <v>840</v>
      </c>
      <c r="AH997" s="17">
        <v>270</v>
      </c>
      <c r="AI997" s="17" cm="1">
        <f t="array" ref="AI997">SUMPRODUCT(--(IFERROR(HOUR(Flights_2026_09_303334353637[entry_hour]),-1)=HOUR(AF997)),--(IFERROR(Flights_2026_09_303334353637[entry_sector],"")=AG997),--(IFERROR(Flights_2026_09_303334353637[nfl],-1)&gt;=AH997),--(IFERROR(Flights_2026_09_303334353637[nfl],-1)&lt;=IF(AH997=450,450,AH997+9)))</f>
        <v>0</v>
      </c>
    </row>
    <row r="998" spans="32:35" x14ac:dyDescent="0.2">
      <c r="AF998" s="2">
        <v>0.875</v>
      </c>
      <c r="AG998" t="s">
        <v>840</v>
      </c>
      <c r="AH998" s="17">
        <v>280</v>
      </c>
      <c r="AI998" s="17" cm="1">
        <f t="array" ref="AI998">SUMPRODUCT(--(IFERROR(HOUR(Flights_2026_09_303334353637[entry_hour]),-1)=HOUR(AF998)),--(IFERROR(Flights_2026_09_303334353637[entry_sector],"")=AG998),--(IFERROR(Flights_2026_09_303334353637[nfl],-1)&gt;=AH998),--(IFERROR(Flights_2026_09_303334353637[nfl],-1)&lt;=IF(AH998=450,450,AH998+9)))</f>
        <v>0</v>
      </c>
    </row>
    <row r="999" spans="32:35" x14ac:dyDescent="0.2">
      <c r="AF999" s="2">
        <v>0.875</v>
      </c>
      <c r="AG999" t="s">
        <v>840</v>
      </c>
      <c r="AH999" s="17">
        <v>290</v>
      </c>
      <c r="AI999" s="17" cm="1">
        <f t="array" ref="AI999">SUMPRODUCT(--(IFERROR(HOUR(Flights_2026_09_303334353637[entry_hour]),-1)=HOUR(AF999)),--(IFERROR(Flights_2026_09_303334353637[entry_sector],"")=AG999),--(IFERROR(Flights_2026_09_303334353637[nfl],-1)&gt;=AH999),--(IFERROR(Flights_2026_09_303334353637[nfl],-1)&lt;=IF(AH999=450,450,AH999+9)))</f>
        <v>0</v>
      </c>
    </row>
    <row r="1000" spans="32:35" x14ac:dyDescent="0.2">
      <c r="AF1000" s="2">
        <v>0.875</v>
      </c>
      <c r="AG1000" t="s">
        <v>840</v>
      </c>
      <c r="AH1000" s="17">
        <v>300</v>
      </c>
      <c r="AI1000" s="17" cm="1">
        <f t="array" ref="AI1000">SUMPRODUCT(--(IFERROR(HOUR(Flights_2026_09_303334353637[entry_hour]),-1)=HOUR(AF1000)),--(IFERROR(Flights_2026_09_303334353637[entry_sector],"")=AG1000),--(IFERROR(Flights_2026_09_303334353637[nfl],-1)&gt;=AH1000),--(IFERROR(Flights_2026_09_303334353637[nfl],-1)&lt;=IF(AH1000=450,450,AH1000+9)))</f>
        <v>0</v>
      </c>
    </row>
    <row r="1001" spans="32:35" x14ac:dyDescent="0.2">
      <c r="AF1001" s="2">
        <v>0.875</v>
      </c>
      <c r="AG1001" t="s">
        <v>840</v>
      </c>
      <c r="AH1001" s="17">
        <v>310</v>
      </c>
      <c r="AI1001" s="17" cm="1">
        <f t="array" ref="AI1001">SUMPRODUCT(--(IFERROR(HOUR(Flights_2026_09_303334353637[entry_hour]),-1)=HOUR(AF1001)),--(IFERROR(Flights_2026_09_303334353637[entry_sector],"")=AG1001),--(IFERROR(Flights_2026_09_303334353637[nfl],-1)&gt;=AH1001),--(IFERROR(Flights_2026_09_303334353637[nfl],-1)&lt;=IF(AH1001=450,450,AH1001+9)))</f>
        <v>0</v>
      </c>
    </row>
    <row r="1002" spans="32:35" x14ac:dyDescent="0.2">
      <c r="AF1002" s="2">
        <v>0.875</v>
      </c>
      <c r="AG1002" t="s">
        <v>840</v>
      </c>
      <c r="AH1002" s="17">
        <v>320</v>
      </c>
      <c r="AI1002" s="17" cm="1">
        <f t="array" ref="AI1002">SUMPRODUCT(--(IFERROR(HOUR(Flights_2026_09_303334353637[entry_hour]),-1)=HOUR(AF1002)),--(IFERROR(Flights_2026_09_303334353637[entry_sector],"")=AG1002),--(IFERROR(Flights_2026_09_303334353637[nfl],-1)&gt;=AH1002),--(IFERROR(Flights_2026_09_303334353637[nfl],-1)&lt;=IF(AH1002=450,450,AH1002+9)))</f>
        <v>0</v>
      </c>
    </row>
    <row r="1003" spans="32:35" x14ac:dyDescent="0.2">
      <c r="AF1003" s="2">
        <v>0.875</v>
      </c>
      <c r="AG1003" t="s">
        <v>840</v>
      </c>
      <c r="AH1003" s="17">
        <v>330</v>
      </c>
      <c r="AI1003" s="17" cm="1">
        <f t="array" ref="AI1003">SUMPRODUCT(--(IFERROR(HOUR(Flights_2026_09_303334353637[entry_hour]),-1)=HOUR(AF1003)),--(IFERROR(Flights_2026_09_303334353637[entry_sector],"")=AG1003),--(IFERROR(Flights_2026_09_303334353637[nfl],-1)&gt;=AH1003),--(IFERROR(Flights_2026_09_303334353637[nfl],-1)&lt;=IF(AH1003=450,450,AH1003+9)))</f>
        <v>0</v>
      </c>
    </row>
    <row r="1004" spans="32:35" x14ac:dyDescent="0.2">
      <c r="AF1004" s="2">
        <v>0.875</v>
      </c>
      <c r="AG1004" t="s">
        <v>840</v>
      </c>
      <c r="AH1004" s="17">
        <v>340</v>
      </c>
      <c r="AI1004" s="17" cm="1">
        <f t="array" ref="AI1004">SUMPRODUCT(--(IFERROR(HOUR(Flights_2026_09_303334353637[entry_hour]),-1)=HOUR(AF1004)),--(IFERROR(Flights_2026_09_303334353637[entry_sector],"")=AG1004),--(IFERROR(Flights_2026_09_303334353637[nfl],-1)&gt;=AH1004),--(IFERROR(Flights_2026_09_303334353637[nfl],-1)&lt;=IF(AH1004=450,450,AH1004+9)))</f>
        <v>0</v>
      </c>
    </row>
    <row r="1005" spans="32:35" x14ac:dyDescent="0.2">
      <c r="AF1005" s="2">
        <v>0.875</v>
      </c>
      <c r="AG1005" t="s">
        <v>840</v>
      </c>
      <c r="AH1005" s="17">
        <v>350</v>
      </c>
      <c r="AI1005" s="17" cm="1">
        <f t="array" ref="AI1005">SUMPRODUCT(--(IFERROR(HOUR(Flights_2026_09_303334353637[entry_hour]),-1)=HOUR(AF1005)),--(IFERROR(Flights_2026_09_303334353637[entry_sector],"")=AG1005),--(IFERROR(Flights_2026_09_303334353637[nfl],-1)&gt;=AH1005),--(IFERROR(Flights_2026_09_303334353637[nfl],-1)&lt;=IF(AH1005=450,450,AH1005+9)))</f>
        <v>1</v>
      </c>
    </row>
    <row r="1006" spans="32:35" x14ac:dyDescent="0.2">
      <c r="AF1006" s="2">
        <v>0.875</v>
      </c>
      <c r="AG1006" t="s">
        <v>840</v>
      </c>
      <c r="AH1006" s="17">
        <v>360</v>
      </c>
      <c r="AI1006" s="17" cm="1">
        <f t="array" ref="AI1006">SUMPRODUCT(--(IFERROR(HOUR(Flights_2026_09_303334353637[entry_hour]),-1)=HOUR(AF1006)),--(IFERROR(Flights_2026_09_303334353637[entry_sector],"")=AG1006),--(IFERROR(Flights_2026_09_303334353637[nfl],-1)&gt;=AH1006),--(IFERROR(Flights_2026_09_303334353637[nfl],-1)&lt;=IF(AH1006=450,450,AH1006+9)))</f>
        <v>0</v>
      </c>
    </row>
    <row r="1007" spans="32:35" x14ac:dyDescent="0.2">
      <c r="AF1007" s="2">
        <v>0.875</v>
      </c>
      <c r="AG1007" t="s">
        <v>840</v>
      </c>
      <c r="AH1007" s="17">
        <v>370</v>
      </c>
      <c r="AI1007" s="17" cm="1">
        <f t="array" ref="AI1007">SUMPRODUCT(--(IFERROR(HOUR(Flights_2026_09_303334353637[entry_hour]),-1)=HOUR(AF1007)),--(IFERROR(Flights_2026_09_303334353637[entry_sector],"")=AG1007),--(IFERROR(Flights_2026_09_303334353637[nfl],-1)&gt;=AH1007),--(IFERROR(Flights_2026_09_303334353637[nfl],-1)&lt;=IF(AH1007=450,450,AH1007+9)))</f>
        <v>1</v>
      </c>
    </row>
    <row r="1008" spans="32:35" x14ac:dyDescent="0.2">
      <c r="AF1008" s="2">
        <v>0.875</v>
      </c>
      <c r="AG1008" t="s">
        <v>840</v>
      </c>
      <c r="AH1008" s="17">
        <v>380</v>
      </c>
      <c r="AI1008" s="17" cm="1">
        <f t="array" ref="AI1008">SUMPRODUCT(--(IFERROR(HOUR(Flights_2026_09_303334353637[entry_hour]),-1)=HOUR(AF1008)),--(IFERROR(Flights_2026_09_303334353637[entry_sector],"")=AG1008),--(IFERROR(Flights_2026_09_303334353637[nfl],-1)&gt;=AH1008),--(IFERROR(Flights_2026_09_303334353637[nfl],-1)&lt;=IF(AH1008=450,450,AH1008+9)))</f>
        <v>0</v>
      </c>
    </row>
    <row r="1009" spans="32:35" x14ac:dyDescent="0.2">
      <c r="AF1009" s="2">
        <v>0.875</v>
      </c>
      <c r="AG1009" t="s">
        <v>840</v>
      </c>
      <c r="AH1009" s="17">
        <v>390</v>
      </c>
      <c r="AI1009" s="17" cm="1">
        <f t="array" ref="AI1009">SUMPRODUCT(--(IFERROR(HOUR(Flights_2026_09_303334353637[entry_hour]),-1)=HOUR(AF1009)),--(IFERROR(Flights_2026_09_303334353637[entry_sector],"")=AG1009),--(IFERROR(Flights_2026_09_303334353637[nfl],-1)&gt;=AH1009),--(IFERROR(Flights_2026_09_303334353637[nfl],-1)&lt;=IF(AH1009=450,450,AH1009+9)))</f>
        <v>0</v>
      </c>
    </row>
    <row r="1010" spans="32:35" x14ac:dyDescent="0.2">
      <c r="AF1010" s="2">
        <v>0.875</v>
      </c>
      <c r="AG1010" t="s">
        <v>840</v>
      </c>
      <c r="AH1010" s="17">
        <v>400</v>
      </c>
      <c r="AI1010" s="17" cm="1">
        <f t="array" ref="AI1010">SUMPRODUCT(--(IFERROR(HOUR(Flights_2026_09_303334353637[entry_hour]),-1)=HOUR(AF1010)),--(IFERROR(Flights_2026_09_303334353637[entry_sector],"")=AG1010),--(IFERROR(Flights_2026_09_303334353637[nfl],-1)&gt;=AH1010),--(IFERROR(Flights_2026_09_303334353637[nfl],-1)&lt;=IF(AH1010=450,450,AH1010+9)))</f>
        <v>0</v>
      </c>
    </row>
    <row r="1011" spans="32:35" x14ac:dyDescent="0.2">
      <c r="AF1011" s="2">
        <v>0.875</v>
      </c>
      <c r="AG1011" t="s">
        <v>840</v>
      </c>
      <c r="AH1011" s="17">
        <v>410</v>
      </c>
      <c r="AI1011" s="17" cm="1">
        <f t="array" ref="AI1011">SUMPRODUCT(--(IFERROR(HOUR(Flights_2026_09_303334353637[entry_hour]),-1)=HOUR(AF1011)),--(IFERROR(Flights_2026_09_303334353637[entry_sector],"")=AG1011),--(IFERROR(Flights_2026_09_303334353637[nfl],-1)&gt;=AH1011),--(IFERROR(Flights_2026_09_303334353637[nfl],-1)&lt;=IF(AH1011=450,450,AH1011+9)))</f>
        <v>0</v>
      </c>
    </row>
    <row r="1012" spans="32:35" x14ac:dyDescent="0.2">
      <c r="AF1012" s="2">
        <v>0.875</v>
      </c>
      <c r="AG1012" t="s">
        <v>840</v>
      </c>
      <c r="AH1012" s="17">
        <v>420</v>
      </c>
      <c r="AI1012" s="17" cm="1">
        <f t="array" ref="AI1012">SUMPRODUCT(--(IFERROR(HOUR(Flights_2026_09_303334353637[entry_hour]),-1)=HOUR(AF1012)),--(IFERROR(Flights_2026_09_303334353637[entry_sector],"")=AG1012),--(IFERROR(Flights_2026_09_303334353637[nfl],-1)&gt;=AH1012),--(IFERROR(Flights_2026_09_303334353637[nfl],-1)&lt;=IF(AH1012=450,450,AH1012+9)))</f>
        <v>0</v>
      </c>
    </row>
    <row r="1013" spans="32:35" x14ac:dyDescent="0.2">
      <c r="AF1013" s="2">
        <v>0.875</v>
      </c>
      <c r="AG1013" t="s">
        <v>840</v>
      </c>
      <c r="AH1013" s="17">
        <v>430</v>
      </c>
      <c r="AI1013" s="17" cm="1">
        <f t="array" ref="AI1013">SUMPRODUCT(--(IFERROR(HOUR(Flights_2026_09_303334353637[entry_hour]),-1)=HOUR(AF1013)),--(IFERROR(Flights_2026_09_303334353637[entry_sector],"")=AG1013),--(IFERROR(Flights_2026_09_303334353637[nfl],-1)&gt;=AH1013),--(IFERROR(Flights_2026_09_303334353637[nfl],-1)&lt;=IF(AH1013=450,450,AH1013+9)))</f>
        <v>0</v>
      </c>
    </row>
    <row r="1014" spans="32:35" x14ac:dyDescent="0.2">
      <c r="AF1014" s="2">
        <v>0.875</v>
      </c>
      <c r="AG1014" t="s">
        <v>840</v>
      </c>
      <c r="AH1014" s="17">
        <v>440</v>
      </c>
      <c r="AI1014" s="17" cm="1">
        <f t="array" ref="AI1014">SUMPRODUCT(--(IFERROR(HOUR(Flights_2026_09_303334353637[entry_hour]),-1)=HOUR(AF1014)),--(IFERROR(Flights_2026_09_303334353637[entry_sector],"")=AG1014),--(IFERROR(Flights_2026_09_303334353637[nfl],-1)&gt;=AH1014),--(IFERROR(Flights_2026_09_303334353637[nfl],-1)&lt;=IF(AH1014=450,450,AH1014+9)))</f>
        <v>0</v>
      </c>
    </row>
    <row r="1015" spans="32:35" x14ac:dyDescent="0.2">
      <c r="AF1015" s="2">
        <v>0.875</v>
      </c>
      <c r="AG1015" t="s">
        <v>840</v>
      </c>
      <c r="AH1015" s="17">
        <v>450</v>
      </c>
      <c r="AI1015" s="17" cm="1">
        <f t="array" ref="AI1015">SUMPRODUCT(--(IFERROR(HOUR(Flights_2026_09_303334353637[entry_hour]),-1)=HOUR(AF1015)),--(IFERROR(Flights_2026_09_303334353637[entry_sector],"")=AG1015),--(IFERROR(Flights_2026_09_303334353637[nfl],-1)&gt;=AH1015),--(IFERROR(Flights_2026_09_303334353637[nfl],-1)&lt;=IF(AH1015=450,450,AH1015+9)))</f>
        <v>0</v>
      </c>
    </row>
    <row r="1016" spans="32:35" x14ac:dyDescent="0.2">
      <c r="AF1016" s="2">
        <v>0.875</v>
      </c>
      <c r="AG1016" t="s">
        <v>747</v>
      </c>
      <c r="AH1016" s="17">
        <v>200</v>
      </c>
      <c r="AI1016" s="17" cm="1">
        <f t="array" ref="AI1016">SUMPRODUCT(--(IFERROR(HOUR(Flights_2026_09_303334353637[entry_hour]),-1)=HOUR(AF1016)),--(IFERROR(Flights_2026_09_303334353637[entry_sector],"")=AG1016),--(IFERROR(Flights_2026_09_303334353637[nfl],-1)&gt;=AH1016),--(IFERROR(Flights_2026_09_303334353637[nfl],-1)&lt;=IF(AH1016=450,450,AH1016+9)))</f>
        <v>0</v>
      </c>
    </row>
    <row r="1017" spans="32:35" x14ac:dyDescent="0.2">
      <c r="AF1017" s="2">
        <v>0.875</v>
      </c>
      <c r="AG1017" t="s">
        <v>747</v>
      </c>
      <c r="AH1017" s="17">
        <v>210</v>
      </c>
      <c r="AI1017" s="17" cm="1">
        <f t="array" ref="AI1017">SUMPRODUCT(--(IFERROR(HOUR(Flights_2026_09_303334353637[entry_hour]),-1)=HOUR(AF1017)),--(IFERROR(Flights_2026_09_303334353637[entry_sector],"")=AG1017),--(IFERROR(Flights_2026_09_303334353637[nfl],-1)&gt;=AH1017),--(IFERROR(Flights_2026_09_303334353637[nfl],-1)&lt;=IF(AH1017=450,450,AH1017+9)))</f>
        <v>0</v>
      </c>
    </row>
    <row r="1018" spans="32:35" x14ac:dyDescent="0.2">
      <c r="AF1018" s="2">
        <v>0.875</v>
      </c>
      <c r="AG1018" t="s">
        <v>747</v>
      </c>
      <c r="AH1018" s="17">
        <v>220</v>
      </c>
      <c r="AI1018" s="17" cm="1">
        <f t="array" ref="AI1018">SUMPRODUCT(--(IFERROR(HOUR(Flights_2026_09_303334353637[entry_hour]),-1)=HOUR(AF1018)),--(IFERROR(Flights_2026_09_303334353637[entry_sector],"")=AG1018),--(IFERROR(Flights_2026_09_303334353637[nfl],-1)&gt;=AH1018),--(IFERROR(Flights_2026_09_303334353637[nfl],-1)&lt;=IF(AH1018=450,450,AH1018+9)))</f>
        <v>0</v>
      </c>
    </row>
    <row r="1019" spans="32:35" x14ac:dyDescent="0.2">
      <c r="AF1019" s="2">
        <v>0.875</v>
      </c>
      <c r="AG1019" t="s">
        <v>747</v>
      </c>
      <c r="AH1019" s="17">
        <v>230</v>
      </c>
      <c r="AI1019" s="17" cm="1">
        <f t="array" ref="AI1019">SUMPRODUCT(--(IFERROR(HOUR(Flights_2026_09_303334353637[entry_hour]),-1)=HOUR(AF1019)),--(IFERROR(Flights_2026_09_303334353637[entry_sector],"")=AG1019),--(IFERROR(Flights_2026_09_303334353637[nfl],-1)&gt;=AH1019),--(IFERROR(Flights_2026_09_303334353637[nfl],-1)&lt;=IF(AH1019=450,450,AH1019+9)))</f>
        <v>0</v>
      </c>
    </row>
    <row r="1020" spans="32:35" x14ac:dyDescent="0.2">
      <c r="AF1020" s="2">
        <v>0.875</v>
      </c>
      <c r="AG1020" t="s">
        <v>747</v>
      </c>
      <c r="AH1020" s="17">
        <v>240</v>
      </c>
      <c r="AI1020" s="17" cm="1">
        <f t="array" ref="AI1020">SUMPRODUCT(--(IFERROR(HOUR(Flights_2026_09_303334353637[entry_hour]),-1)=HOUR(AF1020)),--(IFERROR(Flights_2026_09_303334353637[entry_sector],"")=AG1020),--(IFERROR(Flights_2026_09_303334353637[nfl],-1)&gt;=AH1020),--(IFERROR(Flights_2026_09_303334353637[nfl],-1)&lt;=IF(AH1020=450,450,AH1020+9)))</f>
        <v>0</v>
      </c>
    </row>
    <row r="1021" spans="32:35" x14ac:dyDescent="0.2">
      <c r="AF1021" s="2">
        <v>0.875</v>
      </c>
      <c r="AG1021" t="s">
        <v>747</v>
      </c>
      <c r="AH1021" s="17">
        <v>250</v>
      </c>
      <c r="AI1021" s="17" cm="1">
        <f t="array" ref="AI1021">SUMPRODUCT(--(IFERROR(HOUR(Flights_2026_09_303334353637[entry_hour]),-1)=HOUR(AF1021)),--(IFERROR(Flights_2026_09_303334353637[entry_sector],"")=AG1021),--(IFERROR(Flights_2026_09_303334353637[nfl],-1)&gt;=AH1021),--(IFERROR(Flights_2026_09_303334353637[nfl],-1)&lt;=IF(AH1021=450,450,AH1021+9)))</f>
        <v>0</v>
      </c>
    </row>
    <row r="1022" spans="32:35" x14ac:dyDescent="0.2">
      <c r="AF1022" s="2">
        <v>0.875</v>
      </c>
      <c r="AG1022" t="s">
        <v>747</v>
      </c>
      <c r="AH1022" s="17">
        <v>260</v>
      </c>
      <c r="AI1022" s="17" cm="1">
        <f t="array" ref="AI1022">SUMPRODUCT(--(IFERROR(HOUR(Flights_2026_09_303334353637[entry_hour]),-1)=HOUR(AF1022)),--(IFERROR(Flights_2026_09_303334353637[entry_sector],"")=AG1022),--(IFERROR(Flights_2026_09_303334353637[nfl],-1)&gt;=AH1022),--(IFERROR(Flights_2026_09_303334353637[nfl],-1)&lt;=IF(AH1022=450,450,AH1022+9)))</f>
        <v>0</v>
      </c>
    </row>
    <row r="1023" spans="32:35" x14ac:dyDescent="0.2">
      <c r="AF1023" s="2">
        <v>0.875</v>
      </c>
      <c r="AG1023" t="s">
        <v>747</v>
      </c>
      <c r="AH1023" s="17">
        <v>270</v>
      </c>
      <c r="AI1023" s="17" cm="1">
        <f t="array" ref="AI1023">SUMPRODUCT(--(IFERROR(HOUR(Flights_2026_09_303334353637[entry_hour]),-1)=HOUR(AF1023)),--(IFERROR(Flights_2026_09_303334353637[entry_sector],"")=AG1023),--(IFERROR(Flights_2026_09_303334353637[nfl],-1)&gt;=AH1023),--(IFERROR(Flights_2026_09_303334353637[nfl],-1)&lt;=IF(AH1023=450,450,AH1023+9)))</f>
        <v>0</v>
      </c>
    </row>
    <row r="1024" spans="32:35" x14ac:dyDescent="0.2">
      <c r="AF1024" s="2">
        <v>0.875</v>
      </c>
      <c r="AG1024" t="s">
        <v>747</v>
      </c>
      <c r="AH1024" s="17">
        <v>280</v>
      </c>
      <c r="AI1024" s="17" cm="1">
        <f t="array" ref="AI1024">SUMPRODUCT(--(IFERROR(HOUR(Flights_2026_09_303334353637[entry_hour]),-1)=HOUR(AF1024)),--(IFERROR(Flights_2026_09_303334353637[entry_sector],"")=AG1024),--(IFERROR(Flights_2026_09_303334353637[nfl],-1)&gt;=AH1024),--(IFERROR(Flights_2026_09_303334353637[nfl],-1)&lt;=IF(AH1024=450,450,AH1024+9)))</f>
        <v>0</v>
      </c>
    </row>
    <row r="1025" spans="32:35" x14ac:dyDescent="0.2">
      <c r="AF1025" s="2">
        <v>0.875</v>
      </c>
      <c r="AG1025" t="s">
        <v>747</v>
      </c>
      <c r="AH1025" s="17">
        <v>290</v>
      </c>
      <c r="AI1025" s="17" cm="1">
        <f t="array" ref="AI1025">SUMPRODUCT(--(IFERROR(HOUR(Flights_2026_09_303334353637[entry_hour]),-1)=HOUR(AF1025)),--(IFERROR(Flights_2026_09_303334353637[entry_sector],"")=AG1025),--(IFERROR(Flights_2026_09_303334353637[nfl],-1)&gt;=AH1025),--(IFERROR(Flights_2026_09_303334353637[nfl],-1)&lt;=IF(AH1025=450,450,AH1025+9)))</f>
        <v>0</v>
      </c>
    </row>
    <row r="1026" spans="32:35" x14ac:dyDescent="0.2">
      <c r="AF1026" s="2">
        <v>0.875</v>
      </c>
      <c r="AG1026" t="s">
        <v>747</v>
      </c>
      <c r="AH1026" s="17">
        <v>300</v>
      </c>
      <c r="AI1026" s="17" cm="1">
        <f t="array" ref="AI1026">SUMPRODUCT(--(IFERROR(HOUR(Flights_2026_09_303334353637[entry_hour]),-1)=HOUR(AF1026)),--(IFERROR(Flights_2026_09_303334353637[entry_sector],"")=AG1026),--(IFERROR(Flights_2026_09_303334353637[nfl],-1)&gt;=AH1026),--(IFERROR(Flights_2026_09_303334353637[nfl],-1)&lt;=IF(AH1026=450,450,AH1026+9)))</f>
        <v>0</v>
      </c>
    </row>
    <row r="1027" spans="32:35" x14ac:dyDescent="0.2">
      <c r="AF1027" s="2">
        <v>0.875</v>
      </c>
      <c r="AG1027" t="s">
        <v>747</v>
      </c>
      <c r="AH1027" s="17">
        <v>310</v>
      </c>
      <c r="AI1027" s="17" cm="1">
        <f t="array" ref="AI1027">SUMPRODUCT(--(IFERROR(HOUR(Flights_2026_09_303334353637[entry_hour]),-1)=HOUR(AF1027)),--(IFERROR(Flights_2026_09_303334353637[entry_sector],"")=AG1027),--(IFERROR(Flights_2026_09_303334353637[nfl],-1)&gt;=AH1027),--(IFERROR(Flights_2026_09_303334353637[nfl],-1)&lt;=IF(AH1027=450,450,AH1027+9)))</f>
        <v>0</v>
      </c>
    </row>
    <row r="1028" spans="32:35" x14ac:dyDescent="0.2">
      <c r="AF1028" s="2">
        <v>0.875</v>
      </c>
      <c r="AG1028" t="s">
        <v>747</v>
      </c>
      <c r="AH1028" s="17">
        <v>320</v>
      </c>
      <c r="AI1028" s="17" cm="1">
        <f t="array" ref="AI1028">SUMPRODUCT(--(IFERROR(HOUR(Flights_2026_09_303334353637[entry_hour]),-1)=HOUR(AF1028)),--(IFERROR(Flights_2026_09_303334353637[entry_sector],"")=AG1028),--(IFERROR(Flights_2026_09_303334353637[nfl],-1)&gt;=AH1028),--(IFERROR(Flights_2026_09_303334353637[nfl],-1)&lt;=IF(AH1028=450,450,AH1028+9)))</f>
        <v>0</v>
      </c>
    </row>
    <row r="1029" spans="32:35" x14ac:dyDescent="0.2">
      <c r="AF1029" s="2">
        <v>0.875</v>
      </c>
      <c r="AG1029" t="s">
        <v>747</v>
      </c>
      <c r="AH1029" s="17">
        <v>330</v>
      </c>
      <c r="AI1029" s="17" cm="1">
        <f t="array" ref="AI1029">SUMPRODUCT(--(IFERROR(HOUR(Flights_2026_09_303334353637[entry_hour]),-1)=HOUR(AF1029)),--(IFERROR(Flights_2026_09_303334353637[entry_sector],"")=AG1029),--(IFERROR(Flights_2026_09_303334353637[nfl],-1)&gt;=AH1029),--(IFERROR(Flights_2026_09_303334353637[nfl],-1)&lt;=IF(AH1029=450,450,AH1029+9)))</f>
        <v>0</v>
      </c>
    </row>
    <row r="1030" spans="32:35" x14ac:dyDescent="0.2">
      <c r="AF1030" s="2">
        <v>0.875</v>
      </c>
      <c r="AG1030" t="s">
        <v>747</v>
      </c>
      <c r="AH1030" s="17">
        <v>340</v>
      </c>
      <c r="AI1030" s="17" cm="1">
        <f t="array" ref="AI1030">SUMPRODUCT(--(IFERROR(HOUR(Flights_2026_09_303334353637[entry_hour]),-1)=HOUR(AF1030)),--(IFERROR(Flights_2026_09_303334353637[entry_sector],"")=AG1030),--(IFERROR(Flights_2026_09_303334353637[nfl],-1)&gt;=AH1030),--(IFERROR(Flights_2026_09_303334353637[nfl],-1)&lt;=IF(AH1030=450,450,AH1030+9)))</f>
        <v>1</v>
      </c>
    </row>
    <row r="1031" spans="32:35" x14ac:dyDescent="0.2">
      <c r="AF1031" s="2">
        <v>0.875</v>
      </c>
      <c r="AG1031" t="s">
        <v>747</v>
      </c>
      <c r="AH1031" s="17">
        <v>350</v>
      </c>
      <c r="AI1031" s="17" cm="1">
        <f t="array" ref="AI1031">SUMPRODUCT(--(IFERROR(HOUR(Flights_2026_09_303334353637[entry_hour]),-1)=HOUR(AF1031)),--(IFERROR(Flights_2026_09_303334353637[entry_sector],"")=AG1031),--(IFERROR(Flights_2026_09_303334353637[nfl],-1)&gt;=AH1031),--(IFERROR(Flights_2026_09_303334353637[nfl],-1)&lt;=IF(AH1031=450,450,AH1031+9)))</f>
        <v>0</v>
      </c>
    </row>
    <row r="1032" spans="32:35" x14ac:dyDescent="0.2">
      <c r="AF1032" s="2">
        <v>0.875</v>
      </c>
      <c r="AG1032" t="s">
        <v>747</v>
      </c>
      <c r="AH1032" s="17">
        <v>360</v>
      </c>
      <c r="AI1032" s="17" cm="1">
        <f t="array" ref="AI1032">SUMPRODUCT(--(IFERROR(HOUR(Flights_2026_09_303334353637[entry_hour]),-1)=HOUR(AF1032)),--(IFERROR(Flights_2026_09_303334353637[entry_sector],"")=AG1032),--(IFERROR(Flights_2026_09_303334353637[nfl],-1)&gt;=AH1032),--(IFERROR(Flights_2026_09_303334353637[nfl],-1)&lt;=IF(AH1032=450,450,AH1032+9)))</f>
        <v>0</v>
      </c>
    </row>
    <row r="1033" spans="32:35" x14ac:dyDescent="0.2">
      <c r="AF1033" s="2">
        <v>0.875</v>
      </c>
      <c r="AG1033" t="s">
        <v>747</v>
      </c>
      <c r="AH1033" s="17">
        <v>370</v>
      </c>
      <c r="AI1033" s="17" cm="1">
        <f t="array" ref="AI1033">SUMPRODUCT(--(IFERROR(HOUR(Flights_2026_09_303334353637[entry_hour]),-1)=HOUR(AF1033)),--(IFERROR(Flights_2026_09_303334353637[entry_sector],"")=AG1033),--(IFERROR(Flights_2026_09_303334353637[nfl],-1)&gt;=AH1033),--(IFERROR(Flights_2026_09_303334353637[nfl],-1)&lt;=IF(AH1033=450,450,AH1033+9)))</f>
        <v>0</v>
      </c>
    </row>
    <row r="1034" spans="32:35" x14ac:dyDescent="0.2">
      <c r="AF1034" s="2">
        <v>0.875</v>
      </c>
      <c r="AG1034" t="s">
        <v>747</v>
      </c>
      <c r="AH1034" s="17">
        <v>380</v>
      </c>
      <c r="AI1034" s="17" cm="1">
        <f t="array" ref="AI1034">SUMPRODUCT(--(IFERROR(HOUR(Flights_2026_09_303334353637[entry_hour]),-1)=HOUR(AF1034)),--(IFERROR(Flights_2026_09_303334353637[entry_sector],"")=AG1034),--(IFERROR(Flights_2026_09_303334353637[nfl],-1)&gt;=AH1034),--(IFERROR(Flights_2026_09_303334353637[nfl],-1)&lt;=IF(AH1034=450,450,AH1034+9)))</f>
        <v>1</v>
      </c>
    </row>
    <row r="1035" spans="32:35" x14ac:dyDescent="0.2">
      <c r="AF1035" s="2">
        <v>0.875</v>
      </c>
      <c r="AG1035" t="s">
        <v>747</v>
      </c>
      <c r="AH1035" s="17">
        <v>390</v>
      </c>
      <c r="AI1035" s="17" cm="1">
        <f t="array" ref="AI1035">SUMPRODUCT(--(IFERROR(HOUR(Flights_2026_09_303334353637[entry_hour]),-1)=HOUR(AF1035)),--(IFERROR(Flights_2026_09_303334353637[entry_sector],"")=AG1035),--(IFERROR(Flights_2026_09_303334353637[nfl],-1)&gt;=AH1035),--(IFERROR(Flights_2026_09_303334353637[nfl],-1)&lt;=IF(AH1035=450,450,AH1035+9)))</f>
        <v>0</v>
      </c>
    </row>
    <row r="1036" spans="32:35" x14ac:dyDescent="0.2">
      <c r="AF1036" s="2">
        <v>0.875</v>
      </c>
      <c r="AG1036" t="s">
        <v>747</v>
      </c>
      <c r="AH1036" s="17">
        <v>400</v>
      </c>
      <c r="AI1036" s="17" cm="1">
        <f t="array" ref="AI1036">SUMPRODUCT(--(IFERROR(HOUR(Flights_2026_09_303334353637[entry_hour]),-1)=HOUR(AF1036)),--(IFERROR(Flights_2026_09_303334353637[entry_sector],"")=AG1036),--(IFERROR(Flights_2026_09_303334353637[nfl],-1)&gt;=AH1036),--(IFERROR(Flights_2026_09_303334353637[nfl],-1)&lt;=IF(AH1036=450,450,AH1036+9)))</f>
        <v>0</v>
      </c>
    </row>
    <row r="1037" spans="32:35" x14ac:dyDescent="0.2">
      <c r="AF1037" s="2">
        <v>0.875</v>
      </c>
      <c r="AG1037" t="s">
        <v>747</v>
      </c>
      <c r="AH1037" s="17">
        <v>410</v>
      </c>
      <c r="AI1037" s="17" cm="1">
        <f t="array" ref="AI1037">SUMPRODUCT(--(IFERROR(HOUR(Flights_2026_09_303334353637[entry_hour]),-1)=HOUR(AF1037)),--(IFERROR(Flights_2026_09_303334353637[entry_sector],"")=AG1037),--(IFERROR(Flights_2026_09_303334353637[nfl],-1)&gt;=AH1037),--(IFERROR(Flights_2026_09_303334353637[nfl],-1)&lt;=IF(AH1037=450,450,AH1037+9)))</f>
        <v>0</v>
      </c>
    </row>
    <row r="1038" spans="32:35" x14ac:dyDescent="0.2">
      <c r="AF1038" s="2">
        <v>0.875</v>
      </c>
      <c r="AG1038" t="s">
        <v>747</v>
      </c>
      <c r="AH1038" s="17">
        <v>420</v>
      </c>
      <c r="AI1038" s="17" cm="1">
        <f t="array" ref="AI1038">SUMPRODUCT(--(IFERROR(HOUR(Flights_2026_09_303334353637[entry_hour]),-1)=HOUR(AF1038)),--(IFERROR(Flights_2026_09_303334353637[entry_sector],"")=AG1038),--(IFERROR(Flights_2026_09_303334353637[nfl],-1)&gt;=AH1038),--(IFERROR(Flights_2026_09_303334353637[nfl],-1)&lt;=IF(AH1038=450,450,AH1038+9)))</f>
        <v>0</v>
      </c>
    </row>
    <row r="1039" spans="32:35" x14ac:dyDescent="0.2">
      <c r="AF1039" s="2">
        <v>0.875</v>
      </c>
      <c r="AG1039" t="s">
        <v>747</v>
      </c>
      <c r="AH1039" s="17">
        <v>430</v>
      </c>
      <c r="AI1039" s="17" cm="1">
        <f t="array" ref="AI1039">SUMPRODUCT(--(IFERROR(HOUR(Flights_2026_09_303334353637[entry_hour]),-1)=HOUR(AF1039)),--(IFERROR(Flights_2026_09_303334353637[entry_sector],"")=AG1039),--(IFERROR(Flights_2026_09_303334353637[nfl],-1)&gt;=AH1039),--(IFERROR(Flights_2026_09_303334353637[nfl],-1)&lt;=IF(AH1039=450,450,AH1039+9)))</f>
        <v>0</v>
      </c>
    </row>
    <row r="1040" spans="32:35" x14ac:dyDescent="0.2">
      <c r="AF1040" s="2">
        <v>0.875</v>
      </c>
      <c r="AG1040" t="s">
        <v>747</v>
      </c>
      <c r="AH1040" s="17">
        <v>440</v>
      </c>
      <c r="AI1040" s="17" cm="1">
        <f t="array" ref="AI1040">SUMPRODUCT(--(IFERROR(HOUR(Flights_2026_09_303334353637[entry_hour]),-1)=HOUR(AF1040)),--(IFERROR(Flights_2026_09_303334353637[entry_sector],"")=AG1040),--(IFERROR(Flights_2026_09_303334353637[nfl],-1)&gt;=AH1040),--(IFERROR(Flights_2026_09_303334353637[nfl],-1)&lt;=IF(AH1040=450,450,AH1040+9)))</f>
        <v>0</v>
      </c>
    </row>
    <row r="1041" spans="32:35" x14ac:dyDescent="0.2">
      <c r="AF1041" s="2">
        <v>0.875</v>
      </c>
      <c r="AG1041" t="s">
        <v>747</v>
      </c>
      <c r="AH1041" s="17">
        <v>450</v>
      </c>
      <c r="AI1041" s="17" cm="1">
        <f t="array" ref="AI1041">SUMPRODUCT(--(IFERROR(HOUR(Flights_2026_09_303334353637[entry_hour]),-1)=HOUR(AF1041)),--(IFERROR(Flights_2026_09_303334353637[entry_sector],"")=AG1041),--(IFERROR(Flights_2026_09_303334353637[nfl],-1)&gt;=AH1041),--(IFERROR(Flights_2026_09_303334353637[nfl],-1)&lt;=IF(AH1041=450,450,AH1041+9)))</f>
        <v>0</v>
      </c>
    </row>
    <row r="1042" spans="32:35" x14ac:dyDescent="0.2">
      <c r="AF1042" s="2">
        <v>0.91666666666666663</v>
      </c>
      <c r="AG1042" t="s">
        <v>743</v>
      </c>
      <c r="AH1042" s="17">
        <v>200</v>
      </c>
      <c r="AI1042" s="17" cm="1">
        <f t="array" ref="AI1042">SUMPRODUCT(--(IFERROR(HOUR(Flights_2026_09_303334353637[entry_hour]),-1)=HOUR(AF1042)),--(IFERROR(Flights_2026_09_303334353637[entry_sector],"")=AG1042),--(IFERROR(Flights_2026_09_303334353637[nfl],-1)&gt;=AH1042),--(IFERROR(Flights_2026_09_303334353637[nfl],-1)&lt;=IF(AH1042=450,450,AH1042+9)))</f>
        <v>0</v>
      </c>
    </row>
    <row r="1043" spans="32:35" x14ac:dyDescent="0.2">
      <c r="AF1043" s="2">
        <v>0.91666666666666663</v>
      </c>
      <c r="AG1043" t="s">
        <v>743</v>
      </c>
      <c r="AH1043" s="17">
        <v>210</v>
      </c>
      <c r="AI1043" s="17" cm="1">
        <f t="array" ref="AI1043">SUMPRODUCT(--(IFERROR(HOUR(Flights_2026_09_303334353637[entry_hour]),-1)=HOUR(AF1043)),--(IFERROR(Flights_2026_09_303334353637[entry_sector],"")=AG1043),--(IFERROR(Flights_2026_09_303334353637[nfl],-1)&gt;=AH1043),--(IFERROR(Flights_2026_09_303334353637[nfl],-1)&lt;=IF(AH1043=450,450,AH1043+9)))</f>
        <v>0</v>
      </c>
    </row>
    <row r="1044" spans="32:35" x14ac:dyDescent="0.2">
      <c r="AF1044" s="2">
        <v>0.91666666666666663</v>
      </c>
      <c r="AG1044" t="s">
        <v>743</v>
      </c>
      <c r="AH1044" s="17">
        <v>220</v>
      </c>
      <c r="AI1044" s="17" cm="1">
        <f t="array" ref="AI1044">SUMPRODUCT(--(IFERROR(HOUR(Flights_2026_09_303334353637[entry_hour]),-1)=HOUR(AF1044)),--(IFERROR(Flights_2026_09_303334353637[entry_sector],"")=AG1044),--(IFERROR(Flights_2026_09_303334353637[nfl],-1)&gt;=AH1044),--(IFERROR(Flights_2026_09_303334353637[nfl],-1)&lt;=IF(AH1044=450,450,AH1044+9)))</f>
        <v>0</v>
      </c>
    </row>
    <row r="1045" spans="32:35" x14ac:dyDescent="0.2">
      <c r="AF1045" s="2">
        <v>0.91666666666666663</v>
      </c>
      <c r="AG1045" t="s">
        <v>743</v>
      </c>
      <c r="AH1045" s="17">
        <v>230</v>
      </c>
      <c r="AI1045" s="17" cm="1">
        <f t="array" ref="AI1045">SUMPRODUCT(--(IFERROR(HOUR(Flights_2026_09_303334353637[entry_hour]),-1)=HOUR(AF1045)),--(IFERROR(Flights_2026_09_303334353637[entry_sector],"")=AG1045),--(IFERROR(Flights_2026_09_303334353637[nfl],-1)&gt;=AH1045),--(IFERROR(Flights_2026_09_303334353637[nfl],-1)&lt;=IF(AH1045=450,450,AH1045+9)))</f>
        <v>0</v>
      </c>
    </row>
    <row r="1046" spans="32:35" x14ac:dyDescent="0.2">
      <c r="AF1046" s="2">
        <v>0.91666666666666663</v>
      </c>
      <c r="AG1046" t="s">
        <v>743</v>
      </c>
      <c r="AH1046" s="17">
        <v>240</v>
      </c>
      <c r="AI1046" s="17" cm="1">
        <f t="array" ref="AI1046">SUMPRODUCT(--(IFERROR(HOUR(Flights_2026_09_303334353637[entry_hour]),-1)=HOUR(AF1046)),--(IFERROR(Flights_2026_09_303334353637[entry_sector],"")=AG1046),--(IFERROR(Flights_2026_09_303334353637[nfl],-1)&gt;=AH1046),--(IFERROR(Flights_2026_09_303334353637[nfl],-1)&lt;=IF(AH1046=450,450,AH1046+9)))</f>
        <v>0</v>
      </c>
    </row>
    <row r="1047" spans="32:35" x14ac:dyDescent="0.2">
      <c r="AF1047" s="2">
        <v>0.91666666666666663</v>
      </c>
      <c r="AG1047" t="s">
        <v>743</v>
      </c>
      <c r="AH1047" s="17">
        <v>250</v>
      </c>
      <c r="AI1047" s="17" cm="1">
        <f t="array" ref="AI1047">SUMPRODUCT(--(IFERROR(HOUR(Flights_2026_09_303334353637[entry_hour]),-1)=HOUR(AF1047)),--(IFERROR(Flights_2026_09_303334353637[entry_sector],"")=AG1047),--(IFERROR(Flights_2026_09_303334353637[nfl],-1)&gt;=AH1047),--(IFERROR(Flights_2026_09_303334353637[nfl],-1)&lt;=IF(AH1047=450,450,AH1047+9)))</f>
        <v>0</v>
      </c>
    </row>
    <row r="1048" spans="32:35" x14ac:dyDescent="0.2">
      <c r="AF1048" s="2">
        <v>0.91666666666666663</v>
      </c>
      <c r="AG1048" t="s">
        <v>743</v>
      </c>
      <c r="AH1048" s="17">
        <v>260</v>
      </c>
      <c r="AI1048" s="17" cm="1">
        <f t="array" ref="AI1048">SUMPRODUCT(--(IFERROR(HOUR(Flights_2026_09_303334353637[entry_hour]),-1)=HOUR(AF1048)),--(IFERROR(Flights_2026_09_303334353637[entry_sector],"")=AG1048),--(IFERROR(Flights_2026_09_303334353637[nfl],-1)&gt;=AH1048),--(IFERROR(Flights_2026_09_303334353637[nfl],-1)&lt;=IF(AH1048=450,450,AH1048+9)))</f>
        <v>0</v>
      </c>
    </row>
    <row r="1049" spans="32:35" x14ac:dyDescent="0.2">
      <c r="AF1049" s="2">
        <v>0.91666666666666663</v>
      </c>
      <c r="AG1049" t="s">
        <v>743</v>
      </c>
      <c r="AH1049" s="17">
        <v>270</v>
      </c>
      <c r="AI1049" s="17" cm="1">
        <f t="array" ref="AI1049">SUMPRODUCT(--(IFERROR(HOUR(Flights_2026_09_303334353637[entry_hour]),-1)=HOUR(AF1049)),--(IFERROR(Flights_2026_09_303334353637[entry_sector],"")=AG1049),--(IFERROR(Flights_2026_09_303334353637[nfl],-1)&gt;=AH1049),--(IFERROR(Flights_2026_09_303334353637[nfl],-1)&lt;=IF(AH1049=450,450,AH1049+9)))</f>
        <v>0</v>
      </c>
    </row>
    <row r="1050" spans="32:35" x14ac:dyDescent="0.2">
      <c r="AF1050" s="2">
        <v>0.91666666666666663</v>
      </c>
      <c r="AG1050" t="s">
        <v>743</v>
      </c>
      <c r="AH1050" s="17">
        <v>280</v>
      </c>
      <c r="AI1050" s="17" cm="1">
        <f t="array" ref="AI1050">SUMPRODUCT(--(IFERROR(HOUR(Flights_2026_09_303334353637[entry_hour]),-1)=HOUR(AF1050)),--(IFERROR(Flights_2026_09_303334353637[entry_sector],"")=AG1050),--(IFERROR(Flights_2026_09_303334353637[nfl],-1)&gt;=AH1050),--(IFERROR(Flights_2026_09_303334353637[nfl],-1)&lt;=IF(AH1050=450,450,AH1050+9)))</f>
        <v>0</v>
      </c>
    </row>
    <row r="1051" spans="32:35" x14ac:dyDescent="0.2">
      <c r="AF1051" s="2">
        <v>0.91666666666666663</v>
      </c>
      <c r="AG1051" t="s">
        <v>743</v>
      </c>
      <c r="AH1051" s="17">
        <v>290</v>
      </c>
      <c r="AI1051" s="17" cm="1">
        <f t="array" ref="AI1051">SUMPRODUCT(--(IFERROR(HOUR(Flights_2026_09_303334353637[entry_hour]),-1)=HOUR(AF1051)),--(IFERROR(Flights_2026_09_303334353637[entry_sector],"")=AG1051),--(IFERROR(Flights_2026_09_303334353637[nfl],-1)&gt;=AH1051),--(IFERROR(Flights_2026_09_303334353637[nfl],-1)&lt;=IF(AH1051=450,450,AH1051+9)))</f>
        <v>0</v>
      </c>
    </row>
    <row r="1052" spans="32:35" x14ac:dyDescent="0.2">
      <c r="AF1052" s="2">
        <v>0.91666666666666663</v>
      </c>
      <c r="AG1052" t="s">
        <v>743</v>
      </c>
      <c r="AH1052" s="17">
        <v>300</v>
      </c>
      <c r="AI1052" s="17" cm="1">
        <f t="array" ref="AI1052">SUMPRODUCT(--(IFERROR(HOUR(Flights_2026_09_303334353637[entry_hour]),-1)=HOUR(AF1052)),--(IFERROR(Flights_2026_09_303334353637[entry_sector],"")=AG1052),--(IFERROR(Flights_2026_09_303334353637[nfl],-1)&gt;=AH1052),--(IFERROR(Flights_2026_09_303334353637[nfl],-1)&lt;=IF(AH1052=450,450,AH1052+9)))</f>
        <v>0</v>
      </c>
    </row>
    <row r="1053" spans="32:35" x14ac:dyDescent="0.2">
      <c r="AF1053" s="2">
        <v>0.91666666666666663</v>
      </c>
      <c r="AG1053" t="s">
        <v>743</v>
      </c>
      <c r="AH1053" s="17">
        <v>310</v>
      </c>
      <c r="AI1053" s="17" cm="1">
        <f t="array" ref="AI1053">SUMPRODUCT(--(IFERROR(HOUR(Flights_2026_09_303334353637[entry_hour]),-1)=HOUR(AF1053)),--(IFERROR(Flights_2026_09_303334353637[entry_sector],"")=AG1053),--(IFERROR(Flights_2026_09_303334353637[nfl],-1)&gt;=AH1053),--(IFERROR(Flights_2026_09_303334353637[nfl],-1)&lt;=IF(AH1053=450,450,AH1053+9)))</f>
        <v>0</v>
      </c>
    </row>
    <row r="1054" spans="32:35" x14ac:dyDescent="0.2">
      <c r="AF1054" s="2">
        <v>0.91666666666666663</v>
      </c>
      <c r="AG1054" t="s">
        <v>743</v>
      </c>
      <c r="AH1054" s="17">
        <v>320</v>
      </c>
      <c r="AI1054" s="17" cm="1">
        <f t="array" ref="AI1054">SUMPRODUCT(--(IFERROR(HOUR(Flights_2026_09_303334353637[entry_hour]),-1)=HOUR(AF1054)),--(IFERROR(Flights_2026_09_303334353637[entry_sector],"")=AG1054),--(IFERROR(Flights_2026_09_303334353637[nfl],-1)&gt;=AH1054),--(IFERROR(Flights_2026_09_303334353637[nfl],-1)&lt;=IF(AH1054=450,450,AH1054+9)))</f>
        <v>0</v>
      </c>
    </row>
    <row r="1055" spans="32:35" x14ac:dyDescent="0.2">
      <c r="AF1055" s="2">
        <v>0.91666666666666663</v>
      </c>
      <c r="AG1055" t="s">
        <v>743</v>
      </c>
      <c r="AH1055" s="17">
        <v>330</v>
      </c>
      <c r="AI1055" s="17" cm="1">
        <f t="array" ref="AI1055">SUMPRODUCT(--(IFERROR(HOUR(Flights_2026_09_303334353637[entry_hour]),-1)=HOUR(AF1055)),--(IFERROR(Flights_2026_09_303334353637[entry_sector],"")=AG1055),--(IFERROR(Flights_2026_09_303334353637[nfl],-1)&gt;=AH1055),--(IFERROR(Flights_2026_09_303334353637[nfl],-1)&lt;=IF(AH1055=450,450,AH1055+9)))</f>
        <v>0</v>
      </c>
    </row>
    <row r="1056" spans="32:35" x14ac:dyDescent="0.2">
      <c r="AF1056" s="2">
        <v>0.91666666666666663</v>
      </c>
      <c r="AG1056" t="s">
        <v>743</v>
      </c>
      <c r="AH1056" s="17">
        <v>340</v>
      </c>
      <c r="AI1056" s="17" cm="1">
        <f t="array" ref="AI1056">SUMPRODUCT(--(IFERROR(HOUR(Flights_2026_09_303334353637[entry_hour]),-1)=HOUR(AF1056)),--(IFERROR(Flights_2026_09_303334353637[entry_sector],"")=AG1056),--(IFERROR(Flights_2026_09_303334353637[nfl],-1)&gt;=AH1056),--(IFERROR(Flights_2026_09_303334353637[nfl],-1)&lt;=IF(AH1056=450,450,AH1056+9)))</f>
        <v>0</v>
      </c>
    </row>
    <row r="1057" spans="32:35" x14ac:dyDescent="0.2">
      <c r="AF1057" s="2">
        <v>0.91666666666666663</v>
      </c>
      <c r="AG1057" t="s">
        <v>743</v>
      </c>
      <c r="AH1057" s="17">
        <v>350</v>
      </c>
      <c r="AI1057" s="17" cm="1">
        <f t="array" ref="AI1057">SUMPRODUCT(--(IFERROR(HOUR(Flights_2026_09_303334353637[entry_hour]),-1)=HOUR(AF1057)),--(IFERROR(Flights_2026_09_303334353637[entry_sector],"")=AG1057),--(IFERROR(Flights_2026_09_303334353637[nfl],-1)&gt;=AH1057),--(IFERROR(Flights_2026_09_303334353637[nfl],-1)&lt;=IF(AH1057=450,450,AH1057+9)))</f>
        <v>0</v>
      </c>
    </row>
    <row r="1058" spans="32:35" x14ac:dyDescent="0.2">
      <c r="AF1058" s="2">
        <v>0.91666666666666663</v>
      </c>
      <c r="AG1058" t="s">
        <v>743</v>
      </c>
      <c r="AH1058" s="17">
        <v>360</v>
      </c>
      <c r="AI1058" s="17" cm="1">
        <f t="array" ref="AI1058">SUMPRODUCT(--(IFERROR(HOUR(Flights_2026_09_303334353637[entry_hour]),-1)=HOUR(AF1058)),--(IFERROR(Flights_2026_09_303334353637[entry_sector],"")=AG1058),--(IFERROR(Flights_2026_09_303334353637[nfl],-1)&gt;=AH1058),--(IFERROR(Flights_2026_09_303334353637[nfl],-1)&lt;=IF(AH1058=450,450,AH1058+9)))</f>
        <v>0</v>
      </c>
    </row>
    <row r="1059" spans="32:35" x14ac:dyDescent="0.2">
      <c r="AF1059" s="2">
        <v>0.91666666666666663</v>
      </c>
      <c r="AG1059" t="s">
        <v>743</v>
      </c>
      <c r="AH1059" s="17">
        <v>370</v>
      </c>
      <c r="AI1059" s="17" cm="1">
        <f t="array" ref="AI1059">SUMPRODUCT(--(IFERROR(HOUR(Flights_2026_09_303334353637[entry_hour]),-1)=HOUR(AF1059)),--(IFERROR(Flights_2026_09_303334353637[entry_sector],"")=AG1059),--(IFERROR(Flights_2026_09_303334353637[nfl],-1)&gt;=AH1059),--(IFERROR(Flights_2026_09_303334353637[nfl],-1)&lt;=IF(AH1059=450,450,AH1059+9)))</f>
        <v>0</v>
      </c>
    </row>
    <row r="1060" spans="32:35" x14ac:dyDescent="0.2">
      <c r="AF1060" s="2">
        <v>0.91666666666666663</v>
      </c>
      <c r="AG1060" t="s">
        <v>743</v>
      </c>
      <c r="AH1060" s="17">
        <v>380</v>
      </c>
      <c r="AI1060" s="17" cm="1">
        <f t="array" ref="AI1060">SUMPRODUCT(--(IFERROR(HOUR(Flights_2026_09_303334353637[entry_hour]),-1)=HOUR(AF1060)),--(IFERROR(Flights_2026_09_303334353637[entry_sector],"")=AG1060),--(IFERROR(Flights_2026_09_303334353637[nfl],-1)&gt;=AH1060),--(IFERROR(Flights_2026_09_303334353637[nfl],-1)&lt;=IF(AH1060=450,450,AH1060+9)))</f>
        <v>0</v>
      </c>
    </row>
    <row r="1061" spans="32:35" x14ac:dyDescent="0.2">
      <c r="AF1061" s="2">
        <v>0.91666666666666663</v>
      </c>
      <c r="AG1061" t="s">
        <v>743</v>
      </c>
      <c r="AH1061" s="17">
        <v>390</v>
      </c>
      <c r="AI1061" s="17" cm="1">
        <f t="array" ref="AI1061">SUMPRODUCT(--(IFERROR(HOUR(Flights_2026_09_303334353637[entry_hour]),-1)=HOUR(AF1061)),--(IFERROR(Flights_2026_09_303334353637[entry_sector],"")=AG1061),--(IFERROR(Flights_2026_09_303334353637[nfl],-1)&gt;=AH1061),--(IFERROR(Flights_2026_09_303334353637[nfl],-1)&lt;=IF(AH1061=450,450,AH1061+9)))</f>
        <v>0</v>
      </c>
    </row>
    <row r="1062" spans="32:35" x14ac:dyDescent="0.2">
      <c r="AF1062" s="2">
        <v>0.91666666666666663</v>
      </c>
      <c r="AG1062" t="s">
        <v>743</v>
      </c>
      <c r="AH1062" s="17">
        <v>400</v>
      </c>
      <c r="AI1062" s="17" cm="1">
        <f t="array" ref="AI1062">SUMPRODUCT(--(IFERROR(HOUR(Flights_2026_09_303334353637[entry_hour]),-1)=HOUR(AF1062)),--(IFERROR(Flights_2026_09_303334353637[entry_sector],"")=AG1062),--(IFERROR(Flights_2026_09_303334353637[nfl],-1)&gt;=AH1062),--(IFERROR(Flights_2026_09_303334353637[nfl],-1)&lt;=IF(AH1062=450,450,AH1062+9)))</f>
        <v>0</v>
      </c>
    </row>
    <row r="1063" spans="32:35" x14ac:dyDescent="0.2">
      <c r="AF1063" s="2">
        <v>0.91666666666666663</v>
      </c>
      <c r="AG1063" t="s">
        <v>743</v>
      </c>
      <c r="AH1063" s="17">
        <v>410</v>
      </c>
      <c r="AI1063" s="17" cm="1">
        <f t="array" ref="AI1063">SUMPRODUCT(--(IFERROR(HOUR(Flights_2026_09_303334353637[entry_hour]),-1)=HOUR(AF1063)),--(IFERROR(Flights_2026_09_303334353637[entry_sector],"")=AG1063),--(IFERROR(Flights_2026_09_303334353637[nfl],-1)&gt;=AH1063),--(IFERROR(Flights_2026_09_303334353637[nfl],-1)&lt;=IF(AH1063=450,450,AH1063+9)))</f>
        <v>0</v>
      </c>
    </row>
    <row r="1064" spans="32:35" x14ac:dyDescent="0.2">
      <c r="AF1064" s="2">
        <v>0.91666666666666663</v>
      </c>
      <c r="AG1064" t="s">
        <v>743</v>
      </c>
      <c r="AH1064" s="17">
        <v>420</v>
      </c>
      <c r="AI1064" s="17" cm="1">
        <f t="array" ref="AI1064">SUMPRODUCT(--(IFERROR(HOUR(Flights_2026_09_303334353637[entry_hour]),-1)=HOUR(AF1064)),--(IFERROR(Flights_2026_09_303334353637[entry_sector],"")=AG1064),--(IFERROR(Flights_2026_09_303334353637[nfl],-1)&gt;=AH1064),--(IFERROR(Flights_2026_09_303334353637[nfl],-1)&lt;=IF(AH1064=450,450,AH1064+9)))</f>
        <v>0</v>
      </c>
    </row>
    <row r="1065" spans="32:35" x14ac:dyDescent="0.2">
      <c r="AF1065" s="2">
        <v>0.91666666666666663</v>
      </c>
      <c r="AG1065" t="s">
        <v>743</v>
      </c>
      <c r="AH1065" s="17">
        <v>430</v>
      </c>
      <c r="AI1065" s="17" cm="1">
        <f t="array" ref="AI1065">SUMPRODUCT(--(IFERROR(HOUR(Flights_2026_09_303334353637[entry_hour]),-1)=HOUR(AF1065)),--(IFERROR(Flights_2026_09_303334353637[entry_sector],"")=AG1065),--(IFERROR(Flights_2026_09_303334353637[nfl],-1)&gt;=AH1065),--(IFERROR(Flights_2026_09_303334353637[nfl],-1)&lt;=IF(AH1065=450,450,AH1065+9)))</f>
        <v>0</v>
      </c>
    </row>
    <row r="1066" spans="32:35" x14ac:dyDescent="0.2">
      <c r="AF1066" s="2">
        <v>0.91666666666666663</v>
      </c>
      <c r="AG1066" t="s">
        <v>743</v>
      </c>
      <c r="AH1066" s="17">
        <v>440</v>
      </c>
      <c r="AI1066" s="17" cm="1">
        <f t="array" ref="AI1066">SUMPRODUCT(--(IFERROR(HOUR(Flights_2026_09_303334353637[entry_hour]),-1)=HOUR(AF1066)),--(IFERROR(Flights_2026_09_303334353637[entry_sector],"")=AG1066),--(IFERROR(Flights_2026_09_303334353637[nfl],-1)&gt;=AH1066),--(IFERROR(Flights_2026_09_303334353637[nfl],-1)&lt;=IF(AH1066=450,450,AH1066+9)))</f>
        <v>0</v>
      </c>
    </row>
    <row r="1067" spans="32:35" x14ac:dyDescent="0.2">
      <c r="AF1067" s="2">
        <v>0.91666666666666663</v>
      </c>
      <c r="AG1067" t="s">
        <v>743</v>
      </c>
      <c r="AH1067" s="17">
        <v>450</v>
      </c>
      <c r="AI1067" s="17" cm="1">
        <f t="array" ref="AI1067">SUMPRODUCT(--(IFERROR(HOUR(Flights_2026_09_303334353637[entry_hour]),-1)=HOUR(AF1067)),--(IFERROR(Flights_2026_09_303334353637[entry_sector],"")=AG1067),--(IFERROR(Flights_2026_09_303334353637[nfl],-1)&gt;=AH1067),--(IFERROR(Flights_2026_09_303334353637[nfl],-1)&lt;=IF(AH1067=450,450,AH1067+9)))</f>
        <v>0</v>
      </c>
    </row>
    <row r="1068" spans="32:35" x14ac:dyDescent="0.2">
      <c r="AF1068" s="2">
        <v>0.91666666666666663</v>
      </c>
      <c r="AG1068" t="s">
        <v>744</v>
      </c>
      <c r="AH1068" s="17">
        <v>200</v>
      </c>
      <c r="AI1068" s="17" cm="1">
        <f t="array" ref="AI1068">SUMPRODUCT(--(IFERROR(HOUR(Flights_2026_09_303334353637[entry_hour]),-1)=HOUR(AF1068)),--(IFERROR(Flights_2026_09_303334353637[entry_sector],"")=AG1068),--(IFERROR(Flights_2026_09_303334353637[nfl],-1)&gt;=AH1068),--(IFERROR(Flights_2026_09_303334353637[nfl],-1)&lt;=IF(AH1068=450,450,AH1068+9)))</f>
        <v>0</v>
      </c>
    </row>
    <row r="1069" spans="32:35" x14ac:dyDescent="0.2">
      <c r="AF1069" s="2">
        <v>0.91666666666666663</v>
      </c>
      <c r="AG1069" t="s">
        <v>744</v>
      </c>
      <c r="AH1069" s="17">
        <v>210</v>
      </c>
      <c r="AI1069" s="17" cm="1">
        <f t="array" ref="AI1069">SUMPRODUCT(--(IFERROR(HOUR(Flights_2026_09_303334353637[entry_hour]),-1)=HOUR(AF1069)),--(IFERROR(Flights_2026_09_303334353637[entry_sector],"")=AG1069),--(IFERROR(Flights_2026_09_303334353637[nfl],-1)&gt;=AH1069),--(IFERROR(Flights_2026_09_303334353637[nfl],-1)&lt;=IF(AH1069=450,450,AH1069+9)))</f>
        <v>0</v>
      </c>
    </row>
    <row r="1070" spans="32:35" x14ac:dyDescent="0.2">
      <c r="AF1070" s="2">
        <v>0.91666666666666663</v>
      </c>
      <c r="AG1070" t="s">
        <v>744</v>
      </c>
      <c r="AH1070" s="17">
        <v>220</v>
      </c>
      <c r="AI1070" s="17" cm="1">
        <f t="array" ref="AI1070">SUMPRODUCT(--(IFERROR(HOUR(Flights_2026_09_303334353637[entry_hour]),-1)=HOUR(AF1070)),--(IFERROR(Flights_2026_09_303334353637[entry_sector],"")=AG1070),--(IFERROR(Flights_2026_09_303334353637[nfl],-1)&gt;=AH1070),--(IFERROR(Flights_2026_09_303334353637[nfl],-1)&lt;=IF(AH1070=450,450,AH1070+9)))</f>
        <v>3</v>
      </c>
    </row>
    <row r="1071" spans="32:35" x14ac:dyDescent="0.2">
      <c r="AF1071" s="2">
        <v>0.91666666666666663</v>
      </c>
      <c r="AG1071" t="s">
        <v>744</v>
      </c>
      <c r="AH1071" s="17">
        <v>230</v>
      </c>
      <c r="AI1071" s="17" cm="1">
        <f t="array" ref="AI1071">SUMPRODUCT(--(IFERROR(HOUR(Flights_2026_09_303334353637[entry_hour]),-1)=HOUR(AF1071)),--(IFERROR(Flights_2026_09_303334353637[entry_sector],"")=AG1071),--(IFERROR(Flights_2026_09_303334353637[nfl],-1)&gt;=AH1071),--(IFERROR(Flights_2026_09_303334353637[nfl],-1)&lt;=IF(AH1071=450,450,AH1071+9)))</f>
        <v>0</v>
      </c>
    </row>
    <row r="1072" spans="32:35" x14ac:dyDescent="0.2">
      <c r="AF1072" s="2">
        <v>0.91666666666666663</v>
      </c>
      <c r="AG1072" t="s">
        <v>744</v>
      </c>
      <c r="AH1072" s="17">
        <v>240</v>
      </c>
      <c r="AI1072" s="17" cm="1">
        <f t="array" ref="AI1072">SUMPRODUCT(--(IFERROR(HOUR(Flights_2026_09_303334353637[entry_hour]),-1)=HOUR(AF1072)),--(IFERROR(Flights_2026_09_303334353637[entry_sector],"")=AG1072),--(IFERROR(Flights_2026_09_303334353637[nfl],-1)&gt;=AH1072),--(IFERROR(Flights_2026_09_303334353637[nfl],-1)&lt;=IF(AH1072=450,450,AH1072+9)))</f>
        <v>0</v>
      </c>
    </row>
    <row r="1073" spans="32:35" x14ac:dyDescent="0.2">
      <c r="AF1073" s="2">
        <v>0.91666666666666663</v>
      </c>
      <c r="AG1073" t="s">
        <v>744</v>
      </c>
      <c r="AH1073" s="17">
        <v>250</v>
      </c>
      <c r="AI1073" s="17" cm="1">
        <f t="array" ref="AI1073">SUMPRODUCT(--(IFERROR(HOUR(Flights_2026_09_303334353637[entry_hour]),-1)=HOUR(AF1073)),--(IFERROR(Flights_2026_09_303334353637[entry_sector],"")=AG1073),--(IFERROR(Flights_2026_09_303334353637[nfl],-1)&gt;=AH1073),--(IFERROR(Flights_2026_09_303334353637[nfl],-1)&lt;=IF(AH1073=450,450,AH1073+9)))</f>
        <v>0</v>
      </c>
    </row>
    <row r="1074" spans="32:35" x14ac:dyDescent="0.2">
      <c r="AF1074" s="2">
        <v>0.91666666666666663</v>
      </c>
      <c r="AG1074" t="s">
        <v>744</v>
      </c>
      <c r="AH1074" s="17">
        <v>260</v>
      </c>
      <c r="AI1074" s="17" cm="1">
        <f t="array" ref="AI1074">SUMPRODUCT(--(IFERROR(HOUR(Flights_2026_09_303334353637[entry_hour]),-1)=HOUR(AF1074)),--(IFERROR(Flights_2026_09_303334353637[entry_sector],"")=AG1074),--(IFERROR(Flights_2026_09_303334353637[nfl],-1)&gt;=AH1074),--(IFERROR(Flights_2026_09_303334353637[nfl],-1)&lt;=IF(AH1074=450,450,AH1074+9)))</f>
        <v>0</v>
      </c>
    </row>
    <row r="1075" spans="32:35" x14ac:dyDescent="0.2">
      <c r="AF1075" s="2">
        <v>0.91666666666666663</v>
      </c>
      <c r="AG1075" t="s">
        <v>744</v>
      </c>
      <c r="AH1075" s="17">
        <v>270</v>
      </c>
      <c r="AI1075" s="17" cm="1">
        <f t="array" ref="AI1075">SUMPRODUCT(--(IFERROR(HOUR(Flights_2026_09_303334353637[entry_hour]),-1)=HOUR(AF1075)),--(IFERROR(Flights_2026_09_303334353637[entry_sector],"")=AG1075),--(IFERROR(Flights_2026_09_303334353637[nfl],-1)&gt;=AH1075),--(IFERROR(Flights_2026_09_303334353637[nfl],-1)&lt;=IF(AH1075=450,450,AH1075+9)))</f>
        <v>0</v>
      </c>
    </row>
    <row r="1076" spans="32:35" x14ac:dyDescent="0.2">
      <c r="AF1076" s="2">
        <v>0.91666666666666663</v>
      </c>
      <c r="AG1076" t="s">
        <v>744</v>
      </c>
      <c r="AH1076" s="17">
        <v>280</v>
      </c>
      <c r="AI1076" s="17" cm="1">
        <f t="array" ref="AI1076">SUMPRODUCT(--(IFERROR(HOUR(Flights_2026_09_303334353637[entry_hour]),-1)=HOUR(AF1076)),--(IFERROR(Flights_2026_09_303334353637[entry_sector],"")=AG1076),--(IFERROR(Flights_2026_09_303334353637[nfl],-1)&gt;=AH1076),--(IFERROR(Flights_2026_09_303334353637[nfl],-1)&lt;=IF(AH1076=450,450,AH1076+9)))</f>
        <v>0</v>
      </c>
    </row>
    <row r="1077" spans="32:35" x14ac:dyDescent="0.2">
      <c r="AF1077" s="2">
        <v>0.91666666666666663</v>
      </c>
      <c r="AG1077" t="s">
        <v>744</v>
      </c>
      <c r="AH1077" s="17">
        <v>290</v>
      </c>
      <c r="AI1077" s="17" cm="1">
        <f t="array" ref="AI1077">SUMPRODUCT(--(IFERROR(HOUR(Flights_2026_09_303334353637[entry_hour]),-1)=HOUR(AF1077)),--(IFERROR(Flights_2026_09_303334353637[entry_sector],"")=AG1077),--(IFERROR(Flights_2026_09_303334353637[nfl],-1)&gt;=AH1077),--(IFERROR(Flights_2026_09_303334353637[nfl],-1)&lt;=IF(AH1077=450,450,AH1077+9)))</f>
        <v>0</v>
      </c>
    </row>
    <row r="1078" spans="32:35" x14ac:dyDescent="0.2">
      <c r="AF1078" s="2">
        <v>0.91666666666666663</v>
      </c>
      <c r="AG1078" t="s">
        <v>744</v>
      </c>
      <c r="AH1078" s="17">
        <v>300</v>
      </c>
      <c r="AI1078" s="17" cm="1">
        <f t="array" ref="AI1078">SUMPRODUCT(--(IFERROR(HOUR(Flights_2026_09_303334353637[entry_hour]),-1)=HOUR(AF1078)),--(IFERROR(Flights_2026_09_303334353637[entry_sector],"")=AG1078),--(IFERROR(Flights_2026_09_303334353637[nfl],-1)&gt;=AH1078),--(IFERROR(Flights_2026_09_303334353637[nfl],-1)&lt;=IF(AH1078=450,450,AH1078+9)))</f>
        <v>0</v>
      </c>
    </row>
    <row r="1079" spans="32:35" x14ac:dyDescent="0.2">
      <c r="AF1079" s="2">
        <v>0.91666666666666663</v>
      </c>
      <c r="AG1079" t="s">
        <v>744</v>
      </c>
      <c r="AH1079" s="17">
        <v>310</v>
      </c>
      <c r="AI1079" s="17" cm="1">
        <f t="array" ref="AI1079">SUMPRODUCT(--(IFERROR(HOUR(Flights_2026_09_303334353637[entry_hour]),-1)=HOUR(AF1079)),--(IFERROR(Flights_2026_09_303334353637[entry_sector],"")=AG1079),--(IFERROR(Flights_2026_09_303334353637[nfl],-1)&gt;=AH1079),--(IFERROR(Flights_2026_09_303334353637[nfl],-1)&lt;=IF(AH1079=450,450,AH1079+9)))</f>
        <v>0</v>
      </c>
    </row>
    <row r="1080" spans="32:35" x14ac:dyDescent="0.2">
      <c r="AF1080" s="2">
        <v>0.91666666666666663</v>
      </c>
      <c r="AG1080" t="s">
        <v>744</v>
      </c>
      <c r="AH1080" s="17">
        <v>320</v>
      </c>
      <c r="AI1080" s="17" cm="1">
        <f t="array" ref="AI1080">SUMPRODUCT(--(IFERROR(HOUR(Flights_2026_09_303334353637[entry_hour]),-1)=HOUR(AF1080)),--(IFERROR(Flights_2026_09_303334353637[entry_sector],"")=AG1080),--(IFERROR(Flights_2026_09_303334353637[nfl],-1)&gt;=AH1080),--(IFERROR(Flights_2026_09_303334353637[nfl],-1)&lt;=IF(AH1080=450,450,AH1080+9)))</f>
        <v>0</v>
      </c>
    </row>
    <row r="1081" spans="32:35" x14ac:dyDescent="0.2">
      <c r="AF1081" s="2">
        <v>0.91666666666666663</v>
      </c>
      <c r="AG1081" t="s">
        <v>744</v>
      </c>
      <c r="AH1081" s="17">
        <v>330</v>
      </c>
      <c r="AI1081" s="17" cm="1">
        <f t="array" ref="AI1081">SUMPRODUCT(--(IFERROR(HOUR(Flights_2026_09_303334353637[entry_hour]),-1)=HOUR(AF1081)),--(IFERROR(Flights_2026_09_303334353637[entry_sector],"")=AG1081),--(IFERROR(Flights_2026_09_303334353637[nfl],-1)&gt;=AH1081),--(IFERROR(Flights_2026_09_303334353637[nfl],-1)&lt;=IF(AH1081=450,450,AH1081+9)))</f>
        <v>0</v>
      </c>
    </row>
    <row r="1082" spans="32:35" x14ac:dyDescent="0.2">
      <c r="AF1082" s="2">
        <v>0.91666666666666663</v>
      </c>
      <c r="AG1082" t="s">
        <v>744</v>
      </c>
      <c r="AH1082" s="17">
        <v>340</v>
      </c>
      <c r="AI1082" s="17" cm="1">
        <f t="array" ref="AI1082">SUMPRODUCT(--(IFERROR(HOUR(Flights_2026_09_303334353637[entry_hour]),-1)=HOUR(AF1082)),--(IFERROR(Flights_2026_09_303334353637[entry_sector],"")=AG1082),--(IFERROR(Flights_2026_09_303334353637[nfl],-1)&gt;=AH1082),--(IFERROR(Flights_2026_09_303334353637[nfl],-1)&lt;=IF(AH1082=450,450,AH1082+9)))</f>
        <v>0</v>
      </c>
    </row>
    <row r="1083" spans="32:35" x14ac:dyDescent="0.2">
      <c r="AF1083" s="2">
        <v>0.91666666666666663</v>
      </c>
      <c r="AG1083" t="s">
        <v>744</v>
      </c>
      <c r="AH1083" s="17">
        <v>350</v>
      </c>
      <c r="AI1083" s="17" cm="1">
        <f t="array" ref="AI1083">SUMPRODUCT(--(IFERROR(HOUR(Flights_2026_09_303334353637[entry_hour]),-1)=HOUR(AF1083)),--(IFERROR(Flights_2026_09_303334353637[entry_sector],"")=AG1083),--(IFERROR(Flights_2026_09_303334353637[nfl],-1)&gt;=AH1083),--(IFERROR(Flights_2026_09_303334353637[nfl],-1)&lt;=IF(AH1083=450,450,AH1083+9)))</f>
        <v>0</v>
      </c>
    </row>
    <row r="1084" spans="32:35" x14ac:dyDescent="0.2">
      <c r="AF1084" s="2">
        <v>0.91666666666666663</v>
      </c>
      <c r="AG1084" t="s">
        <v>744</v>
      </c>
      <c r="AH1084" s="17">
        <v>360</v>
      </c>
      <c r="AI1084" s="17" cm="1">
        <f t="array" ref="AI1084">SUMPRODUCT(--(IFERROR(HOUR(Flights_2026_09_303334353637[entry_hour]),-1)=HOUR(AF1084)),--(IFERROR(Flights_2026_09_303334353637[entry_sector],"")=AG1084),--(IFERROR(Flights_2026_09_303334353637[nfl],-1)&gt;=AH1084),--(IFERROR(Flights_2026_09_303334353637[nfl],-1)&lt;=IF(AH1084=450,450,AH1084+9)))</f>
        <v>0</v>
      </c>
    </row>
    <row r="1085" spans="32:35" x14ac:dyDescent="0.2">
      <c r="AF1085" s="2">
        <v>0.91666666666666663</v>
      </c>
      <c r="AG1085" t="s">
        <v>744</v>
      </c>
      <c r="AH1085" s="17">
        <v>370</v>
      </c>
      <c r="AI1085" s="17" cm="1">
        <f t="array" ref="AI1085">SUMPRODUCT(--(IFERROR(HOUR(Flights_2026_09_303334353637[entry_hour]),-1)=HOUR(AF1085)),--(IFERROR(Flights_2026_09_303334353637[entry_sector],"")=AG1085),--(IFERROR(Flights_2026_09_303334353637[nfl],-1)&gt;=AH1085),--(IFERROR(Flights_2026_09_303334353637[nfl],-1)&lt;=IF(AH1085=450,450,AH1085+9)))</f>
        <v>0</v>
      </c>
    </row>
    <row r="1086" spans="32:35" x14ac:dyDescent="0.2">
      <c r="AF1086" s="2">
        <v>0.91666666666666663</v>
      </c>
      <c r="AG1086" t="s">
        <v>744</v>
      </c>
      <c r="AH1086" s="17">
        <v>380</v>
      </c>
      <c r="AI1086" s="17" cm="1">
        <f t="array" ref="AI1086">SUMPRODUCT(--(IFERROR(HOUR(Flights_2026_09_303334353637[entry_hour]),-1)=HOUR(AF1086)),--(IFERROR(Flights_2026_09_303334353637[entry_sector],"")=AG1086),--(IFERROR(Flights_2026_09_303334353637[nfl],-1)&gt;=AH1086),--(IFERROR(Flights_2026_09_303334353637[nfl],-1)&lt;=IF(AH1086=450,450,AH1086+9)))</f>
        <v>0</v>
      </c>
    </row>
    <row r="1087" spans="32:35" x14ac:dyDescent="0.2">
      <c r="AF1087" s="2">
        <v>0.91666666666666663</v>
      </c>
      <c r="AG1087" t="s">
        <v>744</v>
      </c>
      <c r="AH1087" s="17">
        <v>390</v>
      </c>
      <c r="AI1087" s="17" cm="1">
        <f t="array" ref="AI1087">SUMPRODUCT(--(IFERROR(HOUR(Flights_2026_09_303334353637[entry_hour]),-1)=HOUR(AF1087)),--(IFERROR(Flights_2026_09_303334353637[entry_sector],"")=AG1087),--(IFERROR(Flights_2026_09_303334353637[nfl],-1)&gt;=AH1087),--(IFERROR(Flights_2026_09_303334353637[nfl],-1)&lt;=IF(AH1087=450,450,AH1087+9)))</f>
        <v>0</v>
      </c>
    </row>
    <row r="1088" spans="32:35" x14ac:dyDescent="0.2">
      <c r="AF1088" s="2">
        <v>0.91666666666666663</v>
      </c>
      <c r="AG1088" t="s">
        <v>744</v>
      </c>
      <c r="AH1088" s="17">
        <v>400</v>
      </c>
      <c r="AI1088" s="17" cm="1">
        <f t="array" ref="AI1088">SUMPRODUCT(--(IFERROR(HOUR(Flights_2026_09_303334353637[entry_hour]),-1)=HOUR(AF1088)),--(IFERROR(Flights_2026_09_303334353637[entry_sector],"")=AG1088),--(IFERROR(Flights_2026_09_303334353637[nfl],-1)&gt;=AH1088),--(IFERROR(Flights_2026_09_303334353637[nfl],-1)&lt;=IF(AH1088=450,450,AH1088+9)))</f>
        <v>0</v>
      </c>
    </row>
    <row r="1089" spans="32:35" x14ac:dyDescent="0.2">
      <c r="AF1089" s="2">
        <v>0.91666666666666663</v>
      </c>
      <c r="AG1089" t="s">
        <v>744</v>
      </c>
      <c r="AH1089" s="17">
        <v>410</v>
      </c>
      <c r="AI1089" s="17" cm="1">
        <f t="array" ref="AI1089">SUMPRODUCT(--(IFERROR(HOUR(Flights_2026_09_303334353637[entry_hour]),-1)=HOUR(AF1089)),--(IFERROR(Flights_2026_09_303334353637[entry_sector],"")=AG1089),--(IFERROR(Flights_2026_09_303334353637[nfl],-1)&gt;=AH1089),--(IFERROR(Flights_2026_09_303334353637[nfl],-1)&lt;=IF(AH1089=450,450,AH1089+9)))</f>
        <v>0</v>
      </c>
    </row>
    <row r="1090" spans="32:35" x14ac:dyDescent="0.2">
      <c r="AF1090" s="2">
        <v>0.91666666666666663</v>
      </c>
      <c r="AG1090" t="s">
        <v>744</v>
      </c>
      <c r="AH1090" s="17">
        <v>420</v>
      </c>
      <c r="AI1090" s="17" cm="1">
        <f t="array" ref="AI1090">SUMPRODUCT(--(IFERROR(HOUR(Flights_2026_09_303334353637[entry_hour]),-1)=HOUR(AF1090)),--(IFERROR(Flights_2026_09_303334353637[entry_sector],"")=AG1090),--(IFERROR(Flights_2026_09_303334353637[nfl],-1)&gt;=AH1090),--(IFERROR(Flights_2026_09_303334353637[nfl],-1)&lt;=IF(AH1090=450,450,AH1090+9)))</f>
        <v>0</v>
      </c>
    </row>
    <row r="1091" spans="32:35" x14ac:dyDescent="0.2">
      <c r="AF1091" s="2">
        <v>0.91666666666666663</v>
      </c>
      <c r="AG1091" t="s">
        <v>744</v>
      </c>
      <c r="AH1091" s="17">
        <v>430</v>
      </c>
      <c r="AI1091" s="17" cm="1">
        <f t="array" ref="AI1091">SUMPRODUCT(--(IFERROR(HOUR(Flights_2026_09_303334353637[entry_hour]),-1)=HOUR(AF1091)),--(IFERROR(Flights_2026_09_303334353637[entry_sector],"")=AG1091),--(IFERROR(Flights_2026_09_303334353637[nfl],-1)&gt;=AH1091),--(IFERROR(Flights_2026_09_303334353637[nfl],-1)&lt;=IF(AH1091=450,450,AH1091+9)))</f>
        <v>0</v>
      </c>
    </row>
    <row r="1092" spans="32:35" x14ac:dyDescent="0.2">
      <c r="AF1092" s="2">
        <v>0.91666666666666663</v>
      </c>
      <c r="AG1092" t="s">
        <v>744</v>
      </c>
      <c r="AH1092" s="17">
        <v>440</v>
      </c>
      <c r="AI1092" s="17" cm="1">
        <f t="array" ref="AI1092">SUMPRODUCT(--(IFERROR(HOUR(Flights_2026_09_303334353637[entry_hour]),-1)=HOUR(AF1092)),--(IFERROR(Flights_2026_09_303334353637[entry_sector],"")=AG1092),--(IFERROR(Flights_2026_09_303334353637[nfl],-1)&gt;=AH1092),--(IFERROR(Flights_2026_09_303334353637[nfl],-1)&lt;=IF(AH1092=450,450,AH1092+9)))</f>
        <v>0</v>
      </c>
    </row>
    <row r="1093" spans="32:35" x14ac:dyDescent="0.2">
      <c r="AF1093" s="2">
        <v>0.91666666666666663</v>
      </c>
      <c r="AG1093" t="s">
        <v>744</v>
      </c>
      <c r="AH1093" s="17">
        <v>450</v>
      </c>
      <c r="AI1093" s="17" cm="1">
        <f t="array" ref="AI1093">SUMPRODUCT(--(IFERROR(HOUR(Flights_2026_09_303334353637[entry_hour]),-1)=HOUR(AF1093)),--(IFERROR(Flights_2026_09_303334353637[entry_sector],"")=AG1093),--(IFERROR(Flights_2026_09_303334353637[nfl],-1)&gt;=AH1093),--(IFERROR(Flights_2026_09_303334353637[nfl],-1)&lt;=IF(AH1093=450,450,AH1093+9)))</f>
        <v>0</v>
      </c>
    </row>
    <row r="1094" spans="32:35" x14ac:dyDescent="0.2">
      <c r="AF1094" s="2">
        <v>0.91666666666666663</v>
      </c>
      <c r="AG1094" t="s">
        <v>745</v>
      </c>
      <c r="AH1094" s="17">
        <v>200</v>
      </c>
      <c r="AI1094" s="17" cm="1">
        <f t="array" ref="AI1094">SUMPRODUCT(--(IFERROR(HOUR(Flights_2026_09_303334353637[entry_hour]),-1)=HOUR(AF1094)),--(IFERROR(Flights_2026_09_303334353637[entry_sector],"")=AG1094),--(IFERROR(Flights_2026_09_303334353637[nfl],-1)&gt;=AH1094),--(IFERROR(Flights_2026_09_303334353637[nfl],-1)&lt;=IF(AH1094=450,450,AH1094+9)))</f>
        <v>0</v>
      </c>
    </row>
    <row r="1095" spans="32:35" x14ac:dyDescent="0.2">
      <c r="AF1095" s="2">
        <v>0.91666666666666663</v>
      </c>
      <c r="AG1095" t="s">
        <v>745</v>
      </c>
      <c r="AH1095" s="17">
        <v>210</v>
      </c>
      <c r="AI1095" s="17" cm="1">
        <f t="array" ref="AI1095">SUMPRODUCT(--(IFERROR(HOUR(Flights_2026_09_303334353637[entry_hour]),-1)=HOUR(AF1095)),--(IFERROR(Flights_2026_09_303334353637[entry_sector],"")=AG1095),--(IFERROR(Flights_2026_09_303334353637[nfl],-1)&gt;=AH1095),--(IFERROR(Flights_2026_09_303334353637[nfl],-1)&lt;=IF(AH1095=450,450,AH1095+9)))</f>
        <v>0</v>
      </c>
    </row>
    <row r="1096" spans="32:35" x14ac:dyDescent="0.2">
      <c r="AF1096" s="2">
        <v>0.91666666666666663</v>
      </c>
      <c r="AG1096" t="s">
        <v>745</v>
      </c>
      <c r="AH1096" s="17">
        <v>220</v>
      </c>
      <c r="AI1096" s="17" cm="1">
        <f t="array" ref="AI1096">SUMPRODUCT(--(IFERROR(HOUR(Flights_2026_09_303334353637[entry_hour]),-1)=HOUR(AF1096)),--(IFERROR(Flights_2026_09_303334353637[entry_sector],"")=AG1096),--(IFERROR(Flights_2026_09_303334353637[nfl],-1)&gt;=AH1096),--(IFERROR(Flights_2026_09_303334353637[nfl],-1)&lt;=IF(AH1096=450,450,AH1096+9)))</f>
        <v>0</v>
      </c>
    </row>
    <row r="1097" spans="32:35" x14ac:dyDescent="0.2">
      <c r="AF1097" s="2">
        <v>0.91666666666666663</v>
      </c>
      <c r="AG1097" t="s">
        <v>745</v>
      </c>
      <c r="AH1097" s="17">
        <v>230</v>
      </c>
      <c r="AI1097" s="17" cm="1">
        <f t="array" ref="AI1097">SUMPRODUCT(--(IFERROR(HOUR(Flights_2026_09_303334353637[entry_hour]),-1)=HOUR(AF1097)),--(IFERROR(Flights_2026_09_303334353637[entry_sector],"")=AG1097),--(IFERROR(Flights_2026_09_303334353637[nfl],-1)&gt;=AH1097),--(IFERROR(Flights_2026_09_303334353637[nfl],-1)&lt;=IF(AH1097=450,450,AH1097+9)))</f>
        <v>0</v>
      </c>
    </row>
    <row r="1098" spans="32:35" x14ac:dyDescent="0.2">
      <c r="AF1098" s="2">
        <v>0.91666666666666663</v>
      </c>
      <c r="AG1098" t="s">
        <v>745</v>
      </c>
      <c r="AH1098" s="17">
        <v>240</v>
      </c>
      <c r="AI1098" s="17" cm="1">
        <f t="array" ref="AI1098">SUMPRODUCT(--(IFERROR(HOUR(Flights_2026_09_303334353637[entry_hour]),-1)=HOUR(AF1098)),--(IFERROR(Flights_2026_09_303334353637[entry_sector],"")=AG1098),--(IFERROR(Flights_2026_09_303334353637[nfl],-1)&gt;=AH1098),--(IFERROR(Flights_2026_09_303334353637[nfl],-1)&lt;=IF(AH1098=450,450,AH1098+9)))</f>
        <v>0</v>
      </c>
    </row>
    <row r="1099" spans="32:35" x14ac:dyDescent="0.2">
      <c r="AF1099" s="2">
        <v>0.91666666666666663</v>
      </c>
      <c r="AG1099" t="s">
        <v>745</v>
      </c>
      <c r="AH1099" s="17">
        <v>250</v>
      </c>
      <c r="AI1099" s="17" cm="1">
        <f t="array" ref="AI1099">SUMPRODUCT(--(IFERROR(HOUR(Flights_2026_09_303334353637[entry_hour]),-1)=HOUR(AF1099)),--(IFERROR(Flights_2026_09_303334353637[entry_sector],"")=AG1099),--(IFERROR(Flights_2026_09_303334353637[nfl],-1)&gt;=AH1099),--(IFERROR(Flights_2026_09_303334353637[nfl],-1)&lt;=IF(AH1099=450,450,AH1099+9)))</f>
        <v>0</v>
      </c>
    </row>
    <row r="1100" spans="32:35" x14ac:dyDescent="0.2">
      <c r="AF1100" s="2">
        <v>0.91666666666666663</v>
      </c>
      <c r="AG1100" t="s">
        <v>745</v>
      </c>
      <c r="AH1100" s="17">
        <v>260</v>
      </c>
      <c r="AI1100" s="17" cm="1">
        <f t="array" ref="AI1100">SUMPRODUCT(--(IFERROR(HOUR(Flights_2026_09_303334353637[entry_hour]),-1)=HOUR(AF1100)),--(IFERROR(Flights_2026_09_303334353637[entry_sector],"")=AG1100),--(IFERROR(Flights_2026_09_303334353637[nfl],-1)&gt;=AH1100),--(IFERROR(Flights_2026_09_303334353637[nfl],-1)&lt;=IF(AH1100=450,450,AH1100+9)))</f>
        <v>0</v>
      </c>
    </row>
    <row r="1101" spans="32:35" x14ac:dyDescent="0.2">
      <c r="AF1101" s="2">
        <v>0.91666666666666663</v>
      </c>
      <c r="AG1101" t="s">
        <v>745</v>
      </c>
      <c r="AH1101" s="17">
        <v>270</v>
      </c>
      <c r="AI1101" s="17" cm="1">
        <f t="array" ref="AI1101">SUMPRODUCT(--(IFERROR(HOUR(Flights_2026_09_303334353637[entry_hour]),-1)=HOUR(AF1101)),--(IFERROR(Flights_2026_09_303334353637[entry_sector],"")=AG1101),--(IFERROR(Flights_2026_09_303334353637[nfl],-1)&gt;=AH1101),--(IFERROR(Flights_2026_09_303334353637[nfl],-1)&lt;=IF(AH1101=450,450,AH1101+9)))</f>
        <v>0</v>
      </c>
    </row>
    <row r="1102" spans="32:35" x14ac:dyDescent="0.2">
      <c r="AF1102" s="2">
        <v>0.91666666666666663</v>
      </c>
      <c r="AG1102" t="s">
        <v>745</v>
      </c>
      <c r="AH1102" s="17">
        <v>280</v>
      </c>
      <c r="AI1102" s="17" cm="1">
        <f t="array" ref="AI1102">SUMPRODUCT(--(IFERROR(HOUR(Flights_2026_09_303334353637[entry_hour]),-1)=HOUR(AF1102)),--(IFERROR(Flights_2026_09_303334353637[entry_sector],"")=AG1102),--(IFERROR(Flights_2026_09_303334353637[nfl],-1)&gt;=AH1102),--(IFERROR(Flights_2026_09_303334353637[nfl],-1)&lt;=IF(AH1102=450,450,AH1102+9)))</f>
        <v>0</v>
      </c>
    </row>
    <row r="1103" spans="32:35" x14ac:dyDescent="0.2">
      <c r="AF1103" s="2">
        <v>0.91666666666666663</v>
      </c>
      <c r="AG1103" t="s">
        <v>745</v>
      </c>
      <c r="AH1103" s="17">
        <v>290</v>
      </c>
      <c r="AI1103" s="17" cm="1">
        <f t="array" ref="AI1103">SUMPRODUCT(--(IFERROR(HOUR(Flights_2026_09_303334353637[entry_hour]),-1)=HOUR(AF1103)),--(IFERROR(Flights_2026_09_303334353637[entry_sector],"")=AG1103),--(IFERROR(Flights_2026_09_303334353637[nfl],-1)&gt;=AH1103),--(IFERROR(Flights_2026_09_303334353637[nfl],-1)&lt;=IF(AH1103=450,450,AH1103+9)))</f>
        <v>0</v>
      </c>
    </row>
    <row r="1104" spans="32:35" x14ac:dyDescent="0.2">
      <c r="AF1104" s="2">
        <v>0.91666666666666663</v>
      </c>
      <c r="AG1104" t="s">
        <v>745</v>
      </c>
      <c r="AH1104" s="17">
        <v>300</v>
      </c>
      <c r="AI1104" s="17" cm="1">
        <f t="array" ref="AI1104">SUMPRODUCT(--(IFERROR(HOUR(Flights_2026_09_303334353637[entry_hour]),-1)=HOUR(AF1104)),--(IFERROR(Flights_2026_09_303334353637[entry_sector],"")=AG1104),--(IFERROR(Flights_2026_09_303334353637[nfl],-1)&gt;=AH1104),--(IFERROR(Flights_2026_09_303334353637[nfl],-1)&lt;=IF(AH1104=450,450,AH1104+9)))</f>
        <v>0</v>
      </c>
    </row>
    <row r="1105" spans="32:35" x14ac:dyDescent="0.2">
      <c r="AF1105" s="2">
        <v>0.91666666666666663</v>
      </c>
      <c r="AG1105" t="s">
        <v>745</v>
      </c>
      <c r="AH1105" s="17">
        <v>310</v>
      </c>
      <c r="AI1105" s="17" cm="1">
        <f t="array" ref="AI1105">SUMPRODUCT(--(IFERROR(HOUR(Flights_2026_09_303334353637[entry_hour]),-1)=HOUR(AF1105)),--(IFERROR(Flights_2026_09_303334353637[entry_sector],"")=AG1105),--(IFERROR(Flights_2026_09_303334353637[nfl],-1)&gt;=AH1105),--(IFERROR(Flights_2026_09_303334353637[nfl],-1)&lt;=IF(AH1105=450,450,AH1105+9)))</f>
        <v>0</v>
      </c>
    </row>
    <row r="1106" spans="32:35" x14ac:dyDescent="0.2">
      <c r="AF1106" s="2">
        <v>0.91666666666666663</v>
      </c>
      <c r="AG1106" t="s">
        <v>745</v>
      </c>
      <c r="AH1106" s="17">
        <v>320</v>
      </c>
      <c r="AI1106" s="17" cm="1">
        <f t="array" ref="AI1106">SUMPRODUCT(--(IFERROR(HOUR(Flights_2026_09_303334353637[entry_hour]),-1)=HOUR(AF1106)),--(IFERROR(Flights_2026_09_303334353637[entry_sector],"")=AG1106),--(IFERROR(Flights_2026_09_303334353637[nfl],-1)&gt;=AH1106),--(IFERROR(Flights_2026_09_303334353637[nfl],-1)&lt;=IF(AH1106=450,450,AH1106+9)))</f>
        <v>0</v>
      </c>
    </row>
    <row r="1107" spans="32:35" x14ac:dyDescent="0.2">
      <c r="AF1107" s="2">
        <v>0.91666666666666663</v>
      </c>
      <c r="AG1107" t="s">
        <v>745</v>
      </c>
      <c r="AH1107" s="17">
        <v>330</v>
      </c>
      <c r="AI1107" s="17" cm="1">
        <f t="array" ref="AI1107">SUMPRODUCT(--(IFERROR(HOUR(Flights_2026_09_303334353637[entry_hour]),-1)=HOUR(AF1107)),--(IFERROR(Flights_2026_09_303334353637[entry_sector],"")=AG1107),--(IFERROR(Flights_2026_09_303334353637[nfl],-1)&gt;=AH1107),--(IFERROR(Flights_2026_09_303334353637[nfl],-1)&lt;=IF(AH1107=450,450,AH1107+9)))</f>
        <v>0</v>
      </c>
    </row>
    <row r="1108" spans="32:35" x14ac:dyDescent="0.2">
      <c r="AF1108" s="2">
        <v>0.91666666666666663</v>
      </c>
      <c r="AG1108" t="s">
        <v>745</v>
      </c>
      <c r="AH1108" s="17">
        <v>340</v>
      </c>
      <c r="AI1108" s="17" cm="1">
        <f t="array" ref="AI1108">SUMPRODUCT(--(IFERROR(HOUR(Flights_2026_09_303334353637[entry_hour]),-1)=HOUR(AF1108)),--(IFERROR(Flights_2026_09_303334353637[entry_sector],"")=AG1108),--(IFERROR(Flights_2026_09_303334353637[nfl],-1)&gt;=AH1108),--(IFERROR(Flights_2026_09_303334353637[nfl],-1)&lt;=IF(AH1108=450,450,AH1108+9)))</f>
        <v>0</v>
      </c>
    </row>
    <row r="1109" spans="32:35" x14ac:dyDescent="0.2">
      <c r="AF1109" s="2">
        <v>0.91666666666666663</v>
      </c>
      <c r="AG1109" t="s">
        <v>745</v>
      </c>
      <c r="AH1109" s="17">
        <v>350</v>
      </c>
      <c r="AI1109" s="17" cm="1">
        <f t="array" ref="AI1109">SUMPRODUCT(--(IFERROR(HOUR(Flights_2026_09_303334353637[entry_hour]),-1)=HOUR(AF1109)),--(IFERROR(Flights_2026_09_303334353637[entry_sector],"")=AG1109),--(IFERROR(Flights_2026_09_303334353637[nfl],-1)&gt;=AH1109),--(IFERROR(Flights_2026_09_303334353637[nfl],-1)&lt;=IF(AH1109=450,450,AH1109+9)))</f>
        <v>2</v>
      </c>
    </row>
    <row r="1110" spans="32:35" x14ac:dyDescent="0.2">
      <c r="AF1110" s="2">
        <v>0.91666666666666663</v>
      </c>
      <c r="AG1110" t="s">
        <v>745</v>
      </c>
      <c r="AH1110" s="17">
        <v>360</v>
      </c>
      <c r="AI1110" s="17" cm="1">
        <f t="array" ref="AI1110">SUMPRODUCT(--(IFERROR(HOUR(Flights_2026_09_303334353637[entry_hour]),-1)=HOUR(AF1110)),--(IFERROR(Flights_2026_09_303334353637[entry_sector],"")=AG1110),--(IFERROR(Flights_2026_09_303334353637[nfl],-1)&gt;=AH1110),--(IFERROR(Flights_2026_09_303334353637[nfl],-1)&lt;=IF(AH1110=450,450,AH1110+9)))</f>
        <v>0</v>
      </c>
    </row>
    <row r="1111" spans="32:35" x14ac:dyDescent="0.2">
      <c r="AF1111" s="2">
        <v>0.91666666666666663</v>
      </c>
      <c r="AG1111" t="s">
        <v>745</v>
      </c>
      <c r="AH1111" s="17">
        <v>370</v>
      </c>
      <c r="AI1111" s="17" cm="1">
        <f t="array" ref="AI1111">SUMPRODUCT(--(IFERROR(HOUR(Flights_2026_09_303334353637[entry_hour]),-1)=HOUR(AF1111)),--(IFERROR(Flights_2026_09_303334353637[entry_sector],"")=AG1111),--(IFERROR(Flights_2026_09_303334353637[nfl],-1)&gt;=AH1111),--(IFERROR(Flights_2026_09_303334353637[nfl],-1)&lt;=IF(AH1111=450,450,AH1111+9)))</f>
        <v>0</v>
      </c>
    </row>
    <row r="1112" spans="32:35" x14ac:dyDescent="0.2">
      <c r="AF1112" s="2">
        <v>0.91666666666666663</v>
      </c>
      <c r="AG1112" t="s">
        <v>745</v>
      </c>
      <c r="AH1112" s="17">
        <v>380</v>
      </c>
      <c r="AI1112" s="17" cm="1">
        <f t="array" ref="AI1112">SUMPRODUCT(--(IFERROR(HOUR(Flights_2026_09_303334353637[entry_hour]),-1)=HOUR(AF1112)),--(IFERROR(Flights_2026_09_303334353637[entry_sector],"")=AG1112),--(IFERROR(Flights_2026_09_303334353637[nfl],-1)&gt;=AH1112),--(IFERROR(Flights_2026_09_303334353637[nfl],-1)&lt;=IF(AH1112=450,450,AH1112+9)))</f>
        <v>0</v>
      </c>
    </row>
    <row r="1113" spans="32:35" x14ac:dyDescent="0.2">
      <c r="AF1113" s="2">
        <v>0.91666666666666663</v>
      </c>
      <c r="AG1113" t="s">
        <v>745</v>
      </c>
      <c r="AH1113" s="17">
        <v>390</v>
      </c>
      <c r="AI1113" s="17" cm="1">
        <f t="array" ref="AI1113">SUMPRODUCT(--(IFERROR(HOUR(Flights_2026_09_303334353637[entry_hour]),-1)=HOUR(AF1113)),--(IFERROR(Flights_2026_09_303334353637[entry_sector],"")=AG1113),--(IFERROR(Flights_2026_09_303334353637[nfl],-1)&gt;=AH1113),--(IFERROR(Flights_2026_09_303334353637[nfl],-1)&lt;=IF(AH1113=450,450,AH1113+9)))</f>
        <v>0</v>
      </c>
    </row>
    <row r="1114" spans="32:35" x14ac:dyDescent="0.2">
      <c r="AF1114" s="2">
        <v>0.91666666666666663</v>
      </c>
      <c r="AG1114" t="s">
        <v>745</v>
      </c>
      <c r="AH1114" s="17">
        <v>400</v>
      </c>
      <c r="AI1114" s="17" cm="1">
        <f t="array" ref="AI1114">SUMPRODUCT(--(IFERROR(HOUR(Flights_2026_09_303334353637[entry_hour]),-1)=HOUR(AF1114)),--(IFERROR(Flights_2026_09_303334353637[entry_sector],"")=AG1114),--(IFERROR(Flights_2026_09_303334353637[nfl],-1)&gt;=AH1114),--(IFERROR(Flights_2026_09_303334353637[nfl],-1)&lt;=IF(AH1114=450,450,AH1114+9)))</f>
        <v>0</v>
      </c>
    </row>
    <row r="1115" spans="32:35" x14ac:dyDescent="0.2">
      <c r="AF1115" s="2">
        <v>0.91666666666666663</v>
      </c>
      <c r="AG1115" t="s">
        <v>745</v>
      </c>
      <c r="AH1115" s="17">
        <v>410</v>
      </c>
      <c r="AI1115" s="17" cm="1">
        <f t="array" ref="AI1115">SUMPRODUCT(--(IFERROR(HOUR(Flights_2026_09_303334353637[entry_hour]),-1)=HOUR(AF1115)),--(IFERROR(Flights_2026_09_303334353637[entry_sector],"")=AG1115),--(IFERROR(Flights_2026_09_303334353637[nfl],-1)&gt;=AH1115),--(IFERROR(Flights_2026_09_303334353637[nfl],-1)&lt;=IF(AH1115=450,450,AH1115+9)))</f>
        <v>0</v>
      </c>
    </row>
    <row r="1116" spans="32:35" x14ac:dyDescent="0.2">
      <c r="AF1116" s="2">
        <v>0.91666666666666663</v>
      </c>
      <c r="AG1116" t="s">
        <v>745</v>
      </c>
      <c r="AH1116" s="17">
        <v>420</v>
      </c>
      <c r="AI1116" s="17" cm="1">
        <f t="array" ref="AI1116">SUMPRODUCT(--(IFERROR(HOUR(Flights_2026_09_303334353637[entry_hour]),-1)=HOUR(AF1116)),--(IFERROR(Flights_2026_09_303334353637[entry_sector],"")=AG1116),--(IFERROR(Flights_2026_09_303334353637[nfl],-1)&gt;=AH1116),--(IFERROR(Flights_2026_09_303334353637[nfl],-1)&lt;=IF(AH1116=450,450,AH1116+9)))</f>
        <v>0</v>
      </c>
    </row>
    <row r="1117" spans="32:35" x14ac:dyDescent="0.2">
      <c r="AF1117" s="2">
        <v>0.91666666666666663</v>
      </c>
      <c r="AG1117" t="s">
        <v>745</v>
      </c>
      <c r="AH1117" s="17">
        <v>430</v>
      </c>
      <c r="AI1117" s="17" cm="1">
        <f t="array" ref="AI1117">SUMPRODUCT(--(IFERROR(HOUR(Flights_2026_09_303334353637[entry_hour]),-1)=HOUR(AF1117)),--(IFERROR(Flights_2026_09_303334353637[entry_sector],"")=AG1117),--(IFERROR(Flights_2026_09_303334353637[nfl],-1)&gt;=AH1117),--(IFERROR(Flights_2026_09_303334353637[nfl],-1)&lt;=IF(AH1117=450,450,AH1117+9)))</f>
        <v>0</v>
      </c>
    </row>
    <row r="1118" spans="32:35" x14ac:dyDescent="0.2">
      <c r="AF1118" s="2">
        <v>0.91666666666666663</v>
      </c>
      <c r="AG1118" t="s">
        <v>745</v>
      </c>
      <c r="AH1118" s="17">
        <v>440</v>
      </c>
      <c r="AI1118" s="17" cm="1">
        <f t="array" ref="AI1118">SUMPRODUCT(--(IFERROR(HOUR(Flights_2026_09_303334353637[entry_hour]),-1)=HOUR(AF1118)),--(IFERROR(Flights_2026_09_303334353637[entry_sector],"")=AG1118),--(IFERROR(Flights_2026_09_303334353637[nfl],-1)&gt;=AH1118),--(IFERROR(Flights_2026_09_303334353637[nfl],-1)&lt;=IF(AH1118=450,450,AH1118+9)))</f>
        <v>0</v>
      </c>
    </row>
    <row r="1119" spans="32:35" x14ac:dyDescent="0.2">
      <c r="AF1119" s="2">
        <v>0.91666666666666663</v>
      </c>
      <c r="AG1119" t="s">
        <v>745</v>
      </c>
      <c r="AH1119" s="17">
        <v>450</v>
      </c>
      <c r="AI1119" s="17" cm="1">
        <f t="array" ref="AI1119">SUMPRODUCT(--(IFERROR(HOUR(Flights_2026_09_303334353637[entry_hour]),-1)=HOUR(AF1119)),--(IFERROR(Flights_2026_09_303334353637[entry_sector],"")=AG1119),--(IFERROR(Flights_2026_09_303334353637[nfl],-1)&gt;=AH1119),--(IFERROR(Flights_2026_09_303334353637[nfl],-1)&lt;=IF(AH1119=450,450,AH1119+9)))</f>
        <v>0</v>
      </c>
    </row>
    <row r="1120" spans="32:35" x14ac:dyDescent="0.2">
      <c r="AF1120" s="2">
        <v>0.91666666666666663</v>
      </c>
      <c r="AG1120" t="s">
        <v>840</v>
      </c>
      <c r="AH1120" s="17">
        <v>200</v>
      </c>
      <c r="AI1120" s="17" cm="1">
        <f t="array" ref="AI1120">SUMPRODUCT(--(IFERROR(HOUR(Flights_2026_09_303334353637[entry_hour]),-1)=HOUR(AF1120)),--(IFERROR(Flights_2026_09_303334353637[entry_sector],"")=AG1120),--(IFERROR(Flights_2026_09_303334353637[nfl],-1)&gt;=AH1120),--(IFERROR(Flights_2026_09_303334353637[nfl],-1)&lt;=IF(AH1120=450,450,AH1120+9)))</f>
        <v>0</v>
      </c>
    </row>
    <row r="1121" spans="32:35" x14ac:dyDescent="0.2">
      <c r="AF1121" s="2">
        <v>0.91666666666666663</v>
      </c>
      <c r="AG1121" t="s">
        <v>840</v>
      </c>
      <c r="AH1121" s="17">
        <v>210</v>
      </c>
      <c r="AI1121" s="17" cm="1">
        <f t="array" ref="AI1121">SUMPRODUCT(--(IFERROR(HOUR(Flights_2026_09_303334353637[entry_hour]),-1)=HOUR(AF1121)),--(IFERROR(Flights_2026_09_303334353637[entry_sector],"")=AG1121),--(IFERROR(Flights_2026_09_303334353637[nfl],-1)&gt;=AH1121),--(IFERROR(Flights_2026_09_303334353637[nfl],-1)&lt;=IF(AH1121=450,450,AH1121+9)))</f>
        <v>0</v>
      </c>
    </row>
    <row r="1122" spans="32:35" x14ac:dyDescent="0.2">
      <c r="AF1122" s="2">
        <v>0.91666666666666663</v>
      </c>
      <c r="AG1122" t="s">
        <v>840</v>
      </c>
      <c r="AH1122" s="17">
        <v>220</v>
      </c>
      <c r="AI1122" s="17" cm="1">
        <f t="array" ref="AI1122">SUMPRODUCT(--(IFERROR(HOUR(Flights_2026_09_303334353637[entry_hour]),-1)=HOUR(AF1122)),--(IFERROR(Flights_2026_09_303334353637[entry_sector],"")=AG1122),--(IFERROR(Flights_2026_09_303334353637[nfl],-1)&gt;=AH1122),--(IFERROR(Flights_2026_09_303334353637[nfl],-1)&lt;=IF(AH1122=450,450,AH1122+9)))</f>
        <v>0</v>
      </c>
    </row>
    <row r="1123" spans="32:35" x14ac:dyDescent="0.2">
      <c r="AF1123" s="2">
        <v>0.91666666666666663</v>
      </c>
      <c r="AG1123" t="s">
        <v>840</v>
      </c>
      <c r="AH1123" s="17">
        <v>230</v>
      </c>
      <c r="AI1123" s="17" cm="1">
        <f t="array" ref="AI1123">SUMPRODUCT(--(IFERROR(HOUR(Flights_2026_09_303334353637[entry_hour]),-1)=HOUR(AF1123)),--(IFERROR(Flights_2026_09_303334353637[entry_sector],"")=AG1123),--(IFERROR(Flights_2026_09_303334353637[nfl],-1)&gt;=AH1123),--(IFERROR(Flights_2026_09_303334353637[nfl],-1)&lt;=IF(AH1123=450,450,AH1123+9)))</f>
        <v>0</v>
      </c>
    </row>
    <row r="1124" spans="32:35" x14ac:dyDescent="0.2">
      <c r="AF1124" s="2">
        <v>0.91666666666666663</v>
      </c>
      <c r="AG1124" t="s">
        <v>840</v>
      </c>
      <c r="AH1124" s="17">
        <v>240</v>
      </c>
      <c r="AI1124" s="17" cm="1">
        <f t="array" ref="AI1124">SUMPRODUCT(--(IFERROR(HOUR(Flights_2026_09_303334353637[entry_hour]),-1)=HOUR(AF1124)),--(IFERROR(Flights_2026_09_303334353637[entry_sector],"")=AG1124),--(IFERROR(Flights_2026_09_303334353637[nfl],-1)&gt;=AH1124),--(IFERROR(Flights_2026_09_303334353637[nfl],-1)&lt;=IF(AH1124=450,450,AH1124+9)))</f>
        <v>0</v>
      </c>
    </row>
    <row r="1125" spans="32:35" x14ac:dyDescent="0.2">
      <c r="AF1125" s="2">
        <v>0.91666666666666663</v>
      </c>
      <c r="AG1125" t="s">
        <v>840</v>
      </c>
      <c r="AH1125" s="17">
        <v>250</v>
      </c>
      <c r="AI1125" s="17" cm="1">
        <f t="array" ref="AI1125">SUMPRODUCT(--(IFERROR(HOUR(Flights_2026_09_303334353637[entry_hour]),-1)=HOUR(AF1125)),--(IFERROR(Flights_2026_09_303334353637[entry_sector],"")=AG1125),--(IFERROR(Flights_2026_09_303334353637[nfl],-1)&gt;=AH1125),--(IFERROR(Flights_2026_09_303334353637[nfl],-1)&lt;=IF(AH1125=450,450,AH1125+9)))</f>
        <v>0</v>
      </c>
    </row>
    <row r="1126" spans="32:35" x14ac:dyDescent="0.2">
      <c r="AF1126" s="2">
        <v>0.91666666666666663</v>
      </c>
      <c r="AG1126" t="s">
        <v>840</v>
      </c>
      <c r="AH1126" s="17">
        <v>260</v>
      </c>
      <c r="AI1126" s="17" cm="1">
        <f t="array" ref="AI1126">SUMPRODUCT(--(IFERROR(HOUR(Flights_2026_09_303334353637[entry_hour]),-1)=HOUR(AF1126)),--(IFERROR(Flights_2026_09_303334353637[entry_sector],"")=AG1126),--(IFERROR(Flights_2026_09_303334353637[nfl],-1)&gt;=AH1126),--(IFERROR(Flights_2026_09_303334353637[nfl],-1)&lt;=IF(AH1126=450,450,AH1126+9)))</f>
        <v>0</v>
      </c>
    </row>
    <row r="1127" spans="32:35" x14ac:dyDescent="0.2">
      <c r="AF1127" s="2">
        <v>0.91666666666666663</v>
      </c>
      <c r="AG1127" t="s">
        <v>840</v>
      </c>
      <c r="AH1127" s="17">
        <v>270</v>
      </c>
      <c r="AI1127" s="17" cm="1">
        <f t="array" ref="AI1127">SUMPRODUCT(--(IFERROR(HOUR(Flights_2026_09_303334353637[entry_hour]),-1)=HOUR(AF1127)),--(IFERROR(Flights_2026_09_303334353637[entry_sector],"")=AG1127),--(IFERROR(Flights_2026_09_303334353637[nfl],-1)&gt;=AH1127),--(IFERROR(Flights_2026_09_303334353637[nfl],-1)&lt;=IF(AH1127=450,450,AH1127+9)))</f>
        <v>0</v>
      </c>
    </row>
    <row r="1128" spans="32:35" x14ac:dyDescent="0.2">
      <c r="AF1128" s="2">
        <v>0.91666666666666663</v>
      </c>
      <c r="AG1128" t="s">
        <v>840</v>
      </c>
      <c r="AH1128" s="17">
        <v>280</v>
      </c>
      <c r="AI1128" s="17" cm="1">
        <f t="array" ref="AI1128">SUMPRODUCT(--(IFERROR(HOUR(Flights_2026_09_303334353637[entry_hour]),-1)=HOUR(AF1128)),--(IFERROR(Flights_2026_09_303334353637[entry_sector],"")=AG1128),--(IFERROR(Flights_2026_09_303334353637[nfl],-1)&gt;=AH1128),--(IFERROR(Flights_2026_09_303334353637[nfl],-1)&lt;=IF(AH1128=450,450,AH1128+9)))</f>
        <v>0</v>
      </c>
    </row>
    <row r="1129" spans="32:35" x14ac:dyDescent="0.2">
      <c r="AF1129" s="2">
        <v>0.91666666666666663</v>
      </c>
      <c r="AG1129" t="s">
        <v>840</v>
      </c>
      <c r="AH1129" s="17">
        <v>290</v>
      </c>
      <c r="AI1129" s="17" cm="1">
        <f t="array" ref="AI1129">SUMPRODUCT(--(IFERROR(HOUR(Flights_2026_09_303334353637[entry_hour]),-1)=HOUR(AF1129)),--(IFERROR(Flights_2026_09_303334353637[entry_sector],"")=AG1129),--(IFERROR(Flights_2026_09_303334353637[nfl],-1)&gt;=AH1129),--(IFERROR(Flights_2026_09_303334353637[nfl],-1)&lt;=IF(AH1129=450,450,AH1129+9)))</f>
        <v>0</v>
      </c>
    </row>
    <row r="1130" spans="32:35" x14ac:dyDescent="0.2">
      <c r="AF1130" s="2">
        <v>0.91666666666666663</v>
      </c>
      <c r="AG1130" t="s">
        <v>840</v>
      </c>
      <c r="AH1130" s="17">
        <v>300</v>
      </c>
      <c r="AI1130" s="17" cm="1">
        <f t="array" ref="AI1130">SUMPRODUCT(--(IFERROR(HOUR(Flights_2026_09_303334353637[entry_hour]),-1)=HOUR(AF1130)),--(IFERROR(Flights_2026_09_303334353637[entry_sector],"")=AG1130),--(IFERROR(Flights_2026_09_303334353637[nfl],-1)&gt;=AH1130),--(IFERROR(Flights_2026_09_303334353637[nfl],-1)&lt;=IF(AH1130=450,450,AH1130+9)))</f>
        <v>0</v>
      </c>
    </row>
    <row r="1131" spans="32:35" x14ac:dyDescent="0.2">
      <c r="AF1131" s="2">
        <v>0.91666666666666663</v>
      </c>
      <c r="AG1131" t="s">
        <v>840</v>
      </c>
      <c r="AH1131" s="17">
        <v>310</v>
      </c>
      <c r="AI1131" s="17" cm="1">
        <f t="array" ref="AI1131">SUMPRODUCT(--(IFERROR(HOUR(Flights_2026_09_303334353637[entry_hour]),-1)=HOUR(AF1131)),--(IFERROR(Flights_2026_09_303334353637[entry_sector],"")=AG1131),--(IFERROR(Flights_2026_09_303334353637[nfl],-1)&gt;=AH1131),--(IFERROR(Flights_2026_09_303334353637[nfl],-1)&lt;=IF(AH1131=450,450,AH1131+9)))</f>
        <v>0</v>
      </c>
    </row>
    <row r="1132" spans="32:35" x14ac:dyDescent="0.2">
      <c r="AF1132" s="2">
        <v>0.91666666666666663</v>
      </c>
      <c r="AG1132" t="s">
        <v>840</v>
      </c>
      <c r="AH1132" s="17">
        <v>320</v>
      </c>
      <c r="AI1132" s="17" cm="1">
        <f t="array" ref="AI1132">SUMPRODUCT(--(IFERROR(HOUR(Flights_2026_09_303334353637[entry_hour]),-1)=HOUR(AF1132)),--(IFERROR(Flights_2026_09_303334353637[entry_sector],"")=AG1132),--(IFERROR(Flights_2026_09_303334353637[nfl],-1)&gt;=AH1132),--(IFERROR(Flights_2026_09_303334353637[nfl],-1)&lt;=IF(AH1132=450,450,AH1132+9)))</f>
        <v>0</v>
      </c>
    </row>
    <row r="1133" spans="32:35" x14ac:dyDescent="0.2">
      <c r="AF1133" s="2">
        <v>0.91666666666666663</v>
      </c>
      <c r="AG1133" t="s">
        <v>840</v>
      </c>
      <c r="AH1133" s="17">
        <v>330</v>
      </c>
      <c r="AI1133" s="17" cm="1">
        <f t="array" ref="AI1133">SUMPRODUCT(--(IFERROR(HOUR(Flights_2026_09_303334353637[entry_hour]),-1)=HOUR(AF1133)),--(IFERROR(Flights_2026_09_303334353637[entry_sector],"")=AG1133),--(IFERROR(Flights_2026_09_303334353637[nfl],-1)&gt;=AH1133),--(IFERROR(Flights_2026_09_303334353637[nfl],-1)&lt;=IF(AH1133=450,450,AH1133+9)))</f>
        <v>0</v>
      </c>
    </row>
    <row r="1134" spans="32:35" x14ac:dyDescent="0.2">
      <c r="AF1134" s="2">
        <v>0.91666666666666663</v>
      </c>
      <c r="AG1134" t="s">
        <v>840</v>
      </c>
      <c r="AH1134" s="17">
        <v>340</v>
      </c>
      <c r="AI1134" s="17" cm="1">
        <f t="array" ref="AI1134">SUMPRODUCT(--(IFERROR(HOUR(Flights_2026_09_303334353637[entry_hour]),-1)=HOUR(AF1134)),--(IFERROR(Flights_2026_09_303334353637[entry_sector],"")=AG1134),--(IFERROR(Flights_2026_09_303334353637[nfl],-1)&gt;=AH1134),--(IFERROR(Flights_2026_09_303334353637[nfl],-1)&lt;=IF(AH1134=450,450,AH1134+9)))</f>
        <v>0</v>
      </c>
    </row>
    <row r="1135" spans="32:35" x14ac:dyDescent="0.2">
      <c r="AF1135" s="2">
        <v>0.91666666666666663</v>
      </c>
      <c r="AG1135" t="s">
        <v>840</v>
      </c>
      <c r="AH1135" s="17">
        <v>350</v>
      </c>
      <c r="AI1135" s="17" cm="1">
        <f t="array" ref="AI1135">SUMPRODUCT(--(IFERROR(HOUR(Flights_2026_09_303334353637[entry_hour]),-1)=HOUR(AF1135)),--(IFERROR(Flights_2026_09_303334353637[entry_sector],"")=AG1135),--(IFERROR(Flights_2026_09_303334353637[nfl],-1)&gt;=AH1135),--(IFERROR(Flights_2026_09_303334353637[nfl],-1)&lt;=IF(AH1135=450,450,AH1135+9)))</f>
        <v>1</v>
      </c>
    </row>
    <row r="1136" spans="32:35" x14ac:dyDescent="0.2">
      <c r="AF1136" s="2">
        <v>0.91666666666666663</v>
      </c>
      <c r="AG1136" t="s">
        <v>840</v>
      </c>
      <c r="AH1136" s="17">
        <v>360</v>
      </c>
      <c r="AI1136" s="17" cm="1">
        <f t="array" ref="AI1136">SUMPRODUCT(--(IFERROR(HOUR(Flights_2026_09_303334353637[entry_hour]),-1)=HOUR(AF1136)),--(IFERROR(Flights_2026_09_303334353637[entry_sector],"")=AG1136),--(IFERROR(Flights_2026_09_303334353637[nfl],-1)&gt;=AH1136),--(IFERROR(Flights_2026_09_303334353637[nfl],-1)&lt;=IF(AH1136=450,450,AH1136+9)))</f>
        <v>0</v>
      </c>
    </row>
    <row r="1137" spans="32:35" x14ac:dyDescent="0.2">
      <c r="AF1137" s="2">
        <v>0.91666666666666663</v>
      </c>
      <c r="AG1137" t="s">
        <v>840</v>
      </c>
      <c r="AH1137" s="17">
        <v>370</v>
      </c>
      <c r="AI1137" s="17" cm="1">
        <f t="array" ref="AI1137">SUMPRODUCT(--(IFERROR(HOUR(Flights_2026_09_303334353637[entry_hour]),-1)=HOUR(AF1137)),--(IFERROR(Flights_2026_09_303334353637[entry_sector],"")=AG1137),--(IFERROR(Flights_2026_09_303334353637[nfl],-1)&gt;=AH1137),--(IFERROR(Flights_2026_09_303334353637[nfl],-1)&lt;=IF(AH1137=450,450,AH1137+9)))</f>
        <v>0</v>
      </c>
    </row>
    <row r="1138" spans="32:35" x14ac:dyDescent="0.2">
      <c r="AF1138" s="2">
        <v>0.91666666666666663</v>
      </c>
      <c r="AG1138" t="s">
        <v>840</v>
      </c>
      <c r="AH1138" s="17">
        <v>380</v>
      </c>
      <c r="AI1138" s="17" cm="1">
        <f t="array" ref="AI1138">SUMPRODUCT(--(IFERROR(HOUR(Flights_2026_09_303334353637[entry_hour]),-1)=HOUR(AF1138)),--(IFERROR(Flights_2026_09_303334353637[entry_sector],"")=AG1138),--(IFERROR(Flights_2026_09_303334353637[nfl],-1)&gt;=AH1138),--(IFERROR(Flights_2026_09_303334353637[nfl],-1)&lt;=IF(AH1138=450,450,AH1138+9)))</f>
        <v>0</v>
      </c>
    </row>
    <row r="1139" spans="32:35" x14ac:dyDescent="0.2">
      <c r="AF1139" s="2">
        <v>0.91666666666666663</v>
      </c>
      <c r="AG1139" t="s">
        <v>840</v>
      </c>
      <c r="AH1139" s="17">
        <v>390</v>
      </c>
      <c r="AI1139" s="17" cm="1">
        <f t="array" ref="AI1139">SUMPRODUCT(--(IFERROR(HOUR(Flights_2026_09_303334353637[entry_hour]),-1)=HOUR(AF1139)),--(IFERROR(Flights_2026_09_303334353637[entry_sector],"")=AG1139),--(IFERROR(Flights_2026_09_303334353637[nfl],-1)&gt;=AH1139),--(IFERROR(Flights_2026_09_303334353637[nfl],-1)&lt;=IF(AH1139=450,450,AH1139+9)))</f>
        <v>0</v>
      </c>
    </row>
    <row r="1140" spans="32:35" x14ac:dyDescent="0.2">
      <c r="AF1140" s="2">
        <v>0.91666666666666663</v>
      </c>
      <c r="AG1140" t="s">
        <v>840</v>
      </c>
      <c r="AH1140" s="17">
        <v>400</v>
      </c>
      <c r="AI1140" s="17" cm="1">
        <f t="array" ref="AI1140">SUMPRODUCT(--(IFERROR(HOUR(Flights_2026_09_303334353637[entry_hour]),-1)=HOUR(AF1140)),--(IFERROR(Flights_2026_09_303334353637[entry_sector],"")=AG1140),--(IFERROR(Flights_2026_09_303334353637[nfl],-1)&gt;=AH1140),--(IFERROR(Flights_2026_09_303334353637[nfl],-1)&lt;=IF(AH1140=450,450,AH1140+9)))</f>
        <v>0</v>
      </c>
    </row>
    <row r="1141" spans="32:35" x14ac:dyDescent="0.2">
      <c r="AF1141" s="2">
        <v>0.91666666666666663</v>
      </c>
      <c r="AG1141" t="s">
        <v>840</v>
      </c>
      <c r="AH1141" s="17">
        <v>410</v>
      </c>
      <c r="AI1141" s="17" cm="1">
        <f t="array" ref="AI1141">SUMPRODUCT(--(IFERROR(HOUR(Flights_2026_09_303334353637[entry_hour]),-1)=HOUR(AF1141)),--(IFERROR(Flights_2026_09_303334353637[entry_sector],"")=AG1141),--(IFERROR(Flights_2026_09_303334353637[nfl],-1)&gt;=AH1141),--(IFERROR(Flights_2026_09_303334353637[nfl],-1)&lt;=IF(AH1141=450,450,AH1141+9)))</f>
        <v>0</v>
      </c>
    </row>
    <row r="1142" spans="32:35" x14ac:dyDescent="0.2">
      <c r="AF1142" s="2">
        <v>0.91666666666666663</v>
      </c>
      <c r="AG1142" t="s">
        <v>840</v>
      </c>
      <c r="AH1142" s="17">
        <v>420</v>
      </c>
      <c r="AI1142" s="17" cm="1">
        <f t="array" ref="AI1142">SUMPRODUCT(--(IFERROR(HOUR(Flights_2026_09_303334353637[entry_hour]),-1)=HOUR(AF1142)),--(IFERROR(Flights_2026_09_303334353637[entry_sector],"")=AG1142),--(IFERROR(Flights_2026_09_303334353637[nfl],-1)&gt;=AH1142),--(IFERROR(Flights_2026_09_303334353637[nfl],-1)&lt;=IF(AH1142=450,450,AH1142+9)))</f>
        <v>0</v>
      </c>
    </row>
    <row r="1143" spans="32:35" x14ac:dyDescent="0.2">
      <c r="AF1143" s="2">
        <v>0.91666666666666663</v>
      </c>
      <c r="AG1143" t="s">
        <v>840</v>
      </c>
      <c r="AH1143" s="17">
        <v>430</v>
      </c>
      <c r="AI1143" s="17" cm="1">
        <f t="array" ref="AI1143">SUMPRODUCT(--(IFERROR(HOUR(Flights_2026_09_303334353637[entry_hour]),-1)=HOUR(AF1143)),--(IFERROR(Flights_2026_09_303334353637[entry_sector],"")=AG1143),--(IFERROR(Flights_2026_09_303334353637[nfl],-1)&gt;=AH1143),--(IFERROR(Flights_2026_09_303334353637[nfl],-1)&lt;=IF(AH1143=450,450,AH1143+9)))</f>
        <v>0</v>
      </c>
    </row>
    <row r="1144" spans="32:35" x14ac:dyDescent="0.2">
      <c r="AF1144" s="2">
        <v>0.91666666666666663</v>
      </c>
      <c r="AG1144" t="s">
        <v>840</v>
      </c>
      <c r="AH1144" s="17">
        <v>440</v>
      </c>
      <c r="AI1144" s="17" cm="1">
        <f t="array" ref="AI1144">SUMPRODUCT(--(IFERROR(HOUR(Flights_2026_09_303334353637[entry_hour]),-1)=HOUR(AF1144)),--(IFERROR(Flights_2026_09_303334353637[entry_sector],"")=AG1144),--(IFERROR(Flights_2026_09_303334353637[nfl],-1)&gt;=AH1144),--(IFERROR(Flights_2026_09_303334353637[nfl],-1)&lt;=IF(AH1144=450,450,AH1144+9)))</f>
        <v>0</v>
      </c>
    </row>
    <row r="1145" spans="32:35" x14ac:dyDescent="0.2">
      <c r="AF1145" s="2">
        <v>0.91666666666666663</v>
      </c>
      <c r="AG1145" t="s">
        <v>840</v>
      </c>
      <c r="AH1145" s="17">
        <v>450</v>
      </c>
      <c r="AI1145" s="17" cm="1">
        <f t="array" ref="AI1145">SUMPRODUCT(--(IFERROR(HOUR(Flights_2026_09_303334353637[entry_hour]),-1)=HOUR(AF1145)),--(IFERROR(Flights_2026_09_303334353637[entry_sector],"")=AG1145),--(IFERROR(Flights_2026_09_303334353637[nfl],-1)&gt;=AH1145),--(IFERROR(Flights_2026_09_303334353637[nfl],-1)&lt;=IF(AH1145=450,450,AH1145+9)))</f>
        <v>0</v>
      </c>
    </row>
    <row r="1146" spans="32:35" x14ac:dyDescent="0.2">
      <c r="AF1146" s="2">
        <v>0.91666666666666663</v>
      </c>
      <c r="AG1146" t="s">
        <v>747</v>
      </c>
      <c r="AH1146" s="17">
        <v>200</v>
      </c>
      <c r="AI1146" s="17" cm="1">
        <f t="array" ref="AI1146">SUMPRODUCT(--(IFERROR(HOUR(Flights_2026_09_303334353637[entry_hour]),-1)=HOUR(AF1146)),--(IFERROR(Flights_2026_09_303334353637[entry_sector],"")=AG1146),--(IFERROR(Flights_2026_09_303334353637[nfl],-1)&gt;=AH1146),--(IFERROR(Flights_2026_09_303334353637[nfl],-1)&lt;=IF(AH1146=450,450,AH1146+9)))</f>
        <v>0</v>
      </c>
    </row>
    <row r="1147" spans="32:35" x14ac:dyDescent="0.2">
      <c r="AF1147" s="2">
        <v>0.91666666666666663</v>
      </c>
      <c r="AG1147" t="s">
        <v>747</v>
      </c>
      <c r="AH1147" s="17">
        <v>210</v>
      </c>
      <c r="AI1147" s="17" cm="1">
        <f t="array" ref="AI1147">SUMPRODUCT(--(IFERROR(HOUR(Flights_2026_09_303334353637[entry_hour]),-1)=HOUR(AF1147)),--(IFERROR(Flights_2026_09_303334353637[entry_sector],"")=AG1147),--(IFERROR(Flights_2026_09_303334353637[nfl],-1)&gt;=AH1147),--(IFERROR(Flights_2026_09_303334353637[nfl],-1)&lt;=IF(AH1147=450,450,AH1147+9)))</f>
        <v>0</v>
      </c>
    </row>
    <row r="1148" spans="32:35" x14ac:dyDescent="0.2">
      <c r="AF1148" s="2">
        <v>0.91666666666666663</v>
      </c>
      <c r="AG1148" t="s">
        <v>747</v>
      </c>
      <c r="AH1148" s="17">
        <v>220</v>
      </c>
      <c r="AI1148" s="17" cm="1">
        <f t="array" ref="AI1148">SUMPRODUCT(--(IFERROR(HOUR(Flights_2026_09_303334353637[entry_hour]),-1)=HOUR(AF1148)),--(IFERROR(Flights_2026_09_303334353637[entry_sector],"")=AG1148),--(IFERROR(Flights_2026_09_303334353637[nfl],-1)&gt;=AH1148),--(IFERROR(Flights_2026_09_303334353637[nfl],-1)&lt;=IF(AH1148=450,450,AH1148+9)))</f>
        <v>0</v>
      </c>
    </row>
    <row r="1149" spans="32:35" x14ac:dyDescent="0.2">
      <c r="AF1149" s="2">
        <v>0.91666666666666663</v>
      </c>
      <c r="AG1149" t="s">
        <v>747</v>
      </c>
      <c r="AH1149" s="17">
        <v>230</v>
      </c>
      <c r="AI1149" s="17" cm="1">
        <f t="array" ref="AI1149">SUMPRODUCT(--(IFERROR(HOUR(Flights_2026_09_303334353637[entry_hour]),-1)=HOUR(AF1149)),--(IFERROR(Flights_2026_09_303334353637[entry_sector],"")=AG1149),--(IFERROR(Flights_2026_09_303334353637[nfl],-1)&gt;=AH1149),--(IFERROR(Flights_2026_09_303334353637[nfl],-1)&lt;=IF(AH1149=450,450,AH1149+9)))</f>
        <v>0</v>
      </c>
    </row>
    <row r="1150" spans="32:35" x14ac:dyDescent="0.2">
      <c r="AF1150" s="2">
        <v>0.91666666666666663</v>
      </c>
      <c r="AG1150" t="s">
        <v>747</v>
      </c>
      <c r="AH1150" s="17">
        <v>240</v>
      </c>
      <c r="AI1150" s="17" cm="1">
        <f t="array" ref="AI1150">SUMPRODUCT(--(IFERROR(HOUR(Flights_2026_09_303334353637[entry_hour]),-1)=HOUR(AF1150)),--(IFERROR(Flights_2026_09_303334353637[entry_sector],"")=AG1150),--(IFERROR(Flights_2026_09_303334353637[nfl],-1)&gt;=AH1150),--(IFERROR(Flights_2026_09_303334353637[nfl],-1)&lt;=IF(AH1150=450,450,AH1150+9)))</f>
        <v>0</v>
      </c>
    </row>
    <row r="1151" spans="32:35" x14ac:dyDescent="0.2">
      <c r="AF1151" s="2">
        <v>0.91666666666666663</v>
      </c>
      <c r="AG1151" t="s">
        <v>747</v>
      </c>
      <c r="AH1151" s="17">
        <v>250</v>
      </c>
      <c r="AI1151" s="17" cm="1">
        <f t="array" ref="AI1151">SUMPRODUCT(--(IFERROR(HOUR(Flights_2026_09_303334353637[entry_hour]),-1)=HOUR(AF1151)),--(IFERROR(Flights_2026_09_303334353637[entry_sector],"")=AG1151),--(IFERROR(Flights_2026_09_303334353637[nfl],-1)&gt;=AH1151),--(IFERROR(Flights_2026_09_303334353637[nfl],-1)&lt;=IF(AH1151=450,450,AH1151+9)))</f>
        <v>0</v>
      </c>
    </row>
    <row r="1152" spans="32:35" x14ac:dyDescent="0.2">
      <c r="AF1152" s="2">
        <v>0.91666666666666663</v>
      </c>
      <c r="AG1152" t="s">
        <v>747</v>
      </c>
      <c r="AH1152" s="17">
        <v>260</v>
      </c>
      <c r="AI1152" s="17" cm="1">
        <f t="array" ref="AI1152">SUMPRODUCT(--(IFERROR(HOUR(Flights_2026_09_303334353637[entry_hour]),-1)=HOUR(AF1152)),--(IFERROR(Flights_2026_09_303334353637[entry_sector],"")=AG1152),--(IFERROR(Flights_2026_09_303334353637[nfl],-1)&gt;=AH1152),--(IFERROR(Flights_2026_09_303334353637[nfl],-1)&lt;=IF(AH1152=450,450,AH1152+9)))</f>
        <v>0</v>
      </c>
    </row>
    <row r="1153" spans="32:35" x14ac:dyDescent="0.2">
      <c r="AF1153" s="2">
        <v>0.91666666666666663</v>
      </c>
      <c r="AG1153" t="s">
        <v>747</v>
      </c>
      <c r="AH1153" s="17">
        <v>270</v>
      </c>
      <c r="AI1153" s="17" cm="1">
        <f t="array" ref="AI1153">SUMPRODUCT(--(IFERROR(HOUR(Flights_2026_09_303334353637[entry_hour]),-1)=HOUR(AF1153)),--(IFERROR(Flights_2026_09_303334353637[entry_sector],"")=AG1153),--(IFERROR(Flights_2026_09_303334353637[nfl],-1)&gt;=AH1153),--(IFERROR(Flights_2026_09_303334353637[nfl],-1)&lt;=IF(AH1153=450,450,AH1153+9)))</f>
        <v>0</v>
      </c>
    </row>
    <row r="1154" spans="32:35" x14ac:dyDescent="0.2">
      <c r="AF1154" s="2">
        <v>0.91666666666666663</v>
      </c>
      <c r="AG1154" t="s">
        <v>747</v>
      </c>
      <c r="AH1154" s="17">
        <v>280</v>
      </c>
      <c r="AI1154" s="17" cm="1">
        <f t="array" ref="AI1154">SUMPRODUCT(--(IFERROR(HOUR(Flights_2026_09_303334353637[entry_hour]),-1)=HOUR(AF1154)),--(IFERROR(Flights_2026_09_303334353637[entry_sector],"")=AG1154),--(IFERROR(Flights_2026_09_303334353637[nfl],-1)&gt;=AH1154),--(IFERROR(Flights_2026_09_303334353637[nfl],-1)&lt;=IF(AH1154=450,450,AH1154+9)))</f>
        <v>0</v>
      </c>
    </row>
    <row r="1155" spans="32:35" x14ac:dyDescent="0.2">
      <c r="AF1155" s="2">
        <v>0.91666666666666663</v>
      </c>
      <c r="AG1155" t="s">
        <v>747</v>
      </c>
      <c r="AH1155" s="17">
        <v>290</v>
      </c>
      <c r="AI1155" s="17" cm="1">
        <f t="array" ref="AI1155">SUMPRODUCT(--(IFERROR(HOUR(Flights_2026_09_303334353637[entry_hour]),-1)=HOUR(AF1155)),--(IFERROR(Flights_2026_09_303334353637[entry_sector],"")=AG1155),--(IFERROR(Flights_2026_09_303334353637[nfl],-1)&gt;=AH1155),--(IFERROR(Flights_2026_09_303334353637[nfl],-1)&lt;=IF(AH1155=450,450,AH1155+9)))</f>
        <v>0</v>
      </c>
    </row>
    <row r="1156" spans="32:35" x14ac:dyDescent="0.2">
      <c r="AF1156" s="2">
        <v>0.91666666666666663</v>
      </c>
      <c r="AG1156" t="s">
        <v>747</v>
      </c>
      <c r="AH1156" s="17">
        <v>300</v>
      </c>
      <c r="AI1156" s="17" cm="1">
        <f t="array" ref="AI1156">SUMPRODUCT(--(IFERROR(HOUR(Flights_2026_09_303334353637[entry_hour]),-1)=HOUR(AF1156)),--(IFERROR(Flights_2026_09_303334353637[entry_sector],"")=AG1156),--(IFERROR(Flights_2026_09_303334353637[nfl],-1)&gt;=AH1156),--(IFERROR(Flights_2026_09_303334353637[nfl],-1)&lt;=IF(AH1156=450,450,AH1156+9)))</f>
        <v>0</v>
      </c>
    </row>
    <row r="1157" spans="32:35" x14ac:dyDescent="0.2">
      <c r="AF1157" s="2">
        <v>0.91666666666666663</v>
      </c>
      <c r="AG1157" t="s">
        <v>747</v>
      </c>
      <c r="AH1157" s="17">
        <v>310</v>
      </c>
      <c r="AI1157" s="17" cm="1">
        <f t="array" ref="AI1157">SUMPRODUCT(--(IFERROR(HOUR(Flights_2026_09_303334353637[entry_hour]),-1)=HOUR(AF1157)),--(IFERROR(Flights_2026_09_303334353637[entry_sector],"")=AG1157),--(IFERROR(Flights_2026_09_303334353637[nfl],-1)&gt;=AH1157),--(IFERROR(Flights_2026_09_303334353637[nfl],-1)&lt;=IF(AH1157=450,450,AH1157+9)))</f>
        <v>0</v>
      </c>
    </row>
    <row r="1158" spans="32:35" x14ac:dyDescent="0.2">
      <c r="AF1158" s="2">
        <v>0.91666666666666663</v>
      </c>
      <c r="AG1158" t="s">
        <v>747</v>
      </c>
      <c r="AH1158" s="17">
        <v>320</v>
      </c>
      <c r="AI1158" s="17" cm="1">
        <f t="array" ref="AI1158">SUMPRODUCT(--(IFERROR(HOUR(Flights_2026_09_303334353637[entry_hour]),-1)=HOUR(AF1158)),--(IFERROR(Flights_2026_09_303334353637[entry_sector],"")=AG1158),--(IFERROR(Flights_2026_09_303334353637[nfl],-1)&gt;=AH1158),--(IFERROR(Flights_2026_09_303334353637[nfl],-1)&lt;=IF(AH1158=450,450,AH1158+9)))</f>
        <v>0</v>
      </c>
    </row>
    <row r="1159" spans="32:35" x14ac:dyDescent="0.2">
      <c r="AF1159" s="2">
        <v>0.91666666666666663</v>
      </c>
      <c r="AG1159" t="s">
        <v>747</v>
      </c>
      <c r="AH1159" s="17">
        <v>330</v>
      </c>
      <c r="AI1159" s="17" cm="1">
        <f t="array" ref="AI1159">SUMPRODUCT(--(IFERROR(HOUR(Flights_2026_09_303334353637[entry_hour]),-1)=HOUR(AF1159)),--(IFERROR(Flights_2026_09_303334353637[entry_sector],"")=AG1159),--(IFERROR(Flights_2026_09_303334353637[nfl],-1)&gt;=AH1159),--(IFERROR(Flights_2026_09_303334353637[nfl],-1)&lt;=IF(AH1159=450,450,AH1159+9)))</f>
        <v>0</v>
      </c>
    </row>
    <row r="1160" spans="32:35" x14ac:dyDescent="0.2">
      <c r="AF1160" s="2">
        <v>0.91666666666666663</v>
      </c>
      <c r="AG1160" t="s">
        <v>747</v>
      </c>
      <c r="AH1160" s="17">
        <v>340</v>
      </c>
      <c r="AI1160" s="17" cm="1">
        <f t="array" ref="AI1160">SUMPRODUCT(--(IFERROR(HOUR(Flights_2026_09_303334353637[entry_hour]),-1)=HOUR(AF1160)),--(IFERROR(Flights_2026_09_303334353637[entry_sector],"")=AG1160),--(IFERROR(Flights_2026_09_303334353637[nfl],-1)&gt;=AH1160),--(IFERROR(Flights_2026_09_303334353637[nfl],-1)&lt;=IF(AH1160=450,450,AH1160+9)))</f>
        <v>0</v>
      </c>
    </row>
    <row r="1161" spans="32:35" x14ac:dyDescent="0.2">
      <c r="AF1161" s="2">
        <v>0.91666666666666663</v>
      </c>
      <c r="AG1161" t="s">
        <v>747</v>
      </c>
      <c r="AH1161" s="17">
        <v>350</v>
      </c>
      <c r="AI1161" s="17" cm="1">
        <f t="array" ref="AI1161">SUMPRODUCT(--(IFERROR(HOUR(Flights_2026_09_303334353637[entry_hour]),-1)=HOUR(AF1161)),--(IFERROR(Flights_2026_09_303334353637[entry_sector],"")=AG1161),--(IFERROR(Flights_2026_09_303334353637[nfl],-1)&gt;=AH1161),--(IFERROR(Flights_2026_09_303334353637[nfl],-1)&lt;=IF(AH1161=450,450,AH1161+9)))</f>
        <v>0</v>
      </c>
    </row>
    <row r="1162" spans="32:35" x14ac:dyDescent="0.2">
      <c r="AF1162" s="2">
        <v>0.91666666666666663</v>
      </c>
      <c r="AG1162" t="s">
        <v>747</v>
      </c>
      <c r="AH1162" s="17">
        <v>360</v>
      </c>
      <c r="AI1162" s="17" cm="1">
        <f t="array" ref="AI1162">SUMPRODUCT(--(IFERROR(HOUR(Flights_2026_09_303334353637[entry_hour]),-1)=HOUR(AF1162)),--(IFERROR(Flights_2026_09_303334353637[entry_sector],"")=AG1162),--(IFERROR(Flights_2026_09_303334353637[nfl],-1)&gt;=AH1162),--(IFERROR(Flights_2026_09_303334353637[nfl],-1)&lt;=IF(AH1162=450,450,AH1162+9)))</f>
        <v>1</v>
      </c>
    </row>
    <row r="1163" spans="32:35" x14ac:dyDescent="0.2">
      <c r="AF1163" s="2">
        <v>0.91666666666666663</v>
      </c>
      <c r="AG1163" t="s">
        <v>747</v>
      </c>
      <c r="AH1163" s="17">
        <v>370</v>
      </c>
      <c r="AI1163" s="17" cm="1">
        <f t="array" ref="AI1163">SUMPRODUCT(--(IFERROR(HOUR(Flights_2026_09_303334353637[entry_hour]),-1)=HOUR(AF1163)),--(IFERROR(Flights_2026_09_303334353637[entry_sector],"")=AG1163),--(IFERROR(Flights_2026_09_303334353637[nfl],-1)&gt;=AH1163),--(IFERROR(Flights_2026_09_303334353637[nfl],-1)&lt;=IF(AH1163=450,450,AH1163+9)))</f>
        <v>0</v>
      </c>
    </row>
    <row r="1164" spans="32:35" x14ac:dyDescent="0.2">
      <c r="AF1164" s="2">
        <v>0.91666666666666663</v>
      </c>
      <c r="AG1164" t="s">
        <v>747</v>
      </c>
      <c r="AH1164" s="17">
        <v>380</v>
      </c>
      <c r="AI1164" s="17" cm="1">
        <f t="array" ref="AI1164">SUMPRODUCT(--(IFERROR(HOUR(Flights_2026_09_303334353637[entry_hour]),-1)=HOUR(AF1164)),--(IFERROR(Flights_2026_09_303334353637[entry_sector],"")=AG1164),--(IFERROR(Flights_2026_09_303334353637[nfl],-1)&gt;=AH1164),--(IFERROR(Flights_2026_09_303334353637[nfl],-1)&lt;=IF(AH1164=450,450,AH1164+9)))</f>
        <v>0</v>
      </c>
    </row>
    <row r="1165" spans="32:35" x14ac:dyDescent="0.2">
      <c r="AF1165" s="2">
        <v>0.91666666666666663</v>
      </c>
      <c r="AG1165" t="s">
        <v>747</v>
      </c>
      <c r="AH1165" s="17">
        <v>390</v>
      </c>
      <c r="AI1165" s="17" cm="1">
        <f t="array" ref="AI1165">SUMPRODUCT(--(IFERROR(HOUR(Flights_2026_09_303334353637[entry_hour]),-1)=HOUR(AF1165)),--(IFERROR(Flights_2026_09_303334353637[entry_sector],"")=AG1165),--(IFERROR(Flights_2026_09_303334353637[nfl],-1)&gt;=AH1165),--(IFERROR(Flights_2026_09_303334353637[nfl],-1)&lt;=IF(AH1165=450,450,AH1165+9)))</f>
        <v>0</v>
      </c>
    </row>
    <row r="1166" spans="32:35" x14ac:dyDescent="0.2">
      <c r="AF1166" s="2">
        <v>0.91666666666666663</v>
      </c>
      <c r="AG1166" t="s">
        <v>747</v>
      </c>
      <c r="AH1166" s="17">
        <v>400</v>
      </c>
      <c r="AI1166" s="17" cm="1">
        <f t="array" ref="AI1166">SUMPRODUCT(--(IFERROR(HOUR(Flights_2026_09_303334353637[entry_hour]),-1)=HOUR(AF1166)),--(IFERROR(Flights_2026_09_303334353637[entry_sector],"")=AG1166),--(IFERROR(Flights_2026_09_303334353637[nfl],-1)&gt;=AH1166),--(IFERROR(Flights_2026_09_303334353637[nfl],-1)&lt;=IF(AH1166=450,450,AH1166+9)))</f>
        <v>0</v>
      </c>
    </row>
    <row r="1167" spans="32:35" x14ac:dyDescent="0.2">
      <c r="AF1167" s="2">
        <v>0.91666666666666663</v>
      </c>
      <c r="AG1167" t="s">
        <v>747</v>
      </c>
      <c r="AH1167" s="17">
        <v>410</v>
      </c>
      <c r="AI1167" s="17" cm="1">
        <f t="array" ref="AI1167">SUMPRODUCT(--(IFERROR(HOUR(Flights_2026_09_303334353637[entry_hour]),-1)=HOUR(AF1167)),--(IFERROR(Flights_2026_09_303334353637[entry_sector],"")=AG1167),--(IFERROR(Flights_2026_09_303334353637[nfl],-1)&gt;=AH1167),--(IFERROR(Flights_2026_09_303334353637[nfl],-1)&lt;=IF(AH1167=450,450,AH1167+9)))</f>
        <v>0</v>
      </c>
    </row>
    <row r="1168" spans="32:35" x14ac:dyDescent="0.2">
      <c r="AF1168" s="2">
        <v>0.91666666666666663</v>
      </c>
      <c r="AG1168" t="s">
        <v>747</v>
      </c>
      <c r="AH1168" s="17">
        <v>420</v>
      </c>
      <c r="AI1168" s="17" cm="1">
        <f t="array" ref="AI1168">SUMPRODUCT(--(IFERROR(HOUR(Flights_2026_09_303334353637[entry_hour]),-1)=HOUR(AF1168)),--(IFERROR(Flights_2026_09_303334353637[entry_sector],"")=AG1168),--(IFERROR(Flights_2026_09_303334353637[nfl],-1)&gt;=AH1168),--(IFERROR(Flights_2026_09_303334353637[nfl],-1)&lt;=IF(AH1168=450,450,AH1168+9)))</f>
        <v>0</v>
      </c>
    </row>
    <row r="1169" spans="32:35" x14ac:dyDescent="0.2">
      <c r="AF1169" s="2">
        <v>0.91666666666666663</v>
      </c>
      <c r="AG1169" t="s">
        <v>747</v>
      </c>
      <c r="AH1169" s="17">
        <v>430</v>
      </c>
      <c r="AI1169" s="17" cm="1">
        <f t="array" ref="AI1169">SUMPRODUCT(--(IFERROR(HOUR(Flights_2026_09_303334353637[entry_hour]),-1)=HOUR(AF1169)),--(IFERROR(Flights_2026_09_303334353637[entry_sector],"")=AG1169),--(IFERROR(Flights_2026_09_303334353637[nfl],-1)&gt;=AH1169),--(IFERROR(Flights_2026_09_303334353637[nfl],-1)&lt;=IF(AH1169=450,450,AH1169+9)))</f>
        <v>0</v>
      </c>
    </row>
    <row r="1170" spans="32:35" x14ac:dyDescent="0.2">
      <c r="AF1170" s="2">
        <v>0.91666666666666663</v>
      </c>
      <c r="AG1170" t="s">
        <v>747</v>
      </c>
      <c r="AH1170" s="17">
        <v>440</v>
      </c>
      <c r="AI1170" s="17" cm="1">
        <f t="array" ref="AI1170">SUMPRODUCT(--(IFERROR(HOUR(Flights_2026_09_303334353637[entry_hour]),-1)=HOUR(AF1170)),--(IFERROR(Flights_2026_09_303334353637[entry_sector],"")=AG1170),--(IFERROR(Flights_2026_09_303334353637[nfl],-1)&gt;=AH1170),--(IFERROR(Flights_2026_09_303334353637[nfl],-1)&lt;=IF(AH1170=450,450,AH1170+9)))</f>
        <v>0</v>
      </c>
    </row>
    <row r="1171" spans="32:35" x14ac:dyDescent="0.2">
      <c r="AF1171" s="2">
        <v>0.91666666666666663</v>
      </c>
      <c r="AG1171" t="s">
        <v>747</v>
      </c>
      <c r="AH1171" s="17">
        <v>450</v>
      </c>
      <c r="AI1171" s="17" cm="1">
        <f t="array" ref="AI1171">SUMPRODUCT(--(IFERROR(HOUR(Flights_2026_09_303334353637[entry_hour]),-1)=HOUR(AF1171)),--(IFERROR(Flights_2026_09_303334353637[entry_sector],"")=AG1171),--(IFERROR(Flights_2026_09_303334353637[nfl],-1)&gt;=AH1171),--(IFERROR(Flights_2026_09_303334353637[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100" priority="1">
      <formula>AND(B236&lt;&gt;"",B236=1)</formula>
    </cfRule>
    <cfRule type="expression" dxfId="99" priority="2">
      <formula>AND(B236&lt;&gt;"",B236&gt;=2,B236&lt;=3)</formula>
    </cfRule>
    <cfRule type="expression" dxfId="98" priority="3">
      <formula>AND(B236&lt;&gt;"",B236&gt;=4,B236&lt;=5)</formula>
    </cfRule>
    <cfRule type="expression" dxfId="97" priority="4">
      <formula>AND(B236&lt;&gt;"",B236&gt;=6)</formula>
    </cfRule>
  </conditionalFormatting>
  <conditionalFormatting sqref="B268:J272">
    <cfRule type="expression" dxfId="96" priority="5" stopIfTrue="1">
      <formula>AK2=0</formula>
    </cfRule>
    <cfRule type="expression" dxfId="95" priority="6" stopIfTrue="1">
      <formula>AK2=1</formula>
    </cfRule>
    <cfRule type="expression" dxfId="94" priority="7" stopIfTrue="1">
      <formula>AND(AK2&gt;=2,AK2&lt;=3)</formula>
    </cfRule>
    <cfRule type="expression" dxfId="93" priority="8" stopIfTrue="1">
      <formula>AND(AK2&gt;=4,AK2&lt;=5)</formula>
    </cfRule>
    <cfRule type="expression" dxfId="92"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A049-A172-0E4D-BB8A-DFD38543C396}">
  <dimension ref="A1:AS1171"/>
  <sheetViews>
    <sheetView showGridLines="0" topLeftCell="A344" zoomScaleNormal="100" workbookViewId="0">
      <selection activeCell="A2" sqref="A2:Q19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17</v>
      </c>
      <c r="B2" s="29" t="s">
        <v>18</v>
      </c>
      <c r="C2" s="29" t="s">
        <v>19</v>
      </c>
      <c r="D2" s="29" t="s">
        <v>20</v>
      </c>
      <c r="E2" s="29" t="s">
        <v>893</v>
      </c>
      <c r="F2" s="30">
        <v>46300.000381944446</v>
      </c>
      <c r="G2" s="29" t="s">
        <v>21</v>
      </c>
      <c r="H2" s="29" t="s">
        <v>2484</v>
      </c>
      <c r="I2" s="31">
        <v>390</v>
      </c>
      <c r="J2" s="29" t="s">
        <v>22</v>
      </c>
      <c r="K2" s="29" t="s">
        <v>23</v>
      </c>
      <c r="L2" s="31">
        <v>488</v>
      </c>
      <c r="M2" s="29" t="s">
        <v>25</v>
      </c>
      <c r="N2" s="30">
        <v>46299.971226851849</v>
      </c>
      <c r="O2" s="31">
        <v>390</v>
      </c>
      <c r="P2" s="29" t="s">
        <v>26</v>
      </c>
      <c r="Q2" s="31">
        <v>390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KEHLI</v>
      </c>
      <c r="AF2" s="2">
        <v>0.58333333333333337</v>
      </c>
      <c r="AG2" t="s">
        <v>743</v>
      </c>
      <c r="AH2" s="17">
        <v>200</v>
      </c>
      <c r="AI2" s="17" cm="1">
        <f t="array" ref="AI2">SUMPRODUCT(--(IFERROR(HOUR(Flights_2026_09_3033343536373[entry_hour]),-1)=HOUR(AF2)),--(IFERROR(Flights_2026_09_3033343536373[entry_sector],"")=AG2),--(IFERROR(Flights_2026_09_3033343536373[nfl],-1)&gt;=AH2),--(IFERROR(Flights_2026_09_3033343536373[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2485</v>
      </c>
      <c r="B3" s="29" t="s">
        <v>340</v>
      </c>
      <c r="C3" s="29" t="s">
        <v>19</v>
      </c>
      <c r="D3" s="29" t="s">
        <v>72</v>
      </c>
      <c r="E3" s="29" t="s">
        <v>2486</v>
      </c>
      <c r="F3" s="30">
        <v>46300.003194444442</v>
      </c>
      <c r="G3" s="29" t="s">
        <v>21</v>
      </c>
      <c r="H3" s="29" t="s">
        <v>2487</v>
      </c>
      <c r="I3" s="31">
        <v>400</v>
      </c>
      <c r="J3" s="29" t="s">
        <v>22</v>
      </c>
      <c r="K3" s="29" t="s">
        <v>23</v>
      </c>
      <c r="L3" s="31">
        <v>178</v>
      </c>
      <c r="M3" s="29" t="s">
        <v>37</v>
      </c>
      <c r="N3" s="30">
        <v>46299.988842592589</v>
      </c>
      <c r="O3" s="31">
        <v>289</v>
      </c>
      <c r="P3" s="29" t="s">
        <v>38</v>
      </c>
      <c r="Q3" s="31">
        <v>220</v>
      </c>
      <c r="R3" t="str">
        <f>IF(B3="","",_xlfn.XLOOKUP(B3,DB!$A$2:$A$205,DB!$C$2:$C$205,"")&amp;"")</f>
        <v>Sector 3</v>
      </c>
      <c r="S3" t="str">
        <f>IF(B3="","",_xlfn.XLOOKUP(B3,DB!$A$2:$A$205,DB!$E$2:$E$205,""))</f>
        <v>Sector 3</v>
      </c>
      <c r="T3" t="str">
        <f>IF(B3="","",_xlfn.XLOOKUP(B3,DB!$A$2:$A$205,DB!$F$2:$F$205,""))</f>
        <v>NOSAT</v>
      </c>
      <c r="U3" t="str">
        <f>IF(B3="","",_xlfn.XLOOKUP(B3,DB!$A$2:$A$205,DB!$D$2:$D$205,""))</f>
        <v>MUFH</v>
      </c>
      <c r="V3" t="str">
        <f>IF(B3="","",IF(OR(COUNTIF(M3,"????N?????W")&gt;0,COUNTIF(M3,"????N?????E")&gt;0,COUNTIF(M3,"????S?????W")&gt;0,COUNTIF(M3,"????S?????E")&gt;0),_xlfn.XLOOKUP(B3,DB!$A$2:$A$205,DB!$B$2:$B$205,""),M3))</f>
        <v>NOSAT</v>
      </c>
      <c r="AF3" s="2">
        <v>0.58333333333333337</v>
      </c>
      <c r="AG3" t="s">
        <v>743</v>
      </c>
      <c r="AH3" s="17">
        <v>210</v>
      </c>
      <c r="AI3" s="17" cm="1">
        <f t="array" ref="AI3">SUMPRODUCT(--(IFERROR(HOUR(Flights_2026_09_3033343536373[entry_hour]),-1)=HOUR(AF3)),--(IFERROR(Flights_2026_09_3033343536373[entry_sector],"")=AG3),--(IFERROR(Flights_2026_09_3033343536373[nfl],-1)&gt;=AH3),--(IFERROR(Flights_2026_09_3033343536373[nfl],-1)&lt;=IF(AH3=450,450,AH3+9)))</f>
        <v>0</v>
      </c>
      <c r="AJ3" t="s">
        <v>744</v>
      </c>
      <c r="AK3" s="17">
        <f t="shared" si="0"/>
        <v>3</v>
      </c>
      <c r="AL3" s="17">
        <f t="shared" si="0"/>
        <v>4</v>
      </c>
      <c r="AM3" s="17">
        <f t="shared" si="0"/>
        <v>10</v>
      </c>
      <c r="AN3" s="17">
        <f t="shared" si="0"/>
        <v>7</v>
      </c>
      <c r="AO3" s="17">
        <f t="shared" si="0"/>
        <v>2</v>
      </c>
      <c r="AP3" s="17">
        <f t="shared" si="0"/>
        <v>3</v>
      </c>
      <c r="AQ3" s="17">
        <f t="shared" si="0"/>
        <v>3</v>
      </c>
      <c r="AR3" s="17">
        <f t="shared" si="0"/>
        <v>1</v>
      </c>
      <c r="AS3" s="17">
        <f t="shared" si="0"/>
        <v>3</v>
      </c>
    </row>
    <row r="4" spans="1:45" x14ac:dyDescent="0.2">
      <c r="A4" s="29" t="s">
        <v>51</v>
      </c>
      <c r="B4" s="29" t="s">
        <v>52</v>
      </c>
      <c r="C4" s="29" t="s">
        <v>19</v>
      </c>
      <c r="D4" s="29" t="s">
        <v>41</v>
      </c>
      <c r="E4" s="29" t="s">
        <v>103</v>
      </c>
      <c r="F4" s="30">
        <v>46300.03</v>
      </c>
      <c r="G4" s="29" t="s">
        <v>21</v>
      </c>
      <c r="H4" s="29" t="s">
        <v>2488</v>
      </c>
      <c r="I4" s="31">
        <v>370</v>
      </c>
      <c r="J4" s="29" t="s">
        <v>22</v>
      </c>
      <c r="K4" s="29" t="s">
        <v>55</v>
      </c>
      <c r="L4" s="31">
        <v>856</v>
      </c>
      <c r="M4" s="29" t="s">
        <v>56</v>
      </c>
      <c r="N4" s="30">
        <v>46299.981747685182</v>
      </c>
      <c r="O4" s="31">
        <v>370</v>
      </c>
      <c r="P4" s="29" t="s">
        <v>26</v>
      </c>
      <c r="Q4" s="31">
        <v>350</v>
      </c>
      <c r="R4" t="str">
        <f>IF(B4="","",_xlfn.XLOOKUP(B4,DB!$A$2:$A$205,DB!$C$2:$C$205,"")&amp;"")</f>
        <v>Sector 6</v>
      </c>
      <c r="S4" t="str">
        <f>IF(B4="","",_xlfn.XLOOKUP(B4,DB!$A$2:$A$205,DB!$E$2:$E$205,""))</f>
        <v>Sector 4</v>
      </c>
      <c r="T4" t="str">
        <f>IF(B4="","",_xlfn.XLOOKUP(B4,DB!$A$2:$A$205,DB!$F$2:$F$205,""))</f>
        <v>VOMAR/XUDUN</v>
      </c>
      <c r="U4" t="str">
        <f>IF(B4="","",_xlfn.XLOOKUP(B4,DB!$A$2:$A$205,DB!$D$2:$D$205,""))</f>
        <v>MMEX</v>
      </c>
      <c r="V4" t="str">
        <f>IF(B4="","",IF(OR(COUNTIF(M4,"????N?????W")&gt;0,COUNTIF(M4,"????N?????E")&gt;0,COUNTIF(M4,"????S?????W")&gt;0,COUNTIF(M4,"????S?????E")&gt;0),_xlfn.XLOOKUP(B4,DB!$A$2:$A$205,DB!$B$2:$B$205,""),M4))</f>
        <v>ELURA</v>
      </c>
      <c r="AF4" s="2">
        <v>0.58333333333333337</v>
      </c>
      <c r="AG4" t="s">
        <v>743</v>
      </c>
      <c r="AH4" s="17">
        <v>220</v>
      </c>
      <c r="AI4" s="17" cm="1">
        <f t="array" ref="AI4">SUMPRODUCT(--(IFERROR(HOUR(Flights_2026_09_3033343536373[entry_hour]),-1)=HOUR(AF4)),--(IFERROR(Flights_2026_09_3033343536373[entry_sector],"")=AG4),--(IFERROR(Flights_2026_09_3033343536373[nfl],-1)&gt;=AH4),--(IFERROR(Flights_2026_09_3033343536373[nfl],-1)&lt;=IF(AH4=450,450,AH4+9)))</f>
        <v>0</v>
      </c>
      <c r="AJ4" t="s">
        <v>745</v>
      </c>
      <c r="AK4" s="17">
        <f t="shared" si="0"/>
        <v>3</v>
      </c>
      <c r="AL4" s="17">
        <f t="shared" si="0"/>
        <v>3</v>
      </c>
      <c r="AM4" s="17">
        <f t="shared" si="0"/>
        <v>3</v>
      </c>
      <c r="AN4" s="17">
        <f t="shared" si="0"/>
        <v>2</v>
      </c>
      <c r="AO4" s="17">
        <f t="shared" si="0"/>
        <v>5</v>
      </c>
      <c r="AP4" s="17">
        <f t="shared" si="0"/>
        <v>2</v>
      </c>
      <c r="AQ4" s="17">
        <f t="shared" si="0"/>
        <v>1</v>
      </c>
      <c r="AR4" s="17">
        <f t="shared" si="0"/>
        <v>1</v>
      </c>
      <c r="AS4" s="17">
        <f t="shared" si="0"/>
        <v>2</v>
      </c>
    </row>
    <row r="5" spans="1:45" x14ac:dyDescent="0.2">
      <c r="A5" s="29" t="s">
        <v>48</v>
      </c>
      <c r="B5" s="29" t="s">
        <v>49</v>
      </c>
      <c r="C5" s="29" t="s">
        <v>19</v>
      </c>
      <c r="D5" s="29" t="s">
        <v>50</v>
      </c>
      <c r="E5" s="29" t="s">
        <v>659</v>
      </c>
      <c r="F5" s="30">
        <v>46300.033495370371</v>
      </c>
      <c r="G5" s="29" t="s">
        <v>21</v>
      </c>
      <c r="H5" s="29" t="s">
        <v>2489</v>
      </c>
      <c r="I5" s="31">
        <v>360</v>
      </c>
      <c r="J5" s="29" t="s">
        <v>22</v>
      </c>
      <c r="K5" s="29" t="s">
        <v>23</v>
      </c>
      <c r="L5" s="31">
        <v>186</v>
      </c>
      <c r="M5" s="29" t="s">
        <v>37</v>
      </c>
      <c r="N5" s="30">
        <v>46300.01803240741</v>
      </c>
      <c r="O5" s="31">
        <v>121</v>
      </c>
      <c r="P5" s="29" t="s">
        <v>26</v>
      </c>
      <c r="Q5" s="31">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entry_hour]),-1)=HOUR(AF5)),--(IFERROR(Flights_2026_09_3033343536373[entry_sector],"")=AG5),--(IFERROR(Flights_2026_09_3033343536373[nfl],-1)&gt;=AH5),--(IFERROR(Flights_2026_09_3033343536373[nfl],-1)&lt;=IF(AH5=450,450,AH5+9)))</f>
        <v>0</v>
      </c>
      <c r="AJ5" t="s">
        <v>840</v>
      </c>
      <c r="AK5" s="17">
        <f t="shared" si="0"/>
        <v>1</v>
      </c>
      <c r="AL5" s="17">
        <f t="shared" si="0"/>
        <v>3</v>
      </c>
      <c r="AM5" s="17">
        <f t="shared" si="0"/>
        <v>1</v>
      </c>
      <c r="AN5" s="17">
        <f t="shared" si="0"/>
        <v>3</v>
      </c>
      <c r="AO5" s="17">
        <f t="shared" si="0"/>
        <v>1</v>
      </c>
      <c r="AP5" s="17">
        <f t="shared" si="0"/>
        <v>0</v>
      </c>
      <c r="AQ5" s="17">
        <f t="shared" si="0"/>
        <v>1</v>
      </c>
      <c r="AR5" s="17">
        <f t="shared" si="0"/>
        <v>1</v>
      </c>
      <c r="AS5" s="17">
        <f t="shared" si="0"/>
        <v>1</v>
      </c>
    </row>
    <row r="6" spans="1:45" x14ac:dyDescent="0.2">
      <c r="A6" s="29" t="s">
        <v>358</v>
      </c>
      <c r="B6" s="29" t="s">
        <v>81</v>
      </c>
      <c r="C6" s="29" t="s">
        <v>19</v>
      </c>
      <c r="D6" s="29" t="s">
        <v>41</v>
      </c>
      <c r="E6" s="29" t="s">
        <v>1082</v>
      </c>
      <c r="F6" s="30">
        <v>46300.037812499999</v>
      </c>
      <c r="G6" s="29" t="s">
        <v>28</v>
      </c>
      <c r="H6" s="29" t="s">
        <v>2490</v>
      </c>
      <c r="I6" s="31">
        <v>350</v>
      </c>
      <c r="J6" s="29" t="s">
        <v>22</v>
      </c>
      <c r="K6" s="29" t="s">
        <v>23</v>
      </c>
      <c r="L6" s="31">
        <v>790</v>
      </c>
      <c r="M6" s="29" t="s">
        <v>84</v>
      </c>
      <c r="N6" s="30">
        <v>46299.992592592593</v>
      </c>
      <c r="O6" s="31">
        <v>370</v>
      </c>
      <c r="P6" s="29" t="s">
        <v>26</v>
      </c>
      <c r="Q6" s="31">
        <v>370</v>
      </c>
      <c r="R6" t="str">
        <f>IF(B6="","",_xlfn.XLOOKUP(B6,DB!$A$2:$A$205,DB!$C$2:$C$205,"")&amp;"")</f>
        <v>Sector 5</v>
      </c>
      <c r="S6" t="str">
        <f>IF(B6="","",_xlfn.XLOOKUP(B6,DB!$A$2:$A$205,DB!$E$2:$E$205,""))</f>
        <v>Sector 4</v>
      </c>
      <c r="T6" t="str">
        <f>IF(B6="","",_xlfn.XLOOKUP(B6,DB!$A$2:$A$205,DB!$F$2:$F$205,""))</f>
        <v>VOMAR/XUDUN</v>
      </c>
      <c r="U6" t="str">
        <f>IF(B6="","",_xlfn.XLOOKUP(B6,DB!$A$2:$A$205,DB!$D$2:$D$205,""))</f>
        <v>MMTY</v>
      </c>
      <c r="V6" t="str">
        <f>IF(B6="","",IF(OR(COUNTIF(M6,"????N?????W")&gt;0,COUNTIF(M6,"????N?????E")&gt;0,COUNTIF(M6,"????S?????W")&gt;0,COUNTIF(M6,"????S?????E")&gt;0),_xlfn.XLOOKUP(B6,DB!$A$2:$A$205,DB!$B$2:$B$205,""),M6))</f>
        <v>MATOL</v>
      </c>
      <c r="AF6" s="2">
        <v>0.58333333333333337</v>
      </c>
      <c r="AG6" t="s">
        <v>743</v>
      </c>
      <c r="AH6" s="17">
        <v>240</v>
      </c>
      <c r="AI6" s="17" cm="1">
        <f t="array" ref="AI6">SUMPRODUCT(--(IFERROR(HOUR(Flights_2026_09_3033343536373[entry_hour]),-1)=HOUR(AF6)),--(IFERROR(Flights_2026_09_3033343536373[entry_sector],"")=AG6),--(IFERROR(Flights_2026_09_3033343536373[nfl],-1)&gt;=AH6),--(IFERROR(Flights_2026_09_3033343536373[nfl],-1)&lt;=IF(AH6=450,450,AH6+9)))</f>
        <v>0</v>
      </c>
      <c r="AJ6" t="s">
        <v>747</v>
      </c>
      <c r="AK6" s="17">
        <f t="shared" si="0"/>
        <v>2</v>
      </c>
      <c r="AL6" s="17">
        <f t="shared" si="0"/>
        <v>1</v>
      </c>
      <c r="AM6" s="17">
        <f t="shared" si="0"/>
        <v>2</v>
      </c>
      <c r="AN6" s="17">
        <f t="shared" si="0"/>
        <v>1</v>
      </c>
      <c r="AO6" s="17">
        <f t="shared" si="0"/>
        <v>1</v>
      </c>
      <c r="AP6" s="17">
        <f t="shared" si="0"/>
        <v>1</v>
      </c>
      <c r="AQ6" s="17">
        <f t="shared" si="0"/>
        <v>1</v>
      </c>
      <c r="AR6" s="17">
        <f t="shared" si="0"/>
        <v>2</v>
      </c>
      <c r="AS6" s="17">
        <f t="shared" si="0"/>
        <v>1</v>
      </c>
    </row>
    <row r="7" spans="1:45" x14ac:dyDescent="0.2">
      <c r="A7" s="29" t="s">
        <v>45</v>
      </c>
      <c r="B7" s="29" t="s">
        <v>46</v>
      </c>
      <c r="C7" s="29" t="s">
        <v>19</v>
      </c>
      <c r="D7" s="29" t="s">
        <v>47</v>
      </c>
      <c r="E7" s="29" t="s">
        <v>1677</v>
      </c>
      <c r="F7" s="30">
        <v>46300.042893518519</v>
      </c>
      <c r="G7" s="29" t="s">
        <v>21</v>
      </c>
      <c r="H7" s="29" t="s">
        <v>2491</v>
      </c>
      <c r="I7" s="31">
        <v>380</v>
      </c>
      <c r="J7" s="29" t="s">
        <v>22</v>
      </c>
      <c r="K7" s="29" t="s">
        <v>23</v>
      </c>
      <c r="L7" s="31">
        <v>191</v>
      </c>
      <c r="M7" s="29" t="s">
        <v>2492</v>
      </c>
      <c r="N7" s="30">
        <v>46300.026666666665</v>
      </c>
      <c r="O7" s="31">
        <v>195</v>
      </c>
      <c r="P7" s="29" t="s">
        <v>26</v>
      </c>
      <c r="Q7" s="31">
        <v>220</v>
      </c>
      <c r="R7" t="str">
        <f>IF(B7="","",_xlfn.XLOOKUP(B7,DB!$A$2:$A$205,DB!$C$2:$C$205,"")&amp;"")</f>
        <v>Sector 3</v>
      </c>
      <c r="S7" t="str">
        <f>IF(B7="","",_xlfn.XLOOKUP(B7,DB!$A$2:$A$205,DB!$E$2:$E$205,""))</f>
        <v>Sector 3</v>
      </c>
      <c r="T7" t="str">
        <f>IF(B7="","",_xlfn.XLOOKUP(B7,DB!$A$2:$A$205,DB!$F$2:$F$205,""))</f>
        <v>NOSAT</v>
      </c>
      <c r="U7" t="str">
        <f>IF(B7="","",_xlfn.XLOOKUP(B7,DB!$A$2:$A$205,DB!$D$2:$D$205,""))</f>
        <v>KZHU</v>
      </c>
      <c r="V7" t="str">
        <f>IF(B7="","",IF(OR(COUNTIF(M7,"????N?????W")&gt;0,COUNTIF(M7,"????N?????E")&gt;0,COUNTIF(M7,"????S?????W")&gt;0,COUNTIF(M7,"????S?????E")&gt;0),_xlfn.XLOOKUP(B7,DB!$A$2:$A$205,DB!$B$2:$B$205,""),M7))</f>
        <v>PISAD</v>
      </c>
      <c r="AF7" s="2">
        <v>0.58333333333333337</v>
      </c>
      <c r="AG7" t="s">
        <v>743</v>
      </c>
      <c r="AH7" s="17">
        <v>250</v>
      </c>
      <c r="AI7" s="17" cm="1">
        <f t="array" ref="AI7">SUMPRODUCT(--(IFERROR(HOUR(Flights_2026_09_3033343536373[entry_hour]),-1)=HOUR(AF7)),--(IFERROR(Flights_2026_09_3033343536373[entry_sector],"")=AG7),--(IFERROR(Flights_2026_09_3033343536373[nfl],-1)&gt;=AH7),--(IFERROR(Flights_2026_09_3033343536373[nfl],-1)&lt;=IF(AH7=450,450,AH7+9)))</f>
        <v>0</v>
      </c>
    </row>
    <row r="8" spans="1:45" x14ac:dyDescent="0.2">
      <c r="A8" s="29" t="s">
        <v>64</v>
      </c>
      <c r="B8" s="29" t="s">
        <v>65</v>
      </c>
      <c r="C8" s="29" t="s">
        <v>19</v>
      </c>
      <c r="D8" s="29" t="s">
        <v>20</v>
      </c>
      <c r="E8" s="29" t="s">
        <v>264</v>
      </c>
      <c r="F8" s="30">
        <v>46300.046817129631</v>
      </c>
      <c r="G8" s="29" t="s">
        <v>21</v>
      </c>
      <c r="H8" s="29" t="s">
        <v>2493</v>
      </c>
      <c r="I8" s="31">
        <v>370</v>
      </c>
      <c r="J8" s="29" t="s">
        <v>22</v>
      </c>
      <c r="K8" s="29" t="s">
        <v>23</v>
      </c>
      <c r="L8" s="31">
        <v>937</v>
      </c>
      <c r="M8" s="29" t="s">
        <v>2494</v>
      </c>
      <c r="N8" s="30">
        <v>46299.996076388888</v>
      </c>
      <c r="O8" s="31">
        <v>370</v>
      </c>
      <c r="P8" s="29" t="s">
        <v>26</v>
      </c>
      <c r="Q8" s="31">
        <v>370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entry_hour]),-1)=HOUR(AF8)),--(IFERROR(Flights_2026_09_3033343536373[entry_sector],"")=AG8),--(IFERROR(Flights_2026_09_3033343536373[nfl],-1)&gt;=AH8),--(IFERROR(Flights_2026_09_3033343536373[nfl],-1)&lt;=IF(AH8=450,450,AH8+9)))</f>
        <v>0</v>
      </c>
    </row>
    <row r="9" spans="1:45" x14ac:dyDescent="0.2">
      <c r="A9" s="29" t="s">
        <v>68</v>
      </c>
      <c r="B9" s="29" t="s">
        <v>69</v>
      </c>
      <c r="C9" s="29" t="s">
        <v>19</v>
      </c>
      <c r="D9" s="29" t="s">
        <v>41</v>
      </c>
      <c r="E9" s="29" t="s">
        <v>403</v>
      </c>
      <c r="F9" s="30">
        <v>46300.054409722223</v>
      </c>
      <c r="G9" s="29" t="s">
        <v>21</v>
      </c>
      <c r="H9" s="29" t="s">
        <v>2495</v>
      </c>
      <c r="I9" s="31">
        <v>370</v>
      </c>
      <c r="J9" s="29" t="s">
        <v>22</v>
      </c>
      <c r="K9" s="29" t="s">
        <v>23</v>
      </c>
      <c r="L9" s="31">
        <v>801</v>
      </c>
      <c r="M9" s="29" t="s">
        <v>69</v>
      </c>
      <c r="N9" s="30">
        <v>46300.004166666666</v>
      </c>
      <c r="O9" s="31">
        <v>0</v>
      </c>
      <c r="P9" s="29" t="s">
        <v>26</v>
      </c>
      <c r="Q9" s="31">
        <v>350</v>
      </c>
      <c r="R9" t="str">
        <f>IF(B9="","",_xlfn.XLOOKUP(B9,DB!$A$2:$A$205,DB!$C$2:$C$205,"")&amp;"")</f>
        <v>Sector 1</v>
      </c>
      <c r="S9" t="str">
        <f>IF(B9="","",_xlfn.XLOOKUP(B9,DB!$A$2:$A$205,DB!$E$2:$E$205,""))</f>
        <v>Sector 4</v>
      </c>
      <c r="T9" t="str">
        <f>IF(B9="","",_xlfn.XLOOKUP(B9,DB!$A$2:$A$205,DB!$F$2:$F$205,""))</f>
        <v>VOMAR/XUDUN</v>
      </c>
      <c r="U9" t="str">
        <f>IF(B9="","",_xlfn.XLOOKUP(B9,DB!$A$2:$A$205,DB!$D$2:$D$205,""))</f>
        <v>MMID</v>
      </c>
      <c r="V9" t="str">
        <f>IF(B9="","",IF(OR(COUNTIF(M9,"????N?????W")&gt;0,COUNTIF(M9,"????N?????E")&gt;0,COUNTIF(M9,"????S?????W")&gt;0,COUNTIF(M9,"????S?????E")&gt;0),_xlfn.XLOOKUP(B9,DB!$A$2:$A$205,DB!$B$2:$B$205,""),M9))</f>
        <v>MMVA</v>
      </c>
      <c r="AF9" s="2">
        <v>0.58333333333333337</v>
      </c>
      <c r="AG9" t="s">
        <v>743</v>
      </c>
      <c r="AH9" s="17">
        <v>270</v>
      </c>
      <c r="AI9" s="17" cm="1">
        <f t="array" ref="AI9">SUMPRODUCT(--(IFERROR(HOUR(Flights_2026_09_3033343536373[entry_hour]),-1)=HOUR(AF9)),--(IFERROR(Flights_2026_09_3033343536373[entry_sector],"")=AG9),--(IFERROR(Flights_2026_09_3033343536373[nfl],-1)&gt;=AH9),--(IFERROR(Flights_2026_09_3033343536373[nfl],-1)&lt;=IF(AH9=450,450,AH9+9)))</f>
        <v>0</v>
      </c>
    </row>
    <row r="10" spans="1:45" x14ac:dyDescent="0.2">
      <c r="A10" s="29" t="s">
        <v>356</v>
      </c>
      <c r="B10" s="29" t="s">
        <v>52</v>
      </c>
      <c r="C10" s="29" t="s">
        <v>19</v>
      </c>
      <c r="D10" s="29" t="s">
        <v>50</v>
      </c>
      <c r="E10" s="29" t="s">
        <v>133</v>
      </c>
      <c r="F10" s="30">
        <v>46300.083009259259</v>
      </c>
      <c r="G10" s="29" t="s">
        <v>28</v>
      </c>
      <c r="H10" s="29" t="s">
        <v>2496</v>
      </c>
      <c r="I10" s="31">
        <v>350</v>
      </c>
      <c r="J10" s="29" t="s">
        <v>22</v>
      </c>
      <c r="K10" s="29" t="s">
        <v>23</v>
      </c>
      <c r="L10" s="31">
        <v>874</v>
      </c>
      <c r="M10" s="29" t="s">
        <v>2497</v>
      </c>
      <c r="N10" s="30">
        <v>46300.03528935185</v>
      </c>
      <c r="O10" s="31">
        <v>350</v>
      </c>
      <c r="P10" s="29" t="s">
        <v>26</v>
      </c>
      <c r="Q10" s="31">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3033343536373[entry_hour]),-1)=HOUR(AF10)),--(IFERROR(Flights_2026_09_3033343536373[entry_sector],"")=AG10),--(IFERROR(Flights_2026_09_3033343536373[nfl],-1)&gt;=AH10),--(IFERROR(Flights_2026_09_3033343536373[nfl],-1)&lt;=IF(AH10=450,450,AH10+9)))</f>
        <v>0</v>
      </c>
    </row>
    <row r="11" spans="1:45" x14ac:dyDescent="0.2">
      <c r="A11" s="29" t="s">
        <v>79</v>
      </c>
      <c r="B11" s="29" t="s">
        <v>65</v>
      </c>
      <c r="C11" s="29" t="s">
        <v>19</v>
      </c>
      <c r="D11" s="29" t="s">
        <v>76</v>
      </c>
      <c r="E11" s="29" t="s">
        <v>815</v>
      </c>
      <c r="F11" s="30">
        <v>46300.086284722223</v>
      </c>
      <c r="G11" s="29" t="s">
        <v>21</v>
      </c>
      <c r="H11" s="29" t="s">
        <v>2498</v>
      </c>
      <c r="I11" s="31">
        <v>350</v>
      </c>
      <c r="J11" s="29" t="s">
        <v>22</v>
      </c>
      <c r="K11" s="29" t="s">
        <v>23</v>
      </c>
      <c r="L11" s="31">
        <v>894</v>
      </c>
      <c r="M11" s="29" t="s">
        <v>2499</v>
      </c>
      <c r="N11" s="30">
        <v>46300.035810185182</v>
      </c>
      <c r="O11" s="31">
        <v>350</v>
      </c>
      <c r="P11" s="29" t="s">
        <v>26</v>
      </c>
      <c r="Q11" s="31">
        <v>350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entry_hour]),-1)=HOUR(AF11)),--(IFERROR(Flights_2026_09_3033343536373[entry_sector],"")=AG11),--(IFERROR(Flights_2026_09_3033343536373[nfl],-1)&gt;=AH11),--(IFERROR(Flights_2026_09_3033343536373[nfl],-1)&lt;=IF(AH11=450,450,AH11+9)))</f>
        <v>0</v>
      </c>
    </row>
    <row r="12" spans="1:45" x14ac:dyDescent="0.2">
      <c r="A12" s="29" t="s">
        <v>2500</v>
      </c>
      <c r="B12" s="29" t="s">
        <v>81</v>
      </c>
      <c r="C12" s="29" t="s">
        <v>19</v>
      </c>
      <c r="D12" s="29" t="s">
        <v>76</v>
      </c>
      <c r="E12" s="29" t="s">
        <v>2501</v>
      </c>
      <c r="F12" s="30">
        <v>46300.08934027778</v>
      </c>
      <c r="G12" s="29" t="s">
        <v>21</v>
      </c>
      <c r="H12" s="29" t="s">
        <v>2502</v>
      </c>
      <c r="I12" s="31">
        <v>350</v>
      </c>
      <c r="J12" s="29" t="s">
        <v>22</v>
      </c>
      <c r="K12" s="29" t="s">
        <v>23</v>
      </c>
      <c r="L12" s="31">
        <v>800</v>
      </c>
      <c r="M12" s="29" t="s">
        <v>2503</v>
      </c>
      <c r="N12" s="30">
        <v>46300.043599537035</v>
      </c>
      <c r="O12" s="31">
        <v>350</v>
      </c>
      <c r="P12" s="29" t="s">
        <v>26</v>
      </c>
      <c r="Q12" s="31">
        <v>350</v>
      </c>
      <c r="R12" t="str">
        <f>IF(B12="","",_xlfn.XLOOKUP(B12,DB!$A$2:$A$205,DB!$C$2:$C$205,"")&amp;"")</f>
        <v>Sector 5</v>
      </c>
      <c r="S12" t="str">
        <f>IF(B12="","",_xlfn.XLOOKUP(B12,DB!$A$2:$A$205,DB!$E$2:$E$205,""))</f>
        <v>Sector 4</v>
      </c>
      <c r="T12" t="str">
        <f>IF(B12="","",_xlfn.XLOOKUP(B12,DB!$A$2:$A$205,DB!$F$2:$F$205,""))</f>
        <v>VOMAR/XUDUN</v>
      </c>
      <c r="U12" t="str">
        <f>IF(B12="","",_xlfn.XLOOKUP(B12,DB!$A$2:$A$205,DB!$D$2:$D$205,""))</f>
        <v>MMTY</v>
      </c>
      <c r="V12" t="str">
        <f>IF(B12="","",IF(OR(COUNTIF(M12,"????N?????W")&gt;0,COUNTIF(M12,"????N?????E")&gt;0,COUNTIF(M12,"????S?????W")&gt;0,COUNTIF(M12,"????S?????E")&gt;0),_xlfn.XLOOKUP(B12,DB!$A$2:$A$205,DB!$B$2:$B$205,""),M12))</f>
        <v>MATOL</v>
      </c>
      <c r="AF12" s="2">
        <v>0.58333333333333337</v>
      </c>
      <c r="AG12" t="s">
        <v>743</v>
      </c>
      <c r="AH12" s="17">
        <v>300</v>
      </c>
      <c r="AI12" s="17" cm="1">
        <f t="array" ref="AI12">SUMPRODUCT(--(IFERROR(HOUR(Flights_2026_09_3033343536373[entry_hour]),-1)=HOUR(AF12)),--(IFERROR(Flights_2026_09_3033343536373[entry_sector],"")=AG12),--(IFERROR(Flights_2026_09_3033343536373[nfl],-1)&gt;=AH12),--(IFERROR(Flights_2026_09_3033343536373[nfl],-1)&lt;=IF(AH12=450,450,AH12+9)))</f>
        <v>0</v>
      </c>
    </row>
    <row r="13" spans="1:45" x14ac:dyDescent="0.2">
      <c r="A13" s="29" t="s">
        <v>88</v>
      </c>
      <c r="B13" s="29" t="s">
        <v>89</v>
      </c>
      <c r="C13" s="29" t="s">
        <v>19</v>
      </c>
      <c r="D13" s="29" t="s">
        <v>47</v>
      </c>
      <c r="E13" s="29" t="s">
        <v>2504</v>
      </c>
      <c r="F13" s="30">
        <v>46300.113668981481</v>
      </c>
      <c r="G13" s="29" t="s">
        <v>21</v>
      </c>
      <c r="H13" s="29" t="s">
        <v>2505</v>
      </c>
      <c r="I13" s="31">
        <v>320</v>
      </c>
      <c r="J13" s="29" t="s">
        <v>22</v>
      </c>
      <c r="K13" s="29" t="s">
        <v>23</v>
      </c>
      <c r="L13" s="31">
        <v>214</v>
      </c>
      <c r="M13" s="29" t="s">
        <v>44</v>
      </c>
      <c r="N13" s="30">
        <v>46300.096168981479</v>
      </c>
      <c r="O13" s="31">
        <v>210</v>
      </c>
      <c r="P13" s="29" t="s">
        <v>26</v>
      </c>
      <c r="Q13" s="31">
        <v>210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3033343536373[entry_hour]),-1)=HOUR(AF13)),--(IFERROR(Flights_2026_09_3033343536373[entry_sector],"")=AG13),--(IFERROR(Flights_2026_09_3033343536373[nfl],-1)&gt;=AH13),--(IFERROR(Flights_2026_09_3033343536373[nfl],-1)&lt;=IF(AH13=450,450,AH13+9)))</f>
        <v>0</v>
      </c>
    </row>
    <row r="14" spans="1:45" x14ac:dyDescent="0.2">
      <c r="A14" s="29" t="s">
        <v>74</v>
      </c>
      <c r="B14" s="29" t="s">
        <v>75</v>
      </c>
      <c r="C14" s="29" t="s">
        <v>19</v>
      </c>
      <c r="D14" s="29" t="s">
        <v>76</v>
      </c>
      <c r="E14" s="29" t="s">
        <v>519</v>
      </c>
      <c r="F14" s="30">
        <v>46300.11886574074</v>
      </c>
      <c r="G14" s="29" t="s">
        <v>21</v>
      </c>
      <c r="H14" s="29" t="s">
        <v>2506</v>
      </c>
      <c r="I14" s="31">
        <v>350</v>
      </c>
      <c r="J14" s="29" t="s">
        <v>22</v>
      </c>
      <c r="K14" s="29" t="s">
        <v>55</v>
      </c>
      <c r="L14" s="31">
        <v>914</v>
      </c>
      <c r="M14" s="29" t="s">
        <v>2507</v>
      </c>
      <c r="N14" s="30">
        <v>46300.068113425928</v>
      </c>
      <c r="O14" s="31">
        <v>350</v>
      </c>
      <c r="P14" s="29" t="s">
        <v>26</v>
      </c>
      <c r="Q14" s="31">
        <v>350</v>
      </c>
      <c r="R14" t="str">
        <f>IF(B14="","",_xlfn.XLOOKUP(B14,DB!$A$2:$A$205,DB!$C$2:$C$205,"")&amp;"")</f>
        <v>Sector 5</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LIDAM</v>
      </c>
      <c r="AF14" s="2">
        <v>0.58333333333333337</v>
      </c>
      <c r="AG14" t="s">
        <v>743</v>
      </c>
      <c r="AH14" s="17">
        <v>320</v>
      </c>
      <c r="AI14" s="17" cm="1">
        <f t="array" ref="AI14">SUMPRODUCT(--(IFERROR(HOUR(Flights_2026_09_3033343536373[entry_hour]),-1)=HOUR(AF14)),--(IFERROR(Flights_2026_09_3033343536373[entry_sector],"")=AG14),--(IFERROR(Flights_2026_09_3033343536373[nfl],-1)&gt;=AH14),--(IFERROR(Flights_2026_09_3033343536373[nfl],-1)&lt;=IF(AH14=450,450,AH14+9)))</f>
        <v>0</v>
      </c>
    </row>
    <row r="15" spans="1:45" x14ac:dyDescent="0.2">
      <c r="A15" s="29" t="s">
        <v>94</v>
      </c>
      <c r="B15" s="29" t="s">
        <v>65</v>
      </c>
      <c r="C15" s="29" t="s">
        <v>19</v>
      </c>
      <c r="D15" s="29" t="s">
        <v>50</v>
      </c>
      <c r="E15" s="29" t="s">
        <v>2508</v>
      </c>
      <c r="F15" s="30">
        <v>46300.121863425928</v>
      </c>
      <c r="G15" s="29" t="s">
        <v>21</v>
      </c>
      <c r="H15" s="29" t="s">
        <v>2509</v>
      </c>
      <c r="I15" s="31">
        <v>350</v>
      </c>
      <c r="J15" s="29" t="s">
        <v>22</v>
      </c>
      <c r="K15" s="29" t="s">
        <v>23</v>
      </c>
      <c r="L15" s="31">
        <v>894</v>
      </c>
      <c r="M15" s="29" t="s">
        <v>2510</v>
      </c>
      <c r="N15" s="30">
        <v>46300.07104166667</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entry_hour]),-1)=HOUR(AF15)),--(IFERROR(Flights_2026_09_3033343536373[entry_sector],"")=AG15),--(IFERROR(Flights_2026_09_3033343536373[nfl],-1)&gt;=AH15),--(IFERROR(Flights_2026_09_3033343536373[nfl],-1)&lt;=IF(AH15=450,450,AH15+9)))</f>
        <v>0</v>
      </c>
    </row>
    <row r="16" spans="1:45" x14ac:dyDescent="0.2">
      <c r="A16" s="29" t="s">
        <v>2511</v>
      </c>
      <c r="B16" s="29" t="s">
        <v>681</v>
      </c>
      <c r="C16" s="29" t="s">
        <v>19</v>
      </c>
      <c r="D16" s="29" t="s">
        <v>50</v>
      </c>
      <c r="E16" s="29" t="s">
        <v>2512</v>
      </c>
      <c r="F16" s="30">
        <v>46300.128622685188</v>
      </c>
      <c r="G16" s="29" t="s">
        <v>28</v>
      </c>
      <c r="H16" s="29" t="s">
        <v>2513</v>
      </c>
      <c r="I16" s="31">
        <v>360</v>
      </c>
      <c r="J16" s="29" t="s">
        <v>22</v>
      </c>
      <c r="K16" s="29" t="s">
        <v>23</v>
      </c>
      <c r="L16" s="31">
        <v>221</v>
      </c>
      <c r="M16" s="29" t="s">
        <v>1752</v>
      </c>
      <c r="N16" s="30">
        <v>46300.109942129631</v>
      </c>
      <c r="O16" s="31">
        <v>141</v>
      </c>
      <c r="P16" s="29" t="s">
        <v>26</v>
      </c>
      <c r="Q16" s="31">
        <v>220</v>
      </c>
      <c r="R16" t="str">
        <f>IF(B16="","",_xlfn.XLOOKUP(B16,DB!$A$2:$A$205,DB!$C$2:$C$205,"")&amp;"")</f>
        <v>Sector 3</v>
      </c>
      <c r="S16" t="str">
        <f>IF(B16="","",_xlfn.XLOOKUP(B16,DB!$A$2:$A$205,DB!$E$2:$E$205,""))</f>
        <v>Sector 3</v>
      </c>
      <c r="T16" t="str">
        <f>IF(B16="","",_xlfn.XLOOKUP(B16,DB!$A$2:$A$205,DB!$F$2:$F$205,""))</f>
        <v>NOSAT</v>
      </c>
      <c r="U16" t="str">
        <f>IF(B16="","",_xlfn.XLOOKUP(B16,DB!$A$2:$A$205,DB!$D$2:$D$205,""))</f>
        <v>KZHU</v>
      </c>
      <c r="V16" t="str">
        <f>IF(B16="","",IF(OR(COUNTIF(M16,"????N?????W")&gt;0,COUNTIF(M16,"????N?????E")&gt;0,COUNTIF(M16,"????S?????W")&gt;0,COUNTIF(M16,"????S?????E")&gt;0),_xlfn.XLOOKUP(B16,DB!$A$2:$A$205,DB!$B$2:$B$205,""),M16))</f>
        <v>PISAD</v>
      </c>
      <c r="AF16" s="2">
        <v>0.58333333333333337</v>
      </c>
      <c r="AG16" t="s">
        <v>743</v>
      </c>
      <c r="AH16" s="17">
        <v>340</v>
      </c>
      <c r="AI16" s="17" cm="1">
        <f t="array" ref="AI16">SUMPRODUCT(--(IFERROR(HOUR(Flights_2026_09_3033343536373[entry_hour]),-1)=HOUR(AF16)),--(IFERROR(Flights_2026_09_3033343536373[entry_sector],"")=AG16),--(IFERROR(Flights_2026_09_3033343536373[nfl],-1)&gt;=AH16),--(IFERROR(Flights_2026_09_3033343536373[nfl],-1)&lt;=IF(AH16=450,450,AH16+9)))</f>
        <v>0</v>
      </c>
    </row>
    <row r="17" spans="1:35" x14ac:dyDescent="0.2">
      <c r="A17" s="29" t="s">
        <v>1033</v>
      </c>
      <c r="B17" s="29" t="s">
        <v>86</v>
      </c>
      <c r="C17" s="29" t="s">
        <v>19</v>
      </c>
      <c r="D17" s="29" t="s">
        <v>419</v>
      </c>
      <c r="E17" s="29"/>
      <c r="F17" s="30">
        <v>46300.13082175926</v>
      </c>
      <c r="G17" s="29" t="s">
        <v>28</v>
      </c>
      <c r="H17" s="29" t="s">
        <v>2514</v>
      </c>
      <c r="I17" s="31">
        <v>390</v>
      </c>
      <c r="J17" s="29" t="s">
        <v>22</v>
      </c>
      <c r="K17" s="29" t="s">
        <v>31</v>
      </c>
      <c r="L17" s="31">
        <v>898</v>
      </c>
      <c r="M17" s="29" t="s">
        <v>78</v>
      </c>
      <c r="N17" s="30">
        <v>46300.078657407408</v>
      </c>
      <c r="O17" s="31">
        <v>390</v>
      </c>
      <c r="P17" s="29" t="s">
        <v>26</v>
      </c>
      <c r="Q17" s="31">
        <v>390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entry_hour]),-1)=HOUR(AF17)),--(IFERROR(Flights_2026_09_3033343536373[entry_sector],"")=AG17),--(IFERROR(Flights_2026_09_3033343536373[nfl],-1)&gt;=AH17),--(IFERROR(Flights_2026_09_3033343536373[nfl],-1)&lt;=IF(AH17=450,450,AH17+9)))</f>
        <v>0</v>
      </c>
    </row>
    <row r="18" spans="1:35" x14ac:dyDescent="0.2">
      <c r="A18" s="29" t="s">
        <v>521</v>
      </c>
      <c r="B18" s="29" t="s">
        <v>52</v>
      </c>
      <c r="C18" s="29" t="s">
        <v>19</v>
      </c>
      <c r="D18" s="29" t="s">
        <v>41</v>
      </c>
      <c r="E18" s="29" t="s">
        <v>100</v>
      </c>
      <c r="F18" s="30">
        <v>46300.149618055555</v>
      </c>
      <c r="G18" s="29" t="s">
        <v>28</v>
      </c>
      <c r="H18" s="29" t="s">
        <v>2515</v>
      </c>
      <c r="I18" s="31">
        <v>370</v>
      </c>
      <c r="J18" s="29" t="s">
        <v>22</v>
      </c>
      <c r="K18" s="29" t="s">
        <v>55</v>
      </c>
      <c r="L18" s="31">
        <v>959</v>
      </c>
      <c r="M18" s="29" t="s">
        <v>2516</v>
      </c>
      <c r="N18" s="30">
        <v>46300.096168981479</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entry_hour]),-1)=HOUR(AF18)),--(IFERROR(Flights_2026_09_3033343536373[entry_sector],"")=AG18),--(IFERROR(Flights_2026_09_3033343536373[nfl],-1)&gt;=AH18),--(IFERROR(Flights_2026_09_3033343536373[nfl],-1)&lt;=IF(AH18=450,450,AH18+9)))</f>
        <v>0</v>
      </c>
    </row>
    <row r="19" spans="1:35" x14ac:dyDescent="0.2">
      <c r="A19" s="29" t="s">
        <v>96</v>
      </c>
      <c r="B19" s="29" t="s">
        <v>65</v>
      </c>
      <c r="C19" s="29" t="s">
        <v>19</v>
      </c>
      <c r="D19" s="29" t="s">
        <v>47</v>
      </c>
      <c r="E19" s="29" t="s">
        <v>2517</v>
      </c>
      <c r="F19" s="30">
        <v>46300.163854166669</v>
      </c>
      <c r="G19" s="29" t="s">
        <v>28</v>
      </c>
      <c r="H19" s="29" t="s">
        <v>2518</v>
      </c>
      <c r="I19" s="31">
        <v>370</v>
      </c>
      <c r="J19" s="29" t="s">
        <v>22</v>
      </c>
      <c r="K19" s="29" t="s">
        <v>23</v>
      </c>
      <c r="L19" s="31">
        <v>934</v>
      </c>
      <c r="M19" s="29" t="s">
        <v>2519</v>
      </c>
      <c r="N19" s="30">
        <v>46300.11204861111</v>
      </c>
      <c r="O19" s="31">
        <v>370</v>
      </c>
      <c r="P19" s="29" t="s">
        <v>26</v>
      </c>
      <c r="Q19" s="31">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entry_hour]),-1)=HOUR(AF19)),--(IFERROR(Flights_2026_09_3033343536373[entry_sector],"")=AG19),--(IFERROR(Flights_2026_09_3033343536373[nfl],-1)&gt;=AH19),--(IFERROR(Flights_2026_09_3033343536373[nfl],-1)&lt;=IF(AH19=450,450,AH19+9)))</f>
        <v>0</v>
      </c>
    </row>
    <row r="20" spans="1:35" x14ac:dyDescent="0.2">
      <c r="A20" s="29" t="s">
        <v>101</v>
      </c>
      <c r="B20" s="29" t="s">
        <v>102</v>
      </c>
      <c r="C20" s="29" t="s">
        <v>19</v>
      </c>
      <c r="D20" s="29" t="s">
        <v>76</v>
      </c>
      <c r="E20" s="29" t="s">
        <v>161</v>
      </c>
      <c r="F20" s="30">
        <v>46300.166493055556</v>
      </c>
      <c r="G20" s="29" t="s">
        <v>28</v>
      </c>
      <c r="H20" s="29" t="s">
        <v>2520</v>
      </c>
      <c r="I20" s="31">
        <v>370</v>
      </c>
      <c r="J20" s="29" t="s">
        <v>22</v>
      </c>
      <c r="K20" s="29" t="s">
        <v>23</v>
      </c>
      <c r="L20" s="31">
        <v>867</v>
      </c>
      <c r="M20" s="29" t="s">
        <v>2521</v>
      </c>
      <c r="N20" s="30">
        <v>46300.117581018516</v>
      </c>
      <c r="O20" s="31">
        <v>320</v>
      </c>
      <c r="P20" s="29" t="s">
        <v>26</v>
      </c>
      <c r="Q20" s="31">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entry_hour]),-1)=HOUR(AF20)),--(IFERROR(Flights_2026_09_3033343536373[entry_sector],"")=AG20),--(IFERROR(Flights_2026_09_3033343536373[nfl],-1)&gt;=AH20),--(IFERROR(Flights_2026_09_3033343536373[nfl],-1)&lt;=IF(AH20=450,450,AH20+9)))</f>
        <v>0</v>
      </c>
    </row>
    <row r="21" spans="1:35" x14ac:dyDescent="0.2">
      <c r="A21" s="29" t="s">
        <v>106</v>
      </c>
      <c r="B21" s="29" t="s">
        <v>65</v>
      </c>
      <c r="C21" s="29" t="s">
        <v>19</v>
      </c>
      <c r="D21" s="29" t="s">
        <v>20</v>
      </c>
      <c r="E21" s="29" t="s">
        <v>585</v>
      </c>
      <c r="F21" s="30">
        <v>46300.184212962966</v>
      </c>
      <c r="G21" s="29" t="s">
        <v>28</v>
      </c>
      <c r="H21" s="29" t="s">
        <v>2522</v>
      </c>
      <c r="I21" s="31">
        <v>370</v>
      </c>
      <c r="J21" s="29" t="s">
        <v>22</v>
      </c>
      <c r="K21" s="29" t="s">
        <v>23</v>
      </c>
      <c r="L21" s="31">
        <v>880</v>
      </c>
      <c r="M21" s="29" t="s">
        <v>2523</v>
      </c>
      <c r="N21" s="30">
        <v>46300.133506944447</v>
      </c>
      <c r="O21" s="31">
        <v>370</v>
      </c>
      <c r="P21" s="29" t="s">
        <v>26</v>
      </c>
      <c r="Q21" s="3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entry_hour]),-1)=HOUR(AF21)),--(IFERROR(Flights_2026_09_3033343536373[entry_sector],"")=AG21),--(IFERROR(Flights_2026_09_3033343536373[nfl],-1)&gt;=AH21),--(IFERROR(Flights_2026_09_3033343536373[nfl],-1)&lt;=IF(AH21=450,450,AH21+9)))</f>
        <v>0</v>
      </c>
    </row>
    <row r="22" spans="1:35" x14ac:dyDescent="0.2">
      <c r="A22" s="29" t="s">
        <v>523</v>
      </c>
      <c r="B22" s="29" t="s">
        <v>524</v>
      </c>
      <c r="C22" s="29" t="s">
        <v>19</v>
      </c>
      <c r="D22" s="29" t="s">
        <v>41</v>
      </c>
      <c r="E22" s="29" t="s">
        <v>192</v>
      </c>
      <c r="F22" s="30">
        <v>46300.188379629632</v>
      </c>
      <c r="G22" s="29" t="s">
        <v>28</v>
      </c>
      <c r="H22" s="29" t="s">
        <v>2524</v>
      </c>
      <c r="I22" s="31">
        <v>390</v>
      </c>
      <c r="J22" s="29" t="s">
        <v>22</v>
      </c>
      <c r="K22" s="29" t="s">
        <v>23</v>
      </c>
      <c r="L22" s="31">
        <v>827</v>
      </c>
      <c r="M22" s="29" t="s">
        <v>84</v>
      </c>
      <c r="N22" s="30">
        <v>46300.142476851855</v>
      </c>
      <c r="O22" s="31">
        <v>390</v>
      </c>
      <c r="P22" s="29" t="s">
        <v>26</v>
      </c>
      <c r="Q22" s="31">
        <v>390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3033343536373[entry_hour]),-1)=HOUR(AF22)),--(IFERROR(Flights_2026_09_3033343536373[entry_sector],"")=AG22),--(IFERROR(Flights_2026_09_3033343536373[nfl],-1)&gt;=AH22),--(IFERROR(Flights_2026_09_3033343536373[nfl],-1)&lt;=IF(AH22=450,450,AH22+9)))</f>
        <v>0</v>
      </c>
    </row>
    <row r="23" spans="1:35" x14ac:dyDescent="0.2">
      <c r="A23" s="29" t="s">
        <v>108</v>
      </c>
      <c r="B23" s="29" t="s">
        <v>65</v>
      </c>
      <c r="C23" s="29" t="s">
        <v>19</v>
      </c>
      <c r="D23" s="29" t="s">
        <v>41</v>
      </c>
      <c r="E23" s="29" t="s">
        <v>2525</v>
      </c>
      <c r="F23" s="30">
        <v>46300.197326388887</v>
      </c>
      <c r="G23" s="29" t="s">
        <v>28</v>
      </c>
      <c r="H23" s="29" t="s">
        <v>2526</v>
      </c>
      <c r="I23" s="31">
        <v>390</v>
      </c>
      <c r="J23" s="29" t="s">
        <v>22</v>
      </c>
      <c r="K23" s="29" t="s">
        <v>23</v>
      </c>
      <c r="L23" s="31">
        <v>896</v>
      </c>
      <c r="M23" s="29" t="s">
        <v>2523</v>
      </c>
      <c r="N23" s="30">
        <v>46300.146261574075</v>
      </c>
      <c r="O23" s="31">
        <v>390</v>
      </c>
      <c r="P23" s="29" t="s">
        <v>26</v>
      </c>
      <c r="Q23" s="31">
        <v>390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entry_hour]),-1)=HOUR(AF23)),--(IFERROR(Flights_2026_09_3033343536373[entry_sector],"")=AG23),--(IFERROR(Flights_2026_09_3033343536373[nfl],-1)&gt;=AH23),--(IFERROR(Flights_2026_09_3033343536373[nfl],-1)&lt;=IF(AH23=450,450,AH23+9)))</f>
        <v>0</v>
      </c>
    </row>
    <row r="24" spans="1:35" x14ac:dyDescent="0.2">
      <c r="A24" s="29" t="s">
        <v>115</v>
      </c>
      <c r="B24" s="29" t="s">
        <v>65</v>
      </c>
      <c r="C24" s="29" t="s">
        <v>19</v>
      </c>
      <c r="D24" s="29" t="s">
        <v>76</v>
      </c>
      <c r="E24" s="29" t="s">
        <v>116</v>
      </c>
      <c r="F24" s="30">
        <v>46300.265462962961</v>
      </c>
      <c r="G24" s="29" t="s">
        <v>28</v>
      </c>
      <c r="H24" s="29" t="s">
        <v>2527</v>
      </c>
      <c r="I24" s="31">
        <v>350</v>
      </c>
      <c r="J24" s="29" t="s">
        <v>22</v>
      </c>
      <c r="K24" s="29" t="s">
        <v>23</v>
      </c>
      <c r="L24" s="31">
        <v>850</v>
      </c>
      <c r="M24" s="29" t="s">
        <v>2528</v>
      </c>
      <c r="N24" s="30">
        <v>46300.221307870372</v>
      </c>
      <c r="O24" s="31">
        <v>350</v>
      </c>
      <c r="P24" s="29" t="s">
        <v>26</v>
      </c>
      <c r="Q24" s="31">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entry_hour]),-1)=HOUR(AF24)),--(IFERROR(Flights_2026_09_3033343536373[entry_sector],"")=AG24),--(IFERROR(Flights_2026_09_3033343536373[nfl],-1)&gt;=AH24),--(IFERROR(Flights_2026_09_3033343536373[nfl],-1)&lt;=IF(AH24=450,450,AH24+9)))</f>
        <v>0</v>
      </c>
    </row>
    <row r="25" spans="1:35" x14ac:dyDescent="0.2">
      <c r="A25" s="29" t="s">
        <v>114</v>
      </c>
      <c r="B25" s="29" t="s">
        <v>65</v>
      </c>
      <c r="C25" s="29" t="s">
        <v>19</v>
      </c>
      <c r="D25" s="29" t="s">
        <v>20</v>
      </c>
      <c r="E25" s="29" t="s">
        <v>166</v>
      </c>
      <c r="F25" s="30">
        <v>46300.26834490741</v>
      </c>
      <c r="G25" s="29" t="s">
        <v>28</v>
      </c>
      <c r="H25" s="29" t="s">
        <v>2529</v>
      </c>
      <c r="I25" s="31">
        <v>370</v>
      </c>
      <c r="J25" s="29" t="s">
        <v>22</v>
      </c>
      <c r="K25" s="29" t="s">
        <v>23</v>
      </c>
      <c r="L25" s="31">
        <v>877</v>
      </c>
      <c r="M25" s="29" t="s">
        <v>387</v>
      </c>
      <c r="N25" s="30">
        <v>46300.216886574075</v>
      </c>
      <c r="O25" s="31">
        <v>370</v>
      </c>
      <c r="P25" s="29" t="s">
        <v>26</v>
      </c>
      <c r="Q25" s="31">
        <v>370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3033343536373[entry_hour]),-1)=HOUR(AF25)),--(IFERROR(Flights_2026_09_3033343536373[entry_sector],"")=AG25),--(IFERROR(Flights_2026_09_3033343536373[nfl],-1)&gt;=AH25),--(IFERROR(Flights_2026_09_3033343536373[nfl],-1)&lt;=IF(AH25=450,450,AH25+9)))</f>
        <v>0</v>
      </c>
    </row>
    <row r="26" spans="1:35" x14ac:dyDescent="0.2">
      <c r="A26" s="29" t="s">
        <v>110</v>
      </c>
      <c r="B26" s="29" t="s">
        <v>81</v>
      </c>
      <c r="C26" s="29" t="s">
        <v>19</v>
      </c>
      <c r="D26" s="29" t="s">
        <v>76</v>
      </c>
      <c r="E26" s="29" t="s">
        <v>495</v>
      </c>
      <c r="F26" s="30">
        <v>46300.276736111111</v>
      </c>
      <c r="G26" s="29" t="s">
        <v>28</v>
      </c>
      <c r="H26" s="29" t="s">
        <v>2530</v>
      </c>
      <c r="I26" s="31">
        <v>350</v>
      </c>
      <c r="J26" s="29" t="s">
        <v>22</v>
      </c>
      <c r="K26" s="29" t="s">
        <v>55</v>
      </c>
      <c r="L26" s="31">
        <v>795</v>
      </c>
      <c r="M26" s="29" t="s">
        <v>84</v>
      </c>
      <c r="N26" s="30">
        <v>46300.229803240742</v>
      </c>
      <c r="O26" s="31">
        <v>350</v>
      </c>
      <c r="P26" s="29" t="s">
        <v>26</v>
      </c>
      <c r="Q26" s="31">
        <v>350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MATOL</v>
      </c>
      <c r="AF26" s="2">
        <v>0.58333333333333337</v>
      </c>
      <c r="AG26" t="s">
        <v>743</v>
      </c>
      <c r="AH26" s="17">
        <v>440</v>
      </c>
      <c r="AI26" s="17" cm="1">
        <f t="array" ref="AI26">SUMPRODUCT(--(IFERROR(HOUR(Flights_2026_09_3033343536373[entry_hour]),-1)=HOUR(AF26)),--(IFERROR(Flights_2026_09_3033343536373[entry_sector],"")=AG26),--(IFERROR(Flights_2026_09_3033343536373[nfl],-1)&gt;=AH26),--(IFERROR(Flights_2026_09_3033343536373[nfl],-1)&lt;=IF(AH26=450,450,AH26+9)))</f>
        <v>0</v>
      </c>
    </row>
    <row r="27" spans="1:35" x14ac:dyDescent="0.2">
      <c r="A27" s="29" t="s">
        <v>369</v>
      </c>
      <c r="B27" s="29" t="s">
        <v>206</v>
      </c>
      <c r="C27" s="29" t="s">
        <v>19</v>
      </c>
      <c r="D27" s="29" t="s">
        <v>41</v>
      </c>
      <c r="E27" s="29" t="s">
        <v>403</v>
      </c>
      <c r="F27" s="30">
        <v>46300.439375000002</v>
      </c>
      <c r="G27" s="29" t="s">
        <v>28</v>
      </c>
      <c r="H27" s="29" t="s">
        <v>2531</v>
      </c>
      <c r="I27" s="31">
        <v>380</v>
      </c>
      <c r="J27" s="29" t="s">
        <v>22</v>
      </c>
      <c r="K27" s="29" t="s">
        <v>23</v>
      </c>
      <c r="L27" s="31">
        <v>211</v>
      </c>
      <c r="M27" s="29" t="s">
        <v>44</v>
      </c>
      <c r="N27" s="30">
        <v>46300.422488425924</v>
      </c>
      <c r="O27" s="31">
        <v>332</v>
      </c>
      <c r="P27" s="29" t="s">
        <v>26</v>
      </c>
      <c r="Q27" s="31">
        <v>210</v>
      </c>
      <c r="R27" t="str">
        <f>IF(B27="","",_xlfn.XLOOKUP(B27,DB!$A$2:$A$205,DB!$C$2:$C$205,"")&amp;"")</f>
        <v>Sector 7</v>
      </c>
      <c r="S27" t="str">
        <f>IF(B27="","",_xlfn.XLOOKUP(B27,DB!$A$2:$A$205,DB!$E$2:$E$205,""))</f>
        <v>Sector 7</v>
      </c>
      <c r="T27" t="str">
        <f>IF(B27="","",_xlfn.XLOOKUP(B27,DB!$A$2:$A$205,DB!$F$2:$F$205,""))</f>
        <v>PAULE/SIGMA</v>
      </c>
      <c r="U27" t="str">
        <f>IF(B27="","",_xlfn.XLOOKUP(B27,DB!$A$2:$A$205,DB!$D$2:$D$205,""))</f>
        <v>MHCC</v>
      </c>
      <c r="V27" t="str">
        <f>IF(B27="","",IF(OR(COUNTIF(M27,"????N?????W")&gt;0,COUNTIF(M27,"????N?????E")&gt;0,COUNTIF(M27,"????S?????W")&gt;0,COUNTIF(M27,"????S?????E")&gt;0),_xlfn.XLOOKUP(B27,DB!$A$2:$A$205,DB!$B$2:$B$205,""),M27))</f>
        <v>SIGMA</v>
      </c>
      <c r="AF27" s="2">
        <v>0.58333333333333337</v>
      </c>
      <c r="AG27" t="s">
        <v>743</v>
      </c>
      <c r="AH27" s="17">
        <v>450</v>
      </c>
      <c r="AI27" s="17" cm="1">
        <f t="array" ref="AI27">SUMPRODUCT(--(IFERROR(HOUR(Flights_2026_09_3033343536373[entry_hour]),-1)=HOUR(AF27)),--(IFERROR(Flights_2026_09_3033343536373[entry_sector],"")=AG27),--(IFERROR(Flights_2026_09_3033343536373[nfl],-1)&gt;=AH27),--(IFERROR(Flights_2026_09_3033343536373[nfl],-1)&lt;=IF(AH27=450,450,AH27+9)))</f>
        <v>0</v>
      </c>
    </row>
    <row r="28" spans="1:35" x14ac:dyDescent="0.2">
      <c r="A28" s="29" t="s">
        <v>118</v>
      </c>
      <c r="B28" s="29" t="s">
        <v>119</v>
      </c>
      <c r="C28" s="29" t="s">
        <v>19</v>
      </c>
      <c r="D28" s="29" t="s">
        <v>120</v>
      </c>
      <c r="E28" s="29" t="s">
        <v>2532</v>
      </c>
      <c r="F28" s="30">
        <v>46300.479224537034</v>
      </c>
      <c r="G28" s="29" t="s">
        <v>28</v>
      </c>
      <c r="H28" s="29" t="s">
        <v>2533</v>
      </c>
      <c r="I28" s="31">
        <v>330</v>
      </c>
      <c r="J28" s="29" t="s">
        <v>22</v>
      </c>
      <c r="K28" s="29" t="s">
        <v>23</v>
      </c>
      <c r="L28" s="31">
        <v>803</v>
      </c>
      <c r="M28" s="29" t="s">
        <v>84</v>
      </c>
      <c r="N28" s="30">
        <v>46300.433263888888</v>
      </c>
      <c r="O28" s="31">
        <v>330</v>
      </c>
      <c r="P28" s="29" t="s">
        <v>26</v>
      </c>
      <c r="Q28" s="31">
        <v>330</v>
      </c>
      <c r="R28" t="str">
        <f>IF(B28="","",_xlfn.XLOOKUP(B28,DB!$A$2:$A$205,DB!$C$2:$C$205,"")&amp;"")</f>
        <v>Sector 5</v>
      </c>
      <c r="S28" t="str">
        <f>IF(B28="","",_xlfn.XLOOKUP(B28,DB!$A$2:$A$205,DB!$E$2:$E$205,""))</f>
        <v>Sector 4</v>
      </c>
      <c r="T28" t="str">
        <f>IF(B28="","",_xlfn.XLOOKUP(B28,DB!$A$2:$A$205,DB!$F$2:$F$205,""))</f>
        <v>VOMAR/XUDUN</v>
      </c>
      <c r="U28" t="str">
        <f>IF(B28="","",_xlfn.XLOOKUP(B28,DB!$A$2:$A$205,DB!$D$2:$D$205,""))</f>
        <v>MMTY</v>
      </c>
      <c r="V28" t="str">
        <f>IF(B28="","",IF(OR(COUNTIF(M28,"????N?????W")&gt;0,COUNTIF(M28,"????N?????E")&gt;0,COUNTIF(M28,"????S?????W")&gt;0,COUNTIF(M28,"????S?????E")&gt;0),_xlfn.XLOOKUP(B28,DB!$A$2:$A$205,DB!$B$2:$B$205,""),M28))</f>
        <v>MATOL</v>
      </c>
      <c r="AF28" s="2">
        <v>0.58333333333333337</v>
      </c>
      <c r="AG28" t="s">
        <v>744</v>
      </c>
      <c r="AH28" s="17">
        <v>200</v>
      </c>
      <c r="AI28" s="17" cm="1">
        <f t="array" ref="AI28">SUMPRODUCT(--(IFERROR(HOUR(Flights_2026_09_3033343536373[entry_hour]),-1)=HOUR(AF28)),--(IFERROR(Flights_2026_09_3033343536373[entry_sector],"")=AG28),--(IFERROR(Flights_2026_09_3033343536373[nfl],-1)&gt;=AH28),--(IFERROR(Flights_2026_09_3033343536373[nfl],-1)&lt;=IF(AH28=450,450,AH28+9)))</f>
        <v>0</v>
      </c>
    </row>
    <row r="29" spans="1:35" x14ac:dyDescent="0.2">
      <c r="A29" s="29" t="s">
        <v>121</v>
      </c>
      <c r="B29" s="29" t="s">
        <v>140</v>
      </c>
      <c r="C29" s="29" t="s">
        <v>19</v>
      </c>
      <c r="D29" s="29" t="s">
        <v>60</v>
      </c>
      <c r="E29" s="29" t="s">
        <v>2534</v>
      </c>
      <c r="F29" s="30">
        <v>46300.562141203707</v>
      </c>
      <c r="G29" s="29" t="s">
        <v>21</v>
      </c>
      <c r="H29" s="29" t="s">
        <v>2535</v>
      </c>
      <c r="I29" s="31">
        <v>230</v>
      </c>
      <c r="J29" s="29" t="s">
        <v>22</v>
      </c>
      <c r="K29" s="29" t="s">
        <v>23</v>
      </c>
      <c r="L29" s="31">
        <v>305</v>
      </c>
      <c r="M29" s="29" t="s">
        <v>140</v>
      </c>
      <c r="N29" s="30">
        <v>46300.539710648147</v>
      </c>
      <c r="O29" s="31">
        <v>0</v>
      </c>
      <c r="P29" s="29" t="s">
        <v>26</v>
      </c>
      <c r="Q29" s="31">
        <v>70</v>
      </c>
      <c r="R29" t="str">
        <f>IF(B29="","",_xlfn.XLOOKUP(B29,DB!$A$2:$A$205,DB!$C$2:$C$205,"")&amp;"")</f>
        <v>Sector 4</v>
      </c>
      <c r="S29" t="str">
        <f>IF(B29="","",_xlfn.XLOOKUP(B29,DB!$A$2:$A$205,DB!$E$2:$E$205,""))</f>
        <v>Sector 4</v>
      </c>
      <c r="T29" t="str">
        <f>IF(B29="","",_xlfn.XLOOKUP(B29,DB!$A$2:$A$205,DB!$F$2:$F$205,""))</f>
        <v>VOMAR/XUDUN</v>
      </c>
      <c r="U29" t="str">
        <f>IF(B29="","",_xlfn.XLOOKUP(B29,DB!$A$2:$A$205,DB!$D$2:$D$205,""))</f>
        <v>MMID</v>
      </c>
      <c r="V29" t="str">
        <f>IF(B29="","",IF(OR(COUNTIF(M29,"????N?????W")&gt;0,COUNTIF(M29,"????N?????E")&gt;0,COUNTIF(M29,"????S?????W")&gt;0,COUNTIF(M29,"????S?????E")&gt;0),_xlfn.XLOOKUP(B29,DB!$A$2:$A$205,DB!$B$2:$B$205,""),M29))</f>
        <v>MMMD</v>
      </c>
      <c r="AF29" s="2">
        <v>0.58333333333333337</v>
      </c>
      <c r="AG29" t="s">
        <v>744</v>
      </c>
      <c r="AH29" s="17">
        <v>210</v>
      </c>
      <c r="AI29" s="17" cm="1">
        <f t="array" ref="AI29">SUMPRODUCT(--(IFERROR(HOUR(Flights_2026_09_3033343536373[entry_hour]),-1)=HOUR(AF29)),--(IFERROR(Flights_2026_09_3033343536373[entry_sector],"")=AG29),--(IFERROR(Flights_2026_09_3033343536373[nfl],-1)&gt;=AH29),--(IFERROR(Flights_2026_09_3033343536373[nfl],-1)&lt;=IF(AH29=450,450,AH29+9)))</f>
        <v>0</v>
      </c>
    </row>
    <row r="30" spans="1:35" x14ac:dyDescent="0.2">
      <c r="A30" s="29" t="s">
        <v>1297</v>
      </c>
      <c r="B30" s="29" t="s">
        <v>86</v>
      </c>
      <c r="C30" s="29" t="s">
        <v>19</v>
      </c>
      <c r="D30" s="29" t="s">
        <v>595</v>
      </c>
      <c r="E30" s="29"/>
      <c r="F30" s="30">
        <v>46300.573182870372</v>
      </c>
      <c r="G30" s="29" t="s">
        <v>21</v>
      </c>
      <c r="H30" s="29" t="s">
        <v>2536</v>
      </c>
      <c r="I30" s="31">
        <v>270</v>
      </c>
      <c r="J30" s="29" t="s">
        <v>22</v>
      </c>
      <c r="K30" s="29" t="s">
        <v>31</v>
      </c>
      <c r="L30" s="31">
        <v>969</v>
      </c>
      <c r="M30" s="29" t="s">
        <v>2537</v>
      </c>
      <c r="N30" s="30">
        <v>46300.478009259263</v>
      </c>
      <c r="O30" s="31">
        <v>270</v>
      </c>
      <c r="P30" s="29" t="s">
        <v>32</v>
      </c>
      <c r="Q30" s="31">
        <v>270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3033343536373[entry_hour]),-1)=HOUR(AF30)),--(IFERROR(Flights_2026_09_3033343536373[entry_sector],"")=AG30),--(IFERROR(Flights_2026_09_3033343536373[nfl],-1)&gt;=AH30),--(IFERROR(Flights_2026_09_3033343536373[nfl],-1)&lt;=IF(AH30=450,450,AH30+9)))</f>
        <v>3</v>
      </c>
    </row>
    <row r="31" spans="1:35" x14ac:dyDescent="0.2">
      <c r="A31" s="29" t="s">
        <v>126</v>
      </c>
      <c r="B31" s="29" t="s">
        <v>86</v>
      </c>
      <c r="C31" s="29" t="s">
        <v>19</v>
      </c>
      <c r="D31" s="29" t="s">
        <v>53</v>
      </c>
      <c r="E31" s="29" t="s">
        <v>558</v>
      </c>
      <c r="F31" s="30">
        <v>46300.589768518519</v>
      </c>
      <c r="G31" s="29" t="s">
        <v>21</v>
      </c>
      <c r="H31" s="29" t="s">
        <v>2538</v>
      </c>
      <c r="I31" s="31">
        <v>370</v>
      </c>
      <c r="J31" s="29" t="s">
        <v>22</v>
      </c>
      <c r="K31" s="29" t="s">
        <v>23</v>
      </c>
      <c r="L31" s="31">
        <v>867</v>
      </c>
      <c r="M31" s="29" t="s">
        <v>2539</v>
      </c>
      <c r="N31" s="30">
        <v>46300.539363425924</v>
      </c>
      <c r="O31" s="31">
        <v>370</v>
      </c>
      <c r="P31" s="29" t="s">
        <v>26</v>
      </c>
      <c r="Q31" s="31">
        <v>370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entry_hour]),-1)=HOUR(AF31)),--(IFERROR(Flights_2026_09_3033343536373[entry_sector],"")=AG31),--(IFERROR(Flights_2026_09_3033343536373[nfl],-1)&gt;=AH31),--(IFERROR(Flights_2026_09_3033343536373[nfl],-1)&lt;=IF(AH31=450,450,AH31+9)))</f>
        <v>0</v>
      </c>
    </row>
    <row r="32" spans="1:35" x14ac:dyDescent="0.2">
      <c r="A32" s="29" t="s">
        <v>376</v>
      </c>
      <c r="B32" s="29" t="s">
        <v>49</v>
      </c>
      <c r="C32" s="29" t="s">
        <v>19</v>
      </c>
      <c r="D32" s="29" t="s">
        <v>50</v>
      </c>
      <c r="E32" s="29" t="s">
        <v>659</v>
      </c>
      <c r="F32" s="30">
        <v>46300.592013888891</v>
      </c>
      <c r="G32" s="29" t="s">
        <v>21</v>
      </c>
      <c r="H32" s="29" t="s">
        <v>2540</v>
      </c>
      <c r="I32" s="31">
        <v>340</v>
      </c>
      <c r="J32" s="29" t="s">
        <v>22</v>
      </c>
      <c r="K32" s="29" t="s">
        <v>23</v>
      </c>
      <c r="L32" s="31">
        <v>162</v>
      </c>
      <c r="M32" s="29" t="s">
        <v>37</v>
      </c>
      <c r="N32" s="30">
        <v>46300.578634259262</v>
      </c>
      <c r="O32" s="31">
        <v>310</v>
      </c>
      <c r="P32" s="29" t="s">
        <v>26</v>
      </c>
      <c r="Q32" s="31">
        <v>220</v>
      </c>
      <c r="R32" t="str">
        <f>IF(B32="","",_xlfn.XLOOKUP(B32,DB!$A$2:$A$205,DB!$C$2:$C$205,"")&amp;"")</f>
        <v>Sector 3</v>
      </c>
      <c r="S32" t="str">
        <f>IF(B32="","",_xlfn.XLOOKUP(B32,DB!$A$2:$A$205,DB!$E$2:$E$205,""))</f>
        <v>Sector 3</v>
      </c>
      <c r="T32" t="str">
        <f>IF(B32="","",_xlfn.XLOOKUP(B32,DB!$A$2:$A$205,DB!$F$2:$F$205,""))</f>
        <v>NOSAT</v>
      </c>
      <c r="U32" t="str">
        <f>IF(B32="","",_xlfn.XLOOKUP(B32,DB!$A$2:$A$205,DB!$D$2:$D$205,""))</f>
        <v>KZHU</v>
      </c>
      <c r="V32" t="str">
        <f>IF(B32="","",IF(OR(COUNTIF(M32,"????N?????W")&gt;0,COUNTIF(M32,"????N?????E")&gt;0,COUNTIF(M32,"????S?????W")&gt;0,COUNTIF(M32,"????S?????E")&gt;0),_xlfn.XLOOKUP(B32,DB!$A$2:$A$205,DB!$B$2:$B$205,""),M32))</f>
        <v>NOSAT</v>
      </c>
      <c r="AF32" s="2">
        <v>0.58333333333333337</v>
      </c>
      <c r="AG32" t="s">
        <v>744</v>
      </c>
      <c r="AH32" s="17">
        <v>240</v>
      </c>
      <c r="AI32" s="17" cm="1">
        <f t="array" ref="AI32">SUMPRODUCT(--(IFERROR(HOUR(Flights_2026_09_3033343536373[entry_hour]),-1)=HOUR(AF32)),--(IFERROR(Flights_2026_09_3033343536373[entry_sector],"")=AG32),--(IFERROR(Flights_2026_09_3033343536373[nfl],-1)&gt;=AH32),--(IFERROR(Flights_2026_09_3033343536373[nfl],-1)&lt;=IF(AH32=450,450,AH32+9)))</f>
        <v>0</v>
      </c>
    </row>
    <row r="33" spans="1:35" x14ac:dyDescent="0.2">
      <c r="A33" s="29" t="s">
        <v>496</v>
      </c>
      <c r="B33" s="29" t="s">
        <v>267</v>
      </c>
      <c r="C33" s="29" t="s">
        <v>19</v>
      </c>
      <c r="D33" s="29" t="s">
        <v>441</v>
      </c>
      <c r="E33" s="29"/>
      <c r="F33" s="30">
        <v>46300.593645833331</v>
      </c>
      <c r="G33" s="29" t="s">
        <v>28</v>
      </c>
      <c r="H33" s="29" t="s">
        <v>29</v>
      </c>
      <c r="I33" s="31">
        <v>15</v>
      </c>
      <c r="J33" s="29" t="s">
        <v>30</v>
      </c>
      <c r="K33" s="29" t="s">
        <v>31</v>
      </c>
      <c r="L33" s="31">
        <v>25</v>
      </c>
      <c r="M33" s="29" t="s">
        <v>267</v>
      </c>
      <c r="N33" s="30">
        <v>46300.581585648149</v>
      </c>
      <c r="O33" s="31">
        <v>0</v>
      </c>
      <c r="P33" s="29" t="s">
        <v>32</v>
      </c>
      <c r="Q33" s="31">
        <v>15</v>
      </c>
      <c r="R33" t="str">
        <f>IF(B33="","",_xlfn.XLOOKUP(B33,DB!$A$2:$A$205,DB!$C$2:$C$205,"")&amp;"")</f>
        <v>Sector 7</v>
      </c>
      <c r="S33" t="str">
        <f>IF(B33="","",_xlfn.XLOOKUP(B33,DB!$A$2:$A$205,DB!$E$2:$E$205,""))</f>
        <v>Sector 7</v>
      </c>
      <c r="T33" t="str">
        <f>IF(B33="","",_xlfn.XLOOKUP(B33,DB!$A$2:$A$205,DB!$F$2:$F$205,""))</f>
        <v>PAULE/SIGMA</v>
      </c>
      <c r="U33" t="str">
        <f>IF(B33="","",_xlfn.XLOOKUP(B33,DB!$A$2:$A$205,DB!$D$2:$D$205,""))</f>
        <v>MMID</v>
      </c>
      <c r="V33" t="str">
        <f>IF(B33="","",IF(OR(COUNTIF(M33,"????N?????W")&gt;0,COUNTIF(M33,"????N?????E")&gt;0,COUNTIF(M33,"????S?????W")&gt;0,COUNTIF(M33,"????S?????E")&gt;0),_xlfn.XLOOKUP(B33,DB!$A$2:$A$205,DB!$B$2:$B$205,""),M33))</f>
        <v>MMCZ</v>
      </c>
      <c r="AF33" s="2">
        <v>0.58333333333333337</v>
      </c>
      <c r="AG33" t="s">
        <v>744</v>
      </c>
      <c r="AH33" s="17">
        <v>250</v>
      </c>
      <c r="AI33" s="17" cm="1">
        <f t="array" ref="AI33">SUMPRODUCT(--(IFERROR(HOUR(Flights_2026_09_3033343536373[entry_hour]),-1)=HOUR(AF33)),--(IFERROR(Flights_2026_09_3033343536373[entry_sector],"")=AG33),--(IFERROR(Flights_2026_09_3033343536373[nfl],-1)&gt;=AH33),--(IFERROR(Flights_2026_09_3033343536373[nfl],-1)&lt;=IF(AH33=450,450,AH33+9)))</f>
        <v>0</v>
      </c>
    </row>
    <row r="34" spans="1:35" x14ac:dyDescent="0.2">
      <c r="A34" s="29" t="s">
        <v>125</v>
      </c>
      <c r="B34" s="29" t="s">
        <v>81</v>
      </c>
      <c r="C34" s="29" t="s">
        <v>19</v>
      </c>
      <c r="D34" s="29" t="s">
        <v>41</v>
      </c>
      <c r="E34" s="29" t="s">
        <v>664</v>
      </c>
      <c r="F34" s="30">
        <v>46300.598113425927</v>
      </c>
      <c r="G34" s="29" t="s">
        <v>28</v>
      </c>
      <c r="H34" s="29" t="s">
        <v>2541</v>
      </c>
      <c r="I34" s="31">
        <v>390</v>
      </c>
      <c r="J34" s="29" t="s">
        <v>22</v>
      </c>
      <c r="K34" s="29" t="s">
        <v>23</v>
      </c>
      <c r="L34" s="31">
        <v>800</v>
      </c>
      <c r="M34" s="29" t="s">
        <v>84</v>
      </c>
      <c r="N34" s="30">
        <v>46300.552384259259</v>
      </c>
      <c r="O34" s="31">
        <v>390</v>
      </c>
      <c r="P34" s="29" t="s">
        <v>26</v>
      </c>
      <c r="Q34" s="31">
        <v>390</v>
      </c>
      <c r="R34" t="str">
        <f>IF(B34="","",_xlfn.XLOOKUP(B34,DB!$A$2:$A$205,DB!$C$2:$C$205,"")&amp;"")</f>
        <v>Sector 5</v>
      </c>
      <c r="S34" t="str">
        <f>IF(B34="","",_xlfn.XLOOKUP(B34,DB!$A$2:$A$205,DB!$E$2:$E$205,""))</f>
        <v>Sector 4</v>
      </c>
      <c r="T34" t="str">
        <f>IF(B34="","",_xlfn.XLOOKUP(B34,DB!$A$2:$A$205,DB!$F$2:$F$205,""))</f>
        <v>VOMAR/XUDUN</v>
      </c>
      <c r="U34" t="str">
        <f>IF(B34="","",_xlfn.XLOOKUP(B34,DB!$A$2:$A$205,DB!$D$2:$D$205,""))</f>
        <v>MMTY</v>
      </c>
      <c r="V34" t="str">
        <f>IF(B34="","",IF(OR(COUNTIF(M34,"????N?????W")&gt;0,COUNTIF(M34,"????N?????E")&gt;0,COUNTIF(M34,"????S?????W")&gt;0,COUNTIF(M34,"????S?????E")&gt;0),_xlfn.XLOOKUP(B34,DB!$A$2:$A$205,DB!$B$2:$B$205,""),M34))</f>
        <v>MATOL</v>
      </c>
      <c r="AF34" s="2">
        <v>0.58333333333333337</v>
      </c>
      <c r="AG34" t="s">
        <v>744</v>
      </c>
      <c r="AH34" s="17">
        <v>260</v>
      </c>
      <c r="AI34" s="17" cm="1">
        <f t="array" ref="AI34">SUMPRODUCT(--(IFERROR(HOUR(Flights_2026_09_3033343536373[entry_hour]),-1)=HOUR(AF34)),--(IFERROR(Flights_2026_09_3033343536373[entry_sector],"")=AG34),--(IFERROR(Flights_2026_09_3033343536373[nfl],-1)&gt;=AH34),--(IFERROR(Flights_2026_09_3033343536373[nfl],-1)&lt;=IF(AH34=450,450,AH34+9)))</f>
        <v>0</v>
      </c>
    </row>
    <row r="35" spans="1:35" x14ac:dyDescent="0.2">
      <c r="A35" s="29" t="s">
        <v>130</v>
      </c>
      <c r="B35" s="29" t="s">
        <v>65</v>
      </c>
      <c r="C35" s="29" t="s">
        <v>19</v>
      </c>
      <c r="D35" s="29" t="s">
        <v>47</v>
      </c>
      <c r="E35" s="29" t="s">
        <v>863</v>
      </c>
      <c r="F35" s="30">
        <v>46300.601550925923</v>
      </c>
      <c r="G35" s="29" t="s">
        <v>21</v>
      </c>
      <c r="H35" s="29" t="s">
        <v>2542</v>
      </c>
      <c r="I35" s="31">
        <v>370</v>
      </c>
      <c r="J35" s="29" t="s">
        <v>22</v>
      </c>
      <c r="K35" s="29" t="s">
        <v>23</v>
      </c>
      <c r="L35" s="31">
        <v>872</v>
      </c>
      <c r="M35" s="29" t="s">
        <v>2543</v>
      </c>
      <c r="N35" s="30">
        <v>46300.551990740743</v>
      </c>
      <c r="O35" s="31">
        <v>370</v>
      </c>
      <c r="P35" s="29" t="s">
        <v>26</v>
      </c>
      <c r="Q35" s="31">
        <v>370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3033343536373[entry_hour]),-1)=HOUR(AF35)),--(IFERROR(Flights_2026_09_3033343536373[entry_sector],"")=AG35),--(IFERROR(Flights_2026_09_3033343536373[nfl],-1)&gt;=AH35),--(IFERROR(Flights_2026_09_3033343536373[nfl],-1)&lt;=IF(AH35=450,450,AH35+9)))</f>
        <v>0</v>
      </c>
    </row>
    <row r="36" spans="1:35" x14ac:dyDescent="0.2">
      <c r="A36" s="29" t="s">
        <v>137</v>
      </c>
      <c r="B36" s="29" t="s">
        <v>52</v>
      </c>
      <c r="C36" s="29" t="s">
        <v>19</v>
      </c>
      <c r="D36" s="29" t="s">
        <v>50</v>
      </c>
      <c r="E36" s="29" t="s">
        <v>395</v>
      </c>
      <c r="F36" s="30">
        <v>46300.603321759256</v>
      </c>
      <c r="G36" s="29" t="s">
        <v>21</v>
      </c>
      <c r="H36" s="29" t="s">
        <v>2544</v>
      </c>
      <c r="I36" s="31">
        <v>350</v>
      </c>
      <c r="J36" s="29" t="s">
        <v>22</v>
      </c>
      <c r="K36" s="29" t="s">
        <v>23</v>
      </c>
      <c r="L36" s="31">
        <v>910</v>
      </c>
      <c r="M36" s="29" t="s">
        <v>2545</v>
      </c>
      <c r="N36" s="30">
        <v>46300.551921296297</v>
      </c>
      <c r="O36" s="31">
        <v>350</v>
      </c>
      <c r="P36" s="29" t="s">
        <v>26</v>
      </c>
      <c r="Q36" s="31">
        <v>350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3033343536373[entry_hour]),-1)=HOUR(AF36)),--(IFERROR(Flights_2026_09_3033343536373[entry_sector],"")=AG36),--(IFERROR(Flights_2026_09_3033343536373[nfl],-1)&gt;=AH36),--(IFERROR(Flights_2026_09_3033343536373[nfl],-1)&lt;=IF(AH36=450,450,AH36+9)))</f>
        <v>0</v>
      </c>
    </row>
    <row r="37" spans="1:35" x14ac:dyDescent="0.2">
      <c r="A37" s="29" t="s">
        <v>447</v>
      </c>
      <c r="B37" s="29" t="s">
        <v>175</v>
      </c>
      <c r="C37" s="29" t="s">
        <v>19</v>
      </c>
      <c r="D37" s="29" t="s">
        <v>50</v>
      </c>
      <c r="E37" s="29" t="s">
        <v>2546</v>
      </c>
      <c r="F37" s="30">
        <v>46300.605081018519</v>
      </c>
      <c r="G37" s="29" t="s">
        <v>21</v>
      </c>
      <c r="H37" s="29" t="s">
        <v>2547</v>
      </c>
      <c r="I37" s="31">
        <v>360</v>
      </c>
      <c r="J37" s="29" t="s">
        <v>22</v>
      </c>
      <c r="K37" s="29" t="s">
        <v>23</v>
      </c>
      <c r="L37" s="31">
        <v>188</v>
      </c>
      <c r="M37" s="29" t="s">
        <v>37</v>
      </c>
      <c r="N37" s="30">
        <v>46300.589224537034</v>
      </c>
      <c r="O37" s="31">
        <v>360</v>
      </c>
      <c r="P37" s="29" t="s">
        <v>26</v>
      </c>
      <c r="Q37" s="31">
        <v>220</v>
      </c>
      <c r="R37" t="str">
        <f>IF(B37="","",_xlfn.XLOOKUP(B37,DB!$A$2:$A$205,DB!$C$2:$C$205,"")&amp;"")</f>
        <v>Sector 3</v>
      </c>
      <c r="S37" t="str">
        <f>IF(B37="","",_xlfn.XLOOKUP(B37,DB!$A$2:$A$205,DB!$E$2:$E$205,""))</f>
        <v>Sector 3</v>
      </c>
      <c r="T37" t="str">
        <f>IF(B37="","",_xlfn.XLOOKUP(B37,DB!$A$2:$A$205,DB!$F$2:$F$205,""))</f>
        <v>NOSAT</v>
      </c>
      <c r="U37" t="str">
        <f>IF(B37="","",_xlfn.XLOOKUP(B37,DB!$A$2:$A$205,DB!$D$2:$D$205,""))</f>
        <v>KZHU</v>
      </c>
      <c r="V37" t="str">
        <f>IF(B37="","",IF(OR(COUNTIF(M37,"????N?????W")&gt;0,COUNTIF(M37,"????N?????E")&gt;0,COUNTIF(M37,"????S?????W")&gt;0,COUNTIF(M37,"????S?????E")&gt;0),_xlfn.XLOOKUP(B37,DB!$A$2:$A$205,DB!$B$2:$B$205,""),M37))</f>
        <v>NOSAT</v>
      </c>
      <c r="AF37" s="2">
        <v>0.58333333333333337</v>
      </c>
      <c r="AG37" t="s">
        <v>744</v>
      </c>
      <c r="AH37" s="17">
        <v>290</v>
      </c>
      <c r="AI37" s="17" cm="1">
        <f t="array" ref="AI37">SUMPRODUCT(--(IFERROR(HOUR(Flights_2026_09_3033343536373[entry_hour]),-1)=HOUR(AF37)),--(IFERROR(Flights_2026_09_3033343536373[entry_sector],"")=AG37),--(IFERROR(Flights_2026_09_3033343536373[nfl],-1)&gt;=AH37),--(IFERROR(Flights_2026_09_3033343536373[nfl],-1)&lt;=IF(AH37=450,450,AH37+9)))</f>
        <v>0</v>
      </c>
    </row>
    <row r="38" spans="1:35" x14ac:dyDescent="0.2">
      <c r="A38" s="29" t="s">
        <v>146</v>
      </c>
      <c r="B38" s="29" t="s">
        <v>89</v>
      </c>
      <c r="C38" s="29" t="s">
        <v>19</v>
      </c>
      <c r="D38" s="29" t="s">
        <v>47</v>
      </c>
      <c r="E38" s="29" t="s">
        <v>2548</v>
      </c>
      <c r="F38" s="30">
        <v>46300.606747685182</v>
      </c>
      <c r="G38" s="29" t="s">
        <v>21</v>
      </c>
      <c r="H38" s="29" t="s">
        <v>2549</v>
      </c>
      <c r="I38" s="31">
        <v>340</v>
      </c>
      <c r="J38" s="29" t="s">
        <v>22</v>
      </c>
      <c r="K38" s="29" t="s">
        <v>23</v>
      </c>
      <c r="L38" s="31">
        <v>206</v>
      </c>
      <c r="M38" s="29" t="s">
        <v>44</v>
      </c>
      <c r="N38" s="30">
        <v>46300.589525462965</v>
      </c>
      <c r="O38" s="31">
        <v>281</v>
      </c>
      <c r="P38" s="29" t="s">
        <v>26</v>
      </c>
      <c r="Q38" s="31">
        <v>290</v>
      </c>
      <c r="R38" t="str">
        <f>IF(B38="","",_xlfn.XLOOKUP(B38,DB!$A$2:$A$205,DB!$C$2:$C$205,"")&amp;"")</f>
        <v>Sector 7</v>
      </c>
      <c r="S38" t="str">
        <f>IF(B38="","",_xlfn.XLOOKUP(B38,DB!$A$2:$A$205,DB!$E$2:$E$205,""))</f>
        <v>Sector 7</v>
      </c>
      <c r="T38" t="str">
        <f>IF(B38="","",_xlfn.XLOOKUP(B38,DB!$A$2:$A$205,DB!$F$2:$F$205,""))</f>
        <v>PAULE/SIGMA</v>
      </c>
      <c r="U38" t="str">
        <f>IF(B38="","",_xlfn.XLOOKUP(B38,DB!$A$2:$A$205,DB!$D$2:$D$205,""))</f>
        <v>MHCC</v>
      </c>
      <c r="V38" t="str">
        <f>IF(B38="","",IF(OR(COUNTIF(M38,"????N?????W")&gt;0,COUNTIF(M38,"????N?????E")&gt;0,COUNTIF(M38,"????S?????W")&gt;0,COUNTIF(M38,"????S?????E")&gt;0),_xlfn.XLOOKUP(B38,DB!$A$2:$A$205,DB!$B$2:$B$205,""),M38))</f>
        <v>SIGMA</v>
      </c>
      <c r="AF38" s="2">
        <v>0.58333333333333337</v>
      </c>
      <c r="AG38" t="s">
        <v>744</v>
      </c>
      <c r="AH38" s="17">
        <v>300</v>
      </c>
      <c r="AI38" s="17" cm="1">
        <f t="array" ref="AI38">SUMPRODUCT(--(IFERROR(HOUR(Flights_2026_09_3033343536373[entry_hour]),-1)=HOUR(AF38)),--(IFERROR(Flights_2026_09_3033343536373[entry_sector],"")=AG38),--(IFERROR(Flights_2026_09_3033343536373[nfl],-1)&gt;=AH38),--(IFERROR(Flights_2026_09_3033343536373[nfl],-1)&lt;=IF(AH38=450,450,AH38+9)))</f>
        <v>0</v>
      </c>
    </row>
    <row r="39" spans="1:35" x14ac:dyDescent="0.2">
      <c r="A39" s="29" t="s">
        <v>2248</v>
      </c>
      <c r="B39" s="29" t="s">
        <v>57</v>
      </c>
      <c r="C39" s="29" t="s">
        <v>19</v>
      </c>
      <c r="D39" s="29" t="s">
        <v>47</v>
      </c>
      <c r="E39" s="29" t="s">
        <v>2550</v>
      </c>
      <c r="F39" s="30">
        <v>46300.609120370369</v>
      </c>
      <c r="G39" s="29" t="s">
        <v>21</v>
      </c>
      <c r="H39" s="29" t="s">
        <v>2551</v>
      </c>
      <c r="I39" s="31">
        <v>370</v>
      </c>
      <c r="J39" s="29" t="s">
        <v>22</v>
      </c>
      <c r="K39" s="29" t="s">
        <v>23</v>
      </c>
      <c r="L39" s="31">
        <v>490</v>
      </c>
      <c r="M39" s="29" t="s">
        <v>25</v>
      </c>
      <c r="N39" s="30">
        <v>46300.578229166669</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KZHU</v>
      </c>
      <c r="V39" t="str">
        <f>IF(B39="","",IF(OR(COUNTIF(M39,"????N?????W")&gt;0,COUNTIF(M39,"????N?????E")&gt;0,COUNTIF(M39,"????S?????W")&gt;0,COUNTIF(M39,"????S?????E")&gt;0),_xlfn.XLOOKUP(B39,DB!$A$2:$A$205,DB!$B$2:$B$205,""),M39))</f>
        <v>KEHLI</v>
      </c>
      <c r="AF39" s="2">
        <v>0.58333333333333337</v>
      </c>
      <c r="AG39" t="s">
        <v>744</v>
      </c>
      <c r="AH39" s="17">
        <v>310</v>
      </c>
      <c r="AI39" s="17" cm="1">
        <f t="array" ref="AI39">SUMPRODUCT(--(IFERROR(HOUR(Flights_2026_09_3033343536373[entry_hour]),-1)=HOUR(AF39)),--(IFERROR(Flights_2026_09_3033343536373[entry_sector],"")=AG39),--(IFERROR(Flights_2026_09_3033343536373[nfl],-1)&gt;=AH39),--(IFERROR(Flights_2026_09_3033343536373[nfl],-1)&lt;=IF(AH39=450,450,AH39+9)))</f>
        <v>0</v>
      </c>
    </row>
    <row r="40" spans="1:35" x14ac:dyDescent="0.2">
      <c r="A40" s="29" t="s">
        <v>442</v>
      </c>
      <c r="B40" s="29" t="s">
        <v>86</v>
      </c>
      <c r="C40" s="29" t="s">
        <v>19</v>
      </c>
      <c r="D40" s="29" t="s">
        <v>53</v>
      </c>
      <c r="E40" s="29" t="s">
        <v>292</v>
      </c>
      <c r="F40" s="30">
        <v>46300.612337962964</v>
      </c>
      <c r="G40" s="29" t="s">
        <v>21</v>
      </c>
      <c r="H40" s="29" t="s">
        <v>2552</v>
      </c>
      <c r="I40" s="31">
        <v>370</v>
      </c>
      <c r="J40" s="29" t="s">
        <v>22</v>
      </c>
      <c r="K40" s="29" t="s">
        <v>23</v>
      </c>
      <c r="L40" s="31">
        <v>895</v>
      </c>
      <c r="M40" s="29" t="s">
        <v>78</v>
      </c>
      <c r="N40" s="30">
        <v>46300.560358796298</v>
      </c>
      <c r="O40" s="31">
        <v>370</v>
      </c>
      <c r="P40" s="29" t="s">
        <v>26</v>
      </c>
      <c r="Q40" s="31">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3033343536373[entry_hour]),-1)=HOUR(AF40)),--(IFERROR(Flights_2026_09_3033343536373[entry_sector],"")=AG40),--(IFERROR(Flights_2026_09_3033343536373[nfl],-1)&gt;=AH40),--(IFERROR(Flights_2026_09_3033343536373[nfl],-1)&lt;=IF(AH40=450,450,AH40+9)))</f>
        <v>0</v>
      </c>
    </row>
    <row r="41" spans="1:35" x14ac:dyDescent="0.2">
      <c r="A41" s="29" t="s">
        <v>151</v>
      </c>
      <c r="B41" s="29" t="s">
        <v>65</v>
      </c>
      <c r="C41" s="29" t="s">
        <v>19</v>
      </c>
      <c r="D41" s="29" t="s">
        <v>76</v>
      </c>
      <c r="E41" s="29" t="s">
        <v>851</v>
      </c>
      <c r="F41" s="30">
        <v>46300.616018518522</v>
      </c>
      <c r="G41" s="29" t="s">
        <v>28</v>
      </c>
      <c r="H41" s="29" t="s">
        <v>2553</v>
      </c>
      <c r="I41" s="31">
        <v>370</v>
      </c>
      <c r="J41" s="29" t="s">
        <v>22</v>
      </c>
      <c r="K41" s="29" t="s">
        <v>23</v>
      </c>
      <c r="L41" s="31">
        <v>896</v>
      </c>
      <c r="M41" s="29" t="s">
        <v>78</v>
      </c>
      <c r="N41" s="30">
        <v>46300.565937500003</v>
      </c>
      <c r="O41" s="31">
        <v>370</v>
      </c>
      <c r="P41" s="29" t="s">
        <v>26</v>
      </c>
      <c r="Q41" s="3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entry_hour]),-1)=HOUR(AF41)),--(IFERROR(Flights_2026_09_3033343536373[entry_sector],"")=AG41),--(IFERROR(Flights_2026_09_3033343536373[nfl],-1)&gt;=AH41),--(IFERROR(Flights_2026_09_3033343536373[nfl],-1)&lt;=IF(AH41=450,450,AH41+9)))</f>
        <v>0</v>
      </c>
    </row>
    <row r="42" spans="1:35" x14ac:dyDescent="0.2">
      <c r="A42" s="29" t="s">
        <v>155</v>
      </c>
      <c r="B42" s="29" t="s">
        <v>18</v>
      </c>
      <c r="C42" s="29" t="s">
        <v>19</v>
      </c>
      <c r="D42" s="29" t="s">
        <v>20</v>
      </c>
      <c r="E42" s="29" t="s">
        <v>2554</v>
      </c>
      <c r="F42" s="30">
        <v>46300.618252314816</v>
      </c>
      <c r="G42" s="29" t="s">
        <v>21</v>
      </c>
      <c r="H42" s="29" t="s">
        <v>2555</v>
      </c>
      <c r="I42" s="31">
        <v>370</v>
      </c>
      <c r="J42" s="29" t="s">
        <v>22</v>
      </c>
      <c r="K42" s="29" t="s">
        <v>23</v>
      </c>
      <c r="L42" s="31">
        <v>426</v>
      </c>
      <c r="M42" s="29" t="s">
        <v>2556</v>
      </c>
      <c r="N42" s="30">
        <v>46300.591944444444</v>
      </c>
      <c r="O42" s="31">
        <v>370</v>
      </c>
      <c r="P42" s="29" t="s">
        <v>26</v>
      </c>
      <c r="Q42" s="31">
        <v>370</v>
      </c>
      <c r="R42" t="str">
        <f>IF(B42="","",_xlfn.XLOOKUP(B42,DB!$A$2:$A$205,DB!$C$2:$C$205,"")&amp;"")</f>
        <v>Sector 5</v>
      </c>
      <c r="S42" t="str">
        <f>IF(B42="","",_xlfn.XLOOKUP(B42,DB!$A$2:$A$205,DB!$E$2:$E$205,""))</f>
        <v>Sector 4</v>
      </c>
      <c r="T42" t="str">
        <f>IF(B42="","",_xlfn.XLOOKUP(B42,DB!$A$2:$A$205,DB!$F$2:$F$205,""))</f>
        <v>VOMAR/XUDUN</v>
      </c>
      <c r="U42" t="str">
        <f>IF(B42="","",_xlfn.XLOOKUP(B42,DB!$A$2:$A$205,DB!$D$2:$D$205,""))</f>
        <v>KZHU</v>
      </c>
      <c r="V42" t="str">
        <f>IF(B42="","",IF(OR(COUNTIF(M42,"????N?????W")&gt;0,COUNTIF(M42,"????N?????E")&gt;0,COUNTIF(M42,"????S?????W")&gt;0,COUNTIF(M42,"????S?????E")&gt;0),_xlfn.XLOOKUP(B42,DB!$A$2:$A$205,DB!$B$2:$B$205,""),M42))</f>
        <v>IPSEV</v>
      </c>
      <c r="AF42" s="2">
        <v>0.58333333333333337</v>
      </c>
      <c r="AG42" t="s">
        <v>744</v>
      </c>
      <c r="AH42" s="17">
        <v>340</v>
      </c>
      <c r="AI42" s="17" cm="1">
        <f t="array" ref="AI42">SUMPRODUCT(--(IFERROR(HOUR(Flights_2026_09_3033343536373[entry_hour]),-1)=HOUR(AF42)),--(IFERROR(Flights_2026_09_3033343536373[entry_sector],"")=AG42),--(IFERROR(Flights_2026_09_3033343536373[nfl],-1)&gt;=AH42),--(IFERROR(Flights_2026_09_3033343536373[nfl],-1)&lt;=IF(AH42=450,450,AH42+9)))</f>
        <v>0</v>
      </c>
    </row>
    <row r="43" spans="1:35" x14ac:dyDescent="0.2">
      <c r="A43" s="29" t="s">
        <v>142</v>
      </c>
      <c r="B43" s="29" t="s">
        <v>49</v>
      </c>
      <c r="C43" s="29" t="s">
        <v>19</v>
      </c>
      <c r="D43" s="29" t="s">
        <v>50</v>
      </c>
      <c r="E43" s="29" t="s">
        <v>666</v>
      </c>
      <c r="F43" s="30">
        <v>46300.620740740742</v>
      </c>
      <c r="G43" s="29" t="s">
        <v>21</v>
      </c>
      <c r="H43" s="29" t="s">
        <v>2557</v>
      </c>
      <c r="I43" s="31">
        <v>360</v>
      </c>
      <c r="J43" s="29" t="s">
        <v>22</v>
      </c>
      <c r="K43" s="29" t="s">
        <v>23</v>
      </c>
      <c r="L43" s="31">
        <v>167</v>
      </c>
      <c r="M43" s="29" t="s">
        <v>37</v>
      </c>
      <c r="N43" s="30">
        <v>46300.606504629628</v>
      </c>
      <c r="O43" s="31">
        <v>360</v>
      </c>
      <c r="P43" s="29" t="s">
        <v>26</v>
      </c>
      <c r="Q43" s="31">
        <v>220</v>
      </c>
      <c r="R43" t="str">
        <f>IF(B43="","",_xlfn.XLOOKUP(B43,DB!$A$2:$A$205,DB!$C$2:$C$205,"")&amp;"")</f>
        <v>Sector 3</v>
      </c>
      <c r="S43" t="str">
        <f>IF(B43="","",_xlfn.XLOOKUP(B43,DB!$A$2:$A$205,DB!$E$2:$E$205,""))</f>
        <v>Sector 3</v>
      </c>
      <c r="T43" t="str">
        <f>IF(B43="","",_xlfn.XLOOKUP(B43,DB!$A$2:$A$205,DB!$F$2:$F$205,""))</f>
        <v>NOSAT</v>
      </c>
      <c r="U43" t="str">
        <f>IF(B43="","",_xlfn.XLOOKUP(B43,DB!$A$2:$A$205,DB!$D$2:$D$205,""))</f>
        <v>KZHU</v>
      </c>
      <c r="V43" t="str">
        <f>IF(B43="","",IF(OR(COUNTIF(M43,"????N?????W")&gt;0,COUNTIF(M43,"????N?????E")&gt;0,COUNTIF(M43,"????S?????W")&gt;0,COUNTIF(M43,"????S?????E")&gt;0),_xlfn.XLOOKUP(B43,DB!$A$2:$A$205,DB!$B$2:$B$205,""),M43))</f>
        <v>NOSAT</v>
      </c>
      <c r="AF43" s="2">
        <v>0.58333333333333337</v>
      </c>
      <c r="AG43" t="s">
        <v>744</v>
      </c>
      <c r="AH43" s="17">
        <v>350</v>
      </c>
      <c r="AI43" s="17" cm="1">
        <f t="array" ref="AI43">SUMPRODUCT(--(IFERROR(HOUR(Flights_2026_09_3033343536373[entry_hour]),-1)=HOUR(AF43)),--(IFERROR(Flights_2026_09_3033343536373[entry_sector],"")=AG43),--(IFERROR(Flights_2026_09_3033343536373[nfl],-1)&gt;=AH43),--(IFERROR(Flights_2026_09_3033343536373[nfl],-1)&lt;=IF(AH43=450,450,AH43+9)))</f>
        <v>1</v>
      </c>
    </row>
    <row r="44" spans="1:35" x14ac:dyDescent="0.2">
      <c r="A44" s="29" t="s">
        <v>145</v>
      </c>
      <c r="B44" s="29" t="s">
        <v>81</v>
      </c>
      <c r="C44" s="29" t="s">
        <v>19</v>
      </c>
      <c r="D44" s="29" t="s">
        <v>76</v>
      </c>
      <c r="E44" s="29" t="s">
        <v>380</v>
      </c>
      <c r="F44" s="30">
        <v>46300.622129629628</v>
      </c>
      <c r="G44" s="29" t="s">
        <v>21</v>
      </c>
      <c r="H44" s="29" t="s">
        <v>2558</v>
      </c>
      <c r="I44" s="31">
        <v>350</v>
      </c>
      <c r="J44" s="29" t="s">
        <v>22</v>
      </c>
      <c r="K44" s="29" t="s">
        <v>23</v>
      </c>
      <c r="L44" s="31">
        <v>776</v>
      </c>
      <c r="M44" s="29" t="s">
        <v>2559</v>
      </c>
      <c r="N44" s="30">
        <v>46300.578541666669</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entry_hour]),-1)=HOUR(AF44)),--(IFERROR(Flights_2026_09_3033343536373[entry_sector],"")=AG44),--(IFERROR(Flights_2026_09_3033343536373[nfl],-1)&gt;=AH44),--(IFERROR(Flights_2026_09_3033343536373[nfl],-1)&lt;=IF(AH44=450,450,AH44+9)))</f>
        <v>0</v>
      </c>
    </row>
    <row r="45" spans="1:35" x14ac:dyDescent="0.2">
      <c r="A45" s="29" t="s">
        <v>157</v>
      </c>
      <c r="B45" s="29" t="s">
        <v>102</v>
      </c>
      <c r="C45" s="29" t="s">
        <v>19</v>
      </c>
      <c r="D45" s="29" t="s">
        <v>41</v>
      </c>
      <c r="E45" s="29" t="s">
        <v>192</v>
      </c>
      <c r="F45" s="30">
        <v>46300.624374999999</v>
      </c>
      <c r="G45" s="29" t="s">
        <v>21</v>
      </c>
      <c r="H45" s="29" t="s">
        <v>2560</v>
      </c>
      <c r="I45" s="31">
        <v>370</v>
      </c>
      <c r="J45" s="29" t="s">
        <v>22</v>
      </c>
      <c r="K45" s="29" t="s">
        <v>23</v>
      </c>
      <c r="L45" s="31">
        <v>982</v>
      </c>
      <c r="M45" s="29" t="s">
        <v>2244</v>
      </c>
      <c r="N45" s="30">
        <v>46300.569652777776</v>
      </c>
      <c r="O45" s="31">
        <v>261</v>
      </c>
      <c r="P45" s="29" t="s">
        <v>26</v>
      </c>
      <c r="Q45" s="31">
        <v>370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entry_hour]),-1)=HOUR(AF45)),--(IFERROR(Flights_2026_09_3033343536373[entry_sector],"")=AG45),--(IFERROR(Flights_2026_09_3033343536373[nfl],-1)&gt;=AH45),--(IFERROR(Flights_2026_09_3033343536373[nfl],-1)&lt;=IF(AH45=450,450,AH45+9)))</f>
        <v>0</v>
      </c>
    </row>
    <row r="46" spans="1:35" x14ac:dyDescent="0.2">
      <c r="A46" s="29" t="s">
        <v>596</v>
      </c>
      <c r="B46" s="29" t="s">
        <v>597</v>
      </c>
      <c r="C46" s="29" t="s">
        <v>19</v>
      </c>
      <c r="D46" s="29" t="s">
        <v>107</v>
      </c>
      <c r="E46" s="29" t="s">
        <v>2561</v>
      </c>
      <c r="F46" s="30">
        <v>46300.626018518517</v>
      </c>
      <c r="G46" s="29" t="s">
        <v>21</v>
      </c>
      <c r="H46" s="29" t="s">
        <v>2562</v>
      </c>
      <c r="I46" s="31">
        <v>350</v>
      </c>
      <c r="J46" s="29" t="s">
        <v>22</v>
      </c>
      <c r="K46" s="29" t="s">
        <v>23</v>
      </c>
      <c r="L46" s="31">
        <v>560</v>
      </c>
      <c r="M46" s="29" t="s">
        <v>25</v>
      </c>
      <c r="N46" s="30">
        <v>46300.592222222222</v>
      </c>
      <c r="O46" s="31">
        <v>350</v>
      </c>
      <c r="P46" s="29" t="s">
        <v>26</v>
      </c>
      <c r="Q46" s="31">
        <v>350</v>
      </c>
      <c r="R46" t="str">
        <f>IF(B46="","",_xlfn.XLOOKUP(B46,DB!$A$2:$A$205,DB!$C$2:$C$205,"")&amp;"")</f>
        <v>Sector 3</v>
      </c>
      <c r="S46" t="str">
        <f>IF(B46="","",_xlfn.XLOOKUP(B46,DB!$A$2:$A$205,DB!$E$2:$E$205,""))</f>
        <v>Sector 3</v>
      </c>
      <c r="T46" t="str">
        <f>IF(B46="","",_xlfn.XLOOKUP(B46,DB!$A$2:$A$205,DB!$F$2:$F$205,""))</f>
        <v>NOSAT</v>
      </c>
      <c r="U46" t="str">
        <f>IF(B46="","",_xlfn.XLOOKUP(B46,DB!$A$2:$A$205,DB!$D$2:$D$205,""))</f>
        <v>KZHU</v>
      </c>
      <c r="V46" t="str">
        <f>IF(B46="","",IF(OR(COUNTIF(M46,"????N?????W")&gt;0,COUNTIF(M46,"????N?????E")&gt;0,COUNTIF(M46,"????S?????W")&gt;0,COUNTIF(M46,"????S?????E")&gt;0),_xlfn.XLOOKUP(B46,DB!$A$2:$A$205,DB!$B$2:$B$205,""),M46))</f>
        <v>KEHLI</v>
      </c>
      <c r="AF46" s="2">
        <v>0.58333333333333337</v>
      </c>
      <c r="AG46" t="s">
        <v>744</v>
      </c>
      <c r="AH46" s="17">
        <v>380</v>
      </c>
      <c r="AI46" s="17" cm="1">
        <f t="array" ref="AI46">SUMPRODUCT(--(IFERROR(HOUR(Flights_2026_09_3033343536373[entry_hour]),-1)=HOUR(AF46)),--(IFERROR(Flights_2026_09_3033343536373[entry_sector],"")=AG46),--(IFERROR(Flights_2026_09_3033343536373[nfl],-1)&gt;=AH46),--(IFERROR(Flights_2026_09_3033343536373[nfl],-1)&lt;=IF(AH46=450,450,AH46+9)))</f>
        <v>0</v>
      </c>
    </row>
    <row r="47" spans="1:35" x14ac:dyDescent="0.2">
      <c r="A47" s="29" t="s">
        <v>1455</v>
      </c>
      <c r="B47" s="29" t="s">
        <v>140</v>
      </c>
      <c r="C47" s="29" t="s">
        <v>19</v>
      </c>
      <c r="D47" s="29" t="s">
        <v>169</v>
      </c>
      <c r="E47" s="29"/>
      <c r="F47" s="30">
        <v>46300.629907407405</v>
      </c>
      <c r="G47" s="29" t="s">
        <v>21</v>
      </c>
      <c r="H47" s="29" t="s">
        <v>2563</v>
      </c>
      <c r="I47" s="31">
        <v>230</v>
      </c>
      <c r="J47" s="29" t="s">
        <v>22</v>
      </c>
      <c r="K47" s="29" t="s">
        <v>31</v>
      </c>
      <c r="L47" s="31">
        <v>384</v>
      </c>
      <c r="M47" s="29" t="s">
        <v>140</v>
      </c>
      <c r="N47" s="30">
        <v>46300.598506944443</v>
      </c>
      <c r="O47" s="31">
        <v>0</v>
      </c>
      <c r="P47" s="29" t="s">
        <v>26</v>
      </c>
      <c r="Q47" s="31">
        <v>70</v>
      </c>
      <c r="R47" t="str">
        <f>IF(B47="","",_xlfn.XLOOKUP(B47,DB!$A$2:$A$205,DB!$C$2:$C$205,"")&amp;"")</f>
        <v>Sector 4</v>
      </c>
      <c r="S47" t="str">
        <f>IF(B47="","",_xlfn.XLOOKUP(B47,DB!$A$2:$A$205,DB!$E$2:$E$205,""))</f>
        <v>Sector 4</v>
      </c>
      <c r="T47" t="str">
        <f>IF(B47="","",_xlfn.XLOOKUP(B47,DB!$A$2:$A$205,DB!$F$2:$F$205,""))</f>
        <v>VOMAR/XUDUN</v>
      </c>
      <c r="U47" t="str">
        <f>IF(B47="","",_xlfn.XLOOKUP(B47,DB!$A$2:$A$205,DB!$D$2:$D$205,""))</f>
        <v>MMID</v>
      </c>
      <c r="V47" t="str">
        <f>IF(B47="","",IF(OR(COUNTIF(M47,"????N?????W")&gt;0,COUNTIF(M47,"????N?????E")&gt;0,COUNTIF(M47,"????S?????W")&gt;0,COUNTIF(M47,"????S?????E")&gt;0),_xlfn.XLOOKUP(B47,DB!$A$2:$A$205,DB!$B$2:$B$205,""),M47))</f>
        <v>MMMD</v>
      </c>
      <c r="AF47" s="2">
        <v>0.58333333333333337</v>
      </c>
      <c r="AG47" t="s">
        <v>744</v>
      </c>
      <c r="AH47" s="17">
        <v>390</v>
      </c>
      <c r="AI47" s="17" cm="1">
        <f t="array" ref="AI47">SUMPRODUCT(--(IFERROR(HOUR(Flights_2026_09_3033343536373[entry_hour]),-1)=HOUR(AF47)),--(IFERROR(Flights_2026_09_3033343536373[entry_sector],"")=AG47),--(IFERROR(Flights_2026_09_3033343536373[nfl],-1)&gt;=AH47),--(IFERROR(Flights_2026_09_3033343536373[nfl],-1)&lt;=IF(AH47=450,450,AH47+9)))</f>
        <v>0</v>
      </c>
    </row>
    <row r="48" spans="1:35" x14ac:dyDescent="0.2">
      <c r="A48" s="29" t="s">
        <v>134</v>
      </c>
      <c r="B48" s="29" t="s">
        <v>75</v>
      </c>
      <c r="C48" s="29" t="s">
        <v>19</v>
      </c>
      <c r="D48" s="29" t="s">
        <v>41</v>
      </c>
      <c r="E48" s="29" t="s">
        <v>385</v>
      </c>
      <c r="F48" s="30">
        <v>46300.632013888891</v>
      </c>
      <c r="G48" s="29" t="s">
        <v>21</v>
      </c>
      <c r="H48" s="29" t="s">
        <v>2564</v>
      </c>
      <c r="I48" s="31">
        <v>390</v>
      </c>
      <c r="J48" s="29" t="s">
        <v>22</v>
      </c>
      <c r="K48" s="29" t="s">
        <v>23</v>
      </c>
      <c r="L48" s="31">
        <v>963</v>
      </c>
      <c r="M48" s="29" t="s">
        <v>2565</v>
      </c>
      <c r="N48" s="30">
        <v>46300.577708333331</v>
      </c>
      <c r="O48" s="31">
        <v>390</v>
      </c>
      <c r="P48" s="29" t="s">
        <v>26</v>
      </c>
      <c r="Q48" s="31">
        <v>390</v>
      </c>
      <c r="R48" t="str">
        <f>IF(B48="","",_xlfn.XLOOKUP(B48,DB!$A$2:$A$205,DB!$C$2:$C$205,"")&amp;"")</f>
        <v>Sector 5</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LIDAM</v>
      </c>
      <c r="AF48" s="2">
        <v>0.58333333333333337</v>
      </c>
      <c r="AG48" t="s">
        <v>744</v>
      </c>
      <c r="AH48" s="17">
        <v>400</v>
      </c>
      <c r="AI48" s="17" cm="1">
        <f t="array" ref="AI48">SUMPRODUCT(--(IFERROR(HOUR(Flights_2026_09_3033343536373[entry_hour]),-1)=HOUR(AF48)),--(IFERROR(Flights_2026_09_3033343536373[entry_sector],"")=AG48),--(IFERROR(Flights_2026_09_3033343536373[nfl],-1)&gt;=AH48),--(IFERROR(Flights_2026_09_3033343536373[nfl],-1)&lt;=IF(AH48=450,450,AH48+9)))</f>
        <v>0</v>
      </c>
    </row>
    <row r="49" spans="1:35" x14ac:dyDescent="0.2">
      <c r="A49" s="29" t="s">
        <v>160</v>
      </c>
      <c r="B49" s="29" t="s">
        <v>65</v>
      </c>
      <c r="C49" s="29" t="s">
        <v>19</v>
      </c>
      <c r="D49" s="29" t="s">
        <v>41</v>
      </c>
      <c r="E49" s="29" t="s">
        <v>890</v>
      </c>
      <c r="F49" s="30">
        <v>46300.633379629631</v>
      </c>
      <c r="G49" s="29" t="s">
        <v>21</v>
      </c>
      <c r="H49" s="29" t="s">
        <v>2566</v>
      </c>
      <c r="I49" s="31">
        <v>370</v>
      </c>
      <c r="J49" s="29" t="s">
        <v>22</v>
      </c>
      <c r="K49" s="29" t="s">
        <v>23</v>
      </c>
      <c r="L49" s="31">
        <v>949</v>
      </c>
      <c r="M49" s="29" t="s">
        <v>78</v>
      </c>
      <c r="N49" s="30">
        <v>46300.580057870371</v>
      </c>
      <c r="O49" s="31">
        <v>370</v>
      </c>
      <c r="P49" s="29" t="s">
        <v>26</v>
      </c>
      <c r="Q49" s="31">
        <v>370</v>
      </c>
      <c r="R49" t="str">
        <f>IF(B49="","",_xlfn.XLOOKUP(B49,DB!$A$2:$A$205,DB!$C$2:$C$205,"")&amp;"")</f>
        <v>Sector 6</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GOTAS</v>
      </c>
      <c r="AF49" s="2">
        <v>0.58333333333333337</v>
      </c>
      <c r="AG49" t="s">
        <v>744</v>
      </c>
      <c r="AH49" s="17">
        <v>410</v>
      </c>
      <c r="AI49" s="17" cm="1">
        <f t="array" ref="AI49">SUMPRODUCT(--(IFERROR(HOUR(Flights_2026_09_3033343536373[entry_hour]),-1)=HOUR(AF49)),--(IFERROR(Flights_2026_09_3033343536373[entry_sector],"")=AG49),--(IFERROR(Flights_2026_09_3033343536373[nfl],-1)&gt;=AH49),--(IFERROR(Flights_2026_09_3033343536373[nfl],-1)&lt;=IF(AH49=450,450,AH49+9)))</f>
        <v>0</v>
      </c>
    </row>
    <row r="50" spans="1:35" x14ac:dyDescent="0.2">
      <c r="A50" s="29" t="s">
        <v>149</v>
      </c>
      <c r="B50" s="29" t="s">
        <v>150</v>
      </c>
      <c r="C50" s="29" t="s">
        <v>19</v>
      </c>
      <c r="D50" s="29" t="s">
        <v>53</v>
      </c>
      <c r="E50" s="29" t="s">
        <v>576</v>
      </c>
      <c r="F50" s="30">
        <v>46300.63517361111</v>
      </c>
      <c r="G50" s="29" t="s">
        <v>21</v>
      </c>
      <c r="H50" s="29" t="s">
        <v>2567</v>
      </c>
      <c r="I50" s="31">
        <v>390</v>
      </c>
      <c r="J50" s="29" t="s">
        <v>22</v>
      </c>
      <c r="K50" s="29" t="s">
        <v>23</v>
      </c>
      <c r="L50" s="31">
        <v>885</v>
      </c>
      <c r="M50" s="29" t="s">
        <v>2568</v>
      </c>
      <c r="N50" s="30">
        <v>46300.584999999999</v>
      </c>
      <c r="O50" s="31">
        <v>390</v>
      </c>
      <c r="P50" s="29" t="s">
        <v>26</v>
      </c>
      <c r="Q50" s="31">
        <v>390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LIDAM</v>
      </c>
      <c r="AF50" s="2">
        <v>0.58333333333333337</v>
      </c>
      <c r="AG50" t="s">
        <v>744</v>
      </c>
      <c r="AH50" s="17">
        <v>420</v>
      </c>
      <c r="AI50" s="17" cm="1">
        <f t="array" ref="AI50">SUMPRODUCT(--(IFERROR(HOUR(Flights_2026_09_3033343536373[entry_hour]),-1)=HOUR(AF50)),--(IFERROR(Flights_2026_09_3033343536373[entry_sector],"")=AG50),--(IFERROR(Flights_2026_09_3033343536373[nfl],-1)&gt;=AH50),--(IFERROR(Flights_2026_09_3033343536373[nfl],-1)&lt;=IF(AH50=450,450,AH50+9)))</f>
        <v>0</v>
      </c>
    </row>
    <row r="51" spans="1:35" x14ac:dyDescent="0.2">
      <c r="A51" s="29" t="s">
        <v>153</v>
      </c>
      <c r="B51" s="29" t="s">
        <v>154</v>
      </c>
      <c r="C51" s="29" t="s">
        <v>19</v>
      </c>
      <c r="D51" s="29" t="s">
        <v>53</v>
      </c>
      <c r="E51" s="29" t="s">
        <v>505</v>
      </c>
      <c r="F51" s="30">
        <v>46300.637789351851</v>
      </c>
      <c r="G51" s="29" t="s">
        <v>21</v>
      </c>
      <c r="H51" s="29" t="s">
        <v>2569</v>
      </c>
      <c r="I51" s="31">
        <v>370</v>
      </c>
      <c r="J51" s="29" t="s">
        <v>22</v>
      </c>
      <c r="K51" s="29" t="s">
        <v>23</v>
      </c>
      <c r="L51" s="31">
        <v>797</v>
      </c>
      <c r="M51" s="29" t="s">
        <v>2570</v>
      </c>
      <c r="N51" s="30">
        <v>46300.593101851853</v>
      </c>
      <c r="O51" s="31">
        <v>380</v>
      </c>
      <c r="P51" s="29" t="s">
        <v>26</v>
      </c>
      <c r="Q51" s="31">
        <v>370</v>
      </c>
      <c r="R51" t="str">
        <f>IF(B51="","",_xlfn.XLOOKUP(B51,DB!$A$2:$A$205,DB!$C$2:$C$205,"")&amp;"")</f>
        <v>Sector 5</v>
      </c>
      <c r="S51" t="str">
        <f>IF(B51="","",_xlfn.XLOOKUP(B51,DB!$A$2:$A$205,DB!$E$2:$E$205,""))</f>
        <v>Sector 4</v>
      </c>
      <c r="T51" t="str">
        <f>IF(B51="","",_xlfn.XLOOKUP(B51,DB!$A$2:$A$205,DB!$F$2:$F$205,""))</f>
        <v>VOMAR/XUDUN</v>
      </c>
      <c r="U51" t="str">
        <f>IF(B51="","",_xlfn.XLOOKUP(B51,DB!$A$2:$A$205,DB!$D$2:$D$205,""))</f>
        <v>MMTY</v>
      </c>
      <c r="V51" t="str">
        <f>IF(B51="","",IF(OR(COUNTIF(M51,"????N?????W")&gt;0,COUNTIF(M51,"????N?????E")&gt;0,COUNTIF(M51,"????S?????W")&gt;0,COUNTIF(M51,"????S?????E")&gt;0),_xlfn.XLOOKUP(B51,DB!$A$2:$A$205,DB!$B$2:$B$205,""),M51))</f>
        <v>MATOL</v>
      </c>
      <c r="AF51" s="2">
        <v>0.58333333333333337</v>
      </c>
      <c r="AG51" t="s">
        <v>744</v>
      </c>
      <c r="AH51" s="17">
        <v>430</v>
      </c>
      <c r="AI51" s="17" cm="1">
        <f t="array" ref="AI51">SUMPRODUCT(--(IFERROR(HOUR(Flights_2026_09_3033343536373[entry_hour]),-1)=HOUR(AF51)),--(IFERROR(Flights_2026_09_3033343536373[entry_sector],"")=AG51),--(IFERROR(Flights_2026_09_3033343536373[nfl],-1)&gt;=AH51),--(IFERROR(Flights_2026_09_3033343536373[nfl],-1)&lt;=IF(AH51=450,450,AH51+9)))</f>
        <v>0</v>
      </c>
    </row>
    <row r="52" spans="1:35" x14ac:dyDescent="0.2">
      <c r="A52" s="29" t="s">
        <v>2571</v>
      </c>
      <c r="B52" s="29" t="s">
        <v>293</v>
      </c>
      <c r="C52" s="29" t="s">
        <v>19</v>
      </c>
      <c r="D52" s="29" t="s">
        <v>2572</v>
      </c>
      <c r="E52" s="29" t="s">
        <v>2573</v>
      </c>
      <c r="F52" s="30">
        <v>46300.639050925929</v>
      </c>
      <c r="G52" s="29" t="s">
        <v>21</v>
      </c>
      <c r="H52" s="29" t="s">
        <v>2574</v>
      </c>
      <c r="I52" s="31">
        <v>300</v>
      </c>
      <c r="J52" s="29" t="s">
        <v>22</v>
      </c>
      <c r="K52" s="29" t="s">
        <v>55</v>
      </c>
      <c r="L52" s="31">
        <v>175</v>
      </c>
      <c r="M52" s="29" t="s">
        <v>37</v>
      </c>
      <c r="N52" s="30">
        <v>46300.623854166668</v>
      </c>
      <c r="O52" s="31">
        <v>280</v>
      </c>
      <c r="P52" s="29" t="s">
        <v>26</v>
      </c>
      <c r="Q52" s="31">
        <v>220</v>
      </c>
      <c r="R52" t="str">
        <f>IF(B52="","",_xlfn.XLOOKUP(B52,DB!$A$2:$A$205,DB!$C$2:$C$205,"")&amp;"")</f>
        <v>Sector 3</v>
      </c>
      <c r="S52" t="str">
        <f>IF(B52="","",_xlfn.XLOOKUP(B52,DB!$A$2:$A$205,DB!$E$2:$E$205,""))</f>
        <v>Sector 3</v>
      </c>
      <c r="T52" t="str">
        <f>IF(B52="","",_xlfn.XLOOKUP(B52,DB!$A$2:$A$205,DB!$F$2:$F$205,""))</f>
        <v>NOSAT</v>
      </c>
      <c r="U52" t="str">
        <f>IF(B52="","",_xlfn.XLOOKUP(B52,DB!$A$2:$A$205,DB!$D$2:$D$205,""))</f>
        <v>MUFH</v>
      </c>
      <c r="V52" t="str">
        <f>IF(B52="","",IF(OR(COUNTIF(M52,"????N?????W")&gt;0,COUNTIF(M52,"????N?????E")&gt;0,COUNTIF(M52,"????S?????W")&gt;0,COUNTIF(M52,"????S?????E")&gt;0),_xlfn.XLOOKUP(B52,DB!$A$2:$A$205,DB!$B$2:$B$205,""),M52))</f>
        <v>NOSAT</v>
      </c>
      <c r="AF52" s="2">
        <v>0.58333333333333337</v>
      </c>
      <c r="AG52" t="s">
        <v>744</v>
      </c>
      <c r="AH52" s="17">
        <v>440</v>
      </c>
      <c r="AI52" s="17" cm="1">
        <f t="array" ref="AI52">SUMPRODUCT(--(IFERROR(HOUR(Flights_2026_09_3033343536373[entry_hour]),-1)=HOUR(AF52)),--(IFERROR(Flights_2026_09_3033343536373[entry_sector],"")=AG52),--(IFERROR(Flights_2026_09_3033343536373[nfl],-1)&gt;=AH52),--(IFERROR(Flights_2026_09_3033343536373[nfl],-1)&lt;=IF(AH52=450,450,AH52+9)))</f>
        <v>0</v>
      </c>
    </row>
    <row r="53" spans="1:35" x14ac:dyDescent="0.2">
      <c r="A53" s="29" t="s">
        <v>156</v>
      </c>
      <c r="B53" s="29" t="s">
        <v>75</v>
      </c>
      <c r="C53" s="29" t="s">
        <v>19</v>
      </c>
      <c r="D53" s="29" t="s">
        <v>76</v>
      </c>
      <c r="E53" s="29" t="s">
        <v>519</v>
      </c>
      <c r="F53" s="30">
        <v>46300.639918981484</v>
      </c>
      <c r="G53" s="29" t="s">
        <v>28</v>
      </c>
      <c r="H53" s="29" t="s">
        <v>2575</v>
      </c>
      <c r="I53" s="31">
        <v>350</v>
      </c>
      <c r="J53" s="29" t="s">
        <v>22</v>
      </c>
      <c r="K53" s="29" t="s">
        <v>23</v>
      </c>
      <c r="L53" s="31">
        <v>1011</v>
      </c>
      <c r="M53" s="29" t="s">
        <v>2576</v>
      </c>
      <c r="N53" s="30">
        <v>46300.581759259258</v>
      </c>
      <c r="O53" s="31">
        <v>350</v>
      </c>
      <c r="P53" s="29" t="s">
        <v>26</v>
      </c>
      <c r="Q53" s="31">
        <v>350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3033343536373[entry_hour]),-1)=HOUR(AF53)),--(IFERROR(Flights_2026_09_3033343536373[entry_sector],"")=AG53),--(IFERROR(Flights_2026_09_3033343536373[nfl],-1)&gt;=AH53),--(IFERROR(Flights_2026_09_3033343536373[nfl],-1)&lt;=IF(AH53=450,450,AH53+9)))</f>
        <v>0</v>
      </c>
    </row>
    <row r="54" spans="1:35" x14ac:dyDescent="0.2">
      <c r="A54" s="29" t="s">
        <v>448</v>
      </c>
      <c r="B54" s="29" t="s">
        <v>272</v>
      </c>
      <c r="C54" s="29" t="s">
        <v>19</v>
      </c>
      <c r="D54" s="29" t="s">
        <v>53</v>
      </c>
      <c r="E54" s="29" t="s">
        <v>2577</v>
      </c>
      <c r="F54" s="30">
        <v>46300.641585648147</v>
      </c>
      <c r="G54" s="29" t="s">
        <v>21</v>
      </c>
      <c r="H54" s="29" t="s">
        <v>2578</v>
      </c>
      <c r="I54" s="31">
        <v>350</v>
      </c>
      <c r="J54" s="29" t="s">
        <v>22</v>
      </c>
      <c r="K54" s="29" t="s">
        <v>23</v>
      </c>
      <c r="L54" s="31">
        <v>907</v>
      </c>
      <c r="M54" s="29" t="s">
        <v>136</v>
      </c>
      <c r="N54" s="30">
        <v>46300.588252314818</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LIDAM</v>
      </c>
      <c r="AF54" s="2">
        <v>0.58333333333333337</v>
      </c>
      <c r="AG54" t="s">
        <v>745</v>
      </c>
      <c r="AH54" s="17">
        <v>200</v>
      </c>
      <c r="AI54" s="17" cm="1">
        <f t="array" ref="AI54">SUMPRODUCT(--(IFERROR(HOUR(Flights_2026_09_3033343536373[entry_hour]),-1)=HOUR(AF54)),--(IFERROR(Flights_2026_09_3033343536373[entry_sector],"")=AG54),--(IFERROR(Flights_2026_09_3033343536373[nfl],-1)&gt;=AH54),--(IFERROR(Flights_2026_09_3033343536373[nfl],-1)&lt;=IF(AH54=450,450,AH54+9)))</f>
        <v>0</v>
      </c>
    </row>
    <row r="55" spans="1:35" x14ac:dyDescent="0.2">
      <c r="A55" s="29" t="s">
        <v>451</v>
      </c>
      <c r="B55" s="29" t="s">
        <v>229</v>
      </c>
      <c r="C55" s="29" t="s">
        <v>19</v>
      </c>
      <c r="D55" s="29" t="s">
        <v>47</v>
      </c>
      <c r="E55" s="29" t="s">
        <v>2579</v>
      </c>
      <c r="F55" s="30">
        <v>46300.642685185187</v>
      </c>
      <c r="G55" s="29" t="s">
        <v>21</v>
      </c>
      <c r="H55" s="29" t="s">
        <v>2580</v>
      </c>
      <c r="I55" s="31">
        <v>370</v>
      </c>
      <c r="J55" s="29" t="s">
        <v>22</v>
      </c>
      <c r="K55" s="29" t="s">
        <v>23</v>
      </c>
      <c r="L55" s="31">
        <v>473</v>
      </c>
      <c r="M55" s="29" t="s">
        <v>218</v>
      </c>
      <c r="N55" s="30">
        <v>46300.612476851849</v>
      </c>
      <c r="O55" s="31">
        <v>370</v>
      </c>
      <c r="P55" s="29" t="s">
        <v>26</v>
      </c>
      <c r="Q55" s="31">
        <v>370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IRDOV</v>
      </c>
      <c r="AF55" s="2">
        <v>0.58333333333333337</v>
      </c>
      <c r="AG55" t="s">
        <v>745</v>
      </c>
      <c r="AH55" s="17">
        <v>210</v>
      </c>
      <c r="AI55" s="17" cm="1">
        <f t="array" ref="AI55">SUMPRODUCT(--(IFERROR(HOUR(Flights_2026_09_3033343536373[entry_hour]),-1)=HOUR(AF55)),--(IFERROR(Flights_2026_09_3033343536373[entry_sector],"")=AG55),--(IFERROR(Flights_2026_09_3033343536373[nfl],-1)&gt;=AH55),--(IFERROR(Flights_2026_09_3033343536373[nfl],-1)&lt;=IF(AH55=450,450,AH55+9)))</f>
        <v>0</v>
      </c>
    </row>
    <row r="56" spans="1:35" x14ac:dyDescent="0.2">
      <c r="A56" s="29" t="s">
        <v>164</v>
      </c>
      <c r="B56" s="29" t="s">
        <v>89</v>
      </c>
      <c r="C56" s="29" t="s">
        <v>19</v>
      </c>
      <c r="D56" s="29" t="s">
        <v>47</v>
      </c>
      <c r="E56" s="29" t="s">
        <v>2581</v>
      </c>
      <c r="F56" s="30">
        <v>46300.644004629627</v>
      </c>
      <c r="G56" s="29" t="s">
        <v>21</v>
      </c>
      <c r="H56" s="29" t="s">
        <v>2582</v>
      </c>
      <c r="I56" s="31">
        <v>340</v>
      </c>
      <c r="J56" s="29" t="s">
        <v>22</v>
      </c>
      <c r="K56" s="29" t="s">
        <v>23</v>
      </c>
      <c r="L56" s="31">
        <v>244</v>
      </c>
      <c r="M56" s="29" t="s">
        <v>44</v>
      </c>
      <c r="N56" s="30">
        <v>46300.624756944446</v>
      </c>
      <c r="O56" s="31">
        <v>296</v>
      </c>
      <c r="P56" s="29" t="s">
        <v>26</v>
      </c>
      <c r="Q56" s="31">
        <v>290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SIGMA</v>
      </c>
      <c r="AF56" s="2">
        <v>0.58333333333333337</v>
      </c>
      <c r="AG56" t="s">
        <v>745</v>
      </c>
      <c r="AH56" s="17">
        <v>220</v>
      </c>
      <c r="AI56" s="17" cm="1">
        <f t="array" ref="AI56">SUMPRODUCT(--(IFERROR(HOUR(Flights_2026_09_3033343536373[entry_hour]),-1)=HOUR(AF56)),--(IFERROR(Flights_2026_09_3033343536373[entry_sector],"")=AG56),--(IFERROR(Flights_2026_09_3033343536373[nfl],-1)&gt;=AH56),--(IFERROR(Flights_2026_09_3033343536373[nfl],-1)&lt;=IF(AH56=450,450,AH56+9)))</f>
        <v>0</v>
      </c>
    </row>
    <row r="57" spans="1:35" x14ac:dyDescent="0.2">
      <c r="A57" s="29" t="s">
        <v>165</v>
      </c>
      <c r="B57" s="29" t="s">
        <v>65</v>
      </c>
      <c r="C57" s="29" t="s">
        <v>19</v>
      </c>
      <c r="D57" s="29" t="s">
        <v>107</v>
      </c>
      <c r="E57" s="29" t="s">
        <v>2583</v>
      </c>
      <c r="F57" s="30">
        <v>46300.644999999997</v>
      </c>
      <c r="G57" s="29" t="s">
        <v>21</v>
      </c>
      <c r="H57" s="29" t="s">
        <v>2584</v>
      </c>
      <c r="I57" s="31">
        <v>390</v>
      </c>
      <c r="J57" s="29" t="s">
        <v>22</v>
      </c>
      <c r="K57" s="29" t="s">
        <v>23</v>
      </c>
      <c r="L57" s="31">
        <v>1018</v>
      </c>
      <c r="M57" s="29" t="s">
        <v>2244</v>
      </c>
      <c r="N57" s="30">
        <v>46300.587187500001</v>
      </c>
      <c r="O57" s="31">
        <v>390</v>
      </c>
      <c r="P57" s="29" t="s">
        <v>26</v>
      </c>
      <c r="Q57" s="31">
        <v>390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entry_hour]),-1)=HOUR(AF57)),--(IFERROR(Flights_2026_09_3033343536373[entry_sector],"")=AG57),--(IFERROR(Flights_2026_09_3033343536373[nfl],-1)&gt;=AH57),--(IFERROR(Flights_2026_09_3033343536373[nfl],-1)&lt;=IF(AH57=450,450,AH57+9)))</f>
        <v>0</v>
      </c>
    </row>
    <row r="58" spans="1:35" x14ac:dyDescent="0.2">
      <c r="A58" s="29" t="s">
        <v>1431</v>
      </c>
      <c r="B58" s="29" t="s">
        <v>140</v>
      </c>
      <c r="C58" s="29" t="s">
        <v>19</v>
      </c>
      <c r="D58" s="29" t="s">
        <v>897</v>
      </c>
      <c r="E58" s="29"/>
      <c r="F58" s="30">
        <v>46300.646643518521</v>
      </c>
      <c r="G58" s="29" t="s">
        <v>28</v>
      </c>
      <c r="H58" s="29" t="s">
        <v>2585</v>
      </c>
      <c r="I58" s="31">
        <v>210</v>
      </c>
      <c r="J58" s="29" t="s">
        <v>22</v>
      </c>
      <c r="K58" s="29" t="s">
        <v>55</v>
      </c>
      <c r="L58" s="31">
        <v>322</v>
      </c>
      <c r="M58" s="29" t="s">
        <v>140</v>
      </c>
      <c r="N58" s="30">
        <v>46300.617766203701</v>
      </c>
      <c r="O58" s="31">
        <v>0</v>
      </c>
      <c r="P58" s="29" t="s">
        <v>32</v>
      </c>
      <c r="Q58" s="31">
        <v>70</v>
      </c>
      <c r="R58" t="str">
        <f>IF(B58="","",_xlfn.XLOOKUP(B58,DB!$A$2:$A$205,DB!$C$2:$C$205,"")&amp;"")</f>
        <v>Sector 4</v>
      </c>
      <c r="S58" t="str">
        <f>IF(B58="","",_xlfn.XLOOKUP(B58,DB!$A$2:$A$205,DB!$E$2:$E$205,""))</f>
        <v>Sector 4</v>
      </c>
      <c r="T58" t="str">
        <f>IF(B58="","",_xlfn.XLOOKUP(B58,DB!$A$2:$A$205,DB!$F$2:$F$205,""))</f>
        <v>VOMAR/XUDUN</v>
      </c>
      <c r="U58" t="str">
        <f>IF(B58="","",_xlfn.XLOOKUP(B58,DB!$A$2:$A$205,DB!$D$2:$D$205,""))</f>
        <v>MMID</v>
      </c>
      <c r="V58" t="str">
        <f>IF(B58="","",IF(OR(COUNTIF(M58,"????N?????W")&gt;0,COUNTIF(M58,"????N?????E")&gt;0,COUNTIF(M58,"????S?????W")&gt;0,COUNTIF(M58,"????S?????E")&gt;0),_xlfn.XLOOKUP(B58,DB!$A$2:$A$205,DB!$B$2:$B$205,""),M58))</f>
        <v>MMMD</v>
      </c>
      <c r="AF58" s="2">
        <v>0.58333333333333337</v>
      </c>
      <c r="AG58" t="s">
        <v>745</v>
      </c>
      <c r="AH58" s="17">
        <v>240</v>
      </c>
      <c r="AI58" s="17" cm="1">
        <f t="array" ref="AI58">SUMPRODUCT(--(IFERROR(HOUR(Flights_2026_09_3033343536373[entry_hour]),-1)=HOUR(AF58)),--(IFERROR(Flights_2026_09_3033343536373[entry_sector],"")=AG58),--(IFERROR(Flights_2026_09_3033343536373[nfl],-1)&gt;=AH58),--(IFERROR(Flights_2026_09_3033343536373[nfl],-1)&lt;=IF(AH58=450,450,AH58+9)))</f>
        <v>0</v>
      </c>
    </row>
    <row r="59" spans="1:35" x14ac:dyDescent="0.2">
      <c r="A59" s="29" t="s">
        <v>180</v>
      </c>
      <c r="B59" s="29" t="s">
        <v>57</v>
      </c>
      <c r="C59" s="29" t="s">
        <v>19</v>
      </c>
      <c r="D59" s="29" t="s">
        <v>50</v>
      </c>
      <c r="E59" s="29" t="s">
        <v>1580</v>
      </c>
      <c r="F59" s="30">
        <v>46300.650752314818</v>
      </c>
      <c r="G59" s="29" t="s">
        <v>21</v>
      </c>
      <c r="H59" s="29" t="s">
        <v>2586</v>
      </c>
      <c r="I59" s="31">
        <v>330</v>
      </c>
      <c r="J59" s="29" t="s">
        <v>22</v>
      </c>
      <c r="K59" s="29" t="s">
        <v>23</v>
      </c>
      <c r="L59" s="31">
        <v>500</v>
      </c>
      <c r="M59" s="29" t="s">
        <v>25</v>
      </c>
      <c r="N59" s="30">
        <v>46300.619675925926</v>
      </c>
      <c r="O59" s="31">
        <v>330</v>
      </c>
      <c r="P59" s="29" t="s">
        <v>26</v>
      </c>
      <c r="Q59" s="31">
        <v>330</v>
      </c>
      <c r="R59" t="str">
        <f>IF(B59="","",_xlfn.XLOOKUP(B59,DB!$A$2:$A$205,DB!$C$2:$C$205,"")&amp;"")</f>
        <v>Sector 5</v>
      </c>
      <c r="S59" t="str">
        <f>IF(B59="","",_xlfn.XLOOKUP(B59,DB!$A$2:$A$205,DB!$E$2:$E$205,""))</f>
        <v>Sector 4</v>
      </c>
      <c r="T59" t="str">
        <f>IF(B59="","",_xlfn.XLOOKUP(B59,DB!$A$2:$A$205,DB!$F$2:$F$205,""))</f>
        <v>VOMAR/XUDUN</v>
      </c>
      <c r="U59" t="str">
        <f>IF(B59="","",_xlfn.XLOOKUP(B59,DB!$A$2:$A$205,DB!$D$2:$D$205,""))</f>
        <v>KZHU</v>
      </c>
      <c r="V59" t="str">
        <f>IF(B59="","",IF(OR(COUNTIF(M59,"????N?????W")&gt;0,COUNTIF(M59,"????N?????E")&gt;0,COUNTIF(M59,"????S?????W")&gt;0,COUNTIF(M59,"????S?????E")&gt;0),_xlfn.XLOOKUP(B59,DB!$A$2:$A$205,DB!$B$2:$B$205,""),M59))</f>
        <v>KEHLI</v>
      </c>
      <c r="AF59" s="2">
        <v>0.58333333333333337</v>
      </c>
      <c r="AG59" t="s">
        <v>745</v>
      </c>
      <c r="AH59" s="17">
        <v>250</v>
      </c>
      <c r="AI59" s="17" cm="1">
        <f t="array" ref="AI59">SUMPRODUCT(--(IFERROR(HOUR(Flights_2026_09_3033343536373[entry_hour]),-1)=HOUR(AF59)),--(IFERROR(Flights_2026_09_3033343536373[entry_sector],"")=AG59),--(IFERROR(Flights_2026_09_3033343536373[nfl],-1)&gt;=AH59),--(IFERROR(Flights_2026_09_3033343536373[nfl],-1)&lt;=IF(AH59=450,450,AH59+9)))</f>
        <v>0</v>
      </c>
    </row>
    <row r="60" spans="1:35" x14ac:dyDescent="0.2">
      <c r="A60" s="29" t="s">
        <v>212</v>
      </c>
      <c r="B60" s="29" t="s">
        <v>213</v>
      </c>
      <c r="C60" s="29" t="s">
        <v>19</v>
      </c>
      <c r="D60" s="29" t="s">
        <v>90</v>
      </c>
      <c r="E60" s="29" t="s">
        <v>682</v>
      </c>
      <c r="F60" s="30">
        <v>46300.65221064815</v>
      </c>
      <c r="G60" s="29" t="s">
        <v>21</v>
      </c>
      <c r="H60" s="29" t="s">
        <v>2587</v>
      </c>
      <c r="I60" s="31">
        <v>390</v>
      </c>
      <c r="J60" s="29" t="s">
        <v>22</v>
      </c>
      <c r="K60" s="29" t="s">
        <v>23</v>
      </c>
      <c r="L60" s="31">
        <v>489</v>
      </c>
      <c r="M60" s="29" t="s">
        <v>25</v>
      </c>
      <c r="N60" s="30">
        <v>46300.622442129628</v>
      </c>
      <c r="O60" s="31">
        <v>390</v>
      </c>
      <c r="P60" s="29" t="s">
        <v>26</v>
      </c>
      <c r="Q60" s="31">
        <v>390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KEHLI</v>
      </c>
      <c r="AF60" s="2">
        <v>0.58333333333333337</v>
      </c>
      <c r="AG60" t="s">
        <v>745</v>
      </c>
      <c r="AH60" s="17">
        <v>260</v>
      </c>
      <c r="AI60" s="17" cm="1">
        <f t="array" ref="AI60">SUMPRODUCT(--(IFERROR(HOUR(Flights_2026_09_3033343536373[entry_hour]),-1)=HOUR(AF60)),--(IFERROR(Flights_2026_09_3033343536373[entry_sector],"")=AG60),--(IFERROR(Flights_2026_09_3033343536373[nfl],-1)&gt;=AH60),--(IFERROR(Flights_2026_09_3033343536373[nfl],-1)&lt;=IF(AH60=450,450,AH60+9)))</f>
        <v>0</v>
      </c>
    </row>
    <row r="61" spans="1:35" x14ac:dyDescent="0.2">
      <c r="A61" s="29" t="s">
        <v>176</v>
      </c>
      <c r="B61" s="29" t="s">
        <v>177</v>
      </c>
      <c r="C61" s="29" t="s">
        <v>19</v>
      </c>
      <c r="D61" s="29" t="s">
        <v>120</v>
      </c>
      <c r="E61" s="29" t="s">
        <v>2588</v>
      </c>
      <c r="F61" s="30">
        <v>46300.655277777776</v>
      </c>
      <c r="G61" s="29" t="s">
        <v>21</v>
      </c>
      <c r="H61" s="29" t="s">
        <v>2589</v>
      </c>
      <c r="I61" s="31">
        <v>360</v>
      </c>
      <c r="J61" s="29" t="s">
        <v>22</v>
      </c>
      <c r="K61" s="29" t="s">
        <v>23</v>
      </c>
      <c r="L61" s="31">
        <v>164</v>
      </c>
      <c r="M61" s="29" t="s">
        <v>37</v>
      </c>
      <c r="N61" s="30">
        <v>46300.641956018517</v>
      </c>
      <c r="O61" s="31">
        <v>310</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3033343536373[entry_hour]),-1)=HOUR(AF61)),--(IFERROR(Flights_2026_09_3033343536373[entry_sector],"")=AG61),--(IFERROR(Flights_2026_09_3033343536373[nfl],-1)&gt;=AH61),--(IFERROR(Flights_2026_09_3033343536373[nfl],-1)&lt;=IF(AH61=450,450,AH61+9)))</f>
        <v>0</v>
      </c>
    </row>
    <row r="62" spans="1:35" x14ac:dyDescent="0.2">
      <c r="A62" s="29" t="s">
        <v>392</v>
      </c>
      <c r="B62" s="29" t="s">
        <v>19</v>
      </c>
      <c r="C62" s="29" t="s">
        <v>19</v>
      </c>
      <c r="D62" s="29" t="s">
        <v>393</v>
      </c>
      <c r="E62" s="29"/>
      <c r="F62" s="30">
        <v>46300.656759259262</v>
      </c>
      <c r="G62" s="29" t="s">
        <v>21</v>
      </c>
      <c r="H62" s="29" t="s">
        <v>2590</v>
      </c>
      <c r="I62" s="31">
        <v>15</v>
      </c>
      <c r="J62" s="29" t="s">
        <v>30</v>
      </c>
      <c r="K62" s="29" t="s">
        <v>31</v>
      </c>
      <c r="L62" s="31">
        <v>104</v>
      </c>
      <c r="M62" s="29" t="s">
        <v>19</v>
      </c>
      <c r="N62" s="30">
        <v>46300.628784722219</v>
      </c>
      <c r="O62" s="31">
        <v>0</v>
      </c>
      <c r="P62" s="29" t="s">
        <v>32</v>
      </c>
      <c r="Q62" s="31">
        <v>15</v>
      </c>
      <c r="R62" t="str">
        <f>IF(B62="","",_xlfn.XLOOKUP(B62,DB!$A$2:$A$205,DB!$C$2:$C$205,"")&amp;"")</f>
        <v/>
      </c>
      <c r="S62" t="str">
        <f>IF(B62="","",_xlfn.XLOOKUP(B62,DB!$A$2:$A$205,DB!$E$2:$E$205,""))</f>
        <v/>
      </c>
      <c r="T62" t="str">
        <f>IF(B62="","",_xlfn.XLOOKUP(B62,DB!$A$2:$A$205,DB!$F$2:$F$205,""))</f>
        <v/>
      </c>
      <c r="U62" t="str">
        <f>IF(B62="","",_xlfn.XLOOKUP(B62,DB!$A$2:$A$205,DB!$D$2:$D$205,""))</f>
        <v/>
      </c>
      <c r="V62" t="str">
        <f>IF(B62="","",IF(OR(COUNTIF(M62,"????N?????W")&gt;0,COUNTIF(M62,"????N?????E")&gt;0,COUNTIF(M62,"????S?????W")&gt;0,COUNTIF(M62,"????S?????E")&gt;0),_xlfn.XLOOKUP(B62,DB!$A$2:$A$205,DB!$B$2:$B$205,""),M62))</f>
        <v>MMUN</v>
      </c>
      <c r="AF62" s="2">
        <v>0.58333333333333337</v>
      </c>
      <c r="AG62" t="s">
        <v>745</v>
      </c>
      <c r="AH62" s="17">
        <v>280</v>
      </c>
      <c r="AI62" s="17" cm="1">
        <f t="array" ref="AI62">SUMPRODUCT(--(IFERROR(HOUR(Flights_2026_09_3033343536373[entry_hour]),-1)=HOUR(AF62)),--(IFERROR(Flights_2026_09_3033343536373[entry_sector],"")=AG62),--(IFERROR(Flights_2026_09_3033343536373[nfl],-1)&gt;=AH62),--(IFERROR(Flights_2026_09_3033343536373[nfl],-1)&lt;=IF(AH62=450,450,AH62+9)))</f>
        <v>0</v>
      </c>
    </row>
    <row r="63" spans="1:35" x14ac:dyDescent="0.2">
      <c r="A63" s="29" t="s">
        <v>170</v>
      </c>
      <c r="B63" s="29" t="s">
        <v>171</v>
      </c>
      <c r="C63" s="29" t="s">
        <v>19</v>
      </c>
      <c r="D63" s="29" t="s">
        <v>50</v>
      </c>
      <c r="E63" s="29" t="s">
        <v>2591</v>
      </c>
      <c r="F63" s="30">
        <v>46300.666597222225</v>
      </c>
      <c r="G63" s="29" t="s">
        <v>21</v>
      </c>
      <c r="H63" s="29" t="s">
        <v>2592</v>
      </c>
      <c r="I63" s="31">
        <v>340</v>
      </c>
      <c r="J63" s="29" t="s">
        <v>22</v>
      </c>
      <c r="K63" s="29" t="s">
        <v>23</v>
      </c>
      <c r="L63" s="31">
        <v>167</v>
      </c>
      <c r="M63" s="29" t="s">
        <v>37</v>
      </c>
      <c r="N63" s="30">
        <v>46300.652291666665</v>
      </c>
      <c r="O63" s="31">
        <v>340</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3033343536373[entry_hour]),-1)=HOUR(AF63)),--(IFERROR(Flights_2026_09_3033343536373[entry_sector],"")=AG63),--(IFERROR(Flights_2026_09_3033343536373[nfl],-1)&gt;=AH63),--(IFERROR(Flights_2026_09_3033343536373[nfl],-1)&lt;=IF(AH63=450,450,AH63+9)))</f>
        <v>0</v>
      </c>
    </row>
    <row r="64" spans="1:35" x14ac:dyDescent="0.2">
      <c r="A64" s="29" t="s">
        <v>384</v>
      </c>
      <c r="B64" s="29" t="s">
        <v>122</v>
      </c>
      <c r="C64" s="29" t="s">
        <v>19</v>
      </c>
      <c r="D64" s="29" t="s">
        <v>41</v>
      </c>
      <c r="E64" s="29" t="s">
        <v>2593</v>
      </c>
      <c r="F64" s="30">
        <v>46300.672743055555</v>
      </c>
      <c r="G64" s="29" t="s">
        <v>21</v>
      </c>
      <c r="H64" s="29" t="s">
        <v>2594</v>
      </c>
      <c r="I64" s="31">
        <v>390</v>
      </c>
      <c r="J64" s="29" t="s">
        <v>22</v>
      </c>
      <c r="K64" s="29" t="s">
        <v>23</v>
      </c>
      <c r="L64" s="31">
        <v>854</v>
      </c>
      <c r="M64" s="29" t="s">
        <v>136</v>
      </c>
      <c r="N64" s="30">
        <v>46300.622916666667</v>
      </c>
      <c r="O64" s="31">
        <v>390</v>
      </c>
      <c r="P64" s="29" t="s">
        <v>26</v>
      </c>
      <c r="Q64" s="31">
        <v>390</v>
      </c>
      <c r="R64" t="str">
        <f>IF(B64="","",_xlfn.XLOOKUP(B64,DB!$A$2:$A$205,DB!$C$2:$C$205,"")&amp;"")</f>
        <v>Sector 5</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LIDAM</v>
      </c>
      <c r="AF64" s="2">
        <v>0.58333333333333337</v>
      </c>
      <c r="AG64" t="s">
        <v>745</v>
      </c>
      <c r="AH64" s="17">
        <v>300</v>
      </c>
      <c r="AI64" s="17" cm="1">
        <f t="array" ref="AI64">SUMPRODUCT(--(IFERROR(HOUR(Flights_2026_09_3033343536373[entry_hour]),-1)=HOUR(AF64)),--(IFERROR(Flights_2026_09_3033343536373[entry_sector],"")=AG64),--(IFERROR(Flights_2026_09_3033343536373[nfl],-1)&gt;=AH64),--(IFERROR(Flights_2026_09_3033343536373[nfl],-1)&lt;=IF(AH64=450,450,AH64+9)))</f>
        <v>0</v>
      </c>
    </row>
    <row r="65" spans="1:35" x14ac:dyDescent="0.2">
      <c r="A65" s="29" t="s">
        <v>198</v>
      </c>
      <c r="B65" s="29" t="s">
        <v>199</v>
      </c>
      <c r="C65" s="29" t="s">
        <v>19</v>
      </c>
      <c r="D65" s="29" t="s">
        <v>53</v>
      </c>
      <c r="E65" s="29" t="s">
        <v>2595</v>
      </c>
      <c r="F65" s="30">
        <v>46300.674166666664</v>
      </c>
      <c r="G65" s="29" t="s">
        <v>21</v>
      </c>
      <c r="H65" s="29" t="s">
        <v>2596</v>
      </c>
      <c r="I65" s="31">
        <v>340</v>
      </c>
      <c r="J65" s="29" t="s">
        <v>22</v>
      </c>
      <c r="K65" s="29" t="s">
        <v>23</v>
      </c>
      <c r="L65" s="31">
        <v>244</v>
      </c>
      <c r="M65" s="29" t="s">
        <v>44</v>
      </c>
      <c r="N65" s="30">
        <v>46300.655219907407</v>
      </c>
      <c r="O65" s="31">
        <v>263</v>
      </c>
      <c r="P65" s="29" t="s">
        <v>26</v>
      </c>
      <c r="Q65" s="31">
        <v>340</v>
      </c>
      <c r="R65" t="str">
        <f>IF(B65="","",_xlfn.XLOOKUP(B65,DB!$A$2:$A$205,DB!$C$2:$C$205,"")&amp;"")</f>
        <v>Sector 7</v>
      </c>
      <c r="S65" t="str">
        <f>IF(B65="","",_xlfn.XLOOKUP(B65,DB!$A$2:$A$205,DB!$E$2:$E$205,""))</f>
        <v>Sector 7</v>
      </c>
      <c r="T65" t="str">
        <f>IF(B65="","",_xlfn.XLOOKUP(B65,DB!$A$2:$A$205,DB!$F$2:$F$205,""))</f>
        <v>PAULE/SIGMA</v>
      </c>
      <c r="U65" t="str">
        <f>IF(B65="","",_xlfn.XLOOKUP(B65,DB!$A$2:$A$205,DB!$D$2:$D$205,""))</f>
        <v>MHCC</v>
      </c>
      <c r="V65" t="str">
        <f>IF(B65="","",IF(OR(COUNTIF(M65,"????N?????W")&gt;0,COUNTIF(M65,"????N?????E")&gt;0,COUNTIF(M65,"????S?????W")&gt;0,COUNTIF(M65,"????S?????E")&gt;0),_xlfn.XLOOKUP(B65,DB!$A$2:$A$205,DB!$B$2:$B$205,""),M65))</f>
        <v>SIGMA</v>
      </c>
      <c r="AF65" s="2">
        <v>0.58333333333333337</v>
      </c>
      <c r="AG65" t="s">
        <v>745</v>
      </c>
      <c r="AH65" s="17">
        <v>310</v>
      </c>
      <c r="AI65" s="17" cm="1">
        <f t="array" ref="AI65">SUMPRODUCT(--(IFERROR(HOUR(Flights_2026_09_3033343536373[entry_hour]),-1)=HOUR(AF65)),--(IFERROR(Flights_2026_09_3033343536373[entry_sector],"")=AG65),--(IFERROR(Flights_2026_09_3033343536373[nfl],-1)&gt;=AH65),--(IFERROR(Flights_2026_09_3033343536373[nfl],-1)&lt;=IF(AH65=450,450,AH65+9)))</f>
        <v>0</v>
      </c>
    </row>
    <row r="66" spans="1:35" x14ac:dyDescent="0.2">
      <c r="A66" s="29" t="s">
        <v>162</v>
      </c>
      <c r="B66" s="29" t="s">
        <v>163</v>
      </c>
      <c r="C66" s="29" t="s">
        <v>19</v>
      </c>
      <c r="D66" s="29" t="s">
        <v>41</v>
      </c>
      <c r="E66" s="29" t="s">
        <v>403</v>
      </c>
      <c r="F66" s="30">
        <v>46300.675555555557</v>
      </c>
      <c r="G66" s="29" t="s">
        <v>28</v>
      </c>
      <c r="H66" s="29" t="s">
        <v>2597</v>
      </c>
      <c r="I66" s="31">
        <v>380</v>
      </c>
      <c r="J66" s="29" t="s">
        <v>22</v>
      </c>
      <c r="K66" s="29" t="s">
        <v>23</v>
      </c>
      <c r="L66" s="31">
        <v>185</v>
      </c>
      <c r="M66" s="29" t="s">
        <v>918</v>
      </c>
      <c r="N66" s="30">
        <v>46300.661400462966</v>
      </c>
      <c r="O66" s="31">
        <v>217</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entry_hour]),-1)=HOUR(AF66)),--(IFERROR(Flights_2026_09_3033343536373[entry_sector],"")=AG66),--(IFERROR(Flights_2026_09_3033343536373[nfl],-1)&gt;=AH66),--(IFERROR(Flights_2026_09_3033343536373[nfl],-1)&lt;=IF(AH66=450,450,AH66+9)))</f>
        <v>0</v>
      </c>
    </row>
    <row r="67" spans="1:35" x14ac:dyDescent="0.2">
      <c r="A67" s="29" t="s">
        <v>174</v>
      </c>
      <c r="B67" s="29" t="s">
        <v>175</v>
      </c>
      <c r="C67" s="29" t="s">
        <v>19</v>
      </c>
      <c r="D67" s="29" t="s">
        <v>50</v>
      </c>
      <c r="E67" s="29" t="s">
        <v>2598</v>
      </c>
      <c r="F67" s="30">
        <v>46300.679201388892</v>
      </c>
      <c r="G67" s="29" t="s">
        <v>21</v>
      </c>
      <c r="H67" s="29" t="s">
        <v>2599</v>
      </c>
      <c r="I67" s="31">
        <v>360</v>
      </c>
      <c r="J67" s="29" t="s">
        <v>22</v>
      </c>
      <c r="K67" s="29" t="s">
        <v>23</v>
      </c>
      <c r="L67" s="31">
        <v>186</v>
      </c>
      <c r="M67" s="29" t="s">
        <v>698</v>
      </c>
      <c r="N67" s="30">
        <v>46300.665555555555</v>
      </c>
      <c r="O67" s="31">
        <v>173</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PISAD</v>
      </c>
      <c r="AF67" s="2">
        <v>0.58333333333333337</v>
      </c>
      <c r="AG67" t="s">
        <v>745</v>
      </c>
      <c r="AH67" s="17">
        <v>330</v>
      </c>
      <c r="AI67" s="17" cm="1">
        <f t="array" ref="AI67">SUMPRODUCT(--(IFERROR(HOUR(Flights_2026_09_3033343536373[entry_hour]),-1)=HOUR(AF67)),--(IFERROR(Flights_2026_09_3033343536373[entry_sector],"")=AG67),--(IFERROR(Flights_2026_09_3033343536373[nfl],-1)&gt;=AH67),--(IFERROR(Flights_2026_09_3033343536373[nfl],-1)&lt;=IF(AH67=450,450,AH67+9)))</f>
        <v>1</v>
      </c>
    </row>
    <row r="68" spans="1:35" x14ac:dyDescent="0.2">
      <c r="A68" s="29" t="s">
        <v>184</v>
      </c>
      <c r="B68" s="29" t="s">
        <v>141</v>
      </c>
      <c r="C68" s="29" t="s">
        <v>19</v>
      </c>
      <c r="D68" s="29" t="s">
        <v>76</v>
      </c>
      <c r="E68" s="29" t="s">
        <v>2600</v>
      </c>
      <c r="F68" s="30">
        <v>46300.680995370371</v>
      </c>
      <c r="G68" s="29" t="s">
        <v>21</v>
      </c>
      <c r="H68" s="29" t="s">
        <v>2601</v>
      </c>
      <c r="I68" s="31">
        <v>340</v>
      </c>
      <c r="J68" s="29" t="s">
        <v>22</v>
      </c>
      <c r="K68" s="29" t="s">
        <v>23</v>
      </c>
      <c r="L68" s="31">
        <v>186</v>
      </c>
      <c r="M68" s="29" t="s">
        <v>37</v>
      </c>
      <c r="N68" s="30">
        <v>46300.667581018519</v>
      </c>
      <c r="O68" s="31">
        <v>161</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entry_hour]),-1)=HOUR(AF68)),--(IFERROR(Flights_2026_09_3033343536373[entry_sector],"")=AG68),--(IFERROR(Flights_2026_09_3033343536373[nfl],-1)&gt;=AH68),--(IFERROR(Flights_2026_09_3033343536373[nfl],-1)&lt;=IF(AH68=450,450,AH68+9)))</f>
        <v>0</v>
      </c>
    </row>
    <row r="69" spans="1:35" x14ac:dyDescent="0.2">
      <c r="A69" s="29" t="s">
        <v>202</v>
      </c>
      <c r="B69" s="29" t="s">
        <v>203</v>
      </c>
      <c r="C69" s="29" t="s">
        <v>19</v>
      </c>
      <c r="D69" s="29" t="s">
        <v>50</v>
      </c>
      <c r="E69" s="29" t="s">
        <v>683</v>
      </c>
      <c r="F69" s="30">
        <v>46300.682592592595</v>
      </c>
      <c r="G69" s="29" t="s">
        <v>21</v>
      </c>
      <c r="H69" s="29" t="s">
        <v>2602</v>
      </c>
      <c r="I69" s="31">
        <v>350</v>
      </c>
      <c r="J69" s="29" t="s">
        <v>22</v>
      </c>
      <c r="K69" s="29" t="s">
        <v>23</v>
      </c>
      <c r="L69" s="31">
        <v>483</v>
      </c>
      <c r="M69" s="29" t="s">
        <v>2603</v>
      </c>
      <c r="N69" s="30">
        <v>46300.65284722222</v>
      </c>
      <c r="O69" s="31">
        <v>350</v>
      </c>
      <c r="P69" s="29" t="s">
        <v>26</v>
      </c>
      <c r="Q69" s="31">
        <v>350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IRDOV</v>
      </c>
      <c r="AF69" s="2">
        <v>0.58333333333333337</v>
      </c>
      <c r="AG69" t="s">
        <v>745</v>
      </c>
      <c r="AH69" s="17">
        <v>350</v>
      </c>
      <c r="AI69" s="17" cm="1">
        <f t="array" ref="AI69">SUMPRODUCT(--(IFERROR(HOUR(Flights_2026_09_3033343536373[entry_hour]),-1)=HOUR(AF69)),--(IFERROR(Flights_2026_09_3033343536373[entry_sector],"")=AG69),--(IFERROR(Flights_2026_09_3033343536373[nfl],-1)&gt;=AH69),--(IFERROR(Flights_2026_09_3033343536373[nfl],-1)&lt;=IF(AH69=450,450,AH69+9)))</f>
        <v>1</v>
      </c>
    </row>
    <row r="70" spans="1:35" x14ac:dyDescent="0.2">
      <c r="A70" s="29" t="s">
        <v>2299</v>
      </c>
      <c r="B70" s="29" t="s">
        <v>208</v>
      </c>
      <c r="C70" s="29" t="s">
        <v>19</v>
      </c>
      <c r="D70" s="29" t="s">
        <v>50</v>
      </c>
      <c r="E70" s="29" t="s">
        <v>554</v>
      </c>
      <c r="F70" s="30">
        <v>46300.684791666667</v>
      </c>
      <c r="G70" s="29" t="s">
        <v>21</v>
      </c>
      <c r="H70" s="29" t="s">
        <v>2604</v>
      </c>
      <c r="I70" s="31">
        <v>350</v>
      </c>
      <c r="J70" s="29" t="s">
        <v>22</v>
      </c>
      <c r="K70" s="29" t="s">
        <v>23</v>
      </c>
      <c r="L70" s="31">
        <v>426</v>
      </c>
      <c r="M70" s="29" t="s">
        <v>218</v>
      </c>
      <c r="N70" s="30">
        <v>46300.657118055555</v>
      </c>
      <c r="O70" s="31">
        <v>350</v>
      </c>
      <c r="P70" s="29" t="s">
        <v>26</v>
      </c>
      <c r="Q70" s="31">
        <v>350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IRDOV</v>
      </c>
      <c r="AF70" s="2">
        <v>0.58333333333333337</v>
      </c>
      <c r="AG70" t="s">
        <v>745</v>
      </c>
      <c r="AH70" s="17">
        <v>360</v>
      </c>
      <c r="AI70" s="17" cm="1">
        <f t="array" ref="AI70">SUMPRODUCT(--(IFERROR(HOUR(Flights_2026_09_3033343536373[entry_hour]),-1)=HOUR(AF70)),--(IFERROR(Flights_2026_09_3033343536373[entry_sector],"")=AG70),--(IFERROR(Flights_2026_09_3033343536373[nfl],-1)&gt;=AH70),--(IFERROR(Flights_2026_09_3033343536373[nfl],-1)&lt;=IF(AH70=450,450,AH70+9)))</f>
        <v>0</v>
      </c>
    </row>
    <row r="71" spans="1:35" x14ac:dyDescent="0.2">
      <c r="A71" s="29" t="s">
        <v>222</v>
      </c>
      <c r="B71" s="29" t="s">
        <v>223</v>
      </c>
      <c r="C71" s="29" t="s">
        <v>19</v>
      </c>
      <c r="D71" s="29" t="s">
        <v>53</v>
      </c>
      <c r="E71" s="29" t="s">
        <v>2605</v>
      </c>
      <c r="F71" s="30">
        <v>46300.686018518521</v>
      </c>
      <c r="G71" s="29" t="s">
        <v>21</v>
      </c>
      <c r="H71" s="29" t="s">
        <v>2606</v>
      </c>
      <c r="I71" s="31">
        <v>380</v>
      </c>
      <c r="J71" s="29" t="s">
        <v>22</v>
      </c>
      <c r="K71" s="29" t="s">
        <v>23</v>
      </c>
      <c r="L71" s="31">
        <v>186</v>
      </c>
      <c r="M71" s="29" t="s">
        <v>37</v>
      </c>
      <c r="N71" s="30">
        <v>46300.669976851852</v>
      </c>
      <c r="O71" s="31">
        <v>111</v>
      </c>
      <c r="P71" s="29" t="s">
        <v>26</v>
      </c>
      <c r="Q71" s="31">
        <v>220</v>
      </c>
      <c r="R71" t="str">
        <f>IF(B71="","",_xlfn.XLOOKUP(B71,DB!$A$2:$A$205,DB!$C$2:$C$205,"")&amp;"")</f>
        <v>Sector 3</v>
      </c>
      <c r="S71" t="str">
        <f>IF(B71="","",_xlfn.XLOOKUP(B71,DB!$A$2:$A$205,DB!$E$2:$E$205,""))</f>
        <v>Sector 3</v>
      </c>
      <c r="T71" t="str">
        <f>IF(B71="","",_xlfn.XLOOKUP(B71,DB!$A$2:$A$205,DB!$F$2:$F$205,""))</f>
        <v>NOSAT</v>
      </c>
      <c r="U71" t="str">
        <f>IF(B71="","",_xlfn.XLOOKUP(B71,DB!$A$2:$A$205,DB!$D$2:$D$205,""))</f>
        <v>MUFH</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3033343536373[entry_hour]),-1)=HOUR(AF71)),--(IFERROR(Flights_2026_09_3033343536373[entry_sector],"")=AG71),--(IFERROR(Flights_2026_09_3033343536373[nfl],-1)&gt;=AH71),--(IFERROR(Flights_2026_09_3033343536373[nfl],-1)&lt;=IF(AH71=450,450,AH71+9)))</f>
        <v>3</v>
      </c>
    </row>
    <row r="72" spans="1:35" x14ac:dyDescent="0.2">
      <c r="A72" s="29" t="s">
        <v>193</v>
      </c>
      <c r="B72" s="29" t="s">
        <v>81</v>
      </c>
      <c r="C72" s="29" t="s">
        <v>19</v>
      </c>
      <c r="D72" s="29" t="s">
        <v>76</v>
      </c>
      <c r="E72" s="29" t="s">
        <v>2383</v>
      </c>
      <c r="F72" s="30">
        <v>46300.6874537037</v>
      </c>
      <c r="G72" s="29" t="s">
        <v>21</v>
      </c>
      <c r="H72" s="29" t="s">
        <v>2607</v>
      </c>
      <c r="I72" s="31">
        <v>350</v>
      </c>
      <c r="J72" s="29" t="s">
        <v>22</v>
      </c>
      <c r="K72" s="29" t="s">
        <v>23</v>
      </c>
      <c r="L72" s="31">
        <v>800</v>
      </c>
      <c r="M72" s="29" t="s">
        <v>2432</v>
      </c>
      <c r="N72" s="30">
        <v>46300.641273148147</v>
      </c>
      <c r="O72" s="31">
        <v>350</v>
      </c>
      <c r="P72" s="29" t="s">
        <v>26</v>
      </c>
      <c r="Q72" s="31">
        <v>350</v>
      </c>
      <c r="R72" t="str">
        <f>IF(B72="","",_xlfn.XLOOKUP(B72,DB!$A$2:$A$205,DB!$C$2:$C$205,"")&amp;"")</f>
        <v>Sector 5</v>
      </c>
      <c r="S72" t="str">
        <f>IF(B72="","",_xlfn.XLOOKUP(B72,DB!$A$2:$A$205,DB!$E$2:$E$205,""))</f>
        <v>Sector 4</v>
      </c>
      <c r="T72" t="str">
        <f>IF(B72="","",_xlfn.XLOOKUP(B72,DB!$A$2:$A$205,DB!$F$2:$F$205,""))</f>
        <v>VOMAR/XUDUN</v>
      </c>
      <c r="U72" t="str">
        <f>IF(B72="","",_xlfn.XLOOKUP(B72,DB!$A$2:$A$205,DB!$D$2:$D$205,""))</f>
        <v>MMTY</v>
      </c>
      <c r="V72" t="str">
        <f>IF(B72="","",IF(OR(COUNTIF(M72,"????N?????W")&gt;0,COUNTIF(M72,"????N?????E")&gt;0,COUNTIF(M72,"????S?????W")&gt;0,COUNTIF(M72,"????S?????E")&gt;0),_xlfn.XLOOKUP(B72,DB!$A$2:$A$205,DB!$B$2:$B$205,""),M72))</f>
        <v>MATOL</v>
      </c>
      <c r="AF72" s="2">
        <v>0.58333333333333337</v>
      </c>
      <c r="AG72" t="s">
        <v>745</v>
      </c>
      <c r="AH72" s="17">
        <v>380</v>
      </c>
      <c r="AI72" s="17" cm="1">
        <f t="array" ref="AI72">SUMPRODUCT(--(IFERROR(HOUR(Flights_2026_09_3033343536373[entry_hour]),-1)=HOUR(AF72)),--(IFERROR(Flights_2026_09_3033343536373[entry_sector],"")=AG72),--(IFERROR(Flights_2026_09_3033343536373[nfl],-1)&gt;=AH72),--(IFERROR(Flights_2026_09_3033343536373[nfl],-1)&lt;=IF(AH72=450,450,AH72+9)))</f>
        <v>0</v>
      </c>
    </row>
    <row r="73" spans="1:35" x14ac:dyDescent="0.2">
      <c r="A73" s="29" t="s">
        <v>185</v>
      </c>
      <c r="B73" s="29" t="s">
        <v>186</v>
      </c>
      <c r="C73" s="29" t="s">
        <v>19</v>
      </c>
      <c r="D73" s="29" t="s">
        <v>20</v>
      </c>
      <c r="E73" s="29" t="s">
        <v>2608</v>
      </c>
      <c r="F73" s="30">
        <v>46300.688414351855</v>
      </c>
      <c r="G73" s="29" t="s">
        <v>21</v>
      </c>
      <c r="H73" s="29" t="s">
        <v>2609</v>
      </c>
      <c r="I73" s="31">
        <v>360</v>
      </c>
      <c r="J73" s="29" t="s">
        <v>22</v>
      </c>
      <c r="K73" s="29" t="s">
        <v>23</v>
      </c>
      <c r="L73" s="31">
        <v>190</v>
      </c>
      <c r="M73" s="29" t="s">
        <v>37</v>
      </c>
      <c r="N73" s="30">
        <v>46300.672442129631</v>
      </c>
      <c r="O73" s="31">
        <v>118</v>
      </c>
      <c r="P73" s="29" t="s">
        <v>26</v>
      </c>
      <c r="Q73" s="31">
        <v>220</v>
      </c>
      <c r="R73" t="str">
        <f>IF(B73="","",_xlfn.XLOOKUP(B73,DB!$A$2:$A$205,DB!$C$2:$C$205,"")&amp;"")</f>
        <v>Sector 3</v>
      </c>
      <c r="S73" t="str">
        <f>IF(B73="","",_xlfn.XLOOKUP(B73,DB!$A$2:$A$205,DB!$E$2:$E$205,""))</f>
        <v>Sector 3</v>
      </c>
      <c r="T73" t="str">
        <f>IF(B73="","",_xlfn.XLOOKUP(B73,DB!$A$2:$A$205,DB!$F$2:$F$205,""))</f>
        <v>NOSAT</v>
      </c>
      <c r="U73" t="str">
        <f>IF(B73="","",_xlfn.XLOOKUP(B73,DB!$A$2:$A$205,DB!$D$2:$D$205,""))</f>
        <v>KZHU</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3033343536373[entry_hour]),-1)=HOUR(AF73)),--(IFERROR(Flights_2026_09_3033343536373[entry_sector],"")=AG73),--(IFERROR(Flights_2026_09_3033343536373[nfl],-1)&gt;=AH73),--(IFERROR(Flights_2026_09_3033343536373[nfl],-1)&lt;=IF(AH73=450,450,AH73+9)))</f>
        <v>3</v>
      </c>
    </row>
    <row r="74" spans="1:35" x14ac:dyDescent="0.2">
      <c r="A74" s="29" t="s">
        <v>238</v>
      </c>
      <c r="B74" s="29" t="s">
        <v>46</v>
      </c>
      <c r="C74" s="29" t="s">
        <v>19</v>
      </c>
      <c r="D74" s="29" t="s">
        <v>50</v>
      </c>
      <c r="E74" s="29" t="s">
        <v>2610</v>
      </c>
      <c r="F74" s="30">
        <v>46300.689467592594</v>
      </c>
      <c r="G74" s="29" t="s">
        <v>21</v>
      </c>
      <c r="H74" s="29" t="s">
        <v>2611</v>
      </c>
      <c r="I74" s="31">
        <v>330</v>
      </c>
      <c r="J74" s="29" t="s">
        <v>22</v>
      </c>
      <c r="K74" s="29" t="s">
        <v>23</v>
      </c>
      <c r="L74" s="31">
        <v>452</v>
      </c>
      <c r="M74" s="29" t="s">
        <v>218</v>
      </c>
      <c r="N74" s="30">
        <v>46300.660856481481</v>
      </c>
      <c r="O74" s="31">
        <v>330</v>
      </c>
      <c r="P74" s="29" t="s">
        <v>26</v>
      </c>
      <c r="Q74" s="31">
        <v>330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IRDOV</v>
      </c>
      <c r="AF74" s="2">
        <v>0.58333333333333337</v>
      </c>
      <c r="AG74" t="s">
        <v>745</v>
      </c>
      <c r="AH74" s="17">
        <v>400</v>
      </c>
      <c r="AI74" s="17" cm="1">
        <f t="array" ref="AI74">SUMPRODUCT(--(IFERROR(HOUR(Flights_2026_09_3033343536373[entry_hour]),-1)=HOUR(AF74)),--(IFERROR(Flights_2026_09_3033343536373[entry_sector],"")=AG74),--(IFERROR(Flights_2026_09_3033343536373[nfl],-1)&gt;=AH74),--(IFERROR(Flights_2026_09_3033343536373[nfl],-1)&lt;=IF(AH74=450,450,AH74+9)))</f>
        <v>0</v>
      </c>
    </row>
    <row r="75" spans="1:35" x14ac:dyDescent="0.2">
      <c r="A75" s="29" t="s">
        <v>207</v>
      </c>
      <c r="B75" s="29" t="s">
        <v>65</v>
      </c>
      <c r="C75" s="29" t="s">
        <v>19</v>
      </c>
      <c r="D75" s="29" t="s">
        <v>20</v>
      </c>
      <c r="E75" s="29" t="s">
        <v>2206</v>
      </c>
      <c r="F75" s="30">
        <v>46300.690810185188</v>
      </c>
      <c r="G75" s="29" t="s">
        <v>21</v>
      </c>
      <c r="H75" s="29" t="s">
        <v>2612</v>
      </c>
      <c r="I75" s="31">
        <v>350</v>
      </c>
      <c r="J75" s="29" t="s">
        <v>22</v>
      </c>
      <c r="K75" s="29" t="s">
        <v>23</v>
      </c>
      <c r="L75" s="31">
        <v>1030</v>
      </c>
      <c r="M75" s="29" t="s">
        <v>2494</v>
      </c>
      <c r="N75" s="30">
        <v>46300.633275462962</v>
      </c>
      <c r="O75" s="31">
        <v>350</v>
      </c>
      <c r="P75" s="29" t="s">
        <v>26</v>
      </c>
      <c r="Q75" s="31">
        <v>350</v>
      </c>
      <c r="R75" t="str">
        <f>IF(B75="","",_xlfn.XLOOKUP(B75,DB!$A$2:$A$205,DB!$C$2:$C$205,"")&amp;"")</f>
        <v>Sector 6</v>
      </c>
      <c r="S75" t="str">
        <f>IF(B75="","",_xlfn.XLOOKUP(B75,DB!$A$2:$A$205,DB!$E$2:$E$205,""))</f>
        <v>Sector 4</v>
      </c>
      <c r="T75" t="str">
        <f>IF(B75="","",_xlfn.XLOOKUP(B75,DB!$A$2:$A$205,DB!$F$2:$F$205,""))</f>
        <v>VOMAR/XUDUN</v>
      </c>
      <c r="U75" t="str">
        <f>IF(B75="","",_xlfn.XLOOKUP(B75,DB!$A$2:$A$205,DB!$D$2:$D$205,""))</f>
        <v>MMEX</v>
      </c>
      <c r="V75" t="str">
        <f>IF(B75="","",IF(OR(COUNTIF(M75,"????N?????W")&gt;0,COUNTIF(M75,"????N?????E")&gt;0,COUNTIF(M75,"????S?????W")&gt;0,COUNTIF(M75,"????S?????E")&gt;0),_xlfn.XLOOKUP(B75,DB!$A$2:$A$205,DB!$B$2:$B$205,""),M75))</f>
        <v>GOTAS</v>
      </c>
      <c r="AF75" s="2">
        <v>0.58333333333333337</v>
      </c>
      <c r="AG75" t="s">
        <v>745</v>
      </c>
      <c r="AH75" s="17">
        <v>410</v>
      </c>
      <c r="AI75" s="17" cm="1">
        <f t="array" ref="AI75">SUMPRODUCT(--(IFERROR(HOUR(Flights_2026_09_3033343536373[entry_hour]),-1)=HOUR(AF75)),--(IFERROR(Flights_2026_09_3033343536373[entry_sector],"")=AG75),--(IFERROR(Flights_2026_09_3033343536373[nfl],-1)&gt;=AH75),--(IFERROR(Flights_2026_09_3033343536373[nfl],-1)&lt;=IF(AH75=450,450,AH75+9)))</f>
        <v>0</v>
      </c>
    </row>
    <row r="76" spans="1:35" x14ac:dyDescent="0.2">
      <c r="A76" s="29" t="s">
        <v>159</v>
      </c>
      <c r="B76" s="29" t="s">
        <v>62</v>
      </c>
      <c r="C76" s="29" t="s">
        <v>19</v>
      </c>
      <c r="D76" s="29" t="s">
        <v>50</v>
      </c>
      <c r="E76" s="29" t="s">
        <v>2613</v>
      </c>
      <c r="F76" s="30">
        <v>46300.692083333335</v>
      </c>
      <c r="G76" s="29" t="s">
        <v>21</v>
      </c>
      <c r="H76" s="29" t="s">
        <v>2614</v>
      </c>
      <c r="I76" s="31">
        <v>360</v>
      </c>
      <c r="J76" s="29" t="s">
        <v>22</v>
      </c>
      <c r="K76" s="29" t="s">
        <v>23</v>
      </c>
      <c r="L76" s="31">
        <v>195</v>
      </c>
      <c r="M76" s="29" t="s">
        <v>37</v>
      </c>
      <c r="N76" s="30">
        <v>46300.675115740742</v>
      </c>
      <c r="O76" s="31">
        <v>102</v>
      </c>
      <c r="P76" s="29" t="s">
        <v>26</v>
      </c>
      <c r="Q76" s="31">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entry_hour]),-1)=HOUR(AF76)),--(IFERROR(Flights_2026_09_3033343536373[entry_sector],"")=AG76),--(IFERROR(Flights_2026_09_3033343536373[nfl],-1)&gt;=AH76),--(IFERROR(Flights_2026_09_3033343536373[nfl],-1)&lt;=IF(AH76=450,450,AH76+9)))</f>
        <v>0</v>
      </c>
    </row>
    <row r="77" spans="1:35" x14ac:dyDescent="0.2">
      <c r="A77" s="29" t="s">
        <v>194</v>
      </c>
      <c r="B77" s="29" t="s">
        <v>65</v>
      </c>
      <c r="C77" s="29" t="s">
        <v>19</v>
      </c>
      <c r="D77" s="29" t="s">
        <v>76</v>
      </c>
      <c r="E77" s="29" t="s">
        <v>161</v>
      </c>
      <c r="F77" s="30">
        <v>46300.693229166667</v>
      </c>
      <c r="G77" s="29" t="s">
        <v>21</v>
      </c>
      <c r="H77" s="29" t="s">
        <v>2615</v>
      </c>
      <c r="I77" s="31">
        <v>350</v>
      </c>
      <c r="J77" s="29" t="s">
        <v>22</v>
      </c>
      <c r="K77" s="29" t="s">
        <v>23</v>
      </c>
      <c r="L77" s="31">
        <v>945</v>
      </c>
      <c r="M77" s="29" t="s">
        <v>2523</v>
      </c>
      <c r="N77" s="30">
        <v>46300.639155092591</v>
      </c>
      <c r="O77" s="31">
        <v>350</v>
      </c>
      <c r="P77" s="29" t="s">
        <v>26</v>
      </c>
      <c r="Q77" s="31">
        <v>350</v>
      </c>
      <c r="R77" t="str">
        <f>IF(B77="","",_xlfn.XLOOKUP(B77,DB!$A$2:$A$205,DB!$C$2:$C$205,"")&amp;"")</f>
        <v>Sector 6</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GOTAS</v>
      </c>
      <c r="AF77" s="2">
        <v>0.58333333333333337</v>
      </c>
      <c r="AG77" t="s">
        <v>745</v>
      </c>
      <c r="AH77" s="17">
        <v>430</v>
      </c>
      <c r="AI77" s="17" cm="1">
        <f t="array" ref="AI77">SUMPRODUCT(--(IFERROR(HOUR(Flights_2026_09_3033343536373[entry_hour]),-1)=HOUR(AF77)),--(IFERROR(Flights_2026_09_3033343536373[entry_sector],"")=AG77),--(IFERROR(Flights_2026_09_3033343536373[nfl],-1)&gt;=AH77),--(IFERROR(Flights_2026_09_3033343536373[nfl],-1)&lt;=IF(AH77=450,450,AH77+9)))</f>
        <v>0</v>
      </c>
    </row>
    <row r="78" spans="1:35" x14ac:dyDescent="0.2">
      <c r="A78" s="29" t="s">
        <v>200</v>
      </c>
      <c r="B78" s="29" t="s">
        <v>75</v>
      </c>
      <c r="C78" s="29" t="s">
        <v>19</v>
      </c>
      <c r="D78" s="29" t="s">
        <v>76</v>
      </c>
      <c r="E78" s="29" t="s">
        <v>2616</v>
      </c>
      <c r="F78" s="30">
        <v>46300.693298611113</v>
      </c>
      <c r="G78" s="29"/>
      <c r="H78" s="29" t="s">
        <v>2617</v>
      </c>
      <c r="I78" s="31">
        <v>350</v>
      </c>
      <c r="J78" s="29" t="s">
        <v>22</v>
      </c>
      <c r="K78" s="29" t="s">
        <v>23</v>
      </c>
      <c r="L78" s="31">
        <v>853</v>
      </c>
      <c r="M78" s="29" t="s">
        <v>136</v>
      </c>
      <c r="N78" s="30">
        <v>46300.648611111108</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MMEX</v>
      </c>
      <c r="V78" t="str">
        <f>IF(B78="","",IF(OR(COUNTIF(M78,"????N?????W")&gt;0,COUNTIF(M78,"????N?????E")&gt;0,COUNTIF(M78,"????S?????W")&gt;0,COUNTIF(M78,"????S?????E")&gt;0),_xlfn.XLOOKUP(B78,DB!$A$2:$A$205,DB!$B$2:$B$205,""),M78))</f>
        <v>LIDAM</v>
      </c>
      <c r="AF78" s="2">
        <v>0.58333333333333337</v>
      </c>
      <c r="AG78" t="s">
        <v>745</v>
      </c>
      <c r="AH78" s="17">
        <v>440</v>
      </c>
      <c r="AI78" s="17" cm="1">
        <f t="array" ref="AI78">SUMPRODUCT(--(IFERROR(HOUR(Flights_2026_09_3033343536373[entry_hour]),-1)=HOUR(AF78)),--(IFERROR(Flights_2026_09_3033343536373[entry_sector],"")=AG78),--(IFERROR(Flights_2026_09_3033343536373[nfl],-1)&gt;=AH78),--(IFERROR(Flights_2026_09_3033343536373[nfl],-1)&lt;=IF(AH78=450,450,AH78+9)))</f>
        <v>0</v>
      </c>
    </row>
    <row r="79" spans="1:35" x14ac:dyDescent="0.2">
      <c r="A79" s="29" t="s">
        <v>205</v>
      </c>
      <c r="B79" s="29" t="s">
        <v>206</v>
      </c>
      <c r="C79" s="29" t="s">
        <v>19</v>
      </c>
      <c r="D79" s="29" t="s">
        <v>41</v>
      </c>
      <c r="E79" s="29" t="s">
        <v>2319</v>
      </c>
      <c r="F79" s="30">
        <v>46300.694502314815</v>
      </c>
      <c r="G79" s="29" t="s">
        <v>21</v>
      </c>
      <c r="H79" s="29" t="s">
        <v>2618</v>
      </c>
      <c r="I79" s="31">
        <v>320</v>
      </c>
      <c r="J79" s="29" t="s">
        <v>22</v>
      </c>
      <c r="K79" s="29" t="s">
        <v>23</v>
      </c>
      <c r="L79" s="31">
        <v>210</v>
      </c>
      <c r="M79" s="29" t="s">
        <v>44</v>
      </c>
      <c r="N79" s="30">
        <v>46300.677164351851</v>
      </c>
      <c r="O79" s="31">
        <v>121</v>
      </c>
      <c r="P79" s="29" t="s">
        <v>26</v>
      </c>
      <c r="Q79" s="31">
        <v>360</v>
      </c>
      <c r="R79" t="str">
        <f>IF(B79="","",_xlfn.XLOOKUP(B79,DB!$A$2:$A$205,DB!$C$2:$C$205,"")&amp;"")</f>
        <v>Sector 7</v>
      </c>
      <c r="S79" t="str">
        <f>IF(B79="","",_xlfn.XLOOKUP(B79,DB!$A$2:$A$205,DB!$E$2:$E$205,""))</f>
        <v>Sector 7</v>
      </c>
      <c r="T79" t="str">
        <f>IF(B79="","",_xlfn.XLOOKUP(B79,DB!$A$2:$A$205,DB!$F$2:$F$205,""))</f>
        <v>PAULE/SIGMA</v>
      </c>
      <c r="U79" t="str">
        <f>IF(B79="","",_xlfn.XLOOKUP(B79,DB!$A$2:$A$205,DB!$D$2:$D$205,""))</f>
        <v>MHCC</v>
      </c>
      <c r="V79" t="str">
        <f>IF(B79="","",IF(OR(COUNTIF(M79,"????N?????W")&gt;0,COUNTIF(M79,"????N?????E")&gt;0,COUNTIF(M79,"????S?????W")&gt;0,COUNTIF(M79,"????S?????E")&gt;0),_xlfn.XLOOKUP(B79,DB!$A$2:$A$205,DB!$B$2:$B$205,""),M79))</f>
        <v>SIGMA</v>
      </c>
      <c r="AF79" s="2">
        <v>0.58333333333333337</v>
      </c>
      <c r="AG79" t="s">
        <v>745</v>
      </c>
      <c r="AH79" s="17">
        <v>450</v>
      </c>
      <c r="AI79" s="17" cm="1">
        <f t="array" ref="AI79">SUMPRODUCT(--(IFERROR(HOUR(Flights_2026_09_3033343536373[entry_hour]),-1)=HOUR(AF79)),--(IFERROR(Flights_2026_09_3033343536373[entry_sector],"")=AG79),--(IFERROR(Flights_2026_09_3033343536373[nfl],-1)&gt;=AH79),--(IFERROR(Flights_2026_09_3033343536373[nfl],-1)&lt;=IF(AH79=450,450,AH79+9)))</f>
        <v>0</v>
      </c>
    </row>
    <row r="80" spans="1:35" x14ac:dyDescent="0.2">
      <c r="A80" s="29" t="s">
        <v>191</v>
      </c>
      <c r="B80" s="29" t="s">
        <v>52</v>
      </c>
      <c r="C80" s="29" t="s">
        <v>19</v>
      </c>
      <c r="D80" s="29" t="s">
        <v>76</v>
      </c>
      <c r="E80" s="29" t="s">
        <v>495</v>
      </c>
      <c r="F80" s="30">
        <v>46300.695775462962</v>
      </c>
      <c r="G80" s="29" t="s">
        <v>21</v>
      </c>
      <c r="H80" s="29" t="s">
        <v>2619</v>
      </c>
      <c r="I80" s="31">
        <v>350</v>
      </c>
      <c r="J80" s="29" t="s">
        <v>22</v>
      </c>
      <c r="K80" s="29" t="s">
        <v>23</v>
      </c>
      <c r="L80" s="31">
        <v>900</v>
      </c>
      <c r="M80" s="29" t="s">
        <v>78</v>
      </c>
      <c r="N80" s="30">
        <v>46300.645127314812</v>
      </c>
      <c r="O80" s="31">
        <v>350</v>
      </c>
      <c r="P80" s="29" t="s">
        <v>26</v>
      </c>
      <c r="Q80" s="31">
        <v>350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3033343536373[entry_hour]),-1)=HOUR(AF80)),--(IFERROR(Flights_2026_09_3033343536373[entry_sector],"")=AG80),--(IFERROR(Flights_2026_09_3033343536373[nfl],-1)&gt;=AH80),--(IFERROR(Flights_2026_09_3033343536373[nfl],-1)&lt;=IF(AH80=450,450,AH80+9)))</f>
        <v>0</v>
      </c>
    </row>
    <row r="81" spans="1:35" x14ac:dyDescent="0.2">
      <c r="A81" s="29" t="s">
        <v>227</v>
      </c>
      <c r="B81" s="29" t="s">
        <v>18</v>
      </c>
      <c r="C81" s="29" t="s">
        <v>19</v>
      </c>
      <c r="D81" s="29" t="s">
        <v>120</v>
      </c>
      <c r="E81" s="29" t="s">
        <v>857</v>
      </c>
      <c r="F81" s="30">
        <v>46300.697824074072</v>
      </c>
      <c r="G81" s="29" t="s">
        <v>21</v>
      </c>
      <c r="H81" s="29" t="s">
        <v>2620</v>
      </c>
      <c r="I81" s="31">
        <v>330</v>
      </c>
      <c r="J81" s="29" t="s">
        <v>22</v>
      </c>
      <c r="K81" s="29" t="s">
        <v>23</v>
      </c>
      <c r="L81" s="31">
        <v>492</v>
      </c>
      <c r="M81" s="29" t="s">
        <v>25</v>
      </c>
      <c r="N81" s="30">
        <v>46300.668032407404</v>
      </c>
      <c r="O81" s="31">
        <v>330</v>
      </c>
      <c r="P81" s="29" t="s">
        <v>26</v>
      </c>
      <c r="Q81" s="31">
        <v>330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KEHLI</v>
      </c>
      <c r="AF81" s="2">
        <v>0.58333333333333337</v>
      </c>
      <c r="AG81" t="s">
        <v>840</v>
      </c>
      <c r="AH81" s="17">
        <v>210</v>
      </c>
      <c r="AI81" s="17" cm="1">
        <f t="array" ref="AI81">SUMPRODUCT(--(IFERROR(HOUR(Flights_2026_09_3033343536373[entry_hour]),-1)=HOUR(AF81)),--(IFERROR(Flights_2026_09_3033343536373[entry_sector],"")=AG81),--(IFERROR(Flights_2026_09_3033343536373[nfl],-1)&gt;=AH81),--(IFERROR(Flights_2026_09_3033343536373[nfl],-1)&lt;=IF(AH81=450,450,AH81+9)))</f>
        <v>0</v>
      </c>
    </row>
    <row r="82" spans="1:35" x14ac:dyDescent="0.2">
      <c r="A82" s="29" t="s">
        <v>458</v>
      </c>
      <c r="B82" s="29" t="s">
        <v>459</v>
      </c>
      <c r="C82" s="29" t="s">
        <v>19</v>
      </c>
      <c r="D82" s="29" t="s">
        <v>53</v>
      </c>
      <c r="E82" s="29" t="s">
        <v>700</v>
      </c>
      <c r="F82" s="30">
        <v>46300.699594907404</v>
      </c>
      <c r="G82" s="29" t="s">
        <v>21</v>
      </c>
      <c r="H82" s="29" t="s">
        <v>2621</v>
      </c>
      <c r="I82" s="31">
        <v>370</v>
      </c>
      <c r="J82" s="29" t="s">
        <v>22</v>
      </c>
      <c r="K82" s="29" t="s">
        <v>23</v>
      </c>
      <c r="L82" s="31">
        <v>1140</v>
      </c>
      <c r="M82" s="29" t="s">
        <v>460</v>
      </c>
      <c r="N82" s="30">
        <v>46300.635844907411</v>
      </c>
      <c r="O82" s="31">
        <v>274</v>
      </c>
      <c r="P82" s="29" t="s">
        <v>26</v>
      </c>
      <c r="Q82" s="31">
        <v>350</v>
      </c>
      <c r="R82" t="str">
        <f>IF(B82="","",_xlfn.XLOOKUP(B82,DB!$A$2:$A$205,DB!$C$2:$C$205,"")&amp;"")</f>
        <v>Sector 1</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OMATO</v>
      </c>
      <c r="AF82" s="2">
        <v>0.58333333333333337</v>
      </c>
      <c r="AG82" t="s">
        <v>840</v>
      </c>
      <c r="AH82" s="17">
        <v>220</v>
      </c>
      <c r="AI82" s="17" cm="1">
        <f t="array" ref="AI82">SUMPRODUCT(--(IFERROR(HOUR(Flights_2026_09_3033343536373[entry_hour]),-1)=HOUR(AF82)),--(IFERROR(Flights_2026_09_3033343536373[entry_sector],"")=AG82),--(IFERROR(Flights_2026_09_3033343536373[nfl],-1)&gt;=AH82),--(IFERROR(Flights_2026_09_3033343536373[nfl],-1)&lt;=IF(AH82=450,450,AH82+9)))</f>
        <v>0</v>
      </c>
    </row>
    <row r="83" spans="1:35" x14ac:dyDescent="0.2">
      <c r="A83" s="29" t="s">
        <v>453</v>
      </c>
      <c r="B83" s="29" t="s">
        <v>196</v>
      </c>
      <c r="C83" s="29" t="s">
        <v>19</v>
      </c>
      <c r="D83" s="29" t="s">
        <v>47</v>
      </c>
      <c r="E83" s="29" t="s">
        <v>2622</v>
      </c>
      <c r="F83" s="30">
        <v>46300.700810185182</v>
      </c>
      <c r="G83" s="29" t="s">
        <v>21</v>
      </c>
      <c r="H83" s="29" t="s">
        <v>2623</v>
      </c>
      <c r="I83" s="31">
        <v>360</v>
      </c>
      <c r="J83" s="29" t="s">
        <v>22</v>
      </c>
      <c r="K83" s="29" t="s">
        <v>23</v>
      </c>
      <c r="L83" s="31">
        <v>208</v>
      </c>
      <c r="M83" s="29" t="s">
        <v>37</v>
      </c>
      <c r="N83" s="30">
        <v>46300.685347222221</v>
      </c>
      <c r="O83" s="31">
        <v>84</v>
      </c>
      <c r="P83" s="29" t="s">
        <v>26</v>
      </c>
      <c r="Q83" s="31">
        <v>220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3033343536373[entry_hour]),-1)=HOUR(AF83)),--(IFERROR(Flights_2026_09_3033343536373[entry_sector],"")=AG83),--(IFERROR(Flights_2026_09_3033343536373[nfl],-1)&gt;=AH83),--(IFERROR(Flights_2026_09_3033343536373[nfl],-1)&lt;=IF(AH83=450,450,AH83+9)))</f>
        <v>0</v>
      </c>
    </row>
    <row r="84" spans="1:35" x14ac:dyDescent="0.2">
      <c r="A84" s="29" t="s">
        <v>226</v>
      </c>
      <c r="B84" s="29" t="s">
        <v>81</v>
      </c>
      <c r="C84" s="29" t="s">
        <v>19</v>
      </c>
      <c r="D84" s="29" t="s">
        <v>76</v>
      </c>
      <c r="E84" s="29" t="s">
        <v>116</v>
      </c>
      <c r="F84" s="30">
        <v>46300.7031712963</v>
      </c>
      <c r="G84" s="29" t="s">
        <v>21</v>
      </c>
      <c r="H84" s="29" t="s">
        <v>2624</v>
      </c>
      <c r="I84" s="31">
        <v>350</v>
      </c>
      <c r="J84" s="29" t="s">
        <v>22</v>
      </c>
      <c r="K84" s="29" t="s">
        <v>23</v>
      </c>
      <c r="L84" s="31">
        <v>752</v>
      </c>
      <c r="M84" s="29" t="s">
        <v>2356</v>
      </c>
      <c r="N84" s="30">
        <v>46300.661215277774</v>
      </c>
      <c r="O84" s="31">
        <v>344</v>
      </c>
      <c r="P84" s="29" t="s">
        <v>26</v>
      </c>
      <c r="Q84" s="31">
        <v>350</v>
      </c>
      <c r="R84" t="str">
        <f>IF(B84="","",_xlfn.XLOOKUP(B84,DB!$A$2:$A$205,DB!$C$2:$C$205,"")&amp;"")</f>
        <v>Sector 5</v>
      </c>
      <c r="S84" t="str">
        <f>IF(B84="","",_xlfn.XLOOKUP(B84,DB!$A$2:$A$205,DB!$E$2:$E$205,""))</f>
        <v>Sector 4</v>
      </c>
      <c r="T84" t="str">
        <f>IF(B84="","",_xlfn.XLOOKUP(B84,DB!$A$2:$A$205,DB!$F$2:$F$205,""))</f>
        <v>VOMAR/XUDUN</v>
      </c>
      <c r="U84" t="str">
        <f>IF(B84="","",_xlfn.XLOOKUP(B84,DB!$A$2:$A$205,DB!$D$2:$D$205,""))</f>
        <v>MMTY</v>
      </c>
      <c r="V84" t="str">
        <f>IF(B84="","",IF(OR(COUNTIF(M84,"????N?????W")&gt;0,COUNTIF(M84,"????N?????E")&gt;0,COUNTIF(M84,"????S?????W")&gt;0,COUNTIF(M84,"????S?????E")&gt;0),_xlfn.XLOOKUP(B84,DB!$A$2:$A$205,DB!$B$2:$B$205,""),M84))</f>
        <v>MATOL</v>
      </c>
      <c r="AF84" s="2">
        <v>0.58333333333333337</v>
      </c>
      <c r="AG84" t="s">
        <v>840</v>
      </c>
      <c r="AH84" s="17">
        <v>240</v>
      </c>
      <c r="AI84" s="17" cm="1">
        <f t="array" ref="AI84">SUMPRODUCT(--(IFERROR(HOUR(Flights_2026_09_3033343536373[entry_hour]),-1)=HOUR(AF84)),--(IFERROR(Flights_2026_09_3033343536373[entry_sector],"")=AG84),--(IFERROR(Flights_2026_09_3033343536373[nfl],-1)&gt;=AH84),--(IFERROR(Flights_2026_09_3033343536373[nfl],-1)&lt;=IF(AH84=450,450,AH84+9)))</f>
        <v>0</v>
      </c>
    </row>
    <row r="85" spans="1:35" x14ac:dyDescent="0.2">
      <c r="A85" s="29" t="s">
        <v>220</v>
      </c>
      <c r="B85" s="29" t="s">
        <v>49</v>
      </c>
      <c r="C85" s="29" t="s">
        <v>19</v>
      </c>
      <c r="D85" s="29" t="s">
        <v>221</v>
      </c>
      <c r="E85" s="29" t="s">
        <v>2625</v>
      </c>
      <c r="F85" s="30">
        <v>46300.70453703704</v>
      </c>
      <c r="G85" s="29" t="s">
        <v>21</v>
      </c>
      <c r="H85" s="29" t="s">
        <v>2626</v>
      </c>
      <c r="I85" s="31">
        <v>360</v>
      </c>
      <c r="J85" s="29" t="s">
        <v>22</v>
      </c>
      <c r="K85" s="29" t="s">
        <v>23</v>
      </c>
      <c r="L85" s="31">
        <v>190</v>
      </c>
      <c r="M85" s="29" t="s">
        <v>37</v>
      </c>
      <c r="N85" s="30">
        <v>46300.688657407409</v>
      </c>
      <c r="O85" s="31">
        <v>219</v>
      </c>
      <c r="P85" s="29" t="s">
        <v>26</v>
      </c>
      <c r="Q85" s="31">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entry_hour]),-1)=HOUR(AF85)),--(IFERROR(Flights_2026_09_3033343536373[entry_sector],"")=AG85),--(IFERROR(Flights_2026_09_3033343536373[nfl],-1)&gt;=AH85),--(IFERROR(Flights_2026_09_3033343536373[nfl],-1)&lt;=IF(AH85=450,450,AH85+9)))</f>
        <v>0</v>
      </c>
    </row>
    <row r="86" spans="1:35" x14ac:dyDescent="0.2">
      <c r="A86" s="29" t="s">
        <v>181</v>
      </c>
      <c r="B86" s="29" t="s">
        <v>182</v>
      </c>
      <c r="C86" s="29" t="s">
        <v>19</v>
      </c>
      <c r="D86" s="29" t="s">
        <v>53</v>
      </c>
      <c r="E86" s="29" t="s">
        <v>2627</v>
      </c>
      <c r="F86" s="30">
        <v>46300.705717592595</v>
      </c>
      <c r="G86" s="29" t="s">
        <v>21</v>
      </c>
      <c r="H86" s="29" t="s">
        <v>2628</v>
      </c>
      <c r="I86" s="31">
        <v>360</v>
      </c>
      <c r="J86" s="29" t="s">
        <v>22</v>
      </c>
      <c r="K86" s="29" t="s">
        <v>23</v>
      </c>
      <c r="L86" s="31">
        <v>174</v>
      </c>
      <c r="M86" s="29" t="s">
        <v>37</v>
      </c>
      <c r="N86" s="30">
        <v>46300.690393518518</v>
      </c>
      <c r="O86" s="31">
        <v>93</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MUFH</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entry_hour]),-1)=HOUR(AF86)),--(IFERROR(Flights_2026_09_3033343536373[entry_sector],"")=AG86),--(IFERROR(Flights_2026_09_3033343536373[nfl],-1)&gt;=AH86),--(IFERROR(Flights_2026_09_3033343536373[nfl],-1)&lt;=IF(AH86=450,450,AH86+9)))</f>
        <v>0</v>
      </c>
    </row>
    <row r="87" spans="1:35" x14ac:dyDescent="0.2">
      <c r="A87" s="29" t="s">
        <v>228</v>
      </c>
      <c r="B87" s="29" t="s">
        <v>229</v>
      </c>
      <c r="C87" s="29" t="s">
        <v>19</v>
      </c>
      <c r="D87" s="29" t="s">
        <v>90</v>
      </c>
      <c r="E87" s="29" t="s">
        <v>2629</v>
      </c>
      <c r="F87" s="30">
        <v>46300.706759259258</v>
      </c>
      <c r="G87" s="29" t="s">
        <v>21</v>
      </c>
      <c r="H87" s="29" t="s">
        <v>2630</v>
      </c>
      <c r="I87" s="31">
        <v>390</v>
      </c>
      <c r="J87" s="29" t="s">
        <v>22</v>
      </c>
      <c r="K87" s="29" t="s">
        <v>23</v>
      </c>
      <c r="L87" s="31">
        <v>522</v>
      </c>
      <c r="M87" s="29" t="s">
        <v>25</v>
      </c>
      <c r="N87" s="30">
        <v>46300.674722222226</v>
      </c>
      <c r="O87" s="31">
        <v>390</v>
      </c>
      <c r="P87" s="29" t="s">
        <v>26</v>
      </c>
      <c r="Q87" s="31">
        <v>390</v>
      </c>
      <c r="R87" t="str">
        <f>IF(B87="","",_xlfn.XLOOKUP(B87,DB!$A$2:$A$205,DB!$C$2:$C$205,"")&amp;"")</f>
        <v>Sector 5</v>
      </c>
      <c r="S87" t="str">
        <f>IF(B87="","",_xlfn.XLOOKUP(B87,DB!$A$2:$A$205,DB!$E$2:$E$205,""))</f>
        <v>Sector 4</v>
      </c>
      <c r="T87" t="str">
        <f>IF(B87="","",_xlfn.XLOOKUP(B87,DB!$A$2:$A$205,DB!$F$2:$F$205,""))</f>
        <v>VOMAR/XUDUN</v>
      </c>
      <c r="U87" t="str">
        <f>IF(B87="","",_xlfn.XLOOKUP(B87,DB!$A$2:$A$205,DB!$D$2:$D$205,""))</f>
        <v>KZHU</v>
      </c>
      <c r="V87" t="str">
        <f>IF(B87="","",IF(OR(COUNTIF(M87,"????N?????W")&gt;0,COUNTIF(M87,"????N?????E")&gt;0,COUNTIF(M87,"????S?????W")&gt;0,COUNTIF(M87,"????S?????E")&gt;0),_xlfn.XLOOKUP(B87,DB!$A$2:$A$205,DB!$B$2:$B$205,""),M87))</f>
        <v>KEHLI</v>
      </c>
      <c r="AF87" s="2">
        <v>0.58333333333333337</v>
      </c>
      <c r="AG87" t="s">
        <v>840</v>
      </c>
      <c r="AH87" s="17">
        <v>270</v>
      </c>
      <c r="AI87" s="17" cm="1">
        <f t="array" ref="AI87">SUMPRODUCT(--(IFERROR(HOUR(Flights_2026_09_3033343536373[entry_hour]),-1)=HOUR(AF87)),--(IFERROR(Flights_2026_09_3033343536373[entry_sector],"")=AG87),--(IFERROR(Flights_2026_09_3033343536373[nfl],-1)&gt;=AH87),--(IFERROR(Flights_2026_09_3033343536373[nfl],-1)&lt;=IF(AH87=450,450,AH87+9)))</f>
        <v>0</v>
      </c>
    </row>
    <row r="88" spans="1:35" x14ac:dyDescent="0.2">
      <c r="A88" s="29" t="s">
        <v>1268</v>
      </c>
      <c r="B88" s="29" t="s">
        <v>287</v>
      </c>
      <c r="C88" s="29" t="s">
        <v>19</v>
      </c>
      <c r="D88" s="29" t="s">
        <v>90</v>
      </c>
      <c r="E88" s="29" t="s">
        <v>2631</v>
      </c>
      <c r="F88" s="30">
        <v>46300.708136574074</v>
      </c>
      <c r="G88" s="29" t="s">
        <v>21</v>
      </c>
      <c r="H88" s="29" t="s">
        <v>2632</v>
      </c>
      <c r="I88" s="31">
        <v>400</v>
      </c>
      <c r="J88" s="29" t="s">
        <v>22</v>
      </c>
      <c r="K88" s="29" t="s">
        <v>23</v>
      </c>
      <c r="L88" s="31">
        <v>178</v>
      </c>
      <c r="M88" s="29" t="s">
        <v>37</v>
      </c>
      <c r="N88" s="30">
        <v>46300.692858796298</v>
      </c>
      <c r="O88" s="31">
        <v>232</v>
      </c>
      <c r="P88" s="29" t="s">
        <v>26</v>
      </c>
      <c r="Q88" s="31">
        <v>220</v>
      </c>
      <c r="R88" t="str">
        <f>IF(B88="","",_xlfn.XLOOKUP(B88,DB!$A$2:$A$205,DB!$C$2:$C$205,"")&amp;"")</f>
        <v>Sector 3</v>
      </c>
      <c r="S88" t="str">
        <f>IF(B88="","",_xlfn.XLOOKUP(B88,DB!$A$2:$A$205,DB!$E$2:$E$205,""))</f>
        <v>Sector 3</v>
      </c>
      <c r="T88" t="str">
        <f>IF(B88="","",_xlfn.XLOOKUP(B88,DB!$A$2:$A$205,DB!$F$2:$F$205,""))</f>
        <v>NOSAT</v>
      </c>
      <c r="U88" t="str">
        <f>IF(B88="","",_xlfn.XLOOKUP(B88,DB!$A$2:$A$205,DB!$D$2:$D$205,""))</f>
        <v>MUFH</v>
      </c>
      <c r="V88" t="str">
        <f>IF(B88="","",IF(OR(COUNTIF(M88,"????N?????W")&gt;0,COUNTIF(M88,"????N?????E")&gt;0,COUNTIF(M88,"????S?????W")&gt;0,COUNTIF(M88,"????S?????E")&gt;0),_xlfn.XLOOKUP(B88,DB!$A$2:$A$205,DB!$B$2:$B$205,""),M88))</f>
        <v>NOSAT</v>
      </c>
      <c r="AF88" s="2">
        <v>0.58333333333333337</v>
      </c>
      <c r="AG88" t="s">
        <v>840</v>
      </c>
      <c r="AH88" s="17">
        <v>280</v>
      </c>
      <c r="AI88" s="17" cm="1">
        <f t="array" ref="AI88">SUMPRODUCT(--(IFERROR(HOUR(Flights_2026_09_3033343536373[entry_hour]),-1)=HOUR(AF88)),--(IFERROR(Flights_2026_09_3033343536373[entry_sector],"")=AG88),--(IFERROR(Flights_2026_09_3033343536373[nfl],-1)&gt;=AH88),--(IFERROR(Flights_2026_09_3033343536373[nfl],-1)&lt;=IF(AH88=450,450,AH88+9)))</f>
        <v>0</v>
      </c>
    </row>
    <row r="89" spans="1:35" x14ac:dyDescent="0.2">
      <c r="A89" s="29" t="s">
        <v>461</v>
      </c>
      <c r="B89" s="29" t="s">
        <v>65</v>
      </c>
      <c r="C89" s="29" t="s">
        <v>19</v>
      </c>
      <c r="D89" s="29" t="s">
        <v>211</v>
      </c>
      <c r="E89" s="29" t="s">
        <v>2633</v>
      </c>
      <c r="F89" s="30">
        <v>46300.709930555553</v>
      </c>
      <c r="G89" s="29" t="s">
        <v>21</v>
      </c>
      <c r="H89" s="29" t="s">
        <v>2634</v>
      </c>
      <c r="I89" s="31">
        <v>390</v>
      </c>
      <c r="J89" s="29" t="s">
        <v>22</v>
      </c>
      <c r="K89" s="29" t="s">
        <v>23</v>
      </c>
      <c r="L89" s="31">
        <v>918</v>
      </c>
      <c r="M89" s="29" t="s">
        <v>78</v>
      </c>
      <c r="N89" s="30">
        <v>46300.659143518518</v>
      </c>
      <c r="O89" s="31">
        <v>390</v>
      </c>
      <c r="P89" s="29" t="s">
        <v>38</v>
      </c>
      <c r="Q89" s="31">
        <v>370</v>
      </c>
      <c r="R89" t="str">
        <f>IF(B89="","",_xlfn.XLOOKUP(B89,DB!$A$2:$A$205,DB!$C$2:$C$205,"")&amp;"")</f>
        <v>Sector 6</v>
      </c>
      <c r="S89" t="str">
        <f>IF(B89="","",_xlfn.XLOOKUP(B89,DB!$A$2:$A$205,DB!$E$2:$E$205,""))</f>
        <v>Sector 4</v>
      </c>
      <c r="T89" t="str">
        <f>IF(B89="","",_xlfn.XLOOKUP(B89,DB!$A$2:$A$205,DB!$F$2:$F$205,""))</f>
        <v>VOMAR/XUDUN</v>
      </c>
      <c r="U89" t="str">
        <f>IF(B89="","",_xlfn.XLOOKUP(B89,DB!$A$2:$A$205,DB!$D$2:$D$205,""))</f>
        <v>MMEX</v>
      </c>
      <c r="V89" t="str">
        <f>IF(B89="","",IF(OR(COUNTIF(M89,"????N?????W")&gt;0,COUNTIF(M89,"????N?????E")&gt;0,COUNTIF(M89,"????S?????W")&gt;0,COUNTIF(M89,"????S?????E")&gt;0),_xlfn.XLOOKUP(B89,DB!$A$2:$A$205,DB!$B$2:$B$205,""),M89))</f>
        <v>GOTAS</v>
      </c>
      <c r="AF89" s="2">
        <v>0.58333333333333337</v>
      </c>
      <c r="AG89" t="s">
        <v>840</v>
      </c>
      <c r="AH89" s="17">
        <v>290</v>
      </c>
      <c r="AI89" s="17" cm="1">
        <f t="array" ref="AI89">SUMPRODUCT(--(IFERROR(HOUR(Flights_2026_09_3033343536373[entry_hour]),-1)=HOUR(AF89)),--(IFERROR(Flights_2026_09_3033343536373[entry_sector],"")=AG89),--(IFERROR(Flights_2026_09_3033343536373[nfl],-1)&gt;=AH89),--(IFERROR(Flights_2026_09_3033343536373[nfl],-1)&lt;=IF(AH89=450,450,AH89+9)))</f>
        <v>0</v>
      </c>
    </row>
    <row r="90" spans="1:35" x14ac:dyDescent="0.2">
      <c r="A90" s="29" t="s">
        <v>219</v>
      </c>
      <c r="B90" s="29" t="s">
        <v>49</v>
      </c>
      <c r="C90" s="29" t="s">
        <v>19</v>
      </c>
      <c r="D90" s="29" t="s">
        <v>107</v>
      </c>
      <c r="E90" s="29" t="s">
        <v>1068</v>
      </c>
      <c r="F90" s="30">
        <v>46300.711724537039</v>
      </c>
      <c r="G90" s="29" t="s">
        <v>21</v>
      </c>
      <c r="H90" s="29" t="s">
        <v>2635</v>
      </c>
      <c r="I90" s="31">
        <v>380</v>
      </c>
      <c r="J90" s="29" t="s">
        <v>22</v>
      </c>
      <c r="K90" s="29" t="s">
        <v>23</v>
      </c>
      <c r="L90" s="31">
        <v>188</v>
      </c>
      <c r="M90" s="29" t="s">
        <v>37</v>
      </c>
      <c r="N90" s="30">
        <v>46300.695567129631</v>
      </c>
      <c r="O90" s="31">
        <v>228</v>
      </c>
      <c r="P90" s="29" t="s">
        <v>26</v>
      </c>
      <c r="Q90" s="31">
        <v>220</v>
      </c>
      <c r="R90" t="str">
        <f>IF(B90="","",_xlfn.XLOOKUP(B90,DB!$A$2:$A$205,DB!$C$2:$C$205,"")&amp;"")</f>
        <v>Sector 3</v>
      </c>
      <c r="S90" t="str">
        <f>IF(B90="","",_xlfn.XLOOKUP(B90,DB!$A$2:$A$205,DB!$E$2:$E$205,""))</f>
        <v>Sector 3</v>
      </c>
      <c r="T90" t="str">
        <f>IF(B90="","",_xlfn.XLOOKUP(B90,DB!$A$2:$A$205,DB!$F$2:$F$205,""))</f>
        <v>NOSAT</v>
      </c>
      <c r="U90" t="str">
        <f>IF(B90="","",_xlfn.XLOOKUP(B90,DB!$A$2:$A$205,DB!$D$2:$D$205,""))</f>
        <v>KZHU</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entry_hour]),-1)=HOUR(AF90)),--(IFERROR(Flights_2026_09_3033343536373[entry_sector],"")=AG90),--(IFERROR(Flights_2026_09_3033343536373[nfl],-1)&gt;=AH90),--(IFERROR(Flights_2026_09_3033343536373[nfl],-1)&lt;=IF(AH90=450,450,AH90+9)))</f>
        <v>0</v>
      </c>
    </row>
    <row r="91" spans="1:35" x14ac:dyDescent="0.2">
      <c r="A91" s="29" t="s">
        <v>2636</v>
      </c>
      <c r="B91" s="29" t="s">
        <v>354</v>
      </c>
      <c r="C91" s="29" t="s">
        <v>19</v>
      </c>
      <c r="D91" s="29" t="s">
        <v>2637</v>
      </c>
      <c r="E91" s="29"/>
      <c r="F91" s="30">
        <v>46300.721284722225</v>
      </c>
      <c r="G91" s="29" t="s">
        <v>28</v>
      </c>
      <c r="H91" s="29" t="s">
        <v>2638</v>
      </c>
      <c r="I91" s="31">
        <v>370</v>
      </c>
      <c r="J91" s="29" t="s">
        <v>22</v>
      </c>
      <c r="K91" s="29" t="s">
        <v>31</v>
      </c>
      <c r="L91" s="31">
        <v>848</v>
      </c>
      <c r="M91" s="29" t="s">
        <v>136</v>
      </c>
      <c r="N91" s="30">
        <v>46300.659456018519</v>
      </c>
      <c r="O91" s="31">
        <v>370</v>
      </c>
      <c r="P91" s="29" t="s">
        <v>32</v>
      </c>
      <c r="Q91" s="31">
        <v>370</v>
      </c>
      <c r="R91" t="str">
        <f>IF(B91="","",_xlfn.XLOOKUP(B91,DB!$A$2:$A$205,DB!$C$2:$C$205,"")&amp;"")</f>
        <v>Sector 5</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LIDAM</v>
      </c>
      <c r="AF91" s="2">
        <v>0.58333333333333337</v>
      </c>
      <c r="AG91" t="s">
        <v>840</v>
      </c>
      <c r="AH91" s="17">
        <v>310</v>
      </c>
      <c r="AI91" s="17" cm="1">
        <f t="array" ref="AI91">SUMPRODUCT(--(IFERROR(HOUR(Flights_2026_09_3033343536373[entry_hour]),-1)=HOUR(AF91)),--(IFERROR(Flights_2026_09_3033343536373[entry_sector],"")=AG91),--(IFERROR(Flights_2026_09_3033343536373[nfl],-1)&gt;=AH91),--(IFERROR(Flights_2026_09_3033343536373[nfl],-1)&lt;=IF(AH91=450,450,AH91+9)))</f>
        <v>0</v>
      </c>
    </row>
    <row r="92" spans="1:35" x14ac:dyDescent="0.2">
      <c r="A92" s="29" t="s">
        <v>474</v>
      </c>
      <c r="B92" s="29" t="s">
        <v>46</v>
      </c>
      <c r="C92" s="29" t="s">
        <v>19</v>
      </c>
      <c r="D92" s="29" t="s">
        <v>76</v>
      </c>
      <c r="E92" s="29" t="s">
        <v>2639</v>
      </c>
      <c r="F92" s="30">
        <v>46300.722592592596</v>
      </c>
      <c r="G92" s="29" t="s">
        <v>21</v>
      </c>
      <c r="H92" s="29" t="s">
        <v>2640</v>
      </c>
      <c r="I92" s="31">
        <v>360</v>
      </c>
      <c r="J92" s="29" t="s">
        <v>22</v>
      </c>
      <c r="K92" s="29" t="s">
        <v>23</v>
      </c>
      <c r="L92" s="31">
        <v>182</v>
      </c>
      <c r="M92" s="29" t="s">
        <v>37</v>
      </c>
      <c r="N92" s="30">
        <v>46300.707372685189</v>
      </c>
      <c r="O92" s="31">
        <v>91</v>
      </c>
      <c r="P92" s="29" t="s">
        <v>26</v>
      </c>
      <c r="Q92" s="31">
        <v>220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3033343536373[entry_hour]),-1)=HOUR(AF92)),--(IFERROR(Flights_2026_09_3033343536373[entry_sector],"")=AG92),--(IFERROR(Flights_2026_09_3033343536373[nfl],-1)&gt;=AH92),--(IFERROR(Flights_2026_09_3033343536373[nfl],-1)&lt;=IF(AH92=450,450,AH92+9)))</f>
        <v>0</v>
      </c>
    </row>
    <row r="93" spans="1:35" x14ac:dyDescent="0.2">
      <c r="A93" s="29" t="s">
        <v>244</v>
      </c>
      <c r="B93" s="29" t="s">
        <v>89</v>
      </c>
      <c r="C93" s="29" t="s">
        <v>19</v>
      </c>
      <c r="D93" s="29" t="s">
        <v>47</v>
      </c>
      <c r="E93" s="29" t="s">
        <v>2641</v>
      </c>
      <c r="F93" s="30">
        <v>46300.72415509259</v>
      </c>
      <c r="G93" s="29" t="s">
        <v>21</v>
      </c>
      <c r="H93" s="29" t="s">
        <v>2642</v>
      </c>
      <c r="I93" s="31">
        <v>340</v>
      </c>
      <c r="J93" s="29" t="s">
        <v>22</v>
      </c>
      <c r="K93" s="29" t="s">
        <v>23</v>
      </c>
      <c r="L93" s="31">
        <v>216</v>
      </c>
      <c r="M93" s="29" t="s">
        <v>44</v>
      </c>
      <c r="N93" s="30">
        <v>46300.707094907404</v>
      </c>
      <c r="O93" s="31">
        <v>333</v>
      </c>
      <c r="P93" s="29" t="s">
        <v>26</v>
      </c>
      <c r="Q93" s="31">
        <v>360</v>
      </c>
      <c r="R93" t="str">
        <f>IF(B93="","",_xlfn.XLOOKUP(B93,DB!$A$2:$A$205,DB!$C$2:$C$205,"")&amp;"")</f>
        <v>Sector 7</v>
      </c>
      <c r="S93" t="str">
        <f>IF(B93="","",_xlfn.XLOOKUP(B93,DB!$A$2:$A$205,DB!$E$2:$E$205,""))</f>
        <v>Sector 7</v>
      </c>
      <c r="T93" t="str">
        <f>IF(B93="","",_xlfn.XLOOKUP(B93,DB!$A$2:$A$205,DB!$F$2:$F$205,""))</f>
        <v>PAULE/SIGMA</v>
      </c>
      <c r="U93" t="str">
        <f>IF(B93="","",_xlfn.XLOOKUP(B93,DB!$A$2:$A$205,DB!$D$2:$D$205,""))</f>
        <v>MHCC</v>
      </c>
      <c r="V93" t="str">
        <f>IF(B93="","",IF(OR(COUNTIF(M93,"????N?????W")&gt;0,COUNTIF(M93,"????N?????E")&gt;0,COUNTIF(M93,"????S?????W")&gt;0,COUNTIF(M93,"????S?????E")&gt;0),_xlfn.XLOOKUP(B93,DB!$A$2:$A$205,DB!$B$2:$B$205,""),M93))</f>
        <v>SIGMA</v>
      </c>
      <c r="AF93" s="2">
        <v>0.58333333333333337</v>
      </c>
      <c r="AG93" t="s">
        <v>840</v>
      </c>
      <c r="AH93" s="17">
        <v>330</v>
      </c>
      <c r="AI93" s="17" cm="1">
        <f t="array" ref="AI93">SUMPRODUCT(--(IFERROR(HOUR(Flights_2026_09_3033343536373[entry_hour]),-1)=HOUR(AF93)),--(IFERROR(Flights_2026_09_3033343536373[entry_sector],"")=AG93),--(IFERROR(Flights_2026_09_3033343536373[nfl],-1)&gt;=AH93),--(IFERROR(Flights_2026_09_3033343536373[nfl],-1)&lt;=IF(AH93=450,450,AH93+9)))</f>
        <v>0</v>
      </c>
    </row>
    <row r="94" spans="1:35" x14ac:dyDescent="0.2">
      <c r="A94" s="29" t="s">
        <v>231</v>
      </c>
      <c r="B94" s="29" t="s">
        <v>232</v>
      </c>
      <c r="C94" s="29" t="s">
        <v>19</v>
      </c>
      <c r="D94" s="29" t="s">
        <v>76</v>
      </c>
      <c r="E94" s="29" t="s">
        <v>2501</v>
      </c>
      <c r="F94" s="30">
        <v>46300.725266203706</v>
      </c>
      <c r="G94" s="29" t="s">
        <v>21</v>
      </c>
      <c r="H94" s="29" t="s">
        <v>2643</v>
      </c>
      <c r="I94" s="31">
        <v>350</v>
      </c>
      <c r="J94" s="29" t="s">
        <v>22</v>
      </c>
      <c r="K94" s="29" t="s">
        <v>23</v>
      </c>
      <c r="L94" s="31">
        <v>750</v>
      </c>
      <c r="M94" s="29" t="s">
        <v>2644</v>
      </c>
      <c r="N94" s="30">
        <v>46300.683229166665</v>
      </c>
      <c r="O94" s="31">
        <v>350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entry_hour]),-1)=HOUR(AF94)),--(IFERROR(Flights_2026_09_3033343536373[entry_sector],"")=AG94),--(IFERROR(Flights_2026_09_3033343536373[nfl],-1)&gt;=AH94),--(IFERROR(Flights_2026_09_3033343536373[nfl],-1)&lt;=IF(AH94=450,450,AH94+9)))</f>
        <v>0</v>
      </c>
    </row>
    <row r="95" spans="1:35" x14ac:dyDescent="0.2">
      <c r="A95" s="29" t="s">
        <v>209</v>
      </c>
      <c r="B95" s="29" t="s">
        <v>62</v>
      </c>
      <c r="C95" s="29" t="s">
        <v>19</v>
      </c>
      <c r="D95" s="29" t="s">
        <v>50</v>
      </c>
      <c r="E95" s="29" t="s">
        <v>910</v>
      </c>
      <c r="F95" s="30">
        <v>46300.726863425924</v>
      </c>
      <c r="G95" s="29" t="s">
        <v>21</v>
      </c>
      <c r="H95" s="29" t="s">
        <v>2645</v>
      </c>
      <c r="I95" s="31">
        <v>340</v>
      </c>
      <c r="J95" s="29" t="s">
        <v>22</v>
      </c>
      <c r="K95" s="29" t="s">
        <v>23</v>
      </c>
      <c r="L95" s="31">
        <v>193</v>
      </c>
      <c r="M95" s="29" t="s">
        <v>37</v>
      </c>
      <c r="N95" s="30">
        <v>46300.709606481483</v>
      </c>
      <c r="O95" s="31">
        <v>87</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3033343536373[entry_hour]),-1)=HOUR(AF95)),--(IFERROR(Flights_2026_09_3033343536373[entry_sector],"")=AG95),--(IFERROR(Flights_2026_09_3033343536373[nfl],-1)&gt;=AH95),--(IFERROR(Flights_2026_09_3033343536373[nfl],-1)&lt;=IF(AH95=450,450,AH95+9)))</f>
        <v>0</v>
      </c>
    </row>
    <row r="96" spans="1:35" x14ac:dyDescent="0.2">
      <c r="A96" s="29" t="s">
        <v>397</v>
      </c>
      <c r="B96" s="29" t="s">
        <v>398</v>
      </c>
      <c r="C96" s="29" t="s">
        <v>19</v>
      </c>
      <c r="D96" s="29" t="s">
        <v>50</v>
      </c>
      <c r="E96" s="29" t="s">
        <v>2646</v>
      </c>
      <c r="F96" s="30">
        <v>46300.727858796294</v>
      </c>
      <c r="G96" s="29" t="s">
        <v>21</v>
      </c>
      <c r="H96" s="29" t="s">
        <v>2647</v>
      </c>
      <c r="I96" s="31">
        <v>350</v>
      </c>
      <c r="J96" s="29" t="s">
        <v>22</v>
      </c>
      <c r="K96" s="29" t="s">
        <v>23</v>
      </c>
      <c r="L96" s="31">
        <v>489</v>
      </c>
      <c r="M96" s="29" t="s">
        <v>25</v>
      </c>
      <c r="N96" s="30">
        <v>46300.697164351855</v>
      </c>
      <c r="O96" s="31">
        <v>350</v>
      </c>
      <c r="P96" s="29" t="s">
        <v>26</v>
      </c>
      <c r="Q96" s="31">
        <v>350</v>
      </c>
      <c r="R96" t="str">
        <f>IF(B96="","",_xlfn.XLOOKUP(B96,DB!$A$2:$A$205,DB!$C$2:$C$205,"")&amp;"")</f>
        <v>Sector 5</v>
      </c>
      <c r="S96" t="str">
        <f>IF(B96="","",_xlfn.XLOOKUP(B96,DB!$A$2:$A$205,DB!$E$2:$E$205,""))</f>
        <v>Sector 4</v>
      </c>
      <c r="T96" t="str">
        <f>IF(B96="","",_xlfn.XLOOKUP(B96,DB!$A$2:$A$205,DB!$F$2:$F$205,""))</f>
        <v>VOMAR/XUDUN</v>
      </c>
      <c r="U96" t="str">
        <f>IF(B96="","",_xlfn.XLOOKUP(B96,DB!$A$2:$A$205,DB!$D$2:$D$205,""))</f>
        <v>KZHU</v>
      </c>
      <c r="V96" t="str">
        <f>IF(B96="","",IF(OR(COUNTIF(M96,"????N?????W")&gt;0,COUNTIF(M96,"????N?????E")&gt;0,COUNTIF(M96,"????S?????W")&gt;0,COUNTIF(M96,"????S?????E")&gt;0),_xlfn.XLOOKUP(B96,DB!$A$2:$A$205,DB!$B$2:$B$205,""),M96))</f>
        <v>KEHLI</v>
      </c>
      <c r="AF96" s="2">
        <v>0.58333333333333337</v>
      </c>
      <c r="AG96" t="s">
        <v>840</v>
      </c>
      <c r="AH96" s="17">
        <v>360</v>
      </c>
      <c r="AI96" s="17" cm="1">
        <f t="array" ref="AI96">SUMPRODUCT(--(IFERROR(HOUR(Flights_2026_09_3033343536373[entry_hour]),-1)=HOUR(AF96)),--(IFERROR(Flights_2026_09_3033343536373[entry_sector],"")=AG96),--(IFERROR(Flights_2026_09_3033343536373[nfl],-1)&gt;=AH96),--(IFERROR(Flights_2026_09_3033343536373[nfl],-1)&lt;=IF(AH96=450,450,AH96+9)))</f>
        <v>0</v>
      </c>
    </row>
    <row r="97" spans="1:35" x14ac:dyDescent="0.2">
      <c r="A97" s="29" t="s">
        <v>2648</v>
      </c>
      <c r="B97" s="29" t="s">
        <v>62</v>
      </c>
      <c r="C97" s="29" t="s">
        <v>19</v>
      </c>
      <c r="D97" s="29" t="s">
        <v>107</v>
      </c>
      <c r="E97" s="29" t="s">
        <v>2649</v>
      </c>
      <c r="F97" s="30">
        <v>46300.729074074072</v>
      </c>
      <c r="G97" s="29" t="s">
        <v>21</v>
      </c>
      <c r="H97" s="29" t="s">
        <v>2650</v>
      </c>
      <c r="I97" s="31">
        <v>380</v>
      </c>
      <c r="J97" s="29" t="s">
        <v>22</v>
      </c>
      <c r="K97" s="29" t="s">
        <v>23</v>
      </c>
      <c r="L97" s="31">
        <v>198</v>
      </c>
      <c r="M97" s="29" t="s">
        <v>37</v>
      </c>
      <c r="N97" s="30">
        <v>46300.712106481478</v>
      </c>
      <c r="O97" s="31">
        <v>105</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entry_hour]),-1)=HOUR(AF97)),--(IFERROR(Flights_2026_09_3033343536373[entry_sector],"")=AG97),--(IFERROR(Flights_2026_09_3033343536373[nfl],-1)&gt;=AH97),--(IFERROR(Flights_2026_09_3033343536373[nfl],-1)&lt;=IF(AH97=450,450,AH97+9)))</f>
        <v>0</v>
      </c>
    </row>
    <row r="98" spans="1:35" x14ac:dyDescent="0.2">
      <c r="A98" s="29" t="s">
        <v>549</v>
      </c>
      <c r="B98" s="29" t="s">
        <v>335</v>
      </c>
      <c r="C98" s="29" t="s">
        <v>19</v>
      </c>
      <c r="D98" s="29" t="s">
        <v>41</v>
      </c>
      <c r="E98" s="29" t="s">
        <v>100</v>
      </c>
      <c r="F98" s="30">
        <v>46300.730011574073</v>
      </c>
      <c r="G98" s="29" t="s">
        <v>28</v>
      </c>
      <c r="H98" s="29" t="s">
        <v>2651</v>
      </c>
      <c r="I98" s="31">
        <v>390</v>
      </c>
      <c r="J98" s="29" t="s">
        <v>22</v>
      </c>
      <c r="K98" s="29" t="s">
        <v>23</v>
      </c>
      <c r="L98" s="31">
        <v>912</v>
      </c>
      <c r="M98" s="29" t="s">
        <v>78</v>
      </c>
      <c r="N98" s="30">
        <v>46300.676666666666</v>
      </c>
      <c r="O98" s="31">
        <v>390</v>
      </c>
      <c r="P98" s="29" t="s">
        <v>26</v>
      </c>
      <c r="Q98" s="31">
        <v>390</v>
      </c>
      <c r="R98" t="str">
        <f>IF(B98="","",_xlfn.XLOOKUP(B98,DB!$A$2:$A$205,DB!$C$2:$C$205,"")&amp;"")</f>
        <v>Sector 6</v>
      </c>
      <c r="S98" t="str">
        <f>IF(B98="","",_xlfn.XLOOKUP(B98,DB!$A$2:$A$205,DB!$E$2:$E$205,""))</f>
        <v>Sector 4</v>
      </c>
      <c r="T98" t="str">
        <f>IF(B98="","",_xlfn.XLOOKUP(B98,DB!$A$2:$A$205,DB!$F$2:$F$205,""))</f>
        <v>VOMAR/XUDUN</v>
      </c>
      <c r="U98" t="str">
        <f>IF(B98="","",_xlfn.XLOOKUP(B98,DB!$A$2:$A$205,DB!$D$2:$D$205,""))</f>
        <v>MMEX</v>
      </c>
      <c r="V98" t="str">
        <f>IF(B98="","",IF(OR(COUNTIF(M98,"????N?????W")&gt;0,COUNTIF(M98,"????N?????E")&gt;0,COUNTIF(M98,"????S?????W")&gt;0,COUNTIF(M98,"????S?????E")&gt;0),_xlfn.XLOOKUP(B98,DB!$A$2:$A$205,DB!$B$2:$B$205,""),M98))</f>
        <v>GOTAS</v>
      </c>
      <c r="AF98" s="2">
        <v>0.58333333333333337</v>
      </c>
      <c r="AG98" t="s">
        <v>840</v>
      </c>
      <c r="AH98" s="17">
        <v>380</v>
      </c>
      <c r="AI98" s="17" cm="1">
        <f t="array" ref="AI98">SUMPRODUCT(--(IFERROR(HOUR(Flights_2026_09_3033343536373[entry_hour]),-1)=HOUR(AF98)),--(IFERROR(Flights_2026_09_3033343536373[entry_sector],"")=AG98),--(IFERROR(Flights_2026_09_3033343536373[nfl],-1)&gt;=AH98),--(IFERROR(Flights_2026_09_3033343536373[nfl],-1)&lt;=IF(AH98=450,450,AH98+9)))</f>
        <v>0</v>
      </c>
    </row>
    <row r="99" spans="1:35" x14ac:dyDescent="0.2">
      <c r="A99" s="29" t="s">
        <v>233</v>
      </c>
      <c r="B99" s="29" t="s">
        <v>122</v>
      </c>
      <c r="C99" s="29" t="s">
        <v>19</v>
      </c>
      <c r="D99" s="29" t="s">
        <v>53</v>
      </c>
      <c r="E99" s="29" t="s">
        <v>381</v>
      </c>
      <c r="F99" s="30">
        <v>46300.731446759259</v>
      </c>
      <c r="G99" s="29" t="s">
        <v>21</v>
      </c>
      <c r="H99" s="29" t="s">
        <v>2652</v>
      </c>
      <c r="I99" s="31">
        <v>370</v>
      </c>
      <c r="J99" s="29" t="s">
        <v>22</v>
      </c>
      <c r="K99" s="29" t="s">
        <v>23</v>
      </c>
      <c r="L99" s="31">
        <v>865</v>
      </c>
      <c r="M99" s="29" t="s">
        <v>2653</v>
      </c>
      <c r="N99" s="30">
        <v>46300.681180555555</v>
      </c>
      <c r="O99" s="31">
        <v>370</v>
      </c>
      <c r="P99" s="29" t="s">
        <v>26</v>
      </c>
      <c r="Q99" s="31">
        <v>370</v>
      </c>
      <c r="R99" t="str">
        <f>IF(B99="","",_xlfn.XLOOKUP(B99,DB!$A$2:$A$205,DB!$C$2:$C$205,"")&amp;"")</f>
        <v>Sector 5</v>
      </c>
      <c r="S99" t="str">
        <f>IF(B99="","",_xlfn.XLOOKUP(B99,DB!$A$2:$A$205,DB!$E$2:$E$205,""))</f>
        <v>Sector 4</v>
      </c>
      <c r="T99" t="str">
        <f>IF(B99="","",_xlfn.XLOOKUP(B99,DB!$A$2:$A$205,DB!$F$2:$F$205,""))</f>
        <v>VOMAR/XUDUN</v>
      </c>
      <c r="U99" t="str">
        <f>IF(B99="","",_xlfn.XLOOKUP(B99,DB!$A$2:$A$205,DB!$D$2:$D$205,""))</f>
        <v>MMEX</v>
      </c>
      <c r="V99" t="str">
        <f>IF(B99="","",IF(OR(COUNTIF(M99,"????N?????W")&gt;0,COUNTIF(M99,"????N?????E")&gt;0,COUNTIF(M99,"????S?????W")&gt;0,COUNTIF(M99,"????S?????E")&gt;0),_xlfn.XLOOKUP(B99,DB!$A$2:$A$205,DB!$B$2:$B$205,""),M99))</f>
        <v>LIDAM</v>
      </c>
      <c r="AF99" s="2">
        <v>0.58333333333333337</v>
      </c>
      <c r="AG99" t="s">
        <v>840</v>
      </c>
      <c r="AH99" s="17">
        <v>390</v>
      </c>
      <c r="AI99" s="17" cm="1">
        <f t="array" ref="AI99">SUMPRODUCT(--(IFERROR(HOUR(Flights_2026_09_3033343536373[entry_hour]),-1)=HOUR(AF99)),--(IFERROR(Flights_2026_09_3033343536373[entry_sector],"")=AG99),--(IFERROR(Flights_2026_09_3033343536373[nfl],-1)&gt;=AH99),--(IFERROR(Flights_2026_09_3033343536373[nfl],-1)&lt;=IF(AH99=450,450,AH99+9)))</f>
        <v>1</v>
      </c>
    </row>
    <row r="100" spans="1:35" x14ac:dyDescent="0.2">
      <c r="A100" s="29" t="s">
        <v>224</v>
      </c>
      <c r="B100" s="29" t="s">
        <v>141</v>
      </c>
      <c r="C100" s="29" t="s">
        <v>19</v>
      </c>
      <c r="D100" s="29" t="s">
        <v>53</v>
      </c>
      <c r="E100" s="29" t="s">
        <v>2654</v>
      </c>
      <c r="F100" s="30">
        <v>46300.732870370368</v>
      </c>
      <c r="G100" s="29" t="s">
        <v>21</v>
      </c>
      <c r="H100" s="29" t="s">
        <v>2655</v>
      </c>
      <c r="I100" s="31">
        <v>360</v>
      </c>
      <c r="J100" s="29" t="s">
        <v>22</v>
      </c>
      <c r="K100" s="29" t="s">
        <v>23</v>
      </c>
      <c r="L100" s="31">
        <v>209</v>
      </c>
      <c r="M100" s="29" t="s">
        <v>37</v>
      </c>
      <c r="N100" s="30">
        <v>46300.71398148148</v>
      </c>
      <c r="O100" s="31">
        <v>83</v>
      </c>
      <c r="P100" s="29" t="s">
        <v>26</v>
      </c>
      <c r="Q100" s="31">
        <v>220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NOSAT</v>
      </c>
      <c r="AF100" s="2">
        <v>0.58333333333333337</v>
      </c>
      <c r="AG100" t="s">
        <v>840</v>
      </c>
      <c r="AH100" s="17">
        <v>400</v>
      </c>
      <c r="AI100" s="17" cm="1">
        <f t="array" ref="AI100">SUMPRODUCT(--(IFERROR(HOUR(Flights_2026_09_3033343536373[entry_hour]),-1)=HOUR(AF100)),--(IFERROR(Flights_2026_09_3033343536373[entry_sector],"")=AG100),--(IFERROR(Flights_2026_09_3033343536373[nfl],-1)&gt;=AH100),--(IFERROR(Flights_2026_09_3033343536373[nfl],-1)&lt;=IF(AH100=450,450,AH100+9)))</f>
        <v>0</v>
      </c>
    </row>
    <row r="101" spans="1:35" x14ac:dyDescent="0.2">
      <c r="A101" s="29" t="s">
        <v>624</v>
      </c>
      <c r="B101" s="29" t="s">
        <v>301</v>
      </c>
      <c r="C101" s="29" t="s">
        <v>19</v>
      </c>
      <c r="D101" s="29" t="s">
        <v>76</v>
      </c>
      <c r="E101" s="29" t="s">
        <v>2656</v>
      </c>
      <c r="F101" s="30">
        <v>46300.733935185184</v>
      </c>
      <c r="G101" s="29" t="s">
        <v>21</v>
      </c>
      <c r="H101" s="29" t="s">
        <v>2657</v>
      </c>
      <c r="I101" s="31">
        <v>370</v>
      </c>
      <c r="J101" s="29" t="s">
        <v>22</v>
      </c>
      <c r="K101" s="29" t="s">
        <v>23</v>
      </c>
      <c r="L101" s="31">
        <v>648</v>
      </c>
      <c r="M101" s="29" t="s">
        <v>540</v>
      </c>
      <c r="N101" s="30">
        <v>46300.693668981483</v>
      </c>
      <c r="O101" s="31">
        <v>370</v>
      </c>
      <c r="P101" s="29" t="s">
        <v>26</v>
      </c>
      <c r="Q101" s="31">
        <v>370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DUTNA</v>
      </c>
      <c r="AF101" s="2">
        <v>0.58333333333333337</v>
      </c>
      <c r="AG101" t="s">
        <v>840</v>
      </c>
      <c r="AH101" s="17">
        <v>410</v>
      </c>
      <c r="AI101" s="17" cm="1">
        <f t="array" ref="AI101">SUMPRODUCT(--(IFERROR(HOUR(Flights_2026_09_3033343536373[entry_hour]),-1)=HOUR(AF101)),--(IFERROR(Flights_2026_09_3033343536373[entry_sector],"")=AG101),--(IFERROR(Flights_2026_09_3033343536373[nfl],-1)&gt;=AH101),--(IFERROR(Flights_2026_09_3033343536373[nfl],-1)&lt;=IF(AH101=450,450,AH101+9)))</f>
        <v>0</v>
      </c>
    </row>
    <row r="102" spans="1:35" x14ac:dyDescent="0.2">
      <c r="A102" s="29" t="s">
        <v>1280</v>
      </c>
      <c r="B102" s="29" t="s">
        <v>215</v>
      </c>
      <c r="C102" s="29" t="s">
        <v>19</v>
      </c>
      <c r="D102" s="29" t="s">
        <v>107</v>
      </c>
      <c r="E102" s="29" t="s">
        <v>2658</v>
      </c>
      <c r="F102" s="30">
        <v>46300.735023148147</v>
      </c>
      <c r="G102" s="29" t="s">
        <v>21</v>
      </c>
      <c r="H102" s="29" t="s">
        <v>2659</v>
      </c>
      <c r="I102" s="31">
        <v>370</v>
      </c>
      <c r="J102" s="29" t="s">
        <v>22</v>
      </c>
      <c r="K102" s="29" t="s">
        <v>23</v>
      </c>
      <c r="L102" s="31">
        <v>595</v>
      </c>
      <c r="M102" s="29" t="s">
        <v>25</v>
      </c>
      <c r="N102" s="30">
        <v>46300.698541666665</v>
      </c>
      <c r="O102" s="31">
        <v>370</v>
      </c>
      <c r="P102" s="29" t="s">
        <v>26</v>
      </c>
      <c r="Q102" s="31">
        <v>370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KEHLI</v>
      </c>
      <c r="AF102" s="2">
        <v>0.58333333333333337</v>
      </c>
      <c r="AG102" t="s">
        <v>840</v>
      </c>
      <c r="AH102" s="17">
        <v>420</v>
      </c>
      <c r="AI102" s="17" cm="1">
        <f t="array" ref="AI102">SUMPRODUCT(--(IFERROR(HOUR(Flights_2026_09_3033343536373[entry_hour]),-1)=HOUR(AF102)),--(IFERROR(Flights_2026_09_3033343536373[entry_sector],"")=AG102),--(IFERROR(Flights_2026_09_3033343536373[nfl],-1)&gt;=AH102),--(IFERROR(Flights_2026_09_3033343536373[nfl],-1)&lt;=IF(AH102=450,450,AH102+9)))</f>
        <v>0</v>
      </c>
    </row>
    <row r="103" spans="1:35" x14ac:dyDescent="0.2">
      <c r="A103" s="29" t="s">
        <v>295</v>
      </c>
      <c r="B103" s="29" t="s">
        <v>59</v>
      </c>
      <c r="C103" s="29" t="s">
        <v>19</v>
      </c>
      <c r="D103" s="29" t="s">
        <v>50</v>
      </c>
      <c r="E103" s="29" t="s">
        <v>2660</v>
      </c>
      <c r="F103" s="30">
        <v>46300.73642361111</v>
      </c>
      <c r="G103" s="29" t="s">
        <v>21</v>
      </c>
      <c r="H103" s="29" t="s">
        <v>2661</v>
      </c>
      <c r="I103" s="31">
        <v>340</v>
      </c>
      <c r="J103" s="29" t="s">
        <v>22</v>
      </c>
      <c r="K103" s="29" t="s">
        <v>23</v>
      </c>
      <c r="L103" s="31">
        <v>202</v>
      </c>
      <c r="M103" s="29" t="s">
        <v>37</v>
      </c>
      <c r="N103" s="30">
        <v>46300.718969907408</v>
      </c>
      <c r="O103" s="31">
        <v>95</v>
      </c>
      <c r="P103" s="29" t="s">
        <v>26</v>
      </c>
      <c r="Q103" s="31">
        <v>220</v>
      </c>
      <c r="R103" t="str">
        <f>IF(B103="","",_xlfn.XLOOKUP(B103,DB!$A$2:$A$205,DB!$C$2:$C$205,"")&amp;"")</f>
        <v>Sector 3</v>
      </c>
      <c r="S103" t="str">
        <f>IF(B103="","",_xlfn.XLOOKUP(B103,DB!$A$2:$A$205,DB!$E$2:$E$205,""))</f>
        <v>Sector 3</v>
      </c>
      <c r="T103" t="str">
        <f>IF(B103="","",_xlfn.XLOOKUP(B103,DB!$A$2:$A$205,DB!$F$2:$F$205,""))</f>
        <v>NOSAT</v>
      </c>
      <c r="U103" t="str">
        <f>IF(B103="","",_xlfn.XLOOKUP(B103,DB!$A$2:$A$205,DB!$D$2:$D$205,""))</f>
        <v>MUFH</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entry_hour]),-1)=HOUR(AF103)),--(IFERROR(Flights_2026_09_3033343536373[entry_sector],"")=AG103),--(IFERROR(Flights_2026_09_3033343536373[nfl],-1)&gt;=AH103),--(IFERROR(Flights_2026_09_3033343536373[nfl],-1)&lt;=IF(AH103=450,450,AH103+9)))</f>
        <v>0</v>
      </c>
    </row>
    <row r="104" spans="1:35" x14ac:dyDescent="0.2">
      <c r="A104" s="29" t="s">
        <v>235</v>
      </c>
      <c r="B104" s="29" t="s">
        <v>57</v>
      </c>
      <c r="C104" s="29" t="s">
        <v>19</v>
      </c>
      <c r="D104" s="29" t="s">
        <v>50</v>
      </c>
      <c r="E104" s="29" t="s">
        <v>2662</v>
      </c>
      <c r="F104" s="30">
        <v>46300.737291666665</v>
      </c>
      <c r="G104" s="29" t="s">
        <v>21</v>
      </c>
      <c r="H104" s="29" t="s">
        <v>2663</v>
      </c>
      <c r="I104" s="31">
        <v>330</v>
      </c>
      <c r="J104" s="29" t="s">
        <v>22</v>
      </c>
      <c r="K104" s="29" t="s">
        <v>23</v>
      </c>
      <c r="L104" s="31">
        <v>521</v>
      </c>
      <c r="M104" s="29" t="s">
        <v>25</v>
      </c>
      <c r="N104" s="30">
        <v>46300.703587962962</v>
      </c>
      <c r="O104" s="31">
        <v>330</v>
      </c>
      <c r="P104" s="29" t="s">
        <v>26</v>
      </c>
      <c r="Q104" s="31">
        <v>330</v>
      </c>
      <c r="R104" t="str">
        <f>IF(B104="","",_xlfn.XLOOKUP(B104,DB!$A$2:$A$205,DB!$C$2:$C$205,"")&amp;"")</f>
        <v>Sector 5</v>
      </c>
      <c r="S104" t="str">
        <f>IF(B104="","",_xlfn.XLOOKUP(B104,DB!$A$2:$A$205,DB!$E$2:$E$205,""))</f>
        <v>Sector 4</v>
      </c>
      <c r="T104" t="str">
        <f>IF(B104="","",_xlfn.XLOOKUP(B104,DB!$A$2:$A$205,DB!$F$2:$F$205,""))</f>
        <v>VOMAR/XUDUN</v>
      </c>
      <c r="U104" t="str">
        <f>IF(B104="","",_xlfn.XLOOKUP(B104,DB!$A$2:$A$205,DB!$D$2:$D$205,""))</f>
        <v>KZHU</v>
      </c>
      <c r="V104" t="str">
        <f>IF(B104="","",IF(OR(COUNTIF(M104,"????N?????W")&gt;0,COUNTIF(M104,"????N?????E")&gt;0,COUNTIF(M104,"????S?????W")&gt;0,COUNTIF(M104,"????S?????E")&gt;0),_xlfn.XLOOKUP(B104,DB!$A$2:$A$205,DB!$B$2:$B$205,""),M104))</f>
        <v>KEHLI</v>
      </c>
      <c r="AF104" s="2">
        <v>0.58333333333333337</v>
      </c>
      <c r="AG104" t="s">
        <v>840</v>
      </c>
      <c r="AH104" s="17">
        <v>440</v>
      </c>
      <c r="AI104" s="17" cm="1">
        <f t="array" ref="AI104">SUMPRODUCT(--(IFERROR(HOUR(Flights_2026_09_3033343536373[entry_hour]),-1)=HOUR(AF104)),--(IFERROR(Flights_2026_09_3033343536373[entry_sector],"")=AG104),--(IFERROR(Flights_2026_09_3033343536373[nfl],-1)&gt;=AH104),--(IFERROR(Flights_2026_09_3033343536373[nfl],-1)&lt;=IF(AH104=450,450,AH104+9)))</f>
        <v>0</v>
      </c>
    </row>
    <row r="105" spans="1:35" x14ac:dyDescent="0.2">
      <c r="A105" s="29" t="s">
        <v>241</v>
      </c>
      <c r="B105" s="29" t="s">
        <v>18</v>
      </c>
      <c r="C105" s="29" t="s">
        <v>19</v>
      </c>
      <c r="D105" s="29" t="s">
        <v>20</v>
      </c>
      <c r="E105" s="29" t="s">
        <v>2664</v>
      </c>
      <c r="F105" s="30">
        <v>46300.738576388889</v>
      </c>
      <c r="G105" s="29" t="s">
        <v>21</v>
      </c>
      <c r="H105" s="29" t="s">
        <v>2665</v>
      </c>
      <c r="I105" s="31">
        <v>340</v>
      </c>
      <c r="J105" s="29" t="s">
        <v>22</v>
      </c>
      <c r="K105" s="29" t="s">
        <v>23</v>
      </c>
      <c r="L105" s="31">
        <v>202</v>
      </c>
      <c r="M105" s="29" t="s">
        <v>37</v>
      </c>
      <c r="N105" s="30">
        <v>46300.721261574072</v>
      </c>
      <c r="O105" s="31">
        <v>94</v>
      </c>
      <c r="P105" s="29" t="s">
        <v>26</v>
      </c>
      <c r="Q105" s="31">
        <v>220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NOSAT</v>
      </c>
      <c r="AF105" s="2">
        <v>0.58333333333333337</v>
      </c>
      <c r="AG105" t="s">
        <v>840</v>
      </c>
      <c r="AH105" s="17">
        <v>450</v>
      </c>
      <c r="AI105" s="17" cm="1">
        <f t="array" ref="AI105">SUMPRODUCT(--(IFERROR(HOUR(Flights_2026_09_3033343536373[entry_hour]),-1)=HOUR(AF105)),--(IFERROR(Flights_2026_09_3033343536373[entry_sector],"")=AG105),--(IFERROR(Flights_2026_09_3033343536373[nfl],-1)&gt;=AH105),--(IFERROR(Flights_2026_09_3033343536373[nfl],-1)&lt;=IF(AH105=450,450,AH105+9)))</f>
        <v>0</v>
      </c>
    </row>
    <row r="106" spans="1:35" x14ac:dyDescent="0.2">
      <c r="A106" s="29" t="s">
        <v>296</v>
      </c>
      <c r="B106" s="29" t="s">
        <v>324</v>
      </c>
      <c r="C106" s="29" t="s">
        <v>19</v>
      </c>
      <c r="D106" s="29" t="s">
        <v>41</v>
      </c>
      <c r="E106" s="29" t="s">
        <v>2666</v>
      </c>
      <c r="F106" s="30">
        <v>46300.739837962959</v>
      </c>
      <c r="G106" s="29" t="s">
        <v>21</v>
      </c>
      <c r="H106" s="29" t="s">
        <v>2667</v>
      </c>
      <c r="I106" s="31">
        <v>340</v>
      </c>
      <c r="J106" s="29" t="s">
        <v>22</v>
      </c>
      <c r="K106" s="29" t="s">
        <v>23</v>
      </c>
      <c r="L106" s="31">
        <v>441</v>
      </c>
      <c r="M106" s="29" t="s">
        <v>550</v>
      </c>
      <c r="N106" s="30">
        <v>46300.71</v>
      </c>
      <c r="O106" s="31">
        <v>340</v>
      </c>
      <c r="P106" s="29" t="s">
        <v>26</v>
      </c>
      <c r="Q106" s="31">
        <v>370</v>
      </c>
      <c r="R106" t="str">
        <f>IF(B106="","",_xlfn.XLOOKUP(B106,DB!$A$2:$A$205,DB!$C$2:$C$205,"")&amp;"")</f>
        <v>Sector 7</v>
      </c>
      <c r="S106" t="str">
        <f>IF(B106="","",_xlfn.XLOOKUP(B106,DB!$A$2:$A$205,DB!$E$2:$E$205,""))</f>
        <v>Sector 7</v>
      </c>
      <c r="T106" t="str">
        <f>IF(B106="","",_xlfn.XLOOKUP(B106,DB!$A$2:$A$205,DB!$F$2:$F$205,""))</f>
        <v>PAULE/SIGMA</v>
      </c>
      <c r="U106" t="str">
        <f>IF(B106="","",_xlfn.XLOOKUP(B106,DB!$A$2:$A$205,DB!$D$2:$D$205,""))</f>
        <v>MHCC</v>
      </c>
      <c r="V106" t="str">
        <f>IF(B106="","",IF(OR(COUNTIF(M106,"????N?????W")&gt;0,COUNTIF(M106,"????N?????E")&gt;0,COUNTIF(M106,"????S?????W")&gt;0,COUNTIF(M106,"????S?????E")&gt;0),_xlfn.XLOOKUP(B106,DB!$A$2:$A$205,DB!$B$2:$B$205,""),M106))</f>
        <v>CTM</v>
      </c>
      <c r="AF106" s="2">
        <v>0.58333333333333337</v>
      </c>
      <c r="AG106" t="s">
        <v>747</v>
      </c>
      <c r="AH106" s="17">
        <v>200</v>
      </c>
      <c r="AI106" s="17" cm="1">
        <f t="array" ref="AI106">SUMPRODUCT(--(IFERROR(HOUR(Flights_2026_09_3033343536373[entry_hour]),-1)=HOUR(AF106)),--(IFERROR(Flights_2026_09_3033343536373[entry_sector],"")=AG106),--(IFERROR(Flights_2026_09_3033343536373[nfl],-1)&gt;=AH106),--(IFERROR(Flights_2026_09_3033343536373[nfl],-1)&lt;=IF(AH106=450,450,AH106+9)))</f>
        <v>0</v>
      </c>
    </row>
    <row r="107" spans="1:35" x14ac:dyDescent="0.2">
      <c r="A107" s="29" t="s">
        <v>242</v>
      </c>
      <c r="B107" s="29" t="s">
        <v>46</v>
      </c>
      <c r="C107" s="29" t="s">
        <v>19</v>
      </c>
      <c r="D107" s="29" t="s">
        <v>50</v>
      </c>
      <c r="E107" s="29" t="s">
        <v>2668</v>
      </c>
      <c r="F107" s="30">
        <v>46300.740787037037</v>
      </c>
      <c r="G107" s="29" t="s">
        <v>21</v>
      </c>
      <c r="H107" s="29" t="s">
        <v>2669</v>
      </c>
      <c r="I107" s="31">
        <v>310</v>
      </c>
      <c r="J107" s="29" t="s">
        <v>22</v>
      </c>
      <c r="K107" s="29" t="s">
        <v>23</v>
      </c>
      <c r="L107" s="31">
        <v>427</v>
      </c>
      <c r="M107" s="29" t="s">
        <v>218</v>
      </c>
      <c r="N107" s="30">
        <v>46300.712893518517</v>
      </c>
      <c r="O107" s="31">
        <v>310</v>
      </c>
      <c r="P107" s="29" t="s">
        <v>26</v>
      </c>
      <c r="Q107" s="31">
        <v>350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IRDOV</v>
      </c>
      <c r="AF107" s="2">
        <v>0.58333333333333337</v>
      </c>
      <c r="AG107" t="s">
        <v>747</v>
      </c>
      <c r="AH107" s="17">
        <v>210</v>
      </c>
      <c r="AI107" s="17" cm="1">
        <f t="array" ref="AI107">SUMPRODUCT(--(IFERROR(HOUR(Flights_2026_09_3033343536373[entry_hour]),-1)=HOUR(AF107)),--(IFERROR(Flights_2026_09_3033343536373[entry_sector],"")=AG107),--(IFERROR(Flights_2026_09_3033343536373[nfl],-1)&gt;=AH107),--(IFERROR(Flights_2026_09_3033343536373[nfl],-1)&lt;=IF(AH107=450,450,AH107+9)))</f>
        <v>0</v>
      </c>
    </row>
    <row r="108" spans="1:35" x14ac:dyDescent="0.2">
      <c r="A108" s="29" t="s">
        <v>628</v>
      </c>
      <c r="B108" s="29" t="s">
        <v>629</v>
      </c>
      <c r="C108" s="29" t="s">
        <v>19</v>
      </c>
      <c r="D108" s="29" t="s">
        <v>107</v>
      </c>
      <c r="E108" s="29" t="s">
        <v>1199</v>
      </c>
      <c r="F108" s="30">
        <v>46300.742465277777</v>
      </c>
      <c r="G108" s="29" t="s">
        <v>21</v>
      </c>
      <c r="H108" s="29" t="s">
        <v>2670</v>
      </c>
      <c r="I108" s="31">
        <v>350</v>
      </c>
      <c r="J108" s="29" t="s">
        <v>22</v>
      </c>
      <c r="K108" s="29" t="s">
        <v>23</v>
      </c>
      <c r="L108" s="31">
        <v>495</v>
      </c>
      <c r="M108" s="29" t="s">
        <v>25</v>
      </c>
      <c r="N108" s="30">
        <v>46300.712291666663</v>
      </c>
      <c r="O108" s="31">
        <v>370</v>
      </c>
      <c r="P108" s="29" t="s">
        <v>26</v>
      </c>
      <c r="Q108" s="31">
        <v>350</v>
      </c>
      <c r="R108" t="str">
        <f>IF(B108="","",_xlfn.XLOOKUP(B108,DB!$A$2:$A$205,DB!$C$2:$C$205,"")&amp;"")</f>
        <v>Sector 5</v>
      </c>
      <c r="S108" t="str">
        <f>IF(B108="","",_xlfn.XLOOKUP(B108,DB!$A$2:$A$205,DB!$E$2:$E$205,""))</f>
        <v>Sector 4</v>
      </c>
      <c r="T108" t="str">
        <f>IF(B108="","",_xlfn.XLOOKUP(B108,DB!$A$2:$A$205,DB!$F$2:$F$205,""))</f>
        <v>VOMAR/XUDUN</v>
      </c>
      <c r="U108" t="str">
        <f>IF(B108="","",_xlfn.XLOOKUP(B108,DB!$A$2:$A$205,DB!$D$2:$D$205,""))</f>
        <v>KZHU</v>
      </c>
      <c r="V108" t="str">
        <f>IF(B108="","",IF(OR(COUNTIF(M108,"????N?????W")&gt;0,COUNTIF(M108,"????N?????E")&gt;0,COUNTIF(M108,"????S?????W")&gt;0,COUNTIF(M108,"????S?????E")&gt;0),_xlfn.XLOOKUP(B108,DB!$A$2:$A$205,DB!$B$2:$B$205,""),M108))</f>
        <v>KEHLI</v>
      </c>
      <c r="AF108" s="2">
        <v>0.58333333333333337</v>
      </c>
      <c r="AG108" t="s">
        <v>747</v>
      </c>
      <c r="AH108" s="17">
        <v>220</v>
      </c>
      <c r="AI108" s="17" cm="1">
        <f t="array" ref="AI108">SUMPRODUCT(--(IFERROR(HOUR(Flights_2026_09_3033343536373[entry_hour]),-1)=HOUR(AF108)),--(IFERROR(Flights_2026_09_3033343536373[entry_sector],"")=AG108),--(IFERROR(Flights_2026_09_3033343536373[nfl],-1)&gt;=AH108),--(IFERROR(Flights_2026_09_3033343536373[nfl],-1)&lt;=IF(AH108=450,450,AH108+9)))</f>
        <v>0</v>
      </c>
    </row>
    <row r="109" spans="1:35" x14ac:dyDescent="0.2">
      <c r="A109" s="29" t="s">
        <v>239</v>
      </c>
      <c r="B109" s="29" t="s">
        <v>59</v>
      </c>
      <c r="C109" s="29" t="s">
        <v>19</v>
      </c>
      <c r="D109" s="29" t="s">
        <v>107</v>
      </c>
      <c r="E109" s="29" t="s">
        <v>2671</v>
      </c>
      <c r="F109" s="30">
        <v>46300.743738425925</v>
      </c>
      <c r="G109" s="29" t="s">
        <v>21</v>
      </c>
      <c r="H109" s="29" t="s">
        <v>545</v>
      </c>
      <c r="I109" s="31">
        <v>360</v>
      </c>
      <c r="J109" s="29" t="s">
        <v>22</v>
      </c>
      <c r="K109" s="29" t="s">
        <v>23</v>
      </c>
      <c r="L109" s="31">
        <v>214</v>
      </c>
      <c r="M109" s="29" t="s">
        <v>37</v>
      </c>
      <c r="N109" s="30">
        <v>46300.727372685185</v>
      </c>
      <c r="O109" s="31">
        <v>161</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3033343536373[entry_hour]),-1)=HOUR(AF109)),--(IFERROR(Flights_2026_09_3033343536373[entry_sector],"")=AG109),--(IFERROR(Flights_2026_09_3033343536373[nfl],-1)&gt;=AH109),--(IFERROR(Flights_2026_09_3033343536373[nfl],-1)&lt;=IF(AH109=450,450,AH109+9)))</f>
        <v>0</v>
      </c>
    </row>
    <row r="110" spans="1:35" x14ac:dyDescent="0.2">
      <c r="A110" s="29" t="s">
        <v>245</v>
      </c>
      <c r="B110" s="29" t="s">
        <v>208</v>
      </c>
      <c r="C110" s="29" t="s">
        <v>19</v>
      </c>
      <c r="D110" s="29" t="s">
        <v>120</v>
      </c>
      <c r="E110" s="29" t="s">
        <v>246</v>
      </c>
      <c r="F110" s="30">
        <v>46300.745000000003</v>
      </c>
      <c r="G110" s="29" t="s">
        <v>21</v>
      </c>
      <c r="H110" s="29" t="s">
        <v>2672</v>
      </c>
      <c r="I110" s="31">
        <v>370</v>
      </c>
      <c r="J110" s="29" t="s">
        <v>22</v>
      </c>
      <c r="K110" s="29" t="s">
        <v>23</v>
      </c>
      <c r="L110" s="31">
        <v>454</v>
      </c>
      <c r="M110" s="29" t="s">
        <v>2673</v>
      </c>
      <c r="N110" s="30">
        <v>46300.71570601852</v>
      </c>
      <c r="O110" s="31">
        <v>370</v>
      </c>
      <c r="P110" s="29" t="s">
        <v>26</v>
      </c>
      <c r="Q110" s="31">
        <v>370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IRDOV</v>
      </c>
      <c r="AF110" s="2">
        <v>0.58333333333333337</v>
      </c>
      <c r="AG110" t="s">
        <v>747</v>
      </c>
      <c r="AH110" s="17">
        <v>240</v>
      </c>
      <c r="AI110" s="17" cm="1">
        <f t="array" ref="AI110">SUMPRODUCT(--(IFERROR(HOUR(Flights_2026_09_3033343536373[entry_hour]),-1)=HOUR(AF110)),--(IFERROR(Flights_2026_09_3033343536373[entry_sector],"")=AG110),--(IFERROR(Flights_2026_09_3033343536373[nfl],-1)&gt;=AH110),--(IFERROR(Flights_2026_09_3033343536373[nfl],-1)&lt;=IF(AH110=450,450,AH110+9)))</f>
        <v>0</v>
      </c>
    </row>
    <row r="111" spans="1:35" x14ac:dyDescent="0.2">
      <c r="A111" s="29" t="s">
        <v>392</v>
      </c>
      <c r="B111" s="29" t="s">
        <v>19</v>
      </c>
      <c r="C111" s="29" t="s">
        <v>19</v>
      </c>
      <c r="D111" s="29" t="s">
        <v>393</v>
      </c>
      <c r="E111" s="29"/>
      <c r="F111" s="30">
        <v>46300.748749999999</v>
      </c>
      <c r="G111" s="29" t="s">
        <v>21</v>
      </c>
      <c r="H111" s="29" t="s">
        <v>2674</v>
      </c>
      <c r="I111" s="31">
        <v>15</v>
      </c>
      <c r="J111" s="29" t="s">
        <v>30</v>
      </c>
      <c r="K111" s="29" t="s">
        <v>31</v>
      </c>
      <c r="L111" s="31">
        <v>83</v>
      </c>
      <c r="M111" s="29" t="s">
        <v>19</v>
      </c>
      <c r="N111" s="30">
        <v>46300.710057870368</v>
      </c>
      <c r="O111" s="31">
        <v>0</v>
      </c>
      <c r="P111" s="29" t="s">
        <v>32</v>
      </c>
      <c r="Q111" s="31">
        <v>15</v>
      </c>
      <c r="R111" t="str">
        <f>IF(B111="","",_xlfn.XLOOKUP(B111,DB!$A$2:$A$205,DB!$C$2:$C$205,"")&amp;"")</f>
        <v/>
      </c>
      <c r="S111" t="str">
        <f>IF(B111="","",_xlfn.XLOOKUP(B111,DB!$A$2:$A$205,DB!$E$2:$E$205,""))</f>
        <v/>
      </c>
      <c r="T111" t="str">
        <f>IF(B111="","",_xlfn.XLOOKUP(B111,DB!$A$2:$A$205,DB!$F$2:$F$205,""))</f>
        <v/>
      </c>
      <c r="U111" t="str">
        <f>IF(B111="","",_xlfn.XLOOKUP(B111,DB!$A$2:$A$205,DB!$D$2:$D$205,""))</f>
        <v/>
      </c>
      <c r="V111" t="str">
        <f>IF(B111="","",IF(OR(COUNTIF(M111,"????N?????W")&gt;0,COUNTIF(M111,"????N?????E")&gt;0,COUNTIF(M111,"????S?????W")&gt;0,COUNTIF(M111,"????S?????E")&gt;0),_xlfn.XLOOKUP(B111,DB!$A$2:$A$205,DB!$B$2:$B$205,""),M111))</f>
        <v>MMUN</v>
      </c>
      <c r="AF111" s="2">
        <v>0.58333333333333337</v>
      </c>
      <c r="AG111" t="s">
        <v>747</v>
      </c>
      <c r="AH111" s="17">
        <v>250</v>
      </c>
      <c r="AI111" s="17" cm="1">
        <f t="array" ref="AI111">SUMPRODUCT(--(IFERROR(HOUR(Flights_2026_09_3033343536373[entry_hour]),-1)=HOUR(AF111)),--(IFERROR(Flights_2026_09_3033343536373[entry_sector],"")=AG111),--(IFERROR(Flights_2026_09_3033343536373[nfl],-1)&gt;=AH111),--(IFERROR(Flights_2026_09_3033343536373[nfl],-1)&lt;=IF(AH111=450,450,AH111+9)))</f>
        <v>0</v>
      </c>
    </row>
    <row r="112" spans="1:35" x14ac:dyDescent="0.2">
      <c r="A112" s="29" t="s">
        <v>268</v>
      </c>
      <c r="B112" s="29" t="s">
        <v>269</v>
      </c>
      <c r="C112" s="29" t="s">
        <v>19</v>
      </c>
      <c r="D112" s="29" t="s">
        <v>76</v>
      </c>
      <c r="E112" s="29" t="s">
        <v>2362</v>
      </c>
      <c r="F112" s="30">
        <v>46300.749803240738</v>
      </c>
      <c r="G112" s="29" t="s">
        <v>21</v>
      </c>
      <c r="H112" s="29" t="s">
        <v>2675</v>
      </c>
      <c r="I112" s="31">
        <v>350</v>
      </c>
      <c r="J112" s="29" t="s">
        <v>22</v>
      </c>
      <c r="K112" s="29" t="s">
        <v>23</v>
      </c>
      <c r="L112" s="31">
        <v>806</v>
      </c>
      <c r="M112" s="29" t="s">
        <v>2676</v>
      </c>
      <c r="N112" s="30">
        <v>46300.703356481485</v>
      </c>
      <c r="O112" s="31">
        <v>350</v>
      </c>
      <c r="P112" s="29" t="s">
        <v>26</v>
      </c>
      <c r="Q112" s="31">
        <v>350</v>
      </c>
      <c r="R112" t="str">
        <f>IF(B112="","",_xlfn.XLOOKUP(B112,DB!$A$2:$A$205,DB!$C$2:$C$205,"")&amp;"")</f>
        <v>Sector 5</v>
      </c>
      <c r="S112" t="str">
        <f>IF(B112="","",_xlfn.XLOOKUP(B112,DB!$A$2:$A$205,DB!$E$2:$E$205,""))</f>
        <v>Sector 4</v>
      </c>
      <c r="T112" t="str">
        <f>IF(B112="","",_xlfn.XLOOKUP(B112,DB!$A$2:$A$205,DB!$F$2:$F$205,""))</f>
        <v>VOMAR/XUDUN</v>
      </c>
      <c r="U112" t="str">
        <f>IF(B112="","",_xlfn.XLOOKUP(B112,DB!$A$2:$A$205,DB!$D$2:$D$205,""))</f>
        <v>MMTY</v>
      </c>
      <c r="V112" t="str">
        <f>IF(B112="","",IF(OR(COUNTIF(M112,"????N?????W")&gt;0,COUNTIF(M112,"????N?????E")&gt;0,COUNTIF(M112,"????S?????W")&gt;0,COUNTIF(M112,"????S?????E")&gt;0),_xlfn.XLOOKUP(B112,DB!$A$2:$A$205,DB!$B$2:$B$205,""),M112))</f>
        <v>MATOL</v>
      </c>
      <c r="AF112" s="2">
        <v>0.58333333333333337</v>
      </c>
      <c r="AG112" t="s">
        <v>747</v>
      </c>
      <c r="AH112" s="17">
        <v>260</v>
      </c>
      <c r="AI112" s="17" cm="1">
        <f t="array" ref="AI112">SUMPRODUCT(--(IFERROR(HOUR(Flights_2026_09_3033343536373[entry_hour]),-1)=HOUR(AF112)),--(IFERROR(Flights_2026_09_3033343536373[entry_sector],"")=AG112),--(IFERROR(Flights_2026_09_3033343536373[nfl],-1)&gt;=AH112),--(IFERROR(Flights_2026_09_3033343536373[nfl],-1)&lt;=IF(AH112=450,450,AH112+9)))</f>
        <v>0</v>
      </c>
    </row>
    <row r="113" spans="1:35" x14ac:dyDescent="0.2">
      <c r="A113" s="29" t="s">
        <v>252</v>
      </c>
      <c r="B113" s="29" t="s">
        <v>253</v>
      </c>
      <c r="C113" s="29" t="s">
        <v>19</v>
      </c>
      <c r="D113" s="29" t="s">
        <v>254</v>
      </c>
      <c r="E113" s="29" t="s">
        <v>627</v>
      </c>
      <c r="F113" s="30">
        <v>46300.752199074072</v>
      </c>
      <c r="G113" s="29" t="s">
        <v>28</v>
      </c>
      <c r="H113" s="29" t="s">
        <v>2677</v>
      </c>
      <c r="I113" s="31">
        <v>90</v>
      </c>
      <c r="J113" s="29" t="s">
        <v>22</v>
      </c>
      <c r="K113" s="29" t="s">
        <v>23</v>
      </c>
      <c r="L113" s="31">
        <v>366</v>
      </c>
      <c r="M113" s="29" t="s">
        <v>253</v>
      </c>
      <c r="N113" s="30">
        <v>46300.690023148149</v>
      </c>
      <c r="O113" s="31">
        <v>0</v>
      </c>
      <c r="P113" s="29" t="s">
        <v>32</v>
      </c>
      <c r="Q113" s="31">
        <v>90</v>
      </c>
      <c r="R113" t="str">
        <f>IF(B113="","",_xlfn.XLOOKUP(B113,DB!$A$2:$A$205,DB!$C$2:$C$205,"")&amp;"")</f>
        <v>Sector 7</v>
      </c>
      <c r="S113" t="str">
        <f>IF(B113="","",_xlfn.XLOOKUP(B113,DB!$A$2:$A$205,DB!$E$2:$E$205,""))</f>
        <v>Sector 7</v>
      </c>
      <c r="T113" t="str">
        <f>IF(B113="","",_xlfn.XLOOKUP(B113,DB!$A$2:$A$205,DB!$F$2:$F$205,""))</f>
        <v>PAULE/SIGMA</v>
      </c>
      <c r="U113" t="str">
        <f>IF(B113="","",_xlfn.XLOOKUP(B113,DB!$A$2:$A$205,DB!$D$2:$D$205,""))</f>
        <v>MHCC</v>
      </c>
      <c r="V113" t="str">
        <f>IF(B113="","",IF(OR(COUNTIF(M113,"????N?????W")&gt;0,COUNTIF(M113,"????N?????E")&gt;0,COUNTIF(M113,"????S?????W")&gt;0,COUNTIF(M113,"????S?????E")&gt;0),_xlfn.XLOOKUP(B113,DB!$A$2:$A$205,DB!$B$2:$B$205,""),M113))</f>
        <v>MZBZ</v>
      </c>
      <c r="AF113" s="2">
        <v>0.58333333333333337</v>
      </c>
      <c r="AG113" t="s">
        <v>747</v>
      </c>
      <c r="AH113" s="17">
        <v>270</v>
      </c>
      <c r="AI113" s="17" cm="1">
        <f t="array" ref="AI113">SUMPRODUCT(--(IFERROR(HOUR(Flights_2026_09_3033343536373[entry_hour]),-1)=HOUR(AF113)),--(IFERROR(Flights_2026_09_3033343536373[entry_sector],"")=AG113),--(IFERROR(Flights_2026_09_3033343536373[nfl],-1)&gt;=AH113),--(IFERROR(Flights_2026_09_3033343536373[nfl],-1)&lt;=IF(AH113=450,450,AH113+9)))</f>
        <v>0</v>
      </c>
    </row>
    <row r="114" spans="1:35" x14ac:dyDescent="0.2">
      <c r="A114" s="29" t="s">
        <v>273</v>
      </c>
      <c r="B114" s="29" t="s">
        <v>81</v>
      </c>
      <c r="C114" s="29" t="s">
        <v>19</v>
      </c>
      <c r="D114" s="29" t="s">
        <v>41</v>
      </c>
      <c r="E114" s="29" t="s">
        <v>2525</v>
      </c>
      <c r="F114" s="30">
        <v>46300.757604166669</v>
      </c>
      <c r="G114" s="29" t="s">
        <v>21</v>
      </c>
      <c r="H114" s="29" t="s">
        <v>2678</v>
      </c>
      <c r="I114" s="31">
        <v>370</v>
      </c>
      <c r="J114" s="29" t="s">
        <v>22</v>
      </c>
      <c r="K114" s="29" t="s">
        <v>23</v>
      </c>
      <c r="L114" s="31">
        <v>771</v>
      </c>
      <c r="M114" s="29" t="s">
        <v>2679</v>
      </c>
      <c r="N114" s="30">
        <v>46300.713703703703</v>
      </c>
      <c r="O114" s="31">
        <v>370</v>
      </c>
      <c r="P114" s="29" t="s">
        <v>26</v>
      </c>
      <c r="Q114" s="31">
        <v>370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MATOL</v>
      </c>
      <c r="AF114" s="2">
        <v>0.58333333333333337</v>
      </c>
      <c r="AG114" t="s">
        <v>747</v>
      </c>
      <c r="AH114" s="17">
        <v>280</v>
      </c>
      <c r="AI114" s="17" cm="1">
        <f t="array" ref="AI114">SUMPRODUCT(--(IFERROR(HOUR(Flights_2026_09_3033343536373[entry_hour]),-1)=HOUR(AF114)),--(IFERROR(Flights_2026_09_3033343536373[entry_sector],"")=AG114),--(IFERROR(Flights_2026_09_3033343536373[nfl],-1)&gt;=AH114),--(IFERROR(Flights_2026_09_3033343536373[nfl],-1)&lt;=IF(AH114=450,450,AH114+9)))</f>
        <v>0</v>
      </c>
    </row>
    <row r="115" spans="1:35" x14ac:dyDescent="0.2">
      <c r="A115" s="29" t="s">
        <v>471</v>
      </c>
      <c r="B115" s="29" t="s">
        <v>472</v>
      </c>
      <c r="C115" s="29" t="s">
        <v>19</v>
      </c>
      <c r="D115" s="29" t="s">
        <v>107</v>
      </c>
      <c r="E115" s="29" t="s">
        <v>2680</v>
      </c>
      <c r="F115" s="30">
        <v>46300.75986111111</v>
      </c>
      <c r="G115" s="29" t="s">
        <v>21</v>
      </c>
      <c r="H115" s="29" t="s">
        <v>2681</v>
      </c>
      <c r="I115" s="31">
        <v>350</v>
      </c>
      <c r="J115" s="29" t="s">
        <v>22</v>
      </c>
      <c r="K115" s="29" t="s">
        <v>23</v>
      </c>
      <c r="L115" s="31">
        <v>521</v>
      </c>
      <c r="M115" s="29" t="s">
        <v>25</v>
      </c>
      <c r="N115" s="30">
        <v>46300.727997685186</v>
      </c>
      <c r="O115" s="31">
        <v>350</v>
      </c>
      <c r="P115" s="29" t="s">
        <v>26</v>
      </c>
      <c r="Q115" s="31">
        <v>350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3033343536373[entry_hour]),-1)=HOUR(AF115)),--(IFERROR(Flights_2026_09_3033343536373[entry_sector],"")=AG115),--(IFERROR(Flights_2026_09_3033343536373[nfl],-1)&gt;=AH115),--(IFERROR(Flights_2026_09_3033343536373[nfl],-1)&lt;=IF(AH115=450,450,AH115+9)))</f>
        <v>2</v>
      </c>
    </row>
    <row r="116" spans="1:35" x14ac:dyDescent="0.2">
      <c r="A116" s="29" t="s">
        <v>859</v>
      </c>
      <c r="B116" s="29" t="s">
        <v>208</v>
      </c>
      <c r="C116" s="29" t="s">
        <v>19</v>
      </c>
      <c r="D116" s="29" t="s">
        <v>47</v>
      </c>
      <c r="E116" s="29" t="s">
        <v>2682</v>
      </c>
      <c r="F116" s="30">
        <v>46300.761516203704</v>
      </c>
      <c r="G116" s="29" t="s">
        <v>21</v>
      </c>
      <c r="H116" s="29" t="s">
        <v>2683</v>
      </c>
      <c r="I116" s="31">
        <v>390</v>
      </c>
      <c r="J116" s="29" t="s">
        <v>22</v>
      </c>
      <c r="K116" s="29" t="s">
        <v>23</v>
      </c>
      <c r="L116" s="31">
        <v>426</v>
      </c>
      <c r="M116" s="29" t="s">
        <v>218</v>
      </c>
      <c r="N116" s="30">
        <v>46300.734444444446</v>
      </c>
      <c r="O116" s="31">
        <v>390</v>
      </c>
      <c r="P116" s="29" t="s">
        <v>26</v>
      </c>
      <c r="Q116" s="31">
        <v>390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IRDOV</v>
      </c>
      <c r="AF116" s="2">
        <v>0.58333333333333337</v>
      </c>
      <c r="AG116" t="s">
        <v>747</v>
      </c>
      <c r="AH116" s="17">
        <v>300</v>
      </c>
      <c r="AI116" s="17" cm="1">
        <f t="array" ref="AI116">SUMPRODUCT(--(IFERROR(HOUR(Flights_2026_09_3033343536373[entry_hour]),-1)=HOUR(AF116)),--(IFERROR(Flights_2026_09_3033343536373[entry_sector],"")=AG116),--(IFERROR(Flights_2026_09_3033343536373[nfl],-1)&gt;=AH116),--(IFERROR(Flights_2026_09_3033343536373[nfl],-1)&lt;=IF(AH116=450,450,AH116+9)))</f>
        <v>0</v>
      </c>
    </row>
    <row r="117" spans="1:35" x14ac:dyDescent="0.2">
      <c r="A117" s="29" t="s">
        <v>260</v>
      </c>
      <c r="B117" s="29" t="s">
        <v>186</v>
      </c>
      <c r="C117" s="29" t="s">
        <v>19</v>
      </c>
      <c r="D117" s="29" t="s">
        <v>20</v>
      </c>
      <c r="E117" s="29" t="s">
        <v>444</v>
      </c>
      <c r="F117" s="30">
        <v>46300.762743055559</v>
      </c>
      <c r="G117" s="29" t="s">
        <v>21</v>
      </c>
      <c r="H117" s="29" t="s">
        <v>2684</v>
      </c>
      <c r="I117" s="31">
        <v>360</v>
      </c>
      <c r="J117" s="29" t="s">
        <v>22</v>
      </c>
      <c r="K117" s="29" t="s">
        <v>23</v>
      </c>
      <c r="L117" s="31">
        <v>215</v>
      </c>
      <c r="M117" s="29" t="s">
        <v>37</v>
      </c>
      <c r="N117" s="30">
        <v>46300.74664351852</v>
      </c>
      <c r="O117" s="31">
        <v>360</v>
      </c>
      <c r="P117" s="29" t="s">
        <v>26</v>
      </c>
      <c r="Q117" s="31">
        <v>220</v>
      </c>
      <c r="R117" t="str">
        <f>IF(B117="","",_xlfn.XLOOKUP(B117,DB!$A$2:$A$205,DB!$C$2:$C$205,"")&amp;"")</f>
        <v>Sector 3</v>
      </c>
      <c r="S117" t="str">
        <f>IF(B117="","",_xlfn.XLOOKUP(B117,DB!$A$2:$A$205,DB!$E$2:$E$205,""))</f>
        <v>Sector 3</v>
      </c>
      <c r="T117" t="str">
        <f>IF(B117="","",_xlfn.XLOOKUP(B117,DB!$A$2:$A$205,DB!$F$2:$F$205,""))</f>
        <v>NOSAT</v>
      </c>
      <c r="U117" t="str">
        <f>IF(B117="","",_xlfn.XLOOKUP(B117,DB!$A$2:$A$205,DB!$D$2:$D$205,""))</f>
        <v>KZHU</v>
      </c>
      <c r="V117" t="str">
        <f>IF(B117="","",IF(OR(COUNTIF(M117,"????N?????W")&gt;0,COUNTIF(M117,"????N?????E")&gt;0,COUNTIF(M117,"????S?????W")&gt;0,COUNTIF(M117,"????S?????E")&gt;0),_xlfn.XLOOKUP(B117,DB!$A$2:$A$205,DB!$B$2:$B$205,""),M117))</f>
        <v>NOSAT</v>
      </c>
      <c r="AF117" s="2">
        <v>0.58333333333333337</v>
      </c>
      <c r="AG117" t="s">
        <v>747</v>
      </c>
      <c r="AH117" s="17">
        <v>310</v>
      </c>
      <c r="AI117" s="17" cm="1">
        <f t="array" ref="AI117">SUMPRODUCT(--(IFERROR(HOUR(Flights_2026_09_3033343536373[entry_hour]),-1)=HOUR(AF117)),--(IFERROR(Flights_2026_09_3033343536373[entry_sector],"")=AG117),--(IFERROR(Flights_2026_09_3033343536373[nfl],-1)&gt;=AH117),--(IFERROR(Flights_2026_09_3033343536373[nfl],-1)&lt;=IF(AH117=450,450,AH117+9)))</f>
        <v>0</v>
      </c>
    </row>
    <row r="118" spans="1:35" x14ac:dyDescent="0.2">
      <c r="A118" s="29" t="s">
        <v>265</v>
      </c>
      <c r="B118" s="29" t="s">
        <v>171</v>
      </c>
      <c r="C118" s="29" t="s">
        <v>19</v>
      </c>
      <c r="D118" s="29" t="s">
        <v>50</v>
      </c>
      <c r="E118" s="29" t="s">
        <v>2685</v>
      </c>
      <c r="F118" s="30">
        <v>46300.764131944445</v>
      </c>
      <c r="G118" s="29" t="s">
        <v>21</v>
      </c>
      <c r="H118" s="29" t="s">
        <v>2686</v>
      </c>
      <c r="I118" s="31">
        <v>340</v>
      </c>
      <c r="J118" s="29" t="s">
        <v>22</v>
      </c>
      <c r="K118" s="29" t="s">
        <v>23</v>
      </c>
      <c r="L118" s="31">
        <v>164</v>
      </c>
      <c r="M118" s="29" t="s">
        <v>37</v>
      </c>
      <c r="N118" s="30">
        <v>46300.749826388892</v>
      </c>
      <c r="O118" s="31">
        <v>255</v>
      </c>
      <c r="P118" s="29" t="s">
        <v>26</v>
      </c>
      <c r="Q118" s="31">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entry_hour]),-1)=HOUR(AF118)),--(IFERROR(Flights_2026_09_3033343536373[entry_sector],"")=AG118),--(IFERROR(Flights_2026_09_3033343536373[nfl],-1)&gt;=AH118),--(IFERROR(Flights_2026_09_3033343536373[nfl],-1)&lt;=IF(AH118=450,450,AH118+9)))</f>
        <v>0</v>
      </c>
    </row>
    <row r="119" spans="1:35" x14ac:dyDescent="0.2">
      <c r="A119" s="29" t="s">
        <v>263</v>
      </c>
      <c r="B119" s="29" t="s">
        <v>65</v>
      </c>
      <c r="C119" s="29" t="s">
        <v>19</v>
      </c>
      <c r="D119" s="29" t="s">
        <v>20</v>
      </c>
      <c r="E119" s="29" t="s">
        <v>2184</v>
      </c>
      <c r="F119" s="30">
        <v>46300.765162037038</v>
      </c>
      <c r="G119" s="29" t="s">
        <v>21</v>
      </c>
      <c r="H119" s="29" t="s">
        <v>2687</v>
      </c>
      <c r="I119" s="31">
        <v>350</v>
      </c>
      <c r="J119" s="29" t="s">
        <v>22</v>
      </c>
      <c r="K119" s="29" t="s">
        <v>23</v>
      </c>
      <c r="L119" s="31">
        <v>945</v>
      </c>
      <c r="M119" s="29" t="s">
        <v>2688</v>
      </c>
      <c r="N119" s="30">
        <v>46300.711747685185</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3033343536373[entry_hour]),-1)=HOUR(AF119)),--(IFERROR(Flights_2026_09_3033343536373[entry_sector],"")=AG119),--(IFERROR(Flights_2026_09_3033343536373[nfl],-1)&gt;=AH119),--(IFERROR(Flights_2026_09_3033343536373[nfl],-1)&lt;=IF(AH119=450,450,AH119+9)))</f>
        <v>0</v>
      </c>
    </row>
    <row r="120" spans="1:35" x14ac:dyDescent="0.2">
      <c r="A120" s="29" t="s">
        <v>250</v>
      </c>
      <c r="B120" s="29" t="s">
        <v>213</v>
      </c>
      <c r="C120" s="29" t="s">
        <v>19</v>
      </c>
      <c r="D120" s="29" t="s">
        <v>90</v>
      </c>
      <c r="E120" s="29" t="s">
        <v>230</v>
      </c>
      <c r="F120" s="30">
        <v>46300.766493055555</v>
      </c>
      <c r="G120" s="29" t="s">
        <v>21</v>
      </c>
      <c r="H120" s="29" t="s">
        <v>2689</v>
      </c>
      <c r="I120" s="31">
        <v>390</v>
      </c>
      <c r="J120" s="29" t="s">
        <v>22</v>
      </c>
      <c r="K120" s="29" t="s">
        <v>23</v>
      </c>
      <c r="L120" s="31">
        <v>488</v>
      </c>
      <c r="M120" s="29" t="s">
        <v>25</v>
      </c>
      <c r="N120" s="30">
        <v>46300.736898148149</v>
      </c>
      <c r="O120" s="31">
        <v>390</v>
      </c>
      <c r="P120" s="29" t="s">
        <v>26</v>
      </c>
      <c r="Q120" s="31">
        <v>390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KEHLI</v>
      </c>
      <c r="AF120" s="2">
        <v>0.58333333333333337</v>
      </c>
      <c r="AG120" t="s">
        <v>747</v>
      </c>
      <c r="AH120" s="17">
        <v>340</v>
      </c>
      <c r="AI120" s="17" cm="1">
        <f t="array" ref="AI120">SUMPRODUCT(--(IFERROR(HOUR(Flights_2026_09_3033343536373[entry_hour]),-1)=HOUR(AF120)),--(IFERROR(Flights_2026_09_3033343536373[entry_sector],"")=AG120),--(IFERROR(Flights_2026_09_3033343536373[nfl],-1)&gt;=AH120),--(IFERROR(Flights_2026_09_3033343536373[nfl],-1)&lt;=IF(AH120=450,450,AH120+9)))</f>
        <v>0</v>
      </c>
    </row>
    <row r="121" spans="1:35" x14ac:dyDescent="0.2">
      <c r="A121" s="29" t="s">
        <v>271</v>
      </c>
      <c r="B121" s="29" t="s">
        <v>272</v>
      </c>
      <c r="C121" s="29" t="s">
        <v>19</v>
      </c>
      <c r="D121" s="29" t="s">
        <v>53</v>
      </c>
      <c r="E121" s="29" t="s">
        <v>610</v>
      </c>
      <c r="F121" s="30">
        <v>46300.768946759257</v>
      </c>
      <c r="G121" s="29" t="s">
        <v>21</v>
      </c>
      <c r="H121" s="29" t="s">
        <v>2690</v>
      </c>
      <c r="I121" s="31">
        <v>370</v>
      </c>
      <c r="J121" s="29" t="s">
        <v>22</v>
      </c>
      <c r="K121" s="29" t="s">
        <v>23</v>
      </c>
      <c r="L121" s="31">
        <v>856</v>
      </c>
      <c r="M121" s="29" t="s">
        <v>136</v>
      </c>
      <c r="N121" s="30">
        <v>46300.71947916667</v>
      </c>
      <c r="O121" s="31">
        <v>370</v>
      </c>
      <c r="P121" s="29" t="s">
        <v>26</v>
      </c>
      <c r="Q121" s="31">
        <v>370</v>
      </c>
      <c r="R121" t="str">
        <f>IF(B121="","",_xlfn.XLOOKUP(B121,DB!$A$2:$A$205,DB!$C$2:$C$205,"")&amp;"")</f>
        <v>Sector 5</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LIDAM</v>
      </c>
      <c r="AF121" s="2">
        <v>0.58333333333333337</v>
      </c>
      <c r="AG121" t="s">
        <v>747</v>
      </c>
      <c r="AH121" s="17">
        <v>350</v>
      </c>
      <c r="AI121" s="17" cm="1">
        <f t="array" ref="AI121">SUMPRODUCT(--(IFERROR(HOUR(Flights_2026_09_3033343536373[entry_hour]),-1)=HOUR(AF121)),--(IFERROR(Flights_2026_09_3033343536373[entry_sector],"")=AG121),--(IFERROR(Flights_2026_09_3033343536373[nfl],-1)&gt;=AH121),--(IFERROR(Flights_2026_09_3033343536373[nfl],-1)&lt;=IF(AH121=450,450,AH121+9)))</f>
        <v>0</v>
      </c>
    </row>
    <row r="122" spans="1:35" x14ac:dyDescent="0.2">
      <c r="A122" s="29" t="s">
        <v>276</v>
      </c>
      <c r="B122" s="29" t="s">
        <v>65</v>
      </c>
      <c r="C122" s="29" t="s">
        <v>19</v>
      </c>
      <c r="D122" s="29" t="s">
        <v>41</v>
      </c>
      <c r="E122" s="29" t="s">
        <v>70</v>
      </c>
      <c r="F122" s="30">
        <v>46300.771527777775</v>
      </c>
      <c r="G122" s="29" t="s">
        <v>21</v>
      </c>
      <c r="H122" s="29" t="s">
        <v>2691</v>
      </c>
      <c r="I122" s="31">
        <v>370</v>
      </c>
      <c r="J122" s="29" t="s">
        <v>22</v>
      </c>
      <c r="K122" s="29" t="s">
        <v>23</v>
      </c>
      <c r="L122" s="31">
        <v>883</v>
      </c>
      <c r="M122" s="29" t="s">
        <v>844</v>
      </c>
      <c r="N122" s="30">
        <v>46300.723287037035</v>
      </c>
      <c r="O122" s="31">
        <v>370</v>
      </c>
      <c r="P122" s="29" t="s">
        <v>26</v>
      </c>
      <c r="Q122" s="31">
        <v>370</v>
      </c>
      <c r="R122" t="str">
        <f>IF(B122="","",_xlfn.XLOOKUP(B122,DB!$A$2:$A$205,DB!$C$2:$C$205,"")&amp;"")</f>
        <v>Sector 6</v>
      </c>
      <c r="S122" t="str">
        <f>IF(B122="","",_xlfn.XLOOKUP(B122,DB!$A$2:$A$205,DB!$E$2:$E$205,""))</f>
        <v>Sector 4</v>
      </c>
      <c r="T122" t="str">
        <f>IF(B122="","",_xlfn.XLOOKUP(B122,DB!$A$2:$A$205,DB!$F$2:$F$205,""))</f>
        <v>VOMAR/XUDUN</v>
      </c>
      <c r="U122" t="str">
        <f>IF(B122="","",_xlfn.XLOOKUP(B122,DB!$A$2:$A$205,DB!$D$2:$D$205,""))</f>
        <v>MMEX</v>
      </c>
      <c r="V122" t="str">
        <f>IF(B122="","",IF(OR(COUNTIF(M122,"????N?????W")&gt;0,COUNTIF(M122,"????N?????E")&gt;0,COUNTIF(M122,"????S?????W")&gt;0,COUNTIF(M122,"????S?????E")&gt;0),_xlfn.XLOOKUP(B122,DB!$A$2:$A$205,DB!$B$2:$B$205,""),M122))</f>
        <v>GOTAS</v>
      </c>
      <c r="AF122" s="2">
        <v>0.58333333333333337</v>
      </c>
      <c r="AG122" t="s">
        <v>747</v>
      </c>
      <c r="AH122" s="17">
        <v>360</v>
      </c>
      <c r="AI122" s="17" cm="1">
        <f t="array" ref="AI122">SUMPRODUCT(--(IFERROR(HOUR(Flights_2026_09_3033343536373[entry_hour]),-1)=HOUR(AF122)),--(IFERROR(Flights_2026_09_3033343536373[entry_sector],"")=AG122),--(IFERROR(Flights_2026_09_3033343536373[nfl],-1)&gt;=AH122),--(IFERROR(Flights_2026_09_3033343536373[nfl],-1)&lt;=IF(AH122=450,450,AH122+9)))</f>
        <v>0</v>
      </c>
    </row>
    <row r="123" spans="1:35" x14ac:dyDescent="0.2">
      <c r="A123" s="29" t="s">
        <v>286</v>
      </c>
      <c r="B123" s="29" t="s">
        <v>287</v>
      </c>
      <c r="C123" s="29" t="s">
        <v>19</v>
      </c>
      <c r="D123" s="29" t="s">
        <v>53</v>
      </c>
      <c r="E123" s="29" t="s">
        <v>2692</v>
      </c>
      <c r="F123" s="30">
        <v>46300.778981481482</v>
      </c>
      <c r="G123" s="29" t="s">
        <v>21</v>
      </c>
      <c r="H123" s="29" t="s">
        <v>2693</v>
      </c>
      <c r="I123" s="31">
        <v>360</v>
      </c>
      <c r="J123" s="29" t="s">
        <v>22</v>
      </c>
      <c r="K123" s="29" t="s">
        <v>23</v>
      </c>
      <c r="L123" s="31">
        <v>214</v>
      </c>
      <c r="M123" s="29" t="s">
        <v>37</v>
      </c>
      <c r="N123" s="30">
        <v>46300.76326388889</v>
      </c>
      <c r="O123" s="31">
        <v>331</v>
      </c>
      <c r="P123" s="29" t="s">
        <v>26</v>
      </c>
      <c r="Q123" s="31">
        <v>220</v>
      </c>
      <c r="R123" t="str">
        <f>IF(B123="","",_xlfn.XLOOKUP(B123,DB!$A$2:$A$205,DB!$C$2:$C$205,"")&amp;"")</f>
        <v>Sector 3</v>
      </c>
      <c r="S123" t="str">
        <f>IF(B123="","",_xlfn.XLOOKUP(B123,DB!$A$2:$A$205,DB!$E$2:$E$205,""))</f>
        <v>Sector 3</v>
      </c>
      <c r="T123" t="str">
        <f>IF(B123="","",_xlfn.XLOOKUP(B123,DB!$A$2:$A$205,DB!$F$2:$F$205,""))</f>
        <v>NOSAT</v>
      </c>
      <c r="U123" t="str">
        <f>IF(B123="","",_xlfn.XLOOKUP(B123,DB!$A$2:$A$205,DB!$D$2:$D$205,""))</f>
        <v>MUFH</v>
      </c>
      <c r="V123" t="str">
        <f>IF(B123="","",IF(OR(COUNTIF(M123,"????N?????W")&gt;0,COUNTIF(M123,"????N?????E")&gt;0,COUNTIF(M123,"????S?????W")&gt;0,COUNTIF(M123,"????S?????E")&gt;0),_xlfn.XLOOKUP(B123,DB!$A$2:$A$205,DB!$B$2:$B$205,""),M123))</f>
        <v>NOSAT</v>
      </c>
      <c r="AF123" s="2">
        <v>0.58333333333333337</v>
      </c>
      <c r="AG123" t="s">
        <v>747</v>
      </c>
      <c r="AH123" s="17">
        <v>370</v>
      </c>
      <c r="AI123" s="17" cm="1">
        <f t="array" ref="AI123">SUMPRODUCT(--(IFERROR(HOUR(Flights_2026_09_3033343536373[entry_hour]),-1)=HOUR(AF123)),--(IFERROR(Flights_2026_09_3033343536373[entry_sector],"")=AG123),--(IFERROR(Flights_2026_09_3033343536373[nfl],-1)&gt;=AH123),--(IFERROR(Flights_2026_09_3033343536373[nfl],-1)&lt;=IF(AH123=450,450,AH123+9)))</f>
        <v>0</v>
      </c>
    </row>
    <row r="124" spans="1:35" x14ac:dyDescent="0.2">
      <c r="A124" s="29" t="s">
        <v>858</v>
      </c>
      <c r="B124" s="29" t="s">
        <v>57</v>
      </c>
      <c r="C124" s="29" t="s">
        <v>19</v>
      </c>
      <c r="D124" s="29" t="s">
        <v>47</v>
      </c>
      <c r="E124" s="29" t="s">
        <v>1313</v>
      </c>
      <c r="F124" s="30">
        <v>46300.782962962963</v>
      </c>
      <c r="G124" s="29" t="s">
        <v>21</v>
      </c>
      <c r="H124" s="29" t="s">
        <v>2694</v>
      </c>
      <c r="I124" s="31">
        <v>370</v>
      </c>
      <c r="J124" s="29" t="s">
        <v>22</v>
      </c>
      <c r="K124" s="29" t="s">
        <v>23</v>
      </c>
      <c r="L124" s="31">
        <v>488</v>
      </c>
      <c r="M124" s="29" t="s">
        <v>25</v>
      </c>
      <c r="N124" s="30">
        <v>46300.751747685186</v>
      </c>
      <c r="O124" s="31">
        <v>370</v>
      </c>
      <c r="P124" s="29" t="s">
        <v>26</v>
      </c>
      <c r="Q124" s="31">
        <v>370</v>
      </c>
      <c r="R124" t="str">
        <f>IF(B124="","",_xlfn.XLOOKUP(B124,DB!$A$2:$A$205,DB!$C$2:$C$205,"")&amp;"")</f>
        <v>Sector 5</v>
      </c>
      <c r="S124" t="str">
        <f>IF(B124="","",_xlfn.XLOOKUP(B124,DB!$A$2:$A$205,DB!$E$2:$E$205,""))</f>
        <v>Sector 4</v>
      </c>
      <c r="T124" t="str">
        <f>IF(B124="","",_xlfn.XLOOKUP(B124,DB!$A$2:$A$205,DB!$F$2:$F$205,""))</f>
        <v>VOMAR/XUDUN</v>
      </c>
      <c r="U124" t="str">
        <f>IF(B124="","",_xlfn.XLOOKUP(B124,DB!$A$2:$A$205,DB!$D$2:$D$205,""))</f>
        <v>KZHU</v>
      </c>
      <c r="V124" t="str">
        <f>IF(B124="","",IF(OR(COUNTIF(M124,"????N?????W")&gt;0,COUNTIF(M124,"????N?????E")&gt;0,COUNTIF(M124,"????S?????W")&gt;0,COUNTIF(M124,"????S?????E")&gt;0),_xlfn.XLOOKUP(B124,DB!$A$2:$A$205,DB!$B$2:$B$205,""),M124))</f>
        <v>KEHLI</v>
      </c>
      <c r="AF124" s="2">
        <v>0.58333333333333337</v>
      </c>
      <c r="AG124" t="s">
        <v>747</v>
      </c>
      <c r="AH124" s="17">
        <v>380</v>
      </c>
      <c r="AI124" s="17" cm="1">
        <f t="array" ref="AI124">SUMPRODUCT(--(IFERROR(HOUR(Flights_2026_09_3033343536373[entry_hour]),-1)=HOUR(AF124)),--(IFERROR(Flights_2026_09_3033343536373[entry_sector],"")=AG124),--(IFERROR(Flights_2026_09_3033343536373[nfl],-1)&gt;=AH124),--(IFERROR(Flights_2026_09_3033343536373[nfl],-1)&lt;=IF(AH124=450,450,AH124+9)))</f>
        <v>0</v>
      </c>
    </row>
    <row r="125" spans="1:35" x14ac:dyDescent="0.2">
      <c r="A125" s="29" t="s">
        <v>285</v>
      </c>
      <c r="B125" s="29" t="s">
        <v>46</v>
      </c>
      <c r="C125" s="29" t="s">
        <v>19</v>
      </c>
      <c r="D125" s="29" t="s">
        <v>120</v>
      </c>
      <c r="E125" s="29" t="s">
        <v>2695</v>
      </c>
      <c r="F125" s="30">
        <v>46300.78465277778</v>
      </c>
      <c r="G125" s="29" t="s">
        <v>21</v>
      </c>
      <c r="H125" s="29" t="s">
        <v>2696</v>
      </c>
      <c r="I125" s="31">
        <v>350</v>
      </c>
      <c r="J125" s="29" t="s">
        <v>22</v>
      </c>
      <c r="K125" s="29" t="s">
        <v>23</v>
      </c>
      <c r="L125" s="31">
        <v>426</v>
      </c>
      <c r="M125" s="29" t="s">
        <v>247</v>
      </c>
      <c r="N125" s="30">
        <v>46300.758599537039</v>
      </c>
      <c r="O125" s="31">
        <v>350</v>
      </c>
      <c r="P125" s="29" t="s">
        <v>26</v>
      </c>
      <c r="Q125" s="31">
        <v>350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PISAD</v>
      </c>
      <c r="AF125" s="2">
        <v>0.58333333333333337</v>
      </c>
      <c r="AG125" t="s">
        <v>747</v>
      </c>
      <c r="AH125" s="17">
        <v>390</v>
      </c>
      <c r="AI125" s="17" cm="1">
        <f t="array" ref="AI125">SUMPRODUCT(--(IFERROR(HOUR(Flights_2026_09_3033343536373[entry_hour]),-1)=HOUR(AF125)),--(IFERROR(Flights_2026_09_3033343536373[entry_sector],"")=AG125),--(IFERROR(Flights_2026_09_3033343536373[nfl],-1)&gt;=AH125),--(IFERROR(Flights_2026_09_3033343536373[nfl],-1)&lt;=IF(AH125=450,450,AH125+9)))</f>
        <v>0</v>
      </c>
    </row>
    <row r="126" spans="1:35" x14ac:dyDescent="0.2">
      <c r="A126" s="29" t="s">
        <v>288</v>
      </c>
      <c r="B126" s="29" t="s">
        <v>52</v>
      </c>
      <c r="C126" s="29" t="s">
        <v>19</v>
      </c>
      <c r="D126" s="29" t="s">
        <v>41</v>
      </c>
      <c r="E126" s="29" t="s">
        <v>852</v>
      </c>
      <c r="F126" s="30">
        <v>46300.788506944446</v>
      </c>
      <c r="G126" s="29" t="s">
        <v>21</v>
      </c>
      <c r="H126" s="29" t="s">
        <v>2697</v>
      </c>
      <c r="I126" s="31">
        <v>390</v>
      </c>
      <c r="J126" s="29" t="s">
        <v>22</v>
      </c>
      <c r="K126" s="29" t="s">
        <v>23</v>
      </c>
      <c r="L126" s="31">
        <v>893</v>
      </c>
      <c r="M126" s="29" t="s">
        <v>2468</v>
      </c>
      <c r="N126" s="30">
        <v>46300.74</v>
      </c>
      <c r="O126" s="31">
        <v>390</v>
      </c>
      <c r="P126" s="29" t="s">
        <v>26</v>
      </c>
      <c r="Q126" s="31">
        <v>390</v>
      </c>
      <c r="R126" t="str">
        <f>IF(B126="","",_xlfn.XLOOKUP(B126,DB!$A$2:$A$205,DB!$C$2:$C$205,"")&amp;"")</f>
        <v>Sector 6</v>
      </c>
      <c r="S126" t="str">
        <f>IF(B126="","",_xlfn.XLOOKUP(B126,DB!$A$2:$A$205,DB!$E$2:$E$205,""))</f>
        <v>Sector 4</v>
      </c>
      <c r="T126" t="str">
        <f>IF(B126="","",_xlfn.XLOOKUP(B126,DB!$A$2:$A$205,DB!$F$2:$F$205,""))</f>
        <v>VOMAR/XUDUN</v>
      </c>
      <c r="U126" t="str">
        <f>IF(B126="","",_xlfn.XLOOKUP(B126,DB!$A$2:$A$205,DB!$D$2:$D$205,""))</f>
        <v>MMEX</v>
      </c>
      <c r="V126" t="str">
        <f>IF(B126="","",IF(OR(COUNTIF(M126,"????N?????W")&gt;0,COUNTIF(M126,"????N?????E")&gt;0,COUNTIF(M126,"????S?????W")&gt;0,COUNTIF(M126,"????S?????E")&gt;0),_xlfn.XLOOKUP(B126,DB!$A$2:$A$205,DB!$B$2:$B$205,""),M126))</f>
        <v>GOTAS</v>
      </c>
      <c r="AF126" s="2">
        <v>0.58333333333333337</v>
      </c>
      <c r="AG126" t="s">
        <v>747</v>
      </c>
      <c r="AH126" s="17">
        <v>400</v>
      </c>
      <c r="AI126" s="17" cm="1">
        <f t="array" ref="AI126">SUMPRODUCT(--(IFERROR(HOUR(Flights_2026_09_3033343536373[entry_hour]),-1)=HOUR(AF126)),--(IFERROR(Flights_2026_09_3033343536373[entry_sector],"")=AG126),--(IFERROR(Flights_2026_09_3033343536373[nfl],-1)&gt;=AH126),--(IFERROR(Flights_2026_09_3033343536373[nfl],-1)&lt;=IF(AH126=450,450,AH126+9)))</f>
        <v>0</v>
      </c>
    </row>
    <row r="127" spans="1:35" x14ac:dyDescent="0.2">
      <c r="A127" s="29" t="s">
        <v>2698</v>
      </c>
      <c r="B127" s="29" t="s">
        <v>267</v>
      </c>
      <c r="C127" s="29" t="s">
        <v>19</v>
      </c>
      <c r="D127" s="29" t="s">
        <v>2699</v>
      </c>
      <c r="E127" s="29"/>
      <c r="F127" s="30">
        <v>46300.791759259257</v>
      </c>
      <c r="G127" s="29" t="s">
        <v>28</v>
      </c>
      <c r="H127" s="29" t="s">
        <v>29</v>
      </c>
      <c r="I127" s="31">
        <v>10</v>
      </c>
      <c r="J127" s="29" t="s">
        <v>30</v>
      </c>
      <c r="K127" s="29" t="s">
        <v>31</v>
      </c>
      <c r="L127" s="31">
        <v>25</v>
      </c>
      <c r="M127" s="29" t="s">
        <v>267</v>
      </c>
      <c r="N127" s="30">
        <v>46300.778715277775</v>
      </c>
      <c r="O127" s="31">
        <v>0</v>
      </c>
      <c r="P127" s="29" t="s">
        <v>32</v>
      </c>
      <c r="Q127" s="31">
        <v>15</v>
      </c>
      <c r="R127" t="str">
        <f>IF(B127="","",_xlfn.XLOOKUP(B127,DB!$A$2:$A$205,DB!$C$2:$C$205,"")&amp;"")</f>
        <v>Sector 7</v>
      </c>
      <c r="S127" t="str">
        <f>IF(B127="","",_xlfn.XLOOKUP(B127,DB!$A$2:$A$205,DB!$E$2:$E$205,""))</f>
        <v>Sector 7</v>
      </c>
      <c r="T127" t="str">
        <f>IF(B127="","",_xlfn.XLOOKUP(B127,DB!$A$2:$A$205,DB!$F$2:$F$205,""))</f>
        <v>PAULE/SIGMA</v>
      </c>
      <c r="U127" t="str">
        <f>IF(B127="","",_xlfn.XLOOKUP(B127,DB!$A$2:$A$205,DB!$D$2:$D$205,""))</f>
        <v>MMID</v>
      </c>
      <c r="V127" t="str">
        <f>IF(B127="","",IF(OR(COUNTIF(M127,"????N?????W")&gt;0,COUNTIF(M127,"????N?????E")&gt;0,COUNTIF(M127,"????S?????W")&gt;0,COUNTIF(M127,"????S?????E")&gt;0),_xlfn.XLOOKUP(B127,DB!$A$2:$A$205,DB!$B$2:$B$205,""),M127))</f>
        <v>MMCZ</v>
      </c>
      <c r="AF127" s="2">
        <v>0.58333333333333337</v>
      </c>
      <c r="AG127" t="s">
        <v>747</v>
      </c>
      <c r="AH127" s="17">
        <v>410</v>
      </c>
      <c r="AI127" s="17" cm="1">
        <f t="array" ref="AI127">SUMPRODUCT(--(IFERROR(HOUR(Flights_2026_09_3033343536373[entry_hour]),-1)=HOUR(AF127)),--(IFERROR(Flights_2026_09_3033343536373[entry_sector],"")=AG127),--(IFERROR(Flights_2026_09_3033343536373[nfl],-1)&gt;=AH127),--(IFERROR(Flights_2026_09_3033343536373[nfl],-1)&lt;=IF(AH127=450,450,AH127+9)))</f>
        <v>0</v>
      </c>
    </row>
    <row r="128" spans="1:35" x14ac:dyDescent="0.2">
      <c r="A128" s="29" t="s">
        <v>488</v>
      </c>
      <c r="B128" s="29" t="s">
        <v>208</v>
      </c>
      <c r="C128" s="29" t="s">
        <v>19</v>
      </c>
      <c r="D128" s="29" t="s">
        <v>20</v>
      </c>
      <c r="E128" s="29" t="s">
        <v>2700</v>
      </c>
      <c r="F128" s="30">
        <v>46300.791759259257</v>
      </c>
      <c r="G128" s="29" t="s">
        <v>21</v>
      </c>
      <c r="H128" s="29" t="s">
        <v>2701</v>
      </c>
      <c r="I128" s="31">
        <v>350</v>
      </c>
      <c r="J128" s="29" t="s">
        <v>22</v>
      </c>
      <c r="K128" s="29" t="s">
        <v>23</v>
      </c>
      <c r="L128" s="31">
        <v>415</v>
      </c>
      <c r="M128" s="29" t="s">
        <v>204</v>
      </c>
      <c r="N128" s="30">
        <v>46300.765625</v>
      </c>
      <c r="O128" s="31">
        <v>350</v>
      </c>
      <c r="P128" s="29" t="s">
        <v>26</v>
      </c>
      <c r="Q128" s="31">
        <v>350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PISAD</v>
      </c>
      <c r="AF128" s="2">
        <v>0.58333333333333337</v>
      </c>
      <c r="AG128" t="s">
        <v>747</v>
      </c>
      <c r="AH128" s="17">
        <v>420</v>
      </c>
      <c r="AI128" s="17" cm="1">
        <f t="array" ref="AI128">SUMPRODUCT(--(IFERROR(HOUR(Flights_2026_09_3033343536373[entry_hour]),-1)=HOUR(AF128)),--(IFERROR(Flights_2026_09_3033343536373[entry_sector],"")=AG128),--(IFERROR(Flights_2026_09_3033343536373[nfl],-1)&gt;=AH128),--(IFERROR(Flights_2026_09_3033343536373[nfl],-1)&lt;=IF(AH128=450,450,AH128+9)))</f>
        <v>0</v>
      </c>
    </row>
    <row r="129" spans="1:35" x14ac:dyDescent="0.2">
      <c r="A129" s="29" t="s">
        <v>2702</v>
      </c>
      <c r="B129" s="29" t="s">
        <v>277</v>
      </c>
      <c r="C129" s="29" t="s">
        <v>19</v>
      </c>
      <c r="D129" s="29" t="s">
        <v>352</v>
      </c>
      <c r="E129" s="29" t="s">
        <v>406</v>
      </c>
      <c r="F129" s="30">
        <v>46300.793310185189</v>
      </c>
      <c r="G129" s="29" t="s">
        <v>21</v>
      </c>
      <c r="H129" s="29" t="s">
        <v>2703</v>
      </c>
      <c r="I129" s="31">
        <v>430</v>
      </c>
      <c r="J129" s="29" t="s">
        <v>22</v>
      </c>
      <c r="K129" s="29" t="s">
        <v>23</v>
      </c>
      <c r="L129" s="31">
        <v>202</v>
      </c>
      <c r="M129" s="29" t="s">
        <v>37</v>
      </c>
      <c r="N129" s="30">
        <v>46300.778252314813</v>
      </c>
      <c r="O129" s="31">
        <v>358</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entry_hour]),-1)=HOUR(AF129)),--(IFERROR(Flights_2026_09_3033343536373[entry_sector],"")=AG129),--(IFERROR(Flights_2026_09_3033343536373[nfl],-1)&gt;=AH129),--(IFERROR(Flights_2026_09_3033343536373[nfl],-1)&lt;=IF(AH129=450,450,AH129+9)))</f>
        <v>0</v>
      </c>
    </row>
    <row r="130" spans="1:35" x14ac:dyDescent="0.2">
      <c r="A130" s="29" t="s">
        <v>291</v>
      </c>
      <c r="B130" s="29" t="s">
        <v>86</v>
      </c>
      <c r="C130" s="29" t="s">
        <v>19</v>
      </c>
      <c r="D130" s="29" t="s">
        <v>41</v>
      </c>
      <c r="E130" s="29" t="s">
        <v>343</v>
      </c>
      <c r="F130" s="30">
        <v>46300.795254629629</v>
      </c>
      <c r="G130" s="29" t="s">
        <v>21</v>
      </c>
      <c r="H130" s="29" t="s">
        <v>2704</v>
      </c>
      <c r="I130" s="31">
        <v>390</v>
      </c>
      <c r="J130" s="29" t="s">
        <v>22</v>
      </c>
      <c r="K130" s="29" t="s">
        <v>23</v>
      </c>
      <c r="L130" s="31">
        <v>898</v>
      </c>
      <c r="M130" s="29" t="s">
        <v>475</v>
      </c>
      <c r="N130" s="30">
        <v>46300.743819444448</v>
      </c>
      <c r="O130" s="31">
        <v>390</v>
      </c>
      <c r="P130" s="29" t="s">
        <v>26</v>
      </c>
      <c r="Q130" s="31">
        <v>390</v>
      </c>
      <c r="R130" t="str">
        <f>IF(B130="","",_xlfn.XLOOKUP(B130,DB!$A$2:$A$205,DB!$C$2:$C$205,"")&amp;"")</f>
        <v>Sector 6</v>
      </c>
      <c r="S130" t="str">
        <f>IF(B130="","",_xlfn.XLOOKUP(B130,DB!$A$2:$A$205,DB!$E$2:$E$205,""))</f>
        <v>Sector 4</v>
      </c>
      <c r="T130" t="str">
        <f>IF(B130="","",_xlfn.XLOOKUP(B130,DB!$A$2:$A$205,DB!$F$2:$F$205,""))</f>
        <v>VOMAR/XUDUN</v>
      </c>
      <c r="U130" t="str">
        <f>IF(B130="","",_xlfn.XLOOKUP(B130,DB!$A$2:$A$205,DB!$D$2:$D$205,""))</f>
        <v>MMEX</v>
      </c>
      <c r="V130" t="str">
        <f>IF(B130="","",IF(OR(COUNTIF(M130,"????N?????W")&gt;0,COUNTIF(M130,"????N?????E")&gt;0,COUNTIF(M130,"????S?????W")&gt;0,COUNTIF(M130,"????S?????E")&gt;0),_xlfn.XLOOKUP(B130,DB!$A$2:$A$205,DB!$B$2:$B$205,""),M130))</f>
        <v>GOTAS</v>
      </c>
      <c r="AF130" s="2">
        <v>0.58333333333333337</v>
      </c>
      <c r="AG130" t="s">
        <v>747</v>
      </c>
      <c r="AH130" s="17">
        <v>440</v>
      </c>
      <c r="AI130" s="17" cm="1">
        <f t="array" ref="AI130">SUMPRODUCT(--(IFERROR(HOUR(Flights_2026_09_3033343536373[entry_hour]),-1)=HOUR(AF130)),--(IFERROR(Flights_2026_09_3033343536373[entry_sector],"")=AG130),--(IFERROR(Flights_2026_09_3033343536373[nfl],-1)&gt;=AH130),--(IFERROR(Flights_2026_09_3033343536373[nfl],-1)&lt;=IF(AH130=450,450,AH130+9)))</f>
        <v>0</v>
      </c>
    </row>
    <row r="131" spans="1:35" x14ac:dyDescent="0.2">
      <c r="A131" s="29" t="s">
        <v>1334</v>
      </c>
      <c r="B131" s="29" t="s">
        <v>738</v>
      </c>
      <c r="C131" s="29" t="s">
        <v>19</v>
      </c>
      <c r="D131" s="29" t="s">
        <v>47</v>
      </c>
      <c r="E131" s="29" t="s">
        <v>2705</v>
      </c>
      <c r="F131" s="30">
        <v>46300.796620370369</v>
      </c>
      <c r="G131" s="29" t="s">
        <v>21</v>
      </c>
      <c r="H131" s="29" t="s">
        <v>2706</v>
      </c>
      <c r="I131" s="31">
        <v>350</v>
      </c>
      <c r="J131" s="29" t="s">
        <v>22</v>
      </c>
      <c r="K131" s="29" t="s">
        <v>23</v>
      </c>
      <c r="L131" s="31">
        <v>605</v>
      </c>
      <c r="M131" s="29" t="s">
        <v>540</v>
      </c>
      <c r="N131" s="30">
        <v>46300.762013888889</v>
      </c>
      <c r="O131" s="31">
        <v>350</v>
      </c>
      <c r="P131" s="29" t="s">
        <v>26</v>
      </c>
      <c r="Q131" s="31">
        <v>350</v>
      </c>
      <c r="R131" t="str">
        <f>IF(B131="","",_xlfn.XLOOKUP(B131,DB!$A$2:$A$205,DB!$C$2:$C$205,"")&amp;"")</f>
        <v>Sector 5</v>
      </c>
      <c r="S131" t="str">
        <f>IF(B131="","",_xlfn.XLOOKUP(B131,DB!$A$2:$A$205,DB!$E$2:$E$205,""))</f>
        <v>Sector 4</v>
      </c>
      <c r="T131" t="str">
        <f>IF(B131="","",_xlfn.XLOOKUP(B131,DB!$A$2:$A$205,DB!$F$2:$F$205,""))</f>
        <v>VOMAR/XUDUN</v>
      </c>
      <c r="U131" t="str">
        <f>IF(B131="","",_xlfn.XLOOKUP(B131,DB!$A$2:$A$205,DB!$D$2:$D$205,""))</f>
        <v>MMTY</v>
      </c>
      <c r="V131" t="str">
        <f>IF(B131="","",IF(OR(COUNTIF(M131,"????N?????W")&gt;0,COUNTIF(M131,"????N?????E")&gt;0,COUNTIF(M131,"????S?????W")&gt;0,COUNTIF(M131,"????S?????E")&gt;0),_xlfn.XLOOKUP(B131,DB!$A$2:$A$205,DB!$B$2:$B$205,""),M131))</f>
        <v>DUTNA</v>
      </c>
      <c r="AF131" s="2">
        <v>0.58333333333333337</v>
      </c>
      <c r="AG131" t="s">
        <v>747</v>
      </c>
      <c r="AH131" s="17">
        <v>450</v>
      </c>
      <c r="AI131" s="17" cm="1">
        <f t="array" ref="AI131">SUMPRODUCT(--(IFERROR(HOUR(Flights_2026_09_3033343536373[entry_hour]),-1)=HOUR(AF131)),--(IFERROR(Flights_2026_09_3033343536373[entry_sector],"")=AG131),--(IFERROR(Flights_2026_09_3033343536373[nfl],-1)&gt;=AH131),--(IFERROR(Flights_2026_09_3033343536373[nfl],-1)&lt;=IF(AH131=450,450,AH131+9)))</f>
        <v>0</v>
      </c>
    </row>
    <row r="132" spans="1:35" x14ac:dyDescent="0.2">
      <c r="A132" s="29" t="s">
        <v>302</v>
      </c>
      <c r="B132" s="29" t="s">
        <v>18</v>
      </c>
      <c r="C132" s="29" t="s">
        <v>19</v>
      </c>
      <c r="D132" s="29" t="s">
        <v>20</v>
      </c>
      <c r="E132" s="29" t="s">
        <v>2707</v>
      </c>
      <c r="F132" s="30">
        <v>46300.798217592594</v>
      </c>
      <c r="G132" s="29" t="s">
        <v>21</v>
      </c>
      <c r="H132" s="29" t="s">
        <v>2708</v>
      </c>
      <c r="I132" s="31">
        <v>350</v>
      </c>
      <c r="J132" s="29" t="s">
        <v>22</v>
      </c>
      <c r="K132" s="29" t="s">
        <v>23</v>
      </c>
      <c r="L132" s="31">
        <v>502</v>
      </c>
      <c r="M132" s="29" t="s">
        <v>25</v>
      </c>
      <c r="N132" s="30">
        <v>46300.769375000003</v>
      </c>
      <c r="O132" s="31">
        <v>350</v>
      </c>
      <c r="P132" s="29" t="s">
        <v>26</v>
      </c>
      <c r="Q132" s="31">
        <v>350</v>
      </c>
      <c r="R132" t="str">
        <f>IF(B132="","",_xlfn.XLOOKUP(B132,DB!$A$2:$A$205,DB!$C$2:$C$205,"")&amp;"")</f>
        <v>Sector 5</v>
      </c>
      <c r="S132" t="str">
        <f>IF(B132="","",_xlfn.XLOOKUP(B132,DB!$A$2:$A$205,DB!$E$2:$E$205,""))</f>
        <v>Sector 4</v>
      </c>
      <c r="T132" t="str">
        <f>IF(B132="","",_xlfn.XLOOKUP(B132,DB!$A$2:$A$205,DB!$F$2:$F$205,""))</f>
        <v>VOMAR/XUDUN</v>
      </c>
      <c r="U132" t="str">
        <f>IF(B132="","",_xlfn.XLOOKUP(B132,DB!$A$2:$A$205,DB!$D$2:$D$205,""))</f>
        <v>KZHU</v>
      </c>
      <c r="V132" t="str">
        <f>IF(B132="","",IF(OR(COUNTIF(M132,"????N?????W")&gt;0,COUNTIF(M132,"????N?????E")&gt;0,COUNTIF(M132,"????S?????W")&gt;0,COUNTIF(M132,"????S?????E")&gt;0),_xlfn.XLOOKUP(B132,DB!$A$2:$A$205,DB!$B$2:$B$205,""),M132))</f>
        <v>KEHLI</v>
      </c>
      <c r="AF132" s="2">
        <v>0.625</v>
      </c>
      <c r="AG132" t="s">
        <v>743</v>
      </c>
      <c r="AH132" s="17">
        <v>200</v>
      </c>
      <c r="AI132" s="17" cm="1">
        <f t="array" ref="AI132">SUMPRODUCT(--(IFERROR(HOUR(Flights_2026_09_3033343536373[entry_hour]),-1)=HOUR(AF132)),--(IFERROR(Flights_2026_09_3033343536373[entry_sector],"")=AG132),--(IFERROR(Flights_2026_09_3033343536373[nfl],-1)&gt;=AH132),--(IFERROR(Flights_2026_09_3033343536373[nfl],-1)&lt;=IF(AH132=450,450,AH132+9)))</f>
        <v>0</v>
      </c>
    </row>
    <row r="133" spans="1:35" x14ac:dyDescent="0.2">
      <c r="A133" s="29" t="s">
        <v>281</v>
      </c>
      <c r="B133" s="29" t="s">
        <v>282</v>
      </c>
      <c r="C133" s="29" t="s">
        <v>19</v>
      </c>
      <c r="D133" s="29" t="s">
        <v>41</v>
      </c>
      <c r="E133" s="29" t="s">
        <v>2709</v>
      </c>
      <c r="F133" s="30">
        <v>46300.801076388889</v>
      </c>
      <c r="G133" s="29" t="s">
        <v>21</v>
      </c>
      <c r="H133" s="29" t="s">
        <v>2710</v>
      </c>
      <c r="I133" s="31">
        <v>360</v>
      </c>
      <c r="J133" s="29" t="s">
        <v>22</v>
      </c>
      <c r="K133" s="29" t="s">
        <v>23</v>
      </c>
      <c r="L133" s="31">
        <v>240</v>
      </c>
      <c r="M133" s="29" t="s">
        <v>44</v>
      </c>
      <c r="N133" s="30">
        <v>46300.784062500003</v>
      </c>
      <c r="O133" s="31">
        <v>258</v>
      </c>
      <c r="P133" s="29" t="s">
        <v>26</v>
      </c>
      <c r="Q133" s="31">
        <v>360</v>
      </c>
      <c r="R133" t="str">
        <f>IF(B133="","",_xlfn.XLOOKUP(B133,DB!$A$2:$A$205,DB!$C$2:$C$205,"")&amp;"")</f>
        <v>Sector 7</v>
      </c>
      <c r="S133" t="str">
        <f>IF(B133="","",_xlfn.XLOOKUP(B133,DB!$A$2:$A$205,DB!$E$2:$E$205,""))</f>
        <v>Sector 7</v>
      </c>
      <c r="T133" t="str">
        <f>IF(B133="","",_xlfn.XLOOKUP(B133,DB!$A$2:$A$205,DB!$F$2:$F$205,""))</f>
        <v>PAULE/SIGMA</v>
      </c>
      <c r="U133" t="str">
        <f>IF(B133="","",_xlfn.XLOOKUP(B133,DB!$A$2:$A$205,DB!$D$2:$D$205,""))</f>
        <v>MHCC</v>
      </c>
      <c r="V133" t="str">
        <f>IF(B133="","",IF(OR(COUNTIF(M133,"????N?????W")&gt;0,COUNTIF(M133,"????N?????E")&gt;0,COUNTIF(M133,"????S?????W")&gt;0,COUNTIF(M133,"????S?????E")&gt;0),_xlfn.XLOOKUP(B133,DB!$A$2:$A$205,DB!$B$2:$B$205,""),M133))</f>
        <v>SIGMA</v>
      </c>
      <c r="AF133" s="2">
        <v>0.625</v>
      </c>
      <c r="AG133" t="s">
        <v>743</v>
      </c>
      <c r="AH133" s="17">
        <v>210</v>
      </c>
      <c r="AI133" s="17" cm="1">
        <f t="array" ref="AI133">SUMPRODUCT(--(IFERROR(HOUR(Flights_2026_09_3033343536373[entry_hour]),-1)=HOUR(AF133)),--(IFERROR(Flights_2026_09_3033343536373[entry_sector],"")=AG133),--(IFERROR(Flights_2026_09_3033343536373[nfl],-1)&gt;=AH133),--(IFERROR(Flights_2026_09_3033343536373[nfl],-1)&lt;=IF(AH133=450,450,AH133+9)))</f>
        <v>0</v>
      </c>
    </row>
    <row r="134" spans="1:35" x14ac:dyDescent="0.2">
      <c r="A134" s="29" t="s">
        <v>294</v>
      </c>
      <c r="B134" s="29" t="s">
        <v>65</v>
      </c>
      <c r="C134" s="29" t="s">
        <v>19</v>
      </c>
      <c r="D134" s="29" t="s">
        <v>76</v>
      </c>
      <c r="E134" s="29" t="s">
        <v>686</v>
      </c>
      <c r="F134" s="30">
        <v>46300.803946759261</v>
      </c>
      <c r="G134" s="29" t="s">
        <v>21</v>
      </c>
      <c r="H134" s="29" t="s">
        <v>2711</v>
      </c>
      <c r="I134" s="31">
        <v>350</v>
      </c>
      <c r="J134" s="29" t="s">
        <v>22</v>
      </c>
      <c r="K134" s="29" t="s">
        <v>23</v>
      </c>
      <c r="L134" s="31">
        <v>996</v>
      </c>
      <c r="M134" s="29" t="s">
        <v>2519</v>
      </c>
      <c r="N134" s="30">
        <v>46300.747997685183</v>
      </c>
      <c r="O134" s="31">
        <v>350</v>
      </c>
      <c r="P134" s="29" t="s">
        <v>26</v>
      </c>
      <c r="Q134" s="31">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3033343536373[entry_hour]),-1)=HOUR(AF134)),--(IFERROR(Flights_2026_09_3033343536373[entry_sector],"")=AG134),--(IFERROR(Flights_2026_09_3033343536373[nfl],-1)&gt;=AH134),--(IFERROR(Flights_2026_09_3033343536373[nfl],-1)&lt;=IF(AH134=450,450,AH134+9)))</f>
        <v>0</v>
      </c>
    </row>
    <row r="135" spans="1:35" x14ac:dyDescent="0.2">
      <c r="A135" s="29" t="s">
        <v>200</v>
      </c>
      <c r="B135" s="29" t="s">
        <v>75</v>
      </c>
      <c r="C135" s="29" t="s">
        <v>19</v>
      </c>
      <c r="D135" s="29" t="s">
        <v>50</v>
      </c>
      <c r="E135" s="29" t="s">
        <v>701</v>
      </c>
      <c r="F135" s="30">
        <v>46300.80740740741</v>
      </c>
      <c r="G135" s="29" t="s">
        <v>21</v>
      </c>
      <c r="H135" s="29" t="s">
        <v>2712</v>
      </c>
      <c r="I135" s="31">
        <v>330</v>
      </c>
      <c r="J135" s="29" t="s">
        <v>22</v>
      </c>
      <c r="K135" s="29" t="s">
        <v>23</v>
      </c>
      <c r="L135" s="31">
        <v>886</v>
      </c>
      <c r="M135" s="29" t="s">
        <v>2516</v>
      </c>
      <c r="N135" s="30">
        <v>46300.756655092591</v>
      </c>
      <c r="O135" s="31">
        <v>334</v>
      </c>
      <c r="P135" s="29" t="s">
        <v>26</v>
      </c>
      <c r="Q135" s="31">
        <v>350</v>
      </c>
      <c r="R135" t="str">
        <f>IF(B135="","",_xlfn.XLOOKUP(B135,DB!$A$2:$A$205,DB!$C$2:$C$205,"")&amp;"")</f>
        <v>Sector 5</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LIDAM</v>
      </c>
      <c r="AF135" s="2">
        <v>0.625</v>
      </c>
      <c r="AG135" t="s">
        <v>743</v>
      </c>
      <c r="AH135" s="17">
        <v>230</v>
      </c>
      <c r="AI135" s="17" cm="1">
        <f t="array" ref="AI135">SUMPRODUCT(--(IFERROR(HOUR(Flights_2026_09_3033343536373[entry_hour]),-1)=HOUR(AF135)),--(IFERROR(Flights_2026_09_3033343536373[entry_sector],"")=AG135),--(IFERROR(Flights_2026_09_3033343536373[nfl],-1)&gt;=AH135),--(IFERROR(Flights_2026_09_3033343536373[nfl],-1)&lt;=IF(AH135=450,450,AH135+9)))</f>
        <v>0</v>
      </c>
    </row>
    <row r="136" spans="1:35" x14ac:dyDescent="0.2">
      <c r="A136" s="29" t="s">
        <v>487</v>
      </c>
      <c r="B136" s="29" t="s">
        <v>171</v>
      </c>
      <c r="C136" s="29" t="s">
        <v>19</v>
      </c>
      <c r="D136" s="29" t="s">
        <v>76</v>
      </c>
      <c r="E136" s="29" t="s">
        <v>414</v>
      </c>
      <c r="F136" s="30">
        <v>46300.809155092589</v>
      </c>
      <c r="G136" s="29" t="s">
        <v>21</v>
      </c>
      <c r="H136" s="29" t="s">
        <v>2713</v>
      </c>
      <c r="I136" s="31">
        <v>340</v>
      </c>
      <c r="J136" s="29" t="s">
        <v>22</v>
      </c>
      <c r="K136" s="29" t="s">
        <v>23</v>
      </c>
      <c r="L136" s="31">
        <v>214</v>
      </c>
      <c r="M136" s="29" t="s">
        <v>37</v>
      </c>
      <c r="N136" s="30">
        <v>46300.792534722219</v>
      </c>
      <c r="O136" s="31">
        <v>274</v>
      </c>
      <c r="P136" s="29" t="s">
        <v>26</v>
      </c>
      <c r="Q136" s="31">
        <v>220</v>
      </c>
      <c r="R136" t="str">
        <f>IF(B136="","",_xlfn.XLOOKUP(B136,DB!$A$2:$A$205,DB!$C$2:$C$205,"")&amp;"")</f>
        <v>Sector 3</v>
      </c>
      <c r="S136" t="str">
        <f>IF(B136="","",_xlfn.XLOOKUP(B136,DB!$A$2:$A$205,DB!$E$2:$E$205,""))</f>
        <v>Sector 3</v>
      </c>
      <c r="T136" t="str">
        <f>IF(B136="","",_xlfn.XLOOKUP(B136,DB!$A$2:$A$205,DB!$F$2:$F$205,""))</f>
        <v>NOSAT</v>
      </c>
      <c r="U136" t="str">
        <f>IF(B136="","",_xlfn.XLOOKUP(B136,DB!$A$2:$A$205,DB!$D$2:$D$205,""))</f>
        <v>KZHU</v>
      </c>
      <c r="V136" t="str">
        <f>IF(B136="","",IF(OR(COUNTIF(M136,"????N?????W")&gt;0,COUNTIF(M136,"????N?????E")&gt;0,COUNTIF(M136,"????S?????W")&gt;0,COUNTIF(M136,"????S?????E")&gt;0),_xlfn.XLOOKUP(B136,DB!$A$2:$A$205,DB!$B$2:$B$205,""),M136))</f>
        <v>NOSAT</v>
      </c>
      <c r="AF136" s="2">
        <v>0.625</v>
      </c>
      <c r="AG136" t="s">
        <v>743</v>
      </c>
      <c r="AH136" s="17">
        <v>240</v>
      </c>
      <c r="AI136" s="17" cm="1">
        <f t="array" ref="AI136">SUMPRODUCT(--(IFERROR(HOUR(Flights_2026_09_3033343536373[entry_hour]),-1)=HOUR(AF136)),--(IFERROR(Flights_2026_09_3033343536373[entry_sector],"")=AG136),--(IFERROR(Flights_2026_09_3033343536373[nfl],-1)&gt;=AH136),--(IFERROR(Flights_2026_09_3033343536373[nfl],-1)&lt;=IF(AH136=450,450,AH136+9)))</f>
        <v>0</v>
      </c>
    </row>
    <row r="137" spans="1:35" x14ac:dyDescent="0.2">
      <c r="A137" s="29" t="s">
        <v>690</v>
      </c>
      <c r="B137" s="29" t="s">
        <v>335</v>
      </c>
      <c r="C137" s="29" t="s">
        <v>19</v>
      </c>
      <c r="D137" s="29" t="s">
        <v>41</v>
      </c>
      <c r="E137" s="29" t="s">
        <v>413</v>
      </c>
      <c r="F137" s="30">
        <v>46300.811006944445</v>
      </c>
      <c r="G137" s="29" t="s">
        <v>21</v>
      </c>
      <c r="H137" s="29" t="s">
        <v>2714</v>
      </c>
      <c r="I137" s="31">
        <v>370</v>
      </c>
      <c r="J137" s="29" t="s">
        <v>22</v>
      </c>
      <c r="K137" s="29" t="s">
        <v>23</v>
      </c>
      <c r="L137" s="31">
        <v>898</v>
      </c>
      <c r="M137" s="29" t="s">
        <v>475</v>
      </c>
      <c r="N137" s="30">
        <v>46300.760324074072</v>
      </c>
      <c r="O137" s="31">
        <v>370</v>
      </c>
      <c r="P137" s="29" t="s">
        <v>26</v>
      </c>
      <c r="Q137" s="31">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entry_hour]),-1)=HOUR(AF137)),--(IFERROR(Flights_2026_09_3033343536373[entry_sector],"")=AG137),--(IFERROR(Flights_2026_09_3033343536373[nfl],-1)&gt;=AH137),--(IFERROR(Flights_2026_09_3033343536373[nfl],-1)&lt;=IF(AH137=450,450,AH137+9)))</f>
        <v>0</v>
      </c>
    </row>
    <row r="138" spans="1:35" x14ac:dyDescent="0.2">
      <c r="A138" s="29" t="s">
        <v>484</v>
      </c>
      <c r="B138" s="29" t="s">
        <v>65</v>
      </c>
      <c r="C138" s="29" t="s">
        <v>19</v>
      </c>
      <c r="D138" s="29" t="s">
        <v>20</v>
      </c>
      <c r="E138" s="29" t="s">
        <v>2715</v>
      </c>
      <c r="F138" s="30">
        <v>46300.812430555554</v>
      </c>
      <c r="G138" s="29" t="s">
        <v>21</v>
      </c>
      <c r="H138" s="29" t="s">
        <v>2716</v>
      </c>
      <c r="I138" s="31">
        <v>350</v>
      </c>
      <c r="J138" s="29" t="s">
        <v>22</v>
      </c>
      <c r="K138" s="29" t="s">
        <v>23</v>
      </c>
      <c r="L138" s="31">
        <v>1142</v>
      </c>
      <c r="M138" s="29" t="s">
        <v>2717</v>
      </c>
      <c r="N138" s="30">
        <v>46300.748819444445</v>
      </c>
      <c r="O138" s="31">
        <v>350</v>
      </c>
      <c r="P138" s="29" t="s">
        <v>26</v>
      </c>
      <c r="Q138" s="31">
        <v>350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3033343536373[entry_hour]),-1)=HOUR(AF138)),--(IFERROR(Flights_2026_09_3033343536373[entry_sector],"")=AG138),--(IFERROR(Flights_2026_09_3033343536373[nfl],-1)&gt;=AH138),--(IFERROR(Flights_2026_09_3033343536373[nfl],-1)&lt;=IF(AH138=450,450,AH138+9)))</f>
        <v>0</v>
      </c>
    </row>
    <row r="139" spans="1:35" x14ac:dyDescent="0.2">
      <c r="A139" s="29" t="s">
        <v>300</v>
      </c>
      <c r="B139" s="29" t="s">
        <v>301</v>
      </c>
      <c r="C139" s="29" t="s">
        <v>19</v>
      </c>
      <c r="D139" s="29" t="s">
        <v>20</v>
      </c>
      <c r="E139" s="29" t="s">
        <v>2333</v>
      </c>
      <c r="F139" s="30">
        <v>46300.813761574071</v>
      </c>
      <c r="G139" s="29" t="s">
        <v>21</v>
      </c>
      <c r="H139" s="29" t="s">
        <v>2718</v>
      </c>
      <c r="I139" s="31">
        <v>350</v>
      </c>
      <c r="J139" s="29" t="s">
        <v>22</v>
      </c>
      <c r="K139" s="29" t="s">
        <v>23</v>
      </c>
      <c r="L139" s="31">
        <v>518</v>
      </c>
      <c r="M139" s="29" t="s">
        <v>25</v>
      </c>
      <c r="N139" s="30">
        <v>46300.781400462962</v>
      </c>
      <c r="O139" s="31">
        <v>350</v>
      </c>
      <c r="P139" s="29" t="s">
        <v>26</v>
      </c>
      <c r="Q139" s="31">
        <v>350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KEHLI</v>
      </c>
      <c r="AF139" s="2">
        <v>0.625</v>
      </c>
      <c r="AG139" t="s">
        <v>743</v>
      </c>
      <c r="AH139" s="17">
        <v>270</v>
      </c>
      <c r="AI139" s="17" cm="1">
        <f t="array" ref="AI139">SUMPRODUCT(--(IFERROR(HOUR(Flights_2026_09_3033343536373[entry_hour]),-1)=HOUR(AF139)),--(IFERROR(Flights_2026_09_3033343536373[entry_sector],"")=AG139),--(IFERROR(Flights_2026_09_3033343536373[nfl],-1)&gt;=AH139),--(IFERROR(Flights_2026_09_3033343536373[nfl],-1)&lt;=IF(AH139=450,450,AH139+9)))</f>
        <v>0</v>
      </c>
    </row>
    <row r="140" spans="1:35" x14ac:dyDescent="0.2">
      <c r="A140" s="29" t="s">
        <v>2382</v>
      </c>
      <c r="B140" s="29" t="s">
        <v>81</v>
      </c>
      <c r="C140" s="29" t="s">
        <v>19</v>
      </c>
      <c r="D140" s="29" t="s">
        <v>76</v>
      </c>
      <c r="E140" s="29" t="s">
        <v>321</v>
      </c>
      <c r="F140" s="30">
        <v>46300.817835648151</v>
      </c>
      <c r="G140" s="29" t="s">
        <v>21</v>
      </c>
      <c r="H140" s="29" t="s">
        <v>2719</v>
      </c>
      <c r="I140" s="31">
        <v>350</v>
      </c>
      <c r="J140" s="29" t="s">
        <v>22</v>
      </c>
      <c r="K140" s="29" t="s">
        <v>23</v>
      </c>
      <c r="L140" s="31">
        <v>898</v>
      </c>
      <c r="M140" s="29" t="s">
        <v>644</v>
      </c>
      <c r="N140" s="30">
        <v>46300.761944444443</v>
      </c>
      <c r="O140" s="31">
        <v>350</v>
      </c>
      <c r="P140" s="29" t="s">
        <v>26</v>
      </c>
      <c r="Q140" s="31">
        <v>350</v>
      </c>
      <c r="R140" t="str">
        <f>IF(B140="","",_xlfn.XLOOKUP(B140,DB!$A$2:$A$205,DB!$C$2:$C$205,"")&amp;"")</f>
        <v>Sector 5</v>
      </c>
      <c r="S140" t="str">
        <f>IF(B140="","",_xlfn.XLOOKUP(B140,DB!$A$2:$A$205,DB!$E$2:$E$205,""))</f>
        <v>Sector 4</v>
      </c>
      <c r="T140" t="str">
        <f>IF(B140="","",_xlfn.XLOOKUP(B140,DB!$A$2:$A$205,DB!$F$2:$F$205,""))</f>
        <v>VOMAR/XUDUN</v>
      </c>
      <c r="U140" t="str">
        <f>IF(B140="","",_xlfn.XLOOKUP(B140,DB!$A$2:$A$205,DB!$D$2:$D$205,""))</f>
        <v>MMTY</v>
      </c>
      <c r="V140" t="str">
        <f>IF(B140="","",IF(OR(COUNTIF(M140,"????N?????W")&gt;0,COUNTIF(M140,"????N?????E")&gt;0,COUNTIF(M140,"????S?????W")&gt;0,COUNTIF(M140,"????S?????E")&gt;0),_xlfn.XLOOKUP(B140,DB!$A$2:$A$205,DB!$B$2:$B$205,""),M140))</f>
        <v>MATOL</v>
      </c>
      <c r="AF140" s="2">
        <v>0.625</v>
      </c>
      <c r="AG140" t="s">
        <v>743</v>
      </c>
      <c r="AH140" s="17">
        <v>280</v>
      </c>
      <c r="AI140" s="17" cm="1">
        <f t="array" ref="AI140">SUMPRODUCT(--(IFERROR(HOUR(Flights_2026_09_3033343536373[entry_hour]),-1)=HOUR(AF140)),--(IFERROR(Flights_2026_09_3033343536373[entry_sector],"")=AG140),--(IFERROR(Flights_2026_09_3033343536373[nfl],-1)&gt;=AH140),--(IFERROR(Flights_2026_09_3033343536373[nfl],-1)&lt;=IF(AH140=450,450,AH140+9)))</f>
        <v>0</v>
      </c>
    </row>
    <row r="141" spans="1:35" x14ac:dyDescent="0.2">
      <c r="A141" s="29" t="s">
        <v>489</v>
      </c>
      <c r="B141" s="29" t="s">
        <v>490</v>
      </c>
      <c r="C141" s="29" t="s">
        <v>19</v>
      </c>
      <c r="D141" s="29" t="s">
        <v>76</v>
      </c>
      <c r="E141" s="29" t="s">
        <v>2720</v>
      </c>
      <c r="F141" s="30">
        <v>46300.820370370369</v>
      </c>
      <c r="G141" s="29" t="s">
        <v>21</v>
      </c>
      <c r="H141" s="29" t="s">
        <v>2721</v>
      </c>
      <c r="I141" s="31">
        <v>350</v>
      </c>
      <c r="J141" s="29" t="s">
        <v>22</v>
      </c>
      <c r="K141" s="29" t="s">
        <v>23</v>
      </c>
      <c r="L141" s="31">
        <v>664</v>
      </c>
      <c r="M141" s="29" t="s">
        <v>2722</v>
      </c>
      <c r="N141" s="30">
        <v>46300.783101851855</v>
      </c>
      <c r="O141" s="31">
        <v>350</v>
      </c>
      <c r="P141" s="29" t="s">
        <v>26</v>
      </c>
      <c r="Q141" s="31">
        <v>330</v>
      </c>
      <c r="R141" t="str">
        <f>IF(B141="","",_xlfn.XLOOKUP(B141,DB!$A$2:$A$205,DB!$C$2:$C$205,"")&amp;"")</f>
        <v>Sector 5</v>
      </c>
      <c r="S141" t="str">
        <f>IF(B141="","",_xlfn.XLOOKUP(B141,DB!$A$2:$A$205,DB!$E$2:$E$205,""))</f>
        <v>Sector 4</v>
      </c>
      <c r="T141" t="str">
        <f>IF(B141="","",_xlfn.XLOOKUP(B141,DB!$A$2:$A$205,DB!$F$2:$F$205,""))</f>
        <v>VOMAR/XUDUN</v>
      </c>
      <c r="U141" t="str">
        <f>IF(B141="","",_xlfn.XLOOKUP(B141,DB!$A$2:$A$205,DB!$D$2:$D$205,""))</f>
        <v>KZHU</v>
      </c>
      <c r="V141" t="str">
        <f>IF(B141="","",IF(OR(COUNTIF(M141,"????N?????W")&gt;0,COUNTIF(M141,"????N?????E")&gt;0,COUNTIF(M141,"????S?????W")&gt;0,COUNTIF(M141,"????S?????E")&gt;0),_xlfn.XLOOKUP(B141,DB!$A$2:$A$205,DB!$B$2:$B$205,""),M141))</f>
        <v>IPSEV</v>
      </c>
      <c r="AF141" s="2">
        <v>0.625</v>
      </c>
      <c r="AG141" t="s">
        <v>743</v>
      </c>
      <c r="AH141" s="17">
        <v>290</v>
      </c>
      <c r="AI141" s="17" cm="1">
        <f t="array" ref="AI141">SUMPRODUCT(--(IFERROR(HOUR(Flights_2026_09_3033343536373[entry_hour]),-1)=HOUR(AF141)),--(IFERROR(Flights_2026_09_3033343536373[entry_sector],"")=AG141),--(IFERROR(Flights_2026_09_3033343536373[nfl],-1)&gt;=AH141),--(IFERROR(Flights_2026_09_3033343536373[nfl],-1)&lt;=IF(AH141=450,450,AH141+9)))</f>
        <v>0</v>
      </c>
    </row>
    <row r="142" spans="1:35" x14ac:dyDescent="0.2">
      <c r="A142" s="29" t="s">
        <v>309</v>
      </c>
      <c r="B142" s="29" t="s">
        <v>310</v>
      </c>
      <c r="C142" s="29" t="s">
        <v>19</v>
      </c>
      <c r="D142" s="29" t="s">
        <v>107</v>
      </c>
      <c r="E142" s="29" t="s">
        <v>2424</v>
      </c>
      <c r="F142" s="30">
        <v>46300.821863425925</v>
      </c>
      <c r="G142" s="29" t="s">
        <v>21</v>
      </c>
      <c r="H142" s="29" t="s">
        <v>2723</v>
      </c>
      <c r="I142" s="31">
        <v>350</v>
      </c>
      <c r="J142" s="29" t="s">
        <v>22</v>
      </c>
      <c r="K142" s="29" t="s">
        <v>23</v>
      </c>
      <c r="L142" s="31">
        <v>501</v>
      </c>
      <c r="M142" s="29" t="s">
        <v>218</v>
      </c>
      <c r="N142" s="30">
        <v>46300.792060185187</v>
      </c>
      <c r="O142" s="31">
        <v>350</v>
      </c>
      <c r="P142" s="29" t="s">
        <v>26</v>
      </c>
      <c r="Q142" s="31">
        <v>370</v>
      </c>
      <c r="R142" t="str">
        <f>IF(B142="","",_xlfn.XLOOKUP(B142,DB!$A$2:$A$205,DB!$C$2:$C$205,"")&amp;"")</f>
        <v>Sector 3</v>
      </c>
      <c r="S142" t="str">
        <f>IF(B142="","",_xlfn.XLOOKUP(B142,DB!$A$2:$A$205,DB!$E$2:$E$205,""))</f>
        <v>Sector 3</v>
      </c>
      <c r="T142" t="str">
        <f>IF(B142="","",_xlfn.XLOOKUP(B142,DB!$A$2:$A$205,DB!$F$2:$F$205,""))</f>
        <v>NOSAT</v>
      </c>
      <c r="U142" t="str">
        <f>IF(B142="","",_xlfn.XLOOKUP(B142,DB!$A$2:$A$205,DB!$D$2:$D$205,""))</f>
        <v>KZHU</v>
      </c>
      <c r="V142" t="str">
        <f>IF(B142="","",IF(OR(COUNTIF(M142,"????N?????W")&gt;0,COUNTIF(M142,"????N?????E")&gt;0,COUNTIF(M142,"????S?????W")&gt;0,COUNTIF(M142,"????S?????E")&gt;0),_xlfn.XLOOKUP(B142,DB!$A$2:$A$205,DB!$B$2:$B$205,""),M142))</f>
        <v>IRDOV</v>
      </c>
      <c r="AF142" s="2">
        <v>0.625</v>
      </c>
      <c r="AG142" t="s">
        <v>743</v>
      </c>
      <c r="AH142" s="17">
        <v>300</v>
      </c>
      <c r="AI142" s="17" cm="1">
        <f t="array" ref="AI142">SUMPRODUCT(--(IFERROR(HOUR(Flights_2026_09_3033343536373[entry_hour]),-1)=HOUR(AF142)),--(IFERROR(Flights_2026_09_3033343536373[entry_sector],"")=AG142),--(IFERROR(Flights_2026_09_3033343536373[nfl],-1)&gt;=AH142),--(IFERROR(Flights_2026_09_3033343536373[nfl],-1)&lt;=IF(AH142=450,450,AH142+9)))</f>
        <v>0</v>
      </c>
    </row>
    <row r="143" spans="1:35" x14ac:dyDescent="0.2">
      <c r="A143" s="29" t="s">
        <v>2724</v>
      </c>
      <c r="B143" s="29" t="s">
        <v>102</v>
      </c>
      <c r="C143" s="29" t="s">
        <v>19</v>
      </c>
      <c r="D143" s="29" t="s">
        <v>897</v>
      </c>
      <c r="E143" s="29"/>
      <c r="F143" s="30">
        <v>46300.823958333334</v>
      </c>
      <c r="G143" s="29" t="s">
        <v>28</v>
      </c>
      <c r="H143" s="29" t="s">
        <v>2725</v>
      </c>
      <c r="I143" s="31">
        <v>290</v>
      </c>
      <c r="J143" s="29" t="s">
        <v>22</v>
      </c>
      <c r="K143" s="29" t="s">
        <v>31</v>
      </c>
      <c r="L143" s="31">
        <v>941</v>
      </c>
      <c r="M143" s="29" t="s">
        <v>426</v>
      </c>
      <c r="N143" s="30">
        <v>46300.758310185185</v>
      </c>
      <c r="O143" s="31">
        <v>274</v>
      </c>
      <c r="P143" s="29" t="s">
        <v>32</v>
      </c>
      <c r="Q143" s="31">
        <v>290</v>
      </c>
      <c r="R143" t="str">
        <f>IF(B143="","",_xlfn.XLOOKUP(B143,DB!$A$2:$A$205,DB!$C$2:$C$205,"")&amp;"")</f>
        <v>Sector 6</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GOTAS</v>
      </c>
      <c r="AF143" s="2">
        <v>0.625</v>
      </c>
      <c r="AG143" t="s">
        <v>743</v>
      </c>
      <c r="AH143" s="17">
        <v>310</v>
      </c>
      <c r="AI143" s="17" cm="1">
        <f t="array" ref="AI143">SUMPRODUCT(--(IFERROR(HOUR(Flights_2026_09_3033343536373[entry_hour]),-1)=HOUR(AF143)),--(IFERROR(Flights_2026_09_3033343536373[entry_sector],"")=AG143),--(IFERROR(Flights_2026_09_3033343536373[nfl],-1)&gt;=AH143),--(IFERROR(Flights_2026_09_3033343536373[nfl],-1)&lt;=IF(AH143=450,450,AH143+9)))</f>
        <v>0</v>
      </c>
    </row>
    <row r="144" spans="1:35" x14ac:dyDescent="0.2">
      <c r="A144" s="29" t="s">
        <v>492</v>
      </c>
      <c r="B144" s="29" t="s">
        <v>177</v>
      </c>
      <c r="C144" s="29" t="s">
        <v>19</v>
      </c>
      <c r="D144" s="29" t="s">
        <v>20</v>
      </c>
      <c r="E144" s="29" t="s">
        <v>2726</v>
      </c>
      <c r="F144" s="30">
        <v>46300.825925925928</v>
      </c>
      <c r="G144" s="29" t="s">
        <v>21</v>
      </c>
      <c r="H144" s="29" t="s">
        <v>2727</v>
      </c>
      <c r="I144" s="31">
        <v>380</v>
      </c>
      <c r="J144" s="29" t="s">
        <v>22</v>
      </c>
      <c r="K144" s="29" t="s">
        <v>23</v>
      </c>
      <c r="L144" s="31">
        <v>193</v>
      </c>
      <c r="M144" s="29" t="s">
        <v>37</v>
      </c>
      <c r="N144" s="30">
        <v>46300.811643518522</v>
      </c>
      <c r="O144" s="31">
        <v>30</v>
      </c>
      <c r="P144" s="29" t="s">
        <v>26</v>
      </c>
      <c r="Q144" s="31">
        <v>220</v>
      </c>
      <c r="R144" t="str">
        <f>IF(B144="","",_xlfn.XLOOKUP(B144,DB!$A$2:$A$205,DB!$C$2:$C$205,"")&amp;"")</f>
        <v>Sector 3</v>
      </c>
      <c r="S144" t="str">
        <f>IF(B144="","",_xlfn.XLOOKUP(B144,DB!$A$2:$A$205,DB!$E$2:$E$205,""))</f>
        <v>Sector 3</v>
      </c>
      <c r="T144" t="str">
        <f>IF(B144="","",_xlfn.XLOOKUP(B144,DB!$A$2:$A$205,DB!$F$2:$F$205,""))</f>
        <v>NOSAT</v>
      </c>
      <c r="U144" t="str">
        <f>IF(B144="","",_xlfn.XLOOKUP(B144,DB!$A$2:$A$205,DB!$D$2:$D$205,""))</f>
        <v>KZHU</v>
      </c>
      <c r="V144" t="str">
        <f>IF(B144="","",IF(OR(COUNTIF(M144,"????N?????W")&gt;0,COUNTIF(M144,"????N?????E")&gt;0,COUNTIF(M144,"????S?????W")&gt;0,COUNTIF(M144,"????S?????E")&gt;0),_xlfn.XLOOKUP(B144,DB!$A$2:$A$205,DB!$B$2:$B$205,""),M144))</f>
        <v>NOSAT</v>
      </c>
      <c r="AF144" s="2">
        <v>0.625</v>
      </c>
      <c r="AG144" t="s">
        <v>743</v>
      </c>
      <c r="AH144" s="17">
        <v>320</v>
      </c>
      <c r="AI144" s="17" cm="1">
        <f t="array" ref="AI144">SUMPRODUCT(--(IFERROR(HOUR(Flights_2026_09_3033343536373[entry_hour]),-1)=HOUR(AF144)),--(IFERROR(Flights_2026_09_3033343536373[entry_sector],"")=AG144),--(IFERROR(Flights_2026_09_3033343536373[nfl],-1)&gt;=AH144),--(IFERROR(Flights_2026_09_3033343536373[nfl],-1)&lt;=IF(AH144=450,450,AH144+9)))</f>
        <v>0</v>
      </c>
    </row>
    <row r="145" spans="1:35" x14ac:dyDescent="0.2">
      <c r="A145" s="29" t="s">
        <v>320</v>
      </c>
      <c r="B145" s="29" t="s">
        <v>52</v>
      </c>
      <c r="C145" s="29" t="s">
        <v>19</v>
      </c>
      <c r="D145" s="29" t="s">
        <v>50</v>
      </c>
      <c r="E145" s="29" t="s">
        <v>673</v>
      </c>
      <c r="F145" s="30">
        <v>46300.8278125</v>
      </c>
      <c r="G145" s="29" t="s">
        <v>21</v>
      </c>
      <c r="H145" s="29" t="s">
        <v>2728</v>
      </c>
      <c r="I145" s="31">
        <v>350</v>
      </c>
      <c r="J145" s="29" t="s">
        <v>22</v>
      </c>
      <c r="K145" s="29" t="s">
        <v>55</v>
      </c>
      <c r="L145" s="31">
        <v>899</v>
      </c>
      <c r="M145" s="29" t="s">
        <v>2523</v>
      </c>
      <c r="N145" s="30">
        <v>46300.777708333335</v>
      </c>
      <c r="O145" s="31">
        <v>350</v>
      </c>
      <c r="P145" s="29" t="s">
        <v>26</v>
      </c>
      <c r="Q145" s="31">
        <v>350</v>
      </c>
      <c r="R145" t="str">
        <f>IF(B145="","",_xlfn.XLOOKUP(B145,DB!$A$2:$A$205,DB!$C$2:$C$205,"")&amp;"")</f>
        <v>Sector 6</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GOTAS</v>
      </c>
      <c r="AF145" s="2">
        <v>0.625</v>
      </c>
      <c r="AG145" t="s">
        <v>743</v>
      </c>
      <c r="AH145" s="17">
        <v>330</v>
      </c>
      <c r="AI145" s="17" cm="1">
        <f t="array" ref="AI145">SUMPRODUCT(--(IFERROR(HOUR(Flights_2026_09_3033343536373[entry_hour]),-1)=HOUR(AF145)),--(IFERROR(Flights_2026_09_3033343536373[entry_sector],"")=AG145),--(IFERROR(Flights_2026_09_3033343536373[nfl],-1)&gt;=AH145),--(IFERROR(Flights_2026_09_3033343536373[nfl],-1)&lt;=IF(AH145=450,450,AH145+9)))</f>
        <v>0</v>
      </c>
    </row>
    <row r="146" spans="1:35" x14ac:dyDescent="0.2">
      <c r="A146" s="29" t="s">
        <v>195</v>
      </c>
      <c r="B146" s="29" t="s">
        <v>196</v>
      </c>
      <c r="C146" s="29" t="s">
        <v>19</v>
      </c>
      <c r="D146" s="29" t="s">
        <v>107</v>
      </c>
      <c r="E146" s="29" t="s">
        <v>2729</v>
      </c>
      <c r="F146" s="30">
        <v>46300.829421296294</v>
      </c>
      <c r="G146" s="29" t="s">
        <v>21</v>
      </c>
      <c r="H146" s="29" t="s">
        <v>2730</v>
      </c>
      <c r="I146" s="31">
        <v>400</v>
      </c>
      <c r="J146" s="29" t="s">
        <v>22</v>
      </c>
      <c r="K146" s="29" t="s">
        <v>23</v>
      </c>
      <c r="L146" s="31">
        <v>214</v>
      </c>
      <c r="M146" s="29" t="s">
        <v>37</v>
      </c>
      <c r="N146" s="30">
        <v>46300.81391203704</v>
      </c>
      <c r="O146" s="31">
        <v>330</v>
      </c>
      <c r="P146" s="29" t="s">
        <v>26</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entry_hour]),-1)=HOUR(AF146)),--(IFERROR(Flights_2026_09_3033343536373[entry_sector],"")=AG146),--(IFERROR(Flights_2026_09_3033343536373[nfl],-1)&gt;=AH146),--(IFERROR(Flights_2026_09_3033343536373[nfl],-1)&lt;=IF(AH146=450,450,AH146+9)))</f>
        <v>0</v>
      </c>
    </row>
    <row r="147" spans="1:35" x14ac:dyDescent="0.2">
      <c r="A147" s="29" t="s">
        <v>480</v>
      </c>
      <c r="B147" s="29" t="s">
        <v>75</v>
      </c>
      <c r="C147" s="29" t="s">
        <v>19</v>
      </c>
      <c r="D147" s="29" t="s">
        <v>53</v>
      </c>
      <c r="E147" s="29" t="s">
        <v>374</v>
      </c>
      <c r="F147" s="30">
        <v>46300.831180555557</v>
      </c>
      <c r="G147" s="29" t="s">
        <v>21</v>
      </c>
      <c r="H147" s="29" t="s">
        <v>2731</v>
      </c>
      <c r="I147" s="31">
        <v>370</v>
      </c>
      <c r="J147" s="29" t="s">
        <v>22</v>
      </c>
      <c r="K147" s="29" t="s">
        <v>23</v>
      </c>
      <c r="L147" s="31">
        <v>874</v>
      </c>
      <c r="M147" s="29" t="s">
        <v>2732</v>
      </c>
      <c r="N147" s="30">
        <v>46300.781018518515</v>
      </c>
      <c r="O147" s="31">
        <v>370</v>
      </c>
      <c r="P147" s="29" t="s">
        <v>26</v>
      </c>
      <c r="Q147" s="31">
        <v>370</v>
      </c>
      <c r="R147" t="str">
        <f>IF(B147="","",_xlfn.XLOOKUP(B147,DB!$A$2:$A$205,DB!$C$2:$C$205,"")&amp;"")</f>
        <v>Sector 5</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LIDAM</v>
      </c>
      <c r="AF147" s="2">
        <v>0.625</v>
      </c>
      <c r="AG147" t="s">
        <v>743</v>
      </c>
      <c r="AH147" s="17">
        <v>350</v>
      </c>
      <c r="AI147" s="17" cm="1">
        <f t="array" ref="AI147">SUMPRODUCT(--(IFERROR(HOUR(Flights_2026_09_3033343536373[entry_hour]),-1)=HOUR(AF147)),--(IFERROR(Flights_2026_09_3033343536373[entry_sector],"")=AG147),--(IFERROR(Flights_2026_09_3033343536373[nfl],-1)&gt;=AH147),--(IFERROR(Flights_2026_09_3033343536373[nfl],-1)&lt;=IF(AH147=450,450,AH147+9)))</f>
        <v>1</v>
      </c>
    </row>
    <row r="148" spans="1:35" x14ac:dyDescent="0.2">
      <c r="A148" s="29" t="s">
        <v>306</v>
      </c>
      <c r="B148" s="29" t="s">
        <v>307</v>
      </c>
      <c r="C148" s="29" t="s">
        <v>19</v>
      </c>
      <c r="D148" s="29" t="s">
        <v>120</v>
      </c>
      <c r="E148" s="29" t="s">
        <v>2733</v>
      </c>
      <c r="F148" s="30">
        <v>46300.83693287037</v>
      </c>
      <c r="G148" s="29" t="s">
        <v>21</v>
      </c>
      <c r="H148" s="29" t="s">
        <v>2734</v>
      </c>
      <c r="I148" s="31">
        <v>350</v>
      </c>
      <c r="J148" s="29" t="s">
        <v>22</v>
      </c>
      <c r="K148" s="29" t="s">
        <v>23</v>
      </c>
      <c r="L148" s="31">
        <v>490</v>
      </c>
      <c r="M148" s="29" t="s">
        <v>25</v>
      </c>
      <c r="N148" s="30">
        <v>46300.806261574071</v>
      </c>
      <c r="O148" s="31">
        <v>350</v>
      </c>
      <c r="P148" s="29" t="s">
        <v>26</v>
      </c>
      <c r="Q148" s="31">
        <v>350</v>
      </c>
      <c r="R148" t="str">
        <f>IF(B148="","",_xlfn.XLOOKUP(B148,DB!$A$2:$A$205,DB!$C$2:$C$205,"")&amp;"")</f>
        <v>Sector 5</v>
      </c>
      <c r="S148" t="str">
        <f>IF(B148="","",_xlfn.XLOOKUP(B148,DB!$A$2:$A$205,DB!$E$2:$E$205,""))</f>
        <v>Sector 4</v>
      </c>
      <c r="T148" t="str">
        <f>IF(B148="","",_xlfn.XLOOKUP(B148,DB!$A$2:$A$205,DB!$F$2:$F$205,""))</f>
        <v>VOMAR/XUDUN</v>
      </c>
      <c r="U148" t="str">
        <f>IF(B148="","",_xlfn.XLOOKUP(B148,DB!$A$2:$A$205,DB!$D$2:$D$205,""))</f>
        <v>KZHU</v>
      </c>
      <c r="V148" t="str">
        <f>IF(B148="","",IF(OR(COUNTIF(M148,"????N?????W")&gt;0,COUNTIF(M148,"????N?????E")&gt;0,COUNTIF(M148,"????S?????W")&gt;0,COUNTIF(M148,"????S?????E")&gt;0),_xlfn.XLOOKUP(B148,DB!$A$2:$A$205,DB!$B$2:$B$205,""),M148))</f>
        <v>KEHLI</v>
      </c>
      <c r="AF148" s="2">
        <v>0.625</v>
      </c>
      <c r="AG148" t="s">
        <v>743</v>
      </c>
      <c r="AH148" s="17">
        <v>360</v>
      </c>
      <c r="AI148" s="17" cm="1">
        <f t="array" ref="AI148">SUMPRODUCT(--(IFERROR(HOUR(Flights_2026_09_3033343536373[entry_hour]),-1)=HOUR(AF148)),--(IFERROR(Flights_2026_09_3033343536373[entry_sector],"")=AG148),--(IFERROR(Flights_2026_09_3033343536373[nfl],-1)&gt;=AH148),--(IFERROR(Flights_2026_09_3033343536373[nfl],-1)&lt;=IF(AH148=450,450,AH148+9)))</f>
        <v>0</v>
      </c>
    </row>
    <row r="149" spans="1:35" x14ac:dyDescent="0.2">
      <c r="A149" s="29" t="s">
        <v>2735</v>
      </c>
      <c r="B149" s="29" t="s">
        <v>267</v>
      </c>
      <c r="C149" s="29" t="s">
        <v>19</v>
      </c>
      <c r="D149" s="29" t="s">
        <v>814</v>
      </c>
      <c r="E149" s="29"/>
      <c r="F149" s="30">
        <v>46300.844143518516</v>
      </c>
      <c r="G149" s="29" t="s">
        <v>28</v>
      </c>
      <c r="H149" s="29" t="s">
        <v>29</v>
      </c>
      <c r="I149" s="31">
        <v>15</v>
      </c>
      <c r="J149" s="29" t="s">
        <v>30</v>
      </c>
      <c r="K149" s="29" t="s">
        <v>31</v>
      </c>
      <c r="L149" s="31">
        <v>25</v>
      </c>
      <c r="M149" s="29" t="s">
        <v>267</v>
      </c>
      <c r="N149" s="30">
        <v>46300.838171296295</v>
      </c>
      <c r="O149" s="31">
        <v>0</v>
      </c>
      <c r="P149" s="29" t="s">
        <v>26</v>
      </c>
      <c r="Q149" s="31">
        <v>15</v>
      </c>
      <c r="R149" t="str">
        <f>IF(B149="","",_xlfn.XLOOKUP(B149,DB!$A$2:$A$205,DB!$C$2:$C$205,"")&amp;"")</f>
        <v>Sector 7</v>
      </c>
      <c r="S149" t="str">
        <f>IF(B149="","",_xlfn.XLOOKUP(B149,DB!$A$2:$A$205,DB!$E$2:$E$205,""))</f>
        <v>Sector 7</v>
      </c>
      <c r="T149" t="str">
        <f>IF(B149="","",_xlfn.XLOOKUP(B149,DB!$A$2:$A$205,DB!$F$2:$F$205,""))</f>
        <v>PAULE/SIGMA</v>
      </c>
      <c r="U149" t="str">
        <f>IF(B149="","",_xlfn.XLOOKUP(B149,DB!$A$2:$A$205,DB!$D$2:$D$205,""))</f>
        <v>MMID</v>
      </c>
      <c r="V149" t="str">
        <f>IF(B149="","",IF(OR(COUNTIF(M149,"????N?????W")&gt;0,COUNTIF(M149,"????N?????E")&gt;0,COUNTIF(M149,"????S?????W")&gt;0,COUNTIF(M149,"????S?????E")&gt;0),_xlfn.XLOOKUP(B149,DB!$A$2:$A$205,DB!$B$2:$B$205,""),M149))</f>
        <v>MMCZ</v>
      </c>
      <c r="AF149" s="2">
        <v>0.625</v>
      </c>
      <c r="AG149" t="s">
        <v>743</v>
      </c>
      <c r="AH149" s="17">
        <v>370</v>
      </c>
      <c r="AI149" s="17" cm="1">
        <f t="array" ref="AI149">SUMPRODUCT(--(IFERROR(HOUR(Flights_2026_09_3033343536373[entry_hour]),-1)=HOUR(AF149)),--(IFERROR(Flights_2026_09_3033343536373[entry_sector],"")=AG149),--(IFERROR(Flights_2026_09_3033343536373[nfl],-1)&gt;=AH149),--(IFERROR(Flights_2026_09_3033343536373[nfl],-1)&lt;=IF(AH149=450,450,AH149+9)))</f>
        <v>0</v>
      </c>
    </row>
    <row r="150" spans="1:35" x14ac:dyDescent="0.2">
      <c r="A150" s="29" t="s">
        <v>305</v>
      </c>
      <c r="B150" s="29" t="s">
        <v>57</v>
      </c>
      <c r="C150" s="29" t="s">
        <v>19</v>
      </c>
      <c r="D150" s="29" t="s">
        <v>47</v>
      </c>
      <c r="E150" s="29" t="s">
        <v>2736</v>
      </c>
      <c r="F150" s="30">
        <v>46300.845543981479</v>
      </c>
      <c r="G150" s="29" t="s">
        <v>21</v>
      </c>
      <c r="H150" s="29" t="s">
        <v>2737</v>
      </c>
      <c r="I150" s="31">
        <v>370</v>
      </c>
      <c r="J150" s="29" t="s">
        <v>22</v>
      </c>
      <c r="K150" s="29" t="s">
        <v>23</v>
      </c>
      <c r="L150" s="31">
        <v>488</v>
      </c>
      <c r="M150" s="29" t="s">
        <v>25</v>
      </c>
      <c r="N150" s="30">
        <v>46300.816469907404</v>
      </c>
      <c r="O150" s="31">
        <v>370</v>
      </c>
      <c r="P150" s="29" t="s">
        <v>26</v>
      </c>
      <c r="Q150" s="31">
        <v>370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KEHLI</v>
      </c>
      <c r="AF150" s="2">
        <v>0.625</v>
      </c>
      <c r="AG150" t="s">
        <v>743</v>
      </c>
      <c r="AH150" s="17">
        <v>380</v>
      </c>
      <c r="AI150" s="17" cm="1">
        <f t="array" ref="AI150">SUMPRODUCT(--(IFERROR(HOUR(Flights_2026_09_3033343536373[entry_hour]),-1)=HOUR(AF150)),--(IFERROR(Flights_2026_09_3033343536373[entry_sector],"")=AG150),--(IFERROR(Flights_2026_09_3033343536373[nfl],-1)&gt;=AH150),--(IFERROR(Flights_2026_09_3033343536373[nfl],-1)&lt;=IF(AH150=450,450,AH150+9)))</f>
        <v>0</v>
      </c>
    </row>
    <row r="151" spans="1:35" x14ac:dyDescent="0.2">
      <c r="A151" s="29" t="s">
        <v>392</v>
      </c>
      <c r="B151" s="29" t="s">
        <v>19</v>
      </c>
      <c r="C151" s="29" t="s">
        <v>19</v>
      </c>
      <c r="D151" s="29" t="s">
        <v>393</v>
      </c>
      <c r="E151" s="29"/>
      <c r="F151" s="30">
        <v>46300.846550925926</v>
      </c>
      <c r="G151" s="29" t="s">
        <v>21</v>
      </c>
      <c r="H151" s="29" t="s">
        <v>2738</v>
      </c>
      <c r="I151" s="31">
        <v>15</v>
      </c>
      <c r="J151" s="29" t="s">
        <v>30</v>
      </c>
      <c r="K151" s="29" t="s">
        <v>31</v>
      </c>
      <c r="L151" s="31">
        <v>135</v>
      </c>
      <c r="M151" s="29" t="s">
        <v>19</v>
      </c>
      <c r="N151" s="30">
        <v>46300.802175925928</v>
      </c>
      <c r="O151" s="31">
        <v>0</v>
      </c>
      <c r="P151" s="29" t="s">
        <v>32</v>
      </c>
      <c r="Q151" s="31">
        <v>15</v>
      </c>
      <c r="R151" t="str">
        <f>IF(B151="","",_xlfn.XLOOKUP(B151,DB!$A$2:$A$205,DB!$C$2:$C$205,"")&amp;"")</f>
        <v/>
      </c>
      <c r="S151" t="str">
        <f>IF(B151="","",_xlfn.XLOOKUP(B151,DB!$A$2:$A$205,DB!$E$2:$E$205,""))</f>
        <v/>
      </c>
      <c r="T151" t="str">
        <f>IF(B151="","",_xlfn.XLOOKUP(B151,DB!$A$2:$A$205,DB!$F$2:$F$205,""))</f>
        <v/>
      </c>
      <c r="U151" t="str">
        <f>IF(B151="","",_xlfn.XLOOKUP(B151,DB!$A$2:$A$205,DB!$D$2:$D$205,""))</f>
        <v/>
      </c>
      <c r="V151" t="str">
        <f>IF(B151="","",IF(OR(COUNTIF(M151,"????N?????W")&gt;0,COUNTIF(M151,"????N?????E")&gt;0,COUNTIF(M151,"????S?????W")&gt;0,COUNTIF(M151,"????S?????E")&gt;0),_xlfn.XLOOKUP(B151,DB!$A$2:$A$205,DB!$B$2:$B$205,""),M151))</f>
        <v>MMUN</v>
      </c>
      <c r="AF151" s="2">
        <v>0.625</v>
      </c>
      <c r="AG151" t="s">
        <v>743</v>
      </c>
      <c r="AH151" s="17">
        <v>390</v>
      </c>
      <c r="AI151" s="17" cm="1">
        <f t="array" ref="AI151">SUMPRODUCT(--(IFERROR(HOUR(Flights_2026_09_3033343536373[entry_hour]),-1)=HOUR(AF151)),--(IFERROR(Flights_2026_09_3033343536373[entry_sector],"")=AG151),--(IFERROR(Flights_2026_09_3033343536373[nfl],-1)&gt;=AH151),--(IFERROR(Flights_2026_09_3033343536373[nfl],-1)&lt;=IF(AH151=450,450,AH151+9)))</f>
        <v>0</v>
      </c>
    </row>
    <row r="152" spans="1:35" x14ac:dyDescent="0.2">
      <c r="A152" s="29" t="s">
        <v>311</v>
      </c>
      <c r="B152" s="29" t="s">
        <v>81</v>
      </c>
      <c r="C152" s="29" t="s">
        <v>19</v>
      </c>
      <c r="D152" s="29" t="s">
        <v>41</v>
      </c>
      <c r="E152" s="29" t="s">
        <v>275</v>
      </c>
      <c r="F152" s="30">
        <v>46300.847974537035</v>
      </c>
      <c r="G152" s="29" t="s">
        <v>28</v>
      </c>
      <c r="H152" s="29" t="s">
        <v>2739</v>
      </c>
      <c r="I152" s="31">
        <v>370</v>
      </c>
      <c r="J152" s="29" t="s">
        <v>22</v>
      </c>
      <c r="K152" s="29" t="s">
        <v>23</v>
      </c>
      <c r="L152" s="31">
        <v>799</v>
      </c>
      <c r="M152" s="29" t="s">
        <v>84</v>
      </c>
      <c r="N152" s="30">
        <v>46300.803043981483</v>
      </c>
      <c r="O152" s="31">
        <v>370</v>
      </c>
      <c r="P152" s="29" t="s">
        <v>26</v>
      </c>
      <c r="Q152" s="31">
        <v>370</v>
      </c>
      <c r="R152" t="str">
        <f>IF(B152="","",_xlfn.XLOOKUP(B152,DB!$A$2:$A$205,DB!$C$2:$C$205,"")&amp;"")</f>
        <v>Sector 5</v>
      </c>
      <c r="S152" t="str">
        <f>IF(B152="","",_xlfn.XLOOKUP(B152,DB!$A$2:$A$205,DB!$E$2:$E$205,""))</f>
        <v>Sector 4</v>
      </c>
      <c r="T152" t="str">
        <f>IF(B152="","",_xlfn.XLOOKUP(B152,DB!$A$2:$A$205,DB!$F$2:$F$205,""))</f>
        <v>VOMAR/XUDUN</v>
      </c>
      <c r="U152" t="str">
        <f>IF(B152="","",_xlfn.XLOOKUP(B152,DB!$A$2:$A$205,DB!$D$2:$D$205,""))</f>
        <v>MMTY</v>
      </c>
      <c r="V152" t="str">
        <f>IF(B152="","",IF(OR(COUNTIF(M152,"????N?????W")&gt;0,COUNTIF(M152,"????N?????E")&gt;0,COUNTIF(M152,"????S?????W")&gt;0,COUNTIF(M152,"????S?????E")&gt;0),_xlfn.XLOOKUP(B152,DB!$A$2:$A$205,DB!$B$2:$B$205,""),M152))</f>
        <v>MATOL</v>
      </c>
      <c r="AF152" s="2">
        <v>0.625</v>
      </c>
      <c r="AG152" t="s">
        <v>743</v>
      </c>
      <c r="AH152" s="17">
        <v>400</v>
      </c>
      <c r="AI152" s="17" cm="1">
        <f t="array" ref="AI152">SUMPRODUCT(--(IFERROR(HOUR(Flights_2026_09_3033343536373[entry_hour]),-1)=HOUR(AF152)),--(IFERROR(Flights_2026_09_3033343536373[entry_sector],"")=AG152),--(IFERROR(Flights_2026_09_3033343536373[nfl],-1)&gt;=AH152),--(IFERROR(Flights_2026_09_3033343536373[nfl],-1)&lt;=IF(AH152=450,450,AH152+9)))</f>
        <v>0</v>
      </c>
    </row>
    <row r="153" spans="1:35" x14ac:dyDescent="0.2">
      <c r="A153" s="29" t="s">
        <v>314</v>
      </c>
      <c r="B153" s="29" t="s">
        <v>89</v>
      </c>
      <c r="C153" s="29" t="s">
        <v>19</v>
      </c>
      <c r="D153" s="29" t="s">
        <v>107</v>
      </c>
      <c r="E153" s="29" t="s">
        <v>2740</v>
      </c>
      <c r="F153" s="30">
        <v>46300.848946759259</v>
      </c>
      <c r="G153" s="29" t="s">
        <v>21</v>
      </c>
      <c r="H153" s="29" t="s">
        <v>2741</v>
      </c>
      <c r="I153" s="31">
        <v>360</v>
      </c>
      <c r="J153" s="29" t="s">
        <v>22</v>
      </c>
      <c r="K153" s="29" t="s">
        <v>23</v>
      </c>
      <c r="L153" s="31">
        <v>247</v>
      </c>
      <c r="M153" s="29" t="s">
        <v>44</v>
      </c>
      <c r="N153" s="30">
        <v>46300.830034722225</v>
      </c>
      <c r="O153" s="31">
        <v>316</v>
      </c>
      <c r="P153" s="29" t="s">
        <v>26</v>
      </c>
      <c r="Q153" s="31">
        <v>360</v>
      </c>
      <c r="R153" t="str">
        <f>IF(B153="","",_xlfn.XLOOKUP(B153,DB!$A$2:$A$205,DB!$C$2:$C$205,"")&amp;"")</f>
        <v>Sector 7</v>
      </c>
      <c r="S153" t="str">
        <f>IF(B153="","",_xlfn.XLOOKUP(B153,DB!$A$2:$A$205,DB!$E$2:$E$205,""))</f>
        <v>Sector 7</v>
      </c>
      <c r="T153" t="str">
        <f>IF(B153="","",_xlfn.XLOOKUP(B153,DB!$A$2:$A$205,DB!$F$2:$F$205,""))</f>
        <v>PAULE/SIGMA</v>
      </c>
      <c r="U153" t="str">
        <f>IF(B153="","",_xlfn.XLOOKUP(B153,DB!$A$2:$A$205,DB!$D$2:$D$205,""))</f>
        <v>MHCC</v>
      </c>
      <c r="V153" t="str">
        <f>IF(B153="","",IF(OR(COUNTIF(M153,"????N?????W")&gt;0,COUNTIF(M153,"????N?????E")&gt;0,COUNTIF(M153,"????S?????W")&gt;0,COUNTIF(M153,"????S?????E")&gt;0),_xlfn.XLOOKUP(B153,DB!$A$2:$A$205,DB!$B$2:$B$205,""),M153))</f>
        <v>SIGMA</v>
      </c>
      <c r="AF153" s="2">
        <v>0.625</v>
      </c>
      <c r="AG153" t="s">
        <v>743</v>
      </c>
      <c r="AH153" s="17">
        <v>410</v>
      </c>
      <c r="AI153" s="17" cm="1">
        <f t="array" ref="AI153">SUMPRODUCT(--(IFERROR(HOUR(Flights_2026_09_3033343536373[entry_hour]),-1)=HOUR(AF153)),--(IFERROR(Flights_2026_09_3033343536373[entry_sector],"")=AG153),--(IFERROR(Flights_2026_09_3033343536373[nfl],-1)&gt;=AH153),--(IFERROR(Flights_2026_09_3033343536373[nfl],-1)&lt;=IF(AH153=450,450,AH153+9)))</f>
        <v>0</v>
      </c>
    </row>
    <row r="154" spans="1:35" x14ac:dyDescent="0.2">
      <c r="A154" s="29" t="s">
        <v>500</v>
      </c>
      <c r="B154" s="29" t="s">
        <v>301</v>
      </c>
      <c r="C154" s="29" t="s">
        <v>19</v>
      </c>
      <c r="D154" s="29" t="s">
        <v>107</v>
      </c>
      <c r="E154" s="29" t="s">
        <v>2742</v>
      </c>
      <c r="F154" s="30">
        <v>46300.850289351853</v>
      </c>
      <c r="G154" s="29" t="s">
        <v>21</v>
      </c>
      <c r="H154" s="29" t="s">
        <v>2743</v>
      </c>
      <c r="I154" s="31">
        <v>350</v>
      </c>
      <c r="J154" s="29" t="s">
        <v>22</v>
      </c>
      <c r="K154" s="29" t="s">
        <v>23</v>
      </c>
      <c r="L154" s="31">
        <v>521</v>
      </c>
      <c r="M154" s="29" t="s">
        <v>25</v>
      </c>
      <c r="N154" s="30">
        <v>46300.817881944444</v>
      </c>
      <c r="O154" s="31">
        <v>350</v>
      </c>
      <c r="P154" s="29" t="s">
        <v>26</v>
      </c>
      <c r="Q154" s="31">
        <v>350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KEHLI</v>
      </c>
      <c r="AF154" s="2">
        <v>0.625</v>
      </c>
      <c r="AG154" t="s">
        <v>743</v>
      </c>
      <c r="AH154" s="17">
        <v>420</v>
      </c>
      <c r="AI154" s="17" cm="1">
        <f t="array" ref="AI154">SUMPRODUCT(--(IFERROR(HOUR(Flights_2026_09_3033343536373[entry_hour]),-1)=HOUR(AF154)),--(IFERROR(Flights_2026_09_3033343536373[entry_sector],"")=AG154),--(IFERROR(Flights_2026_09_3033343536373[nfl],-1)&gt;=AH154),--(IFERROR(Flights_2026_09_3033343536373[nfl],-1)&lt;=IF(AH154=450,450,AH154+9)))</f>
        <v>0</v>
      </c>
    </row>
    <row r="155" spans="1:35" x14ac:dyDescent="0.2">
      <c r="A155" s="29" t="s">
        <v>318</v>
      </c>
      <c r="B155" s="29" t="s">
        <v>206</v>
      </c>
      <c r="C155" s="29" t="s">
        <v>19</v>
      </c>
      <c r="D155" s="29" t="s">
        <v>41</v>
      </c>
      <c r="E155" s="29" t="s">
        <v>1759</v>
      </c>
      <c r="F155" s="30">
        <v>46300.856689814813</v>
      </c>
      <c r="G155" s="29" t="s">
        <v>21</v>
      </c>
      <c r="H155" s="29" t="s">
        <v>2744</v>
      </c>
      <c r="I155" s="31">
        <v>360</v>
      </c>
      <c r="J155" s="29" t="s">
        <v>22</v>
      </c>
      <c r="K155" s="29" t="s">
        <v>23</v>
      </c>
      <c r="L155" s="31">
        <v>244</v>
      </c>
      <c r="M155" s="29" t="s">
        <v>44</v>
      </c>
      <c r="N155" s="30">
        <v>46300.838854166665</v>
      </c>
      <c r="O155" s="31">
        <v>209</v>
      </c>
      <c r="P155" s="29" t="s">
        <v>26</v>
      </c>
      <c r="Q155" s="31">
        <v>380</v>
      </c>
      <c r="R155" t="str">
        <f>IF(B155="","",_xlfn.XLOOKUP(B155,DB!$A$2:$A$205,DB!$C$2:$C$205,"")&amp;"")</f>
        <v>Sector 7</v>
      </c>
      <c r="S155" t="str">
        <f>IF(B155="","",_xlfn.XLOOKUP(B155,DB!$A$2:$A$205,DB!$E$2:$E$205,""))</f>
        <v>Sector 7</v>
      </c>
      <c r="T155" t="str">
        <f>IF(B155="","",_xlfn.XLOOKUP(B155,DB!$A$2:$A$205,DB!$F$2:$F$205,""))</f>
        <v>PAULE/SIGMA</v>
      </c>
      <c r="U155" t="str">
        <f>IF(B155="","",_xlfn.XLOOKUP(B155,DB!$A$2:$A$205,DB!$D$2:$D$205,""))</f>
        <v>MHCC</v>
      </c>
      <c r="V155" t="str">
        <f>IF(B155="","",IF(OR(COUNTIF(M155,"????N?????W")&gt;0,COUNTIF(M155,"????N?????E")&gt;0,COUNTIF(M155,"????S?????W")&gt;0,COUNTIF(M155,"????S?????E")&gt;0),_xlfn.XLOOKUP(B155,DB!$A$2:$A$205,DB!$B$2:$B$205,""),M155))</f>
        <v>SIGMA</v>
      </c>
      <c r="AF155" s="2">
        <v>0.625</v>
      </c>
      <c r="AG155" t="s">
        <v>743</v>
      </c>
      <c r="AH155" s="17">
        <v>430</v>
      </c>
      <c r="AI155" s="17" cm="1">
        <f t="array" ref="AI155">SUMPRODUCT(--(IFERROR(HOUR(Flights_2026_09_3033343536373[entry_hour]),-1)=HOUR(AF155)),--(IFERROR(Flights_2026_09_3033343536373[entry_sector],"")=AG155),--(IFERROR(Flights_2026_09_3033343536373[nfl],-1)&gt;=AH155),--(IFERROR(Flights_2026_09_3033343536373[nfl],-1)&lt;=IF(AH155=450,450,AH155+9)))</f>
        <v>0</v>
      </c>
    </row>
    <row r="156" spans="1:35" x14ac:dyDescent="0.2">
      <c r="A156" s="29" t="s">
        <v>2745</v>
      </c>
      <c r="B156" s="29" t="s">
        <v>140</v>
      </c>
      <c r="C156" s="29" t="s">
        <v>19</v>
      </c>
      <c r="D156" s="29" t="s">
        <v>2746</v>
      </c>
      <c r="E156" s="29"/>
      <c r="F156" s="30">
        <v>46300.865335648145</v>
      </c>
      <c r="G156" s="29" t="s">
        <v>28</v>
      </c>
      <c r="H156" s="29" t="s">
        <v>2747</v>
      </c>
      <c r="I156" s="31">
        <v>210</v>
      </c>
      <c r="J156" s="29" t="s">
        <v>22</v>
      </c>
      <c r="K156" s="29" t="s">
        <v>31</v>
      </c>
      <c r="L156" s="31">
        <v>379</v>
      </c>
      <c r="M156" s="29" t="s">
        <v>140</v>
      </c>
      <c r="N156" s="30">
        <v>46300.832233796296</v>
      </c>
      <c r="O156" s="31">
        <v>0</v>
      </c>
      <c r="P156" s="29" t="s">
        <v>32</v>
      </c>
      <c r="Q156" s="31">
        <v>70</v>
      </c>
      <c r="R156" t="str">
        <f>IF(B156="","",_xlfn.XLOOKUP(B156,DB!$A$2:$A$205,DB!$C$2:$C$205,"")&amp;"")</f>
        <v>Sector 4</v>
      </c>
      <c r="S156" t="str">
        <f>IF(B156="","",_xlfn.XLOOKUP(B156,DB!$A$2:$A$205,DB!$E$2:$E$205,""))</f>
        <v>Sector 4</v>
      </c>
      <c r="T156" t="str">
        <f>IF(B156="","",_xlfn.XLOOKUP(B156,DB!$A$2:$A$205,DB!$F$2:$F$205,""))</f>
        <v>VOMAR/XUDUN</v>
      </c>
      <c r="U156" t="str">
        <f>IF(B156="","",_xlfn.XLOOKUP(B156,DB!$A$2:$A$205,DB!$D$2:$D$205,""))</f>
        <v>MMID</v>
      </c>
      <c r="V156" t="str">
        <f>IF(B156="","",IF(OR(COUNTIF(M156,"????N?????W")&gt;0,COUNTIF(M156,"????N?????E")&gt;0,COUNTIF(M156,"????S?????W")&gt;0,COUNTIF(M156,"????S?????E")&gt;0),_xlfn.XLOOKUP(B156,DB!$A$2:$A$205,DB!$B$2:$B$205,""),M156))</f>
        <v>MMMD</v>
      </c>
      <c r="AF156" s="2">
        <v>0.625</v>
      </c>
      <c r="AG156" t="s">
        <v>743</v>
      </c>
      <c r="AH156" s="17">
        <v>440</v>
      </c>
      <c r="AI156" s="17" cm="1">
        <f t="array" ref="AI156">SUMPRODUCT(--(IFERROR(HOUR(Flights_2026_09_3033343536373[entry_hour]),-1)=HOUR(AF156)),--(IFERROR(Flights_2026_09_3033343536373[entry_sector],"")=AG156),--(IFERROR(Flights_2026_09_3033343536373[nfl],-1)&gt;=AH156),--(IFERROR(Flights_2026_09_3033343536373[nfl],-1)&lt;=IF(AH156=450,450,AH156+9)))</f>
        <v>0</v>
      </c>
    </row>
    <row r="157" spans="1:35" x14ac:dyDescent="0.2">
      <c r="A157" s="29" t="s">
        <v>323</v>
      </c>
      <c r="B157" s="29" t="s">
        <v>324</v>
      </c>
      <c r="C157" s="29" t="s">
        <v>19</v>
      </c>
      <c r="D157" s="29" t="s">
        <v>53</v>
      </c>
      <c r="E157" s="29" t="s">
        <v>2577</v>
      </c>
      <c r="F157" s="30">
        <v>46300.867847222224</v>
      </c>
      <c r="G157" s="29" t="s">
        <v>21</v>
      </c>
      <c r="H157" s="29" t="s">
        <v>2748</v>
      </c>
      <c r="I157" s="31">
        <v>390</v>
      </c>
      <c r="J157" s="29" t="s">
        <v>22</v>
      </c>
      <c r="K157" s="29" t="s">
        <v>23</v>
      </c>
      <c r="L157" s="31">
        <v>378</v>
      </c>
      <c r="M157" s="29" t="s">
        <v>299</v>
      </c>
      <c r="N157" s="30">
        <v>46300.8434837963</v>
      </c>
      <c r="O157" s="31">
        <v>390</v>
      </c>
      <c r="P157" s="29" t="s">
        <v>26</v>
      </c>
      <c r="Q157" s="31">
        <v>370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CTM</v>
      </c>
      <c r="AF157" s="2">
        <v>0.625</v>
      </c>
      <c r="AG157" t="s">
        <v>743</v>
      </c>
      <c r="AH157" s="17">
        <v>450</v>
      </c>
      <c r="AI157" s="17" cm="1">
        <f t="array" ref="AI157">SUMPRODUCT(--(IFERROR(HOUR(Flights_2026_09_3033343536373[entry_hour]),-1)=HOUR(AF157)),--(IFERROR(Flights_2026_09_3033343536373[entry_sector],"")=AG157),--(IFERROR(Flights_2026_09_3033343536373[nfl],-1)&gt;=AH157),--(IFERROR(Flights_2026_09_3033343536373[nfl],-1)&lt;=IF(AH157=450,450,AH157+9)))</f>
        <v>0</v>
      </c>
    </row>
    <row r="158" spans="1:35" x14ac:dyDescent="0.2">
      <c r="A158" s="29" t="s">
        <v>2749</v>
      </c>
      <c r="B158" s="29" t="s">
        <v>71</v>
      </c>
      <c r="C158" s="29" t="s">
        <v>19</v>
      </c>
      <c r="D158" s="29" t="s">
        <v>72</v>
      </c>
      <c r="E158" s="29" t="s">
        <v>2750</v>
      </c>
      <c r="F158" s="30">
        <v>46300.86928240741</v>
      </c>
      <c r="G158" s="29" t="s">
        <v>21</v>
      </c>
      <c r="H158" s="29" t="s">
        <v>2751</v>
      </c>
      <c r="I158" s="31">
        <v>400</v>
      </c>
      <c r="J158" s="29" t="s">
        <v>22</v>
      </c>
      <c r="K158" s="29" t="s">
        <v>23</v>
      </c>
      <c r="L158" s="31">
        <v>193</v>
      </c>
      <c r="M158" s="29" t="s">
        <v>37</v>
      </c>
      <c r="N158" s="30">
        <v>46300.853935185187</v>
      </c>
      <c r="O158" s="31">
        <v>364</v>
      </c>
      <c r="P158" s="29" t="s">
        <v>38</v>
      </c>
      <c r="Q158" s="31">
        <v>220</v>
      </c>
      <c r="R158" t="str">
        <f>IF(B158="","",_xlfn.XLOOKUP(B158,DB!$A$2:$A$205,DB!$C$2:$C$205,"")&amp;"")</f>
        <v>Sector 3</v>
      </c>
      <c r="S158" t="str">
        <f>IF(B158="","",_xlfn.XLOOKUP(B158,DB!$A$2:$A$205,DB!$E$2:$E$205,""))</f>
        <v>Sector 3</v>
      </c>
      <c r="T158" t="str">
        <f>IF(B158="","",_xlfn.XLOOKUP(B158,DB!$A$2:$A$205,DB!$F$2:$F$205,""))</f>
        <v>NOSAT</v>
      </c>
      <c r="U158" t="str">
        <f>IF(B158="","",_xlfn.XLOOKUP(B158,DB!$A$2:$A$205,DB!$D$2:$D$205,""))</f>
        <v>MUFH</v>
      </c>
      <c r="V158" t="str">
        <f>IF(B158="","",IF(OR(COUNTIF(M158,"????N?????W")&gt;0,COUNTIF(M158,"????N?????E")&gt;0,COUNTIF(M158,"????S?????W")&gt;0,COUNTIF(M158,"????S?????E")&gt;0),_xlfn.XLOOKUP(B158,DB!$A$2:$A$205,DB!$B$2:$B$205,""),M158))</f>
        <v>NOSAT</v>
      </c>
      <c r="AF158" s="2">
        <v>0.625</v>
      </c>
      <c r="AG158" t="s">
        <v>744</v>
      </c>
      <c r="AH158" s="17">
        <v>200</v>
      </c>
      <c r="AI158" s="17" cm="1">
        <f t="array" ref="AI158">SUMPRODUCT(--(IFERROR(HOUR(Flights_2026_09_3033343536373[entry_hour]),-1)=HOUR(AF158)),--(IFERROR(Flights_2026_09_3033343536373[entry_sector],"")=AG158),--(IFERROR(Flights_2026_09_3033343536373[nfl],-1)&gt;=AH158),--(IFERROR(Flights_2026_09_3033343536373[nfl],-1)&lt;=IF(AH158=450,450,AH158+9)))</f>
        <v>0</v>
      </c>
    </row>
    <row r="159" spans="1:35" x14ac:dyDescent="0.2">
      <c r="A159" s="29" t="s">
        <v>2752</v>
      </c>
      <c r="B159" s="29" t="s">
        <v>188</v>
      </c>
      <c r="C159" s="29" t="s">
        <v>19</v>
      </c>
      <c r="D159" s="29" t="s">
        <v>408</v>
      </c>
      <c r="E159" s="29" t="s">
        <v>2753</v>
      </c>
      <c r="F159" s="30">
        <v>46300.870763888888</v>
      </c>
      <c r="G159" s="29" t="s">
        <v>21</v>
      </c>
      <c r="H159" s="29" t="s">
        <v>2754</v>
      </c>
      <c r="I159" s="31">
        <v>200</v>
      </c>
      <c r="J159" s="29" t="s">
        <v>22</v>
      </c>
      <c r="K159" s="29" t="s">
        <v>23</v>
      </c>
      <c r="L159" s="31">
        <v>186</v>
      </c>
      <c r="M159" s="29" t="s">
        <v>37</v>
      </c>
      <c r="N159" s="30">
        <v>46300.855370370373</v>
      </c>
      <c r="O159" s="31">
        <v>161</v>
      </c>
      <c r="P159" s="29" t="s">
        <v>38</v>
      </c>
      <c r="Q159" s="31">
        <v>220</v>
      </c>
      <c r="R159" t="str">
        <f>IF(B159="","",_xlfn.XLOOKUP(B159,DB!$A$2:$A$205,DB!$C$2:$C$205,"")&amp;"")</f>
        <v>Sector 7</v>
      </c>
      <c r="S159" t="str">
        <f>IF(B159="","",_xlfn.XLOOKUP(B159,DB!$A$2:$A$205,DB!$E$2:$E$205,""))</f>
        <v>Sector 7</v>
      </c>
      <c r="T159" t="str">
        <f>IF(B159="","",_xlfn.XLOOKUP(B159,DB!$A$2:$A$205,DB!$F$2:$F$205,""))</f>
        <v>PAULE/SIGMA</v>
      </c>
      <c r="U159" t="str">
        <f>IF(B159="","",_xlfn.XLOOKUP(B159,DB!$A$2:$A$205,DB!$D$2:$D$205,""))</f>
        <v>MHCC</v>
      </c>
      <c r="V159" t="str">
        <f>IF(B159="","",IF(OR(COUNTIF(M159,"????N?????W")&gt;0,COUNTIF(M159,"????N?????E")&gt;0,COUNTIF(M159,"????S?????W")&gt;0,COUNTIF(M159,"????S?????E")&gt;0),_xlfn.XLOOKUP(B159,DB!$A$2:$A$205,DB!$B$2:$B$205,""),M159))</f>
        <v>NOSAT</v>
      </c>
      <c r="AF159" s="2">
        <v>0.625</v>
      </c>
      <c r="AG159" t="s">
        <v>744</v>
      </c>
      <c r="AH159" s="17">
        <v>210</v>
      </c>
      <c r="AI159" s="17" cm="1">
        <f t="array" ref="AI159">SUMPRODUCT(--(IFERROR(HOUR(Flights_2026_09_3033343536373[entry_hour]),-1)=HOUR(AF159)),--(IFERROR(Flights_2026_09_3033343536373[entry_sector],"")=AG159),--(IFERROR(Flights_2026_09_3033343536373[nfl],-1)&gt;=AH159),--(IFERROR(Flights_2026_09_3033343536373[nfl],-1)&lt;=IF(AH159=450,450,AH159+9)))</f>
        <v>0</v>
      </c>
    </row>
    <row r="160" spans="1:35" x14ac:dyDescent="0.2">
      <c r="A160" s="29" t="s">
        <v>319</v>
      </c>
      <c r="B160" s="29" t="s">
        <v>313</v>
      </c>
      <c r="C160" s="29" t="s">
        <v>19</v>
      </c>
      <c r="D160" s="29" t="s">
        <v>41</v>
      </c>
      <c r="E160" s="29" t="s">
        <v>403</v>
      </c>
      <c r="F160" s="30">
        <v>46300.872766203705</v>
      </c>
      <c r="G160" s="29" t="s">
        <v>28</v>
      </c>
      <c r="H160" s="29" t="s">
        <v>2755</v>
      </c>
      <c r="I160" s="31">
        <v>370</v>
      </c>
      <c r="J160" s="29" t="s">
        <v>22</v>
      </c>
      <c r="K160" s="29" t="s">
        <v>23</v>
      </c>
      <c r="L160" s="31">
        <v>886</v>
      </c>
      <c r="M160" s="29" t="s">
        <v>313</v>
      </c>
      <c r="N160" s="30">
        <v>46300.818067129629</v>
      </c>
      <c r="O160" s="31">
        <v>15</v>
      </c>
      <c r="P160" s="29" t="s">
        <v>26</v>
      </c>
      <c r="Q160" s="31">
        <v>370</v>
      </c>
      <c r="R160" t="str">
        <f>IF(B160="","",_xlfn.XLOOKUP(B160,DB!$A$2:$A$205,DB!$C$2:$C$205,"")&amp;"")</f>
        <v>Sector 1</v>
      </c>
      <c r="S160" t="str">
        <f>IF(B160="","",_xlfn.XLOOKUP(B160,DB!$A$2:$A$205,DB!$E$2:$E$205,""))</f>
        <v>Sector 4</v>
      </c>
      <c r="T160" t="str">
        <f>IF(B160="","",_xlfn.XLOOKUP(B160,DB!$A$2:$A$205,DB!$F$2:$F$205,""))</f>
        <v>VOMAR/XUDUN</v>
      </c>
      <c r="U160" t="str">
        <f>IF(B160="","",_xlfn.XLOOKUP(B160,DB!$A$2:$A$205,DB!$D$2:$D$205,""))</f>
        <v>MMID</v>
      </c>
      <c r="V160" t="str">
        <f>IF(B160="","",IF(OR(COUNTIF(M160,"????N?????W")&gt;0,COUNTIF(M160,"????N?????E")&gt;0,COUNTIF(M160,"????S?????W")&gt;0,COUNTIF(M160,"????S?????E")&gt;0),_xlfn.XLOOKUP(B160,DB!$A$2:$A$205,DB!$B$2:$B$205,""),M160))</f>
        <v>MMTG</v>
      </c>
      <c r="AF160" s="2">
        <v>0.625</v>
      </c>
      <c r="AG160" t="s">
        <v>744</v>
      </c>
      <c r="AH160" s="17">
        <v>220</v>
      </c>
      <c r="AI160" s="17" cm="1">
        <f t="array" ref="AI160">SUMPRODUCT(--(IFERROR(HOUR(Flights_2026_09_3033343536373[entry_hour]),-1)=HOUR(AF160)),--(IFERROR(Flights_2026_09_3033343536373[entry_sector],"")=AG160),--(IFERROR(Flights_2026_09_3033343536373[nfl],-1)&gt;=AH160),--(IFERROR(Flights_2026_09_3033343536373[nfl],-1)&lt;=IF(AH160=450,450,AH160+9)))</f>
        <v>4</v>
      </c>
    </row>
    <row r="161" spans="1:35" x14ac:dyDescent="0.2">
      <c r="A161" s="29" t="s">
        <v>255</v>
      </c>
      <c r="B161" s="29" t="s">
        <v>2756</v>
      </c>
      <c r="C161" s="29" t="s">
        <v>19</v>
      </c>
      <c r="D161" s="29" t="s">
        <v>256</v>
      </c>
      <c r="E161" s="29"/>
      <c r="F161" s="30">
        <v>46300.873935185184</v>
      </c>
      <c r="G161" s="29" t="s">
        <v>21</v>
      </c>
      <c r="H161" s="29" t="s">
        <v>29</v>
      </c>
      <c r="I161" s="31">
        <v>15</v>
      </c>
      <c r="J161" s="29" t="s">
        <v>30</v>
      </c>
      <c r="K161" s="29" t="s">
        <v>31</v>
      </c>
      <c r="L161" s="31">
        <v>51</v>
      </c>
      <c r="M161" s="29" t="s">
        <v>2756</v>
      </c>
      <c r="N161" s="30">
        <v>46300.860671296294</v>
      </c>
      <c r="O161" s="31">
        <v>0</v>
      </c>
      <c r="P161" s="29" t="s">
        <v>32</v>
      </c>
      <c r="Q161" s="31">
        <v>927</v>
      </c>
      <c r="R161" t="str">
        <f>IF(B161="","",_xlfn.XLOOKUP(B161,DB!$A$2:$A$205,DB!$C$2:$C$205,"")&amp;"")</f>
        <v/>
      </c>
      <c r="S161" t="str">
        <f>IF(B161="","",_xlfn.XLOOKUP(B161,DB!$A$2:$A$205,DB!$E$2:$E$205,""))</f>
        <v/>
      </c>
      <c r="T161" t="str">
        <f>IF(B161="","",_xlfn.XLOOKUP(B161,DB!$A$2:$A$205,DB!$F$2:$F$205,""))</f>
        <v/>
      </c>
      <c r="U161" t="str">
        <f>IF(B161="","",_xlfn.XLOOKUP(B161,DB!$A$2:$A$205,DB!$D$2:$D$205,""))</f>
        <v/>
      </c>
      <c r="V161" t="str">
        <f>IF(B161="","",IF(OR(COUNTIF(M161,"????N?????W")&gt;0,COUNTIF(M161,"????N?????E")&gt;0,COUNTIF(M161,"????S?????W")&gt;0,COUNTIF(M161,"????S?????E")&gt;0),_xlfn.XLOOKUP(B161,DB!$A$2:$A$205,DB!$B$2:$B$205,""),M161))</f>
        <v>XPCE</v>
      </c>
      <c r="AF161" s="2">
        <v>0.625</v>
      </c>
      <c r="AG161" t="s">
        <v>744</v>
      </c>
      <c r="AH161" s="17">
        <v>230</v>
      </c>
      <c r="AI161" s="17" cm="1">
        <f t="array" ref="AI161">SUMPRODUCT(--(IFERROR(HOUR(Flights_2026_09_3033343536373[entry_hour]),-1)=HOUR(AF161)),--(IFERROR(Flights_2026_09_3033343536373[entry_sector],"")=AG161),--(IFERROR(Flights_2026_09_3033343536373[nfl],-1)&gt;=AH161),--(IFERROR(Flights_2026_09_3033343536373[nfl],-1)&lt;=IF(AH161=450,450,AH161+9)))</f>
        <v>0</v>
      </c>
    </row>
    <row r="162" spans="1:35" x14ac:dyDescent="0.2">
      <c r="A162" s="29" t="s">
        <v>2757</v>
      </c>
      <c r="B162" s="29" t="s">
        <v>938</v>
      </c>
      <c r="C162" s="29" t="s">
        <v>19</v>
      </c>
      <c r="D162" s="29" t="s">
        <v>885</v>
      </c>
      <c r="E162" s="29" t="s">
        <v>2757</v>
      </c>
      <c r="F162" s="30">
        <v>46300.875324074077</v>
      </c>
      <c r="G162" s="29" t="s">
        <v>21</v>
      </c>
      <c r="H162" s="29" t="s">
        <v>2758</v>
      </c>
      <c r="I162" s="31">
        <v>410</v>
      </c>
      <c r="J162" s="29" t="s">
        <v>22</v>
      </c>
      <c r="K162" s="29" t="s">
        <v>31</v>
      </c>
      <c r="L162" s="31">
        <v>798</v>
      </c>
      <c r="M162" s="29" t="s">
        <v>84</v>
      </c>
      <c r="N162" s="30">
        <v>46300.831099537034</v>
      </c>
      <c r="O162" s="31">
        <v>410</v>
      </c>
      <c r="P162" s="29" t="s">
        <v>26</v>
      </c>
      <c r="Q162" s="31">
        <v>410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3033343536373[entry_hour]),-1)=HOUR(AF162)),--(IFERROR(Flights_2026_09_3033343536373[entry_sector],"")=AG162),--(IFERROR(Flights_2026_09_3033343536373[nfl],-1)&gt;=AH162),--(IFERROR(Flights_2026_09_3033343536373[nfl],-1)&lt;=IF(AH162=450,450,AH162+9)))</f>
        <v>0</v>
      </c>
    </row>
    <row r="163" spans="1:35" x14ac:dyDescent="0.2">
      <c r="A163" s="29" t="s">
        <v>304</v>
      </c>
      <c r="B163" s="29" t="s">
        <v>213</v>
      </c>
      <c r="C163" s="29" t="s">
        <v>19</v>
      </c>
      <c r="D163" s="29" t="s">
        <v>90</v>
      </c>
      <c r="E163" s="29" t="s">
        <v>390</v>
      </c>
      <c r="F163" s="30">
        <v>46300.877384259256</v>
      </c>
      <c r="G163" s="29" t="s">
        <v>21</v>
      </c>
      <c r="H163" s="29" t="s">
        <v>2759</v>
      </c>
      <c r="I163" s="31">
        <v>390</v>
      </c>
      <c r="J163" s="29" t="s">
        <v>22</v>
      </c>
      <c r="K163" s="29" t="s">
        <v>23</v>
      </c>
      <c r="L163" s="31">
        <v>494</v>
      </c>
      <c r="M163" s="29" t="s">
        <v>25</v>
      </c>
      <c r="N163" s="30">
        <v>46300.847627314812</v>
      </c>
      <c r="O163" s="31">
        <v>390</v>
      </c>
      <c r="P163" s="29" t="s">
        <v>26</v>
      </c>
      <c r="Q163" s="31">
        <v>390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KEHLI</v>
      </c>
      <c r="AF163" s="2">
        <v>0.625</v>
      </c>
      <c r="AG163" t="s">
        <v>744</v>
      </c>
      <c r="AH163" s="17">
        <v>250</v>
      </c>
      <c r="AI163" s="17" cm="1">
        <f t="array" ref="AI163">SUMPRODUCT(--(IFERROR(HOUR(Flights_2026_09_3033343536373[entry_hour]),-1)=HOUR(AF163)),--(IFERROR(Flights_2026_09_3033343536373[entry_sector],"")=AG163),--(IFERROR(Flights_2026_09_3033343536373[nfl],-1)&gt;=AH163),--(IFERROR(Flights_2026_09_3033343536373[nfl],-1)&lt;=IF(AH163=450,450,AH163+9)))</f>
        <v>0</v>
      </c>
    </row>
    <row r="164" spans="1:35" x14ac:dyDescent="0.2">
      <c r="A164" s="29" t="s">
        <v>2760</v>
      </c>
      <c r="B164" s="29" t="s">
        <v>279</v>
      </c>
      <c r="C164" s="29" t="s">
        <v>19</v>
      </c>
      <c r="D164" s="29" t="s">
        <v>352</v>
      </c>
      <c r="E164" s="29" t="s">
        <v>2761</v>
      </c>
      <c r="F164" s="30">
        <v>46300.881608796299</v>
      </c>
      <c r="G164" s="29" t="s">
        <v>21</v>
      </c>
      <c r="H164" s="29" t="s">
        <v>2762</v>
      </c>
      <c r="I164" s="31">
        <v>400</v>
      </c>
      <c r="J164" s="29" t="s">
        <v>22</v>
      </c>
      <c r="K164" s="29" t="s">
        <v>23</v>
      </c>
      <c r="L164" s="31">
        <v>161</v>
      </c>
      <c r="M164" s="29" t="s">
        <v>37</v>
      </c>
      <c r="N164" s="30">
        <v>46300.868113425924</v>
      </c>
      <c r="O164" s="31">
        <v>30</v>
      </c>
      <c r="P164" s="29" t="s">
        <v>38</v>
      </c>
      <c r="Q164" s="31">
        <v>220</v>
      </c>
      <c r="R164" t="str">
        <f>IF(B164="","",_xlfn.XLOOKUP(B164,DB!$A$2:$A$205,DB!$C$2:$C$205,"")&amp;"")</f>
        <v>Sector 3</v>
      </c>
      <c r="S164" t="str">
        <f>IF(B164="","",_xlfn.XLOOKUP(B164,DB!$A$2:$A$205,DB!$E$2:$E$205,""))</f>
        <v>Sector 3</v>
      </c>
      <c r="T164" t="str">
        <f>IF(B164="","",_xlfn.XLOOKUP(B164,DB!$A$2:$A$205,DB!$F$2:$F$205,""))</f>
        <v>NOSAT</v>
      </c>
      <c r="U164" t="str">
        <f>IF(B164="","",_xlfn.XLOOKUP(B164,DB!$A$2:$A$205,DB!$D$2:$D$205,""))</f>
        <v>MUFH</v>
      </c>
      <c r="V164" t="str">
        <f>IF(B164="","",IF(OR(COUNTIF(M164,"????N?????W")&gt;0,COUNTIF(M164,"????N?????E")&gt;0,COUNTIF(M164,"????S?????W")&gt;0,COUNTIF(M164,"????S?????E")&gt;0),_xlfn.XLOOKUP(B164,DB!$A$2:$A$205,DB!$B$2:$B$205,""),M164))</f>
        <v>NOSAT</v>
      </c>
      <c r="AF164" s="2">
        <v>0.625</v>
      </c>
      <c r="AG164" t="s">
        <v>744</v>
      </c>
      <c r="AH164" s="17">
        <v>260</v>
      </c>
      <c r="AI164" s="17" cm="1">
        <f t="array" ref="AI164">SUMPRODUCT(--(IFERROR(HOUR(Flights_2026_09_3033343536373[entry_hour]),-1)=HOUR(AF164)),--(IFERROR(Flights_2026_09_3033343536373[entry_sector],"")=AG164),--(IFERROR(Flights_2026_09_3033343536373[nfl],-1)&gt;=AH164),--(IFERROR(Flights_2026_09_3033343536373[nfl],-1)&lt;=IF(AH164=450,450,AH164+9)))</f>
        <v>0</v>
      </c>
    </row>
    <row r="165" spans="1:35" x14ac:dyDescent="0.2">
      <c r="A165" s="29" t="s">
        <v>316</v>
      </c>
      <c r="B165" s="29" t="s">
        <v>75</v>
      </c>
      <c r="C165" s="29" t="s">
        <v>19</v>
      </c>
      <c r="D165" s="29" t="s">
        <v>53</v>
      </c>
      <c r="E165" s="29" t="s">
        <v>2763</v>
      </c>
      <c r="F165" s="30">
        <v>46300.884201388886</v>
      </c>
      <c r="G165" s="29" t="s">
        <v>21</v>
      </c>
      <c r="H165" s="29" t="s">
        <v>2764</v>
      </c>
      <c r="I165" s="31">
        <v>370</v>
      </c>
      <c r="J165" s="29" t="s">
        <v>22</v>
      </c>
      <c r="K165" s="29" t="s">
        <v>23</v>
      </c>
      <c r="L165" s="31">
        <v>869</v>
      </c>
      <c r="M165" s="29" t="s">
        <v>1081</v>
      </c>
      <c r="N165" s="30">
        <v>46300.835729166669</v>
      </c>
      <c r="O165" s="31">
        <v>370</v>
      </c>
      <c r="P165" s="29" t="s">
        <v>26</v>
      </c>
      <c r="Q165" s="31">
        <v>370</v>
      </c>
      <c r="R165" t="str">
        <f>IF(B165="","",_xlfn.XLOOKUP(B165,DB!$A$2:$A$205,DB!$C$2:$C$205,"")&amp;"")</f>
        <v>Sector 5</v>
      </c>
      <c r="S165" t="str">
        <f>IF(B165="","",_xlfn.XLOOKUP(B165,DB!$A$2:$A$205,DB!$E$2:$E$205,""))</f>
        <v>Sector 4</v>
      </c>
      <c r="T165" t="str">
        <f>IF(B165="","",_xlfn.XLOOKUP(B165,DB!$A$2:$A$205,DB!$F$2:$F$205,""))</f>
        <v>VOMAR/XUDUN</v>
      </c>
      <c r="U165" t="str">
        <f>IF(B165="","",_xlfn.XLOOKUP(B165,DB!$A$2:$A$205,DB!$D$2:$D$205,""))</f>
        <v>MMEX</v>
      </c>
      <c r="V165" t="str">
        <f>IF(B165="","",IF(OR(COUNTIF(M165,"????N?????W")&gt;0,COUNTIF(M165,"????N?????E")&gt;0,COUNTIF(M165,"????S?????W")&gt;0,COUNTIF(M165,"????S?????E")&gt;0),_xlfn.XLOOKUP(B165,DB!$A$2:$A$205,DB!$B$2:$B$205,""),M165))</f>
        <v>LIDAM</v>
      </c>
      <c r="AF165" s="2">
        <v>0.625</v>
      </c>
      <c r="AG165" t="s">
        <v>744</v>
      </c>
      <c r="AH165" s="17">
        <v>270</v>
      </c>
      <c r="AI165" s="17" cm="1">
        <f t="array" ref="AI165">SUMPRODUCT(--(IFERROR(HOUR(Flights_2026_09_3033343536373[entry_hour]),-1)=HOUR(AF165)),--(IFERROR(Flights_2026_09_3033343536373[entry_sector],"")=AG165),--(IFERROR(Flights_2026_09_3033343536373[nfl],-1)&gt;=AH165),--(IFERROR(Flights_2026_09_3033343536373[nfl],-1)&lt;=IF(AH165=450,450,AH165+9)))</f>
        <v>0</v>
      </c>
    </row>
    <row r="166" spans="1:35" x14ac:dyDescent="0.2">
      <c r="A166" s="29" t="s">
        <v>308</v>
      </c>
      <c r="B166" s="29" t="s">
        <v>59</v>
      </c>
      <c r="C166" s="29" t="s">
        <v>19</v>
      </c>
      <c r="D166" s="29" t="s">
        <v>107</v>
      </c>
      <c r="E166" s="29" t="s">
        <v>2765</v>
      </c>
      <c r="F166" s="30">
        <v>46300.885636574072</v>
      </c>
      <c r="G166" s="29" t="s">
        <v>21</v>
      </c>
      <c r="H166" s="29" t="s">
        <v>2766</v>
      </c>
      <c r="I166" s="31">
        <v>360</v>
      </c>
      <c r="J166" s="29" t="s">
        <v>22</v>
      </c>
      <c r="K166" s="29" t="s">
        <v>23</v>
      </c>
      <c r="L166" s="31">
        <v>186</v>
      </c>
      <c r="M166" s="29" t="s">
        <v>37</v>
      </c>
      <c r="N166" s="30">
        <v>46300.871967592589</v>
      </c>
      <c r="O166" s="31">
        <v>30</v>
      </c>
      <c r="P166" s="29" t="s">
        <v>26</v>
      </c>
      <c r="Q166" s="31">
        <v>220</v>
      </c>
      <c r="R166" t="str">
        <f>IF(B166="","",_xlfn.XLOOKUP(B166,DB!$A$2:$A$205,DB!$C$2:$C$205,"")&amp;"")</f>
        <v>Sector 3</v>
      </c>
      <c r="S166" t="str">
        <f>IF(B166="","",_xlfn.XLOOKUP(B166,DB!$A$2:$A$205,DB!$E$2:$E$205,""))</f>
        <v>Sector 3</v>
      </c>
      <c r="T166" t="str">
        <f>IF(B166="","",_xlfn.XLOOKUP(B166,DB!$A$2:$A$205,DB!$F$2:$F$205,""))</f>
        <v>NOSAT</v>
      </c>
      <c r="U166" t="str">
        <f>IF(B166="","",_xlfn.XLOOKUP(B166,DB!$A$2:$A$205,DB!$D$2:$D$205,""))</f>
        <v>MUFH</v>
      </c>
      <c r="V166" t="str">
        <f>IF(B166="","",IF(OR(COUNTIF(M166,"????N?????W")&gt;0,COUNTIF(M166,"????N?????E")&gt;0,COUNTIF(M166,"????S?????W")&gt;0,COUNTIF(M166,"????S?????E")&gt;0),_xlfn.XLOOKUP(B166,DB!$A$2:$A$205,DB!$B$2:$B$205,""),M166))</f>
        <v>NOSAT</v>
      </c>
      <c r="AF166" s="2">
        <v>0.625</v>
      </c>
      <c r="AG166" t="s">
        <v>744</v>
      </c>
      <c r="AH166" s="17">
        <v>280</v>
      </c>
      <c r="AI166" s="17" cm="1">
        <f t="array" ref="AI166">SUMPRODUCT(--(IFERROR(HOUR(Flights_2026_09_3033343536373[entry_hour]),-1)=HOUR(AF166)),--(IFERROR(Flights_2026_09_3033343536373[entry_sector],"")=AG166),--(IFERROR(Flights_2026_09_3033343536373[nfl],-1)&gt;=AH166),--(IFERROR(Flights_2026_09_3033343536373[nfl],-1)&lt;=IF(AH166=450,450,AH166+9)))</f>
        <v>0</v>
      </c>
    </row>
    <row r="167" spans="1:35" x14ac:dyDescent="0.2">
      <c r="A167" s="29" t="s">
        <v>423</v>
      </c>
      <c r="B167" s="29" t="s">
        <v>269</v>
      </c>
      <c r="C167" s="29" t="s">
        <v>19</v>
      </c>
      <c r="D167" s="29" t="s">
        <v>41</v>
      </c>
      <c r="E167" s="29" t="s">
        <v>641</v>
      </c>
      <c r="F167" s="30">
        <v>46300.887488425928</v>
      </c>
      <c r="G167" s="29" t="s">
        <v>21</v>
      </c>
      <c r="H167" s="29" t="s">
        <v>2767</v>
      </c>
      <c r="I167" s="31">
        <v>380</v>
      </c>
      <c r="J167" s="29" t="s">
        <v>22</v>
      </c>
      <c r="K167" s="29" t="s">
        <v>23</v>
      </c>
      <c r="L167" s="31">
        <v>803</v>
      </c>
      <c r="M167" s="29" t="s">
        <v>1074</v>
      </c>
      <c r="N167" s="30">
        <v>46300.840868055559</v>
      </c>
      <c r="O167" s="31">
        <v>390</v>
      </c>
      <c r="P167" s="29" t="s">
        <v>26</v>
      </c>
      <c r="Q167" s="31">
        <v>380</v>
      </c>
      <c r="R167" t="str">
        <f>IF(B167="","",_xlfn.XLOOKUP(B167,DB!$A$2:$A$205,DB!$C$2:$C$205,"")&amp;"")</f>
        <v>Sector 5</v>
      </c>
      <c r="S167" t="str">
        <f>IF(B167="","",_xlfn.XLOOKUP(B167,DB!$A$2:$A$205,DB!$E$2:$E$205,""))</f>
        <v>Sector 4</v>
      </c>
      <c r="T167" t="str">
        <f>IF(B167="","",_xlfn.XLOOKUP(B167,DB!$A$2:$A$205,DB!$F$2:$F$205,""))</f>
        <v>VOMAR/XUDUN</v>
      </c>
      <c r="U167" t="str">
        <f>IF(B167="","",_xlfn.XLOOKUP(B167,DB!$A$2:$A$205,DB!$D$2:$D$205,""))</f>
        <v>MMTY</v>
      </c>
      <c r="V167" t="str">
        <f>IF(B167="","",IF(OR(COUNTIF(M167,"????N?????W")&gt;0,COUNTIF(M167,"????N?????E")&gt;0,COUNTIF(M167,"????S?????W")&gt;0,COUNTIF(M167,"????S?????E")&gt;0),_xlfn.XLOOKUP(B167,DB!$A$2:$A$205,DB!$B$2:$B$205,""),M167))</f>
        <v>MATOL</v>
      </c>
      <c r="AF167" s="2">
        <v>0.625</v>
      </c>
      <c r="AG167" t="s">
        <v>744</v>
      </c>
      <c r="AH167" s="17">
        <v>290</v>
      </c>
      <c r="AI167" s="17" cm="1">
        <f t="array" ref="AI167">SUMPRODUCT(--(IFERROR(HOUR(Flights_2026_09_3033343536373[entry_hour]),-1)=HOUR(AF167)),--(IFERROR(Flights_2026_09_3033343536373[entry_sector],"")=AG167),--(IFERROR(Flights_2026_09_3033343536373[nfl],-1)&gt;=AH167),--(IFERROR(Flights_2026_09_3033343536373[nfl],-1)&lt;=IF(AH167=450,450,AH167+9)))</f>
        <v>0</v>
      </c>
    </row>
    <row r="168" spans="1:35" x14ac:dyDescent="0.2">
      <c r="A168" s="29" t="s">
        <v>329</v>
      </c>
      <c r="B168" s="29" t="s">
        <v>330</v>
      </c>
      <c r="C168" s="29" t="s">
        <v>19</v>
      </c>
      <c r="D168" s="29" t="s">
        <v>20</v>
      </c>
      <c r="E168" s="29" t="s">
        <v>2768</v>
      </c>
      <c r="F168" s="30">
        <v>46300.888819444444</v>
      </c>
      <c r="G168" s="29" t="s">
        <v>21</v>
      </c>
      <c r="H168" s="29" t="s">
        <v>2769</v>
      </c>
      <c r="I168" s="31">
        <v>350</v>
      </c>
      <c r="J168" s="29" t="s">
        <v>22</v>
      </c>
      <c r="K168" s="29" t="s">
        <v>23</v>
      </c>
      <c r="L168" s="31">
        <v>657</v>
      </c>
      <c r="M168" s="29" t="s">
        <v>540</v>
      </c>
      <c r="N168" s="30">
        <v>46300.85</v>
      </c>
      <c r="O168" s="31">
        <v>350</v>
      </c>
      <c r="P168" s="29" t="s">
        <v>26</v>
      </c>
      <c r="Q168" s="31">
        <v>350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DUTNA</v>
      </c>
      <c r="AF168" s="2">
        <v>0.625</v>
      </c>
      <c r="AG168" t="s">
        <v>744</v>
      </c>
      <c r="AH168" s="17">
        <v>300</v>
      </c>
      <c r="AI168" s="17" cm="1">
        <f t="array" ref="AI168">SUMPRODUCT(--(IFERROR(HOUR(Flights_2026_09_3033343536373[entry_hour]),-1)=HOUR(AF168)),--(IFERROR(Flights_2026_09_3033343536373[entry_sector],"")=AG168),--(IFERROR(Flights_2026_09_3033343536373[nfl],-1)&gt;=AH168),--(IFERROR(Flights_2026_09_3033343536373[nfl],-1)&lt;=IF(AH168=450,450,AH168+9)))</f>
        <v>0</v>
      </c>
    </row>
    <row r="169" spans="1:35" x14ac:dyDescent="0.2">
      <c r="A169" s="29" t="s">
        <v>312</v>
      </c>
      <c r="B169" s="29" t="s">
        <v>313</v>
      </c>
      <c r="C169" s="29" t="s">
        <v>19</v>
      </c>
      <c r="D169" s="29" t="s">
        <v>41</v>
      </c>
      <c r="E169" s="29" t="s">
        <v>676</v>
      </c>
      <c r="F169" s="30">
        <v>46300.891585648147</v>
      </c>
      <c r="G169" s="29" t="s">
        <v>21</v>
      </c>
      <c r="H169" s="29" t="s">
        <v>2770</v>
      </c>
      <c r="I169" s="31">
        <v>310</v>
      </c>
      <c r="J169" s="29" t="s">
        <v>22</v>
      </c>
      <c r="K169" s="29" t="s">
        <v>23</v>
      </c>
      <c r="L169" s="31">
        <v>1096</v>
      </c>
      <c r="M169" s="29" t="s">
        <v>313</v>
      </c>
      <c r="N169" s="30">
        <v>46300.824421296296</v>
      </c>
      <c r="O169" s="31">
        <v>15</v>
      </c>
      <c r="P169" s="29" t="s">
        <v>26</v>
      </c>
      <c r="Q169" s="31">
        <v>310</v>
      </c>
      <c r="R169" t="str">
        <f>IF(B169="","",_xlfn.XLOOKUP(B169,DB!$A$2:$A$205,DB!$C$2:$C$205,"")&amp;"")</f>
        <v>Sector 1</v>
      </c>
      <c r="S169" t="str">
        <f>IF(B169="","",_xlfn.XLOOKUP(B169,DB!$A$2:$A$205,DB!$E$2:$E$205,""))</f>
        <v>Sector 4</v>
      </c>
      <c r="T169" t="str">
        <f>IF(B169="","",_xlfn.XLOOKUP(B169,DB!$A$2:$A$205,DB!$F$2:$F$205,""))</f>
        <v>VOMAR/XUDUN</v>
      </c>
      <c r="U169" t="str">
        <f>IF(B169="","",_xlfn.XLOOKUP(B169,DB!$A$2:$A$205,DB!$D$2:$D$205,""))</f>
        <v>MMID</v>
      </c>
      <c r="V169" t="str">
        <f>IF(B169="","",IF(OR(COUNTIF(M169,"????N?????W")&gt;0,COUNTIF(M169,"????N?????E")&gt;0,COUNTIF(M169,"????S?????W")&gt;0,COUNTIF(M169,"????S?????E")&gt;0),_xlfn.XLOOKUP(B169,DB!$A$2:$A$205,DB!$B$2:$B$205,""),M169))</f>
        <v>MMTG</v>
      </c>
      <c r="AF169" s="2">
        <v>0.625</v>
      </c>
      <c r="AG169" t="s">
        <v>744</v>
      </c>
      <c r="AH169" s="17">
        <v>310</v>
      </c>
      <c r="AI169" s="17" cm="1">
        <f t="array" ref="AI169">SUMPRODUCT(--(IFERROR(HOUR(Flights_2026_09_3033343536373[entry_hour]),-1)=HOUR(AF169)),--(IFERROR(Flights_2026_09_3033343536373[entry_sector],"")=AG169),--(IFERROR(Flights_2026_09_3033343536373[nfl],-1)&gt;=AH169),--(IFERROR(Flights_2026_09_3033343536373[nfl],-1)&lt;=IF(AH169=450,450,AH169+9)))</f>
        <v>0</v>
      </c>
    </row>
    <row r="170" spans="1:35" x14ac:dyDescent="0.2">
      <c r="A170" s="29" t="s">
        <v>334</v>
      </c>
      <c r="B170" s="29" t="s">
        <v>335</v>
      </c>
      <c r="C170" s="29" t="s">
        <v>19</v>
      </c>
      <c r="D170" s="29" t="s">
        <v>41</v>
      </c>
      <c r="E170" s="29" t="s">
        <v>533</v>
      </c>
      <c r="F170" s="30">
        <v>46300.903645833336</v>
      </c>
      <c r="G170" s="29" t="s">
        <v>21</v>
      </c>
      <c r="H170" s="29" t="s">
        <v>2771</v>
      </c>
      <c r="I170" s="31">
        <v>390</v>
      </c>
      <c r="J170" s="29" t="s">
        <v>22</v>
      </c>
      <c r="K170" s="29" t="s">
        <v>23</v>
      </c>
      <c r="L170" s="31">
        <v>971</v>
      </c>
      <c r="M170" s="29" t="s">
        <v>78</v>
      </c>
      <c r="N170" s="30">
        <v>46300.846597222226</v>
      </c>
      <c r="O170" s="31">
        <v>390</v>
      </c>
      <c r="P170" s="29" t="s">
        <v>26</v>
      </c>
      <c r="Q170" s="31">
        <v>390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3033343536373[entry_hour]),-1)=HOUR(AF170)),--(IFERROR(Flights_2026_09_3033343536373[entry_sector],"")=AG170),--(IFERROR(Flights_2026_09_3033343536373[nfl],-1)&gt;=AH170),--(IFERROR(Flights_2026_09_3033343536373[nfl],-1)&lt;=IF(AH170=450,450,AH170+9)))</f>
        <v>0</v>
      </c>
    </row>
    <row r="171" spans="1:35" x14ac:dyDescent="0.2">
      <c r="A171" s="29" t="s">
        <v>416</v>
      </c>
      <c r="B171" s="29" t="s">
        <v>188</v>
      </c>
      <c r="C171" s="29" t="s">
        <v>19</v>
      </c>
      <c r="D171" s="29" t="s">
        <v>107</v>
      </c>
      <c r="E171" s="29" t="s">
        <v>2772</v>
      </c>
      <c r="F171" s="30">
        <v>46300.905462962961</v>
      </c>
      <c r="G171" s="29" t="s">
        <v>21</v>
      </c>
      <c r="H171" s="29" t="s">
        <v>2773</v>
      </c>
      <c r="I171" s="31">
        <v>380</v>
      </c>
      <c r="J171" s="29" t="s">
        <v>22</v>
      </c>
      <c r="K171" s="29" t="s">
        <v>23</v>
      </c>
      <c r="L171" s="31">
        <v>240</v>
      </c>
      <c r="M171" s="29" t="s">
        <v>190</v>
      </c>
      <c r="N171" s="30">
        <v>46300.886597222219</v>
      </c>
      <c r="O171" s="31">
        <v>160</v>
      </c>
      <c r="P171" s="29" t="s">
        <v>26</v>
      </c>
      <c r="Q171" s="31">
        <v>210</v>
      </c>
      <c r="R171" t="str">
        <f>IF(B171="","",_xlfn.XLOOKUP(B171,DB!$A$2:$A$205,DB!$C$2:$C$205,"")&amp;"")</f>
        <v>Sector 7</v>
      </c>
      <c r="S171" t="str">
        <f>IF(B171="","",_xlfn.XLOOKUP(B171,DB!$A$2:$A$205,DB!$E$2:$E$205,""))</f>
        <v>Sector 7</v>
      </c>
      <c r="T171" t="str">
        <f>IF(B171="","",_xlfn.XLOOKUP(B171,DB!$A$2:$A$205,DB!$F$2:$F$205,""))</f>
        <v>PAULE/SIGMA</v>
      </c>
      <c r="U171" t="str">
        <f>IF(B171="","",_xlfn.XLOOKUP(B171,DB!$A$2:$A$205,DB!$D$2:$D$205,""))</f>
        <v>MHCC</v>
      </c>
      <c r="V171" t="str">
        <f>IF(B171="","",IF(OR(COUNTIF(M171,"????N?????W")&gt;0,COUNTIF(M171,"????N?????E")&gt;0,COUNTIF(M171,"????S?????W")&gt;0,COUNTIF(M171,"????S?????E")&gt;0),_xlfn.XLOOKUP(B171,DB!$A$2:$A$205,DB!$B$2:$B$205,""),M171))</f>
        <v>ILUBA</v>
      </c>
      <c r="AF171" s="2">
        <v>0.625</v>
      </c>
      <c r="AG171" t="s">
        <v>744</v>
      </c>
      <c r="AH171" s="17">
        <v>330</v>
      </c>
      <c r="AI171" s="17" cm="1">
        <f t="array" ref="AI171">SUMPRODUCT(--(IFERROR(HOUR(Flights_2026_09_3033343536373[entry_hour]),-1)=HOUR(AF171)),--(IFERROR(Flights_2026_09_3033343536373[entry_sector],"")=AG171),--(IFERROR(Flights_2026_09_3033343536373[nfl],-1)&gt;=AH171),--(IFERROR(Flights_2026_09_3033343536373[nfl],-1)&lt;=IF(AH171=450,450,AH171+9)))</f>
        <v>1</v>
      </c>
    </row>
    <row r="172" spans="1:35" x14ac:dyDescent="0.2">
      <c r="A172" s="29" t="s">
        <v>337</v>
      </c>
      <c r="B172" s="29" t="s">
        <v>206</v>
      </c>
      <c r="C172" s="29" t="s">
        <v>19</v>
      </c>
      <c r="D172" s="29" t="s">
        <v>41</v>
      </c>
      <c r="E172" s="29" t="s">
        <v>2774</v>
      </c>
      <c r="F172" s="30">
        <v>46300.911249999997</v>
      </c>
      <c r="G172" s="29" t="s">
        <v>21</v>
      </c>
      <c r="H172" s="29" t="s">
        <v>2775</v>
      </c>
      <c r="I172" s="31">
        <v>360</v>
      </c>
      <c r="J172" s="29" t="s">
        <v>22</v>
      </c>
      <c r="K172" s="29" t="s">
        <v>23</v>
      </c>
      <c r="L172" s="31">
        <v>211</v>
      </c>
      <c r="M172" s="29" t="s">
        <v>44</v>
      </c>
      <c r="N172" s="30">
        <v>46300.893738425926</v>
      </c>
      <c r="O172" s="31">
        <v>170</v>
      </c>
      <c r="P172" s="29" t="s">
        <v>26</v>
      </c>
      <c r="Q172" s="31">
        <v>210</v>
      </c>
      <c r="R172" t="str">
        <f>IF(B172="","",_xlfn.XLOOKUP(B172,DB!$A$2:$A$205,DB!$C$2:$C$205,"")&amp;"")</f>
        <v>Sector 7</v>
      </c>
      <c r="S172" t="str">
        <f>IF(B172="","",_xlfn.XLOOKUP(B172,DB!$A$2:$A$205,DB!$E$2:$E$205,""))</f>
        <v>Sector 7</v>
      </c>
      <c r="T172" t="str">
        <f>IF(B172="","",_xlfn.XLOOKUP(B172,DB!$A$2:$A$205,DB!$F$2:$F$205,""))</f>
        <v>PAULE/SIGMA</v>
      </c>
      <c r="U172" t="str">
        <f>IF(B172="","",_xlfn.XLOOKUP(B172,DB!$A$2:$A$205,DB!$D$2:$D$205,""))</f>
        <v>MHCC</v>
      </c>
      <c r="V172" t="str">
        <f>IF(B172="","",IF(OR(COUNTIF(M172,"????N?????W")&gt;0,COUNTIF(M172,"????N?????E")&gt;0,COUNTIF(M172,"????S?????W")&gt;0,COUNTIF(M172,"????S?????E")&gt;0),_xlfn.XLOOKUP(B172,DB!$A$2:$A$205,DB!$B$2:$B$205,""),M172))</f>
        <v>SIGMA</v>
      </c>
      <c r="AF172" s="2">
        <v>0.625</v>
      </c>
      <c r="AG172" t="s">
        <v>744</v>
      </c>
      <c r="AH172" s="17">
        <v>340</v>
      </c>
      <c r="AI172" s="17" cm="1">
        <f t="array" ref="AI172">SUMPRODUCT(--(IFERROR(HOUR(Flights_2026_09_3033343536373[entry_hour]),-1)=HOUR(AF172)),--(IFERROR(Flights_2026_09_3033343536373[entry_sector],"")=AG172),--(IFERROR(Flights_2026_09_3033343536373[nfl],-1)&gt;=AH172),--(IFERROR(Flights_2026_09_3033343536373[nfl],-1)&lt;=IF(AH172=450,450,AH172+9)))</f>
        <v>0</v>
      </c>
    </row>
    <row r="173" spans="1:35" x14ac:dyDescent="0.2">
      <c r="A173" s="29" t="s">
        <v>327</v>
      </c>
      <c r="B173" s="29" t="s">
        <v>65</v>
      </c>
      <c r="C173" s="29" t="s">
        <v>19</v>
      </c>
      <c r="D173" s="29" t="s">
        <v>20</v>
      </c>
      <c r="E173" s="29" t="s">
        <v>557</v>
      </c>
      <c r="F173" s="30">
        <v>46300.912372685183</v>
      </c>
      <c r="G173" s="29" t="s">
        <v>21</v>
      </c>
      <c r="H173" s="29" t="s">
        <v>2776</v>
      </c>
      <c r="I173" s="31">
        <v>350</v>
      </c>
      <c r="J173" s="29" t="s">
        <v>22</v>
      </c>
      <c r="K173" s="29" t="s">
        <v>23</v>
      </c>
      <c r="L173" s="31">
        <v>983</v>
      </c>
      <c r="M173" s="29" t="s">
        <v>78</v>
      </c>
      <c r="N173" s="30">
        <v>46300.858657407407</v>
      </c>
      <c r="O173" s="31">
        <v>350</v>
      </c>
      <c r="P173" s="29" t="s">
        <v>26</v>
      </c>
      <c r="Q173" s="31">
        <v>350</v>
      </c>
      <c r="R173" t="str">
        <f>IF(B173="","",_xlfn.XLOOKUP(B173,DB!$A$2:$A$205,DB!$C$2:$C$205,"")&amp;"")</f>
        <v>Sector 6</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GOTAS</v>
      </c>
      <c r="AF173" s="2">
        <v>0.625</v>
      </c>
      <c r="AG173" t="s">
        <v>744</v>
      </c>
      <c r="AH173" s="17">
        <v>350</v>
      </c>
      <c r="AI173" s="17" cm="1">
        <f t="array" ref="AI173">SUMPRODUCT(--(IFERROR(HOUR(Flights_2026_09_3033343536373[entry_hour]),-1)=HOUR(AF173)),--(IFERROR(Flights_2026_09_3033343536373[entry_sector],"")=AG173),--(IFERROR(Flights_2026_09_3033343536373[nfl],-1)&gt;=AH173),--(IFERROR(Flights_2026_09_3033343536373[nfl],-1)&lt;=IF(AH173=450,450,AH173+9)))</f>
        <v>2</v>
      </c>
    </row>
    <row r="174" spans="1:35" x14ac:dyDescent="0.2">
      <c r="A174" s="29" t="s">
        <v>392</v>
      </c>
      <c r="B174" s="29" t="s">
        <v>19</v>
      </c>
      <c r="C174" s="29" t="s">
        <v>19</v>
      </c>
      <c r="D174" s="29" t="s">
        <v>393</v>
      </c>
      <c r="E174" s="29"/>
      <c r="F174" s="30">
        <v>46300.925000000003</v>
      </c>
      <c r="G174" s="29" t="s">
        <v>21</v>
      </c>
      <c r="H174" s="29" t="s">
        <v>2777</v>
      </c>
      <c r="I174" s="31">
        <v>15</v>
      </c>
      <c r="J174" s="29" t="s">
        <v>30</v>
      </c>
      <c r="K174" s="29" t="s">
        <v>31</v>
      </c>
      <c r="L174" s="31">
        <v>44</v>
      </c>
      <c r="M174" s="29" t="s">
        <v>19</v>
      </c>
      <c r="N174" s="30">
        <v>46300.898645833331</v>
      </c>
      <c r="O174" s="31">
        <v>0</v>
      </c>
      <c r="P174" s="29" t="s">
        <v>32</v>
      </c>
      <c r="Q174" s="31">
        <v>15</v>
      </c>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MMUN</v>
      </c>
      <c r="AF174" s="2">
        <v>0.625</v>
      </c>
      <c r="AG174" t="s">
        <v>744</v>
      </c>
      <c r="AH174" s="17">
        <v>360</v>
      </c>
      <c r="AI174" s="17" cm="1">
        <f t="array" ref="AI174">SUMPRODUCT(--(IFERROR(HOUR(Flights_2026_09_3033343536373[entry_hour]),-1)=HOUR(AF174)),--(IFERROR(Flights_2026_09_3033343536373[entry_sector],"")=AG174),--(IFERROR(Flights_2026_09_3033343536373[nfl],-1)&gt;=AH174),--(IFERROR(Flights_2026_09_3033343536373[nfl],-1)&lt;=IF(AH174=450,450,AH174+9)))</f>
        <v>0</v>
      </c>
    </row>
    <row r="175" spans="1:35" ht="28" customHeight="1" x14ac:dyDescent="0.2">
      <c r="A175" s="29" t="s">
        <v>344</v>
      </c>
      <c r="B175" s="29" t="s">
        <v>52</v>
      </c>
      <c r="C175" s="29" t="s">
        <v>19</v>
      </c>
      <c r="D175" s="29" t="s">
        <v>47</v>
      </c>
      <c r="E175" s="29" t="s">
        <v>2778</v>
      </c>
      <c r="F175" s="30">
        <v>46300.930347222224</v>
      </c>
      <c r="G175" s="29" t="s">
        <v>21</v>
      </c>
      <c r="H175" s="29" t="s">
        <v>2779</v>
      </c>
      <c r="I175" s="31">
        <v>370</v>
      </c>
      <c r="J175" s="29" t="s">
        <v>22</v>
      </c>
      <c r="K175" s="29" t="s">
        <v>23</v>
      </c>
      <c r="L175" s="31">
        <v>965</v>
      </c>
      <c r="M175" s="29" t="s">
        <v>78</v>
      </c>
      <c r="N175" s="30">
        <v>46300.875706018516</v>
      </c>
      <c r="O175" s="31">
        <v>370</v>
      </c>
      <c r="P175" s="29" t="s">
        <v>26</v>
      </c>
      <c r="Q175" s="31">
        <v>370</v>
      </c>
      <c r="R175" t="str">
        <f>IF(B175="","",_xlfn.XLOOKUP(B175,DB!$A$2:$A$205,DB!$C$2:$C$205,"")&amp;"")</f>
        <v>Sector 6</v>
      </c>
      <c r="S175" t="str">
        <f>IF(B175="","",_xlfn.XLOOKUP(B175,DB!$A$2:$A$205,DB!$E$2:$E$205,""))</f>
        <v>Sector 4</v>
      </c>
      <c r="T175" t="str">
        <f>IF(B175="","",_xlfn.XLOOKUP(B175,DB!$A$2:$A$205,DB!$F$2:$F$205,""))</f>
        <v>VOMAR/XUDUN</v>
      </c>
      <c r="U175" t="str">
        <f>IF(B175="","",_xlfn.XLOOKUP(B175,DB!$A$2:$A$205,DB!$D$2:$D$205,""))</f>
        <v>MMEX</v>
      </c>
      <c r="V175" t="str">
        <f>IF(B175="","",IF(OR(COUNTIF(M175,"????N?????W")&gt;0,COUNTIF(M175,"????N?????E")&gt;0,COUNTIF(M175,"????S?????W")&gt;0,COUNTIF(M175,"????S?????E")&gt;0),_xlfn.XLOOKUP(B175,DB!$A$2:$A$205,DB!$B$2:$B$205,""),M175))</f>
        <v>GOTAS</v>
      </c>
      <c r="AF175" s="2">
        <v>0.625</v>
      </c>
      <c r="AG175" t="s">
        <v>744</v>
      </c>
      <c r="AH175" s="17">
        <v>370</v>
      </c>
      <c r="AI175" s="17" cm="1">
        <f t="array" ref="AI175">SUMPRODUCT(--(IFERROR(HOUR(Flights_2026_09_3033343536373[entry_hour]),-1)=HOUR(AF175)),--(IFERROR(Flights_2026_09_3033343536373[entry_sector],"")=AG175),--(IFERROR(Flights_2026_09_3033343536373[nfl],-1)&gt;=AH175),--(IFERROR(Flights_2026_09_3033343536373[nfl],-1)&lt;=IF(AH175=450,450,AH175+9)))</f>
        <v>0</v>
      </c>
    </row>
    <row r="176" spans="1:35" x14ac:dyDescent="0.2">
      <c r="A176" s="29" t="s">
        <v>364</v>
      </c>
      <c r="B176" s="29" t="s">
        <v>279</v>
      </c>
      <c r="C176" s="29" t="s">
        <v>19</v>
      </c>
      <c r="D176" s="29" t="s">
        <v>365</v>
      </c>
      <c r="E176" s="29" t="s">
        <v>649</v>
      </c>
      <c r="F176" s="30">
        <v>46300.932013888887</v>
      </c>
      <c r="G176" s="29" t="s">
        <v>21</v>
      </c>
      <c r="H176" s="29" t="s">
        <v>2780</v>
      </c>
      <c r="I176" s="31">
        <v>380</v>
      </c>
      <c r="J176" s="29" t="s">
        <v>22</v>
      </c>
      <c r="K176" s="29" t="s">
        <v>23</v>
      </c>
      <c r="L176" s="31">
        <v>185</v>
      </c>
      <c r="M176" s="29" t="s">
        <v>37</v>
      </c>
      <c r="N176" s="30">
        <v>46300.916574074072</v>
      </c>
      <c r="O176" s="31">
        <v>330</v>
      </c>
      <c r="P176" s="29" t="s">
        <v>38</v>
      </c>
      <c r="Q176" s="31">
        <v>220</v>
      </c>
      <c r="R176" t="str">
        <f>IF(B176="","",_xlfn.XLOOKUP(B176,DB!$A$2:$A$205,DB!$C$2:$C$205,"")&amp;"")</f>
        <v>Sector 3</v>
      </c>
      <c r="S176" t="str">
        <f>IF(B176="","",_xlfn.XLOOKUP(B176,DB!$A$2:$A$205,DB!$E$2:$E$205,""))</f>
        <v>Sector 3</v>
      </c>
      <c r="T176" t="str">
        <f>IF(B176="","",_xlfn.XLOOKUP(B176,DB!$A$2:$A$205,DB!$F$2:$F$205,""))</f>
        <v>NOSAT</v>
      </c>
      <c r="U176" t="str">
        <f>IF(B176="","",_xlfn.XLOOKUP(B176,DB!$A$2:$A$205,DB!$D$2:$D$205,""))</f>
        <v>MUFH</v>
      </c>
      <c r="V176" t="str">
        <f>IF(B176="","",IF(OR(COUNTIF(M176,"????N?????W")&gt;0,COUNTIF(M176,"????N?????E")&gt;0,COUNTIF(M176,"????S?????W")&gt;0,COUNTIF(M176,"????S?????E")&gt;0),_xlfn.XLOOKUP(B176,DB!$A$2:$A$205,DB!$B$2:$B$205,""),M176))</f>
        <v>NOSAT</v>
      </c>
      <c r="AF176" s="2">
        <v>0.625</v>
      </c>
      <c r="AG176" t="s">
        <v>744</v>
      </c>
      <c r="AH176" s="17">
        <v>380</v>
      </c>
      <c r="AI176" s="17" cm="1">
        <f t="array" ref="AI176">SUMPRODUCT(--(IFERROR(HOUR(Flights_2026_09_3033343536373[entry_hour]),-1)=HOUR(AF176)),--(IFERROR(Flights_2026_09_3033343536373[entry_sector],"")=AG176),--(IFERROR(Flights_2026_09_3033343536373[nfl],-1)&gt;=AH176),--(IFERROR(Flights_2026_09_3033343536373[nfl],-1)&lt;=IF(AH176=450,450,AH176+9)))</f>
        <v>0</v>
      </c>
    </row>
    <row r="177" spans="1:35" x14ac:dyDescent="0.2">
      <c r="A177" s="29" t="s">
        <v>347</v>
      </c>
      <c r="B177" s="29" t="s">
        <v>282</v>
      </c>
      <c r="C177" s="29" t="s">
        <v>19</v>
      </c>
      <c r="D177" s="29" t="s">
        <v>53</v>
      </c>
      <c r="E177" s="29" t="s">
        <v>2781</v>
      </c>
      <c r="F177" s="30">
        <v>46300.935671296298</v>
      </c>
      <c r="G177" s="29" t="s">
        <v>21</v>
      </c>
      <c r="H177" s="29" t="s">
        <v>2782</v>
      </c>
      <c r="I177" s="31">
        <v>340</v>
      </c>
      <c r="J177" s="29" t="s">
        <v>22</v>
      </c>
      <c r="K177" s="29" t="s">
        <v>23</v>
      </c>
      <c r="L177" s="31">
        <v>222</v>
      </c>
      <c r="M177" s="29" t="s">
        <v>44</v>
      </c>
      <c r="N177" s="30">
        <v>46300.916990740741</v>
      </c>
      <c r="O177" s="31">
        <v>30</v>
      </c>
      <c r="P177" s="29" t="s">
        <v>26</v>
      </c>
      <c r="Q177" s="31">
        <v>210</v>
      </c>
      <c r="R177" t="str">
        <f>IF(B177="","",_xlfn.XLOOKUP(B177,DB!$A$2:$A$205,DB!$C$2:$C$205,"")&amp;"")</f>
        <v>Sector 7</v>
      </c>
      <c r="S177" t="str">
        <f>IF(B177="","",_xlfn.XLOOKUP(B177,DB!$A$2:$A$205,DB!$E$2:$E$205,""))</f>
        <v>Sector 7</v>
      </c>
      <c r="T177" t="str">
        <f>IF(B177="","",_xlfn.XLOOKUP(B177,DB!$A$2:$A$205,DB!$F$2:$F$205,""))</f>
        <v>PAULE/SIGMA</v>
      </c>
      <c r="U177" t="str">
        <f>IF(B177="","",_xlfn.XLOOKUP(B177,DB!$A$2:$A$205,DB!$D$2:$D$205,""))</f>
        <v>MHCC</v>
      </c>
      <c r="V177" t="str">
        <f>IF(B177="","",IF(OR(COUNTIF(M177,"????N?????W")&gt;0,COUNTIF(M177,"????N?????E")&gt;0,COUNTIF(M177,"????S?????W")&gt;0,COUNTIF(M177,"????S?????E")&gt;0),_xlfn.XLOOKUP(B177,DB!$A$2:$A$205,DB!$B$2:$B$205,""),M177))</f>
        <v>SIGMA</v>
      </c>
      <c r="AF177" s="2">
        <v>0.625</v>
      </c>
      <c r="AG177" t="s">
        <v>744</v>
      </c>
      <c r="AH177" s="17">
        <v>390</v>
      </c>
      <c r="AI177" s="17" cm="1">
        <f t="array" ref="AI177">SUMPRODUCT(--(IFERROR(HOUR(Flights_2026_09_3033343536373[entry_hour]),-1)=HOUR(AF177)),--(IFERROR(Flights_2026_09_3033343536373[entry_sector],"")=AG177),--(IFERROR(Flights_2026_09_3033343536373[nfl],-1)&gt;=AH177),--(IFERROR(Flights_2026_09_3033343536373[nfl],-1)&lt;=IF(AH177=450,450,AH177+9)))</f>
        <v>0</v>
      </c>
    </row>
    <row r="178" spans="1:35" x14ac:dyDescent="0.2">
      <c r="A178" s="29" t="s">
        <v>338</v>
      </c>
      <c r="B178" s="29" t="s">
        <v>34</v>
      </c>
      <c r="C178" s="29" t="s">
        <v>19</v>
      </c>
      <c r="D178" s="29" t="s">
        <v>339</v>
      </c>
      <c r="E178" s="29" t="s">
        <v>1131</v>
      </c>
      <c r="F178" s="30">
        <v>46300.939722222225</v>
      </c>
      <c r="G178" s="29" t="s">
        <v>21</v>
      </c>
      <c r="H178" s="29" t="s">
        <v>2783</v>
      </c>
      <c r="I178" s="31">
        <v>400</v>
      </c>
      <c r="J178" s="29" t="s">
        <v>22</v>
      </c>
      <c r="K178" s="29" t="s">
        <v>23</v>
      </c>
      <c r="L178" s="31">
        <v>166</v>
      </c>
      <c r="M178" s="29" t="s">
        <v>37</v>
      </c>
      <c r="N178" s="30">
        <v>46300.924942129626</v>
      </c>
      <c r="O178" s="31">
        <v>123</v>
      </c>
      <c r="P178" s="29" t="s">
        <v>38</v>
      </c>
      <c r="Q178" s="31">
        <v>220</v>
      </c>
      <c r="R178" t="str">
        <f>IF(B178="","",_xlfn.XLOOKUP(B178,DB!$A$2:$A$205,DB!$C$2:$C$205,"")&amp;"")</f>
        <v>Sector 3</v>
      </c>
      <c r="S178" t="str">
        <f>IF(B178="","",_xlfn.XLOOKUP(B178,DB!$A$2:$A$205,DB!$E$2:$E$205,""))</f>
        <v>Sector 3</v>
      </c>
      <c r="T178" t="str">
        <f>IF(B178="","",_xlfn.XLOOKUP(B178,DB!$A$2:$A$205,DB!$F$2:$F$205,""))</f>
        <v>NOSAT</v>
      </c>
      <c r="U178" t="str">
        <f>IF(B178="","",_xlfn.XLOOKUP(B178,DB!$A$2:$A$205,DB!$D$2:$D$205,""))</f>
        <v>MUFH</v>
      </c>
      <c r="V178" t="str">
        <f>IF(B178="","",IF(OR(COUNTIF(M178,"????N?????W")&gt;0,COUNTIF(M178,"????N?????E")&gt;0,COUNTIF(M178,"????S?????W")&gt;0,COUNTIF(M178,"????S?????E")&gt;0),_xlfn.XLOOKUP(B178,DB!$A$2:$A$205,DB!$B$2:$B$205,""),M178))</f>
        <v>NOSAT</v>
      </c>
      <c r="AF178" s="2">
        <v>0.625</v>
      </c>
      <c r="AG178" t="s">
        <v>744</v>
      </c>
      <c r="AH178" s="17">
        <v>400</v>
      </c>
      <c r="AI178" s="17" cm="1">
        <f t="array" ref="AI178">SUMPRODUCT(--(IFERROR(HOUR(Flights_2026_09_3033343536373[entry_hour]),-1)=HOUR(AF178)),--(IFERROR(Flights_2026_09_3033343536373[entry_sector],"")=AG178),--(IFERROR(Flights_2026_09_3033343536373[nfl],-1)&gt;=AH178),--(IFERROR(Flights_2026_09_3033343536373[nfl],-1)&lt;=IF(AH178=450,450,AH178+9)))</f>
        <v>0</v>
      </c>
    </row>
    <row r="179" spans="1:35" x14ac:dyDescent="0.2">
      <c r="A179" s="29" t="s">
        <v>346</v>
      </c>
      <c r="B179" s="29" t="s">
        <v>335</v>
      </c>
      <c r="C179" s="29" t="s">
        <v>19</v>
      </c>
      <c r="D179" s="29" t="s">
        <v>76</v>
      </c>
      <c r="E179" s="29" t="s">
        <v>495</v>
      </c>
      <c r="F179" s="30">
        <v>46300.947534722225</v>
      </c>
      <c r="G179" s="29" t="s">
        <v>28</v>
      </c>
      <c r="H179" s="29" t="s">
        <v>2784</v>
      </c>
      <c r="I179" s="31">
        <v>350</v>
      </c>
      <c r="J179" s="29" t="s">
        <v>22</v>
      </c>
      <c r="K179" s="29" t="s">
        <v>23</v>
      </c>
      <c r="L179" s="31">
        <v>946</v>
      </c>
      <c r="M179" s="29" t="s">
        <v>435</v>
      </c>
      <c r="N179" s="30">
        <v>46300.895324074074</v>
      </c>
      <c r="O179" s="31">
        <v>350</v>
      </c>
      <c r="P179" s="29" t="s">
        <v>26</v>
      </c>
      <c r="Q179" s="31">
        <v>350</v>
      </c>
      <c r="R179" t="str">
        <f>IF(B179="","",_xlfn.XLOOKUP(B179,DB!$A$2:$A$205,DB!$C$2:$C$205,"")&amp;"")</f>
        <v>Sector 6</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GOTAS</v>
      </c>
      <c r="AF179" s="2">
        <v>0.625</v>
      </c>
      <c r="AG179" t="s">
        <v>744</v>
      </c>
      <c r="AH179" s="17">
        <v>410</v>
      </c>
      <c r="AI179" s="17" cm="1">
        <f t="array" ref="AI179">SUMPRODUCT(--(IFERROR(HOUR(Flights_2026_09_3033343536373[entry_hour]),-1)=HOUR(AF179)),--(IFERROR(Flights_2026_09_3033343536373[entry_sector],"")=AG179),--(IFERROR(Flights_2026_09_3033343536373[nfl],-1)&gt;=AH179),--(IFERROR(Flights_2026_09_3033343536373[nfl],-1)&lt;=IF(AH179=450,450,AH179+9)))</f>
        <v>0</v>
      </c>
    </row>
    <row r="180" spans="1:35" x14ac:dyDescent="0.2">
      <c r="A180" s="29" t="s">
        <v>2785</v>
      </c>
      <c r="B180" s="29" t="s">
        <v>267</v>
      </c>
      <c r="C180" s="29" t="s">
        <v>19</v>
      </c>
      <c r="D180" s="29" t="s">
        <v>359</v>
      </c>
      <c r="E180" s="29"/>
      <c r="F180" s="30">
        <v>46300.953217592592</v>
      </c>
      <c r="G180" s="29" t="s">
        <v>21</v>
      </c>
      <c r="H180" s="29" t="s">
        <v>2786</v>
      </c>
      <c r="I180" s="31">
        <v>40</v>
      </c>
      <c r="J180" s="29" t="s">
        <v>22</v>
      </c>
      <c r="K180" s="29" t="s">
        <v>31</v>
      </c>
      <c r="L180" s="31">
        <v>102</v>
      </c>
      <c r="M180" s="29" t="s">
        <v>267</v>
      </c>
      <c r="N180" s="30">
        <v>46300.943055555559</v>
      </c>
      <c r="O180" s="31">
        <v>0</v>
      </c>
      <c r="P180" s="29" t="s">
        <v>26</v>
      </c>
      <c r="Q180" s="31">
        <v>30</v>
      </c>
      <c r="R180" t="str">
        <f>IF(B180="","",_xlfn.XLOOKUP(B180,DB!$A$2:$A$205,DB!$C$2:$C$205,"")&amp;"")</f>
        <v>Sector 7</v>
      </c>
      <c r="S180" t="str">
        <f>IF(B180="","",_xlfn.XLOOKUP(B180,DB!$A$2:$A$205,DB!$E$2:$E$205,""))</f>
        <v>Sector 7</v>
      </c>
      <c r="T180" t="str">
        <f>IF(B180="","",_xlfn.XLOOKUP(B180,DB!$A$2:$A$205,DB!$F$2:$F$205,""))</f>
        <v>PAULE/SIGMA</v>
      </c>
      <c r="U180" t="str">
        <f>IF(B180="","",_xlfn.XLOOKUP(B180,DB!$A$2:$A$205,DB!$D$2:$D$205,""))</f>
        <v>MMID</v>
      </c>
      <c r="V180" t="str">
        <f>IF(B180="","",IF(OR(COUNTIF(M180,"????N?????W")&gt;0,COUNTIF(M180,"????N?????E")&gt;0,COUNTIF(M180,"????S?????W")&gt;0,COUNTIF(M180,"????S?????E")&gt;0),_xlfn.XLOOKUP(B180,DB!$A$2:$A$205,DB!$B$2:$B$205,""),M180))</f>
        <v>MMCZ</v>
      </c>
      <c r="AF180" s="2">
        <v>0.625</v>
      </c>
      <c r="AG180" t="s">
        <v>744</v>
      </c>
      <c r="AH180" s="17">
        <v>420</v>
      </c>
      <c r="AI180" s="17" cm="1">
        <f t="array" ref="AI180">SUMPRODUCT(--(IFERROR(HOUR(Flights_2026_09_3033343536373[entry_hour]),-1)=HOUR(AF180)),--(IFERROR(Flights_2026_09_3033343536373[entry_sector],"")=AG180),--(IFERROR(Flights_2026_09_3033343536373[nfl],-1)&gt;=AH180),--(IFERROR(Flights_2026_09_3033343536373[nfl],-1)&lt;=IF(AH180=450,450,AH180+9)))</f>
        <v>0</v>
      </c>
    </row>
    <row r="181" spans="1:35" x14ac:dyDescent="0.2">
      <c r="A181" s="29" t="s">
        <v>2787</v>
      </c>
      <c r="B181" s="29" t="s">
        <v>49</v>
      </c>
      <c r="C181" s="29" t="s">
        <v>19</v>
      </c>
      <c r="D181" s="29" t="s">
        <v>47</v>
      </c>
      <c r="E181" s="29" t="s">
        <v>2788</v>
      </c>
      <c r="F181" s="30">
        <v>46300.958958333336</v>
      </c>
      <c r="G181" s="29" t="s">
        <v>21</v>
      </c>
      <c r="H181" s="29" t="s">
        <v>2789</v>
      </c>
      <c r="I181" s="31">
        <v>360</v>
      </c>
      <c r="J181" s="29" t="s">
        <v>22</v>
      </c>
      <c r="K181" s="29" t="s">
        <v>23</v>
      </c>
      <c r="L181" s="31">
        <v>158</v>
      </c>
      <c r="M181" s="29" t="s">
        <v>37</v>
      </c>
      <c r="N181" s="30">
        <v>46300.946296296293</v>
      </c>
      <c r="O181" s="31">
        <v>154</v>
      </c>
      <c r="P181" s="29" t="s">
        <v>26</v>
      </c>
      <c r="Q181" s="31">
        <v>220</v>
      </c>
      <c r="R181" t="str">
        <f>IF(B181="","",_xlfn.XLOOKUP(B181,DB!$A$2:$A$205,DB!$C$2:$C$205,"")&amp;"")</f>
        <v>Sector 3</v>
      </c>
      <c r="S181" t="str">
        <f>IF(B181="","",_xlfn.XLOOKUP(B181,DB!$A$2:$A$205,DB!$E$2:$E$205,""))</f>
        <v>Sector 3</v>
      </c>
      <c r="T181" t="str">
        <f>IF(B181="","",_xlfn.XLOOKUP(B181,DB!$A$2:$A$205,DB!$F$2:$F$205,""))</f>
        <v>NOSAT</v>
      </c>
      <c r="U181" t="str">
        <f>IF(B181="","",_xlfn.XLOOKUP(B181,DB!$A$2:$A$205,DB!$D$2:$D$205,""))</f>
        <v>KZHU</v>
      </c>
      <c r="V181" t="str">
        <f>IF(B181="","",IF(OR(COUNTIF(M181,"????N?????W")&gt;0,COUNTIF(M181,"????N?????E")&gt;0,COUNTIF(M181,"????S?????W")&gt;0,COUNTIF(M181,"????S?????E")&gt;0),_xlfn.XLOOKUP(B181,DB!$A$2:$A$205,DB!$B$2:$B$205,""),M181))</f>
        <v>NOSAT</v>
      </c>
      <c r="AF181" s="2">
        <v>0.625</v>
      </c>
      <c r="AG181" t="s">
        <v>744</v>
      </c>
      <c r="AH181" s="17">
        <v>430</v>
      </c>
      <c r="AI181" s="17" cm="1">
        <f t="array" ref="AI181">SUMPRODUCT(--(IFERROR(HOUR(Flights_2026_09_3033343536373[entry_hour]),-1)=HOUR(AF181)),--(IFERROR(Flights_2026_09_3033343536373[entry_sector],"")=AG181),--(IFERROR(Flights_2026_09_3033343536373[nfl],-1)&gt;=AH181),--(IFERROR(Flights_2026_09_3033343536373[nfl],-1)&lt;=IF(AH181=450,450,AH181+9)))</f>
        <v>0</v>
      </c>
    </row>
    <row r="182" spans="1:35" x14ac:dyDescent="0.2">
      <c r="A182" s="29" t="s">
        <v>513</v>
      </c>
      <c r="B182" s="29" t="s">
        <v>2756</v>
      </c>
      <c r="C182" s="29" t="s">
        <v>19</v>
      </c>
      <c r="D182" s="29" t="s">
        <v>514</v>
      </c>
      <c r="E182" s="29"/>
      <c r="F182" s="30">
        <v>46300.959178240744</v>
      </c>
      <c r="G182" s="29" t="s">
        <v>28</v>
      </c>
      <c r="H182" s="29" t="s">
        <v>29</v>
      </c>
      <c r="I182" s="31">
        <v>15</v>
      </c>
      <c r="J182" s="29" t="s">
        <v>30</v>
      </c>
      <c r="K182" s="29" t="s">
        <v>31</v>
      </c>
      <c r="L182" s="31">
        <v>51</v>
      </c>
      <c r="M182" s="29" t="s">
        <v>2756</v>
      </c>
      <c r="N182" s="30">
        <v>46300.950949074075</v>
      </c>
      <c r="O182" s="31">
        <v>0</v>
      </c>
      <c r="P182" s="29" t="s">
        <v>32</v>
      </c>
      <c r="Q182" s="31">
        <v>15</v>
      </c>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XPCE</v>
      </c>
      <c r="AF182" s="2">
        <v>0.625</v>
      </c>
      <c r="AG182" t="s">
        <v>744</v>
      </c>
      <c r="AH182" s="17">
        <v>440</v>
      </c>
      <c r="AI182" s="17" cm="1">
        <f t="array" ref="AI182">SUMPRODUCT(--(IFERROR(HOUR(Flights_2026_09_3033343536373[entry_hour]),-1)=HOUR(AF182)),--(IFERROR(Flights_2026_09_3033343536373[entry_sector],"")=AG182),--(IFERROR(Flights_2026_09_3033343536373[nfl],-1)&gt;=AH182),--(IFERROR(Flights_2026_09_3033343536373[nfl],-1)&lt;=IF(AH182=450,450,AH182+9)))</f>
        <v>0</v>
      </c>
    </row>
    <row r="183" spans="1:35" x14ac:dyDescent="0.2">
      <c r="A183" s="29" t="s">
        <v>342</v>
      </c>
      <c r="B183" s="29" t="s">
        <v>122</v>
      </c>
      <c r="C183" s="29" t="s">
        <v>19</v>
      </c>
      <c r="D183" s="29" t="s">
        <v>41</v>
      </c>
      <c r="E183" s="29" t="s">
        <v>336</v>
      </c>
      <c r="F183" s="30">
        <v>46300.961840277778</v>
      </c>
      <c r="G183" s="29" t="s">
        <v>28</v>
      </c>
      <c r="H183" s="29" t="s">
        <v>2790</v>
      </c>
      <c r="I183" s="31">
        <v>370</v>
      </c>
      <c r="J183" s="29" t="s">
        <v>22</v>
      </c>
      <c r="K183" s="29" t="s">
        <v>23</v>
      </c>
      <c r="L183" s="31">
        <v>890</v>
      </c>
      <c r="M183" s="29" t="s">
        <v>1051</v>
      </c>
      <c r="N183" s="30">
        <v>46300.90892361111</v>
      </c>
      <c r="O183" s="31">
        <v>370</v>
      </c>
      <c r="P183" s="29" t="s">
        <v>26</v>
      </c>
      <c r="Q183" s="31">
        <v>370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3033343536373[entry_hour]),-1)=HOUR(AF183)),--(IFERROR(Flights_2026_09_3033343536373[entry_sector],"")=AG183),--(IFERROR(Flights_2026_09_3033343536373[nfl],-1)&gt;=AH183),--(IFERROR(Flights_2026_09_3033343536373[nfl],-1)&lt;=IF(AH183=450,450,AH183+9)))</f>
        <v>0</v>
      </c>
    </row>
    <row r="184" spans="1:35" x14ac:dyDescent="0.2">
      <c r="A184" s="29" t="s">
        <v>283</v>
      </c>
      <c r="B184" s="29" t="s">
        <v>272</v>
      </c>
      <c r="C184" s="29" t="s">
        <v>19</v>
      </c>
      <c r="D184" s="29" t="s">
        <v>41</v>
      </c>
      <c r="E184" s="29" t="s">
        <v>913</v>
      </c>
      <c r="F184" s="30">
        <v>46300.96398148148</v>
      </c>
      <c r="G184" s="29" t="s">
        <v>21</v>
      </c>
      <c r="H184" s="29" t="s">
        <v>2791</v>
      </c>
      <c r="I184" s="31">
        <v>390</v>
      </c>
      <c r="J184" s="29" t="s">
        <v>22</v>
      </c>
      <c r="K184" s="29" t="s">
        <v>23</v>
      </c>
      <c r="L184" s="31">
        <v>990</v>
      </c>
      <c r="M184" s="29" t="s">
        <v>167</v>
      </c>
      <c r="N184" s="30">
        <v>46300.909687500003</v>
      </c>
      <c r="O184" s="31">
        <v>390</v>
      </c>
      <c r="P184" s="29" t="s">
        <v>26</v>
      </c>
      <c r="Q184" s="31">
        <v>390</v>
      </c>
      <c r="R184" t="str">
        <f>IF(B184="","",_xlfn.XLOOKUP(B184,DB!$A$2:$A$205,DB!$C$2:$C$205,"")&amp;"")</f>
        <v>Sector 5</v>
      </c>
      <c r="S184" t="str">
        <f>IF(B184="","",_xlfn.XLOOKUP(B184,DB!$A$2:$A$205,DB!$E$2:$E$205,""))</f>
        <v>Sector 4</v>
      </c>
      <c r="T184" t="str">
        <f>IF(B184="","",_xlfn.XLOOKUP(B184,DB!$A$2:$A$205,DB!$F$2:$F$205,""))</f>
        <v>VOMAR/XUDUN</v>
      </c>
      <c r="U184" t="str">
        <f>IF(B184="","",_xlfn.XLOOKUP(B184,DB!$A$2:$A$205,DB!$D$2:$D$205,""))</f>
        <v>MMEX</v>
      </c>
      <c r="V184" t="str">
        <f>IF(B184="","",IF(OR(COUNTIF(M184,"????N?????W")&gt;0,COUNTIF(M184,"????N?????E")&gt;0,COUNTIF(M184,"????S?????W")&gt;0,COUNTIF(M184,"????S?????E")&gt;0),_xlfn.XLOOKUP(B184,DB!$A$2:$A$205,DB!$B$2:$B$205,""),M184))</f>
        <v>LIDAM</v>
      </c>
      <c r="AF184" s="2">
        <v>0.625</v>
      </c>
      <c r="AG184" t="s">
        <v>745</v>
      </c>
      <c r="AH184" s="17">
        <v>200</v>
      </c>
      <c r="AI184" s="17" cm="1">
        <f t="array" ref="AI184">SUMPRODUCT(--(IFERROR(HOUR(Flights_2026_09_3033343536373[entry_hour]),-1)=HOUR(AF184)),--(IFERROR(Flights_2026_09_3033343536373[entry_sector],"")=AG184),--(IFERROR(Flights_2026_09_3033343536373[nfl],-1)&gt;=AH184),--(IFERROR(Flights_2026_09_3033343536373[nfl],-1)&lt;=IF(AH184=450,450,AH184+9)))</f>
        <v>0</v>
      </c>
    </row>
    <row r="185" spans="1:35" x14ac:dyDescent="0.2">
      <c r="A185" s="29" t="s">
        <v>1033</v>
      </c>
      <c r="B185" s="29" t="s">
        <v>293</v>
      </c>
      <c r="C185" s="29" t="s">
        <v>19</v>
      </c>
      <c r="D185" s="29" t="s">
        <v>419</v>
      </c>
      <c r="E185" s="29" t="s">
        <v>1033</v>
      </c>
      <c r="F185" s="30">
        <v>46300.966134259259</v>
      </c>
      <c r="G185" s="29" t="s">
        <v>21</v>
      </c>
      <c r="H185" s="29" t="s">
        <v>2792</v>
      </c>
      <c r="I185" s="31">
        <v>360</v>
      </c>
      <c r="J185" s="29" t="s">
        <v>22</v>
      </c>
      <c r="K185" s="29" t="s">
        <v>31</v>
      </c>
      <c r="L185" s="31">
        <v>171</v>
      </c>
      <c r="M185" s="29" t="s">
        <v>37</v>
      </c>
      <c r="N185" s="30">
        <v>46300.952384259261</v>
      </c>
      <c r="O185" s="31">
        <v>165</v>
      </c>
      <c r="P185" s="29" t="s">
        <v>26</v>
      </c>
      <c r="Q185" s="31">
        <v>220</v>
      </c>
      <c r="R185" t="str">
        <f>IF(B185="","",_xlfn.XLOOKUP(B185,DB!$A$2:$A$205,DB!$C$2:$C$205,"")&amp;"")</f>
        <v>Sector 3</v>
      </c>
      <c r="S185" t="str">
        <f>IF(B185="","",_xlfn.XLOOKUP(B185,DB!$A$2:$A$205,DB!$E$2:$E$205,""))</f>
        <v>Sector 3</v>
      </c>
      <c r="T185" t="str">
        <f>IF(B185="","",_xlfn.XLOOKUP(B185,DB!$A$2:$A$205,DB!$F$2:$F$205,""))</f>
        <v>NOSAT</v>
      </c>
      <c r="U185" t="str">
        <f>IF(B185="","",_xlfn.XLOOKUP(B185,DB!$A$2:$A$205,DB!$D$2:$D$205,""))</f>
        <v>MUFH</v>
      </c>
      <c r="V185" t="str">
        <f>IF(B185="","",IF(OR(COUNTIF(M185,"????N?????W")&gt;0,COUNTIF(M185,"????N?????E")&gt;0,COUNTIF(M185,"????S?????W")&gt;0,COUNTIF(M185,"????S?????E")&gt;0),_xlfn.XLOOKUP(B185,DB!$A$2:$A$205,DB!$B$2:$B$205,""),M185))</f>
        <v>NOSAT</v>
      </c>
      <c r="AF185" s="2">
        <v>0.625</v>
      </c>
      <c r="AG185" t="s">
        <v>745</v>
      </c>
      <c r="AH185" s="17">
        <v>210</v>
      </c>
      <c r="AI185" s="17" cm="1">
        <f t="array" ref="AI185">SUMPRODUCT(--(IFERROR(HOUR(Flights_2026_09_3033343536373[entry_hour]),-1)=HOUR(AF185)),--(IFERROR(Flights_2026_09_3033343536373[entry_sector],"")=AG185),--(IFERROR(Flights_2026_09_3033343536373[nfl],-1)&gt;=AH185),--(IFERROR(Flights_2026_09_3033343536373[nfl],-1)&lt;=IF(AH185=450,450,AH185+9)))</f>
        <v>0</v>
      </c>
    </row>
    <row r="186" spans="1:35" x14ac:dyDescent="0.2">
      <c r="A186" s="29" t="s">
        <v>349</v>
      </c>
      <c r="B186" s="29" t="s">
        <v>75</v>
      </c>
      <c r="C186" s="29" t="s">
        <v>19</v>
      </c>
      <c r="D186" s="29" t="s">
        <v>76</v>
      </c>
      <c r="E186" s="29" t="s">
        <v>2229</v>
      </c>
      <c r="F186" s="30">
        <v>46300.967222222222</v>
      </c>
      <c r="G186" s="29" t="s">
        <v>28</v>
      </c>
      <c r="H186" s="29" t="s">
        <v>2793</v>
      </c>
      <c r="I186" s="31">
        <v>350</v>
      </c>
      <c r="J186" s="29" t="s">
        <v>22</v>
      </c>
      <c r="K186" s="29" t="s">
        <v>23</v>
      </c>
      <c r="L186" s="31">
        <v>900</v>
      </c>
      <c r="M186" s="29" t="s">
        <v>78</v>
      </c>
      <c r="N186" s="30">
        <v>46300.915532407409</v>
      </c>
      <c r="O186" s="31">
        <v>350</v>
      </c>
      <c r="P186" s="29" t="s">
        <v>26</v>
      </c>
      <c r="Q186" s="31">
        <v>350</v>
      </c>
      <c r="R186" t="str">
        <f>IF(B186="","",_xlfn.XLOOKUP(B186,DB!$A$2:$A$205,DB!$C$2:$C$205,"")&amp;"")</f>
        <v>Sector 5</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3033343536373[entry_hour]),-1)=HOUR(AF186)),--(IFERROR(Flights_2026_09_3033343536373[entry_sector],"")=AG186),--(IFERROR(Flights_2026_09_3033343536373[nfl],-1)&gt;=AH186),--(IFERROR(Flights_2026_09_3033343536373[nfl],-1)&lt;=IF(AH186=450,450,AH186+9)))</f>
        <v>0</v>
      </c>
    </row>
    <row r="187" spans="1:35" x14ac:dyDescent="0.2">
      <c r="A187" s="29" t="s">
        <v>333</v>
      </c>
      <c r="B187" s="29" t="s">
        <v>119</v>
      </c>
      <c r="C187" s="29" t="s">
        <v>19</v>
      </c>
      <c r="D187" s="29" t="s">
        <v>120</v>
      </c>
      <c r="E187" s="29" t="s">
        <v>2794</v>
      </c>
      <c r="F187" s="30">
        <v>46300.969293981485</v>
      </c>
      <c r="G187" s="29" t="s">
        <v>21</v>
      </c>
      <c r="H187" s="29" t="s">
        <v>2795</v>
      </c>
      <c r="I187" s="31">
        <v>350</v>
      </c>
      <c r="J187" s="29" t="s">
        <v>22</v>
      </c>
      <c r="K187" s="29" t="s">
        <v>23</v>
      </c>
      <c r="L187" s="31">
        <v>492</v>
      </c>
      <c r="M187" s="29" t="s">
        <v>25</v>
      </c>
      <c r="N187" s="30">
        <v>46300.939675925925</v>
      </c>
      <c r="O187" s="31">
        <v>350</v>
      </c>
      <c r="P187" s="29" t="s">
        <v>26</v>
      </c>
      <c r="Q187" s="31">
        <v>350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KEHLI</v>
      </c>
      <c r="AF187" s="2">
        <v>0.625</v>
      </c>
      <c r="AG187" t="s">
        <v>745</v>
      </c>
      <c r="AH187" s="17">
        <v>230</v>
      </c>
      <c r="AI187" s="17" cm="1">
        <f t="array" ref="AI187">SUMPRODUCT(--(IFERROR(HOUR(Flights_2026_09_3033343536373[entry_hour]),-1)=HOUR(AF187)),--(IFERROR(Flights_2026_09_3033343536373[entry_sector],"")=AG187),--(IFERROR(Flights_2026_09_3033343536373[nfl],-1)&gt;=AH187),--(IFERROR(Flights_2026_09_3033343536373[nfl],-1)&lt;=IF(AH187=450,450,AH187+9)))</f>
        <v>0</v>
      </c>
    </row>
    <row r="188" spans="1:35" x14ac:dyDescent="0.2">
      <c r="A188" s="29" t="s">
        <v>33</v>
      </c>
      <c r="B188" s="29" t="s">
        <v>34</v>
      </c>
      <c r="C188" s="29" t="s">
        <v>19</v>
      </c>
      <c r="D188" s="29" t="s">
        <v>339</v>
      </c>
      <c r="E188" s="29" t="s">
        <v>2796</v>
      </c>
      <c r="F188" s="30">
        <v>46300.974386574075</v>
      </c>
      <c r="G188" s="29" t="s">
        <v>21</v>
      </c>
      <c r="H188" s="29" t="s">
        <v>2797</v>
      </c>
      <c r="I188" s="31">
        <v>400</v>
      </c>
      <c r="J188" s="29" t="s">
        <v>22</v>
      </c>
      <c r="K188" s="29" t="s">
        <v>23</v>
      </c>
      <c r="L188" s="31">
        <v>164</v>
      </c>
      <c r="M188" s="29" t="s">
        <v>37</v>
      </c>
      <c r="N188" s="30">
        <v>46300.960972222223</v>
      </c>
      <c r="O188" s="31">
        <v>153</v>
      </c>
      <c r="P188" s="29" t="s">
        <v>38</v>
      </c>
      <c r="Q188" s="31">
        <v>220</v>
      </c>
      <c r="R188" t="str">
        <f>IF(B188="","",_xlfn.XLOOKUP(B188,DB!$A$2:$A$205,DB!$C$2:$C$205,"")&amp;"")</f>
        <v>Sector 3</v>
      </c>
      <c r="S188" t="str">
        <f>IF(B188="","",_xlfn.XLOOKUP(B188,DB!$A$2:$A$205,DB!$E$2:$E$205,""))</f>
        <v>Sector 3</v>
      </c>
      <c r="T188" t="str">
        <f>IF(B188="","",_xlfn.XLOOKUP(B188,DB!$A$2:$A$205,DB!$F$2:$F$205,""))</f>
        <v>NOSAT</v>
      </c>
      <c r="U188" t="str">
        <f>IF(B188="","",_xlfn.XLOOKUP(B188,DB!$A$2:$A$205,DB!$D$2:$D$205,""))</f>
        <v>MUFH</v>
      </c>
      <c r="V188" t="str">
        <f>IF(B188="","",IF(OR(COUNTIF(M188,"????N?????W")&gt;0,COUNTIF(M188,"????N?????E")&gt;0,COUNTIF(M188,"????S?????W")&gt;0,COUNTIF(M188,"????S?????E")&gt;0),_xlfn.XLOOKUP(B188,DB!$A$2:$A$205,DB!$B$2:$B$205,""),M188))</f>
        <v>NOSAT</v>
      </c>
      <c r="AF188" s="2">
        <v>0.625</v>
      </c>
      <c r="AG188" t="s">
        <v>745</v>
      </c>
      <c r="AH188" s="17">
        <v>240</v>
      </c>
      <c r="AI188" s="17" cm="1">
        <f t="array" ref="AI188">SUMPRODUCT(--(IFERROR(HOUR(Flights_2026_09_3033343536373[entry_hour]),-1)=HOUR(AF188)),--(IFERROR(Flights_2026_09_3033343536373[entry_sector],"")=AG188),--(IFERROR(Flights_2026_09_3033343536373[nfl],-1)&gt;=AH188),--(IFERROR(Flights_2026_09_3033343536373[nfl],-1)&lt;=IF(AH188=450,450,AH188+9)))</f>
        <v>0</v>
      </c>
    </row>
    <row r="189" spans="1:35" x14ac:dyDescent="0.2">
      <c r="A189" s="29" t="s">
        <v>357</v>
      </c>
      <c r="B189" s="29" t="s">
        <v>65</v>
      </c>
      <c r="C189" s="29" t="s">
        <v>19</v>
      </c>
      <c r="D189" s="29" t="s">
        <v>20</v>
      </c>
      <c r="E189" s="29" t="s">
        <v>97</v>
      </c>
      <c r="F189" s="30">
        <v>46300.978946759256</v>
      </c>
      <c r="G189" s="29" t="s">
        <v>21</v>
      </c>
      <c r="H189" s="29" t="s">
        <v>2798</v>
      </c>
      <c r="I189" s="31">
        <v>370</v>
      </c>
      <c r="J189" s="29" t="s">
        <v>22</v>
      </c>
      <c r="K189" s="29" t="s">
        <v>23</v>
      </c>
      <c r="L189" s="31">
        <v>896</v>
      </c>
      <c r="M189" s="29" t="s">
        <v>78</v>
      </c>
      <c r="N189" s="30">
        <v>46300.92759259259</v>
      </c>
      <c r="O189" s="31">
        <v>370</v>
      </c>
      <c r="P189" s="29" t="s">
        <v>26</v>
      </c>
      <c r="Q189" s="31">
        <v>370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3033343536373[entry_hour]),-1)=HOUR(AF189)),--(IFERROR(Flights_2026_09_3033343536373[entry_sector],"")=AG189),--(IFERROR(Flights_2026_09_3033343536373[nfl],-1)&gt;=AH189),--(IFERROR(Flights_2026_09_3033343536373[nfl],-1)&lt;=IF(AH189=450,450,AH189+9)))</f>
        <v>0</v>
      </c>
    </row>
    <row r="190" spans="1:35" x14ac:dyDescent="0.2">
      <c r="A190" s="29" t="s">
        <v>355</v>
      </c>
      <c r="B190" s="29" t="s">
        <v>81</v>
      </c>
      <c r="C190" s="29" t="s">
        <v>19</v>
      </c>
      <c r="D190" s="29" t="s">
        <v>76</v>
      </c>
      <c r="E190" s="29" t="s">
        <v>161</v>
      </c>
      <c r="F190" s="30">
        <v>46300.981550925928</v>
      </c>
      <c r="G190" s="29" t="s">
        <v>21</v>
      </c>
      <c r="H190" s="29" t="s">
        <v>2799</v>
      </c>
      <c r="I190" s="31">
        <v>350</v>
      </c>
      <c r="J190" s="29" t="s">
        <v>22</v>
      </c>
      <c r="K190" s="29" t="s">
        <v>23</v>
      </c>
      <c r="L190" s="31">
        <v>807</v>
      </c>
      <c r="M190" s="29" t="s">
        <v>84</v>
      </c>
      <c r="N190" s="30">
        <v>46300.935196759259</v>
      </c>
      <c r="O190" s="31">
        <v>350</v>
      </c>
      <c r="P190" s="29" t="s">
        <v>26</v>
      </c>
      <c r="Q190" s="31">
        <v>350</v>
      </c>
      <c r="R190" t="str">
        <f>IF(B190="","",_xlfn.XLOOKUP(B190,DB!$A$2:$A$205,DB!$C$2:$C$205,"")&amp;"")</f>
        <v>Sector 5</v>
      </c>
      <c r="S190" t="str">
        <f>IF(B190="","",_xlfn.XLOOKUP(B190,DB!$A$2:$A$205,DB!$E$2:$E$205,""))</f>
        <v>Sector 4</v>
      </c>
      <c r="T190" t="str">
        <f>IF(B190="","",_xlfn.XLOOKUP(B190,DB!$A$2:$A$205,DB!$F$2:$F$205,""))</f>
        <v>VOMAR/XUDUN</v>
      </c>
      <c r="U190" t="str">
        <f>IF(B190="","",_xlfn.XLOOKUP(B190,DB!$A$2:$A$205,DB!$D$2:$D$205,""))</f>
        <v>MMTY</v>
      </c>
      <c r="V190" t="str">
        <f>IF(B190="","",IF(OR(COUNTIF(M190,"????N?????W")&gt;0,COUNTIF(M190,"????N?????E")&gt;0,COUNTIF(M190,"????S?????W")&gt;0,COUNTIF(M190,"????S?????E")&gt;0),_xlfn.XLOOKUP(B190,DB!$A$2:$A$205,DB!$B$2:$B$205,""),M190))</f>
        <v>MATOL</v>
      </c>
      <c r="AF190" s="2">
        <v>0.625</v>
      </c>
      <c r="AG190" t="s">
        <v>745</v>
      </c>
      <c r="AH190" s="17">
        <v>260</v>
      </c>
      <c r="AI190" s="17" cm="1">
        <f t="array" ref="AI190">SUMPRODUCT(--(IFERROR(HOUR(Flights_2026_09_3033343536373[entry_hour]),-1)=HOUR(AF190)),--(IFERROR(Flights_2026_09_3033343536373[entry_sector],"")=AG190),--(IFERROR(Flights_2026_09_3033343536373[nfl],-1)&gt;=AH190),--(IFERROR(Flights_2026_09_3033343536373[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entry_hour]),-1)=HOUR(AF191)),--(IFERROR(Flights_2026_09_3033343536373[entry_sector],"")=AG191),--(IFERROR(Flights_2026_09_3033343536373[nfl],-1)&gt;=AH191),--(IFERROR(Flights_2026_09_3033343536373[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entry_hour]),-1)=HOUR(AF192)),--(IFERROR(Flights_2026_09_3033343536373[entry_sector],"")=AG192),--(IFERROR(Flights_2026_09_3033343536373[nfl],-1)&gt;=AH192),--(IFERROR(Flights_2026_09_3033343536373[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entry_hour]),-1)=HOUR(AF193)),--(IFERROR(Flights_2026_09_3033343536373[entry_sector],"")=AG193),--(IFERROR(Flights_2026_09_3033343536373[nfl],-1)&gt;=AH193),--(IFERROR(Flights_2026_09_3033343536373[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entry_hour]),-1)=HOUR(AF194)),--(IFERROR(Flights_2026_09_3033343536373[entry_sector],"")=AG194),--(IFERROR(Flights_2026_09_3033343536373[nfl],-1)&gt;=AH194),--(IFERROR(Flights_2026_09_3033343536373[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entry_hour]),-1)=HOUR(AF195)),--(IFERROR(Flights_2026_09_3033343536373[entry_sector],"")=AG195),--(IFERROR(Flights_2026_09_3033343536373[nfl],-1)&gt;=AH195),--(IFERROR(Flights_2026_09_3033343536373[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entry_hour]),-1)=HOUR(AF196)),--(IFERROR(Flights_2026_09_3033343536373[entry_sector],"")=AG196),--(IFERROR(Flights_2026_09_3033343536373[nfl],-1)&gt;=AH196),--(IFERROR(Flights_2026_09_3033343536373[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entry_hour]),-1)=HOUR(AF197)),--(IFERROR(Flights_2026_09_3033343536373[entry_sector],"")=AG197),--(IFERROR(Flights_2026_09_3033343536373[nfl],-1)&gt;=AH197),--(IFERROR(Flights_2026_09_3033343536373[nfl],-1)&lt;=IF(AH197=450,450,AH197+9)))</f>
        <v>0</v>
      </c>
    </row>
    <row r="198" spans="1:35" ht="19" x14ac:dyDescent="0.2">
      <c r="A198" s="36" t="s">
        <v>2163</v>
      </c>
      <c r="B198" s="36"/>
      <c r="C198" s="36"/>
      <c r="D198" s="36"/>
      <c r="E198" s="36"/>
      <c r="F198" s="36"/>
      <c r="G198" s="36"/>
      <c r="H198" s="36"/>
      <c r="I198" s="36"/>
      <c r="J198" s="36"/>
      <c r="AF198" s="2">
        <v>0.625</v>
      </c>
      <c r="AG198" t="s">
        <v>745</v>
      </c>
      <c r="AH198" s="17">
        <v>340</v>
      </c>
      <c r="AI198" s="17" cm="1">
        <f t="array" ref="AI198">SUMPRODUCT(--(IFERROR(HOUR(Flights_2026_09_3033343536373[entry_hour]),-1)=HOUR(AF198)),--(IFERROR(Flights_2026_09_3033343536373[entry_sector],"")=AG198),--(IFERROR(Flights_2026_09_3033343536373[nfl],-1)&gt;=AH198),--(IFERROR(Flights_2026_09_3033343536373[nfl],-1)&lt;=IF(AH198=450,450,AH198+9)))</f>
        <v>0</v>
      </c>
    </row>
    <row r="199" spans="1:35" x14ac:dyDescent="0.2">
      <c r="AF199" s="2">
        <v>0.625</v>
      </c>
      <c r="AG199" t="s">
        <v>745</v>
      </c>
      <c r="AH199" s="17">
        <v>350</v>
      </c>
      <c r="AI199" s="17" cm="1">
        <f t="array" ref="AI199">SUMPRODUCT(--(IFERROR(HOUR(Flights_2026_09_3033343536373[entry_hour]),-1)=HOUR(AF199)),--(IFERROR(Flights_2026_09_3033343536373[entry_sector],"")=AG199),--(IFERROR(Flights_2026_09_3033343536373[nfl],-1)&gt;=AH199),--(IFERROR(Flights_2026_09_3033343536373[nfl],-1)&lt;=IF(AH199=450,450,AH199+9)))</f>
        <v>3</v>
      </c>
    </row>
    <row r="200" spans="1:35" x14ac:dyDescent="0.2">
      <c r="AF200" s="2">
        <v>0.625</v>
      </c>
      <c r="AG200" t="s">
        <v>745</v>
      </c>
      <c r="AH200" s="17">
        <v>360</v>
      </c>
      <c r="AI200" s="17" cm="1">
        <f t="array" ref="AI200">SUMPRODUCT(--(IFERROR(HOUR(Flights_2026_09_3033343536373[entry_hour]),-1)=HOUR(AF200)),--(IFERROR(Flights_2026_09_3033343536373[entry_sector],"")=AG200),--(IFERROR(Flights_2026_09_3033343536373[nfl],-1)&gt;=AH200),--(IFERROR(Flights_2026_09_3033343536373[nfl],-1)&lt;=IF(AH200=450,450,AH200+9)))</f>
        <v>0</v>
      </c>
    </row>
    <row r="201" spans="1:35" x14ac:dyDescent="0.2">
      <c r="AF201" s="2">
        <v>0.625</v>
      </c>
      <c r="AG201" t="s">
        <v>745</v>
      </c>
      <c r="AH201" s="17">
        <v>370</v>
      </c>
      <c r="AI201" s="17" cm="1">
        <f t="array" ref="AI201">SUMPRODUCT(--(IFERROR(HOUR(Flights_2026_09_3033343536373[entry_hour]),-1)=HOUR(AF201)),--(IFERROR(Flights_2026_09_3033343536373[entry_sector],"")=AG201),--(IFERROR(Flights_2026_09_3033343536373[nfl],-1)&gt;=AH201),--(IFERROR(Flights_2026_09_3033343536373[nfl],-1)&lt;=IF(AH201=450,450,AH201+9)))</f>
        <v>1</v>
      </c>
    </row>
    <row r="202" spans="1:35" x14ac:dyDescent="0.2">
      <c r="AF202" s="2">
        <v>0.625</v>
      </c>
      <c r="AG202" t="s">
        <v>745</v>
      </c>
      <c r="AH202" s="17">
        <v>380</v>
      </c>
      <c r="AI202" s="17" cm="1">
        <f t="array" ref="AI202">SUMPRODUCT(--(IFERROR(HOUR(Flights_2026_09_3033343536373[entry_hour]),-1)=HOUR(AF202)),--(IFERROR(Flights_2026_09_3033343536373[entry_sector],"")=AG202),--(IFERROR(Flights_2026_09_3033343536373[nfl],-1)&gt;=AH202),--(IFERROR(Flights_2026_09_3033343536373[nfl],-1)&lt;=IF(AH202=450,450,AH202+9)))</f>
        <v>0</v>
      </c>
    </row>
    <row r="203" spans="1:35" x14ac:dyDescent="0.2">
      <c r="AF203" s="2">
        <v>0.625</v>
      </c>
      <c r="AG203" t="s">
        <v>745</v>
      </c>
      <c r="AH203" s="17">
        <v>390</v>
      </c>
      <c r="AI203" s="17" cm="1">
        <f t="array" ref="AI203">SUMPRODUCT(--(IFERROR(HOUR(Flights_2026_09_3033343536373[entry_hour]),-1)=HOUR(AF203)),--(IFERROR(Flights_2026_09_3033343536373[entry_sector],"")=AG203),--(IFERROR(Flights_2026_09_3033343536373[nfl],-1)&gt;=AH203),--(IFERROR(Flights_2026_09_3033343536373[nfl],-1)&lt;=IF(AH203=450,450,AH203+9)))</f>
        <v>0</v>
      </c>
    </row>
    <row r="204" spans="1:35" x14ac:dyDescent="0.2">
      <c r="AF204" s="2">
        <v>0.625</v>
      </c>
      <c r="AG204" t="s">
        <v>745</v>
      </c>
      <c r="AH204" s="17">
        <v>400</v>
      </c>
      <c r="AI204" s="17" cm="1">
        <f t="array" ref="AI204">SUMPRODUCT(--(IFERROR(HOUR(Flights_2026_09_3033343536373[entry_hour]),-1)=HOUR(AF204)),--(IFERROR(Flights_2026_09_3033343536373[entry_sector],"")=AG204),--(IFERROR(Flights_2026_09_3033343536373[nfl],-1)&gt;=AH204),--(IFERROR(Flights_2026_09_3033343536373[nfl],-1)&lt;=IF(AH204=450,450,AH204+9)))</f>
        <v>0</v>
      </c>
    </row>
    <row r="205" spans="1:35" x14ac:dyDescent="0.2">
      <c r="AF205" s="2">
        <v>0.625</v>
      </c>
      <c r="AG205" t="s">
        <v>745</v>
      </c>
      <c r="AH205" s="17">
        <v>410</v>
      </c>
      <c r="AI205" s="17" cm="1">
        <f t="array" ref="AI205">SUMPRODUCT(--(IFERROR(HOUR(Flights_2026_09_3033343536373[entry_hour]),-1)=HOUR(AF205)),--(IFERROR(Flights_2026_09_3033343536373[entry_sector],"")=AG205),--(IFERROR(Flights_2026_09_3033343536373[nfl],-1)&gt;=AH205),--(IFERROR(Flights_2026_09_3033343536373[nfl],-1)&lt;=IF(AH205=450,450,AH205+9)))</f>
        <v>0</v>
      </c>
    </row>
    <row r="206" spans="1:35" x14ac:dyDescent="0.2">
      <c r="AF206" s="2">
        <v>0.625</v>
      </c>
      <c r="AG206" t="s">
        <v>745</v>
      </c>
      <c r="AH206" s="17">
        <v>420</v>
      </c>
      <c r="AI206" s="17" cm="1">
        <f t="array" ref="AI206">SUMPRODUCT(--(IFERROR(HOUR(Flights_2026_09_3033343536373[entry_hour]),-1)=HOUR(AF206)),--(IFERROR(Flights_2026_09_3033343536373[entry_sector],"")=AG206),--(IFERROR(Flights_2026_09_3033343536373[nfl],-1)&gt;=AH206),--(IFERROR(Flights_2026_09_3033343536373[nfl],-1)&lt;=IF(AH206=450,450,AH206+9)))</f>
        <v>0</v>
      </c>
    </row>
    <row r="207" spans="1:35" x14ac:dyDescent="0.2">
      <c r="AF207" s="2">
        <v>0.625</v>
      </c>
      <c r="AG207" t="s">
        <v>745</v>
      </c>
      <c r="AH207" s="17">
        <v>430</v>
      </c>
      <c r="AI207" s="17" cm="1">
        <f t="array" ref="AI207">SUMPRODUCT(--(IFERROR(HOUR(Flights_2026_09_3033343536373[entry_hour]),-1)=HOUR(AF207)),--(IFERROR(Flights_2026_09_3033343536373[entry_sector],"")=AG207),--(IFERROR(Flights_2026_09_3033343536373[nfl],-1)&gt;=AH207),--(IFERROR(Flights_2026_09_3033343536373[nfl],-1)&lt;=IF(AH207=450,450,AH207+9)))</f>
        <v>0</v>
      </c>
    </row>
    <row r="208" spans="1:35" x14ac:dyDescent="0.2">
      <c r="AF208" s="2">
        <v>0.625</v>
      </c>
      <c r="AG208" t="s">
        <v>745</v>
      </c>
      <c r="AH208" s="17">
        <v>440</v>
      </c>
      <c r="AI208" s="17" cm="1">
        <f t="array" ref="AI208">SUMPRODUCT(--(IFERROR(HOUR(Flights_2026_09_3033343536373[entry_hour]),-1)=HOUR(AF208)),--(IFERROR(Flights_2026_09_3033343536373[entry_sector],"")=AG208),--(IFERROR(Flights_2026_09_3033343536373[nfl],-1)&gt;=AH208),--(IFERROR(Flights_2026_09_3033343536373[nfl],-1)&lt;=IF(AH208=450,450,AH208+9)))</f>
        <v>0</v>
      </c>
    </row>
    <row r="209" spans="1:35" ht="28" customHeight="1" x14ac:dyDescent="0.2">
      <c r="AF209" s="2">
        <v>0.625</v>
      </c>
      <c r="AG209" t="s">
        <v>745</v>
      </c>
      <c r="AH209" s="17">
        <v>450</v>
      </c>
      <c r="AI209" s="17" cm="1">
        <f t="array" ref="AI209">SUMPRODUCT(--(IFERROR(HOUR(Flights_2026_09_3033343536373[entry_hour]),-1)=HOUR(AF209)),--(IFERROR(Flights_2026_09_3033343536373[entry_sector],"")=AG209),--(IFERROR(Flights_2026_09_3033343536373[nfl],-1)&gt;=AH209),--(IFERROR(Flights_2026_09_3033343536373[nfl],-1)&lt;=IF(AH209=450,450,AH209+9)))</f>
        <v>0</v>
      </c>
    </row>
    <row r="210" spans="1:35" ht="25" customHeight="1" x14ac:dyDescent="0.2">
      <c r="AF210" s="2">
        <v>0.625</v>
      </c>
      <c r="AG210" t="s">
        <v>840</v>
      </c>
      <c r="AH210" s="17">
        <v>200</v>
      </c>
      <c r="AI210" s="17" cm="1">
        <f t="array" ref="AI210">SUMPRODUCT(--(IFERROR(HOUR(Flights_2026_09_3033343536373[entry_hour]),-1)=HOUR(AF210)),--(IFERROR(Flights_2026_09_3033343536373[entry_sector],"")=AG210),--(IFERROR(Flights_2026_09_3033343536373[nfl],-1)&gt;=AH210),--(IFERROR(Flights_2026_09_3033343536373[nfl],-1)&lt;=IF(AH210=450,450,AH210+9)))</f>
        <v>0</v>
      </c>
    </row>
    <row r="211" spans="1:35" x14ac:dyDescent="0.2">
      <c r="AF211" s="2">
        <v>0.625</v>
      </c>
      <c r="AG211" t="s">
        <v>840</v>
      </c>
      <c r="AH211" s="17">
        <v>210</v>
      </c>
      <c r="AI211" s="17" cm="1">
        <f t="array" ref="AI211">SUMPRODUCT(--(IFERROR(HOUR(Flights_2026_09_3033343536373[entry_hour]),-1)=HOUR(AF211)),--(IFERROR(Flights_2026_09_3033343536373[entry_sector],"")=AG211),--(IFERROR(Flights_2026_09_3033343536373[nfl],-1)&gt;=AH211),--(IFERROR(Flights_2026_09_3033343536373[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entry_hour]),-1)=HOUR(AF212)),--(IFERROR(Flights_2026_09_3033343536373[entry_sector],"")=AG212),--(IFERROR(Flights_2026_09_3033343536373[nfl],-1)&gt;=AH212),--(IFERROR(Flights_2026_09_3033343536373[nfl],-1)&lt;=IF(AH212=450,450,AH212+9)))</f>
        <v>0</v>
      </c>
    </row>
    <row r="213" spans="1:35" x14ac:dyDescent="0.2">
      <c r="W213" s="17" cm="1">
        <f t="array" ref="W213">SUMPRODUCT(--(IFERROR(HOUR(Flights_2026_09_3033343536373[entry_hour]),-1)=HOUR(W$212)),--(IFERROR(Flights_2026_09_3033343536373[nfl],-1)&gt;=IF($V236=450,450,$V236)),--(IFERROR(Flights_2026_09_3033343536373[nfl],-1)&lt;=IF($V236=450,450,$V236+9)))</f>
        <v>0</v>
      </c>
      <c r="X213" s="17" cm="1">
        <f t="array" ref="X213">SUMPRODUCT(--(IFERROR(HOUR(Flights_2026_09_3033343536373[entry_hour]),-1)=HOUR(X$212)),--(IFERROR(Flights_2026_09_3033343536373[nfl],-1)&gt;=IF($V236=450,450,$V236)),--(IFERROR(Flights_2026_09_3033343536373[nfl],-1)&lt;=IF($V236=450,450,$V236+9)))</f>
        <v>0</v>
      </c>
      <c r="Y213" s="17" cm="1">
        <f t="array" ref="Y213">SUMPRODUCT(--(IFERROR(HOUR(Flights_2026_09_3033343536373[entry_hour]),-1)=HOUR(Y$212)),--(IFERROR(Flights_2026_09_3033343536373[nfl],-1)&gt;=IF($V236=450,450,$V236)),--(IFERROR(Flights_2026_09_3033343536373[nfl],-1)&lt;=IF($V236=450,450,$V236+9)))</f>
        <v>0</v>
      </c>
      <c r="Z213" s="17" cm="1">
        <f t="array" ref="Z213">SUMPRODUCT(--(IFERROR(HOUR(Flights_2026_09_3033343536373[entry_hour]),-1)=HOUR(Z$212)),--(IFERROR(Flights_2026_09_3033343536373[nfl],-1)&gt;=IF($V236=450,450,$V236)),--(IFERROR(Flights_2026_09_3033343536373[nfl],-1)&lt;=IF($V236=450,450,$V236+9)))</f>
        <v>0</v>
      </c>
      <c r="AA213" s="17" cm="1">
        <f t="array" ref="AA213">SUMPRODUCT(--(IFERROR(HOUR(Flights_2026_09_3033343536373[entry_hour]),-1)=HOUR(AA$212)),--(IFERROR(Flights_2026_09_3033343536373[nfl],-1)&gt;=IF($V236=450,450,$V236)),--(IFERROR(Flights_2026_09_3033343536373[nfl],-1)&lt;=IF($V236=450,450,$V236+9)))</f>
        <v>0</v>
      </c>
      <c r="AB213" s="17" cm="1">
        <f t="array" ref="AB213">SUMPRODUCT(--(IFERROR(HOUR(Flights_2026_09_3033343536373[entry_hour]),-1)=HOUR(AB$212)),--(IFERROR(Flights_2026_09_3033343536373[nfl],-1)&gt;=IF($V236=450,450,$V236)),--(IFERROR(Flights_2026_09_3033343536373[nfl],-1)&lt;=IF($V236=450,450,$V236+9)))</f>
        <v>0</v>
      </c>
      <c r="AC213" s="17" cm="1">
        <f t="array" ref="AC213">SUMPRODUCT(--(IFERROR(HOUR(Flights_2026_09_3033343536373[entry_hour]),-1)=HOUR(AC$212)),--(IFERROR(Flights_2026_09_3033343536373[nfl],-1)&gt;=IF($V236=450,450,$V236)),--(IFERROR(Flights_2026_09_3033343536373[nfl],-1)&lt;=IF($V236=450,450,$V236+9)))</f>
        <v>0</v>
      </c>
      <c r="AD213" s="17" cm="1">
        <f t="array" ref="AD213">SUMPRODUCT(--(IFERROR(HOUR(Flights_2026_09_3033343536373[entry_hour]),-1)=HOUR(AD$212)),--(IFERROR(Flights_2026_09_3033343536373[nfl],-1)&gt;=IF($V236=450,450,$V236)),--(IFERROR(Flights_2026_09_3033343536373[nfl],-1)&lt;=IF($V236=450,450,$V236+9)))</f>
        <v>0</v>
      </c>
      <c r="AE213" s="17" cm="1">
        <f t="array" ref="AE213">SUMPRODUCT(--(IFERROR(HOUR(Flights_2026_09_3033343536373[entry_hour]),-1)=HOUR(AE$212)),--(IFERROR(Flights_2026_09_3033343536373[nfl],-1)&gt;=IF($V236=450,450,$V236)),--(IFERROR(Flights_2026_09_3033343536373[nfl],-1)&lt;=IF($V236=450,450,$V236+9)))</f>
        <v>0</v>
      </c>
      <c r="AF213" s="2">
        <v>0.625</v>
      </c>
      <c r="AG213" t="s">
        <v>840</v>
      </c>
      <c r="AH213" s="17">
        <v>230</v>
      </c>
      <c r="AI213" s="17" cm="1">
        <f t="array" ref="AI213">SUMPRODUCT(--(IFERROR(HOUR(Flights_2026_09_3033343536373[entry_hour]),-1)=HOUR(AF213)),--(IFERROR(Flights_2026_09_3033343536373[entry_sector],"")=AG213),--(IFERROR(Flights_2026_09_3033343536373[nfl],-1)&gt;=AH213),--(IFERROR(Flights_2026_09_3033343536373[nfl],-1)&lt;=IF(AH213=450,450,AH213+9)))</f>
        <v>0</v>
      </c>
    </row>
    <row r="214" spans="1:35" x14ac:dyDescent="0.2">
      <c r="W214" s="17" cm="1">
        <f t="array" ref="W214">SUMPRODUCT(--(IFERROR(HOUR(Flights_2026_09_3033343536373[entry_hour]),-1)=HOUR(W$212)),--(IFERROR(Flights_2026_09_3033343536373[nfl],-1)&gt;=IF($V237=450,450,$V237)),--(IFERROR(Flights_2026_09_3033343536373[nfl],-1)&lt;=IF($V237=450,450,$V237+9)))</f>
        <v>0</v>
      </c>
      <c r="X214" s="17" cm="1">
        <f t="array" ref="X214">SUMPRODUCT(--(IFERROR(HOUR(Flights_2026_09_3033343536373[entry_hour]),-1)=HOUR(X$212)),--(IFERROR(Flights_2026_09_3033343536373[nfl],-1)&gt;=IF($V237=450,450,$V237)),--(IFERROR(Flights_2026_09_3033343536373[nfl],-1)&lt;=IF($V237=450,450,$V237+9)))</f>
        <v>0</v>
      </c>
      <c r="Y214" s="17" cm="1">
        <f t="array" ref="Y214">SUMPRODUCT(--(IFERROR(HOUR(Flights_2026_09_3033343536373[entry_hour]),-1)=HOUR(Y$212)),--(IFERROR(Flights_2026_09_3033343536373[nfl],-1)&gt;=IF($V237=450,450,$V237)),--(IFERROR(Flights_2026_09_3033343536373[nfl],-1)&lt;=IF($V237=450,450,$V237+9)))</f>
        <v>0</v>
      </c>
      <c r="Z214" s="17" cm="1">
        <f t="array" ref="Z214">SUMPRODUCT(--(IFERROR(HOUR(Flights_2026_09_3033343536373[entry_hour]),-1)=HOUR(Z$212)),--(IFERROR(Flights_2026_09_3033343536373[nfl],-1)&gt;=IF($V237=450,450,$V237)),--(IFERROR(Flights_2026_09_3033343536373[nfl],-1)&lt;=IF($V237=450,450,$V237+9)))</f>
        <v>0</v>
      </c>
      <c r="AA214" s="17" cm="1">
        <f t="array" ref="AA214">SUMPRODUCT(--(IFERROR(HOUR(Flights_2026_09_3033343536373[entry_hour]),-1)=HOUR(AA$212)),--(IFERROR(Flights_2026_09_3033343536373[nfl],-1)&gt;=IF($V237=450,450,$V237)),--(IFERROR(Flights_2026_09_3033343536373[nfl],-1)&lt;=IF($V237=450,450,$V237+9)))</f>
        <v>0</v>
      </c>
      <c r="AB214" s="17" cm="1">
        <f t="array" ref="AB214">SUMPRODUCT(--(IFERROR(HOUR(Flights_2026_09_3033343536373[entry_hour]),-1)=HOUR(AB$212)),--(IFERROR(Flights_2026_09_3033343536373[nfl],-1)&gt;=IF($V237=450,450,$V237)),--(IFERROR(Flights_2026_09_3033343536373[nfl],-1)&lt;=IF($V237=450,450,$V237+9)))</f>
        <v>0</v>
      </c>
      <c r="AC214" s="17" cm="1">
        <f t="array" ref="AC214">SUMPRODUCT(--(IFERROR(HOUR(Flights_2026_09_3033343536373[entry_hour]),-1)=HOUR(AC$212)),--(IFERROR(Flights_2026_09_3033343536373[nfl],-1)&gt;=IF($V237=450,450,$V237)),--(IFERROR(Flights_2026_09_3033343536373[nfl],-1)&lt;=IF($V237=450,450,$V237+9)))</f>
        <v>0</v>
      </c>
      <c r="AD214" s="17" cm="1">
        <f t="array" ref="AD214">SUMPRODUCT(--(IFERROR(HOUR(Flights_2026_09_3033343536373[entry_hour]),-1)=HOUR(AD$212)),--(IFERROR(Flights_2026_09_3033343536373[nfl],-1)&gt;=IF($V237=450,450,$V237)),--(IFERROR(Flights_2026_09_3033343536373[nfl],-1)&lt;=IF($V237=450,450,$V237+9)))</f>
        <v>0</v>
      </c>
      <c r="AE214" s="17" cm="1">
        <f t="array" ref="AE214">SUMPRODUCT(--(IFERROR(HOUR(Flights_2026_09_3033343536373[entry_hour]),-1)=HOUR(AE$212)),--(IFERROR(Flights_2026_09_3033343536373[nfl],-1)&gt;=IF($V237=450,450,$V237)),--(IFERROR(Flights_2026_09_3033343536373[nfl],-1)&lt;=IF($V237=450,450,$V237+9)))</f>
        <v>0</v>
      </c>
      <c r="AF214" s="2">
        <v>0.625</v>
      </c>
      <c r="AG214" t="s">
        <v>840</v>
      </c>
      <c r="AH214" s="17">
        <v>240</v>
      </c>
      <c r="AI214" s="17" cm="1">
        <f t="array" ref="AI214">SUMPRODUCT(--(IFERROR(HOUR(Flights_2026_09_3033343536373[entry_hour]),-1)=HOUR(AF214)),--(IFERROR(Flights_2026_09_3033343536373[entry_sector],"")=AG214),--(IFERROR(Flights_2026_09_3033343536373[nfl],-1)&gt;=AH214),--(IFERROR(Flights_2026_09_3033343536373[nfl],-1)&lt;=IF(AH214=450,450,AH214+9)))</f>
        <v>0</v>
      </c>
    </row>
    <row r="215" spans="1:35" x14ac:dyDescent="0.2">
      <c r="W215" s="17" cm="1">
        <f t="array" ref="W215">SUMPRODUCT(--(IFERROR(HOUR(Flights_2026_09_3033343536373[entry_hour]),-1)=HOUR(W$212)),--(IFERROR(Flights_2026_09_3033343536373[nfl],-1)&gt;=IF($V238=450,450,$V238)),--(IFERROR(Flights_2026_09_3033343536373[nfl],-1)&lt;=IF($V238=450,450,$V238+9)))</f>
        <v>0</v>
      </c>
      <c r="X215" s="17" cm="1">
        <f t="array" ref="X215">SUMPRODUCT(--(IFERROR(HOUR(Flights_2026_09_3033343536373[entry_hour]),-1)=HOUR(X$212)),--(IFERROR(Flights_2026_09_3033343536373[nfl],-1)&gt;=IF($V238=450,450,$V238)),--(IFERROR(Flights_2026_09_3033343536373[nfl],-1)&lt;=IF($V238=450,450,$V238+9)))</f>
        <v>0</v>
      </c>
      <c r="Y215" s="17" cm="1">
        <f t="array" ref="Y215">SUMPRODUCT(--(IFERROR(HOUR(Flights_2026_09_3033343536373[entry_hour]),-1)=HOUR(Y$212)),--(IFERROR(Flights_2026_09_3033343536373[nfl],-1)&gt;=IF($V238=450,450,$V238)),--(IFERROR(Flights_2026_09_3033343536373[nfl],-1)&lt;=IF($V238=450,450,$V238+9)))</f>
        <v>0</v>
      </c>
      <c r="Z215" s="17" cm="1">
        <f t="array" ref="Z215">SUMPRODUCT(--(IFERROR(HOUR(Flights_2026_09_3033343536373[entry_hour]),-1)=HOUR(Z$212)),--(IFERROR(Flights_2026_09_3033343536373[nfl],-1)&gt;=IF($V238=450,450,$V238)),--(IFERROR(Flights_2026_09_3033343536373[nfl],-1)&lt;=IF($V238=450,450,$V238+9)))</f>
        <v>0</v>
      </c>
      <c r="AA215" s="17" cm="1">
        <f t="array" ref="AA215">SUMPRODUCT(--(IFERROR(HOUR(Flights_2026_09_3033343536373[entry_hour]),-1)=HOUR(AA$212)),--(IFERROR(Flights_2026_09_3033343536373[nfl],-1)&gt;=IF($V238=450,450,$V238)),--(IFERROR(Flights_2026_09_3033343536373[nfl],-1)&lt;=IF($V238=450,450,$V238+9)))</f>
        <v>0</v>
      </c>
      <c r="AB215" s="17" cm="1">
        <f t="array" ref="AB215">SUMPRODUCT(--(IFERROR(HOUR(Flights_2026_09_3033343536373[entry_hour]),-1)=HOUR(AB$212)),--(IFERROR(Flights_2026_09_3033343536373[nfl],-1)&gt;=IF($V238=450,450,$V238)),--(IFERROR(Flights_2026_09_3033343536373[nfl],-1)&lt;=IF($V238=450,450,$V238+9)))</f>
        <v>0</v>
      </c>
      <c r="AC215" s="17" cm="1">
        <f t="array" ref="AC215">SUMPRODUCT(--(IFERROR(HOUR(Flights_2026_09_3033343536373[entry_hour]),-1)=HOUR(AC$212)),--(IFERROR(Flights_2026_09_3033343536373[nfl],-1)&gt;=IF($V238=450,450,$V238)),--(IFERROR(Flights_2026_09_3033343536373[nfl],-1)&lt;=IF($V238=450,450,$V238+9)))</f>
        <v>0</v>
      </c>
      <c r="AD215" s="17" cm="1">
        <f t="array" ref="AD215">SUMPRODUCT(--(IFERROR(HOUR(Flights_2026_09_3033343536373[entry_hour]),-1)=HOUR(AD$212)),--(IFERROR(Flights_2026_09_3033343536373[nfl],-1)&gt;=IF($V238=450,450,$V238)),--(IFERROR(Flights_2026_09_3033343536373[nfl],-1)&lt;=IF($V238=450,450,$V238+9)))</f>
        <v>0</v>
      </c>
      <c r="AE215" s="17" cm="1">
        <f t="array" ref="AE215">SUMPRODUCT(--(IFERROR(HOUR(Flights_2026_09_3033343536373[entry_hour]),-1)=HOUR(AE$212)),--(IFERROR(Flights_2026_09_3033343536373[nfl],-1)&gt;=IF($V238=450,450,$V238)),--(IFERROR(Flights_2026_09_3033343536373[nfl],-1)&lt;=IF($V238=450,450,$V238+9)))</f>
        <v>0</v>
      </c>
      <c r="AF215" s="2">
        <v>0.625</v>
      </c>
      <c r="AG215" t="s">
        <v>840</v>
      </c>
      <c r="AH215" s="17">
        <v>250</v>
      </c>
      <c r="AI215" s="17" cm="1">
        <f t="array" ref="AI215">SUMPRODUCT(--(IFERROR(HOUR(Flights_2026_09_3033343536373[entry_hour]),-1)=HOUR(AF215)),--(IFERROR(Flights_2026_09_3033343536373[entry_sector],"")=AG215),--(IFERROR(Flights_2026_09_3033343536373[nfl],-1)&gt;=AH215),--(IFERROR(Flights_2026_09_3033343536373[nfl],-1)&lt;=IF(AH215=450,450,AH215+9)))</f>
        <v>0</v>
      </c>
    </row>
    <row r="216" spans="1:35" x14ac:dyDescent="0.2">
      <c r="W216" s="17" cm="1">
        <f t="array" ref="W216">SUMPRODUCT(--(IFERROR(HOUR(Flights_2026_09_3033343536373[entry_hour]),-1)=HOUR(W$212)),--(IFERROR(Flights_2026_09_3033343536373[nfl],-1)&gt;=IF($V239=450,450,$V239)),--(IFERROR(Flights_2026_09_3033343536373[nfl],-1)&lt;=IF($V239=450,450,$V239+9)))</f>
        <v>0</v>
      </c>
      <c r="X216" s="17" cm="1">
        <f t="array" ref="X216">SUMPRODUCT(--(IFERROR(HOUR(Flights_2026_09_3033343536373[entry_hour]),-1)=HOUR(X$212)),--(IFERROR(Flights_2026_09_3033343536373[nfl],-1)&gt;=IF($V239=450,450,$V239)),--(IFERROR(Flights_2026_09_3033343536373[nfl],-1)&lt;=IF($V239=450,450,$V239+9)))</f>
        <v>0</v>
      </c>
      <c r="Y216" s="17" cm="1">
        <f t="array" ref="Y216">SUMPRODUCT(--(IFERROR(HOUR(Flights_2026_09_3033343536373[entry_hour]),-1)=HOUR(Y$212)),--(IFERROR(Flights_2026_09_3033343536373[nfl],-1)&gt;=IF($V239=450,450,$V239)),--(IFERROR(Flights_2026_09_3033343536373[nfl],-1)&lt;=IF($V239=450,450,$V239+9)))</f>
        <v>0</v>
      </c>
      <c r="Z216" s="17" cm="1">
        <f t="array" ref="Z216">SUMPRODUCT(--(IFERROR(HOUR(Flights_2026_09_3033343536373[entry_hour]),-1)=HOUR(Z$212)),--(IFERROR(Flights_2026_09_3033343536373[nfl],-1)&gt;=IF($V239=450,450,$V239)),--(IFERROR(Flights_2026_09_3033343536373[nfl],-1)&lt;=IF($V239=450,450,$V239+9)))</f>
        <v>0</v>
      </c>
      <c r="AA216" s="17" cm="1">
        <f t="array" ref="AA216">SUMPRODUCT(--(IFERROR(HOUR(Flights_2026_09_3033343536373[entry_hour]),-1)=HOUR(AA$212)),--(IFERROR(Flights_2026_09_3033343536373[nfl],-1)&gt;=IF($V239=450,450,$V239)),--(IFERROR(Flights_2026_09_3033343536373[nfl],-1)&lt;=IF($V239=450,450,$V239+9)))</f>
        <v>0</v>
      </c>
      <c r="AB216" s="17" cm="1">
        <f t="array" ref="AB216">SUMPRODUCT(--(IFERROR(HOUR(Flights_2026_09_3033343536373[entry_hour]),-1)=HOUR(AB$212)),--(IFERROR(Flights_2026_09_3033343536373[nfl],-1)&gt;=IF($V239=450,450,$V239)),--(IFERROR(Flights_2026_09_3033343536373[nfl],-1)&lt;=IF($V239=450,450,$V239+9)))</f>
        <v>0</v>
      </c>
      <c r="AC216" s="17" cm="1">
        <f t="array" ref="AC216">SUMPRODUCT(--(IFERROR(HOUR(Flights_2026_09_3033343536373[entry_hour]),-1)=HOUR(AC$212)),--(IFERROR(Flights_2026_09_3033343536373[nfl],-1)&gt;=IF($V239=450,450,$V239)),--(IFERROR(Flights_2026_09_3033343536373[nfl],-1)&lt;=IF($V239=450,450,$V239+9)))</f>
        <v>0</v>
      </c>
      <c r="AD216" s="17" cm="1">
        <f t="array" ref="AD216">SUMPRODUCT(--(IFERROR(HOUR(Flights_2026_09_3033343536373[entry_hour]),-1)=HOUR(AD$212)),--(IFERROR(Flights_2026_09_3033343536373[nfl],-1)&gt;=IF($V239=450,450,$V239)),--(IFERROR(Flights_2026_09_3033343536373[nfl],-1)&lt;=IF($V239=450,450,$V239+9)))</f>
        <v>0</v>
      </c>
      <c r="AE216" s="17" cm="1">
        <f t="array" ref="AE216">SUMPRODUCT(--(IFERROR(HOUR(Flights_2026_09_3033343536373[entry_hour]),-1)=HOUR(AE$212)),--(IFERROR(Flights_2026_09_3033343536373[nfl],-1)&gt;=IF($V239=450,450,$V239)),--(IFERROR(Flights_2026_09_3033343536373[nfl],-1)&lt;=IF($V239=450,450,$V239+9)))</f>
        <v>0</v>
      </c>
      <c r="AF216" s="2">
        <v>0.625</v>
      </c>
      <c r="AG216" t="s">
        <v>840</v>
      </c>
      <c r="AH216" s="17">
        <v>260</v>
      </c>
      <c r="AI216" s="17" cm="1">
        <f t="array" ref="AI216">SUMPRODUCT(--(IFERROR(HOUR(Flights_2026_09_3033343536373[entry_hour]),-1)=HOUR(AF216)),--(IFERROR(Flights_2026_09_3033343536373[entry_sector],"")=AG216),--(IFERROR(Flights_2026_09_3033343536373[nfl],-1)&gt;=AH216),--(IFERROR(Flights_2026_09_3033343536373[nfl],-1)&lt;=IF(AH216=450,450,AH216+9)))</f>
        <v>0</v>
      </c>
    </row>
    <row r="217" spans="1:35" x14ac:dyDescent="0.2">
      <c r="W217" s="17" cm="1">
        <f t="array" ref="W217">SUMPRODUCT(--(IFERROR(HOUR(Flights_2026_09_3033343536373[entry_hour]),-1)=HOUR(W$212)),--(IFERROR(Flights_2026_09_3033343536373[nfl],-1)&gt;=IF($V240=450,450,$V240)),--(IFERROR(Flights_2026_09_3033343536373[nfl],-1)&lt;=IF($V240=450,450,$V240+9)))</f>
        <v>0</v>
      </c>
      <c r="X217" s="17" cm="1">
        <f t="array" ref="X217">SUMPRODUCT(--(IFERROR(HOUR(Flights_2026_09_3033343536373[entry_hour]),-1)=HOUR(X$212)),--(IFERROR(Flights_2026_09_3033343536373[nfl],-1)&gt;=IF($V240=450,450,$V240)),--(IFERROR(Flights_2026_09_3033343536373[nfl],-1)&lt;=IF($V240=450,450,$V240+9)))</f>
        <v>0</v>
      </c>
      <c r="Y217" s="17" cm="1">
        <f t="array" ref="Y217">SUMPRODUCT(--(IFERROR(HOUR(Flights_2026_09_3033343536373[entry_hour]),-1)=HOUR(Y$212)),--(IFERROR(Flights_2026_09_3033343536373[nfl],-1)&gt;=IF($V240=450,450,$V240)),--(IFERROR(Flights_2026_09_3033343536373[nfl],-1)&lt;=IF($V240=450,450,$V240+9)))</f>
        <v>0</v>
      </c>
      <c r="Z217" s="17" cm="1">
        <f t="array" ref="Z217">SUMPRODUCT(--(IFERROR(HOUR(Flights_2026_09_3033343536373[entry_hour]),-1)=HOUR(Z$212)),--(IFERROR(Flights_2026_09_3033343536373[nfl],-1)&gt;=IF($V240=450,450,$V240)),--(IFERROR(Flights_2026_09_3033343536373[nfl],-1)&lt;=IF($V240=450,450,$V240+9)))</f>
        <v>0</v>
      </c>
      <c r="AA217" s="17" cm="1">
        <f t="array" ref="AA217">SUMPRODUCT(--(IFERROR(HOUR(Flights_2026_09_3033343536373[entry_hour]),-1)=HOUR(AA$212)),--(IFERROR(Flights_2026_09_3033343536373[nfl],-1)&gt;=IF($V240=450,450,$V240)),--(IFERROR(Flights_2026_09_3033343536373[nfl],-1)&lt;=IF($V240=450,450,$V240+9)))</f>
        <v>0</v>
      </c>
      <c r="AB217" s="17" cm="1">
        <f t="array" ref="AB217">SUMPRODUCT(--(IFERROR(HOUR(Flights_2026_09_3033343536373[entry_hour]),-1)=HOUR(AB$212)),--(IFERROR(Flights_2026_09_3033343536373[nfl],-1)&gt;=IF($V240=450,450,$V240)),--(IFERROR(Flights_2026_09_3033343536373[nfl],-1)&lt;=IF($V240=450,450,$V240+9)))</f>
        <v>1</v>
      </c>
      <c r="AC217" s="17" cm="1">
        <f t="array" ref="AC217">SUMPRODUCT(--(IFERROR(HOUR(Flights_2026_09_3033343536373[entry_hour]),-1)=HOUR(AC$212)),--(IFERROR(Flights_2026_09_3033343536373[nfl],-1)&gt;=IF($V240=450,450,$V240)),--(IFERROR(Flights_2026_09_3033343536373[nfl],-1)&lt;=IF($V240=450,450,$V240+9)))</f>
        <v>0</v>
      </c>
      <c r="AD217" s="17" cm="1">
        <f t="array" ref="AD217">SUMPRODUCT(--(IFERROR(HOUR(Flights_2026_09_3033343536373[entry_hour]),-1)=HOUR(AD$212)),--(IFERROR(Flights_2026_09_3033343536373[nfl],-1)&gt;=IF($V240=450,450,$V240)),--(IFERROR(Flights_2026_09_3033343536373[nfl],-1)&lt;=IF($V240=450,450,$V240+9)))</f>
        <v>0</v>
      </c>
      <c r="AE217" s="17" cm="1">
        <f t="array" ref="AE217">SUMPRODUCT(--(IFERROR(HOUR(Flights_2026_09_3033343536373[entry_hour]),-1)=HOUR(AE$212)),--(IFERROR(Flights_2026_09_3033343536373[nfl],-1)&gt;=IF($V240=450,450,$V240)),--(IFERROR(Flights_2026_09_3033343536373[nfl],-1)&lt;=IF($V240=450,450,$V240+9)))</f>
        <v>0</v>
      </c>
      <c r="AF217" s="2">
        <v>0.625</v>
      </c>
      <c r="AG217" t="s">
        <v>840</v>
      </c>
      <c r="AH217" s="17">
        <v>270</v>
      </c>
      <c r="AI217" s="17" cm="1">
        <f t="array" ref="AI217">SUMPRODUCT(--(IFERROR(HOUR(Flights_2026_09_3033343536373[entry_hour]),-1)=HOUR(AF217)),--(IFERROR(Flights_2026_09_3033343536373[entry_sector],"")=AG217),--(IFERROR(Flights_2026_09_3033343536373[nfl],-1)&gt;=AH217),--(IFERROR(Flights_2026_09_3033343536373[nfl],-1)&lt;=IF(AH217=450,450,AH217+9)))</f>
        <v>0</v>
      </c>
    </row>
    <row r="218" spans="1:35" x14ac:dyDescent="0.2">
      <c r="W218" s="17" cm="1">
        <f t="array" ref="W218">SUMPRODUCT(--(IFERROR(HOUR(Flights_2026_09_3033343536373[entry_hour]),-1)=HOUR(W$212)),--(IFERROR(Flights_2026_09_3033343536373[nfl],-1)&gt;=IF($V241=450,450,$V241)),--(IFERROR(Flights_2026_09_3033343536373[nfl],-1)&lt;=IF($V241=450,450,$V241+9)))</f>
        <v>0</v>
      </c>
      <c r="X218" s="17" cm="1">
        <f t="array" ref="X218">SUMPRODUCT(--(IFERROR(HOUR(Flights_2026_09_3033343536373[entry_hour]),-1)=HOUR(X$212)),--(IFERROR(Flights_2026_09_3033343536373[nfl],-1)&gt;=IF($V241=450,450,$V241)),--(IFERROR(Flights_2026_09_3033343536373[nfl],-1)&lt;=IF($V241=450,450,$V241+9)))</f>
        <v>0</v>
      </c>
      <c r="Y218" s="17" cm="1">
        <f t="array" ref="Y218">SUMPRODUCT(--(IFERROR(HOUR(Flights_2026_09_3033343536373[entry_hour]),-1)=HOUR(Y$212)),--(IFERROR(Flights_2026_09_3033343536373[nfl],-1)&gt;=IF($V241=450,450,$V241)),--(IFERROR(Flights_2026_09_3033343536373[nfl],-1)&lt;=IF($V241=450,450,$V241+9)))</f>
        <v>0</v>
      </c>
      <c r="Z218" s="17" cm="1">
        <f t="array" ref="Z218">SUMPRODUCT(--(IFERROR(HOUR(Flights_2026_09_3033343536373[entry_hour]),-1)=HOUR(Z$212)),--(IFERROR(Flights_2026_09_3033343536373[nfl],-1)&gt;=IF($V241=450,450,$V241)),--(IFERROR(Flights_2026_09_3033343536373[nfl],-1)&lt;=IF($V241=450,450,$V241+9)))</f>
        <v>0</v>
      </c>
      <c r="AA218" s="17" cm="1">
        <f t="array" ref="AA218">SUMPRODUCT(--(IFERROR(HOUR(Flights_2026_09_3033343536373[entry_hour]),-1)=HOUR(AA$212)),--(IFERROR(Flights_2026_09_3033343536373[nfl],-1)&gt;=IF($V241=450,450,$V241)),--(IFERROR(Flights_2026_09_3033343536373[nfl],-1)&lt;=IF($V241=450,450,$V241+9)))</f>
        <v>0</v>
      </c>
      <c r="AB218" s="17" cm="1">
        <f t="array" ref="AB218">SUMPRODUCT(--(IFERROR(HOUR(Flights_2026_09_3033343536373[entry_hour]),-1)=HOUR(AB$212)),--(IFERROR(Flights_2026_09_3033343536373[nfl],-1)&gt;=IF($V241=450,450,$V241)),--(IFERROR(Flights_2026_09_3033343536373[nfl],-1)&lt;=IF($V241=450,450,$V241+9)))</f>
        <v>0</v>
      </c>
      <c r="AC218" s="17" cm="1">
        <f t="array" ref="AC218">SUMPRODUCT(--(IFERROR(HOUR(Flights_2026_09_3033343536373[entry_hour]),-1)=HOUR(AC$212)),--(IFERROR(Flights_2026_09_3033343536373[nfl],-1)&gt;=IF($V241=450,450,$V241)),--(IFERROR(Flights_2026_09_3033343536373[nfl],-1)&lt;=IF($V241=450,450,$V241+9)))</f>
        <v>0</v>
      </c>
      <c r="AD218" s="17" cm="1">
        <f t="array" ref="AD218">SUMPRODUCT(--(IFERROR(HOUR(Flights_2026_09_3033343536373[entry_hour]),-1)=HOUR(AD$212)),--(IFERROR(Flights_2026_09_3033343536373[nfl],-1)&gt;=IF($V241=450,450,$V241)),--(IFERROR(Flights_2026_09_3033343536373[nfl],-1)&lt;=IF($V241=450,450,$V241+9)))</f>
        <v>0</v>
      </c>
      <c r="AE218" s="17" cm="1">
        <f t="array" ref="AE218">SUMPRODUCT(--(IFERROR(HOUR(Flights_2026_09_3033343536373[entry_hour]),-1)=HOUR(AE$212)),--(IFERROR(Flights_2026_09_3033343536373[nfl],-1)&gt;=IF($V241=450,450,$V241)),--(IFERROR(Flights_2026_09_3033343536373[nfl],-1)&lt;=IF($V241=450,450,$V241+9)))</f>
        <v>0</v>
      </c>
      <c r="AF218" s="2">
        <v>0.625</v>
      </c>
      <c r="AG218" t="s">
        <v>840</v>
      </c>
      <c r="AH218" s="17">
        <v>280</v>
      </c>
      <c r="AI218" s="17" cm="1">
        <f t="array" ref="AI218">SUMPRODUCT(--(IFERROR(HOUR(Flights_2026_09_3033343536373[entry_hour]),-1)=HOUR(AF218)),--(IFERROR(Flights_2026_09_3033343536373[entry_sector],"")=AG218),--(IFERROR(Flights_2026_09_3033343536373[nfl],-1)&gt;=AH218),--(IFERROR(Flights_2026_09_3033343536373[nfl],-1)&lt;=IF(AH218=450,450,AH218+9)))</f>
        <v>0</v>
      </c>
    </row>
    <row r="219" spans="1:35" x14ac:dyDescent="0.2">
      <c r="W219" s="17" cm="1">
        <f t="array" ref="W219">SUMPRODUCT(--(IFERROR(HOUR(Flights_2026_09_3033343536373[entry_hour]),-1)=HOUR(W$212)),--(IFERROR(Flights_2026_09_3033343536373[nfl],-1)&gt;=IF($V242=450,450,$V242)),--(IFERROR(Flights_2026_09_3033343536373[nfl],-1)&lt;=IF($V242=450,450,$V242+9)))</f>
        <v>4</v>
      </c>
      <c r="X219" s="17" cm="1">
        <f t="array" ref="X219">SUMPRODUCT(--(IFERROR(HOUR(Flights_2026_09_3033343536373[entry_hour]),-1)=HOUR(X$212)),--(IFERROR(Flights_2026_09_3033343536373[nfl],-1)&gt;=IF($V242=450,450,$V242)),--(IFERROR(Flights_2026_09_3033343536373[nfl],-1)&lt;=IF($V242=450,450,$V242+9)))</f>
        <v>0</v>
      </c>
      <c r="Y219" s="17" cm="1">
        <f t="array" ref="Y219">SUMPRODUCT(--(IFERROR(HOUR(Flights_2026_09_3033343536373[entry_hour]),-1)=HOUR(Y$212)),--(IFERROR(Flights_2026_09_3033343536373[nfl],-1)&gt;=IF($V242=450,450,$V242)),--(IFERROR(Flights_2026_09_3033343536373[nfl],-1)&lt;=IF($V242=450,450,$V242+9)))</f>
        <v>2</v>
      </c>
      <c r="Z219" s="17" cm="1">
        <f t="array" ref="Z219">SUMPRODUCT(--(IFERROR(HOUR(Flights_2026_09_3033343536373[entry_hour]),-1)=HOUR(Z$212)),--(IFERROR(Flights_2026_09_3033343536373[nfl],-1)&gt;=IF($V242=450,450,$V242)),--(IFERROR(Flights_2026_09_3033343536373[nfl],-1)&lt;=IF($V242=450,450,$V242+9)))</f>
        <v>4</v>
      </c>
      <c r="AA219" s="17" cm="1">
        <f t="array" ref="AA219">SUMPRODUCT(--(IFERROR(HOUR(Flights_2026_09_3033343536373[entry_hour]),-1)=HOUR(AA$212)),--(IFERROR(Flights_2026_09_3033343536373[nfl],-1)&gt;=IF($V242=450,450,$V242)),--(IFERROR(Flights_2026_09_3033343536373[nfl],-1)&lt;=IF($V242=450,450,$V242+9)))</f>
        <v>0</v>
      </c>
      <c r="AB219" s="17" cm="1">
        <f t="array" ref="AB219">SUMPRODUCT(--(IFERROR(HOUR(Flights_2026_09_3033343536373[entry_hour]),-1)=HOUR(AB$212)),--(IFERROR(Flights_2026_09_3033343536373[nfl],-1)&gt;=IF($V242=450,450,$V242)),--(IFERROR(Flights_2026_09_3033343536373[nfl],-1)&lt;=IF($V242=450,450,$V242+9)))</f>
        <v>0</v>
      </c>
      <c r="AC219" s="17" cm="1">
        <f t="array" ref="AC219">SUMPRODUCT(--(IFERROR(HOUR(Flights_2026_09_3033343536373[entry_hour]),-1)=HOUR(AC$212)),--(IFERROR(Flights_2026_09_3033343536373[nfl],-1)&gt;=IF($V242=450,450,$V242)),--(IFERROR(Flights_2026_09_3033343536373[nfl],-1)&lt;=IF($V242=450,450,$V242+9)))</f>
        <v>2</v>
      </c>
      <c r="AD219" s="17" cm="1">
        <f t="array" ref="AD219">SUMPRODUCT(--(IFERROR(HOUR(Flights_2026_09_3033343536373[entry_hour]),-1)=HOUR(AD$212)),--(IFERROR(Flights_2026_09_3033343536373[nfl],-1)&gt;=IF($V242=450,450,$V242)),--(IFERROR(Flights_2026_09_3033343536373[nfl],-1)&lt;=IF($V242=450,450,$V242+9)))</f>
        <v>1</v>
      </c>
      <c r="AE219" s="17" cm="1">
        <f t="array" ref="AE219">SUMPRODUCT(--(IFERROR(HOUR(Flights_2026_09_3033343536373[entry_hour]),-1)=HOUR(AE$212)),--(IFERROR(Flights_2026_09_3033343536373[nfl],-1)&gt;=IF($V242=450,450,$V242)),--(IFERROR(Flights_2026_09_3033343536373[nfl],-1)&lt;=IF($V242=450,450,$V242+9)))</f>
        <v>0</v>
      </c>
      <c r="AF219" s="2">
        <v>0.625</v>
      </c>
      <c r="AG219" t="s">
        <v>840</v>
      </c>
      <c r="AH219" s="17">
        <v>290</v>
      </c>
      <c r="AI219" s="17" cm="1">
        <f t="array" ref="AI219">SUMPRODUCT(--(IFERROR(HOUR(Flights_2026_09_3033343536373[entry_hour]),-1)=HOUR(AF219)),--(IFERROR(Flights_2026_09_3033343536373[entry_sector],"")=AG219),--(IFERROR(Flights_2026_09_3033343536373[nfl],-1)&gt;=AH219),--(IFERROR(Flights_2026_09_3033343536373[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SUMPRODUCT(--(IFERROR(HOUR(Flights_2026_09_3033343536373[entry_hour]),-1)=HOUR(W$212)),--(IFERROR(Flights_2026_09_3033343536373[nfl],-1)&gt;=IF($V243=450,450,$V243)),--(IFERROR(Flights_2026_09_3033343536373[nfl],-1)&lt;=IF($V243=450,450,$V243+9)))</f>
        <v>0</v>
      </c>
      <c r="X220" s="17" cm="1">
        <f t="array" ref="X220">SUMPRODUCT(--(IFERROR(HOUR(Flights_2026_09_3033343536373[entry_hour]),-1)=HOUR(X$212)),--(IFERROR(Flights_2026_09_3033343536373[nfl],-1)&gt;=IF($V243=450,450,$V243)),--(IFERROR(Flights_2026_09_3033343536373[nfl],-1)&lt;=IF($V243=450,450,$V243+9)))</f>
        <v>0</v>
      </c>
      <c r="Y220" s="17" cm="1">
        <f t="array" ref="Y220">SUMPRODUCT(--(IFERROR(HOUR(Flights_2026_09_3033343536373[entry_hour]),-1)=HOUR(Y$212)),--(IFERROR(Flights_2026_09_3033343536373[nfl],-1)&gt;=IF($V243=450,450,$V243)),--(IFERROR(Flights_2026_09_3033343536373[nfl],-1)&lt;=IF($V243=450,450,$V243+9)))</f>
        <v>0</v>
      </c>
      <c r="Z220" s="17" cm="1">
        <f t="array" ref="Z220">SUMPRODUCT(--(IFERROR(HOUR(Flights_2026_09_3033343536373[entry_hour]),-1)=HOUR(Z$212)),--(IFERROR(Flights_2026_09_3033343536373[nfl],-1)&gt;=IF($V243=450,450,$V243)),--(IFERROR(Flights_2026_09_3033343536373[nfl],-1)&lt;=IF($V243=450,450,$V243+9)))</f>
        <v>0</v>
      </c>
      <c r="AA220" s="17" cm="1">
        <f t="array" ref="AA220">SUMPRODUCT(--(IFERROR(HOUR(Flights_2026_09_3033343536373[entry_hour]),-1)=HOUR(AA$212)),--(IFERROR(Flights_2026_09_3033343536373[nfl],-1)&gt;=IF($V243=450,450,$V243)),--(IFERROR(Flights_2026_09_3033343536373[nfl],-1)&lt;=IF($V243=450,450,$V243+9)))</f>
        <v>0</v>
      </c>
      <c r="AB220" s="17" cm="1">
        <f t="array" ref="AB220">SUMPRODUCT(--(IFERROR(HOUR(Flights_2026_09_3033343536373[entry_hour]),-1)=HOUR(AB$212)),--(IFERROR(Flights_2026_09_3033343536373[nfl],-1)&gt;=IF($V243=450,450,$V243)),--(IFERROR(Flights_2026_09_3033343536373[nfl],-1)&lt;=IF($V243=450,450,$V243+9)))</f>
        <v>0</v>
      </c>
      <c r="AC220" s="17" cm="1">
        <f t="array" ref="AC220">SUMPRODUCT(--(IFERROR(HOUR(Flights_2026_09_3033343536373[entry_hour]),-1)=HOUR(AC$212)),--(IFERROR(Flights_2026_09_3033343536373[nfl],-1)&gt;=IF($V243=450,450,$V243)),--(IFERROR(Flights_2026_09_3033343536373[nfl],-1)&lt;=IF($V243=450,450,$V243+9)))</f>
        <v>2</v>
      </c>
      <c r="AD220" s="17" cm="1">
        <f t="array" ref="AD220">SUMPRODUCT(--(IFERROR(HOUR(Flights_2026_09_3033343536373[entry_hour]),-1)=HOUR(AD$212)),--(IFERROR(Flights_2026_09_3033343536373[nfl],-1)&gt;=IF($V243=450,450,$V243)),--(IFERROR(Flights_2026_09_3033343536373[nfl],-1)&lt;=IF($V243=450,450,$V243+9)))</f>
        <v>0</v>
      </c>
      <c r="AE220" s="17" cm="1">
        <f t="array" ref="AE220">SUMPRODUCT(--(IFERROR(HOUR(Flights_2026_09_3033343536373[entry_hour]),-1)=HOUR(AE$212)),--(IFERROR(Flights_2026_09_3033343536373[nfl],-1)&gt;=IF($V243=450,450,$V243)),--(IFERROR(Flights_2026_09_3033343536373[nfl],-1)&lt;=IF($V243=450,450,$V243+9)))</f>
        <v>0</v>
      </c>
      <c r="AF220" s="2">
        <v>0.625</v>
      </c>
      <c r="AG220" t="s">
        <v>840</v>
      </c>
      <c r="AH220" s="17">
        <v>300</v>
      </c>
      <c r="AI220" s="17" cm="1">
        <f t="array" ref="AI220">SUMPRODUCT(--(IFERROR(HOUR(Flights_2026_09_3033343536373[entry_hour]),-1)=HOUR(AF220)),--(IFERROR(Flights_2026_09_3033343536373[entry_sector],"")=AG220),--(IFERROR(Flights_2026_09_3033343536373[nfl],-1)&gt;=AH220),--(IFERROR(Flights_2026_09_3033343536373[nfl],-1)&lt;=IF(AH220=450,450,AH220+9)))</f>
        <v>0</v>
      </c>
    </row>
    <row r="221" spans="1:35" x14ac:dyDescent="0.2">
      <c r="A221" s="4">
        <v>0.58333333333333337</v>
      </c>
      <c r="B221" s="28" cm="1">
        <f t="array" ref="B221">_xlfn.LET(_xlpm.h,HOUR($A221),_xlpm.s,B$220,_xlpm.hrs,IFERROR(HOUR(Flights_2026_09_3033343536373[entry_hour]),-1),_xlpm.sectors,IF(_xlpm.s="Sector 4",_xlfn.XLOOKUP(Flights_2026_09_3033343536373[adep],Tabla42[ADEP],Tabla42[Sector_4],""),Flights_2026_09_3033343536373[entry_sector]),SUMPRODUCT(--(_xlpm.hrs=_xlpm.h),--(_xlpm.sectors=_xlpm.s)))</f>
        <v>0</v>
      </c>
      <c r="C221" s="28" cm="1">
        <f t="array" ref="C221">_xlfn.LET(_xlpm.h,HOUR($A221),_xlpm.s,C$220,_xlpm.hrs,IFERROR(HOUR(Flights_2026_09_3033343536373[entry_hour]),-1),_xlpm.sectors,IF(_xlpm.s="Sector 4",_xlfn.XLOOKUP(Flights_2026_09_3033343536373[adep],Tabla42[ADEP],Tabla42[Sector_4],""),Flights_2026_09_3033343536373[entry_sector]),SUMPRODUCT(--(_xlpm.hrs=_xlpm.h),--(_xlpm.sectors=_xlpm.s)))</f>
        <v>0</v>
      </c>
      <c r="D221" s="28" cm="1">
        <f t="array" ref="D221">_xlfn.LET(_xlpm.h,HOUR($A221),_xlpm.s,D$220,_xlpm.hrs,IFERROR(HOUR(Flights_2026_09_3033343536373[entry_hour]),-1),_xlpm.sectors,IF(_xlpm.s="Sector 4",_xlfn.XLOOKUP(Flights_2026_09_3033343536373[adep],Tabla42[ADEP],Tabla42[Sector_4],""),Flights_2026_09_3033343536373[entry_sector]),SUMPRODUCT(--(_xlpm.hrs=_xlpm.h),--(_xlpm.sectors=_xlpm.s)))</f>
        <v>4</v>
      </c>
      <c r="E221" s="28" cm="1">
        <f t="array" ref="E221">_xlfn.LET(_xlpm.h,HOUR($A221),_xlpm.s,E$220,_xlpm.hrs,IFERROR(HOUR(Flights_2026_09_3033343536373[entry_hour]),-1),_xlpm.sectors,IF(_xlpm.s="Sector 4",_xlfn.XLOOKUP(Flights_2026_09_3033343536373[adep],Tabla42[ADEP],Tabla42[Sector_4],""),Flights_2026_09_3033343536373[entry_sector]),SUMPRODUCT(--(_xlpm.hrs=_xlpm.h),--(_xlpm.sectors=_xlpm.s)))</f>
        <v>11</v>
      </c>
      <c r="F221" s="28" cm="1">
        <f t="array" ref="F221">_xlfn.LET(_xlpm.h,HOUR($A221),_xlpm.s,F$220,_xlpm.hrs,IFERROR(HOUR(Flights_2026_09_3033343536373[entry_hour]),-1),_xlpm.sectors,IF(_xlpm.s="Sector 4",_xlfn.XLOOKUP(Flights_2026_09_3033343536373[adep],Tabla42[ADEP],Tabla42[Sector_4],""),Flights_2026_09_3033343536373[entry_sector]),SUMPRODUCT(--(_xlpm.hrs=_xlpm.h),--(_xlpm.sectors=_xlpm.s)))</f>
        <v>8</v>
      </c>
      <c r="G221" s="28" cm="1">
        <f t="array" ref="G221">_xlfn.LET(_xlpm.h,HOUR($A221),_xlpm.s,G$220,_xlpm.hrs,IFERROR(HOUR(Flights_2026_09_3033343536373[entry_hour]),-1),_xlpm.sectors,IF(_xlpm.s="Sector 4",_xlfn.XLOOKUP(Flights_2026_09_3033343536373[adep],Tabla42[ADEP],Tabla42[Sector_4],""),Flights_2026_09_3033343536373[entry_sector]),SUMPRODUCT(--(_xlpm.hrs=_xlpm.h),--(_xlpm.sectors=_xlpm.s)))</f>
        <v>1</v>
      </c>
      <c r="H221" s="17" cm="1">
        <f t="array" ref="H221">_xlfn.LET(_xlpm.h,HOUR($A221),_xlpm.s,H$220,_xlpm.hrs,IFERROR(HOUR(Flights_2026_09_3033343536373[entry_hour]),-1),_xlpm.sectors,IF(_xlpm.s="Sector 4",_xlfn.XLOOKUP(Flights_2026_09_3033343536373[adep],Tabla42[ADEP],Tabla42[Sector_4],""),Flights_2026_09_3033343536373[entry_sector]),SUMPRODUCT(--(_xlpm.hrs=_xlpm.h),--(_xlpm.sectors=_xlpm.s)))</f>
        <v>2</v>
      </c>
      <c r="I221" s="17">
        <f t="shared" ref="I221:I229" si="1">SUM(B221:H221)</f>
        <v>26</v>
      </c>
      <c r="W221" s="17" cm="1">
        <f t="array" ref="W221">SUMPRODUCT(--(IFERROR(HOUR(Flights_2026_09_3033343536373[entry_hour]),-1)=HOUR(W$212)),--(IFERROR(Flights_2026_09_3033343536373[nfl],-1)&gt;=IF($V244=450,450,$V244)),--(IFERROR(Flights_2026_09_3033343536373[nfl],-1)&lt;=IF($V244=450,450,$V244+9)))</f>
        <v>3</v>
      </c>
      <c r="X221" s="17" cm="1">
        <f t="array" ref="X221">SUMPRODUCT(--(IFERROR(HOUR(Flights_2026_09_3033343536373[entry_hour]),-1)=HOUR(X$212)),--(IFERROR(Flights_2026_09_3033343536373[nfl],-1)&gt;=IF($V244=450,450,$V244)),--(IFERROR(Flights_2026_09_3033343536373[nfl],-1)&lt;=IF($V244=450,450,$V244+9)))</f>
        <v>2</v>
      </c>
      <c r="Y221" s="17" cm="1">
        <f t="array" ref="Y221">SUMPRODUCT(--(IFERROR(HOUR(Flights_2026_09_3033343536373[entry_hour]),-1)=HOUR(Y$212)),--(IFERROR(Flights_2026_09_3033343536373[nfl],-1)&gt;=IF($V244=450,450,$V244)),--(IFERROR(Flights_2026_09_3033343536373[nfl],-1)&lt;=IF($V244=450,450,$V244+9)))</f>
        <v>3</v>
      </c>
      <c r="Z221" s="17" cm="1">
        <f t="array" ref="Z221">SUMPRODUCT(--(IFERROR(HOUR(Flights_2026_09_3033343536373[entry_hour]),-1)=HOUR(Z$212)),--(IFERROR(Flights_2026_09_3033343536373[nfl],-1)&gt;=IF($V244=450,450,$V244)),--(IFERROR(Flights_2026_09_3033343536373[nfl],-1)&lt;=IF($V244=450,450,$V244+9)))</f>
        <v>5</v>
      </c>
      <c r="AA221" s="17" cm="1">
        <f t="array" ref="AA221">SUMPRODUCT(--(IFERROR(HOUR(Flights_2026_09_3033343536373[entry_hour]),-1)=HOUR(AA$212)),--(IFERROR(Flights_2026_09_3033343536373[nfl],-1)&gt;=IF($V244=450,450,$V244)),--(IFERROR(Flights_2026_09_3033343536373[nfl],-1)&lt;=IF($V244=450,450,$V244+9)))</f>
        <v>3</v>
      </c>
      <c r="AB221" s="17" cm="1">
        <f t="array" ref="AB221">SUMPRODUCT(--(IFERROR(HOUR(Flights_2026_09_3033343536373[entry_hour]),-1)=HOUR(AB$212)),--(IFERROR(Flights_2026_09_3033343536373[nfl],-1)&gt;=IF($V244=450,450,$V244)),--(IFERROR(Flights_2026_09_3033343536373[nfl],-1)&lt;=IF($V244=450,450,$V244+9)))</f>
        <v>4</v>
      </c>
      <c r="AC221" s="17" cm="1">
        <f t="array" ref="AC221">SUMPRODUCT(--(IFERROR(HOUR(Flights_2026_09_3033343536373[entry_hour]),-1)=HOUR(AC$212)),--(IFERROR(Flights_2026_09_3033343536373[nfl],-1)&gt;=IF($V244=450,450,$V244)),--(IFERROR(Flights_2026_09_3033343536373[nfl],-1)&lt;=IF($V244=450,450,$V244+9)))</f>
        <v>2</v>
      </c>
      <c r="AD221" s="17" cm="1">
        <f t="array" ref="AD221">SUMPRODUCT(--(IFERROR(HOUR(Flights_2026_09_3033343536373[entry_hour]),-1)=HOUR(AD$212)),--(IFERROR(Flights_2026_09_3033343536373[nfl],-1)&gt;=IF($V244=450,450,$V244)),--(IFERROR(Flights_2026_09_3033343536373[nfl],-1)&lt;=IF($V244=450,450,$V244+9)))</f>
        <v>2</v>
      </c>
      <c r="AE221" s="17" cm="1">
        <f t="array" ref="AE221">SUMPRODUCT(--(IFERROR(HOUR(Flights_2026_09_3033343536373[entry_hour]),-1)=HOUR(AE$212)),--(IFERROR(Flights_2026_09_3033343536373[nfl],-1)&gt;=IF($V244=450,450,$V244)),--(IFERROR(Flights_2026_09_3033343536373[nfl],-1)&lt;=IF($V244=450,450,$V244+9)))</f>
        <v>1</v>
      </c>
      <c r="AF221" s="2">
        <v>0.625</v>
      </c>
      <c r="AG221" t="s">
        <v>840</v>
      </c>
      <c r="AH221" s="17">
        <v>310</v>
      </c>
      <c r="AI221" s="17" cm="1">
        <f t="array" ref="AI221">SUMPRODUCT(--(IFERROR(HOUR(Flights_2026_09_3033343536373[entry_hour]),-1)=HOUR(AF221)),--(IFERROR(Flights_2026_09_3033343536373[entry_sector],"")=AG221),--(IFERROR(Flights_2026_09_3033343536373[nfl],-1)&gt;=AH221),--(IFERROR(Flights_2026_09_3033343536373[nfl],-1)&lt;=IF(AH221=450,450,AH221+9)))</f>
        <v>0</v>
      </c>
    </row>
    <row r="222" spans="1:35" x14ac:dyDescent="0.2">
      <c r="A222" s="4">
        <v>0.625</v>
      </c>
      <c r="B222" s="28" cm="1">
        <f t="array" ref="B222">_xlfn.LET(_xlpm.h,HOUR($A222),_xlpm.s,B$220,_xlpm.hrs,IFERROR(HOUR(Flights_2026_09_3033343536373[entry_hour]),-1),_xlpm.sectors,IF(_xlpm.s="Sector 4",_xlfn.XLOOKUP(Flights_2026_09_3033343536373[adep],Tabla42[ADEP],Tabla42[Sector_4],""),Flights_2026_09_3033343536373[entry_sector]),SUMPRODUCT(--(_xlpm.hrs=_xlpm.h),--(_xlpm.sectors=_xlpm.s)))</f>
        <v>1</v>
      </c>
      <c r="C222" s="28" cm="1">
        <f t="array" ref="C222">_xlfn.LET(_xlpm.h,HOUR($A222),_xlpm.s,C$220,_xlpm.hrs,IFERROR(HOUR(Flights_2026_09_3033343536373[entry_hour]),-1),_xlpm.sectors,IF(_xlpm.s="Sector 4",_xlfn.XLOOKUP(Flights_2026_09_3033343536373[adep],Tabla42[ADEP],Tabla42[Sector_4],""),Flights_2026_09_3033343536373[entry_sector]),SUMPRODUCT(--(_xlpm.hrs=_xlpm.h),--(_xlpm.sectors=_xlpm.s)))</f>
        <v>0</v>
      </c>
      <c r="D222" s="28" cm="1">
        <f t="array" ref="D222">_xlfn.LET(_xlpm.h,HOUR($A222),_xlpm.s,D$220,_xlpm.hrs,IFERROR(HOUR(Flights_2026_09_3033343536373[entry_hour]),-1),_xlpm.sectors,IF(_xlpm.s="Sector 4",_xlfn.XLOOKUP(Flights_2026_09_3033343536373[adep],Tabla42[ADEP],Tabla42[Sector_4],""),Flights_2026_09_3033343536373[entry_sector]),SUMPRODUCT(--(_xlpm.hrs=_xlpm.h),--(_xlpm.sectors=_xlpm.s)))</f>
        <v>7</v>
      </c>
      <c r="E222" s="28" cm="1">
        <f t="array" ref="E222">_xlfn.LET(_xlpm.h,HOUR($A222),_xlpm.s,E$220,_xlpm.hrs,IFERROR(HOUR(Flights_2026_09_3033343536373[entry_hour]),-1),_xlpm.sectors,IF(_xlpm.s="Sector 4",_xlfn.XLOOKUP(Flights_2026_09_3033343536373[adep],Tabla42[ADEP],Tabla42[Sector_4],""),Flights_2026_09_3033343536373[entry_sector]),SUMPRODUCT(--(_xlpm.hrs=_xlpm.h),--(_xlpm.sectors=_xlpm.s)))</f>
        <v>9</v>
      </c>
      <c r="F222" s="28" cm="1">
        <f t="array" ref="F222">_xlfn.LET(_xlpm.h,HOUR($A222),_xlpm.s,F$220,_xlpm.hrs,IFERROR(HOUR(Flights_2026_09_3033343536373[entry_hour]),-1),_xlpm.sectors,IF(_xlpm.s="Sector 4",_xlfn.XLOOKUP(Flights_2026_09_3033343536373[adep],Tabla42[ADEP],Tabla42[Sector_4],""),Flights_2026_09_3033343536373[entry_sector]),SUMPRODUCT(--(_xlpm.hrs=_xlpm.h),--(_xlpm.sectors=_xlpm.s)))</f>
        <v>4</v>
      </c>
      <c r="G222" s="28" cm="1">
        <f t="array" ref="G222">_xlfn.LET(_xlpm.h,HOUR($A222),_xlpm.s,G$220,_xlpm.hrs,IFERROR(HOUR(Flights_2026_09_3033343536373[entry_hour]),-1),_xlpm.sectors,IF(_xlpm.s="Sector 4",_xlfn.XLOOKUP(Flights_2026_09_3033343536373[adep],Tabla42[ADEP],Tabla42[Sector_4],""),Flights_2026_09_3033343536373[entry_sector]),SUMPRODUCT(--(_xlpm.hrs=_xlpm.h),--(_xlpm.sectors=_xlpm.s)))</f>
        <v>4</v>
      </c>
      <c r="H222" s="17" cm="1">
        <f t="array" ref="H222">_xlfn.LET(_xlpm.h,HOUR($A222),_xlpm.s,H$220,_xlpm.hrs,IFERROR(HOUR(Flights_2026_09_3033343536373[entry_hour]),-1),_xlpm.sectors,IF(_xlpm.s="Sector 4",_xlfn.XLOOKUP(Flights_2026_09_3033343536373[adep],Tabla42[ADEP],Tabla42[Sector_4],""),Flights_2026_09_3033343536373[entry_sector]),SUMPRODUCT(--(_xlpm.hrs=_xlpm.h),--(_xlpm.sectors=_xlpm.s)))</f>
        <v>1</v>
      </c>
      <c r="I222" s="17">
        <f t="shared" si="1"/>
        <v>26</v>
      </c>
      <c r="W222" s="17" cm="1">
        <f t="array" ref="W222">SUMPRODUCT(--(IFERROR(HOUR(Flights_2026_09_3033343536373[entry_hour]),-1)=HOUR(W$212)),--(IFERROR(Flights_2026_09_3033343536373[nfl],-1)&gt;=IF($V245=450,450,$V245)),--(IFERROR(Flights_2026_09_3033343536373[nfl],-1)&lt;=IF($V245=450,450,$V245+9)))</f>
        <v>0</v>
      </c>
      <c r="X222" s="17" cm="1">
        <f t="array" ref="X222">SUMPRODUCT(--(IFERROR(HOUR(Flights_2026_09_3033343536373[entry_hour]),-1)=HOUR(X$212)),--(IFERROR(Flights_2026_09_3033343536373[nfl],-1)&gt;=IF($V245=450,450,$V245)),--(IFERROR(Flights_2026_09_3033343536373[nfl],-1)&lt;=IF($V245=450,450,$V245+9)))</f>
        <v>0</v>
      </c>
      <c r="Y222" s="17" cm="1">
        <f t="array" ref="Y222">SUMPRODUCT(--(IFERROR(HOUR(Flights_2026_09_3033343536373[entry_hour]),-1)=HOUR(Y$212)),--(IFERROR(Flights_2026_09_3033343536373[nfl],-1)&gt;=IF($V245=450,450,$V245)),--(IFERROR(Flights_2026_09_3033343536373[nfl],-1)&lt;=IF($V245=450,450,$V245+9)))</f>
        <v>2</v>
      </c>
      <c r="Z222" s="17" cm="1">
        <f t="array" ref="Z222">SUMPRODUCT(--(IFERROR(HOUR(Flights_2026_09_3033343536373[entry_hour]),-1)=HOUR(Z$212)),--(IFERROR(Flights_2026_09_3033343536373[nfl],-1)&gt;=IF($V245=450,450,$V245)),--(IFERROR(Flights_2026_09_3033343536373[nfl],-1)&lt;=IF($V245=450,450,$V245+9)))</f>
        <v>0</v>
      </c>
      <c r="AA222" s="17" cm="1">
        <f t="array" ref="AA222">SUMPRODUCT(--(IFERROR(HOUR(Flights_2026_09_3033343536373[entry_hour]),-1)=HOUR(AA$212)),--(IFERROR(Flights_2026_09_3033343536373[nfl],-1)&gt;=IF($V245=450,450,$V245)),--(IFERROR(Flights_2026_09_3033343536373[nfl],-1)&lt;=IF($V245=450,450,$V245+9)))</f>
        <v>1</v>
      </c>
      <c r="AB222" s="17" cm="1">
        <f t="array" ref="AB222">SUMPRODUCT(--(IFERROR(HOUR(Flights_2026_09_3033343536373[entry_hour]),-1)=HOUR(AB$212)),--(IFERROR(Flights_2026_09_3033343536373[nfl],-1)&gt;=IF($V245=450,450,$V245)),--(IFERROR(Flights_2026_09_3033343536373[nfl],-1)&lt;=IF($V245=450,450,$V245+9)))</f>
        <v>1</v>
      </c>
      <c r="AC222" s="17" cm="1">
        <f t="array" ref="AC222">SUMPRODUCT(--(IFERROR(HOUR(Flights_2026_09_3033343536373[entry_hour]),-1)=HOUR(AC$212)),--(IFERROR(Flights_2026_09_3033343536373[nfl],-1)&gt;=IF($V245=450,450,$V245)),--(IFERROR(Flights_2026_09_3033343536373[nfl],-1)&lt;=IF($V245=450,450,$V245+9)))</f>
        <v>0</v>
      </c>
      <c r="AD222" s="17" cm="1">
        <f t="array" ref="AD222">SUMPRODUCT(--(IFERROR(HOUR(Flights_2026_09_3033343536373[entry_hour]),-1)=HOUR(AD$212)),--(IFERROR(Flights_2026_09_3033343536373[nfl],-1)&gt;=IF($V245=450,450,$V245)),--(IFERROR(Flights_2026_09_3033343536373[nfl],-1)&lt;=IF($V245=450,450,$V245+9)))</f>
        <v>0</v>
      </c>
      <c r="AE222" s="17" cm="1">
        <f t="array" ref="AE222">SUMPRODUCT(--(IFERROR(HOUR(Flights_2026_09_3033343536373[entry_hour]),-1)=HOUR(AE$212)),--(IFERROR(Flights_2026_09_3033343536373[nfl],-1)&gt;=IF($V245=450,450,$V245)),--(IFERROR(Flights_2026_09_3033343536373[nfl],-1)&lt;=IF($V245=450,450,$V245+9)))</f>
        <v>0</v>
      </c>
      <c r="AF222" s="2">
        <v>0.625</v>
      </c>
      <c r="AG222" t="s">
        <v>840</v>
      </c>
      <c r="AH222" s="17">
        <v>320</v>
      </c>
      <c r="AI222" s="17" cm="1">
        <f t="array" ref="AI222">SUMPRODUCT(--(IFERROR(HOUR(Flights_2026_09_3033343536373[entry_hour]),-1)=HOUR(AF222)),--(IFERROR(Flights_2026_09_3033343536373[entry_sector],"")=AG222),--(IFERROR(Flights_2026_09_3033343536373[nfl],-1)&gt;=AH222),--(IFERROR(Flights_2026_09_3033343536373[nfl],-1)&lt;=IF(AH222=450,450,AH222+9)))</f>
        <v>0</v>
      </c>
    </row>
    <row r="223" spans="1:35" x14ac:dyDescent="0.2">
      <c r="A223" s="4">
        <v>0.66666666666666674</v>
      </c>
      <c r="B223" s="28" cm="1">
        <f t="array" ref="B223">_xlfn.LET(_xlpm.h,HOUR($A223),_xlpm.s,B$220,_xlpm.hrs,IFERROR(HOUR(Flights_2026_09_3033343536373[entry_hour]),-1),_xlpm.sectors,IF(_xlpm.s="Sector 4",_xlfn.XLOOKUP(Flights_2026_09_3033343536373[adep],Tabla42[ADEP],Tabla42[Sector_4],""),Flights_2026_09_3033343536373[entry_sector]),SUMPRODUCT(--(_xlpm.hrs=_xlpm.h),--(_xlpm.sectors=_xlpm.s)))</f>
        <v>0</v>
      </c>
      <c r="C223" s="28" cm="1">
        <f t="array" ref="C223">_xlfn.LET(_xlpm.h,HOUR($A223),_xlpm.s,C$220,_xlpm.hrs,IFERROR(HOUR(Flights_2026_09_3033343536373[entry_hour]),-1),_xlpm.sectors,IF(_xlpm.s="Sector 4",_xlfn.XLOOKUP(Flights_2026_09_3033343536373[adep],Tabla42[ADEP],Tabla42[Sector_4],""),Flights_2026_09_3033343536373[entry_sector]),SUMPRODUCT(--(_xlpm.hrs=_xlpm.h),--(_xlpm.sectors=_xlpm.s)))</f>
        <v>0</v>
      </c>
      <c r="D223" s="28" cm="1">
        <f t="array" ref="D223">_xlfn.LET(_xlpm.h,HOUR($A223),_xlpm.s,D$220,_xlpm.hrs,IFERROR(HOUR(Flights_2026_09_3033343536373[entry_hour]),-1),_xlpm.sectors,IF(_xlpm.s="Sector 4",_xlfn.XLOOKUP(Flights_2026_09_3033343536373[adep],Tabla42[ADEP],Tabla42[Sector_4],""),Flights_2026_09_3033343536373[entry_sector]),SUMPRODUCT(--(_xlpm.hrs=_xlpm.h),--(_xlpm.sectors=_xlpm.s)))</f>
        <v>11</v>
      </c>
      <c r="E223" s="28" cm="1">
        <f t="array" ref="E223">_xlfn.LET(_xlpm.h,HOUR($A223),_xlpm.s,E$220,_xlpm.hrs,IFERROR(HOUR(Flights_2026_09_3033343536373[entry_hour]),-1),_xlpm.sectors,IF(_xlpm.s="Sector 4",_xlfn.XLOOKUP(Flights_2026_09_3033343536373[adep],Tabla42[ADEP],Tabla42[Sector_4],""),Flights_2026_09_3033343536373[entry_sector]),SUMPRODUCT(--(_xlpm.hrs=_xlpm.h),--(_xlpm.sectors=_xlpm.s)))</f>
        <v>9</v>
      </c>
      <c r="F223" s="28" cm="1">
        <f t="array" ref="F223">_xlfn.LET(_xlpm.h,HOUR($A223),_xlpm.s,F$220,_xlpm.hrs,IFERROR(HOUR(Flights_2026_09_3033343536373[entry_hour]),-1),_xlpm.sectors,IF(_xlpm.s="Sector 4",_xlfn.XLOOKUP(Flights_2026_09_3033343536373[adep],Tabla42[ADEP],Tabla42[Sector_4],""),Flights_2026_09_3033343536373[entry_sector]),SUMPRODUCT(--(_xlpm.hrs=_xlpm.h),--(_xlpm.sectors=_xlpm.s)))</f>
        <v>8</v>
      </c>
      <c r="G223" s="28" cm="1">
        <f t="array" ref="G223">_xlfn.LET(_xlpm.h,HOUR($A223),_xlpm.s,G$220,_xlpm.hrs,IFERROR(HOUR(Flights_2026_09_3033343536373[entry_hour]),-1),_xlpm.sectors,IF(_xlpm.s="Sector 4",_xlfn.XLOOKUP(Flights_2026_09_3033343536373[adep],Tabla42[ADEP],Tabla42[Sector_4],""),Flights_2026_09_3033343536373[entry_sector]),SUMPRODUCT(--(_xlpm.hrs=_xlpm.h),--(_xlpm.sectors=_xlpm.s)))</f>
        <v>1</v>
      </c>
      <c r="H223" s="17" cm="1">
        <f t="array" ref="H223">_xlfn.LET(_xlpm.h,HOUR($A223),_xlpm.s,H$220,_xlpm.hrs,IFERROR(HOUR(Flights_2026_09_3033343536373[entry_hour]),-1),_xlpm.sectors,IF(_xlpm.s="Sector 4",_xlfn.XLOOKUP(Flights_2026_09_3033343536373[adep],Tabla42[ADEP],Tabla42[Sector_4],""),Flights_2026_09_3033343536373[entry_sector]),SUMPRODUCT(--(_xlpm.hrs=_xlpm.h),--(_xlpm.sectors=_xlpm.s)))</f>
        <v>3</v>
      </c>
      <c r="I223" s="17">
        <f t="shared" si="1"/>
        <v>32</v>
      </c>
      <c r="W223" s="17" cm="1">
        <f t="array" ref="W223">SUMPRODUCT(--(IFERROR(HOUR(Flights_2026_09_3033343536373[entry_hour]),-1)=HOUR(W$212)),--(IFERROR(Flights_2026_09_3033343536373[nfl],-1)&gt;=IF($V246=450,450,$V246)),--(IFERROR(Flights_2026_09_3033343536373[nfl],-1)&lt;=IF($V246=450,450,$V246+9)))</f>
        <v>2</v>
      </c>
      <c r="X223" s="17" cm="1">
        <f t="array" ref="X223">SUMPRODUCT(--(IFERROR(HOUR(Flights_2026_09_3033343536373[entry_hour]),-1)=HOUR(X$212)),--(IFERROR(Flights_2026_09_3033343536373[nfl],-1)&gt;=IF($V246=450,450,$V246)),--(IFERROR(Flights_2026_09_3033343536373[nfl],-1)&lt;=IF($V246=450,450,$V246+9)))</f>
        <v>9</v>
      </c>
      <c r="Y223" s="17" cm="1">
        <f t="array" ref="Y223">SUMPRODUCT(--(IFERROR(HOUR(Flights_2026_09_3033343536373[entry_hour]),-1)=HOUR(Y$212)),--(IFERROR(Flights_2026_09_3033343536373[nfl],-1)&gt;=IF($V246=450,450,$V246)),--(IFERROR(Flights_2026_09_3033343536373[nfl],-1)&lt;=IF($V246=450,450,$V246+9)))</f>
        <v>3</v>
      </c>
      <c r="Z223" s="17" cm="1">
        <f t="array" ref="Z223">SUMPRODUCT(--(IFERROR(HOUR(Flights_2026_09_3033343536373[entry_hour]),-1)=HOUR(Z$212)),--(IFERROR(Flights_2026_09_3033343536373[nfl],-1)&gt;=IF($V246=450,450,$V246)),--(IFERROR(Flights_2026_09_3033343536373[nfl],-1)&lt;=IF($V246=450,450,$V246+9)))</f>
        <v>6</v>
      </c>
      <c r="AA223" s="17" cm="1">
        <f t="array" ref="AA223">SUMPRODUCT(--(IFERROR(HOUR(Flights_2026_09_3033343536373[entry_hour]),-1)=HOUR(AA$212)),--(IFERROR(Flights_2026_09_3033343536373[nfl],-1)&gt;=IF($V246=450,450,$V246)),--(IFERROR(Flights_2026_09_3033343536373[nfl],-1)&lt;=IF($V246=450,450,$V246+9)))</f>
        <v>8</v>
      </c>
      <c r="AB223" s="17" cm="1">
        <f t="array" ref="AB223">SUMPRODUCT(--(IFERROR(HOUR(Flights_2026_09_3033343536373[entry_hour]),-1)=HOUR(AB$212)),--(IFERROR(Flights_2026_09_3033343536373[nfl],-1)&gt;=IF($V246=450,450,$V246)),--(IFERROR(Flights_2026_09_3033343536373[nfl],-1)&lt;=IF($V246=450,450,$V246+9)))</f>
        <v>2</v>
      </c>
      <c r="AC223" s="17" cm="1">
        <f t="array" ref="AC223">SUMPRODUCT(--(IFERROR(HOUR(Flights_2026_09_3033343536373[entry_hour]),-1)=HOUR(AC$212)),--(IFERROR(Flights_2026_09_3033343536373[nfl],-1)&gt;=IF($V246=450,450,$V246)),--(IFERROR(Flights_2026_09_3033343536373[nfl],-1)&lt;=IF($V246=450,450,$V246+9)))</f>
        <v>2</v>
      </c>
      <c r="AD223" s="17" cm="1">
        <f t="array" ref="AD223">SUMPRODUCT(--(IFERROR(HOUR(Flights_2026_09_3033343536373[entry_hour]),-1)=HOUR(AD$212)),--(IFERROR(Flights_2026_09_3033343536373[nfl],-1)&gt;=IF($V246=450,450,$V246)),--(IFERROR(Flights_2026_09_3033343536373[nfl],-1)&lt;=IF($V246=450,450,$V246+9)))</f>
        <v>2</v>
      </c>
      <c r="AE223" s="17" cm="1">
        <f t="array" ref="AE223">SUMPRODUCT(--(IFERROR(HOUR(Flights_2026_09_3033343536373[entry_hour]),-1)=HOUR(AE$212)),--(IFERROR(Flights_2026_09_3033343536373[nfl],-1)&gt;=IF($V246=450,450,$V246)),--(IFERROR(Flights_2026_09_3033343536373[nfl],-1)&lt;=IF($V246=450,450,$V246+9)))</f>
        <v>2</v>
      </c>
      <c r="AF223" s="2">
        <v>0.625</v>
      </c>
      <c r="AG223" t="s">
        <v>840</v>
      </c>
      <c r="AH223" s="17">
        <v>330</v>
      </c>
      <c r="AI223" s="17" cm="1">
        <f t="array" ref="AI223">SUMPRODUCT(--(IFERROR(HOUR(Flights_2026_09_3033343536373[entry_hour]),-1)=HOUR(AF223)),--(IFERROR(Flights_2026_09_3033343536373[entry_sector],"")=AG223),--(IFERROR(Flights_2026_09_3033343536373[nfl],-1)&gt;=AH223),--(IFERROR(Flights_2026_09_3033343536373[nfl],-1)&lt;=IF(AH223=450,450,AH223+9)))</f>
        <v>0</v>
      </c>
    </row>
    <row r="224" spans="1:35" x14ac:dyDescent="0.2">
      <c r="A224" s="4">
        <v>0.70833333333333337</v>
      </c>
      <c r="B224" s="28" cm="1">
        <f t="array" ref="B224">_xlfn.LET(_xlpm.h,HOUR($A224),_xlpm.s,B$220,_xlpm.hrs,IFERROR(HOUR(Flights_2026_09_3033343536373[entry_hour]),-1),_xlpm.sectors,IF(_xlpm.s="Sector 4",_xlfn.XLOOKUP(Flights_2026_09_3033343536373[adep],Tabla42[ADEP],Tabla42[Sector_4],""),Flights_2026_09_3033343536373[entry_sector]),SUMPRODUCT(--(_xlpm.hrs=_xlpm.h),--(_xlpm.sectors=_xlpm.s)))</f>
        <v>0</v>
      </c>
      <c r="C224" s="28" cm="1">
        <f t="array" ref="C224">_xlfn.LET(_xlpm.h,HOUR($A224),_xlpm.s,C$220,_xlpm.hrs,IFERROR(HOUR(Flights_2026_09_3033343536373[entry_hour]),-1),_xlpm.sectors,IF(_xlpm.s="Sector 4",_xlfn.XLOOKUP(Flights_2026_09_3033343536373[adep],Tabla42[ADEP],Tabla42[Sector_4],""),Flights_2026_09_3033343536373[entry_sector]),SUMPRODUCT(--(_xlpm.hrs=_xlpm.h),--(_xlpm.sectors=_xlpm.s)))</f>
        <v>0</v>
      </c>
      <c r="D224" s="28" cm="1">
        <f t="array" ref="D224">_xlfn.LET(_xlpm.h,HOUR($A224),_xlpm.s,D$220,_xlpm.hrs,IFERROR(HOUR(Flights_2026_09_3033343536373[entry_hour]),-1),_xlpm.sectors,IF(_xlpm.s="Sector 4",_xlfn.XLOOKUP(Flights_2026_09_3033343536373[adep],Tabla42[ADEP],Tabla42[Sector_4],""),Flights_2026_09_3033343536373[entry_sector]),SUMPRODUCT(--(_xlpm.hrs=_xlpm.h),--(_xlpm.sectors=_xlpm.s)))</f>
        <v>10</v>
      </c>
      <c r="E224" s="28" cm="1">
        <f t="array" ref="E224">_xlfn.LET(_xlpm.h,HOUR($A224),_xlpm.s,E$220,_xlpm.hrs,IFERROR(HOUR(Flights_2026_09_3033343536373[entry_hour]),-1),_xlpm.sectors,IF(_xlpm.s="Sector 4",_xlfn.XLOOKUP(Flights_2026_09_3033343536373[adep],Tabla42[ADEP],Tabla42[Sector_4],""),Flights_2026_09_3033343536373[entry_sector]),SUMPRODUCT(--(_xlpm.hrs=_xlpm.h),--(_xlpm.sectors=_xlpm.s)))</f>
        <v>12</v>
      </c>
      <c r="F224" s="28" cm="1">
        <f t="array" ref="F224">_xlfn.LET(_xlpm.h,HOUR($A224),_xlpm.s,F$220,_xlpm.hrs,IFERROR(HOUR(Flights_2026_09_3033343536373[entry_hour]),-1),_xlpm.sectors,IF(_xlpm.s="Sector 4",_xlfn.XLOOKUP(Flights_2026_09_3033343536373[adep],Tabla42[ADEP],Tabla42[Sector_4],""),Flights_2026_09_3033343536373[entry_sector]),SUMPRODUCT(--(_xlpm.hrs=_xlpm.h),--(_xlpm.sectors=_xlpm.s)))</f>
        <v>6</v>
      </c>
      <c r="G224" s="28" cm="1">
        <f t="array" ref="G224">_xlfn.LET(_xlpm.h,HOUR($A224),_xlpm.s,G$220,_xlpm.hrs,IFERROR(HOUR(Flights_2026_09_3033343536373[entry_hour]),-1),_xlpm.sectors,IF(_xlpm.s="Sector 4",_xlfn.XLOOKUP(Flights_2026_09_3033343536373[adep],Tabla42[ADEP],Tabla42[Sector_4],""),Flights_2026_09_3033343536373[entry_sector]),SUMPRODUCT(--(_xlpm.hrs=_xlpm.h),--(_xlpm.sectors=_xlpm.s)))</f>
        <v>6</v>
      </c>
      <c r="H224" s="17" cm="1">
        <f t="array" ref="H224">_xlfn.LET(_xlpm.h,HOUR($A224),_xlpm.s,H$220,_xlpm.hrs,IFERROR(HOUR(Flights_2026_09_3033343536373[entry_hour]),-1),_xlpm.sectors,IF(_xlpm.s="Sector 4",_xlfn.XLOOKUP(Flights_2026_09_3033343536373[adep],Tabla42[ADEP],Tabla42[Sector_4],""),Flights_2026_09_3033343536373[entry_sector]),SUMPRODUCT(--(_xlpm.hrs=_xlpm.h),--(_xlpm.sectors=_xlpm.s)))</f>
        <v>1</v>
      </c>
      <c r="I224" s="17">
        <f t="shared" si="1"/>
        <v>35</v>
      </c>
      <c r="W224" s="17" cm="1">
        <f t="array" ref="W224">SUMPRODUCT(--(IFERROR(HOUR(Flights_2026_09_3033343536373[entry_hour]),-1)=HOUR(W$212)),--(IFERROR(Flights_2026_09_3033343536373[nfl],-1)&gt;=IF($V247=450,450,$V247)),--(IFERROR(Flights_2026_09_3033343536373[nfl],-1)&lt;=IF($V247=450,450,$V247+9)))</f>
        <v>0</v>
      </c>
      <c r="X224" s="17" cm="1">
        <f t="array" ref="X224">SUMPRODUCT(--(IFERROR(HOUR(Flights_2026_09_3033343536373[entry_hour]),-1)=HOUR(X$212)),--(IFERROR(Flights_2026_09_3033343536373[nfl],-1)&gt;=IF($V247=450,450,$V247)),--(IFERROR(Flights_2026_09_3033343536373[nfl],-1)&lt;=IF($V247=450,450,$V247+9)))</f>
        <v>1</v>
      </c>
      <c r="Y224" s="17" cm="1">
        <f t="array" ref="Y224">SUMPRODUCT(--(IFERROR(HOUR(Flights_2026_09_3033343536373[entry_hour]),-1)=HOUR(Y$212)),--(IFERROR(Flights_2026_09_3033343536373[nfl],-1)&gt;=IF($V247=450,450,$V247)),--(IFERROR(Flights_2026_09_3033343536373[nfl],-1)&lt;=IF($V247=450,450,$V247+9)))</f>
        <v>0</v>
      </c>
      <c r="Z224" s="17" cm="1">
        <f t="array" ref="Z224">SUMPRODUCT(--(IFERROR(HOUR(Flights_2026_09_3033343536373[entry_hour]),-1)=HOUR(Z$212)),--(IFERROR(Flights_2026_09_3033343536373[nfl],-1)&gt;=IF($V247=450,450,$V247)),--(IFERROR(Flights_2026_09_3033343536373[nfl],-1)&lt;=IF($V247=450,450,$V247+9)))</f>
        <v>0</v>
      </c>
      <c r="AA224" s="17" cm="1">
        <f t="array" ref="AA224">SUMPRODUCT(--(IFERROR(HOUR(Flights_2026_09_3033343536373[entry_hour]),-1)=HOUR(AA$212)),--(IFERROR(Flights_2026_09_3033343536373[nfl],-1)&gt;=IF($V247=450,450,$V247)),--(IFERROR(Flights_2026_09_3033343536373[nfl],-1)&lt;=IF($V247=450,450,$V247+9)))</f>
        <v>0</v>
      </c>
      <c r="AB224" s="17" cm="1">
        <f t="array" ref="AB224">SUMPRODUCT(--(IFERROR(HOUR(Flights_2026_09_3033343536373[entry_hour]),-1)=HOUR(AB$212)),--(IFERROR(Flights_2026_09_3033343536373[nfl],-1)&gt;=IF($V247=450,450,$V247)),--(IFERROR(Flights_2026_09_3033343536373[nfl],-1)&lt;=IF($V247=450,450,$V247+9)))</f>
        <v>0</v>
      </c>
      <c r="AC224" s="17" cm="1">
        <f t="array" ref="AC224">SUMPRODUCT(--(IFERROR(HOUR(Flights_2026_09_3033343536373[entry_hour]),-1)=HOUR(AC$212)),--(IFERROR(Flights_2026_09_3033343536373[nfl],-1)&gt;=IF($V247=450,450,$V247)),--(IFERROR(Flights_2026_09_3033343536373[nfl],-1)&lt;=IF($V247=450,450,$V247+9)))</f>
        <v>0</v>
      </c>
      <c r="AD224" s="17" cm="1">
        <f t="array" ref="AD224">SUMPRODUCT(--(IFERROR(HOUR(Flights_2026_09_3033343536373[entry_hour]),-1)=HOUR(AD$212)),--(IFERROR(Flights_2026_09_3033343536373[nfl],-1)&gt;=IF($V247=450,450,$V247)),--(IFERROR(Flights_2026_09_3033343536373[nfl],-1)&lt;=IF($V247=450,450,$V247+9)))</f>
        <v>0</v>
      </c>
      <c r="AE224" s="17" cm="1">
        <f t="array" ref="AE224">SUMPRODUCT(--(IFERROR(HOUR(Flights_2026_09_3033343536373[entry_hour]),-1)=HOUR(AE$212)),--(IFERROR(Flights_2026_09_3033343536373[nfl],-1)&gt;=IF($V247=450,450,$V247)),--(IFERROR(Flights_2026_09_3033343536373[nfl],-1)&lt;=IF($V247=450,450,$V247+9)))</f>
        <v>0</v>
      </c>
      <c r="AF224" s="2">
        <v>0.625</v>
      </c>
      <c r="AG224" t="s">
        <v>840</v>
      </c>
      <c r="AH224" s="17">
        <v>340</v>
      </c>
      <c r="AI224" s="17" cm="1">
        <f t="array" ref="AI224">SUMPRODUCT(--(IFERROR(HOUR(Flights_2026_09_3033343536373[entry_hour]),-1)=HOUR(AF224)),--(IFERROR(Flights_2026_09_3033343536373[entry_sector],"")=AG224),--(IFERROR(Flights_2026_09_3033343536373[nfl],-1)&gt;=AH224),--(IFERROR(Flights_2026_09_3033343536373[nfl],-1)&lt;=IF(AH224=450,450,AH224+9)))</f>
        <v>0</v>
      </c>
    </row>
    <row r="225" spans="1:35" x14ac:dyDescent="0.2">
      <c r="A225" s="4">
        <v>0.75</v>
      </c>
      <c r="B225" s="28" cm="1">
        <f t="array" ref="B225">_xlfn.LET(_xlpm.h,HOUR($A225),_xlpm.s,B$220,_xlpm.hrs,IFERROR(HOUR(Flights_2026_09_3033343536373[entry_hour]),-1),_xlpm.sectors,IF(_xlpm.s="Sector 4",_xlfn.XLOOKUP(Flights_2026_09_3033343536373[adep],Tabla42[ADEP],Tabla42[Sector_4],""),Flights_2026_09_3033343536373[entry_sector]),SUMPRODUCT(--(_xlpm.hrs=_xlpm.h),--(_xlpm.sectors=_xlpm.s)))</f>
        <v>0</v>
      </c>
      <c r="C225" s="28" cm="1">
        <f t="array" ref="C225">_xlfn.LET(_xlpm.h,HOUR($A225),_xlpm.s,C$220,_xlpm.hrs,IFERROR(HOUR(Flights_2026_09_3033343536373[entry_hour]),-1),_xlpm.sectors,IF(_xlpm.s="Sector 4",_xlfn.XLOOKUP(Flights_2026_09_3033343536373[adep],Tabla42[ADEP],Tabla42[Sector_4],""),Flights_2026_09_3033343536373[entry_sector]),SUMPRODUCT(--(_xlpm.hrs=_xlpm.h),--(_xlpm.sectors=_xlpm.s)))</f>
        <v>0</v>
      </c>
      <c r="D225" s="28" cm="1">
        <f t="array" ref="D225">_xlfn.LET(_xlpm.h,HOUR($A225),_xlpm.s,D$220,_xlpm.hrs,IFERROR(HOUR(Flights_2026_09_3033343536373[entry_hour]),-1),_xlpm.sectors,IF(_xlpm.s="Sector 4",_xlfn.XLOOKUP(Flights_2026_09_3033343536373[adep],Tabla42[ADEP],Tabla42[Sector_4],""),Flights_2026_09_3033343536373[entry_sector]),SUMPRODUCT(--(_xlpm.hrs=_xlpm.h),--(_xlpm.sectors=_xlpm.s)))</f>
        <v>4</v>
      </c>
      <c r="E225" s="28" cm="1">
        <f t="array" ref="E225">_xlfn.LET(_xlpm.h,HOUR($A225),_xlpm.s,E$220,_xlpm.hrs,IFERROR(HOUR(Flights_2026_09_3033343536373[entry_hour]),-1),_xlpm.sectors,IF(_xlpm.s="Sector 4",_xlfn.XLOOKUP(Flights_2026_09_3033343536373[adep],Tabla42[ADEP],Tabla42[Sector_4],""),Flights_2026_09_3033343536373[entry_sector]),SUMPRODUCT(--(_xlpm.hrs=_xlpm.h),--(_xlpm.sectors=_xlpm.s)))</f>
        <v>11</v>
      </c>
      <c r="F225" s="28" cm="1">
        <f t="array" ref="F225">_xlfn.LET(_xlpm.h,HOUR($A225),_xlpm.s,F$220,_xlpm.hrs,IFERROR(HOUR(Flights_2026_09_3033343536373[entry_hour]),-1),_xlpm.sectors,IF(_xlpm.s="Sector 4",_xlfn.XLOOKUP(Flights_2026_09_3033343536373[adep],Tabla42[ADEP],Tabla42[Sector_4],""),Flights_2026_09_3033343536373[entry_sector]),SUMPRODUCT(--(_xlpm.hrs=_xlpm.h),--(_xlpm.sectors=_xlpm.s)))</f>
        <v>8</v>
      </c>
      <c r="G225" s="28" cm="1">
        <f t="array" ref="G225">_xlfn.LET(_xlpm.h,HOUR($A225),_xlpm.s,G$220,_xlpm.hrs,IFERROR(HOUR(Flights_2026_09_3033343536373[entry_hour]),-1),_xlpm.sectors,IF(_xlpm.s="Sector 4",_xlfn.XLOOKUP(Flights_2026_09_3033343536373[adep],Tabla42[ADEP],Tabla42[Sector_4],""),Flights_2026_09_3033343536373[entry_sector]),SUMPRODUCT(--(_xlpm.hrs=_xlpm.h),--(_xlpm.sectors=_xlpm.s)))</f>
        <v>3</v>
      </c>
      <c r="H225" s="17" cm="1">
        <f t="array" ref="H225">_xlfn.LET(_xlpm.h,HOUR($A225),_xlpm.s,H$220,_xlpm.hrs,IFERROR(HOUR(Flights_2026_09_3033343536373[entry_hour]),-1),_xlpm.sectors,IF(_xlpm.s="Sector 4",_xlfn.XLOOKUP(Flights_2026_09_3033343536373[adep],Tabla42[ADEP],Tabla42[Sector_4],""),Flights_2026_09_3033343536373[entry_sector]),SUMPRODUCT(--(_xlpm.hrs=_xlpm.h),--(_xlpm.sectors=_xlpm.s)))</f>
        <v>2</v>
      </c>
      <c r="I225" s="17">
        <f t="shared" si="1"/>
        <v>28</v>
      </c>
      <c r="W225" s="17" cm="1">
        <f t="array" ref="W225">SUMPRODUCT(--(IFERROR(HOUR(Flights_2026_09_3033343536373[entry_hour]),-1)=HOUR(W$212)),--(IFERROR(Flights_2026_09_3033343536373[nfl],-1)&gt;=IF($V248=450,450,$V248)),--(IFERROR(Flights_2026_09_3033343536373[nfl],-1)&lt;=IF($V248=450,450,$V248+9)))</f>
        <v>1</v>
      </c>
      <c r="X225" s="17" cm="1">
        <f t="array" ref="X225">SUMPRODUCT(--(IFERROR(HOUR(Flights_2026_09_3033343536373[entry_hour]),-1)=HOUR(X$212)),--(IFERROR(Flights_2026_09_3033343536373[nfl],-1)&gt;=IF($V248=450,450,$V248)),--(IFERROR(Flights_2026_09_3033343536373[nfl],-1)&lt;=IF($V248=450,450,$V248+9)))</f>
        <v>1</v>
      </c>
      <c r="Y225" s="17" cm="1">
        <f t="array" ref="Y225">SUMPRODUCT(--(IFERROR(HOUR(Flights_2026_09_3033343536373[entry_hour]),-1)=HOUR(Y$212)),--(IFERROR(Flights_2026_09_3033343536373[nfl],-1)&gt;=IF($V248=450,450,$V248)),--(IFERROR(Flights_2026_09_3033343536373[nfl],-1)&lt;=IF($V248=450,450,$V248+9)))</f>
        <v>2</v>
      </c>
      <c r="Z225" s="17" cm="1">
        <f t="array" ref="Z225">SUMPRODUCT(--(IFERROR(HOUR(Flights_2026_09_3033343536373[entry_hour]),-1)=HOUR(Z$212)),--(IFERROR(Flights_2026_09_3033343536373[nfl],-1)&gt;=IF($V248=450,450,$V248)),--(IFERROR(Flights_2026_09_3033343536373[nfl],-1)&lt;=IF($V248=450,450,$V248+9)))</f>
        <v>0</v>
      </c>
      <c r="AA225" s="17" cm="1">
        <f t="array" ref="AA225">SUMPRODUCT(--(IFERROR(HOUR(Flights_2026_09_3033343536373[entry_hour]),-1)=HOUR(AA$212)),--(IFERROR(Flights_2026_09_3033343536373[nfl],-1)&gt;=IF($V248=450,450,$V248)),--(IFERROR(Flights_2026_09_3033343536373[nfl],-1)&lt;=IF($V248=450,450,$V248+9)))</f>
        <v>1</v>
      </c>
      <c r="AB225" s="17" cm="1">
        <f t="array" ref="AB225">SUMPRODUCT(--(IFERROR(HOUR(Flights_2026_09_3033343536373[entry_hour]),-1)=HOUR(AB$212)),--(IFERROR(Flights_2026_09_3033343536373[nfl],-1)&gt;=IF($V248=450,450,$V248)),--(IFERROR(Flights_2026_09_3033343536373[nfl],-1)&lt;=IF($V248=450,450,$V248+9)))</f>
        <v>0</v>
      </c>
      <c r="AC225" s="17" cm="1">
        <f t="array" ref="AC225">SUMPRODUCT(--(IFERROR(HOUR(Flights_2026_09_3033343536373[entry_hour]),-1)=HOUR(AC$212)),--(IFERROR(Flights_2026_09_3033343536373[nfl],-1)&gt;=IF($V248=450,450,$V248)),--(IFERROR(Flights_2026_09_3033343536373[nfl],-1)&lt;=IF($V248=450,450,$V248+9)))</f>
        <v>0</v>
      </c>
      <c r="AD225" s="17" cm="1">
        <f t="array" ref="AD225">SUMPRODUCT(--(IFERROR(HOUR(Flights_2026_09_3033343536373[entry_hour]),-1)=HOUR(AD$212)),--(IFERROR(Flights_2026_09_3033343536373[nfl],-1)&gt;=IF($V248=450,450,$V248)),--(IFERROR(Flights_2026_09_3033343536373[nfl],-1)&lt;=IF($V248=450,450,$V248+9)))</f>
        <v>0</v>
      </c>
      <c r="AE225" s="17" cm="1">
        <f t="array" ref="AE225">SUMPRODUCT(--(IFERROR(HOUR(Flights_2026_09_3033343536373[entry_hour]),-1)=HOUR(AE$212)),--(IFERROR(Flights_2026_09_3033343536373[nfl],-1)&gt;=IF($V248=450,450,$V248)),--(IFERROR(Flights_2026_09_3033343536373[nfl],-1)&lt;=IF($V248=450,450,$V248+9)))</f>
        <v>0</v>
      </c>
      <c r="AF225" s="2">
        <v>0.625</v>
      </c>
      <c r="AG225" t="s">
        <v>840</v>
      </c>
      <c r="AH225" s="17">
        <v>350</v>
      </c>
      <c r="AI225" s="17" cm="1">
        <f t="array" ref="AI225">SUMPRODUCT(--(IFERROR(HOUR(Flights_2026_09_3033343536373[entry_hour]),-1)=HOUR(AF225)),--(IFERROR(Flights_2026_09_3033343536373[entry_sector],"")=AG225),--(IFERROR(Flights_2026_09_3033343536373[nfl],-1)&gt;=AH225),--(IFERROR(Flights_2026_09_3033343536373[nfl],-1)&lt;=IF(AH225=450,450,AH225+9)))</f>
        <v>3</v>
      </c>
    </row>
    <row r="226" spans="1:35" x14ac:dyDescent="0.2">
      <c r="A226" s="4">
        <v>0.79166666666666674</v>
      </c>
      <c r="B226" s="28" cm="1">
        <f t="array" ref="B226">_xlfn.LET(_xlpm.h,HOUR($A226),_xlpm.s,B$220,_xlpm.hrs,IFERROR(HOUR(Flights_2026_09_3033343536373[entry_hour]),-1),_xlpm.sectors,IF(_xlpm.s="Sector 4",_xlfn.XLOOKUP(Flights_2026_09_3033343536373[adep],Tabla42[ADEP],Tabla42[Sector_4],""),Flights_2026_09_3033343536373[entry_sector]),SUMPRODUCT(--(_xlpm.hrs=_xlpm.h),--(_xlpm.sectors=_xlpm.s)))</f>
        <v>2</v>
      </c>
      <c r="C226" s="28" cm="1">
        <f t="array" ref="C226">_xlfn.LET(_xlpm.h,HOUR($A226),_xlpm.s,C$220,_xlpm.hrs,IFERROR(HOUR(Flights_2026_09_3033343536373[entry_hour]),-1),_xlpm.sectors,IF(_xlpm.s="Sector 4",_xlfn.XLOOKUP(Flights_2026_09_3033343536373[adep],Tabla42[ADEP],Tabla42[Sector_4],""),Flights_2026_09_3033343536373[entry_sector]),SUMPRODUCT(--(_xlpm.hrs=_xlpm.h),--(_xlpm.sectors=_xlpm.s)))</f>
        <v>0</v>
      </c>
      <c r="D226" s="28" cm="1">
        <f t="array" ref="D226">_xlfn.LET(_xlpm.h,HOUR($A226),_xlpm.s,D$220,_xlpm.hrs,IFERROR(HOUR(Flights_2026_09_3033343536373[entry_hour]),-1),_xlpm.sectors,IF(_xlpm.s="Sector 4",_xlfn.XLOOKUP(Flights_2026_09_3033343536373[adep],Tabla42[ADEP],Tabla42[Sector_4],""),Flights_2026_09_3033343536373[entry_sector]),SUMPRODUCT(--(_xlpm.hrs=_xlpm.h),--(_xlpm.sectors=_xlpm.s)))</f>
        <v>4</v>
      </c>
      <c r="E226" s="28" cm="1">
        <f t="array" ref="E226">_xlfn.LET(_xlpm.h,HOUR($A226),_xlpm.s,E$220,_xlpm.hrs,IFERROR(HOUR(Flights_2026_09_3033343536373[entry_hour]),-1),_xlpm.sectors,IF(_xlpm.s="Sector 4",_xlfn.XLOOKUP(Flights_2026_09_3033343536373[adep],Tabla42[ADEP],Tabla42[Sector_4],""),Flights_2026_09_3033343536373[entry_sector]),SUMPRODUCT(--(_xlpm.hrs=_xlpm.h),--(_xlpm.sectors=_xlpm.s)))</f>
        <v>8</v>
      </c>
      <c r="F226" s="28" cm="1">
        <f t="array" ref="F226">_xlfn.LET(_xlpm.h,HOUR($A226),_xlpm.s,F$220,_xlpm.hrs,IFERROR(HOUR(Flights_2026_09_3033343536373[entry_hour]),-1),_xlpm.sectors,IF(_xlpm.s="Sector 4",_xlfn.XLOOKUP(Flights_2026_09_3033343536373[adep],Tabla42[ADEP],Tabla42[Sector_4],""),Flights_2026_09_3033343536373[entry_sector]),SUMPRODUCT(--(_xlpm.hrs=_xlpm.h),--(_xlpm.sectors=_xlpm.s)))</f>
        <v>5</v>
      </c>
      <c r="G226" s="28" cm="1">
        <f t="array" ref="G226">_xlfn.LET(_xlpm.h,HOUR($A226),_xlpm.s,G$220,_xlpm.hrs,IFERROR(HOUR(Flights_2026_09_3033343536373[entry_hour]),-1),_xlpm.sectors,IF(_xlpm.s="Sector 4",_xlfn.XLOOKUP(Flights_2026_09_3033343536373[adep],Tabla42[ADEP],Tabla42[Sector_4],""),Flights_2026_09_3033343536373[entry_sector]),SUMPRODUCT(--(_xlpm.hrs=_xlpm.h),--(_xlpm.sectors=_xlpm.s)))</f>
        <v>0</v>
      </c>
      <c r="H226" s="17" cm="1">
        <f t="array" ref="H226">_xlfn.LET(_xlpm.h,HOUR($A226),_xlpm.s,H$220,_xlpm.hrs,IFERROR(HOUR(Flights_2026_09_3033343536373[entry_hour]),-1),_xlpm.sectors,IF(_xlpm.s="Sector 4",_xlfn.XLOOKUP(Flights_2026_09_3033343536373[adep],Tabla42[ADEP],Tabla42[Sector_4],""),Flights_2026_09_3033343536373[entry_sector]),SUMPRODUCT(--(_xlpm.hrs=_xlpm.h),--(_xlpm.sectors=_xlpm.s)))</f>
        <v>1</v>
      </c>
      <c r="I226" s="17">
        <f t="shared" si="1"/>
        <v>20</v>
      </c>
      <c r="W226" s="17" cm="1">
        <f t="array" ref="W226">SUMPRODUCT(--(IFERROR(HOUR(Flights_2026_09_3033343536373[entry_hour]),-1)=HOUR(W$212)),--(IFERROR(Flights_2026_09_3033343536373[nfl],-1)&gt;=IF($V249=450,450,$V249)),--(IFERROR(Flights_2026_09_3033343536373[nfl],-1)&lt;=IF($V249=450,450,$V249+9)))</f>
        <v>0</v>
      </c>
      <c r="X226" s="17" cm="1">
        <f t="array" ref="X226">SUMPRODUCT(--(IFERROR(HOUR(Flights_2026_09_3033343536373[entry_hour]),-1)=HOUR(X$212)),--(IFERROR(Flights_2026_09_3033343536373[nfl],-1)&gt;=IF($V249=450,450,$V249)),--(IFERROR(Flights_2026_09_3033343536373[nfl],-1)&lt;=IF($V249=450,450,$V249+9)))</f>
        <v>0</v>
      </c>
      <c r="Y226" s="17" cm="1">
        <f t="array" ref="Y226">SUMPRODUCT(--(IFERROR(HOUR(Flights_2026_09_3033343536373[entry_hour]),-1)=HOUR(Y$212)),--(IFERROR(Flights_2026_09_3033343536373[nfl],-1)&gt;=IF($V249=450,450,$V249)),--(IFERROR(Flights_2026_09_3033343536373[nfl],-1)&lt;=IF($V249=450,450,$V249+9)))</f>
        <v>0</v>
      </c>
      <c r="Z226" s="17" cm="1">
        <f t="array" ref="Z226">SUMPRODUCT(--(IFERROR(HOUR(Flights_2026_09_3033343536373[entry_hour]),-1)=HOUR(Z$212)),--(IFERROR(Flights_2026_09_3033343536373[nfl],-1)&gt;=IF($V249=450,450,$V249)),--(IFERROR(Flights_2026_09_3033343536373[nfl],-1)&lt;=IF($V249=450,450,$V249+9)))</f>
        <v>0</v>
      </c>
      <c r="AA226" s="17" cm="1">
        <f t="array" ref="AA226">SUMPRODUCT(--(IFERROR(HOUR(Flights_2026_09_3033343536373[entry_hour]),-1)=HOUR(AA$212)),--(IFERROR(Flights_2026_09_3033343536373[nfl],-1)&gt;=IF($V249=450,450,$V249)),--(IFERROR(Flights_2026_09_3033343536373[nfl],-1)&lt;=IF($V249=450,450,$V249+9)))</f>
        <v>0</v>
      </c>
      <c r="AB226" s="17" cm="1">
        <f t="array" ref="AB226">SUMPRODUCT(--(IFERROR(HOUR(Flights_2026_09_3033343536373[entry_hour]),-1)=HOUR(AB$212)),--(IFERROR(Flights_2026_09_3033343536373[nfl],-1)&gt;=IF($V249=450,450,$V249)),--(IFERROR(Flights_2026_09_3033343536373[nfl],-1)&lt;=IF($V249=450,450,$V249+9)))</f>
        <v>0</v>
      </c>
      <c r="AC226" s="17" cm="1">
        <f t="array" ref="AC226">SUMPRODUCT(--(IFERROR(HOUR(Flights_2026_09_3033343536373[entry_hour]),-1)=HOUR(AC$212)),--(IFERROR(Flights_2026_09_3033343536373[nfl],-1)&gt;=IF($V249=450,450,$V249)),--(IFERROR(Flights_2026_09_3033343536373[nfl],-1)&lt;=IF($V249=450,450,$V249+9)))</f>
        <v>0</v>
      </c>
      <c r="AD226" s="17" cm="1">
        <f t="array" ref="AD226">SUMPRODUCT(--(IFERROR(HOUR(Flights_2026_09_3033343536373[entry_hour]),-1)=HOUR(AD$212)),--(IFERROR(Flights_2026_09_3033343536373[nfl],-1)&gt;=IF($V249=450,450,$V249)),--(IFERROR(Flights_2026_09_3033343536373[nfl],-1)&lt;=IF($V249=450,450,$V249+9)))</f>
        <v>0</v>
      </c>
      <c r="AE226" s="17" cm="1">
        <f t="array" ref="AE226">SUMPRODUCT(--(IFERROR(HOUR(Flights_2026_09_3033343536373[entry_hour]),-1)=HOUR(AE$212)),--(IFERROR(Flights_2026_09_3033343536373[nfl],-1)&gt;=IF($V249=450,450,$V249)),--(IFERROR(Flights_2026_09_3033343536373[nfl],-1)&lt;=IF($V249=450,450,$V249+9)))</f>
        <v>0</v>
      </c>
      <c r="AF226" s="2">
        <v>0.625</v>
      </c>
      <c r="AG226" t="s">
        <v>840</v>
      </c>
      <c r="AH226" s="17">
        <v>360</v>
      </c>
      <c r="AI226" s="17" cm="1">
        <f t="array" ref="AI226">SUMPRODUCT(--(IFERROR(HOUR(Flights_2026_09_3033343536373[entry_hour]),-1)=HOUR(AF226)),--(IFERROR(Flights_2026_09_3033343536373[entry_sector],"")=AG226),--(IFERROR(Flights_2026_09_3033343536373[nfl],-1)&gt;=AH226),--(IFERROR(Flights_2026_09_3033343536373[nfl],-1)&lt;=IF(AH226=450,450,AH226+9)))</f>
        <v>0</v>
      </c>
    </row>
    <row r="227" spans="1:35" x14ac:dyDescent="0.2">
      <c r="A227" s="4">
        <v>0.83333333333333337</v>
      </c>
      <c r="B227" s="28" cm="1">
        <f t="array" ref="B227">_xlfn.LET(_xlpm.h,HOUR($A227),_xlpm.s,B$220,_xlpm.hrs,IFERROR(HOUR(Flights_2026_09_3033343536373[entry_hour]),-1),_xlpm.sectors,IF(_xlpm.s="Sector 4",_xlfn.XLOOKUP(Flights_2026_09_3033343536373[adep],Tabla42[ADEP],Tabla42[Sector_4],""),Flights_2026_09_3033343536373[entry_sector]),SUMPRODUCT(--(_xlpm.hrs=_xlpm.h),--(_xlpm.sectors=_xlpm.s)))</f>
        <v>0</v>
      </c>
      <c r="C227" s="28" cm="1">
        <f t="array" ref="C227">_xlfn.LET(_xlpm.h,HOUR($A227),_xlpm.s,C$220,_xlpm.hrs,IFERROR(HOUR(Flights_2026_09_3033343536373[entry_hour]),-1),_xlpm.sectors,IF(_xlpm.s="Sector 4",_xlfn.XLOOKUP(Flights_2026_09_3033343536373[adep],Tabla42[ADEP],Tabla42[Sector_4],""),Flights_2026_09_3033343536373[entry_sector]),SUMPRODUCT(--(_xlpm.hrs=_xlpm.h),--(_xlpm.sectors=_xlpm.s)))</f>
        <v>0</v>
      </c>
      <c r="D227" s="28" cm="1">
        <f t="array" ref="D227">_xlfn.LET(_xlpm.h,HOUR($A227),_xlpm.s,D$220,_xlpm.hrs,IFERROR(HOUR(Flights_2026_09_3033343536373[entry_hour]),-1),_xlpm.sectors,IF(_xlpm.s="Sector 4",_xlfn.XLOOKUP(Flights_2026_09_3033343536373[adep],Tabla42[ADEP],Tabla42[Sector_4],""),Flights_2026_09_3033343536373[entry_sector]),SUMPRODUCT(--(_xlpm.hrs=_xlpm.h),--(_xlpm.sectors=_xlpm.s)))</f>
        <v>3</v>
      </c>
      <c r="E227" s="28" cm="1">
        <f t="array" ref="E227">_xlfn.LET(_xlpm.h,HOUR($A227),_xlpm.s,E$220,_xlpm.hrs,IFERROR(HOUR(Flights_2026_09_3033343536373[entry_hour]),-1),_xlpm.sectors,IF(_xlpm.s="Sector 4",_xlfn.XLOOKUP(Flights_2026_09_3033343536373[adep],Tabla42[ADEP],Tabla42[Sector_4],""),Flights_2026_09_3033343536373[entry_sector]),SUMPRODUCT(--(_xlpm.hrs=_xlpm.h),--(_xlpm.sectors=_xlpm.s)))</f>
        <v>6</v>
      </c>
      <c r="F227" s="28" cm="1">
        <f t="array" ref="F227">_xlfn.LET(_xlpm.h,HOUR($A227),_xlpm.s,F$220,_xlpm.hrs,IFERROR(HOUR(Flights_2026_09_3033343536373[entry_hour]),-1),_xlpm.sectors,IF(_xlpm.s="Sector 4",_xlfn.XLOOKUP(Flights_2026_09_3033343536373[adep],Tabla42[ADEP],Tabla42[Sector_4],""),Flights_2026_09_3033343536373[entry_sector]),SUMPRODUCT(--(_xlpm.hrs=_xlpm.h),--(_xlpm.sectors=_xlpm.s)))</f>
        <v>4</v>
      </c>
      <c r="G227" s="28" cm="1">
        <f t="array" ref="G227">_xlfn.LET(_xlpm.h,HOUR($A227),_xlpm.s,G$220,_xlpm.hrs,IFERROR(HOUR(Flights_2026_09_3033343536373[entry_hour]),-1),_xlpm.sectors,IF(_xlpm.s="Sector 4",_xlfn.XLOOKUP(Flights_2026_09_3033343536373[adep],Tabla42[ADEP],Tabla42[Sector_4],""),Flights_2026_09_3033343536373[entry_sector]),SUMPRODUCT(--(_xlpm.hrs=_xlpm.h),--(_xlpm.sectors=_xlpm.s)))</f>
        <v>2</v>
      </c>
      <c r="H227" s="17" cm="1">
        <f t="array" ref="H227">_xlfn.LET(_xlpm.h,HOUR($A227),_xlpm.s,H$220,_xlpm.hrs,IFERROR(HOUR(Flights_2026_09_3033343536373[entry_hour]),-1),_xlpm.sectors,IF(_xlpm.s="Sector 4",_xlfn.XLOOKUP(Flights_2026_09_3033343536373[adep],Tabla42[ADEP],Tabla42[Sector_4],""),Flights_2026_09_3033343536373[entry_sector]),SUMPRODUCT(--(_xlpm.hrs=_xlpm.h),--(_xlpm.sectors=_xlpm.s)))</f>
        <v>4</v>
      </c>
      <c r="I227" s="17">
        <f t="shared" si="1"/>
        <v>19</v>
      </c>
      <c r="W227" s="17" cm="1">
        <f t="array" ref="W227">SUMPRODUCT(--(IFERROR(HOUR(Flights_2026_09_3033343536373[entry_hour]),-1)=HOUR(W$212)),--(IFERROR(Flights_2026_09_3033343536373[nfl],-1)&gt;=IF($V250=450,450,$V250)),--(IFERROR(Flights_2026_09_3033343536373[nfl],-1)&lt;=IF($V250=450,450,$V250+9)))</f>
        <v>0</v>
      </c>
      <c r="X227" s="17" cm="1">
        <f t="array" ref="X227">SUMPRODUCT(--(IFERROR(HOUR(Flights_2026_09_3033343536373[entry_hour]),-1)=HOUR(X$212)),--(IFERROR(Flights_2026_09_3033343536373[nfl],-1)&gt;=IF($V250=450,450,$V250)),--(IFERROR(Flights_2026_09_3033343536373[nfl],-1)&lt;=IF($V250=450,450,$V250+9)))</f>
        <v>0</v>
      </c>
      <c r="Y227" s="17" cm="1">
        <f t="array" ref="Y227">SUMPRODUCT(--(IFERROR(HOUR(Flights_2026_09_3033343536373[entry_hour]),-1)=HOUR(Y$212)),--(IFERROR(Flights_2026_09_3033343536373[nfl],-1)&gt;=IF($V250=450,450,$V250)),--(IFERROR(Flights_2026_09_3033343536373[nfl],-1)&lt;=IF($V250=450,450,$V250+9)))</f>
        <v>0</v>
      </c>
      <c r="Z227" s="17" cm="1">
        <f t="array" ref="Z227">SUMPRODUCT(--(IFERROR(HOUR(Flights_2026_09_3033343536373[entry_hour]),-1)=HOUR(Z$212)),--(IFERROR(Flights_2026_09_3033343536373[nfl],-1)&gt;=IF($V250=450,450,$V250)),--(IFERROR(Flights_2026_09_3033343536373[nfl],-1)&lt;=IF($V250=450,450,$V250+9)))</f>
        <v>0</v>
      </c>
      <c r="AA227" s="17" cm="1">
        <f t="array" ref="AA227">SUMPRODUCT(--(IFERROR(HOUR(Flights_2026_09_3033343536373[entry_hour]),-1)=HOUR(AA$212)),--(IFERROR(Flights_2026_09_3033343536373[nfl],-1)&gt;=IF($V250=450,450,$V250)),--(IFERROR(Flights_2026_09_3033343536373[nfl],-1)&lt;=IF($V250=450,450,$V250+9)))</f>
        <v>0</v>
      </c>
      <c r="AB227" s="17" cm="1">
        <f t="array" ref="AB227">SUMPRODUCT(--(IFERROR(HOUR(Flights_2026_09_3033343536373[entry_hour]),-1)=HOUR(AB$212)),--(IFERROR(Flights_2026_09_3033343536373[nfl],-1)&gt;=IF($V250=450,450,$V250)),--(IFERROR(Flights_2026_09_3033343536373[nfl],-1)&lt;=IF($V250=450,450,$V250+9)))</f>
        <v>1</v>
      </c>
      <c r="AC227" s="17" cm="1">
        <f t="array" ref="AC227">SUMPRODUCT(--(IFERROR(HOUR(Flights_2026_09_3033343536373[entry_hour]),-1)=HOUR(AC$212)),--(IFERROR(Flights_2026_09_3033343536373[nfl],-1)&gt;=IF($V250=450,450,$V250)),--(IFERROR(Flights_2026_09_3033343536373[nfl],-1)&lt;=IF($V250=450,450,$V250+9)))</f>
        <v>0</v>
      </c>
      <c r="AD227" s="17" cm="1">
        <f t="array" ref="AD227">SUMPRODUCT(--(IFERROR(HOUR(Flights_2026_09_3033343536373[entry_hour]),-1)=HOUR(AD$212)),--(IFERROR(Flights_2026_09_3033343536373[nfl],-1)&gt;=IF($V250=450,450,$V250)),--(IFERROR(Flights_2026_09_3033343536373[nfl],-1)&lt;=IF($V250=450,450,$V250+9)))</f>
        <v>0</v>
      </c>
      <c r="AE227" s="17" cm="1">
        <f t="array" ref="AE227">SUMPRODUCT(--(IFERROR(HOUR(Flights_2026_09_3033343536373[entry_hour]),-1)=HOUR(AE$212)),--(IFERROR(Flights_2026_09_3033343536373[nfl],-1)&gt;=IF($V250=450,450,$V250)),--(IFERROR(Flights_2026_09_3033343536373[nfl],-1)&lt;=IF($V250=450,450,$V250+9)))</f>
        <v>0</v>
      </c>
      <c r="AF227" s="2">
        <v>0.625</v>
      </c>
      <c r="AG227" t="s">
        <v>840</v>
      </c>
      <c r="AH227" s="17">
        <v>370</v>
      </c>
      <c r="AI227" s="17" cm="1">
        <f t="array" ref="AI227">SUMPRODUCT(--(IFERROR(HOUR(Flights_2026_09_3033343536373[entry_hour]),-1)=HOUR(AF227)),--(IFERROR(Flights_2026_09_3033343536373[entry_sector],"")=AG227),--(IFERROR(Flights_2026_09_3033343536373[nfl],-1)&gt;=AH227),--(IFERROR(Flights_2026_09_3033343536373[nfl],-1)&lt;=IF(AH227=450,450,AH227+9)))</f>
        <v>1</v>
      </c>
    </row>
    <row r="228" spans="1:35" x14ac:dyDescent="0.2">
      <c r="A228" s="4">
        <v>0.875</v>
      </c>
      <c r="B228" s="28" cm="1">
        <f t="array" ref="B228">_xlfn.LET(_xlpm.h,HOUR($A228),_xlpm.s,B$220,_xlpm.hrs,IFERROR(HOUR(Flights_2026_09_3033343536373[entry_hour]),-1),_xlpm.sectors,IF(_xlpm.s="Sector 4",_xlfn.XLOOKUP(Flights_2026_09_3033343536373[adep],Tabla42[ADEP],Tabla42[Sector_4],""),Flights_2026_09_3033343536373[entry_sector]),SUMPRODUCT(--(_xlpm.hrs=_xlpm.h),--(_xlpm.sectors=_xlpm.s)))</f>
        <v>0</v>
      </c>
      <c r="C228" s="28" cm="1">
        <f t="array" ref="C228">_xlfn.LET(_xlpm.h,HOUR($A228),_xlpm.s,C$220,_xlpm.hrs,IFERROR(HOUR(Flights_2026_09_3033343536373[entry_hour]),-1),_xlpm.sectors,IF(_xlpm.s="Sector 4",_xlfn.XLOOKUP(Flights_2026_09_3033343536373[adep],Tabla42[ADEP],Tabla42[Sector_4],""),Flights_2026_09_3033343536373[entry_sector]),SUMPRODUCT(--(_xlpm.hrs=_xlpm.h),--(_xlpm.sectors=_xlpm.s)))</f>
        <v>0</v>
      </c>
      <c r="D228" s="28" cm="1">
        <f t="array" ref="D228">_xlfn.LET(_xlpm.h,HOUR($A228),_xlpm.s,D$220,_xlpm.hrs,IFERROR(HOUR(Flights_2026_09_3033343536373[entry_hour]),-1),_xlpm.sectors,IF(_xlpm.s="Sector 4",_xlfn.XLOOKUP(Flights_2026_09_3033343536373[adep],Tabla42[ADEP],Tabla42[Sector_4],""),Flights_2026_09_3033343536373[entry_sector]),SUMPRODUCT(--(_xlpm.hrs=_xlpm.h),--(_xlpm.sectors=_xlpm.s)))</f>
        <v>1</v>
      </c>
      <c r="E228" s="28" cm="1">
        <f t="array" ref="E228">_xlfn.LET(_xlpm.h,HOUR($A228),_xlpm.s,E$220,_xlpm.hrs,IFERROR(HOUR(Flights_2026_09_3033343536373[entry_hour]),-1),_xlpm.sectors,IF(_xlpm.s="Sector 4",_xlfn.XLOOKUP(Flights_2026_09_3033343536373[adep],Tabla42[ADEP],Tabla42[Sector_4],""),Flights_2026_09_3033343536373[entry_sector]),SUMPRODUCT(--(_xlpm.hrs=_xlpm.h),--(_xlpm.sectors=_xlpm.s)))</f>
        <v>5</v>
      </c>
      <c r="F228" s="28" cm="1">
        <f t="array" ref="F228">_xlfn.LET(_xlpm.h,HOUR($A228),_xlpm.s,F$220,_xlpm.hrs,IFERROR(HOUR(Flights_2026_09_3033343536373[entry_hour]),-1),_xlpm.sectors,IF(_xlpm.s="Sector 4",_xlfn.XLOOKUP(Flights_2026_09_3033343536373[adep],Tabla42[ADEP],Tabla42[Sector_4],""),Flights_2026_09_3033343536373[entry_sector]),SUMPRODUCT(--(_xlpm.hrs=_xlpm.h),--(_xlpm.sectors=_xlpm.s)))</f>
        <v>3</v>
      </c>
      <c r="G228" s="28" cm="1">
        <f t="array" ref="G228">_xlfn.LET(_xlpm.h,HOUR($A228),_xlpm.s,G$220,_xlpm.hrs,IFERROR(HOUR(Flights_2026_09_3033343536373[entry_hour]),-1),_xlpm.sectors,IF(_xlpm.s="Sector 4",_xlfn.XLOOKUP(Flights_2026_09_3033343536373[adep],Tabla42[ADEP],Tabla42[Sector_4],""),Flights_2026_09_3033343536373[entry_sector]),SUMPRODUCT(--(_xlpm.hrs=_xlpm.h),--(_xlpm.sectors=_xlpm.s)))</f>
        <v>2</v>
      </c>
      <c r="H228" s="17" cm="1">
        <f t="array" ref="H228">_xlfn.LET(_xlpm.h,HOUR($A228),_xlpm.s,H$220,_xlpm.hrs,IFERROR(HOUR(Flights_2026_09_3033343536373[entry_hour]),-1),_xlpm.sectors,IF(_xlpm.s="Sector 4",_xlfn.XLOOKUP(Flights_2026_09_3033343536373[adep],Tabla42[ADEP],Tabla42[Sector_4],""),Flights_2026_09_3033343536373[entry_sector]),SUMPRODUCT(--(_xlpm.hrs=_xlpm.h),--(_xlpm.sectors=_xlpm.s)))</f>
        <v>2</v>
      </c>
      <c r="I228" s="17">
        <f t="shared" si="1"/>
        <v>13</v>
      </c>
      <c r="W228" s="17" cm="1">
        <f t="array" ref="W228">SUMPRODUCT(--(IFERROR(HOUR(Flights_2026_09_3033343536373[entry_hour]),-1)=HOUR(W$212)),--(IFERROR(Flights_2026_09_3033343536373[nfl],-1)&gt;=IF($V251=450,450,$V251)),--(IFERROR(Flights_2026_09_3033343536373[nfl],-1)&lt;=IF($V251=450,450,$V251+9)))</f>
        <v>0</v>
      </c>
      <c r="X228" s="17" cm="1">
        <f t="array" ref="X228">SUMPRODUCT(--(IFERROR(HOUR(Flights_2026_09_3033343536373[entry_hour]),-1)=HOUR(X$212)),--(IFERROR(Flights_2026_09_3033343536373[nfl],-1)&gt;=IF($V251=450,450,$V251)),--(IFERROR(Flights_2026_09_3033343536373[nfl],-1)&lt;=IF($V251=450,450,$V251+9)))</f>
        <v>0</v>
      </c>
      <c r="Y228" s="17" cm="1">
        <f t="array" ref="Y228">SUMPRODUCT(--(IFERROR(HOUR(Flights_2026_09_3033343536373[entry_hour]),-1)=HOUR(Y$212)),--(IFERROR(Flights_2026_09_3033343536373[nfl],-1)&gt;=IF($V251=450,450,$V251)),--(IFERROR(Flights_2026_09_3033343536373[nfl],-1)&lt;=IF($V251=450,450,$V251+9)))</f>
        <v>0</v>
      </c>
      <c r="Z228" s="17" cm="1">
        <f t="array" ref="Z228">SUMPRODUCT(--(IFERROR(HOUR(Flights_2026_09_3033343536373[entry_hour]),-1)=HOUR(Z$212)),--(IFERROR(Flights_2026_09_3033343536373[nfl],-1)&gt;=IF($V251=450,450,$V251)),--(IFERROR(Flights_2026_09_3033343536373[nfl],-1)&lt;=IF($V251=450,450,$V251+9)))</f>
        <v>0</v>
      </c>
      <c r="AA228" s="17" cm="1">
        <f t="array" ref="AA228">SUMPRODUCT(--(IFERROR(HOUR(Flights_2026_09_3033343536373[entry_hour]),-1)=HOUR(AA$212)),--(IFERROR(Flights_2026_09_3033343536373[nfl],-1)&gt;=IF($V251=450,450,$V251)),--(IFERROR(Flights_2026_09_3033343536373[nfl],-1)&lt;=IF($V251=450,450,$V251+9)))</f>
        <v>0</v>
      </c>
      <c r="AB228" s="17" cm="1">
        <f t="array" ref="AB228">SUMPRODUCT(--(IFERROR(HOUR(Flights_2026_09_3033343536373[entry_hour]),-1)=HOUR(AB$212)),--(IFERROR(Flights_2026_09_3033343536373[nfl],-1)&gt;=IF($V251=450,450,$V251)),--(IFERROR(Flights_2026_09_3033343536373[nfl],-1)&lt;=IF($V251=450,450,$V251+9)))</f>
        <v>0</v>
      </c>
      <c r="AC228" s="17" cm="1">
        <f t="array" ref="AC228">SUMPRODUCT(--(IFERROR(HOUR(Flights_2026_09_3033343536373[entry_hour]),-1)=HOUR(AC$212)),--(IFERROR(Flights_2026_09_3033343536373[nfl],-1)&gt;=IF($V251=450,450,$V251)),--(IFERROR(Flights_2026_09_3033343536373[nfl],-1)&lt;=IF($V251=450,450,$V251+9)))</f>
        <v>0</v>
      </c>
      <c r="AD228" s="17" cm="1">
        <f t="array" ref="AD228">SUMPRODUCT(--(IFERROR(HOUR(Flights_2026_09_3033343536373[entry_hour]),-1)=HOUR(AD$212)),--(IFERROR(Flights_2026_09_3033343536373[nfl],-1)&gt;=IF($V251=450,450,$V251)),--(IFERROR(Flights_2026_09_3033343536373[nfl],-1)&lt;=IF($V251=450,450,$V251+9)))</f>
        <v>0</v>
      </c>
      <c r="AE228" s="17" cm="1">
        <f t="array" ref="AE228">SUMPRODUCT(--(IFERROR(HOUR(Flights_2026_09_3033343536373[entry_hour]),-1)=HOUR(AE$212)),--(IFERROR(Flights_2026_09_3033343536373[nfl],-1)&gt;=IF($V251=450,450,$V251)),--(IFERROR(Flights_2026_09_3033343536373[nfl],-1)&lt;=IF($V251=450,450,$V251+9)))</f>
        <v>0</v>
      </c>
      <c r="AF228" s="2">
        <v>0.625</v>
      </c>
      <c r="AG228" t="s">
        <v>840</v>
      </c>
      <c r="AH228" s="17">
        <v>380</v>
      </c>
      <c r="AI228" s="17" cm="1">
        <f t="array" ref="AI228">SUMPRODUCT(--(IFERROR(HOUR(Flights_2026_09_3033343536373[entry_hour]),-1)=HOUR(AF228)),--(IFERROR(Flights_2026_09_3033343536373[entry_sector],"")=AG228),--(IFERROR(Flights_2026_09_3033343536373[nfl],-1)&gt;=AH228),--(IFERROR(Flights_2026_09_3033343536373[nfl],-1)&lt;=IF(AH228=450,450,AH228+9)))</f>
        <v>0</v>
      </c>
    </row>
    <row r="229" spans="1:35" x14ac:dyDescent="0.2">
      <c r="A229" s="4">
        <v>0.91666666666666674</v>
      </c>
      <c r="B229" s="28" cm="1">
        <f t="array" ref="B229">_xlfn.LET(_xlpm.h,HOUR($A229),_xlpm.s,B$220,_xlpm.hrs,IFERROR(HOUR(Flights_2026_09_3033343536373[entry_hour]),-1),_xlpm.sectors,IF(_xlpm.s="Sector 4",_xlfn.XLOOKUP(Flights_2026_09_3033343536373[adep],Tabla42[ADEP],Tabla42[Sector_4],""),Flights_2026_09_3033343536373[entry_sector]),SUMPRODUCT(--(_xlpm.hrs=_xlpm.h),--(_xlpm.sectors=_xlpm.s)))</f>
        <v>0</v>
      </c>
      <c r="C229" s="28" cm="1">
        <f t="array" ref="C229">_xlfn.LET(_xlpm.h,HOUR($A229),_xlpm.s,C$220,_xlpm.hrs,IFERROR(HOUR(Flights_2026_09_3033343536373[entry_hour]),-1),_xlpm.sectors,IF(_xlpm.s="Sector 4",_xlfn.XLOOKUP(Flights_2026_09_3033343536373[adep],Tabla42[ADEP],Tabla42[Sector_4],""),Flights_2026_09_3033343536373[entry_sector]),SUMPRODUCT(--(_xlpm.hrs=_xlpm.h),--(_xlpm.sectors=_xlpm.s)))</f>
        <v>0</v>
      </c>
      <c r="D229" s="28" cm="1">
        <f t="array" ref="D229">_xlfn.LET(_xlpm.h,HOUR($A229),_xlpm.s,D$220,_xlpm.hrs,IFERROR(HOUR(Flights_2026_09_3033343536373[entry_hour]),-1),_xlpm.sectors,IF(_xlpm.s="Sector 4",_xlfn.XLOOKUP(Flights_2026_09_3033343536373[adep],Tabla42[ADEP],Tabla42[Sector_4],""),Flights_2026_09_3033343536373[entry_sector]),SUMPRODUCT(--(_xlpm.hrs=_xlpm.h),--(_xlpm.sectors=_xlpm.s)))</f>
        <v>3</v>
      </c>
      <c r="E229" s="28" cm="1">
        <f t="array" ref="E229">_xlfn.LET(_xlpm.h,HOUR($A229),_xlpm.s,E$220,_xlpm.hrs,IFERROR(HOUR(Flights_2026_09_3033343536373[entry_hour]),-1),_xlpm.sectors,IF(_xlpm.s="Sector 4",_xlfn.XLOOKUP(Flights_2026_09_3033343536373[adep],Tabla42[ADEP],Tabla42[Sector_4],""),Flights_2026_09_3033343536373[entry_sector]),SUMPRODUCT(--(_xlpm.hrs=_xlpm.h),--(_xlpm.sectors=_xlpm.s)))</f>
        <v>3</v>
      </c>
      <c r="F229" s="28" cm="1">
        <f t="array" ref="F229">_xlfn.LET(_xlpm.h,HOUR($A229),_xlpm.s,F$220,_xlpm.hrs,IFERROR(HOUR(Flights_2026_09_3033343536373[entry_hour]),-1),_xlpm.sectors,IF(_xlpm.s="Sector 4",_xlfn.XLOOKUP(Flights_2026_09_3033343536373[adep],Tabla42[ADEP],Tabla42[Sector_4],""),Flights_2026_09_3033343536373[entry_sector]),SUMPRODUCT(--(_xlpm.hrs=_xlpm.h),--(_xlpm.sectors=_xlpm.s)))</f>
        <v>2</v>
      </c>
      <c r="G229" s="28" cm="1">
        <f t="array" ref="G229">_xlfn.LET(_xlpm.h,HOUR($A229),_xlpm.s,G$220,_xlpm.hrs,IFERROR(HOUR(Flights_2026_09_3033343536373[entry_hour]),-1),_xlpm.sectors,IF(_xlpm.s="Sector 4",_xlfn.XLOOKUP(Flights_2026_09_3033343536373[adep],Tabla42[ADEP],Tabla42[Sector_4],""),Flights_2026_09_3033343536373[entry_sector]),SUMPRODUCT(--(_xlpm.hrs=_xlpm.h),--(_xlpm.sectors=_xlpm.s)))</f>
        <v>1</v>
      </c>
      <c r="H229" s="17" cm="1">
        <f t="array" ref="H229">_xlfn.LET(_xlpm.h,HOUR($A229),_xlpm.s,H$220,_xlpm.hrs,IFERROR(HOUR(Flights_2026_09_3033343536373[entry_hour]),-1),_xlpm.sectors,IF(_xlpm.s="Sector 4",_xlfn.XLOOKUP(Flights_2026_09_3033343536373[adep],Tabla42[ADEP],Tabla42[Sector_4],""),Flights_2026_09_3033343536373[entry_sector]),SUMPRODUCT(--(_xlpm.hrs=_xlpm.h),--(_xlpm.sectors=_xlpm.s)))</f>
        <v>2</v>
      </c>
      <c r="I229" s="17">
        <f t="shared" si="1"/>
        <v>11</v>
      </c>
      <c r="W229" s="17" cm="1">
        <f t="array" ref="W229">SUMPRODUCT(--(IFERROR(HOUR(Flights_2026_09_3033343536373[entry_hour]),-1)=HOUR(W$212)),--(IFERROR(Flights_2026_09_3033343536373[nfl],-1)&gt;=IF($V252=450,450,$V252)),--(IFERROR(Flights_2026_09_3033343536373[nfl],-1)&lt;=IF($V252=450,450,$V252+9)))</f>
        <v>2</v>
      </c>
      <c r="X229" s="17" cm="1">
        <f t="array" ref="X229">SUMPRODUCT(--(IFERROR(HOUR(Flights_2026_09_3033343536373[entry_hour]),-1)=HOUR(X$212)),--(IFERROR(Flights_2026_09_3033343536373[nfl],-1)&gt;=IF($V252=450,450,$V252)),--(IFERROR(Flights_2026_09_3033343536373[nfl],-1)&lt;=IF($V252=450,450,$V252+9)))</f>
        <v>0</v>
      </c>
      <c r="Y229" s="17" cm="1">
        <f t="array" ref="Y229">SUMPRODUCT(--(IFERROR(HOUR(Flights_2026_09_3033343536373[entry_hour]),-1)=HOUR(Y$212)),--(IFERROR(Flights_2026_09_3033343536373[nfl],-1)&gt;=IF($V252=450,450,$V252)),--(IFERROR(Flights_2026_09_3033343536373[nfl],-1)&lt;=IF($V252=450,450,$V252+9)))</f>
        <v>0</v>
      </c>
      <c r="Z229" s="17" cm="1">
        <f t="array" ref="Z229">SUMPRODUCT(--(IFERROR(HOUR(Flights_2026_09_3033343536373[entry_hour]),-1)=HOUR(Z$212)),--(IFERROR(Flights_2026_09_3033343536373[nfl],-1)&gt;=IF($V252=450,450,$V252)),--(IFERROR(Flights_2026_09_3033343536373[nfl],-1)&lt;=IF($V252=450,450,$V252+9)))</f>
        <v>0</v>
      </c>
      <c r="AA229" s="17" cm="1">
        <f t="array" ref="AA229">SUMPRODUCT(--(IFERROR(HOUR(Flights_2026_09_3033343536373[entry_hour]),-1)=HOUR(AA$212)),--(IFERROR(Flights_2026_09_3033343536373[nfl],-1)&gt;=IF($V252=450,450,$V252)),--(IFERROR(Flights_2026_09_3033343536373[nfl],-1)&lt;=IF($V252=450,450,$V252+9)))</f>
        <v>1</v>
      </c>
      <c r="AB229" s="17" cm="1">
        <f t="array" ref="AB229">SUMPRODUCT(--(IFERROR(HOUR(Flights_2026_09_3033343536373[entry_hour]),-1)=HOUR(AB$212)),--(IFERROR(Flights_2026_09_3033343536373[nfl],-1)&gt;=IF($V252=450,450,$V252)),--(IFERROR(Flights_2026_09_3033343536373[nfl],-1)&lt;=IF($V252=450,450,$V252+9)))</f>
        <v>0</v>
      </c>
      <c r="AC229" s="17" cm="1">
        <f t="array" ref="AC229">SUMPRODUCT(--(IFERROR(HOUR(Flights_2026_09_3033343536373[entry_hour]),-1)=HOUR(AC$212)),--(IFERROR(Flights_2026_09_3033343536373[nfl],-1)&gt;=IF($V252=450,450,$V252)),--(IFERROR(Flights_2026_09_3033343536373[nfl],-1)&lt;=IF($V252=450,450,$V252+9)))</f>
        <v>0</v>
      </c>
      <c r="AD229" s="17" cm="1">
        <f t="array" ref="AD229">SUMPRODUCT(--(IFERROR(HOUR(Flights_2026_09_3033343536373[entry_hour]),-1)=HOUR(AD$212)),--(IFERROR(Flights_2026_09_3033343536373[nfl],-1)&gt;=IF($V252=450,450,$V252)),--(IFERROR(Flights_2026_09_3033343536373[nfl],-1)&lt;=IF($V252=450,450,$V252+9)))</f>
        <v>0</v>
      </c>
      <c r="AE229" s="17" cm="1">
        <f t="array" ref="AE229">SUMPRODUCT(--(IFERROR(HOUR(Flights_2026_09_3033343536373[entry_hour]),-1)=HOUR(AE$212)),--(IFERROR(Flights_2026_09_3033343536373[nfl],-1)&gt;=IF($V252=450,450,$V252)),--(IFERROR(Flights_2026_09_3033343536373[nfl],-1)&lt;=IF($V252=450,450,$V252+9)))</f>
        <v>0</v>
      </c>
      <c r="AF229" s="2">
        <v>0.625</v>
      </c>
      <c r="AG229" t="s">
        <v>840</v>
      </c>
      <c r="AH229" s="17">
        <v>390</v>
      </c>
      <c r="AI229" s="17" cm="1">
        <f t="array" ref="AI229">SUMPRODUCT(--(IFERROR(HOUR(Flights_2026_09_3033343536373[entry_hour]),-1)=HOUR(AF229)),--(IFERROR(Flights_2026_09_3033343536373[entry_sector],"")=AG229),--(IFERROR(Flights_2026_09_3033343536373[nfl],-1)&gt;=AH229),--(IFERROR(Flights_2026_09_3033343536373[nfl],-1)&lt;=IF(AH229=450,450,AH229+9)))</f>
        <v>0</v>
      </c>
    </row>
    <row r="230" spans="1:35" x14ac:dyDescent="0.2">
      <c r="W230" s="17" cm="1">
        <f t="array" ref="W230">SUMPRODUCT(--(IFERROR(HOUR(Flights_2026_09_3033343536373[entry_hour]),-1)=HOUR(W$212)),--(IFERROR(Flights_2026_09_3033343536373[nfl],-1)&gt;=IF($V253=450,450,$V253)),--(IFERROR(Flights_2026_09_3033343536373[nfl],-1)&lt;=IF($V253=450,450,$V253+9)))</f>
        <v>0</v>
      </c>
      <c r="X230" s="17" cm="1">
        <f t="array" ref="X230">SUMPRODUCT(--(IFERROR(HOUR(Flights_2026_09_3033343536373[entry_hour]),-1)=HOUR(X$212)),--(IFERROR(Flights_2026_09_3033343536373[nfl],-1)&gt;=IF($V253=450,450,$V253)),--(IFERROR(Flights_2026_09_3033343536373[nfl],-1)&lt;=IF($V253=450,450,$V253+9)))</f>
        <v>0</v>
      </c>
      <c r="Y230" s="17" cm="1">
        <f t="array" ref="Y230">SUMPRODUCT(--(IFERROR(HOUR(Flights_2026_09_3033343536373[entry_hour]),-1)=HOUR(Y$212)),--(IFERROR(Flights_2026_09_3033343536373[nfl],-1)&gt;=IF($V253=450,450,$V253)),--(IFERROR(Flights_2026_09_3033343536373[nfl],-1)&lt;=IF($V253=450,450,$V253+9)))</f>
        <v>0</v>
      </c>
      <c r="Z230" s="17" cm="1">
        <f t="array" ref="Z230">SUMPRODUCT(--(IFERROR(HOUR(Flights_2026_09_3033343536373[entry_hour]),-1)=HOUR(Z$212)),--(IFERROR(Flights_2026_09_3033343536373[nfl],-1)&gt;=IF($V253=450,450,$V253)),--(IFERROR(Flights_2026_09_3033343536373[nfl],-1)&lt;=IF($V253=450,450,$V253+9)))</f>
        <v>0</v>
      </c>
      <c r="AA230" s="17" cm="1">
        <f t="array" ref="AA230">SUMPRODUCT(--(IFERROR(HOUR(Flights_2026_09_3033343536373[entry_hour]),-1)=HOUR(AA$212)),--(IFERROR(Flights_2026_09_3033343536373[nfl],-1)&gt;=IF($V253=450,450,$V253)),--(IFERROR(Flights_2026_09_3033343536373[nfl],-1)&lt;=IF($V253=450,450,$V253+9)))</f>
        <v>0</v>
      </c>
      <c r="AB230" s="17" cm="1">
        <f t="array" ref="AB230">SUMPRODUCT(--(IFERROR(HOUR(Flights_2026_09_3033343536373[entry_hour]),-1)=HOUR(AB$212)),--(IFERROR(Flights_2026_09_3033343536373[nfl],-1)&gt;=IF($V253=450,450,$V253)),--(IFERROR(Flights_2026_09_3033343536373[nfl],-1)&lt;=IF($V253=450,450,$V253+9)))</f>
        <v>0</v>
      </c>
      <c r="AC230" s="17" cm="1">
        <f t="array" ref="AC230">SUMPRODUCT(--(IFERROR(HOUR(Flights_2026_09_3033343536373[entry_hour]),-1)=HOUR(AC$212)),--(IFERROR(Flights_2026_09_3033343536373[nfl],-1)&gt;=IF($V253=450,450,$V253)),--(IFERROR(Flights_2026_09_3033343536373[nfl],-1)&lt;=IF($V253=450,450,$V253+9)))</f>
        <v>0</v>
      </c>
      <c r="AD230" s="17" cm="1">
        <f t="array" ref="AD230">SUMPRODUCT(--(IFERROR(HOUR(Flights_2026_09_3033343536373[entry_hour]),-1)=HOUR(AD$212)),--(IFERROR(Flights_2026_09_3033343536373[nfl],-1)&gt;=IF($V253=450,450,$V253)),--(IFERROR(Flights_2026_09_3033343536373[nfl],-1)&lt;=IF($V253=450,450,$V253+9)))</f>
        <v>0</v>
      </c>
      <c r="AE230" s="17" cm="1">
        <f t="array" ref="AE230">SUMPRODUCT(--(IFERROR(HOUR(Flights_2026_09_3033343536373[entry_hour]),-1)=HOUR(AE$212)),--(IFERROR(Flights_2026_09_3033343536373[nfl],-1)&gt;=IF($V253=450,450,$V253)),--(IFERROR(Flights_2026_09_3033343536373[nfl],-1)&lt;=IF($V253=450,450,$V253+9)))</f>
        <v>0</v>
      </c>
      <c r="AF230" s="2">
        <v>0.625</v>
      </c>
      <c r="AG230" t="s">
        <v>840</v>
      </c>
      <c r="AH230" s="17">
        <v>400</v>
      </c>
      <c r="AI230" s="17" cm="1">
        <f t="array" ref="AI230">SUMPRODUCT(--(IFERROR(HOUR(Flights_2026_09_3033343536373[entry_hour]),-1)=HOUR(AF230)),--(IFERROR(Flights_2026_09_3033343536373[entry_sector],"")=AG230),--(IFERROR(Flights_2026_09_3033343536373[nfl],-1)&gt;=AH230),--(IFERROR(Flights_2026_09_3033343536373[nfl],-1)&lt;=IF(AH230=450,450,AH230+9)))</f>
        <v>0</v>
      </c>
    </row>
    <row r="231" spans="1:35" x14ac:dyDescent="0.2">
      <c r="W231" s="17" cm="1">
        <f t="array" ref="W231">SUMPRODUCT(--(IFERROR(HOUR(Flights_2026_09_3033343536373[entry_hour]),-1)=HOUR(W$212)),--(IFERROR(Flights_2026_09_3033343536373[nfl],-1)&gt;=IF($V254=450,450,$V254)),--(IFERROR(Flights_2026_09_3033343536373[nfl],-1)&lt;=IF($V254=450,450,$V254+9)))</f>
        <v>0</v>
      </c>
      <c r="X231" s="17" cm="1">
        <f t="array" ref="X231">SUMPRODUCT(--(IFERROR(HOUR(Flights_2026_09_3033343536373[entry_hour]),-1)=HOUR(X$212)),--(IFERROR(Flights_2026_09_3033343536373[nfl],-1)&gt;=IF($V254=450,450,$V254)),--(IFERROR(Flights_2026_09_3033343536373[nfl],-1)&lt;=IF($V254=450,450,$V254+9)))</f>
        <v>0</v>
      </c>
      <c r="Y231" s="17" cm="1">
        <f t="array" ref="Y231">SUMPRODUCT(--(IFERROR(HOUR(Flights_2026_09_3033343536373[entry_hour]),-1)=HOUR(Y$212)),--(IFERROR(Flights_2026_09_3033343536373[nfl],-1)&gt;=IF($V254=450,450,$V254)),--(IFERROR(Flights_2026_09_3033343536373[nfl],-1)&lt;=IF($V254=450,450,$V254+9)))</f>
        <v>0</v>
      </c>
      <c r="Z231" s="17" cm="1">
        <f t="array" ref="Z231">SUMPRODUCT(--(IFERROR(HOUR(Flights_2026_09_3033343536373[entry_hour]),-1)=HOUR(Z$212)),--(IFERROR(Flights_2026_09_3033343536373[nfl],-1)&gt;=IF($V254=450,450,$V254)),--(IFERROR(Flights_2026_09_3033343536373[nfl],-1)&lt;=IF($V254=450,450,$V254+9)))</f>
        <v>0</v>
      </c>
      <c r="AA231" s="17" cm="1">
        <f t="array" ref="AA231">SUMPRODUCT(--(IFERROR(HOUR(Flights_2026_09_3033343536373[entry_hour]),-1)=HOUR(AA$212)),--(IFERROR(Flights_2026_09_3033343536373[nfl],-1)&gt;=IF($V254=450,450,$V254)),--(IFERROR(Flights_2026_09_3033343536373[nfl],-1)&lt;=IF($V254=450,450,$V254+9)))</f>
        <v>0</v>
      </c>
      <c r="AB231" s="17" cm="1">
        <f t="array" ref="AB231">SUMPRODUCT(--(IFERROR(HOUR(Flights_2026_09_3033343536373[entry_hour]),-1)=HOUR(AB$212)),--(IFERROR(Flights_2026_09_3033343536373[nfl],-1)&gt;=IF($V254=450,450,$V254)),--(IFERROR(Flights_2026_09_3033343536373[nfl],-1)&lt;=IF($V254=450,450,$V254+9)))</f>
        <v>0</v>
      </c>
      <c r="AC231" s="17" cm="1">
        <f t="array" ref="AC231">SUMPRODUCT(--(IFERROR(HOUR(Flights_2026_09_3033343536373[entry_hour]),-1)=HOUR(AC$212)),--(IFERROR(Flights_2026_09_3033343536373[nfl],-1)&gt;=IF($V254=450,450,$V254)),--(IFERROR(Flights_2026_09_3033343536373[nfl],-1)&lt;=IF($V254=450,450,$V254+9)))</f>
        <v>0</v>
      </c>
      <c r="AD231" s="17" cm="1">
        <f t="array" ref="AD231">SUMPRODUCT(--(IFERROR(HOUR(Flights_2026_09_3033343536373[entry_hour]),-1)=HOUR(AD$212)),--(IFERROR(Flights_2026_09_3033343536373[nfl],-1)&gt;=IF($V254=450,450,$V254)),--(IFERROR(Flights_2026_09_3033343536373[nfl],-1)&lt;=IF($V254=450,450,$V254+9)))</f>
        <v>0</v>
      </c>
      <c r="AE231" s="17" cm="1">
        <f t="array" ref="AE231">SUMPRODUCT(--(IFERROR(HOUR(Flights_2026_09_3033343536373[entry_hour]),-1)=HOUR(AE$212)),--(IFERROR(Flights_2026_09_3033343536373[nfl],-1)&gt;=IF($V254=450,450,$V254)),--(IFERROR(Flights_2026_09_3033343536373[nfl],-1)&lt;=IF($V254=450,450,$V254+9)))</f>
        <v>0</v>
      </c>
      <c r="AF231" s="2">
        <v>0.625</v>
      </c>
      <c r="AG231" t="s">
        <v>840</v>
      </c>
      <c r="AH231" s="17">
        <v>410</v>
      </c>
      <c r="AI231" s="17" cm="1">
        <f t="array" ref="AI231">SUMPRODUCT(--(IFERROR(HOUR(Flights_2026_09_3033343536373[entry_hour]),-1)=HOUR(AF231)),--(IFERROR(Flights_2026_09_3033343536373[entry_sector],"")=AG231),--(IFERROR(Flights_2026_09_3033343536373[nfl],-1)&gt;=AH231),--(IFERROR(Flights_2026_09_3033343536373[nfl],-1)&lt;=IF(AH231=450,450,AH231+9)))</f>
        <v>0</v>
      </c>
    </row>
    <row r="232" spans="1:35" ht="19" x14ac:dyDescent="0.2">
      <c r="A232" s="36" t="s">
        <v>2164</v>
      </c>
      <c r="B232" s="36"/>
      <c r="C232" s="36"/>
      <c r="D232" s="36"/>
      <c r="E232" s="36"/>
      <c r="F232" s="36"/>
      <c r="G232" s="36"/>
      <c r="H232" s="36"/>
      <c r="I232" s="36"/>
      <c r="J232" s="36"/>
      <c r="W232" s="17" cm="1">
        <f t="array" ref="W232">SUMPRODUCT(--(IFERROR(HOUR(Flights_2026_09_3033343536373[entry_hour]),-1)=HOUR(W$212)),--(IFERROR(Flights_2026_09_3033343536373[nfl],-1)&gt;=IF($V255=450,450,$V255)),--(IFERROR(Flights_2026_09_3033343536373[nfl],-1)&lt;=IF($V255=450,450,$V255+9)))</f>
        <v>0</v>
      </c>
      <c r="X232" s="17" cm="1">
        <f t="array" ref="X232">SUMPRODUCT(--(IFERROR(HOUR(Flights_2026_09_3033343536373[entry_hour]),-1)=HOUR(X$212)),--(IFERROR(Flights_2026_09_3033343536373[nfl],-1)&gt;=IF($V255=450,450,$V255)),--(IFERROR(Flights_2026_09_3033343536373[nfl],-1)&lt;=IF($V255=450,450,$V255+9)))</f>
        <v>0</v>
      </c>
      <c r="Y232" s="17" cm="1">
        <f t="array" ref="Y232">SUMPRODUCT(--(IFERROR(HOUR(Flights_2026_09_3033343536373[entry_hour]),-1)=HOUR(Y$212)),--(IFERROR(Flights_2026_09_3033343536373[nfl],-1)&gt;=IF($V255=450,450,$V255)),--(IFERROR(Flights_2026_09_3033343536373[nfl],-1)&lt;=IF($V255=450,450,$V255+9)))</f>
        <v>0</v>
      </c>
      <c r="Z232" s="17" cm="1">
        <f t="array" ref="Z232">SUMPRODUCT(--(IFERROR(HOUR(Flights_2026_09_3033343536373[entry_hour]),-1)=HOUR(Z$212)),--(IFERROR(Flights_2026_09_3033343536373[nfl],-1)&gt;=IF($V255=450,450,$V255)),--(IFERROR(Flights_2026_09_3033343536373[nfl],-1)&lt;=IF($V255=450,450,$V255+9)))</f>
        <v>0</v>
      </c>
      <c r="AA232" s="17" cm="1">
        <f t="array" ref="AA232">SUMPRODUCT(--(IFERROR(HOUR(Flights_2026_09_3033343536373[entry_hour]),-1)=HOUR(AA$212)),--(IFERROR(Flights_2026_09_3033343536373[nfl],-1)&gt;=IF($V255=450,450,$V255)),--(IFERROR(Flights_2026_09_3033343536373[nfl],-1)&lt;=IF($V255=450,450,$V255+9)))</f>
        <v>0</v>
      </c>
      <c r="AB232" s="17" cm="1">
        <f t="array" ref="AB232">SUMPRODUCT(--(IFERROR(HOUR(Flights_2026_09_3033343536373[entry_hour]),-1)=HOUR(AB$212)),--(IFERROR(Flights_2026_09_3033343536373[nfl],-1)&gt;=IF($V255=450,450,$V255)),--(IFERROR(Flights_2026_09_3033343536373[nfl],-1)&lt;=IF($V255=450,450,$V255+9)))</f>
        <v>0</v>
      </c>
      <c r="AC232" s="17" cm="1">
        <f t="array" ref="AC232">SUMPRODUCT(--(IFERROR(HOUR(Flights_2026_09_3033343536373[entry_hour]),-1)=HOUR(AC$212)),--(IFERROR(Flights_2026_09_3033343536373[nfl],-1)&gt;=IF($V255=450,450,$V255)),--(IFERROR(Flights_2026_09_3033343536373[nfl],-1)&lt;=IF($V255=450,450,$V255+9)))</f>
        <v>0</v>
      </c>
      <c r="AD232" s="17" cm="1">
        <f t="array" ref="AD232">SUMPRODUCT(--(IFERROR(HOUR(Flights_2026_09_3033343536373[entry_hour]),-1)=HOUR(AD$212)),--(IFERROR(Flights_2026_09_3033343536373[nfl],-1)&gt;=IF($V255=450,450,$V255)),--(IFERROR(Flights_2026_09_3033343536373[nfl],-1)&lt;=IF($V255=450,450,$V255+9)))</f>
        <v>0</v>
      </c>
      <c r="AE232" s="17" cm="1">
        <f t="array" ref="AE232">SUMPRODUCT(--(IFERROR(HOUR(Flights_2026_09_3033343536373[entry_hour]),-1)=HOUR(AE$212)),--(IFERROR(Flights_2026_09_3033343536373[nfl],-1)&gt;=IF($V255=450,450,$V255)),--(IFERROR(Flights_2026_09_3033343536373[nfl],-1)&lt;=IF($V255=450,450,$V255+9)))</f>
        <v>0</v>
      </c>
      <c r="AF232" s="2">
        <v>0.625</v>
      </c>
      <c r="AG232" t="s">
        <v>840</v>
      </c>
      <c r="AH232" s="17">
        <v>420</v>
      </c>
      <c r="AI232" s="17" cm="1">
        <f t="array" ref="AI232">SUMPRODUCT(--(IFERROR(HOUR(Flights_2026_09_3033343536373[entry_hour]),-1)=HOUR(AF232)),--(IFERROR(Flights_2026_09_3033343536373[entry_sector],"")=AG232),--(IFERROR(Flights_2026_09_3033343536373[nfl],-1)&gt;=AH232),--(IFERROR(Flights_2026_09_3033343536373[nfl],-1)&lt;=IF(AH232=450,450,AH232+9)))</f>
        <v>0</v>
      </c>
    </row>
    <row r="233" spans="1:35" x14ac:dyDescent="0.2">
      <c r="A233" s="39" t="s">
        <v>992</v>
      </c>
      <c r="B233" s="39"/>
      <c r="C233" s="39"/>
      <c r="D233" s="39"/>
      <c r="E233" s="39"/>
      <c r="F233" s="39"/>
      <c r="G233" s="39"/>
      <c r="H233" s="39"/>
      <c r="I233" s="39"/>
      <c r="J233" s="39"/>
      <c r="W233" s="17" cm="1">
        <f t="array" ref="W233">SUMPRODUCT(--(IFERROR(HOUR(Flights_2026_09_3033343536373[entry_hour]),-1)=HOUR(W$212)),--(IFERROR(Flights_2026_09_3033343536373[nfl],-1)&gt;=IF($V256=450,450,$V256)),--(IFERROR(Flights_2026_09_3033343536373[nfl],-1)&lt;=IF($V256=450,450,$V256+9)))</f>
        <v>0</v>
      </c>
      <c r="X233" s="17" cm="1">
        <f t="array" ref="X233">SUMPRODUCT(--(IFERROR(HOUR(Flights_2026_09_3033343536373[entry_hour]),-1)=HOUR(X$212)),--(IFERROR(Flights_2026_09_3033343536373[nfl],-1)&gt;=IF($V256=450,450,$V256)),--(IFERROR(Flights_2026_09_3033343536373[nfl],-1)&lt;=IF($V256=450,450,$V256+9)))</f>
        <v>0</v>
      </c>
      <c r="Y233" s="17" cm="1">
        <f t="array" ref="Y233">SUMPRODUCT(--(IFERROR(HOUR(Flights_2026_09_3033343536373[entry_hour]),-1)=HOUR(Y$212)),--(IFERROR(Flights_2026_09_3033343536373[nfl],-1)&gt;=IF($V256=450,450,$V256)),--(IFERROR(Flights_2026_09_3033343536373[nfl],-1)&lt;=IF($V256=450,450,$V256+9)))</f>
        <v>0</v>
      </c>
      <c r="Z233" s="17" cm="1">
        <f t="array" ref="Z233">SUMPRODUCT(--(IFERROR(HOUR(Flights_2026_09_3033343536373[entry_hour]),-1)=HOUR(Z$212)),--(IFERROR(Flights_2026_09_3033343536373[nfl],-1)&gt;=IF($V256=450,450,$V256)),--(IFERROR(Flights_2026_09_3033343536373[nfl],-1)&lt;=IF($V256=450,450,$V256+9)))</f>
        <v>0</v>
      </c>
      <c r="AA233" s="17" cm="1">
        <f t="array" ref="AA233">SUMPRODUCT(--(IFERROR(HOUR(Flights_2026_09_3033343536373[entry_hour]),-1)=HOUR(AA$212)),--(IFERROR(Flights_2026_09_3033343536373[nfl],-1)&gt;=IF($V256=450,450,$V256)),--(IFERROR(Flights_2026_09_3033343536373[nfl],-1)&lt;=IF($V256=450,450,$V256+9)))</f>
        <v>0</v>
      </c>
      <c r="AB233" s="17" cm="1">
        <f t="array" ref="AB233">SUMPRODUCT(--(IFERROR(HOUR(Flights_2026_09_3033343536373[entry_hour]),-1)=HOUR(AB$212)),--(IFERROR(Flights_2026_09_3033343536373[nfl],-1)&gt;=IF($V256=450,450,$V256)),--(IFERROR(Flights_2026_09_3033343536373[nfl],-1)&lt;=IF($V256=450,450,$V256+9)))</f>
        <v>0</v>
      </c>
      <c r="AC233" s="17" cm="1">
        <f t="array" ref="AC233">SUMPRODUCT(--(IFERROR(HOUR(Flights_2026_09_3033343536373[entry_hour]),-1)=HOUR(AC$212)),--(IFERROR(Flights_2026_09_3033343536373[nfl],-1)&gt;=IF($V256=450,450,$V256)),--(IFERROR(Flights_2026_09_3033343536373[nfl],-1)&lt;=IF($V256=450,450,$V256+9)))</f>
        <v>0</v>
      </c>
      <c r="AD233" s="17" cm="1">
        <f t="array" ref="AD233">SUMPRODUCT(--(IFERROR(HOUR(Flights_2026_09_3033343536373[entry_hour]),-1)=HOUR(AD$212)),--(IFERROR(Flights_2026_09_3033343536373[nfl],-1)&gt;=IF($V256=450,450,$V256)),--(IFERROR(Flights_2026_09_3033343536373[nfl],-1)&lt;=IF($V256=450,450,$V256+9)))</f>
        <v>0</v>
      </c>
      <c r="AE233" s="17" cm="1">
        <f t="array" ref="AE233">SUMPRODUCT(--(IFERROR(HOUR(Flights_2026_09_3033343536373[entry_hour]),-1)=HOUR(AE$212)),--(IFERROR(Flights_2026_09_3033343536373[nfl],-1)&gt;=IF($V256=450,450,$V256)),--(IFERROR(Flights_2026_09_3033343536373[nfl],-1)&lt;=IF($V256=450,450,$V256+9)))</f>
        <v>0</v>
      </c>
      <c r="AF233" s="2">
        <v>0.625</v>
      </c>
      <c r="AG233" t="s">
        <v>840</v>
      </c>
      <c r="AH233" s="17">
        <v>430</v>
      </c>
      <c r="AI233" s="17" cm="1">
        <f t="array" ref="AI233">SUMPRODUCT(--(IFERROR(HOUR(Flights_2026_09_3033343536373[entry_hour]),-1)=HOUR(AF233)),--(IFERROR(Flights_2026_09_3033343536373[entry_sector],"")=AG233),--(IFERROR(Flights_2026_09_3033343536373[nfl],-1)&gt;=AH233),--(IFERROR(Flights_2026_09_3033343536373[nfl],-1)&lt;=IF(AH233=450,450,AH233+9)))</f>
        <v>0</v>
      </c>
    </row>
    <row r="234" spans="1:35" x14ac:dyDescent="0.2">
      <c r="W234" s="17" cm="1">
        <f t="array" ref="W234">SUMPRODUCT(--(IFERROR(HOUR(Flights_2026_09_3033343536373[entry_hour]),-1)=HOUR(W$212)),--(IFERROR(Flights_2026_09_3033343536373[nfl],-1)&gt;=IF($V257=450,450,$V257)),--(IFERROR(Flights_2026_09_3033343536373[nfl],-1)&lt;=IF($V257=450,450,$V257+9)))</f>
        <v>0</v>
      </c>
      <c r="X234" s="17" cm="1">
        <f t="array" ref="X234">SUMPRODUCT(--(IFERROR(HOUR(Flights_2026_09_3033343536373[entry_hour]),-1)=HOUR(X$212)),--(IFERROR(Flights_2026_09_3033343536373[nfl],-1)&gt;=IF($V257=450,450,$V257)),--(IFERROR(Flights_2026_09_3033343536373[nfl],-1)&lt;=IF($V257=450,450,$V257+9)))</f>
        <v>0</v>
      </c>
      <c r="Y234" s="17" cm="1">
        <f t="array" ref="Y234">SUMPRODUCT(--(IFERROR(HOUR(Flights_2026_09_3033343536373[entry_hour]),-1)=HOUR(Y$212)),--(IFERROR(Flights_2026_09_3033343536373[nfl],-1)&gt;=IF($V257=450,450,$V257)),--(IFERROR(Flights_2026_09_3033343536373[nfl],-1)&lt;=IF($V257=450,450,$V257+9)))</f>
        <v>0</v>
      </c>
      <c r="Z234" s="17" cm="1">
        <f t="array" ref="Z234">SUMPRODUCT(--(IFERROR(HOUR(Flights_2026_09_3033343536373[entry_hour]),-1)=HOUR(Z$212)),--(IFERROR(Flights_2026_09_3033343536373[nfl],-1)&gt;=IF($V257=450,450,$V257)),--(IFERROR(Flights_2026_09_3033343536373[nfl],-1)&lt;=IF($V257=450,450,$V257+9)))</f>
        <v>0</v>
      </c>
      <c r="AA234" s="17" cm="1">
        <f t="array" ref="AA234">SUMPRODUCT(--(IFERROR(HOUR(Flights_2026_09_3033343536373[entry_hour]),-1)=HOUR(AA$212)),--(IFERROR(Flights_2026_09_3033343536373[nfl],-1)&gt;=IF($V257=450,450,$V257)),--(IFERROR(Flights_2026_09_3033343536373[nfl],-1)&lt;=IF($V257=450,450,$V257+9)))</f>
        <v>0</v>
      </c>
      <c r="AB234" s="17" cm="1">
        <f t="array" ref="AB234">SUMPRODUCT(--(IFERROR(HOUR(Flights_2026_09_3033343536373[entry_hour]),-1)=HOUR(AB$212)),--(IFERROR(Flights_2026_09_3033343536373[nfl],-1)&gt;=IF($V257=450,450,$V257)),--(IFERROR(Flights_2026_09_3033343536373[nfl],-1)&lt;=IF($V257=450,450,$V257+9)))</f>
        <v>0</v>
      </c>
      <c r="AC234" s="17" cm="1">
        <f t="array" ref="AC234">SUMPRODUCT(--(IFERROR(HOUR(Flights_2026_09_3033343536373[entry_hour]),-1)=HOUR(AC$212)),--(IFERROR(Flights_2026_09_3033343536373[nfl],-1)&gt;=IF($V257=450,450,$V257)),--(IFERROR(Flights_2026_09_3033343536373[nfl],-1)&lt;=IF($V257=450,450,$V257+9)))</f>
        <v>0</v>
      </c>
      <c r="AD234" s="17" cm="1">
        <f t="array" ref="AD234">SUMPRODUCT(--(IFERROR(HOUR(Flights_2026_09_3033343536373[entry_hour]),-1)=HOUR(AD$212)),--(IFERROR(Flights_2026_09_3033343536373[nfl],-1)&gt;=IF($V257=450,450,$V257)),--(IFERROR(Flights_2026_09_3033343536373[nfl],-1)&lt;=IF($V257=450,450,$V257+9)))</f>
        <v>0</v>
      </c>
      <c r="AE234" s="17" cm="1">
        <f t="array" ref="AE234">SUMPRODUCT(--(IFERROR(HOUR(Flights_2026_09_3033343536373[entry_hour]),-1)=HOUR(AE$212)),--(IFERROR(Flights_2026_09_3033343536373[nfl],-1)&gt;=IF($V257=450,450,$V257)),--(IFERROR(Flights_2026_09_3033343536373[nfl],-1)&lt;=IF($V257=450,450,$V257+9)))</f>
        <v>0</v>
      </c>
      <c r="AF234" s="2">
        <v>0.625</v>
      </c>
      <c r="AG234" t="s">
        <v>840</v>
      </c>
      <c r="AH234" s="17">
        <v>440</v>
      </c>
      <c r="AI234" s="17" cm="1">
        <f t="array" ref="AI234">SUMPRODUCT(--(IFERROR(HOUR(Flights_2026_09_3033343536373[entry_hour]),-1)=HOUR(AF234)),--(IFERROR(Flights_2026_09_3033343536373[entry_sector],"")=AG234),--(IFERROR(Flights_2026_09_3033343536373[nfl],-1)&gt;=AH234),--(IFERROR(Flights_2026_09_3033343536373[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SUMPRODUCT(--(IFERROR(HOUR(Flights_2026_09_3033343536373[entry_hour]),-1)=HOUR(W$212)),--(IFERROR(Flights_2026_09_3033343536373[nfl],-1)&gt;=IF($V258=450,450,$V258)),--(IFERROR(Flights_2026_09_3033343536373[nfl],-1)&lt;=IF($V258=450,450,$V258+9)))</f>
        <v>0</v>
      </c>
      <c r="X235" s="17" cm="1">
        <f t="array" ref="X235">SUMPRODUCT(--(IFERROR(HOUR(Flights_2026_09_3033343536373[entry_hour]),-1)=HOUR(X$212)),--(IFERROR(Flights_2026_09_3033343536373[nfl],-1)&gt;=IF($V258=450,450,$V258)),--(IFERROR(Flights_2026_09_3033343536373[nfl],-1)&lt;=IF($V258=450,450,$V258+9)))</f>
        <v>0</v>
      </c>
      <c r="Y235" s="17" cm="1">
        <f t="array" ref="Y235">SUMPRODUCT(--(IFERROR(HOUR(Flights_2026_09_3033343536373[entry_hour]),-1)=HOUR(Y$212)),--(IFERROR(Flights_2026_09_3033343536373[nfl],-1)&gt;=IF($V258=450,450,$V258)),--(IFERROR(Flights_2026_09_3033343536373[nfl],-1)&lt;=IF($V258=450,450,$V258+9)))</f>
        <v>0</v>
      </c>
      <c r="Z235" s="17" cm="1">
        <f t="array" ref="Z235">SUMPRODUCT(--(IFERROR(HOUR(Flights_2026_09_3033343536373[entry_hour]),-1)=HOUR(Z$212)),--(IFERROR(Flights_2026_09_3033343536373[nfl],-1)&gt;=IF($V258=450,450,$V258)),--(IFERROR(Flights_2026_09_3033343536373[nfl],-1)&lt;=IF($V258=450,450,$V258+9)))</f>
        <v>0</v>
      </c>
      <c r="AA235" s="17" cm="1">
        <f t="array" ref="AA235">SUMPRODUCT(--(IFERROR(HOUR(Flights_2026_09_3033343536373[entry_hour]),-1)=HOUR(AA$212)),--(IFERROR(Flights_2026_09_3033343536373[nfl],-1)&gt;=IF($V258=450,450,$V258)),--(IFERROR(Flights_2026_09_3033343536373[nfl],-1)&lt;=IF($V258=450,450,$V258+9)))</f>
        <v>0</v>
      </c>
      <c r="AB235" s="17" cm="1">
        <f t="array" ref="AB235">SUMPRODUCT(--(IFERROR(HOUR(Flights_2026_09_3033343536373[entry_hour]),-1)=HOUR(AB$212)),--(IFERROR(Flights_2026_09_3033343536373[nfl],-1)&gt;=IF($V258=450,450,$V258)),--(IFERROR(Flights_2026_09_3033343536373[nfl],-1)&lt;=IF($V258=450,450,$V258+9)))</f>
        <v>0</v>
      </c>
      <c r="AC235" s="17" cm="1">
        <f t="array" ref="AC235">SUMPRODUCT(--(IFERROR(HOUR(Flights_2026_09_3033343536373[entry_hour]),-1)=HOUR(AC$212)),--(IFERROR(Flights_2026_09_3033343536373[nfl],-1)&gt;=IF($V258=450,450,$V258)),--(IFERROR(Flights_2026_09_3033343536373[nfl],-1)&lt;=IF($V258=450,450,$V258+9)))</f>
        <v>0</v>
      </c>
      <c r="AD235" s="17" cm="1">
        <f t="array" ref="AD235">SUMPRODUCT(--(IFERROR(HOUR(Flights_2026_09_3033343536373[entry_hour]),-1)=HOUR(AD$212)),--(IFERROR(Flights_2026_09_3033343536373[nfl],-1)&gt;=IF($V258=450,450,$V258)),--(IFERROR(Flights_2026_09_3033343536373[nfl],-1)&lt;=IF($V258=450,450,$V258+9)))</f>
        <v>0</v>
      </c>
      <c r="AE235" s="17" cm="1">
        <f t="array" ref="AE235">SUMPRODUCT(--(IFERROR(HOUR(Flights_2026_09_3033343536373[entry_hour]),-1)=HOUR(AE$212)),--(IFERROR(Flights_2026_09_3033343536373[nfl],-1)&gt;=IF($V258=450,450,$V258)),--(IFERROR(Flights_2026_09_3033343536373[nfl],-1)&lt;=IF($V258=450,450,$V258+9)))</f>
        <v>0</v>
      </c>
      <c r="AF235" s="2">
        <v>0.625</v>
      </c>
      <c r="AG235" t="s">
        <v>840</v>
      </c>
      <c r="AH235" s="17">
        <v>450</v>
      </c>
      <c r="AI235" s="17" cm="1">
        <f t="array" ref="AI235">SUMPRODUCT(--(IFERROR(HOUR(Flights_2026_09_3033343536373[entry_hour]),-1)=HOUR(AF235)),--(IFERROR(Flights_2026_09_3033343536373[entry_sector],"")=AG235),--(IFERROR(Flights_2026_09_3033343536373[nfl],-1)&gt;=AH235),--(IFERROR(Flights_2026_09_3033343536373[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SUMPRODUCT(--(IFERROR(HOUR(Flights_2026_09_3033343536373[entry_hour]),-1)=HOUR(W$212)),--(IFERROR(Flights_2026_09_3033343536373[nfl],-1)&gt;=IF($V259=450,450,$V259)),--(IFERROR(Flights_2026_09_3033343536373[nfl],-1)&lt;=IF($V259=450,450,$V259+9)))</f>
        <v>3</v>
      </c>
      <c r="X236" s="17" cm="1">
        <f t="array" ref="X236">SUMPRODUCT(--(IFERROR(HOUR(Flights_2026_09_3033343536373[entry_hour]),-1)=HOUR(X$212)),--(IFERROR(Flights_2026_09_3033343536373[nfl],-1)&gt;=IF($V259=450,450,$V259)),--(IFERROR(Flights_2026_09_3033343536373[nfl],-1)&lt;=IF($V259=450,450,$V259+9)))</f>
        <v>4</v>
      </c>
      <c r="Y236" s="17" cm="1">
        <f t="array" ref="Y236">SUMPRODUCT(--(IFERROR(HOUR(Flights_2026_09_3033343536373[entry_hour]),-1)=HOUR(Y$212)),--(IFERROR(Flights_2026_09_3033343536373[nfl],-1)&gt;=IF($V259=450,450,$V259)),--(IFERROR(Flights_2026_09_3033343536373[nfl],-1)&lt;=IF($V259=450,450,$V259+9)))</f>
        <v>10</v>
      </c>
      <c r="Z236" s="17" cm="1">
        <f t="array" ref="Z236">SUMPRODUCT(--(IFERROR(HOUR(Flights_2026_09_3033343536373[entry_hour]),-1)=HOUR(Z$212)),--(IFERROR(Flights_2026_09_3033343536373[nfl],-1)&gt;=IF($V259=450,450,$V259)),--(IFERROR(Flights_2026_09_3033343536373[nfl],-1)&lt;=IF($V259=450,450,$V259+9)))</f>
        <v>8</v>
      </c>
      <c r="AA236" s="17" cm="1">
        <f t="array" ref="AA236">SUMPRODUCT(--(IFERROR(HOUR(Flights_2026_09_3033343536373[entry_hour]),-1)=HOUR(AA$212)),--(IFERROR(Flights_2026_09_3033343536373[nfl],-1)&gt;=IF($V259=450,450,$V259)),--(IFERROR(Flights_2026_09_3033343536373[nfl],-1)&lt;=IF($V259=450,450,$V259+9)))</f>
        <v>2</v>
      </c>
      <c r="AB236" s="17" cm="1">
        <f t="array" ref="AB236">SUMPRODUCT(--(IFERROR(HOUR(Flights_2026_09_3033343536373[entry_hour]),-1)=HOUR(AB$212)),--(IFERROR(Flights_2026_09_3033343536373[nfl],-1)&gt;=IF($V259=450,450,$V259)),--(IFERROR(Flights_2026_09_3033343536373[nfl],-1)&lt;=IF($V259=450,450,$V259+9)))</f>
        <v>3</v>
      </c>
      <c r="AC236" s="17" cm="1">
        <f t="array" ref="AC236">SUMPRODUCT(--(IFERROR(HOUR(Flights_2026_09_3033343536373[entry_hour]),-1)=HOUR(AC$212)),--(IFERROR(Flights_2026_09_3033343536373[nfl],-1)&gt;=IF($V259=450,450,$V259)),--(IFERROR(Flights_2026_09_3033343536373[nfl],-1)&lt;=IF($V259=450,450,$V259+9)))</f>
        <v>4</v>
      </c>
      <c r="AD236" s="17" cm="1">
        <f t="array" ref="AD236">SUMPRODUCT(--(IFERROR(HOUR(Flights_2026_09_3033343536373[entry_hour]),-1)=HOUR(AD$212)),--(IFERROR(Flights_2026_09_3033343536373[nfl],-1)&gt;=IF($V259=450,450,$V259)),--(IFERROR(Flights_2026_09_3033343536373[nfl],-1)&lt;=IF($V259=450,450,$V259+9)))</f>
        <v>1</v>
      </c>
      <c r="AE236" s="17" cm="1">
        <f t="array" ref="AE236">SUMPRODUCT(--(IFERROR(HOUR(Flights_2026_09_3033343536373[entry_hour]),-1)=HOUR(AE$212)),--(IFERROR(Flights_2026_09_3033343536373[nfl],-1)&gt;=IF($V259=450,450,$V259)),--(IFERROR(Flights_2026_09_3033343536373[nfl],-1)&lt;=IF($V259=450,450,$V259+9)))</f>
        <v>3</v>
      </c>
      <c r="AF236" s="2">
        <v>0.625</v>
      </c>
      <c r="AG236" t="s">
        <v>747</v>
      </c>
      <c r="AH236" s="17">
        <v>200</v>
      </c>
      <c r="AI236" s="17" cm="1">
        <f t="array" ref="AI236">SUMPRODUCT(--(IFERROR(HOUR(Flights_2026_09_3033343536373[entry_hour]),-1)=HOUR(AF236)),--(IFERROR(Flights_2026_09_3033343536373[entry_sector],"")=AG236),--(IFERROR(Flights_2026_09_3033343536373[nfl],-1)&gt;=AH236),--(IFERROR(Flights_2026_09_3033343536373[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SUMPRODUCT(--(IFERROR(HOUR(Flights_2026_09_3033343536373[entry_hour]),-1)=HOUR(W$212)),--(IFERROR(Flights_2026_09_3033343536373[nfl],-1)&gt;=IF($V260=450,450,$V260)),--(IFERROR(Flights_2026_09_3033343536373[nfl],-1)&lt;=IF($V260=450,450,$V260+9)))</f>
        <v>0</v>
      </c>
      <c r="X237" s="17" cm="1">
        <f t="array" ref="X237">SUMPRODUCT(--(IFERROR(HOUR(Flights_2026_09_3033343536373[entry_hour]),-1)=HOUR(X$212)),--(IFERROR(Flights_2026_09_3033343536373[nfl],-1)&gt;=IF($V260=450,450,$V260)),--(IFERROR(Flights_2026_09_3033343536373[nfl],-1)&lt;=IF($V260=450,450,$V260+9)))</f>
        <v>0</v>
      </c>
      <c r="Y237" s="17" cm="1">
        <f t="array" ref="Y237">SUMPRODUCT(--(IFERROR(HOUR(Flights_2026_09_3033343536373[entry_hour]),-1)=HOUR(Y$212)),--(IFERROR(Flights_2026_09_3033343536373[nfl],-1)&gt;=IF($V260=450,450,$V260)),--(IFERROR(Flights_2026_09_3033343536373[nfl],-1)&lt;=IF($V260=450,450,$V260+9)))</f>
        <v>0</v>
      </c>
      <c r="Z237" s="17" cm="1">
        <f t="array" ref="Z237">SUMPRODUCT(--(IFERROR(HOUR(Flights_2026_09_3033343536373[entry_hour]),-1)=HOUR(Z$212)),--(IFERROR(Flights_2026_09_3033343536373[nfl],-1)&gt;=IF($V260=450,450,$V260)),--(IFERROR(Flights_2026_09_3033343536373[nfl],-1)&lt;=IF($V260=450,450,$V260+9)))</f>
        <v>0</v>
      </c>
      <c r="AA237" s="17" cm="1">
        <f t="array" ref="AA237">SUMPRODUCT(--(IFERROR(HOUR(Flights_2026_09_3033343536373[entry_hour]),-1)=HOUR(AA$212)),--(IFERROR(Flights_2026_09_3033343536373[nfl],-1)&gt;=IF($V260=450,450,$V260)),--(IFERROR(Flights_2026_09_3033343536373[nfl],-1)&lt;=IF($V260=450,450,$V260+9)))</f>
        <v>0</v>
      </c>
      <c r="AB237" s="17" cm="1">
        <f t="array" ref="AB237">SUMPRODUCT(--(IFERROR(HOUR(Flights_2026_09_3033343536373[entry_hour]),-1)=HOUR(AB$212)),--(IFERROR(Flights_2026_09_3033343536373[nfl],-1)&gt;=IF($V260=450,450,$V260)),--(IFERROR(Flights_2026_09_3033343536373[nfl],-1)&lt;=IF($V260=450,450,$V260+9)))</f>
        <v>0</v>
      </c>
      <c r="AC237" s="17" cm="1">
        <f t="array" ref="AC237">SUMPRODUCT(--(IFERROR(HOUR(Flights_2026_09_3033343536373[entry_hour]),-1)=HOUR(AC$212)),--(IFERROR(Flights_2026_09_3033343536373[nfl],-1)&gt;=IF($V260=450,450,$V260)),--(IFERROR(Flights_2026_09_3033343536373[nfl],-1)&lt;=IF($V260=450,450,$V260+9)))</f>
        <v>0</v>
      </c>
      <c r="AD237" s="17" cm="1">
        <f t="array" ref="AD237">SUMPRODUCT(--(IFERROR(HOUR(Flights_2026_09_3033343536373[entry_hour]),-1)=HOUR(AD$212)),--(IFERROR(Flights_2026_09_3033343536373[nfl],-1)&gt;=IF($V260=450,450,$V260)),--(IFERROR(Flights_2026_09_3033343536373[nfl],-1)&lt;=IF($V260=450,450,$V260+9)))</f>
        <v>2</v>
      </c>
      <c r="AE237" s="17" cm="1">
        <f t="array" ref="AE237">SUMPRODUCT(--(IFERROR(HOUR(Flights_2026_09_3033343536373[entry_hour]),-1)=HOUR(AE$212)),--(IFERROR(Flights_2026_09_3033343536373[nfl],-1)&gt;=IF($V260=450,450,$V260)),--(IFERROR(Flights_2026_09_3033343536373[nfl],-1)&lt;=IF($V260=450,450,$V260+9)))</f>
        <v>1</v>
      </c>
      <c r="AF237" s="2">
        <v>0.625</v>
      </c>
      <c r="AG237" t="s">
        <v>747</v>
      </c>
      <c r="AH237" s="17">
        <v>210</v>
      </c>
      <c r="AI237" s="17" cm="1">
        <f t="array" ref="AI237">SUMPRODUCT(--(IFERROR(HOUR(Flights_2026_09_3033343536373[entry_hour]),-1)=HOUR(AF237)),--(IFERROR(Flights_2026_09_3033343536373[entry_sector],"")=AG237),--(IFERROR(Flights_2026_09_3033343536373[nfl],-1)&gt;=AH237),--(IFERROR(Flights_2026_09_3033343536373[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SUMPRODUCT(--(IFERROR(HOUR(Flights_2026_09_3033343536373[entry_hour]),-1)=HOUR(W$212)),--(IFERROR(Flights_2026_09_3033343536373[nfl],-1)&gt;=IF($V261=450,450,$V261)),--(IFERROR(Flights_2026_09_3033343536373[nfl],-1)&lt;=IF($V261=450,450,$V261+9)))</f>
        <v>0</v>
      </c>
      <c r="X238" s="17" cm="1">
        <f t="array" ref="X238">SUMPRODUCT(--(IFERROR(HOUR(Flights_2026_09_3033343536373[entry_hour]),-1)=HOUR(X$212)),--(IFERROR(Flights_2026_09_3033343536373[nfl],-1)&gt;=IF($V261=450,450,$V261)),--(IFERROR(Flights_2026_09_3033343536373[nfl],-1)&lt;=IF($V261=450,450,$V261+9)))</f>
        <v>0</v>
      </c>
      <c r="Y238" s="17" cm="1">
        <f t="array" ref="Y238">SUMPRODUCT(--(IFERROR(HOUR(Flights_2026_09_3033343536373[entry_hour]),-1)=HOUR(Y$212)),--(IFERROR(Flights_2026_09_3033343536373[nfl],-1)&gt;=IF($V261=450,450,$V261)),--(IFERROR(Flights_2026_09_3033343536373[nfl],-1)&lt;=IF($V261=450,450,$V261+9)))</f>
        <v>0</v>
      </c>
      <c r="Z238" s="17" cm="1">
        <f t="array" ref="Z238">SUMPRODUCT(--(IFERROR(HOUR(Flights_2026_09_3033343536373[entry_hour]),-1)=HOUR(Z$212)),--(IFERROR(Flights_2026_09_3033343536373[nfl],-1)&gt;=IF($V261=450,450,$V261)),--(IFERROR(Flights_2026_09_3033343536373[nfl],-1)&lt;=IF($V261=450,450,$V261+9)))</f>
        <v>0</v>
      </c>
      <c r="AA238" s="17" cm="1">
        <f t="array" ref="AA238">SUMPRODUCT(--(IFERROR(HOUR(Flights_2026_09_3033343536373[entry_hour]),-1)=HOUR(AA$212)),--(IFERROR(Flights_2026_09_3033343536373[nfl],-1)&gt;=IF($V261=450,450,$V261)),--(IFERROR(Flights_2026_09_3033343536373[nfl],-1)&lt;=IF($V261=450,450,$V261+9)))</f>
        <v>0</v>
      </c>
      <c r="AB238" s="17" cm="1">
        <f t="array" ref="AB238">SUMPRODUCT(--(IFERROR(HOUR(Flights_2026_09_3033343536373[entry_hour]),-1)=HOUR(AB$212)),--(IFERROR(Flights_2026_09_3033343536373[nfl],-1)&gt;=IF($V261=450,450,$V261)),--(IFERROR(Flights_2026_09_3033343536373[nfl],-1)&lt;=IF($V261=450,450,$V261+9)))</f>
        <v>0</v>
      </c>
      <c r="AC238" s="17" cm="1">
        <f t="array" ref="AC238">SUMPRODUCT(--(IFERROR(HOUR(Flights_2026_09_3033343536373[entry_hour]),-1)=HOUR(AC$212)),--(IFERROR(Flights_2026_09_3033343536373[nfl],-1)&gt;=IF($V261=450,450,$V261)),--(IFERROR(Flights_2026_09_3033343536373[nfl],-1)&lt;=IF($V261=450,450,$V261+9)))</f>
        <v>0</v>
      </c>
      <c r="AD238" s="17" cm="1">
        <f t="array" ref="AD238">SUMPRODUCT(--(IFERROR(HOUR(Flights_2026_09_3033343536373[entry_hour]),-1)=HOUR(AD$212)),--(IFERROR(Flights_2026_09_3033343536373[nfl],-1)&gt;=IF($V261=450,450,$V261)),--(IFERROR(Flights_2026_09_3033343536373[nfl],-1)&lt;=IF($V261=450,450,$V261+9)))</f>
        <v>0</v>
      </c>
      <c r="AE238" s="17" cm="1">
        <f t="array" ref="AE238">SUMPRODUCT(--(IFERROR(HOUR(Flights_2026_09_3033343536373[entry_hour]),-1)=HOUR(AE$212)),--(IFERROR(Flights_2026_09_3033343536373[nfl],-1)&gt;=IF($V261=450,450,$V261)),--(IFERROR(Flights_2026_09_3033343536373[nfl],-1)&lt;=IF($V261=450,450,$V261+9)))</f>
        <v>0</v>
      </c>
      <c r="AF238" s="2">
        <v>0.625</v>
      </c>
      <c r="AG238" t="s">
        <v>747</v>
      </c>
      <c r="AH238" s="17">
        <v>220</v>
      </c>
      <c r="AI238" s="17" cm="1">
        <f t="array" ref="AI238">SUMPRODUCT(--(IFERROR(HOUR(Flights_2026_09_3033343536373[entry_hour]),-1)=HOUR(AF238)),--(IFERROR(Flights_2026_09_3033343536373[entry_sector],"")=AG238),--(IFERROR(Flights_2026_09_3033343536373[nfl],-1)&gt;=AH238),--(IFERROR(Flights_2026_09_3033343536373[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entry_hour]),-1)=HOUR(AF239)),--(IFERROR(Flights_2026_09_3033343536373[entry_sector],"")=AG239),--(IFERROR(Flights_2026_09_3033343536373[nfl],-1)&gt;=AH239),--(IFERROR(Flights_2026_09_3033343536373[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f>IF(AND(AB217&gt;0,_xlfn.RANK.EQ(AB217,AB$213:AB$238)+COUNTIF(AB$213:AB217,AB217)-1&lt;=5),AB217,"")</f>
        <v>1</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entry_hour]),-1)=HOUR(AF240)),--(IFERROR(Flights_2026_09_3033343536373[entry_sector],"")=AG240),--(IFERROR(Flights_2026_09_3033343536373[nfl],-1)&gt;=AH240),--(IFERROR(Flights_2026_09_3033343536373[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3033343536373[entry_hour]),-1)=HOUR(AF241)),--(IFERROR(Flights_2026_09_3033343536373[entry_sector],"")=AG241),--(IFERROR(Flights_2026_09_3033343536373[nfl],-1)&gt;=AH241),--(IFERROR(Flights_2026_09_3033343536373[nfl],-1)&lt;=IF(AH241=450,450,AH241+9)))</f>
        <v>0</v>
      </c>
    </row>
    <row r="242" spans="1:35" ht="26" customHeight="1" x14ac:dyDescent="0.2">
      <c r="A242" s="8" t="s">
        <v>763</v>
      </c>
      <c r="B242" s="19">
        <f>IF(AND(W219&gt;0,_xlfn.RANK.EQ(W219,W$213:W$238)+COUNTIF(W$213:W219,W219)-1&lt;=5),W219,"")</f>
        <v>4</v>
      </c>
      <c r="C242" s="19" t="str">
        <f>IF(AND(X219&gt;0,_xlfn.RANK.EQ(X219,X$213:X$238)+COUNTIF(X$213:X219,X219)-1&lt;=5),X219,"")</f>
        <v/>
      </c>
      <c r="D242" s="19">
        <f>IF(AND(Y219&gt;0,_xlfn.RANK.EQ(Y219,Y$213:Y$238)+COUNTIF(Y$213:Y219,Y219)-1&lt;=5),Y219,"")</f>
        <v>2</v>
      </c>
      <c r="E242" s="19">
        <f>IF(AND(Z219&gt;0,_xlfn.RANK.EQ(Z219,Z$213:Z$238)+COUNTIF(Z$213:Z219,Z219)-1&lt;=5),Z219,"")</f>
        <v>4</v>
      </c>
      <c r="F242" s="19" t="str">
        <f>IF(AND(AA219&gt;0,_xlfn.RANK.EQ(AA219,AA$213:AA$238)+COUNTIF(AA$213:AA219,AA219)-1&lt;=5),AA219,"")</f>
        <v/>
      </c>
      <c r="G242" s="19" t="str">
        <f>IF(AND(AB219&gt;0,_xlfn.RANK.EQ(AB219,AB$213:AB$238)+COUNTIF(AB$213:AB219,AB219)-1&lt;=5),AB219,"")</f>
        <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3033343536373[entry_hour]),-1)=HOUR(AF242)),--(IFERROR(Flights_2026_09_3033343536373[entry_sector],"")=AG242),--(IFERROR(Flights_2026_09_3033343536373[nfl],-1)&gt;=AH242),--(IFERROR(Flights_2026_09_3033343536373[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f>IF(AND(AC220&gt;0,_xlfn.RANK.EQ(AC220,AC$213:AC$238)+COUNTIF(AC$213:AC220,AC220)-1&lt;=5),AC220,"")</f>
        <v>2</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entry_hour]),-1)=HOUR(AF243)),--(IFERROR(Flights_2026_09_3033343536373[entry_sector],"")=AG243),--(IFERROR(Flights_2026_09_3033343536373[nfl],-1)&gt;=AH243),--(IFERROR(Flights_2026_09_3033343536373[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3</v>
      </c>
      <c r="E244" s="19">
        <f>IF(AND(Z221&gt;0,_xlfn.RANK.EQ(Z221,Z$213:Z$238)+COUNTIF(Z$213:Z221,Z221)-1&lt;=5),Z221,"")</f>
        <v>5</v>
      </c>
      <c r="F244" s="19">
        <f>IF(AND(AA221&gt;0,_xlfn.RANK.EQ(AA221,AA$213:AA$238)+COUNTIF(AA$213:AA221,AA221)-1&lt;=5),AA221,"")</f>
        <v>3</v>
      </c>
      <c r="G244" s="19">
        <f>IF(AND(AB221&gt;0,_xlfn.RANK.EQ(AB221,AB$213:AB$238)+COUNTIF(AB$213:AB221,AB221)-1&lt;=5),AB221,"")</f>
        <v>4</v>
      </c>
      <c r="H244" s="19">
        <f>IF(AND(AC221&gt;0,_xlfn.RANK.EQ(AC221,AC$213:AC$238)+COUNTIF(AC$213:AC221,AC221)-1&lt;=5),AC221,"")</f>
        <v>2</v>
      </c>
      <c r="I244" s="19">
        <f>IF(AND(AD221&gt;0,_xlfn.RANK.EQ(AD221,AD$213:AD$238)+COUNTIF(AD$213:AD221,AD221)-1&lt;=5),AD221,"")</f>
        <v>2</v>
      </c>
      <c r="J244" s="19">
        <f>IF(AND(AE221&gt;0,_xlfn.RANK.EQ(AE221,AE$213:AE$238)+COUNTIF(AE$213:AE221,AE221)-1&lt;=5),AE221,"")</f>
        <v>1</v>
      </c>
      <c r="V244">
        <v>370</v>
      </c>
      <c r="AF244" s="2">
        <v>0.625</v>
      </c>
      <c r="AG244" t="s">
        <v>747</v>
      </c>
      <c r="AH244" s="17">
        <v>280</v>
      </c>
      <c r="AI244" s="17" cm="1">
        <f t="array" ref="AI244">SUMPRODUCT(--(IFERROR(HOUR(Flights_2026_09_3033343536373[entry_hour]),-1)=HOUR(AF244)),--(IFERROR(Flights_2026_09_3033343536373[entry_sector],"")=AG244),--(IFERROR(Flights_2026_09_3033343536373[nfl],-1)&gt;=AH244),--(IFERROR(Flights_2026_09_3033343536373[nfl],-1)&lt;=IF(AH244=450,450,AH244+9)))</f>
        <v>0</v>
      </c>
    </row>
    <row r="245" spans="1:35" x14ac:dyDescent="0.2">
      <c r="A245" s="8" t="s">
        <v>766</v>
      </c>
      <c r="B245" s="19" t="str">
        <f>IF(AND(W222&gt;0,_xlfn.RANK.EQ(W222,W$213:W$238)+COUNTIF(W$213:W222,W222)-1&lt;=5),W222,"")</f>
        <v/>
      </c>
      <c r="C245" s="19" t="str">
        <f>IF(AND(X222&gt;0,_xlfn.RANK.EQ(X222,X$213:X$238)+COUNTIF(X$213:X222,X222)-1&lt;=5),X222,"")</f>
        <v/>
      </c>
      <c r="D245" s="19">
        <f>IF(AND(Y222&gt;0,_xlfn.RANK.EQ(Y222,Y$213:Y$238)+COUNTIF(Y$213:Y222,Y222)-1&lt;=5),Y222,"")</f>
        <v>2</v>
      </c>
      <c r="E245" s="19" t="str">
        <f>IF(AND(Z222&gt;0,_xlfn.RANK.EQ(Z222,Z$213:Z$238)+COUNTIF(Z$213:Z222,Z222)-1&lt;=5),Z222,"")</f>
        <v/>
      </c>
      <c r="F245" s="19">
        <f>IF(AND(AA222&gt;0,_xlfn.RANK.EQ(AA222,AA$213:AA$238)+COUNTIF(AA$213:AA222,AA222)-1&lt;=5),AA222,"")</f>
        <v>1</v>
      </c>
      <c r="G245" s="19">
        <f>IF(AND(AB222&gt;0,_xlfn.RANK.EQ(AB222,AB$213:AB$238)+COUNTIF(AB$213:AB222,AB222)-1&lt;=5),AB222,"")</f>
        <v>1</v>
      </c>
      <c r="H245" s="19" t="str">
        <f>IF(AND(AC222&gt;0,_xlfn.RANK.EQ(AC222,AC$213:AC$238)+COUNTIF(AC$213:AC222,AC222)-1&lt;=5),AC222,"")</f>
        <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3033343536373[entry_hour]),-1)=HOUR(AF245)),--(IFERROR(Flights_2026_09_3033343536373[entry_sector],"")=AG245),--(IFERROR(Flights_2026_09_3033343536373[nfl],-1)&gt;=AH245),--(IFERROR(Flights_2026_09_3033343536373[nfl],-1)&lt;=IF(AH245=450,450,AH245+9)))</f>
        <v>0</v>
      </c>
    </row>
    <row r="246" spans="1:35" x14ac:dyDescent="0.2">
      <c r="A246" s="8" t="s">
        <v>767</v>
      </c>
      <c r="B246" s="19">
        <f>IF(AND(W223&gt;0,_xlfn.RANK.EQ(W223,W$213:W$238)+COUNTIF(W$213:W223,W223)-1&lt;=5),W223,"")</f>
        <v>2</v>
      </c>
      <c r="C246" s="19">
        <f>IF(AND(X223&gt;0,_xlfn.RANK.EQ(X223,X$213:X$238)+COUNTIF(X$213:X223,X223)-1&lt;=5),X223,"")</f>
        <v>9</v>
      </c>
      <c r="D246" s="19">
        <f>IF(AND(Y223&gt;0,_xlfn.RANK.EQ(Y223,Y$213:Y$238)+COUNTIF(Y$213:Y223,Y223)-1&lt;=5),Y223,"")</f>
        <v>3</v>
      </c>
      <c r="E246" s="19">
        <f>IF(AND(Z223&gt;0,_xlfn.RANK.EQ(Z223,Z$213:Z$238)+COUNTIF(Z$213:Z223,Z223)-1&lt;=5),Z223,"")</f>
        <v>6</v>
      </c>
      <c r="F246" s="19">
        <f>IF(AND(AA223&gt;0,_xlfn.RANK.EQ(AA223,AA$213:AA$238)+COUNTIF(AA$213:AA223,AA223)-1&lt;=5),AA223,"")</f>
        <v>8</v>
      </c>
      <c r="G246" s="19">
        <f>IF(AND(AB223&gt;0,_xlfn.RANK.EQ(AB223,AB$213:AB$238)+COUNTIF(AB$213:AB223,AB223)-1&lt;=5),AB223,"")</f>
        <v>2</v>
      </c>
      <c r="H246" s="19">
        <f>IF(AND(AC223&gt;0,_xlfn.RANK.EQ(AC223,AC$213:AC$238)+COUNTIF(AC$213:AC223,AC223)-1&lt;=5),AC223,"")</f>
        <v>2</v>
      </c>
      <c r="I246" s="19">
        <f>IF(AND(AD223&gt;0,_xlfn.RANK.EQ(AD223,AD$213:AD$238)+COUNTIF(AD$213:AD223,AD223)-1&lt;=5),AD223,"")</f>
        <v>2</v>
      </c>
      <c r="J246" s="19">
        <f>IF(AND(AE223&gt;0,_xlfn.RANK.EQ(AE223,AE$213:AE$238)+COUNTIF(AE$213:AE223,AE223)-1&lt;=5),AE223,"")</f>
        <v>2</v>
      </c>
      <c r="V246">
        <v>350</v>
      </c>
      <c r="AF246" s="2">
        <v>0.625</v>
      </c>
      <c r="AG246" t="s">
        <v>747</v>
      </c>
      <c r="AH246" s="17">
        <v>300</v>
      </c>
      <c r="AI246" s="17" cm="1">
        <f t="array" ref="AI246">SUMPRODUCT(--(IFERROR(HOUR(Flights_2026_09_3033343536373[entry_hour]),-1)=HOUR(AF246)),--(IFERROR(Flights_2026_09_3033343536373[entry_sector],"")=AG246),--(IFERROR(Flights_2026_09_3033343536373[nfl],-1)&gt;=AH246),--(IFERROR(Flights_2026_09_3033343536373[nfl],-1)&lt;=IF(AH246=450,450,AH246+9)))</f>
        <v>0</v>
      </c>
    </row>
    <row r="247" spans="1:35" ht="28" customHeight="1" x14ac:dyDescent="0.2">
      <c r="A247" s="8" t="s">
        <v>768</v>
      </c>
      <c r="B247" s="19" t="str">
        <f>IF(AND(W224&gt;0,_xlfn.RANK.EQ(W224,W$213:W$238)+COUNTIF(W$213:W224,W224)-1&lt;=5),W224,"")</f>
        <v/>
      </c>
      <c r="C247" s="19">
        <f>IF(AND(X224&gt;0,_xlfn.RANK.EQ(X224,X$213:X$238)+COUNTIF(X$213:X224,X224)-1&lt;=5),X224,"")</f>
        <v>1</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entry_hour]),-1)=HOUR(AF247)),--(IFERROR(Flights_2026_09_3033343536373[entry_sector],"")=AG247),--(IFERROR(Flights_2026_09_3033343536373[nfl],-1)&gt;=AH247),--(IFERROR(Flights_2026_09_3033343536373[nfl],-1)&lt;=IF(AH247=450,450,AH247+9)))</f>
        <v>0</v>
      </c>
    </row>
    <row r="248" spans="1:35" x14ac:dyDescent="0.2">
      <c r="A248" s="8" t="s">
        <v>769</v>
      </c>
      <c r="B248" s="19" t="str">
        <f>IF(AND(W225&gt;0,_xlfn.RANK.EQ(W225,W$213:W$238)+COUNTIF(W$213:W225,W225)-1&lt;=5),W225,"")</f>
        <v/>
      </c>
      <c r="C248" s="19">
        <f>IF(AND(X225&gt;0,_xlfn.RANK.EQ(X225,X$213:X$238)+COUNTIF(X$213:X225,X225)-1&lt;=5),X225,"")</f>
        <v>1</v>
      </c>
      <c r="D248" s="19" t="str">
        <f>IF(AND(Y225&gt;0,_xlfn.RANK.EQ(Y225,Y$213:Y$238)+COUNTIF(Y$213:Y225,Y225)-1&lt;=5),Y225,"")</f>
        <v/>
      </c>
      <c r="E248" s="19" t="str">
        <f>IF(AND(Z225&gt;0,_xlfn.RANK.EQ(Z225,Z$213:Z$238)+COUNTIF(Z$213:Z225,Z225)-1&lt;=5),Z225,"")</f>
        <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entry_hour]),-1)=HOUR(AF248)),--(IFERROR(Flights_2026_09_3033343536373[entry_sector],"")=AG248),--(IFERROR(Flights_2026_09_3033343536373[nfl],-1)&gt;=AH248),--(IFERROR(Flights_2026_09_3033343536373[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entry_hour]),-1)=HOUR(AF249)),--(IFERROR(Flights_2026_09_3033343536373[entry_sector],"")=AG249),--(IFERROR(Flights_2026_09_3033343536373[nfl],-1)&gt;=AH249),--(IFERROR(Flights_2026_09_3033343536373[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entry_hour]),-1)=HOUR(AF250)),--(IFERROR(Flights_2026_09_3033343536373[entry_sector],"")=AG250),--(IFERROR(Flights_2026_09_3033343536373[nfl],-1)&gt;=AH250),--(IFERROR(Flights_2026_09_3033343536373[nfl],-1)&lt;=IF(AH250=450,450,AH250+9)))</f>
        <v>1</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3033343536373[entry_hour]),-1)=HOUR(AF251)),--(IFERROR(Flights_2026_09_3033343536373[entry_sector],"")=AG251),--(IFERROR(Flights_2026_09_3033343536373[nfl],-1)&gt;=AH251),--(IFERROR(Flights_2026_09_3033343536373[nfl],-1)&lt;=IF(AH251=450,450,AH251+9)))</f>
        <v>0</v>
      </c>
    </row>
    <row r="252" spans="1:35" x14ac:dyDescent="0.2">
      <c r="A252" s="8" t="s">
        <v>773</v>
      </c>
      <c r="B252" s="19">
        <f>IF(AND(W229&gt;0,_xlfn.RANK.EQ(W229,W$213:W$238)+COUNTIF(W$213:W229,W229)-1&lt;=5),W229,"")</f>
        <v>2</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entry_hour]),-1)=HOUR(AF252)),--(IFERROR(Flights_2026_09_3033343536373[entry_sector],"")=AG252),--(IFERROR(Flights_2026_09_3033343536373[nfl],-1)&gt;=AH252),--(IFERROR(Flights_2026_09_3033343536373[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entry_hour]),-1)=HOUR(AF253)),--(IFERROR(Flights_2026_09_3033343536373[entry_sector],"")=AG253),--(IFERROR(Flights_2026_09_3033343536373[nfl],-1)&gt;=AH253),--(IFERROR(Flights_2026_09_3033343536373[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entry_hour]),-1)=HOUR(AF254)),--(IFERROR(Flights_2026_09_3033343536373[entry_sector],"")=AG254),--(IFERROR(Flights_2026_09_3033343536373[nfl],-1)&gt;=AH254),--(IFERROR(Flights_2026_09_3033343536373[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entry_hour]),-1)=HOUR(AF255)),--(IFERROR(Flights_2026_09_3033343536373[entry_sector],"")=AG255),--(IFERROR(Flights_2026_09_3033343536373[nfl],-1)&gt;=AH255),--(IFERROR(Flights_2026_09_3033343536373[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entry_hour]),-1)=HOUR(AF256)),--(IFERROR(Flights_2026_09_3033343536373[entry_sector],"")=AG256),--(IFERROR(Flights_2026_09_3033343536373[nfl],-1)&gt;=AH256),--(IFERROR(Flights_2026_09_3033343536373[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entry_hour]),-1)=HOUR(AF257)),--(IFERROR(Flights_2026_09_3033343536373[entry_sector],"")=AG257),--(IFERROR(Flights_2026_09_3033343536373[nfl],-1)&gt;=AH257),--(IFERROR(Flights_2026_09_3033343536373[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entry_hour]),-1)=HOUR(AF258)),--(IFERROR(Flights_2026_09_3033343536373[entry_sector],"")=AG258),--(IFERROR(Flights_2026_09_3033343536373[nfl],-1)&gt;=AH258),--(IFERROR(Flights_2026_09_3033343536373[nfl],-1)&lt;=IF(AH258=450,450,AH258+9)))</f>
        <v>0</v>
      </c>
    </row>
    <row r="259" spans="1:35" x14ac:dyDescent="0.2">
      <c r="A259" s="8" t="s">
        <v>837</v>
      </c>
      <c r="B259" s="19">
        <f>IF(AND(W236&gt;0,_xlfn.RANK.EQ(W236,W$213:W$238)+COUNTIF(W$213:W236,W236)-1&lt;=5),W236,"")</f>
        <v>3</v>
      </c>
      <c r="C259" s="19">
        <f>IF(AND(X236&gt;0,_xlfn.RANK.EQ(X236,X$213:X$238)+COUNTIF(X$213:X236,X236)-1&lt;=5),X236,"")</f>
        <v>4</v>
      </c>
      <c r="D259" s="19">
        <f>IF(AND(Y236&gt;0,_xlfn.RANK.EQ(Y236,Y$213:Y$238)+COUNTIF(Y$213:Y236,Y236)-1&lt;=5),Y236,"")</f>
        <v>10</v>
      </c>
      <c r="E259" s="19">
        <f>IF(AND(Z236&gt;0,_xlfn.RANK.EQ(Z236,Z$213:Z$238)+COUNTIF(Z$213:Z236,Z236)-1&lt;=5),Z236,"")</f>
        <v>8</v>
      </c>
      <c r="F259" s="19">
        <f>IF(AND(AA236&gt;0,_xlfn.RANK.EQ(AA236,AA$213:AA$238)+COUNTIF(AA$213:AA236,AA236)-1&lt;=5),AA236,"")</f>
        <v>2</v>
      </c>
      <c r="G259" s="19">
        <f>IF(AND(AB236&gt;0,_xlfn.RANK.EQ(AB236,AB$213:AB$238)+COUNTIF(AB$213:AB236,AB236)-1&lt;=5),AB236,"")</f>
        <v>3</v>
      </c>
      <c r="H259" s="19">
        <f>IF(AND(AC236&gt;0,_xlfn.RANK.EQ(AC236,AC$213:AC$238)+COUNTIF(AC$213:AC236,AC236)-1&lt;=5),AC236,"")</f>
        <v>4</v>
      </c>
      <c r="I259" s="19">
        <f>IF(AND(AD236&gt;0,_xlfn.RANK.EQ(AD236,AD$213:AD$238)+COUNTIF(AD$213:AD236,AD236)-1&lt;=5),AD236,"")</f>
        <v>1</v>
      </c>
      <c r="J259" s="19">
        <f>IF(AND(AE236&gt;0,_xlfn.RANK.EQ(AE236,AE$213:AE$238)+COUNTIF(AE$213:AE236,AE236)-1&lt;=5),AE236,"")</f>
        <v>3</v>
      </c>
      <c r="V259">
        <v>220</v>
      </c>
      <c r="AF259" s="2">
        <v>0.625</v>
      </c>
      <c r="AG259" t="s">
        <v>747</v>
      </c>
      <c r="AH259" s="17">
        <v>430</v>
      </c>
      <c r="AI259" s="17" cm="1">
        <f t="array" ref="AI259">SUMPRODUCT(--(IFERROR(HOUR(Flights_2026_09_3033343536373[entry_hour]),-1)=HOUR(AF259)),--(IFERROR(Flights_2026_09_3033343536373[entry_sector],"")=AG259),--(IFERROR(Flights_2026_09_3033343536373[nfl],-1)&gt;=AH259),--(IFERROR(Flights_2026_09_3033343536373[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f>IF(AND(AD237&gt;0,_xlfn.RANK.EQ(AD237,AD$213:AD$238)+COUNTIF(AD$213:AD237,AD237)-1&lt;=5),AD237,"")</f>
        <v>2</v>
      </c>
      <c r="J260" s="19">
        <f>IF(AND(AE237&gt;0,_xlfn.RANK.EQ(AE237,AE$213:AE$238)+COUNTIF(AE$213:AE237,AE237)-1&lt;=5),AE237,"")</f>
        <v>1</v>
      </c>
      <c r="V260">
        <v>210</v>
      </c>
      <c r="AF260" s="2">
        <v>0.625</v>
      </c>
      <c r="AG260" t="s">
        <v>747</v>
      </c>
      <c r="AH260" s="17">
        <v>440</v>
      </c>
      <c r="AI260" s="17" cm="1">
        <f t="array" ref="AI260">SUMPRODUCT(--(IFERROR(HOUR(Flights_2026_09_3033343536373[entry_hour]),-1)=HOUR(AF260)),--(IFERROR(Flights_2026_09_3033343536373[entry_sector],"")=AG260),--(IFERROR(Flights_2026_09_3033343536373[nfl],-1)&gt;=AH260),--(IFERROR(Flights_2026_09_3033343536373[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entry_hour]),-1)=HOUR(AF261)),--(IFERROR(Flights_2026_09_3033343536373[entry_sector],"")=AG261),--(IFERROR(Flights_2026_09_3033343536373[nfl],-1)&gt;=AH261),--(IFERROR(Flights_2026_09_3033343536373[nfl],-1)&lt;=IF(AH261=450,450,AH261+9)))</f>
        <v>0</v>
      </c>
    </row>
    <row r="262" spans="1:35" x14ac:dyDescent="0.2">
      <c r="AF262" s="2">
        <v>0.66666666666666663</v>
      </c>
      <c r="AG262" t="s">
        <v>743</v>
      </c>
      <c r="AH262" s="17">
        <v>200</v>
      </c>
      <c r="AI262" s="17" cm="1">
        <f t="array" ref="AI262">SUMPRODUCT(--(IFERROR(HOUR(Flights_2026_09_3033343536373[entry_hour]),-1)=HOUR(AF262)),--(IFERROR(Flights_2026_09_3033343536373[entry_sector],"")=AG262),--(IFERROR(Flights_2026_09_3033343536373[nfl],-1)&gt;=AH262),--(IFERROR(Flights_2026_09_3033343536373[nfl],-1)&lt;=IF(AH262=450,450,AH262+9)))</f>
        <v>0</v>
      </c>
    </row>
    <row r="263" spans="1:35" x14ac:dyDescent="0.2">
      <c r="AF263" s="2">
        <v>0.66666666666666663</v>
      </c>
      <c r="AG263" t="s">
        <v>743</v>
      </c>
      <c r="AH263" s="17">
        <v>210</v>
      </c>
      <c r="AI263" s="17" cm="1">
        <f t="array" ref="AI263">SUMPRODUCT(--(IFERROR(HOUR(Flights_2026_09_3033343536373[entry_hour]),-1)=HOUR(AF263)),--(IFERROR(Flights_2026_09_3033343536373[entry_sector],"")=AG263),--(IFERROR(Flights_2026_09_3033343536373[nfl],-1)&gt;=AH263),--(IFERROR(Flights_2026_09_3033343536373[nfl],-1)&lt;=IF(AH263=450,450,AH263+9)))</f>
        <v>0</v>
      </c>
    </row>
    <row r="264" spans="1:35" ht="19" x14ac:dyDescent="0.2">
      <c r="A264" s="36" t="s">
        <v>2165</v>
      </c>
      <c r="B264" s="36"/>
      <c r="C264" s="36"/>
      <c r="D264" s="36"/>
      <c r="E264" s="36"/>
      <c r="F264" s="36"/>
      <c r="G264" s="36"/>
      <c r="H264" s="36"/>
      <c r="I264" s="36"/>
      <c r="J264" s="36"/>
      <c r="AF264" s="2">
        <v>0.66666666666666663</v>
      </c>
      <c r="AG264" t="s">
        <v>743</v>
      </c>
      <c r="AH264" s="17">
        <v>220</v>
      </c>
      <c r="AI264" s="17" cm="1">
        <f t="array" ref="AI264">SUMPRODUCT(--(IFERROR(HOUR(Flights_2026_09_3033343536373[entry_hour]),-1)=HOUR(AF264)),--(IFERROR(Flights_2026_09_3033343536373[entry_sector],"")=AG264),--(IFERROR(Flights_2026_09_3033343536373[nfl],-1)&gt;=AH264),--(IFERROR(Flights_2026_09_3033343536373[nfl],-1)&lt;=IF(AH264=450,450,AH264+9)))</f>
        <v>0</v>
      </c>
    </row>
    <row r="265" spans="1:35" x14ac:dyDescent="0.2">
      <c r="A265" s="39" t="s">
        <v>999</v>
      </c>
      <c r="B265" s="39"/>
      <c r="C265" s="39"/>
      <c r="D265" s="39"/>
      <c r="E265" s="39"/>
      <c r="F265" s="39"/>
      <c r="G265" s="39"/>
      <c r="H265" s="39"/>
      <c r="I265" s="39"/>
      <c r="J265" s="39"/>
      <c r="AF265" s="2">
        <v>0.66666666666666663</v>
      </c>
      <c r="AG265" t="s">
        <v>743</v>
      </c>
      <c r="AH265" s="17">
        <v>230</v>
      </c>
      <c r="AI265" s="17" cm="1">
        <f t="array" ref="AI265">SUMPRODUCT(--(IFERROR(HOUR(Flights_2026_09_3033343536373[entry_hour]),-1)=HOUR(AF265)),--(IFERROR(Flights_2026_09_3033343536373[entry_sector],"")=AG265),--(IFERROR(Flights_2026_09_3033343536373[nfl],-1)&gt;=AH265),--(IFERROR(Flights_2026_09_3033343536373[nfl],-1)&lt;=IF(AH265=450,450,AH265+9)))</f>
        <v>0</v>
      </c>
    </row>
    <row r="266" spans="1:35" x14ac:dyDescent="0.2">
      <c r="AF266" s="2">
        <v>0.66666666666666663</v>
      </c>
      <c r="AG266" t="s">
        <v>743</v>
      </c>
      <c r="AH266" s="17">
        <v>240</v>
      </c>
      <c r="AI266" s="17" cm="1">
        <f t="array" ref="AI266">SUMPRODUCT(--(IFERROR(HOUR(Flights_2026_09_3033343536373[entry_hour]),-1)=HOUR(AF266)),--(IFERROR(Flights_2026_09_3033343536373[entry_sector],"")=AG266),--(IFERROR(Flights_2026_09_3033343536373[nfl],-1)&gt;=AH266),--(IFERROR(Flights_2026_09_3033343536373[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entry_hour]),-1)=HOUR(AF267)),--(IFERROR(Flights_2026_09_3033343536373[entry_sector],"")=AG267),--(IFERROR(Flights_2026_09_3033343536373[nfl],-1)&gt;=AH267),--(IFERROR(Flights_2026_09_3033343536373[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350–359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310–319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entry_hour]),-1)=HOUR(AF268)),--(IFERROR(Flights_2026_09_3033343536373[entry_sector],"")=AG268),--(IFERROR(Flights_2026_09_3033343536373[nfl],-1)&gt;=AH268),--(IFERROR(Flights_2026_09_3033343536373[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(10)</v>
      </c>
      <c r="E269" s="20" t="str" cm="1">
        <f t="array" ref="E269">_xlfn.LET(_xlpm.m,AN3,_xlpm.b,_xlfn.XLOOKUP(1,($AF$2:$AF$1171=E$267)*($AG$2:$AG$1171=$A269)*($AI$2:$AI$1171=_xlpm.m),$AH$2:$AH$1171),IF(_xlpm.m=0,"No data",IF(_xlpm.b=450,"450",_xlpm.b&amp;"–"&amp;(_xlpm.b+9))&amp;" ("&amp;_xlpm.m&amp;")"))</f>
        <v>220–229 (7)</v>
      </c>
      <c r="F269" s="20" t="str" cm="1">
        <f t="array" ref="F269">_xlfn.LET(_xlpm.m,AO3,_xlpm.b,_xlfn.XLOOKUP(1,($AF$2:$AF$1171=F$267)*($AG$2:$AG$1171=$A269)*($AI$2:$AI$1171=_xlpm.m),$AH$2:$AH$1171),IF(_xlpm.m=0,"No data",IF(_xlpm.b=450,"450",_xlpm.b&amp;"–"&amp;(_xlpm.b+9))&amp;" ("&amp;_xlpm.m&amp;")"))</f>
        <v>220–229 (2)</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(3)</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(3)</v>
      </c>
      <c r="L269" s="22">
        <v>1</v>
      </c>
      <c r="M269" s="22" t="s">
        <v>995</v>
      </c>
      <c r="AF269" s="2">
        <v>0.66666666666666663</v>
      </c>
      <c r="AG269" t="s">
        <v>743</v>
      </c>
      <c r="AH269" s="17">
        <v>270</v>
      </c>
      <c r="AI269" s="17" cm="1">
        <f t="array" ref="AI269">SUMPRODUCT(--(IFERROR(HOUR(Flights_2026_09_3033343536373[entry_hour]),-1)=HOUR(AF269)),--(IFERROR(Flights_2026_09_3033343536373[entry_sector],"")=AG269),--(IFERROR(Flights_2026_09_3033343536373[nfl],-1)&gt;=AH269),--(IFERROR(Flights_2026_09_3033343536373[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(3)</v>
      </c>
      <c r="C270" s="20" t="str" cm="1">
        <f t="array" ref="C270">_xlfn.LET(_xlpm.m,AL4,_xlpm.b,_xlfn.XLOOKUP(1,($AF$2:$AF$1171=C$267)*($AG$2:$AG$1171=$A270)*($AI$2:$AI$1171=_xlpm.m),$AH$2:$AH$1171),IF(_xlpm.m=0,"No data",IF(_xlpm.b=450,"450",_xlpm.b&amp;"–"&amp;(_xlpm.b+9))&amp;" ("&amp;_xlpm.m&amp;")"))</f>
        <v>350–359 (3)</v>
      </c>
      <c r="D270" s="20" t="str" cm="1">
        <f t="array" ref="D270">_xlfn.LET(_xlpm.m,AM4,_xlpm.b,_xlfn.XLOOKUP(1,($AF$2:$AF$1171=D$267)*($AG$2:$AG$1171=$A270)*($AI$2:$AI$1171=_xlpm.m),$AH$2:$AH$1171),IF(_xlpm.m=0,"No data",IF(_xlpm.b=450,"450",_xlpm.b&amp;"–"&amp;(_xlpm.b+9))&amp;" ("&amp;_xlpm.m&amp;")"))</f>
        <v>350–359 (3)</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350–359 (5)</v>
      </c>
      <c r="G270" s="20" t="str" cm="1">
        <f t="array" ref="G270">_xlfn.LET(_xlpm.m,AP4,_xlpm.b,_xlfn.XLOOKUP(1,($AF$2:$AF$1171=G$267)*($AG$2:$AG$1171=$A270)*($AI$2:$AI$1171=_xlpm.m),$AH$2:$AH$1171),IF(_xlpm.m=0,"No data",IF(_xlpm.b=450,"450",_xlpm.b&amp;"–"&amp;(_xlpm.b+9))&amp;" ("&amp;_xlpm.m&amp;")"))</f>
        <v>350–359 (2)</v>
      </c>
      <c r="H270" s="20" t="str" cm="1">
        <f t="array" ref="H270">_xlfn.LET(_xlpm.m,AQ4,_xlpm.b,_xlfn.XLOOKUP(1,($AF$2:$AF$1171=H$267)*($AG$2:$AG$1171=$A270)*($AI$2:$AI$1171=_xlpm.m),$AH$2:$AH$1171),IF(_xlpm.m=0,"No data",IF(_xlpm.b=450,"450",_xlpm.b&amp;"–"&amp;(_xlpm.b+9))&amp;" ("&amp;_xlpm.m&amp;")"))</f>
        <v>350–359 (1)</v>
      </c>
      <c r="I270" s="20" t="str" cm="1">
        <f t="array" ref="I270">_xlfn.LET(_xlpm.m,AR4,_xlpm.b,_xlfn.XLOOKUP(1,($AF$2:$AF$1171=I$267)*($AG$2:$AG$1171=$A270)*($AI$2:$AI$1171=_xlpm.m),$AH$2:$AH$1171),IF(_xlpm.m=0,"No data",IF(_xlpm.b=450,"450",_xlpm.b&amp;"–"&amp;(_xlpm.b+9))&amp;" ("&amp;_xlpm.m&amp;")"))</f>
        <v>350–359 (1)</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3033343536373[entry_hour]),-1)=HOUR(AF270)),--(IFERROR(Flights_2026_09_3033343536373[entry_sector],"")=AG270),--(IFERROR(Flights_2026_09_3033343536373[nfl],-1)&gt;=AH270),--(IFERROR(Flights_2026_09_3033343536373[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390–399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290–299 (1)</v>
      </c>
      <c r="G271" s="20" t="str" cm="1">
        <f t="array" ref="G271">_xlfn.LET(_xlpm.m,AP5,_xlpm.b,_xlfn.XLOOKUP(1,($AF$2:$AF$1171=G$267)*($AG$2:$AG$1171=$A271)*($AI$2:$AI$1171=_xlpm.m),$AH$2:$AH$1171),IF(_xlpm.m=0,"No data",IF(_xlpm.b=450,"450",_xlpm.b&amp;"–"&amp;(_xlpm.b+9))&amp;" ("&amp;_xlpm.m&amp;")"))</f>
        <v>No data</v>
      </c>
      <c r="H271" s="20" t="str" cm="1">
        <f t="array" ref="H271">_xlfn.LET(_xlpm.m,AQ5,_xlpm.b,_xlfn.XLOOKUP(1,($AF$2:$AF$1171=H$267)*($AG$2:$AG$1171=$A271)*($AI$2:$AI$1171=_xlpm.m),$AH$2:$AH$1171),IF(_xlpm.m=0,"No data",IF(_xlpm.b=450,"450",_xlpm.b&amp;"–"&amp;(_xlpm.b+9))&amp;" ("&amp;_xlpm.m&amp;")"))</f>
        <v>350–359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370–379 (1)</v>
      </c>
      <c r="L271" s="24" t="s">
        <v>780</v>
      </c>
      <c r="M271" s="24" t="s">
        <v>997</v>
      </c>
      <c r="AF271" s="2">
        <v>0.66666666666666663</v>
      </c>
      <c r="AG271" t="s">
        <v>743</v>
      </c>
      <c r="AH271" s="17">
        <v>290</v>
      </c>
      <c r="AI271" s="17" cm="1">
        <f t="array" ref="AI271">SUMPRODUCT(--(IFERROR(HOUR(Flights_2026_09_3033343536373[entry_hour]),-1)=HOUR(AF271)),--(IFERROR(Flights_2026_09_3033343536373[entry_sector],"")=AG271),--(IFERROR(Flights_2026_09_3033343536373[nfl],-1)&gt;=AH271),--(IFERROR(Flights_2026_09_3033343536373[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290–299 (2)</v>
      </c>
      <c r="C272" s="20" t="str" cm="1">
        <f t="array" ref="C272">_xlfn.LET(_xlpm.m,AL6,_xlpm.b,_xlfn.XLOOKUP(1,($AF$2:$AF$1171=C$267)*($AG$2:$AG$1171=$A272)*($AI$2:$AI$1171=_xlpm.m),$AH$2:$AH$1171),IF(_xlpm.m=0,"No data",IF(_xlpm.b=450,"450",_xlpm.b&amp;"–"&amp;(_xlpm.b+9))&amp;" ("&amp;_xlpm.m&amp;")"))</f>
        <v>340–349 (1)</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370–379 (1)</v>
      </c>
      <c r="F272" s="20" t="str" cm="1">
        <f t="array" ref="F272">_xlfn.LET(_xlpm.m,AO6,_xlpm.b,_xlfn.XLOOKUP(1,($AF$2:$AF$1171=F$267)*($AG$2:$AG$1171=$A272)*($AI$2:$AI$1171=_xlpm.m),$AH$2:$AH$1171),IF(_xlpm.m=0,"No data",IF(_xlpm.b=450,"450",_xlpm.b&amp;"–"&amp;(_xlpm.b+9))&amp;" ("&amp;_xlpm.m&amp;")"))</f>
        <v>360–369 (1)</v>
      </c>
      <c r="G272" s="20" t="str" cm="1">
        <f t="array" ref="G272">_xlfn.LET(_xlpm.m,AP6,_xlpm.b,_xlfn.XLOOKUP(1,($AF$2:$AF$1171=G$267)*($AG$2:$AG$1171=$A272)*($AI$2:$AI$1171=_xlpm.m),$AH$2:$AH$1171),IF(_xlpm.m=0,"No data",IF(_xlpm.b=450,"450",_xlpm.b&amp;"–"&amp;(_xlpm.b+9))&amp;" ("&amp;_xlpm.m&amp;")"))</f>
        <v>360–369 (1)</v>
      </c>
      <c r="H272" s="20" t="str" cm="1">
        <f t="array" ref="H272">_xlfn.LET(_xlpm.m,AQ6,_xlpm.b,_xlfn.XLOOKUP(1,($AF$2:$AF$1171=H$267)*($AG$2:$AG$1171=$A272)*($AI$2:$AI$1171=_xlpm.m),$AH$2:$AH$1171),IF(_xlpm.m=0,"No data",IF(_xlpm.b=450,"450",_xlpm.b&amp;"–"&amp;(_xlpm.b+9))&amp;" ("&amp;_xlpm.m&amp;")"))</f>
        <v>220–229 (1)</v>
      </c>
      <c r="I272" s="20" t="str" cm="1">
        <f t="array" ref="I272">_xlfn.LET(_xlpm.m,AR6,_xlpm.b,_xlfn.XLOOKUP(1,($AF$2:$AF$1171=I$267)*($AG$2:$AG$1171=$A272)*($AI$2:$AI$1171=_xlpm.m),$AH$2:$AH$1171),IF(_xlpm.m=0,"No data",IF(_xlpm.b=450,"450",_xlpm.b&amp;"–"&amp;(_xlpm.b+9))&amp;" ("&amp;_xlpm.m&amp;")"))</f>
        <v>210–219 (2)</v>
      </c>
      <c r="J272" s="20" t="str" cm="1">
        <f t="array" ref="J272">_xlfn.LET(_xlpm.m,AS6,_xlpm.b,_xlfn.XLOOKUP(1,($AF$2:$AF$1171=J$267)*($AG$2:$AG$1171=$A272)*($AI$2:$AI$1171=_xlpm.m),$AH$2:$AH$1171),IF(_xlpm.m=0,"No data",IF(_xlpm.b=450,"450",_xlpm.b&amp;"–"&amp;(_xlpm.b+9))&amp;" ("&amp;_xlpm.m&amp;")"))</f>
        <v>210–219 (1)</v>
      </c>
      <c r="L272" s="25" t="s">
        <v>781</v>
      </c>
      <c r="M272" s="25" t="s">
        <v>998</v>
      </c>
      <c r="AF272" s="2">
        <v>0.66666666666666663</v>
      </c>
      <c r="AG272" t="s">
        <v>743</v>
      </c>
      <c r="AH272" s="17">
        <v>300</v>
      </c>
      <c r="AI272" s="17" cm="1">
        <f t="array" ref="AI272">SUMPRODUCT(--(IFERROR(HOUR(Flights_2026_09_3033343536373[entry_hour]),-1)=HOUR(AF272)),--(IFERROR(Flights_2026_09_3033343536373[entry_sector],"")=AG272),--(IFERROR(Flights_2026_09_3033343536373[nfl],-1)&gt;=AH272),--(IFERROR(Flights_2026_09_3033343536373[nfl],-1)&lt;=IF(AH272=450,450,AH272+9)))</f>
        <v>0</v>
      </c>
    </row>
    <row r="273" spans="1:35" x14ac:dyDescent="0.2">
      <c r="AF273" s="2">
        <v>0.66666666666666663</v>
      </c>
      <c r="AG273" t="s">
        <v>743</v>
      </c>
      <c r="AH273" s="17">
        <v>310</v>
      </c>
      <c r="AI273" s="17" cm="1">
        <f t="array" ref="AI273">SUMPRODUCT(--(IFERROR(HOUR(Flights_2026_09_3033343536373[entry_hour]),-1)=HOUR(AF273)),--(IFERROR(Flights_2026_09_3033343536373[entry_sector],"")=AG273),--(IFERROR(Flights_2026_09_3033343536373[nfl],-1)&gt;=AH273),--(IFERROR(Flights_2026_09_3033343536373[nfl],-1)&lt;=IF(AH273=450,450,AH273+9)))</f>
        <v>0</v>
      </c>
    </row>
    <row r="274" spans="1:35" x14ac:dyDescent="0.2">
      <c r="AF274" s="2">
        <v>0.66666666666666663</v>
      </c>
      <c r="AG274" t="s">
        <v>743</v>
      </c>
      <c r="AH274" s="17">
        <v>320</v>
      </c>
      <c r="AI274" s="17" cm="1">
        <f t="array" ref="AI274">SUMPRODUCT(--(IFERROR(HOUR(Flights_2026_09_3033343536373[entry_hour]),-1)=HOUR(AF274)),--(IFERROR(Flights_2026_09_3033343536373[entry_sector],"")=AG274),--(IFERROR(Flights_2026_09_3033343536373[nfl],-1)&gt;=AH274),--(IFERROR(Flights_2026_09_3033343536373[nfl],-1)&lt;=IF(AH274=450,450,AH274+9)))</f>
        <v>0</v>
      </c>
    </row>
    <row r="275" spans="1:35" x14ac:dyDescent="0.2">
      <c r="AF275" s="2">
        <v>0.66666666666666663</v>
      </c>
      <c r="AG275" t="s">
        <v>743</v>
      </c>
      <c r="AH275" s="17">
        <v>330</v>
      </c>
      <c r="AI275" s="17" cm="1">
        <f t="array" ref="AI275">SUMPRODUCT(--(IFERROR(HOUR(Flights_2026_09_3033343536373[entry_hour]),-1)=HOUR(AF275)),--(IFERROR(Flights_2026_09_3033343536373[entry_sector],"")=AG275),--(IFERROR(Flights_2026_09_3033343536373[nfl],-1)&gt;=AH275),--(IFERROR(Flights_2026_09_3033343536373[nfl],-1)&lt;=IF(AH275=450,450,AH275+9)))</f>
        <v>0</v>
      </c>
    </row>
    <row r="276" spans="1:35" ht="19" x14ac:dyDescent="0.2">
      <c r="A276" s="36" t="s">
        <v>2166</v>
      </c>
      <c r="B276" s="36"/>
      <c r="C276" s="36"/>
      <c r="D276" s="36"/>
      <c r="E276" s="36"/>
      <c r="F276" s="36"/>
      <c r="G276" s="36"/>
      <c r="H276" s="36"/>
      <c r="I276" s="36"/>
      <c r="J276" s="36"/>
      <c r="AF276" s="2">
        <v>0.66666666666666663</v>
      </c>
      <c r="AG276" t="s">
        <v>743</v>
      </c>
      <c r="AH276" s="17">
        <v>340</v>
      </c>
      <c r="AI276" s="17" cm="1">
        <f t="array" ref="AI276">SUMPRODUCT(--(IFERROR(HOUR(Flights_2026_09_3033343536373[entry_hour]),-1)=HOUR(AF276)),--(IFERROR(Flights_2026_09_3033343536373[entry_sector],"")=AG276),--(IFERROR(Flights_2026_09_3033343536373[nfl],-1)&gt;=AH276),--(IFERROR(Flights_2026_09_3033343536373[nfl],-1)&lt;=IF(AH276=450,450,AH276+9)))</f>
        <v>0</v>
      </c>
    </row>
    <row r="277" spans="1:35" x14ac:dyDescent="0.2">
      <c r="AF277" s="2">
        <v>0.66666666666666663</v>
      </c>
      <c r="AG277" t="s">
        <v>743</v>
      </c>
      <c r="AH277" s="17">
        <v>350</v>
      </c>
      <c r="AI277" s="17" cm="1">
        <f t="array" ref="AI277">SUMPRODUCT(--(IFERROR(HOUR(Flights_2026_09_3033343536373[entry_hour]),-1)=HOUR(AF277)),--(IFERROR(Flights_2026_09_3033343536373[entry_sector],"")=AG277),--(IFERROR(Flights_2026_09_3033343536373[nfl],-1)&gt;=AH277),--(IFERROR(Flights_2026_09_3033343536373[nfl],-1)&lt;=IF(AH277=450,450,AH277+9)))</f>
        <v>0</v>
      </c>
    </row>
    <row r="278" spans="1:35" x14ac:dyDescent="0.2">
      <c r="AF278" s="2">
        <v>0.66666666666666663</v>
      </c>
      <c r="AG278" t="s">
        <v>743</v>
      </c>
      <c r="AH278" s="17">
        <v>360</v>
      </c>
      <c r="AI278" s="17" cm="1">
        <f t="array" ref="AI278">SUMPRODUCT(--(IFERROR(HOUR(Flights_2026_09_3033343536373[entry_hour]),-1)=HOUR(AF278)),--(IFERROR(Flights_2026_09_3033343536373[entry_sector],"")=AG278),--(IFERROR(Flights_2026_09_3033343536373[nfl],-1)&gt;=AH278),--(IFERROR(Flights_2026_09_3033343536373[nfl],-1)&lt;=IF(AH278=450,450,AH278+9)))</f>
        <v>0</v>
      </c>
    </row>
    <row r="279" spans="1:35" x14ac:dyDescent="0.2">
      <c r="AF279" s="2">
        <v>0.66666666666666663</v>
      </c>
      <c r="AG279" t="s">
        <v>743</v>
      </c>
      <c r="AH279" s="17">
        <v>370</v>
      </c>
      <c r="AI279" s="17" cm="1">
        <f t="array" ref="AI279">SUMPRODUCT(--(IFERROR(HOUR(Flights_2026_09_3033343536373[entry_hour]),-1)=HOUR(AF279)),--(IFERROR(Flights_2026_09_3033343536373[entry_sector],"")=AG279),--(IFERROR(Flights_2026_09_3033343536373[nfl],-1)&gt;=AH279),--(IFERROR(Flights_2026_09_3033343536373[nfl],-1)&lt;=IF(AH279=450,450,AH279+9)))</f>
        <v>0</v>
      </c>
    </row>
    <row r="280" spans="1:35" x14ac:dyDescent="0.2">
      <c r="AF280" s="2">
        <v>0.66666666666666663</v>
      </c>
      <c r="AG280" t="s">
        <v>743</v>
      </c>
      <c r="AH280" s="17">
        <v>380</v>
      </c>
      <c r="AI280" s="17" cm="1">
        <f t="array" ref="AI280">SUMPRODUCT(--(IFERROR(HOUR(Flights_2026_09_3033343536373[entry_hour]),-1)=HOUR(AF280)),--(IFERROR(Flights_2026_09_3033343536373[entry_sector],"")=AG280),--(IFERROR(Flights_2026_09_3033343536373[nfl],-1)&gt;=AH280),--(IFERROR(Flights_2026_09_3033343536373[nfl],-1)&lt;=IF(AH280=450,450,AH280+9)))</f>
        <v>0</v>
      </c>
    </row>
    <row r="281" spans="1:35" ht="16" customHeight="1" x14ac:dyDescent="0.2">
      <c r="AF281" s="2">
        <v>0.66666666666666663</v>
      </c>
      <c r="AG281" t="s">
        <v>743</v>
      </c>
      <c r="AH281" s="17">
        <v>390</v>
      </c>
      <c r="AI281" s="17" cm="1">
        <f t="array" ref="AI281">SUMPRODUCT(--(IFERROR(HOUR(Flights_2026_09_3033343536373[entry_hour]),-1)=HOUR(AF281)),--(IFERROR(Flights_2026_09_3033343536373[entry_sector],"")=AG281),--(IFERROR(Flights_2026_09_3033343536373[nfl],-1)&gt;=AH281),--(IFERROR(Flights_2026_09_3033343536373[nfl],-1)&lt;=IF(AH281=450,450,AH281+9)))</f>
        <v>0</v>
      </c>
    </row>
    <row r="282" spans="1:35" x14ac:dyDescent="0.2">
      <c r="AF282" s="2">
        <v>0.66666666666666663</v>
      </c>
      <c r="AG282" t="s">
        <v>743</v>
      </c>
      <c r="AH282" s="17">
        <v>400</v>
      </c>
      <c r="AI282" s="17" cm="1">
        <f t="array" ref="AI282">SUMPRODUCT(--(IFERROR(HOUR(Flights_2026_09_3033343536373[entry_hour]),-1)=HOUR(AF282)),--(IFERROR(Flights_2026_09_3033343536373[entry_sector],"")=AG282),--(IFERROR(Flights_2026_09_3033343536373[nfl],-1)&gt;=AH282),--(IFERROR(Flights_2026_09_3033343536373[nfl],-1)&lt;=IF(AH282=450,450,AH282+9)))</f>
        <v>0</v>
      </c>
    </row>
    <row r="283" spans="1:35" x14ac:dyDescent="0.2">
      <c r="AF283" s="2">
        <v>0.66666666666666663</v>
      </c>
      <c r="AG283" t="s">
        <v>743</v>
      </c>
      <c r="AH283" s="17">
        <v>410</v>
      </c>
      <c r="AI283" s="17" cm="1">
        <f t="array" ref="AI283">SUMPRODUCT(--(IFERROR(HOUR(Flights_2026_09_3033343536373[entry_hour]),-1)=HOUR(AF283)),--(IFERROR(Flights_2026_09_3033343536373[entry_sector],"")=AG283),--(IFERROR(Flights_2026_09_3033343536373[nfl],-1)&gt;=AH283),--(IFERROR(Flights_2026_09_3033343536373[nfl],-1)&lt;=IF(AH283=450,450,AH283+9)))</f>
        <v>0</v>
      </c>
    </row>
    <row r="284" spans="1:35" x14ac:dyDescent="0.2">
      <c r="AF284" s="2">
        <v>0.66666666666666663</v>
      </c>
      <c r="AG284" t="s">
        <v>743</v>
      </c>
      <c r="AH284" s="17">
        <v>420</v>
      </c>
      <c r="AI284" s="17" cm="1">
        <f t="array" ref="AI284">SUMPRODUCT(--(IFERROR(HOUR(Flights_2026_09_3033343536373[entry_hour]),-1)=HOUR(AF284)),--(IFERROR(Flights_2026_09_3033343536373[entry_sector],"")=AG284),--(IFERROR(Flights_2026_09_3033343536373[nfl],-1)&gt;=AH284),--(IFERROR(Flights_2026_09_3033343536373[nfl],-1)&lt;=IF(AH284=450,450,AH284+9)))</f>
        <v>0</v>
      </c>
    </row>
    <row r="285" spans="1:35" x14ac:dyDescent="0.2">
      <c r="AF285" s="2">
        <v>0.66666666666666663</v>
      </c>
      <c r="AG285" t="s">
        <v>743</v>
      </c>
      <c r="AH285" s="17">
        <v>430</v>
      </c>
      <c r="AI285" s="17" cm="1">
        <f t="array" ref="AI285">SUMPRODUCT(--(IFERROR(HOUR(Flights_2026_09_3033343536373[entry_hour]),-1)=HOUR(AF285)),--(IFERROR(Flights_2026_09_3033343536373[entry_sector],"")=AG285),--(IFERROR(Flights_2026_09_3033343536373[nfl],-1)&gt;=AH285),--(IFERROR(Flights_2026_09_3033343536373[nfl],-1)&lt;=IF(AH285=450,450,AH285+9)))</f>
        <v>0</v>
      </c>
    </row>
    <row r="286" spans="1:35" x14ac:dyDescent="0.2">
      <c r="AF286" s="2">
        <v>0.66666666666666663</v>
      </c>
      <c r="AG286" t="s">
        <v>743</v>
      </c>
      <c r="AH286" s="17">
        <v>440</v>
      </c>
      <c r="AI286" s="17" cm="1">
        <f t="array" ref="AI286">SUMPRODUCT(--(IFERROR(HOUR(Flights_2026_09_3033343536373[entry_hour]),-1)=HOUR(AF286)),--(IFERROR(Flights_2026_09_3033343536373[entry_sector],"")=AG286),--(IFERROR(Flights_2026_09_3033343536373[nfl],-1)&gt;=AH286),--(IFERROR(Flights_2026_09_3033343536373[nfl],-1)&lt;=IF(AH286=450,450,AH286+9)))</f>
        <v>0</v>
      </c>
    </row>
    <row r="287" spans="1:35" x14ac:dyDescent="0.2">
      <c r="AF287" s="2">
        <v>0.66666666666666663</v>
      </c>
      <c r="AG287" t="s">
        <v>743</v>
      </c>
      <c r="AH287" s="17">
        <v>450</v>
      </c>
      <c r="AI287" s="17" cm="1">
        <f t="array" ref="AI287">SUMPRODUCT(--(IFERROR(HOUR(Flights_2026_09_3033343536373[entry_hour]),-1)=HOUR(AF287)),--(IFERROR(Flights_2026_09_3033343536373[entry_sector],"")=AG287),--(IFERROR(Flights_2026_09_3033343536373[nfl],-1)&gt;=AH287),--(IFERROR(Flights_2026_09_3033343536373[nfl],-1)&lt;=IF(AH287=450,450,AH287+9)))</f>
        <v>0</v>
      </c>
    </row>
    <row r="288" spans="1:35" x14ac:dyDescent="0.2">
      <c r="AF288" s="2">
        <v>0.66666666666666663</v>
      </c>
      <c r="AG288" t="s">
        <v>744</v>
      </c>
      <c r="AH288" s="17">
        <v>200</v>
      </c>
      <c r="AI288" s="17" cm="1">
        <f t="array" ref="AI288">SUMPRODUCT(--(IFERROR(HOUR(Flights_2026_09_3033343536373[entry_hour]),-1)=HOUR(AF288)),--(IFERROR(Flights_2026_09_3033343536373[entry_sector],"")=AG288),--(IFERROR(Flights_2026_09_3033343536373[nfl],-1)&gt;=AH288),--(IFERROR(Flights_2026_09_3033343536373[nfl],-1)&lt;=IF(AH288=450,450,AH288+9)))</f>
        <v>0</v>
      </c>
    </row>
    <row r="289" spans="1:35" x14ac:dyDescent="0.2">
      <c r="AF289" s="2">
        <v>0.66666666666666663</v>
      </c>
      <c r="AG289" t="s">
        <v>744</v>
      </c>
      <c r="AH289" s="17">
        <v>210</v>
      </c>
      <c r="AI289" s="17" cm="1">
        <f t="array" ref="AI289">SUMPRODUCT(--(IFERROR(HOUR(Flights_2026_09_3033343536373[entry_hour]),-1)=HOUR(AF289)),--(IFERROR(Flights_2026_09_3033343536373[entry_sector],"")=AG289),--(IFERROR(Flights_2026_09_3033343536373[nfl],-1)&gt;=AH289),--(IFERROR(Flights_2026_09_3033343536373[nfl],-1)&lt;=IF(AH289=450,450,AH289+9)))</f>
        <v>0</v>
      </c>
    </row>
    <row r="290" spans="1:35" x14ac:dyDescent="0.2">
      <c r="AF290" s="2">
        <v>0.66666666666666663</v>
      </c>
      <c r="AG290" t="s">
        <v>744</v>
      </c>
      <c r="AH290" s="17">
        <v>220</v>
      </c>
      <c r="AI290" s="17" cm="1">
        <f t="array" ref="AI290">SUMPRODUCT(--(IFERROR(HOUR(Flights_2026_09_3033343536373[entry_hour]),-1)=HOUR(AF290)),--(IFERROR(Flights_2026_09_3033343536373[entry_sector],"")=AG290),--(IFERROR(Flights_2026_09_3033343536373[nfl],-1)&gt;=AH290),--(IFERROR(Flights_2026_09_3033343536373[nfl],-1)&lt;=IF(AH290=450,450,AH290+9)))</f>
        <v>10</v>
      </c>
    </row>
    <row r="291" spans="1:35" x14ac:dyDescent="0.2">
      <c r="AF291" s="2">
        <v>0.66666666666666663</v>
      </c>
      <c r="AG291" t="s">
        <v>744</v>
      </c>
      <c r="AH291" s="17">
        <v>230</v>
      </c>
      <c r="AI291" s="17" cm="1">
        <f t="array" ref="AI291">SUMPRODUCT(--(IFERROR(HOUR(Flights_2026_09_3033343536373[entry_hour]),-1)=HOUR(AF291)),--(IFERROR(Flights_2026_09_3033343536373[entry_sector],"")=AG291),--(IFERROR(Flights_2026_09_3033343536373[nfl],-1)&gt;=AH291),--(IFERROR(Flights_2026_09_3033343536373[nfl],-1)&lt;=IF(AH291=450,450,AH291+9)))</f>
        <v>0</v>
      </c>
    </row>
    <row r="292" spans="1:35" x14ac:dyDescent="0.2">
      <c r="AF292" s="2">
        <v>0.66666666666666663</v>
      </c>
      <c r="AG292" t="s">
        <v>744</v>
      </c>
      <c r="AH292" s="17">
        <v>240</v>
      </c>
      <c r="AI292" s="17" cm="1">
        <f t="array" ref="AI292">SUMPRODUCT(--(IFERROR(HOUR(Flights_2026_09_3033343536373[entry_hour]),-1)=HOUR(AF292)),--(IFERROR(Flights_2026_09_3033343536373[entry_sector],"")=AG292),--(IFERROR(Flights_2026_09_3033343536373[nfl],-1)&gt;=AH292),--(IFERROR(Flights_2026_09_3033343536373[nfl],-1)&lt;=IF(AH292=450,450,AH292+9)))</f>
        <v>0</v>
      </c>
    </row>
    <row r="293" spans="1:35" x14ac:dyDescent="0.2">
      <c r="AF293" s="2">
        <v>0.66666666666666663</v>
      </c>
      <c r="AG293" t="s">
        <v>744</v>
      </c>
      <c r="AH293" s="17">
        <v>250</v>
      </c>
      <c r="AI293" s="17" cm="1">
        <f t="array" ref="AI293">SUMPRODUCT(--(IFERROR(HOUR(Flights_2026_09_3033343536373[entry_hour]),-1)=HOUR(AF293)),--(IFERROR(Flights_2026_09_3033343536373[entry_sector],"")=AG293),--(IFERROR(Flights_2026_09_3033343536373[nfl],-1)&gt;=AH293),--(IFERROR(Flights_2026_09_3033343536373[nfl],-1)&lt;=IF(AH293=450,450,AH293+9)))</f>
        <v>0</v>
      </c>
    </row>
    <row r="294" spans="1:35" x14ac:dyDescent="0.2">
      <c r="AF294" s="2">
        <v>0.66666666666666663</v>
      </c>
      <c r="AG294" t="s">
        <v>744</v>
      </c>
      <c r="AH294" s="17">
        <v>260</v>
      </c>
      <c r="AI294" s="17" cm="1">
        <f t="array" ref="AI294">SUMPRODUCT(--(IFERROR(HOUR(Flights_2026_09_3033343536373[entry_hour]),-1)=HOUR(AF294)),--(IFERROR(Flights_2026_09_3033343536373[entry_sector],"")=AG294),--(IFERROR(Flights_2026_09_3033343536373[nfl],-1)&gt;=AH294),--(IFERROR(Flights_2026_09_3033343536373[nfl],-1)&lt;=IF(AH294=450,450,AH294+9)))</f>
        <v>0</v>
      </c>
    </row>
    <row r="295" spans="1:35" x14ac:dyDescent="0.2">
      <c r="AF295" s="2">
        <v>0.66666666666666663</v>
      </c>
      <c r="AG295" t="s">
        <v>744</v>
      </c>
      <c r="AH295" s="17">
        <v>270</v>
      </c>
      <c r="AI295" s="17" cm="1">
        <f t="array" ref="AI295">SUMPRODUCT(--(IFERROR(HOUR(Flights_2026_09_3033343536373[entry_hour]),-1)=HOUR(AF295)),--(IFERROR(Flights_2026_09_3033343536373[entry_sector],"")=AG295),--(IFERROR(Flights_2026_09_3033343536373[nfl],-1)&gt;=AH295),--(IFERROR(Flights_2026_09_3033343536373[nfl],-1)&lt;=IF(AH295=450,450,AH295+9)))</f>
        <v>0</v>
      </c>
    </row>
    <row r="296" spans="1:35" x14ac:dyDescent="0.2">
      <c r="AF296" s="2">
        <v>0.66666666666666663</v>
      </c>
      <c r="AG296" t="s">
        <v>744</v>
      </c>
      <c r="AH296" s="17">
        <v>280</v>
      </c>
      <c r="AI296" s="17" cm="1">
        <f t="array" ref="AI296">SUMPRODUCT(--(IFERROR(HOUR(Flights_2026_09_3033343536373[entry_hour]),-1)=HOUR(AF296)),--(IFERROR(Flights_2026_09_3033343536373[entry_sector],"")=AG296),--(IFERROR(Flights_2026_09_3033343536373[nfl],-1)&gt;=AH296),--(IFERROR(Flights_2026_09_3033343536373[nfl],-1)&lt;=IF(AH296=450,450,AH296+9)))</f>
        <v>0</v>
      </c>
    </row>
    <row r="297" spans="1:35" x14ac:dyDescent="0.2">
      <c r="AF297" s="2">
        <v>0.66666666666666663</v>
      </c>
      <c r="AG297" t="s">
        <v>744</v>
      </c>
      <c r="AH297" s="17">
        <v>290</v>
      </c>
      <c r="AI297" s="17" cm="1">
        <f t="array" ref="AI297">SUMPRODUCT(--(IFERROR(HOUR(Flights_2026_09_3033343536373[entry_hour]),-1)=HOUR(AF297)),--(IFERROR(Flights_2026_09_3033343536373[entry_sector],"")=AG297),--(IFERROR(Flights_2026_09_3033343536373[nfl],-1)&gt;=AH297),--(IFERROR(Flights_2026_09_3033343536373[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entry_hour]),-1)=HOUR(AF298)),--(IFERROR(Flights_2026_09_3033343536373[entry_sector],"")=AG298),--(IFERROR(Flights_2026_09_3033343536373[nfl],-1)&gt;=AH298),--(IFERROR(Flights_2026_09_3033343536373[nfl],-1)&lt;=IF(AH298=450,450,AH298+9)))</f>
        <v>0</v>
      </c>
    </row>
    <row r="299" spans="1:35" x14ac:dyDescent="0.2">
      <c r="A299" s="4">
        <v>0.58333333333333337</v>
      </c>
      <c r="B299" s="5" cm="1">
        <f t="array" ref="B299">SUMPRODUCT(--(HOUR(Flights_2026_09_3033343536373[entry_hour])=HOUR($A299)),--(Flights_2026_09_3033343536373[TMA_Fix]=B$298))</f>
        <v>11</v>
      </c>
      <c r="C299" s="5" cm="1">
        <f t="array" ref="C299">SUMPRODUCT(--(HOUR(Flights_2026_09_3033343536373[entry_hour])=HOUR($A299)),--(Flights_2026_09_3033343536373[BPN_2]=C$298))</f>
        <v>3</v>
      </c>
      <c r="D299" s="5" cm="1">
        <f t="array" ref="D299">SUMPRODUCT(--(HOUR(Flights_2026_09_3033343536373[entry_hour])=HOUR($A299)),--(Flights_2026_09_3033343536373[TMA_Fix]=D$298))</f>
        <v>2</v>
      </c>
      <c r="AF299" s="2">
        <v>0.66666666666666663</v>
      </c>
      <c r="AG299" t="s">
        <v>744</v>
      </c>
      <c r="AH299" s="17">
        <v>310</v>
      </c>
      <c r="AI299" s="17" cm="1">
        <f t="array" ref="AI299">SUMPRODUCT(--(IFERROR(HOUR(Flights_2026_09_3033343536373[entry_hour]),-1)=HOUR(AF299)),--(IFERROR(Flights_2026_09_3033343536373[entry_sector],"")=AG299),--(IFERROR(Flights_2026_09_3033343536373[nfl],-1)&gt;=AH299),--(IFERROR(Flights_2026_09_3033343536373[nfl],-1)&lt;=IF(AH299=450,450,AH299+9)))</f>
        <v>0</v>
      </c>
    </row>
    <row r="300" spans="1:35" x14ac:dyDescent="0.2">
      <c r="A300" s="4">
        <v>0.625</v>
      </c>
      <c r="B300" s="5" cm="1">
        <f t="array" ref="B300">SUMPRODUCT(--(HOUR(Flights_2026_09_3033343536373[entry_hour])=HOUR($A300)),--(Flights_2026_09_3033343536373[TMA_Fix]=B$298))</f>
        <v>9</v>
      </c>
      <c r="C300" s="5" cm="1">
        <f t="array" ref="C300">SUMPRODUCT(--(HOUR(Flights_2026_09_3033343536373[entry_hour])=HOUR($A300)),--(Flights_2026_09_3033343536373[BPN_2]=C$298))</f>
        <v>3</v>
      </c>
      <c r="D300" s="5" cm="1">
        <f t="array" ref="D300">SUMPRODUCT(--(HOUR(Flights_2026_09_3033343536373[entry_hour])=HOUR($A300)),--(Flights_2026_09_3033343536373[TMA_Fix]=D$298))</f>
        <v>1</v>
      </c>
      <c r="AF300" s="2">
        <v>0.66666666666666663</v>
      </c>
      <c r="AG300" t="s">
        <v>744</v>
      </c>
      <c r="AH300" s="17">
        <v>320</v>
      </c>
      <c r="AI300" s="17" cm="1">
        <f t="array" ref="AI300">SUMPRODUCT(--(IFERROR(HOUR(Flights_2026_09_3033343536373[entry_hour]),-1)=HOUR(AF300)),--(IFERROR(Flights_2026_09_3033343536373[entry_sector],"")=AG300),--(IFERROR(Flights_2026_09_3033343536373[nfl],-1)&gt;=AH300),--(IFERROR(Flights_2026_09_3033343536373[nfl],-1)&lt;=IF(AH300=450,450,AH300+9)))</f>
        <v>0</v>
      </c>
    </row>
    <row r="301" spans="1:35" x14ac:dyDescent="0.2">
      <c r="A301" s="4">
        <v>0.66666666666666663</v>
      </c>
      <c r="B301" s="5" cm="1">
        <f t="array" ref="B301">SUMPRODUCT(--(HOUR(Flights_2026_09_3033343536373[entry_hour])=HOUR($A301)),--(Flights_2026_09_3033343536373[TMA_Fix]=B$298))</f>
        <v>9</v>
      </c>
      <c r="C301" s="5" cm="1">
        <f t="array" ref="C301">SUMPRODUCT(--(HOUR(Flights_2026_09_3033343536373[entry_hour])=HOUR($A301)),--(Flights_2026_09_3033343536373[BPN_2]=C$298))</f>
        <v>10</v>
      </c>
      <c r="D301" s="5" cm="1">
        <f t="array" ref="D301">SUMPRODUCT(--(HOUR(Flights_2026_09_3033343536373[entry_hour])=HOUR($A301)),--(Flights_2026_09_3033343536373[TMA_Fix]=D$298))</f>
        <v>3</v>
      </c>
      <c r="AF301" s="2">
        <v>0.66666666666666663</v>
      </c>
      <c r="AG301" t="s">
        <v>744</v>
      </c>
      <c r="AH301" s="17">
        <v>330</v>
      </c>
      <c r="AI301" s="17" cm="1">
        <f t="array" ref="AI301">SUMPRODUCT(--(IFERROR(HOUR(Flights_2026_09_3033343536373[entry_hour]),-1)=HOUR(AF301)),--(IFERROR(Flights_2026_09_3033343536373[entry_sector],"")=AG301),--(IFERROR(Flights_2026_09_3033343536373[nfl],-1)&gt;=AH301),--(IFERROR(Flights_2026_09_3033343536373[nfl],-1)&lt;=IF(AH301=450,450,AH301+9)))</f>
        <v>0</v>
      </c>
    </row>
    <row r="302" spans="1:35" x14ac:dyDescent="0.2">
      <c r="A302" s="4">
        <v>0.70833333333333337</v>
      </c>
      <c r="B302" s="5" cm="1">
        <f t="array" ref="B302">SUMPRODUCT(--(HOUR(Flights_2026_09_3033343536373[entry_hour])=HOUR($A302)),--(Flights_2026_09_3033343536373[TMA_Fix]=B$298))</f>
        <v>12</v>
      </c>
      <c r="C302" s="5" cm="1">
        <f t="array" ref="C302">SUMPRODUCT(--(HOUR(Flights_2026_09_3033343536373[entry_hour])=HOUR($A302)),--(Flights_2026_09_3033343536373[BPN_2]=C$298))</f>
        <v>8</v>
      </c>
      <c r="D302" s="5" cm="1">
        <f t="array" ref="D302">SUMPRODUCT(--(HOUR(Flights_2026_09_3033343536373[entry_hour])=HOUR($A302)),--(Flights_2026_09_3033343536373[TMA_Fix]=D$298))</f>
        <v>1</v>
      </c>
      <c r="AF302" s="2">
        <v>0.66666666666666663</v>
      </c>
      <c r="AG302" t="s">
        <v>744</v>
      </c>
      <c r="AH302" s="17">
        <v>340</v>
      </c>
      <c r="AI302" s="17" cm="1">
        <f t="array" ref="AI302">SUMPRODUCT(--(IFERROR(HOUR(Flights_2026_09_3033343536373[entry_hour]),-1)=HOUR(AF302)),--(IFERROR(Flights_2026_09_3033343536373[entry_sector],"")=AG302),--(IFERROR(Flights_2026_09_3033343536373[nfl],-1)&gt;=AH302),--(IFERROR(Flights_2026_09_3033343536373[nfl],-1)&lt;=IF(AH302=450,450,AH302+9)))</f>
        <v>0</v>
      </c>
    </row>
    <row r="303" spans="1:35" x14ac:dyDescent="0.2">
      <c r="A303" s="4">
        <v>0.75</v>
      </c>
      <c r="B303" s="5" cm="1">
        <f t="array" ref="B303">SUMPRODUCT(--(HOUR(Flights_2026_09_3033343536373[entry_hour])=HOUR($A303)),--(Flights_2026_09_3033343536373[TMA_Fix]=B$298))</f>
        <v>11</v>
      </c>
      <c r="C303" s="5" cm="1">
        <f t="array" ref="C303">SUMPRODUCT(--(HOUR(Flights_2026_09_3033343536373[entry_hour])=HOUR($A303)),--(Flights_2026_09_3033343536373[BPN_2]=C$298))</f>
        <v>2</v>
      </c>
      <c r="D303" s="5" cm="1">
        <f t="array" ref="D303">SUMPRODUCT(--(HOUR(Flights_2026_09_3033343536373[entry_hour])=HOUR($A303)),--(Flights_2026_09_3033343536373[TMA_Fix]=D$298))</f>
        <v>2</v>
      </c>
      <c r="AF303" s="2">
        <v>0.66666666666666663</v>
      </c>
      <c r="AG303" t="s">
        <v>744</v>
      </c>
      <c r="AH303" s="17">
        <v>350</v>
      </c>
      <c r="AI303" s="17" cm="1">
        <f t="array" ref="AI303">SUMPRODUCT(--(IFERROR(HOUR(Flights_2026_09_3033343536373[entry_hour]),-1)=HOUR(AF303)),--(IFERROR(Flights_2026_09_3033343536373[entry_sector],"")=AG303),--(IFERROR(Flights_2026_09_3033343536373[nfl],-1)&gt;=AH303),--(IFERROR(Flights_2026_09_3033343536373[nfl],-1)&lt;=IF(AH303=450,450,AH303+9)))</f>
        <v>0</v>
      </c>
    </row>
    <row r="304" spans="1:35" x14ac:dyDescent="0.2">
      <c r="A304" s="4">
        <v>0.79166666666666663</v>
      </c>
      <c r="B304" s="5" cm="1">
        <f t="array" ref="B304">SUMPRODUCT(--(HOUR(Flights_2026_09_3033343536373[entry_hour])=HOUR($A304)),--(Flights_2026_09_3033343536373[TMA_Fix]=B$298))</f>
        <v>8</v>
      </c>
      <c r="C304" s="5" cm="1">
        <f t="array" ref="C304">SUMPRODUCT(--(HOUR(Flights_2026_09_3033343536373[entry_hour])=HOUR($A304)),--(Flights_2026_09_3033343536373[BPN_2]=C$298))</f>
        <v>3</v>
      </c>
      <c r="D304" s="5" cm="1">
        <f t="array" ref="D304">SUMPRODUCT(--(HOUR(Flights_2026_09_3033343536373[entry_hour])=HOUR($A304)),--(Flights_2026_09_3033343536373[TMA_Fix]=D$298))</f>
        <v>1</v>
      </c>
      <c r="AF304" s="2">
        <v>0.66666666666666663</v>
      </c>
      <c r="AG304" t="s">
        <v>744</v>
      </c>
      <c r="AH304" s="17">
        <v>360</v>
      </c>
      <c r="AI304" s="17" cm="1">
        <f t="array" ref="AI304">SUMPRODUCT(--(IFERROR(HOUR(Flights_2026_09_3033343536373[entry_hour]),-1)=HOUR(AF304)),--(IFERROR(Flights_2026_09_3033343536373[entry_sector],"")=AG304),--(IFERROR(Flights_2026_09_3033343536373[nfl],-1)&gt;=AH304),--(IFERROR(Flights_2026_09_3033343536373[nfl],-1)&lt;=IF(AH304=450,450,AH304+9)))</f>
        <v>0</v>
      </c>
    </row>
    <row r="305" spans="1:35" x14ac:dyDescent="0.2">
      <c r="A305" s="4">
        <v>0.83333333333333337</v>
      </c>
      <c r="B305" s="5" cm="1">
        <f t="array" ref="B305">SUMPRODUCT(--(HOUR(Flights_2026_09_3033343536373[entry_hour])=HOUR($A305)),--(Flights_2026_09_3033343536373[TMA_Fix]=B$298))</f>
        <v>6</v>
      </c>
      <c r="C305" s="5" cm="1">
        <f t="array" ref="C305">SUMPRODUCT(--(HOUR(Flights_2026_09_3033343536373[entry_hour])=HOUR($A305)),--(Flights_2026_09_3033343536373[BPN_2]=C$298))</f>
        <v>4</v>
      </c>
      <c r="D305" s="5" cm="1">
        <f t="array" ref="D305">SUMPRODUCT(--(HOUR(Flights_2026_09_3033343536373[entry_hour])=HOUR($A305)),--(Flights_2026_09_3033343536373[TMA_Fix]=D$298))</f>
        <v>4</v>
      </c>
      <c r="AF305" s="2">
        <v>0.66666666666666663</v>
      </c>
      <c r="AG305" t="s">
        <v>744</v>
      </c>
      <c r="AH305" s="17">
        <v>370</v>
      </c>
      <c r="AI305" s="17" cm="1">
        <f t="array" ref="AI305">SUMPRODUCT(--(IFERROR(HOUR(Flights_2026_09_3033343536373[entry_hour]),-1)=HOUR(AF305)),--(IFERROR(Flights_2026_09_3033343536373[entry_sector],"")=AG305),--(IFERROR(Flights_2026_09_3033343536373[nfl],-1)&gt;=AH305),--(IFERROR(Flights_2026_09_3033343536373[nfl],-1)&lt;=IF(AH305=450,450,AH305+9)))</f>
        <v>1</v>
      </c>
    </row>
    <row r="306" spans="1:35" x14ac:dyDescent="0.2">
      <c r="A306" s="4">
        <v>0.875</v>
      </c>
      <c r="B306" s="5" cm="1">
        <f t="array" ref="B306">SUMPRODUCT(--(HOUR(Flights_2026_09_3033343536373[entry_hour])=HOUR($A306)),--(Flights_2026_09_3033343536373[TMA_Fix]=B$298))</f>
        <v>5</v>
      </c>
      <c r="C306" s="5" cm="1">
        <f t="array" ref="C306">SUMPRODUCT(--(HOUR(Flights_2026_09_3033343536373[entry_hour])=HOUR($A306)),--(Flights_2026_09_3033343536373[BPN_2]=C$298))</f>
        <v>1</v>
      </c>
      <c r="D306" s="5" cm="1">
        <f t="array" ref="D306">SUMPRODUCT(--(HOUR(Flights_2026_09_3033343536373[entry_hour])=HOUR($A306)),--(Flights_2026_09_3033343536373[TMA_Fix]=D$298))</f>
        <v>2</v>
      </c>
      <c r="AF306" s="2">
        <v>0.66666666666666663</v>
      </c>
      <c r="AG306" t="s">
        <v>744</v>
      </c>
      <c r="AH306" s="17">
        <v>380</v>
      </c>
      <c r="AI306" s="17" cm="1">
        <f t="array" ref="AI306">SUMPRODUCT(--(IFERROR(HOUR(Flights_2026_09_3033343536373[entry_hour]),-1)=HOUR(AF306)),--(IFERROR(Flights_2026_09_3033343536373[entry_sector],"")=AG306),--(IFERROR(Flights_2026_09_3033343536373[nfl],-1)&gt;=AH306),--(IFERROR(Flights_2026_09_3033343536373[nfl],-1)&lt;=IF(AH306=450,450,AH306+9)))</f>
        <v>0</v>
      </c>
    </row>
    <row r="307" spans="1:35" x14ac:dyDescent="0.2">
      <c r="A307" s="4">
        <v>0.91666666666666663</v>
      </c>
      <c r="B307" s="5" cm="1">
        <f t="array" ref="B307">SUMPRODUCT(--(HOUR(Flights_2026_09_3033343536373[entry_hour])=HOUR($A307)),--(Flights_2026_09_3033343536373[TMA_Fix]=B$298))</f>
        <v>3</v>
      </c>
      <c r="C307" s="5" cm="1">
        <f t="array" ref="C307">SUMPRODUCT(--(HOUR(Flights_2026_09_3033343536373[entry_hour])=HOUR($A307)),--(Flights_2026_09_3033343536373[BPN_2]=C$298))</f>
        <v>3</v>
      </c>
      <c r="D307" s="5" cm="1">
        <f t="array" ref="D307">SUMPRODUCT(--(HOUR(Flights_2026_09_3033343536373[entry_hour])=HOUR($A307)),--(Flights_2026_09_3033343536373[TMA_Fix]=D$298))</f>
        <v>2</v>
      </c>
      <c r="AF307" s="2">
        <v>0.66666666666666663</v>
      </c>
      <c r="AG307" t="s">
        <v>744</v>
      </c>
      <c r="AH307" s="17">
        <v>390</v>
      </c>
      <c r="AI307" s="17" cm="1">
        <f t="array" ref="AI307">SUMPRODUCT(--(IFERROR(HOUR(Flights_2026_09_3033343536373[entry_hour]),-1)=HOUR(AF307)),--(IFERROR(Flights_2026_09_3033343536373[entry_sector],"")=AG307),--(IFERROR(Flights_2026_09_3033343536373[nfl],-1)&gt;=AH307),--(IFERROR(Flights_2026_09_3033343536373[nfl],-1)&lt;=IF(AH307=450,450,AH307+9)))</f>
        <v>0</v>
      </c>
    </row>
    <row r="308" spans="1:35" x14ac:dyDescent="0.2">
      <c r="AF308" s="2">
        <v>0.66666666666666663</v>
      </c>
      <c r="AG308" t="s">
        <v>744</v>
      </c>
      <c r="AH308" s="17">
        <v>400</v>
      </c>
      <c r="AI308" s="17" cm="1">
        <f t="array" ref="AI308">SUMPRODUCT(--(IFERROR(HOUR(Flights_2026_09_3033343536373[entry_hour]),-1)=HOUR(AF308)),--(IFERROR(Flights_2026_09_3033343536373[entry_sector],"")=AG308),--(IFERROR(Flights_2026_09_3033343536373[nfl],-1)&gt;=AH308),--(IFERROR(Flights_2026_09_3033343536373[nfl],-1)&lt;=IF(AH308=450,450,AH308+9)))</f>
        <v>0</v>
      </c>
    </row>
    <row r="309" spans="1:35" x14ac:dyDescent="0.2">
      <c r="AF309" s="2">
        <v>0.66666666666666663</v>
      </c>
      <c r="AG309" t="s">
        <v>744</v>
      </c>
      <c r="AH309" s="17">
        <v>410</v>
      </c>
      <c r="AI309" s="17" cm="1">
        <f t="array" ref="AI309">SUMPRODUCT(--(IFERROR(HOUR(Flights_2026_09_3033343536373[entry_hour]),-1)=HOUR(AF309)),--(IFERROR(Flights_2026_09_3033343536373[entry_sector],"")=AG309),--(IFERROR(Flights_2026_09_3033343536373[nfl],-1)&gt;=AH309),--(IFERROR(Flights_2026_09_3033343536373[nfl],-1)&lt;=IF(AH309=450,450,AH309+9)))</f>
        <v>0</v>
      </c>
    </row>
    <row r="310" spans="1:35" ht="19" x14ac:dyDescent="0.2">
      <c r="A310" s="36" t="s">
        <v>2167</v>
      </c>
      <c r="B310" s="36"/>
      <c r="C310" s="36"/>
      <c r="D310" s="36"/>
      <c r="E310" s="36"/>
      <c r="F310" s="36"/>
      <c r="G310" s="36"/>
      <c r="H310" s="36"/>
      <c r="I310" s="36"/>
      <c r="J310" s="36"/>
      <c r="K310" s="36"/>
      <c r="L310" s="36"/>
      <c r="M310" s="36"/>
      <c r="N310" s="36"/>
      <c r="O310" s="36"/>
      <c r="AF310" s="2">
        <v>0.66666666666666663</v>
      </c>
      <c r="AG310" t="s">
        <v>744</v>
      </c>
      <c r="AH310" s="17">
        <v>420</v>
      </c>
      <c r="AI310" s="17" cm="1">
        <f t="array" ref="AI310">SUMPRODUCT(--(IFERROR(HOUR(Flights_2026_09_3033343536373[entry_hour]),-1)=HOUR(AF310)),--(IFERROR(Flights_2026_09_3033343536373[entry_sector],"")=AG310),--(IFERROR(Flights_2026_09_3033343536373[nfl],-1)&gt;=AH310),--(IFERROR(Flights_2026_09_3033343536373[nfl],-1)&lt;=IF(AH310=450,450,AH310+9)))</f>
        <v>0</v>
      </c>
    </row>
    <row r="311" spans="1:35" x14ac:dyDescent="0.2">
      <c r="AF311" s="2">
        <v>0.66666666666666663</v>
      </c>
      <c r="AG311" t="s">
        <v>744</v>
      </c>
      <c r="AH311" s="17">
        <v>430</v>
      </c>
      <c r="AI311" s="17" cm="1">
        <f t="array" ref="AI311">SUMPRODUCT(--(IFERROR(HOUR(Flights_2026_09_3033343536373[entry_hour]),-1)=HOUR(AF311)),--(IFERROR(Flights_2026_09_3033343536373[entry_sector],"")=AG311),--(IFERROR(Flights_2026_09_3033343536373[nfl],-1)&gt;=AH311),--(IFERROR(Flights_2026_09_3033343536373[nfl],-1)&lt;=IF(AH311=450,450,AH311+9)))</f>
        <v>0</v>
      </c>
    </row>
    <row r="312" spans="1:35" x14ac:dyDescent="0.2">
      <c r="AF312" s="2">
        <v>0.66666666666666663</v>
      </c>
      <c r="AG312" t="s">
        <v>744</v>
      </c>
      <c r="AH312" s="17">
        <v>440</v>
      </c>
      <c r="AI312" s="17" cm="1">
        <f t="array" ref="AI312">SUMPRODUCT(--(IFERROR(HOUR(Flights_2026_09_3033343536373[entry_hour]),-1)=HOUR(AF312)),--(IFERROR(Flights_2026_09_3033343536373[entry_sector],"")=AG312),--(IFERROR(Flights_2026_09_3033343536373[nfl],-1)&gt;=AH312),--(IFERROR(Flights_2026_09_3033343536373[nfl],-1)&lt;=IF(AH312=450,450,AH312+9)))</f>
        <v>0</v>
      </c>
    </row>
    <row r="313" spans="1:35" x14ac:dyDescent="0.2">
      <c r="AF313" s="2">
        <v>0.66666666666666663</v>
      </c>
      <c r="AG313" t="s">
        <v>744</v>
      </c>
      <c r="AH313" s="17">
        <v>450</v>
      </c>
      <c r="AI313" s="17" cm="1">
        <f t="array" ref="AI313">SUMPRODUCT(--(IFERROR(HOUR(Flights_2026_09_3033343536373[entry_hour]),-1)=HOUR(AF313)),--(IFERROR(Flights_2026_09_3033343536373[entry_sector],"")=AG313),--(IFERROR(Flights_2026_09_3033343536373[nfl],-1)&gt;=AH313),--(IFERROR(Flights_2026_09_3033343536373[nfl],-1)&lt;=IF(AH313=450,450,AH313+9)))</f>
        <v>0</v>
      </c>
    </row>
    <row r="314" spans="1:35" x14ac:dyDescent="0.2">
      <c r="AF314" s="2">
        <v>0.66666666666666663</v>
      </c>
      <c r="AG314" t="s">
        <v>745</v>
      </c>
      <c r="AH314" s="17">
        <v>200</v>
      </c>
      <c r="AI314" s="17" cm="1">
        <f t="array" ref="AI314">SUMPRODUCT(--(IFERROR(HOUR(Flights_2026_09_3033343536373[entry_hour]),-1)=HOUR(AF314)),--(IFERROR(Flights_2026_09_3033343536373[entry_sector],"")=AG314),--(IFERROR(Flights_2026_09_3033343536373[nfl],-1)&gt;=AH314),--(IFERROR(Flights_2026_09_3033343536373[nfl],-1)&lt;=IF(AH314=450,450,AH314+9)))</f>
        <v>0</v>
      </c>
    </row>
    <row r="315" spans="1:35" x14ac:dyDescent="0.2">
      <c r="AF315" s="2">
        <v>0.66666666666666663</v>
      </c>
      <c r="AG315" t="s">
        <v>745</v>
      </c>
      <c r="AH315" s="17">
        <v>210</v>
      </c>
      <c r="AI315" s="17" cm="1">
        <f t="array" ref="AI315">SUMPRODUCT(--(IFERROR(HOUR(Flights_2026_09_3033343536373[entry_hour]),-1)=HOUR(AF315)),--(IFERROR(Flights_2026_09_3033343536373[entry_sector],"")=AG315),--(IFERROR(Flights_2026_09_3033343536373[nfl],-1)&gt;=AH315),--(IFERROR(Flights_2026_09_3033343536373[nfl],-1)&lt;=IF(AH315=450,450,AH315+9)))</f>
        <v>0</v>
      </c>
    </row>
    <row r="316" spans="1:35" x14ac:dyDescent="0.2">
      <c r="AF316" s="2">
        <v>0.66666666666666663</v>
      </c>
      <c r="AG316" t="s">
        <v>745</v>
      </c>
      <c r="AH316" s="17">
        <v>220</v>
      </c>
      <c r="AI316" s="17" cm="1">
        <f t="array" ref="AI316">SUMPRODUCT(--(IFERROR(HOUR(Flights_2026_09_3033343536373[entry_hour]),-1)=HOUR(AF316)),--(IFERROR(Flights_2026_09_3033343536373[entry_sector],"")=AG316),--(IFERROR(Flights_2026_09_3033343536373[nfl],-1)&gt;=AH316),--(IFERROR(Flights_2026_09_3033343536373[nfl],-1)&lt;=IF(AH316=450,450,AH316+9)))</f>
        <v>0</v>
      </c>
    </row>
    <row r="317" spans="1:35" x14ac:dyDescent="0.2">
      <c r="AF317" s="2">
        <v>0.66666666666666663</v>
      </c>
      <c r="AG317" t="s">
        <v>745</v>
      </c>
      <c r="AH317" s="17">
        <v>230</v>
      </c>
      <c r="AI317" s="17" cm="1">
        <f t="array" ref="AI317">SUMPRODUCT(--(IFERROR(HOUR(Flights_2026_09_3033343536373[entry_hour]),-1)=HOUR(AF317)),--(IFERROR(Flights_2026_09_3033343536373[entry_sector],"")=AG317),--(IFERROR(Flights_2026_09_3033343536373[nfl],-1)&gt;=AH317),--(IFERROR(Flights_2026_09_3033343536373[nfl],-1)&lt;=IF(AH317=450,450,AH317+9)))</f>
        <v>0</v>
      </c>
    </row>
    <row r="318" spans="1:35" x14ac:dyDescent="0.2">
      <c r="AF318" s="2">
        <v>0.66666666666666663</v>
      </c>
      <c r="AG318" t="s">
        <v>745</v>
      </c>
      <c r="AH318" s="17">
        <v>240</v>
      </c>
      <c r="AI318" s="17" cm="1">
        <f t="array" ref="AI318">SUMPRODUCT(--(IFERROR(HOUR(Flights_2026_09_3033343536373[entry_hour]),-1)=HOUR(AF318)),--(IFERROR(Flights_2026_09_3033343536373[entry_sector],"")=AG318),--(IFERROR(Flights_2026_09_3033343536373[nfl],-1)&gt;=AH318),--(IFERROR(Flights_2026_09_3033343536373[nfl],-1)&lt;=IF(AH318=450,450,AH318+9)))</f>
        <v>0</v>
      </c>
    </row>
    <row r="319" spans="1:35" x14ac:dyDescent="0.2">
      <c r="AF319" s="2">
        <v>0.66666666666666663</v>
      </c>
      <c r="AG319" t="s">
        <v>745</v>
      </c>
      <c r="AH319" s="17">
        <v>250</v>
      </c>
      <c r="AI319" s="17" cm="1">
        <f t="array" ref="AI319">SUMPRODUCT(--(IFERROR(HOUR(Flights_2026_09_3033343536373[entry_hour]),-1)=HOUR(AF319)),--(IFERROR(Flights_2026_09_3033343536373[entry_sector],"")=AG319),--(IFERROR(Flights_2026_09_3033343536373[nfl],-1)&gt;=AH319),--(IFERROR(Flights_2026_09_3033343536373[nfl],-1)&lt;=IF(AH319=450,450,AH319+9)))</f>
        <v>0</v>
      </c>
    </row>
    <row r="320" spans="1:35" x14ac:dyDescent="0.2">
      <c r="AF320" s="2">
        <v>0.66666666666666663</v>
      </c>
      <c r="AG320" t="s">
        <v>745</v>
      </c>
      <c r="AH320" s="17">
        <v>260</v>
      </c>
      <c r="AI320" s="17" cm="1">
        <f t="array" ref="AI320">SUMPRODUCT(--(IFERROR(HOUR(Flights_2026_09_3033343536373[entry_hour]),-1)=HOUR(AF320)),--(IFERROR(Flights_2026_09_3033343536373[entry_sector],"")=AG320),--(IFERROR(Flights_2026_09_3033343536373[nfl],-1)&gt;=AH320),--(IFERROR(Flights_2026_09_3033343536373[nfl],-1)&lt;=IF(AH320=450,450,AH320+9)))</f>
        <v>0</v>
      </c>
    </row>
    <row r="321" spans="1:35" x14ac:dyDescent="0.2">
      <c r="AF321" s="2">
        <v>0.66666666666666663</v>
      </c>
      <c r="AG321" t="s">
        <v>745</v>
      </c>
      <c r="AH321" s="17">
        <v>270</v>
      </c>
      <c r="AI321" s="17" cm="1">
        <f t="array" ref="AI321">SUMPRODUCT(--(IFERROR(HOUR(Flights_2026_09_3033343536373[entry_hour]),-1)=HOUR(AF321)),--(IFERROR(Flights_2026_09_3033343536373[entry_sector],"")=AG321),--(IFERROR(Flights_2026_09_3033343536373[nfl],-1)&gt;=AH321),--(IFERROR(Flights_2026_09_3033343536373[nfl],-1)&lt;=IF(AH321=450,450,AH321+9)))</f>
        <v>0</v>
      </c>
    </row>
    <row r="322" spans="1:35" x14ac:dyDescent="0.2">
      <c r="AF322" s="2">
        <v>0.66666666666666663</v>
      </c>
      <c r="AG322" t="s">
        <v>745</v>
      </c>
      <c r="AH322" s="17">
        <v>280</v>
      </c>
      <c r="AI322" s="17" cm="1">
        <f t="array" ref="AI322">SUMPRODUCT(--(IFERROR(HOUR(Flights_2026_09_3033343536373[entry_hour]),-1)=HOUR(AF322)),--(IFERROR(Flights_2026_09_3033343536373[entry_sector],"")=AG322),--(IFERROR(Flights_2026_09_3033343536373[nfl],-1)&gt;=AH322),--(IFERROR(Flights_2026_09_3033343536373[nfl],-1)&lt;=IF(AH322=450,450,AH322+9)))</f>
        <v>0</v>
      </c>
    </row>
    <row r="323" spans="1:35" x14ac:dyDescent="0.2">
      <c r="AF323" s="2">
        <v>0.66666666666666663</v>
      </c>
      <c r="AG323" t="s">
        <v>745</v>
      </c>
      <c r="AH323" s="17">
        <v>290</v>
      </c>
      <c r="AI323" s="17" cm="1">
        <f t="array" ref="AI323">SUMPRODUCT(--(IFERROR(HOUR(Flights_2026_09_3033343536373[entry_hour]),-1)=HOUR(AF323)),--(IFERROR(Flights_2026_09_3033343536373[entry_sector],"")=AG323),--(IFERROR(Flights_2026_09_3033343536373[nfl],-1)&gt;=AH323),--(IFERROR(Flights_2026_09_3033343536373[nfl],-1)&lt;=IF(AH323=450,450,AH323+9)))</f>
        <v>0</v>
      </c>
    </row>
    <row r="324" spans="1:35" x14ac:dyDescent="0.2">
      <c r="AF324" s="2">
        <v>0.66666666666666663</v>
      </c>
      <c r="AG324" t="s">
        <v>745</v>
      </c>
      <c r="AH324" s="17">
        <v>300</v>
      </c>
      <c r="AI324" s="17" cm="1">
        <f t="array" ref="AI324">SUMPRODUCT(--(IFERROR(HOUR(Flights_2026_09_3033343536373[entry_hour]),-1)=HOUR(AF324)),--(IFERROR(Flights_2026_09_3033343536373[entry_sector],"")=AG324),--(IFERROR(Flights_2026_09_3033343536373[nfl],-1)&gt;=AH324),--(IFERROR(Flights_2026_09_3033343536373[nfl],-1)&lt;=IF(AH324=450,450,AH324+9)))</f>
        <v>0</v>
      </c>
    </row>
    <row r="325" spans="1:35" x14ac:dyDescent="0.2">
      <c r="AF325" s="2">
        <v>0.66666666666666663</v>
      </c>
      <c r="AG325" t="s">
        <v>745</v>
      </c>
      <c r="AH325" s="17">
        <v>310</v>
      </c>
      <c r="AI325" s="17" cm="1">
        <f t="array" ref="AI325">SUMPRODUCT(--(IFERROR(HOUR(Flights_2026_09_3033343536373[entry_hour]),-1)=HOUR(AF325)),--(IFERROR(Flights_2026_09_3033343536373[entry_sector],"")=AG325),--(IFERROR(Flights_2026_09_3033343536373[nfl],-1)&gt;=AH325),--(IFERROR(Flights_2026_09_3033343536373[nfl],-1)&lt;=IF(AH325=450,450,AH325+9)))</f>
        <v>0</v>
      </c>
    </row>
    <row r="326" spans="1:35" x14ac:dyDescent="0.2">
      <c r="AF326" s="2">
        <v>0.66666666666666663</v>
      </c>
      <c r="AG326" t="s">
        <v>745</v>
      </c>
      <c r="AH326" s="17">
        <v>320</v>
      </c>
      <c r="AI326" s="17" cm="1">
        <f t="array" ref="AI326">SUMPRODUCT(--(IFERROR(HOUR(Flights_2026_09_3033343536373[entry_hour]),-1)=HOUR(AF326)),--(IFERROR(Flights_2026_09_3033343536373[entry_sector],"")=AG326),--(IFERROR(Flights_2026_09_3033343536373[nfl],-1)&gt;=AH326),--(IFERROR(Flights_2026_09_3033343536373[nfl],-1)&lt;=IF(AH326=450,450,AH326+9)))</f>
        <v>0</v>
      </c>
    </row>
    <row r="327" spans="1:35" x14ac:dyDescent="0.2">
      <c r="AF327" s="2">
        <v>0.66666666666666663</v>
      </c>
      <c r="AG327" t="s">
        <v>745</v>
      </c>
      <c r="AH327" s="17">
        <v>330</v>
      </c>
      <c r="AI327" s="17" cm="1">
        <f t="array" ref="AI327">SUMPRODUCT(--(IFERROR(HOUR(Flights_2026_09_3033343536373[entry_hour]),-1)=HOUR(AF327)),--(IFERROR(Flights_2026_09_3033343536373[entry_sector],"")=AG327),--(IFERROR(Flights_2026_09_3033343536373[nfl],-1)&gt;=AH327),--(IFERROR(Flights_2026_09_3033343536373[nfl],-1)&lt;=IF(AH327=450,450,AH327+9)))</f>
        <v>2</v>
      </c>
    </row>
    <row r="328" spans="1:35" x14ac:dyDescent="0.2">
      <c r="AF328" s="2">
        <v>0.66666666666666663</v>
      </c>
      <c r="AG328" t="s">
        <v>745</v>
      </c>
      <c r="AH328" s="17">
        <v>340</v>
      </c>
      <c r="AI328" s="17" cm="1">
        <f t="array" ref="AI328">SUMPRODUCT(--(IFERROR(HOUR(Flights_2026_09_3033343536373[entry_hour]),-1)=HOUR(AF328)),--(IFERROR(Flights_2026_09_3033343536373[entry_sector],"")=AG328),--(IFERROR(Flights_2026_09_3033343536373[nfl],-1)&gt;=AH328),--(IFERROR(Flights_2026_09_3033343536373[nfl],-1)&lt;=IF(AH328=450,450,AH328+9)))</f>
        <v>0</v>
      </c>
    </row>
    <row r="329" spans="1:35" x14ac:dyDescent="0.2">
      <c r="AF329" s="2">
        <v>0.66666666666666663</v>
      </c>
      <c r="AG329" t="s">
        <v>745</v>
      </c>
      <c r="AH329" s="17">
        <v>350</v>
      </c>
      <c r="AI329" s="17" cm="1">
        <f t="array" ref="AI329">SUMPRODUCT(--(IFERROR(HOUR(Flights_2026_09_3033343536373[entry_hour]),-1)=HOUR(AF329)),--(IFERROR(Flights_2026_09_3033343536373[entry_sector],"")=AG329),--(IFERROR(Flights_2026_09_3033343536373[nfl],-1)&gt;=AH329),--(IFERROR(Flights_2026_09_3033343536373[nfl],-1)&lt;=IF(AH329=450,450,AH329+9)))</f>
        <v>3</v>
      </c>
    </row>
    <row r="330" spans="1:35" x14ac:dyDescent="0.2">
      <c r="AF330" s="2">
        <v>0.66666666666666663</v>
      </c>
      <c r="AG330" t="s">
        <v>745</v>
      </c>
      <c r="AH330" s="17">
        <v>360</v>
      </c>
      <c r="AI330" s="17" cm="1">
        <f t="array" ref="AI330">SUMPRODUCT(--(IFERROR(HOUR(Flights_2026_09_3033343536373[entry_hour]),-1)=HOUR(AF330)),--(IFERROR(Flights_2026_09_3033343536373[entry_sector],"")=AG330),--(IFERROR(Flights_2026_09_3033343536373[nfl],-1)&gt;=AH330),--(IFERROR(Flights_2026_09_3033343536373[nfl],-1)&lt;=IF(AH330=450,450,AH330+9)))</f>
        <v>0</v>
      </c>
    </row>
    <row r="331" spans="1:35" x14ac:dyDescent="0.2">
      <c r="AF331" s="2">
        <v>0.66666666666666663</v>
      </c>
      <c r="AG331" t="s">
        <v>745</v>
      </c>
      <c r="AH331" s="17">
        <v>370</v>
      </c>
      <c r="AI331" s="17" cm="1">
        <f t="array" ref="AI331">SUMPRODUCT(--(IFERROR(HOUR(Flights_2026_09_3033343536373[entry_hour]),-1)=HOUR(AF331)),--(IFERROR(Flights_2026_09_3033343536373[entry_sector],"")=AG331),--(IFERROR(Flights_2026_09_3033343536373[nfl],-1)&gt;=AH331),--(IFERROR(Flights_2026_09_3033343536373[nfl],-1)&lt;=IF(AH331=450,450,AH331+9)))</f>
        <v>2</v>
      </c>
    </row>
    <row r="332" spans="1:35" x14ac:dyDescent="0.2">
      <c r="AF332" s="2">
        <v>0.66666666666666663</v>
      </c>
      <c r="AG332" t="s">
        <v>745</v>
      </c>
      <c r="AH332" s="17">
        <v>380</v>
      </c>
      <c r="AI332" s="17" cm="1">
        <f t="array" ref="AI332">SUMPRODUCT(--(IFERROR(HOUR(Flights_2026_09_3033343536373[entry_hour]),-1)=HOUR(AF332)),--(IFERROR(Flights_2026_09_3033343536373[entry_sector],"")=AG332),--(IFERROR(Flights_2026_09_3033343536373[nfl],-1)&gt;=AH332),--(IFERROR(Flights_2026_09_3033343536373[nfl],-1)&lt;=IF(AH332=450,450,AH332+9)))</f>
        <v>0</v>
      </c>
    </row>
    <row r="333" spans="1:35" x14ac:dyDescent="0.2">
      <c r="AF333" s="2">
        <v>0.66666666666666663</v>
      </c>
      <c r="AG333" t="s">
        <v>745</v>
      </c>
      <c r="AH333" s="17">
        <v>390</v>
      </c>
      <c r="AI333" s="17" cm="1">
        <f t="array" ref="AI333">SUMPRODUCT(--(IFERROR(HOUR(Flights_2026_09_3033343536373[entry_hour]),-1)=HOUR(AF333)),--(IFERROR(Flights_2026_09_3033343536373[entry_sector],"")=AG333),--(IFERROR(Flights_2026_09_3033343536373[nfl],-1)&gt;=AH333),--(IFERROR(Flights_2026_09_3033343536373[nfl],-1)&lt;=IF(AH333=450,450,AH333+9)))</f>
        <v>1</v>
      </c>
    </row>
    <row r="334" spans="1:35" x14ac:dyDescent="0.2">
      <c r="AF334" s="2">
        <v>0.66666666666666663</v>
      </c>
      <c r="AG334" t="s">
        <v>745</v>
      </c>
      <c r="AH334" s="17">
        <v>400</v>
      </c>
      <c r="AI334" s="17" cm="1">
        <f t="array" ref="AI334">SUMPRODUCT(--(IFERROR(HOUR(Flights_2026_09_3033343536373[entry_hour]),-1)=HOUR(AF334)),--(IFERROR(Flights_2026_09_3033343536373[entry_sector],"")=AG334),--(IFERROR(Flights_2026_09_3033343536373[nfl],-1)&gt;=AH334),--(IFERROR(Flights_2026_09_3033343536373[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entry_hour]),-1)=HOUR(AF335)),--(IFERROR(Flights_2026_09_3033343536373[entry_sector],"")=AG335),--(IFERROR(Flights_2026_09_3033343536373[nfl],-1)&gt;=AH335),--(IFERROR(Flights_2026_09_3033343536373[nfl],-1)&lt;=IF(AH335=450,450,AH335+9)))</f>
        <v>0</v>
      </c>
    </row>
    <row r="336" spans="1:35" x14ac:dyDescent="0.2">
      <c r="A336" s="4">
        <v>0.58333333333333337</v>
      </c>
      <c r="B336" s="5" cm="1">
        <f t="array" ref="B336">SUMPRODUCT(--(HOUR(Flights_2026_09_3033343536373[entry_hour])=HOUR($A336)),--(Flights_2026_09_3033343536373[BPN_2]=B$335))</f>
        <v>1</v>
      </c>
      <c r="C336" s="5" cm="1">
        <f t="array" ref="C336">SUMPRODUCT(--(HOUR(Flights_2026_09_3033343536373[entry_hour])=HOUR($A336)),--(Flights_2026_09_3033343536373[BPN_2]=C$335))</f>
        <v>3</v>
      </c>
      <c r="D336" s="5" cm="1">
        <f t="array" ref="D336">SUMPRODUCT(--(HOUR(Flights_2026_09_3033343536373[entry_hour])=HOUR($A336)),--(Flights_2026_09_3033343536373[BPN_2]=D$335))</f>
        <v>2</v>
      </c>
      <c r="E336" s="5" cm="1">
        <f t="array" ref="E336">SUMPRODUCT(--(HOUR(Flights_2026_09_3033343536373[entry_hour])=HOUR($A336)),--(Flights_2026_09_3033343536373[BPN_2]=E$335))</f>
        <v>0</v>
      </c>
      <c r="F336" s="5" cm="1">
        <f t="array" ref="F336">SUMPRODUCT(--(HOUR(Flights_2026_09_3033343536373[entry_hour])=HOUR($A336)),--(Flights_2026_09_3033343536373[BPN_2]=F$335))</f>
        <v>1</v>
      </c>
      <c r="G336" s="5" cm="1">
        <f t="array" ref="G336">SUMPRODUCT(--(HOUR(Flights_2026_09_3033343536373[entry_hour])=HOUR($A336)),--(Flights_2026_09_3033343536373[BPN_2]=G$335))</f>
        <v>0</v>
      </c>
      <c r="H336" s="5" cm="1">
        <f t="array" ref="H336">SUMPRODUCT(--(HOUR(Flights_2026_09_3033343536373[entry_hour])=HOUR($A336)),--(Flights_2026_09_3033343536373[BPN_2]=H$335))</f>
        <v>0</v>
      </c>
      <c r="I336" s="5" cm="1">
        <f t="array" ref="I336">SUMPRODUCT(--(HOUR(Flights_2026_09_3033343536373[entry_hour])=HOUR($A336)),--(Flights_2026_09_3033343536373[BPN_2]=I$335))</f>
        <v>3</v>
      </c>
      <c r="J336" s="5" cm="1">
        <f t="array" ref="J336">SUMPRODUCT(--(HOUR(Flights_2026_09_3033343536373[entry_hour])=HOUR($A336)),--(Flights_2026_09_3033343536373[BPN_2]=J$335))</f>
        <v>1</v>
      </c>
      <c r="K336" s="5" cm="1">
        <f t="array" ref="K336">SUMPRODUCT(--(HOUR(Flights_2026_09_3033343536373[entry_hour])=HOUR($A336)),--(Flights_2026_09_3033343536373[BPN_2]=K$335))</f>
        <v>1</v>
      </c>
      <c r="L336" s="5" cm="1">
        <f t="array" ref="L336">SUMPRODUCT(--(HOUR(Flights_2026_09_3033343536373[entry_hour])=HOUR($A336)),--(Flights_2026_09_3033343536373[BPN_2]=L$335))</f>
        <v>0</v>
      </c>
      <c r="M336" s="5" cm="1">
        <f t="array" ref="M336">SUMPRODUCT(--(HOUR(Flights_2026_09_3033343536373[entry_hour])=HOUR($A336)),--(Flights_2026_09_3033343536373[BPN_2]=M$335))</f>
        <v>0</v>
      </c>
      <c r="N336" s="5" cm="1">
        <f t="array" ref="N336">SUMPRODUCT(--(HOUR(Flights_2026_09_3033343536373[entry_hour])=HOUR($A336)),--(Flights_2026_09_3033343536373[BPN_2]=N$335))</f>
        <v>0</v>
      </c>
      <c r="O336" s="5" cm="1">
        <f t="array" ref="O336">SUMPRODUCT(--(HOUR(Flights_2026_09_3033343536373[entry_hour])=HOUR($A336)),--(Flights_2026_09_3033343536373[BPN_2]=O$335))</f>
        <v>0</v>
      </c>
      <c r="AF336" s="2">
        <v>0.66666666666666663</v>
      </c>
      <c r="AG336" t="s">
        <v>745</v>
      </c>
      <c r="AH336" s="17">
        <v>420</v>
      </c>
      <c r="AI336" s="17" cm="1">
        <f t="array" ref="AI336">SUMPRODUCT(--(IFERROR(HOUR(Flights_2026_09_3033343536373[entry_hour]),-1)=HOUR(AF336)),--(IFERROR(Flights_2026_09_3033343536373[entry_sector],"")=AG336),--(IFERROR(Flights_2026_09_3033343536373[nfl],-1)&gt;=AH336),--(IFERROR(Flights_2026_09_3033343536373[nfl],-1)&lt;=IF(AH336=450,450,AH336+9)))</f>
        <v>0</v>
      </c>
    </row>
    <row r="337" spans="1:35" x14ac:dyDescent="0.2">
      <c r="A337" s="4">
        <v>0.625</v>
      </c>
      <c r="B337" s="5" cm="1">
        <f t="array" ref="B337">SUMPRODUCT(--(HOUR(Flights_2026_09_3033343536373[entry_hour])=HOUR($A337)),--(Flights_2026_09_3033343536373[BPN_2]=B$335))</f>
        <v>0</v>
      </c>
      <c r="C337" s="5" cm="1">
        <f t="array" ref="C337">SUMPRODUCT(--(HOUR(Flights_2026_09_3033343536373[entry_hour])=HOUR($A337)),--(Flights_2026_09_3033343536373[BPN_2]=C$335))</f>
        <v>3</v>
      </c>
      <c r="D337" s="5" cm="1">
        <f t="array" ref="D337">SUMPRODUCT(--(HOUR(Flights_2026_09_3033343536373[entry_hour])=HOUR($A337)),--(Flights_2026_09_3033343536373[BPN_2]=D$335))</f>
        <v>1</v>
      </c>
      <c r="E337" s="5" cm="1">
        <f t="array" ref="E337">SUMPRODUCT(--(HOUR(Flights_2026_09_3033343536373[entry_hour])=HOUR($A337)),--(Flights_2026_09_3033343536373[BPN_2]=E$335))</f>
        <v>1</v>
      </c>
      <c r="F337" s="5" cm="1">
        <f t="array" ref="F337">SUMPRODUCT(--(HOUR(Flights_2026_09_3033343536373[entry_hour])=HOUR($A337)),--(Flights_2026_09_3033343536373[BPN_2]=F$335))</f>
        <v>4</v>
      </c>
      <c r="G337" s="5" cm="1">
        <f t="array" ref="G337">SUMPRODUCT(--(HOUR(Flights_2026_09_3033343536373[entry_hour])=HOUR($A337)),--(Flights_2026_09_3033343536373[BPN_2]=G$335))</f>
        <v>0</v>
      </c>
      <c r="H337" s="5" cm="1">
        <f t="array" ref="H337">SUMPRODUCT(--(HOUR(Flights_2026_09_3033343536373[entry_hour])=HOUR($A337)),--(Flights_2026_09_3033343536373[BPN_2]=H$335))</f>
        <v>0</v>
      </c>
      <c r="I337" s="5" cm="1">
        <f t="array" ref="I337">SUMPRODUCT(--(HOUR(Flights_2026_09_3033343536373[entry_hour])=HOUR($A337)),--(Flights_2026_09_3033343536373[BPN_2]=I$335))</f>
        <v>2</v>
      </c>
      <c r="J337" s="5" cm="1">
        <f t="array" ref="J337">SUMPRODUCT(--(HOUR(Flights_2026_09_3033343536373[entry_hour])=HOUR($A337)),--(Flights_2026_09_3033343536373[BPN_2]=J$335))</f>
        <v>2</v>
      </c>
      <c r="K337" s="5" cm="1">
        <f t="array" ref="K337">SUMPRODUCT(--(HOUR(Flights_2026_09_3033343536373[entry_hour])=HOUR($A337)),--(Flights_2026_09_3033343536373[BPN_2]=K$335))</f>
        <v>3</v>
      </c>
      <c r="L337" s="5" cm="1">
        <f t="array" ref="L337">SUMPRODUCT(--(HOUR(Flights_2026_09_3033343536373[entry_hour])=HOUR($A337)),--(Flights_2026_09_3033343536373[BPN_2]=L$335))</f>
        <v>0</v>
      </c>
      <c r="M337" s="5" cm="1">
        <f t="array" ref="M337">SUMPRODUCT(--(HOUR(Flights_2026_09_3033343536373[entry_hour])=HOUR($A337)),--(Flights_2026_09_3033343536373[BPN_2]=M$335))</f>
        <v>0</v>
      </c>
      <c r="N337" s="5" cm="1">
        <f t="array" ref="N337">SUMPRODUCT(--(HOUR(Flights_2026_09_3033343536373[entry_hour])=HOUR($A337)),--(Flights_2026_09_3033343536373[BPN_2]=N$335))</f>
        <v>0</v>
      </c>
      <c r="O337" s="5" cm="1">
        <f t="array" ref="O337">SUMPRODUCT(--(HOUR(Flights_2026_09_3033343536373[entry_hour])=HOUR($A337)),--(Flights_2026_09_3033343536373[BPN_2]=O$335))</f>
        <v>0</v>
      </c>
      <c r="AF337" s="2">
        <v>0.66666666666666663</v>
      </c>
      <c r="AG337" t="s">
        <v>745</v>
      </c>
      <c r="AH337" s="17">
        <v>430</v>
      </c>
      <c r="AI337" s="17" cm="1">
        <f t="array" ref="AI337">SUMPRODUCT(--(IFERROR(HOUR(Flights_2026_09_3033343536373[entry_hour]),-1)=HOUR(AF337)),--(IFERROR(Flights_2026_09_3033343536373[entry_sector],"")=AG337),--(IFERROR(Flights_2026_09_3033343536373[nfl],-1)&gt;=AH337),--(IFERROR(Flights_2026_09_3033343536373[nfl],-1)&lt;=IF(AH337=450,450,AH337+9)))</f>
        <v>0</v>
      </c>
    </row>
    <row r="338" spans="1:35" x14ac:dyDescent="0.2">
      <c r="A338" s="4">
        <v>0.66666666666666663</v>
      </c>
      <c r="B338" s="5" cm="1">
        <f t="array" ref="B338">SUMPRODUCT(--(HOUR(Flights_2026_09_3033343536373[entry_hour])=HOUR($A338)),--(Flights_2026_09_3033343536373[BPN_2]=B$335))</f>
        <v>0</v>
      </c>
      <c r="C338" s="5" cm="1">
        <f t="array" ref="C338">SUMPRODUCT(--(HOUR(Flights_2026_09_3033343536373[entry_hour])=HOUR($A338)),--(Flights_2026_09_3033343536373[BPN_2]=C$335))</f>
        <v>10</v>
      </c>
      <c r="D338" s="5" cm="1">
        <f t="array" ref="D338">SUMPRODUCT(--(HOUR(Flights_2026_09_3033343536373[entry_hour])=HOUR($A338)),--(Flights_2026_09_3033343536373[BPN_2]=D$335))</f>
        <v>2</v>
      </c>
      <c r="E338" s="5" cm="1">
        <f t="array" ref="E338">SUMPRODUCT(--(HOUR(Flights_2026_09_3033343536373[entry_hour])=HOUR($A338)),--(Flights_2026_09_3033343536373[BPN_2]=E$335))</f>
        <v>0</v>
      </c>
      <c r="F338" s="5" cm="1">
        <f t="array" ref="F338">SUMPRODUCT(--(HOUR(Flights_2026_09_3033343536373[entry_hour])=HOUR($A338)),--(Flights_2026_09_3033343536373[BPN_2]=F$335))</f>
        <v>1</v>
      </c>
      <c r="G338" s="5" cm="1">
        <f t="array" ref="G338">SUMPRODUCT(--(HOUR(Flights_2026_09_3033343536373[entry_hour])=HOUR($A338)),--(Flights_2026_09_3033343536373[BPN_2]=G$335))</f>
        <v>1</v>
      </c>
      <c r="H338" s="5" cm="1">
        <f t="array" ref="H338">SUMPRODUCT(--(HOUR(Flights_2026_09_3033343536373[entry_hour])=HOUR($A338)),--(Flights_2026_09_3033343536373[BPN_2]=H$335))</f>
        <v>0</v>
      </c>
      <c r="I338" s="5" cm="1">
        <f t="array" ref="I338">SUMPRODUCT(--(HOUR(Flights_2026_09_3033343536373[entry_hour])=HOUR($A338)),--(Flights_2026_09_3033343536373[BPN_2]=I$335))</f>
        <v>1</v>
      </c>
      <c r="J338" s="5" cm="1">
        <f t="array" ref="J338">SUMPRODUCT(--(HOUR(Flights_2026_09_3033343536373[entry_hour])=HOUR($A338)),--(Flights_2026_09_3033343536373[BPN_2]=J$335))</f>
        <v>2</v>
      </c>
      <c r="K338" s="5" cm="1">
        <f t="array" ref="K338">SUMPRODUCT(--(HOUR(Flights_2026_09_3033343536373[entry_hour])=HOUR($A338)),--(Flights_2026_09_3033343536373[BPN_2]=K$335))</f>
        <v>0</v>
      </c>
      <c r="L338" s="5" cm="1">
        <f t="array" ref="L338">SUMPRODUCT(--(HOUR(Flights_2026_09_3033343536373[entry_hour])=HOUR($A338)),--(Flights_2026_09_3033343536373[BPN_2]=L$335))</f>
        <v>0</v>
      </c>
      <c r="M338" s="5" cm="1">
        <f t="array" ref="M338">SUMPRODUCT(--(HOUR(Flights_2026_09_3033343536373[entry_hour])=HOUR($A338)),--(Flights_2026_09_3033343536373[BPN_2]=M$335))</f>
        <v>0</v>
      </c>
      <c r="N338" s="5" cm="1">
        <f t="array" ref="N338">SUMPRODUCT(--(HOUR(Flights_2026_09_3033343536373[entry_hour])=HOUR($A338)),--(Flights_2026_09_3033343536373[BPN_2]=N$335))</f>
        <v>0</v>
      </c>
      <c r="O338" s="5" cm="1">
        <f t="array" ref="O338">SUMPRODUCT(--(HOUR(Flights_2026_09_3033343536373[entry_hour])=HOUR($A338)),--(Flights_2026_09_3033343536373[BPN_2]=O$335))</f>
        <v>0</v>
      </c>
      <c r="AF338" s="2">
        <v>0.66666666666666663</v>
      </c>
      <c r="AG338" t="s">
        <v>745</v>
      </c>
      <c r="AH338" s="17">
        <v>440</v>
      </c>
      <c r="AI338" s="17" cm="1">
        <f t="array" ref="AI338">SUMPRODUCT(--(IFERROR(HOUR(Flights_2026_09_3033343536373[entry_hour]),-1)=HOUR(AF338)),--(IFERROR(Flights_2026_09_3033343536373[entry_sector],"")=AG338),--(IFERROR(Flights_2026_09_3033343536373[nfl],-1)&gt;=AH338),--(IFERROR(Flights_2026_09_3033343536373[nfl],-1)&lt;=IF(AH338=450,450,AH338+9)))</f>
        <v>0</v>
      </c>
    </row>
    <row r="339" spans="1:35" x14ac:dyDescent="0.2">
      <c r="A339" s="4">
        <v>0.70833333333333337</v>
      </c>
      <c r="B339" s="5" cm="1">
        <f t="array" ref="B339">SUMPRODUCT(--(HOUR(Flights_2026_09_3033343536373[entry_hour])=HOUR($A339)),--(Flights_2026_09_3033343536373[BPN_2]=B$335))</f>
        <v>0</v>
      </c>
      <c r="C339" s="5" cm="1">
        <f t="array" ref="C339">SUMPRODUCT(--(HOUR(Flights_2026_09_3033343536373[entry_hour])=HOUR($A339)),--(Flights_2026_09_3033343536373[BPN_2]=C$335))</f>
        <v>8</v>
      </c>
      <c r="D339" s="5" cm="1">
        <f t="array" ref="D339">SUMPRODUCT(--(HOUR(Flights_2026_09_3033343536373[entry_hour])=HOUR($A339)),--(Flights_2026_09_3033343536373[BPN_2]=D$335))</f>
        <v>0</v>
      </c>
      <c r="E339" s="5" cm="1">
        <f t="array" ref="E339">SUMPRODUCT(--(HOUR(Flights_2026_09_3033343536373[entry_hour])=HOUR($A339)),--(Flights_2026_09_3033343536373[BPN_2]=E$335))</f>
        <v>0</v>
      </c>
      <c r="F339" s="5" cm="1">
        <f t="array" ref="F339">SUMPRODUCT(--(HOUR(Flights_2026_09_3033343536373[entry_hour])=HOUR($A339)),--(Flights_2026_09_3033343536373[BPN_2]=F$335))</f>
        <v>6</v>
      </c>
      <c r="G339" s="5" cm="1">
        <f t="array" ref="G339">SUMPRODUCT(--(HOUR(Flights_2026_09_3033343536373[entry_hour])=HOUR($A339)),--(Flights_2026_09_3033343536373[BPN_2]=G$335))</f>
        <v>0</v>
      </c>
      <c r="H339" s="5" cm="1">
        <f t="array" ref="H339">SUMPRODUCT(--(HOUR(Flights_2026_09_3033343536373[entry_hour])=HOUR($A339)),--(Flights_2026_09_3033343536373[BPN_2]=H$335))</f>
        <v>0</v>
      </c>
      <c r="I339" s="5" cm="1">
        <f t="array" ref="I339">SUMPRODUCT(--(HOUR(Flights_2026_09_3033343536373[entry_hour])=HOUR($A339)),--(Flights_2026_09_3033343536373[BPN_2]=I$335))</f>
        <v>1</v>
      </c>
      <c r="J339" s="5" cm="1">
        <f t="array" ref="J339">SUMPRODUCT(--(HOUR(Flights_2026_09_3033343536373[entry_hour])=HOUR($A339)),--(Flights_2026_09_3033343536373[BPN_2]=J$335))</f>
        <v>1</v>
      </c>
      <c r="K339" s="5" cm="1">
        <f t="array" ref="K339">SUMPRODUCT(--(HOUR(Flights_2026_09_3033343536373[entry_hour])=HOUR($A339)),--(Flights_2026_09_3033343536373[BPN_2]=K$335))</f>
        <v>3</v>
      </c>
      <c r="L339" s="5" cm="1">
        <f t="array" ref="L339">SUMPRODUCT(--(HOUR(Flights_2026_09_3033343536373[entry_hour])=HOUR($A339)),--(Flights_2026_09_3033343536373[BPN_2]=L$335))</f>
        <v>0</v>
      </c>
      <c r="M339" s="5" cm="1">
        <f t="array" ref="M339">SUMPRODUCT(--(HOUR(Flights_2026_09_3033343536373[entry_hour])=HOUR($A339)),--(Flights_2026_09_3033343536373[BPN_2]=M$335))</f>
        <v>0</v>
      </c>
      <c r="N339" s="5" cm="1">
        <f t="array" ref="N339">SUMPRODUCT(--(HOUR(Flights_2026_09_3033343536373[entry_hour])=HOUR($A339)),--(Flights_2026_09_3033343536373[BPN_2]=N$335))</f>
        <v>1</v>
      </c>
      <c r="O339" s="5" cm="1">
        <f t="array" ref="O339">SUMPRODUCT(--(HOUR(Flights_2026_09_3033343536373[entry_hour])=HOUR($A339)),--(Flights_2026_09_3033343536373[BPN_2]=O$335))</f>
        <v>0</v>
      </c>
      <c r="AF339" s="2">
        <v>0.66666666666666663</v>
      </c>
      <c r="AG339" t="s">
        <v>745</v>
      </c>
      <c r="AH339" s="17">
        <v>450</v>
      </c>
      <c r="AI339" s="17" cm="1">
        <f t="array" ref="AI339">SUMPRODUCT(--(IFERROR(HOUR(Flights_2026_09_3033343536373[entry_hour]),-1)=HOUR(AF339)),--(IFERROR(Flights_2026_09_3033343536373[entry_sector],"")=AG339),--(IFERROR(Flights_2026_09_3033343536373[nfl],-1)&gt;=AH339),--(IFERROR(Flights_2026_09_3033343536373[nfl],-1)&lt;=IF(AH339=450,450,AH339+9)))</f>
        <v>0</v>
      </c>
    </row>
    <row r="340" spans="1:35" x14ac:dyDescent="0.2">
      <c r="A340" s="4">
        <v>0.75</v>
      </c>
      <c r="B340" s="5" cm="1">
        <f t="array" ref="B340">SUMPRODUCT(--(HOUR(Flights_2026_09_3033343536373[entry_hour])=HOUR($A340)),--(Flights_2026_09_3033343536373[BPN_2]=B$335))</f>
        <v>1</v>
      </c>
      <c r="C340" s="5" cm="1">
        <f t="array" ref="C340">SUMPRODUCT(--(HOUR(Flights_2026_09_3033343536373[entry_hour])=HOUR($A340)),--(Flights_2026_09_3033343536373[BPN_2]=C$335))</f>
        <v>2</v>
      </c>
      <c r="D340" s="5" cm="1">
        <f t="array" ref="D340">SUMPRODUCT(--(HOUR(Flights_2026_09_3033343536373[entry_hour])=HOUR($A340)),--(Flights_2026_09_3033343536373[BPN_2]=D$335))</f>
        <v>1</v>
      </c>
      <c r="E340" s="5" cm="1">
        <f t="array" ref="E340">SUMPRODUCT(--(HOUR(Flights_2026_09_3033343536373[entry_hour])=HOUR($A340)),--(Flights_2026_09_3033343536373[BPN_2]=E$335))</f>
        <v>2</v>
      </c>
      <c r="F340" s="5" cm="1">
        <f t="array" ref="F340">SUMPRODUCT(--(HOUR(Flights_2026_09_3033343536373[entry_hour])=HOUR($A340)),--(Flights_2026_09_3033343536373[BPN_2]=F$335))</f>
        <v>3</v>
      </c>
      <c r="G340" s="5" cm="1">
        <f t="array" ref="G340">SUMPRODUCT(--(HOUR(Flights_2026_09_3033343536373[entry_hour])=HOUR($A340)),--(Flights_2026_09_3033343536373[BPN_2]=G$335))</f>
        <v>1</v>
      </c>
      <c r="H340" s="5" cm="1">
        <f t="array" ref="H340">SUMPRODUCT(--(HOUR(Flights_2026_09_3033343536373[entry_hour])=HOUR($A340)),--(Flights_2026_09_3033343536373[BPN_2]=H$335))</f>
        <v>0</v>
      </c>
      <c r="I340" s="5" cm="1">
        <f t="array" ref="I340">SUMPRODUCT(--(HOUR(Flights_2026_09_3033343536373[entry_hour])=HOUR($A340)),--(Flights_2026_09_3033343536373[BPN_2]=I$335))</f>
        <v>2</v>
      </c>
      <c r="J340" s="5" cm="1">
        <f t="array" ref="J340">SUMPRODUCT(--(HOUR(Flights_2026_09_3033343536373[entry_hour])=HOUR($A340)),--(Flights_2026_09_3033343536373[BPN_2]=J$335))</f>
        <v>1</v>
      </c>
      <c r="K340" s="5" cm="1">
        <f t="array" ref="K340">SUMPRODUCT(--(HOUR(Flights_2026_09_3033343536373[entry_hour])=HOUR($A340)),--(Flights_2026_09_3033343536373[BPN_2]=K$335))</f>
        <v>0</v>
      </c>
      <c r="L340" s="5" cm="1">
        <f t="array" ref="L340">SUMPRODUCT(--(HOUR(Flights_2026_09_3033343536373[entry_hour])=HOUR($A340)),--(Flights_2026_09_3033343536373[BPN_2]=L$335))</f>
        <v>0</v>
      </c>
      <c r="M340" s="5" cm="1">
        <f t="array" ref="M340">SUMPRODUCT(--(HOUR(Flights_2026_09_3033343536373[entry_hour])=HOUR($A340)),--(Flights_2026_09_3033343536373[BPN_2]=M$335))</f>
        <v>0</v>
      </c>
      <c r="N340" s="5" cm="1">
        <f t="array" ref="N340">SUMPRODUCT(--(HOUR(Flights_2026_09_3033343536373[entry_hour])=HOUR($A340)),--(Flights_2026_09_3033343536373[BPN_2]=N$335))</f>
        <v>0</v>
      </c>
      <c r="O340" s="5" cm="1">
        <f t="array" ref="O340">SUMPRODUCT(--(HOUR(Flights_2026_09_3033343536373[entry_hour])=HOUR($A340)),--(Flights_2026_09_3033343536373[BPN_2]=O$335))</f>
        <v>0</v>
      </c>
      <c r="AF340" s="2">
        <v>0.66666666666666663</v>
      </c>
      <c r="AG340" t="s">
        <v>840</v>
      </c>
      <c r="AH340" s="17">
        <v>200</v>
      </c>
      <c r="AI340" s="17" cm="1">
        <f t="array" ref="AI340">SUMPRODUCT(--(IFERROR(HOUR(Flights_2026_09_3033343536373[entry_hour]),-1)=HOUR(AF340)),--(IFERROR(Flights_2026_09_3033343536373[entry_sector],"")=AG340),--(IFERROR(Flights_2026_09_3033343536373[nfl],-1)&gt;=AH340),--(IFERROR(Flights_2026_09_3033343536373[nfl],-1)&lt;=IF(AH340=450,450,AH340+9)))</f>
        <v>0</v>
      </c>
    </row>
    <row r="341" spans="1:35" x14ac:dyDescent="0.2">
      <c r="A341" s="4">
        <v>0.79166666666666663</v>
      </c>
      <c r="B341" s="5" cm="1">
        <f t="array" ref="B341">SUMPRODUCT(--(HOUR(Flights_2026_09_3033343536373[entry_hour])=HOUR($A341)),--(Flights_2026_09_3033343536373[BPN_2]=B$335))</f>
        <v>0</v>
      </c>
      <c r="C341" s="5" cm="1">
        <f t="array" ref="C341">SUMPRODUCT(--(HOUR(Flights_2026_09_3033343536373[entry_hour])=HOUR($A341)),--(Flights_2026_09_3033343536373[BPN_2]=C$335))</f>
        <v>3</v>
      </c>
      <c r="D341" s="5" cm="1">
        <f t="array" ref="D341">SUMPRODUCT(--(HOUR(Flights_2026_09_3033343536373[entry_hour])=HOUR($A341)),--(Flights_2026_09_3033343536373[BPN_2]=D$335))</f>
        <v>1</v>
      </c>
      <c r="E341" s="5" cm="1">
        <f t="array" ref="E341">SUMPRODUCT(--(HOUR(Flights_2026_09_3033343536373[entry_hour])=HOUR($A341)),--(Flights_2026_09_3033343536373[BPN_2]=E$335))</f>
        <v>0</v>
      </c>
      <c r="F341" s="5" cm="1">
        <f t="array" ref="F341">SUMPRODUCT(--(HOUR(Flights_2026_09_3033343536373[entry_hour])=HOUR($A341)),--(Flights_2026_09_3033343536373[BPN_2]=F$335))</f>
        <v>0</v>
      </c>
      <c r="G341" s="5" cm="1">
        <f t="array" ref="G341">SUMPRODUCT(--(HOUR(Flights_2026_09_3033343536373[entry_hour])=HOUR($A341)),--(Flights_2026_09_3033343536373[BPN_2]=G$335))</f>
        <v>0</v>
      </c>
      <c r="H341" s="5" cm="1">
        <f t="array" ref="H341">SUMPRODUCT(--(HOUR(Flights_2026_09_3033343536373[entry_hour])=HOUR($A341)),--(Flights_2026_09_3033343536373[BPN_2]=H$335))</f>
        <v>0</v>
      </c>
      <c r="I341" s="5" cm="1">
        <f t="array" ref="I341">SUMPRODUCT(--(HOUR(Flights_2026_09_3033343536373[entry_hour])=HOUR($A341)),--(Flights_2026_09_3033343536373[BPN_2]=I$335))</f>
        <v>0</v>
      </c>
      <c r="J341" s="5" cm="1">
        <f t="array" ref="J341">SUMPRODUCT(--(HOUR(Flights_2026_09_3033343536373[entry_hour])=HOUR($A341)),--(Flights_2026_09_3033343536373[BPN_2]=J$335))</f>
        <v>2</v>
      </c>
      <c r="K341" s="5" cm="1">
        <f t="array" ref="K341">SUMPRODUCT(--(HOUR(Flights_2026_09_3033343536373[entry_hour])=HOUR($A341)),--(Flights_2026_09_3033343536373[BPN_2]=K$335))</f>
        <v>1</v>
      </c>
      <c r="L341" s="5" cm="1">
        <f t="array" ref="L341">SUMPRODUCT(--(HOUR(Flights_2026_09_3033343536373[entry_hour])=HOUR($A341)),--(Flights_2026_09_3033343536373[BPN_2]=L$335))</f>
        <v>0</v>
      </c>
      <c r="M341" s="5" cm="1">
        <f t="array" ref="M341">SUMPRODUCT(--(HOUR(Flights_2026_09_3033343536373[entry_hour])=HOUR($A341)),--(Flights_2026_09_3033343536373[BPN_2]=M$335))</f>
        <v>0</v>
      </c>
      <c r="N341" s="5" cm="1">
        <f t="array" ref="N341">SUMPRODUCT(--(HOUR(Flights_2026_09_3033343536373[entry_hour])=HOUR($A341)),--(Flights_2026_09_3033343536373[BPN_2]=N$335))</f>
        <v>0</v>
      </c>
      <c r="O341" s="5" cm="1">
        <f t="array" ref="O341">SUMPRODUCT(--(HOUR(Flights_2026_09_3033343536373[entry_hour])=HOUR($A341)),--(Flights_2026_09_3033343536373[BPN_2]=O$335))</f>
        <v>0</v>
      </c>
      <c r="AF341" s="2">
        <v>0.66666666666666663</v>
      </c>
      <c r="AG341" t="s">
        <v>840</v>
      </c>
      <c r="AH341" s="17">
        <v>210</v>
      </c>
      <c r="AI341" s="17" cm="1">
        <f t="array" ref="AI341">SUMPRODUCT(--(IFERROR(HOUR(Flights_2026_09_3033343536373[entry_hour]),-1)=HOUR(AF341)),--(IFERROR(Flights_2026_09_3033343536373[entry_sector],"")=AG341),--(IFERROR(Flights_2026_09_3033343536373[nfl],-1)&gt;=AH341),--(IFERROR(Flights_2026_09_3033343536373[nfl],-1)&lt;=IF(AH341=450,450,AH341+9)))</f>
        <v>0</v>
      </c>
    </row>
    <row r="342" spans="1:35" x14ac:dyDescent="0.2">
      <c r="A342" s="4">
        <v>0.83333333333333337</v>
      </c>
      <c r="B342" s="5" cm="1">
        <f t="array" ref="B342">SUMPRODUCT(--(HOUR(Flights_2026_09_3033343536373[entry_hour])=HOUR($A342)),--(Flights_2026_09_3033343536373[BPN_2]=B$335))</f>
        <v>0</v>
      </c>
      <c r="C342" s="5" cm="1">
        <f t="array" ref="C342">SUMPRODUCT(--(HOUR(Flights_2026_09_3033343536373[entry_hour])=HOUR($A342)),--(Flights_2026_09_3033343536373[BPN_2]=C$335))</f>
        <v>4</v>
      </c>
      <c r="D342" s="5" cm="1">
        <f t="array" ref="D342">SUMPRODUCT(--(HOUR(Flights_2026_09_3033343536373[entry_hour])=HOUR($A342)),--(Flights_2026_09_3033343536373[BPN_2]=D$335))</f>
        <v>1</v>
      </c>
      <c r="E342" s="5" cm="1">
        <f t="array" ref="E342">SUMPRODUCT(--(HOUR(Flights_2026_09_3033343536373[entry_hour])=HOUR($A342)),--(Flights_2026_09_3033343536373[BPN_2]=E$335))</f>
        <v>0</v>
      </c>
      <c r="F342" s="5" cm="1">
        <f t="array" ref="F342">SUMPRODUCT(--(HOUR(Flights_2026_09_3033343536373[entry_hour])=HOUR($A342)),--(Flights_2026_09_3033343536373[BPN_2]=F$335))</f>
        <v>2</v>
      </c>
      <c r="G342" s="5" cm="1">
        <f t="array" ref="G342">SUMPRODUCT(--(HOUR(Flights_2026_09_3033343536373[entry_hour])=HOUR($A342)),--(Flights_2026_09_3033343536373[BPN_2]=G$335))</f>
        <v>1</v>
      </c>
      <c r="H342" s="5" cm="1">
        <f t="array" ref="H342">SUMPRODUCT(--(HOUR(Flights_2026_09_3033343536373[entry_hour])=HOUR($A342)),--(Flights_2026_09_3033343536373[BPN_2]=H$335))</f>
        <v>0</v>
      </c>
      <c r="I342" s="5" cm="1">
        <f t="array" ref="I342">SUMPRODUCT(--(HOUR(Flights_2026_09_3033343536373[entry_hour])=HOUR($A342)),--(Flights_2026_09_3033343536373[BPN_2]=I$335))</f>
        <v>1</v>
      </c>
      <c r="J342" s="5" cm="1">
        <f t="array" ref="J342">SUMPRODUCT(--(HOUR(Flights_2026_09_3033343536373[entry_hour])=HOUR($A342)),--(Flights_2026_09_3033343536373[BPN_2]=J$335))</f>
        <v>1</v>
      </c>
      <c r="K342" s="5" cm="1">
        <f t="array" ref="K342">SUMPRODUCT(--(HOUR(Flights_2026_09_3033343536373[entry_hour])=HOUR($A342)),--(Flights_2026_09_3033343536373[BPN_2]=K$335))</f>
        <v>0</v>
      </c>
      <c r="L342" s="5" cm="1">
        <f t="array" ref="L342">SUMPRODUCT(--(HOUR(Flights_2026_09_3033343536373[entry_hour])=HOUR($A342)),--(Flights_2026_09_3033343536373[BPN_2]=L$335))</f>
        <v>0</v>
      </c>
      <c r="M342" s="5" cm="1">
        <f t="array" ref="M342">SUMPRODUCT(--(HOUR(Flights_2026_09_3033343536373[entry_hour])=HOUR($A342)),--(Flights_2026_09_3033343536373[BPN_2]=M$335))</f>
        <v>0</v>
      </c>
      <c r="N342" s="5" cm="1">
        <f t="array" ref="N342">SUMPRODUCT(--(HOUR(Flights_2026_09_3033343536373[entry_hour])=HOUR($A342)),--(Flights_2026_09_3033343536373[BPN_2]=N$335))</f>
        <v>1</v>
      </c>
      <c r="O342" s="5" cm="1">
        <f t="array" ref="O342">SUMPRODUCT(--(HOUR(Flights_2026_09_3033343536373[entry_hour])=HOUR($A342)),--(Flights_2026_09_3033343536373[BPN_2]=O$335))</f>
        <v>0</v>
      </c>
      <c r="AF342" s="2">
        <v>0.66666666666666663</v>
      </c>
      <c r="AG342" t="s">
        <v>840</v>
      </c>
      <c r="AH342" s="17">
        <v>220</v>
      </c>
      <c r="AI342" s="17" cm="1">
        <f t="array" ref="AI342">SUMPRODUCT(--(IFERROR(HOUR(Flights_2026_09_3033343536373[entry_hour]),-1)=HOUR(AF342)),--(IFERROR(Flights_2026_09_3033343536373[entry_sector],"")=AG342),--(IFERROR(Flights_2026_09_3033343536373[nfl],-1)&gt;=AH342),--(IFERROR(Flights_2026_09_3033343536373[nfl],-1)&lt;=IF(AH342=450,450,AH342+9)))</f>
        <v>0</v>
      </c>
    </row>
    <row r="343" spans="1:35" x14ac:dyDescent="0.2">
      <c r="A343" s="4">
        <v>0.875</v>
      </c>
      <c r="B343" s="5" cm="1">
        <f t="array" ref="B343">SUMPRODUCT(--(HOUR(Flights_2026_09_3033343536373[entry_hour])=HOUR($A343)),--(Flights_2026_09_3033343536373[BPN_2]=B$335))</f>
        <v>0</v>
      </c>
      <c r="C343" s="5" cm="1">
        <f t="array" ref="C343">SUMPRODUCT(--(HOUR(Flights_2026_09_3033343536373[entry_hour])=HOUR($A343)),--(Flights_2026_09_3033343536373[BPN_2]=C$335))</f>
        <v>1</v>
      </c>
      <c r="D343" s="5" cm="1">
        <f t="array" ref="D343">SUMPRODUCT(--(HOUR(Flights_2026_09_3033343536373[entry_hour])=HOUR($A343)),--(Flights_2026_09_3033343536373[BPN_2]=D$335))</f>
        <v>1</v>
      </c>
      <c r="E343" s="5" cm="1">
        <f t="array" ref="E343">SUMPRODUCT(--(HOUR(Flights_2026_09_3033343536373[entry_hour])=HOUR($A343)),--(Flights_2026_09_3033343536373[BPN_2]=E$335))</f>
        <v>0</v>
      </c>
      <c r="F343" s="5" cm="1">
        <f t="array" ref="F343">SUMPRODUCT(--(HOUR(Flights_2026_09_3033343536373[entry_hour])=HOUR($A343)),--(Flights_2026_09_3033343536373[BPN_2]=F$335))</f>
        <v>3</v>
      </c>
      <c r="G343" s="5" cm="1">
        <f t="array" ref="G343">SUMPRODUCT(--(HOUR(Flights_2026_09_3033343536373[entry_hour])=HOUR($A343)),--(Flights_2026_09_3033343536373[BPN_2]=G$335))</f>
        <v>0</v>
      </c>
      <c r="H343" s="5" cm="1">
        <f t="array" ref="H343">SUMPRODUCT(--(HOUR(Flights_2026_09_3033343536373[entry_hour])=HOUR($A343)),--(Flights_2026_09_3033343536373[BPN_2]=H$335))</f>
        <v>0</v>
      </c>
      <c r="I343" s="5" cm="1">
        <f t="array" ref="I343">SUMPRODUCT(--(HOUR(Flights_2026_09_3033343536373[entry_hour])=HOUR($A343)),--(Flights_2026_09_3033343536373[BPN_2]=I$335))</f>
        <v>2</v>
      </c>
      <c r="J343" s="5" cm="1">
        <f t="array" ref="J343">SUMPRODUCT(--(HOUR(Flights_2026_09_3033343536373[entry_hour])=HOUR($A343)),--(Flights_2026_09_3033343536373[BPN_2]=J$335))</f>
        <v>0</v>
      </c>
      <c r="K343" s="5" cm="1">
        <f t="array" ref="K343">SUMPRODUCT(--(HOUR(Flights_2026_09_3033343536373[entry_hour])=HOUR($A343)),--(Flights_2026_09_3033343536373[BPN_2]=K$335))</f>
        <v>0</v>
      </c>
      <c r="L343" s="5" cm="1">
        <f t="array" ref="L343">SUMPRODUCT(--(HOUR(Flights_2026_09_3033343536373[entry_hour])=HOUR($A343)),--(Flights_2026_09_3033343536373[BPN_2]=L$335))</f>
        <v>0</v>
      </c>
      <c r="M343" s="5" cm="1">
        <f t="array" ref="M343">SUMPRODUCT(--(HOUR(Flights_2026_09_3033343536373[entry_hour])=HOUR($A343)),--(Flights_2026_09_3033343536373[BPN_2]=M$335))</f>
        <v>0</v>
      </c>
      <c r="N343" s="5" cm="1">
        <f t="array" ref="N343">SUMPRODUCT(--(HOUR(Flights_2026_09_3033343536373[entry_hour])=HOUR($A343)),--(Flights_2026_09_3033343536373[BPN_2]=N$335))</f>
        <v>0</v>
      </c>
      <c r="O343" s="5" cm="1">
        <f t="array" ref="O343">SUMPRODUCT(--(HOUR(Flights_2026_09_3033343536373[entry_hour])=HOUR($A343)),--(Flights_2026_09_3033343536373[BPN_2]=O$335))</f>
        <v>0</v>
      </c>
      <c r="AF343" s="2">
        <v>0.66666666666666663</v>
      </c>
      <c r="AG343" t="s">
        <v>840</v>
      </c>
      <c r="AH343" s="17">
        <v>230</v>
      </c>
      <c r="AI343" s="17" cm="1">
        <f t="array" ref="AI343">SUMPRODUCT(--(IFERROR(HOUR(Flights_2026_09_3033343536373[entry_hour]),-1)=HOUR(AF343)),--(IFERROR(Flights_2026_09_3033343536373[entry_sector],"")=AG343),--(IFERROR(Flights_2026_09_3033343536373[nfl],-1)&gt;=AH343),--(IFERROR(Flights_2026_09_3033343536373[nfl],-1)&lt;=IF(AH343=450,450,AH343+9)))</f>
        <v>0</v>
      </c>
    </row>
    <row r="344" spans="1:35" x14ac:dyDescent="0.2">
      <c r="A344" s="4">
        <v>0.91666666666666663</v>
      </c>
      <c r="B344" s="5" cm="1">
        <f t="array" ref="B344">SUMPRODUCT(--(HOUR(Flights_2026_09_3033343536373[entry_hour])=HOUR($A344)),--(Flights_2026_09_3033343536373[BPN_2]=B$335))</f>
        <v>0</v>
      </c>
      <c r="C344" s="5" cm="1">
        <f t="array" ref="C344">SUMPRODUCT(--(HOUR(Flights_2026_09_3033343536373[entry_hour])=HOUR($A344)),--(Flights_2026_09_3033343536373[BPN_2]=C$335))</f>
        <v>3</v>
      </c>
      <c r="D344" s="5" cm="1">
        <f t="array" ref="D344">SUMPRODUCT(--(HOUR(Flights_2026_09_3033343536373[entry_hour])=HOUR($A344)),--(Flights_2026_09_3033343536373[BPN_2]=D$335))</f>
        <v>1</v>
      </c>
      <c r="E344" s="5" cm="1">
        <f t="array" ref="E344">SUMPRODUCT(--(HOUR(Flights_2026_09_3033343536373[entry_hour])=HOUR($A344)),--(Flights_2026_09_3033343536373[BPN_2]=E$335))</f>
        <v>0</v>
      </c>
      <c r="F344" s="5" cm="1">
        <f t="array" ref="F344">SUMPRODUCT(--(HOUR(Flights_2026_09_3033343536373[entry_hour])=HOUR($A344)),--(Flights_2026_09_3033343536373[BPN_2]=F$335))</f>
        <v>1</v>
      </c>
      <c r="G344" s="5" cm="1">
        <f t="array" ref="G344">SUMPRODUCT(--(HOUR(Flights_2026_09_3033343536373[entry_hour])=HOUR($A344)),--(Flights_2026_09_3033343536373[BPN_2]=G$335))</f>
        <v>0</v>
      </c>
      <c r="H344" s="5" cm="1">
        <f t="array" ref="H344">SUMPRODUCT(--(HOUR(Flights_2026_09_3033343536373[entry_hour])=HOUR($A344)),--(Flights_2026_09_3033343536373[BPN_2]=H$335))</f>
        <v>0</v>
      </c>
      <c r="I344" s="5" cm="1">
        <f t="array" ref="I344">SUMPRODUCT(--(HOUR(Flights_2026_09_3033343536373[entry_hour])=HOUR($A344)),--(Flights_2026_09_3033343536373[BPN_2]=I$335))</f>
        <v>0</v>
      </c>
      <c r="J344" s="5" cm="1">
        <f t="array" ref="J344">SUMPRODUCT(--(HOUR(Flights_2026_09_3033343536373[entry_hour])=HOUR($A344)),--(Flights_2026_09_3033343536373[BPN_2]=J$335))</f>
        <v>1</v>
      </c>
      <c r="K344" s="5" cm="1">
        <f t="array" ref="K344">SUMPRODUCT(--(HOUR(Flights_2026_09_3033343536373[entry_hour])=HOUR($A344)),--(Flights_2026_09_3033343536373[BPN_2]=K$335))</f>
        <v>0</v>
      </c>
      <c r="L344" s="5" cm="1">
        <f t="array" ref="L344">SUMPRODUCT(--(HOUR(Flights_2026_09_3033343536373[entry_hour])=HOUR($A344)),--(Flights_2026_09_3033343536373[BPN_2]=L$335))</f>
        <v>0</v>
      </c>
      <c r="M344" s="5" cm="1">
        <f t="array" ref="M344">SUMPRODUCT(--(HOUR(Flights_2026_09_3033343536373[entry_hour])=HOUR($A344)),--(Flights_2026_09_3033343536373[BPN_2]=M$335))</f>
        <v>0</v>
      </c>
      <c r="N344" s="5" cm="1">
        <f t="array" ref="N344">SUMPRODUCT(--(HOUR(Flights_2026_09_3033343536373[entry_hour])=HOUR($A344)),--(Flights_2026_09_3033343536373[BPN_2]=N$335))</f>
        <v>0</v>
      </c>
      <c r="O344" s="5" cm="1">
        <f t="array" ref="O344">SUMPRODUCT(--(HOUR(Flights_2026_09_3033343536373[entry_hour])=HOUR($A344)),--(Flights_2026_09_3033343536373[BPN_2]=O$335))</f>
        <v>0</v>
      </c>
      <c r="AF344" s="2">
        <v>0.66666666666666663</v>
      </c>
      <c r="AG344" t="s">
        <v>840</v>
      </c>
      <c r="AH344" s="17">
        <v>240</v>
      </c>
      <c r="AI344" s="17" cm="1">
        <f t="array" ref="AI344">SUMPRODUCT(--(IFERROR(HOUR(Flights_2026_09_3033343536373[entry_hour]),-1)=HOUR(AF344)),--(IFERROR(Flights_2026_09_3033343536373[entry_sector],"")=AG344),--(IFERROR(Flights_2026_09_3033343536373[nfl],-1)&gt;=AH344),--(IFERROR(Flights_2026_09_3033343536373[nfl],-1)&lt;=IF(AH344=450,450,AH344+9)))</f>
        <v>0</v>
      </c>
    </row>
    <row r="345" spans="1:35" x14ac:dyDescent="0.2">
      <c r="AF345" s="2">
        <v>0.66666666666666663</v>
      </c>
      <c r="AG345" t="s">
        <v>840</v>
      </c>
      <c r="AH345" s="17">
        <v>250</v>
      </c>
      <c r="AI345" s="17" cm="1">
        <f t="array" ref="AI345">SUMPRODUCT(--(IFERROR(HOUR(Flights_2026_09_3033343536373[entry_hour]),-1)=HOUR(AF345)),--(IFERROR(Flights_2026_09_3033343536373[entry_sector],"")=AG345),--(IFERROR(Flights_2026_09_3033343536373[nfl],-1)&gt;=AH345),--(IFERROR(Flights_2026_09_3033343536373[nfl],-1)&lt;=IF(AH345=450,450,AH345+9)))</f>
        <v>0</v>
      </c>
    </row>
    <row r="346" spans="1:35" x14ac:dyDescent="0.2">
      <c r="AF346" s="2">
        <v>0.66666666666666663</v>
      </c>
      <c r="AG346" t="s">
        <v>840</v>
      </c>
      <c r="AH346" s="17">
        <v>260</v>
      </c>
      <c r="AI346" s="17" cm="1">
        <f t="array" ref="AI346">SUMPRODUCT(--(IFERROR(HOUR(Flights_2026_09_3033343536373[entry_hour]),-1)=HOUR(AF346)),--(IFERROR(Flights_2026_09_3033343536373[entry_sector],"")=AG346),--(IFERROR(Flights_2026_09_3033343536373[nfl],-1)&gt;=AH346),--(IFERROR(Flights_2026_09_3033343536373[nfl],-1)&lt;=IF(AH346=450,450,AH346+9)))</f>
        <v>0</v>
      </c>
    </row>
    <row r="347" spans="1:35" x14ac:dyDescent="0.2">
      <c r="AF347" s="2">
        <v>0.66666666666666663</v>
      </c>
      <c r="AG347" t="s">
        <v>840</v>
      </c>
      <c r="AH347" s="17">
        <v>270</v>
      </c>
      <c r="AI347" s="17" cm="1">
        <f t="array" ref="AI347">SUMPRODUCT(--(IFERROR(HOUR(Flights_2026_09_3033343536373[entry_hour]),-1)=HOUR(AF347)),--(IFERROR(Flights_2026_09_3033343536373[entry_sector],"")=AG347),--(IFERROR(Flights_2026_09_3033343536373[nfl],-1)&gt;=AH347),--(IFERROR(Flights_2026_09_3033343536373[nfl],-1)&lt;=IF(AH347=450,450,AH347+9)))</f>
        <v>0</v>
      </c>
    </row>
    <row r="348" spans="1:35" ht="19" x14ac:dyDescent="0.25">
      <c r="A348" s="37" t="s">
        <v>2168</v>
      </c>
      <c r="B348" s="37"/>
      <c r="C348" s="37"/>
      <c r="D348" s="37"/>
      <c r="E348" s="37"/>
      <c r="F348" s="37"/>
      <c r="G348" s="37"/>
      <c r="H348" s="37"/>
      <c r="I348" s="37"/>
      <c r="J348" s="37"/>
      <c r="AF348" s="2">
        <v>0.66666666666666663</v>
      </c>
      <c r="AG348" t="s">
        <v>840</v>
      </c>
      <c r="AH348" s="17">
        <v>280</v>
      </c>
      <c r="AI348" s="17" cm="1">
        <f t="array" ref="AI348">SUMPRODUCT(--(IFERROR(HOUR(Flights_2026_09_3033343536373[entry_hour]),-1)=HOUR(AF348)),--(IFERROR(Flights_2026_09_3033343536373[entry_sector],"")=AG348),--(IFERROR(Flights_2026_09_3033343536373[nfl],-1)&gt;=AH348),--(IFERROR(Flights_2026_09_3033343536373[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3033343536373[entry_hour]),-1)=HOUR(AF349)),--(IFERROR(Flights_2026_09_3033343536373[entry_sector],"")=AG349),--(IFERROR(Flights_2026_09_3033343536373[nfl],-1)&gt;=AH349),--(IFERROR(Flights_2026_09_3033343536373[nfl],-1)&lt;=IF(AH349=450,450,AH349+9)))</f>
        <v>0</v>
      </c>
    </row>
    <row r="350" spans="1:35" x14ac:dyDescent="0.2">
      <c r="AF350" s="2">
        <v>0.66666666666666663</v>
      </c>
      <c r="AG350" t="s">
        <v>840</v>
      </c>
      <c r="AH350" s="17">
        <v>300</v>
      </c>
      <c r="AI350" s="17" cm="1">
        <f t="array" ref="AI350">SUMPRODUCT(--(IFERROR(HOUR(Flights_2026_09_3033343536373[entry_hour]),-1)=HOUR(AF350)),--(IFERROR(Flights_2026_09_3033343536373[entry_sector],"")=AG350),--(IFERROR(Flights_2026_09_3033343536373[nfl],-1)&gt;=AH350),--(IFERROR(Flights_2026_09_3033343536373[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entry_hour]),-1)=HOUR(AF351)),--(IFERROR(Flights_2026_09_3033343536373[entry_sector],"")=AG351),--(IFERROR(Flights_2026_09_3033343536373[nfl],-1)&gt;=AH351),--(IFERROR(Flights_2026_09_3033343536373[nfl],-1)&lt;=IF(AH351=450,450,AH351+9)))</f>
        <v>0</v>
      </c>
    </row>
    <row r="352" spans="1:35" x14ac:dyDescent="0.2">
      <c r="A352" s="4">
        <v>0.58333333333333337</v>
      </c>
      <c r="B352" s="26" cm="1">
        <f t="array" ref="B352">SUMPRODUCT(--(IFERROR(HOUR(Flights_2026_09_3033343536373[ata]),-1)=HOUR($A352)),--(IFERROR(Flights_2026_09_3033343536373[arr_runway],"")=B$351))</f>
        <v>12</v>
      </c>
      <c r="C352" s="26" cm="1">
        <f t="array" ref="C352">SUMPRODUCT(--(IFERROR(HOUR(Flights_2026_09_3033343536373[ata]),-1)=HOUR($A352)),--(IFERROR(Flights_2026_09_3033343536373[arr_runway],"")=C$351))</f>
        <v>3</v>
      </c>
      <c r="D352" s="26" cm="1">
        <f t="array" ref="D352">SUMPRODUCT(--(IFERROR(HOUR(Flights_2026_09_3033343536373[ata]),-1)=HOUR($A352)),--(IFERROR(Flights_2026_09_3033343536373[arr_runway],"")=D$351))</f>
        <v>0</v>
      </c>
      <c r="E352" s="26" cm="1">
        <f t="array" ref="E352">SUMPRODUCT(--(IFERROR(HOUR(Flights_2026_09_3033343536373[ata]),-1)=HOUR($A352)),--(IFERROR(Flights_2026_09_3033343536373[arr_runway],"")=E$351))</f>
        <v>0</v>
      </c>
      <c r="AF352" s="2">
        <v>0.66666666666666663</v>
      </c>
      <c r="AG352" t="s">
        <v>840</v>
      </c>
      <c r="AH352" s="17">
        <v>320</v>
      </c>
      <c r="AI352" s="17" cm="1">
        <f t="array" ref="AI352">SUMPRODUCT(--(IFERROR(HOUR(Flights_2026_09_3033343536373[entry_hour]),-1)=HOUR(AF352)),--(IFERROR(Flights_2026_09_3033343536373[entry_sector],"")=AG352),--(IFERROR(Flights_2026_09_3033343536373[nfl],-1)&gt;=AH352),--(IFERROR(Flights_2026_09_3033343536373[nfl],-1)&lt;=IF(AH352=450,450,AH352+9)))</f>
        <v>0</v>
      </c>
    </row>
    <row r="353" spans="1:35" x14ac:dyDescent="0.2">
      <c r="A353" s="4">
        <v>0.625</v>
      </c>
      <c r="B353" s="26" cm="1">
        <f t="array" ref="B353">SUMPRODUCT(--(IFERROR(HOUR(Flights_2026_09_3033343536373[ata]),-1)=HOUR($A353)),--(IFERROR(Flights_2026_09_3033343536373[arr_runway],"")=B$351))</f>
        <v>16</v>
      </c>
      <c r="C353" s="26" cm="1">
        <f t="array" ref="C353">SUMPRODUCT(--(IFERROR(HOUR(Flights_2026_09_3033343536373[ata]),-1)=HOUR($A353)),--(IFERROR(Flights_2026_09_3033343536373[arr_runway],"")=C$351))</f>
        <v>2</v>
      </c>
      <c r="D353" s="26" cm="1">
        <f t="array" ref="D353">SUMPRODUCT(--(IFERROR(HOUR(Flights_2026_09_3033343536373[ata]),-1)=HOUR($A353)),--(IFERROR(Flights_2026_09_3033343536373[arr_runway],"")=D$351))</f>
        <v>0</v>
      </c>
      <c r="E353" s="26" cm="1">
        <f t="array" ref="E353">SUMPRODUCT(--(IFERROR(HOUR(Flights_2026_09_3033343536373[ata]),-1)=HOUR($A353)),--(IFERROR(Flights_2026_09_3033343536373[arr_runway],"")=E$351))</f>
        <v>0</v>
      </c>
      <c r="AF353" s="2">
        <v>0.66666666666666663</v>
      </c>
      <c r="AG353" t="s">
        <v>840</v>
      </c>
      <c r="AH353" s="17">
        <v>330</v>
      </c>
      <c r="AI353" s="17" cm="1">
        <f t="array" ref="AI353">SUMPRODUCT(--(IFERROR(HOUR(Flights_2026_09_3033343536373[entry_hour]),-1)=HOUR(AF353)),--(IFERROR(Flights_2026_09_3033343536373[entry_sector],"")=AG353),--(IFERROR(Flights_2026_09_3033343536373[nfl],-1)&gt;=AH353),--(IFERROR(Flights_2026_09_3033343536373[nfl],-1)&lt;=IF(AH353=450,450,AH353+9)))</f>
        <v>0</v>
      </c>
    </row>
    <row r="354" spans="1:35" x14ac:dyDescent="0.2">
      <c r="A354" s="4">
        <v>0.66666666666666674</v>
      </c>
      <c r="B354" s="26" cm="1">
        <f t="array" ref="B354">SUMPRODUCT(--(IFERROR(HOUR(Flights_2026_09_3033343536373[ata]),-1)=HOUR($A354)),--(IFERROR(Flights_2026_09_3033343536373[arr_runway],"")=B$351))</f>
        <v>23</v>
      </c>
      <c r="C354" s="26" cm="1">
        <f t="array" ref="C354">SUMPRODUCT(--(IFERROR(HOUR(Flights_2026_09_3033343536373[ata]),-1)=HOUR($A354)),--(IFERROR(Flights_2026_09_3033343536373[arr_runway],"")=C$351))</f>
        <v>1</v>
      </c>
      <c r="D354" s="26" cm="1">
        <f t="array" ref="D354">SUMPRODUCT(--(IFERROR(HOUR(Flights_2026_09_3033343536373[ata]),-1)=HOUR($A354)),--(IFERROR(Flights_2026_09_3033343536373[arr_runway],"")=D$351))</f>
        <v>0</v>
      </c>
      <c r="E354" s="26" cm="1">
        <f t="array" ref="E354">SUMPRODUCT(--(IFERROR(HOUR(Flights_2026_09_3033343536373[ata]),-1)=HOUR($A354)),--(IFERROR(Flights_2026_09_3033343536373[arr_runway],"")=E$351))</f>
        <v>0</v>
      </c>
      <c r="AF354" s="2">
        <v>0.66666666666666663</v>
      </c>
      <c r="AG354" t="s">
        <v>840</v>
      </c>
      <c r="AH354" s="17">
        <v>340</v>
      </c>
      <c r="AI354" s="17" cm="1">
        <f t="array" ref="AI354">SUMPRODUCT(--(IFERROR(HOUR(Flights_2026_09_3033343536373[entry_hour]),-1)=HOUR(AF354)),--(IFERROR(Flights_2026_09_3033343536373[entry_sector],"")=AG354),--(IFERROR(Flights_2026_09_3033343536373[nfl],-1)&gt;=AH354),--(IFERROR(Flights_2026_09_3033343536373[nfl],-1)&lt;=IF(AH354=450,450,AH354+9)))</f>
        <v>0</v>
      </c>
    </row>
    <row r="355" spans="1:35" x14ac:dyDescent="0.2">
      <c r="A355" s="4">
        <v>0.70833333333333337</v>
      </c>
      <c r="B355" s="26" cm="1">
        <f t="array" ref="B355">SUMPRODUCT(--(IFERROR(HOUR(Flights_2026_09_3033343536373[ata]),-1)=HOUR($A355)),--(IFERROR(Flights_2026_09_3033343536373[arr_runway],"")=B$351))</f>
        <v>22</v>
      </c>
      <c r="C355" s="26" cm="1">
        <f t="array" ref="C355">SUMPRODUCT(--(IFERROR(HOUR(Flights_2026_09_3033343536373[ata]),-1)=HOUR($A355)),--(IFERROR(Flights_2026_09_3033343536373[arr_runway],"")=C$351))</f>
        <v>2</v>
      </c>
      <c r="D355" s="26" cm="1">
        <f t="array" ref="D355">SUMPRODUCT(--(IFERROR(HOUR(Flights_2026_09_3033343536373[ata]),-1)=HOUR($A355)),--(IFERROR(Flights_2026_09_3033343536373[arr_runway],"")=D$351))</f>
        <v>0</v>
      </c>
      <c r="E355" s="26" cm="1">
        <f t="array" ref="E355">SUMPRODUCT(--(IFERROR(HOUR(Flights_2026_09_3033343536373[ata]),-1)=HOUR($A355)),--(IFERROR(Flights_2026_09_3033343536373[arr_runway],"")=E$351))</f>
        <v>0</v>
      </c>
      <c r="AF355" s="2">
        <v>0.66666666666666663</v>
      </c>
      <c r="AG355" t="s">
        <v>840</v>
      </c>
      <c r="AH355" s="17">
        <v>350</v>
      </c>
      <c r="AI355" s="17" cm="1">
        <f t="array" ref="AI355">SUMPRODUCT(--(IFERROR(HOUR(Flights_2026_09_3033343536373[entry_hour]),-1)=HOUR(AF355)),--(IFERROR(Flights_2026_09_3033343536373[entry_sector],"")=AG355),--(IFERROR(Flights_2026_09_3033343536373[nfl],-1)&gt;=AH355),--(IFERROR(Flights_2026_09_3033343536373[nfl],-1)&lt;=IF(AH355=450,450,AH355+9)))</f>
        <v>0</v>
      </c>
    </row>
    <row r="356" spans="1:35" x14ac:dyDescent="0.2">
      <c r="A356" s="4">
        <v>0.75</v>
      </c>
      <c r="B356" s="26" cm="1">
        <f t="array" ref="B356">SUMPRODUCT(--(IFERROR(HOUR(Flights_2026_09_3033343536373[ata]),-1)=HOUR($A356)),--(IFERROR(Flights_2026_09_3033343536373[arr_runway],"")=B$351))</f>
        <v>13</v>
      </c>
      <c r="C356" s="26" cm="1">
        <f t="array" ref="C356">SUMPRODUCT(--(IFERROR(HOUR(Flights_2026_09_3033343536373[ata]),-1)=HOUR($A356)),--(IFERROR(Flights_2026_09_3033343536373[arr_runway],"")=C$351))</f>
        <v>1</v>
      </c>
      <c r="D356" s="26" cm="1">
        <f t="array" ref="D356">SUMPRODUCT(--(IFERROR(HOUR(Flights_2026_09_3033343536373[ata]),-1)=HOUR($A356)),--(IFERROR(Flights_2026_09_3033343536373[arr_runway],"")=D$351))</f>
        <v>0</v>
      </c>
      <c r="E356" s="26" cm="1">
        <f t="array" ref="E356">SUMPRODUCT(--(IFERROR(HOUR(Flights_2026_09_3033343536373[ata]),-1)=HOUR($A356)),--(IFERROR(Flights_2026_09_3033343536373[arr_runway],"")=E$351))</f>
        <v>0</v>
      </c>
      <c r="AF356" s="2">
        <v>0.66666666666666663</v>
      </c>
      <c r="AG356" t="s">
        <v>840</v>
      </c>
      <c r="AH356" s="17">
        <v>360</v>
      </c>
      <c r="AI356" s="17" cm="1">
        <f t="array" ref="AI356">SUMPRODUCT(--(IFERROR(HOUR(Flights_2026_09_3033343536373[entry_hour]),-1)=HOUR(AF356)),--(IFERROR(Flights_2026_09_3033343536373[entry_sector],"")=AG356),--(IFERROR(Flights_2026_09_3033343536373[nfl],-1)&gt;=AH356),--(IFERROR(Flights_2026_09_3033343536373[nfl],-1)&lt;=IF(AH356=450,450,AH356+9)))</f>
        <v>0</v>
      </c>
    </row>
    <row r="357" spans="1:35" x14ac:dyDescent="0.2">
      <c r="A357" s="4">
        <v>0.79166666666666674</v>
      </c>
      <c r="B357" s="26" cm="1">
        <f t="array" ref="B357">SUMPRODUCT(--(IFERROR(HOUR(Flights_2026_09_3033343536373[ata]),-1)=HOUR($A357)),--(IFERROR(Flights_2026_09_3033343536373[arr_runway],"")=B$351))</f>
        <v>19</v>
      </c>
      <c r="C357" s="26" cm="1">
        <f t="array" ref="C357">SUMPRODUCT(--(IFERROR(HOUR(Flights_2026_09_3033343536373[ata]),-1)=HOUR($A357)),--(IFERROR(Flights_2026_09_3033343536373[arr_runway],"")=C$351))</f>
        <v>2</v>
      </c>
      <c r="D357" s="26" cm="1">
        <f t="array" ref="D357">SUMPRODUCT(--(IFERROR(HOUR(Flights_2026_09_3033343536373[ata]),-1)=HOUR($A357)),--(IFERROR(Flights_2026_09_3033343536373[arr_runway],"")=D$351))</f>
        <v>0</v>
      </c>
      <c r="E357" s="26" cm="1">
        <f t="array" ref="E357">SUMPRODUCT(--(IFERROR(HOUR(Flights_2026_09_3033343536373[ata]),-1)=HOUR($A357)),--(IFERROR(Flights_2026_09_3033343536373[arr_runway],"")=E$351))</f>
        <v>0</v>
      </c>
      <c r="AF357" s="2">
        <v>0.66666666666666663</v>
      </c>
      <c r="AG357" t="s">
        <v>840</v>
      </c>
      <c r="AH357" s="17">
        <v>370</v>
      </c>
      <c r="AI357" s="17" cm="1">
        <f t="array" ref="AI357">SUMPRODUCT(--(IFERROR(HOUR(Flights_2026_09_3033343536373[entry_hour]),-1)=HOUR(AF357)),--(IFERROR(Flights_2026_09_3033343536373[entry_sector],"")=AG357),--(IFERROR(Flights_2026_09_3033343536373[nfl],-1)&gt;=AH357),--(IFERROR(Flights_2026_09_3033343536373[nfl],-1)&lt;=IF(AH357=450,450,AH357+9)))</f>
        <v>0</v>
      </c>
    </row>
    <row r="358" spans="1:35" x14ac:dyDescent="0.2">
      <c r="A358" s="4">
        <v>0.83333333333333337</v>
      </c>
      <c r="B358" s="26" cm="1">
        <f t="array" ref="B358">SUMPRODUCT(--(IFERROR(HOUR(Flights_2026_09_3033343536373[ata]),-1)=HOUR($A358)),--(IFERROR(Flights_2026_09_3033343536373[arr_runway],"")=B$351))</f>
        <v>10</v>
      </c>
      <c r="C358" s="26" cm="1">
        <f t="array" ref="C358">SUMPRODUCT(--(IFERROR(HOUR(Flights_2026_09_3033343536373[ata]),-1)=HOUR($A358)),--(IFERROR(Flights_2026_09_3033343536373[arr_runway],"")=C$351))</f>
        <v>4</v>
      </c>
      <c r="D358" s="26" cm="1">
        <f t="array" ref="D358">SUMPRODUCT(--(IFERROR(HOUR(Flights_2026_09_3033343536373[ata]),-1)=HOUR($A358)),--(IFERROR(Flights_2026_09_3033343536373[arr_runway],"")=D$351))</f>
        <v>0</v>
      </c>
      <c r="E358" s="26" cm="1">
        <f t="array" ref="E358">SUMPRODUCT(--(IFERROR(HOUR(Flights_2026_09_3033343536373[ata]),-1)=HOUR($A358)),--(IFERROR(Flights_2026_09_3033343536373[arr_runway],"")=E$351))</f>
        <v>0</v>
      </c>
      <c r="AF358" s="2">
        <v>0.66666666666666663</v>
      </c>
      <c r="AG358" t="s">
        <v>840</v>
      </c>
      <c r="AH358" s="17">
        <v>380</v>
      </c>
      <c r="AI358" s="17" cm="1">
        <f t="array" ref="AI358">SUMPRODUCT(--(IFERROR(HOUR(Flights_2026_09_3033343536373[entry_hour]),-1)=HOUR(AF358)),--(IFERROR(Flights_2026_09_3033343536373[entry_sector],"")=AG358),--(IFERROR(Flights_2026_09_3033343536373[nfl],-1)&gt;=AH358),--(IFERROR(Flights_2026_09_3033343536373[nfl],-1)&lt;=IF(AH358=450,450,AH358+9)))</f>
        <v>0</v>
      </c>
    </row>
    <row r="359" spans="1:35" x14ac:dyDescent="0.2">
      <c r="A359" s="4">
        <v>0.875</v>
      </c>
      <c r="B359" s="26" cm="1">
        <f t="array" ref="B359">SUMPRODUCT(--(IFERROR(HOUR(Flights_2026_09_3033343536373[ata]),-1)=HOUR($A359)),--(IFERROR(Flights_2026_09_3033343536373[arr_runway],"")=B$351))</f>
        <v>12</v>
      </c>
      <c r="C359" s="26" cm="1">
        <f t="array" ref="C359">SUMPRODUCT(--(IFERROR(HOUR(Flights_2026_09_3033343536373[ata]),-1)=HOUR($A359)),--(IFERROR(Flights_2026_09_3033343536373[arr_runway],"")=C$351))</f>
        <v>0</v>
      </c>
      <c r="D359" s="26" cm="1">
        <f t="array" ref="D359">SUMPRODUCT(--(IFERROR(HOUR(Flights_2026_09_3033343536373[ata]),-1)=HOUR($A359)),--(IFERROR(Flights_2026_09_3033343536373[arr_runway],"")=D$351))</f>
        <v>0</v>
      </c>
      <c r="E359" s="26" cm="1">
        <f t="array" ref="E359">SUMPRODUCT(--(IFERROR(HOUR(Flights_2026_09_3033343536373[ata]),-1)=HOUR($A359)),--(IFERROR(Flights_2026_09_3033343536373[arr_runway],"")=E$351))</f>
        <v>0</v>
      </c>
      <c r="AF359" s="2">
        <v>0.66666666666666663</v>
      </c>
      <c r="AG359" t="s">
        <v>840</v>
      </c>
      <c r="AH359" s="17">
        <v>390</v>
      </c>
      <c r="AI359" s="17" cm="1">
        <f t="array" ref="AI359">SUMPRODUCT(--(IFERROR(HOUR(Flights_2026_09_3033343536373[entry_hour]),-1)=HOUR(AF359)),--(IFERROR(Flights_2026_09_3033343536373[entry_sector],"")=AG359),--(IFERROR(Flights_2026_09_3033343536373[nfl],-1)&gt;=AH359),--(IFERROR(Flights_2026_09_3033343536373[nfl],-1)&lt;=IF(AH359=450,450,AH359+9)))</f>
        <v>1</v>
      </c>
    </row>
    <row r="360" spans="1:35" x14ac:dyDescent="0.2">
      <c r="A360" s="4">
        <v>0.91666666666666674</v>
      </c>
      <c r="B360" s="26" cm="1">
        <f t="array" ref="B360">SUMPRODUCT(--(IFERROR(HOUR(Flights_2026_09_3033343536373[ata]),-1)=HOUR($A360)),--(IFERROR(Flights_2026_09_3033343536373[arr_runway],"")=B$351))</f>
        <v>6</v>
      </c>
      <c r="C360" s="26" cm="1">
        <f t="array" ref="C360">SUMPRODUCT(--(IFERROR(HOUR(Flights_2026_09_3033343536373[ata]),-1)=HOUR($A360)),--(IFERROR(Flights_2026_09_3033343536373[arr_runway],"")=C$351))</f>
        <v>1</v>
      </c>
      <c r="D360" s="26" cm="1">
        <f t="array" ref="D360">SUMPRODUCT(--(IFERROR(HOUR(Flights_2026_09_3033343536373[ata]),-1)=HOUR($A360)),--(IFERROR(Flights_2026_09_3033343536373[arr_runway],"")=D$351))</f>
        <v>0</v>
      </c>
      <c r="E360" s="26" cm="1">
        <f t="array" ref="E360">SUMPRODUCT(--(IFERROR(HOUR(Flights_2026_09_3033343536373[ata]),-1)=HOUR($A360)),--(IFERROR(Flights_2026_09_3033343536373[arr_runway],"")=E$351))</f>
        <v>0</v>
      </c>
      <c r="AF360" s="2">
        <v>0.66666666666666663</v>
      </c>
      <c r="AG360" t="s">
        <v>840</v>
      </c>
      <c r="AH360" s="17">
        <v>400</v>
      </c>
      <c r="AI360" s="17" cm="1">
        <f t="array" ref="AI360">SUMPRODUCT(--(IFERROR(HOUR(Flights_2026_09_3033343536373[entry_hour]),-1)=HOUR(AF360)),--(IFERROR(Flights_2026_09_3033343536373[entry_sector],"")=AG360),--(IFERROR(Flights_2026_09_3033343536373[nfl],-1)&gt;=AH360),--(IFERROR(Flights_2026_09_3033343536373[nfl],-1)&lt;=IF(AH360=450,450,AH360+9)))</f>
        <v>0</v>
      </c>
    </row>
    <row r="361" spans="1:35" x14ac:dyDescent="0.2">
      <c r="AF361" s="2">
        <v>0.66666666666666663</v>
      </c>
      <c r="AG361" t="s">
        <v>840</v>
      </c>
      <c r="AH361" s="17">
        <v>410</v>
      </c>
      <c r="AI361" s="17" cm="1">
        <f t="array" ref="AI361">SUMPRODUCT(--(IFERROR(HOUR(Flights_2026_09_3033343536373[entry_hour]),-1)=HOUR(AF361)),--(IFERROR(Flights_2026_09_3033343536373[entry_sector],"")=AG361),--(IFERROR(Flights_2026_09_3033343536373[nfl],-1)&gt;=AH361),--(IFERROR(Flights_2026_09_3033343536373[nfl],-1)&lt;=IF(AH361=450,450,AH361+9)))</f>
        <v>0</v>
      </c>
    </row>
    <row r="362" spans="1:35" x14ac:dyDescent="0.2">
      <c r="AF362" s="2">
        <v>0.66666666666666663</v>
      </c>
      <c r="AG362" t="s">
        <v>840</v>
      </c>
      <c r="AH362" s="17">
        <v>420</v>
      </c>
      <c r="AI362" s="17" cm="1">
        <f t="array" ref="AI362">SUMPRODUCT(--(IFERROR(HOUR(Flights_2026_09_3033343536373[entry_hour]),-1)=HOUR(AF362)),--(IFERROR(Flights_2026_09_3033343536373[entry_sector],"")=AG362),--(IFERROR(Flights_2026_09_3033343536373[nfl],-1)&gt;=AH362),--(IFERROR(Flights_2026_09_3033343536373[nfl],-1)&lt;=IF(AH362=450,450,AH362+9)))</f>
        <v>0</v>
      </c>
    </row>
    <row r="363" spans="1:35" x14ac:dyDescent="0.2">
      <c r="AF363" s="2">
        <v>0.66666666666666663</v>
      </c>
      <c r="AG363" t="s">
        <v>840</v>
      </c>
      <c r="AH363" s="17">
        <v>430</v>
      </c>
      <c r="AI363" s="17" cm="1">
        <f t="array" ref="AI363">SUMPRODUCT(--(IFERROR(HOUR(Flights_2026_09_3033343536373[entry_hour]),-1)=HOUR(AF363)),--(IFERROR(Flights_2026_09_3033343536373[entry_sector],"")=AG363),--(IFERROR(Flights_2026_09_3033343536373[nfl],-1)&gt;=AH363),--(IFERROR(Flights_2026_09_3033343536373[nfl],-1)&lt;=IF(AH363=450,450,AH363+9)))</f>
        <v>0</v>
      </c>
    </row>
    <row r="364" spans="1:35" x14ac:dyDescent="0.2">
      <c r="AF364" s="2">
        <v>0.66666666666666663</v>
      </c>
      <c r="AG364" t="s">
        <v>840</v>
      </c>
      <c r="AH364" s="17">
        <v>440</v>
      </c>
      <c r="AI364" s="17" cm="1">
        <f t="array" ref="AI364">SUMPRODUCT(--(IFERROR(HOUR(Flights_2026_09_3033343536373[entry_hour]),-1)=HOUR(AF364)),--(IFERROR(Flights_2026_09_3033343536373[entry_sector],"")=AG364),--(IFERROR(Flights_2026_09_3033343536373[nfl],-1)&gt;=AH364),--(IFERROR(Flights_2026_09_3033343536373[nfl],-1)&lt;=IF(AH364=450,450,AH364+9)))</f>
        <v>0</v>
      </c>
    </row>
    <row r="365" spans="1:35" x14ac:dyDescent="0.2">
      <c r="AF365" s="2">
        <v>0.66666666666666663</v>
      </c>
      <c r="AG365" t="s">
        <v>840</v>
      </c>
      <c r="AH365" s="17">
        <v>450</v>
      </c>
      <c r="AI365" s="17" cm="1">
        <f t="array" ref="AI365">SUMPRODUCT(--(IFERROR(HOUR(Flights_2026_09_3033343536373[entry_hour]),-1)=HOUR(AF365)),--(IFERROR(Flights_2026_09_3033343536373[entry_sector],"")=AG365),--(IFERROR(Flights_2026_09_3033343536373[nfl],-1)&gt;=AH365),--(IFERROR(Flights_2026_09_3033343536373[nfl],-1)&lt;=IF(AH365=450,450,AH365+9)))</f>
        <v>0</v>
      </c>
    </row>
    <row r="366" spans="1:35" x14ac:dyDescent="0.2">
      <c r="AF366" s="2">
        <v>0.66666666666666663</v>
      </c>
      <c r="AG366" t="s">
        <v>747</v>
      </c>
      <c r="AH366" s="17">
        <v>200</v>
      </c>
      <c r="AI366" s="17" cm="1">
        <f t="array" ref="AI366">SUMPRODUCT(--(IFERROR(HOUR(Flights_2026_09_3033343536373[entry_hour]),-1)=HOUR(AF366)),--(IFERROR(Flights_2026_09_3033343536373[entry_sector],"")=AG366),--(IFERROR(Flights_2026_09_3033343536373[nfl],-1)&gt;=AH366),--(IFERROR(Flights_2026_09_3033343536373[nfl],-1)&lt;=IF(AH366=450,450,AH366+9)))</f>
        <v>0</v>
      </c>
    </row>
    <row r="367" spans="1:35" x14ac:dyDescent="0.2">
      <c r="AF367" s="2">
        <v>0.66666666666666663</v>
      </c>
      <c r="AG367" t="s">
        <v>747</v>
      </c>
      <c r="AH367" s="17">
        <v>210</v>
      </c>
      <c r="AI367" s="17" cm="1">
        <f t="array" ref="AI367">SUMPRODUCT(--(IFERROR(HOUR(Flights_2026_09_3033343536373[entry_hour]),-1)=HOUR(AF367)),--(IFERROR(Flights_2026_09_3033343536373[entry_sector],"")=AG367),--(IFERROR(Flights_2026_09_3033343536373[nfl],-1)&gt;=AH367),--(IFERROR(Flights_2026_09_3033343536373[nfl],-1)&lt;=IF(AH367=450,450,AH367+9)))</f>
        <v>0</v>
      </c>
    </row>
    <row r="368" spans="1:35" x14ac:dyDescent="0.2">
      <c r="AF368" s="2">
        <v>0.66666666666666663</v>
      </c>
      <c r="AG368" t="s">
        <v>747</v>
      </c>
      <c r="AH368" s="17">
        <v>220</v>
      </c>
      <c r="AI368" s="17" cm="1">
        <f t="array" ref="AI368">SUMPRODUCT(--(IFERROR(HOUR(Flights_2026_09_3033343536373[entry_hour]),-1)=HOUR(AF368)),--(IFERROR(Flights_2026_09_3033343536373[entry_sector],"")=AG368),--(IFERROR(Flights_2026_09_3033343536373[nfl],-1)&gt;=AH368),--(IFERROR(Flights_2026_09_3033343536373[nfl],-1)&lt;=IF(AH368=450,450,AH368+9)))</f>
        <v>0</v>
      </c>
    </row>
    <row r="369" spans="32:35" x14ac:dyDescent="0.2">
      <c r="AF369" s="2">
        <v>0.66666666666666663</v>
      </c>
      <c r="AG369" t="s">
        <v>747</v>
      </c>
      <c r="AH369" s="17">
        <v>230</v>
      </c>
      <c r="AI369" s="17" cm="1">
        <f t="array" ref="AI369">SUMPRODUCT(--(IFERROR(HOUR(Flights_2026_09_3033343536373[entry_hour]),-1)=HOUR(AF369)),--(IFERROR(Flights_2026_09_3033343536373[entry_sector],"")=AG369),--(IFERROR(Flights_2026_09_3033343536373[nfl],-1)&gt;=AH369),--(IFERROR(Flights_2026_09_3033343536373[nfl],-1)&lt;=IF(AH369=450,450,AH369+9)))</f>
        <v>0</v>
      </c>
    </row>
    <row r="370" spans="32:35" x14ac:dyDescent="0.2">
      <c r="AF370" s="2">
        <v>0.66666666666666663</v>
      </c>
      <c r="AG370" t="s">
        <v>747</v>
      </c>
      <c r="AH370" s="17">
        <v>240</v>
      </c>
      <c r="AI370" s="17" cm="1">
        <f t="array" ref="AI370">SUMPRODUCT(--(IFERROR(HOUR(Flights_2026_09_3033343536373[entry_hour]),-1)=HOUR(AF370)),--(IFERROR(Flights_2026_09_3033343536373[entry_sector],"")=AG370),--(IFERROR(Flights_2026_09_3033343536373[nfl],-1)&gt;=AH370),--(IFERROR(Flights_2026_09_3033343536373[nfl],-1)&lt;=IF(AH370=450,450,AH370+9)))</f>
        <v>0</v>
      </c>
    </row>
    <row r="371" spans="32:35" x14ac:dyDescent="0.2">
      <c r="AF371" s="2">
        <v>0.66666666666666663</v>
      </c>
      <c r="AG371" t="s">
        <v>747</v>
      </c>
      <c r="AH371" s="17">
        <v>250</v>
      </c>
      <c r="AI371" s="17" cm="1">
        <f t="array" ref="AI371">SUMPRODUCT(--(IFERROR(HOUR(Flights_2026_09_3033343536373[entry_hour]),-1)=HOUR(AF371)),--(IFERROR(Flights_2026_09_3033343536373[entry_sector],"")=AG371),--(IFERROR(Flights_2026_09_3033343536373[nfl],-1)&gt;=AH371),--(IFERROR(Flights_2026_09_3033343536373[nfl],-1)&lt;=IF(AH371=450,450,AH371+9)))</f>
        <v>0</v>
      </c>
    </row>
    <row r="372" spans="32:35" x14ac:dyDescent="0.2">
      <c r="AF372" s="2">
        <v>0.66666666666666663</v>
      </c>
      <c r="AG372" t="s">
        <v>747</v>
      </c>
      <c r="AH372" s="17">
        <v>260</v>
      </c>
      <c r="AI372" s="17" cm="1">
        <f t="array" ref="AI372">SUMPRODUCT(--(IFERROR(HOUR(Flights_2026_09_3033343536373[entry_hour]),-1)=HOUR(AF372)),--(IFERROR(Flights_2026_09_3033343536373[entry_sector],"")=AG372),--(IFERROR(Flights_2026_09_3033343536373[nfl],-1)&gt;=AH372),--(IFERROR(Flights_2026_09_3033343536373[nfl],-1)&lt;=IF(AH372=450,450,AH372+9)))</f>
        <v>0</v>
      </c>
    </row>
    <row r="373" spans="32:35" x14ac:dyDescent="0.2">
      <c r="AF373" s="2">
        <v>0.66666666666666663</v>
      </c>
      <c r="AG373" t="s">
        <v>747</v>
      </c>
      <c r="AH373" s="17">
        <v>270</v>
      </c>
      <c r="AI373" s="17" cm="1">
        <f t="array" ref="AI373">SUMPRODUCT(--(IFERROR(HOUR(Flights_2026_09_3033343536373[entry_hour]),-1)=HOUR(AF373)),--(IFERROR(Flights_2026_09_3033343536373[entry_sector],"")=AG373),--(IFERROR(Flights_2026_09_3033343536373[nfl],-1)&gt;=AH373),--(IFERROR(Flights_2026_09_3033343536373[nfl],-1)&lt;=IF(AH373=450,450,AH373+9)))</f>
        <v>0</v>
      </c>
    </row>
    <row r="374" spans="32:35" x14ac:dyDescent="0.2">
      <c r="AF374" s="2">
        <v>0.66666666666666663</v>
      </c>
      <c r="AG374" t="s">
        <v>747</v>
      </c>
      <c r="AH374" s="17">
        <v>280</v>
      </c>
      <c r="AI374" s="17" cm="1">
        <f t="array" ref="AI374">SUMPRODUCT(--(IFERROR(HOUR(Flights_2026_09_3033343536373[entry_hour]),-1)=HOUR(AF374)),--(IFERROR(Flights_2026_09_3033343536373[entry_sector],"")=AG374),--(IFERROR(Flights_2026_09_3033343536373[nfl],-1)&gt;=AH374),--(IFERROR(Flights_2026_09_3033343536373[nfl],-1)&lt;=IF(AH374=450,450,AH374+9)))</f>
        <v>0</v>
      </c>
    </row>
    <row r="375" spans="32:35" x14ac:dyDescent="0.2">
      <c r="AF375" s="2">
        <v>0.66666666666666663</v>
      </c>
      <c r="AG375" t="s">
        <v>747</v>
      </c>
      <c r="AH375" s="17">
        <v>290</v>
      </c>
      <c r="AI375" s="17" cm="1">
        <f t="array" ref="AI375">SUMPRODUCT(--(IFERROR(HOUR(Flights_2026_09_3033343536373[entry_hour]),-1)=HOUR(AF375)),--(IFERROR(Flights_2026_09_3033343536373[entry_sector],"")=AG375),--(IFERROR(Flights_2026_09_3033343536373[nfl],-1)&gt;=AH375),--(IFERROR(Flights_2026_09_3033343536373[nfl],-1)&lt;=IF(AH375=450,450,AH375+9)))</f>
        <v>0</v>
      </c>
    </row>
    <row r="376" spans="32:35" x14ac:dyDescent="0.2">
      <c r="AF376" s="2">
        <v>0.66666666666666663</v>
      </c>
      <c r="AG376" t="s">
        <v>747</v>
      </c>
      <c r="AH376" s="17">
        <v>300</v>
      </c>
      <c r="AI376" s="17" cm="1">
        <f t="array" ref="AI376">SUMPRODUCT(--(IFERROR(HOUR(Flights_2026_09_3033343536373[entry_hour]),-1)=HOUR(AF376)),--(IFERROR(Flights_2026_09_3033343536373[entry_sector],"")=AG376),--(IFERROR(Flights_2026_09_3033343536373[nfl],-1)&gt;=AH376),--(IFERROR(Flights_2026_09_3033343536373[nfl],-1)&lt;=IF(AH376=450,450,AH376+9)))</f>
        <v>0</v>
      </c>
    </row>
    <row r="377" spans="32:35" x14ac:dyDescent="0.2">
      <c r="AF377" s="2">
        <v>0.66666666666666663</v>
      </c>
      <c r="AG377" t="s">
        <v>747</v>
      </c>
      <c r="AH377" s="17">
        <v>310</v>
      </c>
      <c r="AI377" s="17" cm="1">
        <f t="array" ref="AI377">SUMPRODUCT(--(IFERROR(HOUR(Flights_2026_09_3033343536373[entry_hour]),-1)=HOUR(AF377)),--(IFERROR(Flights_2026_09_3033343536373[entry_sector],"")=AG377),--(IFERROR(Flights_2026_09_3033343536373[nfl],-1)&gt;=AH377),--(IFERROR(Flights_2026_09_3033343536373[nfl],-1)&lt;=IF(AH377=450,450,AH377+9)))</f>
        <v>0</v>
      </c>
    </row>
    <row r="378" spans="32:35" x14ac:dyDescent="0.2">
      <c r="AF378" s="2">
        <v>0.66666666666666663</v>
      </c>
      <c r="AG378" t="s">
        <v>747</v>
      </c>
      <c r="AH378" s="17">
        <v>320</v>
      </c>
      <c r="AI378" s="17" cm="1">
        <f t="array" ref="AI378">SUMPRODUCT(--(IFERROR(HOUR(Flights_2026_09_3033343536373[entry_hour]),-1)=HOUR(AF378)),--(IFERROR(Flights_2026_09_3033343536373[entry_sector],"")=AG378),--(IFERROR(Flights_2026_09_3033343536373[nfl],-1)&gt;=AH378),--(IFERROR(Flights_2026_09_3033343536373[nfl],-1)&lt;=IF(AH378=450,450,AH378+9)))</f>
        <v>0</v>
      </c>
    </row>
    <row r="379" spans="32:35" x14ac:dyDescent="0.2">
      <c r="AF379" s="2">
        <v>0.66666666666666663</v>
      </c>
      <c r="AG379" t="s">
        <v>747</v>
      </c>
      <c r="AH379" s="17">
        <v>330</v>
      </c>
      <c r="AI379" s="17" cm="1">
        <f t="array" ref="AI379">SUMPRODUCT(--(IFERROR(HOUR(Flights_2026_09_3033343536373[entry_hour]),-1)=HOUR(AF379)),--(IFERROR(Flights_2026_09_3033343536373[entry_sector],"")=AG379),--(IFERROR(Flights_2026_09_3033343536373[nfl],-1)&gt;=AH379),--(IFERROR(Flights_2026_09_3033343536373[nfl],-1)&lt;=IF(AH379=450,450,AH379+9)))</f>
        <v>0</v>
      </c>
    </row>
    <row r="380" spans="32:35" x14ac:dyDescent="0.2">
      <c r="AF380" s="2">
        <v>0.66666666666666663</v>
      </c>
      <c r="AG380" t="s">
        <v>747</v>
      </c>
      <c r="AH380" s="17">
        <v>340</v>
      </c>
      <c r="AI380" s="17" cm="1">
        <f t="array" ref="AI380">SUMPRODUCT(--(IFERROR(HOUR(Flights_2026_09_3033343536373[entry_hour]),-1)=HOUR(AF380)),--(IFERROR(Flights_2026_09_3033343536373[entry_sector],"")=AG380),--(IFERROR(Flights_2026_09_3033343536373[nfl],-1)&gt;=AH380),--(IFERROR(Flights_2026_09_3033343536373[nfl],-1)&lt;=IF(AH380=450,450,AH380+9)))</f>
        <v>0</v>
      </c>
    </row>
    <row r="381" spans="32:35" x14ac:dyDescent="0.2">
      <c r="AF381" s="2">
        <v>0.66666666666666663</v>
      </c>
      <c r="AG381" t="s">
        <v>747</v>
      </c>
      <c r="AH381" s="17">
        <v>350</v>
      </c>
      <c r="AI381" s="17" cm="1">
        <f t="array" ref="AI381">SUMPRODUCT(--(IFERROR(HOUR(Flights_2026_09_3033343536373[entry_hour]),-1)=HOUR(AF381)),--(IFERROR(Flights_2026_09_3033343536373[entry_sector],"")=AG381),--(IFERROR(Flights_2026_09_3033343536373[nfl],-1)&gt;=AH381),--(IFERROR(Flights_2026_09_3033343536373[nfl],-1)&lt;=IF(AH381=450,450,AH381+9)))</f>
        <v>0</v>
      </c>
    </row>
    <row r="382" spans="32:35" x14ac:dyDescent="0.2">
      <c r="AF382" s="2">
        <v>0.66666666666666663</v>
      </c>
      <c r="AG382" t="s">
        <v>747</v>
      </c>
      <c r="AH382" s="17">
        <v>360</v>
      </c>
      <c r="AI382" s="17" cm="1">
        <f t="array" ref="AI382">SUMPRODUCT(--(IFERROR(HOUR(Flights_2026_09_3033343536373[entry_hour]),-1)=HOUR(AF382)),--(IFERROR(Flights_2026_09_3033343536373[entry_sector],"")=AG382),--(IFERROR(Flights_2026_09_3033343536373[nfl],-1)&gt;=AH382),--(IFERROR(Flights_2026_09_3033343536373[nfl],-1)&lt;=IF(AH382=450,450,AH382+9)))</f>
        <v>2</v>
      </c>
    </row>
    <row r="383" spans="32:35" x14ac:dyDescent="0.2">
      <c r="AF383" s="2">
        <v>0.66666666666666663</v>
      </c>
      <c r="AG383" t="s">
        <v>747</v>
      </c>
      <c r="AH383" s="17">
        <v>370</v>
      </c>
      <c r="AI383" s="17" cm="1">
        <f t="array" ref="AI383">SUMPRODUCT(--(IFERROR(HOUR(Flights_2026_09_3033343536373[entry_hour]),-1)=HOUR(AF383)),--(IFERROR(Flights_2026_09_3033343536373[entry_sector],"")=AG383),--(IFERROR(Flights_2026_09_3033343536373[nfl],-1)&gt;=AH383),--(IFERROR(Flights_2026_09_3033343536373[nfl],-1)&lt;=IF(AH383=450,450,AH383+9)))</f>
        <v>0</v>
      </c>
    </row>
    <row r="384" spans="32:35" x14ac:dyDescent="0.2">
      <c r="AF384" s="2">
        <v>0.66666666666666663</v>
      </c>
      <c r="AG384" t="s">
        <v>747</v>
      </c>
      <c r="AH384" s="17">
        <v>380</v>
      </c>
      <c r="AI384" s="17" cm="1">
        <f t="array" ref="AI384">SUMPRODUCT(--(IFERROR(HOUR(Flights_2026_09_3033343536373[entry_hour]),-1)=HOUR(AF384)),--(IFERROR(Flights_2026_09_3033343536373[entry_sector],"")=AG384),--(IFERROR(Flights_2026_09_3033343536373[nfl],-1)&gt;=AH384),--(IFERROR(Flights_2026_09_3033343536373[nfl],-1)&lt;=IF(AH384=450,450,AH384+9)))</f>
        <v>0</v>
      </c>
    </row>
    <row r="385" spans="32:35" x14ac:dyDescent="0.2">
      <c r="AF385" s="2">
        <v>0.66666666666666663</v>
      </c>
      <c r="AG385" t="s">
        <v>747</v>
      </c>
      <c r="AH385" s="17">
        <v>390</v>
      </c>
      <c r="AI385" s="17" cm="1">
        <f t="array" ref="AI385">SUMPRODUCT(--(IFERROR(HOUR(Flights_2026_09_3033343536373[entry_hour]),-1)=HOUR(AF385)),--(IFERROR(Flights_2026_09_3033343536373[entry_sector],"")=AG385),--(IFERROR(Flights_2026_09_3033343536373[nfl],-1)&gt;=AH385),--(IFERROR(Flights_2026_09_3033343536373[nfl],-1)&lt;=IF(AH385=450,450,AH385+9)))</f>
        <v>0</v>
      </c>
    </row>
    <row r="386" spans="32:35" x14ac:dyDescent="0.2">
      <c r="AF386" s="2">
        <v>0.66666666666666663</v>
      </c>
      <c r="AG386" t="s">
        <v>747</v>
      </c>
      <c r="AH386" s="17">
        <v>400</v>
      </c>
      <c r="AI386" s="17" cm="1">
        <f t="array" ref="AI386">SUMPRODUCT(--(IFERROR(HOUR(Flights_2026_09_3033343536373[entry_hour]),-1)=HOUR(AF386)),--(IFERROR(Flights_2026_09_3033343536373[entry_sector],"")=AG386),--(IFERROR(Flights_2026_09_3033343536373[nfl],-1)&gt;=AH386),--(IFERROR(Flights_2026_09_3033343536373[nfl],-1)&lt;=IF(AH386=450,450,AH386+9)))</f>
        <v>0</v>
      </c>
    </row>
    <row r="387" spans="32:35" ht="28" customHeight="1" x14ac:dyDescent="0.2">
      <c r="AF387" s="2">
        <v>0.66666666666666663</v>
      </c>
      <c r="AG387" t="s">
        <v>747</v>
      </c>
      <c r="AH387" s="17">
        <v>410</v>
      </c>
      <c r="AI387" s="17" cm="1">
        <f t="array" ref="AI387">SUMPRODUCT(--(IFERROR(HOUR(Flights_2026_09_3033343536373[entry_hour]),-1)=HOUR(AF387)),--(IFERROR(Flights_2026_09_3033343536373[entry_sector],"")=AG387),--(IFERROR(Flights_2026_09_3033343536373[nfl],-1)&gt;=AH387),--(IFERROR(Flights_2026_09_3033343536373[nfl],-1)&lt;=IF(AH387=450,450,AH387+9)))</f>
        <v>0</v>
      </c>
    </row>
    <row r="388" spans="32:35" x14ac:dyDescent="0.2">
      <c r="AF388" s="2">
        <v>0.66666666666666663</v>
      </c>
      <c r="AG388" t="s">
        <v>747</v>
      </c>
      <c r="AH388" s="17">
        <v>420</v>
      </c>
      <c r="AI388" s="17" cm="1">
        <f t="array" ref="AI388">SUMPRODUCT(--(IFERROR(HOUR(Flights_2026_09_3033343536373[entry_hour]),-1)=HOUR(AF388)),--(IFERROR(Flights_2026_09_3033343536373[entry_sector],"")=AG388),--(IFERROR(Flights_2026_09_3033343536373[nfl],-1)&gt;=AH388),--(IFERROR(Flights_2026_09_3033343536373[nfl],-1)&lt;=IF(AH388=450,450,AH388+9)))</f>
        <v>0</v>
      </c>
    </row>
    <row r="389" spans="32:35" x14ac:dyDescent="0.2">
      <c r="AF389" s="2">
        <v>0.66666666666666663</v>
      </c>
      <c r="AG389" t="s">
        <v>747</v>
      </c>
      <c r="AH389" s="17">
        <v>430</v>
      </c>
      <c r="AI389" s="17" cm="1">
        <f t="array" ref="AI389">SUMPRODUCT(--(IFERROR(HOUR(Flights_2026_09_3033343536373[entry_hour]),-1)=HOUR(AF389)),--(IFERROR(Flights_2026_09_3033343536373[entry_sector],"")=AG389),--(IFERROR(Flights_2026_09_3033343536373[nfl],-1)&gt;=AH389),--(IFERROR(Flights_2026_09_3033343536373[nfl],-1)&lt;=IF(AH389=450,450,AH389+9)))</f>
        <v>0</v>
      </c>
    </row>
    <row r="390" spans="32:35" x14ac:dyDescent="0.2">
      <c r="AF390" s="2">
        <v>0.66666666666666663</v>
      </c>
      <c r="AG390" t="s">
        <v>747</v>
      </c>
      <c r="AH390" s="17">
        <v>440</v>
      </c>
      <c r="AI390" s="17" cm="1">
        <f t="array" ref="AI390">SUMPRODUCT(--(IFERROR(HOUR(Flights_2026_09_3033343536373[entry_hour]),-1)=HOUR(AF390)),--(IFERROR(Flights_2026_09_3033343536373[entry_sector],"")=AG390),--(IFERROR(Flights_2026_09_3033343536373[nfl],-1)&gt;=AH390),--(IFERROR(Flights_2026_09_3033343536373[nfl],-1)&lt;=IF(AH390=450,450,AH390+9)))</f>
        <v>0</v>
      </c>
    </row>
    <row r="391" spans="32:35" x14ac:dyDescent="0.2">
      <c r="AF391" s="2">
        <v>0.66666666666666663</v>
      </c>
      <c r="AG391" t="s">
        <v>747</v>
      </c>
      <c r="AH391" s="17">
        <v>450</v>
      </c>
      <c r="AI391" s="17" cm="1">
        <f t="array" ref="AI391">SUMPRODUCT(--(IFERROR(HOUR(Flights_2026_09_3033343536373[entry_hour]),-1)=HOUR(AF391)),--(IFERROR(Flights_2026_09_3033343536373[entry_sector],"")=AG391),--(IFERROR(Flights_2026_09_3033343536373[nfl],-1)&gt;=AH391),--(IFERROR(Flights_2026_09_3033343536373[nfl],-1)&lt;=IF(AH391=450,450,AH391+9)))</f>
        <v>0</v>
      </c>
    </row>
    <row r="392" spans="32:35" x14ac:dyDescent="0.2">
      <c r="AF392" s="2">
        <v>0.70833333333333337</v>
      </c>
      <c r="AG392" t="s">
        <v>743</v>
      </c>
      <c r="AH392" s="17">
        <v>200</v>
      </c>
      <c r="AI392" s="17" cm="1">
        <f t="array" ref="AI392">SUMPRODUCT(--(IFERROR(HOUR(Flights_2026_09_3033343536373[entry_hour]),-1)=HOUR(AF392)),--(IFERROR(Flights_2026_09_3033343536373[entry_sector],"")=AG392),--(IFERROR(Flights_2026_09_3033343536373[nfl],-1)&gt;=AH392),--(IFERROR(Flights_2026_09_3033343536373[nfl],-1)&lt;=IF(AH392=450,450,AH392+9)))</f>
        <v>0</v>
      </c>
    </row>
    <row r="393" spans="32:35" x14ac:dyDescent="0.2">
      <c r="AF393" s="2">
        <v>0.70833333333333337</v>
      </c>
      <c r="AG393" t="s">
        <v>743</v>
      </c>
      <c r="AH393" s="17">
        <v>210</v>
      </c>
      <c r="AI393" s="17" cm="1">
        <f t="array" ref="AI393">SUMPRODUCT(--(IFERROR(HOUR(Flights_2026_09_3033343536373[entry_hour]),-1)=HOUR(AF393)),--(IFERROR(Flights_2026_09_3033343536373[entry_sector],"")=AG393),--(IFERROR(Flights_2026_09_3033343536373[nfl],-1)&gt;=AH393),--(IFERROR(Flights_2026_09_3033343536373[nfl],-1)&lt;=IF(AH393=450,450,AH393+9)))</f>
        <v>0</v>
      </c>
    </row>
    <row r="394" spans="32:35" x14ac:dyDescent="0.2">
      <c r="AF394" s="2">
        <v>0.70833333333333337</v>
      </c>
      <c r="AG394" t="s">
        <v>743</v>
      </c>
      <c r="AH394" s="17">
        <v>220</v>
      </c>
      <c r="AI394" s="17" cm="1">
        <f t="array" ref="AI394">SUMPRODUCT(--(IFERROR(HOUR(Flights_2026_09_3033343536373[entry_hour]),-1)=HOUR(AF394)),--(IFERROR(Flights_2026_09_3033343536373[entry_sector],"")=AG394),--(IFERROR(Flights_2026_09_3033343536373[nfl],-1)&gt;=AH394),--(IFERROR(Flights_2026_09_3033343536373[nfl],-1)&lt;=IF(AH394=450,450,AH394+9)))</f>
        <v>0</v>
      </c>
    </row>
    <row r="395" spans="32:35" x14ac:dyDescent="0.2">
      <c r="AF395" s="2">
        <v>0.70833333333333337</v>
      </c>
      <c r="AG395" t="s">
        <v>743</v>
      </c>
      <c r="AH395" s="17">
        <v>230</v>
      </c>
      <c r="AI395" s="17" cm="1">
        <f t="array" ref="AI395">SUMPRODUCT(--(IFERROR(HOUR(Flights_2026_09_3033343536373[entry_hour]),-1)=HOUR(AF395)),--(IFERROR(Flights_2026_09_3033343536373[entry_sector],"")=AG395),--(IFERROR(Flights_2026_09_3033343536373[nfl],-1)&gt;=AH395),--(IFERROR(Flights_2026_09_3033343536373[nfl],-1)&lt;=IF(AH395=450,450,AH395+9)))</f>
        <v>0</v>
      </c>
    </row>
    <row r="396" spans="32:35" x14ac:dyDescent="0.2">
      <c r="AF396" s="2">
        <v>0.70833333333333337</v>
      </c>
      <c r="AG396" t="s">
        <v>743</v>
      </c>
      <c r="AH396" s="17">
        <v>240</v>
      </c>
      <c r="AI396" s="17" cm="1">
        <f t="array" ref="AI396">SUMPRODUCT(--(IFERROR(HOUR(Flights_2026_09_3033343536373[entry_hour]),-1)=HOUR(AF396)),--(IFERROR(Flights_2026_09_3033343536373[entry_sector],"")=AG396),--(IFERROR(Flights_2026_09_3033343536373[nfl],-1)&gt;=AH396),--(IFERROR(Flights_2026_09_3033343536373[nfl],-1)&lt;=IF(AH396=450,450,AH396+9)))</f>
        <v>0</v>
      </c>
    </row>
    <row r="397" spans="32:35" x14ac:dyDescent="0.2">
      <c r="AF397" s="2">
        <v>0.70833333333333337</v>
      </c>
      <c r="AG397" t="s">
        <v>743</v>
      </c>
      <c r="AH397" s="17">
        <v>250</v>
      </c>
      <c r="AI397" s="17" cm="1">
        <f t="array" ref="AI397">SUMPRODUCT(--(IFERROR(HOUR(Flights_2026_09_3033343536373[entry_hour]),-1)=HOUR(AF397)),--(IFERROR(Flights_2026_09_3033343536373[entry_sector],"")=AG397),--(IFERROR(Flights_2026_09_3033343536373[nfl],-1)&gt;=AH397),--(IFERROR(Flights_2026_09_3033343536373[nfl],-1)&lt;=IF(AH397=450,450,AH397+9)))</f>
        <v>0</v>
      </c>
    </row>
    <row r="398" spans="32:35" x14ac:dyDescent="0.2">
      <c r="AF398" s="2">
        <v>0.70833333333333337</v>
      </c>
      <c r="AG398" t="s">
        <v>743</v>
      </c>
      <c r="AH398" s="17">
        <v>260</v>
      </c>
      <c r="AI398" s="17" cm="1">
        <f t="array" ref="AI398">SUMPRODUCT(--(IFERROR(HOUR(Flights_2026_09_3033343536373[entry_hour]),-1)=HOUR(AF398)),--(IFERROR(Flights_2026_09_3033343536373[entry_sector],"")=AG398),--(IFERROR(Flights_2026_09_3033343536373[nfl],-1)&gt;=AH398),--(IFERROR(Flights_2026_09_3033343536373[nfl],-1)&lt;=IF(AH398=450,450,AH398+9)))</f>
        <v>0</v>
      </c>
    </row>
    <row r="399" spans="32:35" x14ac:dyDescent="0.2">
      <c r="AF399" s="2">
        <v>0.70833333333333337</v>
      </c>
      <c r="AG399" t="s">
        <v>743</v>
      </c>
      <c r="AH399" s="17">
        <v>270</v>
      </c>
      <c r="AI399" s="17" cm="1">
        <f t="array" ref="AI399">SUMPRODUCT(--(IFERROR(HOUR(Flights_2026_09_3033343536373[entry_hour]),-1)=HOUR(AF399)),--(IFERROR(Flights_2026_09_3033343536373[entry_sector],"")=AG399),--(IFERROR(Flights_2026_09_3033343536373[nfl],-1)&gt;=AH399),--(IFERROR(Flights_2026_09_3033343536373[nfl],-1)&lt;=IF(AH399=450,450,AH399+9)))</f>
        <v>0</v>
      </c>
    </row>
    <row r="400" spans="32:35" x14ac:dyDescent="0.2">
      <c r="AF400" s="2">
        <v>0.70833333333333337</v>
      </c>
      <c r="AG400" t="s">
        <v>743</v>
      </c>
      <c r="AH400" s="17">
        <v>280</v>
      </c>
      <c r="AI400" s="17" cm="1">
        <f t="array" ref="AI400">SUMPRODUCT(--(IFERROR(HOUR(Flights_2026_09_3033343536373[entry_hour]),-1)=HOUR(AF400)),--(IFERROR(Flights_2026_09_3033343536373[entry_sector],"")=AG400),--(IFERROR(Flights_2026_09_3033343536373[nfl],-1)&gt;=AH400),--(IFERROR(Flights_2026_09_3033343536373[nfl],-1)&lt;=IF(AH400=450,450,AH400+9)))</f>
        <v>0</v>
      </c>
    </row>
    <row r="401" spans="1:35" x14ac:dyDescent="0.2">
      <c r="AF401" s="2">
        <v>0.70833333333333337</v>
      </c>
      <c r="AG401" t="s">
        <v>743</v>
      </c>
      <c r="AH401" s="17">
        <v>290</v>
      </c>
      <c r="AI401" s="17" cm="1">
        <f t="array" ref="AI401">SUMPRODUCT(--(IFERROR(HOUR(Flights_2026_09_3033343536373[entry_hour]),-1)=HOUR(AF401)),--(IFERROR(Flights_2026_09_3033343536373[entry_sector],"")=AG401),--(IFERROR(Flights_2026_09_3033343536373[nfl],-1)&gt;=AH401),--(IFERROR(Flights_2026_09_3033343536373[nfl],-1)&lt;=IF(AH401=450,450,AH401+9)))</f>
        <v>0</v>
      </c>
    </row>
    <row r="402" spans="1:35" x14ac:dyDescent="0.2">
      <c r="AF402" s="2">
        <v>0.70833333333333337</v>
      </c>
      <c r="AG402" t="s">
        <v>743</v>
      </c>
      <c r="AH402" s="17">
        <v>300</v>
      </c>
      <c r="AI402" s="17" cm="1">
        <f t="array" ref="AI402">SUMPRODUCT(--(IFERROR(HOUR(Flights_2026_09_3033343536373[entry_hour]),-1)=HOUR(AF402)),--(IFERROR(Flights_2026_09_3033343536373[entry_sector],"")=AG402),--(IFERROR(Flights_2026_09_3033343536373[nfl],-1)&gt;=AH402),--(IFERROR(Flights_2026_09_3033343536373[nfl],-1)&lt;=IF(AH402=450,450,AH402+9)))</f>
        <v>0</v>
      </c>
    </row>
    <row r="403" spans="1:35" x14ac:dyDescent="0.2">
      <c r="AF403" s="2">
        <v>0.70833333333333337</v>
      </c>
      <c r="AG403" t="s">
        <v>743</v>
      </c>
      <c r="AH403" s="17">
        <v>310</v>
      </c>
      <c r="AI403" s="17" cm="1">
        <f t="array" ref="AI403">SUMPRODUCT(--(IFERROR(HOUR(Flights_2026_09_3033343536373[entry_hour]),-1)=HOUR(AF403)),--(IFERROR(Flights_2026_09_3033343536373[entry_sector],"")=AG403),--(IFERROR(Flights_2026_09_3033343536373[nfl],-1)&gt;=AH403),--(IFERROR(Flights_2026_09_3033343536373[nfl],-1)&lt;=IF(AH403=450,450,AH403+9)))</f>
        <v>0</v>
      </c>
    </row>
    <row r="404" spans="1:35" x14ac:dyDescent="0.2">
      <c r="AF404" s="2">
        <v>0.70833333333333337</v>
      </c>
      <c r="AG404" t="s">
        <v>743</v>
      </c>
      <c r="AH404" s="17">
        <v>320</v>
      </c>
      <c r="AI404" s="17" cm="1">
        <f t="array" ref="AI404">SUMPRODUCT(--(IFERROR(HOUR(Flights_2026_09_3033343536373[entry_hour]),-1)=HOUR(AF404)),--(IFERROR(Flights_2026_09_3033343536373[entry_sector],"")=AG404),--(IFERROR(Flights_2026_09_3033343536373[nfl],-1)&gt;=AH404),--(IFERROR(Flights_2026_09_3033343536373[nfl],-1)&lt;=IF(AH404=450,450,AH404+9)))</f>
        <v>0</v>
      </c>
    </row>
    <row r="405" spans="1:35" x14ac:dyDescent="0.2">
      <c r="AF405" s="2">
        <v>0.70833333333333337</v>
      </c>
      <c r="AG405" t="s">
        <v>743</v>
      </c>
      <c r="AH405" s="17">
        <v>330</v>
      </c>
      <c r="AI405" s="17" cm="1">
        <f t="array" ref="AI405">SUMPRODUCT(--(IFERROR(HOUR(Flights_2026_09_3033343536373[entry_hour]),-1)=HOUR(AF405)),--(IFERROR(Flights_2026_09_3033343536373[entry_sector],"")=AG405),--(IFERROR(Flights_2026_09_3033343536373[nfl],-1)&gt;=AH405),--(IFERROR(Flights_2026_09_3033343536373[nfl],-1)&lt;=IF(AH405=450,450,AH405+9)))</f>
        <v>0</v>
      </c>
    </row>
    <row r="406" spans="1:35" x14ac:dyDescent="0.2">
      <c r="AF406" s="2">
        <v>0.70833333333333337</v>
      </c>
      <c r="AG406" t="s">
        <v>743</v>
      </c>
      <c r="AH406" s="17">
        <v>340</v>
      </c>
      <c r="AI406" s="17" cm="1">
        <f t="array" ref="AI406">SUMPRODUCT(--(IFERROR(HOUR(Flights_2026_09_3033343536373[entry_hour]),-1)=HOUR(AF406)),--(IFERROR(Flights_2026_09_3033343536373[entry_sector],"")=AG406),--(IFERROR(Flights_2026_09_3033343536373[nfl],-1)&gt;=AH406),--(IFERROR(Flights_2026_09_3033343536373[nfl],-1)&lt;=IF(AH406=450,450,AH406+9)))</f>
        <v>0</v>
      </c>
    </row>
    <row r="407" spans="1:35" x14ac:dyDescent="0.2">
      <c r="AF407" s="2">
        <v>0.70833333333333337</v>
      </c>
      <c r="AG407" t="s">
        <v>743</v>
      </c>
      <c r="AH407" s="17">
        <v>350</v>
      </c>
      <c r="AI407" s="17" cm="1">
        <f t="array" ref="AI407">SUMPRODUCT(--(IFERROR(HOUR(Flights_2026_09_3033343536373[entry_hour]),-1)=HOUR(AF407)),--(IFERROR(Flights_2026_09_3033343536373[entry_sector],"")=AG407),--(IFERROR(Flights_2026_09_3033343536373[nfl],-1)&gt;=AH407),--(IFERROR(Flights_2026_09_3033343536373[nfl],-1)&lt;=IF(AH407=450,450,AH407+9)))</f>
        <v>0</v>
      </c>
    </row>
    <row r="408" spans="1:35" x14ac:dyDescent="0.2">
      <c r="AF408" s="2">
        <v>0.70833333333333337</v>
      </c>
      <c r="AG408" t="s">
        <v>743</v>
      </c>
      <c r="AH408" s="17">
        <v>360</v>
      </c>
      <c r="AI408" s="17" cm="1">
        <f t="array" ref="AI408">SUMPRODUCT(--(IFERROR(HOUR(Flights_2026_09_3033343536373[entry_hour]),-1)=HOUR(AF408)),--(IFERROR(Flights_2026_09_3033343536373[entry_sector],"")=AG408),--(IFERROR(Flights_2026_09_3033343536373[nfl],-1)&gt;=AH408),--(IFERROR(Flights_2026_09_3033343536373[nfl],-1)&lt;=IF(AH408=450,450,AH408+9)))</f>
        <v>0</v>
      </c>
    </row>
    <row r="409" spans="1:35" x14ac:dyDescent="0.2">
      <c r="AF409" s="2">
        <v>0.70833333333333337</v>
      </c>
      <c r="AG409" t="s">
        <v>743</v>
      </c>
      <c r="AH409" s="17">
        <v>370</v>
      </c>
      <c r="AI409" s="17" cm="1">
        <f t="array" ref="AI409">SUMPRODUCT(--(IFERROR(HOUR(Flights_2026_09_3033343536373[entry_hour]),-1)=HOUR(AF409)),--(IFERROR(Flights_2026_09_3033343536373[entry_sector],"")=AG409),--(IFERROR(Flights_2026_09_3033343536373[nfl],-1)&gt;=AH409),--(IFERROR(Flights_2026_09_3033343536373[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3033343536373[entry_hour]),-1)=HOUR(AF410)),--(IFERROR(Flights_2026_09_3033343536373[entry_sector],"")=AG410),--(IFERROR(Flights_2026_09_3033343536373[nfl],-1)&gt;=AH410),--(IFERROR(Flights_2026_09_3033343536373[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3033343536373[entry_hour]),-1)=HOUR(AF411)),--(IFERROR(Flights_2026_09_3033343536373[entry_sector],"")=AG411),--(IFERROR(Flights_2026_09_3033343536373[nfl],-1)&gt;=AH411),--(IFERROR(Flights_2026_09_3033343536373[nfl],-1)&lt;=IF(AH411=450,450,AH411+9)))</f>
        <v>0</v>
      </c>
    </row>
    <row r="412" spans="1:35" x14ac:dyDescent="0.2">
      <c r="AF412" s="2">
        <v>0.70833333333333337</v>
      </c>
      <c r="AG412" t="s">
        <v>743</v>
      </c>
      <c r="AH412" s="17">
        <v>400</v>
      </c>
      <c r="AI412" s="17" cm="1">
        <f t="array" ref="AI412">SUMPRODUCT(--(IFERROR(HOUR(Flights_2026_09_3033343536373[entry_hour]),-1)=HOUR(AF412)),--(IFERROR(Flights_2026_09_3033343536373[entry_sector],"")=AG412),--(IFERROR(Flights_2026_09_3033343536373[nfl],-1)&gt;=AH412),--(IFERROR(Flights_2026_09_3033343536373[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entry_hour]),-1)=HOUR(AF413)),--(IFERROR(Flights_2026_09_3033343536373[entry_sector],"")=AG413),--(IFERROR(Flights_2026_09_3033343536373[nfl],-1)&gt;=AH413),--(IFERROR(Flights_2026_09_3033343536373[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entry_hour]),-1)=HOUR(AF414)),--(IFERROR(Flights_2026_09_3033343536373[entry_sector],"")=AG414),--(IFERROR(Flights_2026_09_3033343536373[nfl],-1)&gt;=AH414),--(IFERROR(Flights_2026_09_3033343536373[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entry_hour]),-1)=HOUR(AF415)),--(IFERROR(Flights_2026_09_3033343536373[entry_sector],"")=AG415),--(IFERROR(Flights_2026_09_3033343536373[nfl],-1)&gt;=AH415),--(IFERROR(Flights_2026_09_3033343536373[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entry_hour]),-1)=HOUR(AF416)),--(IFERROR(Flights_2026_09_3033343536373[entry_sector],"")=AG416),--(IFERROR(Flights_2026_09_3033343536373[nfl],-1)&gt;=AH416),--(IFERROR(Flights_2026_09_3033343536373[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entry_hour]),-1)=HOUR(AF417)),--(IFERROR(Flights_2026_09_3033343536373[entry_sector],"")=AG417),--(IFERROR(Flights_2026_09_3033343536373[nfl],-1)&gt;=AH417),--(IFERROR(Flights_2026_09_3033343536373[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entry_hour]),-1)=HOUR(AF418)),--(IFERROR(Flights_2026_09_3033343536373[entry_sector],"")=AG418),--(IFERROR(Flights_2026_09_3033343536373[nfl],-1)&gt;=AH418),--(IFERROR(Flights_2026_09_3033343536373[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entry_hour]),-1)=HOUR(AF419)),--(IFERROR(Flights_2026_09_3033343536373[entry_sector],"")=AG419),--(IFERROR(Flights_2026_09_3033343536373[nfl],-1)&gt;=AH419),--(IFERROR(Flights_2026_09_3033343536373[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entry_hour]),-1)=HOUR(AF420)),--(IFERROR(Flights_2026_09_3033343536373[entry_sector],"")=AG420),--(IFERROR(Flights_2026_09_3033343536373[nfl],-1)&gt;=AH420),--(IFERROR(Flights_2026_09_3033343536373[nfl],-1)&lt;=IF(AH420=450,450,AH420+9)))</f>
        <v>7</v>
      </c>
    </row>
    <row r="421" spans="1:35" x14ac:dyDescent="0.2">
      <c r="A421" s="18"/>
      <c r="B421" s="27"/>
      <c r="C421" s="27"/>
      <c r="D421" s="26"/>
      <c r="E421" s="26"/>
      <c r="AF421" s="2">
        <v>0.70833333333333337</v>
      </c>
      <c r="AG421" t="s">
        <v>744</v>
      </c>
      <c r="AH421" s="17">
        <v>230</v>
      </c>
      <c r="AI421" s="17" cm="1">
        <f t="array" ref="AI421">SUMPRODUCT(--(IFERROR(HOUR(Flights_2026_09_3033343536373[entry_hour]),-1)=HOUR(AF421)),--(IFERROR(Flights_2026_09_3033343536373[entry_sector],"")=AG421),--(IFERROR(Flights_2026_09_3033343536373[nfl],-1)&gt;=AH421),--(IFERROR(Flights_2026_09_3033343536373[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entry_hour]),-1)=HOUR(AF422)),--(IFERROR(Flights_2026_09_3033343536373[entry_sector],"")=AG422),--(IFERROR(Flights_2026_09_3033343536373[nfl],-1)&gt;=AH422),--(IFERROR(Flights_2026_09_3033343536373[nfl],-1)&lt;=IF(AH422=450,450,AH422+9)))</f>
        <v>0</v>
      </c>
    </row>
    <row r="423" spans="1:35" x14ac:dyDescent="0.2">
      <c r="AF423" s="2">
        <v>0.70833333333333337</v>
      </c>
      <c r="AG423" t="s">
        <v>744</v>
      </c>
      <c r="AH423" s="17">
        <v>250</v>
      </c>
      <c r="AI423" s="17" cm="1">
        <f t="array" ref="AI423">SUMPRODUCT(--(IFERROR(HOUR(Flights_2026_09_3033343536373[entry_hour]),-1)=HOUR(AF423)),--(IFERROR(Flights_2026_09_3033343536373[entry_sector],"")=AG423),--(IFERROR(Flights_2026_09_3033343536373[nfl],-1)&gt;=AH423),--(IFERROR(Flights_2026_09_3033343536373[nfl],-1)&lt;=IF(AH423=450,450,AH423+9)))</f>
        <v>0</v>
      </c>
    </row>
    <row r="424" spans="1:35" x14ac:dyDescent="0.2">
      <c r="AF424" s="2">
        <v>0.70833333333333337</v>
      </c>
      <c r="AG424" t="s">
        <v>744</v>
      </c>
      <c r="AH424" s="17">
        <v>260</v>
      </c>
      <c r="AI424" s="17" cm="1">
        <f t="array" ref="AI424">SUMPRODUCT(--(IFERROR(HOUR(Flights_2026_09_3033343536373[entry_hour]),-1)=HOUR(AF424)),--(IFERROR(Flights_2026_09_3033343536373[entry_sector],"")=AG424),--(IFERROR(Flights_2026_09_3033343536373[nfl],-1)&gt;=AH424),--(IFERROR(Flights_2026_09_3033343536373[nfl],-1)&lt;=IF(AH424=450,450,AH424+9)))</f>
        <v>0</v>
      </c>
    </row>
    <row r="425" spans="1:35" x14ac:dyDescent="0.2">
      <c r="AF425" s="2">
        <v>0.70833333333333337</v>
      </c>
      <c r="AG425" t="s">
        <v>744</v>
      </c>
      <c r="AH425" s="17">
        <v>270</v>
      </c>
      <c r="AI425" s="17" cm="1">
        <f t="array" ref="AI425">SUMPRODUCT(--(IFERROR(HOUR(Flights_2026_09_3033343536373[entry_hour]),-1)=HOUR(AF425)),--(IFERROR(Flights_2026_09_3033343536373[entry_sector],"")=AG425),--(IFERROR(Flights_2026_09_3033343536373[nfl],-1)&gt;=AH425),--(IFERROR(Flights_2026_09_3033343536373[nfl],-1)&lt;=IF(AH425=450,450,AH425+9)))</f>
        <v>0</v>
      </c>
    </row>
    <row r="426" spans="1:35" x14ac:dyDescent="0.2">
      <c r="AF426" s="2">
        <v>0.70833333333333337</v>
      </c>
      <c r="AG426" t="s">
        <v>744</v>
      </c>
      <c r="AH426" s="17">
        <v>280</v>
      </c>
      <c r="AI426" s="17" cm="1">
        <f t="array" ref="AI426">SUMPRODUCT(--(IFERROR(HOUR(Flights_2026_09_3033343536373[entry_hour]),-1)=HOUR(AF426)),--(IFERROR(Flights_2026_09_3033343536373[entry_sector],"")=AG426),--(IFERROR(Flights_2026_09_3033343536373[nfl],-1)&gt;=AH426),--(IFERROR(Flights_2026_09_3033343536373[nfl],-1)&lt;=IF(AH426=450,450,AH426+9)))</f>
        <v>0</v>
      </c>
    </row>
    <row r="427" spans="1:35" x14ac:dyDescent="0.2">
      <c r="AF427" s="2">
        <v>0.70833333333333337</v>
      </c>
      <c r="AG427" t="s">
        <v>744</v>
      </c>
      <c r="AH427" s="17">
        <v>290</v>
      </c>
      <c r="AI427" s="17" cm="1">
        <f t="array" ref="AI427">SUMPRODUCT(--(IFERROR(HOUR(Flights_2026_09_3033343536373[entry_hour]),-1)=HOUR(AF427)),--(IFERROR(Flights_2026_09_3033343536373[entry_sector],"")=AG427),--(IFERROR(Flights_2026_09_3033343536373[nfl],-1)&gt;=AH427),--(IFERROR(Flights_2026_09_3033343536373[nfl],-1)&lt;=IF(AH427=450,450,AH427+9)))</f>
        <v>0</v>
      </c>
    </row>
    <row r="428" spans="1:35" x14ac:dyDescent="0.2">
      <c r="AF428" s="2">
        <v>0.70833333333333337</v>
      </c>
      <c r="AG428" t="s">
        <v>744</v>
      </c>
      <c r="AH428" s="17">
        <v>300</v>
      </c>
      <c r="AI428" s="17" cm="1">
        <f t="array" ref="AI428">SUMPRODUCT(--(IFERROR(HOUR(Flights_2026_09_3033343536373[entry_hour]),-1)=HOUR(AF428)),--(IFERROR(Flights_2026_09_3033343536373[entry_sector],"")=AG428),--(IFERROR(Flights_2026_09_3033343536373[nfl],-1)&gt;=AH428),--(IFERROR(Flights_2026_09_3033343536373[nfl],-1)&lt;=IF(AH428=450,450,AH428+9)))</f>
        <v>0</v>
      </c>
    </row>
    <row r="429" spans="1:35" x14ac:dyDescent="0.2">
      <c r="AF429" s="2">
        <v>0.70833333333333337</v>
      </c>
      <c r="AG429" t="s">
        <v>744</v>
      </c>
      <c r="AH429" s="17">
        <v>310</v>
      </c>
      <c r="AI429" s="17" cm="1">
        <f t="array" ref="AI429">SUMPRODUCT(--(IFERROR(HOUR(Flights_2026_09_3033343536373[entry_hour]),-1)=HOUR(AF429)),--(IFERROR(Flights_2026_09_3033343536373[entry_sector],"")=AG429),--(IFERROR(Flights_2026_09_3033343536373[nfl],-1)&gt;=AH429),--(IFERROR(Flights_2026_09_3033343536373[nfl],-1)&lt;=IF(AH429=450,450,AH429+9)))</f>
        <v>0</v>
      </c>
    </row>
    <row r="430" spans="1:35" x14ac:dyDescent="0.2">
      <c r="AF430" s="2">
        <v>0.70833333333333337</v>
      </c>
      <c r="AG430" t="s">
        <v>744</v>
      </c>
      <c r="AH430" s="17">
        <v>320</v>
      </c>
      <c r="AI430" s="17" cm="1">
        <f t="array" ref="AI430">SUMPRODUCT(--(IFERROR(HOUR(Flights_2026_09_3033343536373[entry_hour]),-1)=HOUR(AF430)),--(IFERROR(Flights_2026_09_3033343536373[entry_sector],"")=AG430),--(IFERROR(Flights_2026_09_3033343536373[nfl],-1)&gt;=AH430),--(IFERROR(Flights_2026_09_3033343536373[nfl],-1)&lt;=IF(AH430=450,450,AH430+9)))</f>
        <v>0</v>
      </c>
    </row>
    <row r="431" spans="1:35" x14ac:dyDescent="0.2">
      <c r="AF431" s="2">
        <v>0.70833333333333337</v>
      </c>
      <c r="AG431" t="s">
        <v>744</v>
      </c>
      <c r="AH431" s="17">
        <v>330</v>
      </c>
      <c r="AI431" s="17" cm="1">
        <f t="array" ref="AI431">SUMPRODUCT(--(IFERROR(HOUR(Flights_2026_09_3033343536373[entry_hour]),-1)=HOUR(AF431)),--(IFERROR(Flights_2026_09_3033343536373[entry_sector],"")=AG431),--(IFERROR(Flights_2026_09_3033343536373[nfl],-1)&gt;=AH431),--(IFERROR(Flights_2026_09_3033343536373[nfl],-1)&lt;=IF(AH431=450,450,AH431+9)))</f>
        <v>0</v>
      </c>
    </row>
    <row r="432" spans="1:35" x14ac:dyDescent="0.2">
      <c r="AF432" s="2">
        <v>0.70833333333333337</v>
      </c>
      <c r="AG432" t="s">
        <v>744</v>
      </c>
      <c r="AH432" s="17">
        <v>340</v>
      </c>
      <c r="AI432" s="17" cm="1">
        <f t="array" ref="AI432">SUMPRODUCT(--(IFERROR(HOUR(Flights_2026_09_3033343536373[entry_hour]),-1)=HOUR(AF432)),--(IFERROR(Flights_2026_09_3033343536373[entry_sector],"")=AG432),--(IFERROR(Flights_2026_09_3033343536373[nfl],-1)&gt;=AH432),--(IFERROR(Flights_2026_09_3033343536373[nfl],-1)&lt;=IF(AH432=450,450,AH432+9)))</f>
        <v>0</v>
      </c>
    </row>
    <row r="433" spans="32:35" x14ac:dyDescent="0.2">
      <c r="AF433" s="2">
        <v>0.70833333333333337</v>
      </c>
      <c r="AG433" t="s">
        <v>744</v>
      </c>
      <c r="AH433" s="17">
        <v>350</v>
      </c>
      <c r="AI433" s="17" cm="1">
        <f t="array" ref="AI433">SUMPRODUCT(--(IFERROR(HOUR(Flights_2026_09_3033343536373[entry_hour]),-1)=HOUR(AF433)),--(IFERROR(Flights_2026_09_3033343536373[entry_sector],"")=AG433),--(IFERROR(Flights_2026_09_3033343536373[nfl],-1)&gt;=AH433),--(IFERROR(Flights_2026_09_3033343536373[nfl],-1)&lt;=IF(AH433=450,450,AH433+9)))</f>
        <v>1</v>
      </c>
    </row>
    <row r="434" spans="32:35" x14ac:dyDescent="0.2">
      <c r="AF434" s="2">
        <v>0.70833333333333337</v>
      </c>
      <c r="AG434" t="s">
        <v>744</v>
      </c>
      <c r="AH434" s="17">
        <v>360</v>
      </c>
      <c r="AI434" s="17" cm="1">
        <f t="array" ref="AI434">SUMPRODUCT(--(IFERROR(HOUR(Flights_2026_09_3033343536373[entry_hour]),-1)=HOUR(AF434)),--(IFERROR(Flights_2026_09_3033343536373[entry_sector],"")=AG434),--(IFERROR(Flights_2026_09_3033343536373[nfl],-1)&gt;=AH434),--(IFERROR(Flights_2026_09_3033343536373[nfl],-1)&lt;=IF(AH434=450,450,AH434+9)))</f>
        <v>0</v>
      </c>
    </row>
    <row r="435" spans="32:35" x14ac:dyDescent="0.2">
      <c r="AF435" s="2">
        <v>0.70833333333333337</v>
      </c>
      <c r="AG435" t="s">
        <v>744</v>
      </c>
      <c r="AH435" s="17">
        <v>370</v>
      </c>
      <c r="AI435" s="17" cm="1">
        <f t="array" ref="AI435">SUMPRODUCT(--(IFERROR(HOUR(Flights_2026_09_3033343536373[entry_hour]),-1)=HOUR(AF435)),--(IFERROR(Flights_2026_09_3033343536373[entry_sector],"")=AG435),--(IFERROR(Flights_2026_09_3033343536373[nfl],-1)&gt;=AH435),--(IFERROR(Flights_2026_09_3033343536373[nfl],-1)&lt;=IF(AH435=450,450,AH435+9)))</f>
        <v>1</v>
      </c>
    </row>
    <row r="436" spans="32:35" x14ac:dyDescent="0.2">
      <c r="AF436" s="2">
        <v>0.70833333333333337</v>
      </c>
      <c r="AG436" t="s">
        <v>744</v>
      </c>
      <c r="AH436" s="17">
        <v>380</v>
      </c>
      <c r="AI436" s="17" cm="1">
        <f t="array" ref="AI436">SUMPRODUCT(--(IFERROR(HOUR(Flights_2026_09_3033343536373[entry_hour]),-1)=HOUR(AF436)),--(IFERROR(Flights_2026_09_3033343536373[entry_sector],"")=AG436),--(IFERROR(Flights_2026_09_3033343536373[nfl],-1)&gt;=AH436),--(IFERROR(Flights_2026_09_3033343536373[nfl],-1)&lt;=IF(AH436=450,450,AH436+9)))</f>
        <v>0</v>
      </c>
    </row>
    <row r="437" spans="32:35" x14ac:dyDescent="0.2">
      <c r="AF437" s="2">
        <v>0.70833333333333337</v>
      </c>
      <c r="AG437" t="s">
        <v>744</v>
      </c>
      <c r="AH437" s="17">
        <v>390</v>
      </c>
      <c r="AI437" s="17" cm="1">
        <f t="array" ref="AI437">SUMPRODUCT(--(IFERROR(HOUR(Flights_2026_09_3033343536373[entry_hour]),-1)=HOUR(AF437)),--(IFERROR(Flights_2026_09_3033343536373[entry_sector],"")=AG437),--(IFERROR(Flights_2026_09_3033343536373[nfl],-1)&gt;=AH437),--(IFERROR(Flights_2026_09_3033343536373[nfl],-1)&lt;=IF(AH437=450,450,AH437+9)))</f>
        <v>1</v>
      </c>
    </row>
    <row r="438" spans="32:35" x14ac:dyDescent="0.2">
      <c r="AF438" s="2">
        <v>0.70833333333333337</v>
      </c>
      <c r="AG438" t="s">
        <v>744</v>
      </c>
      <c r="AH438" s="17">
        <v>400</v>
      </c>
      <c r="AI438" s="17" cm="1">
        <f t="array" ref="AI438">SUMPRODUCT(--(IFERROR(HOUR(Flights_2026_09_3033343536373[entry_hour]),-1)=HOUR(AF438)),--(IFERROR(Flights_2026_09_3033343536373[entry_sector],"")=AG438),--(IFERROR(Flights_2026_09_3033343536373[nfl],-1)&gt;=AH438),--(IFERROR(Flights_2026_09_3033343536373[nfl],-1)&lt;=IF(AH438=450,450,AH438+9)))</f>
        <v>0</v>
      </c>
    </row>
    <row r="439" spans="32:35" x14ac:dyDescent="0.2">
      <c r="AF439" s="2">
        <v>0.70833333333333337</v>
      </c>
      <c r="AG439" t="s">
        <v>744</v>
      </c>
      <c r="AH439" s="17">
        <v>410</v>
      </c>
      <c r="AI439" s="17" cm="1">
        <f t="array" ref="AI439">SUMPRODUCT(--(IFERROR(HOUR(Flights_2026_09_3033343536373[entry_hour]),-1)=HOUR(AF439)),--(IFERROR(Flights_2026_09_3033343536373[entry_sector],"")=AG439),--(IFERROR(Flights_2026_09_3033343536373[nfl],-1)&gt;=AH439),--(IFERROR(Flights_2026_09_3033343536373[nfl],-1)&lt;=IF(AH439=450,450,AH439+9)))</f>
        <v>0</v>
      </c>
    </row>
    <row r="440" spans="32:35" x14ac:dyDescent="0.2">
      <c r="AF440" s="2">
        <v>0.70833333333333337</v>
      </c>
      <c r="AG440" t="s">
        <v>744</v>
      </c>
      <c r="AH440" s="17">
        <v>420</v>
      </c>
      <c r="AI440" s="17" cm="1">
        <f t="array" ref="AI440">SUMPRODUCT(--(IFERROR(HOUR(Flights_2026_09_3033343536373[entry_hour]),-1)=HOUR(AF440)),--(IFERROR(Flights_2026_09_3033343536373[entry_sector],"")=AG440),--(IFERROR(Flights_2026_09_3033343536373[nfl],-1)&gt;=AH440),--(IFERROR(Flights_2026_09_3033343536373[nfl],-1)&lt;=IF(AH440=450,450,AH440+9)))</f>
        <v>0</v>
      </c>
    </row>
    <row r="441" spans="32:35" x14ac:dyDescent="0.2">
      <c r="AF441" s="2">
        <v>0.70833333333333337</v>
      </c>
      <c r="AG441" t="s">
        <v>744</v>
      </c>
      <c r="AH441" s="17">
        <v>430</v>
      </c>
      <c r="AI441" s="17" cm="1">
        <f t="array" ref="AI441">SUMPRODUCT(--(IFERROR(HOUR(Flights_2026_09_3033343536373[entry_hour]),-1)=HOUR(AF441)),--(IFERROR(Flights_2026_09_3033343536373[entry_sector],"")=AG441),--(IFERROR(Flights_2026_09_3033343536373[nfl],-1)&gt;=AH441),--(IFERROR(Flights_2026_09_3033343536373[nfl],-1)&lt;=IF(AH441=450,450,AH441+9)))</f>
        <v>0</v>
      </c>
    </row>
    <row r="442" spans="32:35" x14ac:dyDescent="0.2">
      <c r="AF442" s="2">
        <v>0.70833333333333337</v>
      </c>
      <c r="AG442" t="s">
        <v>744</v>
      </c>
      <c r="AH442" s="17">
        <v>440</v>
      </c>
      <c r="AI442" s="17" cm="1">
        <f t="array" ref="AI442">SUMPRODUCT(--(IFERROR(HOUR(Flights_2026_09_3033343536373[entry_hour]),-1)=HOUR(AF442)),--(IFERROR(Flights_2026_09_3033343536373[entry_sector],"")=AG442),--(IFERROR(Flights_2026_09_3033343536373[nfl],-1)&gt;=AH442),--(IFERROR(Flights_2026_09_3033343536373[nfl],-1)&lt;=IF(AH442=450,450,AH442+9)))</f>
        <v>0</v>
      </c>
    </row>
    <row r="443" spans="32:35" x14ac:dyDescent="0.2">
      <c r="AF443" s="2">
        <v>0.70833333333333337</v>
      </c>
      <c r="AG443" t="s">
        <v>744</v>
      </c>
      <c r="AH443" s="17">
        <v>450</v>
      </c>
      <c r="AI443" s="17" cm="1">
        <f t="array" ref="AI443">SUMPRODUCT(--(IFERROR(HOUR(Flights_2026_09_3033343536373[entry_hour]),-1)=HOUR(AF443)),--(IFERROR(Flights_2026_09_3033343536373[entry_sector],"")=AG443),--(IFERROR(Flights_2026_09_3033343536373[nfl],-1)&gt;=AH443),--(IFERROR(Flights_2026_09_3033343536373[nfl],-1)&lt;=IF(AH443=450,450,AH443+9)))</f>
        <v>0</v>
      </c>
    </row>
    <row r="444" spans="32:35" x14ac:dyDescent="0.2">
      <c r="AF444" s="2">
        <v>0.70833333333333337</v>
      </c>
      <c r="AG444" t="s">
        <v>745</v>
      </c>
      <c r="AH444" s="17">
        <v>200</v>
      </c>
      <c r="AI444" s="17" cm="1">
        <f t="array" ref="AI444">SUMPRODUCT(--(IFERROR(HOUR(Flights_2026_09_3033343536373[entry_hour]),-1)=HOUR(AF444)),--(IFERROR(Flights_2026_09_3033343536373[entry_sector],"")=AG444),--(IFERROR(Flights_2026_09_3033343536373[nfl],-1)&gt;=AH444),--(IFERROR(Flights_2026_09_3033343536373[nfl],-1)&lt;=IF(AH444=450,450,AH444+9)))</f>
        <v>0</v>
      </c>
    </row>
    <row r="445" spans="32:35" x14ac:dyDescent="0.2">
      <c r="AF445" s="2">
        <v>0.70833333333333337</v>
      </c>
      <c r="AG445" t="s">
        <v>745</v>
      </c>
      <c r="AH445" s="17">
        <v>210</v>
      </c>
      <c r="AI445" s="17" cm="1">
        <f t="array" ref="AI445">SUMPRODUCT(--(IFERROR(HOUR(Flights_2026_09_3033343536373[entry_hour]),-1)=HOUR(AF445)),--(IFERROR(Flights_2026_09_3033343536373[entry_sector],"")=AG445),--(IFERROR(Flights_2026_09_3033343536373[nfl],-1)&gt;=AH445),--(IFERROR(Flights_2026_09_3033343536373[nfl],-1)&lt;=IF(AH445=450,450,AH445+9)))</f>
        <v>0</v>
      </c>
    </row>
    <row r="446" spans="32:35" x14ac:dyDescent="0.2">
      <c r="AF446" s="2">
        <v>0.70833333333333337</v>
      </c>
      <c r="AG446" t="s">
        <v>745</v>
      </c>
      <c r="AH446" s="17">
        <v>220</v>
      </c>
      <c r="AI446" s="17" cm="1">
        <f t="array" ref="AI446">SUMPRODUCT(--(IFERROR(HOUR(Flights_2026_09_3033343536373[entry_hour]),-1)=HOUR(AF446)),--(IFERROR(Flights_2026_09_3033343536373[entry_sector],"")=AG446),--(IFERROR(Flights_2026_09_3033343536373[nfl],-1)&gt;=AH446),--(IFERROR(Flights_2026_09_3033343536373[nfl],-1)&lt;=IF(AH446=450,450,AH446+9)))</f>
        <v>1</v>
      </c>
    </row>
    <row r="447" spans="32:35" x14ac:dyDescent="0.2">
      <c r="AF447" s="2">
        <v>0.70833333333333337</v>
      </c>
      <c r="AG447" t="s">
        <v>745</v>
      </c>
      <c r="AH447" s="17">
        <v>230</v>
      </c>
      <c r="AI447" s="17" cm="1">
        <f t="array" ref="AI447">SUMPRODUCT(--(IFERROR(HOUR(Flights_2026_09_3033343536373[entry_hour]),-1)=HOUR(AF447)),--(IFERROR(Flights_2026_09_3033343536373[entry_sector],"")=AG447),--(IFERROR(Flights_2026_09_3033343536373[nfl],-1)&gt;=AH447),--(IFERROR(Flights_2026_09_3033343536373[nfl],-1)&lt;=IF(AH447=450,450,AH447+9)))</f>
        <v>0</v>
      </c>
    </row>
    <row r="448" spans="32:35" x14ac:dyDescent="0.2">
      <c r="AF448" s="2">
        <v>0.70833333333333337</v>
      </c>
      <c r="AG448" t="s">
        <v>745</v>
      </c>
      <c r="AH448" s="17">
        <v>240</v>
      </c>
      <c r="AI448" s="17" cm="1">
        <f t="array" ref="AI448">SUMPRODUCT(--(IFERROR(HOUR(Flights_2026_09_3033343536373[entry_hour]),-1)=HOUR(AF448)),--(IFERROR(Flights_2026_09_3033343536373[entry_sector],"")=AG448),--(IFERROR(Flights_2026_09_3033343536373[nfl],-1)&gt;=AH448),--(IFERROR(Flights_2026_09_3033343536373[nfl],-1)&lt;=IF(AH448=450,450,AH448+9)))</f>
        <v>0</v>
      </c>
    </row>
    <row r="449" spans="32:35" x14ac:dyDescent="0.2">
      <c r="AF449" s="2">
        <v>0.70833333333333337</v>
      </c>
      <c r="AG449" t="s">
        <v>745</v>
      </c>
      <c r="AH449" s="17">
        <v>250</v>
      </c>
      <c r="AI449" s="17" cm="1">
        <f t="array" ref="AI449">SUMPRODUCT(--(IFERROR(HOUR(Flights_2026_09_3033343536373[entry_hour]),-1)=HOUR(AF449)),--(IFERROR(Flights_2026_09_3033343536373[entry_sector],"")=AG449),--(IFERROR(Flights_2026_09_3033343536373[nfl],-1)&gt;=AH449),--(IFERROR(Flights_2026_09_3033343536373[nfl],-1)&lt;=IF(AH449=450,450,AH449+9)))</f>
        <v>0</v>
      </c>
    </row>
    <row r="450" spans="32:35" x14ac:dyDescent="0.2">
      <c r="AF450" s="2">
        <v>0.70833333333333337</v>
      </c>
      <c r="AG450" t="s">
        <v>745</v>
      </c>
      <c r="AH450" s="17">
        <v>260</v>
      </c>
      <c r="AI450" s="17" cm="1">
        <f t="array" ref="AI450">SUMPRODUCT(--(IFERROR(HOUR(Flights_2026_09_3033343536373[entry_hour]),-1)=HOUR(AF450)),--(IFERROR(Flights_2026_09_3033343536373[entry_sector],"")=AG450),--(IFERROR(Flights_2026_09_3033343536373[nfl],-1)&gt;=AH450),--(IFERROR(Flights_2026_09_3033343536373[nfl],-1)&lt;=IF(AH450=450,450,AH450+9)))</f>
        <v>0</v>
      </c>
    </row>
    <row r="451" spans="32:35" x14ac:dyDescent="0.2">
      <c r="AF451" s="2">
        <v>0.70833333333333337</v>
      </c>
      <c r="AG451" t="s">
        <v>745</v>
      </c>
      <c r="AH451" s="17">
        <v>270</v>
      </c>
      <c r="AI451" s="17" cm="1">
        <f t="array" ref="AI451">SUMPRODUCT(--(IFERROR(HOUR(Flights_2026_09_3033343536373[entry_hour]),-1)=HOUR(AF451)),--(IFERROR(Flights_2026_09_3033343536373[entry_sector],"")=AG451),--(IFERROR(Flights_2026_09_3033343536373[nfl],-1)&gt;=AH451),--(IFERROR(Flights_2026_09_3033343536373[nfl],-1)&lt;=IF(AH451=450,450,AH451+9)))</f>
        <v>0</v>
      </c>
    </row>
    <row r="452" spans="32:35" x14ac:dyDescent="0.2">
      <c r="AF452" s="2">
        <v>0.70833333333333337</v>
      </c>
      <c r="AG452" t="s">
        <v>745</v>
      </c>
      <c r="AH452" s="17">
        <v>280</v>
      </c>
      <c r="AI452" s="17" cm="1">
        <f t="array" ref="AI452">SUMPRODUCT(--(IFERROR(HOUR(Flights_2026_09_3033343536373[entry_hour]),-1)=HOUR(AF452)),--(IFERROR(Flights_2026_09_3033343536373[entry_sector],"")=AG452),--(IFERROR(Flights_2026_09_3033343536373[nfl],-1)&gt;=AH452),--(IFERROR(Flights_2026_09_3033343536373[nfl],-1)&lt;=IF(AH452=450,450,AH452+9)))</f>
        <v>0</v>
      </c>
    </row>
    <row r="453" spans="32:35" x14ac:dyDescent="0.2">
      <c r="AF453" s="2">
        <v>0.70833333333333337</v>
      </c>
      <c r="AG453" t="s">
        <v>745</v>
      </c>
      <c r="AH453" s="17">
        <v>290</v>
      </c>
      <c r="AI453" s="17" cm="1">
        <f t="array" ref="AI453">SUMPRODUCT(--(IFERROR(HOUR(Flights_2026_09_3033343536373[entry_hour]),-1)=HOUR(AF453)),--(IFERROR(Flights_2026_09_3033343536373[entry_sector],"")=AG453),--(IFERROR(Flights_2026_09_3033343536373[nfl],-1)&gt;=AH453),--(IFERROR(Flights_2026_09_3033343536373[nfl],-1)&lt;=IF(AH453=450,450,AH453+9)))</f>
        <v>0</v>
      </c>
    </row>
    <row r="454" spans="32:35" x14ac:dyDescent="0.2">
      <c r="AF454" s="2">
        <v>0.70833333333333337</v>
      </c>
      <c r="AG454" t="s">
        <v>745</v>
      </c>
      <c r="AH454" s="17">
        <v>300</v>
      </c>
      <c r="AI454" s="17" cm="1">
        <f t="array" ref="AI454">SUMPRODUCT(--(IFERROR(HOUR(Flights_2026_09_3033343536373[entry_hour]),-1)=HOUR(AF454)),--(IFERROR(Flights_2026_09_3033343536373[entry_sector],"")=AG454),--(IFERROR(Flights_2026_09_3033343536373[nfl],-1)&gt;=AH454),--(IFERROR(Flights_2026_09_3033343536373[nfl],-1)&lt;=IF(AH454=450,450,AH454+9)))</f>
        <v>0</v>
      </c>
    </row>
    <row r="455" spans="32:35" x14ac:dyDescent="0.2">
      <c r="AF455" s="2">
        <v>0.70833333333333337</v>
      </c>
      <c r="AG455" t="s">
        <v>745</v>
      </c>
      <c r="AH455" s="17">
        <v>310</v>
      </c>
      <c r="AI455" s="17" cm="1">
        <f t="array" ref="AI455">SUMPRODUCT(--(IFERROR(HOUR(Flights_2026_09_3033343536373[entry_hour]),-1)=HOUR(AF455)),--(IFERROR(Flights_2026_09_3033343536373[entry_sector],"")=AG455),--(IFERROR(Flights_2026_09_3033343536373[nfl],-1)&gt;=AH455),--(IFERROR(Flights_2026_09_3033343536373[nfl],-1)&lt;=IF(AH455=450,450,AH455+9)))</f>
        <v>0</v>
      </c>
    </row>
    <row r="456" spans="32:35" x14ac:dyDescent="0.2">
      <c r="AF456" s="2">
        <v>0.70833333333333337</v>
      </c>
      <c r="AG456" t="s">
        <v>745</v>
      </c>
      <c r="AH456" s="17">
        <v>320</v>
      </c>
      <c r="AI456" s="17" cm="1">
        <f t="array" ref="AI456">SUMPRODUCT(--(IFERROR(HOUR(Flights_2026_09_3033343536373[entry_hour]),-1)=HOUR(AF456)),--(IFERROR(Flights_2026_09_3033343536373[entry_sector],"")=AG456),--(IFERROR(Flights_2026_09_3033343536373[nfl],-1)&gt;=AH456),--(IFERROR(Flights_2026_09_3033343536373[nfl],-1)&lt;=IF(AH456=450,450,AH456+9)))</f>
        <v>0</v>
      </c>
    </row>
    <row r="457" spans="32:35" x14ac:dyDescent="0.2">
      <c r="AF457" s="2">
        <v>0.70833333333333337</v>
      </c>
      <c r="AG457" t="s">
        <v>745</v>
      </c>
      <c r="AH457" s="17">
        <v>330</v>
      </c>
      <c r="AI457" s="17" cm="1">
        <f t="array" ref="AI457">SUMPRODUCT(--(IFERROR(HOUR(Flights_2026_09_3033343536373[entry_hour]),-1)=HOUR(AF457)),--(IFERROR(Flights_2026_09_3033343536373[entry_sector],"")=AG457),--(IFERROR(Flights_2026_09_3033343536373[nfl],-1)&gt;=AH457),--(IFERROR(Flights_2026_09_3033343536373[nfl],-1)&lt;=IF(AH457=450,450,AH457+9)))</f>
        <v>0</v>
      </c>
    </row>
    <row r="458" spans="32:35" x14ac:dyDescent="0.2">
      <c r="AF458" s="2">
        <v>0.70833333333333337</v>
      </c>
      <c r="AG458" t="s">
        <v>745</v>
      </c>
      <c r="AH458" s="17">
        <v>340</v>
      </c>
      <c r="AI458" s="17" cm="1">
        <f t="array" ref="AI458">SUMPRODUCT(--(IFERROR(HOUR(Flights_2026_09_3033343536373[entry_hour]),-1)=HOUR(AF458)),--(IFERROR(Flights_2026_09_3033343536373[entry_sector],"")=AG458),--(IFERROR(Flights_2026_09_3033343536373[nfl],-1)&gt;=AH458),--(IFERROR(Flights_2026_09_3033343536373[nfl],-1)&lt;=IF(AH458=450,450,AH458+9)))</f>
        <v>0</v>
      </c>
    </row>
    <row r="459" spans="32:35" x14ac:dyDescent="0.2">
      <c r="AF459" s="2">
        <v>0.70833333333333337</v>
      </c>
      <c r="AG459" t="s">
        <v>745</v>
      </c>
      <c r="AH459" s="17">
        <v>350</v>
      </c>
      <c r="AI459" s="17" cm="1">
        <f t="array" ref="AI459">SUMPRODUCT(--(IFERROR(HOUR(Flights_2026_09_3033343536373[entry_hour]),-1)=HOUR(AF459)),--(IFERROR(Flights_2026_09_3033343536373[entry_sector],"")=AG459),--(IFERROR(Flights_2026_09_3033343536373[nfl],-1)&gt;=AH459),--(IFERROR(Flights_2026_09_3033343536373[nfl],-1)&lt;=IF(AH459=450,450,AH459+9)))</f>
        <v>2</v>
      </c>
    </row>
    <row r="460" spans="32:35" x14ac:dyDescent="0.2">
      <c r="AF460" s="2">
        <v>0.70833333333333337</v>
      </c>
      <c r="AG460" t="s">
        <v>745</v>
      </c>
      <c r="AH460" s="17">
        <v>360</v>
      </c>
      <c r="AI460" s="17" cm="1">
        <f t="array" ref="AI460">SUMPRODUCT(--(IFERROR(HOUR(Flights_2026_09_3033343536373[entry_hour]),-1)=HOUR(AF460)),--(IFERROR(Flights_2026_09_3033343536373[entry_sector],"")=AG460),--(IFERROR(Flights_2026_09_3033343536373[nfl],-1)&gt;=AH460),--(IFERROR(Flights_2026_09_3033343536373[nfl],-1)&lt;=IF(AH460=450,450,AH460+9)))</f>
        <v>0</v>
      </c>
    </row>
    <row r="461" spans="32:35" x14ac:dyDescent="0.2">
      <c r="AF461" s="2">
        <v>0.70833333333333337</v>
      </c>
      <c r="AG461" t="s">
        <v>745</v>
      </c>
      <c r="AH461" s="17">
        <v>370</v>
      </c>
      <c r="AI461" s="17" cm="1">
        <f t="array" ref="AI461">SUMPRODUCT(--(IFERROR(HOUR(Flights_2026_09_3033343536373[entry_hour]),-1)=HOUR(AF461)),--(IFERROR(Flights_2026_09_3033343536373[entry_sector],"")=AG461),--(IFERROR(Flights_2026_09_3033343536373[nfl],-1)&gt;=AH461),--(IFERROR(Flights_2026_09_3033343536373[nfl],-1)&lt;=IF(AH461=450,450,AH461+9)))</f>
        <v>2</v>
      </c>
    </row>
    <row r="462" spans="32:35" x14ac:dyDescent="0.2">
      <c r="AF462" s="2">
        <v>0.70833333333333337</v>
      </c>
      <c r="AG462" t="s">
        <v>745</v>
      </c>
      <c r="AH462" s="17">
        <v>380</v>
      </c>
      <c r="AI462" s="17" cm="1">
        <f t="array" ref="AI462">SUMPRODUCT(--(IFERROR(HOUR(Flights_2026_09_3033343536373[entry_hour]),-1)=HOUR(AF462)),--(IFERROR(Flights_2026_09_3033343536373[entry_sector],"")=AG462),--(IFERROR(Flights_2026_09_3033343536373[nfl],-1)&gt;=AH462),--(IFERROR(Flights_2026_09_3033343536373[nfl],-1)&lt;=IF(AH462=450,450,AH462+9)))</f>
        <v>0</v>
      </c>
    </row>
    <row r="463" spans="32:35" x14ac:dyDescent="0.2">
      <c r="AF463" s="2">
        <v>0.70833333333333337</v>
      </c>
      <c r="AG463" t="s">
        <v>745</v>
      </c>
      <c r="AH463" s="17">
        <v>390</v>
      </c>
      <c r="AI463" s="17" cm="1">
        <f t="array" ref="AI463">SUMPRODUCT(--(IFERROR(HOUR(Flights_2026_09_3033343536373[entry_hour]),-1)=HOUR(AF463)),--(IFERROR(Flights_2026_09_3033343536373[entry_sector],"")=AG463),--(IFERROR(Flights_2026_09_3033343536373[nfl],-1)&gt;=AH463),--(IFERROR(Flights_2026_09_3033343536373[nfl],-1)&lt;=IF(AH463=450,450,AH463+9)))</f>
        <v>1</v>
      </c>
    </row>
    <row r="464" spans="32:35" x14ac:dyDescent="0.2">
      <c r="AF464" s="2">
        <v>0.70833333333333337</v>
      </c>
      <c r="AG464" t="s">
        <v>745</v>
      </c>
      <c r="AH464" s="17">
        <v>400</v>
      </c>
      <c r="AI464" s="17" cm="1">
        <f t="array" ref="AI464">SUMPRODUCT(--(IFERROR(HOUR(Flights_2026_09_3033343536373[entry_hour]),-1)=HOUR(AF464)),--(IFERROR(Flights_2026_09_3033343536373[entry_sector],"")=AG464),--(IFERROR(Flights_2026_09_3033343536373[nfl],-1)&gt;=AH464),--(IFERROR(Flights_2026_09_3033343536373[nfl],-1)&lt;=IF(AH464=450,450,AH464+9)))</f>
        <v>0</v>
      </c>
    </row>
    <row r="465" spans="32:35" x14ac:dyDescent="0.2">
      <c r="AF465" s="2">
        <v>0.70833333333333337</v>
      </c>
      <c r="AG465" t="s">
        <v>745</v>
      </c>
      <c r="AH465" s="17">
        <v>410</v>
      </c>
      <c r="AI465" s="17" cm="1">
        <f t="array" ref="AI465">SUMPRODUCT(--(IFERROR(HOUR(Flights_2026_09_3033343536373[entry_hour]),-1)=HOUR(AF465)),--(IFERROR(Flights_2026_09_3033343536373[entry_sector],"")=AG465),--(IFERROR(Flights_2026_09_3033343536373[nfl],-1)&gt;=AH465),--(IFERROR(Flights_2026_09_3033343536373[nfl],-1)&lt;=IF(AH465=450,450,AH465+9)))</f>
        <v>0</v>
      </c>
    </row>
    <row r="466" spans="32:35" x14ac:dyDescent="0.2">
      <c r="AF466" s="2">
        <v>0.70833333333333337</v>
      </c>
      <c r="AG466" t="s">
        <v>745</v>
      </c>
      <c r="AH466" s="17">
        <v>420</v>
      </c>
      <c r="AI466" s="17" cm="1">
        <f t="array" ref="AI466">SUMPRODUCT(--(IFERROR(HOUR(Flights_2026_09_3033343536373[entry_hour]),-1)=HOUR(AF466)),--(IFERROR(Flights_2026_09_3033343536373[entry_sector],"")=AG466),--(IFERROR(Flights_2026_09_3033343536373[nfl],-1)&gt;=AH466),--(IFERROR(Flights_2026_09_3033343536373[nfl],-1)&lt;=IF(AH466=450,450,AH466+9)))</f>
        <v>0</v>
      </c>
    </row>
    <row r="467" spans="32:35" x14ac:dyDescent="0.2">
      <c r="AF467" s="2">
        <v>0.70833333333333337</v>
      </c>
      <c r="AG467" t="s">
        <v>745</v>
      </c>
      <c r="AH467" s="17">
        <v>430</v>
      </c>
      <c r="AI467" s="17" cm="1">
        <f t="array" ref="AI467">SUMPRODUCT(--(IFERROR(HOUR(Flights_2026_09_3033343536373[entry_hour]),-1)=HOUR(AF467)),--(IFERROR(Flights_2026_09_3033343536373[entry_sector],"")=AG467),--(IFERROR(Flights_2026_09_3033343536373[nfl],-1)&gt;=AH467),--(IFERROR(Flights_2026_09_3033343536373[nfl],-1)&lt;=IF(AH467=450,450,AH467+9)))</f>
        <v>0</v>
      </c>
    </row>
    <row r="468" spans="32:35" x14ac:dyDescent="0.2">
      <c r="AF468" s="2">
        <v>0.70833333333333337</v>
      </c>
      <c r="AG468" t="s">
        <v>745</v>
      </c>
      <c r="AH468" s="17">
        <v>440</v>
      </c>
      <c r="AI468" s="17" cm="1">
        <f t="array" ref="AI468">SUMPRODUCT(--(IFERROR(HOUR(Flights_2026_09_3033343536373[entry_hour]),-1)=HOUR(AF468)),--(IFERROR(Flights_2026_09_3033343536373[entry_sector],"")=AG468),--(IFERROR(Flights_2026_09_3033343536373[nfl],-1)&gt;=AH468),--(IFERROR(Flights_2026_09_3033343536373[nfl],-1)&lt;=IF(AH468=450,450,AH468+9)))</f>
        <v>0</v>
      </c>
    </row>
    <row r="469" spans="32:35" x14ac:dyDescent="0.2">
      <c r="AF469" s="2">
        <v>0.70833333333333337</v>
      </c>
      <c r="AG469" t="s">
        <v>745</v>
      </c>
      <c r="AH469" s="17">
        <v>450</v>
      </c>
      <c r="AI469" s="17" cm="1">
        <f t="array" ref="AI469">SUMPRODUCT(--(IFERROR(HOUR(Flights_2026_09_3033343536373[entry_hour]),-1)=HOUR(AF469)),--(IFERROR(Flights_2026_09_3033343536373[entry_sector],"")=AG469),--(IFERROR(Flights_2026_09_3033343536373[nfl],-1)&gt;=AH469),--(IFERROR(Flights_2026_09_3033343536373[nfl],-1)&lt;=IF(AH469=450,450,AH469+9)))</f>
        <v>0</v>
      </c>
    </row>
    <row r="470" spans="32:35" x14ac:dyDescent="0.2">
      <c r="AF470" s="2">
        <v>0.70833333333333337</v>
      </c>
      <c r="AG470" t="s">
        <v>840</v>
      </c>
      <c r="AH470" s="17">
        <v>200</v>
      </c>
      <c r="AI470" s="17" cm="1">
        <f t="array" ref="AI470">SUMPRODUCT(--(IFERROR(HOUR(Flights_2026_09_3033343536373[entry_hour]),-1)=HOUR(AF470)),--(IFERROR(Flights_2026_09_3033343536373[entry_sector],"")=AG470),--(IFERROR(Flights_2026_09_3033343536373[nfl],-1)&gt;=AH470),--(IFERROR(Flights_2026_09_3033343536373[nfl],-1)&lt;=IF(AH470=450,450,AH470+9)))</f>
        <v>0</v>
      </c>
    </row>
    <row r="471" spans="32:35" x14ac:dyDescent="0.2">
      <c r="AF471" s="2">
        <v>0.70833333333333337</v>
      </c>
      <c r="AG471" t="s">
        <v>840</v>
      </c>
      <c r="AH471" s="17">
        <v>210</v>
      </c>
      <c r="AI471" s="17" cm="1">
        <f t="array" ref="AI471">SUMPRODUCT(--(IFERROR(HOUR(Flights_2026_09_3033343536373[entry_hour]),-1)=HOUR(AF471)),--(IFERROR(Flights_2026_09_3033343536373[entry_sector],"")=AG471),--(IFERROR(Flights_2026_09_3033343536373[nfl],-1)&gt;=AH471),--(IFERROR(Flights_2026_09_3033343536373[nfl],-1)&lt;=IF(AH471=450,450,AH471+9)))</f>
        <v>0</v>
      </c>
    </row>
    <row r="472" spans="32:35" x14ac:dyDescent="0.2">
      <c r="AF472" s="2">
        <v>0.70833333333333337</v>
      </c>
      <c r="AG472" t="s">
        <v>840</v>
      </c>
      <c r="AH472" s="17">
        <v>220</v>
      </c>
      <c r="AI472" s="17" cm="1">
        <f t="array" ref="AI472">SUMPRODUCT(--(IFERROR(HOUR(Flights_2026_09_3033343536373[entry_hour]),-1)=HOUR(AF472)),--(IFERROR(Flights_2026_09_3033343536373[entry_sector],"")=AG472),--(IFERROR(Flights_2026_09_3033343536373[nfl],-1)&gt;=AH472),--(IFERROR(Flights_2026_09_3033343536373[nfl],-1)&lt;=IF(AH472=450,450,AH472+9)))</f>
        <v>0</v>
      </c>
    </row>
    <row r="473" spans="32:35" x14ac:dyDescent="0.2">
      <c r="AF473" s="2">
        <v>0.70833333333333337</v>
      </c>
      <c r="AG473" t="s">
        <v>840</v>
      </c>
      <c r="AH473" s="17">
        <v>230</v>
      </c>
      <c r="AI473" s="17" cm="1">
        <f t="array" ref="AI473">SUMPRODUCT(--(IFERROR(HOUR(Flights_2026_09_3033343536373[entry_hour]),-1)=HOUR(AF473)),--(IFERROR(Flights_2026_09_3033343536373[entry_sector],"")=AG473),--(IFERROR(Flights_2026_09_3033343536373[nfl],-1)&gt;=AH473),--(IFERROR(Flights_2026_09_3033343536373[nfl],-1)&lt;=IF(AH473=450,450,AH473+9)))</f>
        <v>0</v>
      </c>
    </row>
    <row r="474" spans="32:35" x14ac:dyDescent="0.2">
      <c r="AF474" s="2">
        <v>0.70833333333333337</v>
      </c>
      <c r="AG474" t="s">
        <v>840</v>
      </c>
      <c r="AH474" s="17">
        <v>240</v>
      </c>
      <c r="AI474" s="17" cm="1">
        <f t="array" ref="AI474">SUMPRODUCT(--(IFERROR(HOUR(Flights_2026_09_3033343536373[entry_hour]),-1)=HOUR(AF474)),--(IFERROR(Flights_2026_09_3033343536373[entry_sector],"")=AG474),--(IFERROR(Flights_2026_09_3033343536373[nfl],-1)&gt;=AH474),--(IFERROR(Flights_2026_09_3033343536373[nfl],-1)&lt;=IF(AH474=450,450,AH474+9)))</f>
        <v>0</v>
      </c>
    </row>
    <row r="475" spans="32:35" x14ac:dyDescent="0.2">
      <c r="AF475" s="2">
        <v>0.70833333333333337</v>
      </c>
      <c r="AG475" t="s">
        <v>840</v>
      </c>
      <c r="AH475" s="17">
        <v>250</v>
      </c>
      <c r="AI475" s="17" cm="1">
        <f t="array" ref="AI475">SUMPRODUCT(--(IFERROR(HOUR(Flights_2026_09_3033343536373[entry_hour]),-1)=HOUR(AF475)),--(IFERROR(Flights_2026_09_3033343536373[entry_sector],"")=AG475),--(IFERROR(Flights_2026_09_3033343536373[nfl],-1)&gt;=AH475),--(IFERROR(Flights_2026_09_3033343536373[nfl],-1)&lt;=IF(AH475=450,450,AH475+9)))</f>
        <v>0</v>
      </c>
    </row>
    <row r="476" spans="32:35" x14ac:dyDescent="0.2">
      <c r="AF476" s="2">
        <v>0.70833333333333337</v>
      </c>
      <c r="AG476" t="s">
        <v>840</v>
      </c>
      <c r="AH476" s="17">
        <v>260</v>
      </c>
      <c r="AI476" s="17" cm="1">
        <f t="array" ref="AI476">SUMPRODUCT(--(IFERROR(HOUR(Flights_2026_09_3033343536373[entry_hour]),-1)=HOUR(AF476)),--(IFERROR(Flights_2026_09_3033343536373[entry_sector],"")=AG476),--(IFERROR(Flights_2026_09_3033343536373[nfl],-1)&gt;=AH476),--(IFERROR(Flights_2026_09_3033343536373[nfl],-1)&lt;=IF(AH476=450,450,AH476+9)))</f>
        <v>0</v>
      </c>
    </row>
    <row r="477" spans="32:35" x14ac:dyDescent="0.2">
      <c r="AF477" s="2">
        <v>0.70833333333333337</v>
      </c>
      <c r="AG477" t="s">
        <v>840</v>
      </c>
      <c r="AH477" s="17">
        <v>270</v>
      </c>
      <c r="AI477" s="17" cm="1">
        <f t="array" ref="AI477">SUMPRODUCT(--(IFERROR(HOUR(Flights_2026_09_3033343536373[entry_hour]),-1)=HOUR(AF477)),--(IFERROR(Flights_2026_09_3033343536373[entry_sector],"")=AG477),--(IFERROR(Flights_2026_09_3033343536373[nfl],-1)&gt;=AH477),--(IFERROR(Flights_2026_09_3033343536373[nfl],-1)&lt;=IF(AH477=450,450,AH477+9)))</f>
        <v>0</v>
      </c>
    </row>
    <row r="478" spans="32:35" x14ac:dyDescent="0.2">
      <c r="AF478" s="2">
        <v>0.70833333333333337</v>
      </c>
      <c r="AG478" t="s">
        <v>840</v>
      </c>
      <c r="AH478" s="17">
        <v>280</v>
      </c>
      <c r="AI478" s="17" cm="1">
        <f t="array" ref="AI478">SUMPRODUCT(--(IFERROR(HOUR(Flights_2026_09_3033343536373[entry_hour]),-1)=HOUR(AF478)),--(IFERROR(Flights_2026_09_3033343536373[entry_sector],"")=AG478),--(IFERROR(Flights_2026_09_3033343536373[nfl],-1)&gt;=AH478),--(IFERROR(Flights_2026_09_3033343536373[nfl],-1)&lt;=IF(AH478=450,450,AH478+9)))</f>
        <v>0</v>
      </c>
    </row>
    <row r="479" spans="32:35" x14ac:dyDescent="0.2">
      <c r="AF479" s="2">
        <v>0.70833333333333337</v>
      </c>
      <c r="AG479" t="s">
        <v>840</v>
      </c>
      <c r="AH479" s="17">
        <v>290</v>
      </c>
      <c r="AI479" s="17" cm="1">
        <f t="array" ref="AI479">SUMPRODUCT(--(IFERROR(HOUR(Flights_2026_09_3033343536373[entry_hour]),-1)=HOUR(AF479)),--(IFERROR(Flights_2026_09_3033343536373[entry_sector],"")=AG479),--(IFERROR(Flights_2026_09_3033343536373[nfl],-1)&gt;=AH479),--(IFERROR(Flights_2026_09_3033343536373[nfl],-1)&lt;=IF(AH479=450,450,AH479+9)))</f>
        <v>0</v>
      </c>
    </row>
    <row r="480" spans="32:35" x14ac:dyDescent="0.2">
      <c r="AF480" s="2">
        <v>0.70833333333333337</v>
      </c>
      <c r="AG480" t="s">
        <v>840</v>
      </c>
      <c r="AH480" s="17">
        <v>300</v>
      </c>
      <c r="AI480" s="17" cm="1">
        <f t="array" ref="AI480">SUMPRODUCT(--(IFERROR(HOUR(Flights_2026_09_3033343536373[entry_hour]),-1)=HOUR(AF480)),--(IFERROR(Flights_2026_09_3033343536373[entry_sector],"")=AG480),--(IFERROR(Flights_2026_09_3033343536373[nfl],-1)&gt;=AH480),--(IFERROR(Flights_2026_09_3033343536373[nfl],-1)&lt;=IF(AH480=450,450,AH480+9)))</f>
        <v>0</v>
      </c>
    </row>
    <row r="481" spans="32:35" x14ac:dyDescent="0.2">
      <c r="AF481" s="2">
        <v>0.70833333333333337</v>
      </c>
      <c r="AG481" t="s">
        <v>840</v>
      </c>
      <c r="AH481" s="17">
        <v>310</v>
      </c>
      <c r="AI481" s="17" cm="1">
        <f t="array" ref="AI481">SUMPRODUCT(--(IFERROR(HOUR(Flights_2026_09_3033343536373[entry_hour]),-1)=HOUR(AF481)),--(IFERROR(Flights_2026_09_3033343536373[entry_sector],"")=AG481),--(IFERROR(Flights_2026_09_3033343536373[nfl],-1)&gt;=AH481),--(IFERROR(Flights_2026_09_3033343536373[nfl],-1)&lt;=IF(AH481=450,450,AH481+9)))</f>
        <v>0</v>
      </c>
    </row>
    <row r="482" spans="32:35" x14ac:dyDescent="0.2">
      <c r="AF482" s="2">
        <v>0.70833333333333337</v>
      </c>
      <c r="AG482" t="s">
        <v>840</v>
      </c>
      <c r="AH482" s="17">
        <v>320</v>
      </c>
      <c r="AI482" s="17" cm="1">
        <f t="array" ref="AI482">SUMPRODUCT(--(IFERROR(HOUR(Flights_2026_09_3033343536373[entry_hour]),-1)=HOUR(AF482)),--(IFERROR(Flights_2026_09_3033343536373[entry_sector],"")=AG482),--(IFERROR(Flights_2026_09_3033343536373[nfl],-1)&gt;=AH482),--(IFERROR(Flights_2026_09_3033343536373[nfl],-1)&lt;=IF(AH482=450,450,AH482+9)))</f>
        <v>0</v>
      </c>
    </row>
    <row r="483" spans="32:35" x14ac:dyDescent="0.2">
      <c r="AF483" s="2">
        <v>0.70833333333333337</v>
      </c>
      <c r="AG483" t="s">
        <v>840</v>
      </c>
      <c r="AH483" s="17">
        <v>330</v>
      </c>
      <c r="AI483" s="17" cm="1">
        <f t="array" ref="AI483">SUMPRODUCT(--(IFERROR(HOUR(Flights_2026_09_3033343536373[entry_hour]),-1)=HOUR(AF483)),--(IFERROR(Flights_2026_09_3033343536373[entry_sector],"")=AG483),--(IFERROR(Flights_2026_09_3033343536373[nfl],-1)&gt;=AH483),--(IFERROR(Flights_2026_09_3033343536373[nfl],-1)&lt;=IF(AH483=450,450,AH483+9)))</f>
        <v>0</v>
      </c>
    </row>
    <row r="484" spans="32:35" x14ac:dyDescent="0.2">
      <c r="AF484" s="2">
        <v>0.70833333333333337</v>
      </c>
      <c r="AG484" t="s">
        <v>840</v>
      </c>
      <c r="AH484" s="17">
        <v>340</v>
      </c>
      <c r="AI484" s="17" cm="1">
        <f t="array" ref="AI484">SUMPRODUCT(--(IFERROR(HOUR(Flights_2026_09_3033343536373[entry_hour]),-1)=HOUR(AF484)),--(IFERROR(Flights_2026_09_3033343536373[entry_sector],"")=AG484),--(IFERROR(Flights_2026_09_3033343536373[nfl],-1)&gt;=AH484),--(IFERROR(Flights_2026_09_3033343536373[nfl],-1)&lt;=IF(AH484=450,450,AH484+9)))</f>
        <v>0</v>
      </c>
    </row>
    <row r="485" spans="32:35" x14ac:dyDescent="0.2">
      <c r="AF485" s="2">
        <v>0.70833333333333337</v>
      </c>
      <c r="AG485" t="s">
        <v>840</v>
      </c>
      <c r="AH485" s="17">
        <v>350</v>
      </c>
      <c r="AI485" s="17" cm="1">
        <f t="array" ref="AI485">SUMPRODUCT(--(IFERROR(HOUR(Flights_2026_09_3033343536373[entry_hour]),-1)=HOUR(AF485)),--(IFERROR(Flights_2026_09_3033343536373[entry_sector],"")=AG485),--(IFERROR(Flights_2026_09_3033343536373[nfl],-1)&gt;=AH485),--(IFERROR(Flights_2026_09_3033343536373[nfl],-1)&lt;=IF(AH485=450,450,AH485+9)))</f>
        <v>3</v>
      </c>
    </row>
    <row r="486" spans="32:35" x14ac:dyDescent="0.2">
      <c r="AF486" s="2">
        <v>0.70833333333333337</v>
      </c>
      <c r="AG486" t="s">
        <v>840</v>
      </c>
      <c r="AH486" s="17">
        <v>360</v>
      </c>
      <c r="AI486" s="17" cm="1">
        <f t="array" ref="AI486">SUMPRODUCT(--(IFERROR(HOUR(Flights_2026_09_3033343536373[entry_hour]),-1)=HOUR(AF486)),--(IFERROR(Flights_2026_09_3033343536373[entry_sector],"")=AG486),--(IFERROR(Flights_2026_09_3033343536373[nfl],-1)&gt;=AH486),--(IFERROR(Flights_2026_09_3033343536373[nfl],-1)&lt;=IF(AH486=450,450,AH486+9)))</f>
        <v>0</v>
      </c>
    </row>
    <row r="487" spans="32:35" x14ac:dyDescent="0.2">
      <c r="AF487" s="2">
        <v>0.70833333333333337</v>
      </c>
      <c r="AG487" t="s">
        <v>840</v>
      </c>
      <c r="AH487" s="17">
        <v>370</v>
      </c>
      <c r="AI487" s="17" cm="1">
        <f t="array" ref="AI487">SUMPRODUCT(--(IFERROR(HOUR(Flights_2026_09_3033343536373[entry_hour]),-1)=HOUR(AF487)),--(IFERROR(Flights_2026_09_3033343536373[entry_sector],"")=AG487),--(IFERROR(Flights_2026_09_3033343536373[nfl],-1)&gt;=AH487),--(IFERROR(Flights_2026_09_3033343536373[nfl],-1)&lt;=IF(AH487=450,450,AH487+9)))</f>
        <v>1</v>
      </c>
    </row>
    <row r="488" spans="32:35" x14ac:dyDescent="0.2">
      <c r="AF488" s="2">
        <v>0.70833333333333337</v>
      </c>
      <c r="AG488" t="s">
        <v>840</v>
      </c>
      <c r="AH488" s="17">
        <v>380</v>
      </c>
      <c r="AI488" s="17" cm="1">
        <f t="array" ref="AI488">SUMPRODUCT(--(IFERROR(HOUR(Flights_2026_09_3033343536373[entry_hour]),-1)=HOUR(AF488)),--(IFERROR(Flights_2026_09_3033343536373[entry_sector],"")=AG488),--(IFERROR(Flights_2026_09_3033343536373[nfl],-1)&gt;=AH488),--(IFERROR(Flights_2026_09_3033343536373[nfl],-1)&lt;=IF(AH488=450,450,AH488+9)))</f>
        <v>0</v>
      </c>
    </row>
    <row r="489" spans="32:35" x14ac:dyDescent="0.2">
      <c r="AF489" s="2">
        <v>0.70833333333333337</v>
      </c>
      <c r="AG489" t="s">
        <v>840</v>
      </c>
      <c r="AH489" s="17">
        <v>390</v>
      </c>
      <c r="AI489" s="17" cm="1">
        <f t="array" ref="AI489">SUMPRODUCT(--(IFERROR(HOUR(Flights_2026_09_3033343536373[entry_hour]),-1)=HOUR(AF489)),--(IFERROR(Flights_2026_09_3033343536373[entry_sector],"")=AG489),--(IFERROR(Flights_2026_09_3033343536373[nfl],-1)&gt;=AH489),--(IFERROR(Flights_2026_09_3033343536373[nfl],-1)&lt;=IF(AH489=450,450,AH489+9)))</f>
        <v>2</v>
      </c>
    </row>
    <row r="490" spans="32:35" x14ac:dyDescent="0.2">
      <c r="AF490" s="2">
        <v>0.70833333333333337</v>
      </c>
      <c r="AG490" t="s">
        <v>840</v>
      </c>
      <c r="AH490" s="17">
        <v>400</v>
      </c>
      <c r="AI490" s="17" cm="1">
        <f t="array" ref="AI490">SUMPRODUCT(--(IFERROR(HOUR(Flights_2026_09_3033343536373[entry_hour]),-1)=HOUR(AF490)),--(IFERROR(Flights_2026_09_3033343536373[entry_sector],"")=AG490),--(IFERROR(Flights_2026_09_3033343536373[nfl],-1)&gt;=AH490),--(IFERROR(Flights_2026_09_3033343536373[nfl],-1)&lt;=IF(AH490=450,450,AH490+9)))</f>
        <v>0</v>
      </c>
    </row>
    <row r="491" spans="32:35" x14ac:dyDescent="0.2">
      <c r="AF491" s="2">
        <v>0.70833333333333337</v>
      </c>
      <c r="AG491" t="s">
        <v>840</v>
      </c>
      <c r="AH491" s="17">
        <v>410</v>
      </c>
      <c r="AI491" s="17" cm="1">
        <f t="array" ref="AI491">SUMPRODUCT(--(IFERROR(HOUR(Flights_2026_09_3033343536373[entry_hour]),-1)=HOUR(AF491)),--(IFERROR(Flights_2026_09_3033343536373[entry_sector],"")=AG491),--(IFERROR(Flights_2026_09_3033343536373[nfl],-1)&gt;=AH491),--(IFERROR(Flights_2026_09_3033343536373[nfl],-1)&lt;=IF(AH491=450,450,AH491+9)))</f>
        <v>0</v>
      </c>
    </row>
    <row r="492" spans="32:35" x14ac:dyDescent="0.2">
      <c r="AF492" s="2">
        <v>0.70833333333333337</v>
      </c>
      <c r="AG492" t="s">
        <v>840</v>
      </c>
      <c r="AH492" s="17">
        <v>420</v>
      </c>
      <c r="AI492" s="17" cm="1">
        <f t="array" ref="AI492">SUMPRODUCT(--(IFERROR(HOUR(Flights_2026_09_3033343536373[entry_hour]),-1)=HOUR(AF492)),--(IFERROR(Flights_2026_09_3033343536373[entry_sector],"")=AG492),--(IFERROR(Flights_2026_09_3033343536373[nfl],-1)&gt;=AH492),--(IFERROR(Flights_2026_09_3033343536373[nfl],-1)&lt;=IF(AH492=450,450,AH492+9)))</f>
        <v>0</v>
      </c>
    </row>
    <row r="493" spans="32:35" x14ac:dyDescent="0.2">
      <c r="AF493" s="2">
        <v>0.70833333333333337</v>
      </c>
      <c r="AG493" t="s">
        <v>840</v>
      </c>
      <c r="AH493" s="17">
        <v>430</v>
      </c>
      <c r="AI493" s="17" cm="1">
        <f t="array" ref="AI493">SUMPRODUCT(--(IFERROR(HOUR(Flights_2026_09_3033343536373[entry_hour]),-1)=HOUR(AF493)),--(IFERROR(Flights_2026_09_3033343536373[entry_sector],"")=AG493),--(IFERROR(Flights_2026_09_3033343536373[nfl],-1)&gt;=AH493),--(IFERROR(Flights_2026_09_3033343536373[nfl],-1)&lt;=IF(AH493=450,450,AH493+9)))</f>
        <v>0</v>
      </c>
    </row>
    <row r="494" spans="32:35" x14ac:dyDescent="0.2">
      <c r="AF494" s="2">
        <v>0.70833333333333337</v>
      </c>
      <c r="AG494" t="s">
        <v>840</v>
      </c>
      <c r="AH494" s="17">
        <v>440</v>
      </c>
      <c r="AI494" s="17" cm="1">
        <f t="array" ref="AI494">SUMPRODUCT(--(IFERROR(HOUR(Flights_2026_09_3033343536373[entry_hour]),-1)=HOUR(AF494)),--(IFERROR(Flights_2026_09_3033343536373[entry_sector],"")=AG494),--(IFERROR(Flights_2026_09_3033343536373[nfl],-1)&gt;=AH494),--(IFERROR(Flights_2026_09_3033343536373[nfl],-1)&lt;=IF(AH494=450,450,AH494+9)))</f>
        <v>0</v>
      </c>
    </row>
    <row r="495" spans="32:35" x14ac:dyDescent="0.2">
      <c r="AF495" s="2">
        <v>0.70833333333333337</v>
      </c>
      <c r="AG495" t="s">
        <v>840</v>
      </c>
      <c r="AH495" s="17">
        <v>450</v>
      </c>
      <c r="AI495" s="17" cm="1">
        <f t="array" ref="AI495">SUMPRODUCT(--(IFERROR(HOUR(Flights_2026_09_3033343536373[entry_hour]),-1)=HOUR(AF495)),--(IFERROR(Flights_2026_09_3033343536373[entry_sector],"")=AG495),--(IFERROR(Flights_2026_09_3033343536373[nfl],-1)&gt;=AH495),--(IFERROR(Flights_2026_09_3033343536373[nfl],-1)&lt;=IF(AH495=450,450,AH495+9)))</f>
        <v>0</v>
      </c>
    </row>
    <row r="496" spans="32:35" x14ac:dyDescent="0.2">
      <c r="AF496" s="2">
        <v>0.70833333333333337</v>
      </c>
      <c r="AG496" t="s">
        <v>747</v>
      </c>
      <c r="AH496" s="17">
        <v>200</v>
      </c>
      <c r="AI496" s="17" cm="1">
        <f t="array" ref="AI496">SUMPRODUCT(--(IFERROR(HOUR(Flights_2026_09_3033343536373[entry_hour]),-1)=HOUR(AF496)),--(IFERROR(Flights_2026_09_3033343536373[entry_sector],"")=AG496),--(IFERROR(Flights_2026_09_3033343536373[nfl],-1)&gt;=AH496),--(IFERROR(Flights_2026_09_3033343536373[nfl],-1)&lt;=IF(AH496=450,450,AH496+9)))</f>
        <v>0</v>
      </c>
    </row>
    <row r="497" spans="32:35" x14ac:dyDescent="0.2">
      <c r="AF497" s="2">
        <v>0.70833333333333337</v>
      </c>
      <c r="AG497" t="s">
        <v>747</v>
      </c>
      <c r="AH497" s="17">
        <v>210</v>
      </c>
      <c r="AI497" s="17" cm="1">
        <f t="array" ref="AI497">SUMPRODUCT(--(IFERROR(HOUR(Flights_2026_09_3033343536373[entry_hour]),-1)=HOUR(AF497)),--(IFERROR(Flights_2026_09_3033343536373[entry_sector],"")=AG497),--(IFERROR(Flights_2026_09_3033343536373[nfl],-1)&gt;=AH497),--(IFERROR(Flights_2026_09_3033343536373[nfl],-1)&lt;=IF(AH497=450,450,AH497+9)))</f>
        <v>0</v>
      </c>
    </row>
    <row r="498" spans="32:35" x14ac:dyDescent="0.2">
      <c r="AF498" s="2">
        <v>0.70833333333333337</v>
      </c>
      <c r="AG498" t="s">
        <v>747</v>
      </c>
      <c r="AH498" s="17">
        <v>220</v>
      </c>
      <c r="AI498" s="17" cm="1">
        <f t="array" ref="AI498">SUMPRODUCT(--(IFERROR(HOUR(Flights_2026_09_3033343536373[entry_hour]),-1)=HOUR(AF498)),--(IFERROR(Flights_2026_09_3033343536373[entry_sector],"")=AG498),--(IFERROR(Flights_2026_09_3033343536373[nfl],-1)&gt;=AH498),--(IFERROR(Flights_2026_09_3033343536373[nfl],-1)&lt;=IF(AH498=450,450,AH498+9)))</f>
        <v>0</v>
      </c>
    </row>
    <row r="499" spans="32:35" x14ac:dyDescent="0.2">
      <c r="AF499" s="2">
        <v>0.70833333333333337</v>
      </c>
      <c r="AG499" t="s">
        <v>747</v>
      </c>
      <c r="AH499" s="17">
        <v>230</v>
      </c>
      <c r="AI499" s="17" cm="1">
        <f t="array" ref="AI499">SUMPRODUCT(--(IFERROR(HOUR(Flights_2026_09_3033343536373[entry_hour]),-1)=HOUR(AF499)),--(IFERROR(Flights_2026_09_3033343536373[entry_sector],"")=AG499),--(IFERROR(Flights_2026_09_3033343536373[nfl],-1)&gt;=AH499),--(IFERROR(Flights_2026_09_3033343536373[nfl],-1)&lt;=IF(AH499=450,450,AH499+9)))</f>
        <v>0</v>
      </c>
    </row>
    <row r="500" spans="32:35" x14ac:dyDescent="0.2">
      <c r="AF500" s="2">
        <v>0.70833333333333337</v>
      </c>
      <c r="AG500" t="s">
        <v>747</v>
      </c>
      <c r="AH500" s="17">
        <v>240</v>
      </c>
      <c r="AI500" s="17" cm="1">
        <f t="array" ref="AI500">SUMPRODUCT(--(IFERROR(HOUR(Flights_2026_09_3033343536373[entry_hour]),-1)=HOUR(AF500)),--(IFERROR(Flights_2026_09_3033343536373[entry_sector],"")=AG500),--(IFERROR(Flights_2026_09_3033343536373[nfl],-1)&gt;=AH500),--(IFERROR(Flights_2026_09_3033343536373[nfl],-1)&lt;=IF(AH500=450,450,AH500+9)))</f>
        <v>0</v>
      </c>
    </row>
    <row r="501" spans="32:35" x14ac:dyDescent="0.2">
      <c r="AF501" s="2">
        <v>0.70833333333333337</v>
      </c>
      <c r="AG501" t="s">
        <v>747</v>
      </c>
      <c r="AH501" s="17">
        <v>250</v>
      </c>
      <c r="AI501" s="17" cm="1">
        <f t="array" ref="AI501">SUMPRODUCT(--(IFERROR(HOUR(Flights_2026_09_3033343536373[entry_hour]),-1)=HOUR(AF501)),--(IFERROR(Flights_2026_09_3033343536373[entry_sector],"")=AG501),--(IFERROR(Flights_2026_09_3033343536373[nfl],-1)&gt;=AH501),--(IFERROR(Flights_2026_09_3033343536373[nfl],-1)&lt;=IF(AH501=450,450,AH501+9)))</f>
        <v>0</v>
      </c>
    </row>
    <row r="502" spans="32:35" x14ac:dyDescent="0.2">
      <c r="AF502" s="2">
        <v>0.70833333333333337</v>
      </c>
      <c r="AG502" t="s">
        <v>747</v>
      </c>
      <c r="AH502" s="17">
        <v>260</v>
      </c>
      <c r="AI502" s="17" cm="1">
        <f t="array" ref="AI502">SUMPRODUCT(--(IFERROR(HOUR(Flights_2026_09_3033343536373[entry_hour]),-1)=HOUR(AF502)),--(IFERROR(Flights_2026_09_3033343536373[entry_sector],"")=AG502),--(IFERROR(Flights_2026_09_3033343536373[nfl],-1)&gt;=AH502),--(IFERROR(Flights_2026_09_3033343536373[nfl],-1)&lt;=IF(AH502=450,450,AH502+9)))</f>
        <v>0</v>
      </c>
    </row>
    <row r="503" spans="32:35" x14ac:dyDescent="0.2">
      <c r="AF503" s="2">
        <v>0.70833333333333337</v>
      </c>
      <c r="AG503" t="s">
        <v>747</v>
      </c>
      <c r="AH503" s="17">
        <v>270</v>
      </c>
      <c r="AI503" s="17" cm="1">
        <f t="array" ref="AI503">SUMPRODUCT(--(IFERROR(HOUR(Flights_2026_09_3033343536373[entry_hour]),-1)=HOUR(AF503)),--(IFERROR(Flights_2026_09_3033343536373[entry_sector],"")=AG503),--(IFERROR(Flights_2026_09_3033343536373[nfl],-1)&gt;=AH503),--(IFERROR(Flights_2026_09_3033343536373[nfl],-1)&lt;=IF(AH503=450,450,AH503+9)))</f>
        <v>0</v>
      </c>
    </row>
    <row r="504" spans="32:35" x14ac:dyDescent="0.2">
      <c r="AF504" s="2">
        <v>0.70833333333333337</v>
      </c>
      <c r="AG504" t="s">
        <v>747</v>
      </c>
      <c r="AH504" s="17">
        <v>280</v>
      </c>
      <c r="AI504" s="17" cm="1">
        <f t="array" ref="AI504">SUMPRODUCT(--(IFERROR(HOUR(Flights_2026_09_3033343536373[entry_hour]),-1)=HOUR(AF504)),--(IFERROR(Flights_2026_09_3033343536373[entry_sector],"")=AG504),--(IFERROR(Flights_2026_09_3033343536373[nfl],-1)&gt;=AH504),--(IFERROR(Flights_2026_09_3033343536373[nfl],-1)&lt;=IF(AH504=450,450,AH504+9)))</f>
        <v>0</v>
      </c>
    </row>
    <row r="505" spans="32:35" x14ac:dyDescent="0.2">
      <c r="AF505" s="2">
        <v>0.70833333333333337</v>
      </c>
      <c r="AG505" t="s">
        <v>747</v>
      </c>
      <c r="AH505" s="17">
        <v>290</v>
      </c>
      <c r="AI505" s="17" cm="1">
        <f t="array" ref="AI505">SUMPRODUCT(--(IFERROR(HOUR(Flights_2026_09_3033343536373[entry_hour]),-1)=HOUR(AF505)),--(IFERROR(Flights_2026_09_3033343536373[entry_sector],"")=AG505),--(IFERROR(Flights_2026_09_3033343536373[nfl],-1)&gt;=AH505),--(IFERROR(Flights_2026_09_3033343536373[nfl],-1)&lt;=IF(AH505=450,450,AH505+9)))</f>
        <v>0</v>
      </c>
    </row>
    <row r="506" spans="32:35" x14ac:dyDescent="0.2">
      <c r="AF506" s="2">
        <v>0.70833333333333337</v>
      </c>
      <c r="AG506" t="s">
        <v>747</v>
      </c>
      <c r="AH506" s="17">
        <v>300</v>
      </c>
      <c r="AI506" s="17" cm="1">
        <f t="array" ref="AI506">SUMPRODUCT(--(IFERROR(HOUR(Flights_2026_09_3033343536373[entry_hour]),-1)=HOUR(AF506)),--(IFERROR(Flights_2026_09_3033343536373[entry_sector],"")=AG506),--(IFERROR(Flights_2026_09_3033343536373[nfl],-1)&gt;=AH506),--(IFERROR(Flights_2026_09_3033343536373[nfl],-1)&lt;=IF(AH506=450,450,AH506+9)))</f>
        <v>0</v>
      </c>
    </row>
    <row r="507" spans="32:35" x14ac:dyDescent="0.2">
      <c r="AF507" s="2">
        <v>0.70833333333333337</v>
      </c>
      <c r="AG507" t="s">
        <v>747</v>
      </c>
      <c r="AH507" s="17">
        <v>310</v>
      </c>
      <c r="AI507" s="17" cm="1">
        <f t="array" ref="AI507">SUMPRODUCT(--(IFERROR(HOUR(Flights_2026_09_3033343536373[entry_hour]),-1)=HOUR(AF507)),--(IFERROR(Flights_2026_09_3033343536373[entry_sector],"")=AG507),--(IFERROR(Flights_2026_09_3033343536373[nfl],-1)&gt;=AH507),--(IFERROR(Flights_2026_09_3033343536373[nfl],-1)&lt;=IF(AH507=450,450,AH507+9)))</f>
        <v>0</v>
      </c>
    </row>
    <row r="508" spans="32:35" x14ac:dyDescent="0.2">
      <c r="AF508" s="2">
        <v>0.70833333333333337</v>
      </c>
      <c r="AG508" t="s">
        <v>747</v>
      </c>
      <c r="AH508" s="17">
        <v>320</v>
      </c>
      <c r="AI508" s="17" cm="1">
        <f t="array" ref="AI508">SUMPRODUCT(--(IFERROR(HOUR(Flights_2026_09_3033343536373[entry_hour]),-1)=HOUR(AF508)),--(IFERROR(Flights_2026_09_3033343536373[entry_sector],"")=AG508),--(IFERROR(Flights_2026_09_3033343536373[nfl],-1)&gt;=AH508),--(IFERROR(Flights_2026_09_3033343536373[nfl],-1)&lt;=IF(AH508=450,450,AH508+9)))</f>
        <v>0</v>
      </c>
    </row>
    <row r="509" spans="32:35" x14ac:dyDescent="0.2">
      <c r="AF509" s="2">
        <v>0.70833333333333337</v>
      </c>
      <c r="AG509" t="s">
        <v>747</v>
      </c>
      <c r="AH509" s="17">
        <v>330</v>
      </c>
      <c r="AI509" s="17" cm="1">
        <f t="array" ref="AI509">SUMPRODUCT(--(IFERROR(HOUR(Flights_2026_09_3033343536373[entry_hour]),-1)=HOUR(AF509)),--(IFERROR(Flights_2026_09_3033343536373[entry_sector],"")=AG509),--(IFERROR(Flights_2026_09_3033343536373[nfl],-1)&gt;=AH509),--(IFERROR(Flights_2026_09_3033343536373[nfl],-1)&lt;=IF(AH509=450,450,AH509+9)))</f>
        <v>0</v>
      </c>
    </row>
    <row r="510" spans="32:35" x14ac:dyDescent="0.2">
      <c r="AF510" s="2">
        <v>0.70833333333333337</v>
      </c>
      <c r="AG510" t="s">
        <v>747</v>
      </c>
      <c r="AH510" s="17">
        <v>340</v>
      </c>
      <c r="AI510" s="17" cm="1">
        <f t="array" ref="AI510">SUMPRODUCT(--(IFERROR(HOUR(Flights_2026_09_3033343536373[entry_hour]),-1)=HOUR(AF510)),--(IFERROR(Flights_2026_09_3033343536373[entry_sector],"")=AG510),--(IFERROR(Flights_2026_09_3033343536373[nfl],-1)&gt;=AH510),--(IFERROR(Flights_2026_09_3033343536373[nfl],-1)&lt;=IF(AH510=450,450,AH510+9)))</f>
        <v>0</v>
      </c>
    </row>
    <row r="511" spans="32:35" x14ac:dyDescent="0.2">
      <c r="AF511" s="2">
        <v>0.70833333333333337</v>
      </c>
      <c r="AG511" t="s">
        <v>747</v>
      </c>
      <c r="AH511" s="17">
        <v>350</v>
      </c>
      <c r="AI511" s="17" cm="1">
        <f t="array" ref="AI511">SUMPRODUCT(--(IFERROR(HOUR(Flights_2026_09_3033343536373[entry_hour]),-1)=HOUR(AF511)),--(IFERROR(Flights_2026_09_3033343536373[entry_sector],"")=AG511),--(IFERROR(Flights_2026_09_3033343536373[nfl],-1)&gt;=AH511),--(IFERROR(Flights_2026_09_3033343536373[nfl],-1)&lt;=IF(AH511=450,450,AH511+9)))</f>
        <v>0</v>
      </c>
    </row>
    <row r="512" spans="32:35" x14ac:dyDescent="0.2">
      <c r="AF512" s="2">
        <v>0.70833333333333337</v>
      </c>
      <c r="AG512" t="s">
        <v>747</v>
      </c>
      <c r="AH512" s="17">
        <v>360</v>
      </c>
      <c r="AI512" s="17" cm="1">
        <f t="array" ref="AI512">SUMPRODUCT(--(IFERROR(HOUR(Flights_2026_09_3033343536373[entry_hour]),-1)=HOUR(AF512)),--(IFERROR(Flights_2026_09_3033343536373[entry_sector],"")=AG512),--(IFERROR(Flights_2026_09_3033343536373[nfl],-1)&gt;=AH512),--(IFERROR(Flights_2026_09_3033343536373[nfl],-1)&lt;=IF(AH512=450,450,AH512+9)))</f>
        <v>0</v>
      </c>
    </row>
    <row r="513" spans="32:35" x14ac:dyDescent="0.2">
      <c r="AF513" s="2">
        <v>0.70833333333333337</v>
      </c>
      <c r="AG513" t="s">
        <v>747</v>
      </c>
      <c r="AH513" s="17">
        <v>370</v>
      </c>
      <c r="AI513" s="17" cm="1">
        <f t="array" ref="AI513">SUMPRODUCT(--(IFERROR(HOUR(Flights_2026_09_3033343536373[entry_hour]),-1)=HOUR(AF513)),--(IFERROR(Flights_2026_09_3033343536373[entry_sector],"")=AG513),--(IFERROR(Flights_2026_09_3033343536373[nfl],-1)&gt;=AH513),--(IFERROR(Flights_2026_09_3033343536373[nfl],-1)&lt;=IF(AH513=450,450,AH513+9)))</f>
        <v>1</v>
      </c>
    </row>
    <row r="514" spans="32:35" x14ac:dyDescent="0.2">
      <c r="AF514" s="2">
        <v>0.70833333333333337</v>
      </c>
      <c r="AG514" t="s">
        <v>747</v>
      </c>
      <c r="AH514" s="17">
        <v>380</v>
      </c>
      <c r="AI514" s="17" cm="1">
        <f t="array" ref="AI514">SUMPRODUCT(--(IFERROR(HOUR(Flights_2026_09_3033343536373[entry_hour]),-1)=HOUR(AF514)),--(IFERROR(Flights_2026_09_3033343536373[entry_sector],"")=AG514),--(IFERROR(Flights_2026_09_3033343536373[nfl],-1)&gt;=AH514),--(IFERROR(Flights_2026_09_3033343536373[nfl],-1)&lt;=IF(AH514=450,450,AH514+9)))</f>
        <v>0</v>
      </c>
    </row>
    <row r="515" spans="32:35" x14ac:dyDescent="0.2">
      <c r="AF515" s="2">
        <v>0.70833333333333337</v>
      </c>
      <c r="AG515" t="s">
        <v>747</v>
      </c>
      <c r="AH515" s="17">
        <v>390</v>
      </c>
      <c r="AI515" s="17" cm="1">
        <f t="array" ref="AI515">SUMPRODUCT(--(IFERROR(HOUR(Flights_2026_09_3033343536373[entry_hour]),-1)=HOUR(AF515)),--(IFERROR(Flights_2026_09_3033343536373[entry_sector],"")=AG515),--(IFERROR(Flights_2026_09_3033343536373[nfl],-1)&gt;=AH515),--(IFERROR(Flights_2026_09_3033343536373[nfl],-1)&lt;=IF(AH515=450,450,AH515+9)))</f>
        <v>0</v>
      </c>
    </row>
    <row r="516" spans="32:35" x14ac:dyDescent="0.2">
      <c r="AF516" s="2">
        <v>0.70833333333333337</v>
      </c>
      <c r="AG516" t="s">
        <v>747</v>
      </c>
      <c r="AH516" s="17">
        <v>400</v>
      </c>
      <c r="AI516" s="17" cm="1">
        <f t="array" ref="AI516">SUMPRODUCT(--(IFERROR(HOUR(Flights_2026_09_3033343536373[entry_hour]),-1)=HOUR(AF516)),--(IFERROR(Flights_2026_09_3033343536373[entry_sector],"")=AG516),--(IFERROR(Flights_2026_09_3033343536373[nfl],-1)&gt;=AH516),--(IFERROR(Flights_2026_09_3033343536373[nfl],-1)&lt;=IF(AH516=450,450,AH516+9)))</f>
        <v>0</v>
      </c>
    </row>
    <row r="517" spans="32:35" x14ac:dyDescent="0.2">
      <c r="AF517" s="2">
        <v>0.70833333333333337</v>
      </c>
      <c r="AG517" t="s">
        <v>747</v>
      </c>
      <c r="AH517" s="17">
        <v>410</v>
      </c>
      <c r="AI517" s="17" cm="1">
        <f t="array" ref="AI517">SUMPRODUCT(--(IFERROR(HOUR(Flights_2026_09_3033343536373[entry_hour]),-1)=HOUR(AF517)),--(IFERROR(Flights_2026_09_3033343536373[entry_sector],"")=AG517),--(IFERROR(Flights_2026_09_3033343536373[nfl],-1)&gt;=AH517),--(IFERROR(Flights_2026_09_3033343536373[nfl],-1)&lt;=IF(AH517=450,450,AH517+9)))</f>
        <v>0</v>
      </c>
    </row>
    <row r="518" spans="32:35" x14ac:dyDescent="0.2">
      <c r="AF518" s="2">
        <v>0.70833333333333337</v>
      </c>
      <c r="AG518" t="s">
        <v>747</v>
      </c>
      <c r="AH518" s="17">
        <v>420</v>
      </c>
      <c r="AI518" s="17" cm="1">
        <f t="array" ref="AI518">SUMPRODUCT(--(IFERROR(HOUR(Flights_2026_09_3033343536373[entry_hour]),-1)=HOUR(AF518)),--(IFERROR(Flights_2026_09_3033343536373[entry_sector],"")=AG518),--(IFERROR(Flights_2026_09_3033343536373[nfl],-1)&gt;=AH518),--(IFERROR(Flights_2026_09_3033343536373[nfl],-1)&lt;=IF(AH518=450,450,AH518+9)))</f>
        <v>0</v>
      </c>
    </row>
    <row r="519" spans="32:35" x14ac:dyDescent="0.2">
      <c r="AF519" s="2">
        <v>0.70833333333333337</v>
      </c>
      <c r="AG519" t="s">
        <v>747</v>
      </c>
      <c r="AH519" s="17">
        <v>430</v>
      </c>
      <c r="AI519" s="17" cm="1">
        <f t="array" ref="AI519">SUMPRODUCT(--(IFERROR(HOUR(Flights_2026_09_3033343536373[entry_hour]),-1)=HOUR(AF519)),--(IFERROR(Flights_2026_09_3033343536373[entry_sector],"")=AG519),--(IFERROR(Flights_2026_09_3033343536373[nfl],-1)&gt;=AH519),--(IFERROR(Flights_2026_09_3033343536373[nfl],-1)&lt;=IF(AH519=450,450,AH519+9)))</f>
        <v>0</v>
      </c>
    </row>
    <row r="520" spans="32:35" x14ac:dyDescent="0.2">
      <c r="AF520" s="2">
        <v>0.70833333333333337</v>
      </c>
      <c r="AG520" t="s">
        <v>747</v>
      </c>
      <c r="AH520" s="17">
        <v>440</v>
      </c>
      <c r="AI520" s="17" cm="1">
        <f t="array" ref="AI520">SUMPRODUCT(--(IFERROR(HOUR(Flights_2026_09_3033343536373[entry_hour]),-1)=HOUR(AF520)),--(IFERROR(Flights_2026_09_3033343536373[entry_sector],"")=AG520),--(IFERROR(Flights_2026_09_3033343536373[nfl],-1)&gt;=AH520),--(IFERROR(Flights_2026_09_3033343536373[nfl],-1)&lt;=IF(AH520=450,450,AH520+9)))</f>
        <v>0</v>
      </c>
    </row>
    <row r="521" spans="32:35" x14ac:dyDescent="0.2">
      <c r="AF521" s="2">
        <v>0.70833333333333337</v>
      </c>
      <c r="AG521" t="s">
        <v>747</v>
      </c>
      <c r="AH521" s="17">
        <v>450</v>
      </c>
      <c r="AI521" s="17" cm="1">
        <f t="array" ref="AI521">SUMPRODUCT(--(IFERROR(HOUR(Flights_2026_09_3033343536373[entry_hour]),-1)=HOUR(AF521)),--(IFERROR(Flights_2026_09_3033343536373[entry_sector],"")=AG521),--(IFERROR(Flights_2026_09_3033343536373[nfl],-1)&gt;=AH521),--(IFERROR(Flights_2026_09_3033343536373[nfl],-1)&lt;=IF(AH521=450,450,AH521+9)))</f>
        <v>0</v>
      </c>
    </row>
    <row r="522" spans="32:35" x14ac:dyDescent="0.2">
      <c r="AF522" s="2">
        <v>0.75</v>
      </c>
      <c r="AG522" t="s">
        <v>743</v>
      </c>
      <c r="AH522" s="17">
        <v>200</v>
      </c>
      <c r="AI522" s="17" cm="1">
        <f t="array" ref="AI522">SUMPRODUCT(--(IFERROR(HOUR(Flights_2026_09_3033343536373[entry_hour]),-1)=HOUR(AF522)),--(IFERROR(Flights_2026_09_3033343536373[entry_sector],"")=AG522),--(IFERROR(Flights_2026_09_3033343536373[nfl],-1)&gt;=AH522),--(IFERROR(Flights_2026_09_3033343536373[nfl],-1)&lt;=IF(AH522=450,450,AH522+9)))</f>
        <v>0</v>
      </c>
    </row>
    <row r="523" spans="32:35" x14ac:dyDescent="0.2">
      <c r="AF523" s="2">
        <v>0.75</v>
      </c>
      <c r="AG523" t="s">
        <v>743</v>
      </c>
      <c r="AH523" s="17">
        <v>210</v>
      </c>
      <c r="AI523" s="17" cm="1">
        <f t="array" ref="AI523">SUMPRODUCT(--(IFERROR(HOUR(Flights_2026_09_3033343536373[entry_hour]),-1)=HOUR(AF523)),--(IFERROR(Flights_2026_09_3033343536373[entry_sector],"")=AG523),--(IFERROR(Flights_2026_09_3033343536373[nfl],-1)&gt;=AH523),--(IFERROR(Flights_2026_09_3033343536373[nfl],-1)&lt;=IF(AH523=450,450,AH523+9)))</f>
        <v>0</v>
      </c>
    </row>
    <row r="524" spans="32:35" x14ac:dyDescent="0.2">
      <c r="AF524" s="2">
        <v>0.75</v>
      </c>
      <c r="AG524" t="s">
        <v>743</v>
      </c>
      <c r="AH524" s="17">
        <v>220</v>
      </c>
      <c r="AI524" s="17" cm="1">
        <f t="array" ref="AI524">SUMPRODUCT(--(IFERROR(HOUR(Flights_2026_09_3033343536373[entry_hour]),-1)=HOUR(AF524)),--(IFERROR(Flights_2026_09_3033343536373[entry_sector],"")=AG524),--(IFERROR(Flights_2026_09_3033343536373[nfl],-1)&gt;=AH524),--(IFERROR(Flights_2026_09_3033343536373[nfl],-1)&lt;=IF(AH524=450,450,AH524+9)))</f>
        <v>0</v>
      </c>
    </row>
    <row r="525" spans="32:35" x14ac:dyDescent="0.2">
      <c r="AF525" s="2">
        <v>0.75</v>
      </c>
      <c r="AG525" t="s">
        <v>743</v>
      </c>
      <c r="AH525" s="17">
        <v>230</v>
      </c>
      <c r="AI525" s="17" cm="1">
        <f t="array" ref="AI525">SUMPRODUCT(--(IFERROR(HOUR(Flights_2026_09_3033343536373[entry_hour]),-1)=HOUR(AF525)),--(IFERROR(Flights_2026_09_3033343536373[entry_sector],"")=AG525),--(IFERROR(Flights_2026_09_3033343536373[nfl],-1)&gt;=AH525),--(IFERROR(Flights_2026_09_3033343536373[nfl],-1)&lt;=IF(AH525=450,450,AH525+9)))</f>
        <v>0</v>
      </c>
    </row>
    <row r="526" spans="32:35" x14ac:dyDescent="0.2">
      <c r="AF526" s="2">
        <v>0.75</v>
      </c>
      <c r="AG526" t="s">
        <v>743</v>
      </c>
      <c r="AH526" s="17">
        <v>240</v>
      </c>
      <c r="AI526" s="17" cm="1">
        <f t="array" ref="AI526">SUMPRODUCT(--(IFERROR(HOUR(Flights_2026_09_3033343536373[entry_hour]),-1)=HOUR(AF526)),--(IFERROR(Flights_2026_09_3033343536373[entry_sector],"")=AG526),--(IFERROR(Flights_2026_09_3033343536373[nfl],-1)&gt;=AH526),--(IFERROR(Flights_2026_09_3033343536373[nfl],-1)&lt;=IF(AH526=450,450,AH526+9)))</f>
        <v>0</v>
      </c>
    </row>
    <row r="527" spans="32:35" x14ac:dyDescent="0.2">
      <c r="AF527" s="2">
        <v>0.75</v>
      </c>
      <c r="AG527" t="s">
        <v>743</v>
      </c>
      <c r="AH527" s="17">
        <v>250</v>
      </c>
      <c r="AI527" s="17" cm="1">
        <f t="array" ref="AI527">SUMPRODUCT(--(IFERROR(HOUR(Flights_2026_09_3033343536373[entry_hour]),-1)=HOUR(AF527)),--(IFERROR(Flights_2026_09_3033343536373[entry_sector],"")=AG527),--(IFERROR(Flights_2026_09_3033343536373[nfl],-1)&gt;=AH527),--(IFERROR(Flights_2026_09_3033343536373[nfl],-1)&lt;=IF(AH527=450,450,AH527+9)))</f>
        <v>0</v>
      </c>
    </row>
    <row r="528" spans="32:35" x14ac:dyDescent="0.2">
      <c r="AF528" s="2">
        <v>0.75</v>
      </c>
      <c r="AG528" t="s">
        <v>743</v>
      </c>
      <c r="AH528" s="17">
        <v>260</v>
      </c>
      <c r="AI528" s="17" cm="1">
        <f t="array" ref="AI528">SUMPRODUCT(--(IFERROR(HOUR(Flights_2026_09_3033343536373[entry_hour]),-1)=HOUR(AF528)),--(IFERROR(Flights_2026_09_3033343536373[entry_sector],"")=AG528),--(IFERROR(Flights_2026_09_3033343536373[nfl],-1)&gt;=AH528),--(IFERROR(Flights_2026_09_3033343536373[nfl],-1)&lt;=IF(AH528=450,450,AH528+9)))</f>
        <v>0</v>
      </c>
    </row>
    <row r="529" spans="32:35" x14ac:dyDescent="0.2">
      <c r="AF529" s="2">
        <v>0.75</v>
      </c>
      <c r="AG529" t="s">
        <v>743</v>
      </c>
      <c r="AH529" s="17">
        <v>270</v>
      </c>
      <c r="AI529" s="17" cm="1">
        <f t="array" ref="AI529">SUMPRODUCT(--(IFERROR(HOUR(Flights_2026_09_3033343536373[entry_hour]),-1)=HOUR(AF529)),--(IFERROR(Flights_2026_09_3033343536373[entry_sector],"")=AG529),--(IFERROR(Flights_2026_09_3033343536373[nfl],-1)&gt;=AH529),--(IFERROR(Flights_2026_09_3033343536373[nfl],-1)&lt;=IF(AH529=450,450,AH529+9)))</f>
        <v>0</v>
      </c>
    </row>
    <row r="530" spans="32:35" x14ac:dyDescent="0.2">
      <c r="AF530" s="2">
        <v>0.75</v>
      </c>
      <c r="AG530" t="s">
        <v>743</v>
      </c>
      <c r="AH530" s="17">
        <v>280</v>
      </c>
      <c r="AI530" s="17" cm="1">
        <f t="array" ref="AI530">SUMPRODUCT(--(IFERROR(HOUR(Flights_2026_09_3033343536373[entry_hour]),-1)=HOUR(AF530)),--(IFERROR(Flights_2026_09_3033343536373[entry_sector],"")=AG530),--(IFERROR(Flights_2026_09_3033343536373[nfl],-1)&gt;=AH530),--(IFERROR(Flights_2026_09_3033343536373[nfl],-1)&lt;=IF(AH530=450,450,AH530+9)))</f>
        <v>0</v>
      </c>
    </row>
    <row r="531" spans="32:35" x14ac:dyDescent="0.2">
      <c r="AF531" s="2">
        <v>0.75</v>
      </c>
      <c r="AG531" t="s">
        <v>743</v>
      </c>
      <c r="AH531" s="17">
        <v>290</v>
      </c>
      <c r="AI531" s="17" cm="1">
        <f t="array" ref="AI531">SUMPRODUCT(--(IFERROR(HOUR(Flights_2026_09_3033343536373[entry_hour]),-1)=HOUR(AF531)),--(IFERROR(Flights_2026_09_3033343536373[entry_sector],"")=AG531),--(IFERROR(Flights_2026_09_3033343536373[nfl],-1)&gt;=AH531),--(IFERROR(Flights_2026_09_3033343536373[nfl],-1)&lt;=IF(AH531=450,450,AH531+9)))</f>
        <v>0</v>
      </c>
    </row>
    <row r="532" spans="32:35" x14ac:dyDescent="0.2">
      <c r="AF532" s="2">
        <v>0.75</v>
      </c>
      <c r="AG532" t="s">
        <v>743</v>
      </c>
      <c r="AH532" s="17">
        <v>300</v>
      </c>
      <c r="AI532" s="17" cm="1">
        <f t="array" ref="AI532">SUMPRODUCT(--(IFERROR(HOUR(Flights_2026_09_3033343536373[entry_hour]),-1)=HOUR(AF532)),--(IFERROR(Flights_2026_09_3033343536373[entry_sector],"")=AG532),--(IFERROR(Flights_2026_09_3033343536373[nfl],-1)&gt;=AH532),--(IFERROR(Flights_2026_09_3033343536373[nfl],-1)&lt;=IF(AH532=450,450,AH532+9)))</f>
        <v>0</v>
      </c>
    </row>
    <row r="533" spans="32:35" x14ac:dyDescent="0.2">
      <c r="AF533" s="2">
        <v>0.75</v>
      </c>
      <c r="AG533" t="s">
        <v>743</v>
      </c>
      <c r="AH533" s="17">
        <v>310</v>
      </c>
      <c r="AI533" s="17" cm="1">
        <f t="array" ref="AI533">SUMPRODUCT(--(IFERROR(HOUR(Flights_2026_09_3033343536373[entry_hour]),-1)=HOUR(AF533)),--(IFERROR(Flights_2026_09_3033343536373[entry_sector],"")=AG533),--(IFERROR(Flights_2026_09_3033343536373[nfl],-1)&gt;=AH533),--(IFERROR(Flights_2026_09_3033343536373[nfl],-1)&lt;=IF(AH533=450,450,AH533+9)))</f>
        <v>0</v>
      </c>
    </row>
    <row r="534" spans="32:35" x14ac:dyDescent="0.2">
      <c r="AF534" s="2">
        <v>0.75</v>
      </c>
      <c r="AG534" t="s">
        <v>743</v>
      </c>
      <c r="AH534" s="17">
        <v>320</v>
      </c>
      <c r="AI534" s="17" cm="1">
        <f t="array" ref="AI534">SUMPRODUCT(--(IFERROR(HOUR(Flights_2026_09_3033343536373[entry_hour]),-1)=HOUR(AF534)),--(IFERROR(Flights_2026_09_3033343536373[entry_sector],"")=AG534),--(IFERROR(Flights_2026_09_3033343536373[nfl],-1)&gt;=AH534),--(IFERROR(Flights_2026_09_3033343536373[nfl],-1)&lt;=IF(AH534=450,450,AH534+9)))</f>
        <v>0</v>
      </c>
    </row>
    <row r="535" spans="32:35" x14ac:dyDescent="0.2">
      <c r="AF535" s="2">
        <v>0.75</v>
      </c>
      <c r="AG535" t="s">
        <v>743</v>
      </c>
      <c r="AH535" s="17">
        <v>330</v>
      </c>
      <c r="AI535" s="17" cm="1">
        <f t="array" ref="AI535">SUMPRODUCT(--(IFERROR(HOUR(Flights_2026_09_3033343536373[entry_hour]),-1)=HOUR(AF535)),--(IFERROR(Flights_2026_09_3033343536373[entry_sector],"")=AG535),--(IFERROR(Flights_2026_09_3033343536373[nfl],-1)&gt;=AH535),--(IFERROR(Flights_2026_09_3033343536373[nfl],-1)&lt;=IF(AH535=450,450,AH535+9)))</f>
        <v>0</v>
      </c>
    </row>
    <row r="536" spans="32:35" x14ac:dyDescent="0.2">
      <c r="AF536" s="2">
        <v>0.75</v>
      </c>
      <c r="AG536" t="s">
        <v>743</v>
      </c>
      <c r="AH536" s="17">
        <v>340</v>
      </c>
      <c r="AI536" s="17" cm="1">
        <f t="array" ref="AI536">SUMPRODUCT(--(IFERROR(HOUR(Flights_2026_09_3033343536373[entry_hour]),-1)=HOUR(AF536)),--(IFERROR(Flights_2026_09_3033343536373[entry_sector],"")=AG536),--(IFERROR(Flights_2026_09_3033343536373[nfl],-1)&gt;=AH536),--(IFERROR(Flights_2026_09_3033343536373[nfl],-1)&lt;=IF(AH536=450,450,AH536+9)))</f>
        <v>0</v>
      </c>
    </row>
    <row r="537" spans="32:35" x14ac:dyDescent="0.2">
      <c r="AF537" s="2">
        <v>0.75</v>
      </c>
      <c r="AG537" t="s">
        <v>743</v>
      </c>
      <c r="AH537" s="17">
        <v>350</v>
      </c>
      <c r="AI537" s="17" cm="1">
        <f t="array" ref="AI537">SUMPRODUCT(--(IFERROR(HOUR(Flights_2026_09_3033343536373[entry_hour]),-1)=HOUR(AF537)),--(IFERROR(Flights_2026_09_3033343536373[entry_sector],"")=AG537),--(IFERROR(Flights_2026_09_3033343536373[nfl],-1)&gt;=AH537),--(IFERROR(Flights_2026_09_3033343536373[nfl],-1)&lt;=IF(AH537=450,450,AH537+9)))</f>
        <v>0</v>
      </c>
    </row>
    <row r="538" spans="32:35" x14ac:dyDescent="0.2">
      <c r="AF538" s="2">
        <v>0.75</v>
      </c>
      <c r="AG538" t="s">
        <v>743</v>
      </c>
      <c r="AH538" s="17">
        <v>360</v>
      </c>
      <c r="AI538" s="17" cm="1">
        <f t="array" ref="AI538">SUMPRODUCT(--(IFERROR(HOUR(Flights_2026_09_3033343536373[entry_hour]),-1)=HOUR(AF538)),--(IFERROR(Flights_2026_09_3033343536373[entry_sector],"")=AG538),--(IFERROR(Flights_2026_09_3033343536373[nfl],-1)&gt;=AH538),--(IFERROR(Flights_2026_09_3033343536373[nfl],-1)&lt;=IF(AH538=450,450,AH538+9)))</f>
        <v>0</v>
      </c>
    </row>
    <row r="539" spans="32:35" x14ac:dyDescent="0.2">
      <c r="AF539" s="2">
        <v>0.75</v>
      </c>
      <c r="AG539" t="s">
        <v>743</v>
      </c>
      <c r="AH539" s="17">
        <v>370</v>
      </c>
      <c r="AI539" s="17" cm="1">
        <f t="array" ref="AI539">SUMPRODUCT(--(IFERROR(HOUR(Flights_2026_09_3033343536373[entry_hour]),-1)=HOUR(AF539)),--(IFERROR(Flights_2026_09_3033343536373[entry_sector],"")=AG539),--(IFERROR(Flights_2026_09_3033343536373[nfl],-1)&gt;=AH539),--(IFERROR(Flights_2026_09_3033343536373[nfl],-1)&lt;=IF(AH539=450,450,AH539+9)))</f>
        <v>0</v>
      </c>
    </row>
    <row r="540" spans="32:35" x14ac:dyDescent="0.2">
      <c r="AF540" s="2">
        <v>0.75</v>
      </c>
      <c r="AG540" t="s">
        <v>743</v>
      </c>
      <c r="AH540" s="17">
        <v>380</v>
      </c>
      <c r="AI540" s="17" cm="1">
        <f t="array" ref="AI540">SUMPRODUCT(--(IFERROR(HOUR(Flights_2026_09_3033343536373[entry_hour]),-1)=HOUR(AF540)),--(IFERROR(Flights_2026_09_3033343536373[entry_sector],"")=AG540),--(IFERROR(Flights_2026_09_3033343536373[nfl],-1)&gt;=AH540),--(IFERROR(Flights_2026_09_3033343536373[nfl],-1)&lt;=IF(AH540=450,450,AH540+9)))</f>
        <v>0</v>
      </c>
    </row>
    <row r="541" spans="32:35" x14ac:dyDescent="0.2">
      <c r="AF541" s="2">
        <v>0.75</v>
      </c>
      <c r="AG541" t="s">
        <v>743</v>
      </c>
      <c r="AH541" s="17">
        <v>390</v>
      </c>
      <c r="AI541" s="17" cm="1">
        <f t="array" ref="AI541">SUMPRODUCT(--(IFERROR(HOUR(Flights_2026_09_3033343536373[entry_hour]),-1)=HOUR(AF541)),--(IFERROR(Flights_2026_09_3033343536373[entry_sector],"")=AG541),--(IFERROR(Flights_2026_09_3033343536373[nfl],-1)&gt;=AH541),--(IFERROR(Flights_2026_09_3033343536373[nfl],-1)&lt;=IF(AH541=450,450,AH541+9)))</f>
        <v>0</v>
      </c>
    </row>
    <row r="542" spans="32:35" x14ac:dyDescent="0.2">
      <c r="AF542" s="2">
        <v>0.75</v>
      </c>
      <c r="AG542" t="s">
        <v>743</v>
      </c>
      <c r="AH542" s="17">
        <v>400</v>
      </c>
      <c r="AI542" s="17" cm="1">
        <f t="array" ref="AI542">SUMPRODUCT(--(IFERROR(HOUR(Flights_2026_09_3033343536373[entry_hour]),-1)=HOUR(AF542)),--(IFERROR(Flights_2026_09_3033343536373[entry_sector],"")=AG542),--(IFERROR(Flights_2026_09_3033343536373[nfl],-1)&gt;=AH542),--(IFERROR(Flights_2026_09_3033343536373[nfl],-1)&lt;=IF(AH542=450,450,AH542+9)))</f>
        <v>0</v>
      </c>
    </row>
    <row r="543" spans="32:35" x14ac:dyDescent="0.2">
      <c r="AF543" s="2">
        <v>0.75</v>
      </c>
      <c r="AG543" t="s">
        <v>743</v>
      </c>
      <c r="AH543" s="17">
        <v>410</v>
      </c>
      <c r="AI543" s="17" cm="1">
        <f t="array" ref="AI543">SUMPRODUCT(--(IFERROR(HOUR(Flights_2026_09_3033343536373[entry_hour]),-1)=HOUR(AF543)),--(IFERROR(Flights_2026_09_3033343536373[entry_sector],"")=AG543),--(IFERROR(Flights_2026_09_3033343536373[nfl],-1)&gt;=AH543),--(IFERROR(Flights_2026_09_3033343536373[nfl],-1)&lt;=IF(AH543=450,450,AH543+9)))</f>
        <v>0</v>
      </c>
    </row>
    <row r="544" spans="32:35" x14ac:dyDescent="0.2">
      <c r="AF544" s="2">
        <v>0.75</v>
      </c>
      <c r="AG544" t="s">
        <v>743</v>
      </c>
      <c r="AH544" s="17">
        <v>420</v>
      </c>
      <c r="AI544" s="17" cm="1">
        <f t="array" ref="AI544">SUMPRODUCT(--(IFERROR(HOUR(Flights_2026_09_3033343536373[entry_hour]),-1)=HOUR(AF544)),--(IFERROR(Flights_2026_09_3033343536373[entry_sector],"")=AG544),--(IFERROR(Flights_2026_09_3033343536373[nfl],-1)&gt;=AH544),--(IFERROR(Flights_2026_09_3033343536373[nfl],-1)&lt;=IF(AH544=450,450,AH544+9)))</f>
        <v>0</v>
      </c>
    </row>
    <row r="545" spans="32:35" x14ac:dyDescent="0.2">
      <c r="AF545" s="2">
        <v>0.75</v>
      </c>
      <c r="AG545" t="s">
        <v>743</v>
      </c>
      <c r="AH545" s="17">
        <v>430</v>
      </c>
      <c r="AI545" s="17" cm="1">
        <f t="array" ref="AI545">SUMPRODUCT(--(IFERROR(HOUR(Flights_2026_09_3033343536373[entry_hour]),-1)=HOUR(AF545)),--(IFERROR(Flights_2026_09_3033343536373[entry_sector],"")=AG545),--(IFERROR(Flights_2026_09_3033343536373[nfl],-1)&gt;=AH545),--(IFERROR(Flights_2026_09_3033343536373[nfl],-1)&lt;=IF(AH545=450,450,AH545+9)))</f>
        <v>0</v>
      </c>
    </row>
    <row r="546" spans="32:35" x14ac:dyDescent="0.2">
      <c r="AF546" s="2">
        <v>0.75</v>
      </c>
      <c r="AG546" t="s">
        <v>743</v>
      </c>
      <c r="AH546" s="17">
        <v>440</v>
      </c>
      <c r="AI546" s="17" cm="1">
        <f t="array" ref="AI546">SUMPRODUCT(--(IFERROR(HOUR(Flights_2026_09_3033343536373[entry_hour]),-1)=HOUR(AF546)),--(IFERROR(Flights_2026_09_3033343536373[entry_sector],"")=AG546),--(IFERROR(Flights_2026_09_3033343536373[nfl],-1)&gt;=AH546),--(IFERROR(Flights_2026_09_3033343536373[nfl],-1)&lt;=IF(AH546=450,450,AH546+9)))</f>
        <v>0</v>
      </c>
    </row>
    <row r="547" spans="32:35" x14ac:dyDescent="0.2">
      <c r="AF547" s="2">
        <v>0.75</v>
      </c>
      <c r="AG547" t="s">
        <v>743</v>
      </c>
      <c r="AH547" s="17">
        <v>450</v>
      </c>
      <c r="AI547" s="17" cm="1">
        <f t="array" ref="AI547">SUMPRODUCT(--(IFERROR(HOUR(Flights_2026_09_3033343536373[entry_hour]),-1)=HOUR(AF547)),--(IFERROR(Flights_2026_09_3033343536373[entry_sector],"")=AG547),--(IFERROR(Flights_2026_09_3033343536373[nfl],-1)&gt;=AH547),--(IFERROR(Flights_2026_09_3033343536373[nfl],-1)&lt;=IF(AH547=450,450,AH547+9)))</f>
        <v>0</v>
      </c>
    </row>
    <row r="548" spans="32:35" x14ac:dyDescent="0.2">
      <c r="AF548" s="2">
        <v>0.75</v>
      </c>
      <c r="AG548" t="s">
        <v>744</v>
      </c>
      <c r="AH548" s="17">
        <v>200</v>
      </c>
      <c r="AI548" s="17" cm="1">
        <f t="array" ref="AI548">SUMPRODUCT(--(IFERROR(HOUR(Flights_2026_09_3033343536373[entry_hour]),-1)=HOUR(AF548)),--(IFERROR(Flights_2026_09_3033343536373[entry_sector],"")=AG548),--(IFERROR(Flights_2026_09_3033343536373[nfl],-1)&gt;=AH548),--(IFERROR(Flights_2026_09_3033343536373[nfl],-1)&lt;=IF(AH548=450,450,AH548+9)))</f>
        <v>0</v>
      </c>
    </row>
    <row r="549" spans="32:35" x14ac:dyDescent="0.2">
      <c r="AF549" s="2">
        <v>0.75</v>
      </c>
      <c r="AG549" t="s">
        <v>744</v>
      </c>
      <c r="AH549" s="17">
        <v>210</v>
      </c>
      <c r="AI549" s="17" cm="1">
        <f t="array" ref="AI549">SUMPRODUCT(--(IFERROR(HOUR(Flights_2026_09_3033343536373[entry_hour]),-1)=HOUR(AF549)),--(IFERROR(Flights_2026_09_3033343536373[entry_sector],"")=AG549),--(IFERROR(Flights_2026_09_3033343536373[nfl],-1)&gt;=AH549),--(IFERROR(Flights_2026_09_3033343536373[nfl],-1)&lt;=IF(AH549=450,450,AH549+9)))</f>
        <v>0</v>
      </c>
    </row>
    <row r="550" spans="32:35" x14ac:dyDescent="0.2">
      <c r="AF550" s="2">
        <v>0.75</v>
      </c>
      <c r="AG550" t="s">
        <v>744</v>
      </c>
      <c r="AH550" s="17">
        <v>220</v>
      </c>
      <c r="AI550" s="17" cm="1">
        <f t="array" ref="AI550">SUMPRODUCT(--(IFERROR(HOUR(Flights_2026_09_3033343536373[entry_hour]),-1)=HOUR(AF550)),--(IFERROR(Flights_2026_09_3033343536373[entry_sector],"")=AG550),--(IFERROR(Flights_2026_09_3033343536373[nfl],-1)&gt;=AH550),--(IFERROR(Flights_2026_09_3033343536373[nfl],-1)&lt;=IF(AH550=450,450,AH550+9)))</f>
        <v>2</v>
      </c>
    </row>
    <row r="551" spans="32:35" x14ac:dyDescent="0.2">
      <c r="AF551" s="2">
        <v>0.75</v>
      </c>
      <c r="AG551" t="s">
        <v>744</v>
      </c>
      <c r="AH551" s="17">
        <v>230</v>
      </c>
      <c r="AI551" s="17" cm="1">
        <f t="array" ref="AI551">SUMPRODUCT(--(IFERROR(HOUR(Flights_2026_09_3033343536373[entry_hour]),-1)=HOUR(AF551)),--(IFERROR(Flights_2026_09_3033343536373[entry_sector],"")=AG551),--(IFERROR(Flights_2026_09_3033343536373[nfl],-1)&gt;=AH551),--(IFERROR(Flights_2026_09_3033343536373[nfl],-1)&lt;=IF(AH551=450,450,AH551+9)))</f>
        <v>0</v>
      </c>
    </row>
    <row r="552" spans="32:35" x14ac:dyDescent="0.2">
      <c r="AF552" s="2">
        <v>0.75</v>
      </c>
      <c r="AG552" t="s">
        <v>744</v>
      </c>
      <c r="AH552" s="17">
        <v>240</v>
      </c>
      <c r="AI552" s="17" cm="1">
        <f t="array" ref="AI552">SUMPRODUCT(--(IFERROR(HOUR(Flights_2026_09_3033343536373[entry_hour]),-1)=HOUR(AF552)),--(IFERROR(Flights_2026_09_3033343536373[entry_sector],"")=AG552),--(IFERROR(Flights_2026_09_3033343536373[nfl],-1)&gt;=AH552),--(IFERROR(Flights_2026_09_3033343536373[nfl],-1)&lt;=IF(AH552=450,450,AH552+9)))</f>
        <v>0</v>
      </c>
    </row>
    <row r="553" spans="32:35" x14ac:dyDescent="0.2">
      <c r="AF553" s="2">
        <v>0.75</v>
      </c>
      <c r="AG553" t="s">
        <v>744</v>
      </c>
      <c r="AH553" s="17">
        <v>250</v>
      </c>
      <c r="AI553" s="17" cm="1">
        <f t="array" ref="AI553">SUMPRODUCT(--(IFERROR(HOUR(Flights_2026_09_3033343536373[entry_hour]),-1)=HOUR(AF553)),--(IFERROR(Flights_2026_09_3033343536373[entry_sector],"")=AG553),--(IFERROR(Flights_2026_09_3033343536373[nfl],-1)&gt;=AH553),--(IFERROR(Flights_2026_09_3033343536373[nfl],-1)&lt;=IF(AH553=450,450,AH553+9)))</f>
        <v>0</v>
      </c>
    </row>
    <row r="554" spans="32:35" x14ac:dyDescent="0.2">
      <c r="AF554" s="2">
        <v>0.75</v>
      </c>
      <c r="AG554" t="s">
        <v>744</v>
      </c>
      <c r="AH554" s="17">
        <v>260</v>
      </c>
      <c r="AI554" s="17" cm="1">
        <f t="array" ref="AI554">SUMPRODUCT(--(IFERROR(HOUR(Flights_2026_09_3033343536373[entry_hour]),-1)=HOUR(AF554)),--(IFERROR(Flights_2026_09_3033343536373[entry_sector],"")=AG554),--(IFERROR(Flights_2026_09_3033343536373[nfl],-1)&gt;=AH554),--(IFERROR(Flights_2026_09_3033343536373[nfl],-1)&lt;=IF(AH554=450,450,AH554+9)))</f>
        <v>0</v>
      </c>
    </row>
    <row r="555" spans="32:35" x14ac:dyDescent="0.2">
      <c r="AF555" s="2">
        <v>0.75</v>
      </c>
      <c r="AG555" t="s">
        <v>744</v>
      </c>
      <c r="AH555" s="17">
        <v>270</v>
      </c>
      <c r="AI555" s="17" cm="1">
        <f t="array" ref="AI555">SUMPRODUCT(--(IFERROR(HOUR(Flights_2026_09_3033343536373[entry_hour]),-1)=HOUR(AF555)),--(IFERROR(Flights_2026_09_3033343536373[entry_sector],"")=AG555),--(IFERROR(Flights_2026_09_3033343536373[nfl],-1)&gt;=AH555),--(IFERROR(Flights_2026_09_3033343536373[nfl],-1)&lt;=IF(AH555=450,450,AH555+9)))</f>
        <v>0</v>
      </c>
    </row>
    <row r="556" spans="32:35" x14ac:dyDescent="0.2">
      <c r="AF556" s="2">
        <v>0.75</v>
      </c>
      <c r="AG556" t="s">
        <v>744</v>
      </c>
      <c r="AH556" s="17">
        <v>280</v>
      </c>
      <c r="AI556" s="17" cm="1">
        <f t="array" ref="AI556">SUMPRODUCT(--(IFERROR(HOUR(Flights_2026_09_3033343536373[entry_hour]),-1)=HOUR(AF556)),--(IFERROR(Flights_2026_09_3033343536373[entry_sector],"")=AG556),--(IFERROR(Flights_2026_09_3033343536373[nfl],-1)&gt;=AH556),--(IFERROR(Flights_2026_09_3033343536373[nfl],-1)&lt;=IF(AH556=450,450,AH556+9)))</f>
        <v>0</v>
      </c>
    </row>
    <row r="557" spans="32:35" x14ac:dyDescent="0.2">
      <c r="AF557" s="2">
        <v>0.75</v>
      </c>
      <c r="AG557" t="s">
        <v>744</v>
      </c>
      <c r="AH557" s="17">
        <v>290</v>
      </c>
      <c r="AI557" s="17" cm="1">
        <f t="array" ref="AI557">SUMPRODUCT(--(IFERROR(HOUR(Flights_2026_09_3033343536373[entry_hour]),-1)=HOUR(AF557)),--(IFERROR(Flights_2026_09_3033343536373[entry_sector],"")=AG557),--(IFERROR(Flights_2026_09_3033343536373[nfl],-1)&gt;=AH557),--(IFERROR(Flights_2026_09_3033343536373[nfl],-1)&lt;=IF(AH557=450,450,AH557+9)))</f>
        <v>0</v>
      </c>
    </row>
    <row r="558" spans="32:35" x14ac:dyDescent="0.2">
      <c r="AF558" s="2">
        <v>0.75</v>
      </c>
      <c r="AG558" t="s">
        <v>744</v>
      </c>
      <c r="AH558" s="17">
        <v>300</v>
      </c>
      <c r="AI558" s="17" cm="1">
        <f t="array" ref="AI558">SUMPRODUCT(--(IFERROR(HOUR(Flights_2026_09_3033343536373[entry_hour]),-1)=HOUR(AF558)),--(IFERROR(Flights_2026_09_3033343536373[entry_sector],"")=AG558),--(IFERROR(Flights_2026_09_3033343536373[nfl],-1)&gt;=AH558),--(IFERROR(Flights_2026_09_3033343536373[nfl],-1)&lt;=IF(AH558=450,450,AH558+9)))</f>
        <v>0</v>
      </c>
    </row>
    <row r="559" spans="32:35" x14ac:dyDescent="0.2">
      <c r="AF559" s="2">
        <v>0.75</v>
      </c>
      <c r="AG559" t="s">
        <v>744</v>
      </c>
      <c r="AH559" s="17">
        <v>310</v>
      </c>
      <c r="AI559" s="17" cm="1">
        <f t="array" ref="AI559">SUMPRODUCT(--(IFERROR(HOUR(Flights_2026_09_3033343536373[entry_hour]),-1)=HOUR(AF559)),--(IFERROR(Flights_2026_09_3033343536373[entry_sector],"")=AG559),--(IFERROR(Flights_2026_09_3033343536373[nfl],-1)&gt;=AH559),--(IFERROR(Flights_2026_09_3033343536373[nfl],-1)&lt;=IF(AH559=450,450,AH559+9)))</f>
        <v>0</v>
      </c>
    </row>
    <row r="560" spans="32:35" x14ac:dyDescent="0.2">
      <c r="AF560" s="2">
        <v>0.75</v>
      </c>
      <c r="AG560" t="s">
        <v>744</v>
      </c>
      <c r="AH560" s="17">
        <v>320</v>
      </c>
      <c r="AI560" s="17" cm="1">
        <f t="array" ref="AI560">SUMPRODUCT(--(IFERROR(HOUR(Flights_2026_09_3033343536373[entry_hour]),-1)=HOUR(AF560)),--(IFERROR(Flights_2026_09_3033343536373[entry_sector],"")=AG560),--(IFERROR(Flights_2026_09_3033343536373[nfl],-1)&gt;=AH560),--(IFERROR(Flights_2026_09_3033343536373[nfl],-1)&lt;=IF(AH560=450,450,AH560+9)))</f>
        <v>0</v>
      </c>
    </row>
    <row r="561" spans="32:35" x14ac:dyDescent="0.2">
      <c r="AF561" s="2">
        <v>0.75</v>
      </c>
      <c r="AG561" t="s">
        <v>744</v>
      </c>
      <c r="AH561" s="17">
        <v>330</v>
      </c>
      <c r="AI561" s="17" cm="1">
        <f t="array" ref="AI561">SUMPRODUCT(--(IFERROR(HOUR(Flights_2026_09_3033343536373[entry_hour]),-1)=HOUR(AF561)),--(IFERROR(Flights_2026_09_3033343536373[entry_sector],"")=AG561),--(IFERROR(Flights_2026_09_3033343536373[nfl],-1)&gt;=AH561),--(IFERROR(Flights_2026_09_3033343536373[nfl],-1)&lt;=IF(AH561=450,450,AH561+9)))</f>
        <v>0</v>
      </c>
    </row>
    <row r="562" spans="32:35" x14ac:dyDescent="0.2">
      <c r="AF562" s="2">
        <v>0.75</v>
      </c>
      <c r="AG562" t="s">
        <v>744</v>
      </c>
      <c r="AH562" s="17">
        <v>340</v>
      </c>
      <c r="AI562" s="17" cm="1">
        <f t="array" ref="AI562">SUMPRODUCT(--(IFERROR(HOUR(Flights_2026_09_3033343536373[entry_hour]),-1)=HOUR(AF562)),--(IFERROR(Flights_2026_09_3033343536373[entry_sector],"")=AG562),--(IFERROR(Flights_2026_09_3033343536373[nfl],-1)&gt;=AH562),--(IFERROR(Flights_2026_09_3033343536373[nfl],-1)&lt;=IF(AH562=450,450,AH562+9)))</f>
        <v>0</v>
      </c>
    </row>
    <row r="563" spans="32:35" x14ac:dyDescent="0.2">
      <c r="AF563" s="2">
        <v>0.75</v>
      </c>
      <c r="AG563" t="s">
        <v>744</v>
      </c>
      <c r="AH563" s="17">
        <v>350</v>
      </c>
      <c r="AI563" s="17" cm="1">
        <f t="array" ref="AI563">SUMPRODUCT(--(IFERROR(HOUR(Flights_2026_09_3033343536373[entry_hour]),-1)=HOUR(AF563)),--(IFERROR(Flights_2026_09_3033343536373[entry_sector],"")=AG563),--(IFERROR(Flights_2026_09_3033343536373[nfl],-1)&gt;=AH563),--(IFERROR(Flights_2026_09_3033343536373[nfl],-1)&lt;=IF(AH563=450,450,AH563+9)))</f>
        <v>2</v>
      </c>
    </row>
    <row r="564" spans="32:35" x14ac:dyDescent="0.2">
      <c r="AF564" s="2">
        <v>0.75</v>
      </c>
      <c r="AG564" t="s">
        <v>744</v>
      </c>
      <c r="AH564" s="17">
        <v>360</v>
      </c>
      <c r="AI564" s="17" cm="1">
        <f t="array" ref="AI564">SUMPRODUCT(--(IFERROR(HOUR(Flights_2026_09_3033343536373[entry_hour]),-1)=HOUR(AF564)),--(IFERROR(Flights_2026_09_3033343536373[entry_sector],"")=AG564),--(IFERROR(Flights_2026_09_3033343536373[nfl],-1)&gt;=AH564),--(IFERROR(Flights_2026_09_3033343536373[nfl],-1)&lt;=IF(AH564=450,450,AH564+9)))</f>
        <v>0</v>
      </c>
    </row>
    <row r="565" spans="32:35" x14ac:dyDescent="0.2">
      <c r="AF565" s="2">
        <v>0.75</v>
      </c>
      <c r="AG565" t="s">
        <v>744</v>
      </c>
      <c r="AH565" s="17">
        <v>370</v>
      </c>
      <c r="AI565" s="17" cm="1">
        <f t="array" ref="AI565">SUMPRODUCT(--(IFERROR(HOUR(Flights_2026_09_3033343536373[entry_hour]),-1)=HOUR(AF565)),--(IFERROR(Flights_2026_09_3033343536373[entry_sector],"")=AG565),--(IFERROR(Flights_2026_09_3033343536373[nfl],-1)&gt;=AH565),--(IFERROR(Flights_2026_09_3033343536373[nfl],-1)&lt;=IF(AH565=450,450,AH565+9)))</f>
        <v>0</v>
      </c>
    </row>
    <row r="566" spans="32:35" x14ac:dyDescent="0.2">
      <c r="AF566" s="2">
        <v>0.75</v>
      </c>
      <c r="AG566" t="s">
        <v>744</v>
      </c>
      <c r="AH566" s="17">
        <v>380</v>
      </c>
      <c r="AI566" s="17" cm="1">
        <f t="array" ref="AI566">SUMPRODUCT(--(IFERROR(HOUR(Flights_2026_09_3033343536373[entry_hour]),-1)=HOUR(AF566)),--(IFERROR(Flights_2026_09_3033343536373[entry_sector],"")=AG566),--(IFERROR(Flights_2026_09_3033343536373[nfl],-1)&gt;=AH566),--(IFERROR(Flights_2026_09_3033343536373[nfl],-1)&lt;=IF(AH566=450,450,AH566+9)))</f>
        <v>0</v>
      </c>
    </row>
    <row r="567" spans="32:35" x14ac:dyDescent="0.2">
      <c r="AF567" s="2">
        <v>0.75</v>
      </c>
      <c r="AG567" t="s">
        <v>744</v>
      </c>
      <c r="AH567" s="17">
        <v>390</v>
      </c>
      <c r="AI567" s="17" cm="1">
        <f t="array" ref="AI567">SUMPRODUCT(--(IFERROR(HOUR(Flights_2026_09_3033343536373[entry_hour]),-1)=HOUR(AF567)),--(IFERROR(Flights_2026_09_3033343536373[entry_sector],"")=AG567),--(IFERROR(Flights_2026_09_3033343536373[nfl],-1)&gt;=AH567),--(IFERROR(Flights_2026_09_3033343536373[nfl],-1)&lt;=IF(AH567=450,450,AH567+9)))</f>
        <v>0</v>
      </c>
    </row>
    <row r="568" spans="32:35" x14ac:dyDescent="0.2">
      <c r="AF568" s="2">
        <v>0.75</v>
      </c>
      <c r="AG568" t="s">
        <v>744</v>
      </c>
      <c r="AH568" s="17">
        <v>400</v>
      </c>
      <c r="AI568" s="17" cm="1">
        <f t="array" ref="AI568">SUMPRODUCT(--(IFERROR(HOUR(Flights_2026_09_3033343536373[entry_hour]),-1)=HOUR(AF568)),--(IFERROR(Flights_2026_09_3033343536373[entry_sector],"")=AG568),--(IFERROR(Flights_2026_09_3033343536373[nfl],-1)&gt;=AH568),--(IFERROR(Flights_2026_09_3033343536373[nfl],-1)&lt;=IF(AH568=450,450,AH568+9)))</f>
        <v>0</v>
      </c>
    </row>
    <row r="569" spans="32:35" x14ac:dyDescent="0.2">
      <c r="AF569" s="2">
        <v>0.75</v>
      </c>
      <c r="AG569" t="s">
        <v>744</v>
      </c>
      <c r="AH569" s="17">
        <v>410</v>
      </c>
      <c r="AI569" s="17" cm="1">
        <f t="array" ref="AI569">SUMPRODUCT(--(IFERROR(HOUR(Flights_2026_09_3033343536373[entry_hour]),-1)=HOUR(AF569)),--(IFERROR(Flights_2026_09_3033343536373[entry_sector],"")=AG569),--(IFERROR(Flights_2026_09_3033343536373[nfl],-1)&gt;=AH569),--(IFERROR(Flights_2026_09_3033343536373[nfl],-1)&lt;=IF(AH569=450,450,AH569+9)))</f>
        <v>0</v>
      </c>
    </row>
    <row r="570" spans="32:35" x14ac:dyDescent="0.2">
      <c r="AF570" s="2">
        <v>0.75</v>
      </c>
      <c r="AG570" t="s">
        <v>744</v>
      </c>
      <c r="AH570" s="17">
        <v>420</v>
      </c>
      <c r="AI570" s="17" cm="1">
        <f t="array" ref="AI570">SUMPRODUCT(--(IFERROR(HOUR(Flights_2026_09_3033343536373[entry_hour]),-1)=HOUR(AF570)),--(IFERROR(Flights_2026_09_3033343536373[entry_sector],"")=AG570),--(IFERROR(Flights_2026_09_3033343536373[nfl],-1)&gt;=AH570),--(IFERROR(Flights_2026_09_3033343536373[nfl],-1)&lt;=IF(AH570=450,450,AH570+9)))</f>
        <v>0</v>
      </c>
    </row>
    <row r="571" spans="32:35" x14ac:dyDescent="0.2">
      <c r="AF571" s="2">
        <v>0.75</v>
      </c>
      <c r="AG571" t="s">
        <v>744</v>
      </c>
      <c r="AH571" s="17">
        <v>430</v>
      </c>
      <c r="AI571" s="17" cm="1">
        <f t="array" ref="AI571">SUMPRODUCT(--(IFERROR(HOUR(Flights_2026_09_3033343536373[entry_hour]),-1)=HOUR(AF571)),--(IFERROR(Flights_2026_09_3033343536373[entry_sector],"")=AG571),--(IFERROR(Flights_2026_09_3033343536373[nfl],-1)&gt;=AH571),--(IFERROR(Flights_2026_09_3033343536373[nfl],-1)&lt;=IF(AH571=450,450,AH571+9)))</f>
        <v>0</v>
      </c>
    </row>
    <row r="572" spans="32:35" x14ac:dyDescent="0.2">
      <c r="AF572" s="2">
        <v>0.75</v>
      </c>
      <c r="AG572" t="s">
        <v>744</v>
      </c>
      <c r="AH572" s="17">
        <v>440</v>
      </c>
      <c r="AI572" s="17" cm="1">
        <f t="array" ref="AI572">SUMPRODUCT(--(IFERROR(HOUR(Flights_2026_09_3033343536373[entry_hour]),-1)=HOUR(AF572)),--(IFERROR(Flights_2026_09_3033343536373[entry_sector],"")=AG572),--(IFERROR(Flights_2026_09_3033343536373[nfl],-1)&gt;=AH572),--(IFERROR(Flights_2026_09_3033343536373[nfl],-1)&lt;=IF(AH572=450,450,AH572+9)))</f>
        <v>0</v>
      </c>
    </row>
    <row r="573" spans="32:35" x14ac:dyDescent="0.2">
      <c r="AF573" s="2">
        <v>0.75</v>
      </c>
      <c r="AG573" t="s">
        <v>744</v>
      </c>
      <c r="AH573" s="17">
        <v>450</v>
      </c>
      <c r="AI573" s="17" cm="1">
        <f t="array" ref="AI573">SUMPRODUCT(--(IFERROR(HOUR(Flights_2026_09_3033343536373[entry_hour]),-1)=HOUR(AF573)),--(IFERROR(Flights_2026_09_3033343536373[entry_sector],"")=AG573),--(IFERROR(Flights_2026_09_3033343536373[nfl],-1)&gt;=AH573),--(IFERROR(Flights_2026_09_3033343536373[nfl],-1)&lt;=IF(AH573=450,450,AH573+9)))</f>
        <v>0</v>
      </c>
    </row>
    <row r="574" spans="32:35" x14ac:dyDescent="0.2">
      <c r="AF574" s="2">
        <v>0.75</v>
      </c>
      <c r="AG574" t="s">
        <v>745</v>
      </c>
      <c r="AH574" s="17">
        <v>200</v>
      </c>
      <c r="AI574" s="17" cm="1">
        <f t="array" ref="AI574">SUMPRODUCT(--(IFERROR(HOUR(Flights_2026_09_3033343536373[entry_hour]),-1)=HOUR(AF574)),--(IFERROR(Flights_2026_09_3033343536373[entry_sector],"")=AG574),--(IFERROR(Flights_2026_09_3033343536373[nfl],-1)&gt;=AH574),--(IFERROR(Flights_2026_09_3033343536373[nfl],-1)&lt;=IF(AH574=450,450,AH574+9)))</f>
        <v>0</v>
      </c>
    </row>
    <row r="575" spans="32:35" x14ac:dyDescent="0.2">
      <c r="AF575" s="2">
        <v>0.75</v>
      </c>
      <c r="AG575" t="s">
        <v>745</v>
      </c>
      <c r="AH575" s="17">
        <v>210</v>
      </c>
      <c r="AI575" s="17" cm="1">
        <f t="array" ref="AI575">SUMPRODUCT(--(IFERROR(HOUR(Flights_2026_09_3033343536373[entry_hour]),-1)=HOUR(AF575)),--(IFERROR(Flights_2026_09_3033343536373[entry_sector],"")=AG575),--(IFERROR(Flights_2026_09_3033343536373[nfl],-1)&gt;=AH575),--(IFERROR(Flights_2026_09_3033343536373[nfl],-1)&lt;=IF(AH575=450,450,AH575+9)))</f>
        <v>0</v>
      </c>
    </row>
    <row r="576" spans="32:35" x14ac:dyDescent="0.2">
      <c r="AF576" s="2">
        <v>0.75</v>
      </c>
      <c r="AG576" t="s">
        <v>745</v>
      </c>
      <c r="AH576" s="17">
        <v>220</v>
      </c>
      <c r="AI576" s="17" cm="1">
        <f t="array" ref="AI576">SUMPRODUCT(--(IFERROR(HOUR(Flights_2026_09_3033343536373[entry_hour]),-1)=HOUR(AF576)),--(IFERROR(Flights_2026_09_3033343536373[entry_sector],"")=AG576),--(IFERROR(Flights_2026_09_3033343536373[nfl],-1)&gt;=AH576),--(IFERROR(Flights_2026_09_3033343536373[nfl],-1)&lt;=IF(AH576=450,450,AH576+9)))</f>
        <v>0</v>
      </c>
    </row>
    <row r="577" spans="32:35" x14ac:dyDescent="0.2">
      <c r="AF577" s="2">
        <v>0.75</v>
      </c>
      <c r="AG577" t="s">
        <v>745</v>
      </c>
      <c r="AH577" s="17">
        <v>230</v>
      </c>
      <c r="AI577" s="17" cm="1">
        <f t="array" ref="AI577">SUMPRODUCT(--(IFERROR(HOUR(Flights_2026_09_3033343536373[entry_hour]),-1)=HOUR(AF577)),--(IFERROR(Flights_2026_09_3033343536373[entry_sector],"")=AG577),--(IFERROR(Flights_2026_09_3033343536373[nfl],-1)&gt;=AH577),--(IFERROR(Flights_2026_09_3033343536373[nfl],-1)&lt;=IF(AH577=450,450,AH577+9)))</f>
        <v>0</v>
      </c>
    </row>
    <row r="578" spans="32:35" x14ac:dyDescent="0.2">
      <c r="AF578" s="2">
        <v>0.75</v>
      </c>
      <c r="AG578" t="s">
        <v>745</v>
      </c>
      <c r="AH578" s="17">
        <v>240</v>
      </c>
      <c r="AI578" s="17" cm="1">
        <f t="array" ref="AI578">SUMPRODUCT(--(IFERROR(HOUR(Flights_2026_09_3033343536373[entry_hour]),-1)=HOUR(AF578)),--(IFERROR(Flights_2026_09_3033343536373[entry_sector],"")=AG578),--(IFERROR(Flights_2026_09_3033343536373[nfl],-1)&gt;=AH578),--(IFERROR(Flights_2026_09_3033343536373[nfl],-1)&lt;=IF(AH578=450,450,AH578+9)))</f>
        <v>0</v>
      </c>
    </row>
    <row r="579" spans="32:35" x14ac:dyDescent="0.2">
      <c r="AF579" s="2">
        <v>0.75</v>
      </c>
      <c r="AG579" t="s">
        <v>745</v>
      </c>
      <c r="AH579" s="17">
        <v>250</v>
      </c>
      <c r="AI579" s="17" cm="1">
        <f t="array" ref="AI579">SUMPRODUCT(--(IFERROR(HOUR(Flights_2026_09_3033343536373[entry_hour]),-1)=HOUR(AF579)),--(IFERROR(Flights_2026_09_3033343536373[entry_sector],"")=AG579),--(IFERROR(Flights_2026_09_3033343536373[nfl],-1)&gt;=AH579),--(IFERROR(Flights_2026_09_3033343536373[nfl],-1)&lt;=IF(AH579=450,450,AH579+9)))</f>
        <v>0</v>
      </c>
    </row>
    <row r="580" spans="32:35" x14ac:dyDescent="0.2">
      <c r="AF580" s="2">
        <v>0.75</v>
      </c>
      <c r="AG580" t="s">
        <v>745</v>
      </c>
      <c r="AH580" s="17">
        <v>260</v>
      </c>
      <c r="AI580" s="17" cm="1">
        <f t="array" ref="AI580">SUMPRODUCT(--(IFERROR(HOUR(Flights_2026_09_3033343536373[entry_hour]),-1)=HOUR(AF580)),--(IFERROR(Flights_2026_09_3033343536373[entry_sector],"")=AG580),--(IFERROR(Flights_2026_09_3033343536373[nfl],-1)&gt;=AH580),--(IFERROR(Flights_2026_09_3033343536373[nfl],-1)&lt;=IF(AH580=450,450,AH580+9)))</f>
        <v>0</v>
      </c>
    </row>
    <row r="581" spans="32:35" x14ac:dyDescent="0.2">
      <c r="AF581" s="2">
        <v>0.75</v>
      </c>
      <c r="AG581" t="s">
        <v>745</v>
      </c>
      <c r="AH581" s="17">
        <v>270</v>
      </c>
      <c r="AI581" s="17" cm="1">
        <f t="array" ref="AI581">SUMPRODUCT(--(IFERROR(HOUR(Flights_2026_09_3033343536373[entry_hour]),-1)=HOUR(AF581)),--(IFERROR(Flights_2026_09_3033343536373[entry_sector],"")=AG581),--(IFERROR(Flights_2026_09_3033343536373[nfl],-1)&gt;=AH581),--(IFERROR(Flights_2026_09_3033343536373[nfl],-1)&lt;=IF(AH581=450,450,AH581+9)))</f>
        <v>0</v>
      </c>
    </row>
    <row r="582" spans="32:35" x14ac:dyDescent="0.2">
      <c r="AF582" s="2">
        <v>0.75</v>
      </c>
      <c r="AG582" t="s">
        <v>745</v>
      </c>
      <c r="AH582" s="17">
        <v>280</v>
      </c>
      <c r="AI582" s="17" cm="1">
        <f t="array" ref="AI582">SUMPRODUCT(--(IFERROR(HOUR(Flights_2026_09_3033343536373[entry_hour]),-1)=HOUR(AF582)),--(IFERROR(Flights_2026_09_3033343536373[entry_sector],"")=AG582),--(IFERROR(Flights_2026_09_3033343536373[nfl],-1)&gt;=AH582),--(IFERROR(Flights_2026_09_3033343536373[nfl],-1)&lt;=IF(AH582=450,450,AH582+9)))</f>
        <v>0</v>
      </c>
    </row>
    <row r="583" spans="32:35" x14ac:dyDescent="0.2">
      <c r="AF583" s="2">
        <v>0.75</v>
      </c>
      <c r="AG583" t="s">
        <v>745</v>
      </c>
      <c r="AH583" s="17">
        <v>290</v>
      </c>
      <c r="AI583" s="17" cm="1">
        <f t="array" ref="AI583">SUMPRODUCT(--(IFERROR(HOUR(Flights_2026_09_3033343536373[entry_hour]),-1)=HOUR(AF583)),--(IFERROR(Flights_2026_09_3033343536373[entry_sector],"")=AG583),--(IFERROR(Flights_2026_09_3033343536373[nfl],-1)&gt;=AH583),--(IFERROR(Flights_2026_09_3033343536373[nfl],-1)&lt;=IF(AH583=450,450,AH583+9)))</f>
        <v>0</v>
      </c>
    </row>
    <row r="584" spans="32:35" x14ac:dyDescent="0.2">
      <c r="AF584" s="2">
        <v>0.75</v>
      </c>
      <c r="AG584" t="s">
        <v>745</v>
      </c>
      <c r="AH584" s="17">
        <v>300</v>
      </c>
      <c r="AI584" s="17" cm="1">
        <f t="array" ref="AI584">SUMPRODUCT(--(IFERROR(HOUR(Flights_2026_09_3033343536373[entry_hour]),-1)=HOUR(AF584)),--(IFERROR(Flights_2026_09_3033343536373[entry_sector],"")=AG584),--(IFERROR(Flights_2026_09_3033343536373[nfl],-1)&gt;=AH584),--(IFERROR(Flights_2026_09_3033343536373[nfl],-1)&lt;=IF(AH584=450,450,AH584+9)))</f>
        <v>0</v>
      </c>
    </row>
    <row r="585" spans="32:35" x14ac:dyDescent="0.2">
      <c r="AF585" s="2">
        <v>0.75</v>
      </c>
      <c r="AG585" t="s">
        <v>745</v>
      </c>
      <c r="AH585" s="17">
        <v>310</v>
      </c>
      <c r="AI585" s="17" cm="1">
        <f t="array" ref="AI585">SUMPRODUCT(--(IFERROR(HOUR(Flights_2026_09_3033343536373[entry_hour]),-1)=HOUR(AF585)),--(IFERROR(Flights_2026_09_3033343536373[entry_sector],"")=AG585),--(IFERROR(Flights_2026_09_3033343536373[nfl],-1)&gt;=AH585),--(IFERROR(Flights_2026_09_3033343536373[nfl],-1)&lt;=IF(AH585=450,450,AH585+9)))</f>
        <v>0</v>
      </c>
    </row>
    <row r="586" spans="32:35" x14ac:dyDescent="0.2">
      <c r="AF586" s="2">
        <v>0.75</v>
      </c>
      <c r="AG586" t="s">
        <v>745</v>
      </c>
      <c r="AH586" s="17">
        <v>320</v>
      </c>
      <c r="AI586" s="17" cm="1">
        <f t="array" ref="AI586">SUMPRODUCT(--(IFERROR(HOUR(Flights_2026_09_3033343536373[entry_hour]),-1)=HOUR(AF586)),--(IFERROR(Flights_2026_09_3033343536373[entry_sector],"")=AG586),--(IFERROR(Flights_2026_09_3033343536373[nfl],-1)&gt;=AH586),--(IFERROR(Flights_2026_09_3033343536373[nfl],-1)&lt;=IF(AH586=450,450,AH586+9)))</f>
        <v>0</v>
      </c>
    </row>
    <row r="587" spans="32:35" x14ac:dyDescent="0.2">
      <c r="AF587" s="2">
        <v>0.75</v>
      </c>
      <c r="AG587" t="s">
        <v>745</v>
      </c>
      <c r="AH587" s="17">
        <v>330</v>
      </c>
      <c r="AI587" s="17" cm="1">
        <f t="array" ref="AI587">SUMPRODUCT(--(IFERROR(HOUR(Flights_2026_09_3033343536373[entry_hour]),-1)=HOUR(AF587)),--(IFERROR(Flights_2026_09_3033343536373[entry_sector],"")=AG587),--(IFERROR(Flights_2026_09_3033343536373[nfl],-1)&gt;=AH587),--(IFERROR(Flights_2026_09_3033343536373[nfl],-1)&lt;=IF(AH587=450,450,AH587+9)))</f>
        <v>1</v>
      </c>
    </row>
    <row r="588" spans="32:35" x14ac:dyDescent="0.2">
      <c r="AF588" s="2">
        <v>0.75</v>
      </c>
      <c r="AG588" t="s">
        <v>745</v>
      </c>
      <c r="AH588" s="17">
        <v>340</v>
      </c>
      <c r="AI588" s="17" cm="1">
        <f t="array" ref="AI588">SUMPRODUCT(--(IFERROR(HOUR(Flights_2026_09_3033343536373[entry_hour]),-1)=HOUR(AF588)),--(IFERROR(Flights_2026_09_3033343536373[entry_sector],"")=AG588),--(IFERROR(Flights_2026_09_3033343536373[nfl],-1)&gt;=AH588),--(IFERROR(Flights_2026_09_3033343536373[nfl],-1)&lt;=IF(AH588=450,450,AH588+9)))</f>
        <v>0</v>
      </c>
    </row>
    <row r="589" spans="32:35" x14ac:dyDescent="0.2">
      <c r="AF589" s="2">
        <v>0.75</v>
      </c>
      <c r="AG589" t="s">
        <v>745</v>
      </c>
      <c r="AH589" s="17">
        <v>350</v>
      </c>
      <c r="AI589" s="17" cm="1">
        <f t="array" ref="AI589">SUMPRODUCT(--(IFERROR(HOUR(Flights_2026_09_3033343536373[entry_hour]),-1)=HOUR(AF589)),--(IFERROR(Flights_2026_09_3033343536373[entry_sector],"")=AG589),--(IFERROR(Flights_2026_09_3033343536373[nfl],-1)&gt;=AH589),--(IFERROR(Flights_2026_09_3033343536373[nfl],-1)&lt;=IF(AH589=450,450,AH589+9)))</f>
        <v>5</v>
      </c>
    </row>
    <row r="590" spans="32:35" x14ac:dyDescent="0.2">
      <c r="AF590" s="2">
        <v>0.75</v>
      </c>
      <c r="AG590" t="s">
        <v>745</v>
      </c>
      <c r="AH590" s="17">
        <v>360</v>
      </c>
      <c r="AI590" s="17" cm="1">
        <f t="array" ref="AI590">SUMPRODUCT(--(IFERROR(HOUR(Flights_2026_09_3033343536373[entry_hour]),-1)=HOUR(AF590)),--(IFERROR(Flights_2026_09_3033343536373[entry_sector],"")=AG590),--(IFERROR(Flights_2026_09_3033343536373[nfl],-1)&gt;=AH590),--(IFERROR(Flights_2026_09_3033343536373[nfl],-1)&lt;=IF(AH590=450,450,AH590+9)))</f>
        <v>0</v>
      </c>
    </row>
    <row r="591" spans="32:35" x14ac:dyDescent="0.2">
      <c r="AF591" s="2">
        <v>0.75</v>
      </c>
      <c r="AG591" t="s">
        <v>745</v>
      </c>
      <c r="AH591" s="17">
        <v>370</v>
      </c>
      <c r="AI591" s="17" cm="1">
        <f t="array" ref="AI591">SUMPRODUCT(--(IFERROR(HOUR(Flights_2026_09_3033343536373[entry_hour]),-1)=HOUR(AF591)),--(IFERROR(Flights_2026_09_3033343536373[entry_sector],"")=AG591),--(IFERROR(Flights_2026_09_3033343536373[nfl],-1)&gt;=AH591),--(IFERROR(Flights_2026_09_3033343536373[nfl],-1)&lt;=IF(AH591=450,450,AH591+9)))</f>
        <v>2</v>
      </c>
    </row>
    <row r="592" spans="32:35" x14ac:dyDescent="0.2">
      <c r="AF592" s="2">
        <v>0.75</v>
      </c>
      <c r="AG592" t="s">
        <v>745</v>
      </c>
      <c r="AH592" s="17">
        <v>380</v>
      </c>
      <c r="AI592" s="17" cm="1">
        <f t="array" ref="AI592">SUMPRODUCT(--(IFERROR(HOUR(Flights_2026_09_3033343536373[entry_hour]),-1)=HOUR(AF592)),--(IFERROR(Flights_2026_09_3033343536373[entry_sector],"")=AG592),--(IFERROR(Flights_2026_09_3033343536373[nfl],-1)&gt;=AH592),--(IFERROR(Flights_2026_09_3033343536373[nfl],-1)&lt;=IF(AH592=450,450,AH592+9)))</f>
        <v>0</v>
      </c>
    </row>
    <row r="593" spans="32:35" x14ac:dyDescent="0.2">
      <c r="AF593" s="2">
        <v>0.75</v>
      </c>
      <c r="AG593" t="s">
        <v>745</v>
      </c>
      <c r="AH593" s="17">
        <v>390</v>
      </c>
      <c r="AI593" s="17" cm="1">
        <f t="array" ref="AI593">SUMPRODUCT(--(IFERROR(HOUR(Flights_2026_09_3033343536373[entry_hour]),-1)=HOUR(AF593)),--(IFERROR(Flights_2026_09_3033343536373[entry_sector],"")=AG593),--(IFERROR(Flights_2026_09_3033343536373[nfl],-1)&gt;=AH593),--(IFERROR(Flights_2026_09_3033343536373[nfl],-1)&lt;=IF(AH593=450,450,AH593+9)))</f>
        <v>0</v>
      </c>
    </row>
    <row r="594" spans="32:35" x14ac:dyDescent="0.2">
      <c r="AF594" s="2">
        <v>0.75</v>
      </c>
      <c r="AG594" t="s">
        <v>745</v>
      </c>
      <c r="AH594" s="17">
        <v>400</v>
      </c>
      <c r="AI594" s="17" cm="1">
        <f t="array" ref="AI594">SUMPRODUCT(--(IFERROR(HOUR(Flights_2026_09_3033343536373[entry_hour]),-1)=HOUR(AF594)),--(IFERROR(Flights_2026_09_3033343536373[entry_sector],"")=AG594),--(IFERROR(Flights_2026_09_3033343536373[nfl],-1)&gt;=AH594),--(IFERROR(Flights_2026_09_3033343536373[nfl],-1)&lt;=IF(AH594=450,450,AH594+9)))</f>
        <v>0</v>
      </c>
    </row>
    <row r="595" spans="32:35" x14ac:dyDescent="0.2">
      <c r="AF595" s="2">
        <v>0.75</v>
      </c>
      <c r="AG595" t="s">
        <v>745</v>
      </c>
      <c r="AH595" s="17">
        <v>410</v>
      </c>
      <c r="AI595" s="17" cm="1">
        <f t="array" ref="AI595">SUMPRODUCT(--(IFERROR(HOUR(Flights_2026_09_3033343536373[entry_hour]),-1)=HOUR(AF595)),--(IFERROR(Flights_2026_09_3033343536373[entry_sector],"")=AG595),--(IFERROR(Flights_2026_09_3033343536373[nfl],-1)&gt;=AH595),--(IFERROR(Flights_2026_09_3033343536373[nfl],-1)&lt;=IF(AH595=450,450,AH595+9)))</f>
        <v>0</v>
      </c>
    </row>
    <row r="596" spans="32:35" x14ac:dyDescent="0.2">
      <c r="AF596" s="2">
        <v>0.75</v>
      </c>
      <c r="AG596" t="s">
        <v>745</v>
      </c>
      <c r="AH596" s="17">
        <v>420</v>
      </c>
      <c r="AI596" s="17" cm="1">
        <f t="array" ref="AI596">SUMPRODUCT(--(IFERROR(HOUR(Flights_2026_09_3033343536373[entry_hour]),-1)=HOUR(AF596)),--(IFERROR(Flights_2026_09_3033343536373[entry_sector],"")=AG596),--(IFERROR(Flights_2026_09_3033343536373[nfl],-1)&gt;=AH596),--(IFERROR(Flights_2026_09_3033343536373[nfl],-1)&lt;=IF(AH596=450,450,AH596+9)))</f>
        <v>0</v>
      </c>
    </row>
    <row r="597" spans="32:35" x14ac:dyDescent="0.2">
      <c r="AF597" s="2">
        <v>0.75</v>
      </c>
      <c r="AG597" t="s">
        <v>745</v>
      </c>
      <c r="AH597" s="17">
        <v>430</v>
      </c>
      <c r="AI597" s="17" cm="1">
        <f t="array" ref="AI597">SUMPRODUCT(--(IFERROR(HOUR(Flights_2026_09_3033343536373[entry_hour]),-1)=HOUR(AF597)),--(IFERROR(Flights_2026_09_3033343536373[entry_sector],"")=AG597),--(IFERROR(Flights_2026_09_3033343536373[nfl],-1)&gt;=AH597),--(IFERROR(Flights_2026_09_3033343536373[nfl],-1)&lt;=IF(AH597=450,450,AH597+9)))</f>
        <v>0</v>
      </c>
    </row>
    <row r="598" spans="32:35" x14ac:dyDescent="0.2">
      <c r="AF598" s="2">
        <v>0.75</v>
      </c>
      <c r="AG598" t="s">
        <v>745</v>
      </c>
      <c r="AH598" s="17">
        <v>440</v>
      </c>
      <c r="AI598" s="17" cm="1">
        <f t="array" ref="AI598">SUMPRODUCT(--(IFERROR(HOUR(Flights_2026_09_3033343536373[entry_hour]),-1)=HOUR(AF598)),--(IFERROR(Flights_2026_09_3033343536373[entry_sector],"")=AG598),--(IFERROR(Flights_2026_09_3033343536373[nfl],-1)&gt;=AH598),--(IFERROR(Flights_2026_09_3033343536373[nfl],-1)&lt;=IF(AH598=450,450,AH598+9)))</f>
        <v>0</v>
      </c>
    </row>
    <row r="599" spans="32:35" x14ac:dyDescent="0.2">
      <c r="AF599" s="2">
        <v>0.75</v>
      </c>
      <c r="AG599" t="s">
        <v>745</v>
      </c>
      <c r="AH599" s="17">
        <v>450</v>
      </c>
      <c r="AI599" s="17" cm="1">
        <f t="array" ref="AI599">SUMPRODUCT(--(IFERROR(HOUR(Flights_2026_09_3033343536373[entry_hour]),-1)=HOUR(AF599)),--(IFERROR(Flights_2026_09_3033343536373[entry_sector],"")=AG599),--(IFERROR(Flights_2026_09_3033343536373[nfl],-1)&gt;=AH599),--(IFERROR(Flights_2026_09_3033343536373[nfl],-1)&lt;=IF(AH599=450,450,AH599+9)))</f>
        <v>0</v>
      </c>
    </row>
    <row r="600" spans="32:35" x14ac:dyDescent="0.2">
      <c r="AF600" s="2">
        <v>0.75</v>
      </c>
      <c r="AG600" t="s">
        <v>840</v>
      </c>
      <c r="AH600" s="17">
        <v>200</v>
      </c>
      <c r="AI600" s="17" cm="1">
        <f t="array" ref="AI600">SUMPRODUCT(--(IFERROR(HOUR(Flights_2026_09_3033343536373[entry_hour]),-1)=HOUR(AF600)),--(IFERROR(Flights_2026_09_3033343536373[entry_sector],"")=AG600),--(IFERROR(Flights_2026_09_3033343536373[nfl],-1)&gt;=AH600),--(IFERROR(Flights_2026_09_3033343536373[nfl],-1)&lt;=IF(AH600=450,450,AH600+9)))</f>
        <v>0</v>
      </c>
    </row>
    <row r="601" spans="32:35" x14ac:dyDescent="0.2">
      <c r="AF601" s="2">
        <v>0.75</v>
      </c>
      <c r="AG601" t="s">
        <v>840</v>
      </c>
      <c r="AH601" s="17">
        <v>210</v>
      </c>
      <c r="AI601" s="17" cm="1">
        <f t="array" ref="AI601">SUMPRODUCT(--(IFERROR(HOUR(Flights_2026_09_3033343536373[entry_hour]),-1)=HOUR(AF601)),--(IFERROR(Flights_2026_09_3033343536373[entry_sector],"")=AG601),--(IFERROR(Flights_2026_09_3033343536373[nfl],-1)&gt;=AH601),--(IFERROR(Flights_2026_09_3033343536373[nfl],-1)&lt;=IF(AH601=450,450,AH601+9)))</f>
        <v>0</v>
      </c>
    </row>
    <row r="602" spans="32:35" x14ac:dyDescent="0.2">
      <c r="AF602" s="2">
        <v>0.75</v>
      </c>
      <c r="AG602" t="s">
        <v>840</v>
      </c>
      <c r="AH602" s="17">
        <v>220</v>
      </c>
      <c r="AI602" s="17" cm="1">
        <f t="array" ref="AI602">SUMPRODUCT(--(IFERROR(HOUR(Flights_2026_09_3033343536373[entry_hour]),-1)=HOUR(AF602)),--(IFERROR(Flights_2026_09_3033343536373[entry_sector],"")=AG602),--(IFERROR(Flights_2026_09_3033343536373[nfl],-1)&gt;=AH602),--(IFERROR(Flights_2026_09_3033343536373[nfl],-1)&lt;=IF(AH602=450,450,AH602+9)))</f>
        <v>0</v>
      </c>
    </row>
    <row r="603" spans="32:35" x14ac:dyDescent="0.2">
      <c r="AF603" s="2">
        <v>0.75</v>
      </c>
      <c r="AG603" t="s">
        <v>840</v>
      </c>
      <c r="AH603" s="17">
        <v>230</v>
      </c>
      <c r="AI603" s="17" cm="1">
        <f t="array" ref="AI603">SUMPRODUCT(--(IFERROR(HOUR(Flights_2026_09_3033343536373[entry_hour]),-1)=HOUR(AF603)),--(IFERROR(Flights_2026_09_3033343536373[entry_sector],"")=AG603),--(IFERROR(Flights_2026_09_3033343536373[nfl],-1)&gt;=AH603),--(IFERROR(Flights_2026_09_3033343536373[nfl],-1)&lt;=IF(AH603=450,450,AH603+9)))</f>
        <v>0</v>
      </c>
    </row>
    <row r="604" spans="32:35" x14ac:dyDescent="0.2">
      <c r="AF604" s="2">
        <v>0.75</v>
      </c>
      <c r="AG604" t="s">
        <v>840</v>
      </c>
      <c r="AH604" s="17">
        <v>240</v>
      </c>
      <c r="AI604" s="17" cm="1">
        <f t="array" ref="AI604">SUMPRODUCT(--(IFERROR(HOUR(Flights_2026_09_3033343536373[entry_hour]),-1)=HOUR(AF604)),--(IFERROR(Flights_2026_09_3033343536373[entry_sector],"")=AG604),--(IFERROR(Flights_2026_09_3033343536373[nfl],-1)&gt;=AH604),--(IFERROR(Flights_2026_09_3033343536373[nfl],-1)&lt;=IF(AH604=450,450,AH604+9)))</f>
        <v>0</v>
      </c>
    </row>
    <row r="605" spans="32:35" x14ac:dyDescent="0.2">
      <c r="AF605" s="2">
        <v>0.75</v>
      </c>
      <c r="AG605" t="s">
        <v>840</v>
      </c>
      <c r="AH605" s="17">
        <v>250</v>
      </c>
      <c r="AI605" s="17" cm="1">
        <f t="array" ref="AI605">SUMPRODUCT(--(IFERROR(HOUR(Flights_2026_09_3033343536373[entry_hour]),-1)=HOUR(AF605)),--(IFERROR(Flights_2026_09_3033343536373[entry_sector],"")=AG605),--(IFERROR(Flights_2026_09_3033343536373[nfl],-1)&gt;=AH605),--(IFERROR(Flights_2026_09_3033343536373[nfl],-1)&lt;=IF(AH605=450,450,AH605+9)))</f>
        <v>0</v>
      </c>
    </row>
    <row r="606" spans="32:35" x14ac:dyDescent="0.2">
      <c r="AF606" s="2">
        <v>0.75</v>
      </c>
      <c r="AG606" t="s">
        <v>840</v>
      </c>
      <c r="AH606" s="17">
        <v>260</v>
      </c>
      <c r="AI606" s="17" cm="1">
        <f t="array" ref="AI606">SUMPRODUCT(--(IFERROR(HOUR(Flights_2026_09_3033343536373[entry_hour]),-1)=HOUR(AF606)),--(IFERROR(Flights_2026_09_3033343536373[entry_sector],"")=AG606),--(IFERROR(Flights_2026_09_3033343536373[nfl],-1)&gt;=AH606),--(IFERROR(Flights_2026_09_3033343536373[nfl],-1)&lt;=IF(AH606=450,450,AH606+9)))</f>
        <v>0</v>
      </c>
    </row>
    <row r="607" spans="32:35" x14ac:dyDescent="0.2">
      <c r="AF607" s="2">
        <v>0.75</v>
      </c>
      <c r="AG607" t="s">
        <v>840</v>
      </c>
      <c r="AH607" s="17">
        <v>270</v>
      </c>
      <c r="AI607" s="17" cm="1">
        <f t="array" ref="AI607">SUMPRODUCT(--(IFERROR(HOUR(Flights_2026_09_3033343536373[entry_hour]),-1)=HOUR(AF607)),--(IFERROR(Flights_2026_09_3033343536373[entry_sector],"")=AG607),--(IFERROR(Flights_2026_09_3033343536373[nfl],-1)&gt;=AH607),--(IFERROR(Flights_2026_09_3033343536373[nfl],-1)&lt;=IF(AH607=450,450,AH607+9)))</f>
        <v>0</v>
      </c>
    </row>
    <row r="608" spans="32:35" x14ac:dyDescent="0.2">
      <c r="AF608" s="2">
        <v>0.75</v>
      </c>
      <c r="AG608" t="s">
        <v>840</v>
      </c>
      <c r="AH608" s="17">
        <v>280</v>
      </c>
      <c r="AI608" s="17" cm="1">
        <f t="array" ref="AI608">SUMPRODUCT(--(IFERROR(HOUR(Flights_2026_09_3033343536373[entry_hour]),-1)=HOUR(AF608)),--(IFERROR(Flights_2026_09_3033343536373[entry_sector],"")=AG608),--(IFERROR(Flights_2026_09_3033343536373[nfl],-1)&gt;=AH608),--(IFERROR(Flights_2026_09_3033343536373[nfl],-1)&lt;=IF(AH608=450,450,AH608+9)))</f>
        <v>0</v>
      </c>
    </row>
    <row r="609" spans="32:35" x14ac:dyDescent="0.2">
      <c r="AF609" s="2">
        <v>0.75</v>
      </c>
      <c r="AG609" t="s">
        <v>840</v>
      </c>
      <c r="AH609" s="17">
        <v>290</v>
      </c>
      <c r="AI609" s="17" cm="1">
        <f t="array" ref="AI609">SUMPRODUCT(--(IFERROR(HOUR(Flights_2026_09_3033343536373[entry_hour]),-1)=HOUR(AF609)),--(IFERROR(Flights_2026_09_3033343536373[entry_sector],"")=AG609),--(IFERROR(Flights_2026_09_3033343536373[nfl],-1)&gt;=AH609),--(IFERROR(Flights_2026_09_3033343536373[nfl],-1)&lt;=IF(AH609=450,450,AH609+9)))</f>
        <v>1</v>
      </c>
    </row>
    <row r="610" spans="32:35" x14ac:dyDescent="0.2">
      <c r="AF610" s="2">
        <v>0.75</v>
      </c>
      <c r="AG610" t="s">
        <v>840</v>
      </c>
      <c r="AH610" s="17">
        <v>300</v>
      </c>
      <c r="AI610" s="17" cm="1">
        <f t="array" ref="AI610">SUMPRODUCT(--(IFERROR(HOUR(Flights_2026_09_3033343536373[entry_hour]),-1)=HOUR(AF610)),--(IFERROR(Flights_2026_09_3033343536373[entry_sector],"")=AG610),--(IFERROR(Flights_2026_09_3033343536373[nfl],-1)&gt;=AH610),--(IFERROR(Flights_2026_09_3033343536373[nfl],-1)&lt;=IF(AH610=450,450,AH610+9)))</f>
        <v>0</v>
      </c>
    </row>
    <row r="611" spans="32:35" x14ac:dyDescent="0.2">
      <c r="AF611" s="2">
        <v>0.75</v>
      </c>
      <c r="AG611" t="s">
        <v>840</v>
      </c>
      <c r="AH611" s="17">
        <v>310</v>
      </c>
      <c r="AI611" s="17" cm="1">
        <f t="array" ref="AI611">SUMPRODUCT(--(IFERROR(HOUR(Flights_2026_09_3033343536373[entry_hour]),-1)=HOUR(AF611)),--(IFERROR(Flights_2026_09_3033343536373[entry_sector],"")=AG611),--(IFERROR(Flights_2026_09_3033343536373[nfl],-1)&gt;=AH611),--(IFERROR(Flights_2026_09_3033343536373[nfl],-1)&lt;=IF(AH611=450,450,AH611+9)))</f>
        <v>0</v>
      </c>
    </row>
    <row r="612" spans="32:35" x14ac:dyDescent="0.2">
      <c r="AF612" s="2">
        <v>0.75</v>
      </c>
      <c r="AG612" t="s">
        <v>840</v>
      </c>
      <c r="AH612" s="17">
        <v>320</v>
      </c>
      <c r="AI612" s="17" cm="1">
        <f t="array" ref="AI612">SUMPRODUCT(--(IFERROR(HOUR(Flights_2026_09_3033343536373[entry_hour]),-1)=HOUR(AF612)),--(IFERROR(Flights_2026_09_3033343536373[entry_sector],"")=AG612),--(IFERROR(Flights_2026_09_3033343536373[nfl],-1)&gt;=AH612),--(IFERROR(Flights_2026_09_3033343536373[nfl],-1)&lt;=IF(AH612=450,450,AH612+9)))</f>
        <v>0</v>
      </c>
    </row>
    <row r="613" spans="32:35" x14ac:dyDescent="0.2">
      <c r="AF613" s="2">
        <v>0.75</v>
      </c>
      <c r="AG613" t="s">
        <v>840</v>
      </c>
      <c r="AH613" s="17">
        <v>330</v>
      </c>
      <c r="AI613" s="17" cm="1">
        <f t="array" ref="AI613">SUMPRODUCT(--(IFERROR(HOUR(Flights_2026_09_3033343536373[entry_hour]),-1)=HOUR(AF613)),--(IFERROR(Flights_2026_09_3033343536373[entry_sector],"")=AG613),--(IFERROR(Flights_2026_09_3033343536373[nfl],-1)&gt;=AH613),--(IFERROR(Flights_2026_09_3033343536373[nfl],-1)&lt;=IF(AH613=450,450,AH613+9)))</f>
        <v>0</v>
      </c>
    </row>
    <row r="614" spans="32:35" x14ac:dyDescent="0.2">
      <c r="AF614" s="2">
        <v>0.75</v>
      </c>
      <c r="AG614" t="s">
        <v>840</v>
      </c>
      <c r="AH614" s="17">
        <v>340</v>
      </c>
      <c r="AI614" s="17" cm="1">
        <f t="array" ref="AI614">SUMPRODUCT(--(IFERROR(HOUR(Flights_2026_09_3033343536373[entry_hour]),-1)=HOUR(AF614)),--(IFERROR(Flights_2026_09_3033343536373[entry_sector],"")=AG614),--(IFERROR(Flights_2026_09_3033343536373[nfl],-1)&gt;=AH614),--(IFERROR(Flights_2026_09_3033343536373[nfl],-1)&lt;=IF(AH614=450,450,AH614+9)))</f>
        <v>0</v>
      </c>
    </row>
    <row r="615" spans="32:35" x14ac:dyDescent="0.2">
      <c r="AF615" s="2">
        <v>0.75</v>
      </c>
      <c r="AG615" t="s">
        <v>840</v>
      </c>
      <c r="AH615" s="17">
        <v>350</v>
      </c>
      <c r="AI615" s="17" cm="1">
        <f t="array" ref="AI615">SUMPRODUCT(--(IFERROR(HOUR(Flights_2026_09_3033343536373[entry_hour]),-1)=HOUR(AF615)),--(IFERROR(Flights_2026_09_3033343536373[entry_sector],"")=AG615),--(IFERROR(Flights_2026_09_3033343536373[nfl],-1)&gt;=AH615),--(IFERROR(Flights_2026_09_3033343536373[nfl],-1)&lt;=IF(AH615=450,450,AH615+9)))</f>
        <v>1</v>
      </c>
    </row>
    <row r="616" spans="32:35" x14ac:dyDescent="0.2">
      <c r="AF616" s="2">
        <v>0.75</v>
      </c>
      <c r="AG616" t="s">
        <v>840</v>
      </c>
      <c r="AH616" s="17">
        <v>360</v>
      </c>
      <c r="AI616" s="17" cm="1">
        <f t="array" ref="AI616">SUMPRODUCT(--(IFERROR(HOUR(Flights_2026_09_3033343536373[entry_hour]),-1)=HOUR(AF616)),--(IFERROR(Flights_2026_09_3033343536373[entry_sector],"")=AG616),--(IFERROR(Flights_2026_09_3033343536373[nfl],-1)&gt;=AH616),--(IFERROR(Flights_2026_09_3033343536373[nfl],-1)&lt;=IF(AH616=450,450,AH616+9)))</f>
        <v>0</v>
      </c>
    </row>
    <row r="617" spans="32:35" x14ac:dyDescent="0.2">
      <c r="AF617" s="2">
        <v>0.75</v>
      </c>
      <c r="AG617" t="s">
        <v>840</v>
      </c>
      <c r="AH617" s="17">
        <v>370</v>
      </c>
      <c r="AI617" s="17" cm="1">
        <f t="array" ref="AI617">SUMPRODUCT(--(IFERROR(HOUR(Flights_2026_09_3033343536373[entry_hour]),-1)=HOUR(AF617)),--(IFERROR(Flights_2026_09_3033343536373[entry_sector],"")=AG617),--(IFERROR(Flights_2026_09_3033343536373[nfl],-1)&gt;=AH617),--(IFERROR(Flights_2026_09_3033343536373[nfl],-1)&lt;=IF(AH617=450,450,AH617+9)))</f>
        <v>1</v>
      </c>
    </row>
    <row r="618" spans="32:35" x14ac:dyDescent="0.2">
      <c r="AF618" s="2">
        <v>0.75</v>
      </c>
      <c r="AG618" t="s">
        <v>840</v>
      </c>
      <c r="AH618" s="17">
        <v>380</v>
      </c>
      <c r="AI618" s="17" cm="1">
        <f t="array" ref="AI618">SUMPRODUCT(--(IFERROR(HOUR(Flights_2026_09_3033343536373[entry_hour]),-1)=HOUR(AF618)),--(IFERROR(Flights_2026_09_3033343536373[entry_sector],"")=AG618),--(IFERROR(Flights_2026_09_3033343536373[nfl],-1)&gt;=AH618),--(IFERROR(Flights_2026_09_3033343536373[nfl],-1)&lt;=IF(AH618=450,450,AH618+9)))</f>
        <v>0</v>
      </c>
    </row>
    <row r="619" spans="32:35" x14ac:dyDescent="0.2">
      <c r="AF619" s="2">
        <v>0.75</v>
      </c>
      <c r="AG619" t="s">
        <v>840</v>
      </c>
      <c r="AH619" s="17">
        <v>390</v>
      </c>
      <c r="AI619" s="17" cm="1">
        <f t="array" ref="AI619">SUMPRODUCT(--(IFERROR(HOUR(Flights_2026_09_3033343536373[entry_hour]),-1)=HOUR(AF619)),--(IFERROR(Flights_2026_09_3033343536373[entry_sector],"")=AG619),--(IFERROR(Flights_2026_09_3033343536373[nfl],-1)&gt;=AH619),--(IFERROR(Flights_2026_09_3033343536373[nfl],-1)&lt;=IF(AH619=450,450,AH619+9)))</f>
        <v>0</v>
      </c>
    </row>
    <row r="620" spans="32:35" x14ac:dyDescent="0.2">
      <c r="AF620" s="2">
        <v>0.75</v>
      </c>
      <c r="AG620" t="s">
        <v>840</v>
      </c>
      <c r="AH620" s="17">
        <v>400</v>
      </c>
      <c r="AI620" s="17" cm="1">
        <f t="array" ref="AI620">SUMPRODUCT(--(IFERROR(HOUR(Flights_2026_09_3033343536373[entry_hour]),-1)=HOUR(AF620)),--(IFERROR(Flights_2026_09_3033343536373[entry_sector],"")=AG620),--(IFERROR(Flights_2026_09_3033343536373[nfl],-1)&gt;=AH620),--(IFERROR(Flights_2026_09_3033343536373[nfl],-1)&lt;=IF(AH620=450,450,AH620+9)))</f>
        <v>0</v>
      </c>
    </row>
    <row r="621" spans="32:35" x14ac:dyDescent="0.2">
      <c r="AF621" s="2">
        <v>0.75</v>
      </c>
      <c r="AG621" t="s">
        <v>840</v>
      </c>
      <c r="AH621" s="17">
        <v>410</v>
      </c>
      <c r="AI621" s="17" cm="1">
        <f t="array" ref="AI621">SUMPRODUCT(--(IFERROR(HOUR(Flights_2026_09_3033343536373[entry_hour]),-1)=HOUR(AF621)),--(IFERROR(Flights_2026_09_3033343536373[entry_sector],"")=AG621),--(IFERROR(Flights_2026_09_3033343536373[nfl],-1)&gt;=AH621),--(IFERROR(Flights_2026_09_3033343536373[nfl],-1)&lt;=IF(AH621=450,450,AH621+9)))</f>
        <v>0</v>
      </c>
    </row>
    <row r="622" spans="32:35" x14ac:dyDescent="0.2">
      <c r="AF622" s="2">
        <v>0.75</v>
      </c>
      <c r="AG622" t="s">
        <v>840</v>
      </c>
      <c r="AH622" s="17">
        <v>420</v>
      </c>
      <c r="AI622" s="17" cm="1">
        <f t="array" ref="AI622">SUMPRODUCT(--(IFERROR(HOUR(Flights_2026_09_3033343536373[entry_hour]),-1)=HOUR(AF622)),--(IFERROR(Flights_2026_09_3033343536373[entry_sector],"")=AG622),--(IFERROR(Flights_2026_09_3033343536373[nfl],-1)&gt;=AH622),--(IFERROR(Flights_2026_09_3033343536373[nfl],-1)&lt;=IF(AH622=450,450,AH622+9)))</f>
        <v>0</v>
      </c>
    </row>
    <row r="623" spans="32:35" x14ac:dyDescent="0.2">
      <c r="AF623" s="2">
        <v>0.75</v>
      </c>
      <c r="AG623" t="s">
        <v>840</v>
      </c>
      <c r="AH623" s="17">
        <v>430</v>
      </c>
      <c r="AI623" s="17" cm="1">
        <f t="array" ref="AI623">SUMPRODUCT(--(IFERROR(HOUR(Flights_2026_09_3033343536373[entry_hour]),-1)=HOUR(AF623)),--(IFERROR(Flights_2026_09_3033343536373[entry_sector],"")=AG623),--(IFERROR(Flights_2026_09_3033343536373[nfl],-1)&gt;=AH623),--(IFERROR(Flights_2026_09_3033343536373[nfl],-1)&lt;=IF(AH623=450,450,AH623+9)))</f>
        <v>0</v>
      </c>
    </row>
    <row r="624" spans="32:35" x14ac:dyDescent="0.2">
      <c r="AF624" s="2">
        <v>0.75</v>
      </c>
      <c r="AG624" t="s">
        <v>840</v>
      </c>
      <c r="AH624" s="17">
        <v>440</v>
      </c>
      <c r="AI624" s="17" cm="1">
        <f t="array" ref="AI624">SUMPRODUCT(--(IFERROR(HOUR(Flights_2026_09_3033343536373[entry_hour]),-1)=HOUR(AF624)),--(IFERROR(Flights_2026_09_3033343536373[entry_sector],"")=AG624),--(IFERROR(Flights_2026_09_3033343536373[nfl],-1)&gt;=AH624),--(IFERROR(Flights_2026_09_3033343536373[nfl],-1)&lt;=IF(AH624=450,450,AH624+9)))</f>
        <v>0</v>
      </c>
    </row>
    <row r="625" spans="32:35" x14ac:dyDescent="0.2">
      <c r="AF625" s="2">
        <v>0.75</v>
      </c>
      <c r="AG625" t="s">
        <v>840</v>
      </c>
      <c r="AH625" s="17">
        <v>450</v>
      </c>
      <c r="AI625" s="17" cm="1">
        <f t="array" ref="AI625">SUMPRODUCT(--(IFERROR(HOUR(Flights_2026_09_3033343536373[entry_hour]),-1)=HOUR(AF625)),--(IFERROR(Flights_2026_09_3033343536373[entry_sector],"")=AG625),--(IFERROR(Flights_2026_09_3033343536373[nfl],-1)&gt;=AH625),--(IFERROR(Flights_2026_09_3033343536373[nfl],-1)&lt;=IF(AH625=450,450,AH625+9)))</f>
        <v>0</v>
      </c>
    </row>
    <row r="626" spans="32:35" x14ac:dyDescent="0.2">
      <c r="AF626" s="2">
        <v>0.75</v>
      </c>
      <c r="AG626" t="s">
        <v>747</v>
      </c>
      <c r="AH626" s="17">
        <v>200</v>
      </c>
      <c r="AI626" s="17" cm="1">
        <f t="array" ref="AI626">SUMPRODUCT(--(IFERROR(HOUR(Flights_2026_09_3033343536373[entry_hour]),-1)=HOUR(AF626)),--(IFERROR(Flights_2026_09_3033343536373[entry_sector],"")=AG626),--(IFERROR(Flights_2026_09_3033343536373[nfl],-1)&gt;=AH626),--(IFERROR(Flights_2026_09_3033343536373[nfl],-1)&lt;=IF(AH626=450,450,AH626+9)))</f>
        <v>0</v>
      </c>
    </row>
    <row r="627" spans="32:35" x14ac:dyDescent="0.2">
      <c r="AF627" s="2">
        <v>0.75</v>
      </c>
      <c r="AG627" t="s">
        <v>747</v>
      </c>
      <c r="AH627" s="17">
        <v>210</v>
      </c>
      <c r="AI627" s="17" cm="1">
        <f t="array" ref="AI627">SUMPRODUCT(--(IFERROR(HOUR(Flights_2026_09_3033343536373[entry_hour]),-1)=HOUR(AF627)),--(IFERROR(Flights_2026_09_3033343536373[entry_sector],"")=AG627),--(IFERROR(Flights_2026_09_3033343536373[nfl],-1)&gt;=AH627),--(IFERROR(Flights_2026_09_3033343536373[nfl],-1)&lt;=IF(AH627=450,450,AH627+9)))</f>
        <v>0</v>
      </c>
    </row>
    <row r="628" spans="32:35" x14ac:dyDescent="0.2">
      <c r="AF628" s="2">
        <v>0.75</v>
      </c>
      <c r="AG628" t="s">
        <v>747</v>
      </c>
      <c r="AH628" s="17">
        <v>220</v>
      </c>
      <c r="AI628" s="17" cm="1">
        <f t="array" ref="AI628">SUMPRODUCT(--(IFERROR(HOUR(Flights_2026_09_3033343536373[entry_hour]),-1)=HOUR(AF628)),--(IFERROR(Flights_2026_09_3033343536373[entry_sector],"")=AG628),--(IFERROR(Flights_2026_09_3033343536373[nfl],-1)&gt;=AH628),--(IFERROR(Flights_2026_09_3033343536373[nfl],-1)&lt;=IF(AH628=450,450,AH628+9)))</f>
        <v>0</v>
      </c>
    </row>
    <row r="629" spans="32:35" x14ac:dyDescent="0.2">
      <c r="AF629" s="2">
        <v>0.75</v>
      </c>
      <c r="AG629" t="s">
        <v>747</v>
      </c>
      <c r="AH629" s="17">
        <v>230</v>
      </c>
      <c r="AI629" s="17" cm="1">
        <f t="array" ref="AI629">SUMPRODUCT(--(IFERROR(HOUR(Flights_2026_09_3033343536373[entry_hour]),-1)=HOUR(AF629)),--(IFERROR(Flights_2026_09_3033343536373[entry_sector],"")=AG629),--(IFERROR(Flights_2026_09_3033343536373[nfl],-1)&gt;=AH629),--(IFERROR(Flights_2026_09_3033343536373[nfl],-1)&lt;=IF(AH629=450,450,AH629+9)))</f>
        <v>0</v>
      </c>
    </row>
    <row r="630" spans="32:35" x14ac:dyDescent="0.2">
      <c r="AF630" s="2">
        <v>0.75</v>
      </c>
      <c r="AG630" t="s">
        <v>747</v>
      </c>
      <c r="AH630" s="17">
        <v>240</v>
      </c>
      <c r="AI630" s="17" cm="1">
        <f t="array" ref="AI630">SUMPRODUCT(--(IFERROR(HOUR(Flights_2026_09_3033343536373[entry_hour]),-1)=HOUR(AF630)),--(IFERROR(Flights_2026_09_3033343536373[entry_sector],"")=AG630),--(IFERROR(Flights_2026_09_3033343536373[nfl],-1)&gt;=AH630),--(IFERROR(Flights_2026_09_3033343536373[nfl],-1)&lt;=IF(AH630=450,450,AH630+9)))</f>
        <v>0</v>
      </c>
    </row>
    <row r="631" spans="32:35" x14ac:dyDescent="0.2">
      <c r="AF631" s="2">
        <v>0.75</v>
      </c>
      <c r="AG631" t="s">
        <v>747</v>
      </c>
      <c r="AH631" s="17">
        <v>250</v>
      </c>
      <c r="AI631" s="17" cm="1">
        <f t="array" ref="AI631">SUMPRODUCT(--(IFERROR(HOUR(Flights_2026_09_3033343536373[entry_hour]),-1)=HOUR(AF631)),--(IFERROR(Flights_2026_09_3033343536373[entry_sector],"")=AG631),--(IFERROR(Flights_2026_09_3033343536373[nfl],-1)&gt;=AH631),--(IFERROR(Flights_2026_09_3033343536373[nfl],-1)&lt;=IF(AH631=450,450,AH631+9)))</f>
        <v>0</v>
      </c>
    </row>
    <row r="632" spans="32:35" x14ac:dyDescent="0.2">
      <c r="AF632" s="2">
        <v>0.75</v>
      </c>
      <c r="AG632" t="s">
        <v>747</v>
      </c>
      <c r="AH632" s="17">
        <v>260</v>
      </c>
      <c r="AI632" s="17" cm="1">
        <f t="array" ref="AI632">SUMPRODUCT(--(IFERROR(HOUR(Flights_2026_09_3033343536373[entry_hour]),-1)=HOUR(AF632)),--(IFERROR(Flights_2026_09_3033343536373[entry_sector],"")=AG632),--(IFERROR(Flights_2026_09_3033343536373[nfl],-1)&gt;=AH632),--(IFERROR(Flights_2026_09_3033343536373[nfl],-1)&lt;=IF(AH632=450,450,AH632+9)))</f>
        <v>0</v>
      </c>
    </row>
    <row r="633" spans="32:35" x14ac:dyDescent="0.2">
      <c r="AF633" s="2">
        <v>0.75</v>
      </c>
      <c r="AG633" t="s">
        <v>747</v>
      </c>
      <c r="AH633" s="17">
        <v>270</v>
      </c>
      <c r="AI633" s="17" cm="1">
        <f t="array" ref="AI633">SUMPRODUCT(--(IFERROR(HOUR(Flights_2026_09_3033343536373[entry_hour]),-1)=HOUR(AF633)),--(IFERROR(Flights_2026_09_3033343536373[entry_sector],"")=AG633),--(IFERROR(Flights_2026_09_3033343536373[nfl],-1)&gt;=AH633),--(IFERROR(Flights_2026_09_3033343536373[nfl],-1)&lt;=IF(AH633=450,450,AH633+9)))</f>
        <v>0</v>
      </c>
    </row>
    <row r="634" spans="32:35" x14ac:dyDescent="0.2">
      <c r="AF634" s="2">
        <v>0.75</v>
      </c>
      <c r="AG634" t="s">
        <v>747</v>
      </c>
      <c r="AH634" s="17">
        <v>280</v>
      </c>
      <c r="AI634" s="17" cm="1">
        <f t="array" ref="AI634">SUMPRODUCT(--(IFERROR(HOUR(Flights_2026_09_3033343536373[entry_hour]),-1)=HOUR(AF634)),--(IFERROR(Flights_2026_09_3033343536373[entry_sector],"")=AG634),--(IFERROR(Flights_2026_09_3033343536373[nfl],-1)&gt;=AH634),--(IFERROR(Flights_2026_09_3033343536373[nfl],-1)&lt;=IF(AH634=450,450,AH634+9)))</f>
        <v>0</v>
      </c>
    </row>
    <row r="635" spans="32:35" x14ac:dyDescent="0.2">
      <c r="AF635" s="2">
        <v>0.75</v>
      </c>
      <c r="AG635" t="s">
        <v>747</v>
      </c>
      <c r="AH635" s="17">
        <v>290</v>
      </c>
      <c r="AI635" s="17" cm="1">
        <f t="array" ref="AI635">SUMPRODUCT(--(IFERROR(HOUR(Flights_2026_09_3033343536373[entry_hour]),-1)=HOUR(AF635)),--(IFERROR(Flights_2026_09_3033343536373[entry_sector],"")=AG635),--(IFERROR(Flights_2026_09_3033343536373[nfl],-1)&gt;=AH635),--(IFERROR(Flights_2026_09_3033343536373[nfl],-1)&lt;=IF(AH635=450,450,AH635+9)))</f>
        <v>0</v>
      </c>
    </row>
    <row r="636" spans="32:35" x14ac:dyDescent="0.2">
      <c r="AF636" s="2">
        <v>0.75</v>
      </c>
      <c r="AG636" t="s">
        <v>747</v>
      </c>
      <c r="AH636" s="17">
        <v>300</v>
      </c>
      <c r="AI636" s="17" cm="1">
        <f t="array" ref="AI636">SUMPRODUCT(--(IFERROR(HOUR(Flights_2026_09_3033343536373[entry_hour]),-1)=HOUR(AF636)),--(IFERROR(Flights_2026_09_3033343536373[entry_sector],"")=AG636),--(IFERROR(Flights_2026_09_3033343536373[nfl],-1)&gt;=AH636),--(IFERROR(Flights_2026_09_3033343536373[nfl],-1)&lt;=IF(AH636=450,450,AH636+9)))</f>
        <v>0</v>
      </c>
    </row>
    <row r="637" spans="32:35" x14ac:dyDescent="0.2">
      <c r="AF637" s="2">
        <v>0.75</v>
      </c>
      <c r="AG637" t="s">
        <v>747</v>
      </c>
      <c r="AH637" s="17">
        <v>310</v>
      </c>
      <c r="AI637" s="17" cm="1">
        <f t="array" ref="AI637">SUMPRODUCT(--(IFERROR(HOUR(Flights_2026_09_3033343536373[entry_hour]),-1)=HOUR(AF637)),--(IFERROR(Flights_2026_09_3033343536373[entry_sector],"")=AG637),--(IFERROR(Flights_2026_09_3033343536373[nfl],-1)&gt;=AH637),--(IFERROR(Flights_2026_09_3033343536373[nfl],-1)&lt;=IF(AH637=450,450,AH637+9)))</f>
        <v>0</v>
      </c>
    </row>
    <row r="638" spans="32:35" x14ac:dyDescent="0.2">
      <c r="AF638" s="2">
        <v>0.75</v>
      </c>
      <c r="AG638" t="s">
        <v>747</v>
      </c>
      <c r="AH638" s="17">
        <v>320</v>
      </c>
      <c r="AI638" s="17" cm="1">
        <f t="array" ref="AI638">SUMPRODUCT(--(IFERROR(HOUR(Flights_2026_09_3033343536373[entry_hour]),-1)=HOUR(AF638)),--(IFERROR(Flights_2026_09_3033343536373[entry_sector],"")=AG638),--(IFERROR(Flights_2026_09_3033343536373[nfl],-1)&gt;=AH638),--(IFERROR(Flights_2026_09_3033343536373[nfl],-1)&lt;=IF(AH638=450,450,AH638+9)))</f>
        <v>0</v>
      </c>
    </row>
    <row r="639" spans="32:35" x14ac:dyDescent="0.2">
      <c r="AF639" s="2">
        <v>0.75</v>
      </c>
      <c r="AG639" t="s">
        <v>747</v>
      </c>
      <c r="AH639" s="17">
        <v>330</v>
      </c>
      <c r="AI639" s="17" cm="1">
        <f t="array" ref="AI639">SUMPRODUCT(--(IFERROR(HOUR(Flights_2026_09_3033343536373[entry_hour]),-1)=HOUR(AF639)),--(IFERROR(Flights_2026_09_3033343536373[entry_sector],"")=AG639),--(IFERROR(Flights_2026_09_3033343536373[nfl],-1)&gt;=AH639),--(IFERROR(Flights_2026_09_3033343536373[nfl],-1)&lt;=IF(AH639=450,450,AH639+9)))</f>
        <v>0</v>
      </c>
    </row>
    <row r="640" spans="32:35" x14ac:dyDescent="0.2">
      <c r="AF640" s="2">
        <v>0.75</v>
      </c>
      <c r="AG640" t="s">
        <v>747</v>
      </c>
      <c r="AH640" s="17">
        <v>340</v>
      </c>
      <c r="AI640" s="17" cm="1">
        <f t="array" ref="AI640">SUMPRODUCT(--(IFERROR(HOUR(Flights_2026_09_3033343536373[entry_hour]),-1)=HOUR(AF640)),--(IFERROR(Flights_2026_09_3033343536373[entry_sector],"")=AG640),--(IFERROR(Flights_2026_09_3033343536373[nfl],-1)&gt;=AH640),--(IFERROR(Flights_2026_09_3033343536373[nfl],-1)&lt;=IF(AH640=450,450,AH640+9)))</f>
        <v>0</v>
      </c>
    </row>
    <row r="641" spans="32:35" x14ac:dyDescent="0.2">
      <c r="AF641" s="2">
        <v>0.75</v>
      </c>
      <c r="AG641" t="s">
        <v>747</v>
      </c>
      <c r="AH641" s="17">
        <v>350</v>
      </c>
      <c r="AI641" s="17" cm="1">
        <f t="array" ref="AI641">SUMPRODUCT(--(IFERROR(HOUR(Flights_2026_09_3033343536373[entry_hour]),-1)=HOUR(AF641)),--(IFERROR(Flights_2026_09_3033343536373[entry_sector],"")=AG641),--(IFERROR(Flights_2026_09_3033343536373[nfl],-1)&gt;=AH641),--(IFERROR(Flights_2026_09_3033343536373[nfl],-1)&lt;=IF(AH641=450,450,AH641+9)))</f>
        <v>0</v>
      </c>
    </row>
    <row r="642" spans="32:35" x14ac:dyDescent="0.2">
      <c r="AF642" s="2">
        <v>0.75</v>
      </c>
      <c r="AG642" t="s">
        <v>747</v>
      </c>
      <c r="AH642" s="17">
        <v>360</v>
      </c>
      <c r="AI642" s="17" cm="1">
        <f t="array" ref="AI642">SUMPRODUCT(--(IFERROR(HOUR(Flights_2026_09_3033343536373[entry_hour]),-1)=HOUR(AF642)),--(IFERROR(Flights_2026_09_3033343536373[entry_sector],"")=AG642),--(IFERROR(Flights_2026_09_3033343536373[nfl],-1)&gt;=AH642),--(IFERROR(Flights_2026_09_3033343536373[nfl],-1)&lt;=IF(AH642=450,450,AH642+9)))</f>
        <v>1</v>
      </c>
    </row>
    <row r="643" spans="32:35" x14ac:dyDescent="0.2">
      <c r="AF643" s="2">
        <v>0.75</v>
      </c>
      <c r="AG643" t="s">
        <v>747</v>
      </c>
      <c r="AH643" s="17">
        <v>370</v>
      </c>
      <c r="AI643" s="17" cm="1">
        <f t="array" ref="AI643">SUMPRODUCT(--(IFERROR(HOUR(Flights_2026_09_3033343536373[entry_hour]),-1)=HOUR(AF643)),--(IFERROR(Flights_2026_09_3033343536373[entry_sector],"")=AG643),--(IFERROR(Flights_2026_09_3033343536373[nfl],-1)&gt;=AH643),--(IFERROR(Flights_2026_09_3033343536373[nfl],-1)&lt;=IF(AH643=450,450,AH643+9)))</f>
        <v>0</v>
      </c>
    </row>
    <row r="644" spans="32:35" x14ac:dyDescent="0.2">
      <c r="AF644" s="2">
        <v>0.75</v>
      </c>
      <c r="AG644" t="s">
        <v>747</v>
      </c>
      <c r="AH644" s="17">
        <v>380</v>
      </c>
      <c r="AI644" s="17" cm="1">
        <f t="array" ref="AI644">SUMPRODUCT(--(IFERROR(HOUR(Flights_2026_09_3033343536373[entry_hour]),-1)=HOUR(AF644)),--(IFERROR(Flights_2026_09_3033343536373[entry_sector],"")=AG644),--(IFERROR(Flights_2026_09_3033343536373[nfl],-1)&gt;=AH644),--(IFERROR(Flights_2026_09_3033343536373[nfl],-1)&lt;=IF(AH644=450,450,AH644+9)))</f>
        <v>0</v>
      </c>
    </row>
    <row r="645" spans="32:35" x14ac:dyDescent="0.2">
      <c r="AF645" s="2">
        <v>0.75</v>
      </c>
      <c r="AG645" t="s">
        <v>747</v>
      </c>
      <c r="AH645" s="17">
        <v>390</v>
      </c>
      <c r="AI645" s="17" cm="1">
        <f t="array" ref="AI645">SUMPRODUCT(--(IFERROR(HOUR(Flights_2026_09_3033343536373[entry_hour]),-1)=HOUR(AF645)),--(IFERROR(Flights_2026_09_3033343536373[entry_sector],"")=AG645),--(IFERROR(Flights_2026_09_3033343536373[nfl],-1)&gt;=AH645),--(IFERROR(Flights_2026_09_3033343536373[nfl],-1)&lt;=IF(AH645=450,450,AH645+9)))</f>
        <v>0</v>
      </c>
    </row>
    <row r="646" spans="32:35" x14ac:dyDescent="0.2">
      <c r="AF646" s="2">
        <v>0.75</v>
      </c>
      <c r="AG646" t="s">
        <v>747</v>
      </c>
      <c r="AH646" s="17">
        <v>400</v>
      </c>
      <c r="AI646" s="17" cm="1">
        <f t="array" ref="AI646">SUMPRODUCT(--(IFERROR(HOUR(Flights_2026_09_3033343536373[entry_hour]),-1)=HOUR(AF646)),--(IFERROR(Flights_2026_09_3033343536373[entry_sector],"")=AG646),--(IFERROR(Flights_2026_09_3033343536373[nfl],-1)&gt;=AH646),--(IFERROR(Flights_2026_09_3033343536373[nfl],-1)&lt;=IF(AH646=450,450,AH646+9)))</f>
        <v>0</v>
      </c>
    </row>
    <row r="647" spans="32:35" x14ac:dyDescent="0.2">
      <c r="AF647" s="2">
        <v>0.75</v>
      </c>
      <c r="AG647" t="s">
        <v>747</v>
      </c>
      <c r="AH647" s="17">
        <v>410</v>
      </c>
      <c r="AI647" s="17" cm="1">
        <f t="array" ref="AI647">SUMPRODUCT(--(IFERROR(HOUR(Flights_2026_09_3033343536373[entry_hour]),-1)=HOUR(AF647)),--(IFERROR(Flights_2026_09_3033343536373[entry_sector],"")=AG647),--(IFERROR(Flights_2026_09_3033343536373[nfl],-1)&gt;=AH647),--(IFERROR(Flights_2026_09_3033343536373[nfl],-1)&lt;=IF(AH647=450,450,AH647+9)))</f>
        <v>0</v>
      </c>
    </row>
    <row r="648" spans="32:35" x14ac:dyDescent="0.2">
      <c r="AF648" s="2">
        <v>0.75</v>
      </c>
      <c r="AG648" t="s">
        <v>747</v>
      </c>
      <c r="AH648" s="17">
        <v>420</v>
      </c>
      <c r="AI648" s="17" cm="1">
        <f t="array" ref="AI648">SUMPRODUCT(--(IFERROR(HOUR(Flights_2026_09_3033343536373[entry_hour]),-1)=HOUR(AF648)),--(IFERROR(Flights_2026_09_3033343536373[entry_sector],"")=AG648),--(IFERROR(Flights_2026_09_3033343536373[nfl],-1)&gt;=AH648),--(IFERROR(Flights_2026_09_3033343536373[nfl],-1)&lt;=IF(AH648=450,450,AH648+9)))</f>
        <v>0</v>
      </c>
    </row>
    <row r="649" spans="32:35" x14ac:dyDescent="0.2">
      <c r="AF649" s="2">
        <v>0.75</v>
      </c>
      <c r="AG649" t="s">
        <v>747</v>
      </c>
      <c r="AH649" s="17">
        <v>430</v>
      </c>
      <c r="AI649" s="17" cm="1">
        <f t="array" ref="AI649">SUMPRODUCT(--(IFERROR(HOUR(Flights_2026_09_3033343536373[entry_hour]),-1)=HOUR(AF649)),--(IFERROR(Flights_2026_09_3033343536373[entry_sector],"")=AG649),--(IFERROR(Flights_2026_09_3033343536373[nfl],-1)&gt;=AH649),--(IFERROR(Flights_2026_09_3033343536373[nfl],-1)&lt;=IF(AH649=450,450,AH649+9)))</f>
        <v>0</v>
      </c>
    </row>
    <row r="650" spans="32:35" x14ac:dyDescent="0.2">
      <c r="AF650" s="2">
        <v>0.75</v>
      </c>
      <c r="AG650" t="s">
        <v>747</v>
      </c>
      <c r="AH650" s="17">
        <v>440</v>
      </c>
      <c r="AI650" s="17" cm="1">
        <f t="array" ref="AI650">SUMPRODUCT(--(IFERROR(HOUR(Flights_2026_09_3033343536373[entry_hour]),-1)=HOUR(AF650)),--(IFERROR(Flights_2026_09_3033343536373[entry_sector],"")=AG650),--(IFERROR(Flights_2026_09_3033343536373[nfl],-1)&gt;=AH650),--(IFERROR(Flights_2026_09_3033343536373[nfl],-1)&lt;=IF(AH650=450,450,AH650+9)))</f>
        <v>0</v>
      </c>
    </row>
    <row r="651" spans="32:35" x14ac:dyDescent="0.2">
      <c r="AF651" s="2">
        <v>0.75</v>
      </c>
      <c r="AG651" t="s">
        <v>747</v>
      </c>
      <c r="AH651" s="17">
        <v>450</v>
      </c>
      <c r="AI651" s="17" cm="1">
        <f t="array" ref="AI651">SUMPRODUCT(--(IFERROR(HOUR(Flights_2026_09_3033343536373[entry_hour]),-1)=HOUR(AF651)),--(IFERROR(Flights_2026_09_3033343536373[entry_sector],"")=AG651),--(IFERROR(Flights_2026_09_3033343536373[nfl],-1)&gt;=AH651),--(IFERROR(Flights_2026_09_3033343536373[nfl],-1)&lt;=IF(AH651=450,450,AH651+9)))</f>
        <v>0</v>
      </c>
    </row>
    <row r="652" spans="32:35" x14ac:dyDescent="0.2">
      <c r="AF652" s="2">
        <v>0.79166666666666663</v>
      </c>
      <c r="AG652" t="s">
        <v>743</v>
      </c>
      <c r="AH652" s="17">
        <v>200</v>
      </c>
      <c r="AI652" s="17" cm="1">
        <f t="array" ref="AI652">SUMPRODUCT(--(IFERROR(HOUR(Flights_2026_09_3033343536373[entry_hour]),-1)=HOUR(AF652)),--(IFERROR(Flights_2026_09_3033343536373[entry_sector],"")=AG652),--(IFERROR(Flights_2026_09_3033343536373[nfl],-1)&gt;=AH652),--(IFERROR(Flights_2026_09_3033343536373[nfl],-1)&lt;=IF(AH652=450,450,AH652+9)))</f>
        <v>0</v>
      </c>
    </row>
    <row r="653" spans="32:35" x14ac:dyDescent="0.2">
      <c r="AF653" s="2">
        <v>0.79166666666666663</v>
      </c>
      <c r="AG653" t="s">
        <v>743</v>
      </c>
      <c r="AH653" s="17">
        <v>210</v>
      </c>
      <c r="AI653" s="17" cm="1">
        <f t="array" ref="AI653">SUMPRODUCT(--(IFERROR(HOUR(Flights_2026_09_3033343536373[entry_hour]),-1)=HOUR(AF653)),--(IFERROR(Flights_2026_09_3033343536373[entry_sector],"")=AG653),--(IFERROR(Flights_2026_09_3033343536373[nfl],-1)&gt;=AH653),--(IFERROR(Flights_2026_09_3033343536373[nfl],-1)&lt;=IF(AH653=450,450,AH653+9)))</f>
        <v>0</v>
      </c>
    </row>
    <row r="654" spans="32:35" x14ac:dyDescent="0.2">
      <c r="AF654" s="2">
        <v>0.79166666666666663</v>
      </c>
      <c r="AG654" t="s">
        <v>743</v>
      </c>
      <c r="AH654" s="17">
        <v>220</v>
      </c>
      <c r="AI654" s="17" cm="1">
        <f t="array" ref="AI654">SUMPRODUCT(--(IFERROR(HOUR(Flights_2026_09_3033343536373[entry_hour]),-1)=HOUR(AF654)),--(IFERROR(Flights_2026_09_3033343536373[entry_sector],"")=AG654),--(IFERROR(Flights_2026_09_3033343536373[nfl],-1)&gt;=AH654),--(IFERROR(Flights_2026_09_3033343536373[nfl],-1)&lt;=IF(AH654=450,450,AH654+9)))</f>
        <v>0</v>
      </c>
    </row>
    <row r="655" spans="32:35" x14ac:dyDescent="0.2">
      <c r="AF655" s="2">
        <v>0.79166666666666663</v>
      </c>
      <c r="AG655" t="s">
        <v>743</v>
      </c>
      <c r="AH655" s="17">
        <v>230</v>
      </c>
      <c r="AI655" s="17" cm="1">
        <f t="array" ref="AI655">SUMPRODUCT(--(IFERROR(HOUR(Flights_2026_09_3033343536373[entry_hour]),-1)=HOUR(AF655)),--(IFERROR(Flights_2026_09_3033343536373[entry_sector],"")=AG655),--(IFERROR(Flights_2026_09_3033343536373[nfl],-1)&gt;=AH655),--(IFERROR(Flights_2026_09_3033343536373[nfl],-1)&lt;=IF(AH655=450,450,AH655+9)))</f>
        <v>0</v>
      </c>
    </row>
    <row r="656" spans="32:35" x14ac:dyDescent="0.2">
      <c r="AF656" s="2">
        <v>0.79166666666666663</v>
      </c>
      <c r="AG656" t="s">
        <v>743</v>
      </c>
      <c r="AH656" s="17">
        <v>240</v>
      </c>
      <c r="AI656" s="17" cm="1">
        <f t="array" ref="AI656">SUMPRODUCT(--(IFERROR(HOUR(Flights_2026_09_3033343536373[entry_hour]),-1)=HOUR(AF656)),--(IFERROR(Flights_2026_09_3033343536373[entry_sector],"")=AG656),--(IFERROR(Flights_2026_09_3033343536373[nfl],-1)&gt;=AH656),--(IFERROR(Flights_2026_09_3033343536373[nfl],-1)&lt;=IF(AH656=450,450,AH656+9)))</f>
        <v>0</v>
      </c>
    </row>
    <row r="657" spans="32:35" x14ac:dyDescent="0.2">
      <c r="AF657" s="2">
        <v>0.79166666666666663</v>
      </c>
      <c r="AG657" t="s">
        <v>743</v>
      </c>
      <c r="AH657" s="17">
        <v>250</v>
      </c>
      <c r="AI657" s="17" cm="1">
        <f t="array" ref="AI657">SUMPRODUCT(--(IFERROR(HOUR(Flights_2026_09_3033343536373[entry_hour]),-1)=HOUR(AF657)),--(IFERROR(Flights_2026_09_3033343536373[entry_sector],"")=AG657),--(IFERROR(Flights_2026_09_3033343536373[nfl],-1)&gt;=AH657),--(IFERROR(Flights_2026_09_3033343536373[nfl],-1)&lt;=IF(AH657=450,450,AH657+9)))</f>
        <v>0</v>
      </c>
    </row>
    <row r="658" spans="32:35" x14ac:dyDescent="0.2">
      <c r="AF658" s="2">
        <v>0.79166666666666663</v>
      </c>
      <c r="AG658" t="s">
        <v>743</v>
      </c>
      <c r="AH658" s="17">
        <v>260</v>
      </c>
      <c r="AI658" s="17" cm="1">
        <f t="array" ref="AI658">SUMPRODUCT(--(IFERROR(HOUR(Flights_2026_09_3033343536373[entry_hour]),-1)=HOUR(AF658)),--(IFERROR(Flights_2026_09_3033343536373[entry_sector],"")=AG658),--(IFERROR(Flights_2026_09_3033343536373[nfl],-1)&gt;=AH658),--(IFERROR(Flights_2026_09_3033343536373[nfl],-1)&lt;=IF(AH658=450,450,AH658+9)))</f>
        <v>0</v>
      </c>
    </row>
    <row r="659" spans="32:35" x14ac:dyDescent="0.2">
      <c r="AF659" s="2">
        <v>0.79166666666666663</v>
      </c>
      <c r="AG659" t="s">
        <v>743</v>
      </c>
      <c r="AH659" s="17">
        <v>270</v>
      </c>
      <c r="AI659" s="17" cm="1">
        <f t="array" ref="AI659">SUMPRODUCT(--(IFERROR(HOUR(Flights_2026_09_3033343536373[entry_hour]),-1)=HOUR(AF659)),--(IFERROR(Flights_2026_09_3033343536373[entry_sector],"")=AG659),--(IFERROR(Flights_2026_09_3033343536373[nfl],-1)&gt;=AH659),--(IFERROR(Flights_2026_09_3033343536373[nfl],-1)&lt;=IF(AH659=450,450,AH659+9)))</f>
        <v>0</v>
      </c>
    </row>
    <row r="660" spans="32:35" x14ac:dyDescent="0.2">
      <c r="AF660" s="2">
        <v>0.79166666666666663</v>
      </c>
      <c r="AG660" t="s">
        <v>743</v>
      </c>
      <c r="AH660" s="17">
        <v>280</v>
      </c>
      <c r="AI660" s="17" cm="1">
        <f t="array" ref="AI660">SUMPRODUCT(--(IFERROR(HOUR(Flights_2026_09_3033343536373[entry_hour]),-1)=HOUR(AF660)),--(IFERROR(Flights_2026_09_3033343536373[entry_sector],"")=AG660),--(IFERROR(Flights_2026_09_3033343536373[nfl],-1)&gt;=AH660),--(IFERROR(Flights_2026_09_3033343536373[nfl],-1)&lt;=IF(AH660=450,450,AH660+9)))</f>
        <v>0</v>
      </c>
    </row>
    <row r="661" spans="32:35" x14ac:dyDescent="0.2">
      <c r="AF661" s="2">
        <v>0.79166666666666663</v>
      </c>
      <c r="AG661" t="s">
        <v>743</v>
      </c>
      <c r="AH661" s="17">
        <v>290</v>
      </c>
      <c r="AI661" s="17" cm="1">
        <f t="array" ref="AI661">SUMPRODUCT(--(IFERROR(HOUR(Flights_2026_09_3033343536373[entry_hour]),-1)=HOUR(AF661)),--(IFERROR(Flights_2026_09_3033343536373[entry_sector],"")=AG661),--(IFERROR(Flights_2026_09_3033343536373[nfl],-1)&gt;=AH661),--(IFERROR(Flights_2026_09_3033343536373[nfl],-1)&lt;=IF(AH661=450,450,AH661+9)))</f>
        <v>0</v>
      </c>
    </row>
    <row r="662" spans="32:35" x14ac:dyDescent="0.2">
      <c r="AF662" s="2">
        <v>0.79166666666666663</v>
      </c>
      <c r="AG662" t="s">
        <v>743</v>
      </c>
      <c r="AH662" s="17">
        <v>300</v>
      </c>
      <c r="AI662" s="17" cm="1">
        <f t="array" ref="AI662">SUMPRODUCT(--(IFERROR(HOUR(Flights_2026_09_3033343536373[entry_hour]),-1)=HOUR(AF662)),--(IFERROR(Flights_2026_09_3033343536373[entry_sector],"")=AG662),--(IFERROR(Flights_2026_09_3033343536373[nfl],-1)&gt;=AH662),--(IFERROR(Flights_2026_09_3033343536373[nfl],-1)&lt;=IF(AH662=450,450,AH662+9)))</f>
        <v>0</v>
      </c>
    </row>
    <row r="663" spans="32:35" x14ac:dyDescent="0.2">
      <c r="AF663" s="2">
        <v>0.79166666666666663</v>
      </c>
      <c r="AG663" t="s">
        <v>743</v>
      </c>
      <c r="AH663" s="17">
        <v>310</v>
      </c>
      <c r="AI663" s="17" cm="1">
        <f t="array" ref="AI663">SUMPRODUCT(--(IFERROR(HOUR(Flights_2026_09_3033343536373[entry_hour]),-1)=HOUR(AF663)),--(IFERROR(Flights_2026_09_3033343536373[entry_sector],"")=AG663),--(IFERROR(Flights_2026_09_3033343536373[nfl],-1)&gt;=AH663),--(IFERROR(Flights_2026_09_3033343536373[nfl],-1)&lt;=IF(AH663=450,450,AH663+9)))</f>
        <v>1</v>
      </c>
    </row>
    <row r="664" spans="32:35" x14ac:dyDescent="0.2">
      <c r="AF664" s="2">
        <v>0.79166666666666663</v>
      </c>
      <c r="AG664" t="s">
        <v>743</v>
      </c>
      <c r="AH664" s="17">
        <v>320</v>
      </c>
      <c r="AI664" s="17" cm="1">
        <f t="array" ref="AI664">SUMPRODUCT(--(IFERROR(HOUR(Flights_2026_09_3033343536373[entry_hour]),-1)=HOUR(AF664)),--(IFERROR(Flights_2026_09_3033343536373[entry_sector],"")=AG664),--(IFERROR(Flights_2026_09_3033343536373[nfl],-1)&gt;=AH664),--(IFERROR(Flights_2026_09_3033343536373[nfl],-1)&lt;=IF(AH664=450,450,AH664+9)))</f>
        <v>0</v>
      </c>
    </row>
    <row r="665" spans="32:35" x14ac:dyDescent="0.2">
      <c r="AF665" s="2">
        <v>0.79166666666666663</v>
      </c>
      <c r="AG665" t="s">
        <v>743</v>
      </c>
      <c r="AH665" s="17">
        <v>330</v>
      </c>
      <c r="AI665" s="17" cm="1">
        <f t="array" ref="AI665">SUMPRODUCT(--(IFERROR(HOUR(Flights_2026_09_3033343536373[entry_hour]),-1)=HOUR(AF665)),--(IFERROR(Flights_2026_09_3033343536373[entry_sector],"")=AG665),--(IFERROR(Flights_2026_09_3033343536373[nfl],-1)&gt;=AH665),--(IFERROR(Flights_2026_09_3033343536373[nfl],-1)&lt;=IF(AH665=450,450,AH665+9)))</f>
        <v>0</v>
      </c>
    </row>
    <row r="666" spans="32:35" x14ac:dyDescent="0.2">
      <c r="AF666" s="2">
        <v>0.79166666666666663</v>
      </c>
      <c r="AG666" t="s">
        <v>743</v>
      </c>
      <c r="AH666" s="17">
        <v>340</v>
      </c>
      <c r="AI666" s="17" cm="1">
        <f t="array" ref="AI666">SUMPRODUCT(--(IFERROR(HOUR(Flights_2026_09_3033343536373[entry_hour]),-1)=HOUR(AF666)),--(IFERROR(Flights_2026_09_3033343536373[entry_sector],"")=AG666),--(IFERROR(Flights_2026_09_3033343536373[nfl],-1)&gt;=AH666),--(IFERROR(Flights_2026_09_3033343536373[nfl],-1)&lt;=IF(AH666=450,450,AH666+9)))</f>
        <v>0</v>
      </c>
    </row>
    <row r="667" spans="32:35" x14ac:dyDescent="0.2">
      <c r="AF667" s="2">
        <v>0.79166666666666663</v>
      </c>
      <c r="AG667" t="s">
        <v>743</v>
      </c>
      <c r="AH667" s="17">
        <v>350</v>
      </c>
      <c r="AI667" s="17" cm="1">
        <f t="array" ref="AI667">SUMPRODUCT(--(IFERROR(HOUR(Flights_2026_09_3033343536373[entry_hour]),-1)=HOUR(AF667)),--(IFERROR(Flights_2026_09_3033343536373[entry_sector],"")=AG667),--(IFERROR(Flights_2026_09_3033343536373[nfl],-1)&gt;=AH667),--(IFERROR(Flights_2026_09_3033343536373[nfl],-1)&lt;=IF(AH667=450,450,AH667+9)))</f>
        <v>0</v>
      </c>
    </row>
    <row r="668" spans="32:35" x14ac:dyDescent="0.2">
      <c r="AF668" s="2">
        <v>0.79166666666666663</v>
      </c>
      <c r="AG668" t="s">
        <v>743</v>
      </c>
      <c r="AH668" s="17">
        <v>360</v>
      </c>
      <c r="AI668" s="17" cm="1">
        <f t="array" ref="AI668">SUMPRODUCT(--(IFERROR(HOUR(Flights_2026_09_3033343536373[entry_hour]),-1)=HOUR(AF668)),--(IFERROR(Flights_2026_09_3033343536373[entry_sector],"")=AG668),--(IFERROR(Flights_2026_09_3033343536373[nfl],-1)&gt;=AH668),--(IFERROR(Flights_2026_09_3033343536373[nfl],-1)&lt;=IF(AH668=450,450,AH668+9)))</f>
        <v>0</v>
      </c>
    </row>
    <row r="669" spans="32:35" x14ac:dyDescent="0.2">
      <c r="AF669" s="2">
        <v>0.79166666666666663</v>
      </c>
      <c r="AG669" t="s">
        <v>743</v>
      </c>
      <c r="AH669" s="17">
        <v>370</v>
      </c>
      <c r="AI669" s="17" cm="1">
        <f t="array" ref="AI669">SUMPRODUCT(--(IFERROR(HOUR(Flights_2026_09_3033343536373[entry_hour]),-1)=HOUR(AF669)),--(IFERROR(Flights_2026_09_3033343536373[entry_sector],"")=AG669),--(IFERROR(Flights_2026_09_3033343536373[nfl],-1)&gt;=AH669),--(IFERROR(Flights_2026_09_3033343536373[nfl],-1)&lt;=IF(AH669=450,450,AH669+9)))</f>
        <v>1</v>
      </c>
    </row>
    <row r="670" spans="32:35" x14ac:dyDescent="0.2">
      <c r="AF670" s="2">
        <v>0.79166666666666663</v>
      </c>
      <c r="AG670" t="s">
        <v>743</v>
      </c>
      <c r="AH670" s="17">
        <v>380</v>
      </c>
      <c r="AI670" s="17" cm="1">
        <f t="array" ref="AI670">SUMPRODUCT(--(IFERROR(HOUR(Flights_2026_09_3033343536373[entry_hour]),-1)=HOUR(AF670)),--(IFERROR(Flights_2026_09_3033343536373[entry_sector],"")=AG670),--(IFERROR(Flights_2026_09_3033343536373[nfl],-1)&gt;=AH670),--(IFERROR(Flights_2026_09_3033343536373[nfl],-1)&lt;=IF(AH670=450,450,AH670+9)))</f>
        <v>0</v>
      </c>
    </row>
    <row r="671" spans="32:35" x14ac:dyDescent="0.2">
      <c r="AF671" s="2">
        <v>0.79166666666666663</v>
      </c>
      <c r="AG671" t="s">
        <v>743</v>
      </c>
      <c r="AH671" s="17">
        <v>390</v>
      </c>
      <c r="AI671" s="17" cm="1">
        <f t="array" ref="AI671">SUMPRODUCT(--(IFERROR(HOUR(Flights_2026_09_3033343536373[entry_hour]),-1)=HOUR(AF671)),--(IFERROR(Flights_2026_09_3033343536373[entry_sector],"")=AG671),--(IFERROR(Flights_2026_09_3033343536373[nfl],-1)&gt;=AH671),--(IFERROR(Flights_2026_09_3033343536373[nfl],-1)&lt;=IF(AH671=450,450,AH671+9)))</f>
        <v>0</v>
      </c>
    </row>
    <row r="672" spans="32:35" x14ac:dyDescent="0.2">
      <c r="AF672" s="2">
        <v>0.79166666666666663</v>
      </c>
      <c r="AG672" t="s">
        <v>743</v>
      </c>
      <c r="AH672" s="17">
        <v>400</v>
      </c>
      <c r="AI672" s="17" cm="1">
        <f t="array" ref="AI672">SUMPRODUCT(--(IFERROR(HOUR(Flights_2026_09_3033343536373[entry_hour]),-1)=HOUR(AF672)),--(IFERROR(Flights_2026_09_3033343536373[entry_sector],"")=AG672),--(IFERROR(Flights_2026_09_3033343536373[nfl],-1)&gt;=AH672),--(IFERROR(Flights_2026_09_3033343536373[nfl],-1)&lt;=IF(AH672=450,450,AH672+9)))</f>
        <v>0</v>
      </c>
    </row>
    <row r="673" spans="32:35" x14ac:dyDescent="0.2">
      <c r="AF673" s="2">
        <v>0.79166666666666663</v>
      </c>
      <c r="AG673" t="s">
        <v>743</v>
      </c>
      <c r="AH673" s="17">
        <v>410</v>
      </c>
      <c r="AI673" s="17" cm="1">
        <f t="array" ref="AI673">SUMPRODUCT(--(IFERROR(HOUR(Flights_2026_09_3033343536373[entry_hour]),-1)=HOUR(AF673)),--(IFERROR(Flights_2026_09_3033343536373[entry_sector],"")=AG673),--(IFERROR(Flights_2026_09_3033343536373[nfl],-1)&gt;=AH673),--(IFERROR(Flights_2026_09_3033343536373[nfl],-1)&lt;=IF(AH673=450,450,AH673+9)))</f>
        <v>0</v>
      </c>
    </row>
    <row r="674" spans="32:35" x14ac:dyDescent="0.2">
      <c r="AF674" s="2">
        <v>0.79166666666666663</v>
      </c>
      <c r="AG674" t="s">
        <v>743</v>
      </c>
      <c r="AH674" s="17">
        <v>420</v>
      </c>
      <c r="AI674" s="17" cm="1">
        <f t="array" ref="AI674">SUMPRODUCT(--(IFERROR(HOUR(Flights_2026_09_3033343536373[entry_hour]),-1)=HOUR(AF674)),--(IFERROR(Flights_2026_09_3033343536373[entry_sector],"")=AG674),--(IFERROR(Flights_2026_09_3033343536373[nfl],-1)&gt;=AH674),--(IFERROR(Flights_2026_09_3033343536373[nfl],-1)&lt;=IF(AH674=450,450,AH674+9)))</f>
        <v>0</v>
      </c>
    </row>
    <row r="675" spans="32:35" x14ac:dyDescent="0.2">
      <c r="AF675" s="2">
        <v>0.79166666666666663</v>
      </c>
      <c r="AG675" t="s">
        <v>743</v>
      </c>
      <c r="AH675" s="17">
        <v>430</v>
      </c>
      <c r="AI675" s="17" cm="1">
        <f t="array" ref="AI675">SUMPRODUCT(--(IFERROR(HOUR(Flights_2026_09_3033343536373[entry_hour]),-1)=HOUR(AF675)),--(IFERROR(Flights_2026_09_3033343536373[entry_sector],"")=AG675),--(IFERROR(Flights_2026_09_3033343536373[nfl],-1)&gt;=AH675),--(IFERROR(Flights_2026_09_3033343536373[nfl],-1)&lt;=IF(AH675=450,450,AH675+9)))</f>
        <v>0</v>
      </c>
    </row>
    <row r="676" spans="32:35" x14ac:dyDescent="0.2">
      <c r="AF676" s="2">
        <v>0.79166666666666663</v>
      </c>
      <c r="AG676" t="s">
        <v>743</v>
      </c>
      <c r="AH676" s="17">
        <v>440</v>
      </c>
      <c r="AI676" s="17" cm="1">
        <f t="array" ref="AI676">SUMPRODUCT(--(IFERROR(HOUR(Flights_2026_09_3033343536373[entry_hour]),-1)=HOUR(AF676)),--(IFERROR(Flights_2026_09_3033343536373[entry_sector],"")=AG676),--(IFERROR(Flights_2026_09_3033343536373[nfl],-1)&gt;=AH676),--(IFERROR(Flights_2026_09_3033343536373[nfl],-1)&lt;=IF(AH676=450,450,AH676+9)))</f>
        <v>0</v>
      </c>
    </row>
    <row r="677" spans="32:35" x14ac:dyDescent="0.2">
      <c r="AF677" s="2">
        <v>0.79166666666666663</v>
      </c>
      <c r="AG677" t="s">
        <v>743</v>
      </c>
      <c r="AH677" s="17">
        <v>450</v>
      </c>
      <c r="AI677" s="17" cm="1">
        <f t="array" ref="AI677">SUMPRODUCT(--(IFERROR(HOUR(Flights_2026_09_3033343536373[entry_hour]),-1)=HOUR(AF677)),--(IFERROR(Flights_2026_09_3033343536373[entry_sector],"")=AG677),--(IFERROR(Flights_2026_09_3033343536373[nfl],-1)&gt;=AH677),--(IFERROR(Flights_2026_09_3033343536373[nfl],-1)&lt;=IF(AH677=450,450,AH677+9)))</f>
        <v>0</v>
      </c>
    </row>
    <row r="678" spans="32:35" x14ac:dyDescent="0.2">
      <c r="AF678" s="2">
        <v>0.79166666666666663</v>
      </c>
      <c r="AG678" t="s">
        <v>744</v>
      </c>
      <c r="AH678" s="17">
        <v>200</v>
      </c>
      <c r="AI678" s="17" cm="1">
        <f t="array" ref="AI678">SUMPRODUCT(--(IFERROR(HOUR(Flights_2026_09_3033343536373[entry_hour]),-1)=HOUR(AF678)),--(IFERROR(Flights_2026_09_3033343536373[entry_sector],"")=AG678),--(IFERROR(Flights_2026_09_3033343536373[nfl],-1)&gt;=AH678),--(IFERROR(Flights_2026_09_3033343536373[nfl],-1)&lt;=IF(AH678=450,450,AH678+9)))</f>
        <v>0</v>
      </c>
    </row>
    <row r="679" spans="32:35" x14ac:dyDescent="0.2">
      <c r="AF679" s="2">
        <v>0.79166666666666663</v>
      </c>
      <c r="AG679" t="s">
        <v>744</v>
      </c>
      <c r="AH679" s="17">
        <v>210</v>
      </c>
      <c r="AI679" s="17" cm="1">
        <f t="array" ref="AI679">SUMPRODUCT(--(IFERROR(HOUR(Flights_2026_09_3033343536373[entry_hour]),-1)=HOUR(AF679)),--(IFERROR(Flights_2026_09_3033343536373[entry_sector],"")=AG679),--(IFERROR(Flights_2026_09_3033343536373[nfl],-1)&gt;=AH679),--(IFERROR(Flights_2026_09_3033343536373[nfl],-1)&lt;=IF(AH679=450,450,AH679+9)))</f>
        <v>0</v>
      </c>
    </row>
    <row r="680" spans="32:35" x14ac:dyDescent="0.2">
      <c r="AF680" s="2">
        <v>0.79166666666666663</v>
      </c>
      <c r="AG680" t="s">
        <v>744</v>
      </c>
      <c r="AH680" s="17">
        <v>220</v>
      </c>
      <c r="AI680" s="17" cm="1">
        <f t="array" ref="AI680">SUMPRODUCT(--(IFERROR(HOUR(Flights_2026_09_3033343536373[entry_hour]),-1)=HOUR(AF680)),--(IFERROR(Flights_2026_09_3033343536373[entry_sector],"")=AG680),--(IFERROR(Flights_2026_09_3033343536373[nfl],-1)&gt;=AH680),--(IFERROR(Flights_2026_09_3033343536373[nfl],-1)&lt;=IF(AH680=450,450,AH680+9)))</f>
        <v>3</v>
      </c>
    </row>
    <row r="681" spans="32:35" x14ac:dyDescent="0.2">
      <c r="AF681" s="2">
        <v>0.79166666666666663</v>
      </c>
      <c r="AG681" t="s">
        <v>744</v>
      </c>
      <c r="AH681" s="17">
        <v>230</v>
      </c>
      <c r="AI681" s="17" cm="1">
        <f t="array" ref="AI681">SUMPRODUCT(--(IFERROR(HOUR(Flights_2026_09_3033343536373[entry_hour]),-1)=HOUR(AF681)),--(IFERROR(Flights_2026_09_3033343536373[entry_sector],"")=AG681),--(IFERROR(Flights_2026_09_3033343536373[nfl],-1)&gt;=AH681),--(IFERROR(Flights_2026_09_3033343536373[nfl],-1)&lt;=IF(AH681=450,450,AH681+9)))</f>
        <v>0</v>
      </c>
    </row>
    <row r="682" spans="32:35" x14ac:dyDescent="0.2">
      <c r="AF682" s="2">
        <v>0.79166666666666663</v>
      </c>
      <c r="AG682" t="s">
        <v>744</v>
      </c>
      <c r="AH682" s="17">
        <v>240</v>
      </c>
      <c r="AI682" s="17" cm="1">
        <f t="array" ref="AI682">SUMPRODUCT(--(IFERROR(HOUR(Flights_2026_09_3033343536373[entry_hour]),-1)=HOUR(AF682)),--(IFERROR(Flights_2026_09_3033343536373[entry_sector],"")=AG682),--(IFERROR(Flights_2026_09_3033343536373[nfl],-1)&gt;=AH682),--(IFERROR(Flights_2026_09_3033343536373[nfl],-1)&lt;=IF(AH682=450,450,AH682+9)))</f>
        <v>0</v>
      </c>
    </row>
    <row r="683" spans="32:35" x14ac:dyDescent="0.2">
      <c r="AF683" s="2">
        <v>0.79166666666666663</v>
      </c>
      <c r="AG683" t="s">
        <v>744</v>
      </c>
      <c r="AH683" s="17">
        <v>250</v>
      </c>
      <c r="AI683" s="17" cm="1">
        <f t="array" ref="AI683">SUMPRODUCT(--(IFERROR(HOUR(Flights_2026_09_3033343536373[entry_hour]),-1)=HOUR(AF683)),--(IFERROR(Flights_2026_09_3033343536373[entry_sector],"")=AG683),--(IFERROR(Flights_2026_09_3033343536373[nfl],-1)&gt;=AH683),--(IFERROR(Flights_2026_09_3033343536373[nfl],-1)&lt;=IF(AH683=450,450,AH683+9)))</f>
        <v>0</v>
      </c>
    </row>
    <row r="684" spans="32:35" x14ac:dyDescent="0.2">
      <c r="AF684" s="2">
        <v>0.79166666666666663</v>
      </c>
      <c r="AG684" t="s">
        <v>744</v>
      </c>
      <c r="AH684" s="17">
        <v>260</v>
      </c>
      <c r="AI684" s="17" cm="1">
        <f t="array" ref="AI684">SUMPRODUCT(--(IFERROR(HOUR(Flights_2026_09_3033343536373[entry_hour]),-1)=HOUR(AF684)),--(IFERROR(Flights_2026_09_3033343536373[entry_sector],"")=AG684),--(IFERROR(Flights_2026_09_3033343536373[nfl],-1)&gt;=AH684),--(IFERROR(Flights_2026_09_3033343536373[nfl],-1)&lt;=IF(AH684=450,450,AH684+9)))</f>
        <v>0</v>
      </c>
    </row>
    <row r="685" spans="32:35" x14ac:dyDescent="0.2">
      <c r="AF685" s="2">
        <v>0.79166666666666663</v>
      </c>
      <c r="AG685" t="s">
        <v>744</v>
      </c>
      <c r="AH685" s="17">
        <v>270</v>
      </c>
      <c r="AI685" s="17" cm="1">
        <f t="array" ref="AI685">SUMPRODUCT(--(IFERROR(HOUR(Flights_2026_09_3033343536373[entry_hour]),-1)=HOUR(AF685)),--(IFERROR(Flights_2026_09_3033343536373[entry_sector],"")=AG685),--(IFERROR(Flights_2026_09_3033343536373[nfl],-1)&gt;=AH685),--(IFERROR(Flights_2026_09_3033343536373[nfl],-1)&lt;=IF(AH685=450,450,AH685+9)))</f>
        <v>0</v>
      </c>
    </row>
    <row r="686" spans="32:35" x14ac:dyDescent="0.2">
      <c r="AF686" s="2">
        <v>0.79166666666666663</v>
      </c>
      <c r="AG686" t="s">
        <v>744</v>
      </c>
      <c r="AH686" s="17">
        <v>280</v>
      </c>
      <c r="AI686" s="17" cm="1">
        <f t="array" ref="AI686">SUMPRODUCT(--(IFERROR(HOUR(Flights_2026_09_3033343536373[entry_hour]),-1)=HOUR(AF686)),--(IFERROR(Flights_2026_09_3033343536373[entry_sector],"")=AG686),--(IFERROR(Flights_2026_09_3033343536373[nfl],-1)&gt;=AH686),--(IFERROR(Flights_2026_09_3033343536373[nfl],-1)&lt;=IF(AH686=450,450,AH686+9)))</f>
        <v>0</v>
      </c>
    </row>
    <row r="687" spans="32:35" x14ac:dyDescent="0.2">
      <c r="AF687" s="2">
        <v>0.79166666666666663</v>
      </c>
      <c r="AG687" t="s">
        <v>744</v>
      </c>
      <c r="AH687" s="17">
        <v>290</v>
      </c>
      <c r="AI687" s="17" cm="1">
        <f t="array" ref="AI687">SUMPRODUCT(--(IFERROR(HOUR(Flights_2026_09_3033343536373[entry_hour]),-1)=HOUR(AF687)),--(IFERROR(Flights_2026_09_3033343536373[entry_sector],"")=AG687),--(IFERROR(Flights_2026_09_3033343536373[nfl],-1)&gt;=AH687),--(IFERROR(Flights_2026_09_3033343536373[nfl],-1)&lt;=IF(AH687=450,450,AH687+9)))</f>
        <v>0</v>
      </c>
    </row>
    <row r="688" spans="32:35" x14ac:dyDescent="0.2">
      <c r="AF688" s="2">
        <v>0.79166666666666663</v>
      </c>
      <c r="AG688" t="s">
        <v>744</v>
      </c>
      <c r="AH688" s="17">
        <v>300</v>
      </c>
      <c r="AI688" s="17" cm="1">
        <f t="array" ref="AI688">SUMPRODUCT(--(IFERROR(HOUR(Flights_2026_09_3033343536373[entry_hour]),-1)=HOUR(AF688)),--(IFERROR(Flights_2026_09_3033343536373[entry_sector],"")=AG688),--(IFERROR(Flights_2026_09_3033343536373[nfl],-1)&gt;=AH688),--(IFERROR(Flights_2026_09_3033343536373[nfl],-1)&lt;=IF(AH688=450,450,AH688+9)))</f>
        <v>0</v>
      </c>
    </row>
    <row r="689" spans="32:35" x14ac:dyDescent="0.2">
      <c r="AF689" s="2">
        <v>0.79166666666666663</v>
      </c>
      <c r="AG689" t="s">
        <v>744</v>
      </c>
      <c r="AH689" s="17">
        <v>310</v>
      </c>
      <c r="AI689" s="17" cm="1">
        <f t="array" ref="AI689">SUMPRODUCT(--(IFERROR(HOUR(Flights_2026_09_3033343536373[entry_hour]),-1)=HOUR(AF689)),--(IFERROR(Flights_2026_09_3033343536373[entry_sector],"")=AG689),--(IFERROR(Flights_2026_09_3033343536373[nfl],-1)&gt;=AH689),--(IFERROR(Flights_2026_09_3033343536373[nfl],-1)&lt;=IF(AH689=450,450,AH689+9)))</f>
        <v>0</v>
      </c>
    </row>
    <row r="690" spans="32:35" x14ac:dyDescent="0.2">
      <c r="AF690" s="2">
        <v>0.79166666666666663</v>
      </c>
      <c r="AG690" t="s">
        <v>744</v>
      </c>
      <c r="AH690" s="17">
        <v>320</v>
      </c>
      <c r="AI690" s="17" cm="1">
        <f t="array" ref="AI690">SUMPRODUCT(--(IFERROR(HOUR(Flights_2026_09_3033343536373[entry_hour]),-1)=HOUR(AF690)),--(IFERROR(Flights_2026_09_3033343536373[entry_sector],"")=AG690),--(IFERROR(Flights_2026_09_3033343536373[nfl],-1)&gt;=AH690),--(IFERROR(Flights_2026_09_3033343536373[nfl],-1)&lt;=IF(AH690=450,450,AH690+9)))</f>
        <v>0</v>
      </c>
    </row>
    <row r="691" spans="32:35" x14ac:dyDescent="0.2">
      <c r="AF691" s="2">
        <v>0.79166666666666663</v>
      </c>
      <c r="AG691" t="s">
        <v>744</v>
      </c>
      <c r="AH691" s="17">
        <v>330</v>
      </c>
      <c r="AI691" s="17" cm="1">
        <f t="array" ref="AI691">SUMPRODUCT(--(IFERROR(HOUR(Flights_2026_09_3033343536373[entry_hour]),-1)=HOUR(AF691)),--(IFERROR(Flights_2026_09_3033343536373[entry_sector],"")=AG691),--(IFERROR(Flights_2026_09_3033343536373[nfl],-1)&gt;=AH691),--(IFERROR(Flights_2026_09_3033343536373[nfl],-1)&lt;=IF(AH691=450,450,AH691+9)))</f>
        <v>0</v>
      </c>
    </row>
    <row r="692" spans="32:35" x14ac:dyDescent="0.2">
      <c r="AF692" s="2">
        <v>0.79166666666666663</v>
      </c>
      <c r="AG692" t="s">
        <v>744</v>
      </c>
      <c r="AH692" s="17">
        <v>340</v>
      </c>
      <c r="AI692" s="17" cm="1">
        <f t="array" ref="AI692">SUMPRODUCT(--(IFERROR(HOUR(Flights_2026_09_3033343536373[entry_hour]),-1)=HOUR(AF692)),--(IFERROR(Flights_2026_09_3033343536373[entry_sector],"")=AG692),--(IFERROR(Flights_2026_09_3033343536373[nfl],-1)&gt;=AH692),--(IFERROR(Flights_2026_09_3033343536373[nfl],-1)&lt;=IF(AH692=450,450,AH692+9)))</f>
        <v>0</v>
      </c>
    </row>
    <row r="693" spans="32:35" x14ac:dyDescent="0.2">
      <c r="AF693" s="2">
        <v>0.79166666666666663</v>
      </c>
      <c r="AG693" t="s">
        <v>744</v>
      </c>
      <c r="AH693" s="17">
        <v>350</v>
      </c>
      <c r="AI693" s="17" cm="1">
        <f t="array" ref="AI693">SUMPRODUCT(--(IFERROR(HOUR(Flights_2026_09_3033343536373[entry_hour]),-1)=HOUR(AF693)),--(IFERROR(Flights_2026_09_3033343536373[entry_sector],"")=AG693),--(IFERROR(Flights_2026_09_3033343536373[nfl],-1)&gt;=AH693),--(IFERROR(Flights_2026_09_3033343536373[nfl],-1)&lt;=IF(AH693=450,450,AH693+9)))</f>
        <v>0</v>
      </c>
    </row>
    <row r="694" spans="32:35" x14ac:dyDescent="0.2">
      <c r="AF694" s="2">
        <v>0.79166666666666663</v>
      </c>
      <c r="AG694" t="s">
        <v>744</v>
      </c>
      <c r="AH694" s="17">
        <v>360</v>
      </c>
      <c r="AI694" s="17" cm="1">
        <f t="array" ref="AI694">SUMPRODUCT(--(IFERROR(HOUR(Flights_2026_09_3033343536373[entry_hour]),-1)=HOUR(AF694)),--(IFERROR(Flights_2026_09_3033343536373[entry_sector],"")=AG694),--(IFERROR(Flights_2026_09_3033343536373[nfl],-1)&gt;=AH694),--(IFERROR(Flights_2026_09_3033343536373[nfl],-1)&lt;=IF(AH694=450,450,AH694+9)))</f>
        <v>0</v>
      </c>
    </row>
    <row r="695" spans="32:35" x14ac:dyDescent="0.2">
      <c r="AF695" s="2">
        <v>0.79166666666666663</v>
      </c>
      <c r="AG695" t="s">
        <v>744</v>
      </c>
      <c r="AH695" s="17">
        <v>370</v>
      </c>
      <c r="AI695" s="17" cm="1">
        <f t="array" ref="AI695">SUMPRODUCT(--(IFERROR(HOUR(Flights_2026_09_3033343536373[entry_hour]),-1)=HOUR(AF695)),--(IFERROR(Flights_2026_09_3033343536373[entry_sector],"")=AG695),--(IFERROR(Flights_2026_09_3033343536373[nfl],-1)&gt;=AH695),--(IFERROR(Flights_2026_09_3033343536373[nfl],-1)&lt;=IF(AH695=450,450,AH695+9)))</f>
        <v>1</v>
      </c>
    </row>
    <row r="696" spans="32:35" x14ac:dyDescent="0.2">
      <c r="AF696" s="2">
        <v>0.79166666666666663</v>
      </c>
      <c r="AG696" t="s">
        <v>744</v>
      </c>
      <c r="AH696" s="17">
        <v>380</v>
      </c>
      <c r="AI696" s="17" cm="1">
        <f t="array" ref="AI696">SUMPRODUCT(--(IFERROR(HOUR(Flights_2026_09_3033343536373[entry_hour]),-1)=HOUR(AF696)),--(IFERROR(Flights_2026_09_3033343536373[entry_sector],"")=AG696),--(IFERROR(Flights_2026_09_3033343536373[nfl],-1)&gt;=AH696),--(IFERROR(Flights_2026_09_3033343536373[nfl],-1)&lt;=IF(AH696=450,450,AH696+9)))</f>
        <v>0</v>
      </c>
    </row>
    <row r="697" spans="32:35" x14ac:dyDescent="0.2">
      <c r="AF697" s="2">
        <v>0.79166666666666663</v>
      </c>
      <c r="AG697" t="s">
        <v>744</v>
      </c>
      <c r="AH697" s="17">
        <v>390</v>
      </c>
      <c r="AI697" s="17" cm="1">
        <f t="array" ref="AI697">SUMPRODUCT(--(IFERROR(HOUR(Flights_2026_09_3033343536373[entry_hour]),-1)=HOUR(AF697)),--(IFERROR(Flights_2026_09_3033343536373[entry_sector],"")=AG697),--(IFERROR(Flights_2026_09_3033343536373[nfl],-1)&gt;=AH697),--(IFERROR(Flights_2026_09_3033343536373[nfl],-1)&lt;=IF(AH697=450,450,AH697+9)))</f>
        <v>0</v>
      </c>
    </row>
    <row r="698" spans="32:35" x14ac:dyDescent="0.2">
      <c r="AF698" s="2">
        <v>0.79166666666666663</v>
      </c>
      <c r="AG698" t="s">
        <v>744</v>
      </c>
      <c r="AH698" s="17">
        <v>400</v>
      </c>
      <c r="AI698" s="17" cm="1">
        <f t="array" ref="AI698">SUMPRODUCT(--(IFERROR(HOUR(Flights_2026_09_3033343536373[entry_hour]),-1)=HOUR(AF698)),--(IFERROR(Flights_2026_09_3033343536373[entry_sector],"")=AG698),--(IFERROR(Flights_2026_09_3033343536373[nfl],-1)&gt;=AH698),--(IFERROR(Flights_2026_09_3033343536373[nfl],-1)&lt;=IF(AH698=450,450,AH698+9)))</f>
        <v>0</v>
      </c>
    </row>
    <row r="699" spans="32:35" x14ac:dyDescent="0.2">
      <c r="AF699" s="2">
        <v>0.79166666666666663</v>
      </c>
      <c r="AG699" t="s">
        <v>744</v>
      </c>
      <c r="AH699" s="17">
        <v>410</v>
      </c>
      <c r="AI699" s="17" cm="1">
        <f t="array" ref="AI699">SUMPRODUCT(--(IFERROR(HOUR(Flights_2026_09_3033343536373[entry_hour]),-1)=HOUR(AF699)),--(IFERROR(Flights_2026_09_3033343536373[entry_sector],"")=AG699),--(IFERROR(Flights_2026_09_3033343536373[nfl],-1)&gt;=AH699),--(IFERROR(Flights_2026_09_3033343536373[nfl],-1)&lt;=IF(AH699=450,450,AH699+9)))</f>
        <v>0</v>
      </c>
    </row>
    <row r="700" spans="32:35" x14ac:dyDescent="0.2">
      <c r="AF700" s="2">
        <v>0.79166666666666663</v>
      </c>
      <c r="AG700" t="s">
        <v>744</v>
      </c>
      <c r="AH700" s="17">
        <v>420</v>
      </c>
      <c r="AI700" s="17" cm="1">
        <f t="array" ref="AI700">SUMPRODUCT(--(IFERROR(HOUR(Flights_2026_09_3033343536373[entry_hour]),-1)=HOUR(AF700)),--(IFERROR(Flights_2026_09_3033343536373[entry_sector],"")=AG700),--(IFERROR(Flights_2026_09_3033343536373[nfl],-1)&gt;=AH700),--(IFERROR(Flights_2026_09_3033343536373[nfl],-1)&lt;=IF(AH700=450,450,AH700+9)))</f>
        <v>0</v>
      </c>
    </row>
    <row r="701" spans="32:35" x14ac:dyDescent="0.2">
      <c r="AF701" s="2">
        <v>0.79166666666666663</v>
      </c>
      <c r="AG701" t="s">
        <v>744</v>
      </c>
      <c r="AH701" s="17">
        <v>430</v>
      </c>
      <c r="AI701" s="17" cm="1">
        <f t="array" ref="AI701">SUMPRODUCT(--(IFERROR(HOUR(Flights_2026_09_3033343536373[entry_hour]),-1)=HOUR(AF701)),--(IFERROR(Flights_2026_09_3033343536373[entry_sector],"")=AG701),--(IFERROR(Flights_2026_09_3033343536373[nfl],-1)&gt;=AH701),--(IFERROR(Flights_2026_09_3033343536373[nfl],-1)&lt;=IF(AH701=450,450,AH701+9)))</f>
        <v>0</v>
      </c>
    </row>
    <row r="702" spans="32:35" x14ac:dyDescent="0.2">
      <c r="AF702" s="2">
        <v>0.79166666666666663</v>
      </c>
      <c r="AG702" t="s">
        <v>744</v>
      </c>
      <c r="AH702" s="17">
        <v>440</v>
      </c>
      <c r="AI702" s="17" cm="1">
        <f t="array" ref="AI702">SUMPRODUCT(--(IFERROR(HOUR(Flights_2026_09_3033343536373[entry_hour]),-1)=HOUR(AF702)),--(IFERROR(Flights_2026_09_3033343536373[entry_sector],"")=AG702),--(IFERROR(Flights_2026_09_3033343536373[nfl],-1)&gt;=AH702),--(IFERROR(Flights_2026_09_3033343536373[nfl],-1)&lt;=IF(AH702=450,450,AH702+9)))</f>
        <v>0</v>
      </c>
    </row>
    <row r="703" spans="32:35" x14ac:dyDescent="0.2">
      <c r="AF703" s="2">
        <v>0.79166666666666663</v>
      </c>
      <c r="AG703" t="s">
        <v>744</v>
      </c>
      <c r="AH703" s="17">
        <v>450</v>
      </c>
      <c r="AI703" s="17" cm="1">
        <f t="array" ref="AI703">SUMPRODUCT(--(IFERROR(HOUR(Flights_2026_09_3033343536373[entry_hour]),-1)=HOUR(AF703)),--(IFERROR(Flights_2026_09_3033343536373[entry_sector],"")=AG703),--(IFERROR(Flights_2026_09_3033343536373[nfl],-1)&gt;=AH703),--(IFERROR(Flights_2026_09_3033343536373[nfl],-1)&lt;=IF(AH703=450,450,AH703+9)))</f>
        <v>0</v>
      </c>
    </row>
    <row r="704" spans="32:35" x14ac:dyDescent="0.2">
      <c r="AF704" s="2">
        <v>0.79166666666666663</v>
      </c>
      <c r="AG704" t="s">
        <v>745</v>
      </c>
      <c r="AH704" s="17">
        <v>200</v>
      </c>
      <c r="AI704" s="17" cm="1">
        <f t="array" ref="AI704">SUMPRODUCT(--(IFERROR(HOUR(Flights_2026_09_3033343536373[entry_hour]),-1)=HOUR(AF704)),--(IFERROR(Flights_2026_09_3033343536373[entry_sector],"")=AG704),--(IFERROR(Flights_2026_09_3033343536373[nfl],-1)&gt;=AH704),--(IFERROR(Flights_2026_09_3033343536373[nfl],-1)&lt;=IF(AH704=450,450,AH704+9)))</f>
        <v>0</v>
      </c>
    </row>
    <row r="705" spans="32:35" x14ac:dyDescent="0.2">
      <c r="AF705" s="2">
        <v>0.79166666666666663</v>
      </c>
      <c r="AG705" t="s">
        <v>745</v>
      </c>
      <c r="AH705" s="17">
        <v>210</v>
      </c>
      <c r="AI705" s="17" cm="1">
        <f t="array" ref="AI705">SUMPRODUCT(--(IFERROR(HOUR(Flights_2026_09_3033343536373[entry_hour]),-1)=HOUR(AF705)),--(IFERROR(Flights_2026_09_3033343536373[entry_sector],"")=AG705),--(IFERROR(Flights_2026_09_3033343536373[nfl],-1)&gt;=AH705),--(IFERROR(Flights_2026_09_3033343536373[nfl],-1)&lt;=IF(AH705=450,450,AH705+9)))</f>
        <v>0</v>
      </c>
    </row>
    <row r="706" spans="32:35" x14ac:dyDescent="0.2">
      <c r="AF706" s="2">
        <v>0.79166666666666663</v>
      </c>
      <c r="AG706" t="s">
        <v>745</v>
      </c>
      <c r="AH706" s="17">
        <v>220</v>
      </c>
      <c r="AI706" s="17" cm="1">
        <f t="array" ref="AI706">SUMPRODUCT(--(IFERROR(HOUR(Flights_2026_09_3033343536373[entry_hour]),-1)=HOUR(AF706)),--(IFERROR(Flights_2026_09_3033343536373[entry_sector],"")=AG706),--(IFERROR(Flights_2026_09_3033343536373[nfl],-1)&gt;=AH706),--(IFERROR(Flights_2026_09_3033343536373[nfl],-1)&lt;=IF(AH706=450,450,AH706+9)))</f>
        <v>0</v>
      </c>
    </row>
    <row r="707" spans="32:35" x14ac:dyDescent="0.2">
      <c r="AF707" s="2">
        <v>0.79166666666666663</v>
      </c>
      <c r="AG707" t="s">
        <v>745</v>
      </c>
      <c r="AH707" s="17">
        <v>230</v>
      </c>
      <c r="AI707" s="17" cm="1">
        <f t="array" ref="AI707">SUMPRODUCT(--(IFERROR(HOUR(Flights_2026_09_3033343536373[entry_hour]),-1)=HOUR(AF707)),--(IFERROR(Flights_2026_09_3033343536373[entry_sector],"")=AG707),--(IFERROR(Flights_2026_09_3033343536373[nfl],-1)&gt;=AH707),--(IFERROR(Flights_2026_09_3033343536373[nfl],-1)&lt;=IF(AH707=450,450,AH707+9)))</f>
        <v>0</v>
      </c>
    </row>
    <row r="708" spans="32:35" x14ac:dyDescent="0.2">
      <c r="AF708" s="2">
        <v>0.79166666666666663</v>
      </c>
      <c r="AG708" t="s">
        <v>745</v>
      </c>
      <c r="AH708" s="17">
        <v>240</v>
      </c>
      <c r="AI708" s="17" cm="1">
        <f t="array" ref="AI708">SUMPRODUCT(--(IFERROR(HOUR(Flights_2026_09_3033343536373[entry_hour]),-1)=HOUR(AF708)),--(IFERROR(Flights_2026_09_3033343536373[entry_sector],"")=AG708),--(IFERROR(Flights_2026_09_3033343536373[nfl],-1)&gt;=AH708),--(IFERROR(Flights_2026_09_3033343536373[nfl],-1)&lt;=IF(AH708=450,450,AH708+9)))</f>
        <v>0</v>
      </c>
    </row>
    <row r="709" spans="32:35" x14ac:dyDescent="0.2">
      <c r="AF709" s="2">
        <v>0.79166666666666663</v>
      </c>
      <c r="AG709" t="s">
        <v>745</v>
      </c>
      <c r="AH709" s="17">
        <v>250</v>
      </c>
      <c r="AI709" s="17" cm="1">
        <f t="array" ref="AI709">SUMPRODUCT(--(IFERROR(HOUR(Flights_2026_09_3033343536373[entry_hour]),-1)=HOUR(AF709)),--(IFERROR(Flights_2026_09_3033343536373[entry_sector],"")=AG709),--(IFERROR(Flights_2026_09_3033343536373[nfl],-1)&gt;=AH709),--(IFERROR(Flights_2026_09_3033343536373[nfl],-1)&lt;=IF(AH709=450,450,AH709+9)))</f>
        <v>0</v>
      </c>
    </row>
    <row r="710" spans="32:35" x14ac:dyDescent="0.2">
      <c r="AF710" s="2">
        <v>0.79166666666666663</v>
      </c>
      <c r="AG710" t="s">
        <v>745</v>
      </c>
      <c r="AH710" s="17">
        <v>260</v>
      </c>
      <c r="AI710" s="17" cm="1">
        <f t="array" ref="AI710">SUMPRODUCT(--(IFERROR(HOUR(Flights_2026_09_3033343536373[entry_hour]),-1)=HOUR(AF710)),--(IFERROR(Flights_2026_09_3033343536373[entry_sector],"")=AG710),--(IFERROR(Flights_2026_09_3033343536373[nfl],-1)&gt;=AH710),--(IFERROR(Flights_2026_09_3033343536373[nfl],-1)&lt;=IF(AH710=450,450,AH710+9)))</f>
        <v>0</v>
      </c>
    </row>
    <row r="711" spans="32:35" x14ac:dyDescent="0.2">
      <c r="AF711" s="2">
        <v>0.79166666666666663</v>
      </c>
      <c r="AG711" t="s">
        <v>745</v>
      </c>
      <c r="AH711" s="17">
        <v>270</v>
      </c>
      <c r="AI711" s="17" cm="1">
        <f t="array" ref="AI711">SUMPRODUCT(--(IFERROR(HOUR(Flights_2026_09_3033343536373[entry_hour]),-1)=HOUR(AF711)),--(IFERROR(Flights_2026_09_3033343536373[entry_sector],"")=AG711),--(IFERROR(Flights_2026_09_3033343536373[nfl],-1)&gt;=AH711),--(IFERROR(Flights_2026_09_3033343536373[nfl],-1)&lt;=IF(AH711=450,450,AH711+9)))</f>
        <v>0</v>
      </c>
    </row>
    <row r="712" spans="32:35" x14ac:dyDescent="0.2">
      <c r="AF712" s="2">
        <v>0.79166666666666663</v>
      </c>
      <c r="AG712" t="s">
        <v>745</v>
      </c>
      <c r="AH712" s="17">
        <v>280</v>
      </c>
      <c r="AI712" s="17" cm="1">
        <f t="array" ref="AI712">SUMPRODUCT(--(IFERROR(HOUR(Flights_2026_09_3033343536373[entry_hour]),-1)=HOUR(AF712)),--(IFERROR(Flights_2026_09_3033343536373[entry_sector],"")=AG712),--(IFERROR(Flights_2026_09_3033343536373[nfl],-1)&gt;=AH712),--(IFERROR(Flights_2026_09_3033343536373[nfl],-1)&lt;=IF(AH712=450,450,AH712+9)))</f>
        <v>0</v>
      </c>
    </row>
    <row r="713" spans="32:35" x14ac:dyDescent="0.2">
      <c r="AF713" s="2">
        <v>0.79166666666666663</v>
      </c>
      <c r="AG713" t="s">
        <v>745</v>
      </c>
      <c r="AH713" s="17">
        <v>290</v>
      </c>
      <c r="AI713" s="17" cm="1">
        <f t="array" ref="AI713">SUMPRODUCT(--(IFERROR(HOUR(Flights_2026_09_3033343536373[entry_hour]),-1)=HOUR(AF713)),--(IFERROR(Flights_2026_09_3033343536373[entry_sector],"")=AG713),--(IFERROR(Flights_2026_09_3033343536373[nfl],-1)&gt;=AH713),--(IFERROR(Flights_2026_09_3033343536373[nfl],-1)&lt;=IF(AH713=450,450,AH713+9)))</f>
        <v>0</v>
      </c>
    </row>
    <row r="714" spans="32:35" x14ac:dyDescent="0.2">
      <c r="AF714" s="2">
        <v>0.79166666666666663</v>
      </c>
      <c r="AG714" t="s">
        <v>745</v>
      </c>
      <c r="AH714" s="17">
        <v>300</v>
      </c>
      <c r="AI714" s="17" cm="1">
        <f t="array" ref="AI714">SUMPRODUCT(--(IFERROR(HOUR(Flights_2026_09_3033343536373[entry_hour]),-1)=HOUR(AF714)),--(IFERROR(Flights_2026_09_3033343536373[entry_sector],"")=AG714),--(IFERROR(Flights_2026_09_3033343536373[nfl],-1)&gt;=AH714),--(IFERROR(Flights_2026_09_3033343536373[nfl],-1)&lt;=IF(AH714=450,450,AH714+9)))</f>
        <v>0</v>
      </c>
    </row>
    <row r="715" spans="32:35" x14ac:dyDescent="0.2">
      <c r="AF715" s="2">
        <v>0.79166666666666663</v>
      </c>
      <c r="AG715" t="s">
        <v>745</v>
      </c>
      <c r="AH715" s="17">
        <v>310</v>
      </c>
      <c r="AI715" s="17" cm="1">
        <f t="array" ref="AI715">SUMPRODUCT(--(IFERROR(HOUR(Flights_2026_09_3033343536373[entry_hour]),-1)=HOUR(AF715)),--(IFERROR(Flights_2026_09_3033343536373[entry_sector],"")=AG715),--(IFERROR(Flights_2026_09_3033343536373[nfl],-1)&gt;=AH715),--(IFERROR(Flights_2026_09_3033343536373[nfl],-1)&lt;=IF(AH715=450,450,AH715+9)))</f>
        <v>0</v>
      </c>
    </row>
    <row r="716" spans="32:35" x14ac:dyDescent="0.2">
      <c r="AF716" s="2">
        <v>0.79166666666666663</v>
      </c>
      <c r="AG716" t="s">
        <v>745</v>
      </c>
      <c r="AH716" s="17">
        <v>320</v>
      </c>
      <c r="AI716" s="17" cm="1">
        <f t="array" ref="AI716">SUMPRODUCT(--(IFERROR(HOUR(Flights_2026_09_3033343536373[entry_hour]),-1)=HOUR(AF716)),--(IFERROR(Flights_2026_09_3033343536373[entry_sector],"")=AG716),--(IFERROR(Flights_2026_09_3033343536373[nfl],-1)&gt;=AH716),--(IFERROR(Flights_2026_09_3033343536373[nfl],-1)&lt;=IF(AH716=450,450,AH716+9)))</f>
        <v>0</v>
      </c>
    </row>
    <row r="717" spans="32:35" x14ac:dyDescent="0.2">
      <c r="AF717" s="2">
        <v>0.79166666666666663</v>
      </c>
      <c r="AG717" t="s">
        <v>745</v>
      </c>
      <c r="AH717" s="17">
        <v>330</v>
      </c>
      <c r="AI717" s="17" cm="1">
        <f t="array" ref="AI717">SUMPRODUCT(--(IFERROR(HOUR(Flights_2026_09_3033343536373[entry_hour]),-1)=HOUR(AF717)),--(IFERROR(Flights_2026_09_3033343536373[entry_sector],"")=AG717),--(IFERROR(Flights_2026_09_3033343536373[nfl],-1)&gt;=AH717),--(IFERROR(Flights_2026_09_3033343536373[nfl],-1)&lt;=IF(AH717=450,450,AH717+9)))</f>
        <v>0</v>
      </c>
    </row>
    <row r="718" spans="32:35" x14ac:dyDescent="0.2">
      <c r="AF718" s="2">
        <v>0.79166666666666663</v>
      </c>
      <c r="AG718" t="s">
        <v>745</v>
      </c>
      <c r="AH718" s="17">
        <v>340</v>
      </c>
      <c r="AI718" s="17" cm="1">
        <f t="array" ref="AI718">SUMPRODUCT(--(IFERROR(HOUR(Flights_2026_09_3033343536373[entry_hour]),-1)=HOUR(AF718)),--(IFERROR(Flights_2026_09_3033343536373[entry_sector],"")=AG718),--(IFERROR(Flights_2026_09_3033343536373[nfl],-1)&gt;=AH718),--(IFERROR(Flights_2026_09_3033343536373[nfl],-1)&lt;=IF(AH718=450,450,AH718+9)))</f>
        <v>0</v>
      </c>
    </row>
    <row r="719" spans="32:35" x14ac:dyDescent="0.2">
      <c r="AF719" s="2">
        <v>0.79166666666666663</v>
      </c>
      <c r="AG719" t="s">
        <v>745</v>
      </c>
      <c r="AH719" s="17">
        <v>350</v>
      </c>
      <c r="AI719" s="17" cm="1">
        <f t="array" ref="AI719">SUMPRODUCT(--(IFERROR(HOUR(Flights_2026_09_3033343536373[entry_hour]),-1)=HOUR(AF719)),--(IFERROR(Flights_2026_09_3033343536373[entry_sector],"")=AG719),--(IFERROR(Flights_2026_09_3033343536373[nfl],-1)&gt;=AH719),--(IFERROR(Flights_2026_09_3033343536373[nfl],-1)&lt;=IF(AH719=450,450,AH719+9)))</f>
        <v>2</v>
      </c>
    </row>
    <row r="720" spans="32:35" x14ac:dyDescent="0.2">
      <c r="AF720" s="2">
        <v>0.79166666666666663</v>
      </c>
      <c r="AG720" t="s">
        <v>745</v>
      </c>
      <c r="AH720" s="17">
        <v>360</v>
      </c>
      <c r="AI720" s="17" cm="1">
        <f t="array" ref="AI720">SUMPRODUCT(--(IFERROR(HOUR(Flights_2026_09_3033343536373[entry_hour]),-1)=HOUR(AF720)),--(IFERROR(Flights_2026_09_3033343536373[entry_sector],"")=AG720),--(IFERROR(Flights_2026_09_3033343536373[nfl],-1)&gt;=AH720),--(IFERROR(Flights_2026_09_3033343536373[nfl],-1)&lt;=IF(AH720=450,450,AH720+9)))</f>
        <v>0</v>
      </c>
    </row>
    <row r="721" spans="32:35" x14ac:dyDescent="0.2">
      <c r="AF721" s="2">
        <v>0.79166666666666663</v>
      </c>
      <c r="AG721" t="s">
        <v>745</v>
      </c>
      <c r="AH721" s="17">
        <v>370</v>
      </c>
      <c r="AI721" s="17" cm="1">
        <f t="array" ref="AI721">SUMPRODUCT(--(IFERROR(HOUR(Flights_2026_09_3033343536373[entry_hour]),-1)=HOUR(AF721)),--(IFERROR(Flights_2026_09_3033343536373[entry_sector],"")=AG721),--(IFERROR(Flights_2026_09_3033343536373[nfl],-1)&gt;=AH721),--(IFERROR(Flights_2026_09_3033343536373[nfl],-1)&lt;=IF(AH721=450,450,AH721+9)))</f>
        <v>2</v>
      </c>
    </row>
    <row r="722" spans="32:35" x14ac:dyDescent="0.2">
      <c r="AF722" s="2">
        <v>0.79166666666666663</v>
      </c>
      <c r="AG722" t="s">
        <v>745</v>
      </c>
      <c r="AH722" s="17">
        <v>380</v>
      </c>
      <c r="AI722" s="17" cm="1">
        <f t="array" ref="AI722">SUMPRODUCT(--(IFERROR(HOUR(Flights_2026_09_3033343536373[entry_hour]),-1)=HOUR(AF722)),--(IFERROR(Flights_2026_09_3033343536373[entry_sector],"")=AG722),--(IFERROR(Flights_2026_09_3033343536373[nfl],-1)&gt;=AH722),--(IFERROR(Flights_2026_09_3033343536373[nfl],-1)&lt;=IF(AH722=450,450,AH722+9)))</f>
        <v>0</v>
      </c>
    </row>
    <row r="723" spans="32:35" x14ac:dyDescent="0.2">
      <c r="AF723" s="2">
        <v>0.79166666666666663</v>
      </c>
      <c r="AG723" t="s">
        <v>745</v>
      </c>
      <c r="AH723" s="17">
        <v>390</v>
      </c>
      <c r="AI723" s="17" cm="1">
        <f t="array" ref="AI723">SUMPRODUCT(--(IFERROR(HOUR(Flights_2026_09_3033343536373[entry_hour]),-1)=HOUR(AF723)),--(IFERROR(Flights_2026_09_3033343536373[entry_sector],"")=AG723),--(IFERROR(Flights_2026_09_3033343536373[nfl],-1)&gt;=AH723),--(IFERROR(Flights_2026_09_3033343536373[nfl],-1)&lt;=IF(AH723=450,450,AH723+9)))</f>
        <v>0</v>
      </c>
    </row>
    <row r="724" spans="32:35" x14ac:dyDescent="0.2">
      <c r="AF724" s="2">
        <v>0.79166666666666663</v>
      </c>
      <c r="AG724" t="s">
        <v>745</v>
      </c>
      <c r="AH724" s="17">
        <v>400</v>
      </c>
      <c r="AI724" s="17" cm="1">
        <f t="array" ref="AI724">SUMPRODUCT(--(IFERROR(HOUR(Flights_2026_09_3033343536373[entry_hour]),-1)=HOUR(AF724)),--(IFERROR(Flights_2026_09_3033343536373[entry_sector],"")=AG724),--(IFERROR(Flights_2026_09_3033343536373[nfl],-1)&gt;=AH724),--(IFERROR(Flights_2026_09_3033343536373[nfl],-1)&lt;=IF(AH724=450,450,AH724+9)))</f>
        <v>0</v>
      </c>
    </row>
    <row r="725" spans="32:35" x14ac:dyDescent="0.2">
      <c r="AF725" s="2">
        <v>0.79166666666666663</v>
      </c>
      <c r="AG725" t="s">
        <v>745</v>
      </c>
      <c r="AH725" s="17">
        <v>410</v>
      </c>
      <c r="AI725" s="17" cm="1">
        <f t="array" ref="AI725">SUMPRODUCT(--(IFERROR(HOUR(Flights_2026_09_3033343536373[entry_hour]),-1)=HOUR(AF725)),--(IFERROR(Flights_2026_09_3033343536373[entry_sector],"")=AG725),--(IFERROR(Flights_2026_09_3033343536373[nfl],-1)&gt;=AH725),--(IFERROR(Flights_2026_09_3033343536373[nfl],-1)&lt;=IF(AH725=450,450,AH725+9)))</f>
        <v>1</v>
      </c>
    </row>
    <row r="726" spans="32:35" x14ac:dyDescent="0.2">
      <c r="AF726" s="2">
        <v>0.79166666666666663</v>
      </c>
      <c r="AG726" t="s">
        <v>745</v>
      </c>
      <c r="AH726" s="17">
        <v>420</v>
      </c>
      <c r="AI726" s="17" cm="1">
        <f t="array" ref="AI726">SUMPRODUCT(--(IFERROR(HOUR(Flights_2026_09_3033343536373[entry_hour]),-1)=HOUR(AF726)),--(IFERROR(Flights_2026_09_3033343536373[entry_sector],"")=AG726),--(IFERROR(Flights_2026_09_3033343536373[nfl],-1)&gt;=AH726),--(IFERROR(Flights_2026_09_3033343536373[nfl],-1)&lt;=IF(AH726=450,450,AH726+9)))</f>
        <v>0</v>
      </c>
    </row>
    <row r="727" spans="32:35" x14ac:dyDescent="0.2">
      <c r="AF727" s="2">
        <v>0.79166666666666663</v>
      </c>
      <c r="AG727" t="s">
        <v>745</v>
      </c>
      <c r="AH727" s="17">
        <v>430</v>
      </c>
      <c r="AI727" s="17" cm="1">
        <f t="array" ref="AI727">SUMPRODUCT(--(IFERROR(HOUR(Flights_2026_09_3033343536373[entry_hour]),-1)=HOUR(AF727)),--(IFERROR(Flights_2026_09_3033343536373[entry_sector],"")=AG727),--(IFERROR(Flights_2026_09_3033343536373[nfl],-1)&gt;=AH727),--(IFERROR(Flights_2026_09_3033343536373[nfl],-1)&lt;=IF(AH727=450,450,AH727+9)))</f>
        <v>0</v>
      </c>
    </row>
    <row r="728" spans="32:35" x14ac:dyDescent="0.2">
      <c r="AF728" s="2">
        <v>0.79166666666666663</v>
      </c>
      <c r="AG728" t="s">
        <v>745</v>
      </c>
      <c r="AH728" s="17">
        <v>440</v>
      </c>
      <c r="AI728" s="17" cm="1">
        <f t="array" ref="AI728">SUMPRODUCT(--(IFERROR(HOUR(Flights_2026_09_3033343536373[entry_hour]),-1)=HOUR(AF728)),--(IFERROR(Flights_2026_09_3033343536373[entry_sector],"")=AG728),--(IFERROR(Flights_2026_09_3033343536373[nfl],-1)&gt;=AH728),--(IFERROR(Flights_2026_09_3033343536373[nfl],-1)&lt;=IF(AH728=450,450,AH728+9)))</f>
        <v>0</v>
      </c>
    </row>
    <row r="729" spans="32:35" x14ac:dyDescent="0.2">
      <c r="AF729" s="2">
        <v>0.79166666666666663</v>
      </c>
      <c r="AG729" t="s">
        <v>745</v>
      </c>
      <c r="AH729" s="17">
        <v>450</v>
      </c>
      <c r="AI729" s="17" cm="1">
        <f t="array" ref="AI729">SUMPRODUCT(--(IFERROR(HOUR(Flights_2026_09_3033343536373[entry_hour]),-1)=HOUR(AF729)),--(IFERROR(Flights_2026_09_3033343536373[entry_sector],"")=AG729),--(IFERROR(Flights_2026_09_3033343536373[nfl],-1)&gt;=AH729),--(IFERROR(Flights_2026_09_3033343536373[nfl],-1)&lt;=IF(AH729=450,450,AH729+9)))</f>
        <v>0</v>
      </c>
    </row>
    <row r="730" spans="32:35" x14ac:dyDescent="0.2">
      <c r="AF730" s="2">
        <v>0.79166666666666663</v>
      </c>
      <c r="AG730" t="s">
        <v>840</v>
      </c>
      <c r="AH730" s="17">
        <v>200</v>
      </c>
      <c r="AI730" s="17" cm="1">
        <f t="array" ref="AI730">SUMPRODUCT(--(IFERROR(HOUR(Flights_2026_09_3033343536373[entry_hour]),-1)=HOUR(AF730)),--(IFERROR(Flights_2026_09_3033343536373[entry_sector],"")=AG730),--(IFERROR(Flights_2026_09_3033343536373[nfl],-1)&gt;=AH730),--(IFERROR(Flights_2026_09_3033343536373[nfl],-1)&lt;=IF(AH730=450,450,AH730+9)))</f>
        <v>0</v>
      </c>
    </row>
    <row r="731" spans="32:35" x14ac:dyDescent="0.2">
      <c r="AF731" s="2">
        <v>0.79166666666666663</v>
      </c>
      <c r="AG731" t="s">
        <v>840</v>
      </c>
      <c r="AH731" s="17">
        <v>210</v>
      </c>
      <c r="AI731" s="17" cm="1">
        <f t="array" ref="AI731">SUMPRODUCT(--(IFERROR(HOUR(Flights_2026_09_3033343536373[entry_hour]),-1)=HOUR(AF731)),--(IFERROR(Flights_2026_09_3033343536373[entry_sector],"")=AG731),--(IFERROR(Flights_2026_09_3033343536373[nfl],-1)&gt;=AH731),--(IFERROR(Flights_2026_09_3033343536373[nfl],-1)&lt;=IF(AH731=450,450,AH731+9)))</f>
        <v>0</v>
      </c>
    </row>
    <row r="732" spans="32:35" x14ac:dyDescent="0.2">
      <c r="AF732" s="2">
        <v>0.79166666666666663</v>
      </c>
      <c r="AG732" t="s">
        <v>840</v>
      </c>
      <c r="AH732" s="17">
        <v>220</v>
      </c>
      <c r="AI732" s="17" cm="1">
        <f t="array" ref="AI732">SUMPRODUCT(--(IFERROR(HOUR(Flights_2026_09_3033343536373[entry_hour]),-1)=HOUR(AF732)),--(IFERROR(Flights_2026_09_3033343536373[entry_sector],"")=AG732),--(IFERROR(Flights_2026_09_3033343536373[nfl],-1)&gt;=AH732),--(IFERROR(Flights_2026_09_3033343536373[nfl],-1)&lt;=IF(AH732=450,450,AH732+9)))</f>
        <v>0</v>
      </c>
    </row>
    <row r="733" spans="32:35" x14ac:dyDescent="0.2">
      <c r="AF733" s="2">
        <v>0.79166666666666663</v>
      </c>
      <c r="AG733" t="s">
        <v>840</v>
      </c>
      <c r="AH733" s="17">
        <v>230</v>
      </c>
      <c r="AI733" s="17" cm="1">
        <f t="array" ref="AI733">SUMPRODUCT(--(IFERROR(HOUR(Flights_2026_09_3033343536373[entry_hour]),-1)=HOUR(AF733)),--(IFERROR(Flights_2026_09_3033343536373[entry_sector],"")=AG733),--(IFERROR(Flights_2026_09_3033343536373[nfl],-1)&gt;=AH733),--(IFERROR(Flights_2026_09_3033343536373[nfl],-1)&lt;=IF(AH733=450,450,AH733+9)))</f>
        <v>0</v>
      </c>
    </row>
    <row r="734" spans="32:35" x14ac:dyDescent="0.2">
      <c r="AF734" s="2">
        <v>0.79166666666666663</v>
      </c>
      <c r="AG734" t="s">
        <v>840</v>
      </c>
      <c r="AH734" s="17">
        <v>240</v>
      </c>
      <c r="AI734" s="17" cm="1">
        <f t="array" ref="AI734">SUMPRODUCT(--(IFERROR(HOUR(Flights_2026_09_3033343536373[entry_hour]),-1)=HOUR(AF734)),--(IFERROR(Flights_2026_09_3033343536373[entry_sector],"")=AG734),--(IFERROR(Flights_2026_09_3033343536373[nfl],-1)&gt;=AH734),--(IFERROR(Flights_2026_09_3033343536373[nfl],-1)&lt;=IF(AH734=450,450,AH734+9)))</f>
        <v>0</v>
      </c>
    </row>
    <row r="735" spans="32:35" x14ac:dyDescent="0.2">
      <c r="AF735" s="2">
        <v>0.79166666666666663</v>
      </c>
      <c r="AG735" t="s">
        <v>840</v>
      </c>
      <c r="AH735" s="17">
        <v>250</v>
      </c>
      <c r="AI735" s="17" cm="1">
        <f t="array" ref="AI735">SUMPRODUCT(--(IFERROR(HOUR(Flights_2026_09_3033343536373[entry_hour]),-1)=HOUR(AF735)),--(IFERROR(Flights_2026_09_3033343536373[entry_sector],"")=AG735),--(IFERROR(Flights_2026_09_3033343536373[nfl],-1)&gt;=AH735),--(IFERROR(Flights_2026_09_3033343536373[nfl],-1)&lt;=IF(AH735=450,450,AH735+9)))</f>
        <v>0</v>
      </c>
    </row>
    <row r="736" spans="32:35" x14ac:dyDescent="0.2">
      <c r="AF736" s="2">
        <v>0.79166666666666663</v>
      </c>
      <c r="AG736" t="s">
        <v>840</v>
      </c>
      <c r="AH736" s="17">
        <v>260</v>
      </c>
      <c r="AI736" s="17" cm="1">
        <f t="array" ref="AI736">SUMPRODUCT(--(IFERROR(HOUR(Flights_2026_09_3033343536373[entry_hour]),-1)=HOUR(AF736)),--(IFERROR(Flights_2026_09_3033343536373[entry_sector],"")=AG736),--(IFERROR(Flights_2026_09_3033343536373[nfl],-1)&gt;=AH736),--(IFERROR(Flights_2026_09_3033343536373[nfl],-1)&lt;=IF(AH736=450,450,AH736+9)))</f>
        <v>0</v>
      </c>
    </row>
    <row r="737" spans="32:35" x14ac:dyDescent="0.2">
      <c r="AF737" s="2">
        <v>0.79166666666666663</v>
      </c>
      <c r="AG737" t="s">
        <v>840</v>
      </c>
      <c r="AH737" s="17">
        <v>270</v>
      </c>
      <c r="AI737" s="17" cm="1">
        <f t="array" ref="AI737">SUMPRODUCT(--(IFERROR(HOUR(Flights_2026_09_3033343536373[entry_hour]),-1)=HOUR(AF737)),--(IFERROR(Flights_2026_09_3033343536373[entry_sector],"")=AG737),--(IFERROR(Flights_2026_09_3033343536373[nfl],-1)&gt;=AH737),--(IFERROR(Flights_2026_09_3033343536373[nfl],-1)&lt;=IF(AH737=450,450,AH737+9)))</f>
        <v>0</v>
      </c>
    </row>
    <row r="738" spans="32:35" x14ac:dyDescent="0.2">
      <c r="AF738" s="2">
        <v>0.79166666666666663</v>
      </c>
      <c r="AG738" t="s">
        <v>840</v>
      </c>
      <c r="AH738" s="17">
        <v>280</v>
      </c>
      <c r="AI738" s="17" cm="1">
        <f t="array" ref="AI738">SUMPRODUCT(--(IFERROR(HOUR(Flights_2026_09_3033343536373[entry_hour]),-1)=HOUR(AF738)),--(IFERROR(Flights_2026_09_3033343536373[entry_sector],"")=AG738),--(IFERROR(Flights_2026_09_3033343536373[nfl],-1)&gt;=AH738),--(IFERROR(Flights_2026_09_3033343536373[nfl],-1)&lt;=IF(AH738=450,450,AH738+9)))</f>
        <v>0</v>
      </c>
    </row>
    <row r="739" spans="32:35" x14ac:dyDescent="0.2">
      <c r="AF739" s="2">
        <v>0.79166666666666663</v>
      </c>
      <c r="AG739" t="s">
        <v>840</v>
      </c>
      <c r="AH739" s="17">
        <v>290</v>
      </c>
      <c r="AI739" s="17" cm="1">
        <f t="array" ref="AI739">SUMPRODUCT(--(IFERROR(HOUR(Flights_2026_09_3033343536373[entry_hour]),-1)=HOUR(AF739)),--(IFERROR(Flights_2026_09_3033343536373[entry_sector],"")=AG739),--(IFERROR(Flights_2026_09_3033343536373[nfl],-1)&gt;=AH739),--(IFERROR(Flights_2026_09_3033343536373[nfl],-1)&lt;=IF(AH739=450,450,AH739+9)))</f>
        <v>0</v>
      </c>
    </row>
    <row r="740" spans="32:35" x14ac:dyDescent="0.2">
      <c r="AF740" s="2">
        <v>0.79166666666666663</v>
      </c>
      <c r="AG740" t="s">
        <v>840</v>
      </c>
      <c r="AH740" s="17">
        <v>300</v>
      </c>
      <c r="AI740" s="17" cm="1">
        <f t="array" ref="AI740">SUMPRODUCT(--(IFERROR(HOUR(Flights_2026_09_3033343536373[entry_hour]),-1)=HOUR(AF740)),--(IFERROR(Flights_2026_09_3033343536373[entry_sector],"")=AG740),--(IFERROR(Flights_2026_09_3033343536373[nfl],-1)&gt;=AH740),--(IFERROR(Flights_2026_09_3033343536373[nfl],-1)&lt;=IF(AH740=450,450,AH740+9)))</f>
        <v>0</v>
      </c>
    </row>
    <row r="741" spans="32:35" x14ac:dyDescent="0.2">
      <c r="AF741" s="2">
        <v>0.79166666666666663</v>
      </c>
      <c r="AG741" t="s">
        <v>840</v>
      </c>
      <c r="AH741" s="17">
        <v>310</v>
      </c>
      <c r="AI741" s="17" cm="1">
        <f t="array" ref="AI741">SUMPRODUCT(--(IFERROR(HOUR(Flights_2026_09_3033343536373[entry_hour]),-1)=HOUR(AF741)),--(IFERROR(Flights_2026_09_3033343536373[entry_sector],"")=AG741),--(IFERROR(Flights_2026_09_3033343536373[nfl],-1)&gt;=AH741),--(IFERROR(Flights_2026_09_3033343536373[nfl],-1)&lt;=IF(AH741=450,450,AH741+9)))</f>
        <v>0</v>
      </c>
    </row>
    <row r="742" spans="32:35" x14ac:dyDescent="0.2">
      <c r="AF742" s="2">
        <v>0.79166666666666663</v>
      </c>
      <c r="AG742" t="s">
        <v>840</v>
      </c>
      <c r="AH742" s="17">
        <v>320</v>
      </c>
      <c r="AI742" s="17" cm="1">
        <f t="array" ref="AI742">SUMPRODUCT(--(IFERROR(HOUR(Flights_2026_09_3033343536373[entry_hour]),-1)=HOUR(AF742)),--(IFERROR(Flights_2026_09_3033343536373[entry_sector],"")=AG742),--(IFERROR(Flights_2026_09_3033343536373[nfl],-1)&gt;=AH742),--(IFERROR(Flights_2026_09_3033343536373[nfl],-1)&lt;=IF(AH742=450,450,AH742+9)))</f>
        <v>0</v>
      </c>
    </row>
    <row r="743" spans="32:35" x14ac:dyDescent="0.2">
      <c r="AF743" s="2">
        <v>0.79166666666666663</v>
      </c>
      <c r="AG743" t="s">
        <v>840</v>
      </c>
      <c r="AH743" s="17">
        <v>330</v>
      </c>
      <c r="AI743" s="17" cm="1">
        <f t="array" ref="AI743">SUMPRODUCT(--(IFERROR(HOUR(Flights_2026_09_3033343536373[entry_hour]),-1)=HOUR(AF743)),--(IFERROR(Flights_2026_09_3033343536373[entry_sector],"")=AG743),--(IFERROR(Flights_2026_09_3033343536373[nfl],-1)&gt;=AH743),--(IFERROR(Flights_2026_09_3033343536373[nfl],-1)&lt;=IF(AH743=450,450,AH743+9)))</f>
        <v>0</v>
      </c>
    </row>
    <row r="744" spans="32:35" x14ac:dyDescent="0.2">
      <c r="AF744" s="2">
        <v>0.79166666666666663</v>
      </c>
      <c r="AG744" t="s">
        <v>840</v>
      </c>
      <c r="AH744" s="17">
        <v>340</v>
      </c>
      <c r="AI744" s="17" cm="1">
        <f t="array" ref="AI744">SUMPRODUCT(--(IFERROR(HOUR(Flights_2026_09_3033343536373[entry_hour]),-1)=HOUR(AF744)),--(IFERROR(Flights_2026_09_3033343536373[entry_sector],"")=AG744),--(IFERROR(Flights_2026_09_3033343536373[nfl],-1)&gt;=AH744),--(IFERROR(Flights_2026_09_3033343536373[nfl],-1)&lt;=IF(AH744=450,450,AH744+9)))</f>
        <v>0</v>
      </c>
    </row>
    <row r="745" spans="32:35" x14ac:dyDescent="0.2">
      <c r="AF745" s="2">
        <v>0.79166666666666663</v>
      </c>
      <c r="AG745" t="s">
        <v>840</v>
      </c>
      <c r="AH745" s="17">
        <v>350</v>
      </c>
      <c r="AI745" s="17" cm="1">
        <f t="array" ref="AI745">SUMPRODUCT(--(IFERROR(HOUR(Flights_2026_09_3033343536373[entry_hour]),-1)=HOUR(AF745)),--(IFERROR(Flights_2026_09_3033343536373[entry_sector],"")=AG745),--(IFERROR(Flights_2026_09_3033343536373[nfl],-1)&gt;=AH745),--(IFERROR(Flights_2026_09_3033343536373[nfl],-1)&lt;=IF(AH745=450,450,AH745+9)))</f>
        <v>0</v>
      </c>
    </row>
    <row r="746" spans="32:35" x14ac:dyDescent="0.2">
      <c r="AF746" s="2">
        <v>0.79166666666666663</v>
      </c>
      <c r="AG746" t="s">
        <v>840</v>
      </c>
      <c r="AH746" s="17">
        <v>360</v>
      </c>
      <c r="AI746" s="17" cm="1">
        <f t="array" ref="AI746">SUMPRODUCT(--(IFERROR(HOUR(Flights_2026_09_3033343536373[entry_hour]),-1)=HOUR(AF746)),--(IFERROR(Flights_2026_09_3033343536373[entry_sector],"")=AG746),--(IFERROR(Flights_2026_09_3033343536373[nfl],-1)&gt;=AH746),--(IFERROR(Flights_2026_09_3033343536373[nfl],-1)&lt;=IF(AH746=450,450,AH746+9)))</f>
        <v>0</v>
      </c>
    </row>
    <row r="747" spans="32:35" x14ac:dyDescent="0.2">
      <c r="AF747" s="2">
        <v>0.79166666666666663</v>
      </c>
      <c r="AG747" t="s">
        <v>840</v>
      </c>
      <c r="AH747" s="17">
        <v>370</v>
      </c>
      <c r="AI747" s="17" cm="1">
        <f t="array" ref="AI747">SUMPRODUCT(--(IFERROR(HOUR(Flights_2026_09_3033343536373[entry_hour]),-1)=HOUR(AF747)),--(IFERROR(Flights_2026_09_3033343536373[entry_sector],"")=AG747),--(IFERROR(Flights_2026_09_3033343536373[nfl],-1)&gt;=AH747),--(IFERROR(Flights_2026_09_3033343536373[nfl],-1)&lt;=IF(AH747=450,450,AH747+9)))</f>
        <v>0</v>
      </c>
    </row>
    <row r="748" spans="32:35" x14ac:dyDescent="0.2">
      <c r="AF748" s="2">
        <v>0.79166666666666663</v>
      </c>
      <c r="AG748" t="s">
        <v>840</v>
      </c>
      <c r="AH748" s="17">
        <v>380</v>
      </c>
      <c r="AI748" s="17" cm="1">
        <f t="array" ref="AI748">SUMPRODUCT(--(IFERROR(HOUR(Flights_2026_09_3033343536373[entry_hour]),-1)=HOUR(AF748)),--(IFERROR(Flights_2026_09_3033343536373[entry_sector],"")=AG748),--(IFERROR(Flights_2026_09_3033343536373[nfl],-1)&gt;=AH748),--(IFERROR(Flights_2026_09_3033343536373[nfl],-1)&lt;=IF(AH748=450,450,AH748+9)))</f>
        <v>0</v>
      </c>
    </row>
    <row r="749" spans="32:35" x14ac:dyDescent="0.2">
      <c r="AF749" s="2">
        <v>0.79166666666666663</v>
      </c>
      <c r="AG749" t="s">
        <v>840</v>
      </c>
      <c r="AH749" s="17">
        <v>390</v>
      </c>
      <c r="AI749" s="17" cm="1">
        <f t="array" ref="AI749">SUMPRODUCT(--(IFERROR(HOUR(Flights_2026_09_3033343536373[entry_hour]),-1)=HOUR(AF749)),--(IFERROR(Flights_2026_09_3033343536373[entry_sector],"")=AG749),--(IFERROR(Flights_2026_09_3033343536373[nfl],-1)&gt;=AH749),--(IFERROR(Flights_2026_09_3033343536373[nfl],-1)&lt;=IF(AH749=450,450,AH749+9)))</f>
        <v>0</v>
      </c>
    </row>
    <row r="750" spans="32:35" x14ac:dyDescent="0.2">
      <c r="AF750" s="2">
        <v>0.79166666666666663</v>
      </c>
      <c r="AG750" t="s">
        <v>840</v>
      </c>
      <c r="AH750" s="17">
        <v>400</v>
      </c>
      <c r="AI750" s="17" cm="1">
        <f t="array" ref="AI750">SUMPRODUCT(--(IFERROR(HOUR(Flights_2026_09_3033343536373[entry_hour]),-1)=HOUR(AF750)),--(IFERROR(Flights_2026_09_3033343536373[entry_sector],"")=AG750),--(IFERROR(Flights_2026_09_3033343536373[nfl],-1)&gt;=AH750),--(IFERROR(Flights_2026_09_3033343536373[nfl],-1)&lt;=IF(AH750=450,450,AH750+9)))</f>
        <v>0</v>
      </c>
    </row>
    <row r="751" spans="32:35" x14ac:dyDescent="0.2">
      <c r="AF751" s="2">
        <v>0.79166666666666663</v>
      </c>
      <c r="AG751" t="s">
        <v>840</v>
      </c>
      <c r="AH751" s="17">
        <v>410</v>
      </c>
      <c r="AI751" s="17" cm="1">
        <f t="array" ref="AI751">SUMPRODUCT(--(IFERROR(HOUR(Flights_2026_09_3033343536373[entry_hour]),-1)=HOUR(AF751)),--(IFERROR(Flights_2026_09_3033343536373[entry_sector],"")=AG751),--(IFERROR(Flights_2026_09_3033343536373[nfl],-1)&gt;=AH751),--(IFERROR(Flights_2026_09_3033343536373[nfl],-1)&lt;=IF(AH751=450,450,AH751+9)))</f>
        <v>0</v>
      </c>
    </row>
    <row r="752" spans="32:35" x14ac:dyDescent="0.2">
      <c r="AF752" s="2">
        <v>0.79166666666666663</v>
      </c>
      <c r="AG752" t="s">
        <v>840</v>
      </c>
      <c r="AH752" s="17">
        <v>420</v>
      </c>
      <c r="AI752" s="17" cm="1">
        <f t="array" ref="AI752">SUMPRODUCT(--(IFERROR(HOUR(Flights_2026_09_3033343536373[entry_hour]),-1)=HOUR(AF752)),--(IFERROR(Flights_2026_09_3033343536373[entry_sector],"")=AG752),--(IFERROR(Flights_2026_09_3033343536373[nfl],-1)&gt;=AH752),--(IFERROR(Flights_2026_09_3033343536373[nfl],-1)&lt;=IF(AH752=450,450,AH752+9)))</f>
        <v>0</v>
      </c>
    </row>
    <row r="753" spans="32:35" x14ac:dyDescent="0.2">
      <c r="AF753" s="2">
        <v>0.79166666666666663</v>
      </c>
      <c r="AG753" t="s">
        <v>840</v>
      </c>
      <c r="AH753" s="17">
        <v>430</v>
      </c>
      <c r="AI753" s="17" cm="1">
        <f t="array" ref="AI753">SUMPRODUCT(--(IFERROR(HOUR(Flights_2026_09_3033343536373[entry_hour]),-1)=HOUR(AF753)),--(IFERROR(Flights_2026_09_3033343536373[entry_sector],"")=AG753),--(IFERROR(Flights_2026_09_3033343536373[nfl],-1)&gt;=AH753),--(IFERROR(Flights_2026_09_3033343536373[nfl],-1)&lt;=IF(AH753=450,450,AH753+9)))</f>
        <v>0</v>
      </c>
    </row>
    <row r="754" spans="32:35" x14ac:dyDescent="0.2">
      <c r="AF754" s="2">
        <v>0.79166666666666663</v>
      </c>
      <c r="AG754" t="s">
        <v>840</v>
      </c>
      <c r="AH754" s="17">
        <v>440</v>
      </c>
      <c r="AI754" s="17" cm="1">
        <f t="array" ref="AI754">SUMPRODUCT(--(IFERROR(HOUR(Flights_2026_09_3033343536373[entry_hour]),-1)=HOUR(AF754)),--(IFERROR(Flights_2026_09_3033343536373[entry_sector],"")=AG754),--(IFERROR(Flights_2026_09_3033343536373[nfl],-1)&gt;=AH754),--(IFERROR(Flights_2026_09_3033343536373[nfl],-1)&lt;=IF(AH754=450,450,AH754+9)))</f>
        <v>0</v>
      </c>
    </row>
    <row r="755" spans="32:35" x14ac:dyDescent="0.2">
      <c r="AF755" s="2">
        <v>0.79166666666666663</v>
      </c>
      <c r="AG755" t="s">
        <v>840</v>
      </c>
      <c r="AH755" s="17">
        <v>450</v>
      </c>
      <c r="AI755" s="17" cm="1">
        <f t="array" ref="AI755">SUMPRODUCT(--(IFERROR(HOUR(Flights_2026_09_3033343536373[entry_hour]),-1)=HOUR(AF755)),--(IFERROR(Flights_2026_09_3033343536373[entry_sector],"")=AG755),--(IFERROR(Flights_2026_09_3033343536373[nfl],-1)&gt;=AH755),--(IFERROR(Flights_2026_09_3033343536373[nfl],-1)&lt;=IF(AH755=450,450,AH755+9)))</f>
        <v>0</v>
      </c>
    </row>
    <row r="756" spans="32:35" x14ac:dyDescent="0.2">
      <c r="AF756" s="2">
        <v>0.79166666666666663</v>
      </c>
      <c r="AG756" t="s">
        <v>747</v>
      </c>
      <c r="AH756" s="17">
        <v>200</v>
      </c>
      <c r="AI756" s="17" cm="1">
        <f t="array" ref="AI756">SUMPRODUCT(--(IFERROR(HOUR(Flights_2026_09_3033343536373[entry_hour]),-1)=HOUR(AF756)),--(IFERROR(Flights_2026_09_3033343536373[entry_sector],"")=AG756),--(IFERROR(Flights_2026_09_3033343536373[nfl],-1)&gt;=AH756),--(IFERROR(Flights_2026_09_3033343536373[nfl],-1)&lt;=IF(AH756=450,450,AH756+9)))</f>
        <v>0</v>
      </c>
    </row>
    <row r="757" spans="32:35" x14ac:dyDescent="0.2">
      <c r="AF757" s="2">
        <v>0.79166666666666663</v>
      </c>
      <c r="AG757" t="s">
        <v>747</v>
      </c>
      <c r="AH757" s="17">
        <v>210</v>
      </c>
      <c r="AI757" s="17" cm="1">
        <f t="array" ref="AI757">SUMPRODUCT(--(IFERROR(HOUR(Flights_2026_09_3033343536373[entry_hour]),-1)=HOUR(AF757)),--(IFERROR(Flights_2026_09_3033343536373[entry_sector],"")=AG757),--(IFERROR(Flights_2026_09_3033343536373[nfl],-1)&gt;=AH757),--(IFERROR(Flights_2026_09_3033343536373[nfl],-1)&lt;=IF(AH757=450,450,AH757+9)))</f>
        <v>0</v>
      </c>
    </row>
    <row r="758" spans="32:35" x14ac:dyDescent="0.2">
      <c r="AF758" s="2">
        <v>0.79166666666666663</v>
      </c>
      <c r="AG758" t="s">
        <v>747</v>
      </c>
      <c r="AH758" s="17">
        <v>220</v>
      </c>
      <c r="AI758" s="17" cm="1">
        <f t="array" ref="AI758">SUMPRODUCT(--(IFERROR(HOUR(Flights_2026_09_3033343536373[entry_hour]),-1)=HOUR(AF758)),--(IFERROR(Flights_2026_09_3033343536373[entry_sector],"")=AG758),--(IFERROR(Flights_2026_09_3033343536373[nfl],-1)&gt;=AH758),--(IFERROR(Flights_2026_09_3033343536373[nfl],-1)&lt;=IF(AH758=450,450,AH758+9)))</f>
        <v>0</v>
      </c>
    </row>
    <row r="759" spans="32:35" x14ac:dyDescent="0.2">
      <c r="AF759" s="2">
        <v>0.79166666666666663</v>
      </c>
      <c r="AG759" t="s">
        <v>747</v>
      </c>
      <c r="AH759" s="17">
        <v>230</v>
      </c>
      <c r="AI759" s="17" cm="1">
        <f t="array" ref="AI759">SUMPRODUCT(--(IFERROR(HOUR(Flights_2026_09_3033343536373[entry_hour]),-1)=HOUR(AF759)),--(IFERROR(Flights_2026_09_3033343536373[entry_sector],"")=AG759),--(IFERROR(Flights_2026_09_3033343536373[nfl],-1)&gt;=AH759),--(IFERROR(Flights_2026_09_3033343536373[nfl],-1)&lt;=IF(AH759=450,450,AH759+9)))</f>
        <v>0</v>
      </c>
    </row>
    <row r="760" spans="32:35" x14ac:dyDescent="0.2">
      <c r="AF760" s="2">
        <v>0.79166666666666663</v>
      </c>
      <c r="AG760" t="s">
        <v>747</v>
      </c>
      <c r="AH760" s="17">
        <v>240</v>
      </c>
      <c r="AI760" s="17" cm="1">
        <f t="array" ref="AI760">SUMPRODUCT(--(IFERROR(HOUR(Flights_2026_09_3033343536373[entry_hour]),-1)=HOUR(AF760)),--(IFERROR(Flights_2026_09_3033343536373[entry_sector],"")=AG760),--(IFERROR(Flights_2026_09_3033343536373[nfl],-1)&gt;=AH760),--(IFERROR(Flights_2026_09_3033343536373[nfl],-1)&lt;=IF(AH760=450,450,AH760+9)))</f>
        <v>0</v>
      </c>
    </row>
    <row r="761" spans="32:35" x14ac:dyDescent="0.2">
      <c r="AF761" s="2">
        <v>0.79166666666666663</v>
      </c>
      <c r="AG761" t="s">
        <v>747</v>
      </c>
      <c r="AH761" s="17">
        <v>250</v>
      </c>
      <c r="AI761" s="17" cm="1">
        <f t="array" ref="AI761">SUMPRODUCT(--(IFERROR(HOUR(Flights_2026_09_3033343536373[entry_hour]),-1)=HOUR(AF761)),--(IFERROR(Flights_2026_09_3033343536373[entry_sector],"")=AG761),--(IFERROR(Flights_2026_09_3033343536373[nfl],-1)&gt;=AH761),--(IFERROR(Flights_2026_09_3033343536373[nfl],-1)&lt;=IF(AH761=450,450,AH761+9)))</f>
        <v>0</v>
      </c>
    </row>
    <row r="762" spans="32:35" x14ac:dyDescent="0.2">
      <c r="AF762" s="2">
        <v>0.79166666666666663</v>
      </c>
      <c r="AG762" t="s">
        <v>747</v>
      </c>
      <c r="AH762" s="17">
        <v>260</v>
      </c>
      <c r="AI762" s="17" cm="1">
        <f t="array" ref="AI762">SUMPRODUCT(--(IFERROR(HOUR(Flights_2026_09_3033343536373[entry_hour]),-1)=HOUR(AF762)),--(IFERROR(Flights_2026_09_3033343536373[entry_sector],"")=AG762),--(IFERROR(Flights_2026_09_3033343536373[nfl],-1)&gt;=AH762),--(IFERROR(Flights_2026_09_3033343536373[nfl],-1)&lt;=IF(AH762=450,450,AH762+9)))</f>
        <v>0</v>
      </c>
    </row>
    <row r="763" spans="32:35" x14ac:dyDescent="0.2">
      <c r="AF763" s="2">
        <v>0.79166666666666663</v>
      </c>
      <c r="AG763" t="s">
        <v>747</v>
      </c>
      <c r="AH763" s="17">
        <v>270</v>
      </c>
      <c r="AI763" s="17" cm="1">
        <f t="array" ref="AI763">SUMPRODUCT(--(IFERROR(HOUR(Flights_2026_09_3033343536373[entry_hour]),-1)=HOUR(AF763)),--(IFERROR(Flights_2026_09_3033343536373[entry_sector],"")=AG763),--(IFERROR(Flights_2026_09_3033343536373[nfl],-1)&gt;=AH763),--(IFERROR(Flights_2026_09_3033343536373[nfl],-1)&lt;=IF(AH763=450,450,AH763+9)))</f>
        <v>0</v>
      </c>
    </row>
    <row r="764" spans="32:35" x14ac:dyDescent="0.2">
      <c r="AF764" s="2">
        <v>0.79166666666666663</v>
      </c>
      <c r="AG764" t="s">
        <v>747</v>
      </c>
      <c r="AH764" s="17">
        <v>280</v>
      </c>
      <c r="AI764" s="17" cm="1">
        <f t="array" ref="AI764">SUMPRODUCT(--(IFERROR(HOUR(Flights_2026_09_3033343536373[entry_hour]),-1)=HOUR(AF764)),--(IFERROR(Flights_2026_09_3033343536373[entry_sector],"")=AG764),--(IFERROR(Flights_2026_09_3033343536373[nfl],-1)&gt;=AH764),--(IFERROR(Flights_2026_09_3033343536373[nfl],-1)&lt;=IF(AH764=450,450,AH764+9)))</f>
        <v>0</v>
      </c>
    </row>
    <row r="765" spans="32:35" x14ac:dyDescent="0.2">
      <c r="AF765" s="2">
        <v>0.79166666666666663</v>
      </c>
      <c r="AG765" t="s">
        <v>747</v>
      </c>
      <c r="AH765" s="17">
        <v>290</v>
      </c>
      <c r="AI765" s="17" cm="1">
        <f t="array" ref="AI765">SUMPRODUCT(--(IFERROR(HOUR(Flights_2026_09_3033343536373[entry_hour]),-1)=HOUR(AF765)),--(IFERROR(Flights_2026_09_3033343536373[entry_sector],"")=AG765),--(IFERROR(Flights_2026_09_3033343536373[nfl],-1)&gt;=AH765),--(IFERROR(Flights_2026_09_3033343536373[nfl],-1)&lt;=IF(AH765=450,450,AH765+9)))</f>
        <v>0</v>
      </c>
    </row>
    <row r="766" spans="32:35" x14ac:dyDescent="0.2">
      <c r="AF766" s="2">
        <v>0.79166666666666663</v>
      </c>
      <c r="AG766" t="s">
        <v>747</v>
      </c>
      <c r="AH766" s="17">
        <v>300</v>
      </c>
      <c r="AI766" s="17" cm="1">
        <f t="array" ref="AI766">SUMPRODUCT(--(IFERROR(HOUR(Flights_2026_09_3033343536373[entry_hour]),-1)=HOUR(AF766)),--(IFERROR(Flights_2026_09_3033343536373[entry_sector],"")=AG766),--(IFERROR(Flights_2026_09_3033343536373[nfl],-1)&gt;=AH766),--(IFERROR(Flights_2026_09_3033343536373[nfl],-1)&lt;=IF(AH766=450,450,AH766+9)))</f>
        <v>0</v>
      </c>
    </row>
    <row r="767" spans="32:35" x14ac:dyDescent="0.2">
      <c r="AF767" s="2">
        <v>0.79166666666666663</v>
      </c>
      <c r="AG767" t="s">
        <v>747</v>
      </c>
      <c r="AH767" s="17">
        <v>310</v>
      </c>
      <c r="AI767" s="17" cm="1">
        <f t="array" ref="AI767">SUMPRODUCT(--(IFERROR(HOUR(Flights_2026_09_3033343536373[entry_hour]),-1)=HOUR(AF767)),--(IFERROR(Flights_2026_09_3033343536373[entry_sector],"")=AG767),--(IFERROR(Flights_2026_09_3033343536373[nfl],-1)&gt;=AH767),--(IFERROR(Flights_2026_09_3033343536373[nfl],-1)&lt;=IF(AH767=450,450,AH767+9)))</f>
        <v>0</v>
      </c>
    </row>
    <row r="768" spans="32:35" x14ac:dyDescent="0.2">
      <c r="AF768" s="2">
        <v>0.79166666666666663</v>
      </c>
      <c r="AG768" t="s">
        <v>747</v>
      </c>
      <c r="AH768" s="17">
        <v>320</v>
      </c>
      <c r="AI768" s="17" cm="1">
        <f t="array" ref="AI768">SUMPRODUCT(--(IFERROR(HOUR(Flights_2026_09_3033343536373[entry_hour]),-1)=HOUR(AF768)),--(IFERROR(Flights_2026_09_3033343536373[entry_sector],"")=AG768),--(IFERROR(Flights_2026_09_3033343536373[nfl],-1)&gt;=AH768),--(IFERROR(Flights_2026_09_3033343536373[nfl],-1)&lt;=IF(AH768=450,450,AH768+9)))</f>
        <v>0</v>
      </c>
    </row>
    <row r="769" spans="32:35" x14ac:dyDescent="0.2">
      <c r="AF769" s="2">
        <v>0.79166666666666663</v>
      </c>
      <c r="AG769" t="s">
        <v>747</v>
      </c>
      <c r="AH769" s="17">
        <v>330</v>
      </c>
      <c r="AI769" s="17" cm="1">
        <f t="array" ref="AI769">SUMPRODUCT(--(IFERROR(HOUR(Flights_2026_09_3033343536373[entry_hour]),-1)=HOUR(AF769)),--(IFERROR(Flights_2026_09_3033343536373[entry_sector],"")=AG769),--(IFERROR(Flights_2026_09_3033343536373[nfl],-1)&gt;=AH769),--(IFERROR(Flights_2026_09_3033343536373[nfl],-1)&lt;=IF(AH769=450,450,AH769+9)))</f>
        <v>0</v>
      </c>
    </row>
    <row r="770" spans="32:35" x14ac:dyDescent="0.2">
      <c r="AF770" s="2">
        <v>0.79166666666666663</v>
      </c>
      <c r="AG770" t="s">
        <v>747</v>
      </c>
      <c r="AH770" s="17">
        <v>340</v>
      </c>
      <c r="AI770" s="17" cm="1">
        <f t="array" ref="AI770">SUMPRODUCT(--(IFERROR(HOUR(Flights_2026_09_3033343536373[entry_hour]),-1)=HOUR(AF770)),--(IFERROR(Flights_2026_09_3033343536373[entry_sector],"")=AG770),--(IFERROR(Flights_2026_09_3033343536373[nfl],-1)&gt;=AH770),--(IFERROR(Flights_2026_09_3033343536373[nfl],-1)&lt;=IF(AH770=450,450,AH770+9)))</f>
        <v>0</v>
      </c>
    </row>
    <row r="771" spans="32:35" x14ac:dyDescent="0.2">
      <c r="AF771" s="2">
        <v>0.79166666666666663</v>
      </c>
      <c r="AG771" t="s">
        <v>747</v>
      </c>
      <c r="AH771" s="17">
        <v>350</v>
      </c>
      <c r="AI771" s="17" cm="1">
        <f t="array" ref="AI771">SUMPRODUCT(--(IFERROR(HOUR(Flights_2026_09_3033343536373[entry_hour]),-1)=HOUR(AF771)),--(IFERROR(Flights_2026_09_3033343536373[entry_sector],"")=AG771),--(IFERROR(Flights_2026_09_3033343536373[nfl],-1)&gt;=AH771),--(IFERROR(Flights_2026_09_3033343536373[nfl],-1)&lt;=IF(AH771=450,450,AH771+9)))</f>
        <v>0</v>
      </c>
    </row>
    <row r="772" spans="32:35" x14ac:dyDescent="0.2">
      <c r="AF772" s="2">
        <v>0.79166666666666663</v>
      </c>
      <c r="AG772" t="s">
        <v>747</v>
      </c>
      <c r="AH772" s="17">
        <v>360</v>
      </c>
      <c r="AI772" s="17" cm="1">
        <f t="array" ref="AI772">SUMPRODUCT(--(IFERROR(HOUR(Flights_2026_09_3033343536373[entry_hour]),-1)=HOUR(AF772)),--(IFERROR(Flights_2026_09_3033343536373[entry_sector],"")=AG772),--(IFERROR(Flights_2026_09_3033343536373[nfl],-1)&gt;=AH772),--(IFERROR(Flights_2026_09_3033343536373[nfl],-1)&lt;=IF(AH772=450,450,AH772+9)))</f>
        <v>1</v>
      </c>
    </row>
    <row r="773" spans="32:35" x14ac:dyDescent="0.2">
      <c r="AF773" s="2">
        <v>0.79166666666666663</v>
      </c>
      <c r="AG773" t="s">
        <v>747</v>
      </c>
      <c r="AH773" s="17">
        <v>370</v>
      </c>
      <c r="AI773" s="17" cm="1">
        <f t="array" ref="AI773">SUMPRODUCT(--(IFERROR(HOUR(Flights_2026_09_3033343536373[entry_hour]),-1)=HOUR(AF773)),--(IFERROR(Flights_2026_09_3033343536373[entry_sector],"")=AG773),--(IFERROR(Flights_2026_09_3033343536373[nfl],-1)&gt;=AH773),--(IFERROR(Flights_2026_09_3033343536373[nfl],-1)&lt;=IF(AH773=450,450,AH773+9)))</f>
        <v>0</v>
      </c>
    </row>
    <row r="774" spans="32:35" x14ac:dyDescent="0.2">
      <c r="AF774" s="2">
        <v>0.79166666666666663</v>
      </c>
      <c r="AG774" t="s">
        <v>747</v>
      </c>
      <c r="AH774" s="17">
        <v>380</v>
      </c>
      <c r="AI774" s="17" cm="1">
        <f t="array" ref="AI774">SUMPRODUCT(--(IFERROR(HOUR(Flights_2026_09_3033343536373[entry_hour]),-1)=HOUR(AF774)),--(IFERROR(Flights_2026_09_3033343536373[entry_sector],"")=AG774),--(IFERROR(Flights_2026_09_3033343536373[nfl],-1)&gt;=AH774),--(IFERROR(Flights_2026_09_3033343536373[nfl],-1)&lt;=IF(AH774=450,450,AH774+9)))</f>
        <v>0</v>
      </c>
    </row>
    <row r="775" spans="32:35" x14ac:dyDescent="0.2">
      <c r="AF775" s="2">
        <v>0.79166666666666663</v>
      </c>
      <c r="AG775" t="s">
        <v>747</v>
      </c>
      <c r="AH775" s="17">
        <v>390</v>
      </c>
      <c r="AI775" s="17" cm="1">
        <f t="array" ref="AI775">SUMPRODUCT(--(IFERROR(HOUR(Flights_2026_09_3033343536373[entry_hour]),-1)=HOUR(AF775)),--(IFERROR(Flights_2026_09_3033343536373[entry_sector],"")=AG775),--(IFERROR(Flights_2026_09_3033343536373[nfl],-1)&gt;=AH775),--(IFERROR(Flights_2026_09_3033343536373[nfl],-1)&lt;=IF(AH775=450,450,AH775+9)))</f>
        <v>0</v>
      </c>
    </row>
    <row r="776" spans="32:35" x14ac:dyDescent="0.2">
      <c r="AF776" s="2">
        <v>0.79166666666666663</v>
      </c>
      <c r="AG776" t="s">
        <v>747</v>
      </c>
      <c r="AH776" s="17">
        <v>400</v>
      </c>
      <c r="AI776" s="17" cm="1">
        <f t="array" ref="AI776">SUMPRODUCT(--(IFERROR(HOUR(Flights_2026_09_3033343536373[entry_hour]),-1)=HOUR(AF776)),--(IFERROR(Flights_2026_09_3033343536373[entry_sector],"")=AG776),--(IFERROR(Flights_2026_09_3033343536373[nfl],-1)&gt;=AH776),--(IFERROR(Flights_2026_09_3033343536373[nfl],-1)&lt;=IF(AH776=450,450,AH776+9)))</f>
        <v>0</v>
      </c>
    </row>
    <row r="777" spans="32:35" x14ac:dyDescent="0.2">
      <c r="AF777" s="2">
        <v>0.79166666666666663</v>
      </c>
      <c r="AG777" t="s">
        <v>747</v>
      </c>
      <c r="AH777" s="17">
        <v>410</v>
      </c>
      <c r="AI777" s="17" cm="1">
        <f t="array" ref="AI777">SUMPRODUCT(--(IFERROR(HOUR(Flights_2026_09_3033343536373[entry_hour]),-1)=HOUR(AF777)),--(IFERROR(Flights_2026_09_3033343536373[entry_sector],"")=AG777),--(IFERROR(Flights_2026_09_3033343536373[nfl],-1)&gt;=AH777),--(IFERROR(Flights_2026_09_3033343536373[nfl],-1)&lt;=IF(AH777=450,450,AH777+9)))</f>
        <v>0</v>
      </c>
    </row>
    <row r="778" spans="32:35" x14ac:dyDescent="0.2">
      <c r="AF778" s="2">
        <v>0.79166666666666663</v>
      </c>
      <c r="AG778" t="s">
        <v>747</v>
      </c>
      <c r="AH778" s="17">
        <v>420</v>
      </c>
      <c r="AI778" s="17" cm="1">
        <f t="array" ref="AI778">SUMPRODUCT(--(IFERROR(HOUR(Flights_2026_09_3033343536373[entry_hour]),-1)=HOUR(AF778)),--(IFERROR(Flights_2026_09_3033343536373[entry_sector],"")=AG778),--(IFERROR(Flights_2026_09_3033343536373[nfl],-1)&gt;=AH778),--(IFERROR(Flights_2026_09_3033343536373[nfl],-1)&lt;=IF(AH778=450,450,AH778+9)))</f>
        <v>0</v>
      </c>
    </row>
    <row r="779" spans="32:35" x14ac:dyDescent="0.2">
      <c r="AF779" s="2">
        <v>0.79166666666666663</v>
      </c>
      <c r="AG779" t="s">
        <v>747</v>
      </c>
      <c r="AH779" s="17">
        <v>430</v>
      </c>
      <c r="AI779" s="17" cm="1">
        <f t="array" ref="AI779">SUMPRODUCT(--(IFERROR(HOUR(Flights_2026_09_3033343536373[entry_hour]),-1)=HOUR(AF779)),--(IFERROR(Flights_2026_09_3033343536373[entry_sector],"")=AG779),--(IFERROR(Flights_2026_09_3033343536373[nfl],-1)&gt;=AH779),--(IFERROR(Flights_2026_09_3033343536373[nfl],-1)&lt;=IF(AH779=450,450,AH779+9)))</f>
        <v>0</v>
      </c>
    </row>
    <row r="780" spans="32:35" x14ac:dyDescent="0.2">
      <c r="AF780" s="2">
        <v>0.79166666666666663</v>
      </c>
      <c r="AG780" t="s">
        <v>747</v>
      </c>
      <c r="AH780" s="17">
        <v>440</v>
      </c>
      <c r="AI780" s="17" cm="1">
        <f t="array" ref="AI780">SUMPRODUCT(--(IFERROR(HOUR(Flights_2026_09_3033343536373[entry_hour]),-1)=HOUR(AF780)),--(IFERROR(Flights_2026_09_3033343536373[entry_sector],"")=AG780),--(IFERROR(Flights_2026_09_3033343536373[nfl],-1)&gt;=AH780),--(IFERROR(Flights_2026_09_3033343536373[nfl],-1)&lt;=IF(AH780=450,450,AH780+9)))</f>
        <v>0</v>
      </c>
    </row>
    <row r="781" spans="32:35" x14ac:dyDescent="0.2">
      <c r="AF781" s="2">
        <v>0.79166666666666663</v>
      </c>
      <c r="AG781" t="s">
        <v>747</v>
      </c>
      <c r="AH781" s="17">
        <v>450</v>
      </c>
      <c r="AI781" s="17" cm="1">
        <f t="array" ref="AI781">SUMPRODUCT(--(IFERROR(HOUR(Flights_2026_09_3033343536373[entry_hour]),-1)=HOUR(AF781)),--(IFERROR(Flights_2026_09_3033343536373[entry_sector],"")=AG781),--(IFERROR(Flights_2026_09_3033343536373[nfl],-1)&gt;=AH781),--(IFERROR(Flights_2026_09_3033343536373[nfl],-1)&lt;=IF(AH781=450,450,AH781+9)))</f>
        <v>0</v>
      </c>
    </row>
    <row r="782" spans="32:35" x14ac:dyDescent="0.2">
      <c r="AF782" s="2">
        <v>0.83333333333333337</v>
      </c>
      <c r="AG782" t="s">
        <v>743</v>
      </c>
      <c r="AH782" s="17">
        <v>200</v>
      </c>
      <c r="AI782" s="17" cm="1">
        <f t="array" ref="AI782">SUMPRODUCT(--(IFERROR(HOUR(Flights_2026_09_3033343536373[entry_hour]),-1)=HOUR(AF782)),--(IFERROR(Flights_2026_09_3033343536373[entry_sector],"")=AG782),--(IFERROR(Flights_2026_09_3033343536373[nfl],-1)&gt;=AH782),--(IFERROR(Flights_2026_09_3033343536373[nfl],-1)&lt;=IF(AH782=450,450,AH782+9)))</f>
        <v>0</v>
      </c>
    </row>
    <row r="783" spans="32:35" x14ac:dyDescent="0.2">
      <c r="AF783" s="2">
        <v>0.83333333333333337</v>
      </c>
      <c r="AG783" t="s">
        <v>743</v>
      </c>
      <c r="AH783" s="17">
        <v>210</v>
      </c>
      <c r="AI783" s="17" cm="1">
        <f t="array" ref="AI783">SUMPRODUCT(--(IFERROR(HOUR(Flights_2026_09_3033343536373[entry_hour]),-1)=HOUR(AF783)),--(IFERROR(Flights_2026_09_3033343536373[entry_sector],"")=AG783),--(IFERROR(Flights_2026_09_3033343536373[nfl],-1)&gt;=AH783),--(IFERROR(Flights_2026_09_3033343536373[nfl],-1)&lt;=IF(AH783=450,450,AH783+9)))</f>
        <v>0</v>
      </c>
    </row>
    <row r="784" spans="32:35" x14ac:dyDescent="0.2">
      <c r="AF784" s="2">
        <v>0.83333333333333337</v>
      </c>
      <c r="AG784" t="s">
        <v>743</v>
      </c>
      <c r="AH784" s="17">
        <v>220</v>
      </c>
      <c r="AI784" s="17" cm="1">
        <f t="array" ref="AI784">SUMPRODUCT(--(IFERROR(HOUR(Flights_2026_09_3033343536373[entry_hour]),-1)=HOUR(AF784)),--(IFERROR(Flights_2026_09_3033343536373[entry_sector],"")=AG784),--(IFERROR(Flights_2026_09_3033343536373[nfl],-1)&gt;=AH784),--(IFERROR(Flights_2026_09_3033343536373[nfl],-1)&lt;=IF(AH784=450,450,AH784+9)))</f>
        <v>0</v>
      </c>
    </row>
    <row r="785" spans="32:35" x14ac:dyDescent="0.2">
      <c r="AF785" s="2">
        <v>0.83333333333333337</v>
      </c>
      <c r="AG785" t="s">
        <v>743</v>
      </c>
      <c r="AH785" s="17">
        <v>230</v>
      </c>
      <c r="AI785" s="17" cm="1">
        <f t="array" ref="AI785">SUMPRODUCT(--(IFERROR(HOUR(Flights_2026_09_3033343536373[entry_hour]),-1)=HOUR(AF785)),--(IFERROR(Flights_2026_09_3033343536373[entry_sector],"")=AG785),--(IFERROR(Flights_2026_09_3033343536373[nfl],-1)&gt;=AH785),--(IFERROR(Flights_2026_09_3033343536373[nfl],-1)&lt;=IF(AH785=450,450,AH785+9)))</f>
        <v>0</v>
      </c>
    </row>
    <row r="786" spans="32:35" x14ac:dyDescent="0.2">
      <c r="AF786" s="2">
        <v>0.83333333333333337</v>
      </c>
      <c r="AG786" t="s">
        <v>743</v>
      </c>
      <c r="AH786" s="17">
        <v>240</v>
      </c>
      <c r="AI786" s="17" cm="1">
        <f t="array" ref="AI786">SUMPRODUCT(--(IFERROR(HOUR(Flights_2026_09_3033343536373[entry_hour]),-1)=HOUR(AF786)),--(IFERROR(Flights_2026_09_3033343536373[entry_sector],"")=AG786),--(IFERROR(Flights_2026_09_3033343536373[nfl],-1)&gt;=AH786),--(IFERROR(Flights_2026_09_3033343536373[nfl],-1)&lt;=IF(AH786=450,450,AH786+9)))</f>
        <v>0</v>
      </c>
    </row>
    <row r="787" spans="32:35" x14ac:dyDescent="0.2">
      <c r="AF787" s="2">
        <v>0.83333333333333337</v>
      </c>
      <c r="AG787" t="s">
        <v>743</v>
      </c>
      <c r="AH787" s="17">
        <v>250</v>
      </c>
      <c r="AI787" s="17" cm="1">
        <f t="array" ref="AI787">SUMPRODUCT(--(IFERROR(HOUR(Flights_2026_09_3033343536373[entry_hour]),-1)=HOUR(AF787)),--(IFERROR(Flights_2026_09_3033343536373[entry_sector],"")=AG787),--(IFERROR(Flights_2026_09_3033343536373[nfl],-1)&gt;=AH787),--(IFERROR(Flights_2026_09_3033343536373[nfl],-1)&lt;=IF(AH787=450,450,AH787+9)))</f>
        <v>0</v>
      </c>
    </row>
    <row r="788" spans="32:35" x14ac:dyDescent="0.2">
      <c r="AF788" s="2">
        <v>0.83333333333333337</v>
      </c>
      <c r="AG788" t="s">
        <v>743</v>
      </c>
      <c r="AH788" s="17">
        <v>260</v>
      </c>
      <c r="AI788" s="17" cm="1">
        <f t="array" ref="AI788">SUMPRODUCT(--(IFERROR(HOUR(Flights_2026_09_3033343536373[entry_hour]),-1)=HOUR(AF788)),--(IFERROR(Flights_2026_09_3033343536373[entry_sector],"")=AG788),--(IFERROR(Flights_2026_09_3033343536373[nfl],-1)&gt;=AH788),--(IFERROR(Flights_2026_09_3033343536373[nfl],-1)&lt;=IF(AH788=450,450,AH788+9)))</f>
        <v>0</v>
      </c>
    </row>
    <row r="789" spans="32:35" x14ac:dyDescent="0.2">
      <c r="AF789" s="2">
        <v>0.83333333333333337</v>
      </c>
      <c r="AG789" t="s">
        <v>743</v>
      </c>
      <c r="AH789" s="17">
        <v>270</v>
      </c>
      <c r="AI789" s="17" cm="1">
        <f t="array" ref="AI789">SUMPRODUCT(--(IFERROR(HOUR(Flights_2026_09_3033343536373[entry_hour]),-1)=HOUR(AF789)),--(IFERROR(Flights_2026_09_3033343536373[entry_sector],"")=AG789),--(IFERROR(Flights_2026_09_3033343536373[nfl],-1)&gt;=AH789),--(IFERROR(Flights_2026_09_3033343536373[nfl],-1)&lt;=IF(AH789=450,450,AH789+9)))</f>
        <v>0</v>
      </c>
    </row>
    <row r="790" spans="32:35" x14ac:dyDescent="0.2">
      <c r="AF790" s="2">
        <v>0.83333333333333337</v>
      </c>
      <c r="AG790" t="s">
        <v>743</v>
      </c>
      <c r="AH790" s="17">
        <v>280</v>
      </c>
      <c r="AI790" s="17" cm="1">
        <f t="array" ref="AI790">SUMPRODUCT(--(IFERROR(HOUR(Flights_2026_09_3033343536373[entry_hour]),-1)=HOUR(AF790)),--(IFERROR(Flights_2026_09_3033343536373[entry_sector],"")=AG790),--(IFERROR(Flights_2026_09_3033343536373[nfl],-1)&gt;=AH790),--(IFERROR(Flights_2026_09_3033343536373[nfl],-1)&lt;=IF(AH790=450,450,AH790+9)))</f>
        <v>0</v>
      </c>
    </row>
    <row r="791" spans="32:35" x14ac:dyDescent="0.2">
      <c r="AF791" s="2">
        <v>0.83333333333333337</v>
      </c>
      <c r="AG791" t="s">
        <v>743</v>
      </c>
      <c r="AH791" s="17">
        <v>290</v>
      </c>
      <c r="AI791" s="17" cm="1">
        <f t="array" ref="AI791">SUMPRODUCT(--(IFERROR(HOUR(Flights_2026_09_3033343536373[entry_hour]),-1)=HOUR(AF791)),--(IFERROR(Flights_2026_09_3033343536373[entry_sector],"")=AG791),--(IFERROR(Flights_2026_09_3033343536373[nfl],-1)&gt;=AH791),--(IFERROR(Flights_2026_09_3033343536373[nfl],-1)&lt;=IF(AH791=450,450,AH791+9)))</f>
        <v>0</v>
      </c>
    </row>
    <row r="792" spans="32:35" x14ac:dyDescent="0.2">
      <c r="AF792" s="2">
        <v>0.83333333333333337</v>
      </c>
      <c r="AG792" t="s">
        <v>743</v>
      </c>
      <c r="AH792" s="17">
        <v>300</v>
      </c>
      <c r="AI792" s="17" cm="1">
        <f t="array" ref="AI792">SUMPRODUCT(--(IFERROR(HOUR(Flights_2026_09_3033343536373[entry_hour]),-1)=HOUR(AF792)),--(IFERROR(Flights_2026_09_3033343536373[entry_sector],"")=AG792),--(IFERROR(Flights_2026_09_3033343536373[nfl],-1)&gt;=AH792),--(IFERROR(Flights_2026_09_3033343536373[nfl],-1)&lt;=IF(AH792=450,450,AH792+9)))</f>
        <v>0</v>
      </c>
    </row>
    <row r="793" spans="32:35" x14ac:dyDescent="0.2">
      <c r="AF793" s="2">
        <v>0.83333333333333337</v>
      </c>
      <c r="AG793" t="s">
        <v>743</v>
      </c>
      <c r="AH793" s="17">
        <v>310</v>
      </c>
      <c r="AI793" s="17" cm="1">
        <f t="array" ref="AI793">SUMPRODUCT(--(IFERROR(HOUR(Flights_2026_09_3033343536373[entry_hour]),-1)=HOUR(AF793)),--(IFERROR(Flights_2026_09_3033343536373[entry_sector],"")=AG793),--(IFERROR(Flights_2026_09_3033343536373[nfl],-1)&gt;=AH793),--(IFERROR(Flights_2026_09_3033343536373[nfl],-1)&lt;=IF(AH793=450,450,AH793+9)))</f>
        <v>0</v>
      </c>
    </row>
    <row r="794" spans="32:35" x14ac:dyDescent="0.2">
      <c r="AF794" s="2">
        <v>0.83333333333333337</v>
      </c>
      <c r="AG794" t="s">
        <v>743</v>
      </c>
      <c r="AH794" s="17">
        <v>320</v>
      </c>
      <c r="AI794" s="17" cm="1">
        <f t="array" ref="AI794">SUMPRODUCT(--(IFERROR(HOUR(Flights_2026_09_3033343536373[entry_hour]),-1)=HOUR(AF794)),--(IFERROR(Flights_2026_09_3033343536373[entry_sector],"")=AG794),--(IFERROR(Flights_2026_09_3033343536373[nfl],-1)&gt;=AH794),--(IFERROR(Flights_2026_09_3033343536373[nfl],-1)&lt;=IF(AH794=450,450,AH794+9)))</f>
        <v>0</v>
      </c>
    </row>
    <row r="795" spans="32:35" x14ac:dyDescent="0.2">
      <c r="AF795" s="2">
        <v>0.83333333333333337</v>
      </c>
      <c r="AG795" t="s">
        <v>743</v>
      </c>
      <c r="AH795" s="17">
        <v>330</v>
      </c>
      <c r="AI795" s="17" cm="1">
        <f t="array" ref="AI795">SUMPRODUCT(--(IFERROR(HOUR(Flights_2026_09_3033343536373[entry_hour]),-1)=HOUR(AF795)),--(IFERROR(Flights_2026_09_3033343536373[entry_sector],"")=AG795),--(IFERROR(Flights_2026_09_3033343536373[nfl],-1)&gt;=AH795),--(IFERROR(Flights_2026_09_3033343536373[nfl],-1)&lt;=IF(AH795=450,450,AH795+9)))</f>
        <v>0</v>
      </c>
    </row>
    <row r="796" spans="32:35" x14ac:dyDescent="0.2">
      <c r="AF796" s="2">
        <v>0.83333333333333337</v>
      </c>
      <c r="AG796" t="s">
        <v>743</v>
      </c>
      <c r="AH796" s="17">
        <v>340</v>
      </c>
      <c r="AI796" s="17" cm="1">
        <f t="array" ref="AI796">SUMPRODUCT(--(IFERROR(HOUR(Flights_2026_09_3033343536373[entry_hour]),-1)=HOUR(AF796)),--(IFERROR(Flights_2026_09_3033343536373[entry_sector],"")=AG796),--(IFERROR(Flights_2026_09_3033343536373[nfl],-1)&gt;=AH796),--(IFERROR(Flights_2026_09_3033343536373[nfl],-1)&lt;=IF(AH796=450,450,AH796+9)))</f>
        <v>0</v>
      </c>
    </row>
    <row r="797" spans="32:35" x14ac:dyDescent="0.2">
      <c r="AF797" s="2">
        <v>0.83333333333333337</v>
      </c>
      <c r="AG797" t="s">
        <v>743</v>
      </c>
      <c r="AH797" s="17">
        <v>350</v>
      </c>
      <c r="AI797" s="17" cm="1">
        <f t="array" ref="AI797">SUMPRODUCT(--(IFERROR(HOUR(Flights_2026_09_3033343536373[entry_hour]),-1)=HOUR(AF797)),--(IFERROR(Flights_2026_09_3033343536373[entry_sector],"")=AG797),--(IFERROR(Flights_2026_09_3033343536373[nfl],-1)&gt;=AH797),--(IFERROR(Flights_2026_09_3033343536373[nfl],-1)&lt;=IF(AH797=450,450,AH797+9)))</f>
        <v>0</v>
      </c>
    </row>
    <row r="798" spans="32:35" x14ac:dyDescent="0.2">
      <c r="AF798" s="2">
        <v>0.83333333333333337</v>
      </c>
      <c r="AG798" t="s">
        <v>743</v>
      </c>
      <c r="AH798" s="17">
        <v>360</v>
      </c>
      <c r="AI798" s="17" cm="1">
        <f t="array" ref="AI798">SUMPRODUCT(--(IFERROR(HOUR(Flights_2026_09_3033343536373[entry_hour]),-1)=HOUR(AF798)),--(IFERROR(Flights_2026_09_3033343536373[entry_sector],"")=AG798),--(IFERROR(Flights_2026_09_3033343536373[nfl],-1)&gt;=AH798),--(IFERROR(Flights_2026_09_3033343536373[nfl],-1)&lt;=IF(AH798=450,450,AH798+9)))</f>
        <v>0</v>
      </c>
    </row>
    <row r="799" spans="32:35" x14ac:dyDescent="0.2">
      <c r="AF799" s="2">
        <v>0.83333333333333337</v>
      </c>
      <c r="AG799" t="s">
        <v>743</v>
      </c>
      <c r="AH799" s="17">
        <v>370</v>
      </c>
      <c r="AI799" s="17" cm="1">
        <f t="array" ref="AI799">SUMPRODUCT(--(IFERROR(HOUR(Flights_2026_09_3033343536373[entry_hour]),-1)=HOUR(AF799)),--(IFERROR(Flights_2026_09_3033343536373[entry_sector],"")=AG799),--(IFERROR(Flights_2026_09_3033343536373[nfl],-1)&gt;=AH799),--(IFERROR(Flights_2026_09_3033343536373[nfl],-1)&lt;=IF(AH799=450,450,AH799+9)))</f>
        <v>0</v>
      </c>
    </row>
    <row r="800" spans="32:35" x14ac:dyDescent="0.2">
      <c r="AF800" s="2">
        <v>0.83333333333333337</v>
      </c>
      <c r="AG800" t="s">
        <v>743</v>
      </c>
      <c r="AH800" s="17">
        <v>380</v>
      </c>
      <c r="AI800" s="17" cm="1">
        <f t="array" ref="AI800">SUMPRODUCT(--(IFERROR(HOUR(Flights_2026_09_3033343536373[entry_hour]),-1)=HOUR(AF800)),--(IFERROR(Flights_2026_09_3033343536373[entry_sector],"")=AG800),--(IFERROR(Flights_2026_09_3033343536373[nfl],-1)&gt;=AH800),--(IFERROR(Flights_2026_09_3033343536373[nfl],-1)&lt;=IF(AH800=450,450,AH800+9)))</f>
        <v>0</v>
      </c>
    </row>
    <row r="801" spans="32:35" x14ac:dyDescent="0.2">
      <c r="AF801" s="2">
        <v>0.83333333333333337</v>
      </c>
      <c r="AG801" t="s">
        <v>743</v>
      </c>
      <c r="AH801" s="17">
        <v>390</v>
      </c>
      <c r="AI801" s="17" cm="1">
        <f t="array" ref="AI801">SUMPRODUCT(--(IFERROR(HOUR(Flights_2026_09_3033343536373[entry_hour]),-1)=HOUR(AF801)),--(IFERROR(Flights_2026_09_3033343536373[entry_sector],"")=AG801),--(IFERROR(Flights_2026_09_3033343536373[nfl],-1)&gt;=AH801),--(IFERROR(Flights_2026_09_3033343536373[nfl],-1)&lt;=IF(AH801=450,450,AH801+9)))</f>
        <v>0</v>
      </c>
    </row>
    <row r="802" spans="32:35" x14ac:dyDescent="0.2">
      <c r="AF802" s="2">
        <v>0.83333333333333337</v>
      </c>
      <c r="AG802" t="s">
        <v>743</v>
      </c>
      <c r="AH802" s="17">
        <v>400</v>
      </c>
      <c r="AI802" s="17" cm="1">
        <f t="array" ref="AI802">SUMPRODUCT(--(IFERROR(HOUR(Flights_2026_09_3033343536373[entry_hour]),-1)=HOUR(AF802)),--(IFERROR(Flights_2026_09_3033343536373[entry_sector],"")=AG802),--(IFERROR(Flights_2026_09_3033343536373[nfl],-1)&gt;=AH802),--(IFERROR(Flights_2026_09_3033343536373[nfl],-1)&lt;=IF(AH802=450,450,AH802+9)))</f>
        <v>0</v>
      </c>
    </row>
    <row r="803" spans="32:35" x14ac:dyDescent="0.2">
      <c r="AF803" s="2">
        <v>0.83333333333333337</v>
      </c>
      <c r="AG803" t="s">
        <v>743</v>
      </c>
      <c r="AH803" s="17">
        <v>410</v>
      </c>
      <c r="AI803" s="17" cm="1">
        <f t="array" ref="AI803">SUMPRODUCT(--(IFERROR(HOUR(Flights_2026_09_3033343536373[entry_hour]),-1)=HOUR(AF803)),--(IFERROR(Flights_2026_09_3033343536373[entry_sector],"")=AG803),--(IFERROR(Flights_2026_09_3033343536373[nfl],-1)&gt;=AH803),--(IFERROR(Flights_2026_09_3033343536373[nfl],-1)&lt;=IF(AH803=450,450,AH803+9)))</f>
        <v>0</v>
      </c>
    </row>
    <row r="804" spans="32:35" x14ac:dyDescent="0.2">
      <c r="AF804" s="2">
        <v>0.83333333333333337</v>
      </c>
      <c r="AG804" t="s">
        <v>743</v>
      </c>
      <c r="AH804" s="17">
        <v>420</v>
      </c>
      <c r="AI804" s="17" cm="1">
        <f t="array" ref="AI804">SUMPRODUCT(--(IFERROR(HOUR(Flights_2026_09_3033343536373[entry_hour]),-1)=HOUR(AF804)),--(IFERROR(Flights_2026_09_3033343536373[entry_sector],"")=AG804),--(IFERROR(Flights_2026_09_3033343536373[nfl],-1)&gt;=AH804),--(IFERROR(Flights_2026_09_3033343536373[nfl],-1)&lt;=IF(AH804=450,450,AH804+9)))</f>
        <v>0</v>
      </c>
    </row>
    <row r="805" spans="32:35" x14ac:dyDescent="0.2">
      <c r="AF805" s="2">
        <v>0.83333333333333337</v>
      </c>
      <c r="AG805" t="s">
        <v>743</v>
      </c>
      <c r="AH805" s="17">
        <v>430</v>
      </c>
      <c r="AI805" s="17" cm="1">
        <f t="array" ref="AI805">SUMPRODUCT(--(IFERROR(HOUR(Flights_2026_09_3033343536373[entry_hour]),-1)=HOUR(AF805)),--(IFERROR(Flights_2026_09_3033343536373[entry_sector],"")=AG805),--(IFERROR(Flights_2026_09_3033343536373[nfl],-1)&gt;=AH805),--(IFERROR(Flights_2026_09_3033343536373[nfl],-1)&lt;=IF(AH805=450,450,AH805+9)))</f>
        <v>0</v>
      </c>
    </row>
    <row r="806" spans="32:35" x14ac:dyDescent="0.2">
      <c r="AF806" s="2">
        <v>0.83333333333333337</v>
      </c>
      <c r="AG806" t="s">
        <v>743</v>
      </c>
      <c r="AH806" s="17">
        <v>440</v>
      </c>
      <c r="AI806" s="17" cm="1">
        <f t="array" ref="AI806">SUMPRODUCT(--(IFERROR(HOUR(Flights_2026_09_3033343536373[entry_hour]),-1)=HOUR(AF806)),--(IFERROR(Flights_2026_09_3033343536373[entry_sector],"")=AG806),--(IFERROR(Flights_2026_09_3033343536373[nfl],-1)&gt;=AH806),--(IFERROR(Flights_2026_09_3033343536373[nfl],-1)&lt;=IF(AH806=450,450,AH806+9)))</f>
        <v>0</v>
      </c>
    </row>
    <row r="807" spans="32:35" x14ac:dyDescent="0.2">
      <c r="AF807" s="2">
        <v>0.83333333333333337</v>
      </c>
      <c r="AG807" t="s">
        <v>743</v>
      </c>
      <c r="AH807" s="17">
        <v>450</v>
      </c>
      <c r="AI807" s="17" cm="1">
        <f t="array" ref="AI807">SUMPRODUCT(--(IFERROR(HOUR(Flights_2026_09_3033343536373[entry_hour]),-1)=HOUR(AF807)),--(IFERROR(Flights_2026_09_3033343536373[entry_sector],"")=AG807),--(IFERROR(Flights_2026_09_3033343536373[nfl],-1)&gt;=AH807),--(IFERROR(Flights_2026_09_3033343536373[nfl],-1)&lt;=IF(AH807=450,450,AH807+9)))</f>
        <v>0</v>
      </c>
    </row>
    <row r="808" spans="32:35" x14ac:dyDescent="0.2">
      <c r="AF808" s="2">
        <v>0.83333333333333337</v>
      </c>
      <c r="AG808" t="s">
        <v>744</v>
      </c>
      <c r="AH808" s="17">
        <v>200</v>
      </c>
      <c r="AI808" s="17" cm="1">
        <f t="array" ref="AI808">SUMPRODUCT(--(IFERROR(HOUR(Flights_2026_09_3033343536373[entry_hour]),-1)=HOUR(AF808)),--(IFERROR(Flights_2026_09_3033343536373[entry_sector],"")=AG808),--(IFERROR(Flights_2026_09_3033343536373[nfl],-1)&gt;=AH808),--(IFERROR(Flights_2026_09_3033343536373[nfl],-1)&lt;=IF(AH808=450,450,AH808+9)))</f>
        <v>0</v>
      </c>
    </row>
    <row r="809" spans="32:35" x14ac:dyDescent="0.2">
      <c r="AF809" s="2">
        <v>0.83333333333333337</v>
      </c>
      <c r="AG809" t="s">
        <v>744</v>
      </c>
      <c r="AH809" s="17">
        <v>210</v>
      </c>
      <c r="AI809" s="17" cm="1">
        <f t="array" ref="AI809">SUMPRODUCT(--(IFERROR(HOUR(Flights_2026_09_3033343536373[entry_hour]),-1)=HOUR(AF809)),--(IFERROR(Flights_2026_09_3033343536373[entry_sector],"")=AG809),--(IFERROR(Flights_2026_09_3033343536373[nfl],-1)&gt;=AH809),--(IFERROR(Flights_2026_09_3033343536373[nfl],-1)&lt;=IF(AH809=450,450,AH809+9)))</f>
        <v>0</v>
      </c>
    </row>
    <row r="810" spans="32:35" x14ac:dyDescent="0.2">
      <c r="AF810" s="2">
        <v>0.83333333333333337</v>
      </c>
      <c r="AG810" t="s">
        <v>744</v>
      </c>
      <c r="AH810" s="17">
        <v>220</v>
      </c>
      <c r="AI810" s="17" cm="1">
        <f t="array" ref="AI810">SUMPRODUCT(--(IFERROR(HOUR(Flights_2026_09_3033343536373[entry_hour]),-1)=HOUR(AF810)),--(IFERROR(Flights_2026_09_3033343536373[entry_sector],"")=AG810),--(IFERROR(Flights_2026_09_3033343536373[nfl],-1)&gt;=AH810),--(IFERROR(Flights_2026_09_3033343536373[nfl],-1)&lt;=IF(AH810=450,450,AH810+9)))</f>
        <v>3</v>
      </c>
    </row>
    <row r="811" spans="32:35" x14ac:dyDescent="0.2">
      <c r="AF811" s="2">
        <v>0.83333333333333337</v>
      </c>
      <c r="AG811" t="s">
        <v>744</v>
      </c>
      <c r="AH811" s="17">
        <v>230</v>
      </c>
      <c r="AI811" s="17" cm="1">
        <f t="array" ref="AI811">SUMPRODUCT(--(IFERROR(HOUR(Flights_2026_09_3033343536373[entry_hour]),-1)=HOUR(AF811)),--(IFERROR(Flights_2026_09_3033343536373[entry_sector],"")=AG811),--(IFERROR(Flights_2026_09_3033343536373[nfl],-1)&gt;=AH811),--(IFERROR(Flights_2026_09_3033343536373[nfl],-1)&lt;=IF(AH811=450,450,AH811+9)))</f>
        <v>0</v>
      </c>
    </row>
    <row r="812" spans="32:35" x14ac:dyDescent="0.2">
      <c r="AF812" s="2">
        <v>0.83333333333333337</v>
      </c>
      <c r="AG812" t="s">
        <v>744</v>
      </c>
      <c r="AH812" s="17">
        <v>240</v>
      </c>
      <c r="AI812" s="17" cm="1">
        <f t="array" ref="AI812">SUMPRODUCT(--(IFERROR(HOUR(Flights_2026_09_3033343536373[entry_hour]),-1)=HOUR(AF812)),--(IFERROR(Flights_2026_09_3033343536373[entry_sector],"")=AG812),--(IFERROR(Flights_2026_09_3033343536373[nfl],-1)&gt;=AH812),--(IFERROR(Flights_2026_09_3033343536373[nfl],-1)&lt;=IF(AH812=450,450,AH812+9)))</f>
        <v>0</v>
      </c>
    </row>
    <row r="813" spans="32:35" x14ac:dyDescent="0.2">
      <c r="AF813" s="2">
        <v>0.83333333333333337</v>
      </c>
      <c r="AG813" t="s">
        <v>744</v>
      </c>
      <c r="AH813" s="17">
        <v>250</v>
      </c>
      <c r="AI813" s="17" cm="1">
        <f t="array" ref="AI813">SUMPRODUCT(--(IFERROR(HOUR(Flights_2026_09_3033343536373[entry_hour]),-1)=HOUR(AF813)),--(IFERROR(Flights_2026_09_3033343536373[entry_sector],"")=AG813),--(IFERROR(Flights_2026_09_3033343536373[nfl],-1)&gt;=AH813),--(IFERROR(Flights_2026_09_3033343536373[nfl],-1)&lt;=IF(AH813=450,450,AH813+9)))</f>
        <v>0</v>
      </c>
    </row>
    <row r="814" spans="32:35" x14ac:dyDescent="0.2">
      <c r="AF814" s="2">
        <v>0.83333333333333337</v>
      </c>
      <c r="AG814" t="s">
        <v>744</v>
      </c>
      <c r="AH814" s="17">
        <v>260</v>
      </c>
      <c r="AI814" s="17" cm="1">
        <f t="array" ref="AI814">SUMPRODUCT(--(IFERROR(HOUR(Flights_2026_09_3033343536373[entry_hour]),-1)=HOUR(AF814)),--(IFERROR(Flights_2026_09_3033343536373[entry_sector],"")=AG814),--(IFERROR(Flights_2026_09_3033343536373[nfl],-1)&gt;=AH814),--(IFERROR(Flights_2026_09_3033343536373[nfl],-1)&lt;=IF(AH814=450,450,AH814+9)))</f>
        <v>0</v>
      </c>
    </row>
    <row r="815" spans="32:35" x14ac:dyDescent="0.2">
      <c r="AF815" s="2">
        <v>0.83333333333333337</v>
      </c>
      <c r="AG815" t="s">
        <v>744</v>
      </c>
      <c r="AH815" s="17">
        <v>270</v>
      </c>
      <c r="AI815" s="17" cm="1">
        <f t="array" ref="AI815">SUMPRODUCT(--(IFERROR(HOUR(Flights_2026_09_3033343536373[entry_hour]),-1)=HOUR(AF815)),--(IFERROR(Flights_2026_09_3033343536373[entry_sector],"")=AG815),--(IFERROR(Flights_2026_09_3033343536373[nfl],-1)&gt;=AH815),--(IFERROR(Flights_2026_09_3033343536373[nfl],-1)&lt;=IF(AH815=450,450,AH815+9)))</f>
        <v>0</v>
      </c>
    </row>
    <row r="816" spans="32:35" x14ac:dyDescent="0.2">
      <c r="AF816" s="2">
        <v>0.83333333333333337</v>
      </c>
      <c r="AG816" t="s">
        <v>744</v>
      </c>
      <c r="AH816" s="17">
        <v>280</v>
      </c>
      <c r="AI816" s="17" cm="1">
        <f t="array" ref="AI816">SUMPRODUCT(--(IFERROR(HOUR(Flights_2026_09_3033343536373[entry_hour]),-1)=HOUR(AF816)),--(IFERROR(Flights_2026_09_3033343536373[entry_sector],"")=AG816),--(IFERROR(Flights_2026_09_3033343536373[nfl],-1)&gt;=AH816),--(IFERROR(Flights_2026_09_3033343536373[nfl],-1)&lt;=IF(AH816=450,450,AH816+9)))</f>
        <v>0</v>
      </c>
    </row>
    <row r="817" spans="32:35" x14ac:dyDescent="0.2">
      <c r="AF817" s="2">
        <v>0.83333333333333337</v>
      </c>
      <c r="AG817" t="s">
        <v>744</v>
      </c>
      <c r="AH817" s="17">
        <v>290</v>
      </c>
      <c r="AI817" s="17" cm="1">
        <f t="array" ref="AI817">SUMPRODUCT(--(IFERROR(HOUR(Flights_2026_09_3033343536373[entry_hour]),-1)=HOUR(AF817)),--(IFERROR(Flights_2026_09_3033343536373[entry_sector],"")=AG817),--(IFERROR(Flights_2026_09_3033343536373[nfl],-1)&gt;=AH817),--(IFERROR(Flights_2026_09_3033343536373[nfl],-1)&lt;=IF(AH817=450,450,AH817+9)))</f>
        <v>0</v>
      </c>
    </row>
    <row r="818" spans="32:35" x14ac:dyDescent="0.2">
      <c r="AF818" s="2">
        <v>0.83333333333333337</v>
      </c>
      <c r="AG818" t="s">
        <v>744</v>
      </c>
      <c r="AH818" s="17">
        <v>300</v>
      </c>
      <c r="AI818" s="17" cm="1">
        <f t="array" ref="AI818">SUMPRODUCT(--(IFERROR(HOUR(Flights_2026_09_3033343536373[entry_hour]),-1)=HOUR(AF818)),--(IFERROR(Flights_2026_09_3033343536373[entry_sector],"")=AG818),--(IFERROR(Flights_2026_09_3033343536373[nfl],-1)&gt;=AH818),--(IFERROR(Flights_2026_09_3033343536373[nfl],-1)&lt;=IF(AH818=450,450,AH818+9)))</f>
        <v>0</v>
      </c>
    </row>
    <row r="819" spans="32:35" x14ac:dyDescent="0.2">
      <c r="AF819" s="2">
        <v>0.83333333333333337</v>
      </c>
      <c r="AG819" t="s">
        <v>744</v>
      </c>
      <c r="AH819" s="17">
        <v>310</v>
      </c>
      <c r="AI819" s="17" cm="1">
        <f t="array" ref="AI819">SUMPRODUCT(--(IFERROR(HOUR(Flights_2026_09_3033343536373[entry_hour]),-1)=HOUR(AF819)),--(IFERROR(Flights_2026_09_3033343536373[entry_sector],"")=AG819),--(IFERROR(Flights_2026_09_3033343536373[nfl],-1)&gt;=AH819),--(IFERROR(Flights_2026_09_3033343536373[nfl],-1)&lt;=IF(AH819=450,450,AH819+9)))</f>
        <v>0</v>
      </c>
    </row>
    <row r="820" spans="32:35" x14ac:dyDescent="0.2">
      <c r="AF820" s="2">
        <v>0.83333333333333337</v>
      </c>
      <c r="AG820" t="s">
        <v>744</v>
      </c>
      <c r="AH820" s="17">
        <v>320</v>
      </c>
      <c r="AI820" s="17" cm="1">
        <f t="array" ref="AI820">SUMPRODUCT(--(IFERROR(HOUR(Flights_2026_09_3033343536373[entry_hour]),-1)=HOUR(AF820)),--(IFERROR(Flights_2026_09_3033343536373[entry_sector],"")=AG820),--(IFERROR(Flights_2026_09_3033343536373[nfl],-1)&gt;=AH820),--(IFERROR(Flights_2026_09_3033343536373[nfl],-1)&lt;=IF(AH820=450,450,AH820+9)))</f>
        <v>0</v>
      </c>
    </row>
    <row r="821" spans="32:35" x14ac:dyDescent="0.2">
      <c r="AF821" s="2">
        <v>0.83333333333333337</v>
      </c>
      <c r="AG821" t="s">
        <v>744</v>
      </c>
      <c r="AH821" s="17">
        <v>330</v>
      </c>
      <c r="AI821" s="17" cm="1">
        <f t="array" ref="AI821">SUMPRODUCT(--(IFERROR(HOUR(Flights_2026_09_3033343536373[entry_hour]),-1)=HOUR(AF821)),--(IFERROR(Flights_2026_09_3033343536373[entry_sector],"")=AG821),--(IFERROR(Flights_2026_09_3033343536373[nfl],-1)&gt;=AH821),--(IFERROR(Flights_2026_09_3033343536373[nfl],-1)&lt;=IF(AH821=450,450,AH821+9)))</f>
        <v>0</v>
      </c>
    </row>
    <row r="822" spans="32:35" x14ac:dyDescent="0.2">
      <c r="AF822" s="2">
        <v>0.83333333333333337</v>
      </c>
      <c r="AG822" t="s">
        <v>744</v>
      </c>
      <c r="AH822" s="17">
        <v>340</v>
      </c>
      <c r="AI822" s="17" cm="1">
        <f t="array" ref="AI822">SUMPRODUCT(--(IFERROR(HOUR(Flights_2026_09_3033343536373[entry_hour]),-1)=HOUR(AF822)),--(IFERROR(Flights_2026_09_3033343536373[entry_sector],"")=AG822),--(IFERROR(Flights_2026_09_3033343536373[nfl],-1)&gt;=AH822),--(IFERROR(Flights_2026_09_3033343536373[nfl],-1)&lt;=IF(AH822=450,450,AH822+9)))</f>
        <v>0</v>
      </c>
    </row>
    <row r="823" spans="32:35" x14ac:dyDescent="0.2">
      <c r="AF823" s="2">
        <v>0.83333333333333337</v>
      </c>
      <c r="AG823" t="s">
        <v>744</v>
      </c>
      <c r="AH823" s="17">
        <v>350</v>
      </c>
      <c r="AI823" s="17" cm="1">
        <f t="array" ref="AI823">SUMPRODUCT(--(IFERROR(HOUR(Flights_2026_09_3033343536373[entry_hour]),-1)=HOUR(AF823)),--(IFERROR(Flights_2026_09_3033343536373[entry_sector],"")=AG823),--(IFERROR(Flights_2026_09_3033343536373[nfl],-1)&gt;=AH823),--(IFERROR(Flights_2026_09_3033343536373[nfl],-1)&lt;=IF(AH823=450,450,AH823+9)))</f>
        <v>0</v>
      </c>
    </row>
    <row r="824" spans="32:35" x14ac:dyDescent="0.2">
      <c r="AF824" s="2">
        <v>0.83333333333333337</v>
      </c>
      <c r="AG824" t="s">
        <v>744</v>
      </c>
      <c r="AH824" s="17">
        <v>360</v>
      </c>
      <c r="AI824" s="17" cm="1">
        <f t="array" ref="AI824">SUMPRODUCT(--(IFERROR(HOUR(Flights_2026_09_3033343536373[entry_hour]),-1)=HOUR(AF824)),--(IFERROR(Flights_2026_09_3033343536373[entry_sector],"")=AG824),--(IFERROR(Flights_2026_09_3033343536373[nfl],-1)&gt;=AH824),--(IFERROR(Flights_2026_09_3033343536373[nfl],-1)&lt;=IF(AH824=450,450,AH824+9)))</f>
        <v>0</v>
      </c>
    </row>
    <row r="825" spans="32:35" x14ac:dyDescent="0.2">
      <c r="AF825" s="2">
        <v>0.83333333333333337</v>
      </c>
      <c r="AG825" t="s">
        <v>744</v>
      </c>
      <c r="AH825" s="17">
        <v>370</v>
      </c>
      <c r="AI825" s="17" cm="1">
        <f t="array" ref="AI825">SUMPRODUCT(--(IFERROR(HOUR(Flights_2026_09_3033343536373[entry_hour]),-1)=HOUR(AF825)),--(IFERROR(Flights_2026_09_3033343536373[entry_sector],"")=AG825),--(IFERROR(Flights_2026_09_3033343536373[nfl],-1)&gt;=AH825),--(IFERROR(Flights_2026_09_3033343536373[nfl],-1)&lt;=IF(AH825=450,450,AH825+9)))</f>
        <v>0</v>
      </c>
    </row>
    <row r="826" spans="32:35" x14ac:dyDescent="0.2">
      <c r="AF826" s="2">
        <v>0.83333333333333337</v>
      </c>
      <c r="AG826" t="s">
        <v>744</v>
      </c>
      <c r="AH826" s="17">
        <v>380</v>
      </c>
      <c r="AI826" s="17" cm="1">
        <f t="array" ref="AI826">SUMPRODUCT(--(IFERROR(HOUR(Flights_2026_09_3033343536373[entry_hour]),-1)=HOUR(AF826)),--(IFERROR(Flights_2026_09_3033343536373[entry_sector],"")=AG826),--(IFERROR(Flights_2026_09_3033343536373[nfl],-1)&gt;=AH826),--(IFERROR(Flights_2026_09_3033343536373[nfl],-1)&lt;=IF(AH826=450,450,AH826+9)))</f>
        <v>0</v>
      </c>
    </row>
    <row r="827" spans="32:35" x14ac:dyDescent="0.2">
      <c r="AF827" s="2">
        <v>0.83333333333333337</v>
      </c>
      <c r="AG827" t="s">
        <v>744</v>
      </c>
      <c r="AH827" s="17">
        <v>390</v>
      </c>
      <c r="AI827" s="17" cm="1">
        <f t="array" ref="AI827">SUMPRODUCT(--(IFERROR(HOUR(Flights_2026_09_3033343536373[entry_hour]),-1)=HOUR(AF827)),--(IFERROR(Flights_2026_09_3033343536373[entry_sector],"")=AG827),--(IFERROR(Flights_2026_09_3033343536373[nfl],-1)&gt;=AH827),--(IFERROR(Flights_2026_09_3033343536373[nfl],-1)&lt;=IF(AH827=450,450,AH827+9)))</f>
        <v>0</v>
      </c>
    </row>
    <row r="828" spans="32:35" x14ac:dyDescent="0.2">
      <c r="AF828" s="2">
        <v>0.83333333333333337</v>
      </c>
      <c r="AG828" t="s">
        <v>744</v>
      </c>
      <c r="AH828" s="17">
        <v>400</v>
      </c>
      <c r="AI828" s="17" cm="1">
        <f t="array" ref="AI828">SUMPRODUCT(--(IFERROR(HOUR(Flights_2026_09_3033343536373[entry_hour]),-1)=HOUR(AF828)),--(IFERROR(Flights_2026_09_3033343536373[entry_sector],"")=AG828),--(IFERROR(Flights_2026_09_3033343536373[nfl],-1)&gt;=AH828),--(IFERROR(Flights_2026_09_3033343536373[nfl],-1)&lt;=IF(AH828=450,450,AH828+9)))</f>
        <v>0</v>
      </c>
    </row>
    <row r="829" spans="32:35" x14ac:dyDescent="0.2">
      <c r="AF829" s="2">
        <v>0.83333333333333337</v>
      </c>
      <c r="AG829" t="s">
        <v>744</v>
      </c>
      <c r="AH829" s="17">
        <v>410</v>
      </c>
      <c r="AI829" s="17" cm="1">
        <f t="array" ref="AI829">SUMPRODUCT(--(IFERROR(HOUR(Flights_2026_09_3033343536373[entry_hour]),-1)=HOUR(AF829)),--(IFERROR(Flights_2026_09_3033343536373[entry_sector],"")=AG829),--(IFERROR(Flights_2026_09_3033343536373[nfl],-1)&gt;=AH829),--(IFERROR(Flights_2026_09_3033343536373[nfl],-1)&lt;=IF(AH829=450,450,AH829+9)))</f>
        <v>0</v>
      </c>
    </row>
    <row r="830" spans="32:35" x14ac:dyDescent="0.2">
      <c r="AF830" s="2">
        <v>0.83333333333333337</v>
      </c>
      <c r="AG830" t="s">
        <v>744</v>
      </c>
      <c r="AH830" s="17">
        <v>420</v>
      </c>
      <c r="AI830" s="17" cm="1">
        <f t="array" ref="AI830">SUMPRODUCT(--(IFERROR(HOUR(Flights_2026_09_3033343536373[entry_hour]),-1)=HOUR(AF830)),--(IFERROR(Flights_2026_09_3033343536373[entry_sector],"")=AG830),--(IFERROR(Flights_2026_09_3033343536373[nfl],-1)&gt;=AH830),--(IFERROR(Flights_2026_09_3033343536373[nfl],-1)&lt;=IF(AH830=450,450,AH830+9)))</f>
        <v>0</v>
      </c>
    </row>
    <row r="831" spans="32:35" x14ac:dyDescent="0.2">
      <c r="AF831" s="2">
        <v>0.83333333333333337</v>
      </c>
      <c r="AG831" t="s">
        <v>744</v>
      </c>
      <c r="AH831" s="17">
        <v>430</v>
      </c>
      <c r="AI831" s="17" cm="1">
        <f t="array" ref="AI831">SUMPRODUCT(--(IFERROR(HOUR(Flights_2026_09_3033343536373[entry_hour]),-1)=HOUR(AF831)),--(IFERROR(Flights_2026_09_3033343536373[entry_sector],"")=AG831),--(IFERROR(Flights_2026_09_3033343536373[nfl],-1)&gt;=AH831),--(IFERROR(Flights_2026_09_3033343536373[nfl],-1)&lt;=IF(AH831=450,450,AH831+9)))</f>
        <v>0</v>
      </c>
    </row>
    <row r="832" spans="32:35" x14ac:dyDescent="0.2">
      <c r="AF832" s="2">
        <v>0.83333333333333337</v>
      </c>
      <c r="AG832" t="s">
        <v>744</v>
      </c>
      <c r="AH832" s="17">
        <v>440</v>
      </c>
      <c r="AI832" s="17" cm="1">
        <f t="array" ref="AI832">SUMPRODUCT(--(IFERROR(HOUR(Flights_2026_09_3033343536373[entry_hour]),-1)=HOUR(AF832)),--(IFERROR(Flights_2026_09_3033343536373[entry_sector],"")=AG832),--(IFERROR(Flights_2026_09_3033343536373[nfl],-1)&gt;=AH832),--(IFERROR(Flights_2026_09_3033343536373[nfl],-1)&lt;=IF(AH832=450,450,AH832+9)))</f>
        <v>0</v>
      </c>
    </row>
    <row r="833" spans="32:35" x14ac:dyDescent="0.2">
      <c r="AF833" s="2">
        <v>0.83333333333333337</v>
      </c>
      <c r="AG833" t="s">
        <v>744</v>
      </c>
      <c r="AH833" s="17">
        <v>450</v>
      </c>
      <c r="AI833" s="17" cm="1">
        <f t="array" ref="AI833">SUMPRODUCT(--(IFERROR(HOUR(Flights_2026_09_3033343536373[entry_hour]),-1)=HOUR(AF833)),--(IFERROR(Flights_2026_09_3033343536373[entry_sector],"")=AG833),--(IFERROR(Flights_2026_09_3033343536373[nfl],-1)&gt;=AH833),--(IFERROR(Flights_2026_09_3033343536373[nfl],-1)&lt;=IF(AH833=450,450,AH833+9)))</f>
        <v>0</v>
      </c>
    </row>
    <row r="834" spans="32:35" x14ac:dyDescent="0.2">
      <c r="AF834" s="2">
        <v>0.83333333333333337</v>
      </c>
      <c r="AG834" t="s">
        <v>745</v>
      </c>
      <c r="AH834" s="17">
        <v>200</v>
      </c>
      <c r="AI834" s="17" cm="1">
        <f t="array" ref="AI834">SUMPRODUCT(--(IFERROR(HOUR(Flights_2026_09_3033343536373[entry_hour]),-1)=HOUR(AF834)),--(IFERROR(Flights_2026_09_3033343536373[entry_sector],"")=AG834),--(IFERROR(Flights_2026_09_3033343536373[nfl],-1)&gt;=AH834),--(IFERROR(Flights_2026_09_3033343536373[nfl],-1)&lt;=IF(AH834=450,450,AH834+9)))</f>
        <v>0</v>
      </c>
    </row>
    <row r="835" spans="32:35" x14ac:dyDescent="0.2">
      <c r="AF835" s="2">
        <v>0.83333333333333337</v>
      </c>
      <c r="AG835" t="s">
        <v>745</v>
      </c>
      <c r="AH835" s="17">
        <v>210</v>
      </c>
      <c r="AI835" s="17" cm="1">
        <f t="array" ref="AI835">SUMPRODUCT(--(IFERROR(HOUR(Flights_2026_09_3033343536373[entry_hour]),-1)=HOUR(AF835)),--(IFERROR(Flights_2026_09_3033343536373[entry_sector],"")=AG835),--(IFERROR(Flights_2026_09_3033343536373[nfl],-1)&gt;=AH835),--(IFERROR(Flights_2026_09_3033343536373[nfl],-1)&lt;=IF(AH835=450,450,AH835+9)))</f>
        <v>0</v>
      </c>
    </row>
    <row r="836" spans="32:35" x14ac:dyDescent="0.2">
      <c r="AF836" s="2">
        <v>0.83333333333333337</v>
      </c>
      <c r="AG836" t="s">
        <v>745</v>
      </c>
      <c r="AH836" s="17">
        <v>220</v>
      </c>
      <c r="AI836" s="17" cm="1">
        <f t="array" ref="AI836">SUMPRODUCT(--(IFERROR(HOUR(Flights_2026_09_3033343536373[entry_hour]),-1)=HOUR(AF836)),--(IFERROR(Flights_2026_09_3033343536373[entry_sector],"")=AG836),--(IFERROR(Flights_2026_09_3033343536373[nfl],-1)&gt;=AH836),--(IFERROR(Flights_2026_09_3033343536373[nfl],-1)&lt;=IF(AH836=450,450,AH836+9)))</f>
        <v>0</v>
      </c>
    </row>
    <row r="837" spans="32:35" x14ac:dyDescent="0.2">
      <c r="AF837" s="2">
        <v>0.83333333333333337</v>
      </c>
      <c r="AG837" t="s">
        <v>745</v>
      </c>
      <c r="AH837" s="17">
        <v>230</v>
      </c>
      <c r="AI837" s="17" cm="1">
        <f t="array" ref="AI837">SUMPRODUCT(--(IFERROR(HOUR(Flights_2026_09_3033343536373[entry_hour]),-1)=HOUR(AF837)),--(IFERROR(Flights_2026_09_3033343536373[entry_sector],"")=AG837),--(IFERROR(Flights_2026_09_3033343536373[nfl],-1)&gt;=AH837),--(IFERROR(Flights_2026_09_3033343536373[nfl],-1)&lt;=IF(AH837=450,450,AH837+9)))</f>
        <v>0</v>
      </c>
    </row>
    <row r="838" spans="32:35" x14ac:dyDescent="0.2">
      <c r="AF838" s="2">
        <v>0.83333333333333337</v>
      </c>
      <c r="AG838" t="s">
        <v>745</v>
      </c>
      <c r="AH838" s="17">
        <v>240</v>
      </c>
      <c r="AI838" s="17" cm="1">
        <f t="array" ref="AI838">SUMPRODUCT(--(IFERROR(HOUR(Flights_2026_09_3033343536373[entry_hour]),-1)=HOUR(AF838)),--(IFERROR(Flights_2026_09_3033343536373[entry_sector],"")=AG838),--(IFERROR(Flights_2026_09_3033343536373[nfl],-1)&gt;=AH838),--(IFERROR(Flights_2026_09_3033343536373[nfl],-1)&lt;=IF(AH838=450,450,AH838+9)))</f>
        <v>0</v>
      </c>
    </row>
    <row r="839" spans="32:35" x14ac:dyDescent="0.2">
      <c r="AF839" s="2">
        <v>0.83333333333333337</v>
      </c>
      <c r="AG839" t="s">
        <v>745</v>
      </c>
      <c r="AH839" s="17">
        <v>250</v>
      </c>
      <c r="AI839" s="17" cm="1">
        <f t="array" ref="AI839">SUMPRODUCT(--(IFERROR(HOUR(Flights_2026_09_3033343536373[entry_hour]),-1)=HOUR(AF839)),--(IFERROR(Flights_2026_09_3033343536373[entry_sector],"")=AG839),--(IFERROR(Flights_2026_09_3033343536373[nfl],-1)&gt;=AH839),--(IFERROR(Flights_2026_09_3033343536373[nfl],-1)&lt;=IF(AH839=450,450,AH839+9)))</f>
        <v>0</v>
      </c>
    </row>
    <row r="840" spans="32:35" x14ac:dyDescent="0.2">
      <c r="AF840" s="2">
        <v>0.83333333333333337</v>
      </c>
      <c r="AG840" t="s">
        <v>745</v>
      </c>
      <c r="AH840" s="17">
        <v>260</v>
      </c>
      <c r="AI840" s="17" cm="1">
        <f t="array" ref="AI840">SUMPRODUCT(--(IFERROR(HOUR(Flights_2026_09_3033343536373[entry_hour]),-1)=HOUR(AF840)),--(IFERROR(Flights_2026_09_3033343536373[entry_sector],"")=AG840),--(IFERROR(Flights_2026_09_3033343536373[nfl],-1)&gt;=AH840),--(IFERROR(Flights_2026_09_3033343536373[nfl],-1)&lt;=IF(AH840=450,450,AH840+9)))</f>
        <v>0</v>
      </c>
    </row>
    <row r="841" spans="32:35" x14ac:dyDescent="0.2">
      <c r="AF841" s="2">
        <v>0.83333333333333337</v>
      </c>
      <c r="AG841" t="s">
        <v>745</v>
      </c>
      <c r="AH841" s="17">
        <v>270</v>
      </c>
      <c r="AI841" s="17" cm="1">
        <f t="array" ref="AI841">SUMPRODUCT(--(IFERROR(HOUR(Flights_2026_09_3033343536373[entry_hour]),-1)=HOUR(AF841)),--(IFERROR(Flights_2026_09_3033343536373[entry_sector],"")=AG841),--(IFERROR(Flights_2026_09_3033343536373[nfl],-1)&gt;=AH841),--(IFERROR(Flights_2026_09_3033343536373[nfl],-1)&lt;=IF(AH841=450,450,AH841+9)))</f>
        <v>0</v>
      </c>
    </row>
    <row r="842" spans="32:35" x14ac:dyDescent="0.2">
      <c r="AF842" s="2">
        <v>0.83333333333333337</v>
      </c>
      <c r="AG842" t="s">
        <v>745</v>
      </c>
      <c r="AH842" s="17">
        <v>280</v>
      </c>
      <c r="AI842" s="17" cm="1">
        <f t="array" ref="AI842">SUMPRODUCT(--(IFERROR(HOUR(Flights_2026_09_3033343536373[entry_hour]),-1)=HOUR(AF842)),--(IFERROR(Flights_2026_09_3033343536373[entry_sector],"")=AG842),--(IFERROR(Flights_2026_09_3033343536373[nfl],-1)&gt;=AH842),--(IFERROR(Flights_2026_09_3033343536373[nfl],-1)&lt;=IF(AH842=450,450,AH842+9)))</f>
        <v>0</v>
      </c>
    </row>
    <row r="843" spans="32:35" x14ac:dyDescent="0.2">
      <c r="AF843" s="2">
        <v>0.83333333333333337</v>
      </c>
      <c r="AG843" t="s">
        <v>745</v>
      </c>
      <c r="AH843" s="17">
        <v>290</v>
      </c>
      <c r="AI843" s="17" cm="1">
        <f t="array" ref="AI843">SUMPRODUCT(--(IFERROR(HOUR(Flights_2026_09_3033343536373[entry_hour]),-1)=HOUR(AF843)),--(IFERROR(Flights_2026_09_3033343536373[entry_sector],"")=AG843),--(IFERROR(Flights_2026_09_3033343536373[nfl],-1)&gt;=AH843),--(IFERROR(Flights_2026_09_3033343536373[nfl],-1)&lt;=IF(AH843=450,450,AH843+9)))</f>
        <v>0</v>
      </c>
    </row>
    <row r="844" spans="32:35" x14ac:dyDescent="0.2">
      <c r="AF844" s="2">
        <v>0.83333333333333337</v>
      </c>
      <c r="AG844" t="s">
        <v>745</v>
      </c>
      <c r="AH844" s="17">
        <v>300</v>
      </c>
      <c r="AI844" s="17" cm="1">
        <f t="array" ref="AI844">SUMPRODUCT(--(IFERROR(HOUR(Flights_2026_09_3033343536373[entry_hour]),-1)=HOUR(AF844)),--(IFERROR(Flights_2026_09_3033343536373[entry_sector],"")=AG844),--(IFERROR(Flights_2026_09_3033343536373[nfl],-1)&gt;=AH844),--(IFERROR(Flights_2026_09_3033343536373[nfl],-1)&lt;=IF(AH844=450,450,AH844+9)))</f>
        <v>0</v>
      </c>
    </row>
    <row r="845" spans="32:35" x14ac:dyDescent="0.2">
      <c r="AF845" s="2">
        <v>0.83333333333333337</v>
      </c>
      <c r="AG845" t="s">
        <v>745</v>
      </c>
      <c r="AH845" s="17">
        <v>310</v>
      </c>
      <c r="AI845" s="17" cm="1">
        <f t="array" ref="AI845">SUMPRODUCT(--(IFERROR(HOUR(Flights_2026_09_3033343536373[entry_hour]),-1)=HOUR(AF845)),--(IFERROR(Flights_2026_09_3033343536373[entry_sector],"")=AG845),--(IFERROR(Flights_2026_09_3033343536373[nfl],-1)&gt;=AH845),--(IFERROR(Flights_2026_09_3033343536373[nfl],-1)&lt;=IF(AH845=450,450,AH845+9)))</f>
        <v>0</v>
      </c>
    </row>
    <row r="846" spans="32:35" x14ac:dyDescent="0.2">
      <c r="AF846" s="2">
        <v>0.83333333333333337</v>
      </c>
      <c r="AG846" t="s">
        <v>745</v>
      </c>
      <c r="AH846" s="17">
        <v>320</v>
      </c>
      <c r="AI846" s="17" cm="1">
        <f t="array" ref="AI846">SUMPRODUCT(--(IFERROR(HOUR(Flights_2026_09_3033343536373[entry_hour]),-1)=HOUR(AF846)),--(IFERROR(Flights_2026_09_3033343536373[entry_sector],"")=AG846),--(IFERROR(Flights_2026_09_3033343536373[nfl],-1)&gt;=AH846),--(IFERROR(Flights_2026_09_3033343536373[nfl],-1)&lt;=IF(AH846=450,450,AH846+9)))</f>
        <v>0</v>
      </c>
    </row>
    <row r="847" spans="32:35" x14ac:dyDescent="0.2">
      <c r="AF847" s="2">
        <v>0.83333333333333337</v>
      </c>
      <c r="AG847" t="s">
        <v>745</v>
      </c>
      <c r="AH847" s="17">
        <v>330</v>
      </c>
      <c r="AI847" s="17" cm="1">
        <f t="array" ref="AI847">SUMPRODUCT(--(IFERROR(HOUR(Flights_2026_09_3033343536373[entry_hour]),-1)=HOUR(AF847)),--(IFERROR(Flights_2026_09_3033343536373[entry_sector],"")=AG847),--(IFERROR(Flights_2026_09_3033343536373[nfl],-1)&gt;=AH847),--(IFERROR(Flights_2026_09_3033343536373[nfl],-1)&lt;=IF(AH847=450,450,AH847+9)))</f>
        <v>0</v>
      </c>
    </row>
    <row r="848" spans="32:35" x14ac:dyDescent="0.2">
      <c r="AF848" s="2">
        <v>0.83333333333333337</v>
      </c>
      <c r="AG848" t="s">
        <v>745</v>
      </c>
      <c r="AH848" s="17">
        <v>340</v>
      </c>
      <c r="AI848" s="17" cm="1">
        <f t="array" ref="AI848">SUMPRODUCT(--(IFERROR(HOUR(Flights_2026_09_3033343536373[entry_hour]),-1)=HOUR(AF848)),--(IFERROR(Flights_2026_09_3033343536373[entry_sector],"")=AG848),--(IFERROR(Flights_2026_09_3033343536373[nfl],-1)&gt;=AH848),--(IFERROR(Flights_2026_09_3033343536373[nfl],-1)&lt;=IF(AH848=450,450,AH848+9)))</f>
        <v>0</v>
      </c>
    </row>
    <row r="849" spans="32:35" x14ac:dyDescent="0.2">
      <c r="AF849" s="2">
        <v>0.83333333333333337</v>
      </c>
      <c r="AG849" t="s">
        <v>745</v>
      </c>
      <c r="AH849" s="17">
        <v>350</v>
      </c>
      <c r="AI849" s="17" cm="1">
        <f t="array" ref="AI849">SUMPRODUCT(--(IFERROR(HOUR(Flights_2026_09_3033343536373[entry_hour]),-1)=HOUR(AF849)),--(IFERROR(Flights_2026_09_3033343536373[entry_sector],"")=AG849),--(IFERROR(Flights_2026_09_3033343536373[nfl],-1)&gt;=AH849),--(IFERROR(Flights_2026_09_3033343536373[nfl],-1)&lt;=IF(AH849=450,450,AH849+9)))</f>
        <v>1</v>
      </c>
    </row>
    <row r="850" spans="32:35" x14ac:dyDescent="0.2">
      <c r="AF850" s="2">
        <v>0.83333333333333337</v>
      </c>
      <c r="AG850" t="s">
        <v>745</v>
      </c>
      <c r="AH850" s="17">
        <v>360</v>
      </c>
      <c r="AI850" s="17" cm="1">
        <f t="array" ref="AI850">SUMPRODUCT(--(IFERROR(HOUR(Flights_2026_09_3033343536373[entry_hour]),-1)=HOUR(AF850)),--(IFERROR(Flights_2026_09_3033343536373[entry_sector],"")=AG850),--(IFERROR(Flights_2026_09_3033343536373[nfl],-1)&gt;=AH850),--(IFERROR(Flights_2026_09_3033343536373[nfl],-1)&lt;=IF(AH850=450,450,AH850+9)))</f>
        <v>0</v>
      </c>
    </row>
    <row r="851" spans="32:35" x14ac:dyDescent="0.2">
      <c r="AF851" s="2">
        <v>0.83333333333333337</v>
      </c>
      <c r="AG851" t="s">
        <v>745</v>
      </c>
      <c r="AH851" s="17">
        <v>370</v>
      </c>
      <c r="AI851" s="17" cm="1">
        <f t="array" ref="AI851">SUMPRODUCT(--(IFERROR(HOUR(Flights_2026_09_3033343536373[entry_hour]),-1)=HOUR(AF851)),--(IFERROR(Flights_2026_09_3033343536373[entry_sector],"")=AG851),--(IFERROR(Flights_2026_09_3033343536373[nfl],-1)&gt;=AH851),--(IFERROR(Flights_2026_09_3033343536373[nfl],-1)&lt;=IF(AH851=450,450,AH851+9)))</f>
        <v>1</v>
      </c>
    </row>
    <row r="852" spans="32:35" x14ac:dyDescent="0.2">
      <c r="AF852" s="2">
        <v>0.83333333333333337</v>
      </c>
      <c r="AG852" t="s">
        <v>745</v>
      </c>
      <c r="AH852" s="17">
        <v>380</v>
      </c>
      <c r="AI852" s="17" cm="1">
        <f t="array" ref="AI852">SUMPRODUCT(--(IFERROR(HOUR(Flights_2026_09_3033343536373[entry_hour]),-1)=HOUR(AF852)),--(IFERROR(Flights_2026_09_3033343536373[entry_sector],"")=AG852),--(IFERROR(Flights_2026_09_3033343536373[nfl],-1)&gt;=AH852),--(IFERROR(Flights_2026_09_3033343536373[nfl],-1)&lt;=IF(AH852=450,450,AH852+9)))</f>
        <v>1</v>
      </c>
    </row>
    <row r="853" spans="32:35" x14ac:dyDescent="0.2">
      <c r="AF853" s="2">
        <v>0.83333333333333337</v>
      </c>
      <c r="AG853" t="s">
        <v>745</v>
      </c>
      <c r="AH853" s="17">
        <v>390</v>
      </c>
      <c r="AI853" s="17" cm="1">
        <f t="array" ref="AI853">SUMPRODUCT(--(IFERROR(HOUR(Flights_2026_09_3033343536373[entry_hour]),-1)=HOUR(AF853)),--(IFERROR(Flights_2026_09_3033343536373[entry_sector],"")=AG853),--(IFERROR(Flights_2026_09_3033343536373[nfl],-1)&gt;=AH853),--(IFERROR(Flights_2026_09_3033343536373[nfl],-1)&lt;=IF(AH853=450,450,AH853+9)))</f>
        <v>1</v>
      </c>
    </row>
    <row r="854" spans="32:35" x14ac:dyDescent="0.2">
      <c r="AF854" s="2">
        <v>0.83333333333333337</v>
      </c>
      <c r="AG854" t="s">
        <v>745</v>
      </c>
      <c r="AH854" s="17">
        <v>400</v>
      </c>
      <c r="AI854" s="17" cm="1">
        <f t="array" ref="AI854">SUMPRODUCT(--(IFERROR(HOUR(Flights_2026_09_3033343536373[entry_hour]),-1)=HOUR(AF854)),--(IFERROR(Flights_2026_09_3033343536373[entry_sector],"")=AG854),--(IFERROR(Flights_2026_09_3033343536373[nfl],-1)&gt;=AH854),--(IFERROR(Flights_2026_09_3033343536373[nfl],-1)&lt;=IF(AH854=450,450,AH854+9)))</f>
        <v>0</v>
      </c>
    </row>
    <row r="855" spans="32:35" x14ac:dyDescent="0.2">
      <c r="AF855" s="2">
        <v>0.83333333333333337</v>
      </c>
      <c r="AG855" t="s">
        <v>745</v>
      </c>
      <c r="AH855" s="17">
        <v>410</v>
      </c>
      <c r="AI855" s="17" cm="1">
        <f t="array" ref="AI855">SUMPRODUCT(--(IFERROR(HOUR(Flights_2026_09_3033343536373[entry_hour]),-1)=HOUR(AF855)),--(IFERROR(Flights_2026_09_3033343536373[entry_sector],"")=AG855),--(IFERROR(Flights_2026_09_3033343536373[nfl],-1)&gt;=AH855),--(IFERROR(Flights_2026_09_3033343536373[nfl],-1)&lt;=IF(AH855=450,450,AH855+9)))</f>
        <v>0</v>
      </c>
    </row>
    <row r="856" spans="32:35" x14ac:dyDescent="0.2">
      <c r="AF856" s="2">
        <v>0.83333333333333337</v>
      </c>
      <c r="AG856" t="s">
        <v>745</v>
      </c>
      <c r="AH856" s="17">
        <v>420</v>
      </c>
      <c r="AI856" s="17" cm="1">
        <f t="array" ref="AI856">SUMPRODUCT(--(IFERROR(HOUR(Flights_2026_09_3033343536373[entry_hour]),-1)=HOUR(AF856)),--(IFERROR(Flights_2026_09_3033343536373[entry_sector],"")=AG856),--(IFERROR(Flights_2026_09_3033343536373[nfl],-1)&gt;=AH856),--(IFERROR(Flights_2026_09_3033343536373[nfl],-1)&lt;=IF(AH856=450,450,AH856+9)))</f>
        <v>0</v>
      </c>
    </row>
    <row r="857" spans="32:35" x14ac:dyDescent="0.2">
      <c r="AF857" s="2">
        <v>0.83333333333333337</v>
      </c>
      <c r="AG857" t="s">
        <v>745</v>
      </c>
      <c r="AH857" s="17">
        <v>430</v>
      </c>
      <c r="AI857" s="17" cm="1">
        <f t="array" ref="AI857">SUMPRODUCT(--(IFERROR(HOUR(Flights_2026_09_3033343536373[entry_hour]),-1)=HOUR(AF857)),--(IFERROR(Flights_2026_09_3033343536373[entry_sector],"")=AG857),--(IFERROR(Flights_2026_09_3033343536373[nfl],-1)&gt;=AH857),--(IFERROR(Flights_2026_09_3033343536373[nfl],-1)&lt;=IF(AH857=450,450,AH857+9)))</f>
        <v>0</v>
      </c>
    </row>
    <row r="858" spans="32:35" x14ac:dyDescent="0.2">
      <c r="AF858" s="2">
        <v>0.83333333333333337</v>
      </c>
      <c r="AG858" t="s">
        <v>745</v>
      </c>
      <c r="AH858" s="17">
        <v>440</v>
      </c>
      <c r="AI858" s="17" cm="1">
        <f t="array" ref="AI858">SUMPRODUCT(--(IFERROR(HOUR(Flights_2026_09_3033343536373[entry_hour]),-1)=HOUR(AF858)),--(IFERROR(Flights_2026_09_3033343536373[entry_sector],"")=AG858),--(IFERROR(Flights_2026_09_3033343536373[nfl],-1)&gt;=AH858),--(IFERROR(Flights_2026_09_3033343536373[nfl],-1)&lt;=IF(AH858=450,450,AH858+9)))</f>
        <v>0</v>
      </c>
    </row>
    <row r="859" spans="32:35" x14ac:dyDescent="0.2">
      <c r="AF859" s="2">
        <v>0.83333333333333337</v>
      </c>
      <c r="AG859" t="s">
        <v>745</v>
      </c>
      <c r="AH859" s="17">
        <v>450</v>
      </c>
      <c r="AI859" s="17" cm="1">
        <f t="array" ref="AI859">SUMPRODUCT(--(IFERROR(HOUR(Flights_2026_09_3033343536373[entry_hour]),-1)=HOUR(AF859)),--(IFERROR(Flights_2026_09_3033343536373[entry_sector],"")=AG859),--(IFERROR(Flights_2026_09_3033343536373[nfl],-1)&gt;=AH859),--(IFERROR(Flights_2026_09_3033343536373[nfl],-1)&lt;=IF(AH859=450,450,AH859+9)))</f>
        <v>0</v>
      </c>
    </row>
    <row r="860" spans="32:35" x14ac:dyDescent="0.2">
      <c r="AF860" s="2">
        <v>0.83333333333333337</v>
      </c>
      <c r="AG860" t="s">
        <v>840</v>
      </c>
      <c r="AH860" s="17">
        <v>200</v>
      </c>
      <c r="AI860" s="17" cm="1">
        <f t="array" ref="AI860">SUMPRODUCT(--(IFERROR(HOUR(Flights_2026_09_3033343536373[entry_hour]),-1)=HOUR(AF860)),--(IFERROR(Flights_2026_09_3033343536373[entry_sector],"")=AG860),--(IFERROR(Flights_2026_09_3033343536373[nfl],-1)&gt;=AH860),--(IFERROR(Flights_2026_09_3033343536373[nfl],-1)&lt;=IF(AH860=450,450,AH860+9)))</f>
        <v>0</v>
      </c>
    </row>
    <row r="861" spans="32:35" x14ac:dyDescent="0.2">
      <c r="AF861" s="2">
        <v>0.83333333333333337</v>
      </c>
      <c r="AG861" t="s">
        <v>840</v>
      </c>
      <c r="AH861" s="17">
        <v>210</v>
      </c>
      <c r="AI861" s="17" cm="1">
        <f t="array" ref="AI861">SUMPRODUCT(--(IFERROR(HOUR(Flights_2026_09_3033343536373[entry_hour]),-1)=HOUR(AF861)),--(IFERROR(Flights_2026_09_3033343536373[entry_sector],"")=AG861),--(IFERROR(Flights_2026_09_3033343536373[nfl],-1)&gt;=AH861),--(IFERROR(Flights_2026_09_3033343536373[nfl],-1)&lt;=IF(AH861=450,450,AH861+9)))</f>
        <v>0</v>
      </c>
    </row>
    <row r="862" spans="32:35" x14ac:dyDescent="0.2">
      <c r="AF862" s="2">
        <v>0.83333333333333337</v>
      </c>
      <c r="AG862" t="s">
        <v>840</v>
      </c>
      <c r="AH862" s="17">
        <v>220</v>
      </c>
      <c r="AI862" s="17" cm="1">
        <f t="array" ref="AI862">SUMPRODUCT(--(IFERROR(HOUR(Flights_2026_09_3033343536373[entry_hour]),-1)=HOUR(AF862)),--(IFERROR(Flights_2026_09_3033343536373[entry_sector],"")=AG862),--(IFERROR(Flights_2026_09_3033343536373[nfl],-1)&gt;=AH862),--(IFERROR(Flights_2026_09_3033343536373[nfl],-1)&lt;=IF(AH862=450,450,AH862+9)))</f>
        <v>0</v>
      </c>
    </row>
    <row r="863" spans="32:35" x14ac:dyDescent="0.2">
      <c r="AF863" s="2">
        <v>0.83333333333333337</v>
      </c>
      <c r="AG863" t="s">
        <v>840</v>
      </c>
      <c r="AH863" s="17">
        <v>230</v>
      </c>
      <c r="AI863" s="17" cm="1">
        <f t="array" ref="AI863">SUMPRODUCT(--(IFERROR(HOUR(Flights_2026_09_3033343536373[entry_hour]),-1)=HOUR(AF863)),--(IFERROR(Flights_2026_09_3033343536373[entry_sector],"")=AG863),--(IFERROR(Flights_2026_09_3033343536373[nfl],-1)&gt;=AH863),--(IFERROR(Flights_2026_09_3033343536373[nfl],-1)&lt;=IF(AH863=450,450,AH863+9)))</f>
        <v>0</v>
      </c>
    </row>
    <row r="864" spans="32:35" x14ac:dyDescent="0.2">
      <c r="AF864" s="2">
        <v>0.83333333333333337</v>
      </c>
      <c r="AG864" t="s">
        <v>840</v>
      </c>
      <c r="AH864" s="17">
        <v>240</v>
      </c>
      <c r="AI864" s="17" cm="1">
        <f t="array" ref="AI864">SUMPRODUCT(--(IFERROR(HOUR(Flights_2026_09_3033343536373[entry_hour]),-1)=HOUR(AF864)),--(IFERROR(Flights_2026_09_3033343536373[entry_sector],"")=AG864),--(IFERROR(Flights_2026_09_3033343536373[nfl],-1)&gt;=AH864),--(IFERROR(Flights_2026_09_3033343536373[nfl],-1)&lt;=IF(AH864=450,450,AH864+9)))</f>
        <v>0</v>
      </c>
    </row>
    <row r="865" spans="32:35" x14ac:dyDescent="0.2">
      <c r="AF865" s="2">
        <v>0.83333333333333337</v>
      </c>
      <c r="AG865" t="s">
        <v>840</v>
      </c>
      <c r="AH865" s="17">
        <v>250</v>
      </c>
      <c r="AI865" s="17" cm="1">
        <f t="array" ref="AI865">SUMPRODUCT(--(IFERROR(HOUR(Flights_2026_09_3033343536373[entry_hour]),-1)=HOUR(AF865)),--(IFERROR(Flights_2026_09_3033343536373[entry_sector],"")=AG865),--(IFERROR(Flights_2026_09_3033343536373[nfl],-1)&gt;=AH865),--(IFERROR(Flights_2026_09_3033343536373[nfl],-1)&lt;=IF(AH865=450,450,AH865+9)))</f>
        <v>0</v>
      </c>
    </row>
    <row r="866" spans="32:35" x14ac:dyDescent="0.2">
      <c r="AF866" s="2">
        <v>0.83333333333333337</v>
      </c>
      <c r="AG866" t="s">
        <v>840</v>
      </c>
      <c r="AH866" s="17">
        <v>260</v>
      </c>
      <c r="AI866" s="17" cm="1">
        <f t="array" ref="AI866">SUMPRODUCT(--(IFERROR(HOUR(Flights_2026_09_3033343536373[entry_hour]),-1)=HOUR(AF866)),--(IFERROR(Flights_2026_09_3033343536373[entry_sector],"")=AG866),--(IFERROR(Flights_2026_09_3033343536373[nfl],-1)&gt;=AH866),--(IFERROR(Flights_2026_09_3033343536373[nfl],-1)&lt;=IF(AH866=450,450,AH866+9)))</f>
        <v>0</v>
      </c>
    </row>
    <row r="867" spans="32:35" x14ac:dyDescent="0.2">
      <c r="AF867" s="2">
        <v>0.83333333333333337</v>
      </c>
      <c r="AG867" t="s">
        <v>840</v>
      </c>
      <c r="AH867" s="17">
        <v>270</v>
      </c>
      <c r="AI867" s="17" cm="1">
        <f t="array" ref="AI867">SUMPRODUCT(--(IFERROR(HOUR(Flights_2026_09_3033343536373[entry_hour]),-1)=HOUR(AF867)),--(IFERROR(Flights_2026_09_3033343536373[entry_sector],"")=AG867),--(IFERROR(Flights_2026_09_3033343536373[nfl],-1)&gt;=AH867),--(IFERROR(Flights_2026_09_3033343536373[nfl],-1)&lt;=IF(AH867=450,450,AH867+9)))</f>
        <v>0</v>
      </c>
    </row>
    <row r="868" spans="32:35" x14ac:dyDescent="0.2">
      <c r="AF868" s="2">
        <v>0.83333333333333337</v>
      </c>
      <c r="AG868" t="s">
        <v>840</v>
      </c>
      <c r="AH868" s="17">
        <v>280</v>
      </c>
      <c r="AI868" s="17" cm="1">
        <f t="array" ref="AI868">SUMPRODUCT(--(IFERROR(HOUR(Flights_2026_09_3033343536373[entry_hour]),-1)=HOUR(AF868)),--(IFERROR(Flights_2026_09_3033343536373[entry_sector],"")=AG868),--(IFERROR(Flights_2026_09_3033343536373[nfl],-1)&gt;=AH868),--(IFERROR(Flights_2026_09_3033343536373[nfl],-1)&lt;=IF(AH868=450,450,AH868+9)))</f>
        <v>0</v>
      </c>
    </row>
    <row r="869" spans="32:35" x14ac:dyDescent="0.2">
      <c r="AF869" s="2">
        <v>0.83333333333333337</v>
      </c>
      <c r="AG869" t="s">
        <v>840</v>
      </c>
      <c r="AH869" s="17">
        <v>290</v>
      </c>
      <c r="AI869" s="17" cm="1">
        <f t="array" ref="AI869">SUMPRODUCT(--(IFERROR(HOUR(Flights_2026_09_3033343536373[entry_hour]),-1)=HOUR(AF869)),--(IFERROR(Flights_2026_09_3033343536373[entry_sector],"")=AG869),--(IFERROR(Flights_2026_09_3033343536373[nfl],-1)&gt;=AH869),--(IFERROR(Flights_2026_09_3033343536373[nfl],-1)&lt;=IF(AH869=450,450,AH869+9)))</f>
        <v>0</v>
      </c>
    </row>
    <row r="870" spans="32:35" x14ac:dyDescent="0.2">
      <c r="AF870" s="2">
        <v>0.83333333333333337</v>
      </c>
      <c r="AG870" t="s">
        <v>840</v>
      </c>
      <c r="AH870" s="17">
        <v>300</v>
      </c>
      <c r="AI870" s="17" cm="1">
        <f t="array" ref="AI870">SUMPRODUCT(--(IFERROR(HOUR(Flights_2026_09_3033343536373[entry_hour]),-1)=HOUR(AF870)),--(IFERROR(Flights_2026_09_3033343536373[entry_sector],"")=AG870),--(IFERROR(Flights_2026_09_3033343536373[nfl],-1)&gt;=AH870),--(IFERROR(Flights_2026_09_3033343536373[nfl],-1)&lt;=IF(AH870=450,450,AH870+9)))</f>
        <v>0</v>
      </c>
    </row>
    <row r="871" spans="32:35" x14ac:dyDescent="0.2">
      <c r="AF871" s="2">
        <v>0.83333333333333337</v>
      </c>
      <c r="AG871" t="s">
        <v>840</v>
      </c>
      <c r="AH871" s="17">
        <v>310</v>
      </c>
      <c r="AI871" s="17" cm="1">
        <f t="array" ref="AI871">SUMPRODUCT(--(IFERROR(HOUR(Flights_2026_09_3033343536373[entry_hour]),-1)=HOUR(AF871)),--(IFERROR(Flights_2026_09_3033343536373[entry_sector],"")=AG871),--(IFERROR(Flights_2026_09_3033343536373[nfl],-1)&gt;=AH871),--(IFERROR(Flights_2026_09_3033343536373[nfl],-1)&lt;=IF(AH871=450,450,AH871+9)))</f>
        <v>0</v>
      </c>
    </row>
    <row r="872" spans="32:35" x14ac:dyDescent="0.2">
      <c r="AF872" s="2">
        <v>0.83333333333333337</v>
      </c>
      <c r="AG872" t="s">
        <v>840</v>
      </c>
      <c r="AH872" s="17">
        <v>320</v>
      </c>
      <c r="AI872" s="17" cm="1">
        <f t="array" ref="AI872">SUMPRODUCT(--(IFERROR(HOUR(Flights_2026_09_3033343536373[entry_hour]),-1)=HOUR(AF872)),--(IFERROR(Flights_2026_09_3033343536373[entry_sector],"")=AG872),--(IFERROR(Flights_2026_09_3033343536373[nfl],-1)&gt;=AH872),--(IFERROR(Flights_2026_09_3033343536373[nfl],-1)&lt;=IF(AH872=450,450,AH872+9)))</f>
        <v>0</v>
      </c>
    </row>
    <row r="873" spans="32:35" x14ac:dyDescent="0.2">
      <c r="AF873" s="2">
        <v>0.83333333333333337</v>
      </c>
      <c r="AG873" t="s">
        <v>840</v>
      </c>
      <c r="AH873" s="17">
        <v>330</v>
      </c>
      <c r="AI873" s="17" cm="1">
        <f t="array" ref="AI873">SUMPRODUCT(--(IFERROR(HOUR(Flights_2026_09_3033343536373[entry_hour]),-1)=HOUR(AF873)),--(IFERROR(Flights_2026_09_3033343536373[entry_sector],"")=AG873),--(IFERROR(Flights_2026_09_3033343536373[nfl],-1)&gt;=AH873),--(IFERROR(Flights_2026_09_3033343536373[nfl],-1)&lt;=IF(AH873=450,450,AH873+9)))</f>
        <v>0</v>
      </c>
    </row>
    <row r="874" spans="32:35" x14ac:dyDescent="0.2">
      <c r="AF874" s="2">
        <v>0.83333333333333337</v>
      </c>
      <c r="AG874" t="s">
        <v>840</v>
      </c>
      <c r="AH874" s="17">
        <v>340</v>
      </c>
      <c r="AI874" s="17" cm="1">
        <f t="array" ref="AI874">SUMPRODUCT(--(IFERROR(HOUR(Flights_2026_09_3033343536373[entry_hour]),-1)=HOUR(AF874)),--(IFERROR(Flights_2026_09_3033343536373[entry_sector],"")=AG874),--(IFERROR(Flights_2026_09_3033343536373[nfl],-1)&gt;=AH874),--(IFERROR(Flights_2026_09_3033343536373[nfl],-1)&lt;=IF(AH874=450,450,AH874+9)))</f>
        <v>0</v>
      </c>
    </row>
    <row r="875" spans="32:35" x14ac:dyDescent="0.2">
      <c r="AF875" s="2">
        <v>0.83333333333333337</v>
      </c>
      <c r="AG875" t="s">
        <v>840</v>
      </c>
      <c r="AH875" s="17">
        <v>350</v>
      </c>
      <c r="AI875" s="17" cm="1">
        <f t="array" ref="AI875">SUMPRODUCT(--(IFERROR(HOUR(Flights_2026_09_3033343536373[entry_hour]),-1)=HOUR(AF875)),--(IFERROR(Flights_2026_09_3033343536373[entry_sector],"")=AG875),--(IFERROR(Flights_2026_09_3033343536373[nfl],-1)&gt;=AH875),--(IFERROR(Flights_2026_09_3033343536373[nfl],-1)&lt;=IF(AH875=450,450,AH875+9)))</f>
        <v>1</v>
      </c>
    </row>
    <row r="876" spans="32:35" x14ac:dyDescent="0.2">
      <c r="AF876" s="2">
        <v>0.83333333333333337</v>
      </c>
      <c r="AG876" t="s">
        <v>840</v>
      </c>
      <c r="AH876" s="17">
        <v>360</v>
      </c>
      <c r="AI876" s="17" cm="1">
        <f t="array" ref="AI876">SUMPRODUCT(--(IFERROR(HOUR(Flights_2026_09_3033343536373[entry_hour]),-1)=HOUR(AF876)),--(IFERROR(Flights_2026_09_3033343536373[entry_sector],"")=AG876),--(IFERROR(Flights_2026_09_3033343536373[nfl],-1)&gt;=AH876),--(IFERROR(Flights_2026_09_3033343536373[nfl],-1)&lt;=IF(AH876=450,450,AH876+9)))</f>
        <v>0</v>
      </c>
    </row>
    <row r="877" spans="32:35" x14ac:dyDescent="0.2">
      <c r="AF877" s="2">
        <v>0.83333333333333337</v>
      </c>
      <c r="AG877" t="s">
        <v>840</v>
      </c>
      <c r="AH877" s="17">
        <v>370</v>
      </c>
      <c r="AI877" s="17" cm="1">
        <f t="array" ref="AI877">SUMPRODUCT(--(IFERROR(HOUR(Flights_2026_09_3033343536373[entry_hour]),-1)=HOUR(AF877)),--(IFERROR(Flights_2026_09_3033343536373[entry_sector],"")=AG877),--(IFERROR(Flights_2026_09_3033343536373[nfl],-1)&gt;=AH877),--(IFERROR(Flights_2026_09_3033343536373[nfl],-1)&lt;=IF(AH877=450,450,AH877+9)))</f>
        <v>0</v>
      </c>
    </row>
    <row r="878" spans="32:35" x14ac:dyDescent="0.2">
      <c r="AF878" s="2">
        <v>0.83333333333333337</v>
      </c>
      <c r="AG878" t="s">
        <v>840</v>
      </c>
      <c r="AH878" s="17">
        <v>380</v>
      </c>
      <c r="AI878" s="17" cm="1">
        <f t="array" ref="AI878">SUMPRODUCT(--(IFERROR(HOUR(Flights_2026_09_3033343536373[entry_hour]),-1)=HOUR(AF878)),--(IFERROR(Flights_2026_09_3033343536373[entry_sector],"")=AG878),--(IFERROR(Flights_2026_09_3033343536373[nfl],-1)&gt;=AH878),--(IFERROR(Flights_2026_09_3033343536373[nfl],-1)&lt;=IF(AH878=450,450,AH878+9)))</f>
        <v>0</v>
      </c>
    </row>
    <row r="879" spans="32:35" x14ac:dyDescent="0.2">
      <c r="AF879" s="2">
        <v>0.83333333333333337</v>
      </c>
      <c r="AG879" t="s">
        <v>840</v>
      </c>
      <c r="AH879" s="17">
        <v>390</v>
      </c>
      <c r="AI879" s="17" cm="1">
        <f t="array" ref="AI879">SUMPRODUCT(--(IFERROR(HOUR(Flights_2026_09_3033343536373[entry_hour]),-1)=HOUR(AF879)),--(IFERROR(Flights_2026_09_3033343536373[entry_sector],"")=AG879),--(IFERROR(Flights_2026_09_3033343536373[nfl],-1)&gt;=AH879),--(IFERROR(Flights_2026_09_3033343536373[nfl],-1)&lt;=IF(AH879=450,450,AH879+9)))</f>
        <v>1</v>
      </c>
    </row>
    <row r="880" spans="32:35" x14ac:dyDescent="0.2">
      <c r="AF880" s="2">
        <v>0.83333333333333337</v>
      </c>
      <c r="AG880" t="s">
        <v>840</v>
      </c>
      <c r="AH880" s="17">
        <v>400</v>
      </c>
      <c r="AI880" s="17" cm="1">
        <f t="array" ref="AI880">SUMPRODUCT(--(IFERROR(HOUR(Flights_2026_09_3033343536373[entry_hour]),-1)=HOUR(AF880)),--(IFERROR(Flights_2026_09_3033343536373[entry_sector],"")=AG880),--(IFERROR(Flights_2026_09_3033343536373[nfl],-1)&gt;=AH880),--(IFERROR(Flights_2026_09_3033343536373[nfl],-1)&lt;=IF(AH880=450,450,AH880+9)))</f>
        <v>0</v>
      </c>
    </row>
    <row r="881" spans="32:35" x14ac:dyDescent="0.2">
      <c r="AF881" s="2">
        <v>0.83333333333333337</v>
      </c>
      <c r="AG881" t="s">
        <v>840</v>
      </c>
      <c r="AH881" s="17">
        <v>410</v>
      </c>
      <c r="AI881" s="17" cm="1">
        <f t="array" ref="AI881">SUMPRODUCT(--(IFERROR(HOUR(Flights_2026_09_3033343536373[entry_hour]),-1)=HOUR(AF881)),--(IFERROR(Flights_2026_09_3033343536373[entry_sector],"")=AG881),--(IFERROR(Flights_2026_09_3033343536373[nfl],-1)&gt;=AH881),--(IFERROR(Flights_2026_09_3033343536373[nfl],-1)&lt;=IF(AH881=450,450,AH881+9)))</f>
        <v>0</v>
      </c>
    </row>
    <row r="882" spans="32:35" x14ac:dyDescent="0.2">
      <c r="AF882" s="2">
        <v>0.83333333333333337</v>
      </c>
      <c r="AG882" t="s">
        <v>840</v>
      </c>
      <c r="AH882" s="17">
        <v>420</v>
      </c>
      <c r="AI882" s="17" cm="1">
        <f t="array" ref="AI882">SUMPRODUCT(--(IFERROR(HOUR(Flights_2026_09_3033343536373[entry_hour]),-1)=HOUR(AF882)),--(IFERROR(Flights_2026_09_3033343536373[entry_sector],"")=AG882),--(IFERROR(Flights_2026_09_3033343536373[nfl],-1)&gt;=AH882),--(IFERROR(Flights_2026_09_3033343536373[nfl],-1)&lt;=IF(AH882=450,450,AH882+9)))</f>
        <v>0</v>
      </c>
    </row>
    <row r="883" spans="32:35" x14ac:dyDescent="0.2">
      <c r="AF883" s="2">
        <v>0.83333333333333337</v>
      </c>
      <c r="AG883" t="s">
        <v>840</v>
      </c>
      <c r="AH883" s="17">
        <v>430</v>
      </c>
      <c r="AI883" s="17" cm="1">
        <f t="array" ref="AI883">SUMPRODUCT(--(IFERROR(HOUR(Flights_2026_09_3033343536373[entry_hour]),-1)=HOUR(AF883)),--(IFERROR(Flights_2026_09_3033343536373[entry_sector],"")=AG883),--(IFERROR(Flights_2026_09_3033343536373[nfl],-1)&gt;=AH883),--(IFERROR(Flights_2026_09_3033343536373[nfl],-1)&lt;=IF(AH883=450,450,AH883+9)))</f>
        <v>0</v>
      </c>
    </row>
    <row r="884" spans="32:35" x14ac:dyDescent="0.2">
      <c r="AF884" s="2">
        <v>0.83333333333333337</v>
      </c>
      <c r="AG884" t="s">
        <v>840</v>
      </c>
      <c r="AH884" s="17">
        <v>440</v>
      </c>
      <c r="AI884" s="17" cm="1">
        <f t="array" ref="AI884">SUMPRODUCT(--(IFERROR(HOUR(Flights_2026_09_3033343536373[entry_hour]),-1)=HOUR(AF884)),--(IFERROR(Flights_2026_09_3033343536373[entry_sector],"")=AG884),--(IFERROR(Flights_2026_09_3033343536373[nfl],-1)&gt;=AH884),--(IFERROR(Flights_2026_09_3033343536373[nfl],-1)&lt;=IF(AH884=450,450,AH884+9)))</f>
        <v>0</v>
      </c>
    </row>
    <row r="885" spans="32:35" x14ac:dyDescent="0.2">
      <c r="AF885" s="2">
        <v>0.83333333333333337</v>
      </c>
      <c r="AG885" t="s">
        <v>840</v>
      </c>
      <c r="AH885" s="17">
        <v>450</v>
      </c>
      <c r="AI885" s="17" cm="1">
        <f t="array" ref="AI885">SUMPRODUCT(--(IFERROR(HOUR(Flights_2026_09_3033343536373[entry_hour]),-1)=HOUR(AF885)),--(IFERROR(Flights_2026_09_3033343536373[entry_sector],"")=AG885),--(IFERROR(Flights_2026_09_3033343536373[nfl],-1)&gt;=AH885),--(IFERROR(Flights_2026_09_3033343536373[nfl],-1)&lt;=IF(AH885=450,450,AH885+9)))</f>
        <v>0</v>
      </c>
    </row>
    <row r="886" spans="32:35" x14ac:dyDescent="0.2">
      <c r="AF886" s="2">
        <v>0.83333333333333337</v>
      </c>
      <c r="AG886" t="s">
        <v>747</v>
      </c>
      <c r="AH886" s="17">
        <v>200</v>
      </c>
      <c r="AI886" s="17" cm="1">
        <f t="array" ref="AI886">SUMPRODUCT(--(IFERROR(HOUR(Flights_2026_09_3033343536373[entry_hour]),-1)=HOUR(AF886)),--(IFERROR(Flights_2026_09_3033343536373[entry_sector],"")=AG886),--(IFERROR(Flights_2026_09_3033343536373[nfl],-1)&gt;=AH886),--(IFERROR(Flights_2026_09_3033343536373[nfl],-1)&lt;=IF(AH886=450,450,AH886+9)))</f>
        <v>0</v>
      </c>
    </row>
    <row r="887" spans="32:35" x14ac:dyDescent="0.2">
      <c r="AF887" s="2">
        <v>0.83333333333333337</v>
      </c>
      <c r="AG887" t="s">
        <v>747</v>
      </c>
      <c r="AH887" s="17">
        <v>210</v>
      </c>
      <c r="AI887" s="17" cm="1">
        <f t="array" ref="AI887">SUMPRODUCT(--(IFERROR(HOUR(Flights_2026_09_3033343536373[entry_hour]),-1)=HOUR(AF887)),--(IFERROR(Flights_2026_09_3033343536373[entry_sector],"")=AG887),--(IFERROR(Flights_2026_09_3033343536373[nfl],-1)&gt;=AH887),--(IFERROR(Flights_2026_09_3033343536373[nfl],-1)&lt;=IF(AH887=450,450,AH887+9)))</f>
        <v>0</v>
      </c>
    </row>
    <row r="888" spans="32:35" x14ac:dyDescent="0.2">
      <c r="AF888" s="2">
        <v>0.83333333333333337</v>
      </c>
      <c r="AG888" t="s">
        <v>747</v>
      </c>
      <c r="AH888" s="17">
        <v>220</v>
      </c>
      <c r="AI888" s="17" cm="1">
        <f t="array" ref="AI888">SUMPRODUCT(--(IFERROR(HOUR(Flights_2026_09_3033343536373[entry_hour]),-1)=HOUR(AF888)),--(IFERROR(Flights_2026_09_3033343536373[entry_sector],"")=AG888),--(IFERROR(Flights_2026_09_3033343536373[nfl],-1)&gt;=AH888),--(IFERROR(Flights_2026_09_3033343536373[nfl],-1)&lt;=IF(AH888=450,450,AH888+9)))</f>
        <v>1</v>
      </c>
    </row>
    <row r="889" spans="32:35" x14ac:dyDescent="0.2">
      <c r="AF889" s="2">
        <v>0.83333333333333337</v>
      </c>
      <c r="AG889" t="s">
        <v>747</v>
      </c>
      <c r="AH889" s="17">
        <v>230</v>
      </c>
      <c r="AI889" s="17" cm="1">
        <f t="array" ref="AI889">SUMPRODUCT(--(IFERROR(HOUR(Flights_2026_09_3033343536373[entry_hour]),-1)=HOUR(AF889)),--(IFERROR(Flights_2026_09_3033343536373[entry_sector],"")=AG889),--(IFERROR(Flights_2026_09_3033343536373[nfl],-1)&gt;=AH889),--(IFERROR(Flights_2026_09_3033343536373[nfl],-1)&lt;=IF(AH889=450,450,AH889+9)))</f>
        <v>0</v>
      </c>
    </row>
    <row r="890" spans="32:35" x14ac:dyDescent="0.2">
      <c r="AF890" s="2">
        <v>0.83333333333333337</v>
      </c>
      <c r="AG890" t="s">
        <v>747</v>
      </c>
      <c r="AH890" s="17">
        <v>240</v>
      </c>
      <c r="AI890" s="17" cm="1">
        <f t="array" ref="AI890">SUMPRODUCT(--(IFERROR(HOUR(Flights_2026_09_3033343536373[entry_hour]),-1)=HOUR(AF890)),--(IFERROR(Flights_2026_09_3033343536373[entry_sector],"")=AG890),--(IFERROR(Flights_2026_09_3033343536373[nfl],-1)&gt;=AH890),--(IFERROR(Flights_2026_09_3033343536373[nfl],-1)&lt;=IF(AH890=450,450,AH890+9)))</f>
        <v>0</v>
      </c>
    </row>
    <row r="891" spans="32:35" x14ac:dyDescent="0.2">
      <c r="AF891" s="2">
        <v>0.83333333333333337</v>
      </c>
      <c r="AG891" t="s">
        <v>747</v>
      </c>
      <c r="AH891" s="17">
        <v>250</v>
      </c>
      <c r="AI891" s="17" cm="1">
        <f t="array" ref="AI891">SUMPRODUCT(--(IFERROR(HOUR(Flights_2026_09_3033343536373[entry_hour]),-1)=HOUR(AF891)),--(IFERROR(Flights_2026_09_3033343536373[entry_sector],"")=AG891),--(IFERROR(Flights_2026_09_3033343536373[nfl],-1)&gt;=AH891),--(IFERROR(Flights_2026_09_3033343536373[nfl],-1)&lt;=IF(AH891=450,450,AH891+9)))</f>
        <v>0</v>
      </c>
    </row>
    <row r="892" spans="32:35" x14ac:dyDescent="0.2">
      <c r="AF892" s="2">
        <v>0.83333333333333337</v>
      </c>
      <c r="AG892" t="s">
        <v>747</v>
      </c>
      <c r="AH892" s="17">
        <v>260</v>
      </c>
      <c r="AI892" s="17" cm="1">
        <f t="array" ref="AI892">SUMPRODUCT(--(IFERROR(HOUR(Flights_2026_09_3033343536373[entry_hour]),-1)=HOUR(AF892)),--(IFERROR(Flights_2026_09_3033343536373[entry_sector],"")=AG892),--(IFERROR(Flights_2026_09_3033343536373[nfl],-1)&gt;=AH892),--(IFERROR(Flights_2026_09_3033343536373[nfl],-1)&lt;=IF(AH892=450,450,AH892+9)))</f>
        <v>0</v>
      </c>
    </row>
    <row r="893" spans="32:35" x14ac:dyDescent="0.2">
      <c r="AF893" s="2">
        <v>0.83333333333333337</v>
      </c>
      <c r="AG893" t="s">
        <v>747</v>
      </c>
      <c r="AH893" s="17">
        <v>270</v>
      </c>
      <c r="AI893" s="17" cm="1">
        <f t="array" ref="AI893">SUMPRODUCT(--(IFERROR(HOUR(Flights_2026_09_3033343536373[entry_hour]),-1)=HOUR(AF893)),--(IFERROR(Flights_2026_09_3033343536373[entry_sector],"")=AG893),--(IFERROR(Flights_2026_09_3033343536373[nfl],-1)&gt;=AH893),--(IFERROR(Flights_2026_09_3033343536373[nfl],-1)&lt;=IF(AH893=450,450,AH893+9)))</f>
        <v>0</v>
      </c>
    </row>
    <row r="894" spans="32:35" x14ac:dyDescent="0.2">
      <c r="AF894" s="2">
        <v>0.83333333333333337</v>
      </c>
      <c r="AG894" t="s">
        <v>747</v>
      </c>
      <c r="AH894" s="17">
        <v>280</v>
      </c>
      <c r="AI894" s="17" cm="1">
        <f t="array" ref="AI894">SUMPRODUCT(--(IFERROR(HOUR(Flights_2026_09_3033343536373[entry_hour]),-1)=HOUR(AF894)),--(IFERROR(Flights_2026_09_3033343536373[entry_sector],"")=AG894),--(IFERROR(Flights_2026_09_3033343536373[nfl],-1)&gt;=AH894),--(IFERROR(Flights_2026_09_3033343536373[nfl],-1)&lt;=IF(AH894=450,450,AH894+9)))</f>
        <v>0</v>
      </c>
    </row>
    <row r="895" spans="32:35" x14ac:dyDescent="0.2">
      <c r="AF895" s="2">
        <v>0.83333333333333337</v>
      </c>
      <c r="AG895" t="s">
        <v>747</v>
      </c>
      <c r="AH895" s="17">
        <v>290</v>
      </c>
      <c r="AI895" s="17" cm="1">
        <f t="array" ref="AI895">SUMPRODUCT(--(IFERROR(HOUR(Flights_2026_09_3033343536373[entry_hour]),-1)=HOUR(AF895)),--(IFERROR(Flights_2026_09_3033343536373[entry_sector],"")=AG895),--(IFERROR(Flights_2026_09_3033343536373[nfl],-1)&gt;=AH895),--(IFERROR(Flights_2026_09_3033343536373[nfl],-1)&lt;=IF(AH895=450,450,AH895+9)))</f>
        <v>0</v>
      </c>
    </row>
    <row r="896" spans="32:35" x14ac:dyDescent="0.2">
      <c r="AF896" s="2">
        <v>0.83333333333333337</v>
      </c>
      <c r="AG896" t="s">
        <v>747</v>
      </c>
      <c r="AH896" s="17">
        <v>300</v>
      </c>
      <c r="AI896" s="17" cm="1">
        <f t="array" ref="AI896">SUMPRODUCT(--(IFERROR(HOUR(Flights_2026_09_3033343536373[entry_hour]),-1)=HOUR(AF896)),--(IFERROR(Flights_2026_09_3033343536373[entry_sector],"")=AG896),--(IFERROR(Flights_2026_09_3033343536373[nfl],-1)&gt;=AH896),--(IFERROR(Flights_2026_09_3033343536373[nfl],-1)&lt;=IF(AH896=450,450,AH896+9)))</f>
        <v>0</v>
      </c>
    </row>
    <row r="897" spans="32:35" x14ac:dyDescent="0.2">
      <c r="AF897" s="2">
        <v>0.83333333333333337</v>
      </c>
      <c r="AG897" t="s">
        <v>747</v>
      </c>
      <c r="AH897" s="17">
        <v>310</v>
      </c>
      <c r="AI897" s="17" cm="1">
        <f t="array" ref="AI897">SUMPRODUCT(--(IFERROR(HOUR(Flights_2026_09_3033343536373[entry_hour]),-1)=HOUR(AF897)),--(IFERROR(Flights_2026_09_3033343536373[entry_sector],"")=AG897),--(IFERROR(Flights_2026_09_3033343536373[nfl],-1)&gt;=AH897),--(IFERROR(Flights_2026_09_3033343536373[nfl],-1)&lt;=IF(AH897=450,450,AH897+9)))</f>
        <v>0</v>
      </c>
    </row>
    <row r="898" spans="32:35" x14ac:dyDescent="0.2">
      <c r="AF898" s="2">
        <v>0.83333333333333337</v>
      </c>
      <c r="AG898" t="s">
        <v>747</v>
      </c>
      <c r="AH898" s="17">
        <v>320</v>
      </c>
      <c r="AI898" s="17" cm="1">
        <f t="array" ref="AI898">SUMPRODUCT(--(IFERROR(HOUR(Flights_2026_09_3033343536373[entry_hour]),-1)=HOUR(AF898)),--(IFERROR(Flights_2026_09_3033343536373[entry_sector],"")=AG898),--(IFERROR(Flights_2026_09_3033343536373[nfl],-1)&gt;=AH898),--(IFERROR(Flights_2026_09_3033343536373[nfl],-1)&lt;=IF(AH898=450,450,AH898+9)))</f>
        <v>0</v>
      </c>
    </row>
    <row r="899" spans="32:35" x14ac:dyDescent="0.2">
      <c r="AF899" s="2">
        <v>0.83333333333333337</v>
      </c>
      <c r="AG899" t="s">
        <v>747</v>
      </c>
      <c r="AH899" s="17">
        <v>330</v>
      </c>
      <c r="AI899" s="17" cm="1">
        <f t="array" ref="AI899">SUMPRODUCT(--(IFERROR(HOUR(Flights_2026_09_3033343536373[entry_hour]),-1)=HOUR(AF899)),--(IFERROR(Flights_2026_09_3033343536373[entry_sector],"")=AG899),--(IFERROR(Flights_2026_09_3033343536373[nfl],-1)&gt;=AH899),--(IFERROR(Flights_2026_09_3033343536373[nfl],-1)&lt;=IF(AH899=450,450,AH899+9)))</f>
        <v>0</v>
      </c>
    </row>
    <row r="900" spans="32:35" x14ac:dyDescent="0.2">
      <c r="AF900" s="2">
        <v>0.83333333333333337</v>
      </c>
      <c r="AG900" t="s">
        <v>747</v>
      </c>
      <c r="AH900" s="17">
        <v>340</v>
      </c>
      <c r="AI900" s="17" cm="1">
        <f t="array" ref="AI900">SUMPRODUCT(--(IFERROR(HOUR(Flights_2026_09_3033343536373[entry_hour]),-1)=HOUR(AF900)),--(IFERROR(Flights_2026_09_3033343536373[entry_sector],"")=AG900),--(IFERROR(Flights_2026_09_3033343536373[nfl],-1)&gt;=AH900),--(IFERROR(Flights_2026_09_3033343536373[nfl],-1)&lt;=IF(AH900=450,450,AH900+9)))</f>
        <v>0</v>
      </c>
    </row>
    <row r="901" spans="32:35" x14ac:dyDescent="0.2">
      <c r="AF901" s="2">
        <v>0.83333333333333337</v>
      </c>
      <c r="AG901" t="s">
        <v>747</v>
      </c>
      <c r="AH901" s="17">
        <v>350</v>
      </c>
      <c r="AI901" s="17" cm="1">
        <f t="array" ref="AI901">SUMPRODUCT(--(IFERROR(HOUR(Flights_2026_09_3033343536373[entry_hour]),-1)=HOUR(AF901)),--(IFERROR(Flights_2026_09_3033343536373[entry_sector],"")=AG901),--(IFERROR(Flights_2026_09_3033343536373[nfl],-1)&gt;=AH901),--(IFERROR(Flights_2026_09_3033343536373[nfl],-1)&lt;=IF(AH901=450,450,AH901+9)))</f>
        <v>0</v>
      </c>
    </row>
    <row r="902" spans="32:35" x14ac:dyDescent="0.2">
      <c r="AF902" s="2">
        <v>0.83333333333333337</v>
      </c>
      <c r="AG902" t="s">
        <v>747</v>
      </c>
      <c r="AH902" s="17">
        <v>360</v>
      </c>
      <c r="AI902" s="17" cm="1">
        <f t="array" ref="AI902">SUMPRODUCT(--(IFERROR(HOUR(Flights_2026_09_3033343536373[entry_hour]),-1)=HOUR(AF902)),--(IFERROR(Flights_2026_09_3033343536373[entry_sector],"")=AG902),--(IFERROR(Flights_2026_09_3033343536373[nfl],-1)&gt;=AH902),--(IFERROR(Flights_2026_09_3033343536373[nfl],-1)&lt;=IF(AH902=450,450,AH902+9)))</f>
        <v>0</v>
      </c>
    </row>
    <row r="903" spans="32:35" x14ac:dyDescent="0.2">
      <c r="AF903" s="2">
        <v>0.83333333333333337</v>
      </c>
      <c r="AG903" t="s">
        <v>747</v>
      </c>
      <c r="AH903" s="17">
        <v>370</v>
      </c>
      <c r="AI903" s="17" cm="1">
        <f t="array" ref="AI903">SUMPRODUCT(--(IFERROR(HOUR(Flights_2026_09_3033343536373[entry_hour]),-1)=HOUR(AF903)),--(IFERROR(Flights_2026_09_3033343536373[entry_sector],"")=AG903),--(IFERROR(Flights_2026_09_3033343536373[nfl],-1)&gt;=AH903),--(IFERROR(Flights_2026_09_3033343536373[nfl],-1)&lt;=IF(AH903=450,450,AH903+9)))</f>
        <v>1</v>
      </c>
    </row>
    <row r="904" spans="32:35" x14ac:dyDescent="0.2">
      <c r="AF904" s="2">
        <v>0.83333333333333337</v>
      </c>
      <c r="AG904" t="s">
        <v>747</v>
      </c>
      <c r="AH904" s="17">
        <v>380</v>
      </c>
      <c r="AI904" s="17" cm="1">
        <f t="array" ref="AI904">SUMPRODUCT(--(IFERROR(HOUR(Flights_2026_09_3033343536373[entry_hour]),-1)=HOUR(AF904)),--(IFERROR(Flights_2026_09_3033343536373[entry_sector],"")=AG904),--(IFERROR(Flights_2026_09_3033343536373[nfl],-1)&gt;=AH904),--(IFERROR(Flights_2026_09_3033343536373[nfl],-1)&lt;=IF(AH904=450,450,AH904+9)))</f>
        <v>1</v>
      </c>
    </row>
    <row r="905" spans="32:35" x14ac:dyDescent="0.2">
      <c r="AF905" s="2">
        <v>0.83333333333333337</v>
      </c>
      <c r="AG905" t="s">
        <v>747</v>
      </c>
      <c r="AH905" s="17">
        <v>390</v>
      </c>
      <c r="AI905" s="17" cm="1">
        <f t="array" ref="AI905">SUMPRODUCT(--(IFERROR(HOUR(Flights_2026_09_3033343536373[entry_hour]),-1)=HOUR(AF905)),--(IFERROR(Flights_2026_09_3033343536373[entry_sector],"")=AG905),--(IFERROR(Flights_2026_09_3033343536373[nfl],-1)&gt;=AH905),--(IFERROR(Flights_2026_09_3033343536373[nfl],-1)&lt;=IF(AH905=450,450,AH905+9)))</f>
        <v>0</v>
      </c>
    </row>
    <row r="906" spans="32:35" x14ac:dyDescent="0.2">
      <c r="AF906" s="2">
        <v>0.83333333333333337</v>
      </c>
      <c r="AG906" t="s">
        <v>747</v>
      </c>
      <c r="AH906" s="17">
        <v>400</v>
      </c>
      <c r="AI906" s="17" cm="1">
        <f t="array" ref="AI906">SUMPRODUCT(--(IFERROR(HOUR(Flights_2026_09_3033343536373[entry_hour]),-1)=HOUR(AF906)),--(IFERROR(Flights_2026_09_3033343536373[entry_sector],"")=AG906),--(IFERROR(Flights_2026_09_3033343536373[nfl],-1)&gt;=AH906),--(IFERROR(Flights_2026_09_3033343536373[nfl],-1)&lt;=IF(AH906=450,450,AH906+9)))</f>
        <v>0</v>
      </c>
    </row>
    <row r="907" spans="32:35" x14ac:dyDescent="0.2">
      <c r="AF907" s="2">
        <v>0.83333333333333337</v>
      </c>
      <c r="AG907" t="s">
        <v>747</v>
      </c>
      <c r="AH907" s="17">
        <v>410</v>
      </c>
      <c r="AI907" s="17" cm="1">
        <f t="array" ref="AI907">SUMPRODUCT(--(IFERROR(HOUR(Flights_2026_09_3033343536373[entry_hour]),-1)=HOUR(AF907)),--(IFERROR(Flights_2026_09_3033343536373[entry_sector],"")=AG907),--(IFERROR(Flights_2026_09_3033343536373[nfl],-1)&gt;=AH907),--(IFERROR(Flights_2026_09_3033343536373[nfl],-1)&lt;=IF(AH907=450,450,AH907+9)))</f>
        <v>0</v>
      </c>
    </row>
    <row r="908" spans="32:35" x14ac:dyDescent="0.2">
      <c r="AF908" s="2">
        <v>0.83333333333333337</v>
      </c>
      <c r="AG908" t="s">
        <v>747</v>
      </c>
      <c r="AH908" s="17">
        <v>420</v>
      </c>
      <c r="AI908" s="17" cm="1">
        <f t="array" ref="AI908">SUMPRODUCT(--(IFERROR(HOUR(Flights_2026_09_3033343536373[entry_hour]),-1)=HOUR(AF908)),--(IFERROR(Flights_2026_09_3033343536373[entry_sector],"")=AG908),--(IFERROR(Flights_2026_09_3033343536373[nfl],-1)&gt;=AH908),--(IFERROR(Flights_2026_09_3033343536373[nfl],-1)&lt;=IF(AH908=450,450,AH908+9)))</f>
        <v>0</v>
      </c>
    </row>
    <row r="909" spans="32:35" x14ac:dyDescent="0.2">
      <c r="AF909" s="2">
        <v>0.83333333333333337</v>
      </c>
      <c r="AG909" t="s">
        <v>747</v>
      </c>
      <c r="AH909" s="17">
        <v>430</v>
      </c>
      <c r="AI909" s="17" cm="1">
        <f t="array" ref="AI909">SUMPRODUCT(--(IFERROR(HOUR(Flights_2026_09_3033343536373[entry_hour]),-1)=HOUR(AF909)),--(IFERROR(Flights_2026_09_3033343536373[entry_sector],"")=AG909),--(IFERROR(Flights_2026_09_3033343536373[nfl],-1)&gt;=AH909),--(IFERROR(Flights_2026_09_3033343536373[nfl],-1)&lt;=IF(AH909=450,450,AH909+9)))</f>
        <v>0</v>
      </c>
    </row>
    <row r="910" spans="32:35" x14ac:dyDescent="0.2">
      <c r="AF910" s="2">
        <v>0.83333333333333337</v>
      </c>
      <c r="AG910" t="s">
        <v>747</v>
      </c>
      <c r="AH910" s="17">
        <v>440</v>
      </c>
      <c r="AI910" s="17" cm="1">
        <f t="array" ref="AI910">SUMPRODUCT(--(IFERROR(HOUR(Flights_2026_09_3033343536373[entry_hour]),-1)=HOUR(AF910)),--(IFERROR(Flights_2026_09_3033343536373[entry_sector],"")=AG910),--(IFERROR(Flights_2026_09_3033343536373[nfl],-1)&gt;=AH910),--(IFERROR(Flights_2026_09_3033343536373[nfl],-1)&lt;=IF(AH910=450,450,AH910+9)))</f>
        <v>0</v>
      </c>
    </row>
    <row r="911" spans="32:35" x14ac:dyDescent="0.2">
      <c r="AF911" s="2">
        <v>0.83333333333333337</v>
      </c>
      <c r="AG911" t="s">
        <v>747</v>
      </c>
      <c r="AH911" s="17">
        <v>450</v>
      </c>
      <c r="AI911" s="17" cm="1">
        <f t="array" ref="AI911">SUMPRODUCT(--(IFERROR(HOUR(Flights_2026_09_3033343536373[entry_hour]),-1)=HOUR(AF911)),--(IFERROR(Flights_2026_09_3033343536373[entry_sector],"")=AG911),--(IFERROR(Flights_2026_09_3033343536373[nfl],-1)&gt;=AH911),--(IFERROR(Flights_2026_09_3033343536373[nfl],-1)&lt;=IF(AH911=450,450,AH911+9)))</f>
        <v>0</v>
      </c>
    </row>
    <row r="912" spans="32:35" x14ac:dyDescent="0.2">
      <c r="AF912" s="2">
        <v>0.875</v>
      </c>
      <c r="AG912" t="s">
        <v>743</v>
      </c>
      <c r="AH912" s="17">
        <v>200</v>
      </c>
      <c r="AI912" s="17" cm="1">
        <f t="array" ref="AI912">SUMPRODUCT(--(IFERROR(HOUR(Flights_2026_09_3033343536373[entry_hour]),-1)=HOUR(AF912)),--(IFERROR(Flights_2026_09_3033343536373[entry_sector],"")=AG912),--(IFERROR(Flights_2026_09_3033343536373[nfl],-1)&gt;=AH912),--(IFERROR(Flights_2026_09_3033343536373[nfl],-1)&lt;=IF(AH912=450,450,AH912+9)))</f>
        <v>0</v>
      </c>
    </row>
    <row r="913" spans="32:35" x14ac:dyDescent="0.2">
      <c r="AF913" s="2">
        <v>0.875</v>
      </c>
      <c r="AG913" t="s">
        <v>743</v>
      </c>
      <c r="AH913" s="17">
        <v>210</v>
      </c>
      <c r="AI913" s="17" cm="1">
        <f t="array" ref="AI913">SUMPRODUCT(--(IFERROR(HOUR(Flights_2026_09_3033343536373[entry_hour]),-1)=HOUR(AF913)),--(IFERROR(Flights_2026_09_3033343536373[entry_sector],"")=AG913),--(IFERROR(Flights_2026_09_3033343536373[nfl],-1)&gt;=AH913),--(IFERROR(Flights_2026_09_3033343536373[nfl],-1)&lt;=IF(AH913=450,450,AH913+9)))</f>
        <v>0</v>
      </c>
    </row>
    <row r="914" spans="32:35" x14ac:dyDescent="0.2">
      <c r="AF914" s="2">
        <v>0.875</v>
      </c>
      <c r="AG914" t="s">
        <v>743</v>
      </c>
      <c r="AH914" s="17">
        <v>220</v>
      </c>
      <c r="AI914" s="17" cm="1">
        <f t="array" ref="AI914">SUMPRODUCT(--(IFERROR(HOUR(Flights_2026_09_3033343536373[entry_hour]),-1)=HOUR(AF914)),--(IFERROR(Flights_2026_09_3033343536373[entry_sector],"")=AG914),--(IFERROR(Flights_2026_09_3033343536373[nfl],-1)&gt;=AH914),--(IFERROR(Flights_2026_09_3033343536373[nfl],-1)&lt;=IF(AH914=450,450,AH914+9)))</f>
        <v>0</v>
      </c>
    </row>
    <row r="915" spans="32:35" x14ac:dyDescent="0.2">
      <c r="AF915" s="2">
        <v>0.875</v>
      </c>
      <c r="AG915" t="s">
        <v>743</v>
      </c>
      <c r="AH915" s="17">
        <v>230</v>
      </c>
      <c r="AI915" s="17" cm="1">
        <f t="array" ref="AI915">SUMPRODUCT(--(IFERROR(HOUR(Flights_2026_09_3033343536373[entry_hour]),-1)=HOUR(AF915)),--(IFERROR(Flights_2026_09_3033343536373[entry_sector],"")=AG915),--(IFERROR(Flights_2026_09_3033343536373[nfl],-1)&gt;=AH915),--(IFERROR(Flights_2026_09_3033343536373[nfl],-1)&lt;=IF(AH915=450,450,AH915+9)))</f>
        <v>0</v>
      </c>
    </row>
    <row r="916" spans="32:35" x14ac:dyDescent="0.2">
      <c r="AF916" s="2">
        <v>0.875</v>
      </c>
      <c r="AG916" t="s">
        <v>743</v>
      </c>
      <c r="AH916" s="17">
        <v>240</v>
      </c>
      <c r="AI916" s="17" cm="1">
        <f t="array" ref="AI916">SUMPRODUCT(--(IFERROR(HOUR(Flights_2026_09_3033343536373[entry_hour]),-1)=HOUR(AF916)),--(IFERROR(Flights_2026_09_3033343536373[entry_sector],"")=AG916),--(IFERROR(Flights_2026_09_3033343536373[nfl],-1)&gt;=AH916),--(IFERROR(Flights_2026_09_3033343536373[nfl],-1)&lt;=IF(AH916=450,450,AH916+9)))</f>
        <v>0</v>
      </c>
    </row>
    <row r="917" spans="32:35" x14ac:dyDescent="0.2">
      <c r="AF917" s="2">
        <v>0.875</v>
      </c>
      <c r="AG917" t="s">
        <v>743</v>
      </c>
      <c r="AH917" s="17">
        <v>250</v>
      </c>
      <c r="AI917" s="17" cm="1">
        <f t="array" ref="AI917">SUMPRODUCT(--(IFERROR(HOUR(Flights_2026_09_3033343536373[entry_hour]),-1)=HOUR(AF917)),--(IFERROR(Flights_2026_09_3033343536373[entry_sector],"")=AG917),--(IFERROR(Flights_2026_09_3033343536373[nfl],-1)&gt;=AH917),--(IFERROR(Flights_2026_09_3033343536373[nfl],-1)&lt;=IF(AH917=450,450,AH917+9)))</f>
        <v>0</v>
      </c>
    </row>
    <row r="918" spans="32:35" x14ac:dyDescent="0.2">
      <c r="AF918" s="2">
        <v>0.875</v>
      </c>
      <c r="AG918" t="s">
        <v>743</v>
      </c>
      <c r="AH918" s="17">
        <v>260</v>
      </c>
      <c r="AI918" s="17" cm="1">
        <f t="array" ref="AI918">SUMPRODUCT(--(IFERROR(HOUR(Flights_2026_09_3033343536373[entry_hour]),-1)=HOUR(AF918)),--(IFERROR(Flights_2026_09_3033343536373[entry_sector],"")=AG918),--(IFERROR(Flights_2026_09_3033343536373[nfl],-1)&gt;=AH918),--(IFERROR(Flights_2026_09_3033343536373[nfl],-1)&lt;=IF(AH918=450,450,AH918+9)))</f>
        <v>0</v>
      </c>
    </row>
    <row r="919" spans="32:35" x14ac:dyDescent="0.2">
      <c r="AF919" s="2">
        <v>0.875</v>
      </c>
      <c r="AG919" t="s">
        <v>743</v>
      </c>
      <c r="AH919" s="17">
        <v>270</v>
      </c>
      <c r="AI919" s="17" cm="1">
        <f t="array" ref="AI919">SUMPRODUCT(--(IFERROR(HOUR(Flights_2026_09_3033343536373[entry_hour]),-1)=HOUR(AF919)),--(IFERROR(Flights_2026_09_3033343536373[entry_sector],"")=AG919),--(IFERROR(Flights_2026_09_3033343536373[nfl],-1)&gt;=AH919),--(IFERROR(Flights_2026_09_3033343536373[nfl],-1)&lt;=IF(AH919=450,450,AH919+9)))</f>
        <v>0</v>
      </c>
    </row>
    <row r="920" spans="32:35" x14ac:dyDescent="0.2">
      <c r="AF920" s="2">
        <v>0.875</v>
      </c>
      <c r="AG920" t="s">
        <v>743</v>
      </c>
      <c r="AH920" s="17">
        <v>280</v>
      </c>
      <c r="AI920" s="17" cm="1">
        <f t="array" ref="AI920">SUMPRODUCT(--(IFERROR(HOUR(Flights_2026_09_3033343536373[entry_hour]),-1)=HOUR(AF920)),--(IFERROR(Flights_2026_09_3033343536373[entry_sector],"")=AG920),--(IFERROR(Flights_2026_09_3033343536373[nfl],-1)&gt;=AH920),--(IFERROR(Flights_2026_09_3033343536373[nfl],-1)&lt;=IF(AH920=450,450,AH920+9)))</f>
        <v>0</v>
      </c>
    </row>
    <row r="921" spans="32:35" x14ac:dyDescent="0.2">
      <c r="AF921" s="2">
        <v>0.875</v>
      </c>
      <c r="AG921" t="s">
        <v>743</v>
      </c>
      <c r="AH921" s="17">
        <v>290</v>
      </c>
      <c r="AI921" s="17" cm="1">
        <f t="array" ref="AI921">SUMPRODUCT(--(IFERROR(HOUR(Flights_2026_09_3033343536373[entry_hour]),-1)=HOUR(AF921)),--(IFERROR(Flights_2026_09_3033343536373[entry_sector],"")=AG921),--(IFERROR(Flights_2026_09_3033343536373[nfl],-1)&gt;=AH921),--(IFERROR(Flights_2026_09_3033343536373[nfl],-1)&lt;=IF(AH921=450,450,AH921+9)))</f>
        <v>0</v>
      </c>
    </row>
    <row r="922" spans="32:35" x14ac:dyDescent="0.2">
      <c r="AF922" s="2">
        <v>0.875</v>
      </c>
      <c r="AG922" t="s">
        <v>743</v>
      </c>
      <c r="AH922" s="17">
        <v>300</v>
      </c>
      <c r="AI922" s="17" cm="1">
        <f t="array" ref="AI922">SUMPRODUCT(--(IFERROR(HOUR(Flights_2026_09_3033343536373[entry_hour]),-1)=HOUR(AF922)),--(IFERROR(Flights_2026_09_3033343536373[entry_sector],"")=AG922),--(IFERROR(Flights_2026_09_3033343536373[nfl],-1)&gt;=AH922),--(IFERROR(Flights_2026_09_3033343536373[nfl],-1)&lt;=IF(AH922=450,450,AH922+9)))</f>
        <v>0</v>
      </c>
    </row>
    <row r="923" spans="32:35" x14ac:dyDescent="0.2">
      <c r="AF923" s="2">
        <v>0.875</v>
      </c>
      <c r="AG923" t="s">
        <v>743</v>
      </c>
      <c r="AH923" s="17">
        <v>310</v>
      </c>
      <c r="AI923" s="17" cm="1">
        <f t="array" ref="AI923">SUMPRODUCT(--(IFERROR(HOUR(Flights_2026_09_3033343536373[entry_hour]),-1)=HOUR(AF923)),--(IFERROR(Flights_2026_09_3033343536373[entry_sector],"")=AG923),--(IFERROR(Flights_2026_09_3033343536373[nfl],-1)&gt;=AH923),--(IFERROR(Flights_2026_09_3033343536373[nfl],-1)&lt;=IF(AH923=450,450,AH923+9)))</f>
        <v>0</v>
      </c>
    </row>
    <row r="924" spans="32:35" x14ac:dyDescent="0.2">
      <c r="AF924" s="2">
        <v>0.875</v>
      </c>
      <c r="AG924" t="s">
        <v>743</v>
      </c>
      <c r="AH924" s="17">
        <v>320</v>
      </c>
      <c r="AI924" s="17" cm="1">
        <f t="array" ref="AI924">SUMPRODUCT(--(IFERROR(HOUR(Flights_2026_09_3033343536373[entry_hour]),-1)=HOUR(AF924)),--(IFERROR(Flights_2026_09_3033343536373[entry_sector],"")=AG924),--(IFERROR(Flights_2026_09_3033343536373[nfl],-1)&gt;=AH924),--(IFERROR(Flights_2026_09_3033343536373[nfl],-1)&lt;=IF(AH924=450,450,AH924+9)))</f>
        <v>0</v>
      </c>
    </row>
    <row r="925" spans="32:35" x14ac:dyDescent="0.2">
      <c r="AF925" s="2">
        <v>0.875</v>
      </c>
      <c r="AG925" t="s">
        <v>743</v>
      </c>
      <c r="AH925" s="17">
        <v>330</v>
      </c>
      <c r="AI925" s="17" cm="1">
        <f t="array" ref="AI925">SUMPRODUCT(--(IFERROR(HOUR(Flights_2026_09_3033343536373[entry_hour]),-1)=HOUR(AF925)),--(IFERROR(Flights_2026_09_3033343536373[entry_sector],"")=AG925),--(IFERROR(Flights_2026_09_3033343536373[nfl],-1)&gt;=AH925),--(IFERROR(Flights_2026_09_3033343536373[nfl],-1)&lt;=IF(AH925=450,450,AH925+9)))</f>
        <v>0</v>
      </c>
    </row>
    <row r="926" spans="32:35" x14ac:dyDescent="0.2">
      <c r="AF926" s="2">
        <v>0.875</v>
      </c>
      <c r="AG926" t="s">
        <v>743</v>
      </c>
      <c r="AH926" s="17">
        <v>340</v>
      </c>
      <c r="AI926" s="17" cm="1">
        <f t="array" ref="AI926">SUMPRODUCT(--(IFERROR(HOUR(Flights_2026_09_3033343536373[entry_hour]),-1)=HOUR(AF926)),--(IFERROR(Flights_2026_09_3033343536373[entry_sector],"")=AG926),--(IFERROR(Flights_2026_09_3033343536373[nfl],-1)&gt;=AH926),--(IFERROR(Flights_2026_09_3033343536373[nfl],-1)&lt;=IF(AH926=450,450,AH926+9)))</f>
        <v>0</v>
      </c>
    </row>
    <row r="927" spans="32:35" x14ac:dyDescent="0.2">
      <c r="AF927" s="2">
        <v>0.875</v>
      </c>
      <c r="AG927" t="s">
        <v>743</v>
      </c>
      <c r="AH927" s="17">
        <v>350</v>
      </c>
      <c r="AI927" s="17" cm="1">
        <f t="array" ref="AI927">SUMPRODUCT(--(IFERROR(HOUR(Flights_2026_09_3033343536373[entry_hour]),-1)=HOUR(AF927)),--(IFERROR(Flights_2026_09_3033343536373[entry_sector],"")=AG927),--(IFERROR(Flights_2026_09_3033343536373[nfl],-1)&gt;=AH927),--(IFERROR(Flights_2026_09_3033343536373[nfl],-1)&lt;=IF(AH927=450,450,AH927+9)))</f>
        <v>0</v>
      </c>
    </row>
    <row r="928" spans="32:35" x14ac:dyDescent="0.2">
      <c r="AF928" s="2">
        <v>0.875</v>
      </c>
      <c r="AG928" t="s">
        <v>743</v>
      </c>
      <c r="AH928" s="17">
        <v>360</v>
      </c>
      <c r="AI928" s="17" cm="1">
        <f t="array" ref="AI928">SUMPRODUCT(--(IFERROR(HOUR(Flights_2026_09_3033343536373[entry_hour]),-1)=HOUR(AF928)),--(IFERROR(Flights_2026_09_3033343536373[entry_sector],"")=AG928),--(IFERROR(Flights_2026_09_3033343536373[nfl],-1)&gt;=AH928),--(IFERROR(Flights_2026_09_3033343536373[nfl],-1)&lt;=IF(AH928=450,450,AH928+9)))</f>
        <v>0</v>
      </c>
    </row>
    <row r="929" spans="32:35" x14ac:dyDescent="0.2">
      <c r="AF929" s="2">
        <v>0.875</v>
      </c>
      <c r="AG929" t="s">
        <v>743</v>
      </c>
      <c r="AH929" s="17">
        <v>370</v>
      </c>
      <c r="AI929" s="17" cm="1">
        <f t="array" ref="AI929">SUMPRODUCT(--(IFERROR(HOUR(Flights_2026_09_3033343536373[entry_hour]),-1)=HOUR(AF929)),--(IFERROR(Flights_2026_09_3033343536373[entry_sector],"")=AG929),--(IFERROR(Flights_2026_09_3033343536373[nfl],-1)&gt;=AH929),--(IFERROR(Flights_2026_09_3033343536373[nfl],-1)&lt;=IF(AH929=450,450,AH929+9)))</f>
        <v>0</v>
      </c>
    </row>
    <row r="930" spans="32:35" x14ac:dyDescent="0.2">
      <c r="AF930" s="2">
        <v>0.875</v>
      </c>
      <c r="AG930" t="s">
        <v>743</v>
      </c>
      <c r="AH930" s="17">
        <v>380</v>
      </c>
      <c r="AI930" s="17" cm="1">
        <f t="array" ref="AI930">SUMPRODUCT(--(IFERROR(HOUR(Flights_2026_09_3033343536373[entry_hour]),-1)=HOUR(AF930)),--(IFERROR(Flights_2026_09_3033343536373[entry_sector],"")=AG930),--(IFERROR(Flights_2026_09_3033343536373[nfl],-1)&gt;=AH930),--(IFERROR(Flights_2026_09_3033343536373[nfl],-1)&lt;=IF(AH930=450,450,AH930+9)))</f>
        <v>0</v>
      </c>
    </row>
    <row r="931" spans="32:35" x14ac:dyDescent="0.2">
      <c r="AF931" s="2">
        <v>0.875</v>
      </c>
      <c r="AG931" t="s">
        <v>743</v>
      </c>
      <c r="AH931" s="17">
        <v>390</v>
      </c>
      <c r="AI931" s="17" cm="1">
        <f t="array" ref="AI931">SUMPRODUCT(--(IFERROR(HOUR(Flights_2026_09_3033343536373[entry_hour]),-1)=HOUR(AF931)),--(IFERROR(Flights_2026_09_3033343536373[entry_sector],"")=AG931),--(IFERROR(Flights_2026_09_3033343536373[nfl],-1)&gt;=AH931),--(IFERROR(Flights_2026_09_3033343536373[nfl],-1)&lt;=IF(AH931=450,450,AH931+9)))</f>
        <v>0</v>
      </c>
    </row>
    <row r="932" spans="32:35" x14ac:dyDescent="0.2">
      <c r="AF932" s="2">
        <v>0.875</v>
      </c>
      <c r="AG932" t="s">
        <v>743</v>
      </c>
      <c r="AH932" s="17">
        <v>400</v>
      </c>
      <c r="AI932" s="17" cm="1">
        <f t="array" ref="AI932">SUMPRODUCT(--(IFERROR(HOUR(Flights_2026_09_3033343536373[entry_hour]),-1)=HOUR(AF932)),--(IFERROR(Flights_2026_09_3033343536373[entry_sector],"")=AG932),--(IFERROR(Flights_2026_09_3033343536373[nfl],-1)&gt;=AH932),--(IFERROR(Flights_2026_09_3033343536373[nfl],-1)&lt;=IF(AH932=450,450,AH932+9)))</f>
        <v>0</v>
      </c>
    </row>
    <row r="933" spans="32:35" x14ac:dyDescent="0.2">
      <c r="AF933" s="2">
        <v>0.875</v>
      </c>
      <c r="AG933" t="s">
        <v>743</v>
      </c>
      <c r="AH933" s="17">
        <v>410</v>
      </c>
      <c r="AI933" s="17" cm="1">
        <f t="array" ref="AI933">SUMPRODUCT(--(IFERROR(HOUR(Flights_2026_09_3033343536373[entry_hour]),-1)=HOUR(AF933)),--(IFERROR(Flights_2026_09_3033343536373[entry_sector],"")=AG933),--(IFERROR(Flights_2026_09_3033343536373[nfl],-1)&gt;=AH933),--(IFERROR(Flights_2026_09_3033343536373[nfl],-1)&lt;=IF(AH933=450,450,AH933+9)))</f>
        <v>0</v>
      </c>
    </row>
    <row r="934" spans="32:35" x14ac:dyDescent="0.2">
      <c r="AF934" s="2">
        <v>0.875</v>
      </c>
      <c r="AG934" t="s">
        <v>743</v>
      </c>
      <c r="AH934" s="17">
        <v>420</v>
      </c>
      <c r="AI934" s="17" cm="1">
        <f t="array" ref="AI934">SUMPRODUCT(--(IFERROR(HOUR(Flights_2026_09_3033343536373[entry_hour]),-1)=HOUR(AF934)),--(IFERROR(Flights_2026_09_3033343536373[entry_sector],"")=AG934),--(IFERROR(Flights_2026_09_3033343536373[nfl],-1)&gt;=AH934),--(IFERROR(Flights_2026_09_3033343536373[nfl],-1)&lt;=IF(AH934=450,450,AH934+9)))</f>
        <v>0</v>
      </c>
    </row>
    <row r="935" spans="32:35" x14ac:dyDescent="0.2">
      <c r="AF935" s="2">
        <v>0.875</v>
      </c>
      <c r="AG935" t="s">
        <v>743</v>
      </c>
      <c r="AH935" s="17">
        <v>430</v>
      </c>
      <c r="AI935" s="17" cm="1">
        <f t="array" ref="AI935">SUMPRODUCT(--(IFERROR(HOUR(Flights_2026_09_3033343536373[entry_hour]),-1)=HOUR(AF935)),--(IFERROR(Flights_2026_09_3033343536373[entry_sector],"")=AG935),--(IFERROR(Flights_2026_09_3033343536373[nfl],-1)&gt;=AH935),--(IFERROR(Flights_2026_09_3033343536373[nfl],-1)&lt;=IF(AH935=450,450,AH935+9)))</f>
        <v>0</v>
      </c>
    </row>
    <row r="936" spans="32:35" x14ac:dyDescent="0.2">
      <c r="AF936" s="2">
        <v>0.875</v>
      </c>
      <c r="AG936" t="s">
        <v>743</v>
      </c>
      <c r="AH936" s="17">
        <v>440</v>
      </c>
      <c r="AI936" s="17" cm="1">
        <f t="array" ref="AI936">SUMPRODUCT(--(IFERROR(HOUR(Flights_2026_09_3033343536373[entry_hour]),-1)=HOUR(AF936)),--(IFERROR(Flights_2026_09_3033343536373[entry_sector],"")=AG936),--(IFERROR(Flights_2026_09_3033343536373[nfl],-1)&gt;=AH936),--(IFERROR(Flights_2026_09_3033343536373[nfl],-1)&lt;=IF(AH936=450,450,AH936+9)))</f>
        <v>0</v>
      </c>
    </row>
    <row r="937" spans="32:35" x14ac:dyDescent="0.2">
      <c r="AF937" s="2">
        <v>0.875</v>
      </c>
      <c r="AG937" t="s">
        <v>743</v>
      </c>
      <c r="AH937" s="17">
        <v>450</v>
      </c>
      <c r="AI937" s="17" cm="1">
        <f t="array" ref="AI937">SUMPRODUCT(--(IFERROR(HOUR(Flights_2026_09_3033343536373[entry_hour]),-1)=HOUR(AF937)),--(IFERROR(Flights_2026_09_3033343536373[entry_sector],"")=AG937),--(IFERROR(Flights_2026_09_3033343536373[nfl],-1)&gt;=AH937),--(IFERROR(Flights_2026_09_3033343536373[nfl],-1)&lt;=IF(AH937=450,450,AH937+9)))</f>
        <v>0</v>
      </c>
    </row>
    <row r="938" spans="32:35" x14ac:dyDescent="0.2">
      <c r="AF938" s="2">
        <v>0.875</v>
      </c>
      <c r="AG938" t="s">
        <v>744</v>
      </c>
      <c r="AH938" s="17">
        <v>200</v>
      </c>
      <c r="AI938" s="17" cm="1">
        <f t="array" ref="AI938">SUMPRODUCT(--(IFERROR(HOUR(Flights_2026_09_3033343536373[entry_hour]),-1)=HOUR(AF938)),--(IFERROR(Flights_2026_09_3033343536373[entry_sector],"")=AG938),--(IFERROR(Flights_2026_09_3033343536373[nfl],-1)&gt;=AH938),--(IFERROR(Flights_2026_09_3033343536373[nfl],-1)&lt;=IF(AH938=450,450,AH938+9)))</f>
        <v>0</v>
      </c>
    </row>
    <row r="939" spans="32:35" x14ac:dyDescent="0.2">
      <c r="AF939" s="2">
        <v>0.875</v>
      </c>
      <c r="AG939" t="s">
        <v>744</v>
      </c>
      <c r="AH939" s="17">
        <v>210</v>
      </c>
      <c r="AI939" s="17" cm="1">
        <f t="array" ref="AI939">SUMPRODUCT(--(IFERROR(HOUR(Flights_2026_09_3033343536373[entry_hour]),-1)=HOUR(AF939)),--(IFERROR(Flights_2026_09_3033343536373[entry_sector],"")=AG939),--(IFERROR(Flights_2026_09_3033343536373[nfl],-1)&gt;=AH939),--(IFERROR(Flights_2026_09_3033343536373[nfl],-1)&lt;=IF(AH939=450,450,AH939+9)))</f>
        <v>0</v>
      </c>
    </row>
    <row r="940" spans="32:35" x14ac:dyDescent="0.2">
      <c r="AF940" s="2">
        <v>0.875</v>
      </c>
      <c r="AG940" t="s">
        <v>744</v>
      </c>
      <c r="AH940" s="17">
        <v>220</v>
      </c>
      <c r="AI940" s="17" cm="1">
        <f t="array" ref="AI940">SUMPRODUCT(--(IFERROR(HOUR(Flights_2026_09_3033343536373[entry_hour]),-1)=HOUR(AF940)),--(IFERROR(Flights_2026_09_3033343536373[entry_sector],"")=AG940),--(IFERROR(Flights_2026_09_3033343536373[nfl],-1)&gt;=AH940),--(IFERROR(Flights_2026_09_3033343536373[nfl],-1)&lt;=IF(AH940=450,450,AH940+9)))</f>
        <v>1</v>
      </c>
    </row>
    <row r="941" spans="32:35" x14ac:dyDescent="0.2">
      <c r="AF941" s="2">
        <v>0.875</v>
      </c>
      <c r="AG941" t="s">
        <v>744</v>
      </c>
      <c r="AH941" s="17">
        <v>230</v>
      </c>
      <c r="AI941" s="17" cm="1">
        <f t="array" ref="AI941">SUMPRODUCT(--(IFERROR(HOUR(Flights_2026_09_3033343536373[entry_hour]),-1)=HOUR(AF941)),--(IFERROR(Flights_2026_09_3033343536373[entry_sector],"")=AG941),--(IFERROR(Flights_2026_09_3033343536373[nfl],-1)&gt;=AH941),--(IFERROR(Flights_2026_09_3033343536373[nfl],-1)&lt;=IF(AH941=450,450,AH941+9)))</f>
        <v>0</v>
      </c>
    </row>
    <row r="942" spans="32:35" x14ac:dyDescent="0.2">
      <c r="AF942" s="2">
        <v>0.875</v>
      </c>
      <c r="AG942" t="s">
        <v>744</v>
      </c>
      <c r="AH942" s="17">
        <v>240</v>
      </c>
      <c r="AI942" s="17" cm="1">
        <f t="array" ref="AI942">SUMPRODUCT(--(IFERROR(HOUR(Flights_2026_09_3033343536373[entry_hour]),-1)=HOUR(AF942)),--(IFERROR(Flights_2026_09_3033343536373[entry_sector],"")=AG942),--(IFERROR(Flights_2026_09_3033343536373[nfl],-1)&gt;=AH942),--(IFERROR(Flights_2026_09_3033343536373[nfl],-1)&lt;=IF(AH942=450,450,AH942+9)))</f>
        <v>0</v>
      </c>
    </row>
    <row r="943" spans="32:35" x14ac:dyDescent="0.2">
      <c r="AF943" s="2">
        <v>0.875</v>
      </c>
      <c r="AG943" t="s">
        <v>744</v>
      </c>
      <c r="AH943" s="17">
        <v>250</v>
      </c>
      <c r="AI943" s="17" cm="1">
        <f t="array" ref="AI943">SUMPRODUCT(--(IFERROR(HOUR(Flights_2026_09_3033343536373[entry_hour]),-1)=HOUR(AF943)),--(IFERROR(Flights_2026_09_3033343536373[entry_sector],"")=AG943),--(IFERROR(Flights_2026_09_3033343536373[nfl],-1)&gt;=AH943),--(IFERROR(Flights_2026_09_3033343536373[nfl],-1)&lt;=IF(AH943=450,450,AH943+9)))</f>
        <v>0</v>
      </c>
    </row>
    <row r="944" spans="32:35" x14ac:dyDescent="0.2">
      <c r="AF944" s="2">
        <v>0.875</v>
      </c>
      <c r="AG944" t="s">
        <v>744</v>
      </c>
      <c r="AH944" s="17">
        <v>260</v>
      </c>
      <c r="AI944" s="17" cm="1">
        <f t="array" ref="AI944">SUMPRODUCT(--(IFERROR(HOUR(Flights_2026_09_3033343536373[entry_hour]),-1)=HOUR(AF944)),--(IFERROR(Flights_2026_09_3033343536373[entry_sector],"")=AG944),--(IFERROR(Flights_2026_09_3033343536373[nfl],-1)&gt;=AH944),--(IFERROR(Flights_2026_09_3033343536373[nfl],-1)&lt;=IF(AH944=450,450,AH944+9)))</f>
        <v>0</v>
      </c>
    </row>
    <row r="945" spans="32:35" x14ac:dyDescent="0.2">
      <c r="AF945" s="2">
        <v>0.875</v>
      </c>
      <c r="AG945" t="s">
        <v>744</v>
      </c>
      <c r="AH945" s="17">
        <v>270</v>
      </c>
      <c r="AI945" s="17" cm="1">
        <f t="array" ref="AI945">SUMPRODUCT(--(IFERROR(HOUR(Flights_2026_09_3033343536373[entry_hour]),-1)=HOUR(AF945)),--(IFERROR(Flights_2026_09_3033343536373[entry_sector],"")=AG945),--(IFERROR(Flights_2026_09_3033343536373[nfl],-1)&gt;=AH945),--(IFERROR(Flights_2026_09_3033343536373[nfl],-1)&lt;=IF(AH945=450,450,AH945+9)))</f>
        <v>0</v>
      </c>
    </row>
    <row r="946" spans="32:35" x14ac:dyDescent="0.2">
      <c r="AF946" s="2">
        <v>0.875</v>
      </c>
      <c r="AG946" t="s">
        <v>744</v>
      </c>
      <c r="AH946" s="17">
        <v>280</v>
      </c>
      <c r="AI946" s="17" cm="1">
        <f t="array" ref="AI946">SUMPRODUCT(--(IFERROR(HOUR(Flights_2026_09_3033343536373[entry_hour]),-1)=HOUR(AF946)),--(IFERROR(Flights_2026_09_3033343536373[entry_sector],"")=AG946),--(IFERROR(Flights_2026_09_3033343536373[nfl],-1)&gt;=AH946),--(IFERROR(Flights_2026_09_3033343536373[nfl],-1)&lt;=IF(AH946=450,450,AH946+9)))</f>
        <v>0</v>
      </c>
    </row>
    <row r="947" spans="32:35" x14ac:dyDescent="0.2">
      <c r="AF947" s="2">
        <v>0.875</v>
      </c>
      <c r="AG947" t="s">
        <v>744</v>
      </c>
      <c r="AH947" s="17">
        <v>290</v>
      </c>
      <c r="AI947" s="17" cm="1">
        <f t="array" ref="AI947">SUMPRODUCT(--(IFERROR(HOUR(Flights_2026_09_3033343536373[entry_hour]),-1)=HOUR(AF947)),--(IFERROR(Flights_2026_09_3033343536373[entry_sector],"")=AG947),--(IFERROR(Flights_2026_09_3033343536373[nfl],-1)&gt;=AH947),--(IFERROR(Flights_2026_09_3033343536373[nfl],-1)&lt;=IF(AH947=450,450,AH947+9)))</f>
        <v>0</v>
      </c>
    </row>
    <row r="948" spans="32:35" x14ac:dyDescent="0.2">
      <c r="AF948" s="2">
        <v>0.875</v>
      </c>
      <c r="AG948" t="s">
        <v>744</v>
      </c>
      <c r="AH948" s="17">
        <v>300</v>
      </c>
      <c r="AI948" s="17" cm="1">
        <f t="array" ref="AI948">SUMPRODUCT(--(IFERROR(HOUR(Flights_2026_09_3033343536373[entry_hour]),-1)=HOUR(AF948)),--(IFERROR(Flights_2026_09_3033343536373[entry_sector],"")=AG948),--(IFERROR(Flights_2026_09_3033343536373[nfl],-1)&gt;=AH948),--(IFERROR(Flights_2026_09_3033343536373[nfl],-1)&lt;=IF(AH948=450,450,AH948+9)))</f>
        <v>0</v>
      </c>
    </row>
    <row r="949" spans="32:35" x14ac:dyDescent="0.2">
      <c r="AF949" s="2">
        <v>0.875</v>
      </c>
      <c r="AG949" t="s">
        <v>744</v>
      </c>
      <c r="AH949" s="17">
        <v>310</v>
      </c>
      <c r="AI949" s="17" cm="1">
        <f t="array" ref="AI949">SUMPRODUCT(--(IFERROR(HOUR(Flights_2026_09_3033343536373[entry_hour]),-1)=HOUR(AF949)),--(IFERROR(Flights_2026_09_3033343536373[entry_sector],"")=AG949),--(IFERROR(Flights_2026_09_3033343536373[nfl],-1)&gt;=AH949),--(IFERROR(Flights_2026_09_3033343536373[nfl],-1)&lt;=IF(AH949=450,450,AH949+9)))</f>
        <v>0</v>
      </c>
    </row>
    <row r="950" spans="32:35" x14ac:dyDescent="0.2">
      <c r="AF950" s="2">
        <v>0.875</v>
      </c>
      <c r="AG950" t="s">
        <v>744</v>
      </c>
      <c r="AH950" s="17">
        <v>320</v>
      </c>
      <c r="AI950" s="17" cm="1">
        <f t="array" ref="AI950">SUMPRODUCT(--(IFERROR(HOUR(Flights_2026_09_3033343536373[entry_hour]),-1)=HOUR(AF950)),--(IFERROR(Flights_2026_09_3033343536373[entry_sector],"")=AG950),--(IFERROR(Flights_2026_09_3033343536373[nfl],-1)&gt;=AH950),--(IFERROR(Flights_2026_09_3033343536373[nfl],-1)&lt;=IF(AH950=450,450,AH950+9)))</f>
        <v>0</v>
      </c>
    </row>
    <row r="951" spans="32:35" x14ac:dyDescent="0.2">
      <c r="AF951" s="2">
        <v>0.875</v>
      </c>
      <c r="AG951" t="s">
        <v>744</v>
      </c>
      <c r="AH951" s="17">
        <v>330</v>
      </c>
      <c r="AI951" s="17" cm="1">
        <f t="array" ref="AI951">SUMPRODUCT(--(IFERROR(HOUR(Flights_2026_09_3033343536373[entry_hour]),-1)=HOUR(AF951)),--(IFERROR(Flights_2026_09_3033343536373[entry_sector],"")=AG951),--(IFERROR(Flights_2026_09_3033343536373[nfl],-1)&gt;=AH951),--(IFERROR(Flights_2026_09_3033343536373[nfl],-1)&lt;=IF(AH951=450,450,AH951+9)))</f>
        <v>0</v>
      </c>
    </row>
    <row r="952" spans="32:35" x14ac:dyDescent="0.2">
      <c r="AF952" s="2">
        <v>0.875</v>
      </c>
      <c r="AG952" t="s">
        <v>744</v>
      </c>
      <c r="AH952" s="17">
        <v>340</v>
      </c>
      <c r="AI952" s="17" cm="1">
        <f t="array" ref="AI952">SUMPRODUCT(--(IFERROR(HOUR(Flights_2026_09_3033343536373[entry_hour]),-1)=HOUR(AF952)),--(IFERROR(Flights_2026_09_3033343536373[entry_sector],"")=AG952),--(IFERROR(Flights_2026_09_3033343536373[nfl],-1)&gt;=AH952),--(IFERROR(Flights_2026_09_3033343536373[nfl],-1)&lt;=IF(AH952=450,450,AH952+9)))</f>
        <v>0</v>
      </c>
    </row>
    <row r="953" spans="32:35" x14ac:dyDescent="0.2">
      <c r="AF953" s="2">
        <v>0.875</v>
      </c>
      <c r="AG953" t="s">
        <v>744</v>
      </c>
      <c r="AH953" s="17">
        <v>350</v>
      </c>
      <c r="AI953" s="17" cm="1">
        <f t="array" ref="AI953">SUMPRODUCT(--(IFERROR(HOUR(Flights_2026_09_3033343536373[entry_hour]),-1)=HOUR(AF953)),--(IFERROR(Flights_2026_09_3033343536373[entry_sector],"")=AG953),--(IFERROR(Flights_2026_09_3033343536373[nfl],-1)&gt;=AH953),--(IFERROR(Flights_2026_09_3033343536373[nfl],-1)&lt;=IF(AH953=450,450,AH953+9)))</f>
        <v>0</v>
      </c>
    </row>
    <row r="954" spans="32:35" x14ac:dyDescent="0.2">
      <c r="AF954" s="2">
        <v>0.875</v>
      </c>
      <c r="AG954" t="s">
        <v>744</v>
      </c>
      <c r="AH954" s="17">
        <v>360</v>
      </c>
      <c r="AI954" s="17" cm="1">
        <f t="array" ref="AI954">SUMPRODUCT(--(IFERROR(HOUR(Flights_2026_09_3033343536373[entry_hour]),-1)=HOUR(AF954)),--(IFERROR(Flights_2026_09_3033343536373[entry_sector],"")=AG954),--(IFERROR(Flights_2026_09_3033343536373[nfl],-1)&gt;=AH954),--(IFERROR(Flights_2026_09_3033343536373[nfl],-1)&lt;=IF(AH954=450,450,AH954+9)))</f>
        <v>0</v>
      </c>
    </row>
    <row r="955" spans="32:35" x14ac:dyDescent="0.2">
      <c r="AF955" s="2">
        <v>0.875</v>
      </c>
      <c r="AG955" t="s">
        <v>744</v>
      </c>
      <c r="AH955" s="17">
        <v>370</v>
      </c>
      <c r="AI955" s="17" cm="1">
        <f t="array" ref="AI955">SUMPRODUCT(--(IFERROR(HOUR(Flights_2026_09_3033343536373[entry_hour]),-1)=HOUR(AF955)),--(IFERROR(Flights_2026_09_3033343536373[entry_sector],"")=AG955),--(IFERROR(Flights_2026_09_3033343536373[nfl],-1)&gt;=AH955),--(IFERROR(Flights_2026_09_3033343536373[nfl],-1)&lt;=IF(AH955=450,450,AH955+9)))</f>
        <v>0</v>
      </c>
    </row>
    <row r="956" spans="32:35" x14ac:dyDescent="0.2">
      <c r="AF956" s="2">
        <v>0.875</v>
      </c>
      <c r="AG956" t="s">
        <v>744</v>
      </c>
      <c r="AH956" s="17">
        <v>380</v>
      </c>
      <c r="AI956" s="17" cm="1">
        <f t="array" ref="AI956">SUMPRODUCT(--(IFERROR(HOUR(Flights_2026_09_3033343536373[entry_hour]),-1)=HOUR(AF956)),--(IFERROR(Flights_2026_09_3033343536373[entry_sector],"")=AG956),--(IFERROR(Flights_2026_09_3033343536373[nfl],-1)&gt;=AH956),--(IFERROR(Flights_2026_09_3033343536373[nfl],-1)&lt;=IF(AH956=450,450,AH956+9)))</f>
        <v>0</v>
      </c>
    </row>
    <row r="957" spans="32:35" x14ac:dyDescent="0.2">
      <c r="AF957" s="2">
        <v>0.875</v>
      </c>
      <c r="AG957" t="s">
        <v>744</v>
      </c>
      <c r="AH957" s="17">
        <v>390</v>
      </c>
      <c r="AI957" s="17" cm="1">
        <f t="array" ref="AI957">SUMPRODUCT(--(IFERROR(HOUR(Flights_2026_09_3033343536373[entry_hour]),-1)=HOUR(AF957)),--(IFERROR(Flights_2026_09_3033343536373[entry_sector],"")=AG957),--(IFERROR(Flights_2026_09_3033343536373[nfl],-1)&gt;=AH957),--(IFERROR(Flights_2026_09_3033343536373[nfl],-1)&lt;=IF(AH957=450,450,AH957+9)))</f>
        <v>0</v>
      </c>
    </row>
    <row r="958" spans="32:35" x14ac:dyDescent="0.2">
      <c r="AF958" s="2">
        <v>0.875</v>
      </c>
      <c r="AG958" t="s">
        <v>744</v>
      </c>
      <c r="AH958" s="17">
        <v>400</v>
      </c>
      <c r="AI958" s="17" cm="1">
        <f t="array" ref="AI958">SUMPRODUCT(--(IFERROR(HOUR(Flights_2026_09_3033343536373[entry_hour]),-1)=HOUR(AF958)),--(IFERROR(Flights_2026_09_3033343536373[entry_sector],"")=AG958),--(IFERROR(Flights_2026_09_3033343536373[nfl],-1)&gt;=AH958),--(IFERROR(Flights_2026_09_3033343536373[nfl],-1)&lt;=IF(AH958=450,450,AH958+9)))</f>
        <v>0</v>
      </c>
    </row>
    <row r="959" spans="32:35" x14ac:dyDescent="0.2">
      <c r="AF959" s="2">
        <v>0.875</v>
      </c>
      <c r="AG959" t="s">
        <v>744</v>
      </c>
      <c r="AH959" s="17">
        <v>410</v>
      </c>
      <c r="AI959" s="17" cm="1">
        <f t="array" ref="AI959">SUMPRODUCT(--(IFERROR(HOUR(Flights_2026_09_3033343536373[entry_hour]),-1)=HOUR(AF959)),--(IFERROR(Flights_2026_09_3033343536373[entry_sector],"")=AG959),--(IFERROR(Flights_2026_09_3033343536373[nfl],-1)&gt;=AH959),--(IFERROR(Flights_2026_09_3033343536373[nfl],-1)&lt;=IF(AH959=450,450,AH959+9)))</f>
        <v>0</v>
      </c>
    </row>
    <row r="960" spans="32:35" x14ac:dyDescent="0.2">
      <c r="AF960" s="2">
        <v>0.875</v>
      </c>
      <c r="AG960" t="s">
        <v>744</v>
      </c>
      <c r="AH960" s="17">
        <v>420</v>
      </c>
      <c r="AI960" s="17" cm="1">
        <f t="array" ref="AI960">SUMPRODUCT(--(IFERROR(HOUR(Flights_2026_09_3033343536373[entry_hour]),-1)=HOUR(AF960)),--(IFERROR(Flights_2026_09_3033343536373[entry_sector],"")=AG960),--(IFERROR(Flights_2026_09_3033343536373[nfl],-1)&gt;=AH960),--(IFERROR(Flights_2026_09_3033343536373[nfl],-1)&lt;=IF(AH960=450,450,AH960+9)))</f>
        <v>0</v>
      </c>
    </row>
    <row r="961" spans="32:35" x14ac:dyDescent="0.2">
      <c r="AF961" s="2">
        <v>0.875</v>
      </c>
      <c r="AG961" t="s">
        <v>744</v>
      </c>
      <c r="AH961" s="17">
        <v>430</v>
      </c>
      <c r="AI961" s="17" cm="1">
        <f t="array" ref="AI961">SUMPRODUCT(--(IFERROR(HOUR(Flights_2026_09_3033343536373[entry_hour]),-1)=HOUR(AF961)),--(IFERROR(Flights_2026_09_3033343536373[entry_sector],"")=AG961),--(IFERROR(Flights_2026_09_3033343536373[nfl],-1)&gt;=AH961),--(IFERROR(Flights_2026_09_3033343536373[nfl],-1)&lt;=IF(AH961=450,450,AH961+9)))</f>
        <v>0</v>
      </c>
    </row>
    <row r="962" spans="32:35" x14ac:dyDescent="0.2">
      <c r="AF962" s="2">
        <v>0.875</v>
      </c>
      <c r="AG962" t="s">
        <v>744</v>
      </c>
      <c r="AH962" s="17">
        <v>440</v>
      </c>
      <c r="AI962" s="17" cm="1">
        <f t="array" ref="AI962">SUMPRODUCT(--(IFERROR(HOUR(Flights_2026_09_3033343536373[entry_hour]),-1)=HOUR(AF962)),--(IFERROR(Flights_2026_09_3033343536373[entry_sector],"")=AG962),--(IFERROR(Flights_2026_09_3033343536373[nfl],-1)&gt;=AH962),--(IFERROR(Flights_2026_09_3033343536373[nfl],-1)&lt;=IF(AH962=450,450,AH962+9)))</f>
        <v>0</v>
      </c>
    </row>
    <row r="963" spans="32:35" x14ac:dyDescent="0.2">
      <c r="AF963" s="2">
        <v>0.875</v>
      </c>
      <c r="AG963" t="s">
        <v>744</v>
      </c>
      <c r="AH963" s="17">
        <v>450</v>
      </c>
      <c r="AI963" s="17" cm="1">
        <f t="array" ref="AI963">SUMPRODUCT(--(IFERROR(HOUR(Flights_2026_09_3033343536373[entry_hour]),-1)=HOUR(AF963)),--(IFERROR(Flights_2026_09_3033343536373[entry_sector],"")=AG963),--(IFERROR(Flights_2026_09_3033343536373[nfl],-1)&gt;=AH963),--(IFERROR(Flights_2026_09_3033343536373[nfl],-1)&lt;=IF(AH963=450,450,AH963+9)))</f>
        <v>0</v>
      </c>
    </row>
    <row r="964" spans="32:35" x14ac:dyDescent="0.2">
      <c r="AF964" s="2">
        <v>0.875</v>
      </c>
      <c r="AG964" t="s">
        <v>745</v>
      </c>
      <c r="AH964" s="17">
        <v>200</v>
      </c>
      <c r="AI964" s="17" cm="1">
        <f t="array" ref="AI964">SUMPRODUCT(--(IFERROR(HOUR(Flights_2026_09_3033343536373[entry_hour]),-1)=HOUR(AF964)),--(IFERROR(Flights_2026_09_3033343536373[entry_sector],"")=AG964),--(IFERROR(Flights_2026_09_3033343536373[nfl],-1)&gt;=AH964),--(IFERROR(Flights_2026_09_3033343536373[nfl],-1)&lt;=IF(AH964=450,450,AH964+9)))</f>
        <v>0</v>
      </c>
    </row>
    <row r="965" spans="32:35" x14ac:dyDescent="0.2">
      <c r="AF965" s="2">
        <v>0.875</v>
      </c>
      <c r="AG965" t="s">
        <v>745</v>
      </c>
      <c r="AH965" s="17">
        <v>210</v>
      </c>
      <c r="AI965" s="17" cm="1">
        <f t="array" ref="AI965">SUMPRODUCT(--(IFERROR(HOUR(Flights_2026_09_3033343536373[entry_hour]),-1)=HOUR(AF965)),--(IFERROR(Flights_2026_09_3033343536373[entry_sector],"")=AG965),--(IFERROR(Flights_2026_09_3033343536373[nfl],-1)&gt;=AH965),--(IFERROR(Flights_2026_09_3033343536373[nfl],-1)&lt;=IF(AH965=450,450,AH965+9)))</f>
        <v>0</v>
      </c>
    </row>
    <row r="966" spans="32:35" x14ac:dyDescent="0.2">
      <c r="AF966" s="2">
        <v>0.875</v>
      </c>
      <c r="AG966" t="s">
        <v>745</v>
      </c>
      <c r="AH966" s="17">
        <v>220</v>
      </c>
      <c r="AI966" s="17" cm="1">
        <f t="array" ref="AI966">SUMPRODUCT(--(IFERROR(HOUR(Flights_2026_09_3033343536373[entry_hour]),-1)=HOUR(AF966)),--(IFERROR(Flights_2026_09_3033343536373[entry_sector],"")=AG966),--(IFERROR(Flights_2026_09_3033343536373[nfl],-1)&gt;=AH966),--(IFERROR(Flights_2026_09_3033343536373[nfl],-1)&lt;=IF(AH966=450,450,AH966+9)))</f>
        <v>0</v>
      </c>
    </row>
    <row r="967" spans="32:35" x14ac:dyDescent="0.2">
      <c r="AF967" s="2">
        <v>0.875</v>
      </c>
      <c r="AG967" t="s">
        <v>745</v>
      </c>
      <c r="AH967" s="17">
        <v>230</v>
      </c>
      <c r="AI967" s="17" cm="1">
        <f t="array" ref="AI967">SUMPRODUCT(--(IFERROR(HOUR(Flights_2026_09_3033343536373[entry_hour]),-1)=HOUR(AF967)),--(IFERROR(Flights_2026_09_3033343536373[entry_sector],"")=AG967),--(IFERROR(Flights_2026_09_3033343536373[nfl],-1)&gt;=AH967),--(IFERROR(Flights_2026_09_3033343536373[nfl],-1)&lt;=IF(AH967=450,450,AH967+9)))</f>
        <v>0</v>
      </c>
    </row>
    <row r="968" spans="32:35" x14ac:dyDescent="0.2">
      <c r="AF968" s="2">
        <v>0.875</v>
      </c>
      <c r="AG968" t="s">
        <v>745</v>
      </c>
      <c r="AH968" s="17">
        <v>240</v>
      </c>
      <c r="AI968" s="17" cm="1">
        <f t="array" ref="AI968">SUMPRODUCT(--(IFERROR(HOUR(Flights_2026_09_3033343536373[entry_hour]),-1)=HOUR(AF968)),--(IFERROR(Flights_2026_09_3033343536373[entry_sector],"")=AG968),--(IFERROR(Flights_2026_09_3033343536373[nfl],-1)&gt;=AH968),--(IFERROR(Flights_2026_09_3033343536373[nfl],-1)&lt;=IF(AH968=450,450,AH968+9)))</f>
        <v>0</v>
      </c>
    </row>
    <row r="969" spans="32:35" x14ac:dyDescent="0.2">
      <c r="AF969" s="2">
        <v>0.875</v>
      </c>
      <c r="AG969" t="s">
        <v>745</v>
      </c>
      <c r="AH969" s="17">
        <v>250</v>
      </c>
      <c r="AI969" s="17" cm="1">
        <f t="array" ref="AI969">SUMPRODUCT(--(IFERROR(HOUR(Flights_2026_09_3033343536373[entry_hour]),-1)=HOUR(AF969)),--(IFERROR(Flights_2026_09_3033343536373[entry_sector],"")=AG969),--(IFERROR(Flights_2026_09_3033343536373[nfl],-1)&gt;=AH969),--(IFERROR(Flights_2026_09_3033343536373[nfl],-1)&lt;=IF(AH969=450,450,AH969+9)))</f>
        <v>0</v>
      </c>
    </row>
    <row r="970" spans="32:35" x14ac:dyDescent="0.2">
      <c r="AF970" s="2">
        <v>0.875</v>
      </c>
      <c r="AG970" t="s">
        <v>745</v>
      </c>
      <c r="AH970" s="17">
        <v>260</v>
      </c>
      <c r="AI970" s="17" cm="1">
        <f t="array" ref="AI970">SUMPRODUCT(--(IFERROR(HOUR(Flights_2026_09_3033343536373[entry_hour]),-1)=HOUR(AF970)),--(IFERROR(Flights_2026_09_3033343536373[entry_sector],"")=AG970),--(IFERROR(Flights_2026_09_3033343536373[nfl],-1)&gt;=AH970),--(IFERROR(Flights_2026_09_3033343536373[nfl],-1)&lt;=IF(AH970=450,450,AH970+9)))</f>
        <v>0</v>
      </c>
    </row>
    <row r="971" spans="32:35" x14ac:dyDescent="0.2">
      <c r="AF971" s="2">
        <v>0.875</v>
      </c>
      <c r="AG971" t="s">
        <v>745</v>
      </c>
      <c r="AH971" s="17">
        <v>270</v>
      </c>
      <c r="AI971" s="17" cm="1">
        <f t="array" ref="AI971">SUMPRODUCT(--(IFERROR(HOUR(Flights_2026_09_3033343536373[entry_hour]),-1)=HOUR(AF971)),--(IFERROR(Flights_2026_09_3033343536373[entry_sector],"")=AG971),--(IFERROR(Flights_2026_09_3033343536373[nfl],-1)&gt;=AH971),--(IFERROR(Flights_2026_09_3033343536373[nfl],-1)&lt;=IF(AH971=450,450,AH971+9)))</f>
        <v>0</v>
      </c>
    </row>
    <row r="972" spans="32:35" x14ac:dyDescent="0.2">
      <c r="AF972" s="2">
        <v>0.875</v>
      </c>
      <c r="AG972" t="s">
        <v>745</v>
      </c>
      <c r="AH972" s="17">
        <v>280</v>
      </c>
      <c r="AI972" s="17" cm="1">
        <f t="array" ref="AI972">SUMPRODUCT(--(IFERROR(HOUR(Flights_2026_09_3033343536373[entry_hour]),-1)=HOUR(AF972)),--(IFERROR(Flights_2026_09_3033343536373[entry_sector],"")=AG972),--(IFERROR(Flights_2026_09_3033343536373[nfl],-1)&gt;=AH972),--(IFERROR(Flights_2026_09_3033343536373[nfl],-1)&lt;=IF(AH972=450,450,AH972+9)))</f>
        <v>0</v>
      </c>
    </row>
    <row r="973" spans="32:35" x14ac:dyDescent="0.2">
      <c r="AF973" s="2">
        <v>0.875</v>
      </c>
      <c r="AG973" t="s">
        <v>745</v>
      </c>
      <c r="AH973" s="17">
        <v>290</v>
      </c>
      <c r="AI973" s="17" cm="1">
        <f t="array" ref="AI973">SUMPRODUCT(--(IFERROR(HOUR(Flights_2026_09_3033343536373[entry_hour]),-1)=HOUR(AF973)),--(IFERROR(Flights_2026_09_3033343536373[entry_sector],"")=AG973),--(IFERROR(Flights_2026_09_3033343536373[nfl],-1)&gt;=AH973),--(IFERROR(Flights_2026_09_3033343536373[nfl],-1)&lt;=IF(AH973=450,450,AH973+9)))</f>
        <v>0</v>
      </c>
    </row>
    <row r="974" spans="32:35" x14ac:dyDescent="0.2">
      <c r="AF974" s="2">
        <v>0.875</v>
      </c>
      <c r="AG974" t="s">
        <v>745</v>
      </c>
      <c r="AH974" s="17">
        <v>300</v>
      </c>
      <c r="AI974" s="17" cm="1">
        <f t="array" ref="AI974">SUMPRODUCT(--(IFERROR(HOUR(Flights_2026_09_3033343536373[entry_hour]),-1)=HOUR(AF974)),--(IFERROR(Flights_2026_09_3033343536373[entry_sector],"")=AG974),--(IFERROR(Flights_2026_09_3033343536373[nfl],-1)&gt;=AH974),--(IFERROR(Flights_2026_09_3033343536373[nfl],-1)&lt;=IF(AH974=450,450,AH974+9)))</f>
        <v>0</v>
      </c>
    </row>
    <row r="975" spans="32:35" x14ac:dyDescent="0.2">
      <c r="AF975" s="2">
        <v>0.875</v>
      </c>
      <c r="AG975" t="s">
        <v>745</v>
      </c>
      <c r="AH975" s="17">
        <v>310</v>
      </c>
      <c r="AI975" s="17" cm="1">
        <f t="array" ref="AI975">SUMPRODUCT(--(IFERROR(HOUR(Flights_2026_09_3033343536373[entry_hour]),-1)=HOUR(AF975)),--(IFERROR(Flights_2026_09_3033343536373[entry_sector],"")=AG975),--(IFERROR(Flights_2026_09_3033343536373[nfl],-1)&gt;=AH975),--(IFERROR(Flights_2026_09_3033343536373[nfl],-1)&lt;=IF(AH975=450,450,AH975+9)))</f>
        <v>0</v>
      </c>
    </row>
    <row r="976" spans="32:35" x14ac:dyDescent="0.2">
      <c r="AF976" s="2">
        <v>0.875</v>
      </c>
      <c r="AG976" t="s">
        <v>745</v>
      </c>
      <c r="AH976" s="17">
        <v>320</v>
      </c>
      <c r="AI976" s="17" cm="1">
        <f t="array" ref="AI976">SUMPRODUCT(--(IFERROR(HOUR(Flights_2026_09_3033343536373[entry_hour]),-1)=HOUR(AF976)),--(IFERROR(Flights_2026_09_3033343536373[entry_sector],"")=AG976),--(IFERROR(Flights_2026_09_3033343536373[nfl],-1)&gt;=AH976),--(IFERROR(Flights_2026_09_3033343536373[nfl],-1)&lt;=IF(AH976=450,450,AH976+9)))</f>
        <v>0</v>
      </c>
    </row>
    <row r="977" spans="32:35" x14ac:dyDescent="0.2">
      <c r="AF977" s="2">
        <v>0.875</v>
      </c>
      <c r="AG977" t="s">
        <v>745</v>
      </c>
      <c r="AH977" s="17">
        <v>330</v>
      </c>
      <c r="AI977" s="17" cm="1">
        <f t="array" ref="AI977">SUMPRODUCT(--(IFERROR(HOUR(Flights_2026_09_3033343536373[entry_hour]),-1)=HOUR(AF977)),--(IFERROR(Flights_2026_09_3033343536373[entry_sector],"")=AG977),--(IFERROR(Flights_2026_09_3033343536373[nfl],-1)&gt;=AH977),--(IFERROR(Flights_2026_09_3033343536373[nfl],-1)&lt;=IF(AH977=450,450,AH977+9)))</f>
        <v>0</v>
      </c>
    </row>
    <row r="978" spans="32:35" x14ac:dyDescent="0.2">
      <c r="AF978" s="2">
        <v>0.875</v>
      </c>
      <c r="AG978" t="s">
        <v>745</v>
      </c>
      <c r="AH978" s="17">
        <v>340</v>
      </c>
      <c r="AI978" s="17" cm="1">
        <f t="array" ref="AI978">SUMPRODUCT(--(IFERROR(HOUR(Flights_2026_09_3033343536373[entry_hour]),-1)=HOUR(AF978)),--(IFERROR(Flights_2026_09_3033343536373[entry_sector],"")=AG978),--(IFERROR(Flights_2026_09_3033343536373[nfl],-1)&gt;=AH978),--(IFERROR(Flights_2026_09_3033343536373[nfl],-1)&lt;=IF(AH978=450,450,AH978+9)))</f>
        <v>0</v>
      </c>
    </row>
    <row r="979" spans="32:35" x14ac:dyDescent="0.2">
      <c r="AF979" s="2">
        <v>0.875</v>
      </c>
      <c r="AG979" t="s">
        <v>745</v>
      </c>
      <c r="AH979" s="17">
        <v>350</v>
      </c>
      <c r="AI979" s="17" cm="1">
        <f t="array" ref="AI979">SUMPRODUCT(--(IFERROR(HOUR(Flights_2026_09_3033343536373[entry_hour]),-1)=HOUR(AF979)),--(IFERROR(Flights_2026_09_3033343536373[entry_sector],"")=AG979),--(IFERROR(Flights_2026_09_3033343536373[nfl],-1)&gt;=AH979),--(IFERROR(Flights_2026_09_3033343536373[nfl],-1)&lt;=IF(AH979=450,450,AH979+9)))</f>
        <v>1</v>
      </c>
    </row>
    <row r="980" spans="32:35" x14ac:dyDescent="0.2">
      <c r="AF980" s="2">
        <v>0.875</v>
      </c>
      <c r="AG980" t="s">
        <v>745</v>
      </c>
      <c r="AH980" s="17">
        <v>360</v>
      </c>
      <c r="AI980" s="17" cm="1">
        <f t="array" ref="AI980">SUMPRODUCT(--(IFERROR(HOUR(Flights_2026_09_3033343536373[entry_hour]),-1)=HOUR(AF980)),--(IFERROR(Flights_2026_09_3033343536373[entry_sector],"")=AG980),--(IFERROR(Flights_2026_09_3033343536373[nfl],-1)&gt;=AH980),--(IFERROR(Flights_2026_09_3033343536373[nfl],-1)&lt;=IF(AH980=450,450,AH980+9)))</f>
        <v>0</v>
      </c>
    </row>
    <row r="981" spans="32:35" x14ac:dyDescent="0.2">
      <c r="AF981" s="2">
        <v>0.875</v>
      </c>
      <c r="AG981" t="s">
        <v>745</v>
      </c>
      <c r="AH981" s="17">
        <v>370</v>
      </c>
      <c r="AI981" s="17" cm="1">
        <f t="array" ref="AI981">SUMPRODUCT(--(IFERROR(HOUR(Flights_2026_09_3033343536373[entry_hour]),-1)=HOUR(AF981)),--(IFERROR(Flights_2026_09_3033343536373[entry_sector],"")=AG981),--(IFERROR(Flights_2026_09_3033343536373[nfl],-1)&gt;=AH981),--(IFERROR(Flights_2026_09_3033343536373[nfl],-1)&lt;=IF(AH981=450,450,AH981+9)))</f>
        <v>1</v>
      </c>
    </row>
    <row r="982" spans="32:35" x14ac:dyDescent="0.2">
      <c r="AF982" s="2">
        <v>0.875</v>
      </c>
      <c r="AG982" t="s">
        <v>745</v>
      </c>
      <c r="AH982" s="17">
        <v>380</v>
      </c>
      <c r="AI982" s="17" cm="1">
        <f t="array" ref="AI982">SUMPRODUCT(--(IFERROR(HOUR(Flights_2026_09_3033343536373[entry_hour]),-1)=HOUR(AF982)),--(IFERROR(Flights_2026_09_3033343536373[entry_sector],"")=AG982),--(IFERROR(Flights_2026_09_3033343536373[nfl],-1)&gt;=AH982),--(IFERROR(Flights_2026_09_3033343536373[nfl],-1)&lt;=IF(AH982=450,450,AH982+9)))</f>
        <v>0</v>
      </c>
    </row>
    <row r="983" spans="32:35" x14ac:dyDescent="0.2">
      <c r="AF983" s="2">
        <v>0.875</v>
      </c>
      <c r="AG983" t="s">
        <v>745</v>
      </c>
      <c r="AH983" s="17">
        <v>390</v>
      </c>
      <c r="AI983" s="17" cm="1">
        <f t="array" ref="AI983">SUMPRODUCT(--(IFERROR(HOUR(Flights_2026_09_3033343536373[entry_hour]),-1)=HOUR(AF983)),--(IFERROR(Flights_2026_09_3033343536373[entry_sector],"")=AG983),--(IFERROR(Flights_2026_09_3033343536373[nfl],-1)&gt;=AH983),--(IFERROR(Flights_2026_09_3033343536373[nfl],-1)&lt;=IF(AH983=450,450,AH983+9)))</f>
        <v>1</v>
      </c>
    </row>
    <row r="984" spans="32:35" x14ac:dyDescent="0.2">
      <c r="AF984" s="2">
        <v>0.875</v>
      </c>
      <c r="AG984" t="s">
        <v>745</v>
      </c>
      <c r="AH984" s="17">
        <v>400</v>
      </c>
      <c r="AI984" s="17" cm="1">
        <f t="array" ref="AI984">SUMPRODUCT(--(IFERROR(HOUR(Flights_2026_09_3033343536373[entry_hour]),-1)=HOUR(AF984)),--(IFERROR(Flights_2026_09_3033343536373[entry_sector],"")=AG984),--(IFERROR(Flights_2026_09_3033343536373[nfl],-1)&gt;=AH984),--(IFERROR(Flights_2026_09_3033343536373[nfl],-1)&lt;=IF(AH984=450,450,AH984+9)))</f>
        <v>0</v>
      </c>
    </row>
    <row r="985" spans="32:35" x14ac:dyDescent="0.2">
      <c r="AF985" s="2">
        <v>0.875</v>
      </c>
      <c r="AG985" t="s">
        <v>745</v>
      </c>
      <c r="AH985" s="17">
        <v>410</v>
      </c>
      <c r="AI985" s="17" cm="1">
        <f t="array" ref="AI985">SUMPRODUCT(--(IFERROR(HOUR(Flights_2026_09_3033343536373[entry_hour]),-1)=HOUR(AF985)),--(IFERROR(Flights_2026_09_3033343536373[entry_sector],"")=AG985),--(IFERROR(Flights_2026_09_3033343536373[nfl],-1)&gt;=AH985),--(IFERROR(Flights_2026_09_3033343536373[nfl],-1)&lt;=IF(AH985=450,450,AH985+9)))</f>
        <v>0</v>
      </c>
    </row>
    <row r="986" spans="32:35" x14ac:dyDescent="0.2">
      <c r="AF986" s="2">
        <v>0.875</v>
      </c>
      <c r="AG986" t="s">
        <v>745</v>
      </c>
      <c r="AH986" s="17">
        <v>420</v>
      </c>
      <c r="AI986" s="17" cm="1">
        <f t="array" ref="AI986">SUMPRODUCT(--(IFERROR(HOUR(Flights_2026_09_3033343536373[entry_hour]),-1)=HOUR(AF986)),--(IFERROR(Flights_2026_09_3033343536373[entry_sector],"")=AG986),--(IFERROR(Flights_2026_09_3033343536373[nfl],-1)&gt;=AH986),--(IFERROR(Flights_2026_09_3033343536373[nfl],-1)&lt;=IF(AH986=450,450,AH986+9)))</f>
        <v>0</v>
      </c>
    </row>
    <row r="987" spans="32:35" x14ac:dyDescent="0.2">
      <c r="AF987" s="2">
        <v>0.875</v>
      </c>
      <c r="AG987" t="s">
        <v>745</v>
      </c>
      <c r="AH987" s="17">
        <v>430</v>
      </c>
      <c r="AI987" s="17" cm="1">
        <f t="array" ref="AI987">SUMPRODUCT(--(IFERROR(HOUR(Flights_2026_09_3033343536373[entry_hour]),-1)=HOUR(AF987)),--(IFERROR(Flights_2026_09_3033343536373[entry_sector],"")=AG987),--(IFERROR(Flights_2026_09_3033343536373[nfl],-1)&gt;=AH987),--(IFERROR(Flights_2026_09_3033343536373[nfl],-1)&lt;=IF(AH987=450,450,AH987+9)))</f>
        <v>0</v>
      </c>
    </row>
    <row r="988" spans="32:35" x14ac:dyDescent="0.2">
      <c r="AF988" s="2">
        <v>0.875</v>
      </c>
      <c r="AG988" t="s">
        <v>745</v>
      </c>
      <c r="AH988" s="17">
        <v>440</v>
      </c>
      <c r="AI988" s="17" cm="1">
        <f t="array" ref="AI988">SUMPRODUCT(--(IFERROR(HOUR(Flights_2026_09_3033343536373[entry_hour]),-1)=HOUR(AF988)),--(IFERROR(Flights_2026_09_3033343536373[entry_sector],"")=AG988),--(IFERROR(Flights_2026_09_3033343536373[nfl],-1)&gt;=AH988),--(IFERROR(Flights_2026_09_3033343536373[nfl],-1)&lt;=IF(AH988=450,450,AH988+9)))</f>
        <v>0</v>
      </c>
    </row>
    <row r="989" spans="32:35" x14ac:dyDescent="0.2">
      <c r="AF989" s="2">
        <v>0.875</v>
      </c>
      <c r="AG989" t="s">
        <v>745</v>
      </c>
      <c r="AH989" s="17">
        <v>450</v>
      </c>
      <c r="AI989" s="17" cm="1">
        <f t="array" ref="AI989">SUMPRODUCT(--(IFERROR(HOUR(Flights_2026_09_3033343536373[entry_hour]),-1)=HOUR(AF989)),--(IFERROR(Flights_2026_09_3033343536373[entry_sector],"")=AG989),--(IFERROR(Flights_2026_09_3033343536373[nfl],-1)&gt;=AH989),--(IFERROR(Flights_2026_09_3033343536373[nfl],-1)&lt;=IF(AH989=450,450,AH989+9)))</f>
        <v>0</v>
      </c>
    </row>
    <row r="990" spans="32:35" x14ac:dyDescent="0.2">
      <c r="AF990" s="2">
        <v>0.875</v>
      </c>
      <c r="AG990" t="s">
        <v>840</v>
      </c>
      <c r="AH990" s="17">
        <v>200</v>
      </c>
      <c r="AI990" s="17" cm="1">
        <f t="array" ref="AI990">SUMPRODUCT(--(IFERROR(HOUR(Flights_2026_09_3033343536373[entry_hour]),-1)=HOUR(AF990)),--(IFERROR(Flights_2026_09_3033343536373[entry_sector],"")=AG990),--(IFERROR(Flights_2026_09_3033343536373[nfl],-1)&gt;=AH990),--(IFERROR(Flights_2026_09_3033343536373[nfl],-1)&lt;=IF(AH990=450,450,AH990+9)))</f>
        <v>0</v>
      </c>
    </row>
    <row r="991" spans="32:35" x14ac:dyDescent="0.2">
      <c r="AF991" s="2">
        <v>0.875</v>
      </c>
      <c r="AG991" t="s">
        <v>840</v>
      </c>
      <c r="AH991" s="17">
        <v>210</v>
      </c>
      <c r="AI991" s="17" cm="1">
        <f t="array" ref="AI991">SUMPRODUCT(--(IFERROR(HOUR(Flights_2026_09_3033343536373[entry_hour]),-1)=HOUR(AF991)),--(IFERROR(Flights_2026_09_3033343536373[entry_sector],"")=AG991),--(IFERROR(Flights_2026_09_3033343536373[nfl],-1)&gt;=AH991),--(IFERROR(Flights_2026_09_3033343536373[nfl],-1)&lt;=IF(AH991=450,450,AH991+9)))</f>
        <v>0</v>
      </c>
    </row>
    <row r="992" spans="32:35" x14ac:dyDescent="0.2">
      <c r="AF992" s="2">
        <v>0.875</v>
      </c>
      <c r="AG992" t="s">
        <v>840</v>
      </c>
      <c r="AH992" s="17">
        <v>220</v>
      </c>
      <c r="AI992" s="17" cm="1">
        <f t="array" ref="AI992">SUMPRODUCT(--(IFERROR(HOUR(Flights_2026_09_3033343536373[entry_hour]),-1)=HOUR(AF992)),--(IFERROR(Flights_2026_09_3033343536373[entry_sector],"")=AG992),--(IFERROR(Flights_2026_09_3033343536373[nfl],-1)&gt;=AH992),--(IFERROR(Flights_2026_09_3033343536373[nfl],-1)&lt;=IF(AH992=450,450,AH992+9)))</f>
        <v>0</v>
      </c>
    </row>
    <row r="993" spans="32:35" x14ac:dyDescent="0.2">
      <c r="AF993" s="2">
        <v>0.875</v>
      </c>
      <c r="AG993" t="s">
        <v>840</v>
      </c>
      <c r="AH993" s="17">
        <v>230</v>
      </c>
      <c r="AI993" s="17" cm="1">
        <f t="array" ref="AI993">SUMPRODUCT(--(IFERROR(HOUR(Flights_2026_09_3033343536373[entry_hour]),-1)=HOUR(AF993)),--(IFERROR(Flights_2026_09_3033343536373[entry_sector],"")=AG993),--(IFERROR(Flights_2026_09_3033343536373[nfl],-1)&gt;=AH993),--(IFERROR(Flights_2026_09_3033343536373[nfl],-1)&lt;=IF(AH993=450,450,AH993+9)))</f>
        <v>0</v>
      </c>
    </row>
    <row r="994" spans="32:35" x14ac:dyDescent="0.2">
      <c r="AF994" s="2">
        <v>0.875</v>
      </c>
      <c r="AG994" t="s">
        <v>840</v>
      </c>
      <c r="AH994" s="17">
        <v>240</v>
      </c>
      <c r="AI994" s="17" cm="1">
        <f t="array" ref="AI994">SUMPRODUCT(--(IFERROR(HOUR(Flights_2026_09_3033343536373[entry_hour]),-1)=HOUR(AF994)),--(IFERROR(Flights_2026_09_3033343536373[entry_sector],"")=AG994),--(IFERROR(Flights_2026_09_3033343536373[nfl],-1)&gt;=AH994),--(IFERROR(Flights_2026_09_3033343536373[nfl],-1)&lt;=IF(AH994=450,450,AH994+9)))</f>
        <v>0</v>
      </c>
    </row>
    <row r="995" spans="32:35" x14ac:dyDescent="0.2">
      <c r="AF995" s="2">
        <v>0.875</v>
      </c>
      <c r="AG995" t="s">
        <v>840</v>
      </c>
      <c r="AH995" s="17">
        <v>250</v>
      </c>
      <c r="AI995" s="17" cm="1">
        <f t="array" ref="AI995">SUMPRODUCT(--(IFERROR(HOUR(Flights_2026_09_3033343536373[entry_hour]),-1)=HOUR(AF995)),--(IFERROR(Flights_2026_09_3033343536373[entry_sector],"")=AG995),--(IFERROR(Flights_2026_09_3033343536373[nfl],-1)&gt;=AH995),--(IFERROR(Flights_2026_09_3033343536373[nfl],-1)&lt;=IF(AH995=450,450,AH995+9)))</f>
        <v>0</v>
      </c>
    </row>
    <row r="996" spans="32:35" x14ac:dyDescent="0.2">
      <c r="AF996" s="2">
        <v>0.875</v>
      </c>
      <c r="AG996" t="s">
        <v>840</v>
      </c>
      <c r="AH996" s="17">
        <v>260</v>
      </c>
      <c r="AI996" s="17" cm="1">
        <f t="array" ref="AI996">SUMPRODUCT(--(IFERROR(HOUR(Flights_2026_09_3033343536373[entry_hour]),-1)=HOUR(AF996)),--(IFERROR(Flights_2026_09_3033343536373[entry_sector],"")=AG996),--(IFERROR(Flights_2026_09_3033343536373[nfl],-1)&gt;=AH996),--(IFERROR(Flights_2026_09_3033343536373[nfl],-1)&lt;=IF(AH996=450,450,AH996+9)))</f>
        <v>0</v>
      </c>
    </row>
    <row r="997" spans="32:35" x14ac:dyDescent="0.2">
      <c r="AF997" s="2">
        <v>0.875</v>
      </c>
      <c r="AG997" t="s">
        <v>840</v>
      </c>
      <c r="AH997" s="17">
        <v>270</v>
      </c>
      <c r="AI997" s="17" cm="1">
        <f t="array" ref="AI997">SUMPRODUCT(--(IFERROR(HOUR(Flights_2026_09_3033343536373[entry_hour]),-1)=HOUR(AF997)),--(IFERROR(Flights_2026_09_3033343536373[entry_sector],"")=AG997),--(IFERROR(Flights_2026_09_3033343536373[nfl],-1)&gt;=AH997),--(IFERROR(Flights_2026_09_3033343536373[nfl],-1)&lt;=IF(AH997=450,450,AH997+9)))</f>
        <v>0</v>
      </c>
    </row>
    <row r="998" spans="32:35" x14ac:dyDescent="0.2">
      <c r="AF998" s="2">
        <v>0.875</v>
      </c>
      <c r="AG998" t="s">
        <v>840</v>
      </c>
      <c r="AH998" s="17">
        <v>280</v>
      </c>
      <c r="AI998" s="17" cm="1">
        <f t="array" ref="AI998">SUMPRODUCT(--(IFERROR(HOUR(Flights_2026_09_3033343536373[entry_hour]),-1)=HOUR(AF998)),--(IFERROR(Flights_2026_09_3033343536373[entry_sector],"")=AG998),--(IFERROR(Flights_2026_09_3033343536373[nfl],-1)&gt;=AH998),--(IFERROR(Flights_2026_09_3033343536373[nfl],-1)&lt;=IF(AH998=450,450,AH998+9)))</f>
        <v>0</v>
      </c>
    </row>
    <row r="999" spans="32:35" x14ac:dyDescent="0.2">
      <c r="AF999" s="2">
        <v>0.875</v>
      </c>
      <c r="AG999" t="s">
        <v>840</v>
      </c>
      <c r="AH999" s="17">
        <v>290</v>
      </c>
      <c r="AI999" s="17" cm="1">
        <f t="array" ref="AI999">SUMPRODUCT(--(IFERROR(HOUR(Flights_2026_09_3033343536373[entry_hour]),-1)=HOUR(AF999)),--(IFERROR(Flights_2026_09_3033343536373[entry_sector],"")=AG999),--(IFERROR(Flights_2026_09_3033343536373[nfl],-1)&gt;=AH999),--(IFERROR(Flights_2026_09_3033343536373[nfl],-1)&lt;=IF(AH999=450,450,AH999+9)))</f>
        <v>0</v>
      </c>
    </row>
    <row r="1000" spans="32:35" x14ac:dyDescent="0.2">
      <c r="AF1000" s="2">
        <v>0.875</v>
      </c>
      <c r="AG1000" t="s">
        <v>840</v>
      </c>
      <c r="AH1000" s="17">
        <v>300</v>
      </c>
      <c r="AI1000" s="17" cm="1">
        <f t="array" ref="AI1000">SUMPRODUCT(--(IFERROR(HOUR(Flights_2026_09_3033343536373[entry_hour]),-1)=HOUR(AF1000)),--(IFERROR(Flights_2026_09_3033343536373[entry_sector],"")=AG1000),--(IFERROR(Flights_2026_09_3033343536373[nfl],-1)&gt;=AH1000),--(IFERROR(Flights_2026_09_3033343536373[nfl],-1)&lt;=IF(AH1000=450,450,AH1000+9)))</f>
        <v>0</v>
      </c>
    </row>
    <row r="1001" spans="32:35" x14ac:dyDescent="0.2">
      <c r="AF1001" s="2">
        <v>0.875</v>
      </c>
      <c r="AG1001" t="s">
        <v>840</v>
      </c>
      <c r="AH1001" s="17">
        <v>310</v>
      </c>
      <c r="AI1001" s="17" cm="1">
        <f t="array" ref="AI1001">SUMPRODUCT(--(IFERROR(HOUR(Flights_2026_09_3033343536373[entry_hour]),-1)=HOUR(AF1001)),--(IFERROR(Flights_2026_09_3033343536373[entry_sector],"")=AG1001),--(IFERROR(Flights_2026_09_3033343536373[nfl],-1)&gt;=AH1001),--(IFERROR(Flights_2026_09_3033343536373[nfl],-1)&lt;=IF(AH1001=450,450,AH1001+9)))</f>
        <v>0</v>
      </c>
    </row>
    <row r="1002" spans="32:35" x14ac:dyDescent="0.2">
      <c r="AF1002" s="2">
        <v>0.875</v>
      </c>
      <c r="AG1002" t="s">
        <v>840</v>
      </c>
      <c r="AH1002" s="17">
        <v>320</v>
      </c>
      <c r="AI1002" s="17" cm="1">
        <f t="array" ref="AI1002">SUMPRODUCT(--(IFERROR(HOUR(Flights_2026_09_3033343536373[entry_hour]),-1)=HOUR(AF1002)),--(IFERROR(Flights_2026_09_3033343536373[entry_sector],"")=AG1002),--(IFERROR(Flights_2026_09_3033343536373[nfl],-1)&gt;=AH1002),--(IFERROR(Flights_2026_09_3033343536373[nfl],-1)&lt;=IF(AH1002=450,450,AH1002+9)))</f>
        <v>0</v>
      </c>
    </row>
    <row r="1003" spans="32:35" x14ac:dyDescent="0.2">
      <c r="AF1003" s="2">
        <v>0.875</v>
      </c>
      <c r="AG1003" t="s">
        <v>840</v>
      </c>
      <c r="AH1003" s="17">
        <v>330</v>
      </c>
      <c r="AI1003" s="17" cm="1">
        <f t="array" ref="AI1003">SUMPRODUCT(--(IFERROR(HOUR(Flights_2026_09_3033343536373[entry_hour]),-1)=HOUR(AF1003)),--(IFERROR(Flights_2026_09_3033343536373[entry_sector],"")=AG1003),--(IFERROR(Flights_2026_09_3033343536373[nfl],-1)&gt;=AH1003),--(IFERROR(Flights_2026_09_3033343536373[nfl],-1)&lt;=IF(AH1003=450,450,AH1003+9)))</f>
        <v>0</v>
      </c>
    </row>
    <row r="1004" spans="32:35" x14ac:dyDescent="0.2">
      <c r="AF1004" s="2">
        <v>0.875</v>
      </c>
      <c r="AG1004" t="s">
        <v>840</v>
      </c>
      <c r="AH1004" s="17">
        <v>340</v>
      </c>
      <c r="AI1004" s="17" cm="1">
        <f t="array" ref="AI1004">SUMPRODUCT(--(IFERROR(HOUR(Flights_2026_09_3033343536373[entry_hour]),-1)=HOUR(AF1004)),--(IFERROR(Flights_2026_09_3033343536373[entry_sector],"")=AG1004),--(IFERROR(Flights_2026_09_3033343536373[nfl],-1)&gt;=AH1004),--(IFERROR(Flights_2026_09_3033343536373[nfl],-1)&lt;=IF(AH1004=450,450,AH1004+9)))</f>
        <v>0</v>
      </c>
    </row>
    <row r="1005" spans="32:35" x14ac:dyDescent="0.2">
      <c r="AF1005" s="2">
        <v>0.875</v>
      </c>
      <c r="AG1005" t="s">
        <v>840</v>
      </c>
      <c r="AH1005" s="17">
        <v>350</v>
      </c>
      <c r="AI1005" s="17" cm="1">
        <f t="array" ref="AI1005">SUMPRODUCT(--(IFERROR(HOUR(Flights_2026_09_3033343536373[entry_hour]),-1)=HOUR(AF1005)),--(IFERROR(Flights_2026_09_3033343536373[entry_sector],"")=AG1005),--(IFERROR(Flights_2026_09_3033343536373[nfl],-1)&gt;=AH1005),--(IFERROR(Flights_2026_09_3033343536373[nfl],-1)&lt;=IF(AH1005=450,450,AH1005+9)))</f>
        <v>1</v>
      </c>
    </row>
    <row r="1006" spans="32:35" x14ac:dyDescent="0.2">
      <c r="AF1006" s="2">
        <v>0.875</v>
      </c>
      <c r="AG1006" t="s">
        <v>840</v>
      </c>
      <c r="AH1006" s="17">
        <v>360</v>
      </c>
      <c r="AI1006" s="17" cm="1">
        <f t="array" ref="AI1006">SUMPRODUCT(--(IFERROR(HOUR(Flights_2026_09_3033343536373[entry_hour]),-1)=HOUR(AF1006)),--(IFERROR(Flights_2026_09_3033343536373[entry_sector],"")=AG1006),--(IFERROR(Flights_2026_09_3033343536373[nfl],-1)&gt;=AH1006),--(IFERROR(Flights_2026_09_3033343536373[nfl],-1)&lt;=IF(AH1006=450,450,AH1006+9)))</f>
        <v>0</v>
      </c>
    </row>
    <row r="1007" spans="32:35" x14ac:dyDescent="0.2">
      <c r="AF1007" s="2">
        <v>0.875</v>
      </c>
      <c r="AG1007" t="s">
        <v>840</v>
      </c>
      <c r="AH1007" s="17">
        <v>370</v>
      </c>
      <c r="AI1007" s="17" cm="1">
        <f t="array" ref="AI1007">SUMPRODUCT(--(IFERROR(HOUR(Flights_2026_09_3033343536373[entry_hour]),-1)=HOUR(AF1007)),--(IFERROR(Flights_2026_09_3033343536373[entry_sector],"")=AG1007),--(IFERROR(Flights_2026_09_3033343536373[nfl],-1)&gt;=AH1007),--(IFERROR(Flights_2026_09_3033343536373[nfl],-1)&lt;=IF(AH1007=450,450,AH1007+9)))</f>
        <v>1</v>
      </c>
    </row>
    <row r="1008" spans="32:35" x14ac:dyDescent="0.2">
      <c r="AF1008" s="2">
        <v>0.875</v>
      </c>
      <c r="AG1008" t="s">
        <v>840</v>
      </c>
      <c r="AH1008" s="17">
        <v>380</v>
      </c>
      <c r="AI1008" s="17" cm="1">
        <f t="array" ref="AI1008">SUMPRODUCT(--(IFERROR(HOUR(Flights_2026_09_3033343536373[entry_hour]),-1)=HOUR(AF1008)),--(IFERROR(Flights_2026_09_3033343536373[entry_sector],"")=AG1008),--(IFERROR(Flights_2026_09_3033343536373[nfl],-1)&gt;=AH1008),--(IFERROR(Flights_2026_09_3033343536373[nfl],-1)&lt;=IF(AH1008=450,450,AH1008+9)))</f>
        <v>0</v>
      </c>
    </row>
    <row r="1009" spans="32:35" x14ac:dyDescent="0.2">
      <c r="AF1009" s="2">
        <v>0.875</v>
      </c>
      <c r="AG1009" t="s">
        <v>840</v>
      </c>
      <c r="AH1009" s="17">
        <v>390</v>
      </c>
      <c r="AI1009" s="17" cm="1">
        <f t="array" ref="AI1009">SUMPRODUCT(--(IFERROR(HOUR(Flights_2026_09_3033343536373[entry_hour]),-1)=HOUR(AF1009)),--(IFERROR(Flights_2026_09_3033343536373[entry_sector],"")=AG1009),--(IFERROR(Flights_2026_09_3033343536373[nfl],-1)&gt;=AH1009),--(IFERROR(Flights_2026_09_3033343536373[nfl],-1)&lt;=IF(AH1009=450,450,AH1009+9)))</f>
        <v>0</v>
      </c>
    </row>
    <row r="1010" spans="32:35" x14ac:dyDescent="0.2">
      <c r="AF1010" s="2">
        <v>0.875</v>
      </c>
      <c r="AG1010" t="s">
        <v>840</v>
      </c>
      <c r="AH1010" s="17">
        <v>400</v>
      </c>
      <c r="AI1010" s="17" cm="1">
        <f t="array" ref="AI1010">SUMPRODUCT(--(IFERROR(HOUR(Flights_2026_09_3033343536373[entry_hour]),-1)=HOUR(AF1010)),--(IFERROR(Flights_2026_09_3033343536373[entry_sector],"")=AG1010),--(IFERROR(Flights_2026_09_3033343536373[nfl],-1)&gt;=AH1010),--(IFERROR(Flights_2026_09_3033343536373[nfl],-1)&lt;=IF(AH1010=450,450,AH1010+9)))</f>
        <v>0</v>
      </c>
    </row>
    <row r="1011" spans="32:35" x14ac:dyDescent="0.2">
      <c r="AF1011" s="2">
        <v>0.875</v>
      </c>
      <c r="AG1011" t="s">
        <v>840</v>
      </c>
      <c r="AH1011" s="17">
        <v>410</v>
      </c>
      <c r="AI1011" s="17" cm="1">
        <f t="array" ref="AI1011">SUMPRODUCT(--(IFERROR(HOUR(Flights_2026_09_3033343536373[entry_hour]),-1)=HOUR(AF1011)),--(IFERROR(Flights_2026_09_3033343536373[entry_sector],"")=AG1011),--(IFERROR(Flights_2026_09_3033343536373[nfl],-1)&gt;=AH1011),--(IFERROR(Flights_2026_09_3033343536373[nfl],-1)&lt;=IF(AH1011=450,450,AH1011+9)))</f>
        <v>0</v>
      </c>
    </row>
    <row r="1012" spans="32:35" x14ac:dyDescent="0.2">
      <c r="AF1012" s="2">
        <v>0.875</v>
      </c>
      <c r="AG1012" t="s">
        <v>840</v>
      </c>
      <c r="AH1012" s="17">
        <v>420</v>
      </c>
      <c r="AI1012" s="17" cm="1">
        <f t="array" ref="AI1012">SUMPRODUCT(--(IFERROR(HOUR(Flights_2026_09_3033343536373[entry_hour]),-1)=HOUR(AF1012)),--(IFERROR(Flights_2026_09_3033343536373[entry_sector],"")=AG1012),--(IFERROR(Flights_2026_09_3033343536373[nfl],-1)&gt;=AH1012),--(IFERROR(Flights_2026_09_3033343536373[nfl],-1)&lt;=IF(AH1012=450,450,AH1012+9)))</f>
        <v>0</v>
      </c>
    </row>
    <row r="1013" spans="32:35" x14ac:dyDescent="0.2">
      <c r="AF1013" s="2">
        <v>0.875</v>
      </c>
      <c r="AG1013" t="s">
        <v>840</v>
      </c>
      <c r="AH1013" s="17">
        <v>430</v>
      </c>
      <c r="AI1013" s="17" cm="1">
        <f t="array" ref="AI1013">SUMPRODUCT(--(IFERROR(HOUR(Flights_2026_09_3033343536373[entry_hour]),-1)=HOUR(AF1013)),--(IFERROR(Flights_2026_09_3033343536373[entry_sector],"")=AG1013),--(IFERROR(Flights_2026_09_3033343536373[nfl],-1)&gt;=AH1013),--(IFERROR(Flights_2026_09_3033343536373[nfl],-1)&lt;=IF(AH1013=450,450,AH1013+9)))</f>
        <v>0</v>
      </c>
    </row>
    <row r="1014" spans="32:35" x14ac:dyDescent="0.2">
      <c r="AF1014" s="2">
        <v>0.875</v>
      </c>
      <c r="AG1014" t="s">
        <v>840</v>
      </c>
      <c r="AH1014" s="17">
        <v>440</v>
      </c>
      <c r="AI1014" s="17" cm="1">
        <f t="array" ref="AI1014">SUMPRODUCT(--(IFERROR(HOUR(Flights_2026_09_3033343536373[entry_hour]),-1)=HOUR(AF1014)),--(IFERROR(Flights_2026_09_3033343536373[entry_sector],"")=AG1014),--(IFERROR(Flights_2026_09_3033343536373[nfl],-1)&gt;=AH1014),--(IFERROR(Flights_2026_09_3033343536373[nfl],-1)&lt;=IF(AH1014=450,450,AH1014+9)))</f>
        <v>0</v>
      </c>
    </row>
    <row r="1015" spans="32:35" x14ac:dyDescent="0.2">
      <c r="AF1015" s="2">
        <v>0.875</v>
      </c>
      <c r="AG1015" t="s">
        <v>840</v>
      </c>
      <c r="AH1015" s="17">
        <v>450</v>
      </c>
      <c r="AI1015" s="17" cm="1">
        <f t="array" ref="AI1015">SUMPRODUCT(--(IFERROR(HOUR(Flights_2026_09_3033343536373[entry_hour]),-1)=HOUR(AF1015)),--(IFERROR(Flights_2026_09_3033343536373[entry_sector],"")=AG1015),--(IFERROR(Flights_2026_09_3033343536373[nfl],-1)&gt;=AH1015),--(IFERROR(Flights_2026_09_3033343536373[nfl],-1)&lt;=IF(AH1015=450,450,AH1015+9)))</f>
        <v>0</v>
      </c>
    </row>
    <row r="1016" spans="32:35" x14ac:dyDescent="0.2">
      <c r="AF1016" s="2">
        <v>0.875</v>
      </c>
      <c r="AG1016" t="s">
        <v>747</v>
      </c>
      <c r="AH1016" s="17">
        <v>200</v>
      </c>
      <c r="AI1016" s="17" cm="1">
        <f t="array" ref="AI1016">SUMPRODUCT(--(IFERROR(HOUR(Flights_2026_09_3033343536373[entry_hour]),-1)=HOUR(AF1016)),--(IFERROR(Flights_2026_09_3033343536373[entry_sector],"")=AG1016),--(IFERROR(Flights_2026_09_3033343536373[nfl],-1)&gt;=AH1016),--(IFERROR(Flights_2026_09_3033343536373[nfl],-1)&lt;=IF(AH1016=450,450,AH1016+9)))</f>
        <v>0</v>
      </c>
    </row>
    <row r="1017" spans="32:35" x14ac:dyDescent="0.2">
      <c r="AF1017" s="2">
        <v>0.875</v>
      </c>
      <c r="AG1017" t="s">
        <v>747</v>
      </c>
      <c r="AH1017" s="17">
        <v>210</v>
      </c>
      <c r="AI1017" s="17" cm="1">
        <f t="array" ref="AI1017">SUMPRODUCT(--(IFERROR(HOUR(Flights_2026_09_3033343536373[entry_hour]),-1)=HOUR(AF1017)),--(IFERROR(Flights_2026_09_3033343536373[entry_sector],"")=AG1017),--(IFERROR(Flights_2026_09_3033343536373[nfl],-1)&gt;=AH1017),--(IFERROR(Flights_2026_09_3033343536373[nfl],-1)&lt;=IF(AH1017=450,450,AH1017+9)))</f>
        <v>2</v>
      </c>
    </row>
    <row r="1018" spans="32:35" x14ac:dyDescent="0.2">
      <c r="AF1018" s="2">
        <v>0.875</v>
      </c>
      <c r="AG1018" t="s">
        <v>747</v>
      </c>
      <c r="AH1018" s="17">
        <v>220</v>
      </c>
      <c r="AI1018" s="17" cm="1">
        <f t="array" ref="AI1018">SUMPRODUCT(--(IFERROR(HOUR(Flights_2026_09_3033343536373[entry_hour]),-1)=HOUR(AF1018)),--(IFERROR(Flights_2026_09_3033343536373[entry_sector],"")=AG1018),--(IFERROR(Flights_2026_09_3033343536373[nfl],-1)&gt;=AH1018),--(IFERROR(Flights_2026_09_3033343536373[nfl],-1)&lt;=IF(AH1018=450,450,AH1018+9)))</f>
        <v>0</v>
      </c>
    </row>
    <row r="1019" spans="32:35" x14ac:dyDescent="0.2">
      <c r="AF1019" s="2">
        <v>0.875</v>
      </c>
      <c r="AG1019" t="s">
        <v>747</v>
      </c>
      <c r="AH1019" s="17">
        <v>230</v>
      </c>
      <c r="AI1019" s="17" cm="1">
        <f t="array" ref="AI1019">SUMPRODUCT(--(IFERROR(HOUR(Flights_2026_09_3033343536373[entry_hour]),-1)=HOUR(AF1019)),--(IFERROR(Flights_2026_09_3033343536373[entry_sector],"")=AG1019),--(IFERROR(Flights_2026_09_3033343536373[nfl],-1)&gt;=AH1019),--(IFERROR(Flights_2026_09_3033343536373[nfl],-1)&lt;=IF(AH1019=450,450,AH1019+9)))</f>
        <v>0</v>
      </c>
    </row>
    <row r="1020" spans="32:35" x14ac:dyDescent="0.2">
      <c r="AF1020" s="2">
        <v>0.875</v>
      </c>
      <c r="AG1020" t="s">
        <v>747</v>
      </c>
      <c r="AH1020" s="17">
        <v>240</v>
      </c>
      <c r="AI1020" s="17" cm="1">
        <f t="array" ref="AI1020">SUMPRODUCT(--(IFERROR(HOUR(Flights_2026_09_3033343536373[entry_hour]),-1)=HOUR(AF1020)),--(IFERROR(Flights_2026_09_3033343536373[entry_sector],"")=AG1020),--(IFERROR(Flights_2026_09_3033343536373[nfl],-1)&gt;=AH1020),--(IFERROR(Flights_2026_09_3033343536373[nfl],-1)&lt;=IF(AH1020=450,450,AH1020+9)))</f>
        <v>0</v>
      </c>
    </row>
    <row r="1021" spans="32:35" x14ac:dyDescent="0.2">
      <c r="AF1021" s="2">
        <v>0.875</v>
      </c>
      <c r="AG1021" t="s">
        <v>747</v>
      </c>
      <c r="AH1021" s="17">
        <v>250</v>
      </c>
      <c r="AI1021" s="17" cm="1">
        <f t="array" ref="AI1021">SUMPRODUCT(--(IFERROR(HOUR(Flights_2026_09_3033343536373[entry_hour]),-1)=HOUR(AF1021)),--(IFERROR(Flights_2026_09_3033343536373[entry_sector],"")=AG1021),--(IFERROR(Flights_2026_09_3033343536373[nfl],-1)&gt;=AH1021),--(IFERROR(Flights_2026_09_3033343536373[nfl],-1)&lt;=IF(AH1021=450,450,AH1021+9)))</f>
        <v>0</v>
      </c>
    </row>
    <row r="1022" spans="32:35" x14ac:dyDescent="0.2">
      <c r="AF1022" s="2">
        <v>0.875</v>
      </c>
      <c r="AG1022" t="s">
        <v>747</v>
      </c>
      <c r="AH1022" s="17">
        <v>260</v>
      </c>
      <c r="AI1022" s="17" cm="1">
        <f t="array" ref="AI1022">SUMPRODUCT(--(IFERROR(HOUR(Flights_2026_09_3033343536373[entry_hour]),-1)=HOUR(AF1022)),--(IFERROR(Flights_2026_09_3033343536373[entry_sector],"")=AG1022),--(IFERROR(Flights_2026_09_3033343536373[nfl],-1)&gt;=AH1022),--(IFERROR(Flights_2026_09_3033343536373[nfl],-1)&lt;=IF(AH1022=450,450,AH1022+9)))</f>
        <v>0</v>
      </c>
    </row>
    <row r="1023" spans="32:35" x14ac:dyDescent="0.2">
      <c r="AF1023" s="2">
        <v>0.875</v>
      </c>
      <c r="AG1023" t="s">
        <v>747</v>
      </c>
      <c r="AH1023" s="17">
        <v>270</v>
      </c>
      <c r="AI1023" s="17" cm="1">
        <f t="array" ref="AI1023">SUMPRODUCT(--(IFERROR(HOUR(Flights_2026_09_3033343536373[entry_hour]),-1)=HOUR(AF1023)),--(IFERROR(Flights_2026_09_3033343536373[entry_sector],"")=AG1023),--(IFERROR(Flights_2026_09_3033343536373[nfl],-1)&gt;=AH1023),--(IFERROR(Flights_2026_09_3033343536373[nfl],-1)&lt;=IF(AH1023=450,450,AH1023+9)))</f>
        <v>0</v>
      </c>
    </row>
    <row r="1024" spans="32:35" x14ac:dyDescent="0.2">
      <c r="AF1024" s="2">
        <v>0.875</v>
      </c>
      <c r="AG1024" t="s">
        <v>747</v>
      </c>
      <c r="AH1024" s="17">
        <v>280</v>
      </c>
      <c r="AI1024" s="17" cm="1">
        <f t="array" ref="AI1024">SUMPRODUCT(--(IFERROR(HOUR(Flights_2026_09_3033343536373[entry_hour]),-1)=HOUR(AF1024)),--(IFERROR(Flights_2026_09_3033343536373[entry_sector],"")=AG1024),--(IFERROR(Flights_2026_09_3033343536373[nfl],-1)&gt;=AH1024),--(IFERROR(Flights_2026_09_3033343536373[nfl],-1)&lt;=IF(AH1024=450,450,AH1024+9)))</f>
        <v>0</v>
      </c>
    </row>
    <row r="1025" spans="32:35" x14ac:dyDescent="0.2">
      <c r="AF1025" s="2">
        <v>0.875</v>
      </c>
      <c r="AG1025" t="s">
        <v>747</v>
      </c>
      <c r="AH1025" s="17">
        <v>290</v>
      </c>
      <c r="AI1025" s="17" cm="1">
        <f t="array" ref="AI1025">SUMPRODUCT(--(IFERROR(HOUR(Flights_2026_09_3033343536373[entry_hour]),-1)=HOUR(AF1025)),--(IFERROR(Flights_2026_09_3033343536373[entry_sector],"")=AG1025),--(IFERROR(Flights_2026_09_3033343536373[nfl],-1)&gt;=AH1025),--(IFERROR(Flights_2026_09_3033343536373[nfl],-1)&lt;=IF(AH1025=450,450,AH1025+9)))</f>
        <v>0</v>
      </c>
    </row>
    <row r="1026" spans="32:35" x14ac:dyDescent="0.2">
      <c r="AF1026" s="2">
        <v>0.875</v>
      </c>
      <c r="AG1026" t="s">
        <v>747</v>
      </c>
      <c r="AH1026" s="17">
        <v>300</v>
      </c>
      <c r="AI1026" s="17" cm="1">
        <f t="array" ref="AI1026">SUMPRODUCT(--(IFERROR(HOUR(Flights_2026_09_3033343536373[entry_hour]),-1)=HOUR(AF1026)),--(IFERROR(Flights_2026_09_3033343536373[entry_sector],"")=AG1026),--(IFERROR(Flights_2026_09_3033343536373[nfl],-1)&gt;=AH1026),--(IFERROR(Flights_2026_09_3033343536373[nfl],-1)&lt;=IF(AH1026=450,450,AH1026+9)))</f>
        <v>0</v>
      </c>
    </row>
    <row r="1027" spans="32:35" x14ac:dyDescent="0.2">
      <c r="AF1027" s="2">
        <v>0.875</v>
      </c>
      <c r="AG1027" t="s">
        <v>747</v>
      </c>
      <c r="AH1027" s="17">
        <v>310</v>
      </c>
      <c r="AI1027" s="17" cm="1">
        <f t="array" ref="AI1027">SUMPRODUCT(--(IFERROR(HOUR(Flights_2026_09_3033343536373[entry_hour]),-1)=HOUR(AF1027)),--(IFERROR(Flights_2026_09_3033343536373[entry_sector],"")=AG1027),--(IFERROR(Flights_2026_09_3033343536373[nfl],-1)&gt;=AH1027),--(IFERROR(Flights_2026_09_3033343536373[nfl],-1)&lt;=IF(AH1027=450,450,AH1027+9)))</f>
        <v>0</v>
      </c>
    </row>
    <row r="1028" spans="32:35" x14ac:dyDescent="0.2">
      <c r="AF1028" s="2">
        <v>0.875</v>
      </c>
      <c r="AG1028" t="s">
        <v>747</v>
      </c>
      <c r="AH1028" s="17">
        <v>320</v>
      </c>
      <c r="AI1028" s="17" cm="1">
        <f t="array" ref="AI1028">SUMPRODUCT(--(IFERROR(HOUR(Flights_2026_09_3033343536373[entry_hour]),-1)=HOUR(AF1028)),--(IFERROR(Flights_2026_09_3033343536373[entry_sector],"")=AG1028),--(IFERROR(Flights_2026_09_3033343536373[nfl],-1)&gt;=AH1028),--(IFERROR(Flights_2026_09_3033343536373[nfl],-1)&lt;=IF(AH1028=450,450,AH1028+9)))</f>
        <v>0</v>
      </c>
    </row>
    <row r="1029" spans="32:35" x14ac:dyDescent="0.2">
      <c r="AF1029" s="2">
        <v>0.875</v>
      </c>
      <c r="AG1029" t="s">
        <v>747</v>
      </c>
      <c r="AH1029" s="17">
        <v>330</v>
      </c>
      <c r="AI1029" s="17" cm="1">
        <f t="array" ref="AI1029">SUMPRODUCT(--(IFERROR(HOUR(Flights_2026_09_3033343536373[entry_hour]),-1)=HOUR(AF1029)),--(IFERROR(Flights_2026_09_3033343536373[entry_sector],"")=AG1029),--(IFERROR(Flights_2026_09_3033343536373[nfl],-1)&gt;=AH1029),--(IFERROR(Flights_2026_09_3033343536373[nfl],-1)&lt;=IF(AH1029=450,450,AH1029+9)))</f>
        <v>0</v>
      </c>
    </row>
    <row r="1030" spans="32:35" x14ac:dyDescent="0.2">
      <c r="AF1030" s="2">
        <v>0.875</v>
      </c>
      <c r="AG1030" t="s">
        <v>747</v>
      </c>
      <c r="AH1030" s="17">
        <v>340</v>
      </c>
      <c r="AI1030" s="17" cm="1">
        <f t="array" ref="AI1030">SUMPRODUCT(--(IFERROR(HOUR(Flights_2026_09_3033343536373[entry_hour]),-1)=HOUR(AF1030)),--(IFERROR(Flights_2026_09_3033343536373[entry_sector],"")=AG1030),--(IFERROR(Flights_2026_09_3033343536373[nfl],-1)&gt;=AH1030),--(IFERROR(Flights_2026_09_3033343536373[nfl],-1)&lt;=IF(AH1030=450,450,AH1030+9)))</f>
        <v>0</v>
      </c>
    </row>
    <row r="1031" spans="32:35" x14ac:dyDescent="0.2">
      <c r="AF1031" s="2">
        <v>0.875</v>
      </c>
      <c r="AG1031" t="s">
        <v>747</v>
      </c>
      <c r="AH1031" s="17">
        <v>350</v>
      </c>
      <c r="AI1031" s="17" cm="1">
        <f t="array" ref="AI1031">SUMPRODUCT(--(IFERROR(HOUR(Flights_2026_09_3033343536373[entry_hour]),-1)=HOUR(AF1031)),--(IFERROR(Flights_2026_09_3033343536373[entry_sector],"")=AG1031),--(IFERROR(Flights_2026_09_3033343536373[nfl],-1)&gt;=AH1031),--(IFERROR(Flights_2026_09_3033343536373[nfl],-1)&lt;=IF(AH1031=450,450,AH1031+9)))</f>
        <v>0</v>
      </c>
    </row>
    <row r="1032" spans="32:35" x14ac:dyDescent="0.2">
      <c r="AF1032" s="2">
        <v>0.875</v>
      </c>
      <c r="AG1032" t="s">
        <v>747</v>
      </c>
      <c r="AH1032" s="17">
        <v>360</v>
      </c>
      <c r="AI1032" s="17" cm="1">
        <f t="array" ref="AI1032">SUMPRODUCT(--(IFERROR(HOUR(Flights_2026_09_3033343536373[entry_hour]),-1)=HOUR(AF1032)),--(IFERROR(Flights_2026_09_3033343536373[entry_sector],"")=AG1032),--(IFERROR(Flights_2026_09_3033343536373[nfl],-1)&gt;=AH1032),--(IFERROR(Flights_2026_09_3033343536373[nfl],-1)&lt;=IF(AH1032=450,450,AH1032+9)))</f>
        <v>0</v>
      </c>
    </row>
    <row r="1033" spans="32:35" x14ac:dyDescent="0.2">
      <c r="AF1033" s="2">
        <v>0.875</v>
      </c>
      <c r="AG1033" t="s">
        <v>747</v>
      </c>
      <c r="AH1033" s="17">
        <v>370</v>
      </c>
      <c r="AI1033" s="17" cm="1">
        <f t="array" ref="AI1033">SUMPRODUCT(--(IFERROR(HOUR(Flights_2026_09_3033343536373[entry_hour]),-1)=HOUR(AF1033)),--(IFERROR(Flights_2026_09_3033343536373[entry_sector],"")=AG1033),--(IFERROR(Flights_2026_09_3033343536373[nfl],-1)&gt;=AH1033),--(IFERROR(Flights_2026_09_3033343536373[nfl],-1)&lt;=IF(AH1033=450,450,AH1033+9)))</f>
        <v>0</v>
      </c>
    </row>
    <row r="1034" spans="32:35" x14ac:dyDescent="0.2">
      <c r="AF1034" s="2">
        <v>0.875</v>
      </c>
      <c r="AG1034" t="s">
        <v>747</v>
      </c>
      <c r="AH1034" s="17">
        <v>380</v>
      </c>
      <c r="AI1034" s="17" cm="1">
        <f t="array" ref="AI1034">SUMPRODUCT(--(IFERROR(HOUR(Flights_2026_09_3033343536373[entry_hour]),-1)=HOUR(AF1034)),--(IFERROR(Flights_2026_09_3033343536373[entry_sector],"")=AG1034),--(IFERROR(Flights_2026_09_3033343536373[nfl],-1)&gt;=AH1034),--(IFERROR(Flights_2026_09_3033343536373[nfl],-1)&lt;=IF(AH1034=450,450,AH1034+9)))</f>
        <v>0</v>
      </c>
    </row>
    <row r="1035" spans="32:35" x14ac:dyDescent="0.2">
      <c r="AF1035" s="2">
        <v>0.875</v>
      </c>
      <c r="AG1035" t="s">
        <v>747</v>
      </c>
      <c r="AH1035" s="17">
        <v>390</v>
      </c>
      <c r="AI1035" s="17" cm="1">
        <f t="array" ref="AI1035">SUMPRODUCT(--(IFERROR(HOUR(Flights_2026_09_3033343536373[entry_hour]),-1)=HOUR(AF1035)),--(IFERROR(Flights_2026_09_3033343536373[entry_sector],"")=AG1035),--(IFERROR(Flights_2026_09_3033343536373[nfl],-1)&gt;=AH1035),--(IFERROR(Flights_2026_09_3033343536373[nfl],-1)&lt;=IF(AH1035=450,450,AH1035+9)))</f>
        <v>0</v>
      </c>
    </row>
    <row r="1036" spans="32:35" x14ac:dyDescent="0.2">
      <c r="AF1036" s="2">
        <v>0.875</v>
      </c>
      <c r="AG1036" t="s">
        <v>747</v>
      </c>
      <c r="AH1036" s="17">
        <v>400</v>
      </c>
      <c r="AI1036" s="17" cm="1">
        <f t="array" ref="AI1036">SUMPRODUCT(--(IFERROR(HOUR(Flights_2026_09_3033343536373[entry_hour]),-1)=HOUR(AF1036)),--(IFERROR(Flights_2026_09_3033343536373[entry_sector],"")=AG1036),--(IFERROR(Flights_2026_09_3033343536373[nfl],-1)&gt;=AH1036),--(IFERROR(Flights_2026_09_3033343536373[nfl],-1)&lt;=IF(AH1036=450,450,AH1036+9)))</f>
        <v>0</v>
      </c>
    </row>
    <row r="1037" spans="32:35" x14ac:dyDescent="0.2">
      <c r="AF1037" s="2">
        <v>0.875</v>
      </c>
      <c r="AG1037" t="s">
        <v>747</v>
      </c>
      <c r="AH1037" s="17">
        <v>410</v>
      </c>
      <c r="AI1037" s="17" cm="1">
        <f t="array" ref="AI1037">SUMPRODUCT(--(IFERROR(HOUR(Flights_2026_09_3033343536373[entry_hour]),-1)=HOUR(AF1037)),--(IFERROR(Flights_2026_09_3033343536373[entry_sector],"")=AG1037),--(IFERROR(Flights_2026_09_3033343536373[nfl],-1)&gt;=AH1037),--(IFERROR(Flights_2026_09_3033343536373[nfl],-1)&lt;=IF(AH1037=450,450,AH1037+9)))</f>
        <v>0</v>
      </c>
    </row>
    <row r="1038" spans="32:35" x14ac:dyDescent="0.2">
      <c r="AF1038" s="2">
        <v>0.875</v>
      </c>
      <c r="AG1038" t="s">
        <v>747</v>
      </c>
      <c r="AH1038" s="17">
        <v>420</v>
      </c>
      <c r="AI1038" s="17" cm="1">
        <f t="array" ref="AI1038">SUMPRODUCT(--(IFERROR(HOUR(Flights_2026_09_3033343536373[entry_hour]),-1)=HOUR(AF1038)),--(IFERROR(Flights_2026_09_3033343536373[entry_sector],"")=AG1038),--(IFERROR(Flights_2026_09_3033343536373[nfl],-1)&gt;=AH1038),--(IFERROR(Flights_2026_09_3033343536373[nfl],-1)&lt;=IF(AH1038=450,450,AH1038+9)))</f>
        <v>0</v>
      </c>
    </row>
    <row r="1039" spans="32:35" x14ac:dyDescent="0.2">
      <c r="AF1039" s="2">
        <v>0.875</v>
      </c>
      <c r="AG1039" t="s">
        <v>747</v>
      </c>
      <c r="AH1039" s="17">
        <v>430</v>
      </c>
      <c r="AI1039" s="17" cm="1">
        <f t="array" ref="AI1039">SUMPRODUCT(--(IFERROR(HOUR(Flights_2026_09_3033343536373[entry_hour]),-1)=HOUR(AF1039)),--(IFERROR(Flights_2026_09_3033343536373[entry_sector],"")=AG1039),--(IFERROR(Flights_2026_09_3033343536373[nfl],-1)&gt;=AH1039),--(IFERROR(Flights_2026_09_3033343536373[nfl],-1)&lt;=IF(AH1039=450,450,AH1039+9)))</f>
        <v>0</v>
      </c>
    </row>
    <row r="1040" spans="32:35" x14ac:dyDescent="0.2">
      <c r="AF1040" s="2">
        <v>0.875</v>
      </c>
      <c r="AG1040" t="s">
        <v>747</v>
      </c>
      <c r="AH1040" s="17">
        <v>440</v>
      </c>
      <c r="AI1040" s="17" cm="1">
        <f t="array" ref="AI1040">SUMPRODUCT(--(IFERROR(HOUR(Flights_2026_09_3033343536373[entry_hour]),-1)=HOUR(AF1040)),--(IFERROR(Flights_2026_09_3033343536373[entry_sector],"")=AG1040),--(IFERROR(Flights_2026_09_3033343536373[nfl],-1)&gt;=AH1040),--(IFERROR(Flights_2026_09_3033343536373[nfl],-1)&lt;=IF(AH1040=450,450,AH1040+9)))</f>
        <v>0</v>
      </c>
    </row>
    <row r="1041" spans="32:35" x14ac:dyDescent="0.2">
      <c r="AF1041" s="2">
        <v>0.875</v>
      </c>
      <c r="AG1041" t="s">
        <v>747</v>
      </c>
      <c r="AH1041" s="17">
        <v>450</v>
      </c>
      <c r="AI1041" s="17" cm="1">
        <f t="array" ref="AI1041">SUMPRODUCT(--(IFERROR(HOUR(Flights_2026_09_3033343536373[entry_hour]),-1)=HOUR(AF1041)),--(IFERROR(Flights_2026_09_3033343536373[entry_sector],"")=AG1041),--(IFERROR(Flights_2026_09_3033343536373[nfl],-1)&gt;=AH1041),--(IFERROR(Flights_2026_09_3033343536373[nfl],-1)&lt;=IF(AH1041=450,450,AH1041+9)))</f>
        <v>0</v>
      </c>
    </row>
    <row r="1042" spans="32:35" x14ac:dyDescent="0.2">
      <c r="AF1042" s="2">
        <v>0.91666666666666663</v>
      </c>
      <c r="AG1042" t="s">
        <v>743</v>
      </c>
      <c r="AH1042" s="17">
        <v>200</v>
      </c>
      <c r="AI1042" s="17" cm="1">
        <f t="array" ref="AI1042">SUMPRODUCT(--(IFERROR(HOUR(Flights_2026_09_3033343536373[entry_hour]),-1)=HOUR(AF1042)),--(IFERROR(Flights_2026_09_3033343536373[entry_sector],"")=AG1042),--(IFERROR(Flights_2026_09_3033343536373[nfl],-1)&gt;=AH1042),--(IFERROR(Flights_2026_09_3033343536373[nfl],-1)&lt;=IF(AH1042=450,450,AH1042+9)))</f>
        <v>0</v>
      </c>
    </row>
    <row r="1043" spans="32:35" x14ac:dyDescent="0.2">
      <c r="AF1043" s="2">
        <v>0.91666666666666663</v>
      </c>
      <c r="AG1043" t="s">
        <v>743</v>
      </c>
      <c r="AH1043" s="17">
        <v>210</v>
      </c>
      <c r="AI1043" s="17" cm="1">
        <f t="array" ref="AI1043">SUMPRODUCT(--(IFERROR(HOUR(Flights_2026_09_3033343536373[entry_hour]),-1)=HOUR(AF1043)),--(IFERROR(Flights_2026_09_3033343536373[entry_sector],"")=AG1043),--(IFERROR(Flights_2026_09_3033343536373[nfl],-1)&gt;=AH1043),--(IFERROR(Flights_2026_09_3033343536373[nfl],-1)&lt;=IF(AH1043=450,450,AH1043+9)))</f>
        <v>0</v>
      </c>
    </row>
    <row r="1044" spans="32:35" x14ac:dyDescent="0.2">
      <c r="AF1044" s="2">
        <v>0.91666666666666663</v>
      </c>
      <c r="AG1044" t="s">
        <v>743</v>
      </c>
      <c r="AH1044" s="17">
        <v>220</v>
      </c>
      <c r="AI1044" s="17" cm="1">
        <f t="array" ref="AI1044">SUMPRODUCT(--(IFERROR(HOUR(Flights_2026_09_3033343536373[entry_hour]),-1)=HOUR(AF1044)),--(IFERROR(Flights_2026_09_3033343536373[entry_sector],"")=AG1044),--(IFERROR(Flights_2026_09_3033343536373[nfl],-1)&gt;=AH1044),--(IFERROR(Flights_2026_09_3033343536373[nfl],-1)&lt;=IF(AH1044=450,450,AH1044+9)))</f>
        <v>0</v>
      </c>
    </row>
    <row r="1045" spans="32:35" x14ac:dyDescent="0.2">
      <c r="AF1045" s="2">
        <v>0.91666666666666663</v>
      </c>
      <c r="AG1045" t="s">
        <v>743</v>
      </c>
      <c r="AH1045" s="17">
        <v>230</v>
      </c>
      <c r="AI1045" s="17" cm="1">
        <f t="array" ref="AI1045">SUMPRODUCT(--(IFERROR(HOUR(Flights_2026_09_3033343536373[entry_hour]),-1)=HOUR(AF1045)),--(IFERROR(Flights_2026_09_3033343536373[entry_sector],"")=AG1045),--(IFERROR(Flights_2026_09_3033343536373[nfl],-1)&gt;=AH1045),--(IFERROR(Flights_2026_09_3033343536373[nfl],-1)&lt;=IF(AH1045=450,450,AH1045+9)))</f>
        <v>0</v>
      </c>
    </row>
    <row r="1046" spans="32:35" x14ac:dyDescent="0.2">
      <c r="AF1046" s="2">
        <v>0.91666666666666663</v>
      </c>
      <c r="AG1046" t="s">
        <v>743</v>
      </c>
      <c r="AH1046" s="17">
        <v>240</v>
      </c>
      <c r="AI1046" s="17" cm="1">
        <f t="array" ref="AI1046">SUMPRODUCT(--(IFERROR(HOUR(Flights_2026_09_3033343536373[entry_hour]),-1)=HOUR(AF1046)),--(IFERROR(Flights_2026_09_3033343536373[entry_sector],"")=AG1046),--(IFERROR(Flights_2026_09_3033343536373[nfl],-1)&gt;=AH1046),--(IFERROR(Flights_2026_09_3033343536373[nfl],-1)&lt;=IF(AH1046=450,450,AH1046+9)))</f>
        <v>0</v>
      </c>
    </row>
    <row r="1047" spans="32:35" x14ac:dyDescent="0.2">
      <c r="AF1047" s="2">
        <v>0.91666666666666663</v>
      </c>
      <c r="AG1047" t="s">
        <v>743</v>
      </c>
      <c r="AH1047" s="17">
        <v>250</v>
      </c>
      <c r="AI1047" s="17" cm="1">
        <f t="array" ref="AI1047">SUMPRODUCT(--(IFERROR(HOUR(Flights_2026_09_3033343536373[entry_hour]),-1)=HOUR(AF1047)),--(IFERROR(Flights_2026_09_3033343536373[entry_sector],"")=AG1047),--(IFERROR(Flights_2026_09_3033343536373[nfl],-1)&gt;=AH1047),--(IFERROR(Flights_2026_09_3033343536373[nfl],-1)&lt;=IF(AH1047=450,450,AH1047+9)))</f>
        <v>0</v>
      </c>
    </row>
    <row r="1048" spans="32:35" x14ac:dyDescent="0.2">
      <c r="AF1048" s="2">
        <v>0.91666666666666663</v>
      </c>
      <c r="AG1048" t="s">
        <v>743</v>
      </c>
      <c r="AH1048" s="17">
        <v>260</v>
      </c>
      <c r="AI1048" s="17" cm="1">
        <f t="array" ref="AI1048">SUMPRODUCT(--(IFERROR(HOUR(Flights_2026_09_3033343536373[entry_hour]),-1)=HOUR(AF1048)),--(IFERROR(Flights_2026_09_3033343536373[entry_sector],"")=AG1048),--(IFERROR(Flights_2026_09_3033343536373[nfl],-1)&gt;=AH1048),--(IFERROR(Flights_2026_09_3033343536373[nfl],-1)&lt;=IF(AH1048=450,450,AH1048+9)))</f>
        <v>0</v>
      </c>
    </row>
    <row r="1049" spans="32:35" x14ac:dyDescent="0.2">
      <c r="AF1049" s="2">
        <v>0.91666666666666663</v>
      </c>
      <c r="AG1049" t="s">
        <v>743</v>
      </c>
      <c r="AH1049" s="17">
        <v>270</v>
      </c>
      <c r="AI1049" s="17" cm="1">
        <f t="array" ref="AI1049">SUMPRODUCT(--(IFERROR(HOUR(Flights_2026_09_3033343536373[entry_hour]),-1)=HOUR(AF1049)),--(IFERROR(Flights_2026_09_3033343536373[entry_sector],"")=AG1049),--(IFERROR(Flights_2026_09_3033343536373[nfl],-1)&gt;=AH1049),--(IFERROR(Flights_2026_09_3033343536373[nfl],-1)&lt;=IF(AH1049=450,450,AH1049+9)))</f>
        <v>0</v>
      </c>
    </row>
    <row r="1050" spans="32:35" x14ac:dyDescent="0.2">
      <c r="AF1050" s="2">
        <v>0.91666666666666663</v>
      </c>
      <c r="AG1050" t="s">
        <v>743</v>
      </c>
      <c r="AH1050" s="17">
        <v>280</v>
      </c>
      <c r="AI1050" s="17" cm="1">
        <f t="array" ref="AI1050">SUMPRODUCT(--(IFERROR(HOUR(Flights_2026_09_3033343536373[entry_hour]),-1)=HOUR(AF1050)),--(IFERROR(Flights_2026_09_3033343536373[entry_sector],"")=AG1050),--(IFERROR(Flights_2026_09_3033343536373[nfl],-1)&gt;=AH1050),--(IFERROR(Flights_2026_09_3033343536373[nfl],-1)&lt;=IF(AH1050=450,450,AH1050+9)))</f>
        <v>0</v>
      </c>
    </row>
    <row r="1051" spans="32:35" x14ac:dyDescent="0.2">
      <c r="AF1051" s="2">
        <v>0.91666666666666663</v>
      </c>
      <c r="AG1051" t="s">
        <v>743</v>
      </c>
      <c r="AH1051" s="17">
        <v>290</v>
      </c>
      <c r="AI1051" s="17" cm="1">
        <f t="array" ref="AI1051">SUMPRODUCT(--(IFERROR(HOUR(Flights_2026_09_3033343536373[entry_hour]),-1)=HOUR(AF1051)),--(IFERROR(Flights_2026_09_3033343536373[entry_sector],"")=AG1051),--(IFERROR(Flights_2026_09_3033343536373[nfl],-1)&gt;=AH1051),--(IFERROR(Flights_2026_09_3033343536373[nfl],-1)&lt;=IF(AH1051=450,450,AH1051+9)))</f>
        <v>0</v>
      </c>
    </row>
    <row r="1052" spans="32:35" x14ac:dyDescent="0.2">
      <c r="AF1052" s="2">
        <v>0.91666666666666663</v>
      </c>
      <c r="AG1052" t="s">
        <v>743</v>
      </c>
      <c r="AH1052" s="17">
        <v>300</v>
      </c>
      <c r="AI1052" s="17" cm="1">
        <f t="array" ref="AI1052">SUMPRODUCT(--(IFERROR(HOUR(Flights_2026_09_3033343536373[entry_hour]),-1)=HOUR(AF1052)),--(IFERROR(Flights_2026_09_3033343536373[entry_sector],"")=AG1052),--(IFERROR(Flights_2026_09_3033343536373[nfl],-1)&gt;=AH1052),--(IFERROR(Flights_2026_09_3033343536373[nfl],-1)&lt;=IF(AH1052=450,450,AH1052+9)))</f>
        <v>0</v>
      </c>
    </row>
    <row r="1053" spans="32:35" x14ac:dyDescent="0.2">
      <c r="AF1053" s="2">
        <v>0.91666666666666663</v>
      </c>
      <c r="AG1053" t="s">
        <v>743</v>
      </c>
      <c r="AH1053" s="17">
        <v>310</v>
      </c>
      <c r="AI1053" s="17" cm="1">
        <f t="array" ref="AI1053">SUMPRODUCT(--(IFERROR(HOUR(Flights_2026_09_3033343536373[entry_hour]),-1)=HOUR(AF1053)),--(IFERROR(Flights_2026_09_3033343536373[entry_sector],"")=AG1053),--(IFERROR(Flights_2026_09_3033343536373[nfl],-1)&gt;=AH1053),--(IFERROR(Flights_2026_09_3033343536373[nfl],-1)&lt;=IF(AH1053=450,450,AH1053+9)))</f>
        <v>0</v>
      </c>
    </row>
    <row r="1054" spans="32:35" x14ac:dyDescent="0.2">
      <c r="AF1054" s="2">
        <v>0.91666666666666663</v>
      </c>
      <c r="AG1054" t="s">
        <v>743</v>
      </c>
      <c r="AH1054" s="17">
        <v>320</v>
      </c>
      <c r="AI1054" s="17" cm="1">
        <f t="array" ref="AI1054">SUMPRODUCT(--(IFERROR(HOUR(Flights_2026_09_3033343536373[entry_hour]),-1)=HOUR(AF1054)),--(IFERROR(Flights_2026_09_3033343536373[entry_sector],"")=AG1054),--(IFERROR(Flights_2026_09_3033343536373[nfl],-1)&gt;=AH1054),--(IFERROR(Flights_2026_09_3033343536373[nfl],-1)&lt;=IF(AH1054=450,450,AH1054+9)))</f>
        <v>0</v>
      </c>
    </row>
    <row r="1055" spans="32:35" x14ac:dyDescent="0.2">
      <c r="AF1055" s="2">
        <v>0.91666666666666663</v>
      </c>
      <c r="AG1055" t="s">
        <v>743</v>
      </c>
      <c r="AH1055" s="17">
        <v>330</v>
      </c>
      <c r="AI1055" s="17" cm="1">
        <f t="array" ref="AI1055">SUMPRODUCT(--(IFERROR(HOUR(Flights_2026_09_3033343536373[entry_hour]),-1)=HOUR(AF1055)),--(IFERROR(Flights_2026_09_3033343536373[entry_sector],"")=AG1055),--(IFERROR(Flights_2026_09_3033343536373[nfl],-1)&gt;=AH1055),--(IFERROR(Flights_2026_09_3033343536373[nfl],-1)&lt;=IF(AH1055=450,450,AH1055+9)))</f>
        <v>0</v>
      </c>
    </row>
    <row r="1056" spans="32:35" x14ac:dyDescent="0.2">
      <c r="AF1056" s="2">
        <v>0.91666666666666663</v>
      </c>
      <c r="AG1056" t="s">
        <v>743</v>
      </c>
      <c r="AH1056" s="17">
        <v>340</v>
      </c>
      <c r="AI1056" s="17" cm="1">
        <f t="array" ref="AI1056">SUMPRODUCT(--(IFERROR(HOUR(Flights_2026_09_3033343536373[entry_hour]),-1)=HOUR(AF1056)),--(IFERROR(Flights_2026_09_3033343536373[entry_sector],"")=AG1056),--(IFERROR(Flights_2026_09_3033343536373[nfl],-1)&gt;=AH1056),--(IFERROR(Flights_2026_09_3033343536373[nfl],-1)&lt;=IF(AH1056=450,450,AH1056+9)))</f>
        <v>0</v>
      </c>
    </row>
    <row r="1057" spans="32:35" x14ac:dyDescent="0.2">
      <c r="AF1057" s="2">
        <v>0.91666666666666663</v>
      </c>
      <c r="AG1057" t="s">
        <v>743</v>
      </c>
      <c r="AH1057" s="17">
        <v>350</v>
      </c>
      <c r="AI1057" s="17" cm="1">
        <f t="array" ref="AI1057">SUMPRODUCT(--(IFERROR(HOUR(Flights_2026_09_3033343536373[entry_hour]),-1)=HOUR(AF1057)),--(IFERROR(Flights_2026_09_3033343536373[entry_sector],"")=AG1057),--(IFERROR(Flights_2026_09_3033343536373[nfl],-1)&gt;=AH1057),--(IFERROR(Flights_2026_09_3033343536373[nfl],-1)&lt;=IF(AH1057=450,450,AH1057+9)))</f>
        <v>0</v>
      </c>
    </row>
    <row r="1058" spans="32:35" x14ac:dyDescent="0.2">
      <c r="AF1058" s="2">
        <v>0.91666666666666663</v>
      </c>
      <c r="AG1058" t="s">
        <v>743</v>
      </c>
      <c r="AH1058" s="17">
        <v>360</v>
      </c>
      <c r="AI1058" s="17" cm="1">
        <f t="array" ref="AI1058">SUMPRODUCT(--(IFERROR(HOUR(Flights_2026_09_3033343536373[entry_hour]),-1)=HOUR(AF1058)),--(IFERROR(Flights_2026_09_3033343536373[entry_sector],"")=AG1058),--(IFERROR(Flights_2026_09_3033343536373[nfl],-1)&gt;=AH1058),--(IFERROR(Flights_2026_09_3033343536373[nfl],-1)&lt;=IF(AH1058=450,450,AH1058+9)))</f>
        <v>0</v>
      </c>
    </row>
    <row r="1059" spans="32:35" x14ac:dyDescent="0.2">
      <c r="AF1059" s="2">
        <v>0.91666666666666663</v>
      </c>
      <c r="AG1059" t="s">
        <v>743</v>
      </c>
      <c r="AH1059" s="17">
        <v>370</v>
      </c>
      <c r="AI1059" s="17" cm="1">
        <f t="array" ref="AI1059">SUMPRODUCT(--(IFERROR(HOUR(Flights_2026_09_3033343536373[entry_hour]),-1)=HOUR(AF1059)),--(IFERROR(Flights_2026_09_3033343536373[entry_sector],"")=AG1059),--(IFERROR(Flights_2026_09_3033343536373[nfl],-1)&gt;=AH1059),--(IFERROR(Flights_2026_09_3033343536373[nfl],-1)&lt;=IF(AH1059=450,450,AH1059+9)))</f>
        <v>0</v>
      </c>
    </row>
    <row r="1060" spans="32:35" x14ac:dyDescent="0.2">
      <c r="AF1060" s="2">
        <v>0.91666666666666663</v>
      </c>
      <c r="AG1060" t="s">
        <v>743</v>
      </c>
      <c r="AH1060" s="17">
        <v>380</v>
      </c>
      <c r="AI1060" s="17" cm="1">
        <f t="array" ref="AI1060">SUMPRODUCT(--(IFERROR(HOUR(Flights_2026_09_3033343536373[entry_hour]),-1)=HOUR(AF1060)),--(IFERROR(Flights_2026_09_3033343536373[entry_sector],"")=AG1060),--(IFERROR(Flights_2026_09_3033343536373[nfl],-1)&gt;=AH1060),--(IFERROR(Flights_2026_09_3033343536373[nfl],-1)&lt;=IF(AH1060=450,450,AH1060+9)))</f>
        <v>0</v>
      </c>
    </row>
    <row r="1061" spans="32:35" x14ac:dyDescent="0.2">
      <c r="AF1061" s="2">
        <v>0.91666666666666663</v>
      </c>
      <c r="AG1061" t="s">
        <v>743</v>
      </c>
      <c r="AH1061" s="17">
        <v>390</v>
      </c>
      <c r="AI1061" s="17" cm="1">
        <f t="array" ref="AI1061">SUMPRODUCT(--(IFERROR(HOUR(Flights_2026_09_3033343536373[entry_hour]),-1)=HOUR(AF1061)),--(IFERROR(Flights_2026_09_3033343536373[entry_sector],"")=AG1061),--(IFERROR(Flights_2026_09_3033343536373[nfl],-1)&gt;=AH1061),--(IFERROR(Flights_2026_09_3033343536373[nfl],-1)&lt;=IF(AH1061=450,450,AH1061+9)))</f>
        <v>0</v>
      </c>
    </row>
    <row r="1062" spans="32:35" x14ac:dyDescent="0.2">
      <c r="AF1062" s="2">
        <v>0.91666666666666663</v>
      </c>
      <c r="AG1062" t="s">
        <v>743</v>
      </c>
      <c r="AH1062" s="17">
        <v>400</v>
      </c>
      <c r="AI1062" s="17" cm="1">
        <f t="array" ref="AI1062">SUMPRODUCT(--(IFERROR(HOUR(Flights_2026_09_3033343536373[entry_hour]),-1)=HOUR(AF1062)),--(IFERROR(Flights_2026_09_3033343536373[entry_sector],"")=AG1062),--(IFERROR(Flights_2026_09_3033343536373[nfl],-1)&gt;=AH1062),--(IFERROR(Flights_2026_09_3033343536373[nfl],-1)&lt;=IF(AH1062=450,450,AH1062+9)))</f>
        <v>0</v>
      </c>
    </row>
    <row r="1063" spans="32:35" x14ac:dyDescent="0.2">
      <c r="AF1063" s="2">
        <v>0.91666666666666663</v>
      </c>
      <c r="AG1063" t="s">
        <v>743</v>
      </c>
      <c r="AH1063" s="17">
        <v>410</v>
      </c>
      <c r="AI1063" s="17" cm="1">
        <f t="array" ref="AI1063">SUMPRODUCT(--(IFERROR(HOUR(Flights_2026_09_3033343536373[entry_hour]),-1)=HOUR(AF1063)),--(IFERROR(Flights_2026_09_3033343536373[entry_sector],"")=AG1063),--(IFERROR(Flights_2026_09_3033343536373[nfl],-1)&gt;=AH1063),--(IFERROR(Flights_2026_09_3033343536373[nfl],-1)&lt;=IF(AH1063=450,450,AH1063+9)))</f>
        <v>0</v>
      </c>
    </row>
    <row r="1064" spans="32:35" x14ac:dyDescent="0.2">
      <c r="AF1064" s="2">
        <v>0.91666666666666663</v>
      </c>
      <c r="AG1064" t="s">
        <v>743</v>
      </c>
      <c r="AH1064" s="17">
        <v>420</v>
      </c>
      <c r="AI1064" s="17" cm="1">
        <f t="array" ref="AI1064">SUMPRODUCT(--(IFERROR(HOUR(Flights_2026_09_3033343536373[entry_hour]),-1)=HOUR(AF1064)),--(IFERROR(Flights_2026_09_3033343536373[entry_sector],"")=AG1064),--(IFERROR(Flights_2026_09_3033343536373[nfl],-1)&gt;=AH1064),--(IFERROR(Flights_2026_09_3033343536373[nfl],-1)&lt;=IF(AH1064=450,450,AH1064+9)))</f>
        <v>0</v>
      </c>
    </row>
    <row r="1065" spans="32:35" x14ac:dyDescent="0.2">
      <c r="AF1065" s="2">
        <v>0.91666666666666663</v>
      </c>
      <c r="AG1065" t="s">
        <v>743</v>
      </c>
      <c r="AH1065" s="17">
        <v>430</v>
      </c>
      <c r="AI1065" s="17" cm="1">
        <f t="array" ref="AI1065">SUMPRODUCT(--(IFERROR(HOUR(Flights_2026_09_3033343536373[entry_hour]),-1)=HOUR(AF1065)),--(IFERROR(Flights_2026_09_3033343536373[entry_sector],"")=AG1065),--(IFERROR(Flights_2026_09_3033343536373[nfl],-1)&gt;=AH1065),--(IFERROR(Flights_2026_09_3033343536373[nfl],-1)&lt;=IF(AH1065=450,450,AH1065+9)))</f>
        <v>0</v>
      </c>
    </row>
    <row r="1066" spans="32:35" x14ac:dyDescent="0.2">
      <c r="AF1066" s="2">
        <v>0.91666666666666663</v>
      </c>
      <c r="AG1066" t="s">
        <v>743</v>
      </c>
      <c r="AH1066" s="17">
        <v>440</v>
      </c>
      <c r="AI1066" s="17" cm="1">
        <f t="array" ref="AI1066">SUMPRODUCT(--(IFERROR(HOUR(Flights_2026_09_3033343536373[entry_hour]),-1)=HOUR(AF1066)),--(IFERROR(Flights_2026_09_3033343536373[entry_sector],"")=AG1066),--(IFERROR(Flights_2026_09_3033343536373[nfl],-1)&gt;=AH1066),--(IFERROR(Flights_2026_09_3033343536373[nfl],-1)&lt;=IF(AH1066=450,450,AH1066+9)))</f>
        <v>0</v>
      </c>
    </row>
    <row r="1067" spans="32:35" x14ac:dyDescent="0.2">
      <c r="AF1067" s="2">
        <v>0.91666666666666663</v>
      </c>
      <c r="AG1067" t="s">
        <v>743</v>
      </c>
      <c r="AH1067" s="17">
        <v>450</v>
      </c>
      <c r="AI1067" s="17" cm="1">
        <f t="array" ref="AI1067">SUMPRODUCT(--(IFERROR(HOUR(Flights_2026_09_3033343536373[entry_hour]),-1)=HOUR(AF1067)),--(IFERROR(Flights_2026_09_3033343536373[entry_sector],"")=AG1067),--(IFERROR(Flights_2026_09_3033343536373[nfl],-1)&gt;=AH1067),--(IFERROR(Flights_2026_09_3033343536373[nfl],-1)&lt;=IF(AH1067=450,450,AH1067+9)))</f>
        <v>0</v>
      </c>
    </row>
    <row r="1068" spans="32:35" x14ac:dyDescent="0.2">
      <c r="AF1068" s="2">
        <v>0.91666666666666663</v>
      </c>
      <c r="AG1068" t="s">
        <v>744</v>
      </c>
      <c r="AH1068" s="17">
        <v>200</v>
      </c>
      <c r="AI1068" s="17" cm="1">
        <f t="array" ref="AI1068">SUMPRODUCT(--(IFERROR(HOUR(Flights_2026_09_3033343536373[entry_hour]),-1)=HOUR(AF1068)),--(IFERROR(Flights_2026_09_3033343536373[entry_sector],"")=AG1068),--(IFERROR(Flights_2026_09_3033343536373[nfl],-1)&gt;=AH1068),--(IFERROR(Flights_2026_09_3033343536373[nfl],-1)&lt;=IF(AH1068=450,450,AH1068+9)))</f>
        <v>0</v>
      </c>
    </row>
    <row r="1069" spans="32:35" x14ac:dyDescent="0.2">
      <c r="AF1069" s="2">
        <v>0.91666666666666663</v>
      </c>
      <c r="AG1069" t="s">
        <v>744</v>
      </c>
      <c r="AH1069" s="17">
        <v>210</v>
      </c>
      <c r="AI1069" s="17" cm="1">
        <f t="array" ref="AI1069">SUMPRODUCT(--(IFERROR(HOUR(Flights_2026_09_3033343536373[entry_hour]),-1)=HOUR(AF1069)),--(IFERROR(Flights_2026_09_3033343536373[entry_sector],"")=AG1069),--(IFERROR(Flights_2026_09_3033343536373[nfl],-1)&gt;=AH1069),--(IFERROR(Flights_2026_09_3033343536373[nfl],-1)&lt;=IF(AH1069=450,450,AH1069+9)))</f>
        <v>0</v>
      </c>
    </row>
    <row r="1070" spans="32:35" x14ac:dyDescent="0.2">
      <c r="AF1070" s="2">
        <v>0.91666666666666663</v>
      </c>
      <c r="AG1070" t="s">
        <v>744</v>
      </c>
      <c r="AH1070" s="17">
        <v>220</v>
      </c>
      <c r="AI1070" s="17" cm="1">
        <f t="array" ref="AI1070">SUMPRODUCT(--(IFERROR(HOUR(Flights_2026_09_3033343536373[entry_hour]),-1)=HOUR(AF1070)),--(IFERROR(Flights_2026_09_3033343536373[entry_sector],"")=AG1070),--(IFERROR(Flights_2026_09_3033343536373[nfl],-1)&gt;=AH1070),--(IFERROR(Flights_2026_09_3033343536373[nfl],-1)&lt;=IF(AH1070=450,450,AH1070+9)))</f>
        <v>3</v>
      </c>
    </row>
    <row r="1071" spans="32:35" x14ac:dyDescent="0.2">
      <c r="AF1071" s="2">
        <v>0.91666666666666663</v>
      </c>
      <c r="AG1071" t="s">
        <v>744</v>
      </c>
      <c r="AH1071" s="17">
        <v>230</v>
      </c>
      <c r="AI1071" s="17" cm="1">
        <f t="array" ref="AI1071">SUMPRODUCT(--(IFERROR(HOUR(Flights_2026_09_3033343536373[entry_hour]),-1)=HOUR(AF1071)),--(IFERROR(Flights_2026_09_3033343536373[entry_sector],"")=AG1071),--(IFERROR(Flights_2026_09_3033343536373[nfl],-1)&gt;=AH1071),--(IFERROR(Flights_2026_09_3033343536373[nfl],-1)&lt;=IF(AH1071=450,450,AH1071+9)))</f>
        <v>0</v>
      </c>
    </row>
    <row r="1072" spans="32:35" x14ac:dyDescent="0.2">
      <c r="AF1072" s="2">
        <v>0.91666666666666663</v>
      </c>
      <c r="AG1072" t="s">
        <v>744</v>
      </c>
      <c r="AH1072" s="17">
        <v>240</v>
      </c>
      <c r="AI1072" s="17" cm="1">
        <f t="array" ref="AI1072">SUMPRODUCT(--(IFERROR(HOUR(Flights_2026_09_3033343536373[entry_hour]),-1)=HOUR(AF1072)),--(IFERROR(Flights_2026_09_3033343536373[entry_sector],"")=AG1072),--(IFERROR(Flights_2026_09_3033343536373[nfl],-1)&gt;=AH1072),--(IFERROR(Flights_2026_09_3033343536373[nfl],-1)&lt;=IF(AH1072=450,450,AH1072+9)))</f>
        <v>0</v>
      </c>
    </row>
    <row r="1073" spans="32:35" x14ac:dyDescent="0.2">
      <c r="AF1073" s="2">
        <v>0.91666666666666663</v>
      </c>
      <c r="AG1073" t="s">
        <v>744</v>
      </c>
      <c r="AH1073" s="17">
        <v>250</v>
      </c>
      <c r="AI1073" s="17" cm="1">
        <f t="array" ref="AI1073">SUMPRODUCT(--(IFERROR(HOUR(Flights_2026_09_3033343536373[entry_hour]),-1)=HOUR(AF1073)),--(IFERROR(Flights_2026_09_3033343536373[entry_sector],"")=AG1073),--(IFERROR(Flights_2026_09_3033343536373[nfl],-1)&gt;=AH1073),--(IFERROR(Flights_2026_09_3033343536373[nfl],-1)&lt;=IF(AH1073=450,450,AH1073+9)))</f>
        <v>0</v>
      </c>
    </row>
    <row r="1074" spans="32:35" x14ac:dyDescent="0.2">
      <c r="AF1074" s="2">
        <v>0.91666666666666663</v>
      </c>
      <c r="AG1074" t="s">
        <v>744</v>
      </c>
      <c r="AH1074" s="17">
        <v>260</v>
      </c>
      <c r="AI1074" s="17" cm="1">
        <f t="array" ref="AI1074">SUMPRODUCT(--(IFERROR(HOUR(Flights_2026_09_3033343536373[entry_hour]),-1)=HOUR(AF1074)),--(IFERROR(Flights_2026_09_3033343536373[entry_sector],"")=AG1074),--(IFERROR(Flights_2026_09_3033343536373[nfl],-1)&gt;=AH1074),--(IFERROR(Flights_2026_09_3033343536373[nfl],-1)&lt;=IF(AH1074=450,450,AH1074+9)))</f>
        <v>0</v>
      </c>
    </row>
    <row r="1075" spans="32:35" x14ac:dyDescent="0.2">
      <c r="AF1075" s="2">
        <v>0.91666666666666663</v>
      </c>
      <c r="AG1075" t="s">
        <v>744</v>
      </c>
      <c r="AH1075" s="17">
        <v>270</v>
      </c>
      <c r="AI1075" s="17" cm="1">
        <f t="array" ref="AI1075">SUMPRODUCT(--(IFERROR(HOUR(Flights_2026_09_3033343536373[entry_hour]),-1)=HOUR(AF1075)),--(IFERROR(Flights_2026_09_3033343536373[entry_sector],"")=AG1075),--(IFERROR(Flights_2026_09_3033343536373[nfl],-1)&gt;=AH1075),--(IFERROR(Flights_2026_09_3033343536373[nfl],-1)&lt;=IF(AH1075=450,450,AH1075+9)))</f>
        <v>0</v>
      </c>
    </row>
    <row r="1076" spans="32:35" x14ac:dyDescent="0.2">
      <c r="AF1076" s="2">
        <v>0.91666666666666663</v>
      </c>
      <c r="AG1076" t="s">
        <v>744</v>
      </c>
      <c r="AH1076" s="17">
        <v>280</v>
      </c>
      <c r="AI1076" s="17" cm="1">
        <f t="array" ref="AI1076">SUMPRODUCT(--(IFERROR(HOUR(Flights_2026_09_3033343536373[entry_hour]),-1)=HOUR(AF1076)),--(IFERROR(Flights_2026_09_3033343536373[entry_sector],"")=AG1076),--(IFERROR(Flights_2026_09_3033343536373[nfl],-1)&gt;=AH1076),--(IFERROR(Flights_2026_09_3033343536373[nfl],-1)&lt;=IF(AH1076=450,450,AH1076+9)))</f>
        <v>0</v>
      </c>
    </row>
    <row r="1077" spans="32:35" x14ac:dyDescent="0.2">
      <c r="AF1077" s="2">
        <v>0.91666666666666663</v>
      </c>
      <c r="AG1077" t="s">
        <v>744</v>
      </c>
      <c r="AH1077" s="17">
        <v>290</v>
      </c>
      <c r="AI1077" s="17" cm="1">
        <f t="array" ref="AI1077">SUMPRODUCT(--(IFERROR(HOUR(Flights_2026_09_3033343536373[entry_hour]),-1)=HOUR(AF1077)),--(IFERROR(Flights_2026_09_3033343536373[entry_sector],"")=AG1077),--(IFERROR(Flights_2026_09_3033343536373[nfl],-1)&gt;=AH1077),--(IFERROR(Flights_2026_09_3033343536373[nfl],-1)&lt;=IF(AH1077=450,450,AH1077+9)))</f>
        <v>0</v>
      </c>
    </row>
    <row r="1078" spans="32:35" x14ac:dyDescent="0.2">
      <c r="AF1078" s="2">
        <v>0.91666666666666663</v>
      </c>
      <c r="AG1078" t="s">
        <v>744</v>
      </c>
      <c r="AH1078" s="17">
        <v>300</v>
      </c>
      <c r="AI1078" s="17" cm="1">
        <f t="array" ref="AI1078">SUMPRODUCT(--(IFERROR(HOUR(Flights_2026_09_3033343536373[entry_hour]),-1)=HOUR(AF1078)),--(IFERROR(Flights_2026_09_3033343536373[entry_sector],"")=AG1078),--(IFERROR(Flights_2026_09_3033343536373[nfl],-1)&gt;=AH1078),--(IFERROR(Flights_2026_09_3033343536373[nfl],-1)&lt;=IF(AH1078=450,450,AH1078+9)))</f>
        <v>0</v>
      </c>
    </row>
    <row r="1079" spans="32:35" x14ac:dyDescent="0.2">
      <c r="AF1079" s="2">
        <v>0.91666666666666663</v>
      </c>
      <c r="AG1079" t="s">
        <v>744</v>
      </c>
      <c r="AH1079" s="17">
        <v>310</v>
      </c>
      <c r="AI1079" s="17" cm="1">
        <f t="array" ref="AI1079">SUMPRODUCT(--(IFERROR(HOUR(Flights_2026_09_3033343536373[entry_hour]),-1)=HOUR(AF1079)),--(IFERROR(Flights_2026_09_3033343536373[entry_sector],"")=AG1079),--(IFERROR(Flights_2026_09_3033343536373[nfl],-1)&gt;=AH1079),--(IFERROR(Flights_2026_09_3033343536373[nfl],-1)&lt;=IF(AH1079=450,450,AH1079+9)))</f>
        <v>0</v>
      </c>
    </row>
    <row r="1080" spans="32:35" x14ac:dyDescent="0.2">
      <c r="AF1080" s="2">
        <v>0.91666666666666663</v>
      </c>
      <c r="AG1080" t="s">
        <v>744</v>
      </c>
      <c r="AH1080" s="17">
        <v>320</v>
      </c>
      <c r="AI1080" s="17" cm="1">
        <f t="array" ref="AI1080">SUMPRODUCT(--(IFERROR(HOUR(Flights_2026_09_3033343536373[entry_hour]),-1)=HOUR(AF1080)),--(IFERROR(Flights_2026_09_3033343536373[entry_sector],"")=AG1080),--(IFERROR(Flights_2026_09_3033343536373[nfl],-1)&gt;=AH1080),--(IFERROR(Flights_2026_09_3033343536373[nfl],-1)&lt;=IF(AH1080=450,450,AH1080+9)))</f>
        <v>0</v>
      </c>
    </row>
    <row r="1081" spans="32:35" x14ac:dyDescent="0.2">
      <c r="AF1081" s="2">
        <v>0.91666666666666663</v>
      </c>
      <c r="AG1081" t="s">
        <v>744</v>
      </c>
      <c r="AH1081" s="17">
        <v>330</v>
      </c>
      <c r="AI1081" s="17" cm="1">
        <f t="array" ref="AI1081">SUMPRODUCT(--(IFERROR(HOUR(Flights_2026_09_3033343536373[entry_hour]),-1)=HOUR(AF1081)),--(IFERROR(Flights_2026_09_3033343536373[entry_sector],"")=AG1081),--(IFERROR(Flights_2026_09_3033343536373[nfl],-1)&gt;=AH1081),--(IFERROR(Flights_2026_09_3033343536373[nfl],-1)&lt;=IF(AH1081=450,450,AH1081+9)))</f>
        <v>0</v>
      </c>
    </row>
    <row r="1082" spans="32:35" x14ac:dyDescent="0.2">
      <c r="AF1082" s="2">
        <v>0.91666666666666663</v>
      </c>
      <c r="AG1082" t="s">
        <v>744</v>
      </c>
      <c r="AH1082" s="17">
        <v>340</v>
      </c>
      <c r="AI1082" s="17" cm="1">
        <f t="array" ref="AI1082">SUMPRODUCT(--(IFERROR(HOUR(Flights_2026_09_3033343536373[entry_hour]),-1)=HOUR(AF1082)),--(IFERROR(Flights_2026_09_3033343536373[entry_sector],"")=AG1082),--(IFERROR(Flights_2026_09_3033343536373[nfl],-1)&gt;=AH1082),--(IFERROR(Flights_2026_09_3033343536373[nfl],-1)&lt;=IF(AH1082=450,450,AH1082+9)))</f>
        <v>0</v>
      </c>
    </row>
    <row r="1083" spans="32:35" x14ac:dyDescent="0.2">
      <c r="AF1083" s="2">
        <v>0.91666666666666663</v>
      </c>
      <c r="AG1083" t="s">
        <v>744</v>
      </c>
      <c r="AH1083" s="17">
        <v>350</v>
      </c>
      <c r="AI1083" s="17" cm="1">
        <f t="array" ref="AI1083">SUMPRODUCT(--(IFERROR(HOUR(Flights_2026_09_3033343536373[entry_hour]),-1)=HOUR(AF1083)),--(IFERROR(Flights_2026_09_3033343536373[entry_sector],"")=AG1083),--(IFERROR(Flights_2026_09_3033343536373[nfl],-1)&gt;=AH1083),--(IFERROR(Flights_2026_09_3033343536373[nfl],-1)&lt;=IF(AH1083=450,450,AH1083+9)))</f>
        <v>0</v>
      </c>
    </row>
    <row r="1084" spans="32:35" x14ac:dyDescent="0.2">
      <c r="AF1084" s="2">
        <v>0.91666666666666663</v>
      </c>
      <c r="AG1084" t="s">
        <v>744</v>
      </c>
      <c r="AH1084" s="17">
        <v>360</v>
      </c>
      <c r="AI1084" s="17" cm="1">
        <f t="array" ref="AI1084">SUMPRODUCT(--(IFERROR(HOUR(Flights_2026_09_3033343536373[entry_hour]),-1)=HOUR(AF1084)),--(IFERROR(Flights_2026_09_3033343536373[entry_sector],"")=AG1084),--(IFERROR(Flights_2026_09_3033343536373[nfl],-1)&gt;=AH1084),--(IFERROR(Flights_2026_09_3033343536373[nfl],-1)&lt;=IF(AH1084=450,450,AH1084+9)))</f>
        <v>0</v>
      </c>
    </row>
    <row r="1085" spans="32:35" x14ac:dyDescent="0.2">
      <c r="AF1085" s="2">
        <v>0.91666666666666663</v>
      </c>
      <c r="AG1085" t="s">
        <v>744</v>
      </c>
      <c r="AH1085" s="17">
        <v>370</v>
      </c>
      <c r="AI1085" s="17" cm="1">
        <f t="array" ref="AI1085">SUMPRODUCT(--(IFERROR(HOUR(Flights_2026_09_3033343536373[entry_hour]),-1)=HOUR(AF1085)),--(IFERROR(Flights_2026_09_3033343536373[entry_sector],"")=AG1085),--(IFERROR(Flights_2026_09_3033343536373[nfl],-1)&gt;=AH1085),--(IFERROR(Flights_2026_09_3033343536373[nfl],-1)&lt;=IF(AH1085=450,450,AH1085+9)))</f>
        <v>0</v>
      </c>
    </row>
    <row r="1086" spans="32:35" x14ac:dyDescent="0.2">
      <c r="AF1086" s="2">
        <v>0.91666666666666663</v>
      </c>
      <c r="AG1086" t="s">
        <v>744</v>
      </c>
      <c r="AH1086" s="17">
        <v>380</v>
      </c>
      <c r="AI1086" s="17" cm="1">
        <f t="array" ref="AI1086">SUMPRODUCT(--(IFERROR(HOUR(Flights_2026_09_3033343536373[entry_hour]),-1)=HOUR(AF1086)),--(IFERROR(Flights_2026_09_3033343536373[entry_sector],"")=AG1086),--(IFERROR(Flights_2026_09_3033343536373[nfl],-1)&gt;=AH1086),--(IFERROR(Flights_2026_09_3033343536373[nfl],-1)&lt;=IF(AH1086=450,450,AH1086+9)))</f>
        <v>0</v>
      </c>
    </row>
    <row r="1087" spans="32:35" x14ac:dyDescent="0.2">
      <c r="AF1087" s="2">
        <v>0.91666666666666663</v>
      </c>
      <c r="AG1087" t="s">
        <v>744</v>
      </c>
      <c r="AH1087" s="17">
        <v>390</v>
      </c>
      <c r="AI1087" s="17" cm="1">
        <f t="array" ref="AI1087">SUMPRODUCT(--(IFERROR(HOUR(Flights_2026_09_3033343536373[entry_hour]),-1)=HOUR(AF1087)),--(IFERROR(Flights_2026_09_3033343536373[entry_sector],"")=AG1087),--(IFERROR(Flights_2026_09_3033343536373[nfl],-1)&gt;=AH1087),--(IFERROR(Flights_2026_09_3033343536373[nfl],-1)&lt;=IF(AH1087=450,450,AH1087+9)))</f>
        <v>0</v>
      </c>
    </row>
    <row r="1088" spans="32:35" x14ac:dyDescent="0.2">
      <c r="AF1088" s="2">
        <v>0.91666666666666663</v>
      </c>
      <c r="AG1088" t="s">
        <v>744</v>
      </c>
      <c r="AH1088" s="17">
        <v>400</v>
      </c>
      <c r="AI1088" s="17" cm="1">
        <f t="array" ref="AI1088">SUMPRODUCT(--(IFERROR(HOUR(Flights_2026_09_3033343536373[entry_hour]),-1)=HOUR(AF1088)),--(IFERROR(Flights_2026_09_3033343536373[entry_sector],"")=AG1088),--(IFERROR(Flights_2026_09_3033343536373[nfl],-1)&gt;=AH1088),--(IFERROR(Flights_2026_09_3033343536373[nfl],-1)&lt;=IF(AH1088=450,450,AH1088+9)))</f>
        <v>0</v>
      </c>
    </row>
    <row r="1089" spans="32:35" x14ac:dyDescent="0.2">
      <c r="AF1089" s="2">
        <v>0.91666666666666663</v>
      </c>
      <c r="AG1089" t="s">
        <v>744</v>
      </c>
      <c r="AH1089" s="17">
        <v>410</v>
      </c>
      <c r="AI1089" s="17" cm="1">
        <f t="array" ref="AI1089">SUMPRODUCT(--(IFERROR(HOUR(Flights_2026_09_3033343536373[entry_hour]),-1)=HOUR(AF1089)),--(IFERROR(Flights_2026_09_3033343536373[entry_sector],"")=AG1089),--(IFERROR(Flights_2026_09_3033343536373[nfl],-1)&gt;=AH1089),--(IFERROR(Flights_2026_09_3033343536373[nfl],-1)&lt;=IF(AH1089=450,450,AH1089+9)))</f>
        <v>0</v>
      </c>
    </row>
    <row r="1090" spans="32:35" x14ac:dyDescent="0.2">
      <c r="AF1090" s="2">
        <v>0.91666666666666663</v>
      </c>
      <c r="AG1090" t="s">
        <v>744</v>
      </c>
      <c r="AH1090" s="17">
        <v>420</v>
      </c>
      <c r="AI1090" s="17" cm="1">
        <f t="array" ref="AI1090">SUMPRODUCT(--(IFERROR(HOUR(Flights_2026_09_3033343536373[entry_hour]),-1)=HOUR(AF1090)),--(IFERROR(Flights_2026_09_3033343536373[entry_sector],"")=AG1090),--(IFERROR(Flights_2026_09_3033343536373[nfl],-1)&gt;=AH1090),--(IFERROR(Flights_2026_09_3033343536373[nfl],-1)&lt;=IF(AH1090=450,450,AH1090+9)))</f>
        <v>0</v>
      </c>
    </row>
    <row r="1091" spans="32:35" x14ac:dyDescent="0.2">
      <c r="AF1091" s="2">
        <v>0.91666666666666663</v>
      </c>
      <c r="AG1091" t="s">
        <v>744</v>
      </c>
      <c r="AH1091" s="17">
        <v>430</v>
      </c>
      <c r="AI1091" s="17" cm="1">
        <f t="array" ref="AI1091">SUMPRODUCT(--(IFERROR(HOUR(Flights_2026_09_3033343536373[entry_hour]),-1)=HOUR(AF1091)),--(IFERROR(Flights_2026_09_3033343536373[entry_sector],"")=AG1091),--(IFERROR(Flights_2026_09_3033343536373[nfl],-1)&gt;=AH1091),--(IFERROR(Flights_2026_09_3033343536373[nfl],-1)&lt;=IF(AH1091=450,450,AH1091+9)))</f>
        <v>0</v>
      </c>
    </row>
    <row r="1092" spans="32:35" x14ac:dyDescent="0.2">
      <c r="AF1092" s="2">
        <v>0.91666666666666663</v>
      </c>
      <c r="AG1092" t="s">
        <v>744</v>
      </c>
      <c r="AH1092" s="17">
        <v>440</v>
      </c>
      <c r="AI1092" s="17" cm="1">
        <f t="array" ref="AI1092">SUMPRODUCT(--(IFERROR(HOUR(Flights_2026_09_3033343536373[entry_hour]),-1)=HOUR(AF1092)),--(IFERROR(Flights_2026_09_3033343536373[entry_sector],"")=AG1092),--(IFERROR(Flights_2026_09_3033343536373[nfl],-1)&gt;=AH1092),--(IFERROR(Flights_2026_09_3033343536373[nfl],-1)&lt;=IF(AH1092=450,450,AH1092+9)))</f>
        <v>0</v>
      </c>
    </row>
    <row r="1093" spans="32:35" x14ac:dyDescent="0.2">
      <c r="AF1093" s="2">
        <v>0.91666666666666663</v>
      </c>
      <c r="AG1093" t="s">
        <v>744</v>
      </c>
      <c r="AH1093" s="17">
        <v>450</v>
      </c>
      <c r="AI1093" s="17" cm="1">
        <f t="array" ref="AI1093">SUMPRODUCT(--(IFERROR(HOUR(Flights_2026_09_3033343536373[entry_hour]),-1)=HOUR(AF1093)),--(IFERROR(Flights_2026_09_3033343536373[entry_sector],"")=AG1093),--(IFERROR(Flights_2026_09_3033343536373[nfl],-1)&gt;=AH1093),--(IFERROR(Flights_2026_09_3033343536373[nfl],-1)&lt;=IF(AH1093=450,450,AH1093+9)))</f>
        <v>0</v>
      </c>
    </row>
    <row r="1094" spans="32:35" x14ac:dyDescent="0.2">
      <c r="AF1094" s="2">
        <v>0.91666666666666663</v>
      </c>
      <c r="AG1094" t="s">
        <v>745</v>
      </c>
      <c r="AH1094" s="17">
        <v>200</v>
      </c>
      <c r="AI1094" s="17" cm="1">
        <f t="array" ref="AI1094">SUMPRODUCT(--(IFERROR(HOUR(Flights_2026_09_3033343536373[entry_hour]),-1)=HOUR(AF1094)),--(IFERROR(Flights_2026_09_3033343536373[entry_sector],"")=AG1094),--(IFERROR(Flights_2026_09_3033343536373[nfl],-1)&gt;=AH1094),--(IFERROR(Flights_2026_09_3033343536373[nfl],-1)&lt;=IF(AH1094=450,450,AH1094+9)))</f>
        <v>0</v>
      </c>
    </row>
    <row r="1095" spans="32:35" x14ac:dyDescent="0.2">
      <c r="AF1095" s="2">
        <v>0.91666666666666663</v>
      </c>
      <c r="AG1095" t="s">
        <v>745</v>
      </c>
      <c r="AH1095" s="17">
        <v>210</v>
      </c>
      <c r="AI1095" s="17" cm="1">
        <f t="array" ref="AI1095">SUMPRODUCT(--(IFERROR(HOUR(Flights_2026_09_3033343536373[entry_hour]),-1)=HOUR(AF1095)),--(IFERROR(Flights_2026_09_3033343536373[entry_sector],"")=AG1095),--(IFERROR(Flights_2026_09_3033343536373[nfl],-1)&gt;=AH1095),--(IFERROR(Flights_2026_09_3033343536373[nfl],-1)&lt;=IF(AH1095=450,450,AH1095+9)))</f>
        <v>0</v>
      </c>
    </row>
    <row r="1096" spans="32:35" x14ac:dyDescent="0.2">
      <c r="AF1096" s="2">
        <v>0.91666666666666663</v>
      </c>
      <c r="AG1096" t="s">
        <v>745</v>
      </c>
      <c r="AH1096" s="17">
        <v>220</v>
      </c>
      <c r="AI1096" s="17" cm="1">
        <f t="array" ref="AI1096">SUMPRODUCT(--(IFERROR(HOUR(Flights_2026_09_3033343536373[entry_hour]),-1)=HOUR(AF1096)),--(IFERROR(Flights_2026_09_3033343536373[entry_sector],"")=AG1096),--(IFERROR(Flights_2026_09_3033343536373[nfl],-1)&gt;=AH1096),--(IFERROR(Flights_2026_09_3033343536373[nfl],-1)&lt;=IF(AH1096=450,450,AH1096+9)))</f>
        <v>0</v>
      </c>
    </row>
    <row r="1097" spans="32:35" x14ac:dyDescent="0.2">
      <c r="AF1097" s="2">
        <v>0.91666666666666663</v>
      </c>
      <c r="AG1097" t="s">
        <v>745</v>
      </c>
      <c r="AH1097" s="17">
        <v>230</v>
      </c>
      <c r="AI1097" s="17" cm="1">
        <f t="array" ref="AI1097">SUMPRODUCT(--(IFERROR(HOUR(Flights_2026_09_3033343536373[entry_hour]),-1)=HOUR(AF1097)),--(IFERROR(Flights_2026_09_3033343536373[entry_sector],"")=AG1097),--(IFERROR(Flights_2026_09_3033343536373[nfl],-1)&gt;=AH1097),--(IFERROR(Flights_2026_09_3033343536373[nfl],-1)&lt;=IF(AH1097=450,450,AH1097+9)))</f>
        <v>0</v>
      </c>
    </row>
    <row r="1098" spans="32:35" x14ac:dyDescent="0.2">
      <c r="AF1098" s="2">
        <v>0.91666666666666663</v>
      </c>
      <c r="AG1098" t="s">
        <v>745</v>
      </c>
      <c r="AH1098" s="17">
        <v>240</v>
      </c>
      <c r="AI1098" s="17" cm="1">
        <f t="array" ref="AI1098">SUMPRODUCT(--(IFERROR(HOUR(Flights_2026_09_3033343536373[entry_hour]),-1)=HOUR(AF1098)),--(IFERROR(Flights_2026_09_3033343536373[entry_sector],"")=AG1098),--(IFERROR(Flights_2026_09_3033343536373[nfl],-1)&gt;=AH1098),--(IFERROR(Flights_2026_09_3033343536373[nfl],-1)&lt;=IF(AH1098=450,450,AH1098+9)))</f>
        <v>0</v>
      </c>
    </row>
    <row r="1099" spans="32:35" x14ac:dyDescent="0.2">
      <c r="AF1099" s="2">
        <v>0.91666666666666663</v>
      </c>
      <c r="AG1099" t="s">
        <v>745</v>
      </c>
      <c r="AH1099" s="17">
        <v>250</v>
      </c>
      <c r="AI1099" s="17" cm="1">
        <f t="array" ref="AI1099">SUMPRODUCT(--(IFERROR(HOUR(Flights_2026_09_3033343536373[entry_hour]),-1)=HOUR(AF1099)),--(IFERROR(Flights_2026_09_3033343536373[entry_sector],"")=AG1099),--(IFERROR(Flights_2026_09_3033343536373[nfl],-1)&gt;=AH1099),--(IFERROR(Flights_2026_09_3033343536373[nfl],-1)&lt;=IF(AH1099=450,450,AH1099+9)))</f>
        <v>0</v>
      </c>
    </row>
    <row r="1100" spans="32:35" x14ac:dyDescent="0.2">
      <c r="AF1100" s="2">
        <v>0.91666666666666663</v>
      </c>
      <c r="AG1100" t="s">
        <v>745</v>
      </c>
      <c r="AH1100" s="17">
        <v>260</v>
      </c>
      <c r="AI1100" s="17" cm="1">
        <f t="array" ref="AI1100">SUMPRODUCT(--(IFERROR(HOUR(Flights_2026_09_3033343536373[entry_hour]),-1)=HOUR(AF1100)),--(IFERROR(Flights_2026_09_3033343536373[entry_sector],"")=AG1100),--(IFERROR(Flights_2026_09_3033343536373[nfl],-1)&gt;=AH1100),--(IFERROR(Flights_2026_09_3033343536373[nfl],-1)&lt;=IF(AH1100=450,450,AH1100+9)))</f>
        <v>0</v>
      </c>
    </row>
    <row r="1101" spans="32:35" x14ac:dyDescent="0.2">
      <c r="AF1101" s="2">
        <v>0.91666666666666663</v>
      </c>
      <c r="AG1101" t="s">
        <v>745</v>
      </c>
      <c r="AH1101" s="17">
        <v>270</v>
      </c>
      <c r="AI1101" s="17" cm="1">
        <f t="array" ref="AI1101">SUMPRODUCT(--(IFERROR(HOUR(Flights_2026_09_3033343536373[entry_hour]),-1)=HOUR(AF1101)),--(IFERROR(Flights_2026_09_3033343536373[entry_sector],"")=AG1101),--(IFERROR(Flights_2026_09_3033343536373[nfl],-1)&gt;=AH1101),--(IFERROR(Flights_2026_09_3033343536373[nfl],-1)&lt;=IF(AH1101=450,450,AH1101+9)))</f>
        <v>0</v>
      </c>
    </row>
    <row r="1102" spans="32:35" x14ac:dyDescent="0.2">
      <c r="AF1102" s="2">
        <v>0.91666666666666663</v>
      </c>
      <c r="AG1102" t="s">
        <v>745</v>
      </c>
      <c r="AH1102" s="17">
        <v>280</v>
      </c>
      <c r="AI1102" s="17" cm="1">
        <f t="array" ref="AI1102">SUMPRODUCT(--(IFERROR(HOUR(Flights_2026_09_3033343536373[entry_hour]),-1)=HOUR(AF1102)),--(IFERROR(Flights_2026_09_3033343536373[entry_sector],"")=AG1102),--(IFERROR(Flights_2026_09_3033343536373[nfl],-1)&gt;=AH1102),--(IFERROR(Flights_2026_09_3033343536373[nfl],-1)&lt;=IF(AH1102=450,450,AH1102+9)))</f>
        <v>0</v>
      </c>
    </row>
    <row r="1103" spans="32:35" x14ac:dyDescent="0.2">
      <c r="AF1103" s="2">
        <v>0.91666666666666663</v>
      </c>
      <c r="AG1103" t="s">
        <v>745</v>
      </c>
      <c r="AH1103" s="17">
        <v>290</v>
      </c>
      <c r="AI1103" s="17" cm="1">
        <f t="array" ref="AI1103">SUMPRODUCT(--(IFERROR(HOUR(Flights_2026_09_3033343536373[entry_hour]),-1)=HOUR(AF1103)),--(IFERROR(Flights_2026_09_3033343536373[entry_sector],"")=AG1103),--(IFERROR(Flights_2026_09_3033343536373[nfl],-1)&gt;=AH1103),--(IFERROR(Flights_2026_09_3033343536373[nfl],-1)&lt;=IF(AH1103=450,450,AH1103+9)))</f>
        <v>0</v>
      </c>
    </row>
    <row r="1104" spans="32:35" x14ac:dyDescent="0.2">
      <c r="AF1104" s="2">
        <v>0.91666666666666663</v>
      </c>
      <c r="AG1104" t="s">
        <v>745</v>
      </c>
      <c r="AH1104" s="17">
        <v>300</v>
      </c>
      <c r="AI1104" s="17" cm="1">
        <f t="array" ref="AI1104">SUMPRODUCT(--(IFERROR(HOUR(Flights_2026_09_3033343536373[entry_hour]),-1)=HOUR(AF1104)),--(IFERROR(Flights_2026_09_3033343536373[entry_sector],"")=AG1104),--(IFERROR(Flights_2026_09_3033343536373[nfl],-1)&gt;=AH1104),--(IFERROR(Flights_2026_09_3033343536373[nfl],-1)&lt;=IF(AH1104=450,450,AH1104+9)))</f>
        <v>0</v>
      </c>
    </row>
    <row r="1105" spans="32:35" x14ac:dyDescent="0.2">
      <c r="AF1105" s="2">
        <v>0.91666666666666663</v>
      </c>
      <c r="AG1105" t="s">
        <v>745</v>
      </c>
      <c r="AH1105" s="17">
        <v>310</v>
      </c>
      <c r="AI1105" s="17" cm="1">
        <f t="array" ref="AI1105">SUMPRODUCT(--(IFERROR(HOUR(Flights_2026_09_3033343536373[entry_hour]),-1)=HOUR(AF1105)),--(IFERROR(Flights_2026_09_3033343536373[entry_sector],"")=AG1105),--(IFERROR(Flights_2026_09_3033343536373[nfl],-1)&gt;=AH1105),--(IFERROR(Flights_2026_09_3033343536373[nfl],-1)&lt;=IF(AH1105=450,450,AH1105+9)))</f>
        <v>0</v>
      </c>
    </row>
    <row r="1106" spans="32:35" x14ac:dyDescent="0.2">
      <c r="AF1106" s="2">
        <v>0.91666666666666663</v>
      </c>
      <c r="AG1106" t="s">
        <v>745</v>
      </c>
      <c r="AH1106" s="17">
        <v>320</v>
      </c>
      <c r="AI1106" s="17" cm="1">
        <f t="array" ref="AI1106">SUMPRODUCT(--(IFERROR(HOUR(Flights_2026_09_3033343536373[entry_hour]),-1)=HOUR(AF1106)),--(IFERROR(Flights_2026_09_3033343536373[entry_sector],"")=AG1106),--(IFERROR(Flights_2026_09_3033343536373[nfl],-1)&gt;=AH1106),--(IFERROR(Flights_2026_09_3033343536373[nfl],-1)&lt;=IF(AH1106=450,450,AH1106+9)))</f>
        <v>0</v>
      </c>
    </row>
    <row r="1107" spans="32:35" x14ac:dyDescent="0.2">
      <c r="AF1107" s="2">
        <v>0.91666666666666663</v>
      </c>
      <c r="AG1107" t="s">
        <v>745</v>
      </c>
      <c r="AH1107" s="17">
        <v>330</v>
      </c>
      <c r="AI1107" s="17" cm="1">
        <f t="array" ref="AI1107">SUMPRODUCT(--(IFERROR(HOUR(Flights_2026_09_3033343536373[entry_hour]),-1)=HOUR(AF1107)),--(IFERROR(Flights_2026_09_3033343536373[entry_sector],"")=AG1107),--(IFERROR(Flights_2026_09_3033343536373[nfl],-1)&gt;=AH1107),--(IFERROR(Flights_2026_09_3033343536373[nfl],-1)&lt;=IF(AH1107=450,450,AH1107+9)))</f>
        <v>0</v>
      </c>
    </row>
    <row r="1108" spans="32:35" x14ac:dyDescent="0.2">
      <c r="AF1108" s="2">
        <v>0.91666666666666663</v>
      </c>
      <c r="AG1108" t="s">
        <v>745</v>
      </c>
      <c r="AH1108" s="17">
        <v>340</v>
      </c>
      <c r="AI1108" s="17" cm="1">
        <f t="array" ref="AI1108">SUMPRODUCT(--(IFERROR(HOUR(Flights_2026_09_3033343536373[entry_hour]),-1)=HOUR(AF1108)),--(IFERROR(Flights_2026_09_3033343536373[entry_sector],"")=AG1108),--(IFERROR(Flights_2026_09_3033343536373[nfl],-1)&gt;=AH1108),--(IFERROR(Flights_2026_09_3033343536373[nfl],-1)&lt;=IF(AH1108=450,450,AH1108+9)))</f>
        <v>0</v>
      </c>
    </row>
    <row r="1109" spans="32:35" x14ac:dyDescent="0.2">
      <c r="AF1109" s="2">
        <v>0.91666666666666663</v>
      </c>
      <c r="AG1109" t="s">
        <v>745</v>
      </c>
      <c r="AH1109" s="17">
        <v>350</v>
      </c>
      <c r="AI1109" s="17" cm="1">
        <f t="array" ref="AI1109">SUMPRODUCT(--(IFERROR(HOUR(Flights_2026_09_3033343536373[entry_hour]),-1)=HOUR(AF1109)),--(IFERROR(Flights_2026_09_3033343536373[entry_sector],"")=AG1109),--(IFERROR(Flights_2026_09_3033343536373[nfl],-1)&gt;=AH1109),--(IFERROR(Flights_2026_09_3033343536373[nfl],-1)&lt;=IF(AH1109=450,450,AH1109+9)))</f>
        <v>2</v>
      </c>
    </row>
    <row r="1110" spans="32:35" x14ac:dyDescent="0.2">
      <c r="AF1110" s="2">
        <v>0.91666666666666663</v>
      </c>
      <c r="AG1110" t="s">
        <v>745</v>
      </c>
      <c r="AH1110" s="17">
        <v>360</v>
      </c>
      <c r="AI1110" s="17" cm="1">
        <f t="array" ref="AI1110">SUMPRODUCT(--(IFERROR(HOUR(Flights_2026_09_3033343536373[entry_hour]),-1)=HOUR(AF1110)),--(IFERROR(Flights_2026_09_3033343536373[entry_sector],"")=AG1110),--(IFERROR(Flights_2026_09_3033343536373[nfl],-1)&gt;=AH1110),--(IFERROR(Flights_2026_09_3033343536373[nfl],-1)&lt;=IF(AH1110=450,450,AH1110+9)))</f>
        <v>0</v>
      </c>
    </row>
    <row r="1111" spans="32:35" x14ac:dyDescent="0.2">
      <c r="AF1111" s="2">
        <v>0.91666666666666663</v>
      </c>
      <c r="AG1111" t="s">
        <v>745</v>
      </c>
      <c r="AH1111" s="17">
        <v>370</v>
      </c>
      <c r="AI1111" s="17" cm="1">
        <f t="array" ref="AI1111">SUMPRODUCT(--(IFERROR(HOUR(Flights_2026_09_3033343536373[entry_hour]),-1)=HOUR(AF1111)),--(IFERROR(Flights_2026_09_3033343536373[entry_sector],"")=AG1111),--(IFERROR(Flights_2026_09_3033343536373[nfl],-1)&gt;=AH1111),--(IFERROR(Flights_2026_09_3033343536373[nfl],-1)&lt;=IF(AH1111=450,450,AH1111+9)))</f>
        <v>0</v>
      </c>
    </row>
    <row r="1112" spans="32:35" x14ac:dyDescent="0.2">
      <c r="AF1112" s="2">
        <v>0.91666666666666663</v>
      </c>
      <c r="AG1112" t="s">
        <v>745</v>
      </c>
      <c r="AH1112" s="17">
        <v>380</v>
      </c>
      <c r="AI1112" s="17" cm="1">
        <f t="array" ref="AI1112">SUMPRODUCT(--(IFERROR(HOUR(Flights_2026_09_3033343536373[entry_hour]),-1)=HOUR(AF1112)),--(IFERROR(Flights_2026_09_3033343536373[entry_sector],"")=AG1112),--(IFERROR(Flights_2026_09_3033343536373[nfl],-1)&gt;=AH1112),--(IFERROR(Flights_2026_09_3033343536373[nfl],-1)&lt;=IF(AH1112=450,450,AH1112+9)))</f>
        <v>0</v>
      </c>
    </row>
    <row r="1113" spans="32:35" x14ac:dyDescent="0.2">
      <c r="AF1113" s="2">
        <v>0.91666666666666663</v>
      </c>
      <c r="AG1113" t="s">
        <v>745</v>
      </c>
      <c r="AH1113" s="17">
        <v>390</v>
      </c>
      <c r="AI1113" s="17" cm="1">
        <f t="array" ref="AI1113">SUMPRODUCT(--(IFERROR(HOUR(Flights_2026_09_3033343536373[entry_hour]),-1)=HOUR(AF1113)),--(IFERROR(Flights_2026_09_3033343536373[entry_sector],"")=AG1113),--(IFERROR(Flights_2026_09_3033343536373[nfl],-1)&gt;=AH1113),--(IFERROR(Flights_2026_09_3033343536373[nfl],-1)&lt;=IF(AH1113=450,450,AH1113+9)))</f>
        <v>0</v>
      </c>
    </row>
    <row r="1114" spans="32:35" x14ac:dyDescent="0.2">
      <c r="AF1114" s="2">
        <v>0.91666666666666663</v>
      </c>
      <c r="AG1114" t="s">
        <v>745</v>
      </c>
      <c r="AH1114" s="17">
        <v>400</v>
      </c>
      <c r="AI1114" s="17" cm="1">
        <f t="array" ref="AI1114">SUMPRODUCT(--(IFERROR(HOUR(Flights_2026_09_3033343536373[entry_hour]),-1)=HOUR(AF1114)),--(IFERROR(Flights_2026_09_3033343536373[entry_sector],"")=AG1114),--(IFERROR(Flights_2026_09_3033343536373[nfl],-1)&gt;=AH1114),--(IFERROR(Flights_2026_09_3033343536373[nfl],-1)&lt;=IF(AH1114=450,450,AH1114+9)))</f>
        <v>0</v>
      </c>
    </row>
    <row r="1115" spans="32:35" x14ac:dyDescent="0.2">
      <c r="AF1115" s="2">
        <v>0.91666666666666663</v>
      </c>
      <c r="AG1115" t="s">
        <v>745</v>
      </c>
      <c r="AH1115" s="17">
        <v>410</v>
      </c>
      <c r="AI1115" s="17" cm="1">
        <f t="array" ref="AI1115">SUMPRODUCT(--(IFERROR(HOUR(Flights_2026_09_3033343536373[entry_hour]),-1)=HOUR(AF1115)),--(IFERROR(Flights_2026_09_3033343536373[entry_sector],"")=AG1115),--(IFERROR(Flights_2026_09_3033343536373[nfl],-1)&gt;=AH1115),--(IFERROR(Flights_2026_09_3033343536373[nfl],-1)&lt;=IF(AH1115=450,450,AH1115+9)))</f>
        <v>0</v>
      </c>
    </row>
    <row r="1116" spans="32:35" x14ac:dyDescent="0.2">
      <c r="AF1116" s="2">
        <v>0.91666666666666663</v>
      </c>
      <c r="AG1116" t="s">
        <v>745</v>
      </c>
      <c r="AH1116" s="17">
        <v>420</v>
      </c>
      <c r="AI1116" s="17" cm="1">
        <f t="array" ref="AI1116">SUMPRODUCT(--(IFERROR(HOUR(Flights_2026_09_3033343536373[entry_hour]),-1)=HOUR(AF1116)),--(IFERROR(Flights_2026_09_3033343536373[entry_sector],"")=AG1116),--(IFERROR(Flights_2026_09_3033343536373[nfl],-1)&gt;=AH1116),--(IFERROR(Flights_2026_09_3033343536373[nfl],-1)&lt;=IF(AH1116=450,450,AH1116+9)))</f>
        <v>0</v>
      </c>
    </row>
    <row r="1117" spans="32:35" x14ac:dyDescent="0.2">
      <c r="AF1117" s="2">
        <v>0.91666666666666663</v>
      </c>
      <c r="AG1117" t="s">
        <v>745</v>
      </c>
      <c r="AH1117" s="17">
        <v>430</v>
      </c>
      <c r="AI1117" s="17" cm="1">
        <f t="array" ref="AI1117">SUMPRODUCT(--(IFERROR(HOUR(Flights_2026_09_3033343536373[entry_hour]),-1)=HOUR(AF1117)),--(IFERROR(Flights_2026_09_3033343536373[entry_sector],"")=AG1117),--(IFERROR(Flights_2026_09_3033343536373[nfl],-1)&gt;=AH1117),--(IFERROR(Flights_2026_09_3033343536373[nfl],-1)&lt;=IF(AH1117=450,450,AH1117+9)))</f>
        <v>0</v>
      </c>
    </row>
    <row r="1118" spans="32:35" x14ac:dyDescent="0.2">
      <c r="AF1118" s="2">
        <v>0.91666666666666663</v>
      </c>
      <c r="AG1118" t="s">
        <v>745</v>
      </c>
      <c r="AH1118" s="17">
        <v>440</v>
      </c>
      <c r="AI1118" s="17" cm="1">
        <f t="array" ref="AI1118">SUMPRODUCT(--(IFERROR(HOUR(Flights_2026_09_3033343536373[entry_hour]),-1)=HOUR(AF1118)),--(IFERROR(Flights_2026_09_3033343536373[entry_sector],"")=AG1118),--(IFERROR(Flights_2026_09_3033343536373[nfl],-1)&gt;=AH1118),--(IFERROR(Flights_2026_09_3033343536373[nfl],-1)&lt;=IF(AH1118=450,450,AH1118+9)))</f>
        <v>0</v>
      </c>
    </row>
    <row r="1119" spans="32:35" x14ac:dyDescent="0.2">
      <c r="AF1119" s="2">
        <v>0.91666666666666663</v>
      </c>
      <c r="AG1119" t="s">
        <v>745</v>
      </c>
      <c r="AH1119" s="17">
        <v>450</v>
      </c>
      <c r="AI1119" s="17" cm="1">
        <f t="array" ref="AI1119">SUMPRODUCT(--(IFERROR(HOUR(Flights_2026_09_3033343536373[entry_hour]),-1)=HOUR(AF1119)),--(IFERROR(Flights_2026_09_3033343536373[entry_sector],"")=AG1119),--(IFERROR(Flights_2026_09_3033343536373[nfl],-1)&gt;=AH1119),--(IFERROR(Flights_2026_09_3033343536373[nfl],-1)&lt;=IF(AH1119=450,450,AH1119+9)))</f>
        <v>0</v>
      </c>
    </row>
    <row r="1120" spans="32:35" x14ac:dyDescent="0.2">
      <c r="AF1120" s="2">
        <v>0.91666666666666663</v>
      </c>
      <c r="AG1120" t="s">
        <v>840</v>
      </c>
      <c r="AH1120" s="17">
        <v>200</v>
      </c>
      <c r="AI1120" s="17" cm="1">
        <f t="array" ref="AI1120">SUMPRODUCT(--(IFERROR(HOUR(Flights_2026_09_3033343536373[entry_hour]),-1)=HOUR(AF1120)),--(IFERROR(Flights_2026_09_3033343536373[entry_sector],"")=AG1120),--(IFERROR(Flights_2026_09_3033343536373[nfl],-1)&gt;=AH1120),--(IFERROR(Flights_2026_09_3033343536373[nfl],-1)&lt;=IF(AH1120=450,450,AH1120+9)))</f>
        <v>0</v>
      </c>
    </row>
    <row r="1121" spans="32:35" x14ac:dyDescent="0.2">
      <c r="AF1121" s="2">
        <v>0.91666666666666663</v>
      </c>
      <c r="AG1121" t="s">
        <v>840</v>
      </c>
      <c r="AH1121" s="17">
        <v>210</v>
      </c>
      <c r="AI1121" s="17" cm="1">
        <f t="array" ref="AI1121">SUMPRODUCT(--(IFERROR(HOUR(Flights_2026_09_3033343536373[entry_hour]),-1)=HOUR(AF1121)),--(IFERROR(Flights_2026_09_3033343536373[entry_sector],"")=AG1121),--(IFERROR(Flights_2026_09_3033343536373[nfl],-1)&gt;=AH1121),--(IFERROR(Flights_2026_09_3033343536373[nfl],-1)&lt;=IF(AH1121=450,450,AH1121+9)))</f>
        <v>0</v>
      </c>
    </row>
    <row r="1122" spans="32:35" x14ac:dyDescent="0.2">
      <c r="AF1122" s="2">
        <v>0.91666666666666663</v>
      </c>
      <c r="AG1122" t="s">
        <v>840</v>
      </c>
      <c r="AH1122" s="17">
        <v>220</v>
      </c>
      <c r="AI1122" s="17" cm="1">
        <f t="array" ref="AI1122">SUMPRODUCT(--(IFERROR(HOUR(Flights_2026_09_3033343536373[entry_hour]),-1)=HOUR(AF1122)),--(IFERROR(Flights_2026_09_3033343536373[entry_sector],"")=AG1122),--(IFERROR(Flights_2026_09_3033343536373[nfl],-1)&gt;=AH1122),--(IFERROR(Flights_2026_09_3033343536373[nfl],-1)&lt;=IF(AH1122=450,450,AH1122+9)))</f>
        <v>0</v>
      </c>
    </row>
    <row r="1123" spans="32:35" x14ac:dyDescent="0.2">
      <c r="AF1123" s="2">
        <v>0.91666666666666663</v>
      </c>
      <c r="AG1123" t="s">
        <v>840</v>
      </c>
      <c r="AH1123" s="17">
        <v>230</v>
      </c>
      <c r="AI1123" s="17" cm="1">
        <f t="array" ref="AI1123">SUMPRODUCT(--(IFERROR(HOUR(Flights_2026_09_3033343536373[entry_hour]),-1)=HOUR(AF1123)),--(IFERROR(Flights_2026_09_3033343536373[entry_sector],"")=AG1123),--(IFERROR(Flights_2026_09_3033343536373[nfl],-1)&gt;=AH1123),--(IFERROR(Flights_2026_09_3033343536373[nfl],-1)&lt;=IF(AH1123=450,450,AH1123+9)))</f>
        <v>0</v>
      </c>
    </row>
    <row r="1124" spans="32:35" x14ac:dyDescent="0.2">
      <c r="AF1124" s="2">
        <v>0.91666666666666663</v>
      </c>
      <c r="AG1124" t="s">
        <v>840</v>
      </c>
      <c r="AH1124" s="17">
        <v>240</v>
      </c>
      <c r="AI1124" s="17" cm="1">
        <f t="array" ref="AI1124">SUMPRODUCT(--(IFERROR(HOUR(Flights_2026_09_3033343536373[entry_hour]),-1)=HOUR(AF1124)),--(IFERROR(Flights_2026_09_3033343536373[entry_sector],"")=AG1124),--(IFERROR(Flights_2026_09_3033343536373[nfl],-1)&gt;=AH1124),--(IFERROR(Flights_2026_09_3033343536373[nfl],-1)&lt;=IF(AH1124=450,450,AH1124+9)))</f>
        <v>0</v>
      </c>
    </row>
    <row r="1125" spans="32:35" x14ac:dyDescent="0.2">
      <c r="AF1125" s="2">
        <v>0.91666666666666663</v>
      </c>
      <c r="AG1125" t="s">
        <v>840</v>
      </c>
      <c r="AH1125" s="17">
        <v>250</v>
      </c>
      <c r="AI1125" s="17" cm="1">
        <f t="array" ref="AI1125">SUMPRODUCT(--(IFERROR(HOUR(Flights_2026_09_3033343536373[entry_hour]),-1)=HOUR(AF1125)),--(IFERROR(Flights_2026_09_3033343536373[entry_sector],"")=AG1125),--(IFERROR(Flights_2026_09_3033343536373[nfl],-1)&gt;=AH1125),--(IFERROR(Flights_2026_09_3033343536373[nfl],-1)&lt;=IF(AH1125=450,450,AH1125+9)))</f>
        <v>0</v>
      </c>
    </row>
    <row r="1126" spans="32:35" x14ac:dyDescent="0.2">
      <c r="AF1126" s="2">
        <v>0.91666666666666663</v>
      </c>
      <c r="AG1126" t="s">
        <v>840</v>
      </c>
      <c r="AH1126" s="17">
        <v>260</v>
      </c>
      <c r="AI1126" s="17" cm="1">
        <f t="array" ref="AI1126">SUMPRODUCT(--(IFERROR(HOUR(Flights_2026_09_3033343536373[entry_hour]),-1)=HOUR(AF1126)),--(IFERROR(Flights_2026_09_3033343536373[entry_sector],"")=AG1126),--(IFERROR(Flights_2026_09_3033343536373[nfl],-1)&gt;=AH1126),--(IFERROR(Flights_2026_09_3033343536373[nfl],-1)&lt;=IF(AH1126=450,450,AH1126+9)))</f>
        <v>0</v>
      </c>
    </row>
    <row r="1127" spans="32:35" x14ac:dyDescent="0.2">
      <c r="AF1127" s="2">
        <v>0.91666666666666663</v>
      </c>
      <c r="AG1127" t="s">
        <v>840</v>
      </c>
      <c r="AH1127" s="17">
        <v>270</v>
      </c>
      <c r="AI1127" s="17" cm="1">
        <f t="array" ref="AI1127">SUMPRODUCT(--(IFERROR(HOUR(Flights_2026_09_3033343536373[entry_hour]),-1)=HOUR(AF1127)),--(IFERROR(Flights_2026_09_3033343536373[entry_sector],"")=AG1127),--(IFERROR(Flights_2026_09_3033343536373[nfl],-1)&gt;=AH1127),--(IFERROR(Flights_2026_09_3033343536373[nfl],-1)&lt;=IF(AH1127=450,450,AH1127+9)))</f>
        <v>0</v>
      </c>
    </row>
    <row r="1128" spans="32:35" x14ac:dyDescent="0.2">
      <c r="AF1128" s="2">
        <v>0.91666666666666663</v>
      </c>
      <c r="AG1128" t="s">
        <v>840</v>
      </c>
      <c r="AH1128" s="17">
        <v>280</v>
      </c>
      <c r="AI1128" s="17" cm="1">
        <f t="array" ref="AI1128">SUMPRODUCT(--(IFERROR(HOUR(Flights_2026_09_3033343536373[entry_hour]),-1)=HOUR(AF1128)),--(IFERROR(Flights_2026_09_3033343536373[entry_sector],"")=AG1128),--(IFERROR(Flights_2026_09_3033343536373[nfl],-1)&gt;=AH1128),--(IFERROR(Flights_2026_09_3033343536373[nfl],-1)&lt;=IF(AH1128=450,450,AH1128+9)))</f>
        <v>0</v>
      </c>
    </row>
    <row r="1129" spans="32:35" x14ac:dyDescent="0.2">
      <c r="AF1129" s="2">
        <v>0.91666666666666663</v>
      </c>
      <c r="AG1129" t="s">
        <v>840</v>
      </c>
      <c r="AH1129" s="17">
        <v>290</v>
      </c>
      <c r="AI1129" s="17" cm="1">
        <f t="array" ref="AI1129">SUMPRODUCT(--(IFERROR(HOUR(Flights_2026_09_3033343536373[entry_hour]),-1)=HOUR(AF1129)),--(IFERROR(Flights_2026_09_3033343536373[entry_sector],"")=AG1129),--(IFERROR(Flights_2026_09_3033343536373[nfl],-1)&gt;=AH1129),--(IFERROR(Flights_2026_09_3033343536373[nfl],-1)&lt;=IF(AH1129=450,450,AH1129+9)))</f>
        <v>0</v>
      </c>
    </row>
    <row r="1130" spans="32:35" x14ac:dyDescent="0.2">
      <c r="AF1130" s="2">
        <v>0.91666666666666663</v>
      </c>
      <c r="AG1130" t="s">
        <v>840</v>
      </c>
      <c r="AH1130" s="17">
        <v>300</v>
      </c>
      <c r="AI1130" s="17" cm="1">
        <f t="array" ref="AI1130">SUMPRODUCT(--(IFERROR(HOUR(Flights_2026_09_3033343536373[entry_hour]),-1)=HOUR(AF1130)),--(IFERROR(Flights_2026_09_3033343536373[entry_sector],"")=AG1130),--(IFERROR(Flights_2026_09_3033343536373[nfl],-1)&gt;=AH1130),--(IFERROR(Flights_2026_09_3033343536373[nfl],-1)&lt;=IF(AH1130=450,450,AH1130+9)))</f>
        <v>0</v>
      </c>
    </row>
    <row r="1131" spans="32:35" x14ac:dyDescent="0.2">
      <c r="AF1131" s="2">
        <v>0.91666666666666663</v>
      </c>
      <c r="AG1131" t="s">
        <v>840</v>
      </c>
      <c r="AH1131" s="17">
        <v>310</v>
      </c>
      <c r="AI1131" s="17" cm="1">
        <f t="array" ref="AI1131">SUMPRODUCT(--(IFERROR(HOUR(Flights_2026_09_3033343536373[entry_hour]),-1)=HOUR(AF1131)),--(IFERROR(Flights_2026_09_3033343536373[entry_sector],"")=AG1131),--(IFERROR(Flights_2026_09_3033343536373[nfl],-1)&gt;=AH1131),--(IFERROR(Flights_2026_09_3033343536373[nfl],-1)&lt;=IF(AH1131=450,450,AH1131+9)))</f>
        <v>0</v>
      </c>
    </row>
    <row r="1132" spans="32:35" x14ac:dyDescent="0.2">
      <c r="AF1132" s="2">
        <v>0.91666666666666663</v>
      </c>
      <c r="AG1132" t="s">
        <v>840</v>
      </c>
      <c r="AH1132" s="17">
        <v>320</v>
      </c>
      <c r="AI1132" s="17" cm="1">
        <f t="array" ref="AI1132">SUMPRODUCT(--(IFERROR(HOUR(Flights_2026_09_3033343536373[entry_hour]),-1)=HOUR(AF1132)),--(IFERROR(Flights_2026_09_3033343536373[entry_sector],"")=AG1132),--(IFERROR(Flights_2026_09_3033343536373[nfl],-1)&gt;=AH1132),--(IFERROR(Flights_2026_09_3033343536373[nfl],-1)&lt;=IF(AH1132=450,450,AH1132+9)))</f>
        <v>0</v>
      </c>
    </row>
    <row r="1133" spans="32:35" x14ac:dyDescent="0.2">
      <c r="AF1133" s="2">
        <v>0.91666666666666663</v>
      </c>
      <c r="AG1133" t="s">
        <v>840</v>
      </c>
      <c r="AH1133" s="17">
        <v>330</v>
      </c>
      <c r="AI1133" s="17" cm="1">
        <f t="array" ref="AI1133">SUMPRODUCT(--(IFERROR(HOUR(Flights_2026_09_3033343536373[entry_hour]),-1)=HOUR(AF1133)),--(IFERROR(Flights_2026_09_3033343536373[entry_sector],"")=AG1133),--(IFERROR(Flights_2026_09_3033343536373[nfl],-1)&gt;=AH1133),--(IFERROR(Flights_2026_09_3033343536373[nfl],-1)&lt;=IF(AH1133=450,450,AH1133+9)))</f>
        <v>0</v>
      </c>
    </row>
    <row r="1134" spans="32:35" x14ac:dyDescent="0.2">
      <c r="AF1134" s="2">
        <v>0.91666666666666663</v>
      </c>
      <c r="AG1134" t="s">
        <v>840</v>
      </c>
      <c r="AH1134" s="17">
        <v>340</v>
      </c>
      <c r="AI1134" s="17" cm="1">
        <f t="array" ref="AI1134">SUMPRODUCT(--(IFERROR(HOUR(Flights_2026_09_3033343536373[entry_hour]),-1)=HOUR(AF1134)),--(IFERROR(Flights_2026_09_3033343536373[entry_sector],"")=AG1134),--(IFERROR(Flights_2026_09_3033343536373[nfl],-1)&gt;=AH1134),--(IFERROR(Flights_2026_09_3033343536373[nfl],-1)&lt;=IF(AH1134=450,450,AH1134+9)))</f>
        <v>0</v>
      </c>
    </row>
    <row r="1135" spans="32:35" x14ac:dyDescent="0.2">
      <c r="AF1135" s="2">
        <v>0.91666666666666663</v>
      </c>
      <c r="AG1135" t="s">
        <v>840</v>
      </c>
      <c r="AH1135" s="17">
        <v>350</v>
      </c>
      <c r="AI1135" s="17" cm="1">
        <f t="array" ref="AI1135">SUMPRODUCT(--(IFERROR(HOUR(Flights_2026_09_3033343536373[entry_hour]),-1)=HOUR(AF1135)),--(IFERROR(Flights_2026_09_3033343536373[entry_sector],"")=AG1135),--(IFERROR(Flights_2026_09_3033343536373[nfl],-1)&gt;=AH1135),--(IFERROR(Flights_2026_09_3033343536373[nfl],-1)&lt;=IF(AH1135=450,450,AH1135+9)))</f>
        <v>0</v>
      </c>
    </row>
    <row r="1136" spans="32:35" x14ac:dyDescent="0.2">
      <c r="AF1136" s="2">
        <v>0.91666666666666663</v>
      </c>
      <c r="AG1136" t="s">
        <v>840</v>
      </c>
      <c r="AH1136" s="17">
        <v>360</v>
      </c>
      <c r="AI1136" s="17" cm="1">
        <f t="array" ref="AI1136">SUMPRODUCT(--(IFERROR(HOUR(Flights_2026_09_3033343536373[entry_hour]),-1)=HOUR(AF1136)),--(IFERROR(Flights_2026_09_3033343536373[entry_sector],"")=AG1136),--(IFERROR(Flights_2026_09_3033343536373[nfl],-1)&gt;=AH1136),--(IFERROR(Flights_2026_09_3033343536373[nfl],-1)&lt;=IF(AH1136=450,450,AH1136+9)))</f>
        <v>0</v>
      </c>
    </row>
    <row r="1137" spans="32:35" x14ac:dyDescent="0.2">
      <c r="AF1137" s="2">
        <v>0.91666666666666663</v>
      </c>
      <c r="AG1137" t="s">
        <v>840</v>
      </c>
      <c r="AH1137" s="17">
        <v>370</v>
      </c>
      <c r="AI1137" s="17" cm="1">
        <f t="array" ref="AI1137">SUMPRODUCT(--(IFERROR(HOUR(Flights_2026_09_3033343536373[entry_hour]),-1)=HOUR(AF1137)),--(IFERROR(Flights_2026_09_3033343536373[entry_sector],"")=AG1137),--(IFERROR(Flights_2026_09_3033343536373[nfl],-1)&gt;=AH1137),--(IFERROR(Flights_2026_09_3033343536373[nfl],-1)&lt;=IF(AH1137=450,450,AH1137+9)))</f>
        <v>1</v>
      </c>
    </row>
    <row r="1138" spans="32:35" x14ac:dyDescent="0.2">
      <c r="AF1138" s="2">
        <v>0.91666666666666663</v>
      </c>
      <c r="AG1138" t="s">
        <v>840</v>
      </c>
      <c r="AH1138" s="17">
        <v>380</v>
      </c>
      <c r="AI1138" s="17" cm="1">
        <f t="array" ref="AI1138">SUMPRODUCT(--(IFERROR(HOUR(Flights_2026_09_3033343536373[entry_hour]),-1)=HOUR(AF1138)),--(IFERROR(Flights_2026_09_3033343536373[entry_sector],"")=AG1138),--(IFERROR(Flights_2026_09_3033343536373[nfl],-1)&gt;=AH1138),--(IFERROR(Flights_2026_09_3033343536373[nfl],-1)&lt;=IF(AH1138=450,450,AH1138+9)))</f>
        <v>0</v>
      </c>
    </row>
    <row r="1139" spans="32:35" x14ac:dyDescent="0.2">
      <c r="AF1139" s="2">
        <v>0.91666666666666663</v>
      </c>
      <c r="AG1139" t="s">
        <v>840</v>
      </c>
      <c r="AH1139" s="17">
        <v>390</v>
      </c>
      <c r="AI1139" s="17" cm="1">
        <f t="array" ref="AI1139">SUMPRODUCT(--(IFERROR(HOUR(Flights_2026_09_3033343536373[entry_hour]),-1)=HOUR(AF1139)),--(IFERROR(Flights_2026_09_3033343536373[entry_sector],"")=AG1139),--(IFERROR(Flights_2026_09_3033343536373[nfl],-1)&gt;=AH1139),--(IFERROR(Flights_2026_09_3033343536373[nfl],-1)&lt;=IF(AH1139=450,450,AH1139+9)))</f>
        <v>0</v>
      </c>
    </row>
    <row r="1140" spans="32:35" x14ac:dyDescent="0.2">
      <c r="AF1140" s="2">
        <v>0.91666666666666663</v>
      </c>
      <c r="AG1140" t="s">
        <v>840</v>
      </c>
      <c r="AH1140" s="17">
        <v>400</v>
      </c>
      <c r="AI1140" s="17" cm="1">
        <f t="array" ref="AI1140">SUMPRODUCT(--(IFERROR(HOUR(Flights_2026_09_3033343536373[entry_hour]),-1)=HOUR(AF1140)),--(IFERROR(Flights_2026_09_3033343536373[entry_sector],"")=AG1140),--(IFERROR(Flights_2026_09_3033343536373[nfl],-1)&gt;=AH1140),--(IFERROR(Flights_2026_09_3033343536373[nfl],-1)&lt;=IF(AH1140=450,450,AH1140+9)))</f>
        <v>0</v>
      </c>
    </row>
    <row r="1141" spans="32:35" x14ac:dyDescent="0.2">
      <c r="AF1141" s="2">
        <v>0.91666666666666663</v>
      </c>
      <c r="AG1141" t="s">
        <v>840</v>
      </c>
      <c r="AH1141" s="17">
        <v>410</v>
      </c>
      <c r="AI1141" s="17" cm="1">
        <f t="array" ref="AI1141">SUMPRODUCT(--(IFERROR(HOUR(Flights_2026_09_3033343536373[entry_hour]),-1)=HOUR(AF1141)),--(IFERROR(Flights_2026_09_3033343536373[entry_sector],"")=AG1141),--(IFERROR(Flights_2026_09_3033343536373[nfl],-1)&gt;=AH1141),--(IFERROR(Flights_2026_09_3033343536373[nfl],-1)&lt;=IF(AH1141=450,450,AH1141+9)))</f>
        <v>0</v>
      </c>
    </row>
    <row r="1142" spans="32:35" x14ac:dyDescent="0.2">
      <c r="AF1142" s="2">
        <v>0.91666666666666663</v>
      </c>
      <c r="AG1142" t="s">
        <v>840</v>
      </c>
      <c r="AH1142" s="17">
        <v>420</v>
      </c>
      <c r="AI1142" s="17" cm="1">
        <f t="array" ref="AI1142">SUMPRODUCT(--(IFERROR(HOUR(Flights_2026_09_3033343536373[entry_hour]),-1)=HOUR(AF1142)),--(IFERROR(Flights_2026_09_3033343536373[entry_sector],"")=AG1142),--(IFERROR(Flights_2026_09_3033343536373[nfl],-1)&gt;=AH1142),--(IFERROR(Flights_2026_09_3033343536373[nfl],-1)&lt;=IF(AH1142=450,450,AH1142+9)))</f>
        <v>0</v>
      </c>
    </row>
    <row r="1143" spans="32:35" x14ac:dyDescent="0.2">
      <c r="AF1143" s="2">
        <v>0.91666666666666663</v>
      </c>
      <c r="AG1143" t="s">
        <v>840</v>
      </c>
      <c r="AH1143" s="17">
        <v>430</v>
      </c>
      <c r="AI1143" s="17" cm="1">
        <f t="array" ref="AI1143">SUMPRODUCT(--(IFERROR(HOUR(Flights_2026_09_3033343536373[entry_hour]),-1)=HOUR(AF1143)),--(IFERROR(Flights_2026_09_3033343536373[entry_sector],"")=AG1143),--(IFERROR(Flights_2026_09_3033343536373[nfl],-1)&gt;=AH1143),--(IFERROR(Flights_2026_09_3033343536373[nfl],-1)&lt;=IF(AH1143=450,450,AH1143+9)))</f>
        <v>0</v>
      </c>
    </row>
    <row r="1144" spans="32:35" x14ac:dyDescent="0.2">
      <c r="AF1144" s="2">
        <v>0.91666666666666663</v>
      </c>
      <c r="AG1144" t="s">
        <v>840</v>
      </c>
      <c r="AH1144" s="17">
        <v>440</v>
      </c>
      <c r="AI1144" s="17" cm="1">
        <f t="array" ref="AI1144">SUMPRODUCT(--(IFERROR(HOUR(Flights_2026_09_3033343536373[entry_hour]),-1)=HOUR(AF1144)),--(IFERROR(Flights_2026_09_3033343536373[entry_sector],"")=AG1144),--(IFERROR(Flights_2026_09_3033343536373[nfl],-1)&gt;=AH1144),--(IFERROR(Flights_2026_09_3033343536373[nfl],-1)&lt;=IF(AH1144=450,450,AH1144+9)))</f>
        <v>0</v>
      </c>
    </row>
    <row r="1145" spans="32:35" x14ac:dyDescent="0.2">
      <c r="AF1145" s="2">
        <v>0.91666666666666663</v>
      </c>
      <c r="AG1145" t="s">
        <v>840</v>
      </c>
      <c r="AH1145" s="17">
        <v>450</v>
      </c>
      <c r="AI1145" s="17" cm="1">
        <f t="array" ref="AI1145">SUMPRODUCT(--(IFERROR(HOUR(Flights_2026_09_3033343536373[entry_hour]),-1)=HOUR(AF1145)),--(IFERROR(Flights_2026_09_3033343536373[entry_sector],"")=AG1145),--(IFERROR(Flights_2026_09_3033343536373[nfl],-1)&gt;=AH1145),--(IFERROR(Flights_2026_09_3033343536373[nfl],-1)&lt;=IF(AH1145=450,450,AH1145+9)))</f>
        <v>0</v>
      </c>
    </row>
    <row r="1146" spans="32:35" x14ac:dyDescent="0.2">
      <c r="AF1146" s="2">
        <v>0.91666666666666663</v>
      </c>
      <c r="AG1146" t="s">
        <v>747</v>
      </c>
      <c r="AH1146" s="17">
        <v>200</v>
      </c>
      <c r="AI1146" s="17" cm="1">
        <f t="array" ref="AI1146">SUMPRODUCT(--(IFERROR(HOUR(Flights_2026_09_3033343536373[entry_hour]),-1)=HOUR(AF1146)),--(IFERROR(Flights_2026_09_3033343536373[entry_sector],"")=AG1146),--(IFERROR(Flights_2026_09_3033343536373[nfl],-1)&gt;=AH1146),--(IFERROR(Flights_2026_09_3033343536373[nfl],-1)&lt;=IF(AH1146=450,450,AH1146+9)))</f>
        <v>0</v>
      </c>
    </row>
    <row r="1147" spans="32:35" x14ac:dyDescent="0.2">
      <c r="AF1147" s="2">
        <v>0.91666666666666663</v>
      </c>
      <c r="AG1147" t="s">
        <v>747</v>
      </c>
      <c r="AH1147" s="17">
        <v>210</v>
      </c>
      <c r="AI1147" s="17" cm="1">
        <f t="array" ref="AI1147">SUMPRODUCT(--(IFERROR(HOUR(Flights_2026_09_3033343536373[entry_hour]),-1)=HOUR(AF1147)),--(IFERROR(Flights_2026_09_3033343536373[entry_sector],"")=AG1147),--(IFERROR(Flights_2026_09_3033343536373[nfl],-1)&gt;=AH1147),--(IFERROR(Flights_2026_09_3033343536373[nfl],-1)&lt;=IF(AH1147=450,450,AH1147+9)))</f>
        <v>1</v>
      </c>
    </row>
    <row r="1148" spans="32:35" x14ac:dyDescent="0.2">
      <c r="AF1148" s="2">
        <v>0.91666666666666663</v>
      </c>
      <c r="AG1148" t="s">
        <v>747</v>
      </c>
      <c r="AH1148" s="17">
        <v>220</v>
      </c>
      <c r="AI1148" s="17" cm="1">
        <f t="array" ref="AI1148">SUMPRODUCT(--(IFERROR(HOUR(Flights_2026_09_3033343536373[entry_hour]),-1)=HOUR(AF1148)),--(IFERROR(Flights_2026_09_3033343536373[entry_sector],"")=AG1148),--(IFERROR(Flights_2026_09_3033343536373[nfl],-1)&gt;=AH1148),--(IFERROR(Flights_2026_09_3033343536373[nfl],-1)&lt;=IF(AH1148=450,450,AH1148+9)))</f>
        <v>0</v>
      </c>
    </row>
    <row r="1149" spans="32:35" x14ac:dyDescent="0.2">
      <c r="AF1149" s="2">
        <v>0.91666666666666663</v>
      </c>
      <c r="AG1149" t="s">
        <v>747</v>
      </c>
      <c r="AH1149" s="17">
        <v>230</v>
      </c>
      <c r="AI1149" s="17" cm="1">
        <f t="array" ref="AI1149">SUMPRODUCT(--(IFERROR(HOUR(Flights_2026_09_3033343536373[entry_hour]),-1)=HOUR(AF1149)),--(IFERROR(Flights_2026_09_3033343536373[entry_sector],"")=AG1149),--(IFERROR(Flights_2026_09_3033343536373[nfl],-1)&gt;=AH1149),--(IFERROR(Flights_2026_09_3033343536373[nfl],-1)&lt;=IF(AH1149=450,450,AH1149+9)))</f>
        <v>0</v>
      </c>
    </row>
    <row r="1150" spans="32:35" x14ac:dyDescent="0.2">
      <c r="AF1150" s="2">
        <v>0.91666666666666663</v>
      </c>
      <c r="AG1150" t="s">
        <v>747</v>
      </c>
      <c r="AH1150" s="17">
        <v>240</v>
      </c>
      <c r="AI1150" s="17" cm="1">
        <f t="array" ref="AI1150">SUMPRODUCT(--(IFERROR(HOUR(Flights_2026_09_3033343536373[entry_hour]),-1)=HOUR(AF1150)),--(IFERROR(Flights_2026_09_3033343536373[entry_sector],"")=AG1150),--(IFERROR(Flights_2026_09_3033343536373[nfl],-1)&gt;=AH1150),--(IFERROR(Flights_2026_09_3033343536373[nfl],-1)&lt;=IF(AH1150=450,450,AH1150+9)))</f>
        <v>0</v>
      </c>
    </row>
    <row r="1151" spans="32:35" x14ac:dyDescent="0.2">
      <c r="AF1151" s="2">
        <v>0.91666666666666663</v>
      </c>
      <c r="AG1151" t="s">
        <v>747</v>
      </c>
      <c r="AH1151" s="17">
        <v>250</v>
      </c>
      <c r="AI1151" s="17" cm="1">
        <f t="array" ref="AI1151">SUMPRODUCT(--(IFERROR(HOUR(Flights_2026_09_3033343536373[entry_hour]),-1)=HOUR(AF1151)),--(IFERROR(Flights_2026_09_3033343536373[entry_sector],"")=AG1151),--(IFERROR(Flights_2026_09_3033343536373[nfl],-1)&gt;=AH1151),--(IFERROR(Flights_2026_09_3033343536373[nfl],-1)&lt;=IF(AH1151=450,450,AH1151+9)))</f>
        <v>0</v>
      </c>
    </row>
    <row r="1152" spans="32:35" x14ac:dyDescent="0.2">
      <c r="AF1152" s="2">
        <v>0.91666666666666663</v>
      </c>
      <c r="AG1152" t="s">
        <v>747</v>
      </c>
      <c r="AH1152" s="17">
        <v>260</v>
      </c>
      <c r="AI1152" s="17" cm="1">
        <f t="array" ref="AI1152">SUMPRODUCT(--(IFERROR(HOUR(Flights_2026_09_3033343536373[entry_hour]),-1)=HOUR(AF1152)),--(IFERROR(Flights_2026_09_3033343536373[entry_sector],"")=AG1152),--(IFERROR(Flights_2026_09_3033343536373[nfl],-1)&gt;=AH1152),--(IFERROR(Flights_2026_09_3033343536373[nfl],-1)&lt;=IF(AH1152=450,450,AH1152+9)))</f>
        <v>0</v>
      </c>
    </row>
    <row r="1153" spans="32:35" x14ac:dyDescent="0.2">
      <c r="AF1153" s="2">
        <v>0.91666666666666663</v>
      </c>
      <c r="AG1153" t="s">
        <v>747</v>
      </c>
      <c r="AH1153" s="17">
        <v>270</v>
      </c>
      <c r="AI1153" s="17" cm="1">
        <f t="array" ref="AI1153">SUMPRODUCT(--(IFERROR(HOUR(Flights_2026_09_3033343536373[entry_hour]),-1)=HOUR(AF1153)),--(IFERROR(Flights_2026_09_3033343536373[entry_sector],"")=AG1153),--(IFERROR(Flights_2026_09_3033343536373[nfl],-1)&gt;=AH1153),--(IFERROR(Flights_2026_09_3033343536373[nfl],-1)&lt;=IF(AH1153=450,450,AH1153+9)))</f>
        <v>0</v>
      </c>
    </row>
    <row r="1154" spans="32:35" x14ac:dyDescent="0.2">
      <c r="AF1154" s="2">
        <v>0.91666666666666663</v>
      </c>
      <c r="AG1154" t="s">
        <v>747</v>
      </c>
      <c r="AH1154" s="17">
        <v>280</v>
      </c>
      <c r="AI1154" s="17" cm="1">
        <f t="array" ref="AI1154">SUMPRODUCT(--(IFERROR(HOUR(Flights_2026_09_3033343536373[entry_hour]),-1)=HOUR(AF1154)),--(IFERROR(Flights_2026_09_3033343536373[entry_sector],"")=AG1154),--(IFERROR(Flights_2026_09_3033343536373[nfl],-1)&gt;=AH1154),--(IFERROR(Flights_2026_09_3033343536373[nfl],-1)&lt;=IF(AH1154=450,450,AH1154+9)))</f>
        <v>0</v>
      </c>
    </row>
    <row r="1155" spans="32:35" x14ac:dyDescent="0.2">
      <c r="AF1155" s="2">
        <v>0.91666666666666663</v>
      </c>
      <c r="AG1155" t="s">
        <v>747</v>
      </c>
      <c r="AH1155" s="17">
        <v>290</v>
      </c>
      <c r="AI1155" s="17" cm="1">
        <f t="array" ref="AI1155">SUMPRODUCT(--(IFERROR(HOUR(Flights_2026_09_3033343536373[entry_hour]),-1)=HOUR(AF1155)),--(IFERROR(Flights_2026_09_3033343536373[entry_sector],"")=AG1155),--(IFERROR(Flights_2026_09_3033343536373[nfl],-1)&gt;=AH1155),--(IFERROR(Flights_2026_09_3033343536373[nfl],-1)&lt;=IF(AH1155=450,450,AH1155+9)))</f>
        <v>0</v>
      </c>
    </row>
    <row r="1156" spans="32:35" x14ac:dyDescent="0.2">
      <c r="AF1156" s="2">
        <v>0.91666666666666663</v>
      </c>
      <c r="AG1156" t="s">
        <v>747</v>
      </c>
      <c r="AH1156" s="17">
        <v>300</v>
      </c>
      <c r="AI1156" s="17" cm="1">
        <f t="array" ref="AI1156">SUMPRODUCT(--(IFERROR(HOUR(Flights_2026_09_3033343536373[entry_hour]),-1)=HOUR(AF1156)),--(IFERROR(Flights_2026_09_3033343536373[entry_sector],"")=AG1156),--(IFERROR(Flights_2026_09_3033343536373[nfl],-1)&gt;=AH1156),--(IFERROR(Flights_2026_09_3033343536373[nfl],-1)&lt;=IF(AH1156=450,450,AH1156+9)))</f>
        <v>0</v>
      </c>
    </row>
    <row r="1157" spans="32:35" x14ac:dyDescent="0.2">
      <c r="AF1157" s="2">
        <v>0.91666666666666663</v>
      </c>
      <c r="AG1157" t="s">
        <v>747</v>
      </c>
      <c r="AH1157" s="17">
        <v>310</v>
      </c>
      <c r="AI1157" s="17" cm="1">
        <f t="array" ref="AI1157">SUMPRODUCT(--(IFERROR(HOUR(Flights_2026_09_3033343536373[entry_hour]),-1)=HOUR(AF1157)),--(IFERROR(Flights_2026_09_3033343536373[entry_sector],"")=AG1157),--(IFERROR(Flights_2026_09_3033343536373[nfl],-1)&gt;=AH1157),--(IFERROR(Flights_2026_09_3033343536373[nfl],-1)&lt;=IF(AH1157=450,450,AH1157+9)))</f>
        <v>0</v>
      </c>
    </row>
    <row r="1158" spans="32:35" x14ac:dyDescent="0.2">
      <c r="AF1158" s="2">
        <v>0.91666666666666663</v>
      </c>
      <c r="AG1158" t="s">
        <v>747</v>
      </c>
      <c r="AH1158" s="17">
        <v>320</v>
      </c>
      <c r="AI1158" s="17" cm="1">
        <f t="array" ref="AI1158">SUMPRODUCT(--(IFERROR(HOUR(Flights_2026_09_3033343536373[entry_hour]),-1)=HOUR(AF1158)),--(IFERROR(Flights_2026_09_3033343536373[entry_sector],"")=AG1158),--(IFERROR(Flights_2026_09_3033343536373[nfl],-1)&gt;=AH1158),--(IFERROR(Flights_2026_09_3033343536373[nfl],-1)&lt;=IF(AH1158=450,450,AH1158+9)))</f>
        <v>0</v>
      </c>
    </row>
    <row r="1159" spans="32:35" x14ac:dyDescent="0.2">
      <c r="AF1159" s="2">
        <v>0.91666666666666663</v>
      </c>
      <c r="AG1159" t="s">
        <v>747</v>
      </c>
      <c r="AH1159" s="17">
        <v>330</v>
      </c>
      <c r="AI1159" s="17" cm="1">
        <f t="array" ref="AI1159">SUMPRODUCT(--(IFERROR(HOUR(Flights_2026_09_3033343536373[entry_hour]),-1)=HOUR(AF1159)),--(IFERROR(Flights_2026_09_3033343536373[entry_sector],"")=AG1159),--(IFERROR(Flights_2026_09_3033343536373[nfl],-1)&gt;=AH1159),--(IFERROR(Flights_2026_09_3033343536373[nfl],-1)&lt;=IF(AH1159=450,450,AH1159+9)))</f>
        <v>0</v>
      </c>
    </row>
    <row r="1160" spans="32:35" x14ac:dyDescent="0.2">
      <c r="AF1160" s="2">
        <v>0.91666666666666663</v>
      </c>
      <c r="AG1160" t="s">
        <v>747</v>
      </c>
      <c r="AH1160" s="17">
        <v>340</v>
      </c>
      <c r="AI1160" s="17" cm="1">
        <f t="array" ref="AI1160">SUMPRODUCT(--(IFERROR(HOUR(Flights_2026_09_3033343536373[entry_hour]),-1)=HOUR(AF1160)),--(IFERROR(Flights_2026_09_3033343536373[entry_sector],"")=AG1160),--(IFERROR(Flights_2026_09_3033343536373[nfl],-1)&gt;=AH1160),--(IFERROR(Flights_2026_09_3033343536373[nfl],-1)&lt;=IF(AH1160=450,450,AH1160+9)))</f>
        <v>0</v>
      </c>
    </row>
    <row r="1161" spans="32:35" x14ac:dyDescent="0.2">
      <c r="AF1161" s="2">
        <v>0.91666666666666663</v>
      </c>
      <c r="AG1161" t="s">
        <v>747</v>
      </c>
      <c r="AH1161" s="17">
        <v>350</v>
      </c>
      <c r="AI1161" s="17" cm="1">
        <f t="array" ref="AI1161">SUMPRODUCT(--(IFERROR(HOUR(Flights_2026_09_3033343536373[entry_hour]),-1)=HOUR(AF1161)),--(IFERROR(Flights_2026_09_3033343536373[entry_sector],"")=AG1161),--(IFERROR(Flights_2026_09_3033343536373[nfl],-1)&gt;=AH1161),--(IFERROR(Flights_2026_09_3033343536373[nfl],-1)&lt;=IF(AH1161=450,450,AH1161+9)))</f>
        <v>0</v>
      </c>
    </row>
    <row r="1162" spans="32:35" x14ac:dyDescent="0.2">
      <c r="AF1162" s="2">
        <v>0.91666666666666663</v>
      </c>
      <c r="AG1162" t="s">
        <v>747</v>
      </c>
      <c r="AH1162" s="17">
        <v>360</v>
      </c>
      <c r="AI1162" s="17" cm="1">
        <f t="array" ref="AI1162">SUMPRODUCT(--(IFERROR(HOUR(Flights_2026_09_3033343536373[entry_hour]),-1)=HOUR(AF1162)),--(IFERROR(Flights_2026_09_3033343536373[entry_sector],"")=AG1162),--(IFERROR(Flights_2026_09_3033343536373[nfl],-1)&gt;=AH1162),--(IFERROR(Flights_2026_09_3033343536373[nfl],-1)&lt;=IF(AH1162=450,450,AH1162+9)))</f>
        <v>0</v>
      </c>
    </row>
    <row r="1163" spans="32:35" x14ac:dyDescent="0.2">
      <c r="AF1163" s="2">
        <v>0.91666666666666663</v>
      </c>
      <c r="AG1163" t="s">
        <v>747</v>
      </c>
      <c r="AH1163" s="17">
        <v>370</v>
      </c>
      <c r="AI1163" s="17" cm="1">
        <f t="array" ref="AI1163">SUMPRODUCT(--(IFERROR(HOUR(Flights_2026_09_3033343536373[entry_hour]),-1)=HOUR(AF1163)),--(IFERROR(Flights_2026_09_3033343536373[entry_sector],"")=AG1163),--(IFERROR(Flights_2026_09_3033343536373[nfl],-1)&gt;=AH1163),--(IFERROR(Flights_2026_09_3033343536373[nfl],-1)&lt;=IF(AH1163=450,450,AH1163+9)))</f>
        <v>0</v>
      </c>
    </row>
    <row r="1164" spans="32:35" x14ac:dyDescent="0.2">
      <c r="AF1164" s="2">
        <v>0.91666666666666663</v>
      </c>
      <c r="AG1164" t="s">
        <v>747</v>
      </c>
      <c r="AH1164" s="17">
        <v>380</v>
      </c>
      <c r="AI1164" s="17" cm="1">
        <f t="array" ref="AI1164">SUMPRODUCT(--(IFERROR(HOUR(Flights_2026_09_3033343536373[entry_hour]),-1)=HOUR(AF1164)),--(IFERROR(Flights_2026_09_3033343536373[entry_sector],"")=AG1164),--(IFERROR(Flights_2026_09_3033343536373[nfl],-1)&gt;=AH1164),--(IFERROR(Flights_2026_09_3033343536373[nfl],-1)&lt;=IF(AH1164=450,450,AH1164+9)))</f>
        <v>0</v>
      </c>
    </row>
    <row r="1165" spans="32:35" x14ac:dyDescent="0.2">
      <c r="AF1165" s="2">
        <v>0.91666666666666663</v>
      </c>
      <c r="AG1165" t="s">
        <v>747</v>
      </c>
      <c r="AH1165" s="17">
        <v>390</v>
      </c>
      <c r="AI1165" s="17" cm="1">
        <f t="array" ref="AI1165">SUMPRODUCT(--(IFERROR(HOUR(Flights_2026_09_3033343536373[entry_hour]),-1)=HOUR(AF1165)),--(IFERROR(Flights_2026_09_3033343536373[entry_sector],"")=AG1165),--(IFERROR(Flights_2026_09_3033343536373[nfl],-1)&gt;=AH1165),--(IFERROR(Flights_2026_09_3033343536373[nfl],-1)&lt;=IF(AH1165=450,450,AH1165+9)))</f>
        <v>0</v>
      </c>
    </row>
    <row r="1166" spans="32:35" x14ac:dyDescent="0.2">
      <c r="AF1166" s="2">
        <v>0.91666666666666663</v>
      </c>
      <c r="AG1166" t="s">
        <v>747</v>
      </c>
      <c r="AH1166" s="17">
        <v>400</v>
      </c>
      <c r="AI1166" s="17" cm="1">
        <f t="array" ref="AI1166">SUMPRODUCT(--(IFERROR(HOUR(Flights_2026_09_3033343536373[entry_hour]),-1)=HOUR(AF1166)),--(IFERROR(Flights_2026_09_3033343536373[entry_sector],"")=AG1166),--(IFERROR(Flights_2026_09_3033343536373[nfl],-1)&gt;=AH1166),--(IFERROR(Flights_2026_09_3033343536373[nfl],-1)&lt;=IF(AH1166=450,450,AH1166+9)))</f>
        <v>0</v>
      </c>
    </row>
    <row r="1167" spans="32:35" x14ac:dyDescent="0.2">
      <c r="AF1167" s="2">
        <v>0.91666666666666663</v>
      </c>
      <c r="AG1167" t="s">
        <v>747</v>
      </c>
      <c r="AH1167" s="17">
        <v>410</v>
      </c>
      <c r="AI1167" s="17" cm="1">
        <f t="array" ref="AI1167">SUMPRODUCT(--(IFERROR(HOUR(Flights_2026_09_3033343536373[entry_hour]),-1)=HOUR(AF1167)),--(IFERROR(Flights_2026_09_3033343536373[entry_sector],"")=AG1167),--(IFERROR(Flights_2026_09_3033343536373[nfl],-1)&gt;=AH1167),--(IFERROR(Flights_2026_09_3033343536373[nfl],-1)&lt;=IF(AH1167=450,450,AH1167+9)))</f>
        <v>0</v>
      </c>
    </row>
    <row r="1168" spans="32:35" x14ac:dyDescent="0.2">
      <c r="AF1168" s="2">
        <v>0.91666666666666663</v>
      </c>
      <c r="AG1168" t="s">
        <v>747</v>
      </c>
      <c r="AH1168" s="17">
        <v>420</v>
      </c>
      <c r="AI1168" s="17" cm="1">
        <f t="array" ref="AI1168">SUMPRODUCT(--(IFERROR(HOUR(Flights_2026_09_3033343536373[entry_hour]),-1)=HOUR(AF1168)),--(IFERROR(Flights_2026_09_3033343536373[entry_sector],"")=AG1168),--(IFERROR(Flights_2026_09_3033343536373[nfl],-1)&gt;=AH1168),--(IFERROR(Flights_2026_09_3033343536373[nfl],-1)&lt;=IF(AH1168=450,450,AH1168+9)))</f>
        <v>0</v>
      </c>
    </row>
    <row r="1169" spans="32:35" x14ac:dyDescent="0.2">
      <c r="AF1169" s="2">
        <v>0.91666666666666663</v>
      </c>
      <c r="AG1169" t="s">
        <v>747</v>
      </c>
      <c r="AH1169" s="17">
        <v>430</v>
      </c>
      <c r="AI1169" s="17" cm="1">
        <f t="array" ref="AI1169">SUMPRODUCT(--(IFERROR(HOUR(Flights_2026_09_3033343536373[entry_hour]),-1)=HOUR(AF1169)),--(IFERROR(Flights_2026_09_3033343536373[entry_sector],"")=AG1169),--(IFERROR(Flights_2026_09_3033343536373[nfl],-1)&gt;=AH1169),--(IFERROR(Flights_2026_09_3033343536373[nfl],-1)&lt;=IF(AH1169=450,450,AH1169+9)))</f>
        <v>0</v>
      </c>
    </row>
    <row r="1170" spans="32:35" x14ac:dyDescent="0.2">
      <c r="AF1170" s="2">
        <v>0.91666666666666663</v>
      </c>
      <c r="AG1170" t="s">
        <v>747</v>
      </c>
      <c r="AH1170" s="17">
        <v>440</v>
      </c>
      <c r="AI1170" s="17" cm="1">
        <f t="array" ref="AI1170">SUMPRODUCT(--(IFERROR(HOUR(Flights_2026_09_3033343536373[entry_hour]),-1)=HOUR(AF1170)),--(IFERROR(Flights_2026_09_3033343536373[entry_sector],"")=AG1170),--(IFERROR(Flights_2026_09_3033343536373[nfl],-1)&gt;=AH1170),--(IFERROR(Flights_2026_09_3033343536373[nfl],-1)&lt;=IF(AH1170=450,450,AH1170+9)))</f>
        <v>0</v>
      </c>
    </row>
    <row r="1171" spans="32:35" x14ac:dyDescent="0.2">
      <c r="AF1171" s="2">
        <v>0.91666666666666663</v>
      </c>
      <c r="AG1171" t="s">
        <v>747</v>
      </c>
      <c r="AH1171" s="17">
        <v>450</v>
      </c>
      <c r="AI1171" s="17" cm="1">
        <f t="array" ref="AI1171">SUMPRODUCT(--(IFERROR(HOUR(Flights_2026_09_3033343536373[entry_hour]),-1)=HOUR(AF1171)),--(IFERROR(Flights_2026_09_3033343536373[entry_sector],"")=AG1171),--(IFERROR(Flights_2026_09_3033343536373[nfl],-1)&gt;=AH1171),--(IFERROR(Flights_2026_09_3033343536373[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91" priority="1">
      <formula>AND(B236&lt;&gt;"",B236=1)</formula>
    </cfRule>
    <cfRule type="expression" dxfId="90" priority="2">
      <formula>AND(B236&lt;&gt;"",B236&gt;=2,B236&lt;=3)</formula>
    </cfRule>
    <cfRule type="expression" dxfId="89" priority="3">
      <formula>AND(B236&lt;&gt;"",B236&gt;=4,B236&lt;=5)</formula>
    </cfRule>
    <cfRule type="expression" dxfId="88" priority="4">
      <formula>AND(B236&lt;&gt;"",B236&gt;=6)</formula>
    </cfRule>
  </conditionalFormatting>
  <conditionalFormatting sqref="B268:J272">
    <cfRule type="expression" dxfId="87" priority="5" stopIfTrue="1">
      <formula>AK2=0</formula>
    </cfRule>
    <cfRule type="expression" dxfId="86" priority="6" stopIfTrue="1">
      <formula>AK2=1</formula>
    </cfRule>
    <cfRule type="expression" dxfId="85" priority="7" stopIfTrue="1">
      <formula>AND(AK2&gt;=2,AK2&lt;=3)</formula>
    </cfRule>
    <cfRule type="expression" dxfId="84" priority="8" stopIfTrue="1">
      <formula>AND(AK2&gt;=4,AK2&lt;=5)</formula>
    </cfRule>
    <cfRule type="expression" dxfId="83"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BDD7E-5B35-8442-95EA-C7452E3E76EC}">
  <dimension ref="A1:AS1171"/>
  <sheetViews>
    <sheetView showGridLines="0" zoomScaleNormal="100" workbookViewId="0">
      <selection activeCell="A2" sqref="A2:Q17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358</v>
      </c>
      <c r="B2" s="29" t="s">
        <v>81</v>
      </c>
      <c r="C2" s="29" t="s">
        <v>19</v>
      </c>
      <c r="D2" s="29" t="s">
        <v>41</v>
      </c>
      <c r="E2" s="29" t="s">
        <v>699</v>
      </c>
      <c r="F2" s="30">
        <v>46301.002152777779</v>
      </c>
      <c r="G2" s="29" t="s">
        <v>21</v>
      </c>
      <c r="H2" s="29" t="s">
        <v>2169</v>
      </c>
      <c r="I2" s="31">
        <v>390</v>
      </c>
      <c r="J2" s="29" t="s">
        <v>22</v>
      </c>
      <c r="K2" s="29" t="s">
        <v>23</v>
      </c>
      <c r="L2" s="31">
        <v>817</v>
      </c>
      <c r="M2" s="29" t="s">
        <v>84</v>
      </c>
      <c r="N2" s="30">
        <v>46300.956319444442</v>
      </c>
      <c r="O2" s="31">
        <v>390</v>
      </c>
      <c r="P2" s="29" t="s">
        <v>26</v>
      </c>
      <c r="Q2" s="31">
        <v>390</v>
      </c>
      <c r="R2" t="str">
        <f>IF(B2="","",_xlfn.XLOOKUP(B2,DB!$A$2:$A$205,DB!$C$2:$C$205,"")&amp;"")</f>
        <v>Sector 5</v>
      </c>
      <c r="S2" t="str">
        <f>IF(B2="","",_xlfn.XLOOKUP(B2,DB!$A$2:$A$205,DB!$E$2:$E$205,""))</f>
        <v>Sector 4</v>
      </c>
      <c r="T2" t="str">
        <f>IF(B2="","",_xlfn.XLOOKUP(B2,DB!$A$2:$A$205,DB!$F$2:$F$205,""))</f>
        <v>VOMAR/XUDUN</v>
      </c>
      <c r="U2" t="str">
        <f>IF(B2="","",_xlfn.XLOOKUP(B2,DB!$A$2:$A$205,DB!$D$2:$D$205,""))</f>
        <v>MMTY</v>
      </c>
      <c r="V2" t="str">
        <f>IF(B2="","",IF(OR(COUNTIF(M2,"????N?????W")&gt;0,COUNTIF(M2,"????N?????E")&gt;0,COUNTIF(M2,"????S?????W")&gt;0,COUNTIF(M2,"????S?????E")&gt;0),_xlfn.XLOOKUP(B2,DB!$A$2:$A$205,DB!$B$2:$B$205,""),M2))</f>
        <v>MATOL</v>
      </c>
      <c r="AF2" s="2">
        <v>0.58333333333333337</v>
      </c>
      <c r="AG2" t="s">
        <v>743</v>
      </c>
      <c r="AH2" s="17">
        <v>200</v>
      </c>
      <c r="AI2" s="17" cm="1">
        <f t="array" ref="AI2">SUMPRODUCT(--(IFERROR(HOUR(Flights_2026_09_30333435363734[entry_hour]),-1)=HOUR(AF2)),--(IFERROR(Flights_2026_09_30333435363734[entry_sector],"")=AG2),--(IFERROR(Flights_2026_09_30333435363734[nfl],-1)&gt;=AH2),--(IFERROR(Flights_2026_09_30333435363734[nfl],-1)&lt;=IF(AH2=450,450,AH2+9)))</f>
        <v>0</v>
      </c>
      <c r="AJ2" t="s">
        <v>743</v>
      </c>
      <c r="AK2" s="17">
        <f t="shared" ref="AK2:AS6" si="0">_xlfn.MAXIFS($AI$2:$AI$1171,$AF$2:$AF$1171,AK$1,$AG$2:$AG$1171,$AJ2)</f>
        <v>0</v>
      </c>
      <c r="AL2" s="17">
        <f t="shared" si="0"/>
        <v>0</v>
      </c>
      <c r="AM2" s="17">
        <f t="shared" si="0"/>
        <v>0</v>
      </c>
      <c r="AN2" s="17">
        <f t="shared" si="0"/>
        <v>0</v>
      </c>
      <c r="AO2" s="17">
        <f t="shared" si="0"/>
        <v>0</v>
      </c>
      <c r="AP2" s="17">
        <f t="shared" si="0"/>
        <v>1</v>
      </c>
      <c r="AQ2" s="17">
        <f t="shared" si="0"/>
        <v>0</v>
      </c>
      <c r="AR2" s="17">
        <f t="shared" si="0"/>
        <v>0</v>
      </c>
      <c r="AS2" s="17">
        <f t="shared" si="0"/>
        <v>0</v>
      </c>
    </row>
    <row r="3" spans="1:45" x14ac:dyDescent="0.2">
      <c r="A3" s="29" t="s">
        <v>39</v>
      </c>
      <c r="B3" s="29" t="s">
        <v>40</v>
      </c>
      <c r="C3" s="29" t="s">
        <v>19</v>
      </c>
      <c r="D3" s="29" t="s">
        <v>41</v>
      </c>
      <c r="E3" s="29" t="s">
        <v>42</v>
      </c>
      <c r="F3" s="30">
        <v>46301.01326388889</v>
      </c>
      <c r="G3" s="29" t="s">
        <v>21</v>
      </c>
      <c r="H3" s="29" t="s">
        <v>2170</v>
      </c>
      <c r="I3" s="31">
        <v>300</v>
      </c>
      <c r="J3" s="29" t="s">
        <v>22</v>
      </c>
      <c r="K3" s="29" t="s">
        <v>23</v>
      </c>
      <c r="L3" s="31">
        <v>210</v>
      </c>
      <c r="M3" s="29" t="s">
        <v>44</v>
      </c>
      <c r="N3" s="30">
        <v>46300.996412037035</v>
      </c>
      <c r="O3" s="31">
        <v>237</v>
      </c>
      <c r="P3" s="29" t="s">
        <v>26</v>
      </c>
      <c r="Q3" s="31">
        <v>210</v>
      </c>
      <c r="R3" t="str">
        <f>IF(B3="","",_xlfn.XLOOKUP(B3,DB!$A$2:$A$205,DB!$C$2:$C$205,"")&amp;"")</f>
        <v>Sector 7</v>
      </c>
      <c r="S3" t="str">
        <f>IF(B3="","",_xlfn.XLOOKUP(B3,DB!$A$2:$A$205,DB!$E$2:$E$205,""))</f>
        <v>Sector 7</v>
      </c>
      <c r="T3" t="str">
        <f>IF(B3="","",_xlfn.XLOOKUP(B3,DB!$A$2:$A$205,DB!$F$2:$F$205,""))</f>
        <v>PAULE/SIGMA</v>
      </c>
      <c r="U3" t="str">
        <f>IF(B3="","",_xlfn.XLOOKUP(B3,DB!$A$2:$A$205,DB!$D$2:$D$205,""))</f>
        <v>MHCC</v>
      </c>
      <c r="V3" t="str">
        <f>IF(B3="","",IF(OR(COUNTIF(M3,"????N?????W")&gt;0,COUNTIF(M3,"????N?????E")&gt;0,COUNTIF(M3,"????S?????W")&gt;0,COUNTIF(M3,"????S?????E")&gt;0),_xlfn.XLOOKUP(B3,DB!$A$2:$A$205,DB!$B$2:$B$205,""),M3))</f>
        <v>SIGMA</v>
      </c>
      <c r="AF3" s="2">
        <v>0.58333333333333337</v>
      </c>
      <c r="AG3" t="s">
        <v>743</v>
      </c>
      <c r="AH3" s="17">
        <v>210</v>
      </c>
      <c r="AI3" s="17" cm="1">
        <f t="array" ref="AI3">SUMPRODUCT(--(IFERROR(HOUR(Flights_2026_09_30333435363734[entry_hour]),-1)=HOUR(AF3)),--(IFERROR(Flights_2026_09_30333435363734[entry_sector],"")=AG3),--(IFERROR(Flights_2026_09_30333435363734[nfl],-1)&gt;=AH3),--(IFERROR(Flights_2026_09_30333435363734[nfl],-1)&lt;=IF(AH3=450,450,AH3+9)))</f>
        <v>0</v>
      </c>
      <c r="AJ3" t="s">
        <v>744</v>
      </c>
      <c r="AK3" s="17">
        <f t="shared" si="0"/>
        <v>2</v>
      </c>
      <c r="AL3" s="17">
        <f t="shared" si="0"/>
        <v>6</v>
      </c>
      <c r="AM3" s="17">
        <f t="shared" si="0"/>
        <v>6</v>
      </c>
      <c r="AN3" s="17">
        <f t="shared" si="0"/>
        <v>6</v>
      </c>
      <c r="AO3" s="17">
        <f t="shared" si="0"/>
        <v>3</v>
      </c>
      <c r="AP3" s="17">
        <f t="shared" si="0"/>
        <v>3</v>
      </c>
      <c r="AQ3" s="17">
        <f t="shared" si="0"/>
        <v>2</v>
      </c>
      <c r="AR3" s="17">
        <f t="shared" si="0"/>
        <v>1</v>
      </c>
      <c r="AS3" s="17">
        <f t="shared" si="0"/>
        <v>1</v>
      </c>
    </row>
    <row r="4" spans="1:45" x14ac:dyDescent="0.2">
      <c r="A4" s="29" t="s">
        <v>17</v>
      </c>
      <c r="B4" s="29" t="s">
        <v>18</v>
      </c>
      <c r="C4" s="29" t="s">
        <v>19</v>
      </c>
      <c r="D4" s="29" t="s">
        <v>20</v>
      </c>
      <c r="E4" s="29" t="s">
        <v>2171</v>
      </c>
      <c r="F4" s="30">
        <v>46301.01667824074</v>
      </c>
      <c r="G4" s="29" t="s">
        <v>21</v>
      </c>
      <c r="H4" s="29" t="s">
        <v>2172</v>
      </c>
      <c r="I4" s="31">
        <v>370</v>
      </c>
      <c r="J4" s="29" t="s">
        <v>22</v>
      </c>
      <c r="K4" s="29" t="s">
        <v>23</v>
      </c>
      <c r="L4" s="31">
        <v>424</v>
      </c>
      <c r="M4" s="29" t="s">
        <v>218</v>
      </c>
      <c r="N4" s="30">
        <v>46300.991203703707</v>
      </c>
      <c r="O4" s="31">
        <v>370</v>
      </c>
      <c r="P4" s="29" t="s">
        <v>26</v>
      </c>
      <c r="Q4" s="31">
        <v>370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IRDOV</v>
      </c>
      <c r="AF4" s="2">
        <v>0.58333333333333337</v>
      </c>
      <c r="AG4" t="s">
        <v>743</v>
      </c>
      <c r="AH4" s="17">
        <v>220</v>
      </c>
      <c r="AI4" s="17" cm="1">
        <f t="array" ref="AI4">SUMPRODUCT(--(IFERROR(HOUR(Flights_2026_09_30333435363734[entry_hour]),-1)=HOUR(AF4)),--(IFERROR(Flights_2026_09_30333435363734[entry_sector],"")=AG4),--(IFERROR(Flights_2026_09_30333435363734[nfl],-1)&gt;=AH4),--(IFERROR(Flights_2026_09_30333435363734[nfl],-1)&lt;=IF(AH4=450,450,AH4+9)))</f>
        <v>0</v>
      </c>
      <c r="AJ4" t="s">
        <v>745</v>
      </c>
      <c r="AK4" s="17">
        <f t="shared" si="0"/>
        <v>3</v>
      </c>
      <c r="AL4" s="17">
        <f t="shared" si="0"/>
        <v>1</v>
      </c>
      <c r="AM4" s="17">
        <f t="shared" si="0"/>
        <v>5</v>
      </c>
      <c r="AN4" s="17">
        <f t="shared" si="0"/>
        <v>3</v>
      </c>
      <c r="AO4" s="17">
        <f t="shared" si="0"/>
        <v>3</v>
      </c>
      <c r="AP4" s="17">
        <f t="shared" si="0"/>
        <v>3</v>
      </c>
      <c r="AQ4" s="17">
        <f t="shared" si="0"/>
        <v>3</v>
      </c>
      <c r="AR4" s="17">
        <f t="shared" si="0"/>
        <v>1</v>
      </c>
      <c r="AS4" s="17">
        <f t="shared" si="0"/>
        <v>2</v>
      </c>
    </row>
    <row r="5" spans="1:45" x14ac:dyDescent="0.2">
      <c r="A5" s="29" t="s">
        <v>45</v>
      </c>
      <c r="B5" s="29" t="s">
        <v>46</v>
      </c>
      <c r="C5" s="29" t="s">
        <v>19</v>
      </c>
      <c r="D5" s="29" t="s">
        <v>47</v>
      </c>
      <c r="E5" s="29" t="s">
        <v>2173</v>
      </c>
      <c r="F5" s="30">
        <v>46301.021412037036</v>
      </c>
      <c r="G5" s="29" t="s">
        <v>21</v>
      </c>
      <c r="H5" s="29" t="s">
        <v>2174</v>
      </c>
      <c r="I5" s="31">
        <v>380</v>
      </c>
      <c r="J5" s="29" t="s">
        <v>22</v>
      </c>
      <c r="K5" s="29" t="s">
        <v>23</v>
      </c>
      <c r="L5" s="31">
        <v>158</v>
      </c>
      <c r="M5" s="29" t="s">
        <v>37</v>
      </c>
      <c r="N5" s="30">
        <v>46301.008425925924</v>
      </c>
      <c r="O5" s="31">
        <v>152</v>
      </c>
      <c r="P5" s="29" t="s">
        <v>26</v>
      </c>
      <c r="Q5" s="31">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30333435363734[entry_hour]),-1)=HOUR(AF5)),--(IFERROR(Flights_2026_09_30333435363734[entry_sector],"")=AG5),--(IFERROR(Flights_2026_09_30333435363734[nfl],-1)&gt;=AH5),--(IFERROR(Flights_2026_09_30333435363734[nfl],-1)&lt;=IF(AH5=450,450,AH5+9)))</f>
        <v>0</v>
      </c>
      <c r="AJ5" t="s">
        <v>840</v>
      </c>
      <c r="AK5" s="17">
        <f t="shared" si="0"/>
        <v>1</v>
      </c>
      <c r="AL5" s="17">
        <f t="shared" si="0"/>
        <v>2</v>
      </c>
      <c r="AM5" s="17">
        <f t="shared" si="0"/>
        <v>1</v>
      </c>
      <c r="AN5" s="17">
        <f t="shared" si="0"/>
        <v>3</v>
      </c>
      <c r="AO5" s="17">
        <f t="shared" si="0"/>
        <v>2</v>
      </c>
      <c r="AP5" s="17">
        <f t="shared" si="0"/>
        <v>1</v>
      </c>
      <c r="AQ5" s="17">
        <f t="shared" si="0"/>
        <v>1</v>
      </c>
      <c r="AR5" s="17">
        <f t="shared" si="0"/>
        <v>3</v>
      </c>
      <c r="AS5" s="17">
        <f t="shared" si="0"/>
        <v>2</v>
      </c>
    </row>
    <row r="6" spans="1:45" x14ac:dyDescent="0.2">
      <c r="A6" s="29" t="s">
        <v>51</v>
      </c>
      <c r="B6" s="29" t="s">
        <v>52</v>
      </c>
      <c r="C6" s="29" t="s">
        <v>19</v>
      </c>
      <c r="D6" s="29" t="s">
        <v>41</v>
      </c>
      <c r="E6" s="29" t="s">
        <v>890</v>
      </c>
      <c r="F6" s="30">
        <v>46301.030509259261</v>
      </c>
      <c r="G6" s="29" t="s">
        <v>28</v>
      </c>
      <c r="H6" s="29" t="s">
        <v>2175</v>
      </c>
      <c r="I6" s="31">
        <v>370</v>
      </c>
      <c r="J6" s="29" t="s">
        <v>22</v>
      </c>
      <c r="K6" s="29" t="s">
        <v>55</v>
      </c>
      <c r="L6" s="31">
        <v>853</v>
      </c>
      <c r="M6" s="29" t="s">
        <v>56</v>
      </c>
      <c r="N6" s="30">
        <v>46300.984594907408</v>
      </c>
      <c r="O6" s="31">
        <v>350</v>
      </c>
      <c r="P6" s="29" t="s">
        <v>26</v>
      </c>
      <c r="Q6" s="31">
        <v>350</v>
      </c>
      <c r="R6" t="str">
        <f>IF(B6="","",_xlfn.XLOOKUP(B6,DB!$A$2:$A$205,DB!$C$2:$C$205,"")&amp;"")</f>
        <v>Sector 6</v>
      </c>
      <c r="S6" t="str">
        <f>IF(B6="","",_xlfn.XLOOKUP(B6,DB!$A$2:$A$205,DB!$E$2:$E$205,""))</f>
        <v>Sector 4</v>
      </c>
      <c r="T6" t="str">
        <f>IF(B6="","",_xlfn.XLOOKUP(B6,DB!$A$2:$A$205,DB!$F$2:$F$205,""))</f>
        <v>VOMAR/XUDUN</v>
      </c>
      <c r="U6" t="str">
        <f>IF(B6="","",_xlfn.XLOOKUP(B6,DB!$A$2:$A$205,DB!$D$2:$D$205,""))</f>
        <v>MMEX</v>
      </c>
      <c r="V6" t="str">
        <f>IF(B6="","",IF(OR(COUNTIF(M6,"????N?????W")&gt;0,COUNTIF(M6,"????N?????E")&gt;0,COUNTIF(M6,"????S?????W")&gt;0,COUNTIF(M6,"????S?????E")&gt;0),_xlfn.XLOOKUP(B6,DB!$A$2:$A$205,DB!$B$2:$B$205,""),M6))</f>
        <v>ELURA</v>
      </c>
      <c r="AF6" s="2">
        <v>0.58333333333333337</v>
      </c>
      <c r="AG6" t="s">
        <v>743</v>
      </c>
      <c r="AH6" s="17">
        <v>240</v>
      </c>
      <c r="AI6" s="17" cm="1">
        <f t="array" ref="AI6">SUMPRODUCT(--(IFERROR(HOUR(Flights_2026_09_30333435363734[entry_hour]),-1)=HOUR(AF6)),--(IFERROR(Flights_2026_09_30333435363734[entry_sector],"")=AG6),--(IFERROR(Flights_2026_09_30333435363734[nfl],-1)&gt;=AH6),--(IFERROR(Flights_2026_09_30333435363734[nfl],-1)&lt;=IF(AH6=450,450,AH6+9)))</f>
        <v>0</v>
      </c>
      <c r="AJ6" t="s">
        <v>747</v>
      </c>
      <c r="AK6" s="17">
        <f t="shared" si="0"/>
        <v>2</v>
      </c>
      <c r="AL6" s="17">
        <f t="shared" si="0"/>
        <v>1</v>
      </c>
      <c r="AM6" s="17">
        <f t="shared" si="0"/>
        <v>2</v>
      </c>
      <c r="AN6" s="17">
        <f t="shared" si="0"/>
        <v>1</v>
      </c>
      <c r="AO6" s="17">
        <f t="shared" si="0"/>
        <v>1</v>
      </c>
      <c r="AP6" s="17">
        <f t="shared" si="0"/>
        <v>0</v>
      </c>
      <c r="AQ6" s="17">
        <f t="shared" si="0"/>
        <v>2</v>
      </c>
      <c r="AR6" s="17">
        <f t="shared" si="0"/>
        <v>0</v>
      </c>
      <c r="AS6" s="17">
        <f t="shared" si="0"/>
        <v>1</v>
      </c>
    </row>
    <row r="7" spans="1:45" x14ac:dyDescent="0.2">
      <c r="A7" s="29" t="s">
        <v>2176</v>
      </c>
      <c r="B7" s="29" t="s">
        <v>57</v>
      </c>
      <c r="C7" s="29" t="s">
        <v>19</v>
      </c>
      <c r="D7" s="29" t="s">
        <v>47</v>
      </c>
      <c r="E7" s="29" t="s">
        <v>2177</v>
      </c>
      <c r="F7" s="30">
        <v>46301.034699074073</v>
      </c>
      <c r="G7" s="29" t="s">
        <v>21</v>
      </c>
      <c r="H7" s="29" t="s">
        <v>2178</v>
      </c>
      <c r="I7" s="31">
        <v>370</v>
      </c>
      <c r="J7" s="29" t="s">
        <v>22</v>
      </c>
      <c r="K7" s="29" t="s">
        <v>23</v>
      </c>
      <c r="L7" s="31">
        <v>570</v>
      </c>
      <c r="M7" s="29" t="s">
        <v>25</v>
      </c>
      <c r="N7" s="30">
        <v>46301.000393518516</v>
      </c>
      <c r="O7" s="31">
        <v>370</v>
      </c>
      <c r="P7" s="29" t="s">
        <v>26</v>
      </c>
      <c r="Q7" s="31">
        <v>370</v>
      </c>
      <c r="R7" t="str">
        <f>IF(B7="","",_xlfn.XLOOKUP(B7,DB!$A$2:$A$205,DB!$C$2:$C$205,"")&amp;"")</f>
        <v>Sector 5</v>
      </c>
      <c r="S7" t="str">
        <f>IF(B7="","",_xlfn.XLOOKUP(B7,DB!$A$2:$A$205,DB!$E$2:$E$205,""))</f>
        <v>Sector 4</v>
      </c>
      <c r="T7" t="str">
        <f>IF(B7="","",_xlfn.XLOOKUP(B7,DB!$A$2:$A$205,DB!$F$2:$F$205,""))</f>
        <v>VOMAR/XUDUN</v>
      </c>
      <c r="U7" t="str">
        <f>IF(B7="","",_xlfn.XLOOKUP(B7,DB!$A$2:$A$205,DB!$D$2:$D$205,""))</f>
        <v>KZHU</v>
      </c>
      <c r="V7" t="str">
        <f>IF(B7="","",IF(OR(COUNTIF(M7,"????N?????W")&gt;0,COUNTIF(M7,"????N?????E")&gt;0,COUNTIF(M7,"????S?????W")&gt;0,COUNTIF(M7,"????S?????E")&gt;0),_xlfn.XLOOKUP(B7,DB!$A$2:$A$205,DB!$B$2:$B$205,""),M7))</f>
        <v>KEHLI</v>
      </c>
      <c r="AF7" s="2">
        <v>0.58333333333333337</v>
      </c>
      <c r="AG7" t="s">
        <v>743</v>
      </c>
      <c r="AH7" s="17">
        <v>250</v>
      </c>
      <c r="AI7" s="17" cm="1">
        <f t="array" ref="AI7">SUMPRODUCT(--(IFERROR(HOUR(Flights_2026_09_30333435363734[entry_hour]),-1)=HOUR(AF7)),--(IFERROR(Flights_2026_09_30333435363734[entry_sector],"")=AG7),--(IFERROR(Flights_2026_09_30333435363734[nfl],-1)&gt;=AH7),--(IFERROR(Flights_2026_09_30333435363734[nfl],-1)&lt;=IF(AH7=450,450,AH7+9)))</f>
        <v>0</v>
      </c>
    </row>
    <row r="8" spans="1:45" x14ac:dyDescent="0.2">
      <c r="A8" s="29" t="s">
        <v>2179</v>
      </c>
      <c r="B8" s="29" t="s">
        <v>293</v>
      </c>
      <c r="C8" s="29" t="s">
        <v>19</v>
      </c>
      <c r="D8" s="29" t="s">
        <v>359</v>
      </c>
      <c r="E8" s="29" t="s">
        <v>2179</v>
      </c>
      <c r="F8" s="30">
        <v>46301.03869212963</v>
      </c>
      <c r="G8" s="29" t="s">
        <v>21</v>
      </c>
      <c r="H8" s="29" t="s">
        <v>2180</v>
      </c>
      <c r="I8" s="31">
        <v>280</v>
      </c>
      <c r="J8" s="29" t="s">
        <v>22</v>
      </c>
      <c r="K8" s="29" t="s">
        <v>31</v>
      </c>
      <c r="L8" s="31">
        <v>186</v>
      </c>
      <c r="M8" s="29" t="s">
        <v>37</v>
      </c>
      <c r="N8" s="30">
        <v>46301.025821759256</v>
      </c>
      <c r="O8" s="31">
        <v>174</v>
      </c>
      <c r="P8" s="29" t="s">
        <v>26</v>
      </c>
      <c r="Q8" s="31">
        <v>220</v>
      </c>
      <c r="R8" t="str">
        <f>IF(B8="","",_xlfn.XLOOKUP(B8,DB!$A$2:$A$205,DB!$C$2:$C$205,"")&amp;"")</f>
        <v>Sector 3</v>
      </c>
      <c r="S8" t="str">
        <f>IF(B8="","",_xlfn.XLOOKUP(B8,DB!$A$2:$A$205,DB!$E$2:$E$205,""))</f>
        <v>Sector 3</v>
      </c>
      <c r="T8" t="str">
        <f>IF(B8="","",_xlfn.XLOOKUP(B8,DB!$A$2:$A$205,DB!$F$2:$F$205,""))</f>
        <v>NOSAT</v>
      </c>
      <c r="U8" t="str">
        <f>IF(B8="","",_xlfn.XLOOKUP(B8,DB!$A$2:$A$205,DB!$D$2:$D$205,""))</f>
        <v>MUFH</v>
      </c>
      <c r="V8" t="str">
        <f>IF(B8="","",IF(OR(COUNTIF(M8,"????N?????W")&gt;0,COUNTIF(M8,"????N?????E")&gt;0,COUNTIF(M8,"????S?????W")&gt;0,COUNTIF(M8,"????S?????E")&gt;0),_xlfn.XLOOKUP(B8,DB!$A$2:$A$205,DB!$B$2:$B$205,""),M8))</f>
        <v>NOSAT</v>
      </c>
      <c r="AF8" s="2">
        <v>0.58333333333333337</v>
      </c>
      <c r="AG8" t="s">
        <v>743</v>
      </c>
      <c r="AH8" s="17">
        <v>260</v>
      </c>
      <c r="AI8" s="17" cm="1">
        <f t="array" ref="AI8">SUMPRODUCT(--(IFERROR(HOUR(Flights_2026_09_30333435363734[entry_hour]),-1)=HOUR(AF8)),--(IFERROR(Flights_2026_09_30333435363734[entry_sector],"")=AG8),--(IFERROR(Flights_2026_09_30333435363734[nfl],-1)&gt;=AH8),--(IFERROR(Flights_2026_09_30333435363734[nfl],-1)&lt;=IF(AH8=450,450,AH8+9)))</f>
        <v>0</v>
      </c>
    </row>
    <row r="9" spans="1:45" x14ac:dyDescent="0.2">
      <c r="A9" s="29" t="s">
        <v>58</v>
      </c>
      <c r="B9" s="29" t="s">
        <v>59</v>
      </c>
      <c r="C9" s="29" t="s">
        <v>19</v>
      </c>
      <c r="D9" s="29" t="s">
        <v>60</v>
      </c>
      <c r="E9" s="29" t="s">
        <v>879</v>
      </c>
      <c r="F9" s="30">
        <v>46301.041527777779</v>
      </c>
      <c r="G9" s="29" t="s">
        <v>21</v>
      </c>
      <c r="H9" s="29" t="s">
        <v>2181</v>
      </c>
      <c r="I9" s="31">
        <v>340</v>
      </c>
      <c r="J9" s="29" t="s">
        <v>22</v>
      </c>
      <c r="K9" s="29" t="s">
        <v>23</v>
      </c>
      <c r="L9" s="31">
        <v>165</v>
      </c>
      <c r="M9" s="29" t="s">
        <v>37</v>
      </c>
      <c r="N9" s="30">
        <v>46301.027708333335</v>
      </c>
      <c r="O9" s="31">
        <v>170</v>
      </c>
      <c r="P9" s="29" t="s">
        <v>26</v>
      </c>
      <c r="Q9" s="31">
        <v>220</v>
      </c>
      <c r="R9" t="str">
        <f>IF(B9="","",_xlfn.XLOOKUP(B9,DB!$A$2:$A$205,DB!$C$2:$C$205,"")&amp;"")</f>
        <v>Sector 3</v>
      </c>
      <c r="S9" t="str">
        <f>IF(B9="","",_xlfn.XLOOKUP(B9,DB!$A$2:$A$205,DB!$E$2:$E$205,""))</f>
        <v>Sector 3</v>
      </c>
      <c r="T9" t="str">
        <f>IF(B9="","",_xlfn.XLOOKUP(B9,DB!$A$2:$A$205,DB!$F$2:$F$205,""))</f>
        <v>NOSAT</v>
      </c>
      <c r="U9" t="str">
        <f>IF(B9="","",_xlfn.XLOOKUP(B9,DB!$A$2:$A$205,DB!$D$2:$D$205,""))</f>
        <v>MUFH</v>
      </c>
      <c r="V9" t="str">
        <f>IF(B9="","",IF(OR(COUNTIF(M9,"????N?????W")&gt;0,COUNTIF(M9,"????N?????E")&gt;0,COUNTIF(M9,"????S?????W")&gt;0,COUNTIF(M9,"????S?????E")&gt;0),_xlfn.XLOOKUP(B9,DB!$A$2:$A$205,DB!$B$2:$B$205,""),M9))</f>
        <v>NOSAT</v>
      </c>
      <c r="AF9" s="2">
        <v>0.58333333333333337</v>
      </c>
      <c r="AG9" t="s">
        <v>743</v>
      </c>
      <c r="AH9" s="17">
        <v>270</v>
      </c>
      <c r="AI9" s="17" cm="1">
        <f t="array" ref="AI9">SUMPRODUCT(--(IFERROR(HOUR(Flights_2026_09_30333435363734[entry_hour]),-1)=HOUR(AF9)),--(IFERROR(Flights_2026_09_30333435363734[entry_sector],"")=AG9),--(IFERROR(Flights_2026_09_30333435363734[nfl],-1)&gt;=AH9),--(IFERROR(Flights_2026_09_30333435363734[nfl],-1)&lt;=IF(AH9=450,450,AH9+9)))</f>
        <v>0</v>
      </c>
    </row>
    <row r="10" spans="1:45" x14ac:dyDescent="0.2">
      <c r="A10" s="29" t="s">
        <v>48</v>
      </c>
      <c r="B10" s="29" t="s">
        <v>49</v>
      </c>
      <c r="C10" s="29" t="s">
        <v>19</v>
      </c>
      <c r="D10" s="29" t="s">
        <v>50</v>
      </c>
      <c r="E10" s="29" t="s">
        <v>659</v>
      </c>
      <c r="F10" s="30">
        <v>46301.044641203705</v>
      </c>
      <c r="G10" s="29" t="s">
        <v>21</v>
      </c>
      <c r="H10" s="29" t="s">
        <v>2182</v>
      </c>
      <c r="I10" s="31">
        <v>360</v>
      </c>
      <c r="J10" s="29" t="s">
        <v>22</v>
      </c>
      <c r="K10" s="29" t="s">
        <v>23</v>
      </c>
      <c r="L10" s="31">
        <v>164</v>
      </c>
      <c r="M10" s="29" t="s">
        <v>37</v>
      </c>
      <c r="N10" s="30">
        <v>46301.0315162037</v>
      </c>
      <c r="O10" s="31">
        <v>185</v>
      </c>
      <c r="P10" s="29" t="s">
        <v>26</v>
      </c>
      <c r="Q10" s="31">
        <v>220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NOSAT</v>
      </c>
      <c r="AF10" s="2">
        <v>0.58333333333333337</v>
      </c>
      <c r="AG10" t="s">
        <v>743</v>
      </c>
      <c r="AH10" s="17">
        <v>280</v>
      </c>
      <c r="AI10" s="17" cm="1">
        <f t="array" ref="AI10">SUMPRODUCT(--(IFERROR(HOUR(Flights_2026_09_30333435363734[entry_hour]),-1)=HOUR(AF10)),--(IFERROR(Flights_2026_09_30333435363734[entry_sector],"")=AG10),--(IFERROR(Flights_2026_09_30333435363734[nfl],-1)&gt;=AH10),--(IFERROR(Flights_2026_09_30333435363734[nfl],-1)&lt;=IF(AH10=450,450,AH10+9)))</f>
        <v>0</v>
      </c>
    </row>
    <row r="11" spans="1:45" x14ac:dyDescent="0.2">
      <c r="A11" s="29" t="s">
        <v>790</v>
      </c>
      <c r="B11" s="29" t="s">
        <v>86</v>
      </c>
      <c r="C11" s="29" t="s">
        <v>19</v>
      </c>
      <c r="D11" s="29" t="s">
        <v>359</v>
      </c>
      <c r="E11" s="29"/>
      <c r="F11" s="30">
        <v>46301.048333333332</v>
      </c>
      <c r="G11" s="29" t="s">
        <v>28</v>
      </c>
      <c r="H11" s="29" t="s">
        <v>2183</v>
      </c>
      <c r="I11" s="31">
        <v>410</v>
      </c>
      <c r="J11" s="29" t="s">
        <v>22</v>
      </c>
      <c r="K11" s="29" t="s">
        <v>31</v>
      </c>
      <c r="L11" s="31">
        <v>862</v>
      </c>
      <c r="M11" s="29" t="s">
        <v>67</v>
      </c>
      <c r="N11" s="30">
        <v>46300.996967592589</v>
      </c>
      <c r="O11" s="31">
        <v>410</v>
      </c>
      <c r="P11" s="29" t="s">
        <v>26</v>
      </c>
      <c r="Q11" s="31">
        <v>410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30333435363734[entry_hour]),-1)=HOUR(AF11)),--(IFERROR(Flights_2026_09_30333435363734[entry_sector],"")=AG11),--(IFERROR(Flights_2026_09_30333435363734[nfl],-1)&gt;=AH11),--(IFERROR(Flights_2026_09_30333435363734[nfl],-1)&lt;=IF(AH11=450,450,AH11+9)))</f>
        <v>0</v>
      </c>
    </row>
    <row r="12" spans="1:45" x14ac:dyDescent="0.2">
      <c r="A12" s="29" t="s">
        <v>64</v>
      </c>
      <c r="B12" s="29" t="s">
        <v>65</v>
      </c>
      <c r="C12" s="29" t="s">
        <v>19</v>
      </c>
      <c r="D12" s="29" t="s">
        <v>20</v>
      </c>
      <c r="E12" s="29" t="s">
        <v>2184</v>
      </c>
      <c r="F12" s="30">
        <v>46301.049976851849</v>
      </c>
      <c r="G12" s="29" t="s">
        <v>21</v>
      </c>
      <c r="H12" s="29" t="s">
        <v>2185</v>
      </c>
      <c r="I12" s="31">
        <v>350</v>
      </c>
      <c r="J12" s="29" t="s">
        <v>22</v>
      </c>
      <c r="K12" s="29" t="s">
        <v>23</v>
      </c>
      <c r="L12" s="31">
        <v>905</v>
      </c>
      <c r="M12" s="29" t="s">
        <v>78</v>
      </c>
      <c r="N12" s="30">
        <v>46300.99800925926</v>
      </c>
      <c r="O12" s="31">
        <v>350</v>
      </c>
      <c r="P12" s="29" t="s">
        <v>26</v>
      </c>
      <c r="Q12" s="31">
        <v>350</v>
      </c>
      <c r="R12" t="str">
        <f>IF(B12="","",_xlfn.XLOOKUP(B12,DB!$A$2:$A$205,DB!$C$2:$C$205,"")&amp;"")</f>
        <v>Sector 6</v>
      </c>
      <c r="S12" t="str">
        <f>IF(B12="","",_xlfn.XLOOKUP(B12,DB!$A$2:$A$205,DB!$E$2:$E$205,""))</f>
        <v>Sector 4</v>
      </c>
      <c r="T12" t="str">
        <f>IF(B12="","",_xlfn.XLOOKUP(B12,DB!$A$2:$A$205,DB!$F$2:$F$205,""))</f>
        <v>VOMAR/XUDUN</v>
      </c>
      <c r="U12" t="str">
        <f>IF(B12="","",_xlfn.XLOOKUP(B12,DB!$A$2:$A$205,DB!$D$2:$D$205,""))</f>
        <v>MMEX</v>
      </c>
      <c r="V12" t="str">
        <f>IF(B12="","",IF(OR(COUNTIF(M12,"????N?????W")&gt;0,COUNTIF(M12,"????N?????E")&gt;0,COUNTIF(M12,"????S?????W")&gt;0,COUNTIF(M12,"????S?????E")&gt;0),_xlfn.XLOOKUP(B12,DB!$A$2:$A$205,DB!$B$2:$B$205,""),M12))</f>
        <v>GOTAS</v>
      </c>
      <c r="AF12" s="2">
        <v>0.58333333333333337</v>
      </c>
      <c r="AG12" t="s">
        <v>743</v>
      </c>
      <c r="AH12" s="17">
        <v>300</v>
      </c>
      <c r="AI12" s="17" cm="1">
        <f t="array" ref="AI12">SUMPRODUCT(--(IFERROR(HOUR(Flights_2026_09_30333435363734[entry_hour]),-1)=HOUR(AF12)),--(IFERROR(Flights_2026_09_30333435363734[entry_sector],"")=AG12),--(IFERROR(Flights_2026_09_30333435363734[nfl],-1)&gt;=AH12),--(IFERROR(Flights_2026_09_30333435363734[nfl],-1)&lt;=IF(AH12=450,450,AH12+9)))</f>
        <v>0</v>
      </c>
    </row>
    <row r="13" spans="1:45" x14ac:dyDescent="0.2">
      <c r="A13" s="29" t="s">
        <v>68</v>
      </c>
      <c r="B13" s="29" t="s">
        <v>69</v>
      </c>
      <c r="C13" s="29" t="s">
        <v>19</v>
      </c>
      <c r="D13" s="29" t="s">
        <v>41</v>
      </c>
      <c r="E13" s="29" t="s">
        <v>403</v>
      </c>
      <c r="F13" s="30">
        <v>46301.052534722221</v>
      </c>
      <c r="G13" s="29" t="s">
        <v>28</v>
      </c>
      <c r="H13" s="29" t="s">
        <v>2186</v>
      </c>
      <c r="I13" s="31">
        <v>390</v>
      </c>
      <c r="J13" s="29" t="s">
        <v>22</v>
      </c>
      <c r="K13" s="29" t="s">
        <v>23</v>
      </c>
      <c r="L13" s="31">
        <v>853</v>
      </c>
      <c r="M13" s="29" t="s">
        <v>69</v>
      </c>
      <c r="N13" s="30">
        <v>46301.00277777778</v>
      </c>
      <c r="O13" s="31">
        <v>0</v>
      </c>
      <c r="P13" s="29" t="s">
        <v>26</v>
      </c>
      <c r="Q13" s="31">
        <v>390</v>
      </c>
      <c r="R13" t="str">
        <f>IF(B13="","",_xlfn.XLOOKUP(B13,DB!$A$2:$A$205,DB!$C$2:$C$205,"")&amp;"")</f>
        <v>Sector 1</v>
      </c>
      <c r="S13" t="str">
        <f>IF(B13="","",_xlfn.XLOOKUP(B13,DB!$A$2:$A$205,DB!$E$2:$E$205,""))</f>
        <v>Sector 4</v>
      </c>
      <c r="T13" t="str">
        <f>IF(B13="","",_xlfn.XLOOKUP(B13,DB!$A$2:$A$205,DB!$F$2:$F$205,""))</f>
        <v>VOMAR/XUDUN</v>
      </c>
      <c r="U13" t="str">
        <f>IF(B13="","",_xlfn.XLOOKUP(B13,DB!$A$2:$A$205,DB!$D$2:$D$205,""))</f>
        <v>MMID</v>
      </c>
      <c r="V13" t="str">
        <f>IF(B13="","",IF(OR(COUNTIF(M13,"????N?????W")&gt;0,COUNTIF(M13,"????N?????E")&gt;0,COUNTIF(M13,"????S?????W")&gt;0,COUNTIF(M13,"????S?????E")&gt;0),_xlfn.XLOOKUP(B13,DB!$A$2:$A$205,DB!$B$2:$B$205,""),M13))</f>
        <v>MMVA</v>
      </c>
      <c r="AF13" s="2">
        <v>0.58333333333333337</v>
      </c>
      <c r="AG13" t="s">
        <v>743</v>
      </c>
      <c r="AH13" s="17">
        <v>310</v>
      </c>
      <c r="AI13" s="17" cm="1">
        <f t="array" ref="AI13">SUMPRODUCT(--(IFERROR(HOUR(Flights_2026_09_30333435363734[entry_hour]),-1)=HOUR(AF13)),--(IFERROR(Flights_2026_09_30333435363734[entry_sector],"")=AG13),--(IFERROR(Flights_2026_09_30333435363734[nfl],-1)&gt;=AH13),--(IFERROR(Flights_2026_09_30333435363734[nfl],-1)&lt;=IF(AH13=450,450,AH13+9)))</f>
        <v>0</v>
      </c>
    </row>
    <row r="14" spans="1:45" x14ac:dyDescent="0.2">
      <c r="A14" s="29" t="s">
        <v>871</v>
      </c>
      <c r="B14" s="29" t="s">
        <v>141</v>
      </c>
      <c r="C14" s="29" t="s">
        <v>19</v>
      </c>
      <c r="D14" s="29" t="s">
        <v>50</v>
      </c>
      <c r="E14" s="29" t="s">
        <v>2187</v>
      </c>
      <c r="F14" s="30">
        <v>46301.057754629626</v>
      </c>
      <c r="G14" s="29" t="s">
        <v>21</v>
      </c>
      <c r="H14" s="29" t="s">
        <v>2188</v>
      </c>
      <c r="I14" s="31">
        <v>340</v>
      </c>
      <c r="J14" s="29" t="s">
        <v>22</v>
      </c>
      <c r="K14" s="29" t="s">
        <v>23</v>
      </c>
      <c r="L14" s="31">
        <v>164</v>
      </c>
      <c r="M14" s="29" t="s">
        <v>37</v>
      </c>
      <c r="N14" s="30">
        <v>46301.044537037036</v>
      </c>
      <c r="O14" s="31">
        <v>312</v>
      </c>
      <c r="P14" s="29" t="s">
        <v>26</v>
      </c>
      <c r="Q14" s="31">
        <v>220</v>
      </c>
      <c r="R14" t="str">
        <f>IF(B14="","",_xlfn.XLOOKUP(B14,DB!$A$2:$A$205,DB!$C$2:$C$205,"")&amp;"")</f>
        <v>Sector 3</v>
      </c>
      <c r="S14" t="str">
        <f>IF(B14="","",_xlfn.XLOOKUP(B14,DB!$A$2:$A$205,DB!$E$2:$E$205,""))</f>
        <v>Sector 3</v>
      </c>
      <c r="T14" t="str">
        <f>IF(B14="","",_xlfn.XLOOKUP(B14,DB!$A$2:$A$205,DB!$F$2:$F$205,""))</f>
        <v>NOSAT</v>
      </c>
      <c r="U14" t="str">
        <f>IF(B14="","",_xlfn.XLOOKUP(B14,DB!$A$2:$A$205,DB!$D$2:$D$205,""))</f>
        <v>KZHU</v>
      </c>
      <c r="V14" t="str">
        <f>IF(B14="","",IF(OR(COUNTIF(M14,"????N?????W")&gt;0,COUNTIF(M14,"????N?????E")&gt;0,COUNTIF(M14,"????S?????W")&gt;0,COUNTIF(M14,"????S?????E")&gt;0),_xlfn.XLOOKUP(B14,DB!$A$2:$A$205,DB!$B$2:$B$205,""),M14))</f>
        <v>NOSAT</v>
      </c>
      <c r="AF14" s="2">
        <v>0.58333333333333337</v>
      </c>
      <c r="AG14" t="s">
        <v>743</v>
      </c>
      <c r="AH14" s="17">
        <v>320</v>
      </c>
      <c r="AI14" s="17" cm="1">
        <f t="array" ref="AI14">SUMPRODUCT(--(IFERROR(HOUR(Flights_2026_09_30333435363734[entry_hour]),-1)=HOUR(AF14)),--(IFERROR(Flights_2026_09_30333435363734[entry_sector],"")=AG14),--(IFERROR(Flights_2026_09_30333435363734[nfl],-1)&gt;=AH14),--(IFERROR(Flights_2026_09_30333435363734[nfl],-1)&lt;=IF(AH14=450,450,AH14+9)))</f>
        <v>0</v>
      </c>
    </row>
    <row r="15" spans="1:45" x14ac:dyDescent="0.2">
      <c r="A15" s="29" t="s">
        <v>590</v>
      </c>
      <c r="B15" s="29" t="s">
        <v>2189</v>
      </c>
      <c r="C15" s="29" t="s">
        <v>19</v>
      </c>
      <c r="D15" s="29" t="s">
        <v>591</v>
      </c>
      <c r="E15" s="29" t="s">
        <v>590</v>
      </c>
      <c r="F15" s="30">
        <v>46301.062152777777</v>
      </c>
      <c r="G15" s="29" t="s">
        <v>21</v>
      </c>
      <c r="H15" s="29" t="s">
        <v>2190</v>
      </c>
      <c r="I15" s="31">
        <v>390</v>
      </c>
      <c r="J15" s="29" t="s">
        <v>22</v>
      </c>
      <c r="K15" s="29" t="s">
        <v>31</v>
      </c>
      <c r="L15" s="31">
        <v>898</v>
      </c>
      <c r="M15" s="29" t="s">
        <v>78</v>
      </c>
      <c r="N15" s="30">
        <v>46301.011435185188</v>
      </c>
      <c r="O15" s="31">
        <v>400</v>
      </c>
      <c r="P15" s="29" t="s">
        <v>26</v>
      </c>
      <c r="Q15" s="31">
        <v>390</v>
      </c>
      <c r="R15" t="str">
        <f>IF(B15="","",_xlfn.XLOOKUP(B15,DB!$A$2:$A$205,DB!$C$2:$C$205,"")&amp;"")</f>
        <v/>
      </c>
      <c r="S15" t="str">
        <f>IF(B15="","",_xlfn.XLOOKUP(B15,DB!$A$2:$A$205,DB!$E$2:$E$205,""))</f>
        <v/>
      </c>
      <c r="T15" t="str">
        <f>IF(B15="","",_xlfn.XLOOKUP(B15,DB!$A$2:$A$205,DB!$F$2:$F$205,""))</f>
        <v/>
      </c>
      <c r="U15" t="str">
        <f>IF(B15="","",_xlfn.XLOOKUP(B15,DB!$A$2:$A$205,DB!$D$2:$D$205,""))</f>
        <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entry_hour]),-1)=HOUR(AF15)),--(IFERROR(Flights_2026_09_30333435363734[entry_sector],"")=AG15),--(IFERROR(Flights_2026_09_30333435363734[nfl],-1)&gt;=AH15),--(IFERROR(Flights_2026_09_30333435363734[nfl],-1)&lt;=IF(AH15=450,450,AH15+9)))</f>
        <v>0</v>
      </c>
    </row>
    <row r="16" spans="1:45" x14ac:dyDescent="0.2">
      <c r="A16" s="29" t="s">
        <v>79</v>
      </c>
      <c r="B16" s="29" t="s">
        <v>65</v>
      </c>
      <c r="C16" s="29" t="s">
        <v>19</v>
      </c>
      <c r="D16" s="29" t="s">
        <v>76</v>
      </c>
      <c r="E16" s="29" t="s">
        <v>693</v>
      </c>
      <c r="F16" s="30">
        <v>46301.071203703701</v>
      </c>
      <c r="G16" s="29" t="s">
        <v>21</v>
      </c>
      <c r="H16" s="29" t="s">
        <v>2191</v>
      </c>
      <c r="I16" s="31">
        <v>350</v>
      </c>
      <c r="J16" s="29" t="s">
        <v>22</v>
      </c>
      <c r="K16" s="29" t="s">
        <v>23</v>
      </c>
      <c r="L16" s="31">
        <v>857</v>
      </c>
      <c r="M16" s="29" t="s">
        <v>56</v>
      </c>
      <c r="N16" s="30">
        <v>46301.022453703707</v>
      </c>
      <c r="O16" s="31">
        <v>350</v>
      </c>
      <c r="P16" s="29" t="s">
        <v>26</v>
      </c>
      <c r="Q16" s="31">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ELURA</v>
      </c>
      <c r="AF16" s="2">
        <v>0.58333333333333337</v>
      </c>
      <c r="AG16" t="s">
        <v>743</v>
      </c>
      <c r="AH16" s="17">
        <v>340</v>
      </c>
      <c r="AI16" s="17" cm="1">
        <f t="array" ref="AI16">SUMPRODUCT(--(IFERROR(HOUR(Flights_2026_09_30333435363734[entry_hour]),-1)=HOUR(AF16)),--(IFERROR(Flights_2026_09_30333435363734[entry_sector],"")=AG16),--(IFERROR(Flights_2026_09_30333435363734[nfl],-1)&gt;=AH16),--(IFERROR(Flights_2026_09_30333435363734[nfl],-1)&lt;=IF(AH16=450,450,AH16+9)))</f>
        <v>0</v>
      </c>
    </row>
    <row r="17" spans="1:35" x14ac:dyDescent="0.2">
      <c r="A17" s="29" t="s">
        <v>85</v>
      </c>
      <c r="B17" s="29" t="s">
        <v>86</v>
      </c>
      <c r="C17" s="29" t="s">
        <v>19</v>
      </c>
      <c r="D17" s="29" t="s">
        <v>53</v>
      </c>
      <c r="E17" s="29" t="s">
        <v>558</v>
      </c>
      <c r="F17" s="30">
        <v>46301.076886574076</v>
      </c>
      <c r="G17" s="29" t="s">
        <v>21</v>
      </c>
      <c r="H17" s="29" t="s">
        <v>2192</v>
      </c>
      <c r="I17" s="31">
        <v>350</v>
      </c>
      <c r="J17" s="29" t="s">
        <v>22</v>
      </c>
      <c r="K17" s="29" t="s">
        <v>55</v>
      </c>
      <c r="L17" s="31">
        <v>873</v>
      </c>
      <c r="M17" s="29" t="s">
        <v>372</v>
      </c>
      <c r="N17" s="30">
        <v>46301.027511574073</v>
      </c>
      <c r="O17" s="31">
        <v>350</v>
      </c>
      <c r="P17" s="29" t="s">
        <v>26</v>
      </c>
      <c r="Q17" s="31">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DUTRO</v>
      </c>
      <c r="AF17" s="2">
        <v>0.58333333333333337</v>
      </c>
      <c r="AG17" t="s">
        <v>743</v>
      </c>
      <c r="AH17" s="17">
        <v>350</v>
      </c>
      <c r="AI17" s="17" cm="1">
        <f t="array" ref="AI17">SUMPRODUCT(--(IFERROR(HOUR(Flights_2026_09_30333435363734[entry_hour]),-1)=HOUR(AF17)),--(IFERROR(Flights_2026_09_30333435363734[entry_sector],"")=AG17),--(IFERROR(Flights_2026_09_30333435363734[nfl],-1)&gt;=AH17),--(IFERROR(Flights_2026_09_30333435363734[nfl],-1)&lt;=IF(AH17=450,450,AH17+9)))</f>
        <v>0</v>
      </c>
    </row>
    <row r="18" spans="1:35" x14ac:dyDescent="0.2">
      <c r="A18" s="29" t="s">
        <v>74</v>
      </c>
      <c r="B18" s="29" t="s">
        <v>75</v>
      </c>
      <c r="C18" s="29" t="s">
        <v>19</v>
      </c>
      <c r="D18" s="29" t="s">
        <v>76</v>
      </c>
      <c r="E18" s="29" t="s">
        <v>519</v>
      </c>
      <c r="F18" s="30">
        <v>46301.088391203702</v>
      </c>
      <c r="G18" s="29" t="s">
        <v>21</v>
      </c>
      <c r="H18" s="29" t="s">
        <v>2193</v>
      </c>
      <c r="I18" s="31">
        <v>350</v>
      </c>
      <c r="J18" s="29" t="s">
        <v>22</v>
      </c>
      <c r="K18" s="29" t="s">
        <v>55</v>
      </c>
      <c r="L18" s="31">
        <v>851</v>
      </c>
      <c r="M18" s="29" t="s">
        <v>136</v>
      </c>
      <c r="N18" s="30">
        <v>46301.038715277777</v>
      </c>
      <c r="O18" s="31">
        <v>350</v>
      </c>
      <c r="P18" s="29" t="s">
        <v>26</v>
      </c>
      <c r="Q18" s="31">
        <v>350</v>
      </c>
      <c r="R18" t="str">
        <f>IF(B18="","",_xlfn.XLOOKUP(B18,DB!$A$2:$A$205,DB!$C$2:$C$205,"")&amp;"")</f>
        <v>Sector 5</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LIDAM</v>
      </c>
      <c r="AF18" s="2">
        <v>0.58333333333333337</v>
      </c>
      <c r="AG18" t="s">
        <v>743</v>
      </c>
      <c r="AH18" s="17">
        <v>360</v>
      </c>
      <c r="AI18" s="17" cm="1">
        <f t="array" ref="AI18">SUMPRODUCT(--(IFERROR(HOUR(Flights_2026_09_30333435363734[entry_hour]),-1)=HOUR(AF18)),--(IFERROR(Flights_2026_09_30333435363734[entry_sector],"")=AG18),--(IFERROR(Flights_2026_09_30333435363734[nfl],-1)&gt;=AH18),--(IFERROR(Flights_2026_09_30333435363734[nfl],-1)&lt;=IF(AH18=450,450,AH18+9)))</f>
        <v>0</v>
      </c>
    </row>
    <row r="19" spans="1:35" x14ac:dyDescent="0.2">
      <c r="A19" s="29" t="s">
        <v>112</v>
      </c>
      <c r="B19" s="29" t="s">
        <v>81</v>
      </c>
      <c r="C19" s="29" t="s">
        <v>19</v>
      </c>
      <c r="D19" s="29" t="s">
        <v>76</v>
      </c>
      <c r="E19" s="29" t="s">
        <v>321</v>
      </c>
      <c r="F19" s="30">
        <v>46301.09752314815</v>
      </c>
      <c r="G19" s="29" t="s">
        <v>21</v>
      </c>
      <c r="H19" s="29" t="s">
        <v>2194</v>
      </c>
      <c r="I19" s="31">
        <v>350</v>
      </c>
      <c r="J19" s="29" t="s">
        <v>22</v>
      </c>
      <c r="K19" s="29" t="s">
        <v>23</v>
      </c>
      <c r="L19" s="31">
        <v>802</v>
      </c>
      <c r="M19" s="29" t="s">
        <v>84</v>
      </c>
      <c r="N19" s="30">
        <v>46301.051296296297</v>
      </c>
      <c r="O19" s="31">
        <v>350</v>
      </c>
      <c r="P19" s="29" t="s">
        <v>26</v>
      </c>
      <c r="Q19" s="31">
        <v>350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30333435363734[entry_hour]),-1)=HOUR(AF19)),--(IFERROR(Flights_2026_09_30333435363734[entry_sector],"")=AG19),--(IFERROR(Flights_2026_09_30333435363734[nfl],-1)&gt;=AH19),--(IFERROR(Flights_2026_09_30333435363734[nfl],-1)&lt;=IF(AH19=450,450,AH19+9)))</f>
        <v>0</v>
      </c>
    </row>
    <row r="20" spans="1:35" x14ac:dyDescent="0.2">
      <c r="A20" s="29" t="s">
        <v>88</v>
      </c>
      <c r="B20" s="29" t="s">
        <v>89</v>
      </c>
      <c r="C20" s="29" t="s">
        <v>19</v>
      </c>
      <c r="D20" s="29" t="s">
        <v>47</v>
      </c>
      <c r="E20" s="29" t="s">
        <v>2195</v>
      </c>
      <c r="F20" s="30">
        <v>46301.108425925922</v>
      </c>
      <c r="G20" s="29" t="s">
        <v>21</v>
      </c>
      <c r="H20" s="29" t="s">
        <v>2196</v>
      </c>
      <c r="I20" s="31">
        <v>360</v>
      </c>
      <c r="J20" s="29" t="s">
        <v>22</v>
      </c>
      <c r="K20" s="29" t="s">
        <v>23</v>
      </c>
      <c r="L20" s="31">
        <v>210</v>
      </c>
      <c r="M20" s="29" t="s">
        <v>44</v>
      </c>
      <c r="N20" s="30">
        <v>46301.090763888889</v>
      </c>
      <c r="O20" s="31">
        <v>175</v>
      </c>
      <c r="P20" s="29" t="s">
        <v>26</v>
      </c>
      <c r="Q20" s="31">
        <v>360</v>
      </c>
      <c r="R20" t="str">
        <f>IF(B20="","",_xlfn.XLOOKUP(B20,DB!$A$2:$A$205,DB!$C$2:$C$205,"")&amp;"")</f>
        <v>Sector 7</v>
      </c>
      <c r="S20" t="str">
        <f>IF(B20="","",_xlfn.XLOOKUP(B20,DB!$A$2:$A$205,DB!$E$2:$E$205,""))</f>
        <v>Sector 7</v>
      </c>
      <c r="T20" t="str">
        <f>IF(B20="","",_xlfn.XLOOKUP(B20,DB!$A$2:$A$205,DB!$F$2:$F$205,""))</f>
        <v>PAULE/SIGMA</v>
      </c>
      <c r="U20" t="str">
        <f>IF(B20="","",_xlfn.XLOOKUP(B20,DB!$A$2:$A$205,DB!$D$2:$D$205,""))</f>
        <v>MHCC</v>
      </c>
      <c r="V20" t="str">
        <f>IF(B20="","",IF(OR(COUNTIF(M20,"????N?????W")&gt;0,COUNTIF(M20,"????N?????E")&gt;0,COUNTIF(M20,"????S?????W")&gt;0,COUNTIF(M20,"????S?????E")&gt;0),_xlfn.XLOOKUP(B20,DB!$A$2:$A$205,DB!$B$2:$B$205,""),M20))</f>
        <v>SIGMA</v>
      </c>
      <c r="AF20" s="2">
        <v>0.58333333333333337</v>
      </c>
      <c r="AG20" t="s">
        <v>743</v>
      </c>
      <c r="AH20" s="17">
        <v>380</v>
      </c>
      <c r="AI20" s="17" cm="1">
        <f t="array" ref="AI20">SUMPRODUCT(--(IFERROR(HOUR(Flights_2026_09_30333435363734[entry_hour]),-1)=HOUR(AF20)),--(IFERROR(Flights_2026_09_30333435363734[entry_sector],"")=AG20),--(IFERROR(Flights_2026_09_30333435363734[nfl],-1)&gt;=AH20),--(IFERROR(Flights_2026_09_30333435363734[nfl],-1)&lt;=IF(AH20=450,450,AH20+9)))</f>
        <v>0</v>
      </c>
    </row>
    <row r="21" spans="1:35" x14ac:dyDescent="0.2">
      <c r="A21" s="29" t="s">
        <v>96</v>
      </c>
      <c r="B21" s="29" t="s">
        <v>65</v>
      </c>
      <c r="C21" s="29" t="s">
        <v>19</v>
      </c>
      <c r="D21" s="29" t="s">
        <v>20</v>
      </c>
      <c r="E21" s="29" t="s">
        <v>2197</v>
      </c>
      <c r="F21" s="30">
        <v>46301.133564814816</v>
      </c>
      <c r="G21" s="29" t="s">
        <v>28</v>
      </c>
      <c r="H21" s="29" t="s">
        <v>2198</v>
      </c>
      <c r="I21" s="31">
        <v>370</v>
      </c>
      <c r="J21" s="29" t="s">
        <v>22</v>
      </c>
      <c r="K21" s="29" t="s">
        <v>23</v>
      </c>
      <c r="L21" s="31">
        <v>868</v>
      </c>
      <c r="M21" s="29" t="s">
        <v>56</v>
      </c>
      <c r="N21" s="30">
        <v>46301.085324074076</v>
      </c>
      <c r="O21" s="31">
        <v>370</v>
      </c>
      <c r="P21" s="29" t="s">
        <v>26</v>
      </c>
      <c r="Q21" s="3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ELURA</v>
      </c>
      <c r="AF21" s="2">
        <v>0.58333333333333337</v>
      </c>
      <c r="AG21" t="s">
        <v>743</v>
      </c>
      <c r="AH21" s="17">
        <v>390</v>
      </c>
      <c r="AI21" s="17" cm="1">
        <f t="array" ref="AI21">SUMPRODUCT(--(IFERROR(HOUR(Flights_2026_09_30333435363734[entry_hour]),-1)=HOUR(AF21)),--(IFERROR(Flights_2026_09_30333435363734[entry_sector],"")=AG21),--(IFERROR(Flights_2026_09_30333435363734[nfl],-1)&gt;=AH21),--(IFERROR(Flights_2026_09_30333435363734[nfl],-1)&lt;=IF(AH21=450,450,AH21+9)))</f>
        <v>0</v>
      </c>
    </row>
    <row r="22" spans="1:35" x14ac:dyDescent="0.2">
      <c r="A22" s="29" t="s">
        <v>99</v>
      </c>
      <c r="B22" s="29" t="s">
        <v>52</v>
      </c>
      <c r="C22" s="29" t="s">
        <v>19</v>
      </c>
      <c r="D22" s="29" t="s">
        <v>53</v>
      </c>
      <c r="E22" s="29" t="s">
        <v>381</v>
      </c>
      <c r="F22" s="30">
        <v>46301.136064814818</v>
      </c>
      <c r="G22" s="29" t="s">
        <v>28</v>
      </c>
      <c r="H22" s="29" t="s">
        <v>2199</v>
      </c>
      <c r="I22" s="31">
        <v>370</v>
      </c>
      <c r="J22" s="29" t="s">
        <v>22</v>
      </c>
      <c r="K22" s="29" t="s">
        <v>55</v>
      </c>
      <c r="L22" s="31">
        <v>856</v>
      </c>
      <c r="M22" s="29" t="s">
        <v>56</v>
      </c>
      <c r="N22" s="30">
        <v>46301.087835648148</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ELURA</v>
      </c>
      <c r="AF22" s="2">
        <v>0.58333333333333337</v>
      </c>
      <c r="AG22" t="s">
        <v>743</v>
      </c>
      <c r="AH22" s="17">
        <v>400</v>
      </c>
      <c r="AI22" s="17" cm="1">
        <f t="array" ref="AI22">SUMPRODUCT(--(IFERROR(HOUR(Flights_2026_09_30333435363734[entry_hour]),-1)=HOUR(AF22)),--(IFERROR(Flights_2026_09_30333435363734[entry_sector],"")=AG22),--(IFERROR(Flights_2026_09_30333435363734[nfl],-1)&gt;=AH22),--(IFERROR(Flights_2026_09_30333435363734[nfl],-1)&lt;=IF(AH22=450,450,AH22+9)))</f>
        <v>0</v>
      </c>
    </row>
    <row r="23" spans="1:35" x14ac:dyDescent="0.2">
      <c r="A23" s="29" t="s">
        <v>101</v>
      </c>
      <c r="B23" s="29" t="s">
        <v>102</v>
      </c>
      <c r="C23" s="29" t="s">
        <v>19</v>
      </c>
      <c r="D23" s="29" t="s">
        <v>41</v>
      </c>
      <c r="E23" s="29" t="s">
        <v>100</v>
      </c>
      <c r="F23" s="30">
        <v>46301.148495370369</v>
      </c>
      <c r="G23" s="29" t="s">
        <v>28</v>
      </c>
      <c r="H23" s="29" t="s">
        <v>2200</v>
      </c>
      <c r="I23" s="31">
        <v>370</v>
      </c>
      <c r="J23" s="29" t="s">
        <v>22</v>
      </c>
      <c r="K23" s="29" t="s">
        <v>23</v>
      </c>
      <c r="L23" s="31">
        <v>899</v>
      </c>
      <c r="M23" s="29" t="s">
        <v>2201</v>
      </c>
      <c r="N23" s="30">
        <v>46301.098460648151</v>
      </c>
      <c r="O23" s="31">
        <v>260</v>
      </c>
      <c r="P23" s="29" t="s">
        <v>26</v>
      </c>
      <c r="Q23" s="31">
        <v>370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30333435363734[entry_hour]),-1)=HOUR(AF23)),--(IFERROR(Flights_2026_09_30333435363734[entry_sector],"")=AG23),--(IFERROR(Flights_2026_09_30333435363734[nfl],-1)&gt;=AH23),--(IFERROR(Flights_2026_09_30333435363734[nfl],-1)&lt;=IF(AH23=450,450,AH23+9)))</f>
        <v>0</v>
      </c>
    </row>
    <row r="24" spans="1:35" x14ac:dyDescent="0.2">
      <c r="A24" s="29" t="s">
        <v>106</v>
      </c>
      <c r="B24" s="29" t="s">
        <v>65</v>
      </c>
      <c r="C24" s="29" t="s">
        <v>19</v>
      </c>
      <c r="D24" s="29" t="s">
        <v>20</v>
      </c>
      <c r="E24" s="29" t="s">
        <v>2202</v>
      </c>
      <c r="F24" s="30">
        <v>46301.194988425923</v>
      </c>
      <c r="G24" s="29" t="s">
        <v>28</v>
      </c>
      <c r="H24" s="29" t="s">
        <v>2203</v>
      </c>
      <c r="I24" s="31">
        <v>370</v>
      </c>
      <c r="J24" s="29" t="s">
        <v>22</v>
      </c>
      <c r="K24" s="29" t="s">
        <v>23</v>
      </c>
      <c r="L24" s="31">
        <v>871</v>
      </c>
      <c r="M24" s="29" t="s">
        <v>128</v>
      </c>
      <c r="N24" s="30">
        <v>46301.145787037036</v>
      </c>
      <c r="O24" s="31">
        <v>370</v>
      </c>
      <c r="P24" s="29" t="s">
        <v>26</v>
      </c>
      <c r="Q24" s="31">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30333435363734[entry_hour]),-1)=HOUR(AF24)),--(IFERROR(Flights_2026_09_30333435363734[entry_sector],"")=AG24),--(IFERROR(Flights_2026_09_30333435363734[nfl],-1)&gt;=AH24),--(IFERROR(Flights_2026_09_30333435363734[nfl],-1)&lt;=IF(AH24=450,450,AH24+9)))</f>
        <v>0</v>
      </c>
    </row>
    <row r="25" spans="1:35" x14ac:dyDescent="0.2">
      <c r="A25" s="29" t="s">
        <v>94</v>
      </c>
      <c r="B25" s="29" t="s">
        <v>65</v>
      </c>
      <c r="C25" s="29" t="s">
        <v>19</v>
      </c>
      <c r="D25" s="29" t="s">
        <v>76</v>
      </c>
      <c r="E25" s="29" t="s">
        <v>921</v>
      </c>
      <c r="F25" s="30">
        <v>46301.197314814817</v>
      </c>
      <c r="G25" s="29" t="s">
        <v>28</v>
      </c>
      <c r="H25" s="29" t="s">
        <v>368</v>
      </c>
      <c r="I25" s="31">
        <v>350</v>
      </c>
      <c r="J25" s="29" t="s">
        <v>22</v>
      </c>
      <c r="K25" s="29" t="s">
        <v>23</v>
      </c>
      <c r="L25" s="31">
        <v>856</v>
      </c>
      <c r="M25" s="29" t="s">
        <v>56</v>
      </c>
      <c r="N25" s="30">
        <v>46301.148587962962</v>
      </c>
      <c r="O25" s="31">
        <v>350</v>
      </c>
      <c r="P25" s="29" t="s">
        <v>26</v>
      </c>
      <c r="Q25" s="31">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ELURA</v>
      </c>
      <c r="AF25" s="2">
        <v>0.58333333333333337</v>
      </c>
      <c r="AG25" t="s">
        <v>743</v>
      </c>
      <c r="AH25" s="17">
        <v>430</v>
      </c>
      <c r="AI25" s="17" cm="1">
        <f t="array" ref="AI25">SUMPRODUCT(--(IFERROR(HOUR(Flights_2026_09_30333435363734[entry_hour]),-1)=HOUR(AF25)),--(IFERROR(Flights_2026_09_30333435363734[entry_sector],"")=AG25),--(IFERROR(Flights_2026_09_30333435363734[nfl],-1)&gt;=AH25),--(IFERROR(Flights_2026_09_30333435363734[nfl],-1)&lt;=IF(AH25=450,450,AH25+9)))</f>
        <v>0</v>
      </c>
    </row>
    <row r="26" spans="1:35" x14ac:dyDescent="0.2">
      <c r="A26" s="29" t="s">
        <v>108</v>
      </c>
      <c r="B26" s="29" t="s">
        <v>65</v>
      </c>
      <c r="C26" s="29" t="s">
        <v>19</v>
      </c>
      <c r="D26" s="29" t="s">
        <v>41</v>
      </c>
      <c r="E26" s="29" t="s">
        <v>1019</v>
      </c>
      <c r="F26" s="30">
        <v>46301.204108796293</v>
      </c>
      <c r="G26" s="29" t="s">
        <v>28</v>
      </c>
      <c r="H26" s="29" t="s">
        <v>2204</v>
      </c>
      <c r="I26" s="31">
        <v>370</v>
      </c>
      <c r="J26" s="29" t="s">
        <v>22</v>
      </c>
      <c r="K26" s="29" t="s">
        <v>23</v>
      </c>
      <c r="L26" s="31">
        <v>879</v>
      </c>
      <c r="M26" s="29" t="s">
        <v>796</v>
      </c>
      <c r="N26" s="30">
        <v>46301.153333333335</v>
      </c>
      <c r="O26" s="31">
        <v>370</v>
      </c>
      <c r="P26" s="29" t="s">
        <v>26</v>
      </c>
      <c r="Q26" s="31">
        <v>370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30333435363734[entry_hour]),-1)=HOUR(AF26)),--(IFERROR(Flights_2026_09_30333435363734[entry_sector],"")=AG26),--(IFERROR(Flights_2026_09_30333435363734[nfl],-1)&gt;=AH26),--(IFERROR(Flights_2026_09_30333435363734[nfl],-1)&lt;=IF(AH26=450,450,AH26+9)))</f>
        <v>0</v>
      </c>
    </row>
    <row r="27" spans="1:35" x14ac:dyDescent="0.2">
      <c r="A27" s="29" t="s">
        <v>110</v>
      </c>
      <c r="B27" s="29" t="s">
        <v>81</v>
      </c>
      <c r="C27" s="29" t="s">
        <v>19</v>
      </c>
      <c r="D27" s="29" t="s">
        <v>76</v>
      </c>
      <c r="E27" s="29" t="s">
        <v>116</v>
      </c>
      <c r="F27" s="30">
        <v>46301.252268518518</v>
      </c>
      <c r="G27" s="29" t="s">
        <v>28</v>
      </c>
      <c r="H27" s="29" t="s">
        <v>2205</v>
      </c>
      <c r="I27" s="31">
        <v>350</v>
      </c>
      <c r="J27" s="29" t="s">
        <v>22</v>
      </c>
      <c r="K27" s="29" t="s">
        <v>55</v>
      </c>
      <c r="L27" s="31">
        <v>781</v>
      </c>
      <c r="M27" s="29" t="s">
        <v>695</v>
      </c>
      <c r="N27" s="30">
        <v>46301.208495370367</v>
      </c>
      <c r="O27" s="31">
        <v>350</v>
      </c>
      <c r="P27" s="29" t="s">
        <v>26</v>
      </c>
      <c r="Q27" s="31">
        <v>350</v>
      </c>
      <c r="R27" t="str">
        <f>IF(B27="","",_xlfn.XLOOKUP(B27,DB!$A$2:$A$205,DB!$C$2:$C$205,"")&amp;"")</f>
        <v>Sector 5</v>
      </c>
      <c r="S27" t="str">
        <f>IF(B27="","",_xlfn.XLOOKUP(B27,DB!$A$2:$A$205,DB!$E$2:$E$205,""))</f>
        <v>Sector 4</v>
      </c>
      <c r="T27" t="str">
        <f>IF(B27="","",_xlfn.XLOOKUP(B27,DB!$A$2:$A$205,DB!$F$2:$F$205,""))</f>
        <v>VOMAR/XUDUN</v>
      </c>
      <c r="U27" t="str">
        <f>IF(B27="","",_xlfn.XLOOKUP(B27,DB!$A$2:$A$205,DB!$D$2:$D$205,""))</f>
        <v>MMTY</v>
      </c>
      <c r="V27" t="str">
        <f>IF(B27="","",IF(OR(COUNTIF(M27,"????N?????W")&gt;0,COUNTIF(M27,"????N?????E")&gt;0,COUNTIF(M27,"????S?????W")&gt;0,COUNTIF(M27,"????S?????E")&gt;0),_xlfn.XLOOKUP(B27,DB!$A$2:$A$205,DB!$B$2:$B$205,""),M27))</f>
        <v>MATOL</v>
      </c>
      <c r="AF27" s="2">
        <v>0.58333333333333337</v>
      </c>
      <c r="AG27" t="s">
        <v>743</v>
      </c>
      <c r="AH27" s="17">
        <v>450</v>
      </c>
      <c r="AI27" s="17" cm="1">
        <f t="array" ref="AI27">SUMPRODUCT(--(IFERROR(HOUR(Flights_2026_09_30333435363734[entry_hour]),-1)=HOUR(AF27)),--(IFERROR(Flights_2026_09_30333435363734[entry_sector],"")=AG27),--(IFERROR(Flights_2026_09_30333435363734[nfl],-1)&gt;=AH27),--(IFERROR(Flights_2026_09_30333435363734[nfl],-1)&lt;=IF(AH27=450,450,AH27+9)))</f>
        <v>0</v>
      </c>
    </row>
    <row r="28" spans="1:35" x14ac:dyDescent="0.2">
      <c r="A28" s="29" t="s">
        <v>114</v>
      </c>
      <c r="B28" s="29" t="s">
        <v>65</v>
      </c>
      <c r="C28" s="29" t="s">
        <v>19</v>
      </c>
      <c r="D28" s="29" t="s">
        <v>20</v>
      </c>
      <c r="E28" s="29" t="s">
        <v>2206</v>
      </c>
      <c r="F28" s="30">
        <v>46301.260046296295</v>
      </c>
      <c r="G28" s="29" t="s">
        <v>28</v>
      </c>
      <c r="H28" s="29" t="s">
        <v>2207</v>
      </c>
      <c r="I28" s="31">
        <v>370</v>
      </c>
      <c r="J28" s="29" t="s">
        <v>22</v>
      </c>
      <c r="K28" s="29" t="s">
        <v>23</v>
      </c>
      <c r="L28" s="31">
        <v>860</v>
      </c>
      <c r="M28" s="29" t="s">
        <v>525</v>
      </c>
      <c r="N28" s="30">
        <v>46301.212083333332</v>
      </c>
      <c r="O28" s="31">
        <v>370</v>
      </c>
      <c r="P28" s="29" t="s">
        <v>26</v>
      </c>
      <c r="Q28" s="31">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entry_hour]),-1)=HOUR(AF28)),--(IFERROR(Flights_2026_09_30333435363734[entry_sector],"")=AG28),--(IFERROR(Flights_2026_09_30333435363734[nfl],-1)&gt;=AH28),--(IFERROR(Flights_2026_09_30333435363734[nfl],-1)&lt;=IF(AH28=450,450,AH28+9)))</f>
        <v>0</v>
      </c>
    </row>
    <row r="29" spans="1:35" x14ac:dyDescent="0.2">
      <c r="A29" s="29" t="s">
        <v>115</v>
      </c>
      <c r="B29" s="29" t="s">
        <v>65</v>
      </c>
      <c r="C29" s="29" t="s">
        <v>19</v>
      </c>
      <c r="D29" s="29" t="s">
        <v>76</v>
      </c>
      <c r="E29" s="29" t="s">
        <v>495</v>
      </c>
      <c r="F29" s="30">
        <v>46301.266770833332</v>
      </c>
      <c r="G29" s="29" t="s">
        <v>28</v>
      </c>
      <c r="H29" s="29" t="s">
        <v>2208</v>
      </c>
      <c r="I29" s="31">
        <v>370</v>
      </c>
      <c r="J29" s="29" t="s">
        <v>22</v>
      </c>
      <c r="K29" s="29" t="s">
        <v>23</v>
      </c>
      <c r="L29" s="31">
        <v>865</v>
      </c>
      <c r="M29" s="29" t="s">
        <v>431</v>
      </c>
      <c r="N29" s="30">
        <v>46301.215636574074</v>
      </c>
      <c r="O29" s="31">
        <v>370</v>
      </c>
      <c r="P29" s="29" t="s">
        <v>26</v>
      </c>
      <c r="Q29" s="31">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30333435363734[entry_hour]),-1)=HOUR(AF29)),--(IFERROR(Flights_2026_09_30333435363734[entry_sector],"")=AG29),--(IFERROR(Flights_2026_09_30333435363734[nfl],-1)&gt;=AH29),--(IFERROR(Flights_2026_09_30333435363734[nfl],-1)&lt;=IF(AH29=450,450,AH29+9)))</f>
        <v>0</v>
      </c>
    </row>
    <row r="30" spans="1:35" x14ac:dyDescent="0.2">
      <c r="A30" s="29" t="s">
        <v>369</v>
      </c>
      <c r="B30" s="29" t="s">
        <v>206</v>
      </c>
      <c r="C30" s="29" t="s">
        <v>19</v>
      </c>
      <c r="D30" s="29" t="s">
        <v>41</v>
      </c>
      <c r="E30" s="29" t="s">
        <v>403</v>
      </c>
      <c r="F30" s="30">
        <v>46301.440358796295</v>
      </c>
      <c r="G30" s="29" t="s">
        <v>28</v>
      </c>
      <c r="H30" s="29" t="s">
        <v>2209</v>
      </c>
      <c r="I30" s="31">
        <v>380</v>
      </c>
      <c r="J30" s="29" t="s">
        <v>22</v>
      </c>
      <c r="K30" s="29" t="s">
        <v>23</v>
      </c>
      <c r="L30" s="31">
        <v>213</v>
      </c>
      <c r="M30" s="29" t="s">
        <v>44</v>
      </c>
      <c r="N30" s="30">
        <v>46301.423368055555</v>
      </c>
      <c r="O30" s="31">
        <v>343</v>
      </c>
      <c r="P30" s="29" t="s">
        <v>26</v>
      </c>
      <c r="Q30" s="31">
        <v>210</v>
      </c>
      <c r="R30" t="str">
        <f>IF(B30="","",_xlfn.XLOOKUP(B30,DB!$A$2:$A$205,DB!$C$2:$C$205,"")&amp;"")</f>
        <v>Sector 7</v>
      </c>
      <c r="S30" t="str">
        <f>IF(B30="","",_xlfn.XLOOKUP(B30,DB!$A$2:$A$205,DB!$E$2:$E$205,""))</f>
        <v>Sector 7</v>
      </c>
      <c r="T30" t="str">
        <f>IF(B30="","",_xlfn.XLOOKUP(B30,DB!$A$2:$A$205,DB!$F$2:$F$205,""))</f>
        <v>PAULE/SIGMA</v>
      </c>
      <c r="U30" t="str">
        <f>IF(B30="","",_xlfn.XLOOKUP(B30,DB!$A$2:$A$205,DB!$D$2:$D$205,""))</f>
        <v>MHCC</v>
      </c>
      <c r="V30" t="str">
        <f>IF(B30="","",IF(OR(COUNTIF(M30,"????N?????W")&gt;0,COUNTIF(M30,"????N?????E")&gt;0,COUNTIF(M30,"????S?????W")&gt;0,COUNTIF(M30,"????S?????E")&gt;0),_xlfn.XLOOKUP(B30,DB!$A$2:$A$205,DB!$B$2:$B$205,""),M30))</f>
        <v>SIGMA</v>
      </c>
      <c r="AF30" s="2">
        <v>0.58333333333333337</v>
      </c>
      <c r="AG30" t="s">
        <v>744</v>
      </c>
      <c r="AH30" s="17">
        <v>220</v>
      </c>
      <c r="AI30" s="17" cm="1">
        <f t="array" ref="AI30">SUMPRODUCT(--(IFERROR(HOUR(Flights_2026_09_30333435363734[entry_hour]),-1)=HOUR(AF30)),--(IFERROR(Flights_2026_09_30333435363734[entry_sector],"")=AG30),--(IFERROR(Flights_2026_09_30333435363734[nfl],-1)&gt;=AH30),--(IFERROR(Flights_2026_09_30333435363734[nfl],-1)&lt;=IF(AH30=450,450,AH30+9)))</f>
        <v>2</v>
      </c>
    </row>
    <row r="31" spans="1:35" x14ac:dyDescent="0.2">
      <c r="A31" s="29" t="s">
        <v>118</v>
      </c>
      <c r="B31" s="29" t="s">
        <v>119</v>
      </c>
      <c r="C31" s="29" t="s">
        <v>19</v>
      </c>
      <c r="D31" s="29" t="s">
        <v>120</v>
      </c>
      <c r="E31" s="29" t="s">
        <v>2210</v>
      </c>
      <c r="F31" s="30">
        <v>46301.475902777776</v>
      </c>
      <c r="G31" s="29" t="s">
        <v>28</v>
      </c>
      <c r="H31" s="29" t="s">
        <v>2211</v>
      </c>
      <c r="I31" s="31">
        <v>350</v>
      </c>
      <c r="J31" s="29" t="s">
        <v>22</v>
      </c>
      <c r="K31" s="29" t="s">
        <v>23</v>
      </c>
      <c r="L31" s="31">
        <v>800</v>
      </c>
      <c r="M31" s="29" t="s">
        <v>2212</v>
      </c>
      <c r="N31" s="30">
        <v>46301.432384259257</v>
      </c>
      <c r="O31" s="31">
        <v>350</v>
      </c>
      <c r="P31" s="29" t="s">
        <v>26</v>
      </c>
      <c r="Q31" s="31">
        <v>350</v>
      </c>
      <c r="R31" t="str">
        <f>IF(B31="","",_xlfn.XLOOKUP(B31,DB!$A$2:$A$205,DB!$C$2:$C$205,"")&amp;"")</f>
        <v>Sector 5</v>
      </c>
      <c r="S31" t="str">
        <f>IF(B31="","",_xlfn.XLOOKUP(B31,DB!$A$2:$A$205,DB!$E$2:$E$205,""))</f>
        <v>Sector 4</v>
      </c>
      <c r="T31" t="str">
        <f>IF(B31="","",_xlfn.XLOOKUP(B31,DB!$A$2:$A$205,DB!$F$2:$F$205,""))</f>
        <v>VOMAR/XUDUN</v>
      </c>
      <c r="U31" t="str">
        <f>IF(B31="","",_xlfn.XLOOKUP(B31,DB!$A$2:$A$205,DB!$D$2:$D$205,""))</f>
        <v>MMTY</v>
      </c>
      <c r="V31" t="str">
        <f>IF(B31="","",IF(OR(COUNTIF(M31,"????N?????W")&gt;0,COUNTIF(M31,"????N?????E")&gt;0,COUNTIF(M31,"????S?????W")&gt;0,COUNTIF(M31,"????S?????E")&gt;0),_xlfn.XLOOKUP(B31,DB!$A$2:$A$205,DB!$B$2:$B$205,""),M31))</f>
        <v>MATOL</v>
      </c>
      <c r="AF31" s="2">
        <v>0.58333333333333337</v>
      </c>
      <c r="AG31" t="s">
        <v>744</v>
      </c>
      <c r="AH31" s="17">
        <v>230</v>
      </c>
      <c r="AI31" s="17" cm="1">
        <f t="array" ref="AI31">SUMPRODUCT(--(IFERROR(HOUR(Flights_2026_09_30333435363734[entry_hour]),-1)=HOUR(AF31)),--(IFERROR(Flights_2026_09_30333435363734[entry_sector],"")=AG31),--(IFERROR(Flights_2026_09_30333435363734[nfl],-1)&gt;=AH31),--(IFERROR(Flights_2026_09_30333435363734[nfl],-1)&lt;=IF(AH31=450,450,AH31+9)))</f>
        <v>0</v>
      </c>
    </row>
    <row r="32" spans="1:35" x14ac:dyDescent="0.2">
      <c r="A32" s="29" t="s">
        <v>121</v>
      </c>
      <c r="B32" s="29" t="s">
        <v>122</v>
      </c>
      <c r="C32" s="29" t="s">
        <v>19</v>
      </c>
      <c r="D32" s="29" t="s">
        <v>123</v>
      </c>
      <c r="E32" s="29" t="s">
        <v>124</v>
      </c>
      <c r="F32" s="30">
        <v>46301.529629629629</v>
      </c>
      <c r="G32" s="29" t="s">
        <v>28</v>
      </c>
      <c r="H32" s="29" t="s">
        <v>2213</v>
      </c>
      <c r="I32" s="31">
        <v>370</v>
      </c>
      <c r="J32" s="29" t="s">
        <v>22</v>
      </c>
      <c r="K32" s="29" t="s">
        <v>23</v>
      </c>
      <c r="L32" s="31">
        <v>848</v>
      </c>
      <c r="M32" s="29" t="s">
        <v>2214</v>
      </c>
      <c r="N32" s="30">
        <v>46301.479930555557</v>
      </c>
      <c r="O32" s="31">
        <v>370</v>
      </c>
      <c r="P32" s="29" t="s">
        <v>26</v>
      </c>
      <c r="Q32" s="31">
        <v>350</v>
      </c>
      <c r="R32" t="str">
        <f>IF(B32="","",_xlfn.XLOOKUP(B32,DB!$A$2:$A$205,DB!$C$2:$C$205,"")&amp;"")</f>
        <v>Sector 5</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LIDAM</v>
      </c>
      <c r="AF32" s="2">
        <v>0.58333333333333337</v>
      </c>
      <c r="AG32" t="s">
        <v>744</v>
      </c>
      <c r="AH32" s="17">
        <v>240</v>
      </c>
      <c r="AI32" s="17" cm="1">
        <f t="array" ref="AI32">SUMPRODUCT(--(IFERROR(HOUR(Flights_2026_09_30333435363734[entry_hour]),-1)=HOUR(AF32)),--(IFERROR(Flights_2026_09_30333435363734[entry_sector],"")=AG32),--(IFERROR(Flights_2026_09_30333435363734[nfl],-1)&gt;=AH32),--(IFERROR(Flights_2026_09_30333435363734[nfl],-1)&lt;=IF(AH32=450,450,AH32+9)))</f>
        <v>0</v>
      </c>
    </row>
    <row r="33" spans="1:35" x14ac:dyDescent="0.2">
      <c r="A33" s="29" t="s">
        <v>2215</v>
      </c>
      <c r="B33" s="29" t="s">
        <v>454</v>
      </c>
      <c r="C33" s="29" t="s">
        <v>19</v>
      </c>
      <c r="D33" s="29" t="s">
        <v>2216</v>
      </c>
      <c r="E33" s="29" t="s">
        <v>2215</v>
      </c>
      <c r="F33" s="30">
        <v>46301.548055555555</v>
      </c>
      <c r="G33" s="29" t="s">
        <v>28</v>
      </c>
      <c r="H33" s="29" t="s">
        <v>2217</v>
      </c>
      <c r="I33" s="31">
        <v>360</v>
      </c>
      <c r="J33" s="29" t="s">
        <v>22</v>
      </c>
      <c r="K33" s="29" t="s">
        <v>31</v>
      </c>
      <c r="L33" s="31">
        <v>168</v>
      </c>
      <c r="M33" s="29" t="s">
        <v>37</v>
      </c>
      <c r="N33" s="30">
        <v>46301.533807870372</v>
      </c>
      <c r="O33" s="31">
        <v>328</v>
      </c>
      <c r="P33" s="29" t="s">
        <v>32</v>
      </c>
      <c r="Q33" s="31">
        <v>220</v>
      </c>
      <c r="R33" t="str">
        <f>IF(B33="","",_xlfn.XLOOKUP(B33,DB!$A$2:$A$205,DB!$C$2:$C$205,"")&amp;"")</f>
        <v>Sector 3</v>
      </c>
      <c r="S33" t="str">
        <f>IF(B33="","",_xlfn.XLOOKUP(B33,DB!$A$2:$A$205,DB!$E$2:$E$205,""))</f>
        <v>Sector 3</v>
      </c>
      <c r="T33" t="str">
        <f>IF(B33="","",_xlfn.XLOOKUP(B33,DB!$A$2:$A$205,DB!$F$2:$F$205,""))</f>
        <v>NOSAT</v>
      </c>
      <c r="U33" t="str">
        <f>IF(B33="","",_xlfn.XLOOKUP(B33,DB!$A$2:$A$205,DB!$D$2:$D$205,""))</f>
        <v>MUFH</v>
      </c>
      <c r="V33" t="str">
        <f>IF(B33="","",IF(OR(COUNTIF(M33,"????N?????W")&gt;0,COUNTIF(M33,"????N?????E")&gt;0,COUNTIF(M33,"????S?????W")&gt;0,COUNTIF(M33,"????S?????E")&gt;0),_xlfn.XLOOKUP(B33,DB!$A$2:$A$205,DB!$B$2:$B$205,""),M33))</f>
        <v>NOSAT</v>
      </c>
      <c r="AF33" s="2">
        <v>0.58333333333333337</v>
      </c>
      <c r="AG33" t="s">
        <v>744</v>
      </c>
      <c r="AH33" s="17">
        <v>250</v>
      </c>
      <c r="AI33" s="17" cm="1">
        <f t="array" ref="AI33">SUMPRODUCT(--(IFERROR(HOUR(Flights_2026_09_30333435363734[entry_hour]),-1)=HOUR(AF33)),--(IFERROR(Flights_2026_09_30333435363734[entry_sector],"")=AG33),--(IFERROR(Flights_2026_09_30333435363734[nfl],-1)&gt;=AH33),--(IFERROR(Flights_2026_09_30333435363734[nfl],-1)&lt;=IF(AH33=450,450,AH33+9)))</f>
        <v>0</v>
      </c>
    </row>
    <row r="34" spans="1:35" x14ac:dyDescent="0.2">
      <c r="A34" s="29" t="s">
        <v>144</v>
      </c>
      <c r="B34" s="29" t="s">
        <v>69</v>
      </c>
      <c r="C34" s="29" t="s">
        <v>19</v>
      </c>
      <c r="D34" s="29" t="s">
        <v>60</v>
      </c>
      <c r="E34" s="29"/>
      <c r="F34" s="30">
        <v>46301.564525462964</v>
      </c>
      <c r="G34" s="29" t="s">
        <v>28</v>
      </c>
      <c r="H34" s="29" t="s">
        <v>2218</v>
      </c>
      <c r="I34" s="31">
        <v>330</v>
      </c>
      <c r="J34" s="29" t="s">
        <v>22</v>
      </c>
      <c r="K34" s="29" t="s">
        <v>23</v>
      </c>
      <c r="L34" s="31">
        <v>742</v>
      </c>
      <c r="M34" s="29" t="s">
        <v>69</v>
      </c>
      <c r="N34" s="30">
        <v>46301.522222222222</v>
      </c>
      <c r="O34" s="31">
        <v>0</v>
      </c>
      <c r="P34" s="29" t="s">
        <v>26</v>
      </c>
      <c r="Q34" s="31">
        <v>330</v>
      </c>
      <c r="R34" t="str">
        <f>IF(B34="","",_xlfn.XLOOKUP(B34,DB!$A$2:$A$205,DB!$C$2:$C$205,"")&amp;"")</f>
        <v>Sector 1</v>
      </c>
      <c r="S34" t="str">
        <f>IF(B34="","",_xlfn.XLOOKUP(B34,DB!$A$2:$A$205,DB!$E$2:$E$205,""))</f>
        <v>Sector 4</v>
      </c>
      <c r="T34" t="str">
        <f>IF(B34="","",_xlfn.XLOOKUP(B34,DB!$A$2:$A$205,DB!$F$2:$F$205,""))</f>
        <v>VOMAR/XUDUN</v>
      </c>
      <c r="U34" t="str">
        <f>IF(B34="","",_xlfn.XLOOKUP(B34,DB!$A$2:$A$205,DB!$D$2:$D$205,""))</f>
        <v>MMID</v>
      </c>
      <c r="V34" t="str">
        <f>IF(B34="","",IF(OR(COUNTIF(M34,"????N?????W")&gt;0,COUNTIF(M34,"????N?????E")&gt;0,COUNTIF(M34,"????S?????W")&gt;0,COUNTIF(M34,"????S?????E")&gt;0),_xlfn.XLOOKUP(B34,DB!$A$2:$A$205,DB!$B$2:$B$205,""),M34))</f>
        <v>MMVA</v>
      </c>
      <c r="AF34" s="2">
        <v>0.58333333333333337</v>
      </c>
      <c r="AG34" t="s">
        <v>744</v>
      </c>
      <c r="AH34" s="17">
        <v>260</v>
      </c>
      <c r="AI34" s="17" cm="1">
        <f t="array" ref="AI34">SUMPRODUCT(--(IFERROR(HOUR(Flights_2026_09_30333435363734[entry_hour]),-1)=HOUR(AF34)),--(IFERROR(Flights_2026_09_30333435363734[entry_sector],"")=AG34),--(IFERROR(Flights_2026_09_30333435363734[nfl],-1)&gt;=AH34),--(IFERROR(Flights_2026_09_30333435363734[nfl],-1)&lt;=IF(AH34=450,450,AH34+9)))</f>
        <v>0</v>
      </c>
    </row>
    <row r="35" spans="1:35" x14ac:dyDescent="0.2">
      <c r="A35" s="29" t="s">
        <v>559</v>
      </c>
      <c r="B35" s="29" t="s">
        <v>86</v>
      </c>
      <c r="C35" s="29" t="s">
        <v>19</v>
      </c>
      <c r="D35" s="29" t="s">
        <v>560</v>
      </c>
      <c r="E35" s="29"/>
      <c r="F35" s="30">
        <v>46301.573888888888</v>
      </c>
      <c r="G35" s="29" t="s">
        <v>21</v>
      </c>
      <c r="H35" s="29" t="s">
        <v>2219</v>
      </c>
      <c r="I35" s="31">
        <v>410</v>
      </c>
      <c r="J35" s="29" t="s">
        <v>22</v>
      </c>
      <c r="K35" s="29" t="s">
        <v>31</v>
      </c>
      <c r="L35" s="31">
        <v>912</v>
      </c>
      <c r="M35" s="29" t="s">
        <v>78</v>
      </c>
      <c r="N35" s="30">
        <v>46301.523125</v>
      </c>
      <c r="O35" s="31">
        <v>410</v>
      </c>
      <c r="P35" s="29" t="s">
        <v>26</v>
      </c>
      <c r="Q35" s="31">
        <v>410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30333435363734[entry_hour]),-1)=HOUR(AF35)),--(IFERROR(Flights_2026_09_30333435363734[entry_sector],"")=AG35),--(IFERROR(Flights_2026_09_30333435363734[nfl],-1)&gt;=AH35),--(IFERROR(Flights_2026_09_30333435363734[nfl],-1)&lt;=IF(AH35=450,450,AH35+9)))</f>
        <v>0</v>
      </c>
    </row>
    <row r="36" spans="1:35" x14ac:dyDescent="0.2">
      <c r="A36" s="29" t="s">
        <v>129</v>
      </c>
      <c r="B36" s="29" t="s">
        <v>65</v>
      </c>
      <c r="C36" s="29" t="s">
        <v>19</v>
      </c>
      <c r="D36" s="29" t="s">
        <v>53</v>
      </c>
      <c r="E36" s="29" t="s">
        <v>2220</v>
      </c>
      <c r="F36" s="30">
        <v>46301.591064814813</v>
      </c>
      <c r="G36" s="29" t="s">
        <v>21</v>
      </c>
      <c r="H36" s="29" t="s">
        <v>2221</v>
      </c>
      <c r="I36" s="31">
        <v>350</v>
      </c>
      <c r="J36" s="29" t="s">
        <v>22</v>
      </c>
      <c r="K36" s="29" t="s">
        <v>23</v>
      </c>
      <c r="L36" s="31">
        <v>990</v>
      </c>
      <c r="M36" s="29" t="s">
        <v>2222</v>
      </c>
      <c r="N36" s="30">
        <v>46301.537916666668</v>
      </c>
      <c r="O36" s="31">
        <v>350</v>
      </c>
      <c r="P36" s="29" t="s">
        <v>26</v>
      </c>
      <c r="Q36" s="31">
        <v>350</v>
      </c>
      <c r="R36" t="str">
        <f>IF(B36="","",_xlfn.XLOOKUP(B36,DB!$A$2:$A$205,DB!$C$2:$C$205,"")&amp;"")</f>
        <v>Sector 6</v>
      </c>
      <c r="S36" t="str">
        <f>IF(B36="","",_xlfn.XLOOKUP(B36,DB!$A$2:$A$205,DB!$E$2:$E$205,""))</f>
        <v>Sector 4</v>
      </c>
      <c r="T36" t="str">
        <f>IF(B36="","",_xlfn.XLOOKUP(B36,DB!$A$2:$A$205,DB!$F$2:$F$205,""))</f>
        <v>VOMAR/XUDUN</v>
      </c>
      <c r="U36" t="str">
        <f>IF(B36="","",_xlfn.XLOOKUP(B36,DB!$A$2:$A$205,DB!$D$2:$D$205,""))</f>
        <v>MMEX</v>
      </c>
      <c r="V36" t="str">
        <f>IF(B36="","",IF(OR(COUNTIF(M36,"????N?????W")&gt;0,COUNTIF(M36,"????N?????E")&gt;0,COUNTIF(M36,"????S?????W")&gt;0,COUNTIF(M36,"????S?????E")&gt;0),_xlfn.XLOOKUP(B36,DB!$A$2:$A$205,DB!$B$2:$B$205,""),M36))</f>
        <v>GOTAS</v>
      </c>
      <c r="AF36" s="2">
        <v>0.58333333333333337</v>
      </c>
      <c r="AG36" t="s">
        <v>744</v>
      </c>
      <c r="AH36" s="17">
        <v>280</v>
      </c>
      <c r="AI36" s="17" cm="1">
        <f t="array" ref="AI36">SUMPRODUCT(--(IFERROR(HOUR(Flights_2026_09_30333435363734[entry_hour]),-1)=HOUR(AF36)),--(IFERROR(Flights_2026_09_30333435363734[entry_sector],"")=AG36),--(IFERROR(Flights_2026_09_30333435363734[nfl],-1)&gt;=AH36),--(IFERROR(Flights_2026_09_30333435363734[nfl],-1)&lt;=IF(AH36=450,450,AH36+9)))</f>
        <v>0</v>
      </c>
    </row>
    <row r="37" spans="1:35" x14ac:dyDescent="0.2">
      <c r="A37" s="29" t="s">
        <v>2223</v>
      </c>
      <c r="B37" s="29" t="s">
        <v>65</v>
      </c>
      <c r="C37" s="29" t="s">
        <v>19</v>
      </c>
      <c r="D37" s="29" t="s">
        <v>2224</v>
      </c>
      <c r="E37" s="29" t="s">
        <v>2225</v>
      </c>
      <c r="F37" s="30">
        <v>46301.602152777778</v>
      </c>
      <c r="G37" s="29" t="s">
        <v>21</v>
      </c>
      <c r="H37" s="29" t="s">
        <v>2226</v>
      </c>
      <c r="I37" s="31">
        <v>370</v>
      </c>
      <c r="J37" s="29" t="s">
        <v>22</v>
      </c>
      <c r="K37" s="29" t="s">
        <v>23</v>
      </c>
      <c r="L37" s="31">
        <v>911</v>
      </c>
      <c r="M37" s="29" t="s">
        <v>78</v>
      </c>
      <c r="N37" s="30">
        <v>46301.550034722219</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entry_hour]),-1)=HOUR(AF37)),--(IFERROR(Flights_2026_09_30333435363734[entry_sector],"")=AG37),--(IFERROR(Flights_2026_09_30333435363734[nfl],-1)&gt;=AH37),--(IFERROR(Flights_2026_09_30333435363734[nfl],-1)&lt;=IF(AH37=450,450,AH37+9)))</f>
        <v>0</v>
      </c>
    </row>
    <row r="38" spans="1:35" x14ac:dyDescent="0.2">
      <c r="A38" s="29" t="s">
        <v>125</v>
      </c>
      <c r="B38" s="29" t="s">
        <v>81</v>
      </c>
      <c r="C38" s="29" t="s">
        <v>19</v>
      </c>
      <c r="D38" s="29" t="s">
        <v>41</v>
      </c>
      <c r="E38" s="29" t="s">
        <v>699</v>
      </c>
      <c r="F38" s="30">
        <v>46301.604849537034</v>
      </c>
      <c r="G38" s="29" t="s">
        <v>21</v>
      </c>
      <c r="H38" s="29" t="s">
        <v>2227</v>
      </c>
      <c r="I38" s="31">
        <v>370</v>
      </c>
      <c r="J38" s="29" t="s">
        <v>22</v>
      </c>
      <c r="K38" s="29" t="s">
        <v>23</v>
      </c>
      <c r="L38" s="31">
        <v>795</v>
      </c>
      <c r="M38" s="29" t="s">
        <v>2228</v>
      </c>
      <c r="N38" s="30">
        <v>46301.562141203707</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MMTY</v>
      </c>
      <c r="V38" t="str">
        <f>IF(B38="","",IF(OR(COUNTIF(M38,"????N?????W")&gt;0,COUNTIF(M38,"????N?????E")&gt;0,COUNTIF(M38,"????S?????W")&gt;0,COUNTIF(M38,"????S?????E")&gt;0),_xlfn.XLOOKUP(B38,DB!$A$2:$A$205,DB!$B$2:$B$205,""),M38))</f>
        <v>MATOL</v>
      </c>
      <c r="AF38" s="2">
        <v>0.58333333333333337</v>
      </c>
      <c r="AG38" t="s">
        <v>744</v>
      </c>
      <c r="AH38" s="17">
        <v>300</v>
      </c>
      <c r="AI38" s="17" cm="1">
        <f t="array" ref="AI38">SUMPRODUCT(--(IFERROR(HOUR(Flights_2026_09_30333435363734[entry_hour]),-1)=HOUR(AF38)),--(IFERROR(Flights_2026_09_30333435363734[entry_sector],"")=AG38),--(IFERROR(Flights_2026_09_30333435363734[nfl],-1)&gt;=AH38),--(IFERROR(Flights_2026_09_30333435363734[nfl],-1)&lt;=IF(AH38=450,450,AH38+9)))</f>
        <v>0</v>
      </c>
    </row>
    <row r="39" spans="1:35" x14ac:dyDescent="0.2">
      <c r="A39" s="29" t="s">
        <v>134</v>
      </c>
      <c r="B39" s="29" t="s">
        <v>75</v>
      </c>
      <c r="C39" s="29" t="s">
        <v>19</v>
      </c>
      <c r="D39" s="29" t="s">
        <v>76</v>
      </c>
      <c r="E39" s="29" t="s">
        <v>2229</v>
      </c>
      <c r="F39" s="30">
        <v>46301.607152777775</v>
      </c>
      <c r="G39" s="29" t="s">
        <v>28</v>
      </c>
      <c r="H39" s="29" t="s">
        <v>2230</v>
      </c>
      <c r="I39" s="31">
        <v>370</v>
      </c>
      <c r="J39" s="29" t="s">
        <v>22</v>
      </c>
      <c r="K39" s="29" t="s">
        <v>23</v>
      </c>
      <c r="L39" s="31">
        <v>847</v>
      </c>
      <c r="M39" s="29" t="s">
        <v>2231</v>
      </c>
      <c r="N39" s="30">
        <v>46301.560983796298</v>
      </c>
      <c r="O39" s="31">
        <v>370</v>
      </c>
      <c r="P39" s="29" t="s">
        <v>26</v>
      </c>
      <c r="Q39" s="31">
        <v>370</v>
      </c>
      <c r="R39" t="str">
        <f>IF(B39="","",_xlfn.XLOOKUP(B39,DB!$A$2:$A$205,DB!$C$2:$C$205,"")&amp;"")</f>
        <v>Sector 5</v>
      </c>
      <c r="S39" t="str">
        <f>IF(B39="","",_xlfn.XLOOKUP(B39,DB!$A$2:$A$205,DB!$E$2:$E$205,""))</f>
        <v>Sector 4</v>
      </c>
      <c r="T39" t="str">
        <f>IF(B39="","",_xlfn.XLOOKUP(B39,DB!$A$2:$A$205,DB!$F$2:$F$205,""))</f>
        <v>VOMAR/XUDUN</v>
      </c>
      <c r="U39" t="str">
        <f>IF(B39="","",_xlfn.XLOOKUP(B39,DB!$A$2:$A$205,DB!$D$2:$D$205,""))</f>
        <v>MMEX</v>
      </c>
      <c r="V39" t="str">
        <f>IF(B39="","",IF(OR(COUNTIF(M39,"????N?????W")&gt;0,COUNTIF(M39,"????N?????E")&gt;0,COUNTIF(M39,"????S?????W")&gt;0,COUNTIF(M39,"????S?????E")&gt;0),_xlfn.XLOOKUP(B39,DB!$A$2:$A$205,DB!$B$2:$B$205,""),M39))</f>
        <v>LIDAM</v>
      </c>
      <c r="AF39" s="2">
        <v>0.58333333333333337</v>
      </c>
      <c r="AG39" t="s">
        <v>744</v>
      </c>
      <c r="AH39" s="17">
        <v>310</v>
      </c>
      <c r="AI39" s="17" cm="1">
        <f t="array" ref="AI39">SUMPRODUCT(--(IFERROR(HOUR(Flights_2026_09_30333435363734[entry_hour]),-1)=HOUR(AF39)),--(IFERROR(Flights_2026_09_30333435363734[entry_sector],"")=AG39),--(IFERROR(Flights_2026_09_30333435363734[nfl],-1)&gt;=AH39),--(IFERROR(Flights_2026_09_30333435363734[nfl],-1)&lt;=IF(AH39=450,450,AH39+9)))</f>
        <v>0</v>
      </c>
    </row>
    <row r="40" spans="1:35" x14ac:dyDescent="0.2">
      <c r="A40" s="29" t="s">
        <v>596</v>
      </c>
      <c r="B40" s="29" t="s">
        <v>597</v>
      </c>
      <c r="C40" s="29" t="s">
        <v>19</v>
      </c>
      <c r="D40" s="29" t="s">
        <v>107</v>
      </c>
      <c r="E40" s="29" t="s">
        <v>2232</v>
      </c>
      <c r="F40" s="30">
        <v>46301.608449074076</v>
      </c>
      <c r="G40" s="29" t="s">
        <v>21</v>
      </c>
      <c r="H40" s="29" t="s">
        <v>2233</v>
      </c>
      <c r="I40" s="31">
        <v>370</v>
      </c>
      <c r="J40" s="29" t="s">
        <v>22</v>
      </c>
      <c r="K40" s="29" t="s">
        <v>23</v>
      </c>
      <c r="L40" s="31">
        <v>517</v>
      </c>
      <c r="M40" s="29" t="s">
        <v>25</v>
      </c>
      <c r="N40" s="30">
        <v>46301.577824074076</v>
      </c>
      <c r="O40" s="31">
        <v>370</v>
      </c>
      <c r="P40" s="29" t="s">
        <v>26</v>
      </c>
      <c r="Q40" s="31">
        <v>370</v>
      </c>
      <c r="R40" t="str">
        <f>IF(B40="","",_xlfn.XLOOKUP(B40,DB!$A$2:$A$205,DB!$C$2:$C$205,"")&amp;"")</f>
        <v>Sector 3</v>
      </c>
      <c r="S40" t="str">
        <f>IF(B40="","",_xlfn.XLOOKUP(B40,DB!$A$2:$A$205,DB!$E$2:$E$205,""))</f>
        <v>Sector 3</v>
      </c>
      <c r="T40" t="str">
        <f>IF(B40="","",_xlfn.XLOOKUP(B40,DB!$A$2:$A$205,DB!$F$2:$F$205,""))</f>
        <v>NOSAT</v>
      </c>
      <c r="U40" t="str">
        <f>IF(B40="","",_xlfn.XLOOKUP(B40,DB!$A$2:$A$205,DB!$D$2:$D$205,""))</f>
        <v>KZHU</v>
      </c>
      <c r="V40" t="str">
        <f>IF(B40="","",IF(OR(COUNTIF(M40,"????N?????W")&gt;0,COUNTIF(M40,"????N?????E")&gt;0,COUNTIF(M40,"????S?????W")&gt;0,COUNTIF(M40,"????S?????E")&gt;0),_xlfn.XLOOKUP(B40,DB!$A$2:$A$205,DB!$B$2:$B$205,""),M40))</f>
        <v>KEHLI</v>
      </c>
      <c r="AF40" s="2">
        <v>0.58333333333333337</v>
      </c>
      <c r="AG40" t="s">
        <v>744</v>
      </c>
      <c r="AH40" s="17">
        <v>320</v>
      </c>
      <c r="AI40" s="17" cm="1">
        <f t="array" ref="AI40">SUMPRODUCT(--(IFERROR(HOUR(Flights_2026_09_30333435363734[entry_hour]),-1)=HOUR(AF40)),--(IFERROR(Flights_2026_09_30333435363734[entry_sector],"")=AG40),--(IFERROR(Flights_2026_09_30333435363734[nfl],-1)&gt;=AH40),--(IFERROR(Flights_2026_09_30333435363734[nfl],-1)&lt;=IF(AH40=450,450,AH40+9)))</f>
        <v>0</v>
      </c>
    </row>
    <row r="41" spans="1:35" x14ac:dyDescent="0.2">
      <c r="A41" s="29" t="s">
        <v>376</v>
      </c>
      <c r="B41" s="29" t="s">
        <v>49</v>
      </c>
      <c r="C41" s="29" t="s">
        <v>19</v>
      </c>
      <c r="D41" s="29" t="s">
        <v>107</v>
      </c>
      <c r="E41" s="29" t="s">
        <v>2234</v>
      </c>
      <c r="F41" s="30">
        <v>46301.609918981485</v>
      </c>
      <c r="G41" s="29" t="s">
        <v>21</v>
      </c>
      <c r="H41" s="29" t="s">
        <v>2235</v>
      </c>
      <c r="I41" s="31">
        <v>370</v>
      </c>
      <c r="J41" s="29" t="s">
        <v>22</v>
      </c>
      <c r="K41" s="29" t="s">
        <v>23</v>
      </c>
      <c r="L41" s="31">
        <v>484</v>
      </c>
      <c r="M41" s="29" t="s">
        <v>218</v>
      </c>
      <c r="N41" s="30">
        <v>46301.581331018519</v>
      </c>
      <c r="O41" s="31">
        <v>370</v>
      </c>
      <c r="P41" s="29" t="s">
        <v>26</v>
      </c>
      <c r="Q41" s="31">
        <v>370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IRDOV</v>
      </c>
      <c r="AF41" s="2">
        <v>0.58333333333333337</v>
      </c>
      <c r="AG41" t="s">
        <v>744</v>
      </c>
      <c r="AH41" s="17">
        <v>330</v>
      </c>
      <c r="AI41" s="17" cm="1">
        <f t="array" ref="AI41">SUMPRODUCT(--(IFERROR(HOUR(Flights_2026_09_30333435363734[entry_hour]),-1)=HOUR(AF41)),--(IFERROR(Flights_2026_09_30333435363734[entry_sector],"")=AG41),--(IFERROR(Flights_2026_09_30333435363734[nfl],-1)&gt;=AH41),--(IFERROR(Flights_2026_09_30333435363734[nfl],-1)&lt;=IF(AH41=450,450,AH41+9)))</f>
        <v>0</v>
      </c>
    </row>
    <row r="42" spans="1:35" x14ac:dyDescent="0.2">
      <c r="A42" s="29" t="s">
        <v>142</v>
      </c>
      <c r="B42" s="29" t="s">
        <v>49</v>
      </c>
      <c r="C42" s="29" t="s">
        <v>19</v>
      </c>
      <c r="D42" s="29" t="s">
        <v>50</v>
      </c>
      <c r="E42" s="29" t="s">
        <v>666</v>
      </c>
      <c r="F42" s="30">
        <v>46301.612245370372</v>
      </c>
      <c r="G42" s="29" t="s">
        <v>21</v>
      </c>
      <c r="H42" s="29" t="s">
        <v>2236</v>
      </c>
      <c r="I42" s="31">
        <v>340</v>
      </c>
      <c r="J42" s="29" t="s">
        <v>22</v>
      </c>
      <c r="K42" s="29" t="s">
        <v>23</v>
      </c>
      <c r="L42" s="31">
        <v>165</v>
      </c>
      <c r="M42" s="29" t="s">
        <v>37</v>
      </c>
      <c r="N42" s="30">
        <v>46301.598796296297</v>
      </c>
      <c r="O42" s="31">
        <v>312</v>
      </c>
      <c r="P42" s="29" t="s">
        <v>26</v>
      </c>
      <c r="Q42" s="31">
        <v>220</v>
      </c>
      <c r="R42" t="str">
        <f>IF(B42="","",_xlfn.XLOOKUP(B42,DB!$A$2:$A$205,DB!$C$2:$C$205,"")&amp;"")</f>
        <v>Sector 3</v>
      </c>
      <c r="S42" t="str">
        <f>IF(B42="","",_xlfn.XLOOKUP(B42,DB!$A$2:$A$205,DB!$E$2:$E$205,""))</f>
        <v>Sector 3</v>
      </c>
      <c r="T42" t="str">
        <f>IF(B42="","",_xlfn.XLOOKUP(B42,DB!$A$2:$A$205,DB!$F$2:$F$205,""))</f>
        <v>NOSAT</v>
      </c>
      <c r="U42" t="str">
        <f>IF(B42="","",_xlfn.XLOOKUP(B42,DB!$A$2:$A$205,DB!$D$2:$D$205,""))</f>
        <v>KZHU</v>
      </c>
      <c r="V42" t="str">
        <f>IF(B42="","",IF(OR(COUNTIF(M42,"????N?????W")&gt;0,COUNTIF(M42,"????N?????E")&gt;0,COUNTIF(M42,"????S?????W")&gt;0,COUNTIF(M42,"????S?????E")&gt;0),_xlfn.XLOOKUP(B42,DB!$A$2:$A$205,DB!$B$2:$B$205,""),M42))</f>
        <v>NOSAT</v>
      </c>
      <c r="AF42" s="2">
        <v>0.58333333333333337</v>
      </c>
      <c r="AG42" t="s">
        <v>744</v>
      </c>
      <c r="AH42" s="17">
        <v>340</v>
      </c>
      <c r="AI42" s="17" cm="1">
        <f t="array" ref="AI42">SUMPRODUCT(--(IFERROR(HOUR(Flights_2026_09_30333435363734[entry_hour]),-1)=HOUR(AF42)),--(IFERROR(Flights_2026_09_30333435363734[entry_sector],"")=AG42),--(IFERROR(Flights_2026_09_30333435363734[nfl],-1)&gt;=AH42),--(IFERROR(Flights_2026_09_30333435363734[nfl],-1)&lt;=IF(AH42=450,450,AH42+9)))</f>
        <v>0</v>
      </c>
    </row>
    <row r="43" spans="1:35" x14ac:dyDescent="0.2">
      <c r="A43" s="29" t="s">
        <v>139</v>
      </c>
      <c r="B43" s="29" t="s">
        <v>140</v>
      </c>
      <c r="C43" s="29" t="s">
        <v>19</v>
      </c>
      <c r="D43" s="29" t="s">
        <v>60</v>
      </c>
      <c r="E43" s="29" t="s">
        <v>879</v>
      </c>
      <c r="F43" s="30">
        <v>46301.615706018521</v>
      </c>
      <c r="G43" s="29" t="s">
        <v>21</v>
      </c>
      <c r="H43" s="29" t="s">
        <v>2237</v>
      </c>
      <c r="I43" s="31">
        <v>210</v>
      </c>
      <c r="J43" s="29" t="s">
        <v>22</v>
      </c>
      <c r="K43" s="29" t="s">
        <v>23</v>
      </c>
      <c r="L43" s="31">
        <v>300</v>
      </c>
      <c r="M43" s="29" t="s">
        <v>140</v>
      </c>
      <c r="N43" s="30">
        <v>46301.593425925923</v>
      </c>
      <c r="O43" s="31">
        <v>0</v>
      </c>
      <c r="P43" s="29" t="s">
        <v>26</v>
      </c>
      <c r="Q43" s="31">
        <v>70</v>
      </c>
      <c r="R43" t="str">
        <f>IF(B43="","",_xlfn.XLOOKUP(B43,DB!$A$2:$A$205,DB!$C$2:$C$205,"")&amp;"")</f>
        <v>Sector 4</v>
      </c>
      <c r="S43" t="str">
        <f>IF(B43="","",_xlfn.XLOOKUP(B43,DB!$A$2:$A$205,DB!$E$2:$E$205,""))</f>
        <v>Sector 4</v>
      </c>
      <c r="T43" t="str">
        <f>IF(B43="","",_xlfn.XLOOKUP(B43,DB!$A$2:$A$205,DB!$F$2:$F$205,""))</f>
        <v>VOMAR/XUDUN</v>
      </c>
      <c r="U43" t="str">
        <f>IF(B43="","",_xlfn.XLOOKUP(B43,DB!$A$2:$A$205,DB!$D$2:$D$205,""))</f>
        <v>MMID</v>
      </c>
      <c r="V43" t="str">
        <f>IF(B43="","",IF(OR(COUNTIF(M43,"????N?????W")&gt;0,COUNTIF(M43,"????N?????E")&gt;0,COUNTIF(M43,"????S?????W")&gt;0,COUNTIF(M43,"????S?????E")&gt;0),_xlfn.XLOOKUP(B43,DB!$A$2:$A$205,DB!$B$2:$B$205,""),M43))</f>
        <v>MMMD</v>
      </c>
      <c r="AF43" s="2">
        <v>0.58333333333333337</v>
      </c>
      <c r="AG43" t="s">
        <v>744</v>
      </c>
      <c r="AH43" s="17">
        <v>350</v>
      </c>
      <c r="AI43" s="17" cm="1">
        <f t="array" ref="AI43">SUMPRODUCT(--(IFERROR(HOUR(Flights_2026_09_30333435363734[entry_hour]),-1)=HOUR(AF43)),--(IFERROR(Flights_2026_09_30333435363734[entry_sector],"")=AG43),--(IFERROR(Flights_2026_09_30333435363734[nfl],-1)&gt;=AH43),--(IFERROR(Flights_2026_09_30333435363734[nfl],-1)&lt;=IF(AH43=450,450,AH43+9)))</f>
        <v>0</v>
      </c>
    </row>
    <row r="44" spans="1:35" x14ac:dyDescent="0.2">
      <c r="A44" s="29" t="s">
        <v>132</v>
      </c>
      <c r="B44" s="29" t="s">
        <v>81</v>
      </c>
      <c r="C44" s="29" t="s">
        <v>19</v>
      </c>
      <c r="D44" s="29" t="s">
        <v>76</v>
      </c>
      <c r="E44" s="29" t="s">
        <v>321</v>
      </c>
      <c r="F44" s="30">
        <v>46301.618321759262</v>
      </c>
      <c r="G44" s="29" t="s">
        <v>28</v>
      </c>
      <c r="H44" s="29" t="s">
        <v>2238</v>
      </c>
      <c r="I44" s="31">
        <v>350</v>
      </c>
      <c r="J44" s="29" t="s">
        <v>22</v>
      </c>
      <c r="K44" s="29" t="s">
        <v>23</v>
      </c>
      <c r="L44" s="31">
        <v>785</v>
      </c>
      <c r="M44" s="29" t="s">
        <v>1138</v>
      </c>
      <c r="N44" s="30">
        <v>46301.575266203705</v>
      </c>
      <c r="O44" s="31">
        <v>350</v>
      </c>
      <c r="P44" s="29" t="s">
        <v>26</v>
      </c>
      <c r="Q44" s="31">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30333435363734[entry_hour]),-1)=HOUR(AF44)),--(IFERROR(Flights_2026_09_30333435363734[entry_sector],"")=AG44),--(IFERROR(Flights_2026_09_30333435363734[nfl],-1)&gt;=AH44),--(IFERROR(Flights_2026_09_30333435363734[nfl],-1)&lt;=IF(AH44=450,450,AH44+9)))</f>
        <v>0</v>
      </c>
    </row>
    <row r="45" spans="1:35" x14ac:dyDescent="0.2">
      <c r="A45" s="29" t="s">
        <v>2239</v>
      </c>
      <c r="B45" s="29" t="s">
        <v>86</v>
      </c>
      <c r="C45" s="29" t="s">
        <v>19</v>
      </c>
      <c r="D45" s="29" t="s">
        <v>370</v>
      </c>
      <c r="E45" s="29"/>
      <c r="F45" s="30">
        <v>46301.621412037035</v>
      </c>
      <c r="G45" s="29" t="s">
        <v>21</v>
      </c>
      <c r="H45" s="29" t="s">
        <v>2240</v>
      </c>
      <c r="I45" s="31">
        <v>410</v>
      </c>
      <c r="J45" s="29" t="s">
        <v>22</v>
      </c>
      <c r="K45" s="29" t="s">
        <v>31</v>
      </c>
      <c r="L45" s="31">
        <v>894</v>
      </c>
      <c r="M45" s="29" t="s">
        <v>78</v>
      </c>
      <c r="N45" s="30">
        <v>46301.570752314816</v>
      </c>
      <c r="O45" s="31">
        <v>390</v>
      </c>
      <c r="P45" s="29" t="s">
        <v>26</v>
      </c>
      <c r="Q45" s="31">
        <v>410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30333435363734[entry_hour]),-1)=HOUR(AF45)),--(IFERROR(Flights_2026_09_30333435363734[entry_sector],"")=AG45),--(IFERROR(Flights_2026_09_30333435363734[nfl],-1)&gt;=AH45),--(IFERROR(Flights_2026_09_30333435363734[nfl],-1)&lt;=IF(AH45=450,450,AH45+9)))</f>
        <v>0</v>
      </c>
    </row>
    <row r="46" spans="1:35" x14ac:dyDescent="0.2">
      <c r="A46" s="29" t="s">
        <v>157</v>
      </c>
      <c r="B46" s="29" t="s">
        <v>102</v>
      </c>
      <c r="C46" s="29" t="s">
        <v>19</v>
      </c>
      <c r="D46" s="29" t="s">
        <v>76</v>
      </c>
      <c r="E46" s="29" t="s">
        <v>116</v>
      </c>
      <c r="F46" s="30">
        <v>46301.624166666668</v>
      </c>
      <c r="G46" s="29" t="s">
        <v>21</v>
      </c>
      <c r="H46" s="29" t="s">
        <v>2241</v>
      </c>
      <c r="I46" s="31">
        <v>350</v>
      </c>
      <c r="J46" s="29" t="s">
        <v>22</v>
      </c>
      <c r="K46" s="29" t="s">
        <v>23</v>
      </c>
      <c r="L46" s="31">
        <v>912</v>
      </c>
      <c r="M46" s="29" t="s">
        <v>2242</v>
      </c>
      <c r="N46" s="30">
        <v>46301.573125000003</v>
      </c>
      <c r="O46" s="31">
        <v>260</v>
      </c>
      <c r="P46" s="29" t="s">
        <v>26</v>
      </c>
      <c r="Q46" s="31">
        <v>350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30333435363734[entry_hour]),-1)=HOUR(AF46)),--(IFERROR(Flights_2026_09_30333435363734[entry_sector],"")=AG46),--(IFERROR(Flights_2026_09_30333435363734[nfl],-1)&gt;=AH46),--(IFERROR(Flights_2026_09_30333435363734[nfl],-1)&lt;=IF(AH46=450,450,AH46+9)))</f>
        <v>0</v>
      </c>
    </row>
    <row r="47" spans="1:35" x14ac:dyDescent="0.2">
      <c r="A47" s="29" t="s">
        <v>151</v>
      </c>
      <c r="B47" s="29" t="s">
        <v>65</v>
      </c>
      <c r="C47" s="29" t="s">
        <v>19</v>
      </c>
      <c r="D47" s="29" t="s">
        <v>41</v>
      </c>
      <c r="E47" s="29" t="s">
        <v>641</v>
      </c>
      <c r="F47" s="30">
        <v>46301.625393518516</v>
      </c>
      <c r="G47" s="29" t="s">
        <v>28</v>
      </c>
      <c r="H47" s="29" t="s">
        <v>2243</v>
      </c>
      <c r="I47" s="31">
        <v>390</v>
      </c>
      <c r="J47" s="29" t="s">
        <v>22</v>
      </c>
      <c r="K47" s="29" t="s">
        <v>23</v>
      </c>
      <c r="L47" s="31">
        <v>967</v>
      </c>
      <c r="M47" s="29" t="s">
        <v>2244</v>
      </c>
      <c r="N47" s="30">
        <v>46301.576331018521</v>
      </c>
      <c r="O47" s="31">
        <v>390</v>
      </c>
      <c r="P47" s="29" t="s">
        <v>26</v>
      </c>
      <c r="Q47" s="31">
        <v>390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entry_hour]),-1)=HOUR(AF47)),--(IFERROR(Flights_2026_09_30333435363734[entry_sector],"")=AG47),--(IFERROR(Flights_2026_09_30333435363734[nfl],-1)&gt;=AH47),--(IFERROR(Flights_2026_09_30333435363734[nfl],-1)&lt;=IF(AH47=450,450,AH47+9)))</f>
        <v>0</v>
      </c>
    </row>
    <row r="48" spans="1:35" x14ac:dyDescent="0.2">
      <c r="A48" s="29" t="s">
        <v>155</v>
      </c>
      <c r="B48" s="29" t="s">
        <v>18</v>
      </c>
      <c r="C48" s="29" t="s">
        <v>19</v>
      </c>
      <c r="D48" s="29" t="s">
        <v>20</v>
      </c>
      <c r="E48" s="29" t="s">
        <v>1070</v>
      </c>
      <c r="F48" s="30">
        <v>46301.627349537041</v>
      </c>
      <c r="G48" s="29" t="s">
        <v>21</v>
      </c>
      <c r="H48" s="29" t="s">
        <v>2245</v>
      </c>
      <c r="I48" s="31">
        <v>330</v>
      </c>
      <c r="J48" s="29" t="s">
        <v>22</v>
      </c>
      <c r="K48" s="29" t="s">
        <v>23</v>
      </c>
      <c r="L48" s="31">
        <v>441</v>
      </c>
      <c r="M48" s="29" t="s">
        <v>218</v>
      </c>
      <c r="N48" s="30">
        <v>46301.600104166668</v>
      </c>
      <c r="O48" s="31">
        <v>330</v>
      </c>
      <c r="P48" s="29" t="s">
        <v>26</v>
      </c>
      <c r="Q48" s="31">
        <v>350</v>
      </c>
      <c r="R48" t="str">
        <f>IF(B48="","",_xlfn.XLOOKUP(B48,DB!$A$2:$A$205,DB!$C$2:$C$205,"")&amp;"")</f>
        <v>Sector 5</v>
      </c>
      <c r="S48" t="str">
        <f>IF(B48="","",_xlfn.XLOOKUP(B48,DB!$A$2:$A$205,DB!$E$2:$E$205,""))</f>
        <v>Sector 4</v>
      </c>
      <c r="T48" t="str">
        <f>IF(B48="","",_xlfn.XLOOKUP(B48,DB!$A$2:$A$205,DB!$F$2:$F$205,""))</f>
        <v>VOMAR/XUDUN</v>
      </c>
      <c r="U48" t="str">
        <f>IF(B48="","",_xlfn.XLOOKUP(B48,DB!$A$2:$A$205,DB!$D$2:$D$205,""))</f>
        <v>KZHU</v>
      </c>
      <c r="V48" t="str">
        <f>IF(B48="","",IF(OR(COUNTIF(M48,"????N?????W")&gt;0,COUNTIF(M48,"????N?????E")&gt;0,COUNTIF(M48,"????S?????W")&gt;0,COUNTIF(M48,"????S?????E")&gt;0),_xlfn.XLOOKUP(B48,DB!$A$2:$A$205,DB!$B$2:$B$205,""),M48))</f>
        <v>IRDOV</v>
      </c>
      <c r="AF48" s="2">
        <v>0.58333333333333337</v>
      </c>
      <c r="AG48" t="s">
        <v>744</v>
      </c>
      <c r="AH48" s="17">
        <v>400</v>
      </c>
      <c r="AI48" s="17" cm="1">
        <f t="array" ref="AI48">SUMPRODUCT(--(IFERROR(HOUR(Flights_2026_09_30333435363734[entry_hour]),-1)=HOUR(AF48)),--(IFERROR(Flights_2026_09_30333435363734[entry_sector],"")=AG48),--(IFERROR(Flights_2026_09_30333435363734[nfl],-1)&gt;=AH48),--(IFERROR(Flights_2026_09_30333435363734[nfl],-1)&lt;=IF(AH48=450,450,AH48+9)))</f>
        <v>0</v>
      </c>
    </row>
    <row r="49" spans="1:35" x14ac:dyDescent="0.2">
      <c r="A49" s="29" t="s">
        <v>156</v>
      </c>
      <c r="B49" s="29" t="s">
        <v>75</v>
      </c>
      <c r="C49" s="29" t="s">
        <v>19</v>
      </c>
      <c r="D49" s="29" t="s">
        <v>53</v>
      </c>
      <c r="E49" s="29" t="s">
        <v>2246</v>
      </c>
      <c r="F49" s="30">
        <v>46301.629074074073</v>
      </c>
      <c r="G49" s="29" t="s">
        <v>28</v>
      </c>
      <c r="H49" s="29" t="s">
        <v>2247</v>
      </c>
      <c r="I49" s="31">
        <v>370</v>
      </c>
      <c r="J49" s="29" t="s">
        <v>22</v>
      </c>
      <c r="K49" s="29" t="s">
        <v>23</v>
      </c>
      <c r="L49" s="31">
        <v>893</v>
      </c>
      <c r="M49" s="29" t="s">
        <v>350</v>
      </c>
      <c r="N49" s="30">
        <v>46301.579097222224</v>
      </c>
      <c r="O49" s="31">
        <v>370</v>
      </c>
      <c r="P49" s="29" t="s">
        <v>26</v>
      </c>
      <c r="Q49" s="31">
        <v>370</v>
      </c>
      <c r="R49" t="str">
        <f>IF(B49="","",_xlfn.XLOOKUP(B49,DB!$A$2:$A$205,DB!$C$2:$C$205,"")&amp;"")</f>
        <v>Sector 5</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LIDAM</v>
      </c>
      <c r="AF49" s="2">
        <v>0.58333333333333337</v>
      </c>
      <c r="AG49" t="s">
        <v>744</v>
      </c>
      <c r="AH49" s="17">
        <v>410</v>
      </c>
      <c r="AI49" s="17" cm="1">
        <f t="array" ref="AI49">SUMPRODUCT(--(IFERROR(HOUR(Flights_2026_09_30333435363734[entry_hour]),-1)=HOUR(AF49)),--(IFERROR(Flights_2026_09_30333435363734[entry_sector],"")=AG49),--(IFERROR(Flights_2026_09_30333435363734[nfl],-1)&gt;=AH49),--(IFERROR(Flights_2026_09_30333435363734[nfl],-1)&lt;=IF(AH49=450,450,AH49+9)))</f>
        <v>0</v>
      </c>
    </row>
    <row r="50" spans="1:35" x14ac:dyDescent="0.2">
      <c r="A50" s="29" t="s">
        <v>2248</v>
      </c>
      <c r="B50" s="29" t="s">
        <v>57</v>
      </c>
      <c r="C50" s="29" t="s">
        <v>19</v>
      </c>
      <c r="D50" s="29" t="s">
        <v>47</v>
      </c>
      <c r="E50" s="29" t="s">
        <v>2249</v>
      </c>
      <c r="F50" s="30">
        <v>46301.630289351851</v>
      </c>
      <c r="G50" s="29" t="s">
        <v>21</v>
      </c>
      <c r="H50" s="29" t="s">
        <v>2250</v>
      </c>
      <c r="I50" s="31">
        <v>370</v>
      </c>
      <c r="J50" s="29" t="s">
        <v>22</v>
      </c>
      <c r="K50" s="29" t="s">
        <v>23</v>
      </c>
      <c r="L50" s="31">
        <v>486</v>
      </c>
      <c r="M50" s="29" t="s">
        <v>2251</v>
      </c>
      <c r="N50" s="30">
        <v>46301.600023148145</v>
      </c>
      <c r="O50" s="31">
        <v>370</v>
      </c>
      <c r="P50" s="29" t="s">
        <v>26</v>
      </c>
      <c r="Q50" s="31">
        <v>370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DUTNA</v>
      </c>
      <c r="AF50" s="2">
        <v>0.58333333333333337</v>
      </c>
      <c r="AG50" t="s">
        <v>744</v>
      </c>
      <c r="AH50" s="17">
        <v>420</v>
      </c>
      <c r="AI50" s="17" cm="1">
        <f t="array" ref="AI50">SUMPRODUCT(--(IFERROR(HOUR(Flights_2026_09_30333435363734[entry_hour]),-1)=HOUR(AF50)),--(IFERROR(Flights_2026_09_30333435363734[entry_sector],"")=AG50),--(IFERROR(Flights_2026_09_30333435363734[nfl],-1)&gt;=AH50),--(IFERROR(Flights_2026_09_30333435363734[nfl],-1)&lt;=IF(AH50=450,450,AH50+9)))</f>
        <v>0</v>
      </c>
    </row>
    <row r="51" spans="1:35" x14ac:dyDescent="0.2">
      <c r="A51" s="29" t="s">
        <v>146</v>
      </c>
      <c r="B51" s="29" t="s">
        <v>89</v>
      </c>
      <c r="C51" s="29" t="s">
        <v>19</v>
      </c>
      <c r="D51" s="29" t="s">
        <v>47</v>
      </c>
      <c r="E51" s="29" t="s">
        <v>1107</v>
      </c>
      <c r="F51" s="30">
        <v>46301.63177083333</v>
      </c>
      <c r="G51" s="29" t="s">
        <v>21</v>
      </c>
      <c r="H51" s="29" t="s">
        <v>2252</v>
      </c>
      <c r="I51" s="31">
        <v>360</v>
      </c>
      <c r="J51" s="29" t="s">
        <v>22</v>
      </c>
      <c r="K51" s="29" t="s">
        <v>23</v>
      </c>
      <c r="L51" s="31">
        <v>390</v>
      </c>
      <c r="M51" s="29" t="s">
        <v>148</v>
      </c>
      <c r="N51" s="30">
        <v>46301.60601851852</v>
      </c>
      <c r="O51" s="31">
        <v>360</v>
      </c>
      <c r="P51" s="29" t="s">
        <v>26</v>
      </c>
      <c r="Q51" s="31">
        <v>360</v>
      </c>
      <c r="R51" t="str">
        <f>IF(B51="","",_xlfn.XLOOKUP(B51,DB!$A$2:$A$205,DB!$C$2:$C$205,"")&amp;"")</f>
        <v>Sector 7</v>
      </c>
      <c r="S51" t="str">
        <f>IF(B51="","",_xlfn.XLOOKUP(B51,DB!$A$2:$A$205,DB!$E$2:$E$205,""))</f>
        <v>Sector 7</v>
      </c>
      <c r="T51" t="str">
        <f>IF(B51="","",_xlfn.XLOOKUP(B51,DB!$A$2:$A$205,DB!$F$2:$F$205,""))</f>
        <v>PAULE/SIGMA</v>
      </c>
      <c r="U51" t="str">
        <f>IF(B51="","",_xlfn.XLOOKUP(B51,DB!$A$2:$A$205,DB!$D$2:$D$205,""))</f>
        <v>MHCC</v>
      </c>
      <c r="V51" t="str">
        <f>IF(B51="","",IF(OR(COUNTIF(M51,"????N?????W")&gt;0,COUNTIF(M51,"????N?????E")&gt;0,COUNTIF(M51,"????S?????W")&gt;0,COUNTIF(M51,"????S?????E")&gt;0),_xlfn.XLOOKUP(B51,DB!$A$2:$A$205,DB!$B$2:$B$205,""),M51))</f>
        <v>AMIDA</v>
      </c>
      <c r="AF51" s="2">
        <v>0.58333333333333337</v>
      </c>
      <c r="AG51" t="s">
        <v>744</v>
      </c>
      <c r="AH51" s="17">
        <v>430</v>
      </c>
      <c r="AI51" s="17" cm="1">
        <f t="array" ref="AI51">SUMPRODUCT(--(IFERROR(HOUR(Flights_2026_09_30333435363734[entry_hour]),-1)=HOUR(AF51)),--(IFERROR(Flights_2026_09_30333435363734[entry_sector],"")=AG51),--(IFERROR(Flights_2026_09_30333435363734[nfl],-1)&gt;=AH51),--(IFERROR(Flights_2026_09_30333435363734[nfl],-1)&lt;=IF(AH51=450,450,AH51+9)))</f>
        <v>0</v>
      </c>
    </row>
    <row r="52" spans="1:35" x14ac:dyDescent="0.2">
      <c r="A52" s="29" t="s">
        <v>160</v>
      </c>
      <c r="B52" s="29" t="s">
        <v>65</v>
      </c>
      <c r="C52" s="29" t="s">
        <v>19</v>
      </c>
      <c r="D52" s="29" t="s">
        <v>41</v>
      </c>
      <c r="E52" s="29" t="s">
        <v>890</v>
      </c>
      <c r="F52" s="30">
        <v>46301.633275462962</v>
      </c>
      <c r="G52" s="29" t="s">
        <v>28</v>
      </c>
      <c r="H52" s="29" t="s">
        <v>2253</v>
      </c>
      <c r="I52" s="31">
        <v>370</v>
      </c>
      <c r="J52" s="29" t="s">
        <v>22</v>
      </c>
      <c r="K52" s="29" t="s">
        <v>23</v>
      </c>
      <c r="L52" s="31">
        <v>1009</v>
      </c>
      <c r="M52" s="29" t="s">
        <v>2254</v>
      </c>
      <c r="N52" s="30">
        <v>46301.577916666669</v>
      </c>
      <c r="O52" s="31">
        <v>370</v>
      </c>
      <c r="P52" s="29" t="s">
        <v>26</v>
      </c>
      <c r="Q52" s="31">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entry_hour]),-1)=HOUR(AF52)),--(IFERROR(Flights_2026_09_30333435363734[entry_sector],"")=AG52),--(IFERROR(Flights_2026_09_30333435363734[nfl],-1)&gt;=AH52),--(IFERROR(Flights_2026_09_30333435363734[nfl],-1)&lt;=IF(AH52=450,450,AH52+9)))</f>
        <v>0</v>
      </c>
    </row>
    <row r="53" spans="1:35" x14ac:dyDescent="0.2">
      <c r="A53" s="29" t="s">
        <v>149</v>
      </c>
      <c r="B53" s="29" t="s">
        <v>150</v>
      </c>
      <c r="C53" s="29" t="s">
        <v>19</v>
      </c>
      <c r="D53" s="29" t="s">
        <v>41</v>
      </c>
      <c r="E53" s="29" t="s">
        <v>533</v>
      </c>
      <c r="F53" s="30">
        <v>46301.63653935185</v>
      </c>
      <c r="G53" s="29" t="s">
        <v>21</v>
      </c>
      <c r="H53" s="29" t="s">
        <v>2255</v>
      </c>
      <c r="I53" s="31">
        <v>390</v>
      </c>
      <c r="J53" s="29" t="s">
        <v>22</v>
      </c>
      <c r="K53" s="29" t="s">
        <v>23</v>
      </c>
      <c r="L53" s="31">
        <v>858</v>
      </c>
      <c r="M53" s="29" t="s">
        <v>2256</v>
      </c>
      <c r="N53" s="30">
        <v>46301.589537037034</v>
      </c>
      <c r="O53" s="31">
        <v>390</v>
      </c>
      <c r="P53" s="29" t="s">
        <v>26</v>
      </c>
      <c r="Q53" s="31">
        <v>390</v>
      </c>
      <c r="R53" t="str">
        <f>IF(B53="","",_xlfn.XLOOKUP(B53,DB!$A$2:$A$205,DB!$C$2:$C$205,"")&amp;"")</f>
        <v>Sector 5</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LIDAM</v>
      </c>
      <c r="AF53" s="2">
        <v>0.58333333333333337</v>
      </c>
      <c r="AG53" t="s">
        <v>744</v>
      </c>
      <c r="AH53" s="17">
        <v>450</v>
      </c>
      <c r="AI53" s="17" cm="1">
        <f t="array" ref="AI53">SUMPRODUCT(--(IFERROR(HOUR(Flights_2026_09_30333435363734[entry_hour]),-1)=HOUR(AF53)),--(IFERROR(Flights_2026_09_30333435363734[entry_sector],"")=AG53),--(IFERROR(Flights_2026_09_30333435363734[nfl],-1)&gt;=AH53),--(IFERROR(Flights_2026_09_30333435363734[nfl],-1)&lt;=IF(AH53=450,450,AH53+9)))</f>
        <v>0</v>
      </c>
    </row>
    <row r="54" spans="1:35" x14ac:dyDescent="0.2">
      <c r="A54" s="29" t="s">
        <v>153</v>
      </c>
      <c r="B54" s="29" t="s">
        <v>154</v>
      </c>
      <c r="C54" s="29" t="s">
        <v>19</v>
      </c>
      <c r="D54" s="29" t="s">
        <v>53</v>
      </c>
      <c r="E54" s="29" t="s">
        <v>663</v>
      </c>
      <c r="F54" s="30">
        <v>46301.639178240737</v>
      </c>
      <c r="G54" s="29" t="s">
        <v>28</v>
      </c>
      <c r="H54" s="29" t="s">
        <v>2257</v>
      </c>
      <c r="I54" s="31">
        <v>350</v>
      </c>
      <c r="J54" s="29" t="s">
        <v>22</v>
      </c>
      <c r="K54" s="29" t="s">
        <v>23</v>
      </c>
      <c r="L54" s="31">
        <v>780</v>
      </c>
      <c r="M54" s="29" t="s">
        <v>2258</v>
      </c>
      <c r="N54" s="30">
        <v>46301.595046296294</v>
      </c>
      <c r="O54" s="31">
        <v>350</v>
      </c>
      <c r="P54" s="29" t="s">
        <v>26</v>
      </c>
      <c r="Q54" s="31">
        <v>350</v>
      </c>
      <c r="R54" t="str">
        <f>IF(B54="","",_xlfn.XLOOKUP(B54,DB!$A$2:$A$205,DB!$C$2:$C$205,"")&amp;"")</f>
        <v>Sector 5</v>
      </c>
      <c r="S54" t="str">
        <f>IF(B54="","",_xlfn.XLOOKUP(B54,DB!$A$2:$A$205,DB!$E$2:$E$205,""))</f>
        <v>Sector 4</v>
      </c>
      <c r="T54" t="str">
        <f>IF(B54="","",_xlfn.XLOOKUP(B54,DB!$A$2:$A$205,DB!$F$2:$F$205,""))</f>
        <v>VOMAR/XUDUN</v>
      </c>
      <c r="U54" t="str">
        <f>IF(B54="","",_xlfn.XLOOKUP(B54,DB!$A$2:$A$205,DB!$D$2:$D$205,""))</f>
        <v>MMTY</v>
      </c>
      <c r="V54" t="str">
        <f>IF(B54="","",IF(OR(COUNTIF(M54,"????N?????W")&gt;0,COUNTIF(M54,"????N?????E")&gt;0,COUNTIF(M54,"????S?????W")&gt;0,COUNTIF(M54,"????S?????E")&gt;0),_xlfn.XLOOKUP(B54,DB!$A$2:$A$205,DB!$B$2:$B$205,""),M54))</f>
        <v>MATOL</v>
      </c>
      <c r="AF54" s="2">
        <v>0.58333333333333337</v>
      </c>
      <c r="AG54" t="s">
        <v>745</v>
      </c>
      <c r="AH54" s="17">
        <v>200</v>
      </c>
      <c r="AI54" s="17" cm="1">
        <f t="array" ref="AI54">SUMPRODUCT(--(IFERROR(HOUR(Flights_2026_09_30333435363734[entry_hour]),-1)=HOUR(AF54)),--(IFERROR(Flights_2026_09_30333435363734[entry_sector],"")=AG54),--(IFERROR(Flights_2026_09_30333435363734[nfl],-1)&gt;=AH54),--(IFERROR(Flights_2026_09_30333435363734[nfl],-1)&lt;=IF(AH54=450,450,AH54+9)))</f>
        <v>0</v>
      </c>
    </row>
    <row r="55" spans="1:35" x14ac:dyDescent="0.2">
      <c r="A55" s="29" t="s">
        <v>159</v>
      </c>
      <c r="B55" s="29" t="s">
        <v>62</v>
      </c>
      <c r="C55" s="29" t="s">
        <v>19</v>
      </c>
      <c r="D55" s="29" t="s">
        <v>50</v>
      </c>
      <c r="E55" s="29" t="s">
        <v>2259</v>
      </c>
      <c r="F55" s="30">
        <v>46301.640046296299</v>
      </c>
      <c r="G55" s="29" t="s">
        <v>28</v>
      </c>
      <c r="H55" s="29" t="s">
        <v>2260</v>
      </c>
      <c r="I55" s="31">
        <v>320</v>
      </c>
      <c r="J55" s="29" t="s">
        <v>22</v>
      </c>
      <c r="K55" s="29" t="s">
        <v>23</v>
      </c>
      <c r="L55" s="31">
        <v>185</v>
      </c>
      <c r="M55" s="29" t="s">
        <v>37</v>
      </c>
      <c r="N55" s="30">
        <v>46301.624374999999</v>
      </c>
      <c r="O55" s="31">
        <v>320</v>
      </c>
      <c r="P55" s="29" t="s">
        <v>26</v>
      </c>
      <c r="Q55" s="31">
        <v>220</v>
      </c>
      <c r="R55" t="str">
        <f>IF(B55="","",_xlfn.XLOOKUP(B55,DB!$A$2:$A$205,DB!$C$2:$C$205,"")&amp;"")</f>
        <v>Sector 3</v>
      </c>
      <c r="S55" t="str">
        <f>IF(B55="","",_xlfn.XLOOKUP(B55,DB!$A$2:$A$205,DB!$E$2:$E$205,""))</f>
        <v>Sector 3</v>
      </c>
      <c r="T55" t="str">
        <f>IF(B55="","",_xlfn.XLOOKUP(B55,DB!$A$2:$A$205,DB!$F$2:$F$205,""))</f>
        <v>NOSAT</v>
      </c>
      <c r="U55" t="str">
        <f>IF(B55="","",_xlfn.XLOOKUP(B55,DB!$A$2:$A$205,DB!$D$2:$D$205,""))</f>
        <v>KZHU</v>
      </c>
      <c r="V55" t="str">
        <f>IF(B55="","",IF(OR(COUNTIF(M55,"????N?????W")&gt;0,COUNTIF(M55,"????N?????E")&gt;0,COUNTIF(M55,"????S?????W")&gt;0,COUNTIF(M55,"????S?????E")&gt;0),_xlfn.XLOOKUP(B55,DB!$A$2:$A$205,DB!$B$2:$B$205,""),M55))</f>
        <v>NOSAT</v>
      </c>
      <c r="AF55" s="2">
        <v>0.58333333333333337</v>
      </c>
      <c r="AG55" t="s">
        <v>745</v>
      </c>
      <c r="AH55" s="17">
        <v>210</v>
      </c>
      <c r="AI55" s="17" cm="1">
        <f t="array" ref="AI55">SUMPRODUCT(--(IFERROR(HOUR(Flights_2026_09_30333435363734[entry_hour]),-1)=HOUR(AF55)),--(IFERROR(Flights_2026_09_30333435363734[entry_sector],"")=AG55),--(IFERROR(Flights_2026_09_30333435363734[nfl],-1)&gt;=AH55),--(IFERROR(Flights_2026_09_30333435363734[nfl],-1)&lt;=IF(AH55=450,450,AH55+9)))</f>
        <v>0</v>
      </c>
    </row>
    <row r="56" spans="1:35" x14ac:dyDescent="0.2">
      <c r="A56" s="29" t="s">
        <v>538</v>
      </c>
      <c r="B56" s="29" t="s">
        <v>89</v>
      </c>
      <c r="C56" s="29" t="s">
        <v>19</v>
      </c>
      <c r="D56" s="29" t="s">
        <v>47</v>
      </c>
      <c r="E56" s="29" t="s">
        <v>2261</v>
      </c>
      <c r="F56" s="30">
        <v>46301.641655092593</v>
      </c>
      <c r="G56" s="29" t="s">
        <v>28</v>
      </c>
      <c r="H56" s="29" t="s">
        <v>2262</v>
      </c>
      <c r="I56" s="31">
        <v>340</v>
      </c>
      <c r="J56" s="29" t="s">
        <v>22</v>
      </c>
      <c r="K56" s="29" t="s">
        <v>23</v>
      </c>
      <c r="L56" s="31">
        <v>304</v>
      </c>
      <c r="M56" s="29" t="s">
        <v>148</v>
      </c>
      <c r="N56" s="30">
        <v>46301.620555555557</v>
      </c>
      <c r="O56" s="31">
        <v>340</v>
      </c>
      <c r="P56" s="29" t="s">
        <v>26</v>
      </c>
      <c r="Q56" s="31">
        <v>360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AMIDA</v>
      </c>
      <c r="AF56" s="2">
        <v>0.58333333333333337</v>
      </c>
      <c r="AG56" t="s">
        <v>745</v>
      </c>
      <c r="AH56" s="17">
        <v>220</v>
      </c>
      <c r="AI56" s="17" cm="1">
        <f t="array" ref="AI56">SUMPRODUCT(--(IFERROR(HOUR(Flights_2026_09_30333435363734[entry_hour]),-1)=HOUR(AF56)),--(IFERROR(Flights_2026_09_30333435363734[entry_sector],"")=AG56),--(IFERROR(Flights_2026_09_30333435363734[nfl],-1)&gt;=AH56),--(IFERROR(Flights_2026_09_30333435363734[nfl],-1)&lt;=IF(AH56=450,450,AH56+9)))</f>
        <v>0</v>
      </c>
    </row>
    <row r="57" spans="1:35" x14ac:dyDescent="0.2">
      <c r="A57" s="29" t="s">
        <v>165</v>
      </c>
      <c r="B57" s="29" t="s">
        <v>65</v>
      </c>
      <c r="C57" s="29" t="s">
        <v>19</v>
      </c>
      <c r="D57" s="29" t="s">
        <v>107</v>
      </c>
      <c r="E57" s="29" t="s">
        <v>1948</v>
      </c>
      <c r="F57" s="30">
        <v>46301.643622685187</v>
      </c>
      <c r="G57" s="29" t="s">
        <v>28</v>
      </c>
      <c r="H57" s="29" t="s">
        <v>2263</v>
      </c>
      <c r="I57" s="31">
        <v>350</v>
      </c>
      <c r="J57" s="29" t="s">
        <v>22</v>
      </c>
      <c r="K57" s="29" t="s">
        <v>23</v>
      </c>
      <c r="L57" s="31">
        <v>936</v>
      </c>
      <c r="M57" s="29" t="s">
        <v>78</v>
      </c>
      <c r="N57" s="30">
        <v>46301.590914351851</v>
      </c>
      <c r="O57" s="31">
        <v>350</v>
      </c>
      <c r="P57" s="29" t="s">
        <v>26</v>
      </c>
      <c r="Q57" s="31">
        <v>350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30333435363734[entry_hour]),-1)=HOUR(AF57)),--(IFERROR(Flights_2026_09_30333435363734[entry_sector],"")=AG57),--(IFERROR(Flights_2026_09_30333435363734[nfl],-1)&gt;=AH57),--(IFERROR(Flights_2026_09_30333435363734[nfl],-1)&lt;=IF(AH57=450,450,AH57+9)))</f>
        <v>0</v>
      </c>
    </row>
    <row r="58" spans="1:35" x14ac:dyDescent="0.2">
      <c r="A58" s="29" t="s">
        <v>164</v>
      </c>
      <c r="B58" s="29" t="s">
        <v>89</v>
      </c>
      <c r="C58" s="29" t="s">
        <v>19</v>
      </c>
      <c r="D58" s="29" t="s">
        <v>47</v>
      </c>
      <c r="E58" s="29" t="s">
        <v>2264</v>
      </c>
      <c r="F58" s="30">
        <v>46301.646574074075</v>
      </c>
      <c r="G58" s="29" t="s">
        <v>28</v>
      </c>
      <c r="H58" s="29" t="s">
        <v>2265</v>
      </c>
      <c r="I58" s="31">
        <v>340</v>
      </c>
      <c r="J58" s="29" t="s">
        <v>22</v>
      </c>
      <c r="K58" s="29" t="s">
        <v>23</v>
      </c>
      <c r="L58" s="31">
        <v>309</v>
      </c>
      <c r="M58" s="29" t="s">
        <v>148</v>
      </c>
      <c r="N58" s="30">
        <v>46301.625567129631</v>
      </c>
      <c r="O58" s="31">
        <v>265</v>
      </c>
      <c r="P58" s="29" t="s">
        <v>26</v>
      </c>
      <c r="Q58" s="31">
        <v>340</v>
      </c>
      <c r="R58" t="str">
        <f>IF(B58="","",_xlfn.XLOOKUP(B58,DB!$A$2:$A$205,DB!$C$2:$C$205,"")&amp;"")</f>
        <v>Sector 7</v>
      </c>
      <c r="S58" t="str">
        <f>IF(B58="","",_xlfn.XLOOKUP(B58,DB!$A$2:$A$205,DB!$E$2:$E$205,""))</f>
        <v>Sector 7</v>
      </c>
      <c r="T58" t="str">
        <f>IF(B58="","",_xlfn.XLOOKUP(B58,DB!$A$2:$A$205,DB!$F$2:$F$205,""))</f>
        <v>PAULE/SIGMA</v>
      </c>
      <c r="U58" t="str">
        <f>IF(B58="","",_xlfn.XLOOKUP(B58,DB!$A$2:$A$205,DB!$D$2:$D$205,""))</f>
        <v>MHCC</v>
      </c>
      <c r="V58" t="str">
        <f>IF(B58="","",IF(OR(COUNTIF(M58,"????N?????W")&gt;0,COUNTIF(M58,"????N?????E")&gt;0,COUNTIF(M58,"????S?????W")&gt;0,COUNTIF(M58,"????S?????E")&gt;0),_xlfn.XLOOKUP(B58,DB!$A$2:$A$205,DB!$B$2:$B$205,""),M58))</f>
        <v>AMIDA</v>
      </c>
      <c r="AF58" s="2">
        <v>0.58333333333333337</v>
      </c>
      <c r="AG58" t="s">
        <v>745</v>
      </c>
      <c r="AH58" s="17">
        <v>240</v>
      </c>
      <c r="AI58" s="17" cm="1">
        <f t="array" ref="AI58">SUMPRODUCT(--(IFERROR(HOUR(Flights_2026_09_30333435363734[entry_hour]),-1)=HOUR(AF58)),--(IFERROR(Flights_2026_09_30333435363734[entry_sector],"")=AG58),--(IFERROR(Flights_2026_09_30333435363734[nfl],-1)&gt;=AH58),--(IFERROR(Flights_2026_09_30333435363734[nfl],-1)&lt;=IF(AH58=450,450,AH58+9)))</f>
        <v>0</v>
      </c>
    </row>
    <row r="59" spans="1:35" x14ac:dyDescent="0.2">
      <c r="A59" s="29" t="s">
        <v>180</v>
      </c>
      <c r="B59" s="29" t="s">
        <v>57</v>
      </c>
      <c r="C59" s="29" t="s">
        <v>19</v>
      </c>
      <c r="D59" s="29" t="s">
        <v>50</v>
      </c>
      <c r="E59" s="29" t="s">
        <v>2266</v>
      </c>
      <c r="F59" s="30">
        <v>46301.6487037037</v>
      </c>
      <c r="G59" s="29" t="s">
        <v>28</v>
      </c>
      <c r="H59" s="29" t="s">
        <v>2267</v>
      </c>
      <c r="I59" s="31">
        <v>330</v>
      </c>
      <c r="J59" s="29" t="s">
        <v>22</v>
      </c>
      <c r="K59" s="29" t="s">
        <v>23</v>
      </c>
      <c r="L59" s="31">
        <v>483</v>
      </c>
      <c r="M59" s="29" t="s">
        <v>2268</v>
      </c>
      <c r="N59" s="30">
        <v>46301.619386574072</v>
      </c>
      <c r="O59" s="31">
        <v>330</v>
      </c>
      <c r="P59" s="29" t="s">
        <v>26</v>
      </c>
      <c r="Q59" s="31">
        <v>330</v>
      </c>
      <c r="R59" t="str">
        <f>IF(B59="","",_xlfn.XLOOKUP(B59,DB!$A$2:$A$205,DB!$C$2:$C$205,"")&amp;"")</f>
        <v>Sector 5</v>
      </c>
      <c r="S59" t="str">
        <f>IF(B59="","",_xlfn.XLOOKUP(B59,DB!$A$2:$A$205,DB!$E$2:$E$205,""))</f>
        <v>Sector 4</v>
      </c>
      <c r="T59" t="str">
        <f>IF(B59="","",_xlfn.XLOOKUP(B59,DB!$A$2:$A$205,DB!$F$2:$F$205,""))</f>
        <v>VOMAR/XUDUN</v>
      </c>
      <c r="U59" t="str">
        <f>IF(B59="","",_xlfn.XLOOKUP(B59,DB!$A$2:$A$205,DB!$D$2:$D$205,""))</f>
        <v>KZHU</v>
      </c>
      <c r="V59" t="str">
        <f>IF(B59="","",IF(OR(COUNTIF(M59,"????N?????W")&gt;0,COUNTIF(M59,"????N?????E")&gt;0,COUNTIF(M59,"????S?????W")&gt;0,COUNTIF(M59,"????S?????E")&gt;0),_xlfn.XLOOKUP(B59,DB!$A$2:$A$205,DB!$B$2:$B$205,""),M59))</f>
        <v>DUTNA</v>
      </c>
      <c r="AF59" s="2">
        <v>0.58333333333333337</v>
      </c>
      <c r="AG59" t="s">
        <v>745</v>
      </c>
      <c r="AH59" s="17">
        <v>250</v>
      </c>
      <c r="AI59" s="17" cm="1">
        <f t="array" ref="AI59">SUMPRODUCT(--(IFERROR(HOUR(Flights_2026_09_30333435363734[entry_hour]),-1)=HOUR(AF59)),--(IFERROR(Flights_2026_09_30333435363734[entry_sector],"")=AG59),--(IFERROR(Flights_2026_09_30333435363734[nfl],-1)&gt;=AH59),--(IFERROR(Flights_2026_09_30333435363734[nfl],-1)&lt;=IF(AH59=450,450,AH59+9)))</f>
        <v>0</v>
      </c>
    </row>
    <row r="60" spans="1:35" x14ac:dyDescent="0.2">
      <c r="A60" s="29" t="s">
        <v>2269</v>
      </c>
      <c r="B60" s="29" t="s">
        <v>140</v>
      </c>
      <c r="C60" s="29" t="s">
        <v>19</v>
      </c>
      <c r="D60" s="29" t="s">
        <v>2216</v>
      </c>
      <c r="E60" s="29"/>
      <c r="F60" s="30">
        <v>46301.651574074072</v>
      </c>
      <c r="G60" s="29" t="s">
        <v>28</v>
      </c>
      <c r="H60" s="29" t="s">
        <v>2270</v>
      </c>
      <c r="I60" s="31">
        <v>210</v>
      </c>
      <c r="J60" s="29" t="s">
        <v>22</v>
      </c>
      <c r="K60" s="29" t="s">
        <v>31</v>
      </c>
      <c r="L60" s="31">
        <v>313</v>
      </c>
      <c r="M60" s="29" t="s">
        <v>140</v>
      </c>
      <c r="N60" s="30">
        <v>46301.623425925929</v>
      </c>
      <c r="O60" s="31">
        <v>0</v>
      </c>
      <c r="P60" s="29" t="s">
        <v>32</v>
      </c>
      <c r="Q60" s="31">
        <v>60</v>
      </c>
      <c r="R60" t="str">
        <f>IF(B60="","",_xlfn.XLOOKUP(B60,DB!$A$2:$A$205,DB!$C$2:$C$205,"")&amp;"")</f>
        <v>Sector 4</v>
      </c>
      <c r="S60" t="str">
        <f>IF(B60="","",_xlfn.XLOOKUP(B60,DB!$A$2:$A$205,DB!$E$2:$E$205,""))</f>
        <v>Sector 4</v>
      </c>
      <c r="T60" t="str">
        <f>IF(B60="","",_xlfn.XLOOKUP(B60,DB!$A$2:$A$205,DB!$F$2:$F$205,""))</f>
        <v>VOMAR/XUDUN</v>
      </c>
      <c r="U60" t="str">
        <f>IF(B60="","",_xlfn.XLOOKUP(B60,DB!$A$2:$A$205,DB!$D$2:$D$205,""))</f>
        <v>MMID</v>
      </c>
      <c r="V60" t="str">
        <f>IF(B60="","",IF(OR(COUNTIF(M60,"????N?????W")&gt;0,COUNTIF(M60,"????N?????E")&gt;0,COUNTIF(M60,"????S?????W")&gt;0,COUNTIF(M60,"????S?????E")&gt;0),_xlfn.XLOOKUP(B60,DB!$A$2:$A$205,DB!$B$2:$B$205,""),M60))</f>
        <v>MMMD</v>
      </c>
      <c r="AF60" s="2">
        <v>0.58333333333333337</v>
      </c>
      <c r="AG60" t="s">
        <v>745</v>
      </c>
      <c r="AH60" s="17">
        <v>260</v>
      </c>
      <c r="AI60" s="17" cm="1">
        <f t="array" ref="AI60">SUMPRODUCT(--(IFERROR(HOUR(Flights_2026_09_30333435363734[entry_hour]),-1)=HOUR(AF60)),--(IFERROR(Flights_2026_09_30333435363734[entry_sector],"")=AG60),--(IFERROR(Flights_2026_09_30333435363734[nfl],-1)&gt;=AH60),--(IFERROR(Flights_2026_09_30333435363734[nfl],-1)&lt;=IF(AH60=450,450,AH60+9)))</f>
        <v>0</v>
      </c>
    </row>
    <row r="61" spans="1:35" x14ac:dyDescent="0.2">
      <c r="A61" s="29" t="s">
        <v>178</v>
      </c>
      <c r="B61" s="29" t="s">
        <v>179</v>
      </c>
      <c r="C61" s="29" t="s">
        <v>19</v>
      </c>
      <c r="D61" s="29" t="s">
        <v>76</v>
      </c>
      <c r="E61" s="29" t="s">
        <v>2271</v>
      </c>
      <c r="F61" s="30">
        <v>46301.654432870368</v>
      </c>
      <c r="G61" s="29" t="s">
        <v>28</v>
      </c>
      <c r="H61" s="29" t="s">
        <v>2272</v>
      </c>
      <c r="I61" s="31">
        <v>350</v>
      </c>
      <c r="J61" s="29" t="s">
        <v>22</v>
      </c>
      <c r="K61" s="29" t="s">
        <v>23</v>
      </c>
      <c r="L61" s="31">
        <v>879</v>
      </c>
      <c r="M61" s="29" t="s">
        <v>1061</v>
      </c>
      <c r="N61" s="30">
        <v>46301.604895833334</v>
      </c>
      <c r="O61" s="31">
        <v>350</v>
      </c>
      <c r="P61" s="29" t="s">
        <v>26</v>
      </c>
      <c r="Q61" s="31">
        <v>350</v>
      </c>
      <c r="R61" t="str">
        <f>IF(B61="","",_xlfn.XLOOKUP(B61,DB!$A$2:$A$205,DB!$C$2:$C$205,"")&amp;"")</f>
        <v>Sector 5</v>
      </c>
      <c r="S61" t="str">
        <f>IF(B61="","",_xlfn.XLOOKUP(B61,DB!$A$2:$A$205,DB!$E$2:$E$205,""))</f>
        <v>Sector 4</v>
      </c>
      <c r="T61" t="str">
        <f>IF(B61="","",_xlfn.XLOOKUP(B61,DB!$A$2:$A$205,DB!$F$2:$F$205,""))</f>
        <v>VOMAR/XUDUN</v>
      </c>
      <c r="U61" t="str">
        <f>IF(B61="","",_xlfn.XLOOKUP(B61,DB!$A$2:$A$205,DB!$D$2:$D$205,""))</f>
        <v>MMEX</v>
      </c>
      <c r="V61" t="str">
        <f>IF(B61="","",IF(OR(COUNTIF(M61,"????N?????W")&gt;0,COUNTIF(M61,"????N?????E")&gt;0,COUNTIF(M61,"????S?????W")&gt;0,COUNTIF(M61,"????S?????E")&gt;0),_xlfn.XLOOKUP(B61,DB!$A$2:$A$205,DB!$B$2:$B$205,""),M61))</f>
        <v>LIDAM</v>
      </c>
      <c r="AF61" s="2">
        <v>0.58333333333333337</v>
      </c>
      <c r="AG61" t="s">
        <v>745</v>
      </c>
      <c r="AH61" s="17">
        <v>270</v>
      </c>
      <c r="AI61" s="17" cm="1">
        <f t="array" ref="AI61">SUMPRODUCT(--(IFERROR(HOUR(Flights_2026_09_30333435363734[entry_hour]),-1)=HOUR(AF61)),--(IFERROR(Flights_2026_09_30333435363734[entry_sector],"")=AG61),--(IFERROR(Flights_2026_09_30333435363734[nfl],-1)&gt;=AH61),--(IFERROR(Flights_2026_09_30333435363734[nfl],-1)&lt;=IF(AH61=450,450,AH61+9)))</f>
        <v>0</v>
      </c>
    </row>
    <row r="62" spans="1:35" x14ac:dyDescent="0.2">
      <c r="A62" s="29" t="s">
        <v>392</v>
      </c>
      <c r="B62" s="29" t="s">
        <v>19</v>
      </c>
      <c r="C62" s="29" t="s">
        <v>19</v>
      </c>
      <c r="D62" s="29" t="s">
        <v>393</v>
      </c>
      <c r="E62" s="29"/>
      <c r="F62" s="30">
        <v>46301.654745370368</v>
      </c>
      <c r="G62" s="29" t="s">
        <v>28</v>
      </c>
      <c r="H62" s="29" t="s">
        <v>2273</v>
      </c>
      <c r="I62" s="31">
        <v>15</v>
      </c>
      <c r="J62" s="29" t="s">
        <v>30</v>
      </c>
      <c r="K62" s="29" t="s">
        <v>31</v>
      </c>
      <c r="L62" s="31">
        <v>80</v>
      </c>
      <c r="M62" s="29" t="s">
        <v>19</v>
      </c>
      <c r="N62" s="30">
        <v>46301.622303240743</v>
      </c>
      <c r="O62" s="31">
        <v>0</v>
      </c>
      <c r="P62" s="29" t="s">
        <v>32</v>
      </c>
      <c r="Q62" s="31">
        <v>15</v>
      </c>
      <c r="R62" t="str">
        <f>IF(B62="","",_xlfn.XLOOKUP(B62,DB!$A$2:$A$205,DB!$C$2:$C$205,"")&amp;"")</f>
        <v/>
      </c>
      <c r="S62" t="str">
        <f>IF(B62="","",_xlfn.XLOOKUP(B62,DB!$A$2:$A$205,DB!$E$2:$E$205,""))</f>
        <v/>
      </c>
      <c r="T62" t="str">
        <f>IF(B62="","",_xlfn.XLOOKUP(B62,DB!$A$2:$A$205,DB!$F$2:$F$205,""))</f>
        <v/>
      </c>
      <c r="U62" t="str">
        <f>IF(B62="","",_xlfn.XLOOKUP(B62,DB!$A$2:$A$205,DB!$D$2:$D$205,""))</f>
        <v/>
      </c>
      <c r="V62" t="str">
        <f>IF(B62="","",IF(OR(COUNTIF(M62,"????N?????W")&gt;0,COUNTIF(M62,"????N?????E")&gt;0,COUNTIF(M62,"????S?????W")&gt;0,COUNTIF(M62,"????S?????E")&gt;0),_xlfn.XLOOKUP(B62,DB!$A$2:$A$205,DB!$B$2:$B$205,""),M62))</f>
        <v>MMUN</v>
      </c>
      <c r="AF62" s="2">
        <v>0.58333333333333337</v>
      </c>
      <c r="AG62" t="s">
        <v>745</v>
      </c>
      <c r="AH62" s="17">
        <v>280</v>
      </c>
      <c r="AI62" s="17" cm="1">
        <f t="array" ref="AI62">SUMPRODUCT(--(IFERROR(HOUR(Flights_2026_09_30333435363734[entry_hour]),-1)=HOUR(AF62)),--(IFERROR(Flights_2026_09_30333435363734[entry_sector],"")=AG62),--(IFERROR(Flights_2026_09_30333435363734[nfl],-1)&gt;=AH62),--(IFERROR(Flights_2026_09_30333435363734[nfl],-1)&lt;=IF(AH62=450,450,AH62+9)))</f>
        <v>0</v>
      </c>
    </row>
    <row r="63" spans="1:35" x14ac:dyDescent="0.2">
      <c r="A63" s="29" t="s">
        <v>176</v>
      </c>
      <c r="B63" s="29" t="s">
        <v>177</v>
      </c>
      <c r="C63" s="29" t="s">
        <v>19</v>
      </c>
      <c r="D63" s="29" t="s">
        <v>120</v>
      </c>
      <c r="E63" s="29" t="s">
        <v>2274</v>
      </c>
      <c r="F63" s="30">
        <v>46301.661608796298</v>
      </c>
      <c r="G63" s="29" t="s">
        <v>21</v>
      </c>
      <c r="H63" s="29" t="s">
        <v>2275</v>
      </c>
      <c r="I63" s="31">
        <v>340</v>
      </c>
      <c r="J63" s="29" t="s">
        <v>22</v>
      </c>
      <c r="K63" s="29" t="s">
        <v>23</v>
      </c>
      <c r="L63" s="31">
        <v>161</v>
      </c>
      <c r="M63" s="29" t="s">
        <v>37</v>
      </c>
      <c r="N63" s="30">
        <v>46301.648043981484</v>
      </c>
      <c r="O63" s="31">
        <v>311</v>
      </c>
      <c r="P63" s="29" t="s">
        <v>26</v>
      </c>
      <c r="Q63" s="31">
        <v>220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30333435363734[entry_hour]),-1)=HOUR(AF63)),--(IFERROR(Flights_2026_09_30333435363734[entry_sector],"")=AG63),--(IFERROR(Flights_2026_09_30333435363734[nfl],-1)&gt;=AH63),--(IFERROR(Flights_2026_09_30333435363734[nfl],-1)&lt;=IF(AH63=450,450,AH63+9)))</f>
        <v>0</v>
      </c>
    </row>
    <row r="64" spans="1:35" x14ac:dyDescent="0.2">
      <c r="A64" s="29" t="s">
        <v>170</v>
      </c>
      <c r="B64" s="29" t="s">
        <v>171</v>
      </c>
      <c r="C64" s="29" t="s">
        <v>19</v>
      </c>
      <c r="D64" s="29" t="s">
        <v>50</v>
      </c>
      <c r="E64" s="29" t="s">
        <v>2276</v>
      </c>
      <c r="F64" s="30">
        <v>46301.663159722222</v>
      </c>
      <c r="G64" s="29" t="s">
        <v>21</v>
      </c>
      <c r="H64" s="29" t="s">
        <v>2277</v>
      </c>
      <c r="I64" s="31">
        <v>340</v>
      </c>
      <c r="J64" s="29" t="s">
        <v>22</v>
      </c>
      <c r="K64" s="29" t="s">
        <v>23</v>
      </c>
      <c r="L64" s="31">
        <v>165</v>
      </c>
      <c r="M64" s="29" t="s">
        <v>37</v>
      </c>
      <c r="N64" s="30">
        <v>46301.650104166663</v>
      </c>
      <c r="O64" s="31">
        <v>260</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30333435363734[entry_hour]),-1)=HOUR(AF64)),--(IFERROR(Flights_2026_09_30333435363734[entry_sector],"")=AG64),--(IFERROR(Flights_2026_09_30333435363734[nfl],-1)&gt;=AH64),--(IFERROR(Flights_2026_09_30333435363734[nfl],-1)&lt;=IF(AH64=450,450,AH64+9)))</f>
        <v>0</v>
      </c>
    </row>
    <row r="65" spans="1:35" x14ac:dyDescent="0.2">
      <c r="A65" s="29" t="s">
        <v>174</v>
      </c>
      <c r="B65" s="29" t="s">
        <v>175</v>
      </c>
      <c r="C65" s="29" t="s">
        <v>19</v>
      </c>
      <c r="D65" s="29" t="s">
        <v>50</v>
      </c>
      <c r="E65" s="29" t="s">
        <v>2278</v>
      </c>
      <c r="F65" s="30">
        <v>46301.669502314813</v>
      </c>
      <c r="G65" s="29" t="s">
        <v>21</v>
      </c>
      <c r="H65" s="29" t="s">
        <v>2279</v>
      </c>
      <c r="I65" s="31">
        <v>340</v>
      </c>
      <c r="J65" s="29" t="s">
        <v>22</v>
      </c>
      <c r="K65" s="29" t="s">
        <v>23</v>
      </c>
      <c r="L65" s="31">
        <v>166</v>
      </c>
      <c r="M65" s="29" t="s">
        <v>37</v>
      </c>
      <c r="N65" s="30">
        <v>46301.654907407406</v>
      </c>
      <c r="O65" s="31">
        <v>266</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entry_hour]),-1)=HOUR(AF65)),--(IFERROR(Flights_2026_09_30333435363734[entry_sector],"")=AG65),--(IFERROR(Flights_2026_09_30333435363734[nfl],-1)&gt;=AH65),--(IFERROR(Flights_2026_09_30333435363734[nfl],-1)&lt;=IF(AH65=450,450,AH65+9)))</f>
        <v>0</v>
      </c>
    </row>
    <row r="66" spans="1:35" x14ac:dyDescent="0.2">
      <c r="A66" s="29" t="s">
        <v>162</v>
      </c>
      <c r="B66" s="29" t="s">
        <v>163</v>
      </c>
      <c r="C66" s="29" t="s">
        <v>19</v>
      </c>
      <c r="D66" s="29" t="s">
        <v>53</v>
      </c>
      <c r="E66" s="29" t="s">
        <v>381</v>
      </c>
      <c r="F66" s="30">
        <v>46301.671956018516</v>
      </c>
      <c r="G66" s="29" t="s">
        <v>28</v>
      </c>
      <c r="H66" s="29" t="s">
        <v>2280</v>
      </c>
      <c r="I66" s="31">
        <v>380</v>
      </c>
      <c r="J66" s="29" t="s">
        <v>22</v>
      </c>
      <c r="K66" s="29" t="s">
        <v>23</v>
      </c>
      <c r="L66" s="31">
        <v>158</v>
      </c>
      <c r="M66" s="29" t="s">
        <v>37</v>
      </c>
      <c r="N66" s="30">
        <v>46301.659097222226</v>
      </c>
      <c r="O66" s="31">
        <v>296</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entry_hour]),-1)=HOUR(AF66)),--(IFERROR(Flights_2026_09_30333435363734[entry_sector],"")=AG66),--(IFERROR(Flights_2026_09_30333435363734[nfl],-1)&gt;=AH66),--(IFERROR(Flights_2026_09_30333435363734[nfl],-1)&lt;=IF(AH66=450,450,AH66+9)))</f>
        <v>0</v>
      </c>
    </row>
    <row r="67" spans="1:35" x14ac:dyDescent="0.2">
      <c r="A67" s="29" t="s">
        <v>2281</v>
      </c>
      <c r="B67" s="29" t="s">
        <v>2282</v>
      </c>
      <c r="C67" s="29" t="s">
        <v>19</v>
      </c>
      <c r="D67" s="29" t="s">
        <v>595</v>
      </c>
      <c r="E67" s="29" t="s">
        <v>2281</v>
      </c>
      <c r="F67" s="30">
        <v>46301.673148148147</v>
      </c>
      <c r="G67" s="29" t="s">
        <v>21</v>
      </c>
      <c r="H67" s="29" t="s">
        <v>2283</v>
      </c>
      <c r="I67" s="31">
        <v>200</v>
      </c>
      <c r="J67" s="29" t="s">
        <v>22</v>
      </c>
      <c r="K67" s="29" t="s">
        <v>31</v>
      </c>
      <c r="L67" s="31">
        <v>409</v>
      </c>
      <c r="M67" s="29" t="s">
        <v>218</v>
      </c>
      <c r="N67" s="30">
        <v>46301.63480324074</v>
      </c>
      <c r="O67" s="31">
        <v>200</v>
      </c>
      <c r="P67" s="29" t="s">
        <v>32</v>
      </c>
      <c r="Q67" s="31">
        <v>200</v>
      </c>
      <c r="R67" t="str">
        <f>IF(B67="","",_xlfn.XLOOKUP(B67,DB!$A$2:$A$205,DB!$C$2:$C$205,"")&amp;"")</f>
        <v/>
      </c>
      <c r="S67" t="str">
        <f>IF(B67="","",_xlfn.XLOOKUP(B67,DB!$A$2:$A$205,DB!$E$2:$E$205,""))</f>
        <v/>
      </c>
      <c r="T67" t="str">
        <f>IF(B67="","",_xlfn.XLOOKUP(B67,DB!$A$2:$A$205,DB!$F$2:$F$205,""))</f>
        <v/>
      </c>
      <c r="U67" t="str">
        <f>IF(B67="","",_xlfn.XLOOKUP(B67,DB!$A$2:$A$205,DB!$D$2:$D$205,""))</f>
        <v/>
      </c>
      <c r="V67" t="str">
        <f>IF(B67="","",IF(OR(COUNTIF(M67,"????N?????W")&gt;0,COUNTIF(M67,"????N?????E")&gt;0,COUNTIF(M67,"????S?????W")&gt;0,COUNTIF(M67,"????S?????E")&gt;0),_xlfn.XLOOKUP(B67,DB!$A$2:$A$205,DB!$B$2:$B$205,""),M67))</f>
        <v>IRDOV</v>
      </c>
      <c r="AF67" s="2">
        <v>0.58333333333333337</v>
      </c>
      <c r="AG67" t="s">
        <v>745</v>
      </c>
      <c r="AH67" s="17">
        <v>330</v>
      </c>
      <c r="AI67" s="17" cm="1">
        <f t="array" ref="AI67">SUMPRODUCT(--(IFERROR(HOUR(Flights_2026_09_30333435363734[entry_hour]),-1)=HOUR(AF67)),--(IFERROR(Flights_2026_09_30333435363734[entry_sector],"")=AG67),--(IFERROR(Flights_2026_09_30333435363734[nfl],-1)&gt;=AH67),--(IFERROR(Flights_2026_09_30333435363734[nfl],-1)&lt;=IF(AH67=450,450,AH67+9)))</f>
        <v>1</v>
      </c>
    </row>
    <row r="68" spans="1:35" x14ac:dyDescent="0.2">
      <c r="A68" s="29" t="s">
        <v>187</v>
      </c>
      <c r="B68" s="29" t="s">
        <v>188</v>
      </c>
      <c r="C68" s="29" t="s">
        <v>19</v>
      </c>
      <c r="D68" s="29" t="s">
        <v>107</v>
      </c>
      <c r="E68" s="29" t="s">
        <v>2284</v>
      </c>
      <c r="F68" s="30">
        <v>46301.675254629627</v>
      </c>
      <c r="G68" s="29" t="s">
        <v>21</v>
      </c>
      <c r="H68" s="29" t="s">
        <v>2285</v>
      </c>
      <c r="I68" s="31">
        <v>360</v>
      </c>
      <c r="J68" s="29" t="s">
        <v>22</v>
      </c>
      <c r="K68" s="29" t="s">
        <v>23</v>
      </c>
      <c r="L68" s="31">
        <v>274</v>
      </c>
      <c r="M68" s="29" t="s">
        <v>190</v>
      </c>
      <c r="N68" s="30">
        <v>46301.655277777776</v>
      </c>
      <c r="O68" s="31">
        <v>283</v>
      </c>
      <c r="P68" s="29" t="s">
        <v>26</v>
      </c>
      <c r="Q68" s="31">
        <v>210</v>
      </c>
      <c r="R68" t="str">
        <f>IF(B68="","",_xlfn.XLOOKUP(B68,DB!$A$2:$A$205,DB!$C$2:$C$205,"")&amp;"")</f>
        <v>Sector 7</v>
      </c>
      <c r="S68" t="str">
        <f>IF(B68="","",_xlfn.XLOOKUP(B68,DB!$A$2:$A$205,DB!$E$2:$E$205,""))</f>
        <v>Sector 7</v>
      </c>
      <c r="T68" t="str">
        <f>IF(B68="","",_xlfn.XLOOKUP(B68,DB!$A$2:$A$205,DB!$F$2:$F$205,""))</f>
        <v>PAULE/SIGMA</v>
      </c>
      <c r="U68" t="str">
        <f>IF(B68="","",_xlfn.XLOOKUP(B68,DB!$A$2:$A$205,DB!$D$2:$D$205,""))</f>
        <v>MHCC</v>
      </c>
      <c r="V68" t="str">
        <f>IF(B68="","",IF(OR(COUNTIF(M68,"????N?????W")&gt;0,COUNTIF(M68,"????N?????E")&gt;0,COUNTIF(M68,"????S?????W")&gt;0,COUNTIF(M68,"????S?????E")&gt;0),_xlfn.XLOOKUP(B68,DB!$A$2:$A$205,DB!$B$2:$B$205,""),M68))</f>
        <v>ILUBA</v>
      </c>
      <c r="AF68" s="2">
        <v>0.58333333333333337</v>
      </c>
      <c r="AG68" t="s">
        <v>745</v>
      </c>
      <c r="AH68" s="17">
        <v>340</v>
      </c>
      <c r="AI68" s="17" cm="1">
        <f t="array" ref="AI68">SUMPRODUCT(--(IFERROR(HOUR(Flights_2026_09_30333435363734[entry_hour]),-1)=HOUR(AF68)),--(IFERROR(Flights_2026_09_30333435363734[entry_sector],"")=AG68),--(IFERROR(Flights_2026_09_30333435363734[nfl],-1)&gt;=AH68),--(IFERROR(Flights_2026_09_30333435363734[nfl],-1)&lt;=IF(AH68=450,450,AH68+9)))</f>
        <v>0</v>
      </c>
    </row>
    <row r="69" spans="1:35" x14ac:dyDescent="0.2">
      <c r="A69" s="29" t="s">
        <v>184</v>
      </c>
      <c r="B69" s="29" t="s">
        <v>141</v>
      </c>
      <c r="C69" s="29" t="s">
        <v>19</v>
      </c>
      <c r="D69" s="29" t="s">
        <v>76</v>
      </c>
      <c r="E69" s="29" t="s">
        <v>2286</v>
      </c>
      <c r="F69" s="30">
        <v>46301.676805555559</v>
      </c>
      <c r="G69" s="29" t="s">
        <v>21</v>
      </c>
      <c r="H69" s="29" t="s">
        <v>2287</v>
      </c>
      <c r="I69" s="31">
        <v>340</v>
      </c>
      <c r="J69" s="29" t="s">
        <v>22</v>
      </c>
      <c r="K69" s="29" t="s">
        <v>23</v>
      </c>
      <c r="L69" s="31">
        <v>184</v>
      </c>
      <c r="M69" s="29" t="s">
        <v>37</v>
      </c>
      <c r="N69" s="30">
        <v>46301.662152777775</v>
      </c>
      <c r="O69" s="31">
        <v>260</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30333435363734[entry_hour]),-1)=HOUR(AF69)),--(IFERROR(Flights_2026_09_30333435363734[entry_sector],"")=AG69),--(IFERROR(Flights_2026_09_30333435363734[nfl],-1)&gt;=AH69),--(IFERROR(Flights_2026_09_30333435363734[nfl],-1)&lt;=IF(AH69=450,450,AH69+9)))</f>
        <v>3</v>
      </c>
    </row>
    <row r="70" spans="1:35" x14ac:dyDescent="0.2">
      <c r="A70" s="29" t="s">
        <v>2288</v>
      </c>
      <c r="B70" s="29" t="s">
        <v>168</v>
      </c>
      <c r="C70" s="29" t="s">
        <v>19</v>
      </c>
      <c r="D70" s="29" t="s">
        <v>2289</v>
      </c>
      <c r="E70" s="29" t="s">
        <v>2290</v>
      </c>
      <c r="F70" s="30">
        <v>46301.680069444446</v>
      </c>
      <c r="G70" s="29" t="s">
        <v>21</v>
      </c>
      <c r="H70" s="29" t="s">
        <v>2291</v>
      </c>
      <c r="I70" s="31">
        <v>430</v>
      </c>
      <c r="J70" s="29" t="s">
        <v>22</v>
      </c>
      <c r="K70" s="29" t="s">
        <v>55</v>
      </c>
      <c r="L70" s="31">
        <v>788</v>
      </c>
      <c r="M70" s="29" t="s">
        <v>84</v>
      </c>
      <c r="N70" s="30">
        <v>46301.630347222221</v>
      </c>
      <c r="O70" s="31">
        <v>430</v>
      </c>
      <c r="P70" s="29" t="s">
        <v>32</v>
      </c>
      <c r="Q70" s="31">
        <v>410</v>
      </c>
      <c r="R70" t="str">
        <f>IF(B70="","",_xlfn.XLOOKUP(B70,DB!$A$2:$A$205,DB!$C$2:$C$205,"")&amp;"")</f>
        <v>Sector 5</v>
      </c>
      <c r="S70" t="str">
        <f>IF(B70="","",_xlfn.XLOOKUP(B70,DB!$A$2:$A$205,DB!$E$2:$E$205,""))</f>
        <v>Sector 4</v>
      </c>
      <c r="T70" t="str">
        <f>IF(B70="","",_xlfn.XLOOKUP(B70,DB!$A$2:$A$205,DB!$F$2:$F$205,""))</f>
        <v>VOMAR/XUDUN</v>
      </c>
      <c r="U70" t="str">
        <f>IF(B70="","",_xlfn.XLOOKUP(B70,DB!$A$2:$A$205,DB!$D$2:$D$205,""))</f>
        <v>MMTY</v>
      </c>
      <c r="V70" t="str">
        <f>IF(B70="","",IF(OR(COUNTIF(M70,"????N?????W")&gt;0,COUNTIF(M70,"????N?????E")&gt;0,COUNTIF(M70,"????S?????W")&gt;0,COUNTIF(M70,"????S?????E")&gt;0),_xlfn.XLOOKUP(B70,DB!$A$2:$A$205,DB!$B$2:$B$205,""),M70))</f>
        <v>MATOL</v>
      </c>
      <c r="AF70" s="2">
        <v>0.58333333333333337</v>
      </c>
      <c r="AG70" t="s">
        <v>745</v>
      </c>
      <c r="AH70" s="17">
        <v>360</v>
      </c>
      <c r="AI70" s="17" cm="1">
        <f t="array" ref="AI70">SUMPRODUCT(--(IFERROR(HOUR(Flights_2026_09_30333435363734[entry_hour]),-1)=HOUR(AF70)),--(IFERROR(Flights_2026_09_30333435363734[entry_sector],"")=AG70),--(IFERROR(Flights_2026_09_30333435363734[nfl],-1)&gt;=AH70),--(IFERROR(Flights_2026_09_30333435363734[nfl],-1)&lt;=IF(AH70=450,450,AH70+9)))</f>
        <v>0</v>
      </c>
    </row>
    <row r="71" spans="1:35" x14ac:dyDescent="0.2">
      <c r="A71" s="29" t="s">
        <v>238</v>
      </c>
      <c r="B71" s="29" t="s">
        <v>46</v>
      </c>
      <c r="C71" s="29" t="s">
        <v>19</v>
      </c>
      <c r="D71" s="29" t="s">
        <v>50</v>
      </c>
      <c r="E71" s="29" t="s">
        <v>2292</v>
      </c>
      <c r="F71" s="30">
        <v>46301.681307870371</v>
      </c>
      <c r="G71" s="29" t="s">
        <v>21</v>
      </c>
      <c r="H71" s="29" t="s">
        <v>2293</v>
      </c>
      <c r="I71" s="31">
        <v>340</v>
      </c>
      <c r="J71" s="29" t="s">
        <v>22</v>
      </c>
      <c r="K71" s="29" t="s">
        <v>23</v>
      </c>
      <c r="L71" s="31">
        <v>191</v>
      </c>
      <c r="M71" s="29" t="s">
        <v>37</v>
      </c>
      <c r="N71" s="30">
        <v>46301.664918981478</v>
      </c>
      <c r="O71" s="31">
        <v>238</v>
      </c>
      <c r="P71" s="29" t="s">
        <v>26</v>
      </c>
      <c r="Q71" s="31">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30333435363734[entry_hour]),-1)=HOUR(AF71)),--(IFERROR(Flights_2026_09_30333435363734[entry_sector],"")=AG71),--(IFERROR(Flights_2026_09_30333435363734[nfl],-1)&gt;=AH71),--(IFERROR(Flights_2026_09_30333435363734[nfl],-1)&lt;=IF(AH71=450,450,AH71+9)))</f>
        <v>1</v>
      </c>
    </row>
    <row r="72" spans="1:35" x14ac:dyDescent="0.2">
      <c r="A72" s="29" t="s">
        <v>191</v>
      </c>
      <c r="B72" s="29" t="s">
        <v>52</v>
      </c>
      <c r="C72" s="29" t="s">
        <v>19</v>
      </c>
      <c r="D72" s="29" t="s">
        <v>41</v>
      </c>
      <c r="E72" s="29" t="s">
        <v>100</v>
      </c>
      <c r="F72" s="30">
        <v>46301.683159722219</v>
      </c>
      <c r="G72" s="29" t="s">
        <v>28</v>
      </c>
      <c r="H72" s="29" t="s">
        <v>2294</v>
      </c>
      <c r="I72" s="31">
        <v>370</v>
      </c>
      <c r="J72" s="29" t="s">
        <v>22</v>
      </c>
      <c r="K72" s="29" t="s">
        <v>23</v>
      </c>
      <c r="L72" s="31">
        <v>858</v>
      </c>
      <c r="M72" s="29" t="s">
        <v>1261</v>
      </c>
      <c r="N72" s="30">
        <v>46301.635787037034</v>
      </c>
      <c r="O72" s="31">
        <v>370</v>
      </c>
      <c r="P72" s="29" t="s">
        <v>26</v>
      </c>
      <c r="Q72" s="31">
        <v>370</v>
      </c>
      <c r="R72" t="str">
        <f>IF(B72="","",_xlfn.XLOOKUP(B72,DB!$A$2:$A$205,DB!$C$2:$C$205,"")&amp;"")</f>
        <v>Sector 6</v>
      </c>
      <c r="S72" t="str">
        <f>IF(B72="","",_xlfn.XLOOKUP(B72,DB!$A$2:$A$205,DB!$E$2:$E$205,""))</f>
        <v>Sector 4</v>
      </c>
      <c r="T72" t="str">
        <f>IF(B72="","",_xlfn.XLOOKUP(B72,DB!$A$2:$A$205,DB!$F$2:$F$205,""))</f>
        <v>VOMAR/XUDUN</v>
      </c>
      <c r="U72" t="str">
        <f>IF(B72="","",_xlfn.XLOOKUP(B72,DB!$A$2:$A$205,DB!$D$2:$D$205,""))</f>
        <v>MMEX</v>
      </c>
      <c r="V72" t="str">
        <f>IF(B72="","",IF(OR(COUNTIF(M72,"????N?????W")&gt;0,COUNTIF(M72,"????N?????E")&gt;0,COUNTIF(M72,"????S?????W")&gt;0,COUNTIF(M72,"????S?????E")&gt;0),_xlfn.XLOOKUP(B72,DB!$A$2:$A$205,DB!$B$2:$B$205,""),M72))</f>
        <v>GOTAS</v>
      </c>
      <c r="AF72" s="2">
        <v>0.58333333333333337</v>
      </c>
      <c r="AG72" t="s">
        <v>745</v>
      </c>
      <c r="AH72" s="17">
        <v>380</v>
      </c>
      <c r="AI72" s="17" cm="1">
        <f t="array" ref="AI72">SUMPRODUCT(--(IFERROR(HOUR(Flights_2026_09_30333435363734[entry_hour]),-1)=HOUR(AF72)),--(IFERROR(Flights_2026_09_30333435363734[entry_sector],"")=AG72),--(IFERROR(Flights_2026_09_30333435363734[nfl],-1)&gt;=AH72),--(IFERROR(Flights_2026_09_30333435363734[nfl],-1)&lt;=IF(AH72=450,450,AH72+9)))</f>
        <v>0</v>
      </c>
    </row>
    <row r="73" spans="1:35" x14ac:dyDescent="0.2">
      <c r="A73" s="29" t="s">
        <v>205</v>
      </c>
      <c r="B73" s="29" t="s">
        <v>206</v>
      </c>
      <c r="C73" s="29" t="s">
        <v>19</v>
      </c>
      <c r="D73" s="29" t="s">
        <v>41</v>
      </c>
      <c r="E73" s="29" t="s">
        <v>2295</v>
      </c>
      <c r="F73" s="30">
        <v>46301.684965277775</v>
      </c>
      <c r="G73" s="29" t="s">
        <v>21</v>
      </c>
      <c r="H73" s="29" t="s">
        <v>2296</v>
      </c>
      <c r="I73" s="31">
        <v>360</v>
      </c>
      <c r="J73" s="29" t="s">
        <v>22</v>
      </c>
      <c r="K73" s="29" t="s">
        <v>23</v>
      </c>
      <c r="L73" s="31">
        <v>211</v>
      </c>
      <c r="M73" s="29" t="s">
        <v>44</v>
      </c>
      <c r="N73" s="30">
        <v>46301.667893518519</v>
      </c>
      <c r="O73" s="31">
        <v>302</v>
      </c>
      <c r="P73" s="29" t="s">
        <v>26</v>
      </c>
      <c r="Q73" s="31">
        <v>210</v>
      </c>
      <c r="R73" t="str">
        <f>IF(B73="","",_xlfn.XLOOKUP(B73,DB!$A$2:$A$205,DB!$C$2:$C$205,"")&amp;"")</f>
        <v>Sector 7</v>
      </c>
      <c r="S73" t="str">
        <f>IF(B73="","",_xlfn.XLOOKUP(B73,DB!$A$2:$A$205,DB!$E$2:$E$205,""))</f>
        <v>Sector 7</v>
      </c>
      <c r="T73" t="str">
        <f>IF(B73="","",_xlfn.XLOOKUP(B73,DB!$A$2:$A$205,DB!$F$2:$F$205,""))</f>
        <v>PAULE/SIGMA</v>
      </c>
      <c r="U73" t="str">
        <f>IF(B73="","",_xlfn.XLOOKUP(B73,DB!$A$2:$A$205,DB!$D$2:$D$205,""))</f>
        <v>MHCC</v>
      </c>
      <c r="V73" t="str">
        <f>IF(B73="","",IF(OR(COUNTIF(M73,"????N?????W")&gt;0,COUNTIF(M73,"????N?????E")&gt;0,COUNTIF(M73,"????S?????W")&gt;0,COUNTIF(M73,"????S?????E")&gt;0),_xlfn.XLOOKUP(B73,DB!$A$2:$A$205,DB!$B$2:$B$205,""),M73))</f>
        <v>SIGMA</v>
      </c>
      <c r="AF73" s="2">
        <v>0.58333333333333337</v>
      </c>
      <c r="AG73" t="s">
        <v>745</v>
      </c>
      <c r="AH73" s="17">
        <v>390</v>
      </c>
      <c r="AI73" s="17" cm="1">
        <f t="array" ref="AI73">SUMPRODUCT(--(IFERROR(HOUR(Flights_2026_09_30333435363734[entry_hour]),-1)=HOUR(AF73)),--(IFERROR(Flights_2026_09_30333435363734[entry_sector],"")=AG73),--(IFERROR(Flights_2026_09_30333435363734[nfl],-1)&gt;=AH73),--(IFERROR(Flights_2026_09_30333435363734[nfl],-1)&lt;=IF(AH73=450,450,AH73+9)))</f>
        <v>1</v>
      </c>
    </row>
    <row r="74" spans="1:35" x14ac:dyDescent="0.2">
      <c r="A74" s="29" t="s">
        <v>207</v>
      </c>
      <c r="B74" s="29" t="s">
        <v>65</v>
      </c>
      <c r="C74" s="29" t="s">
        <v>19</v>
      </c>
      <c r="D74" s="29" t="s">
        <v>20</v>
      </c>
      <c r="E74" s="29" t="s">
        <v>543</v>
      </c>
      <c r="F74" s="30">
        <v>46301.686666666668</v>
      </c>
      <c r="G74" s="29" t="s">
        <v>21</v>
      </c>
      <c r="H74" s="29" t="s">
        <v>2297</v>
      </c>
      <c r="I74" s="31">
        <v>350</v>
      </c>
      <c r="J74" s="29" t="s">
        <v>22</v>
      </c>
      <c r="K74" s="29" t="s">
        <v>23</v>
      </c>
      <c r="L74" s="31">
        <v>895</v>
      </c>
      <c r="M74" s="29" t="s">
        <v>78</v>
      </c>
      <c r="N74" s="30">
        <v>46301.635335648149</v>
      </c>
      <c r="O74" s="31">
        <v>350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30333435363734[entry_hour]),-1)=HOUR(AF74)),--(IFERROR(Flights_2026_09_30333435363734[entry_sector],"")=AG74),--(IFERROR(Flights_2026_09_30333435363734[nfl],-1)&gt;=AH74),--(IFERROR(Flights_2026_09_30333435363734[nfl],-1)&lt;=IF(AH74=450,450,AH74+9)))</f>
        <v>0</v>
      </c>
    </row>
    <row r="75" spans="1:35" x14ac:dyDescent="0.2">
      <c r="A75" s="29" t="s">
        <v>185</v>
      </c>
      <c r="B75" s="29" t="s">
        <v>186</v>
      </c>
      <c r="C75" s="29" t="s">
        <v>19</v>
      </c>
      <c r="D75" s="29" t="s">
        <v>20</v>
      </c>
      <c r="E75" s="29" t="s">
        <v>455</v>
      </c>
      <c r="F75" s="30">
        <v>46301.688055555554</v>
      </c>
      <c r="G75" s="29" t="s">
        <v>21</v>
      </c>
      <c r="H75" s="29" t="s">
        <v>2298</v>
      </c>
      <c r="I75" s="31">
        <v>340</v>
      </c>
      <c r="J75" s="29" t="s">
        <v>22</v>
      </c>
      <c r="K75" s="29" t="s">
        <v>23</v>
      </c>
      <c r="L75" s="31">
        <v>214</v>
      </c>
      <c r="M75" s="29" t="s">
        <v>37</v>
      </c>
      <c r="N75" s="30">
        <v>46301.671469907407</v>
      </c>
      <c r="O75" s="31">
        <v>311</v>
      </c>
      <c r="P75" s="29" t="s">
        <v>26</v>
      </c>
      <c r="Q75" s="31">
        <v>220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NOSAT</v>
      </c>
      <c r="AF75" s="2">
        <v>0.58333333333333337</v>
      </c>
      <c r="AG75" t="s">
        <v>745</v>
      </c>
      <c r="AH75" s="17">
        <v>410</v>
      </c>
      <c r="AI75" s="17" cm="1">
        <f t="array" ref="AI75">SUMPRODUCT(--(IFERROR(HOUR(Flights_2026_09_30333435363734[entry_hour]),-1)=HOUR(AF75)),--(IFERROR(Flights_2026_09_30333435363734[entry_sector],"")=AG75),--(IFERROR(Flights_2026_09_30333435363734[nfl],-1)&gt;=AH75),--(IFERROR(Flights_2026_09_30333435363734[nfl],-1)&lt;=IF(AH75=450,450,AH75+9)))</f>
        <v>0</v>
      </c>
    </row>
    <row r="76" spans="1:35" x14ac:dyDescent="0.2">
      <c r="A76" s="29" t="s">
        <v>2299</v>
      </c>
      <c r="B76" s="29" t="s">
        <v>208</v>
      </c>
      <c r="C76" s="29" t="s">
        <v>19</v>
      </c>
      <c r="D76" s="29" t="s">
        <v>50</v>
      </c>
      <c r="E76" s="29" t="s">
        <v>2300</v>
      </c>
      <c r="F76" s="30">
        <v>46301.689282407409</v>
      </c>
      <c r="G76" s="29" t="s">
        <v>21</v>
      </c>
      <c r="H76" s="29" t="s">
        <v>2301</v>
      </c>
      <c r="I76" s="31">
        <v>350</v>
      </c>
      <c r="J76" s="29" t="s">
        <v>22</v>
      </c>
      <c r="K76" s="29" t="s">
        <v>23</v>
      </c>
      <c r="L76" s="31">
        <v>482</v>
      </c>
      <c r="M76" s="29" t="s">
        <v>2302</v>
      </c>
      <c r="N76" s="30">
        <v>46301.657395833332</v>
      </c>
      <c r="O76" s="31">
        <v>350</v>
      </c>
      <c r="P76" s="29" t="s">
        <v>26</v>
      </c>
      <c r="Q76" s="31">
        <v>350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30333435363734[entry_hour]),-1)=HOUR(AF76)),--(IFERROR(Flights_2026_09_30333435363734[entry_sector],"")=AG76),--(IFERROR(Flights_2026_09_30333435363734[nfl],-1)&gt;=AH76),--(IFERROR(Flights_2026_09_30333435363734[nfl],-1)&lt;=IF(AH76=450,450,AH76+9)))</f>
        <v>0</v>
      </c>
    </row>
    <row r="77" spans="1:35" x14ac:dyDescent="0.2">
      <c r="A77" s="29" t="s">
        <v>222</v>
      </c>
      <c r="B77" s="29" t="s">
        <v>223</v>
      </c>
      <c r="C77" s="29" t="s">
        <v>19</v>
      </c>
      <c r="D77" s="29" t="s">
        <v>53</v>
      </c>
      <c r="E77" s="29" t="s">
        <v>2303</v>
      </c>
      <c r="F77" s="30">
        <v>46301.690891203703</v>
      </c>
      <c r="G77" s="29" t="s">
        <v>21</v>
      </c>
      <c r="H77" s="29" t="s">
        <v>2304</v>
      </c>
      <c r="I77" s="31">
        <v>340</v>
      </c>
      <c r="J77" s="29" t="s">
        <v>22</v>
      </c>
      <c r="K77" s="29" t="s">
        <v>23</v>
      </c>
      <c r="L77" s="31">
        <v>214</v>
      </c>
      <c r="M77" s="29" t="s">
        <v>37</v>
      </c>
      <c r="N77" s="30">
        <v>46301.674259259256</v>
      </c>
      <c r="O77" s="31">
        <v>271</v>
      </c>
      <c r="P77" s="29" t="s">
        <v>26</v>
      </c>
      <c r="Q77" s="31">
        <v>220</v>
      </c>
      <c r="R77" t="str">
        <f>IF(B77="","",_xlfn.XLOOKUP(B77,DB!$A$2:$A$205,DB!$C$2:$C$205,"")&amp;"")</f>
        <v>Sector 3</v>
      </c>
      <c r="S77" t="str">
        <f>IF(B77="","",_xlfn.XLOOKUP(B77,DB!$A$2:$A$205,DB!$E$2:$E$205,""))</f>
        <v>Sector 3</v>
      </c>
      <c r="T77" t="str">
        <f>IF(B77="","",_xlfn.XLOOKUP(B77,DB!$A$2:$A$205,DB!$F$2:$F$205,""))</f>
        <v>NOSAT</v>
      </c>
      <c r="U77" t="str">
        <f>IF(B77="","",_xlfn.XLOOKUP(B77,DB!$A$2:$A$205,DB!$D$2:$D$205,""))</f>
        <v>MUFH</v>
      </c>
      <c r="V77" t="str">
        <f>IF(B77="","",IF(OR(COUNTIF(M77,"????N?????W")&gt;0,COUNTIF(M77,"????N?????E")&gt;0,COUNTIF(M77,"????S?????W")&gt;0,COUNTIF(M77,"????S?????E")&gt;0),_xlfn.XLOOKUP(B77,DB!$A$2:$A$205,DB!$B$2:$B$205,""),M77))</f>
        <v>NOSAT</v>
      </c>
      <c r="AF77" s="2">
        <v>0.58333333333333337</v>
      </c>
      <c r="AG77" t="s">
        <v>745</v>
      </c>
      <c r="AH77" s="17">
        <v>430</v>
      </c>
      <c r="AI77" s="17" cm="1">
        <f t="array" ref="AI77">SUMPRODUCT(--(IFERROR(HOUR(Flights_2026_09_30333435363734[entry_hour]),-1)=HOUR(AF77)),--(IFERROR(Flights_2026_09_30333435363734[entry_sector],"")=AG77),--(IFERROR(Flights_2026_09_30333435363734[nfl],-1)&gt;=AH77),--(IFERROR(Flights_2026_09_30333435363734[nfl],-1)&lt;=IF(AH77=450,450,AH77+9)))</f>
        <v>0</v>
      </c>
    </row>
    <row r="78" spans="1:35" x14ac:dyDescent="0.2">
      <c r="A78" s="29" t="s">
        <v>212</v>
      </c>
      <c r="B78" s="29" t="s">
        <v>213</v>
      </c>
      <c r="C78" s="29" t="s">
        <v>19</v>
      </c>
      <c r="D78" s="29" t="s">
        <v>107</v>
      </c>
      <c r="E78" s="29" t="s">
        <v>2305</v>
      </c>
      <c r="F78" s="30">
        <v>46301.697638888887</v>
      </c>
      <c r="G78" s="29" t="s">
        <v>21</v>
      </c>
      <c r="H78" s="29" t="s">
        <v>2306</v>
      </c>
      <c r="I78" s="31">
        <v>350</v>
      </c>
      <c r="J78" s="29" t="s">
        <v>22</v>
      </c>
      <c r="K78" s="29" t="s">
        <v>23</v>
      </c>
      <c r="L78" s="31">
        <v>489</v>
      </c>
      <c r="M78" s="29" t="s">
        <v>25</v>
      </c>
      <c r="N78" s="30">
        <v>46301.668333333335</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KEHLI</v>
      </c>
      <c r="AF78" s="2">
        <v>0.58333333333333337</v>
      </c>
      <c r="AG78" t="s">
        <v>745</v>
      </c>
      <c r="AH78" s="17">
        <v>440</v>
      </c>
      <c r="AI78" s="17" cm="1">
        <f t="array" ref="AI78">SUMPRODUCT(--(IFERROR(HOUR(Flights_2026_09_30333435363734[entry_hour]),-1)=HOUR(AF78)),--(IFERROR(Flights_2026_09_30333435363734[entry_sector],"")=AG78),--(IFERROR(Flights_2026_09_30333435363734[nfl],-1)&gt;=AH78),--(IFERROR(Flights_2026_09_30333435363734[nfl],-1)&lt;=IF(AH78=450,450,AH78+9)))</f>
        <v>0</v>
      </c>
    </row>
    <row r="79" spans="1:35" x14ac:dyDescent="0.2">
      <c r="A79" s="29" t="s">
        <v>193</v>
      </c>
      <c r="B79" s="29" t="s">
        <v>81</v>
      </c>
      <c r="C79" s="29" t="s">
        <v>19</v>
      </c>
      <c r="D79" s="29" t="s">
        <v>50</v>
      </c>
      <c r="E79" s="29" t="s">
        <v>799</v>
      </c>
      <c r="F79" s="30">
        <v>46301.700185185182</v>
      </c>
      <c r="G79" s="29" t="s">
        <v>28</v>
      </c>
      <c r="H79" s="29" t="s">
        <v>2307</v>
      </c>
      <c r="I79" s="31">
        <v>350</v>
      </c>
      <c r="J79" s="29" t="s">
        <v>22</v>
      </c>
      <c r="K79" s="29" t="s">
        <v>23</v>
      </c>
      <c r="L79" s="31">
        <v>787</v>
      </c>
      <c r="M79" s="29" t="s">
        <v>84</v>
      </c>
      <c r="N79" s="30">
        <v>46301.655636574076</v>
      </c>
      <c r="O79" s="31">
        <v>340</v>
      </c>
      <c r="P79" s="29" t="s">
        <v>26</v>
      </c>
      <c r="Q79" s="31">
        <v>350</v>
      </c>
      <c r="R79" t="str">
        <f>IF(B79="","",_xlfn.XLOOKUP(B79,DB!$A$2:$A$205,DB!$C$2:$C$205,"")&amp;"")</f>
        <v>Sector 5</v>
      </c>
      <c r="S79" t="str">
        <f>IF(B79="","",_xlfn.XLOOKUP(B79,DB!$A$2:$A$205,DB!$E$2:$E$205,""))</f>
        <v>Sector 4</v>
      </c>
      <c r="T79" t="str">
        <f>IF(B79="","",_xlfn.XLOOKUP(B79,DB!$A$2:$A$205,DB!$F$2:$F$205,""))</f>
        <v>VOMAR/XUDUN</v>
      </c>
      <c r="U79" t="str">
        <f>IF(B79="","",_xlfn.XLOOKUP(B79,DB!$A$2:$A$205,DB!$D$2:$D$205,""))</f>
        <v>MMTY</v>
      </c>
      <c r="V79" t="str">
        <f>IF(B79="","",IF(OR(COUNTIF(M79,"????N?????W")&gt;0,COUNTIF(M79,"????N?????E")&gt;0,COUNTIF(M79,"????S?????W")&gt;0,COUNTIF(M79,"????S?????E")&gt;0),_xlfn.XLOOKUP(B79,DB!$A$2:$A$205,DB!$B$2:$B$205,""),M79))</f>
        <v>MATOL</v>
      </c>
      <c r="AF79" s="2">
        <v>0.58333333333333337</v>
      </c>
      <c r="AG79" t="s">
        <v>745</v>
      </c>
      <c r="AH79" s="17">
        <v>450</v>
      </c>
      <c r="AI79" s="17" cm="1">
        <f t="array" ref="AI79">SUMPRODUCT(--(IFERROR(HOUR(Flights_2026_09_30333435363734[entry_hour]),-1)=HOUR(AF79)),--(IFERROR(Flights_2026_09_30333435363734[entry_sector],"")=AG79),--(IFERROR(Flights_2026_09_30333435363734[nfl],-1)&gt;=AH79),--(IFERROR(Flights_2026_09_30333435363734[nfl],-1)&lt;=IF(AH79=450,450,AH79+9)))</f>
        <v>0</v>
      </c>
    </row>
    <row r="80" spans="1:35" x14ac:dyDescent="0.2">
      <c r="A80" s="29" t="s">
        <v>195</v>
      </c>
      <c r="B80" s="29" t="s">
        <v>196</v>
      </c>
      <c r="C80" s="29" t="s">
        <v>19</v>
      </c>
      <c r="D80" s="29" t="s">
        <v>107</v>
      </c>
      <c r="E80" s="29" t="s">
        <v>2308</v>
      </c>
      <c r="F80" s="30">
        <v>46301.701689814814</v>
      </c>
      <c r="G80" s="29" t="s">
        <v>21</v>
      </c>
      <c r="H80" s="29" t="s">
        <v>2309</v>
      </c>
      <c r="I80" s="31">
        <v>380</v>
      </c>
      <c r="J80" s="29" t="s">
        <v>22</v>
      </c>
      <c r="K80" s="29" t="s">
        <v>23</v>
      </c>
      <c r="L80" s="31">
        <v>214</v>
      </c>
      <c r="M80" s="29" t="s">
        <v>37</v>
      </c>
      <c r="N80" s="30">
        <v>46301.685474537036</v>
      </c>
      <c r="O80" s="31">
        <v>300</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entry_hour]),-1)=HOUR(AF80)),--(IFERROR(Flights_2026_09_30333435363734[entry_sector],"")=AG80),--(IFERROR(Flights_2026_09_30333435363734[nfl],-1)&gt;=AH80),--(IFERROR(Flights_2026_09_30333435363734[nfl],-1)&lt;=IF(AH80=450,450,AH80+9)))</f>
        <v>0</v>
      </c>
    </row>
    <row r="81" spans="1:35" x14ac:dyDescent="0.2">
      <c r="A81" s="29" t="s">
        <v>295</v>
      </c>
      <c r="B81" s="29" t="s">
        <v>59</v>
      </c>
      <c r="C81" s="29" t="s">
        <v>19</v>
      </c>
      <c r="D81" s="29" t="s">
        <v>76</v>
      </c>
      <c r="E81" s="29" t="s">
        <v>2310</v>
      </c>
      <c r="F81" s="30">
        <v>46301.703611111108</v>
      </c>
      <c r="G81" s="29" t="s">
        <v>21</v>
      </c>
      <c r="H81" s="29" t="s">
        <v>2311</v>
      </c>
      <c r="I81" s="31">
        <v>360</v>
      </c>
      <c r="J81" s="29" t="s">
        <v>22</v>
      </c>
      <c r="K81" s="29" t="s">
        <v>23</v>
      </c>
      <c r="L81" s="31">
        <v>177</v>
      </c>
      <c r="M81" s="29" t="s">
        <v>37</v>
      </c>
      <c r="N81" s="30">
        <v>46301.688668981478</v>
      </c>
      <c r="O81" s="31">
        <v>307</v>
      </c>
      <c r="P81" s="29" t="s">
        <v>26</v>
      </c>
      <c r="Q81" s="31">
        <v>220</v>
      </c>
      <c r="R81" t="str">
        <f>IF(B81="","",_xlfn.XLOOKUP(B81,DB!$A$2:$A$205,DB!$C$2:$C$205,"")&amp;"")</f>
        <v>Sector 3</v>
      </c>
      <c r="S81" t="str">
        <f>IF(B81="","",_xlfn.XLOOKUP(B81,DB!$A$2:$A$205,DB!$E$2:$E$205,""))</f>
        <v>Sector 3</v>
      </c>
      <c r="T81" t="str">
        <f>IF(B81="","",_xlfn.XLOOKUP(B81,DB!$A$2:$A$205,DB!$F$2:$F$205,""))</f>
        <v>NOSAT</v>
      </c>
      <c r="U81" t="str">
        <f>IF(B81="","",_xlfn.XLOOKUP(B81,DB!$A$2:$A$205,DB!$D$2:$D$205,""))</f>
        <v>MUFH</v>
      </c>
      <c r="V81" t="str">
        <f>IF(B81="","",IF(OR(COUNTIF(M81,"????N?????W")&gt;0,COUNTIF(M81,"????N?????E")&gt;0,COUNTIF(M81,"????S?????W")&gt;0,COUNTIF(M81,"????S?????E")&gt;0),_xlfn.XLOOKUP(B81,DB!$A$2:$A$205,DB!$B$2:$B$205,""),M81))</f>
        <v>NOSAT</v>
      </c>
      <c r="AF81" s="2">
        <v>0.58333333333333337</v>
      </c>
      <c r="AG81" t="s">
        <v>840</v>
      </c>
      <c r="AH81" s="17">
        <v>210</v>
      </c>
      <c r="AI81" s="17" cm="1">
        <f t="array" ref="AI81">SUMPRODUCT(--(IFERROR(HOUR(Flights_2026_09_30333435363734[entry_hour]),-1)=HOUR(AF81)),--(IFERROR(Flights_2026_09_30333435363734[entry_sector],"")=AG81),--(IFERROR(Flights_2026_09_30333435363734[nfl],-1)&gt;=AH81),--(IFERROR(Flights_2026_09_30333435363734[nfl],-1)&lt;=IF(AH81=450,450,AH81+9)))</f>
        <v>0</v>
      </c>
    </row>
    <row r="82" spans="1:35" x14ac:dyDescent="0.2">
      <c r="A82" s="29" t="s">
        <v>200</v>
      </c>
      <c r="B82" s="29" t="s">
        <v>75</v>
      </c>
      <c r="C82" s="29" t="s">
        <v>19</v>
      </c>
      <c r="D82" s="29" t="s">
        <v>53</v>
      </c>
      <c r="E82" s="29" t="s">
        <v>2312</v>
      </c>
      <c r="F82" s="30">
        <v>46301.704780092594</v>
      </c>
      <c r="G82" s="29" t="s">
        <v>21</v>
      </c>
      <c r="H82" s="29" t="s">
        <v>2313</v>
      </c>
      <c r="I82" s="31">
        <v>370</v>
      </c>
      <c r="J82" s="29" t="s">
        <v>22</v>
      </c>
      <c r="K82" s="29" t="s">
        <v>23</v>
      </c>
      <c r="L82" s="31">
        <v>900</v>
      </c>
      <c r="M82" s="29" t="s">
        <v>77</v>
      </c>
      <c r="N82" s="30">
        <v>46301.653564814813</v>
      </c>
      <c r="O82" s="31">
        <v>370</v>
      </c>
      <c r="P82" s="29" t="s">
        <v>26</v>
      </c>
      <c r="Q82" s="31">
        <v>370</v>
      </c>
      <c r="R82" t="str">
        <f>IF(B82="","",_xlfn.XLOOKUP(B82,DB!$A$2:$A$205,DB!$C$2:$C$205,"")&amp;"")</f>
        <v>Sector 5</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LIDAM</v>
      </c>
      <c r="AF82" s="2">
        <v>0.58333333333333337</v>
      </c>
      <c r="AG82" t="s">
        <v>840</v>
      </c>
      <c r="AH82" s="17">
        <v>220</v>
      </c>
      <c r="AI82" s="17" cm="1">
        <f t="array" ref="AI82">SUMPRODUCT(--(IFERROR(HOUR(Flights_2026_09_30333435363734[entry_hour]),-1)=HOUR(AF82)),--(IFERROR(Flights_2026_09_30333435363734[entry_sector],"")=AG82),--(IFERROR(Flights_2026_09_30333435363734[nfl],-1)&gt;=AH82),--(IFERROR(Flights_2026_09_30333435363734[nfl],-1)&lt;=IF(AH82=450,450,AH82+9)))</f>
        <v>0</v>
      </c>
    </row>
    <row r="83" spans="1:35" x14ac:dyDescent="0.2">
      <c r="A83" s="29" t="s">
        <v>227</v>
      </c>
      <c r="B83" s="29" t="s">
        <v>18</v>
      </c>
      <c r="C83" s="29" t="s">
        <v>19</v>
      </c>
      <c r="D83" s="29" t="s">
        <v>120</v>
      </c>
      <c r="E83" s="29" t="s">
        <v>2314</v>
      </c>
      <c r="F83" s="30">
        <v>46301.706180555557</v>
      </c>
      <c r="G83" s="29" t="s">
        <v>21</v>
      </c>
      <c r="H83" s="29" t="s">
        <v>2315</v>
      </c>
      <c r="I83" s="31">
        <v>350</v>
      </c>
      <c r="J83" s="29" t="s">
        <v>22</v>
      </c>
      <c r="K83" s="29" t="s">
        <v>23</v>
      </c>
      <c r="L83" s="31">
        <v>494</v>
      </c>
      <c r="M83" s="29" t="s">
        <v>25</v>
      </c>
      <c r="N83" s="30">
        <v>46301.676180555558</v>
      </c>
      <c r="O83" s="31">
        <v>350</v>
      </c>
      <c r="P83" s="29" t="s">
        <v>26</v>
      </c>
      <c r="Q83" s="31">
        <v>350</v>
      </c>
      <c r="R83" t="str">
        <f>IF(B83="","",_xlfn.XLOOKUP(B83,DB!$A$2:$A$205,DB!$C$2:$C$205,"")&amp;"")</f>
        <v>Sector 5</v>
      </c>
      <c r="S83" t="str">
        <f>IF(B83="","",_xlfn.XLOOKUP(B83,DB!$A$2:$A$205,DB!$E$2:$E$205,""))</f>
        <v>Sector 4</v>
      </c>
      <c r="T83" t="str">
        <f>IF(B83="","",_xlfn.XLOOKUP(B83,DB!$A$2:$A$205,DB!$F$2:$F$205,""))</f>
        <v>VOMAR/XUDUN</v>
      </c>
      <c r="U83" t="str">
        <f>IF(B83="","",_xlfn.XLOOKUP(B83,DB!$A$2:$A$205,DB!$D$2:$D$205,""))</f>
        <v>KZHU</v>
      </c>
      <c r="V83" t="str">
        <f>IF(B83="","",IF(OR(COUNTIF(M83,"????N?????W")&gt;0,COUNTIF(M83,"????N?????E")&gt;0,COUNTIF(M83,"????S?????W")&gt;0,COUNTIF(M83,"????S?????E")&gt;0),_xlfn.XLOOKUP(B83,DB!$A$2:$A$205,DB!$B$2:$B$205,""),M83))</f>
        <v>KEHLI</v>
      </c>
      <c r="AF83" s="2">
        <v>0.58333333333333337</v>
      </c>
      <c r="AG83" t="s">
        <v>840</v>
      </c>
      <c r="AH83" s="17">
        <v>230</v>
      </c>
      <c r="AI83" s="17" cm="1">
        <f t="array" ref="AI83">SUMPRODUCT(--(IFERROR(HOUR(Flights_2026_09_30333435363734[entry_hour]),-1)=HOUR(AF83)),--(IFERROR(Flights_2026_09_30333435363734[entry_sector],"")=AG83),--(IFERROR(Flights_2026_09_30333435363734[nfl],-1)&gt;=AH83),--(IFERROR(Flights_2026_09_30333435363734[nfl],-1)&lt;=IF(AH83=450,450,AH83+9)))</f>
        <v>0</v>
      </c>
    </row>
    <row r="84" spans="1:35" x14ac:dyDescent="0.2">
      <c r="A84" s="29" t="s">
        <v>2316</v>
      </c>
      <c r="B84" s="29" t="s">
        <v>587</v>
      </c>
      <c r="C84" s="29" t="s">
        <v>19</v>
      </c>
      <c r="D84" s="29" t="s">
        <v>221</v>
      </c>
      <c r="E84" s="29" t="s">
        <v>2317</v>
      </c>
      <c r="F84" s="30">
        <v>46301.70784722222</v>
      </c>
      <c r="G84" s="29" t="s">
        <v>21</v>
      </c>
      <c r="H84" s="29" t="s">
        <v>2318</v>
      </c>
      <c r="I84" s="31">
        <v>360</v>
      </c>
      <c r="J84" s="29" t="s">
        <v>22</v>
      </c>
      <c r="K84" s="29" t="s">
        <v>23</v>
      </c>
      <c r="L84" s="31">
        <v>194</v>
      </c>
      <c r="M84" s="29" t="s">
        <v>37</v>
      </c>
      <c r="N84" s="30">
        <v>46301.692175925928</v>
      </c>
      <c r="O84" s="31">
        <v>353</v>
      </c>
      <c r="P84" s="29" t="s">
        <v>26</v>
      </c>
      <c r="Q84" s="31">
        <v>220</v>
      </c>
      <c r="R84" t="str">
        <f>IF(B84="","",_xlfn.XLOOKUP(B84,DB!$A$2:$A$205,DB!$C$2:$C$205,"")&amp;"")</f>
        <v>Sector 3</v>
      </c>
      <c r="S84" t="str">
        <f>IF(B84="","",_xlfn.XLOOKUP(B84,DB!$A$2:$A$205,DB!$E$2:$E$205,""))</f>
        <v>Sector 3</v>
      </c>
      <c r="T84" t="str">
        <f>IF(B84="","",_xlfn.XLOOKUP(B84,DB!$A$2:$A$205,DB!$F$2:$F$205,""))</f>
        <v>NOSAT</v>
      </c>
      <c r="U84" t="str">
        <f>IF(B84="","",_xlfn.XLOOKUP(B84,DB!$A$2:$A$205,DB!$D$2:$D$205,""))</f>
        <v>KZHU</v>
      </c>
      <c r="V84" t="str">
        <f>IF(B84="","",IF(OR(COUNTIF(M84,"????N?????W")&gt;0,COUNTIF(M84,"????N?????E")&gt;0,COUNTIF(M84,"????S?????W")&gt;0,COUNTIF(M84,"????S?????E")&gt;0),_xlfn.XLOOKUP(B84,DB!$A$2:$A$205,DB!$B$2:$B$205,""),M84))</f>
        <v>NOSAT</v>
      </c>
      <c r="AF84" s="2">
        <v>0.58333333333333337</v>
      </c>
      <c r="AG84" t="s">
        <v>840</v>
      </c>
      <c r="AH84" s="17">
        <v>240</v>
      </c>
      <c r="AI84" s="17" cm="1">
        <f t="array" ref="AI84">SUMPRODUCT(--(IFERROR(HOUR(Flights_2026_09_30333435363734[entry_hour]),-1)=HOUR(AF84)),--(IFERROR(Flights_2026_09_30333435363734[entry_sector],"")=AG84),--(IFERROR(Flights_2026_09_30333435363734[nfl],-1)&gt;=AH84),--(IFERROR(Flights_2026_09_30333435363734[nfl],-1)&lt;=IF(AH84=450,450,AH84+9)))</f>
        <v>0</v>
      </c>
    </row>
    <row r="85" spans="1:35" x14ac:dyDescent="0.2">
      <c r="A85" s="29" t="s">
        <v>198</v>
      </c>
      <c r="B85" s="29" t="s">
        <v>199</v>
      </c>
      <c r="C85" s="29" t="s">
        <v>19</v>
      </c>
      <c r="D85" s="29" t="s">
        <v>41</v>
      </c>
      <c r="E85" s="29" t="s">
        <v>2319</v>
      </c>
      <c r="F85" s="30">
        <v>46301.710243055553</v>
      </c>
      <c r="G85" s="29" t="s">
        <v>21</v>
      </c>
      <c r="H85" s="29" t="s">
        <v>2320</v>
      </c>
      <c r="I85" s="31">
        <v>380</v>
      </c>
      <c r="J85" s="29" t="s">
        <v>22</v>
      </c>
      <c r="K85" s="29" t="s">
        <v>23</v>
      </c>
      <c r="L85" s="31">
        <v>240</v>
      </c>
      <c r="M85" s="29" t="s">
        <v>44</v>
      </c>
      <c r="N85" s="30">
        <v>46301.69327546296</v>
      </c>
      <c r="O85" s="31">
        <v>320</v>
      </c>
      <c r="P85" s="29" t="s">
        <v>26</v>
      </c>
      <c r="Q85" s="31">
        <v>210</v>
      </c>
      <c r="R85" t="str">
        <f>IF(B85="","",_xlfn.XLOOKUP(B85,DB!$A$2:$A$205,DB!$C$2:$C$205,"")&amp;"")</f>
        <v>Sector 7</v>
      </c>
      <c r="S85" t="str">
        <f>IF(B85="","",_xlfn.XLOOKUP(B85,DB!$A$2:$A$205,DB!$E$2:$E$205,""))</f>
        <v>Sector 7</v>
      </c>
      <c r="T85" t="str">
        <f>IF(B85="","",_xlfn.XLOOKUP(B85,DB!$A$2:$A$205,DB!$F$2:$F$205,""))</f>
        <v>PAULE/SIGMA</v>
      </c>
      <c r="U85" t="str">
        <f>IF(B85="","",_xlfn.XLOOKUP(B85,DB!$A$2:$A$205,DB!$D$2:$D$205,""))</f>
        <v>MHCC</v>
      </c>
      <c r="V85" t="str">
        <f>IF(B85="","",IF(OR(COUNTIF(M85,"????N?????W")&gt;0,COUNTIF(M85,"????N?????E")&gt;0,COUNTIF(M85,"????S?????W")&gt;0,COUNTIF(M85,"????S?????E")&gt;0),_xlfn.XLOOKUP(B85,DB!$A$2:$A$205,DB!$B$2:$B$205,""),M85))</f>
        <v>SIGMA</v>
      </c>
      <c r="AF85" s="2">
        <v>0.58333333333333337</v>
      </c>
      <c r="AG85" t="s">
        <v>840</v>
      </c>
      <c r="AH85" s="17">
        <v>250</v>
      </c>
      <c r="AI85" s="17" cm="1">
        <f t="array" ref="AI85">SUMPRODUCT(--(IFERROR(HOUR(Flights_2026_09_30333435363734[entry_hour]),-1)=HOUR(AF85)),--(IFERROR(Flights_2026_09_30333435363734[entry_sector],"")=AG85),--(IFERROR(Flights_2026_09_30333435363734[nfl],-1)&gt;=AH85),--(IFERROR(Flights_2026_09_30333435363734[nfl],-1)&lt;=IF(AH85=450,450,AH85+9)))</f>
        <v>0</v>
      </c>
    </row>
    <row r="86" spans="1:35" x14ac:dyDescent="0.2">
      <c r="A86" s="29" t="s">
        <v>219</v>
      </c>
      <c r="B86" s="29" t="s">
        <v>49</v>
      </c>
      <c r="C86" s="29" t="s">
        <v>19</v>
      </c>
      <c r="D86" s="29" t="s">
        <v>107</v>
      </c>
      <c r="E86" s="29" t="s">
        <v>2321</v>
      </c>
      <c r="F86" s="30">
        <v>46301.711863425924</v>
      </c>
      <c r="G86" s="29" t="s">
        <v>21</v>
      </c>
      <c r="H86" s="29" t="s">
        <v>2322</v>
      </c>
      <c r="I86" s="31">
        <v>380</v>
      </c>
      <c r="J86" s="29" t="s">
        <v>22</v>
      </c>
      <c r="K86" s="29" t="s">
        <v>23</v>
      </c>
      <c r="L86" s="31">
        <v>174</v>
      </c>
      <c r="M86" s="29" t="s">
        <v>37</v>
      </c>
      <c r="N86" s="30">
        <v>46301.696886574071</v>
      </c>
      <c r="O86" s="31">
        <v>297</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entry_hour]),-1)=HOUR(AF86)),--(IFERROR(Flights_2026_09_30333435363734[entry_sector],"")=AG86),--(IFERROR(Flights_2026_09_30333435363734[nfl],-1)&gt;=AH86),--(IFERROR(Flights_2026_09_30333435363734[nfl],-1)&lt;=IF(AH86=450,450,AH86+9)))</f>
        <v>0</v>
      </c>
    </row>
    <row r="87" spans="1:35" x14ac:dyDescent="0.2">
      <c r="A87" s="29" t="s">
        <v>2323</v>
      </c>
      <c r="B87" s="29" t="s">
        <v>49</v>
      </c>
      <c r="C87" s="29" t="s">
        <v>19</v>
      </c>
      <c r="D87" s="29" t="s">
        <v>107</v>
      </c>
      <c r="E87" s="29" t="s">
        <v>2324</v>
      </c>
      <c r="F87" s="30">
        <v>46301.713935185187</v>
      </c>
      <c r="G87" s="29" t="s">
        <v>21</v>
      </c>
      <c r="H87" s="29" t="s">
        <v>2325</v>
      </c>
      <c r="I87" s="31">
        <v>370</v>
      </c>
      <c r="J87" s="29" t="s">
        <v>22</v>
      </c>
      <c r="K87" s="29" t="s">
        <v>23</v>
      </c>
      <c r="L87" s="31">
        <v>427</v>
      </c>
      <c r="M87" s="29" t="s">
        <v>247</v>
      </c>
      <c r="N87" s="30">
        <v>46301.687511574077</v>
      </c>
      <c r="O87" s="31">
        <v>370</v>
      </c>
      <c r="P87" s="29" t="s">
        <v>26</v>
      </c>
      <c r="Q87" s="31">
        <v>370</v>
      </c>
      <c r="R87" t="str">
        <f>IF(B87="","",_xlfn.XLOOKUP(B87,DB!$A$2:$A$205,DB!$C$2:$C$205,"")&amp;"")</f>
        <v>Sector 3</v>
      </c>
      <c r="S87" t="str">
        <f>IF(B87="","",_xlfn.XLOOKUP(B87,DB!$A$2:$A$205,DB!$E$2:$E$205,""))</f>
        <v>Sector 3</v>
      </c>
      <c r="T87" t="str">
        <f>IF(B87="","",_xlfn.XLOOKUP(B87,DB!$A$2:$A$205,DB!$F$2:$F$205,""))</f>
        <v>NOSAT</v>
      </c>
      <c r="U87" t="str">
        <f>IF(B87="","",_xlfn.XLOOKUP(B87,DB!$A$2:$A$205,DB!$D$2:$D$205,""))</f>
        <v>KZHU</v>
      </c>
      <c r="V87" t="str">
        <f>IF(B87="","",IF(OR(COUNTIF(M87,"????N?????W")&gt;0,COUNTIF(M87,"????N?????E")&gt;0,COUNTIF(M87,"????S?????W")&gt;0,COUNTIF(M87,"????S?????E")&gt;0),_xlfn.XLOOKUP(B87,DB!$A$2:$A$205,DB!$B$2:$B$205,""),M87))</f>
        <v>PISAD</v>
      </c>
      <c r="AF87" s="2">
        <v>0.58333333333333337</v>
      </c>
      <c r="AG87" t="s">
        <v>840</v>
      </c>
      <c r="AH87" s="17">
        <v>270</v>
      </c>
      <c r="AI87" s="17" cm="1">
        <f t="array" ref="AI87">SUMPRODUCT(--(IFERROR(HOUR(Flights_2026_09_30333435363734[entry_hour]),-1)=HOUR(AF87)),--(IFERROR(Flights_2026_09_30333435363734[entry_sector],"")=AG87),--(IFERROR(Flights_2026_09_30333435363734[nfl],-1)&gt;=AH87),--(IFERROR(Flights_2026_09_30333435363734[nfl],-1)&lt;=IF(AH87=450,450,AH87+9)))</f>
        <v>0</v>
      </c>
    </row>
    <row r="88" spans="1:35" x14ac:dyDescent="0.2">
      <c r="A88" s="29" t="s">
        <v>194</v>
      </c>
      <c r="B88" s="29" t="s">
        <v>65</v>
      </c>
      <c r="C88" s="29" t="s">
        <v>19</v>
      </c>
      <c r="D88" s="29" t="s">
        <v>76</v>
      </c>
      <c r="E88" s="29" t="s">
        <v>380</v>
      </c>
      <c r="F88" s="30">
        <v>46301.715613425928</v>
      </c>
      <c r="G88" s="29" t="s">
        <v>21</v>
      </c>
      <c r="H88" s="29" t="s">
        <v>2326</v>
      </c>
      <c r="I88" s="31">
        <v>350</v>
      </c>
      <c r="J88" s="29" t="s">
        <v>22</v>
      </c>
      <c r="K88" s="29" t="s">
        <v>23</v>
      </c>
      <c r="L88" s="31">
        <v>897</v>
      </c>
      <c r="M88" s="29" t="s">
        <v>78</v>
      </c>
      <c r="N88" s="30">
        <v>46301.666273148148</v>
      </c>
      <c r="O88" s="31">
        <v>350</v>
      </c>
      <c r="P88" s="29" t="s">
        <v>26</v>
      </c>
      <c r="Q88" s="31">
        <v>350</v>
      </c>
      <c r="R88" t="str">
        <f>IF(B88="","",_xlfn.XLOOKUP(B88,DB!$A$2:$A$205,DB!$C$2:$C$205,"")&amp;"")</f>
        <v>Sector 6</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GOTAS</v>
      </c>
      <c r="AF88" s="2">
        <v>0.58333333333333337</v>
      </c>
      <c r="AG88" t="s">
        <v>840</v>
      </c>
      <c r="AH88" s="17">
        <v>280</v>
      </c>
      <c r="AI88" s="17" cm="1">
        <f t="array" ref="AI88">SUMPRODUCT(--(IFERROR(HOUR(Flights_2026_09_30333435363734[entry_hour]),-1)=HOUR(AF88)),--(IFERROR(Flights_2026_09_30333435363734[entry_sector],"")=AG88),--(IFERROR(Flights_2026_09_30333435363734[nfl],-1)&gt;=AH88),--(IFERROR(Flights_2026_09_30333435363734[nfl],-1)&lt;=IF(AH88=450,450,AH88+9)))</f>
        <v>0</v>
      </c>
    </row>
    <row r="89" spans="1:35" x14ac:dyDescent="0.2">
      <c r="A89" s="29" t="s">
        <v>2327</v>
      </c>
      <c r="B89" s="29" t="s">
        <v>454</v>
      </c>
      <c r="C89" s="29" t="s">
        <v>19</v>
      </c>
      <c r="D89" s="29" t="s">
        <v>2328</v>
      </c>
      <c r="E89" s="29"/>
      <c r="F89" s="30">
        <v>46301.718553240738</v>
      </c>
      <c r="G89" s="29" t="s">
        <v>28</v>
      </c>
      <c r="H89" s="29" t="s">
        <v>2329</v>
      </c>
      <c r="I89" s="31">
        <v>100</v>
      </c>
      <c r="J89" s="29" t="s">
        <v>22</v>
      </c>
      <c r="K89" s="29" t="s">
        <v>31</v>
      </c>
      <c r="L89" s="31">
        <v>163</v>
      </c>
      <c r="M89" s="29" t="s">
        <v>37</v>
      </c>
      <c r="N89" s="30">
        <v>46301.694664351853</v>
      </c>
      <c r="O89" s="31">
        <v>100</v>
      </c>
      <c r="P89" s="29" t="s">
        <v>32</v>
      </c>
      <c r="Q89" s="31">
        <v>100</v>
      </c>
      <c r="R89" t="str">
        <f>IF(B89="","",_xlfn.XLOOKUP(B89,DB!$A$2:$A$205,DB!$C$2:$C$205,"")&amp;"")</f>
        <v>Sector 3</v>
      </c>
      <c r="S89" t="str">
        <f>IF(B89="","",_xlfn.XLOOKUP(B89,DB!$A$2:$A$205,DB!$E$2:$E$205,""))</f>
        <v>Sector 3</v>
      </c>
      <c r="T89" t="str">
        <f>IF(B89="","",_xlfn.XLOOKUP(B89,DB!$A$2:$A$205,DB!$F$2:$F$205,""))</f>
        <v>NOSAT</v>
      </c>
      <c r="U89" t="str">
        <f>IF(B89="","",_xlfn.XLOOKUP(B89,DB!$A$2:$A$205,DB!$D$2:$D$205,""))</f>
        <v>MUFH</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entry_hour]),-1)=HOUR(AF89)),--(IFERROR(Flights_2026_09_30333435363734[entry_sector],"")=AG89),--(IFERROR(Flights_2026_09_30333435363734[nfl],-1)&gt;=AH89),--(IFERROR(Flights_2026_09_30333435363734[nfl],-1)&lt;=IF(AH89=450,450,AH89+9)))</f>
        <v>0</v>
      </c>
    </row>
    <row r="90" spans="1:35" x14ac:dyDescent="0.2">
      <c r="A90" s="29" t="s">
        <v>2330</v>
      </c>
      <c r="B90" s="29" t="s">
        <v>65</v>
      </c>
      <c r="C90" s="29" t="s">
        <v>19</v>
      </c>
      <c r="D90" s="29" t="s">
        <v>211</v>
      </c>
      <c r="E90" s="29" t="s">
        <v>2331</v>
      </c>
      <c r="F90" s="30">
        <v>46301.718969907408</v>
      </c>
      <c r="G90" s="29" t="s">
        <v>21</v>
      </c>
      <c r="H90" s="29" t="s">
        <v>2332</v>
      </c>
      <c r="I90" s="31">
        <v>390</v>
      </c>
      <c r="J90" s="29" t="s">
        <v>22</v>
      </c>
      <c r="K90" s="29" t="s">
        <v>23</v>
      </c>
      <c r="L90" s="31">
        <v>916</v>
      </c>
      <c r="M90" s="29" t="s">
        <v>78</v>
      </c>
      <c r="N90" s="30">
        <v>46301.667696759258</v>
      </c>
      <c r="O90" s="31">
        <v>390</v>
      </c>
      <c r="P90" s="29" t="s">
        <v>38</v>
      </c>
      <c r="Q90" s="31">
        <v>390</v>
      </c>
      <c r="R90" t="str">
        <f>IF(B90="","",_xlfn.XLOOKUP(B90,DB!$A$2:$A$205,DB!$C$2:$C$205,"")&amp;"")</f>
        <v>Sector 6</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GOTAS</v>
      </c>
      <c r="AF90" s="2">
        <v>0.58333333333333337</v>
      </c>
      <c r="AG90" t="s">
        <v>840</v>
      </c>
      <c r="AH90" s="17">
        <v>300</v>
      </c>
      <c r="AI90" s="17" cm="1">
        <f t="array" ref="AI90">SUMPRODUCT(--(IFERROR(HOUR(Flights_2026_09_30333435363734[entry_hour]),-1)=HOUR(AF90)),--(IFERROR(Flights_2026_09_30333435363734[entry_sector],"")=AG90),--(IFERROR(Flights_2026_09_30333435363734[nfl],-1)&gt;=AH90),--(IFERROR(Flights_2026_09_30333435363734[nfl],-1)&lt;=IF(AH90=450,450,AH90+9)))</f>
        <v>0</v>
      </c>
    </row>
    <row r="91" spans="1:35" x14ac:dyDescent="0.2">
      <c r="A91" s="29" t="s">
        <v>241</v>
      </c>
      <c r="B91" s="29" t="s">
        <v>18</v>
      </c>
      <c r="C91" s="29" t="s">
        <v>19</v>
      </c>
      <c r="D91" s="29" t="s">
        <v>20</v>
      </c>
      <c r="E91" s="29" t="s">
        <v>2333</v>
      </c>
      <c r="F91" s="30">
        <v>46301.720682870371</v>
      </c>
      <c r="G91" s="29" t="s">
        <v>21</v>
      </c>
      <c r="H91" s="29" t="s">
        <v>2334</v>
      </c>
      <c r="I91" s="31">
        <v>370</v>
      </c>
      <c r="J91" s="29" t="s">
        <v>22</v>
      </c>
      <c r="K91" s="29" t="s">
        <v>23</v>
      </c>
      <c r="L91" s="31">
        <v>486</v>
      </c>
      <c r="M91" s="29" t="s">
        <v>2335</v>
      </c>
      <c r="N91" s="30">
        <v>46301.690069444441</v>
      </c>
      <c r="O91" s="31">
        <v>370</v>
      </c>
      <c r="P91" s="29" t="s">
        <v>26</v>
      </c>
      <c r="Q91" s="31">
        <v>350</v>
      </c>
      <c r="R91" t="str">
        <f>IF(B91="","",_xlfn.XLOOKUP(B91,DB!$A$2:$A$205,DB!$C$2:$C$205,"")&amp;"")</f>
        <v>Sector 5</v>
      </c>
      <c r="S91" t="str">
        <f>IF(B91="","",_xlfn.XLOOKUP(B91,DB!$A$2:$A$205,DB!$E$2:$E$205,""))</f>
        <v>Sector 4</v>
      </c>
      <c r="T91" t="str">
        <f>IF(B91="","",_xlfn.XLOOKUP(B91,DB!$A$2:$A$205,DB!$F$2:$F$205,""))</f>
        <v>VOMAR/XUDUN</v>
      </c>
      <c r="U91" t="str">
        <f>IF(B91="","",_xlfn.XLOOKUP(B91,DB!$A$2:$A$205,DB!$D$2:$D$205,""))</f>
        <v>KZHU</v>
      </c>
      <c r="V91" t="str">
        <f>IF(B91="","",IF(OR(COUNTIF(M91,"????N?????W")&gt;0,COUNTIF(M91,"????N?????E")&gt;0,COUNTIF(M91,"????S?????W")&gt;0,COUNTIF(M91,"????S?????E")&gt;0),_xlfn.XLOOKUP(B91,DB!$A$2:$A$205,DB!$B$2:$B$205,""),M91))</f>
        <v>IPSEV</v>
      </c>
      <c r="AF91" s="2">
        <v>0.58333333333333337</v>
      </c>
      <c r="AG91" t="s">
        <v>840</v>
      </c>
      <c r="AH91" s="17">
        <v>310</v>
      </c>
      <c r="AI91" s="17" cm="1">
        <f t="array" ref="AI91">SUMPRODUCT(--(IFERROR(HOUR(Flights_2026_09_30333435363734[entry_hour]),-1)=HOUR(AF91)),--(IFERROR(Flights_2026_09_30333435363734[entry_sector],"")=AG91),--(IFERROR(Flights_2026_09_30333435363734[nfl],-1)&gt;=AH91),--(IFERROR(Flights_2026_09_30333435363734[nfl],-1)&lt;=IF(AH91=450,450,AH91+9)))</f>
        <v>0</v>
      </c>
    </row>
    <row r="92" spans="1:35" x14ac:dyDescent="0.2">
      <c r="A92" s="29" t="s">
        <v>226</v>
      </c>
      <c r="B92" s="29" t="s">
        <v>81</v>
      </c>
      <c r="C92" s="29" t="s">
        <v>19</v>
      </c>
      <c r="D92" s="29" t="s">
        <v>41</v>
      </c>
      <c r="E92" s="29" t="s">
        <v>403</v>
      </c>
      <c r="F92" s="30">
        <v>46301.722013888888</v>
      </c>
      <c r="G92" s="29" t="s">
        <v>28</v>
      </c>
      <c r="H92" s="29" t="s">
        <v>2336</v>
      </c>
      <c r="I92" s="31">
        <v>310</v>
      </c>
      <c r="J92" s="29" t="s">
        <v>22</v>
      </c>
      <c r="K92" s="29" t="s">
        <v>23</v>
      </c>
      <c r="L92" s="31">
        <v>632</v>
      </c>
      <c r="M92" s="29" t="s">
        <v>2337</v>
      </c>
      <c r="N92" s="30">
        <v>46301.68476851852</v>
      </c>
      <c r="O92" s="31">
        <v>310</v>
      </c>
      <c r="P92" s="29" t="s">
        <v>26</v>
      </c>
      <c r="Q92" s="31">
        <v>370</v>
      </c>
      <c r="R92" t="str">
        <f>IF(B92="","",_xlfn.XLOOKUP(B92,DB!$A$2:$A$205,DB!$C$2:$C$205,"")&amp;"")</f>
        <v>Sector 5</v>
      </c>
      <c r="S92" t="str">
        <f>IF(B92="","",_xlfn.XLOOKUP(B92,DB!$A$2:$A$205,DB!$E$2:$E$205,""))</f>
        <v>Sector 4</v>
      </c>
      <c r="T92" t="str">
        <f>IF(B92="","",_xlfn.XLOOKUP(B92,DB!$A$2:$A$205,DB!$F$2:$F$205,""))</f>
        <v>VOMAR/XUDUN</v>
      </c>
      <c r="U92" t="str">
        <f>IF(B92="","",_xlfn.XLOOKUP(B92,DB!$A$2:$A$205,DB!$D$2:$D$205,""))</f>
        <v>MMTY</v>
      </c>
      <c r="V92" t="str">
        <f>IF(B92="","",IF(OR(COUNTIF(M92,"????N?????W")&gt;0,COUNTIF(M92,"????N?????E")&gt;0,COUNTIF(M92,"????S?????W")&gt;0,COUNTIF(M92,"????S?????E")&gt;0),_xlfn.XLOOKUP(B92,DB!$A$2:$A$205,DB!$B$2:$B$205,""),M92))</f>
        <v>MATOL</v>
      </c>
      <c r="AF92" s="2">
        <v>0.58333333333333337</v>
      </c>
      <c r="AG92" t="s">
        <v>840</v>
      </c>
      <c r="AH92" s="17">
        <v>320</v>
      </c>
      <c r="AI92" s="17" cm="1">
        <f t="array" ref="AI92">SUMPRODUCT(--(IFERROR(HOUR(Flights_2026_09_30333435363734[entry_hour]),-1)=HOUR(AF92)),--(IFERROR(Flights_2026_09_30333435363734[entry_sector],"")=AG92),--(IFERROR(Flights_2026_09_30333435363734[nfl],-1)&gt;=AH92),--(IFERROR(Flights_2026_09_30333435363734[nfl],-1)&lt;=IF(AH92=450,450,AH92+9)))</f>
        <v>0</v>
      </c>
    </row>
    <row r="93" spans="1:35" x14ac:dyDescent="0.2">
      <c r="A93" s="29" t="s">
        <v>1280</v>
      </c>
      <c r="B93" s="29" t="s">
        <v>215</v>
      </c>
      <c r="C93" s="29" t="s">
        <v>19</v>
      </c>
      <c r="D93" s="29" t="s">
        <v>107</v>
      </c>
      <c r="E93" s="29" t="s">
        <v>2338</v>
      </c>
      <c r="F93" s="30">
        <v>46301.722615740742</v>
      </c>
      <c r="G93" s="29" t="s">
        <v>21</v>
      </c>
      <c r="H93" s="29" t="s">
        <v>2339</v>
      </c>
      <c r="I93" s="31">
        <v>370</v>
      </c>
      <c r="J93" s="29" t="s">
        <v>22</v>
      </c>
      <c r="K93" s="29" t="s">
        <v>23</v>
      </c>
      <c r="L93" s="31">
        <v>526</v>
      </c>
      <c r="M93" s="29" t="s">
        <v>25</v>
      </c>
      <c r="N93" s="30">
        <v>46301.690937500003</v>
      </c>
      <c r="O93" s="31">
        <v>370</v>
      </c>
      <c r="P93" s="29" t="s">
        <v>26</v>
      </c>
      <c r="Q93" s="31">
        <v>370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KEHLI</v>
      </c>
      <c r="AF93" s="2">
        <v>0.58333333333333337</v>
      </c>
      <c r="AG93" t="s">
        <v>840</v>
      </c>
      <c r="AH93" s="17">
        <v>330</v>
      </c>
      <c r="AI93" s="17" cm="1">
        <f t="array" ref="AI93">SUMPRODUCT(--(IFERROR(HOUR(Flights_2026_09_30333435363734[entry_hour]),-1)=HOUR(AF93)),--(IFERROR(Flights_2026_09_30333435363734[entry_sector],"")=AG93),--(IFERROR(Flights_2026_09_30333435363734[nfl],-1)&gt;=AH93),--(IFERROR(Flights_2026_09_30333435363734[nfl],-1)&lt;=IF(AH93=450,450,AH93+9)))</f>
        <v>0</v>
      </c>
    </row>
    <row r="94" spans="1:35" x14ac:dyDescent="0.2">
      <c r="A94" s="29" t="s">
        <v>624</v>
      </c>
      <c r="B94" s="29" t="s">
        <v>301</v>
      </c>
      <c r="C94" s="29" t="s">
        <v>19</v>
      </c>
      <c r="D94" s="29" t="s">
        <v>76</v>
      </c>
      <c r="E94" s="29" t="s">
        <v>2340</v>
      </c>
      <c r="F94" s="30">
        <v>46301.724050925928</v>
      </c>
      <c r="G94" s="29" t="s">
        <v>21</v>
      </c>
      <c r="H94" s="29" t="s">
        <v>2341</v>
      </c>
      <c r="I94" s="31">
        <v>350</v>
      </c>
      <c r="J94" s="29" t="s">
        <v>22</v>
      </c>
      <c r="K94" s="29" t="s">
        <v>23</v>
      </c>
      <c r="L94" s="31">
        <v>500</v>
      </c>
      <c r="M94" s="29" t="s">
        <v>2342</v>
      </c>
      <c r="N94" s="30">
        <v>46301.693530092591</v>
      </c>
      <c r="O94" s="31">
        <v>270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30333435363734[entry_hour]),-1)=HOUR(AF94)),--(IFERROR(Flights_2026_09_30333435363734[entry_sector],"")=AG94),--(IFERROR(Flights_2026_09_30333435363734[nfl],-1)&gt;=AH94),--(IFERROR(Flights_2026_09_30333435363734[nfl],-1)&lt;=IF(AH94=450,450,AH94+9)))</f>
        <v>0</v>
      </c>
    </row>
    <row r="95" spans="1:35" x14ac:dyDescent="0.2">
      <c r="A95" s="29" t="s">
        <v>209</v>
      </c>
      <c r="B95" s="29" t="s">
        <v>62</v>
      </c>
      <c r="C95" s="29" t="s">
        <v>19</v>
      </c>
      <c r="D95" s="29" t="s">
        <v>50</v>
      </c>
      <c r="E95" s="29" t="s">
        <v>910</v>
      </c>
      <c r="F95" s="30">
        <v>46301.725914351853</v>
      </c>
      <c r="G95" s="29" t="s">
        <v>21</v>
      </c>
      <c r="H95" s="29" t="s">
        <v>2343</v>
      </c>
      <c r="I95" s="31">
        <v>350</v>
      </c>
      <c r="J95" s="29" t="s">
        <v>22</v>
      </c>
      <c r="K95" s="29" t="s">
        <v>23</v>
      </c>
      <c r="L95" s="31">
        <v>473</v>
      </c>
      <c r="M95" s="29" t="s">
        <v>218</v>
      </c>
      <c r="N95" s="30">
        <v>46301.696712962963</v>
      </c>
      <c r="O95" s="31">
        <v>350</v>
      </c>
      <c r="P95" s="29" t="s">
        <v>26</v>
      </c>
      <c r="Q95" s="31">
        <v>350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IRDOV</v>
      </c>
      <c r="AF95" s="2">
        <v>0.58333333333333337</v>
      </c>
      <c r="AG95" t="s">
        <v>840</v>
      </c>
      <c r="AH95" s="17">
        <v>350</v>
      </c>
      <c r="AI95" s="17" cm="1">
        <f t="array" ref="AI95">SUMPRODUCT(--(IFERROR(HOUR(Flights_2026_09_30333435363734[entry_hour]),-1)=HOUR(AF95)),--(IFERROR(Flights_2026_09_30333435363734[entry_sector],"")=AG95),--(IFERROR(Flights_2026_09_30333435363734[nfl],-1)&gt;=AH95),--(IFERROR(Flights_2026_09_30333435363734[nfl],-1)&lt;=IF(AH95=450,450,AH95+9)))</f>
        <v>1</v>
      </c>
    </row>
    <row r="96" spans="1:35" x14ac:dyDescent="0.2">
      <c r="A96" s="29" t="s">
        <v>2344</v>
      </c>
      <c r="B96" s="29" t="s">
        <v>223</v>
      </c>
      <c r="C96" s="29" t="s">
        <v>19</v>
      </c>
      <c r="D96" s="29" t="s">
        <v>1125</v>
      </c>
      <c r="E96" s="29" t="s">
        <v>2345</v>
      </c>
      <c r="F96" s="30">
        <v>46301.72934027778</v>
      </c>
      <c r="G96" s="29" t="s">
        <v>21</v>
      </c>
      <c r="H96" s="29" t="s">
        <v>2346</v>
      </c>
      <c r="I96" s="31">
        <v>430</v>
      </c>
      <c r="J96" s="29" t="s">
        <v>22</v>
      </c>
      <c r="K96" s="29" t="s">
        <v>23</v>
      </c>
      <c r="L96" s="31">
        <v>160</v>
      </c>
      <c r="M96" s="29" t="s">
        <v>37</v>
      </c>
      <c r="N96" s="30">
        <v>46301.716215277775</v>
      </c>
      <c r="O96" s="31">
        <v>393</v>
      </c>
      <c r="P96" s="29" t="s">
        <v>26</v>
      </c>
      <c r="Q96" s="31">
        <v>220</v>
      </c>
      <c r="R96" t="str">
        <f>IF(B96="","",_xlfn.XLOOKUP(B96,DB!$A$2:$A$205,DB!$C$2:$C$205,"")&amp;"")</f>
        <v>Sector 3</v>
      </c>
      <c r="S96" t="str">
        <f>IF(B96="","",_xlfn.XLOOKUP(B96,DB!$A$2:$A$205,DB!$E$2:$E$205,""))</f>
        <v>Sector 3</v>
      </c>
      <c r="T96" t="str">
        <f>IF(B96="","",_xlfn.XLOOKUP(B96,DB!$A$2:$A$205,DB!$F$2:$F$205,""))</f>
        <v>NOSAT</v>
      </c>
      <c r="U96" t="str">
        <f>IF(B96="","",_xlfn.XLOOKUP(B96,DB!$A$2:$A$205,DB!$D$2:$D$205,""))</f>
        <v>MUFH</v>
      </c>
      <c r="V96" t="str">
        <f>IF(B96="","",IF(OR(COUNTIF(M96,"????N?????W")&gt;0,COUNTIF(M96,"????N?????E")&gt;0,COUNTIF(M96,"????S?????W")&gt;0,COUNTIF(M96,"????S?????E")&gt;0),_xlfn.XLOOKUP(B96,DB!$A$2:$A$205,DB!$B$2:$B$205,""),M96))</f>
        <v>NOSAT</v>
      </c>
      <c r="AF96" s="2">
        <v>0.58333333333333337</v>
      </c>
      <c r="AG96" t="s">
        <v>840</v>
      </c>
      <c r="AH96" s="17">
        <v>360</v>
      </c>
      <c r="AI96" s="17" cm="1">
        <f t="array" ref="AI96">SUMPRODUCT(--(IFERROR(HOUR(Flights_2026_09_30333435363734[entry_hour]),-1)=HOUR(AF96)),--(IFERROR(Flights_2026_09_30333435363734[entry_sector],"")=AG96),--(IFERROR(Flights_2026_09_30333435363734[nfl],-1)&gt;=AH96),--(IFERROR(Flights_2026_09_30333435363734[nfl],-1)&lt;=IF(AH96=450,450,AH96+9)))</f>
        <v>0</v>
      </c>
    </row>
    <row r="97" spans="1:35" x14ac:dyDescent="0.2">
      <c r="A97" s="29" t="s">
        <v>233</v>
      </c>
      <c r="B97" s="29" t="s">
        <v>122</v>
      </c>
      <c r="C97" s="29" t="s">
        <v>19</v>
      </c>
      <c r="D97" s="29" t="s">
        <v>53</v>
      </c>
      <c r="E97" s="29" t="s">
        <v>87</v>
      </c>
      <c r="F97" s="30">
        <v>46301.735312500001</v>
      </c>
      <c r="G97" s="29" t="s">
        <v>21</v>
      </c>
      <c r="H97" s="29" t="s">
        <v>2347</v>
      </c>
      <c r="I97" s="31">
        <v>350</v>
      </c>
      <c r="J97" s="29" t="s">
        <v>22</v>
      </c>
      <c r="K97" s="29" t="s">
        <v>23</v>
      </c>
      <c r="L97" s="31">
        <v>849</v>
      </c>
      <c r="M97" s="29" t="s">
        <v>136</v>
      </c>
      <c r="N97" s="30">
        <v>46301.687222222223</v>
      </c>
      <c r="O97" s="31">
        <v>350</v>
      </c>
      <c r="P97" s="29" t="s">
        <v>26</v>
      </c>
      <c r="Q97" s="31">
        <v>350</v>
      </c>
      <c r="R97" t="str">
        <f>IF(B97="","",_xlfn.XLOOKUP(B97,DB!$A$2:$A$205,DB!$C$2:$C$205,"")&amp;"")</f>
        <v>Sector 5</v>
      </c>
      <c r="S97" t="str">
        <f>IF(B97="","",_xlfn.XLOOKUP(B97,DB!$A$2:$A$205,DB!$E$2:$E$205,""))</f>
        <v>Sector 4</v>
      </c>
      <c r="T97" t="str">
        <f>IF(B97="","",_xlfn.XLOOKUP(B97,DB!$A$2:$A$205,DB!$F$2:$F$205,""))</f>
        <v>VOMAR/XUDUN</v>
      </c>
      <c r="U97" t="str">
        <f>IF(B97="","",_xlfn.XLOOKUP(B97,DB!$A$2:$A$205,DB!$D$2:$D$205,""))</f>
        <v>MMEX</v>
      </c>
      <c r="V97" t="str">
        <f>IF(B97="","",IF(OR(COUNTIF(M97,"????N?????W")&gt;0,COUNTIF(M97,"????N?????E")&gt;0,COUNTIF(M97,"????S?????W")&gt;0,COUNTIF(M97,"????S?????E")&gt;0),_xlfn.XLOOKUP(B97,DB!$A$2:$A$205,DB!$B$2:$B$205,""),M97))</f>
        <v>LIDAM</v>
      </c>
      <c r="AF97" s="2">
        <v>0.58333333333333337</v>
      </c>
      <c r="AG97" t="s">
        <v>840</v>
      </c>
      <c r="AH97" s="17">
        <v>370</v>
      </c>
      <c r="AI97" s="17" cm="1">
        <f t="array" ref="AI97">SUMPRODUCT(--(IFERROR(HOUR(Flights_2026_09_30333435363734[entry_hour]),-1)=HOUR(AF97)),--(IFERROR(Flights_2026_09_30333435363734[entry_sector],"")=AG97),--(IFERROR(Flights_2026_09_30333435363734[nfl],-1)&gt;=AH97),--(IFERROR(Flights_2026_09_30333435363734[nfl],-1)&lt;=IF(AH97=450,450,AH97+9)))</f>
        <v>0</v>
      </c>
    </row>
    <row r="98" spans="1:35" x14ac:dyDescent="0.2">
      <c r="A98" s="29" t="s">
        <v>231</v>
      </c>
      <c r="B98" s="29" t="s">
        <v>232</v>
      </c>
      <c r="C98" s="29" t="s">
        <v>19</v>
      </c>
      <c r="D98" s="29" t="s">
        <v>41</v>
      </c>
      <c r="E98" s="29" t="s">
        <v>2348</v>
      </c>
      <c r="F98" s="30">
        <v>46301.736990740741</v>
      </c>
      <c r="G98" s="29" t="s">
        <v>21</v>
      </c>
      <c r="H98" s="29" t="s">
        <v>2349</v>
      </c>
      <c r="I98" s="31">
        <v>370</v>
      </c>
      <c r="J98" s="29" t="s">
        <v>22</v>
      </c>
      <c r="K98" s="29" t="s">
        <v>23</v>
      </c>
      <c r="L98" s="31">
        <v>762</v>
      </c>
      <c r="M98" s="29" t="s">
        <v>2350</v>
      </c>
      <c r="N98" s="30">
        <v>46301.695740740739</v>
      </c>
      <c r="O98" s="31">
        <v>370</v>
      </c>
      <c r="P98" s="29" t="s">
        <v>26</v>
      </c>
      <c r="Q98" s="31">
        <v>370</v>
      </c>
      <c r="R98" t="str">
        <f>IF(B98="","",_xlfn.XLOOKUP(B98,DB!$A$2:$A$205,DB!$C$2:$C$205,"")&amp;"")</f>
        <v>Sector 5</v>
      </c>
      <c r="S98" t="str">
        <f>IF(B98="","",_xlfn.XLOOKUP(B98,DB!$A$2:$A$205,DB!$E$2:$E$205,""))</f>
        <v>Sector 4</v>
      </c>
      <c r="T98" t="str">
        <f>IF(B98="","",_xlfn.XLOOKUP(B98,DB!$A$2:$A$205,DB!$F$2:$F$205,""))</f>
        <v>VOMAR/XUDUN</v>
      </c>
      <c r="U98" t="str">
        <f>IF(B98="","",_xlfn.XLOOKUP(B98,DB!$A$2:$A$205,DB!$D$2:$D$205,""))</f>
        <v>MMTY</v>
      </c>
      <c r="V98" t="str">
        <f>IF(B98="","",IF(OR(COUNTIF(M98,"????N?????W")&gt;0,COUNTIF(M98,"????N?????E")&gt;0,COUNTIF(M98,"????S?????W")&gt;0,COUNTIF(M98,"????S?????E")&gt;0),_xlfn.XLOOKUP(B98,DB!$A$2:$A$205,DB!$B$2:$B$205,""),M98))</f>
        <v>MATOL</v>
      </c>
      <c r="AF98" s="2">
        <v>0.58333333333333337</v>
      </c>
      <c r="AG98" t="s">
        <v>840</v>
      </c>
      <c r="AH98" s="17">
        <v>380</v>
      </c>
      <c r="AI98" s="17" cm="1">
        <f t="array" ref="AI98">SUMPRODUCT(--(IFERROR(HOUR(Flights_2026_09_30333435363734[entry_hour]),-1)=HOUR(AF98)),--(IFERROR(Flights_2026_09_30333435363734[entry_sector],"")=AG98),--(IFERROR(Flights_2026_09_30333435363734[nfl],-1)&gt;=AH98),--(IFERROR(Flights_2026_09_30333435363734[nfl],-1)&lt;=IF(AH98=450,450,AH98+9)))</f>
        <v>0</v>
      </c>
    </row>
    <row r="99" spans="1:35" x14ac:dyDescent="0.2">
      <c r="A99" s="29" t="s">
        <v>245</v>
      </c>
      <c r="B99" s="29" t="s">
        <v>208</v>
      </c>
      <c r="C99" s="29" t="s">
        <v>19</v>
      </c>
      <c r="D99" s="29" t="s">
        <v>120</v>
      </c>
      <c r="E99" s="29" t="s">
        <v>1457</v>
      </c>
      <c r="F99" s="30">
        <v>46301.739641203705</v>
      </c>
      <c r="G99" s="29" t="s">
        <v>21</v>
      </c>
      <c r="H99" s="29" t="s">
        <v>2351</v>
      </c>
      <c r="I99" s="31">
        <v>350</v>
      </c>
      <c r="J99" s="29" t="s">
        <v>22</v>
      </c>
      <c r="K99" s="29" t="s">
        <v>23</v>
      </c>
      <c r="L99" s="31">
        <v>427</v>
      </c>
      <c r="M99" s="29" t="s">
        <v>1086</v>
      </c>
      <c r="N99" s="30">
        <v>46301.712870370371</v>
      </c>
      <c r="O99" s="31">
        <v>350</v>
      </c>
      <c r="P99" s="29" t="s">
        <v>26</v>
      </c>
      <c r="Q99" s="31">
        <v>330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IRDOV</v>
      </c>
      <c r="AF99" s="2">
        <v>0.58333333333333337</v>
      </c>
      <c r="AG99" t="s">
        <v>840</v>
      </c>
      <c r="AH99" s="17">
        <v>390</v>
      </c>
      <c r="AI99" s="17" cm="1">
        <f t="array" ref="AI99">SUMPRODUCT(--(IFERROR(HOUR(Flights_2026_09_30333435363734[entry_hour]),-1)=HOUR(AF99)),--(IFERROR(Flights_2026_09_30333435363734[entry_sector],"")=AG99),--(IFERROR(Flights_2026_09_30333435363734[nfl],-1)&gt;=AH99),--(IFERROR(Flights_2026_09_30333435363734[nfl],-1)&lt;=IF(AH99=450,450,AH99+9)))</f>
        <v>0</v>
      </c>
    </row>
    <row r="100" spans="1:35" x14ac:dyDescent="0.2">
      <c r="A100" s="29" t="s">
        <v>252</v>
      </c>
      <c r="B100" s="29" t="s">
        <v>253</v>
      </c>
      <c r="C100" s="29" t="s">
        <v>19</v>
      </c>
      <c r="D100" s="29" t="s">
        <v>254</v>
      </c>
      <c r="E100" s="29" t="s">
        <v>627</v>
      </c>
      <c r="F100" s="30">
        <v>46301.741481481484</v>
      </c>
      <c r="G100" s="29" t="s">
        <v>28</v>
      </c>
      <c r="H100" s="29" t="s">
        <v>2352</v>
      </c>
      <c r="I100" s="31">
        <v>90</v>
      </c>
      <c r="J100" s="29" t="s">
        <v>22</v>
      </c>
      <c r="K100" s="29" t="s">
        <v>23</v>
      </c>
      <c r="L100" s="31">
        <v>349</v>
      </c>
      <c r="M100" s="29" t="s">
        <v>253</v>
      </c>
      <c r="N100" s="30">
        <v>46301.685416666667</v>
      </c>
      <c r="O100" s="31">
        <v>0</v>
      </c>
      <c r="P100" s="29" t="s">
        <v>32</v>
      </c>
      <c r="Q100" s="31">
        <v>90</v>
      </c>
      <c r="R100" t="str">
        <f>IF(B100="","",_xlfn.XLOOKUP(B100,DB!$A$2:$A$205,DB!$C$2:$C$205,"")&amp;"")</f>
        <v>Sector 7</v>
      </c>
      <c r="S100" t="str">
        <f>IF(B100="","",_xlfn.XLOOKUP(B100,DB!$A$2:$A$205,DB!$E$2:$E$205,""))</f>
        <v>Sector 7</v>
      </c>
      <c r="T100" t="str">
        <f>IF(B100="","",_xlfn.XLOOKUP(B100,DB!$A$2:$A$205,DB!$F$2:$F$205,""))</f>
        <v>PAULE/SIGMA</v>
      </c>
      <c r="U100" t="str">
        <f>IF(B100="","",_xlfn.XLOOKUP(B100,DB!$A$2:$A$205,DB!$D$2:$D$205,""))</f>
        <v>MHCC</v>
      </c>
      <c r="V100" t="str">
        <f>IF(B100="","",IF(OR(COUNTIF(M100,"????N?????W")&gt;0,COUNTIF(M100,"????N?????E")&gt;0,COUNTIF(M100,"????S?????W")&gt;0,COUNTIF(M100,"????S?????E")&gt;0),_xlfn.XLOOKUP(B100,DB!$A$2:$A$205,DB!$B$2:$B$205,""),M100))</f>
        <v>MZBZ</v>
      </c>
      <c r="AF100" s="2">
        <v>0.58333333333333337</v>
      </c>
      <c r="AG100" t="s">
        <v>840</v>
      </c>
      <c r="AH100" s="17">
        <v>400</v>
      </c>
      <c r="AI100" s="17" cm="1">
        <f t="array" ref="AI100">SUMPRODUCT(--(IFERROR(HOUR(Flights_2026_09_30333435363734[entry_hour]),-1)=HOUR(AF100)),--(IFERROR(Flights_2026_09_30333435363734[entry_sector],"")=AG100),--(IFERROR(Flights_2026_09_30333435363734[nfl],-1)&gt;=AH100),--(IFERROR(Flights_2026_09_30333435363734[nfl],-1)&lt;=IF(AH100=450,450,AH100+9)))</f>
        <v>0</v>
      </c>
    </row>
    <row r="101" spans="1:35" x14ac:dyDescent="0.2">
      <c r="A101" s="29" t="s">
        <v>224</v>
      </c>
      <c r="B101" s="29" t="s">
        <v>141</v>
      </c>
      <c r="C101" s="29" t="s">
        <v>19</v>
      </c>
      <c r="D101" s="29" t="s">
        <v>53</v>
      </c>
      <c r="E101" s="29" t="s">
        <v>2353</v>
      </c>
      <c r="F101" s="30">
        <v>46301.743067129632</v>
      </c>
      <c r="G101" s="29" t="s">
        <v>21</v>
      </c>
      <c r="H101" s="29" t="s">
        <v>2354</v>
      </c>
      <c r="I101" s="31">
        <v>370</v>
      </c>
      <c r="J101" s="29" t="s">
        <v>22</v>
      </c>
      <c r="K101" s="29" t="s">
        <v>23</v>
      </c>
      <c r="L101" s="31">
        <v>430</v>
      </c>
      <c r="M101" s="29" t="s">
        <v>218</v>
      </c>
      <c r="N101" s="30">
        <v>46301.71601851852</v>
      </c>
      <c r="O101" s="31">
        <v>370</v>
      </c>
      <c r="P101" s="29" t="s">
        <v>26</v>
      </c>
      <c r="Q101" s="31">
        <v>360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IRDOV</v>
      </c>
      <c r="AF101" s="2">
        <v>0.58333333333333337</v>
      </c>
      <c r="AG101" t="s">
        <v>840</v>
      </c>
      <c r="AH101" s="17">
        <v>410</v>
      </c>
      <c r="AI101" s="17" cm="1">
        <f t="array" ref="AI101">SUMPRODUCT(--(IFERROR(HOUR(Flights_2026_09_30333435363734[entry_hour]),-1)=HOUR(AF101)),--(IFERROR(Flights_2026_09_30333435363734[entry_sector],"")=AG101),--(IFERROR(Flights_2026_09_30333435363734[nfl],-1)&gt;=AH101),--(IFERROR(Flights_2026_09_30333435363734[nfl],-1)&lt;=IF(AH101=450,450,AH101+9)))</f>
        <v>0</v>
      </c>
    </row>
    <row r="102" spans="1:35" x14ac:dyDescent="0.2">
      <c r="A102" s="29" t="s">
        <v>261</v>
      </c>
      <c r="B102" s="29" t="s">
        <v>262</v>
      </c>
      <c r="C102" s="29" t="s">
        <v>19</v>
      </c>
      <c r="D102" s="29" t="s">
        <v>76</v>
      </c>
      <c r="E102" s="29" t="s">
        <v>161</v>
      </c>
      <c r="F102" s="30">
        <v>46301.744733796295</v>
      </c>
      <c r="G102" s="29" t="s">
        <v>21</v>
      </c>
      <c r="H102" s="29" t="s">
        <v>2355</v>
      </c>
      <c r="I102" s="31">
        <v>370</v>
      </c>
      <c r="J102" s="29" t="s">
        <v>22</v>
      </c>
      <c r="K102" s="29" t="s">
        <v>23</v>
      </c>
      <c r="L102" s="31">
        <v>749</v>
      </c>
      <c r="M102" s="29" t="s">
        <v>2356</v>
      </c>
      <c r="N102" s="30">
        <v>46301.703368055554</v>
      </c>
      <c r="O102" s="31">
        <v>370</v>
      </c>
      <c r="P102" s="29" t="s">
        <v>26</v>
      </c>
      <c r="Q102" s="31">
        <v>370</v>
      </c>
      <c r="R102" t="str">
        <f>IF(B102="","",_xlfn.XLOOKUP(B102,DB!$A$2:$A$205,DB!$C$2:$C$205,"")&amp;"")</f>
        <v>Sector 5</v>
      </c>
      <c r="S102" t="str">
        <f>IF(B102="","",_xlfn.XLOOKUP(B102,DB!$A$2:$A$205,DB!$E$2:$E$205,""))</f>
        <v>Sector 4</v>
      </c>
      <c r="T102" t="str">
        <f>IF(B102="","",_xlfn.XLOOKUP(B102,DB!$A$2:$A$205,DB!$F$2:$F$205,""))</f>
        <v>VOMAR/XUDUN</v>
      </c>
      <c r="U102" t="str">
        <f>IF(B102="","",_xlfn.XLOOKUP(B102,DB!$A$2:$A$205,DB!$D$2:$D$205,""))</f>
        <v>MMTY</v>
      </c>
      <c r="V102" t="str">
        <f>IF(B102="","",IF(OR(COUNTIF(M102,"????N?????W")&gt;0,COUNTIF(M102,"????N?????E")&gt;0,COUNTIF(M102,"????S?????W")&gt;0,COUNTIF(M102,"????S?????E")&gt;0),_xlfn.XLOOKUP(B102,DB!$A$2:$A$205,DB!$B$2:$B$205,""),M102))</f>
        <v>MATOL</v>
      </c>
      <c r="AF102" s="2">
        <v>0.58333333333333337</v>
      </c>
      <c r="AG102" t="s">
        <v>840</v>
      </c>
      <c r="AH102" s="17">
        <v>420</v>
      </c>
      <c r="AI102" s="17" cm="1">
        <f t="array" ref="AI102">SUMPRODUCT(--(IFERROR(HOUR(Flights_2026_09_30333435363734[entry_hour]),-1)=HOUR(AF102)),--(IFERROR(Flights_2026_09_30333435363734[entry_sector],"")=AG102),--(IFERROR(Flights_2026_09_30333435363734[nfl],-1)&gt;=AH102),--(IFERROR(Flights_2026_09_30333435363734[nfl],-1)&lt;=IF(AH102=450,450,AH102+9)))</f>
        <v>0</v>
      </c>
    </row>
    <row r="103" spans="1:35" x14ac:dyDescent="0.2">
      <c r="A103" s="29" t="s">
        <v>181</v>
      </c>
      <c r="B103" s="29" t="s">
        <v>182</v>
      </c>
      <c r="C103" s="29" t="s">
        <v>19</v>
      </c>
      <c r="D103" s="29" t="s">
        <v>53</v>
      </c>
      <c r="E103" s="29" t="s">
        <v>2357</v>
      </c>
      <c r="F103" s="30">
        <v>46301.745671296296</v>
      </c>
      <c r="G103" s="29" t="s">
        <v>21</v>
      </c>
      <c r="H103" s="29" t="s">
        <v>2358</v>
      </c>
      <c r="I103" s="31">
        <v>340</v>
      </c>
      <c r="J103" s="29" t="s">
        <v>22</v>
      </c>
      <c r="K103" s="29" t="s">
        <v>23</v>
      </c>
      <c r="L103" s="31">
        <v>197</v>
      </c>
      <c r="M103" s="29" t="s">
        <v>37</v>
      </c>
      <c r="N103" s="30">
        <v>46301.728680555556</v>
      </c>
      <c r="O103" s="31">
        <v>287</v>
      </c>
      <c r="P103" s="29" t="s">
        <v>26</v>
      </c>
      <c r="Q103" s="31">
        <v>220</v>
      </c>
      <c r="R103" t="str">
        <f>IF(B103="","",_xlfn.XLOOKUP(B103,DB!$A$2:$A$205,DB!$C$2:$C$205,"")&amp;"")</f>
        <v>Sector 3</v>
      </c>
      <c r="S103" t="str">
        <f>IF(B103="","",_xlfn.XLOOKUP(B103,DB!$A$2:$A$205,DB!$E$2:$E$205,""))</f>
        <v>Sector 3</v>
      </c>
      <c r="T103" t="str">
        <f>IF(B103="","",_xlfn.XLOOKUP(B103,DB!$A$2:$A$205,DB!$F$2:$F$205,""))</f>
        <v>NOSAT</v>
      </c>
      <c r="U103" t="str">
        <f>IF(B103="","",_xlfn.XLOOKUP(B103,DB!$A$2:$A$205,DB!$D$2:$D$205,""))</f>
        <v>MUFH</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30333435363734[entry_hour]),-1)=HOUR(AF103)),--(IFERROR(Flights_2026_09_30333435363734[entry_sector],"")=AG103),--(IFERROR(Flights_2026_09_30333435363734[nfl],-1)&gt;=AH103),--(IFERROR(Flights_2026_09_30333435363734[nfl],-1)&lt;=IF(AH103=450,450,AH103+9)))</f>
        <v>0</v>
      </c>
    </row>
    <row r="104" spans="1:35" x14ac:dyDescent="0.2">
      <c r="A104" s="29" t="s">
        <v>244</v>
      </c>
      <c r="B104" s="29" t="s">
        <v>89</v>
      </c>
      <c r="C104" s="29" t="s">
        <v>19</v>
      </c>
      <c r="D104" s="29" t="s">
        <v>47</v>
      </c>
      <c r="E104" s="29" t="s">
        <v>1876</v>
      </c>
      <c r="F104" s="30">
        <v>46301.747164351851</v>
      </c>
      <c r="G104" s="29" t="s">
        <v>21</v>
      </c>
      <c r="H104" s="29" t="s">
        <v>2359</v>
      </c>
      <c r="I104" s="31">
        <v>360</v>
      </c>
      <c r="J104" s="29" t="s">
        <v>22</v>
      </c>
      <c r="K104" s="29" t="s">
        <v>23</v>
      </c>
      <c r="L104" s="31">
        <v>218</v>
      </c>
      <c r="M104" s="29" t="s">
        <v>44</v>
      </c>
      <c r="N104" s="30">
        <v>46301.729027777779</v>
      </c>
      <c r="O104" s="31">
        <v>302</v>
      </c>
      <c r="P104" s="29" t="s">
        <v>26</v>
      </c>
      <c r="Q104" s="31">
        <v>210</v>
      </c>
      <c r="R104" t="str">
        <f>IF(B104="","",_xlfn.XLOOKUP(B104,DB!$A$2:$A$205,DB!$C$2:$C$205,"")&amp;"")</f>
        <v>Sector 7</v>
      </c>
      <c r="S104" t="str">
        <f>IF(B104="","",_xlfn.XLOOKUP(B104,DB!$A$2:$A$205,DB!$E$2:$E$205,""))</f>
        <v>Sector 7</v>
      </c>
      <c r="T104" t="str">
        <f>IF(B104="","",_xlfn.XLOOKUP(B104,DB!$A$2:$A$205,DB!$F$2:$F$205,""))</f>
        <v>PAULE/SIGMA</v>
      </c>
      <c r="U104" t="str">
        <f>IF(B104="","",_xlfn.XLOOKUP(B104,DB!$A$2:$A$205,DB!$D$2:$D$205,""))</f>
        <v>MHCC</v>
      </c>
      <c r="V104" t="str">
        <f>IF(B104="","",IF(OR(COUNTIF(M104,"????N?????W")&gt;0,COUNTIF(M104,"????N?????E")&gt;0,COUNTIF(M104,"????S?????W")&gt;0,COUNTIF(M104,"????S?????E")&gt;0),_xlfn.XLOOKUP(B104,DB!$A$2:$A$205,DB!$B$2:$B$205,""),M104))</f>
        <v>SIGMA</v>
      </c>
      <c r="AF104" s="2">
        <v>0.58333333333333337</v>
      </c>
      <c r="AG104" t="s">
        <v>840</v>
      </c>
      <c r="AH104" s="17">
        <v>440</v>
      </c>
      <c r="AI104" s="17" cm="1">
        <f t="array" ref="AI104">SUMPRODUCT(--(IFERROR(HOUR(Flights_2026_09_30333435363734[entry_hour]),-1)=HOUR(AF104)),--(IFERROR(Flights_2026_09_30333435363734[entry_sector],"")=AG104),--(IFERROR(Flights_2026_09_30333435363734[nfl],-1)&gt;=AH104),--(IFERROR(Flights_2026_09_30333435363734[nfl],-1)&lt;=IF(AH104=450,450,AH104+9)))</f>
        <v>0</v>
      </c>
    </row>
    <row r="105" spans="1:35" x14ac:dyDescent="0.2">
      <c r="A105" s="29" t="s">
        <v>235</v>
      </c>
      <c r="B105" s="29" t="s">
        <v>57</v>
      </c>
      <c r="C105" s="29" t="s">
        <v>19</v>
      </c>
      <c r="D105" s="29" t="s">
        <v>50</v>
      </c>
      <c r="E105" s="29" t="s">
        <v>642</v>
      </c>
      <c r="F105" s="30">
        <v>46301.749884259261</v>
      </c>
      <c r="G105" s="29" t="s">
        <v>21</v>
      </c>
      <c r="H105" s="29" t="s">
        <v>2360</v>
      </c>
      <c r="I105" s="31">
        <v>330</v>
      </c>
      <c r="J105" s="29" t="s">
        <v>22</v>
      </c>
      <c r="K105" s="29" t="s">
        <v>23</v>
      </c>
      <c r="L105" s="31">
        <v>448</v>
      </c>
      <c r="M105" s="29" t="s">
        <v>2361</v>
      </c>
      <c r="N105" s="30">
        <v>46301.72215277778</v>
      </c>
      <c r="O105" s="31">
        <v>330</v>
      </c>
      <c r="P105" s="29" t="s">
        <v>26</v>
      </c>
      <c r="Q105" s="31">
        <v>330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DUTNA</v>
      </c>
      <c r="AF105" s="2">
        <v>0.58333333333333337</v>
      </c>
      <c r="AG105" t="s">
        <v>840</v>
      </c>
      <c r="AH105" s="17">
        <v>450</v>
      </c>
      <c r="AI105" s="17" cm="1">
        <f t="array" ref="AI105">SUMPRODUCT(--(IFERROR(HOUR(Flights_2026_09_30333435363734[entry_hour]),-1)=HOUR(AF105)),--(IFERROR(Flights_2026_09_30333435363734[entry_sector],"")=AG105),--(IFERROR(Flights_2026_09_30333435363734[nfl],-1)&gt;=AH105),--(IFERROR(Flights_2026_09_30333435363734[nfl],-1)&lt;=IF(AH105=450,450,AH105+9)))</f>
        <v>0</v>
      </c>
    </row>
    <row r="106" spans="1:35" x14ac:dyDescent="0.2">
      <c r="A106" s="29" t="s">
        <v>268</v>
      </c>
      <c r="B106" s="29" t="s">
        <v>269</v>
      </c>
      <c r="C106" s="29" t="s">
        <v>19</v>
      </c>
      <c r="D106" s="29" t="s">
        <v>76</v>
      </c>
      <c r="E106" s="29" t="s">
        <v>2362</v>
      </c>
      <c r="F106" s="30">
        <v>46301.751331018517</v>
      </c>
      <c r="G106" s="29" t="s">
        <v>21</v>
      </c>
      <c r="H106" s="29" t="s">
        <v>2363</v>
      </c>
      <c r="I106" s="31">
        <v>370</v>
      </c>
      <c r="J106" s="29" t="s">
        <v>22</v>
      </c>
      <c r="K106" s="29" t="s">
        <v>23</v>
      </c>
      <c r="L106" s="31">
        <v>789</v>
      </c>
      <c r="M106" s="29" t="s">
        <v>84</v>
      </c>
      <c r="N106" s="30">
        <v>46301.707974537036</v>
      </c>
      <c r="O106" s="31">
        <v>370</v>
      </c>
      <c r="P106" s="29" t="s">
        <v>26</v>
      </c>
      <c r="Q106" s="31">
        <v>370</v>
      </c>
      <c r="R106" t="str">
        <f>IF(B106="","",_xlfn.XLOOKUP(B106,DB!$A$2:$A$205,DB!$C$2:$C$205,"")&amp;"")</f>
        <v>Sector 5</v>
      </c>
      <c r="S106" t="str">
        <f>IF(B106="","",_xlfn.XLOOKUP(B106,DB!$A$2:$A$205,DB!$E$2:$E$205,""))</f>
        <v>Sector 4</v>
      </c>
      <c r="T106" t="str">
        <f>IF(B106="","",_xlfn.XLOOKUP(B106,DB!$A$2:$A$205,DB!$F$2:$F$205,""))</f>
        <v>VOMAR/XUDUN</v>
      </c>
      <c r="U106" t="str">
        <f>IF(B106="","",_xlfn.XLOOKUP(B106,DB!$A$2:$A$205,DB!$D$2:$D$205,""))</f>
        <v>MMTY</v>
      </c>
      <c r="V106" t="str">
        <f>IF(B106="","",IF(OR(COUNTIF(M106,"????N?????W")&gt;0,COUNTIF(M106,"????N?????E")&gt;0,COUNTIF(M106,"????S?????W")&gt;0,COUNTIF(M106,"????S?????E")&gt;0),_xlfn.XLOOKUP(B106,DB!$A$2:$A$205,DB!$B$2:$B$205,""),M106))</f>
        <v>MATOL</v>
      </c>
      <c r="AF106" s="2">
        <v>0.58333333333333337</v>
      </c>
      <c r="AG106" t="s">
        <v>747</v>
      </c>
      <c r="AH106" s="17">
        <v>200</v>
      </c>
      <c r="AI106" s="17" cm="1">
        <f t="array" ref="AI106">SUMPRODUCT(--(IFERROR(HOUR(Flights_2026_09_30333435363734[entry_hour]),-1)=HOUR(AF106)),--(IFERROR(Flights_2026_09_30333435363734[entry_sector],"")=AG106),--(IFERROR(Flights_2026_09_30333435363734[nfl],-1)&gt;=AH106),--(IFERROR(Flights_2026_09_30333435363734[nfl],-1)&lt;=IF(AH106=450,450,AH106+9)))</f>
        <v>0</v>
      </c>
    </row>
    <row r="107" spans="1:35" x14ac:dyDescent="0.2">
      <c r="A107" s="29" t="s">
        <v>242</v>
      </c>
      <c r="B107" s="29" t="s">
        <v>46</v>
      </c>
      <c r="C107" s="29" t="s">
        <v>19</v>
      </c>
      <c r="D107" s="29" t="s">
        <v>50</v>
      </c>
      <c r="E107" s="29" t="s">
        <v>2364</v>
      </c>
      <c r="F107" s="30">
        <v>46301.752708333333</v>
      </c>
      <c r="G107" s="29" t="s">
        <v>21</v>
      </c>
      <c r="H107" s="29" t="s">
        <v>2365</v>
      </c>
      <c r="I107" s="31">
        <v>340</v>
      </c>
      <c r="J107" s="29" t="s">
        <v>22</v>
      </c>
      <c r="K107" s="29" t="s">
        <v>23</v>
      </c>
      <c r="L107" s="31">
        <v>186</v>
      </c>
      <c r="M107" s="29" t="s">
        <v>37</v>
      </c>
      <c r="N107" s="30">
        <v>46301.737858796296</v>
      </c>
      <c r="O107" s="31">
        <v>290</v>
      </c>
      <c r="P107" s="29" t="s">
        <v>26</v>
      </c>
      <c r="Q107" s="31">
        <v>220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NOSAT</v>
      </c>
      <c r="AF107" s="2">
        <v>0.58333333333333337</v>
      </c>
      <c r="AG107" t="s">
        <v>747</v>
      </c>
      <c r="AH107" s="17">
        <v>210</v>
      </c>
      <c r="AI107" s="17" cm="1">
        <f t="array" ref="AI107">SUMPRODUCT(--(IFERROR(HOUR(Flights_2026_09_30333435363734[entry_hour]),-1)=HOUR(AF107)),--(IFERROR(Flights_2026_09_30333435363734[entry_sector],"")=AG107),--(IFERROR(Flights_2026_09_30333435363734[nfl],-1)&gt;=AH107),--(IFERROR(Flights_2026_09_30333435363734[nfl],-1)&lt;=IF(AH107=450,450,AH107+9)))</f>
        <v>0</v>
      </c>
    </row>
    <row r="108" spans="1:35" x14ac:dyDescent="0.2">
      <c r="A108" s="29" t="s">
        <v>250</v>
      </c>
      <c r="B108" s="29" t="s">
        <v>213</v>
      </c>
      <c r="C108" s="29" t="s">
        <v>19</v>
      </c>
      <c r="D108" s="29" t="s">
        <v>107</v>
      </c>
      <c r="E108" s="29" t="s">
        <v>2366</v>
      </c>
      <c r="F108" s="30">
        <v>46301.754444444443</v>
      </c>
      <c r="G108" s="29" t="s">
        <v>21</v>
      </c>
      <c r="H108" s="29" t="s">
        <v>2367</v>
      </c>
      <c r="I108" s="31">
        <v>370</v>
      </c>
      <c r="J108" s="29" t="s">
        <v>22</v>
      </c>
      <c r="K108" s="29" t="s">
        <v>23</v>
      </c>
      <c r="L108" s="31">
        <v>499</v>
      </c>
      <c r="M108" s="29" t="s">
        <v>2368</v>
      </c>
      <c r="N108" s="30">
        <v>46301.723668981482</v>
      </c>
      <c r="O108" s="31">
        <v>370</v>
      </c>
      <c r="P108" s="29" t="s">
        <v>26</v>
      </c>
      <c r="Q108" s="31">
        <v>370</v>
      </c>
      <c r="R108" t="str">
        <f>IF(B108="","",_xlfn.XLOOKUP(B108,DB!$A$2:$A$205,DB!$C$2:$C$205,"")&amp;"")</f>
        <v>Sector 5</v>
      </c>
      <c r="S108" t="str">
        <f>IF(B108="","",_xlfn.XLOOKUP(B108,DB!$A$2:$A$205,DB!$E$2:$E$205,""))</f>
        <v>Sector 4</v>
      </c>
      <c r="T108" t="str">
        <f>IF(B108="","",_xlfn.XLOOKUP(B108,DB!$A$2:$A$205,DB!$F$2:$F$205,""))</f>
        <v>VOMAR/XUDUN</v>
      </c>
      <c r="U108" t="str">
        <f>IF(B108="","",_xlfn.XLOOKUP(B108,DB!$A$2:$A$205,DB!$D$2:$D$205,""))</f>
        <v>KZHU</v>
      </c>
      <c r="V108" t="str">
        <f>IF(B108="","",IF(OR(COUNTIF(M108,"????N?????W")&gt;0,COUNTIF(M108,"????N?????E")&gt;0,COUNTIF(M108,"????S?????W")&gt;0,COUNTIF(M108,"????S?????E")&gt;0),_xlfn.XLOOKUP(B108,DB!$A$2:$A$205,DB!$B$2:$B$205,""),M108))</f>
        <v>IPSEV</v>
      </c>
      <c r="AF108" s="2">
        <v>0.58333333333333337</v>
      </c>
      <c r="AG108" t="s">
        <v>747</v>
      </c>
      <c r="AH108" s="17">
        <v>220</v>
      </c>
      <c r="AI108" s="17" cm="1">
        <f t="array" ref="AI108">SUMPRODUCT(--(IFERROR(HOUR(Flights_2026_09_30333435363734[entry_hour]),-1)=HOUR(AF108)),--(IFERROR(Flights_2026_09_30333435363734[entry_sector],"")=AG108),--(IFERROR(Flights_2026_09_30333435363734[nfl],-1)&gt;=AH108),--(IFERROR(Flights_2026_09_30333435363734[nfl],-1)&lt;=IF(AH108=450,450,AH108+9)))</f>
        <v>0</v>
      </c>
    </row>
    <row r="109" spans="1:35" x14ac:dyDescent="0.2">
      <c r="A109" s="29" t="s">
        <v>239</v>
      </c>
      <c r="B109" s="29" t="s">
        <v>59</v>
      </c>
      <c r="C109" s="29" t="s">
        <v>19</v>
      </c>
      <c r="D109" s="29" t="s">
        <v>107</v>
      </c>
      <c r="E109" s="29" t="s">
        <v>2369</v>
      </c>
      <c r="F109" s="30">
        <v>46301.757187499999</v>
      </c>
      <c r="G109" s="29" t="s">
        <v>21</v>
      </c>
      <c r="H109" s="29" t="s">
        <v>2370</v>
      </c>
      <c r="I109" s="31">
        <v>360</v>
      </c>
      <c r="J109" s="29" t="s">
        <v>22</v>
      </c>
      <c r="K109" s="29" t="s">
        <v>23</v>
      </c>
      <c r="L109" s="31">
        <v>199</v>
      </c>
      <c r="M109" s="29" t="s">
        <v>37</v>
      </c>
      <c r="N109" s="30">
        <v>46301.741273148145</v>
      </c>
      <c r="O109" s="31">
        <v>295</v>
      </c>
      <c r="P109" s="29" t="s">
        <v>26</v>
      </c>
      <c r="Q109" s="31">
        <v>220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30333435363734[entry_hour]),-1)=HOUR(AF109)),--(IFERROR(Flights_2026_09_30333435363734[entry_sector],"")=AG109),--(IFERROR(Flights_2026_09_30333435363734[nfl],-1)&gt;=AH109),--(IFERROR(Flights_2026_09_30333435363734[nfl],-1)&lt;=IF(AH109=450,450,AH109+9)))</f>
        <v>0</v>
      </c>
    </row>
    <row r="110" spans="1:35" x14ac:dyDescent="0.2">
      <c r="A110" s="29" t="s">
        <v>265</v>
      </c>
      <c r="B110" s="29" t="s">
        <v>171</v>
      </c>
      <c r="C110" s="29" t="s">
        <v>19</v>
      </c>
      <c r="D110" s="29" t="s">
        <v>50</v>
      </c>
      <c r="E110" s="29" t="s">
        <v>2371</v>
      </c>
      <c r="F110" s="30">
        <v>46301.75917824074</v>
      </c>
      <c r="G110" s="29" t="s">
        <v>21</v>
      </c>
      <c r="H110" s="29" t="s">
        <v>2372</v>
      </c>
      <c r="I110" s="31">
        <v>340</v>
      </c>
      <c r="J110" s="29" t="s">
        <v>22</v>
      </c>
      <c r="K110" s="29" t="s">
        <v>23</v>
      </c>
      <c r="L110" s="31">
        <v>214</v>
      </c>
      <c r="M110" s="29" t="s">
        <v>37</v>
      </c>
      <c r="N110" s="30">
        <v>46301.743564814817</v>
      </c>
      <c r="O110" s="31">
        <v>313</v>
      </c>
      <c r="P110" s="29" t="s">
        <v>26</v>
      </c>
      <c r="Q110" s="31">
        <v>220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30333435363734[entry_hour]),-1)=HOUR(AF110)),--(IFERROR(Flights_2026_09_30333435363734[entry_sector],"")=AG110),--(IFERROR(Flights_2026_09_30333435363734[nfl],-1)&gt;=AH110),--(IFERROR(Flights_2026_09_30333435363734[nfl],-1)&lt;=IF(AH110=450,450,AH110+9)))</f>
        <v>0</v>
      </c>
    </row>
    <row r="111" spans="1:35" x14ac:dyDescent="0.2">
      <c r="A111" s="29" t="s">
        <v>263</v>
      </c>
      <c r="B111" s="29" t="s">
        <v>65</v>
      </c>
      <c r="C111" s="29" t="s">
        <v>19</v>
      </c>
      <c r="D111" s="29" t="s">
        <v>20</v>
      </c>
      <c r="E111" s="29" t="s">
        <v>925</v>
      </c>
      <c r="F111" s="30">
        <v>46301.760694444441</v>
      </c>
      <c r="G111" s="29" t="s">
        <v>21</v>
      </c>
      <c r="H111" s="29" t="s">
        <v>2373</v>
      </c>
      <c r="I111" s="31">
        <v>350</v>
      </c>
      <c r="J111" s="29" t="s">
        <v>22</v>
      </c>
      <c r="K111" s="29" t="s">
        <v>23</v>
      </c>
      <c r="L111" s="31">
        <v>984</v>
      </c>
      <c r="M111" s="29" t="s">
        <v>2374</v>
      </c>
      <c r="N111" s="30">
        <v>46301.707337962966</v>
      </c>
      <c r="O111" s="31">
        <v>350</v>
      </c>
      <c r="P111" s="29" t="s">
        <v>26</v>
      </c>
      <c r="Q111" s="31">
        <v>350</v>
      </c>
      <c r="R111" t="str">
        <f>IF(B111="","",_xlfn.XLOOKUP(B111,DB!$A$2:$A$205,DB!$C$2:$C$205,"")&amp;"")</f>
        <v>Sector 6</v>
      </c>
      <c r="S111" t="str">
        <f>IF(B111="","",_xlfn.XLOOKUP(B111,DB!$A$2:$A$205,DB!$E$2:$E$205,""))</f>
        <v>Sector 4</v>
      </c>
      <c r="T111" t="str">
        <f>IF(B111="","",_xlfn.XLOOKUP(B111,DB!$A$2:$A$205,DB!$F$2:$F$205,""))</f>
        <v>VOMAR/XUDUN</v>
      </c>
      <c r="U111" t="str">
        <f>IF(B111="","",_xlfn.XLOOKUP(B111,DB!$A$2:$A$205,DB!$D$2:$D$205,""))</f>
        <v>MMEX</v>
      </c>
      <c r="V111" t="str">
        <f>IF(B111="","",IF(OR(COUNTIF(M111,"????N?????W")&gt;0,COUNTIF(M111,"????N?????E")&gt;0,COUNTIF(M111,"????S?????W")&gt;0,COUNTIF(M111,"????S?????E")&gt;0),_xlfn.XLOOKUP(B111,DB!$A$2:$A$205,DB!$B$2:$B$205,""),M111))</f>
        <v>GOTAS</v>
      </c>
      <c r="AF111" s="2">
        <v>0.58333333333333337</v>
      </c>
      <c r="AG111" t="s">
        <v>747</v>
      </c>
      <c r="AH111" s="17">
        <v>250</v>
      </c>
      <c r="AI111" s="17" cm="1">
        <f t="array" ref="AI111">SUMPRODUCT(--(IFERROR(HOUR(Flights_2026_09_30333435363734[entry_hour]),-1)=HOUR(AF111)),--(IFERROR(Flights_2026_09_30333435363734[entry_sector],"")=AG111),--(IFERROR(Flights_2026_09_30333435363734[nfl],-1)&gt;=AH111),--(IFERROR(Flights_2026_09_30333435363734[nfl],-1)&lt;=IF(AH111=450,450,AH111+9)))</f>
        <v>0</v>
      </c>
    </row>
    <row r="112" spans="1:35" x14ac:dyDescent="0.2">
      <c r="A112" s="29" t="s">
        <v>260</v>
      </c>
      <c r="B112" s="29" t="s">
        <v>186</v>
      </c>
      <c r="C112" s="29" t="s">
        <v>19</v>
      </c>
      <c r="D112" s="29" t="s">
        <v>20</v>
      </c>
      <c r="E112" s="29" t="s">
        <v>854</v>
      </c>
      <c r="F112" s="30">
        <v>46301.762013888889</v>
      </c>
      <c r="G112" s="29" t="s">
        <v>21</v>
      </c>
      <c r="H112" s="29" t="s">
        <v>2375</v>
      </c>
      <c r="I112" s="31">
        <v>340</v>
      </c>
      <c r="J112" s="29" t="s">
        <v>22</v>
      </c>
      <c r="K112" s="29" t="s">
        <v>23</v>
      </c>
      <c r="L112" s="31">
        <v>197</v>
      </c>
      <c r="M112" s="29" t="s">
        <v>37</v>
      </c>
      <c r="N112" s="30">
        <v>46301.746006944442</v>
      </c>
      <c r="O112" s="31">
        <v>266</v>
      </c>
      <c r="P112" s="29" t="s">
        <v>26</v>
      </c>
      <c r="Q112" s="31">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30333435363734[entry_hour]),-1)=HOUR(AF112)),--(IFERROR(Flights_2026_09_30333435363734[entry_sector],"")=AG112),--(IFERROR(Flights_2026_09_30333435363734[nfl],-1)&gt;=AH112),--(IFERROR(Flights_2026_09_30333435363734[nfl],-1)&lt;=IF(AH112=450,450,AH112+9)))</f>
        <v>0</v>
      </c>
    </row>
    <row r="113" spans="1:35" x14ac:dyDescent="0.2">
      <c r="A113" s="29" t="s">
        <v>471</v>
      </c>
      <c r="B113" s="29" t="s">
        <v>472</v>
      </c>
      <c r="C113" s="29" t="s">
        <v>19</v>
      </c>
      <c r="D113" s="29" t="s">
        <v>107</v>
      </c>
      <c r="E113" s="29" t="s">
        <v>2376</v>
      </c>
      <c r="F113" s="30">
        <v>46301.763148148151</v>
      </c>
      <c r="G113" s="29" t="s">
        <v>21</v>
      </c>
      <c r="H113" s="29" t="s">
        <v>2377</v>
      </c>
      <c r="I113" s="31">
        <v>350</v>
      </c>
      <c r="J113" s="29" t="s">
        <v>22</v>
      </c>
      <c r="K113" s="29" t="s">
        <v>23</v>
      </c>
      <c r="L113" s="31">
        <v>495</v>
      </c>
      <c r="M113" s="29" t="s">
        <v>2378</v>
      </c>
      <c r="N113" s="30">
        <v>46301.732627314814</v>
      </c>
      <c r="O113" s="31">
        <v>350</v>
      </c>
      <c r="P113" s="29" t="s">
        <v>26</v>
      </c>
      <c r="Q113" s="31">
        <v>350</v>
      </c>
      <c r="R113" t="str">
        <f>IF(B113="","",_xlfn.XLOOKUP(B113,DB!$A$2:$A$205,DB!$C$2:$C$205,"")&amp;"")</f>
        <v>Sector 5</v>
      </c>
      <c r="S113" t="str">
        <f>IF(B113="","",_xlfn.XLOOKUP(B113,DB!$A$2:$A$205,DB!$E$2:$E$205,""))</f>
        <v>Sector 4</v>
      </c>
      <c r="T113" t="str">
        <f>IF(B113="","",_xlfn.XLOOKUP(B113,DB!$A$2:$A$205,DB!$F$2:$F$205,""))</f>
        <v>VOMAR/XUDUN</v>
      </c>
      <c r="U113" t="str">
        <f>IF(B113="","",_xlfn.XLOOKUP(B113,DB!$A$2:$A$205,DB!$D$2:$D$205,""))</f>
        <v>KZHU</v>
      </c>
      <c r="V113" t="str">
        <f>IF(B113="","",IF(OR(COUNTIF(M113,"????N?????W")&gt;0,COUNTIF(M113,"????N?????E")&gt;0,COUNTIF(M113,"????S?????W")&gt;0,COUNTIF(M113,"????S?????E")&gt;0),_xlfn.XLOOKUP(B113,DB!$A$2:$A$205,DB!$B$2:$B$205,""),M113))</f>
        <v>KEHLI</v>
      </c>
      <c r="AF113" s="2">
        <v>0.58333333333333337</v>
      </c>
      <c r="AG113" t="s">
        <v>747</v>
      </c>
      <c r="AH113" s="17">
        <v>270</v>
      </c>
      <c r="AI113" s="17" cm="1">
        <f t="array" ref="AI113">SUMPRODUCT(--(IFERROR(HOUR(Flights_2026_09_30333435363734[entry_hour]),-1)=HOUR(AF113)),--(IFERROR(Flights_2026_09_30333435363734[entry_sector],"")=AG113),--(IFERROR(Flights_2026_09_30333435363734[nfl],-1)&gt;=AH113),--(IFERROR(Flights_2026_09_30333435363734[nfl],-1)&lt;=IF(AH113=450,450,AH113+9)))</f>
        <v>0</v>
      </c>
    </row>
    <row r="114" spans="1:35" x14ac:dyDescent="0.2">
      <c r="A114" s="29" t="s">
        <v>273</v>
      </c>
      <c r="B114" s="29" t="s">
        <v>81</v>
      </c>
      <c r="C114" s="29" t="s">
        <v>19</v>
      </c>
      <c r="D114" s="29" t="s">
        <v>41</v>
      </c>
      <c r="E114" s="29" t="s">
        <v>1019</v>
      </c>
      <c r="F114" s="30">
        <v>46301.764710648145</v>
      </c>
      <c r="G114" s="29" t="s">
        <v>21</v>
      </c>
      <c r="H114" s="29" t="s">
        <v>2379</v>
      </c>
      <c r="I114" s="31">
        <v>390</v>
      </c>
      <c r="J114" s="29" t="s">
        <v>22</v>
      </c>
      <c r="K114" s="29" t="s">
        <v>23</v>
      </c>
      <c r="L114" s="31">
        <v>810</v>
      </c>
      <c r="M114" s="29" t="s">
        <v>2380</v>
      </c>
      <c r="N114" s="30">
        <v>46301.718402777777</v>
      </c>
      <c r="O114" s="31">
        <v>390</v>
      </c>
      <c r="P114" s="29" t="s">
        <v>26</v>
      </c>
      <c r="Q114" s="31">
        <v>390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MATOL</v>
      </c>
      <c r="AF114" s="2">
        <v>0.58333333333333337</v>
      </c>
      <c r="AG114" t="s">
        <v>747</v>
      </c>
      <c r="AH114" s="17">
        <v>280</v>
      </c>
      <c r="AI114" s="17" cm="1">
        <f t="array" ref="AI114">SUMPRODUCT(--(IFERROR(HOUR(Flights_2026_09_30333435363734[entry_hour]),-1)=HOUR(AF114)),--(IFERROR(Flights_2026_09_30333435363734[entry_sector],"")=AG114),--(IFERROR(Flights_2026_09_30333435363734[nfl],-1)&gt;=AH114),--(IFERROR(Flights_2026_09_30333435363734[nfl],-1)&lt;=IF(AH114=450,450,AH114+9)))</f>
        <v>0</v>
      </c>
    </row>
    <row r="115" spans="1:35" x14ac:dyDescent="0.2">
      <c r="A115" s="29" t="s">
        <v>271</v>
      </c>
      <c r="B115" s="29" t="s">
        <v>272</v>
      </c>
      <c r="C115" s="29" t="s">
        <v>19</v>
      </c>
      <c r="D115" s="29" t="s">
        <v>53</v>
      </c>
      <c r="E115" s="29" t="s">
        <v>127</v>
      </c>
      <c r="F115" s="30">
        <v>46301.770104166666</v>
      </c>
      <c r="G115" s="29" t="s">
        <v>28</v>
      </c>
      <c r="H115" s="29" t="s">
        <v>2381</v>
      </c>
      <c r="I115" s="31">
        <v>370</v>
      </c>
      <c r="J115" s="29" t="s">
        <v>22</v>
      </c>
      <c r="K115" s="29" t="s">
        <v>23</v>
      </c>
      <c r="L115" s="31">
        <v>849</v>
      </c>
      <c r="M115" s="29" t="s">
        <v>136</v>
      </c>
      <c r="N115" s="30">
        <v>46301.721666666665</v>
      </c>
      <c r="O115" s="31">
        <v>370</v>
      </c>
      <c r="P115" s="29" t="s">
        <v>26</v>
      </c>
      <c r="Q115" s="31">
        <v>370</v>
      </c>
      <c r="R115" t="str">
        <f>IF(B115="","",_xlfn.XLOOKUP(B115,DB!$A$2:$A$205,DB!$C$2:$C$205,"")&amp;"")</f>
        <v>Sector 5</v>
      </c>
      <c r="S115" t="str">
        <f>IF(B115="","",_xlfn.XLOOKUP(B115,DB!$A$2:$A$205,DB!$E$2:$E$205,""))</f>
        <v>Sector 4</v>
      </c>
      <c r="T115" t="str">
        <f>IF(B115="","",_xlfn.XLOOKUP(B115,DB!$A$2:$A$205,DB!$F$2:$F$205,""))</f>
        <v>VOMAR/XUDUN</v>
      </c>
      <c r="U115" t="str">
        <f>IF(B115="","",_xlfn.XLOOKUP(B115,DB!$A$2:$A$205,DB!$D$2:$D$205,""))</f>
        <v>MMEX</v>
      </c>
      <c r="V115" t="str">
        <f>IF(B115="","",IF(OR(COUNTIF(M115,"????N?????W")&gt;0,COUNTIF(M115,"????N?????E")&gt;0,COUNTIF(M115,"????S?????W")&gt;0,COUNTIF(M115,"????S?????E")&gt;0),_xlfn.XLOOKUP(B115,DB!$A$2:$A$205,DB!$B$2:$B$205,""),M115))</f>
        <v>LIDAM</v>
      </c>
      <c r="AF115" s="2">
        <v>0.58333333333333337</v>
      </c>
      <c r="AG115" t="s">
        <v>747</v>
      </c>
      <c r="AH115" s="17">
        <v>290</v>
      </c>
      <c r="AI115" s="17" cm="1">
        <f t="array" ref="AI115">SUMPRODUCT(--(IFERROR(HOUR(Flights_2026_09_30333435363734[entry_hour]),-1)=HOUR(AF115)),--(IFERROR(Flights_2026_09_30333435363734[entry_sector],"")=AG115),--(IFERROR(Flights_2026_09_30333435363734[nfl],-1)&gt;=AH115),--(IFERROR(Flights_2026_09_30333435363734[nfl],-1)&lt;=IF(AH115=450,450,AH115+9)))</f>
        <v>0</v>
      </c>
    </row>
    <row r="116" spans="1:35" x14ac:dyDescent="0.2">
      <c r="A116" s="29" t="s">
        <v>2382</v>
      </c>
      <c r="B116" s="29" t="s">
        <v>81</v>
      </c>
      <c r="C116" s="29" t="s">
        <v>19</v>
      </c>
      <c r="D116" s="29" t="s">
        <v>76</v>
      </c>
      <c r="E116" s="29" t="s">
        <v>2383</v>
      </c>
      <c r="F116" s="30">
        <v>46301.773287037038</v>
      </c>
      <c r="G116" s="29" t="s">
        <v>21</v>
      </c>
      <c r="H116" s="29" t="s">
        <v>2384</v>
      </c>
      <c r="I116" s="31">
        <v>350</v>
      </c>
      <c r="J116" s="29" t="s">
        <v>22</v>
      </c>
      <c r="K116" s="29" t="s">
        <v>23</v>
      </c>
      <c r="L116" s="31">
        <v>779</v>
      </c>
      <c r="M116" s="29" t="s">
        <v>2385</v>
      </c>
      <c r="N116" s="30">
        <v>46301.730462962965</v>
      </c>
      <c r="O116" s="31">
        <v>350</v>
      </c>
      <c r="P116" s="29" t="s">
        <v>26</v>
      </c>
      <c r="Q116" s="31">
        <v>350</v>
      </c>
      <c r="R116" t="str">
        <f>IF(B116="","",_xlfn.XLOOKUP(B116,DB!$A$2:$A$205,DB!$C$2:$C$205,"")&amp;"")</f>
        <v>Sector 5</v>
      </c>
      <c r="S116" t="str">
        <f>IF(B116="","",_xlfn.XLOOKUP(B116,DB!$A$2:$A$205,DB!$E$2:$E$205,""))</f>
        <v>Sector 4</v>
      </c>
      <c r="T116" t="str">
        <f>IF(B116="","",_xlfn.XLOOKUP(B116,DB!$A$2:$A$205,DB!$F$2:$F$205,""))</f>
        <v>VOMAR/XUDUN</v>
      </c>
      <c r="U116" t="str">
        <f>IF(B116="","",_xlfn.XLOOKUP(B116,DB!$A$2:$A$205,DB!$D$2:$D$205,""))</f>
        <v>MMTY</v>
      </c>
      <c r="V116" t="str">
        <f>IF(B116="","",IF(OR(COUNTIF(M116,"????N?????W")&gt;0,COUNTIF(M116,"????N?????E")&gt;0,COUNTIF(M116,"????S?????W")&gt;0,COUNTIF(M116,"????S?????E")&gt;0),_xlfn.XLOOKUP(B116,DB!$A$2:$A$205,DB!$B$2:$B$205,""),M116))</f>
        <v>MATOL</v>
      </c>
      <c r="AF116" s="2">
        <v>0.58333333333333337</v>
      </c>
      <c r="AG116" t="s">
        <v>747</v>
      </c>
      <c r="AH116" s="17">
        <v>300</v>
      </c>
      <c r="AI116" s="17" cm="1">
        <f t="array" ref="AI116">SUMPRODUCT(--(IFERROR(HOUR(Flights_2026_09_30333435363734[entry_hour]),-1)=HOUR(AF116)),--(IFERROR(Flights_2026_09_30333435363734[entry_sector],"")=AG116),--(IFERROR(Flights_2026_09_30333435363734[nfl],-1)&gt;=AH116),--(IFERROR(Flights_2026_09_30333435363734[nfl],-1)&lt;=IF(AH116=450,450,AH116+9)))</f>
        <v>0</v>
      </c>
    </row>
    <row r="117" spans="1:35" x14ac:dyDescent="0.2">
      <c r="A117" s="29" t="s">
        <v>859</v>
      </c>
      <c r="B117" s="29" t="s">
        <v>208</v>
      </c>
      <c r="C117" s="29" t="s">
        <v>19</v>
      </c>
      <c r="D117" s="29" t="s">
        <v>47</v>
      </c>
      <c r="E117" s="29" t="s">
        <v>1043</v>
      </c>
      <c r="F117" s="30">
        <v>46301.775254629632</v>
      </c>
      <c r="G117" s="29" t="s">
        <v>21</v>
      </c>
      <c r="H117" s="29" t="s">
        <v>2386</v>
      </c>
      <c r="I117" s="31">
        <v>370</v>
      </c>
      <c r="J117" s="29" t="s">
        <v>22</v>
      </c>
      <c r="K117" s="29" t="s">
        <v>23</v>
      </c>
      <c r="L117" s="31">
        <v>442</v>
      </c>
      <c r="M117" s="29" t="s">
        <v>1086</v>
      </c>
      <c r="N117" s="30">
        <v>46301.74732638889</v>
      </c>
      <c r="O117" s="31">
        <v>370</v>
      </c>
      <c r="P117" s="29" t="s">
        <v>26</v>
      </c>
      <c r="Q117" s="31">
        <v>370</v>
      </c>
      <c r="R117" t="str">
        <f>IF(B117="","",_xlfn.XLOOKUP(B117,DB!$A$2:$A$205,DB!$C$2:$C$205,"")&amp;"")</f>
        <v>Sector 3</v>
      </c>
      <c r="S117" t="str">
        <f>IF(B117="","",_xlfn.XLOOKUP(B117,DB!$A$2:$A$205,DB!$E$2:$E$205,""))</f>
        <v>Sector 3</v>
      </c>
      <c r="T117" t="str">
        <f>IF(B117="","",_xlfn.XLOOKUP(B117,DB!$A$2:$A$205,DB!$F$2:$F$205,""))</f>
        <v>NOSAT</v>
      </c>
      <c r="U117" t="str">
        <f>IF(B117="","",_xlfn.XLOOKUP(B117,DB!$A$2:$A$205,DB!$D$2:$D$205,""))</f>
        <v>KZHU</v>
      </c>
      <c r="V117" t="str">
        <f>IF(B117="","",IF(OR(COUNTIF(M117,"????N?????W")&gt;0,COUNTIF(M117,"????N?????E")&gt;0,COUNTIF(M117,"????S?????W")&gt;0,COUNTIF(M117,"????S?????E")&gt;0),_xlfn.XLOOKUP(B117,DB!$A$2:$A$205,DB!$B$2:$B$205,""),M117))</f>
        <v>IRDOV</v>
      </c>
      <c r="AF117" s="2">
        <v>0.58333333333333337</v>
      </c>
      <c r="AG117" t="s">
        <v>747</v>
      </c>
      <c r="AH117" s="17">
        <v>310</v>
      </c>
      <c r="AI117" s="17" cm="1">
        <f t="array" ref="AI117">SUMPRODUCT(--(IFERROR(HOUR(Flights_2026_09_30333435363734[entry_hour]),-1)=HOUR(AF117)),--(IFERROR(Flights_2026_09_30333435363734[entry_sector],"")=AG117),--(IFERROR(Flights_2026_09_30333435363734[nfl],-1)&gt;=AH117),--(IFERROR(Flights_2026_09_30333435363734[nfl],-1)&lt;=IF(AH117=450,450,AH117+9)))</f>
        <v>0</v>
      </c>
    </row>
    <row r="118" spans="1:35" x14ac:dyDescent="0.2">
      <c r="A118" s="29" t="s">
        <v>2387</v>
      </c>
      <c r="B118" s="29" t="s">
        <v>2388</v>
      </c>
      <c r="C118" s="29" t="s">
        <v>19</v>
      </c>
      <c r="D118" s="29" t="s">
        <v>542</v>
      </c>
      <c r="E118" s="29" t="s">
        <v>2387</v>
      </c>
      <c r="F118" s="30">
        <v>46301.779085648152</v>
      </c>
      <c r="G118" s="29" t="s">
        <v>21</v>
      </c>
      <c r="H118" s="29" t="s">
        <v>2389</v>
      </c>
      <c r="I118" s="31">
        <v>430</v>
      </c>
      <c r="J118" s="29" t="s">
        <v>22</v>
      </c>
      <c r="K118" s="29" t="s">
        <v>31</v>
      </c>
      <c r="L118" s="31">
        <v>910</v>
      </c>
      <c r="M118" s="29" t="s">
        <v>78</v>
      </c>
      <c r="N118" s="30">
        <v>46301.726921296293</v>
      </c>
      <c r="O118" s="31">
        <v>430</v>
      </c>
      <c r="P118" s="29" t="s">
        <v>26</v>
      </c>
      <c r="Q118" s="31">
        <v>430</v>
      </c>
      <c r="R118" t="str">
        <f>IF(B118="","",_xlfn.XLOOKUP(B118,DB!$A$2:$A$205,DB!$C$2:$C$205,"")&amp;"")</f>
        <v/>
      </c>
      <c r="S118" t="str">
        <f>IF(B118="","",_xlfn.XLOOKUP(B118,DB!$A$2:$A$205,DB!$E$2:$E$205,""))</f>
        <v/>
      </c>
      <c r="T118" t="str">
        <f>IF(B118="","",_xlfn.XLOOKUP(B118,DB!$A$2:$A$205,DB!$F$2:$F$205,""))</f>
        <v/>
      </c>
      <c r="U118" t="str">
        <f>IF(B118="","",_xlfn.XLOOKUP(B118,DB!$A$2:$A$205,DB!$D$2:$D$205,""))</f>
        <v/>
      </c>
      <c r="V118" t="str">
        <f>IF(B118="","",IF(OR(COUNTIF(M118,"????N?????W")&gt;0,COUNTIF(M118,"????N?????E")&gt;0,COUNTIF(M118,"????S?????W")&gt;0,COUNTIF(M118,"????S?????E")&gt;0),_xlfn.XLOOKUP(B118,DB!$A$2:$A$205,DB!$B$2:$B$205,""),M118))</f>
        <v>GOTAS</v>
      </c>
      <c r="AF118" s="2">
        <v>0.58333333333333337</v>
      </c>
      <c r="AG118" t="s">
        <v>747</v>
      </c>
      <c r="AH118" s="17">
        <v>320</v>
      </c>
      <c r="AI118" s="17" cm="1">
        <f t="array" ref="AI118">SUMPRODUCT(--(IFERROR(HOUR(Flights_2026_09_30333435363734[entry_hour]),-1)=HOUR(AF118)),--(IFERROR(Flights_2026_09_30333435363734[entry_sector],"")=AG118),--(IFERROR(Flights_2026_09_30333435363734[nfl],-1)&gt;=AH118),--(IFERROR(Flights_2026_09_30333435363734[nfl],-1)&lt;=IF(AH118=450,450,AH118+9)))</f>
        <v>0</v>
      </c>
    </row>
    <row r="119" spans="1:35" x14ac:dyDescent="0.2">
      <c r="A119" s="29" t="s">
        <v>283</v>
      </c>
      <c r="B119" s="29" t="s">
        <v>272</v>
      </c>
      <c r="C119" s="29" t="s">
        <v>19</v>
      </c>
      <c r="D119" s="29" t="s">
        <v>53</v>
      </c>
      <c r="E119" s="29" t="s">
        <v>576</v>
      </c>
      <c r="F119" s="30">
        <v>46301.781238425923</v>
      </c>
      <c r="G119" s="29" t="s">
        <v>21</v>
      </c>
      <c r="H119" s="29" t="s">
        <v>2390</v>
      </c>
      <c r="I119" s="31">
        <v>370</v>
      </c>
      <c r="J119" s="29" t="s">
        <v>22</v>
      </c>
      <c r="K119" s="29" t="s">
        <v>23</v>
      </c>
      <c r="L119" s="31">
        <v>851</v>
      </c>
      <c r="M119" s="29" t="s">
        <v>2391</v>
      </c>
      <c r="N119" s="30">
        <v>46301.733865740738</v>
      </c>
      <c r="O119" s="31">
        <v>370</v>
      </c>
      <c r="P119" s="29" t="s">
        <v>26</v>
      </c>
      <c r="Q119" s="31">
        <v>370</v>
      </c>
      <c r="R119" t="str">
        <f>IF(B119="","",_xlfn.XLOOKUP(B119,DB!$A$2:$A$205,DB!$C$2:$C$205,"")&amp;"")</f>
        <v>Sector 5</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LIDAM</v>
      </c>
      <c r="AF119" s="2">
        <v>0.58333333333333337</v>
      </c>
      <c r="AG119" t="s">
        <v>747</v>
      </c>
      <c r="AH119" s="17">
        <v>330</v>
      </c>
      <c r="AI119" s="17" cm="1">
        <f t="array" ref="AI119">SUMPRODUCT(--(IFERROR(HOUR(Flights_2026_09_30333435363734[entry_hour]),-1)=HOUR(AF119)),--(IFERROR(Flights_2026_09_30333435363734[entry_sector],"")=AG119),--(IFERROR(Flights_2026_09_30333435363734[nfl],-1)&gt;=AH119),--(IFERROR(Flights_2026_09_30333435363734[nfl],-1)&lt;=IF(AH119=450,450,AH119+9)))</f>
        <v>0</v>
      </c>
    </row>
    <row r="120" spans="1:35" x14ac:dyDescent="0.2">
      <c r="A120" s="29" t="s">
        <v>858</v>
      </c>
      <c r="B120" s="29" t="s">
        <v>57</v>
      </c>
      <c r="C120" s="29" t="s">
        <v>19</v>
      </c>
      <c r="D120" s="29" t="s">
        <v>47</v>
      </c>
      <c r="E120" s="29" t="s">
        <v>1603</v>
      </c>
      <c r="F120" s="30">
        <v>46301.782465277778</v>
      </c>
      <c r="G120" s="29" t="s">
        <v>21</v>
      </c>
      <c r="H120" s="29" t="s">
        <v>2392</v>
      </c>
      <c r="I120" s="31">
        <v>370</v>
      </c>
      <c r="J120" s="29" t="s">
        <v>22</v>
      </c>
      <c r="K120" s="29" t="s">
        <v>23</v>
      </c>
      <c r="L120" s="31">
        <v>503</v>
      </c>
      <c r="M120" s="29" t="s">
        <v>2251</v>
      </c>
      <c r="N120" s="30">
        <v>46301.75199074074</v>
      </c>
      <c r="O120" s="31">
        <v>370</v>
      </c>
      <c r="P120" s="29" t="s">
        <v>26</v>
      </c>
      <c r="Q120" s="31">
        <v>370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DUTNA</v>
      </c>
      <c r="AF120" s="2">
        <v>0.58333333333333337</v>
      </c>
      <c r="AG120" t="s">
        <v>747</v>
      </c>
      <c r="AH120" s="17">
        <v>340</v>
      </c>
      <c r="AI120" s="17" cm="1">
        <f t="array" ref="AI120">SUMPRODUCT(--(IFERROR(HOUR(Flights_2026_09_30333435363734[entry_hour]),-1)=HOUR(AF120)),--(IFERROR(Flights_2026_09_30333435363734[entry_sector],"")=AG120),--(IFERROR(Flights_2026_09_30333435363734[nfl],-1)&gt;=AH120),--(IFERROR(Flights_2026_09_30333435363734[nfl],-1)&lt;=IF(AH120=450,450,AH120+9)))</f>
        <v>0</v>
      </c>
    </row>
    <row r="121" spans="1:35" x14ac:dyDescent="0.2">
      <c r="A121" s="29" t="s">
        <v>286</v>
      </c>
      <c r="B121" s="29" t="s">
        <v>287</v>
      </c>
      <c r="C121" s="29" t="s">
        <v>19</v>
      </c>
      <c r="D121" s="29" t="s">
        <v>53</v>
      </c>
      <c r="E121" s="29" t="s">
        <v>2393</v>
      </c>
      <c r="F121" s="30">
        <v>46301.784155092595</v>
      </c>
      <c r="G121" s="29" t="s">
        <v>21</v>
      </c>
      <c r="H121" s="29" t="s">
        <v>2394</v>
      </c>
      <c r="I121" s="31">
        <v>360</v>
      </c>
      <c r="J121" s="29" t="s">
        <v>22</v>
      </c>
      <c r="K121" s="29" t="s">
        <v>23</v>
      </c>
      <c r="L121" s="31">
        <v>204</v>
      </c>
      <c r="M121" s="29" t="s">
        <v>37</v>
      </c>
      <c r="N121" s="30">
        <v>46301.767951388887</v>
      </c>
      <c r="O121" s="31">
        <v>326</v>
      </c>
      <c r="P121" s="29" t="s">
        <v>26</v>
      </c>
      <c r="Q121" s="31">
        <v>220</v>
      </c>
      <c r="R121" t="str">
        <f>IF(B121="","",_xlfn.XLOOKUP(B121,DB!$A$2:$A$205,DB!$C$2:$C$205,"")&amp;"")</f>
        <v>Sector 3</v>
      </c>
      <c r="S121" t="str">
        <f>IF(B121="","",_xlfn.XLOOKUP(B121,DB!$A$2:$A$205,DB!$E$2:$E$205,""))</f>
        <v>Sector 3</v>
      </c>
      <c r="T121" t="str">
        <f>IF(B121="","",_xlfn.XLOOKUP(B121,DB!$A$2:$A$205,DB!$F$2:$F$205,""))</f>
        <v>NOSAT</v>
      </c>
      <c r="U121" t="str">
        <f>IF(B121="","",_xlfn.XLOOKUP(B121,DB!$A$2:$A$205,DB!$D$2:$D$205,""))</f>
        <v>MUFH</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entry_hour]),-1)=HOUR(AF121)),--(IFERROR(Flights_2026_09_30333435363734[entry_sector],"")=AG121),--(IFERROR(Flights_2026_09_30333435363734[nfl],-1)&gt;=AH121),--(IFERROR(Flights_2026_09_30333435363734[nfl],-1)&lt;=IF(AH121=450,450,AH121+9)))</f>
        <v>0</v>
      </c>
    </row>
    <row r="122" spans="1:35" x14ac:dyDescent="0.2">
      <c r="A122" s="29" t="s">
        <v>2395</v>
      </c>
      <c r="B122" s="29" t="s">
        <v>86</v>
      </c>
      <c r="C122" s="29" t="s">
        <v>19</v>
      </c>
      <c r="D122" s="29" t="s">
        <v>359</v>
      </c>
      <c r="E122" s="29"/>
      <c r="F122" s="30">
        <v>46301.78696759259</v>
      </c>
      <c r="G122" s="29" t="s">
        <v>28</v>
      </c>
      <c r="H122" s="29" t="s">
        <v>2396</v>
      </c>
      <c r="I122" s="31">
        <v>410</v>
      </c>
      <c r="J122" s="29" t="s">
        <v>22</v>
      </c>
      <c r="K122" s="29" t="s">
        <v>31</v>
      </c>
      <c r="L122" s="31">
        <v>912</v>
      </c>
      <c r="M122" s="29" t="s">
        <v>78</v>
      </c>
      <c r="N122" s="30">
        <v>46301.733807870369</v>
      </c>
      <c r="O122" s="31">
        <v>410</v>
      </c>
      <c r="P122" s="29" t="s">
        <v>26</v>
      </c>
      <c r="Q122" s="31">
        <v>390</v>
      </c>
      <c r="R122" t="str">
        <f>IF(B122="","",_xlfn.XLOOKUP(B122,DB!$A$2:$A$205,DB!$C$2:$C$205,"")&amp;"")</f>
        <v>Sector 6</v>
      </c>
      <c r="S122" t="str">
        <f>IF(B122="","",_xlfn.XLOOKUP(B122,DB!$A$2:$A$205,DB!$E$2:$E$205,""))</f>
        <v>Sector 4</v>
      </c>
      <c r="T122" t="str">
        <f>IF(B122="","",_xlfn.XLOOKUP(B122,DB!$A$2:$A$205,DB!$F$2:$F$205,""))</f>
        <v>VOMAR/XUDUN</v>
      </c>
      <c r="U122" t="str">
        <f>IF(B122="","",_xlfn.XLOOKUP(B122,DB!$A$2:$A$205,DB!$D$2:$D$205,""))</f>
        <v>MMEX</v>
      </c>
      <c r="V122" t="str">
        <f>IF(B122="","",IF(OR(COUNTIF(M122,"????N?????W")&gt;0,COUNTIF(M122,"????N?????E")&gt;0,COUNTIF(M122,"????S?????W")&gt;0,COUNTIF(M122,"????S?????E")&gt;0),_xlfn.XLOOKUP(B122,DB!$A$2:$A$205,DB!$B$2:$B$205,""),M122))</f>
        <v>GOTAS</v>
      </c>
      <c r="AF122" s="2">
        <v>0.58333333333333337</v>
      </c>
      <c r="AG122" t="s">
        <v>747</v>
      </c>
      <c r="AH122" s="17">
        <v>360</v>
      </c>
      <c r="AI122" s="17" cm="1">
        <f t="array" ref="AI122">SUMPRODUCT(--(IFERROR(HOUR(Flights_2026_09_30333435363734[entry_hour]),-1)=HOUR(AF122)),--(IFERROR(Flights_2026_09_30333435363734[entry_sector],"")=AG122),--(IFERROR(Flights_2026_09_30333435363734[nfl],-1)&gt;=AH122),--(IFERROR(Flights_2026_09_30333435363734[nfl],-1)&lt;=IF(AH122=450,450,AH122+9)))</f>
        <v>2</v>
      </c>
    </row>
    <row r="123" spans="1:35" x14ac:dyDescent="0.2">
      <c r="A123" s="29" t="s">
        <v>2397</v>
      </c>
      <c r="B123" s="29" t="s">
        <v>277</v>
      </c>
      <c r="C123" s="29" t="s">
        <v>19</v>
      </c>
      <c r="D123" s="29" t="s">
        <v>211</v>
      </c>
      <c r="E123" s="29" t="s">
        <v>278</v>
      </c>
      <c r="F123" s="30">
        <v>46301.788645833331</v>
      </c>
      <c r="G123" s="29" t="s">
        <v>21</v>
      </c>
      <c r="H123" s="29" t="s">
        <v>2398</v>
      </c>
      <c r="I123" s="31">
        <v>400</v>
      </c>
      <c r="J123" s="29" t="s">
        <v>22</v>
      </c>
      <c r="K123" s="29" t="s">
        <v>23</v>
      </c>
      <c r="L123" s="31">
        <v>180</v>
      </c>
      <c r="M123" s="29" t="s">
        <v>37</v>
      </c>
      <c r="N123" s="30">
        <v>46301.774212962962</v>
      </c>
      <c r="O123" s="31">
        <v>294</v>
      </c>
      <c r="P123" s="29" t="s">
        <v>38</v>
      </c>
      <c r="Q123" s="31">
        <v>220</v>
      </c>
      <c r="R123" t="str">
        <f>IF(B123="","",_xlfn.XLOOKUP(B123,DB!$A$2:$A$205,DB!$C$2:$C$205,"")&amp;"")</f>
        <v>Sector 3</v>
      </c>
      <c r="S123" t="str">
        <f>IF(B123="","",_xlfn.XLOOKUP(B123,DB!$A$2:$A$205,DB!$E$2:$E$205,""))</f>
        <v>Sector 3</v>
      </c>
      <c r="T123" t="str">
        <f>IF(B123="","",_xlfn.XLOOKUP(B123,DB!$A$2:$A$205,DB!$F$2:$F$205,""))</f>
        <v>NOSAT</v>
      </c>
      <c r="U123" t="str">
        <f>IF(B123="","",_xlfn.XLOOKUP(B123,DB!$A$2:$A$205,DB!$D$2:$D$205,""))</f>
        <v>MUFH</v>
      </c>
      <c r="V123" t="str">
        <f>IF(B123="","",IF(OR(COUNTIF(M123,"????N?????W")&gt;0,COUNTIF(M123,"????N?????E")&gt;0,COUNTIF(M123,"????S?????W")&gt;0,COUNTIF(M123,"????S?????E")&gt;0),_xlfn.XLOOKUP(B123,DB!$A$2:$A$205,DB!$B$2:$B$205,""),M123))</f>
        <v>NOSAT</v>
      </c>
      <c r="AF123" s="2">
        <v>0.58333333333333337</v>
      </c>
      <c r="AG123" t="s">
        <v>747</v>
      </c>
      <c r="AH123" s="17">
        <v>370</v>
      </c>
      <c r="AI123" s="17" cm="1">
        <f t="array" ref="AI123">SUMPRODUCT(--(IFERROR(HOUR(Flights_2026_09_30333435363734[entry_hour]),-1)=HOUR(AF123)),--(IFERROR(Flights_2026_09_30333435363734[entry_sector],"")=AG123),--(IFERROR(Flights_2026_09_30333435363734[nfl],-1)&gt;=AH123),--(IFERROR(Flights_2026_09_30333435363734[nfl],-1)&lt;=IF(AH123=450,450,AH123+9)))</f>
        <v>0</v>
      </c>
    </row>
    <row r="124" spans="1:35" x14ac:dyDescent="0.2">
      <c r="A124" s="29" t="s">
        <v>288</v>
      </c>
      <c r="B124" s="29" t="s">
        <v>52</v>
      </c>
      <c r="C124" s="29" t="s">
        <v>19</v>
      </c>
      <c r="D124" s="29" t="s">
        <v>41</v>
      </c>
      <c r="E124" s="29" t="s">
        <v>852</v>
      </c>
      <c r="F124" s="30">
        <v>46301.790555555555</v>
      </c>
      <c r="G124" s="29" t="s">
        <v>21</v>
      </c>
      <c r="H124" s="29" t="s">
        <v>2399</v>
      </c>
      <c r="I124" s="31">
        <v>390</v>
      </c>
      <c r="J124" s="29" t="s">
        <v>22</v>
      </c>
      <c r="K124" s="29" t="s">
        <v>23</v>
      </c>
      <c r="L124" s="31">
        <v>897</v>
      </c>
      <c r="M124" s="29" t="s">
        <v>78</v>
      </c>
      <c r="N124" s="30">
        <v>46301.740717592591</v>
      </c>
      <c r="O124" s="31">
        <v>390</v>
      </c>
      <c r="P124" s="29" t="s">
        <v>26</v>
      </c>
      <c r="Q124" s="31">
        <v>390</v>
      </c>
      <c r="R124" t="str">
        <f>IF(B124="","",_xlfn.XLOOKUP(B124,DB!$A$2:$A$205,DB!$C$2:$C$205,"")&amp;"")</f>
        <v>Sector 6</v>
      </c>
      <c r="S124" t="str">
        <f>IF(B124="","",_xlfn.XLOOKUP(B124,DB!$A$2:$A$205,DB!$E$2:$E$205,""))</f>
        <v>Sector 4</v>
      </c>
      <c r="T124" t="str">
        <f>IF(B124="","",_xlfn.XLOOKUP(B124,DB!$A$2:$A$205,DB!$F$2:$F$205,""))</f>
        <v>VOMAR/XUDUN</v>
      </c>
      <c r="U124" t="str">
        <f>IF(B124="","",_xlfn.XLOOKUP(B124,DB!$A$2:$A$205,DB!$D$2:$D$205,""))</f>
        <v>MMEX</v>
      </c>
      <c r="V124" t="str">
        <f>IF(B124="","",IF(OR(COUNTIF(M124,"????N?????W")&gt;0,COUNTIF(M124,"????N?????E")&gt;0,COUNTIF(M124,"????S?????W")&gt;0,COUNTIF(M124,"????S?????E")&gt;0),_xlfn.XLOOKUP(B124,DB!$A$2:$A$205,DB!$B$2:$B$205,""),M124))</f>
        <v>GOTAS</v>
      </c>
      <c r="AF124" s="2">
        <v>0.58333333333333337</v>
      </c>
      <c r="AG124" t="s">
        <v>747</v>
      </c>
      <c r="AH124" s="17">
        <v>380</v>
      </c>
      <c r="AI124" s="17" cm="1">
        <f t="array" ref="AI124">SUMPRODUCT(--(IFERROR(HOUR(Flights_2026_09_30333435363734[entry_hour]),-1)=HOUR(AF124)),--(IFERROR(Flights_2026_09_30333435363734[entry_sector],"")=AG124),--(IFERROR(Flights_2026_09_30333435363734[nfl],-1)&gt;=AH124),--(IFERROR(Flights_2026_09_30333435363734[nfl],-1)&lt;=IF(AH124=450,450,AH124+9)))</f>
        <v>0</v>
      </c>
    </row>
    <row r="125" spans="1:35" x14ac:dyDescent="0.2">
      <c r="A125" s="29" t="s">
        <v>281</v>
      </c>
      <c r="B125" s="29" t="s">
        <v>282</v>
      </c>
      <c r="C125" s="29" t="s">
        <v>19</v>
      </c>
      <c r="D125" s="29" t="s">
        <v>53</v>
      </c>
      <c r="E125" s="29" t="s">
        <v>878</v>
      </c>
      <c r="F125" s="30">
        <v>46301.792511574073</v>
      </c>
      <c r="G125" s="29" t="s">
        <v>21</v>
      </c>
      <c r="H125" s="29" t="s">
        <v>2400</v>
      </c>
      <c r="I125" s="31">
        <v>320</v>
      </c>
      <c r="J125" s="29" t="s">
        <v>22</v>
      </c>
      <c r="K125" s="29" t="s">
        <v>23</v>
      </c>
      <c r="L125" s="31">
        <v>244</v>
      </c>
      <c r="M125" s="29" t="s">
        <v>44</v>
      </c>
      <c r="N125" s="30">
        <v>46301.774027777778</v>
      </c>
      <c r="O125" s="31">
        <v>313</v>
      </c>
      <c r="P125" s="29" t="s">
        <v>26</v>
      </c>
      <c r="Q125" s="31">
        <v>340</v>
      </c>
      <c r="R125" t="str">
        <f>IF(B125="","",_xlfn.XLOOKUP(B125,DB!$A$2:$A$205,DB!$C$2:$C$205,"")&amp;"")</f>
        <v>Sector 7</v>
      </c>
      <c r="S125" t="str">
        <f>IF(B125="","",_xlfn.XLOOKUP(B125,DB!$A$2:$A$205,DB!$E$2:$E$205,""))</f>
        <v>Sector 7</v>
      </c>
      <c r="T125" t="str">
        <f>IF(B125="","",_xlfn.XLOOKUP(B125,DB!$A$2:$A$205,DB!$F$2:$F$205,""))</f>
        <v>PAULE/SIGMA</v>
      </c>
      <c r="U125" t="str">
        <f>IF(B125="","",_xlfn.XLOOKUP(B125,DB!$A$2:$A$205,DB!$D$2:$D$205,""))</f>
        <v>MHCC</v>
      </c>
      <c r="V125" t="str">
        <f>IF(B125="","",IF(OR(COUNTIF(M125,"????N?????W")&gt;0,COUNTIF(M125,"????N?????E")&gt;0,COUNTIF(M125,"????S?????W")&gt;0,COUNTIF(M125,"????S?????E")&gt;0),_xlfn.XLOOKUP(B125,DB!$A$2:$A$205,DB!$B$2:$B$205,""),M125))</f>
        <v>SIGMA</v>
      </c>
      <c r="AF125" s="2">
        <v>0.58333333333333337</v>
      </c>
      <c r="AG125" t="s">
        <v>747</v>
      </c>
      <c r="AH125" s="17">
        <v>390</v>
      </c>
      <c r="AI125" s="17" cm="1">
        <f t="array" ref="AI125">SUMPRODUCT(--(IFERROR(HOUR(Flights_2026_09_30333435363734[entry_hour]),-1)=HOUR(AF125)),--(IFERROR(Flights_2026_09_30333435363734[entry_sector],"")=AG125),--(IFERROR(Flights_2026_09_30333435363734[nfl],-1)&gt;=AH125),--(IFERROR(Flights_2026_09_30333435363734[nfl],-1)&lt;=IF(AH125=450,450,AH125+9)))</f>
        <v>0</v>
      </c>
    </row>
    <row r="126" spans="1:35" x14ac:dyDescent="0.2">
      <c r="A126" s="29" t="s">
        <v>488</v>
      </c>
      <c r="B126" s="29" t="s">
        <v>208</v>
      </c>
      <c r="C126" s="29" t="s">
        <v>19</v>
      </c>
      <c r="D126" s="29" t="s">
        <v>120</v>
      </c>
      <c r="E126" s="29" t="s">
        <v>2401</v>
      </c>
      <c r="F126" s="30">
        <v>46301.793333333335</v>
      </c>
      <c r="G126" s="29" t="s">
        <v>21</v>
      </c>
      <c r="H126" s="29" t="s">
        <v>2402</v>
      </c>
      <c r="I126" s="31">
        <v>350</v>
      </c>
      <c r="J126" s="29" t="s">
        <v>22</v>
      </c>
      <c r="K126" s="29" t="s">
        <v>23</v>
      </c>
      <c r="L126" s="31">
        <v>420</v>
      </c>
      <c r="M126" s="29" t="s">
        <v>218</v>
      </c>
      <c r="N126" s="30">
        <v>46301.76666666667</v>
      </c>
      <c r="O126" s="31">
        <v>350</v>
      </c>
      <c r="P126" s="29" t="s">
        <v>26</v>
      </c>
      <c r="Q126" s="31">
        <v>350</v>
      </c>
      <c r="R126" t="str">
        <f>IF(B126="","",_xlfn.XLOOKUP(B126,DB!$A$2:$A$205,DB!$C$2:$C$205,"")&amp;"")</f>
        <v>Sector 3</v>
      </c>
      <c r="S126" t="str">
        <f>IF(B126="","",_xlfn.XLOOKUP(B126,DB!$A$2:$A$205,DB!$E$2:$E$205,""))</f>
        <v>Sector 3</v>
      </c>
      <c r="T126" t="str">
        <f>IF(B126="","",_xlfn.XLOOKUP(B126,DB!$A$2:$A$205,DB!$F$2:$F$205,""))</f>
        <v>NOSAT</v>
      </c>
      <c r="U126" t="str">
        <f>IF(B126="","",_xlfn.XLOOKUP(B126,DB!$A$2:$A$205,DB!$D$2:$D$205,""))</f>
        <v>KZHU</v>
      </c>
      <c r="V126" t="str">
        <f>IF(B126="","",IF(OR(COUNTIF(M126,"????N?????W")&gt;0,COUNTIF(M126,"????N?????E")&gt;0,COUNTIF(M126,"????S?????W")&gt;0,COUNTIF(M126,"????S?????E")&gt;0),_xlfn.XLOOKUP(B126,DB!$A$2:$A$205,DB!$B$2:$B$205,""),M126))</f>
        <v>IRDOV</v>
      </c>
      <c r="AF126" s="2">
        <v>0.58333333333333337</v>
      </c>
      <c r="AG126" t="s">
        <v>747</v>
      </c>
      <c r="AH126" s="17">
        <v>400</v>
      </c>
      <c r="AI126" s="17" cm="1">
        <f t="array" ref="AI126">SUMPRODUCT(--(IFERROR(HOUR(Flights_2026_09_30333435363734[entry_hour]),-1)=HOUR(AF126)),--(IFERROR(Flights_2026_09_30333435363734[entry_sector],"")=AG126),--(IFERROR(Flights_2026_09_30333435363734[nfl],-1)&gt;=AH126),--(IFERROR(Flights_2026_09_30333435363734[nfl],-1)&lt;=IF(AH126=450,450,AH126+9)))</f>
        <v>0</v>
      </c>
    </row>
    <row r="127" spans="1:35" x14ac:dyDescent="0.2">
      <c r="A127" s="29" t="s">
        <v>276</v>
      </c>
      <c r="B127" s="29" t="s">
        <v>65</v>
      </c>
      <c r="C127" s="29" t="s">
        <v>19</v>
      </c>
      <c r="D127" s="29" t="s">
        <v>53</v>
      </c>
      <c r="E127" s="29" t="s">
        <v>374</v>
      </c>
      <c r="F127" s="30">
        <v>46301.794999999998</v>
      </c>
      <c r="G127" s="29" t="s">
        <v>28</v>
      </c>
      <c r="H127" s="29" t="s">
        <v>2403</v>
      </c>
      <c r="I127" s="31">
        <v>370</v>
      </c>
      <c r="J127" s="29" t="s">
        <v>22</v>
      </c>
      <c r="K127" s="29" t="s">
        <v>23</v>
      </c>
      <c r="L127" s="31">
        <v>890</v>
      </c>
      <c r="M127" s="29" t="s">
        <v>98</v>
      </c>
      <c r="N127" s="30">
        <v>46301.745717592596</v>
      </c>
      <c r="O127" s="31">
        <v>370</v>
      </c>
      <c r="P127" s="29" t="s">
        <v>26</v>
      </c>
      <c r="Q127" s="31">
        <v>370</v>
      </c>
      <c r="R127" t="str">
        <f>IF(B127="","",_xlfn.XLOOKUP(B127,DB!$A$2:$A$205,DB!$C$2:$C$205,"")&amp;"")</f>
        <v>Sector 6</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GOTAS</v>
      </c>
      <c r="AF127" s="2">
        <v>0.58333333333333337</v>
      </c>
      <c r="AG127" t="s">
        <v>747</v>
      </c>
      <c r="AH127" s="17">
        <v>410</v>
      </c>
      <c r="AI127" s="17" cm="1">
        <f t="array" ref="AI127">SUMPRODUCT(--(IFERROR(HOUR(Flights_2026_09_30333435363734[entry_hour]),-1)=HOUR(AF127)),--(IFERROR(Flights_2026_09_30333435363734[entry_sector],"")=AG127),--(IFERROR(Flights_2026_09_30333435363734[nfl],-1)&gt;=AH127),--(IFERROR(Flights_2026_09_30333435363734[nfl],-1)&lt;=IF(AH127=450,450,AH127+9)))</f>
        <v>0</v>
      </c>
    </row>
    <row r="128" spans="1:35" x14ac:dyDescent="0.2">
      <c r="A128" s="29" t="s">
        <v>228</v>
      </c>
      <c r="B128" s="29" t="s">
        <v>229</v>
      </c>
      <c r="C128" s="29" t="s">
        <v>19</v>
      </c>
      <c r="D128" s="29" t="s">
        <v>107</v>
      </c>
      <c r="E128" s="29" t="s">
        <v>2404</v>
      </c>
      <c r="F128" s="30">
        <v>46301.796620370369</v>
      </c>
      <c r="G128" s="29" t="s">
        <v>21</v>
      </c>
      <c r="H128" s="29" t="s">
        <v>2405</v>
      </c>
      <c r="I128" s="31">
        <v>350</v>
      </c>
      <c r="J128" s="29" t="s">
        <v>22</v>
      </c>
      <c r="K128" s="29" t="s">
        <v>23</v>
      </c>
      <c r="L128" s="31">
        <v>550</v>
      </c>
      <c r="M128" s="29" t="s">
        <v>2406</v>
      </c>
      <c r="N128" s="30">
        <v>46301.764050925929</v>
      </c>
      <c r="O128" s="31">
        <v>350</v>
      </c>
      <c r="P128" s="29" t="s">
        <v>26</v>
      </c>
      <c r="Q128" s="31">
        <v>350</v>
      </c>
      <c r="R128" t="str">
        <f>IF(B128="","",_xlfn.XLOOKUP(B128,DB!$A$2:$A$205,DB!$C$2:$C$205,"")&amp;"")</f>
        <v>Sector 5</v>
      </c>
      <c r="S128" t="str">
        <f>IF(B128="","",_xlfn.XLOOKUP(B128,DB!$A$2:$A$205,DB!$E$2:$E$205,""))</f>
        <v>Sector 4</v>
      </c>
      <c r="T128" t="str">
        <f>IF(B128="","",_xlfn.XLOOKUP(B128,DB!$A$2:$A$205,DB!$F$2:$F$205,""))</f>
        <v>VOMAR/XUDUN</v>
      </c>
      <c r="U128" t="str">
        <f>IF(B128="","",_xlfn.XLOOKUP(B128,DB!$A$2:$A$205,DB!$D$2:$D$205,""))</f>
        <v>KZHU</v>
      </c>
      <c r="V128" t="str">
        <f>IF(B128="","",IF(OR(COUNTIF(M128,"????N?????W")&gt;0,COUNTIF(M128,"????N?????E")&gt;0,COUNTIF(M128,"????S?????W")&gt;0,COUNTIF(M128,"????S?????E")&gt;0),_xlfn.XLOOKUP(B128,DB!$A$2:$A$205,DB!$B$2:$B$205,""),M128))</f>
        <v>IPSEV</v>
      </c>
      <c r="AF128" s="2">
        <v>0.58333333333333337</v>
      </c>
      <c r="AG128" t="s">
        <v>747</v>
      </c>
      <c r="AH128" s="17">
        <v>420</v>
      </c>
      <c r="AI128" s="17" cm="1">
        <f t="array" ref="AI128">SUMPRODUCT(--(IFERROR(HOUR(Flights_2026_09_30333435363734[entry_hour]),-1)=HOUR(AF128)),--(IFERROR(Flights_2026_09_30333435363734[entry_sector],"")=AG128),--(IFERROR(Flights_2026_09_30333435363734[nfl],-1)&gt;=AH128),--(IFERROR(Flights_2026_09_30333435363734[nfl],-1)&lt;=IF(AH128=450,450,AH128+9)))</f>
        <v>0</v>
      </c>
    </row>
    <row r="129" spans="1:35" x14ac:dyDescent="0.2">
      <c r="A129" s="29" t="s">
        <v>291</v>
      </c>
      <c r="B129" s="29" t="s">
        <v>86</v>
      </c>
      <c r="C129" s="29" t="s">
        <v>19</v>
      </c>
      <c r="D129" s="29" t="s">
        <v>41</v>
      </c>
      <c r="E129" s="29" t="s">
        <v>896</v>
      </c>
      <c r="F129" s="30">
        <v>46301.799814814818</v>
      </c>
      <c r="G129" s="29" t="s">
        <v>21</v>
      </c>
      <c r="H129" s="29" t="s">
        <v>2407</v>
      </c>
      <c r="I129" s="31">
        <v>390</v>
      </c>
      <c r="J129" s="29" t="s">
        <v>22</v>
      </c>
      <c r="K129" s="29" t="s">
        <v>23</v>
      </c>
      <c r="L129" s="31">
        <v>929</v>
      </c>
      <c r="M129" s="29" t="s">
        <v>817</v>
      </c>
      <c r="N129" s="30">
        <v>46301.746886574074</v>
      </c>
      <c r="O129" s="31">
        <v>390</v>
      </c>
      <c r="P129" s="29" t="s">
        <v>26</v>
      </c>
      <c r="Q129" s="31">
        <v>390</v>
      </c>
      <c r="R129" t="str">
        <f>IF(B129="","",_xlfn.XLOOKUP(B129,DB!$A$2:$A$205,DB!$C$2:$C$205,"")&amp;"")</f>
        <v>Sector 6</v>
      </c>
      <c r="S129" t="str">
        <f>IF(B129="","",_xlfn.XLOOKUP(B129,DB!$A$2:$A$205,DB!$E$2:$E$205,""))</f>
        <v>Sector 4</v>
      </c>
      <c r="T129" t="str">
        <f>IF(B129="","",_xlfn.XLOOKUP(B129,DB!$A$2:$A$205,DB!$F$2:$F$205,""))</f>
        <v>VOMAR/XUDUN</v>
      </c>
      <c r="U129" t="str">
        <f>IF(B129="","",_xlfn.XLOOKUP(B129,DB!$A$2:$A$205,DB!$D$2:$D$205,""))</f>
        <v>MMEX</v>
      </c>
      <c r="V129" t="str">
        <f>IF(B129="","",IF(OR(COUNTIF(M129,"????N?????W")&gt;0,COUNTIF(M129,"????N?????E")&gt;0,COUNTIF(M129,"????S?????W")&gt;0,COUNTIF(M129,"????S?????E")&gt;0),_xlfn.XLOOKUP(B129,DB!$A$2:$A$205,DB!$B$2:$B$205,""),M129))</f>
        <v>GOTAS</v>
      </c>
      <c r="AF129" s="2">
        <v>0.58333333333333337</v>
      </c>
      <c r="AG129" t="s">
        <v>747</v>
      </c>
      <c r="AH129" s="17">
        <v>430</v>
      </c>
      <c r="AI129" s="17" cm="1">
        <f t="array" ref="AI129">SUMPRODUCT(--(IFERROR(HOUR(Flights_2026_09_30333435363734[entry_hour]),-1)=HOUR(AF129)),--(IFERROR(Flights_2026_09_30333435363734[entry_sector],"")=AG129),--(IFERROR(Flights_2026_09_30333435363734[nfl],-1)&gt;=AH129),--(IFERROR(Flights_2026_09_30333435363734[nfl],-1)&lt;=IF(AH129=450,450,AH129+9)))</f>
        <v>0</v>
      </c>
    </row>
    <row r="130" spans="1:35" x14ac:dyDescent="0.2">
      <c r="A130" s="29" t="s">
        <v>302</v>
      </c>
      <c r="B130" s="29" t="s">
        <v>18</v>
      </c>
      <c r="C130" s="29" t="s">
        <v>19</v>
      </c>
      <c r="D130" s="29" t="s">
        <v>20</v>
      </c>
      <c r="E130" s="29" t="s">
        <v>893</v>
      </c>
      <c r="F130" s="30">
        <v>46301.800949074073</v>
      </c>
      <c r="G130" s="29" t="s">
        <v>21</v>
      </c>
      <c r="H130" s="29" t="s">
        <v>2408</v>
      </c>
      <c r="I130" s="31">
        <v>330</v>
      </c>
      <c r="J130" s="29" t="s">
        <v>22</v>
      </c>
      <c r="K130" s="29" t="s">
        <v>23</v>
      </c>
      <c r="L130" s="31">
        <v>518</v>
      </c>
      <c r="M130" s="29" t="s">
        <v>541</v>
      </c>
      <c r="N130" s="30">
        <v>46301.770497685182</v>
      </c>
      <c r="O130" s="31">
        <v>330</v>
      </c>
      <c r="P130" s="29" t="s">
        <v>26</v>
      </c>
      <c r="Q130" s="31">
        <v>330</v>
      </c>
      <c r="R130" t="str">
        <f>IF(B130="","",_xlfn.XLOOKUP(B130,DB!$A$2:$A$205,DB!$C$2:$C$205,"")&amp;"")</f>
        <v>Sector 5</v>
      </c>
      <c r="S130" t="str">
        <f>IF(B130="","",_xlfn.XLOOKUP(B130,DB!$A$2:$A$205,DB!$E$2:$E$205,""))</f>
        <v>Sector 4</v>
      </c>
      <c r="T130" t="str">
        <f>IF(B130="","",_xlfn.XLOOKUP(B130,DB!$A$2:$A$205,DB!$F$2:$F$205,""))</f>
        <v>VOMAR/XUDUN</v>
      </c>
      <c r="U130" t="str">
        <f>IF(B130="","",_xlfn.XLOOKUP(B130,DB!$A$2:$A$205,DB!$D$2:$D$205,""))</f>
        <v>KZHU</v>
      </c>
      <c r="V130" t="str">
        <f>IF(B130="","",IF(OR(COUNTIF(M130,"????N?????W")&gt;0,COUNTIF(M130,"????N?????E")&gt;0,COUNTIF(M130,"????S?????W")&gt;0,COUNTIF(M130,"????S?????E")&gt;0),_xlfn.XLOOKUP(B130,DB!$A$2:$A$205,DB!$B$2:$B$205,""),M130))</f>
        <v>IPSEV</v>
      </c>
      <c r="AF130" s="2">
        <v>0.58333333333333337</v>
      </c>
      <c r="AG130" t="s">
        <v>747</v>
      </c>
      <c r="AH130" s="17">
        <v>440</v>
      </c>
      <c r="AI130" s="17" cm="1">
        <f t="array" ref="AI130">SUMPRODUCT(--(IFERROR(HOUR(Flights_2026_09_30333435363734[entry_hour]),-1)=HOUR(AF130)),--(IFERROR(Flights_2026_09_30333435363734[entry_sector],"")=AG130),--(IFERROR(Flights_2026_09_30333435363734[nfl],-1)&gt;=AH130),--(IFERROR(Flights_2026_09_30333435363734[nfl],-1)&lt;=IF(AH130=450,450,AH130+9)))</f>
        <v>0</v>
      </c>
    </row>
    <row r="131" spans="1:35" x14ac:dyDescent="0.2">
      <c r="A131" s="29" t="s">
        <v>2409</v>
      </c>
      <c r="B131" s="29" t="s">
        <v>279</v>
      </c>
      <c r="C131" s="29" t="s">
        <v>19</v>
      </c>
      <c r="D131" s="29" t="s">
        <v>211</v>
      </c>
      <c r="E131" s="29" t="s">
        <v>2410</v>
      </c>
      <c r="F131" s="30">
        <v>46301.802048611113</v>
      </c>
      <c r="G131" s="29" t="s">
        <v>28</v>
      </c>
      <c r="H131" s="29" t="s">
        <v>2411</v>
      </c>
      <c r="I131" s="31">
        <v>400</v>
      </c>
      <c r="J131" s="29" t="s">
        <v>22</v>
      </c>
      <c r="K131" s="29" t="s">
        <v>23</v>
      </c>
      <c r="L131" s="31">
        <v>192</v>
      </c>
      <c r="M131" s="29" t="s">
        <v>37</v>
      </c>
      <c r="N131" s="30">
        <v>46301.787037037036</v>
      </c>
      <c r="O131" s="31">
        <v>314</v>
      </c>
      <c r="P131" s="29" t="s">
        <v>38</v>
      </c>
      <c r="Q131" s="31">
        <v>220</v>
      </c>
      <c r="R131" t="str">
        <f>IF(B131="","",_xlfn.XLOOKUP(B131,DB!$A$2:$A$205,DB!$C$2:$C$205,"")&amp;"")</f>
        <v>Sector 3</v>
      </c>
      <c r="S131" t="str">
        <f>IF(B131="","",_xlfn.XLOOKUP(B131,DB!$A$2:$A$205,DB!$E$2:$E$205,""))</f>
        <v>Sector 3</v>
      </c>
      <c r="T131" t="str">
        <f>IF(B131="","",_xlfn.XLOOKUP(B131,DB!$A$2:$A$205,DB!$F$2:$F$205,""))</f>
        <v>NOSAT</v>
      </c>
      <c r="U131" t="str">
        <f>IF(B131="","",_xlfn.XLOOKUP(B131,DB!$A$2:$A$205,DB!$D$2:$D$205,""))</f>
        <v>MUFH</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30333435363734[entry_hour]),-1)=HOUR(AF131)),--(IFERROR(Flights_2026_09_30333435363734[entry_sector],"")=AG131),--(IFERROR(Flights_2026_09_30333435363734[nfl],-1)&gt;=AH131),--(IFERROR(Flights_2026_09_30333435363734[nfl],-1)&lt;=IF(AH131=450,450,AH131+9)))</f>
        <v>0</v>
      </c>
    </row>
    <row r="132" spans="1:35" x14ac:dyDescent="0.2">
      <c r="A132" s="29" t="s">
        <v>294</v>
      </c>
      <c r="B132" s="29" t="s">
        <v>65</v>
      </c>
      <c r="C132" s="29" t="s">
        <v>19</v>
      </c>
      <c r="D132" s="29" t="s">
        <v>76</v>
      </c>
      <c r="E132" s="29" t="s">
        <v>449</v>
      </c>
      <c r="F132" s="30">
        <v>46301.803796296299</v>
      </c>
      <c r="G132" s="29" t="s">
        <v>21</v>
      </c>
      <c r="H132" s="29" t="s">
        <v>2412</v>
      </c>
      <c r="I132" s="31">
        <v>350</v>
      </c>
      <c r="J132" s="29" t="s">
        <v>22</v>
      </c>
      <c r="K132" s="29" t="s">
        <v>23</v>
      </c>
      <c r="L132" s="31">
        <v>907</v>
      </c>
      <c r="M132" s="29" t="s">
        <v>78</v>
      </c>
      <c r="N132" s="30">
        <v>46301.754247685189</v>
      </c>
      <c r="O132" s="31">
        <v>350</v>
      </c>
      <c r="P132" s="29" t="s">
        <v>26</v>
      </c>
      <c r="Q132" s="31">
        <v>350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30333435363734[entry_hour]),-1)=HOUR(AF132)),--(IFERROR(Flights_2026_09_30333435363734[entry_sector],"")=AG132),--(IFERROR(Flights_2026_09_30333435363734[nfl],-1)&gt;=AH132),--(IFERROR(Flights_2026_09_30333435363734[nfl],-1)&lt;=IF(AH132=450,450,AH132+9)))</f>
        <v>0</v>
      </c>
    </row>
    <row r="133" spans="1:35" x14ac:dyDescent="0.2">
      <c r="A133" s="29" t="s">
        <v>1018</v>
      </c>
      <c r="B133" s="29" t="s">
        <v>297</v>
      </c>
      <c r="C133" s="29" t="s">
        <v>19</v>
      </c>
      <c r="D133" s="29" t="s">
        <v>53</v>
      </c>
      <c r="E133" s="29" t="s">
        <v>483</v>
      </c>
      <c r="F133" s="30">
        <v>46301.805995370371</v>
      </c>
      <c r="G133" s="29" t="s">
        <v>21</v>
      </c>
      <c r="H133" s="29" t="s">
        <v>2413</v>
      </c>
      <c r="I133" s="31">
        <v>310</v>
      </c>
      <c r="J133" s="29" t="s">
        <v>22</v>
      </c>
      <c r="K133" s="29" t="s">
        <v>23</v>
      </c>
      <c r="L133" s="31">
        <v>387</v>
      </c>
      <c r="M133" s="29" t="s">
        <v>2414</v>
      </c>
      <c r="N133" s="30">
        <v>46301.779895833337</v>
      </c>
      <c r="O133" s="31">
        <v>310</v>
      </c>
      <c r="P133" s="29" t="s">
        <v>26</v>
      </c>
      <c r="Q133" s="31">
        <v>370</v>
      </c>
      <c r="R133" t="str">
        <f>IF(B133="","",_xlfn.XLOOKUP(B133,DB!$A$2:$A$205,DB!$C$2:$C$205,"")&amp;"")</f>
        <v>Sector 7</v>
      </c>
      <c r="S133" t="str">
        <f>IF(B133="","",_xlfn.XLOOKUP(B133,DB!$A$2:$A$205,DB!$E$2:$E$205,""))</f>
        <v>Sector 7</v>
      </c>
      <c r="T133" t="str">
        <f>IF(B133="","",_xlfn.XLOOKUP(B133,DB!$A$2:$A$205,DB!$F$2:$F$205,""))</f>
        <v>PAULE/SIGMA</v>
      </c>
      <c r="U133" t="str">
        <f>IF(B133="","",_xlfn.XLOOKUP(B133,DB!$A$2:$A$205,DB!$D$2:$D$205,""))</f>
        <v>MHCC</v>
      </c>
      <c r="V133" t="str">
        <f>IF(B133="","",IF(OR(COUNTIF(M133,"????N?????W")&gt;0,COUNTIF(M133,"????N?????E")&gt;0,COUNTIF(M133,"????S?????W")&gt;0,COUNTIF(M133,"????S?????E")&gt;0),_xlfn.XLOOKUP(B133,DB!$A$2:$A$205,DB!$B$2:$B$205,""),M133))</f>
        <v>CTM</v>
      </c>
      <c r="AF133" s="2">
        <v>0.625</v>
      </c>
      <c r="AG133" t="s">
        <v>743</v>
      </c>
      <c r="AH133" s="17">
        <v>210</v>
      </c>
      <c r="AI133" s="17" cm="1">
        <f t="array" ref="AI133">SUMPRODUCT(--(IFERROR(HOUR(Flights_2026_09_30333435363734[entry_hour]),-1)=HOUR(AF133)),--(IFERROR(Flights_2026_09_30333435363734[entry_sector],"")=AG133),--(IFERROR(Flights_2026_09_30333435363734[nfl],-1)&gt;=AH133),--(IFERROR(Flights_2026_09_30333435363734[nfl],-1)&lt;=IF(AH133=450,450,AH133+9)))</f>
        <v>0</v>
      </c>
    </row>
    <row r="134" spans="1:35" x14ac:dyDescent="0.2">
      <c r="A134" s="29" t="s">
        <v>2415</v>
      </c>
      <c r="B134" s="29" t="s">
        <v>454</v>
      </c>
      <c r="C134" s="29" t="s">
        <v>19</v>
      </c>
      <c r="D134" s="29" t="s">
        <v>2416</v>
      </c>
      <c r="E134" s="29" t="s">
        <v>2417</v>
      </c>
      <c r="F134" s="30">
        <v>46301.808252314811</v>
      </c>
      <c r="G134" s="29" t="s">
        <v>21</v>
      </c>
      <c r="H134" s="29" t="s">
        <v>2418</v>
      </c>
      <c r="I134" s="31">
        <v>280</v>
      </c>
      <c r="J134" s="29" t="s">
        <v>22</v>
      </c>
      <c r="K134" s="29" t="s">
        <v>73</v>
      </c>
      <c r="L134" s="31">
        <v>160</v>
      </c>
      <c r="M134" s="29" t="s">
        <v>37</v>
      </c>
      <c r="N134" s="30">
        <v>46301.791342592594</v>
      </c>
      <c r="O134" s="31">
        <v>234</v>
      </c>
      <c r="P134" s="29" t="s">
        <v>32</v>
      </c>
      <c r="Q134" s="31">
        <v>200</v>
      </c>
      <c r="R134" t="str">
        <f>IF(B134="","",_xlfn.XLOOKUP(B134,DB!$A$2:$A$205,DB!$C$2:$C$205,"")&amp;"")</f>
        <v>Sector 3</v>
      </c>
      <c r="S134" t="str">
        <f>IF(B134="","",_xlfn.XLOOKUP(B134,DB!$A$2:$A$205,DB!$E$2:$E$205,""))</f>
        <v>Sector 3</v>
      </c>
      <c r="T134" t="str">
        <f>IF(B134="","",_xlfn.XLOOKUP(B134,DB!$A$2:$A$205,DB!$F$2:$F$205,""))</f>
        <v>NOSAT</v>
      </c>
      <c r="U134" t="str">
        <f>IF(B134="","",_xlfn.XLOOKUP(B134,DB!$A$2:$A$205,DB!$D$2:$D$205,""))</f>
        <v>MUFH</v>
      </c>
      <c r="V134" t="str">
        <f>IF(B134="","",IF(OR(COUNTIF(M134,"????N?????W")&gt;0,COUNTIF(M134,"????N?????E")&gt;0,COUNTIF(M134,"????S?????W")&gt;0,COUNTIF(M134,"????S?????E")&gt;0),_xlfn.XLOOKUP(B134,DB!$A$2:$A$205,DB!$B$2:$B$205,""),M134))</f>
        <v>NOSAT</v>
      </c>
      <c r="AF134" s="2">
        <v>0.625</v>
      </c>
      <c r="AG134" t="s">
        <v>743</v>
      </c>
      <c r="AH134" s="17">
        <v>220</v>
      </c>
      <c r="AI134" s="17" cm="1">
        <f t="array" ref="AI134">SUMPRODUCT(--(IFERROR(HOUR(Flights_2026_09_30333435363734[entry_hour]),-1)=HOUR(AF134)),--(IFERROR(Flights_2026_09_30333435363734[entry_sector],"")=AG134),--(IFERROR(Flights_2026_09_30333435363734[nfl],-1)&gt;=AH134),--(IFERROR(Flights_2026_09_30333435363734[nfl],-1)&lt;=IF(AH134=450,450,AH134+9)))</f>
        <v>0</v>
      </c>
    </row>
    <row r="135" spans="1:35" x14ac:dyDescent="0.2">
      <c r="A135" s="29" t="s">
        <v>487</v>
      </c>
      <c r="B135" s="29" t="s">
        <v>171</v>
      </c>
      <c r="C135" s="29" t="s">
        <v>19</v>
      </c>
      <c r="D135" s="29" t="s">
        <v>76</v>
      </c>
      <c r="E135" s="29" t="s">
        <v>2419</v>
      </c>
      <c r="F135" s="30">
        <v>46301.810833333337</v>
      </c>
      <c r="G135" s="29" t="s">
        <v>21</v>
      </c>
      <c r="H135" s="29" t="s">
        <v>2420</v>
      </c>
      <c r="I135" s="31">
        <v>340</v>
      </c>
      <c r="J135" s="29" t="s">
        <v>22</v>
      </c>
      <c r="K135" s="29" t="s">
        <v>23</v>
      </c>
      <c r="L135" s="31">
        <v>168</v>
      </c>
      <c r="M135" s="29" t="s">
        <v>37</v>
      </c>
      <c r="N135" s="30">
        <v>46301.796956018516</v>
      </c>
      <c r="O135" s="31">
        <v>316</v>
      </c>
      <c r="P135" s="29" t="s">
        <v>26</v>
      </c>
      <c r="Q135" s="31">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entry_hour]),-1)=HOUR(AF135)),--(IFERROR(Flights_2026_09_30333435363734[entry_sector],"")=AG135),--(IFERROR(Flights_2026_09_30333435363734[nfl],-1)&gt;=AH135),--(IFERROR(Flights_2026_09_30333435363734[nfl],-1)&lt;=IF(AH135=450,450,AH135+9)))</f>
        <v>0</v>
      </c>
    </row>
    <row r="136" spans="1:35" x14ac:dyDescent="0.2">
      <c r="A136" s="29" t="s">
        <v>589</v>
      </c>
      <c r="B136" s="29" t="s">
        <v>267</v>
      </c>
      <c r="C136" s="29" t="s">
        <v>19</v>
      </c>
      <c r="D136" s="29" t="s">
        <v>514</v>
      </c>
      <c r="E136" s="29"/>
      <c r="F136" s="30">
        <v>46301.812581018516</v>
      </c>
      <c r="G136" s="29" t="s">
        <v>21</v>
      </c>
      <c r="H136" s="29" t="s">
        <v>2421</v>
      </c>
      <c r="I136" s="31">
        <v>15</v>
      </c>
      <c r="J136" s="29" t="s">
        <v>30</v>
      </c>
      <c r="K136" s="29" t="s">
        <v>31</v>
      </c>
      <c r="L136" s="31">
        <v>59</v>
      </c>
      <c r="M136" s="29" t="s">
        <v>267</v>
      </c>
      <c r="N136" s="30">
        <v>46301.801493055558</v>
      </c>
      <c r="O136" s="31">
        <v>0</v>
      </c>
      <c r="P136" s="29" t="s">
        <v>32</v>
      </c>
      <c r="Q136" s="31">
        <v>15</v>
      </c>
      <c r="R136" t="str">
        <f>IF(B136="","",_xlfn.XLOOKUP(B136,DB!$A$2:$A$205,DB!$C$2:$C$205,"")&amp;"")</f>
        <v>Sector 7</v>
      </c>
      <c r="S136" t="str">
        <f>IF(B136="","",_xlfn.XLOOKUP(B136,DB!$A$2:$A$205,DB!$E$2:$E$205,""))</f>
        <v>Sector 7</v>
      </c>
      <c r="T136" t="str">
        <f>IF(B136="","",_xlfn.XLOOKUP(B136,DB!$A$2:$A$205,DB!$F$2:$F$205,""))</f>
        <v>PAULE/SIGMA</v>
      </c>
      <c r="U136" t="str">
        <f>IF(B136="","",_xlfn.XLOOKUP(B136,DB!$A$2:$A$205,DB!$D$2:$D$205,""))</f>
        <v>MMID</v>
      </c>
      <c r="V136" t="str">
        <f>IF(B136="","",IF(OR(COUNTIF(M136,"????N?????W")&gt;0,COUNTIF(M136,"????N?????E")&gt;0,COUNTIF(M136,"????S?????W")&gt;0,COUNTIF(M136,"????S?????E")&gt;0),_xlfn.XLOOKUP(B136,DB!$A$2:$A$205,DB!$B$2:$B$205,""),M136))</f>
        <v>MMCZ</v>
      </c>
      <c r="AF136" s="2">
        <v>0.625</v>
      </c>
      <c r="AG136" t="s">
        <v>743</v>
      </c>
      <c r="AH136" s="17">
        <v>240</v>
      </c>
      <c r="AI136" s="17" cm="1">
        <f t="array" ref="AI136">SUMPRODUCT(--(IFERROR(HOUR(Flights_2026_09_30333435363734[entry_hour]),-1)=HOUR(AF136)),--(IFERROR(Flights_2026_09_30333435363734[entry_sector],"")=AG136),--(IFERROR(Flights_2026_09_30333435363734[nfl],-1)&gt;=AH136),--(IFERROR(Flights_2026_09_30333435363734[nfl],-1)&lt;=IF(AH136=450,450,AH136+9)))</f>
        <v>0</v>
      </c>
    </row>
    <row r="137" spans="1:35" x14ac:dyDescent="0.2">
      <c r="A137" s="29" t="s">
        <v>285</v>
      </c>
      <c r="B137" s="29" t="s">
        <v>46</v>
      </c>
      <c r="C137" s="29" t="s">
        <v>19</v>
      </c>
      <c r="D137" s="29" t="s">
        <v>120</v>
      </c>
      <c r="E137" s="29" t="s">
        <v>2422</v>
      </c>
      <c r="F137" s="30">
        <v>46301.817824074074</v>
      </c>
      <c r="G137" s="29" t="s">
        <v>21</v>
      </c>
      <c r="H137" s="29" t="s">
        <v>2423</v>
      </c>
      <c r="I137" s="31">
        <v>360</v>
      </c>
      <c r="J137" s="29" t="s">
        <v>22</v>
      </c>
      <c r="K137" s="29" t="s">
        <v>23</v>
      </c>
      <c r="L137" s="31">
        <v>162</v>
      </c>
      <c r="M137" s="29" t="s">
        <v>37</v>
      </c>
      <c r="N137" s="30">
        <v>46301.804328703707</v>
      </c>
      <c r="O137" s="31">
        <v>320</v>
      </c>
      <c r="P137" s="29" t="s">
        <v>26</v>
      </c>
      <c r="Q137" s="31">
        <v>220</v>
      </c>
      <c r="R137" t="str">
        <f>IF(B137="","",_xlfn.XLOOKUP(B137,DB!$A$2:$A$205,DB!$C$2:$C$205,"")&amp;"")</f>
        <v>Sector 3</v>
      </c>
      <c r="S137" t="str">
        <f>IF(B137="","",_xlfn.XLOOKUP(B137,DB!$A$2:$A$205,DB!$E$2:$E$205,""))</f>
        <v>Sector 3</v>
      </c>
      <c r="T137" t="str">
        <f>IF(B137="","",_xlfn.XLOOKUP(B137,DB!$A$2:$A$205,DB!$F$2:$F$205,""))</f>
        <v>NOSAT</v>
      </c>
      <c r="U137" t="str">
        <f>IF(B137="","",_xlfn.XLOOKUP(B137,DB!$A$2:$A$205,DB!$D$2:$D$205,""))</f>
        <v>KZHU</v>
      </c>
      <c r="V137" t="str">
        <f>IF(B137="","",IF(OR(COUNTIF(M137,"????N?????W")&gt;0,COUNTIF(M137,"????N?????E")&gt;0,COUNTIF(M137,"????S?????W")&gt;0,COUNTIF(M137,"????S?????E")&gt;0),_xlfn.XLOOKUP(B137,DB!$A$2:$A$205,DB!$B$2:$B$205,""),M137))</f>
        <v>NOSAT</v>
      </c>
      <c r="AF137" s="2">
        <v>0.625</v>
      </c>
      <c r="AG137" t="s">
        <v>743</v>
      </c>
      <c r="AH137" s="17">
        <v>250</v>
      </c>
      <c r="AI137" s="17" cm="1">
        <f t="array" ref="AI137">SUMPRODUCT(--(IFERROR(HOUR(Flights_2026_09_30333435363734[entry_hour]),-1)=HOUR(AF137)),--(IFERROR(Flights_2026_09_30333435363734[entry_sector],"")=AG137),--(IFERROR(Flights_2026_09_30333435363734[nfl],-1)&gt;=AH137),--(IFERROR(Flights_2026_09_30333435363734[nfl],-1)&lt;=IF(AH137=450,450,AH137+9)))</f>
        <v>0</v>
      </c>
    </row>
    <row r="138" spans="1:35" x14ac:dyDescent="0.2">
      <c r="A138" s="29" t="s">
        <v>309</v>
      </c>
      <c r="B138" s="29" t="s">
        <v>310</v>
      </c>
      <c r="C138" s="29" t="s">
        <v>19</v>
      </c>
      <c r="D138" s="29" t="s">
        <v>107</v>
      </c>
      <c r="E138" s="29" t="s">
        <v>2424</v>
      </c>
      <c r="F138" s="30">
        <v>46301.821469907409</v>
      </c>
      <c r="G138" s="29" t="s">
        <v>21</v>
      </c>
      <c r="H138" s="29" t="s">
        <v>2425</v>
      </c>
      <c r="I138" s="31">
        <v>370</v>
      </c>
      <c r="J138" s="29" t="s">
        <v>22</v>
      </c>
      <c r="K138" s="29" t="s">
        <v>23</v>
      </c>
      <c r="L138" s="31">
        <v>488</v>
      </c>
      <c r="M138" s="29" t="s">
        <v>25</v>
      </c>
      <c r="N138" s="30">
        <v>46301.791550925926</v>
      </c>
      <c r="O138" s="31">
        <v>370</v>
      </c>
      <c r="P138" s="29" t="s">
        <v>26</v>
      </c>
      <c r="Q138" s="31">
        <v>370</v>
      </c>
      <c r="R138" t="str">
        <f>IF(B138="","",_xlfn.XLOOKUP(B138,DB!$A$2:$A$205,DB!$C$2:$C$205,"")&amp;"")</f>
        <v>Sector 3</v>
      </c>
      <c r="S138" t="str">
        <f>IF(B138="","",_xlfn.XLOOKUP(B138,DB!$A$2:$A$205,DB!$E$2:$E$205,""))</f>
        <v>Sector 3</v>
      </c>
      <c r="T138" t="str">
        <f>IF(B138="","",_xlfn.XLOOKUP(B138,DB!$A$2:$A$205,DB!$F$2:$F$205,""))</f>
        <v>NOSAT</v>
      </c>
      <c r="U138" t="str">
        <f>IF(B138="","",_xlfn.XLOOKUP(B138,DB!$A$2:$A$205,DB!$D$2:$D$205,""))</f>
        <v>KZHU</v>
      </c>
      <c r="V138" t="str">
        <f>IF(B138="","",IF(OR(COUNTIF(M138,"????N?????W")&gt;0,COUNTIF(M138,"????N?????E")&gt;0,COUNTIF(M138,"????S?????W")&gt;0,COUNTIF(M138,"????S?????E")&gt;0),_xlfn.XLOOKUP(B138,DB!$A$2:$A$205,DB!$B$2:$B$205,""),M138))</f>
        <v>KEHLI</v>
      </c>
      <c r="AF138" s="2">
        <v>0.625</v>
      </c>
      <c r="AG138" t="s">
        <v>743</v>
      </c>
      <c r="AH138" s="17">
        <v>260</v>
      </c>
      <c r="AI138" s="17" cm="1">
        <f t="array" ref="AI138">SUMPRODUCT(--(IFERROR(HOUR(Flights_2026_09_30333435363734[entry_hour]),-1)=HOUR(AF138)),--(IFERROR(Flights_2026_09_30333435363734[entry_sector],"")=AG138),--(IFERROR(Flights_2026_09_30333435363734[nfl],-1)&gt;=AH138),--(IFERROR(Flights_2026_09_30333435363734[nfl],-1)&lt;=IF(AH138=450,450,AH138+9)))</f>
        <v>0</v>
      </c>
    </row>
    <row r="139" spans="1:35" x14ac:dyDescent="0.2">
      <c r="A139" s="29" t="s">
        <v>300</v>
      </c>
      <c r="B139" s="29" t="s">
        <v>301</v>
      </c>
      <c r="C139" s="29" t="s">
        <v>19</v>
      </c>
      <c r="D139" s="29" t="s">
        <v>20</v>
      </c>
      <c r="E139" s="29" t="s">
        <v>931</v>
      </c>
      <c r="F139" s="30">
        <v>46301.825868055559</v>
      </c>
      <c r="G139" s="29" t="s">
        <v>21</v>
      </c>
      <c r="H139" s="29" t="s">
        <v>2426</v>
      </c>
      <c r="I139" s="31">
        <v>350</v>
      </c>
      <c r="J139" s="29" t="s">
        <v>22</v>
      </c>
      <c r="K139" s="29" t="s">
        <v>23</v>
      </c>
      <c r="L139" s="31">
        <v>485</v>
      </c>
      <c r="M139" s="29" t="s">
        <v>2427</v>
      </c>
      <c r="N139" s="30">
        <v>46301.797534722224</v>
      </c>
      <c r="O139" s="31">
        <v>350</v>
      </c>
      <c r="P139" s="29" t="s">
        <v>26</v>
      </c>
      <c r="Q139" s="31">
        <v>350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MATOL</v>
      </c>
      <c r="AF139" s="2">
        <v>0.625</v>
      </c>
      <c r="AG139" t="s">
        <v>743</v>
      </c>
      <c r="AH139" s="17">
        <v>270</v>
      </c>
      <c r="AI139" s="17" cm="1">
        <f t="array" ref="AI139">SUMPRODUCT(--(IFERROR(HOUR(Flights_2026_09_30333435363734[entry_hour]),-1)=HOUR(AF139)),--(IFERROR(Flights_2026_09_30333435363734[entry_sector],"")=AG139),--(IFERROR(Flights_2026_09_30333435363734[nfl],-1)&gt;=AH139),--(IFERROR(Flights_2026_09_30333435363734[nfl],-1)&lt;=IF(AH139=450,450,AH139+9)))</f>
        <v>0</v>
      </c>
    </row>
    <row r="140" spans="1:35" x14ac:dyDescent="0.2">
      <c r="A140" s="29" t="s">
        <v>320</v>
      </c>
      <c r="B140" s="29" t="s">
        <v>52</v>
      </c>
      <c r="C140" s="29" t="s">
        <v>19</v>
      </c>
      <c r="D140" s="29" t="s">
        <v>50</v>
      </c>
      <c r="E140" s="29" t="s">
        <v>569</v>
      </c>
      <c r="F140" s="30">
        <v>46301.829594907409</v>
      </c>
      <c r="G140" s="29" t="s">
        <v>21</v>
      </c>
      <c r="H140" s="29" t="s">
        <v>2428</v>
      </c>
      <c r="I140" s="31">
        <v>350</v>
      </c>
      <c r="J140" s="29" t="s">
        <v>22</v>
      </c>
      <c r="K140" s="29" t="s">
        <v>55</v>
      </c>
      <c r="L140" s="31">
        <v>900</v>
      </c>
      <c r="M140" s="29" t="s">
        <v>78</v>
      </c>
      <c r="N140" s="30">
        <v>46301.77921296296</v>
      </c>
      <c r="O140" s="31">
        <v>350</v>
      </c>
      <c r="P140" s="29" t="s">
        <v>26</v>
      </c>
      <c r="Q140" s="31">
        <v>350</v>
      </c>
      <c r="R140" t="str">
        <f>IF(B140="","",_xlfn.XLOOKUP(B140,DB!$A$2:$A$205,DB!$C$2:$C$205,"")&amp;"")</f>
        <v>Sector 6</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GOTAS</v>
      </c>
      <c r="AF140" s="2">
        <v>0.625</v>
      </c>
      <c r="AG140" t="s">
        <v>743</v>
      </c>
      <c r="AH140" s="17">
        <v>280</v>
      </c>
      <c r="AI140" s="17" cm="1">
        <f t="array" ref="AI140">SUMPRODUCT(--(IFERROR(HOUR(Flights_2026_09_30333435363734[entry_hour]),-1)=HOUR(AF140)),--(IFERROR(Flights_2026_09_30333435363734[entry_sector],"")=AG140),--(IFERROR(Flights_2026_09_30333435363734[nfl],-1)&gt;=AH140),--(IFERROR(Flights_2026_09_30333435363734[nfl],-1)&lt;=IF(AH140=450,450,AH140+9)))</f>
        <v>0</v>
      </c>
    </row>
    <row r="141" spans="1:35" x14ac:dyDescent="0.2">
      <c r="A141" s="29" t="s">
        <v>308</v>
      </c>
      <c r="B141" s="29" t="s">
        <v>59</v>
      </c>
      <c r="C141" s="29" t="s">
        <v>19</v>
      </c>
      <c r="D141" s="29" t="s">
        <v>47</v>
      </c>
      <c r="E141" s="29" t="s">
        <v>2429</v>
      </c>
      <c r="F141" s="30">
        <v>46301.831331018519</v>
      </c>
      <c r="G141" s="29" t="s">
        <v>21</v>
      </c>
      <c r="H141" s="29" t="s">
        <v>2430</v>
      </c>
      <c r="I141" s="31">
        <v>380</v>
      </c>
      <c r="J141" s="29" t="s">
        <v>22</v>
      </c>
      <c r="K141" s="29" t="s">
        <v>23</v>
      </c>
      <c r="L141" s="31">
        <v>170</v>
      </c>
      <c r="M141" s="29" t="s">
        <v>37</v>
      </c>
      <c r="N141" s="30">
        <v>46301.81695601852</v>
      </c>
      <c r="O141" s="31">
        <v>340</v>
      </c>
      <c r="P141" s="29" t="s">
        <v>26</v>
      </c>
      <c r="Q141" s="31">
        <v>220</v>
      </c>
      <c r="R141" t="str">
        <f>IF(B141="","",_xlfn.XLOOKUP(B141,DB!$A$2:$A$205,DB!$C$2:$C$205,"")&amp;"")</f>
        <v>Sector 3</v>
      </c>
      <c r="S141" t="str">
        <f>IF(B141="","",_xlfn.XLOOKUP(B141,DB!$A$2:$A$205,DB!$E$2:$E$205,""))</f>
        <v>Sector 3</v>
      </c>
      <c r="T141" t="str">
        <f>IF(B141="","",_xlfn.XLOOKUP(B141,DB!$A$2:$A$205,DB!$F$2:$F$205,""))</f>
        <v>NOSAT</v>
      </c>
      <c r="U141" t="str">
        <f>IF(B141="","",_xlfn.XLOOKUP(B141,DB!$A$2:$A$205,DB!$D$2:$D$205,""))</f>
        <v>MUFH</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30333435363734[entry_hour]),-1)=HOUR(AF141)),--(IFERROR(Flights_2026_09_30333435363734[entry_sector],"")=AG141),--(IFERROR(Flights_2026_09_30333435363734[nfl],-1)&gt;=AH141),--(IFERROR(Flights_2026_09_30333435363734[nfl],-1)&lt;=IF(AH141=450,450,AH141+9)))</f>
        <v>0</v>
      </c>
    </row>
    <row r="142" spans="1:35" x14ac:dyDescent="0.2">
      <c r="A142" s="29" t="s">
        <v>311</v>
      </c>
      <c r="B142" s="29" t="s">
        <v>81</v>
      </c>
      <c r="C142" s="29" t="s">
        <v>19</v>
      </c>
      <c r="D142" s="29" t="s">
        <v>41</v>
      </c>
      <c r="E142" s="29" t="s">
        <v>478</v>
      </c>
      <c r="F142" s="30">
        <v>46301.834479166668</v>
      </c>
      <c r="G142" s="29" t="s">
        <v>21</v>
      </c>
      <c r="H142" s="29" t="s">
        <v>2431</v>
      </c>
      <c r="I142" s="31">
        <v>370</v>
      </c>
      <c r="J142" s="29" t="s">
        <v>22</v>
      </c>
      <c r="K142" s="29" t="s">
        <v>23</v>
      </c>
      <c r="L142" s="31">
        <v>815</v>
      </c>
      <c r="M142" s="29" t="s">
        <v>2432</v>
      </c>
      <c r="N142" s="30">
        <v>46301.787118055552</v>
      </c>
      <c r="O142" s="31">
        <v>370</v>
      </c>
      <c r="P142" s="29" t="s">
        <v>26</v>
      </c>
      <c r="Q142" s="31">
        <v>370</v>
      </c>
      <c r="R142" t="str">
        <f>IF(B142="","",_xlfn.XLOOKUP(B142,DB!$A$2:$A$205,DB!$C$2:$C$205,"")&amp;"")</f>
        <v>Sector 5</v>
      </c>
      <c r="S142" t="str">
        <f>IF(B142="","",_xlfn.XLOOKUP(B142,DB!$A$2:$A$205,DB!$E$2:$E$205,""))</f>
        <v>Sector 4</v>
      </c>
      <c r="T142" t="str">
        <f>IF(B142="","",_xlfn.XLOOKUP(B142,DB!$A$2:$A$205,DB!$F$2:$F$205,""))</f>
        <v>VOMAR/XUDUN</v>
      </c>
      <c r="U142" t="str">
        <f>IF(B142="","",_xlfn.XLOOKUP(B142,DB!$A$2:$A$205,DB!$D$2:$D$205,""))</f>
        <v>MMTY</v>
      </c>
      <c r="V142" t="str">
        <f>IF(B142="","",IF(OR(COUNTIF(M142,"????N?????W")&gt;0,COUNTIF(M142,"????N?????E")&gt;0,COUNTIF(M142,"????S?????W")&gt;0,COUNTIF(M142,"????S?????E")&gt;0),_xlfn.XLOOKUP(B142,DB!$A$2:$A$205,DB!$B$2:$B$205,""),M142))</f>
        <v>MATOL</v>
      </c>
      <c r="AF142" s="2">
        <v>0.625</v>
      </c>
      <c r="AG142" t="s">
        <v>743</v>
      </c>
      <c r="AH142" s="17">
        <v>300</v>
      </c>
      <c r="AI142" s="17" cm="1">
        <f t="array" ref="AI142">SUMPRODUCT(--(IFERROR(HOUR(Flights_2026_09_30333435363734[entry_hour]),-1)=HOUR(AF142)),--(IFERROR(Flights_2026_09_30333435363734[entry_sector],"")=AG142),--(IFERROR(Flights_2026_09_30333435363734[nfl],-1)&gt;=AH142),--(IFERROR(Flights_2026_09_30333435363734[nfl],-1)&lt;=IF(AH142=450,450,AH142+9)))</f>
        <v>0</v>
      </c>
    </row>
    <row r="143" spans="1:35" x14ac:dyDescent="0.2">
      <c r="A143" s="29" t="s">
        <v>304</v>
      </c>
      <c r="B143" s="29" t="s">
        <v>213</v>
      </c>
      <c r="C143" s="29" t="s">
        <v>19</v>
      </c>
      <c r="D143" s="29" t="s">
        <v>90</v>
      </c>
      <c r="E143" s="29" t="s">
        <v>390</v>
      </c>
      <c r="F143" s="30">
        <v>46301.836875000001</v>
      </c>
      <c r="G143" s="29" t="s">
        <v>21</v>
      </c>
      <c r="H143" s="29" t="s">
        <v>2433</v>
      </c>
      <c r="I143" s="31">
        <v>370</v>
      </c>
      <c r="J143" s="29" t="s">
        <v>22</v>
      </c>
      <c r="K143" s="29" t="s">
        <v>23</v>
      </c>
      <c r="L143" s="31">
        <v>496</v>
      </c>
      <c r="M143" s="29" t="s">
        <v>25</v>
      </c>
      <c r="N143" s="30">
        <v>46301.807685185187</v>
      </c>
      <c r="O143" s="31">
        <v>370</v>
      </c>
      <c r="P143" s="29" t="s">
        <v>26</v>
      </c>
      <c r="Q143" s="31">
        <v>370</v>
      </c>
      <c r="R143" t="str">
        <f>IF(B143="","",_xlfn.XLOOKUP(B143,DB!$A$2:$A$205,DB!$C$2:$C$205,"")&amp;"")</f>
        <v>Sector 5</v>
      </c>
      <c r="S143" t="str">
        <f>IF(B143="","",_xlfn.XLOOKUP(B143,DB!$A$2:$A$205,DB!$E$2:$E$205,""))</f>
        <v>Sector 4</v>
      </c>
      <c r="T143" t="str">
        <f>IF(B143="","",_xlfn.XLOOKUP(B143,DB!$A$2:$A$205,DB!$F$2:$F$205,""))</f>
        <v>VOMAR/XUDUN</v>
      </c>
      <c r="U143" t="str">
        <f>IF(B143="","",_xlfn.XLOOKUP(B143,DB!$A$2:$A$205,DB!$D$2:$D$205,""))</f>
        <v>KZHU</v>
      </c>
      <c r="V143" t="str">
        <f>IF(B143="","",IF(OR(COUNTIF(M143,"????N?????W")&gt;0,COUNTIF(M143,"????N?????E")&gt;0,COUNTIF(M143,"????S?????W")&gt;0,COUNTIF(M143,"????S?????E")&gt;0),_xlfn.XLOOKUP(B143,DB!$A$2:$A$205,DB!$B$2:$B$205,""),M143))</f>
        <v>KEHLI</v>
      </c>
      <c r="AF143" s="2">
        <v>0.625</v>
      </c>
      <c r="AG143" t="s">
        <v>743</v>
      </c>
      <c r="AH143" s="17">
        <v>310</v>
      </c>
      <c r="AI143" s="17" cm="1">
        <f t="array" ref="AI143">SUMPRODUCT(--(IFERROR(HOUR(Flights_2026_09_30333435363734[entry_hour]),-1)=HOUR(AF143)),--(IFERROR(Flights_2026_09_30333435363734[entry_sector],"")=AG143),--(IFERROR(Flights_2026_09_30333435363734[nfl],-1)&gt;=AH143),--(IFERROR(Flights_2026_09_30333435363734[nfl],-1)&lt;=IF(AH143=450,450,AH143+9)))</f>
        <v>0</v>
      </c>
    </row>
    <row r="144" spans="1:35" x14ac:dyDescent="0.2">
      <c r="A144" s="29" t="s">
        <v>316</v>
      </c>
      <c r="B144" s="29" t="s">
        <v>75</v>
      </c>
      <c r="C144" s="29" t="s">
        <v>19</v>
      </c>
      <c r="D144" s="29" t="s">
        <v>41</v>
      </c>
      <c r="E144" s="29" t="s">
        <v>905</v>
      </c>
      <c r="F144" s="30">
        <v>46301.842083333337</v>
      </c>
      <c r="G144" s="29" t="s">
        <v>21</v>
      </c>
      <c r="H144" s="29" t="s">
        <v>2434</v>
      </c>
      <c r="I144" s="31">
        <v>370</v>
      </c>
      <c r="J144" s="29" t="s">
        <v>22</v>
      </c>
      <c r="K144" s="29" t="s">
        <v>23</v>
      </c>
      <c r="L144" s="31">
        <v>901</v>
      </c>
      <c r="M144" s="29" t="s">
        <v>78</v>
      </c>
      <c r="N144" s="30">
        <v>46301.791412037041</v>
      </c>
      <c r="O144" s="31">
        <v>370</v>
      </c>
      <c r="P144" s="29" t="s">
        <v>26</v>
      </c>
      <c r="Q144" s="31">
        <v>370</v>
      </c>
      <c r="R144" t="str">
        <f>IF(B144="","",_xlfn.XLOOKUP(B144,DB!$A$2:$A$205,DB!$C$2:$C$205,"")&amp;"")</f>
        <v>Sector 5</v>
      </c>
      <c r="S144" t="str">
        <f>IF(B144="","",_xlfn.XLOOKUP(B144,DB!$A$2:$A$205,DB!$E$2:$E$205,""))</f>
        <v>Sector 4</v>
      </c>
      <c r="T144" t="str">
        <f>IF(B144="","",_xlfn.XLOOKUP(B144,DB!$A$2:$A$205,DB!$F$2:$F$205,""))</f>
        <v>VOMAR/XUDUN</v>
      </c>
      <c r="U144" t="str">
        <f>IF(B144="","",_xlfn.XLOOKUP(B144,DB!$A$2:$A$205,DB!$D$2:$D$205,""))</f>
        <v>MMEX</v>
      </c>
      <c r="V144" t="str">
        <f>IF(B144="","",IF(OR(COUNTIF(M144,"????N?????W")&gt;0,COUNTIF(M144,"????N?????E")&gt;0,COUNTIF(M144,"????S?????W")&gt;0,COUNTIF(M144,"????S?????E")&gt;0),_xlfn.XLOOKUP(B144,DB!$A$2:$A$205,DB!$B$2:$B$205,""),M144))</f>
        <v>GOTAS</v>
      </c>
      <c r="AF144" s="2">
        <v>0.625</v>
      </c>
      <c r="AG144" t="s">
        <v>743</v>
      </c>
      <c r="AH144" s="17">
        <v>320</v>
      </c>
      <c r="AI144" s="17" cm="1">
        <f t="array" ref="AI144">SUMPRODUCT(--(IFERROR(HOUR(Flights_2026_09_30333435363734[entry_hour]),-1)=HOUR(AF144)),--(IFERROR(Flights_2026_09_30333435363734[entry_sector],"")=AG144),--(IFERROR(Flights_2026_09_30333435363734[nfl],-1)&gt;=AH144),--(IFERROR(Flights_2026_09_30333435363734[nfl],-1)&lt;=IF(AH144=450,450,AH144+9)))</f>
        <v>0</v>
      </c>
    </row>
    <row r="145" spans="1:35" x14ac:dyDescent="0.2">
      <c r="A145" s="29" t="s">
        <v>306</v>
      </c>
      <c r="B145" s="29" t="s">
        <v>307</v>
      </c>
      <c r="C145" s="29" t="s">
        <v>19</v>
      </c>
      <c r="D145" s="29" t="s">
        <v>120</v>
      </c>
      <c r="E145" s="29" t="s">
        <v>2435</v>
      </c>
      <c r="F145" s="30">
        <v>46301.848692129628</v>
      </c>
      <c r="G145" s="29" t="s">
        <v>21</v>
      </c>
      <c r="H145" s="29" t="s">
        <v>2436</v>
      </c>
      <c r="I145" s="31">
        <v>350</v>
      </c>
      <c r="J145" s="29" t="s">
        <v>22</v>
      </c>
      <c r="K145" s="29" t="s">
        <v>23</v>
      </c>
      <c r="L145" s="31">
        <v>489</v>
      </c>
      <c r="M145" s="29" t="s">
        <v>25</v>
      </c>
      <c r="N145" s="30">
        <v>46301.819467592592</v>
      </c>
      <c r="O145" s="31">
        <v>350</v>
      </c>
      <c r="P145" s="29" t="s">
        <v>26</v>
      </c>
      <c r="Q145" s="31">
        <v>350</v>
      </c>
      <c r="R145" t="str">
        <f>IF(B145="","",_xlfn.XLOOKUP(B145,DB!$A$2:$A$205,DB!$C$2:$C$205,"")&amp;"")</f>
        <v>Sector 5</v>
      </c>
      <c r="S145" t="str">
        <f>IF(B145="","",_xlfn.XLOOKUP(B145,DB!$A$2:$A$205,DB!$E$2:$E$205,""))</f>
        <v>Sector 4</v>
      </c>
      <c r="T145" t="str">
        <f>IF(B145="","",_xlfn.XLOOKUP(B145,DB!$A$2:$A$205,DB!$F$2:$F$205,""))</f>
        <v>VOMAR/XUDUN</v>
      </c>
      <c r="U145" t="str">
        <f>IF(B145="","",_xlfn.XLOOKUP(B145,DB!$A$2:$A$205,DB!$D$2:$D$205,""))</f>
        <v>KZHU</v>
      </c>
      <c r="V145" t="str">
        <f>IF(B145="","",IF(OR(COUNTIF(M145,"????N?????W")&gt;0,COUNTIF(M145,"????N?????E")&gt;0,COUNTIF(M145,"????S?????W")&gt;0,COUNTIF(M145,"????S?????E")&gt;0),_xlfn.XLOOKUP(B145,DB!$A$2:$A$205,DB!$B$2:$B$205,""),M145))</f>
        <v>KEHLI</v>
      </c>
      <c r="AF145" s="2">
        <v>0.625</v>
      </c>
      <c r="AG145" t="s">
        <v>743</v>
      </c>
      <c r="AH145" s="17">
        <v>330</v>
      </c>
      <c r="AI145" s="17" cm="1">
        <f t="array" ref="AI145">SUMPRODUCT(--(IFERROR(HOUR(Flights_2026_09_30333435363734[entry_hour]),-1)=HOUR(AF145)),--(IFERROR(Flights_2026_09_30333435363734[entry_sector],"")=AG145),--(IFERROR(Flights_2026_09_30333435363734[nfl],-1)&gt;=AH145),--(IFERROR(Flights_2026_09_30333435363734[nfl],-1)&lt;=IF(AH145=450,450,AH145+9)))</f>
        <v>0</v>
      </c>
    </row>
    <row r="146" spans="1:35" x14ac:dyDescent="0.2">
      <c r="A146" s="29" t="s">
        <v>322</v>
      </c>
      <c r="B146" s="29" t="s">
        <v>71</v>
      </c>
      <c r="C146" s="29" t="s">
        <v>19</v>
      </c>
      <c r="D146" s="29" t="s">
        <v>72</v>
      </c>
      <c r="E146" s="29" t="s">
        <v>2437</v>
      </c>
      <c r="F146" s="30">
        <v>46301.854120370372</v>
      </c>
      <c r="G146" s="29" t="s">
        <v>21</v>
      </c>
      <c r="H146" s="29" t="s">
        <v>2438</v>
      </c>
      <c r="I146" s="31">
        <v>380</v>
      </c>
      <c r="J146" s="29" t="s">
        <v>22</v>
      </c>
      <c r="K146" s="29" t="s">
        <v>23</v>
      </c>
      <c r="L146" s="31">
        <v>161</v>
      </c>
      <c r="M146" s="29" t="s">
        <v>37</v>
      </c>
      <c r="N146" s="30">
        <v>46301.840428240743</v>
      </c>
      <c r="O146" s="31">
        <v>305</v>
      </c>
      <c r="P146" s="29" t="s">
        <v>38</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MUFH</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30333435363734[entry_hour]),-1)=HOUR(AF146)),--(IFERROR(Flights_2026_09_30333435363734[entry_sector],"")=AG146),--(IFERROR(Flights_2026_09_30333435363734[nfl],-1)&gt;=AH146),--(IFERROR(Flights_2026_09_30333435363734[nfl],-1)&lt;=IF(AH146=450,450,AH146+9)))</f>
        <v>0</v>
      </c>
    </row>
    <row r="147" spans="1:35" x14ac:dyDescent="0.2">
      <c r="A147" s="29" t="s">
        <v>318</v>
      </c>
      <c r="B147" s="29" t="s">
        <v>206</v>
      </c>
      <c r="C147" s="29" t="s">
        <v>19</v>
      </c>
      <c r="D147" s="29" t="s">
        <v>53</v>
      </c>
      <c r="E147" s="29" t="s">
        <v>2439</v>
      </c>
      <c r="F147" s="30">
        <v>46301.855729166666</v>
      </c>
      <c r="G147" s="29" t="s">
        <v>21</v>
      </c>
      <c r="H147" s="29" t="s">
        <v>2440</v>
      </c>
      <c r="I147" s="31">
        <v>360</v>
      </c>
      <c r="J147" s="29" t="s">
        <v>22</v>
      </c>
      <c r="K147" s="29" t="s">
        <v>23</v>
      </c>
      <c r="L147" s="31">
        <v>209</v>
      </c>
      <c r="M147" s="29" t="s">
        <v>2441</v>
      </c>
      <c r="N147" s="30">
        <v>46301.838900462964</v>
      </c>
      <c r="O147" s="31">
        <v>174</v>
      </c>
      <c r="P147" s="29" t="s">
        <v>26</v>
      </c>
      <c r="Q147" s="31">
        <v>360</v>
      </c>
      <c r="R147" t="str">
        <f>IF(B147="","",_xlfn.XLOOKUP(B147,DB!$A$2:$A$205,DB!$C$2:$C$205,"")&amp;"")</f>
        <v>Sector 7</v>
      </c>
      <c r="S147" t="str">
        <f>IF(B147="","",_xlfn.XLOOKUP(B147,DB!$A$2:$A$205,DB!$E$2:$E$205,""))</f>
        <v>Sector 7</v>
      </c>
      <c r="T147" t="str">
        <f>IF(B147="","",_xlfn.XLOOKUP(B147,DB!$A$2:$A$205,DB!$F$2:$F$205,""))</f>
        <v>PAULE/SIGMA</v>
      </c>
      <c r="U147" t="str">
        <f>IF(B147="","",_xlfn.XLOOKUP(B147,DB!$A$2:$A$205,DB!$D$2:$D$205,""))</f>
        <v>MHCC</v>
      </c>
      <c r="V147" t="str">
        <f>IF(B147="","",IF(OR(COUNTIF(M147,"????N?????W")&gt;0,COUNTIF(M147,"????N?????E")&gt;0,COUNTIF(M147,"????S?????W")&gt;0,COUNTIF(M147,"????S?????E")&gt;0),_xlfn.XLOOKUP(B147,DB!$A$2:$A$205,DB!$B$2:$B$205,""),M147))</f>
        <v>SIGMA</v>
      </c>
      <c r="AF147" s="2">
        <v>0.625</v>
      </c>
      <c r="AG147" t="s">
        <v>743</v>
      </c>
      <c r="AH147" s="17">
        <v>350</v>
      </c>
      <c r="AI147" s="17" cm="1">
        <f t="array" ref="AI147">SUMPRODUCT(--(IFERROR(HOUR(Flights_2026_09_30333435363734[entry_hour]),-1)=HOUR(AF147)),--(IFERROR(Flights_2026_09_30333435363734[entry_sector],"")=AG147),--(IFERROR(Flights_2026_09_30333435363734[nfl],-1)&gt;=AH147),--(IFERROR(Flights_2026_09_30333435363734[nfl],-1)&lt;=IF(AH147=450,450,AH147+9)))</f>
        <v>0</v>
      </c>
    </row>
    <row r="148" spans="1:35" x14ac:dyDescent="0.2">
      <c r="A148" s="29" t="s">
        <v>1268</v>
      </c>
      <c r="B148" s="29" t="s">
        <v>287</v>
      </c>
      <c r="C148" s="29" t="s">
        <v>19</v>
      </c>
      <c r="D148" s="29" t="s">
        <v>90</v>
      </c>
      <c r="E148" s="29" t="s">
        <v>2442</v>
      </c>
      <c r="F148" s="30">
        <v>46301.858124999999</v>
      </c>
      <c r="G148" s="29" t="s">
        <v>21</v>
      </c>
      <c r="H148" s="29" t="s">
        <v>2443</v>
      </c>
      <c r="I148" s="31">
        <v>400</v>
      </c>
      <c r="J148" s="29" t="s">
        <v>22</v>
      </c>
      <c r="K148" s="29" t="s">
        <v>23</v>
      </c>
      <c r="L148" s="31">
        <v>182</v>
      </c>
      <c r="M148" s="29" t="s">
        <v>37</v>
      </c>
      <c r="N148" s="30">
        <v>46301.842916666668</v>
      </c>
      <c r="O148" s="31">
        <v>338</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30333435363734[entry_hour]),-1)=HOUR(AF148)),--(IFERROR(Flights_2026_09_30333435363734[entry_sector],"")=AG148),--(IFERROR(Flights_2026_09_30333435363734[nfl],-1)&gt;=AH148),--(IFERROR(Flights_2026_09_30333435363734[nfl],-1)&lt;=IF(AH148=450,450,AH148+9)))</f>
        <v>0</v>
      </c>
    </row>
    <row r="149" spans="1:35" x14ac:dyDescent="0.2">
      <c r="A149" s="29" t="s">
        <v>500</v>
      </c>
      <c r="B149" s="29" t="s">
        <v>301</v>
      </c>
      <c r="C149" s="29" t="s">
        <v>19</v>
      </c>
      <c r="D149" s="29" t="s">
        <v>107</v>
      </c>
      <c r="E149" s="29" t="s">
        <v>2444</v>
      </c>
      <c r="F149" s="30">
        <v>46301.859097222223</v>
      </c>
      <c r="G149" s="29" t="s">
        <v>21</v>
      </c>
      <c r="H149" s="29" t="s">
        <v>2445</v>
      </c>
      <c r="I149" s="31">
        <v>370</v>
      </c>
      <c r="J149" s="29" t="s">
        <v>22</v>
      </c>
      <c r="K149" s="29" t="s">
        <v>23</v>
      </c>
      <c r="L149" s="31">
        <v>488</v>
      </c>
      <c r="M149" s="29" t="s">
        <v>25</v>
      </c>
      <c r="N149" s="30">
        <v>46301.830497685187</v>
      </c>
      <c r="O149" s="31">
        <v>330</v>
      </c>
      <c r="P149" s="29" t="s">
        <v>26</v>
      </c>
      <c r="Q149" s="31">
        <v>370</v>
      </c>
      <c r="R149" t="str">
        <f>IF(B149="","",_xlfn.XLOOKUP(B149,DB!$A$2:$A$205,DB!$C$2:$C$205,"")&amp;"")</f>
        <v>Sector 5</v>
      </c>
      <c r="S149" t="str">
        <f>IF(B149="","",_xlfn.XLOOKUP(B149,DB!$A$2:$A$205,DB!$E$2:$E$205,""))</f>
        <v>Sector 4</v>
      </c>
      <c r="T149" t="str">
        <f>IF(B149="","",_xlfn.XLOOKUP(B149,DB!$A$2:$A$205,DB!$F$2:$F$205,""))</f>
        <v>VOMAR/XUDUN</v>
      </c>
      <c r="U149" t="str">
        <f>IF(B149="","",_xlfn.XLOOKUP(B149,DB!$A$2:$A$205,DB!$D$2:$D$205,""))</f>
        <v>MMTY</v>
      </c>
      <c r="V149" t="str">
        <f>IF(B149="","",IF(OR(COUNTIF(M149,"????N?????W")&gt;0,COUNTIF(M149,"????N?????E")&gt;0,COUNTIF(M149,"????S?????W")&gt;0,COUNTIF(M149,"????S?????E")&gt;0),_xlfn.XLOOKUP(B149,DB!$A$2:$A$205,DB!$B$2:$B$205,""),M149))</f>
        <v>KEHLI</v>
      </c>
      <c r="AF149" s="2">
        <v>0.625</v>
      </c>
      <c r="AG149" t="s">
        <v>743</v>
      </c>
      <c r="AH149" s="17">
        <v>370</v>
      </c>
      <c r="AI149" s="17" cm="1">
        <f t="array" ref="AI149">SUMPRODUCT(--(IFERROR(HOUR(Flights_2026_09_30333435363734[entry_hour]),-1)=HOUR(AF149)),--(IFERROR(Flights_2026_09_30333435363734[entry_sector],"")=AG149),--(IFERROR(Flights_2026_09_30333435363734[nfl],-1)&gt;=AH149),--(IFERROR(Flights_2026_09_30333435363734[nfl],-1)&lt;=IF(AH149=450,450,AH149+9)))</f>
        <v>0</v>
      </c>
    </row>
    <row r="150" spans="1:35" x14ac:dyDescent="0.2">
      <c r="A150" s="29" t="s">
        <v>319</v>
      </c>
      <c r="B150" s="29" t="s">
        <v>313</v>
      </c>
      <c r="C150" s="29" t="s">
        <v>19</v>
      </c>
      <c r="D150" s="29" t="s">
        <v>53</v>
      </c>
      <c r="E150" s="29" t="s">
        <v>381</v>
      </c>
      <c r="F150" s="30">
        <v>46301.860185185185</v>
      </c>
      <c r="G150" s="29" t="s">
        <v>28</v>
      </c>
      <c r="H150" s="29" t="s">
        <v>2446</v>
      </c>
      <c r="I150" s="31">
        <v>370</v>
      </c>
      <c r="J150" s="29" t="s">
        <v>22</v>
      </c>
      <c r="K150" s="29" t="s">
        <v>23</v>
      </c>
      <c r="L150" s="31">
        <v>880</v>
      </c>
      <c r="M150" s="29" t="s">
        <v>313</v>
      </c>
      <c r="N150" s="30">
        <v>46301.808333333334</v>
      </c>
      <c r="O150" s="31">
        <v>15</v>
      </c>
      <c r="P150" s="29" t="s">
        <v>26</v>
      </c>
      <c r="Q150" s="31">
        <v>370</v>
      </c>
      <c r="R150" t="str">
        <f>IF(B150="","",_xlfn.XLOOKUP(B150,DB!$A$2:$A$205,DB!$C$2:$C$205,"")&amp;"")</f>
        <v>Sector 1</v>
      </c>
      <c r="S150" t="str">
        <f>IF(B150="","",_xlfn.XLOOKUP(B150,DB!$A$2:$A$205,DB!$E$2:$E$205,""))</f>
        <v>Sector 4</v>
      </c>
      <c r="T150" t="str">
        <f>IF(B150="","",_xlfn.XLOOKUP(B150,DB!$A$2:$A$205,DB!$F$2:$F$205,""))</f>
        <v>VOMAR/XUDUN</v>
      </c>
      <c r="U150" t="str">
        <f>IF(B150="","",_xlfn.XLOOKUP(B150,DB!$A$2:$A$205,DB!$D$2:$D$205,""))</f>
        <v>MMID</v>
      </c>
      <c r="V150" t="str">
        <f>IF(B150="","",IF(OR(COUNTIF(M150,"????N?????W")&gt;0,COUNTIF(M150,"????N?????E")&gt;0,COUNTIF(M150,"????S?????W")&gt;0,COUNTIF(M150,"????S?????E")&gt;0),_xlfn.XLOOKUP(B150,DB!$A$2:$A$205,DB!$B$2:$B$205,""),M150))</f>
        <v>MMTG</v>
      </c>
      <c r="AF150" s="2">
        <v>0.625</v>
      </c>
      <c r="AG150" t="s">
        <v>743</v>
      </c>
      <c r="AH150" s="17">
        <v>380</v>
      </c>
      <c r="AI150" s="17" cm="1">
        <f t="array" ref="AI150">SUMPRODUCT(--(IFERROR(HOUR(Flights_2026_09_30333435363734[entry_hour]),-1)=HOUR(AF150)),--(IFERROR(Flights_2026_09_30333435363734[entry_sector],"")=AG150),--(IFERROR(Flights_2026_09_30333435363734[nfl],-1)&gt;=AH150),--(IFERROR(Flights_2026_09_30333435363734[nfl],-1)&lt;=IF(AH150=450,450,AH150+9)))</f>
        <v>0</v>
      </c>
    </row>
    <row r="151" spans="1:35" x14ac:dyDescent="0.2">
      <c r="A151" s="29" t="s">
        <v>325</v>
      </c>
      <c r="B151" s="29" t="s">
        <v>326</v>
      </c>
      <c r="C151" s="29" t="s">
        <v>19</v>
      </c>
      <c r="D151" s="29" t="s">
        <v>76</v>
      </c>
      <c r="E151" s="29" t="s">
        <v>116</v>
      </c>
      <c r="F151" s="30">
        <v>46301.863055555557</v>
      </c>
      <c r="G151" s="29" t="s">
        <v>21</v>
      </c>
      <c r="H151" s="29" t="s">
        <v>2447</v>
      </c>
      <c r="I151" s="31">
        <v>370</v>
      </c>
      <c r="J151" s="29" t="s">
        <v>22</v>
      </c>
      <c r="K151" s="29" t="s">
        <v>23</v>
      </c>
      <c r="L151" s="31">
        <v>848</v>
      </c>
      <c r="M151" s="29" t="s">
        <v>136</v>
      </c>
      <c r="N151" s="30">
        <v>46301.815925925926</v>
      </c>
      <c r="O151" s="31">
        <v>370</v>
      </c>
      <c r="P151" s="29" t="s">
        <v>26</v>
      </c>
      <c r="Q151" s="31">
        <v>350</v>
      </c>
      <c r="R151" t="str">
        <f>IF(B151="","",_xlfn.XLOOKUP(B151,DB!$A$2:$A$205,DB!$C$2:$C$205,"")&amp;"")</f>
        <v>Sector 5</v>
      </c>
      <c r="S151" t="str">
        <f>IF(B151="","",_xlfn.XLOOKUP(B151,DB!$A$2:$A$205,DB!$E$2:$E$205,""))</f>
        <v>Sector 4</v>
      </c>
      <c r="T151" t="str">
        <f>IF(B151="","",_xlfn.XLOOKUP(B151,DB!$A$2:$A$205,DB!$F$2:$F$205,""))</f>
        <v>VOMAR/XUDUN</v>
      </c>
      <c r="U151" t="str">
        <f>IF(B151="","",_xlfn.XLOOKUP(B151,DB!$A$2:$A$205,DB!$D$2:$D$205,""))</f>
        <v>MMEX</v>
      </c>
      <c r="V151" t="str">
        <f>IF(B151="","",IF(OR(COUNTIF(M151,"????N?????W")&gt;0,COUNTIF(M151,"????N?????E")&gt;0,COUNTIF(M151,"????S?????W")&gt;0,COUNTIF(M151,"????S?????E")&gt;0),_xlfn.XLOOKUP(B151,DB!$A$2:$A$205,DB!$B$2:$B$205,""),M151))</f>
        <v>LIDAM</v>
      </c>
      <c r="AF151" s="2">
        <v>0.625</v>
      </c>
      <c r="AG151" t="s">
        <v>743</v>
      </c>
      <c r="AH151" s="17">
        <v>390</v>
      </c>
      <c r="AI151" s="17" cm="1">
        <f t="array" ref="AI151">SUMPRODUCT(--(IFERROR(HOUR(Flights_2026_09_30333435363734[entry_hour]),-1)=HOUR(AF151)),--(IFERROR(Flights_2026_09_30333435363734[entry_sector],"")=AG151),--(IFERROR(Flights_2026_09_30333435363734[nfl],-1)&gt;=AH151),--(IFERROR(Flights_2026_09_30333435363734[nfl],-1)&lt;=IF(AH151=450,450,AH151+9)))</f>
        <v>0</v>
      </c>
    </row>
    <row r="152" spans="1:35" x14ac:dyDescent="0.2">
      <c r="A152" s="29" t="s">
        <v>314</v>
      </c>
      <c r="B152" s="29" t="s">
        <v>89</v>
      </c>
      <c r="C152" s="29" t="s">
        <v>19</v>
      </c>
      <c r="D152" s="29" t="s">
        <v>107</v>
      </c>
      <c r="E152" s="29" t="s">
        <v>2448</v>
      </c>
      <c r="F152" s="30">
        <v>46301.865023148152</v>
      </c>
      <c r="G152" s="29" t="s">
        <v>21</v>
      </c>
      <c r="H152" s="29" t="s">
        <v>2449</v>
      </c>
      <c r="I152" s="31">
        <v>360</v>
      </c>
      <c r="J152" s="29" t="s">
        <v>22</v>
      </c>
      <c r="K152" s="29" t="s">
        <v>23</v>
      </c>
      <c r="L152" s="31">
        <v>207</v>
      </c>
      <c r="M152" s="29" t="s">
        <v>2450</v>
      </c>
      <c r="N152" s="30">
        <v>46301.846909722219</v>
      </c>
      <c r="O152" s="31">
        <v>152</v>
      </c>
      <c r="P152" s="29" t="s">
        <v>26</v>
      </c>
      <c r="Q152" s="31">
        <v>360</v>
      </c>
      <c r="R152" t="str">
        <f>IF(B152="","",_xlfn.XLOOKUP(B152,DB!$A$2:$A$205,DB!$C$2:$C$205,"")&amp;"")</f>
        <v>Sector 7</v>
      </c>
      <c r="S152" t="str">
        <f>IF(B152="","",_xlfn.XLOOKUP(B152,DB!$A$2:$A$205,DB!$E$2:$E$205,""))</f>
        <v>Sector 7</v>
      </c>
      <c r="T152" t="str">
        <f>IF(B152="","",_xlfn.XLOOKUP(B152,DB!$A$2:$A$205,DB!$F$2:$F$205,""))</f>
        <v>PAULE/SIGMA</v>
      </c>
      <c r="U152" t="str">
        <f>IF(B152="","",_xlfn.XLOOKUP(B152,DB!$A$2:$A$205,DB!$D$2:$D$205,""))</f>
        <v>MHCC</v>
      </c>
      <c r="V152" t="str">
        <f>IF(B152="","",IF(OR(COUNTIF(M152,"????N?????W")&gt;0,COUNTIF(M152,"????N?????E")&gt;0,COUNTIF(M152,"????S?????W")&gt;0,COUNTIF(M152,"????S?????E")&gt;0),_xlfn.XLOOKUP(B152,DB!$A$2:$A$205,DB!$B$2:$B$205,""),M152))</f>
        <v>SIGMA</v>
      </c>
      <c r="AF152" s="2">
        <v>0.625</v>
      </c>
      <c r="AG152" t="s">
        <v>743</v>
      </c>
      <c r="AH152" s="17">
        <v>400</v>
      </c>
      <c r="AI152" s="17" cm="1">
        <f t="array" ref="AI152">SUMPRODUCT(--(IFERROR(HOUR(Flights_2026_09_30333435363734[entry_hour]),-1)=HOUR(AF152)),--(IFERROR(Flights_2026_09_30333435363734[entry_sector],"")=AG152),--(IFERROR(Flights_2026_09_30333435363734[nfl],-1)&gt;=AH152),--(IFERROR(Flights_2026_09_30333435363734[nfl],-1)&lt;=IF(AH152=450,450,AH152+9)))</f>
        <v>0</v>
      </c>
    </row>
    <row r="153" spans="1:35" x14ac:dyDescent="0.2">
      <c r="A153" s="29" t="s">
        <v>323</v>
      </c>
      <c r="B153" s="29" t="s">
        <v>324</v>
      </c>
      <c r="C153" s="29" t="s">
        <v>19</v>
      </c>
      <c r="D153" s="29" t="s">
        <v>41</v>
      </c>
      <c r="E153" s="29" t="s">
        <v>533</v>
      </c>
      <c r="F153" s="30">
        <v>46301.867511574077</v>
      </c>
      <c r="G153" s="29" t="s">
        <v>21</v>
      </c>
      <c r="H153" s="29" t="s">
        <v>2451</v>
      </c>
      <c r="I153" s="31">
        <v>390</v>
      </c>
      <c r="J153" s="29" t="s">
        <v>22</v>
      </c>
      <c r="K153" s="29" t="s">
        <v>23</v>
      </c>
      <c r="L153" s="31">
        <v>376</v>
      </c>
      <c r="M153" s="29" t="s">
        <v>550</v>
      </c>
      <c r="N153" s="30">
        <v>46301.84233796296</v>
      </c>
      <c r="O153" s="31">
        <v>390</v>
      </c>
      <c r="P153" s="29" t="s">
        <v>26</v>
      </c>
      <c r="Q153" s="31">
        <v>390</v>
      </c>
      <c r="R153" t="str">
        <f>IF(B153="","",_xlfn.XLOOKUP(B153,DB!$A$2:$A$205,DB!$C$2:$C$205,"")&amp;"")</f>
        <v>Sector 7</v>
      </c>
      <c r="S153" t="str">
        <f>IF(B153="","",_xlfn.XLOOKUP(B153,DB!$A$2:$A$205,DB!$E$2:$E$205,""))</f>
        <v>Sector 7</v>
      </c>
      <c r="T153" t="str">
        <f>IF(B153="","",_xlfn.XLOOKUP(B153,DB!$A$2:$A$205,DB!$F$2:$F$205,""))</f>
        <v>PAULE/SIGMA</v>
      </c>
      <c r="U153" t="str">
        <f>IF(B153="","",_xlfn.XLOOKUP(B153,DB!$A$2:$A$205,DB!$D$2:$D$205,""))</f>
        <v>MHCC</v>
      </c>
      <c r="V153" t="str">
        <f>IF(B153="","",IF(OR(COUNTIF(M153,"????N?????W")&gt;0,COUNTIF(M153,"????N?????E")&gt;0,COUNTIF(M153,"????S?????W")&gt;0,COUNTIF(M153,"????S?????E")&gt;0),_xlfn.XLOOKUP(B153,DB!$A$2:$A$205,DB!$B$2:$B$205,""),M153))</f>
        <v>CTM</v>
      </c>
      <c r="AF153" s="2">
        <v>0.625</v>
      </c>
      <c r="AG153" t="s">
        <v>743</v>
      </c>
      <c r="AH153" s="17">
        <v>410</v>
      </c>
      <c r="AI153" s="17" cm="1">
        <f t="array" ref="AI153">SUMPRODUCT(--(IFERROR(HOUR(Flights_2026_09_30333435363734[entry_hour]),-1)=HOUR(AF153)),--(IFERROR(Flights_2026_09_30333435363734[entry_sector],"")=AG153),--(IFERROR(Flights_2026_09_30333435363734[nfl],-1)&gt;=AH153),--(IFERROR(Flights_2026_09_30333435363734[nfl],-1)&lt;=IF(AH153=450,450,AH153+9)))</f>
        <v>0</v>
      </c>
    </row>
    <row r="154" spans="1:35" x14ac:dyDescent="0.2">
      <c r="A154" s="29" t="s">
        <v>327</v>
      </c>
      <c r="B154" s="29" t="s">
        <v>65</v>
      </c>
      <c r="C154" s="29" t="s">
        <v>19</v>
      </c>
      <c r="D154" s="29" t="s">
        <v>20</v>
      </c>
      <c r="E154" s="29" t="s">
        <v>97</v>
      </c>
      <c r="F154" s="30">
        <v>46301.88548611111</v>
      </c>
      <c r="G154" s="29" t="s">
        <v>21</v>
      </c>
      <c r="H154" s="29" t="s">
        <v>2452</v>
      </c>
      <c r="I154" s="31">
        <v>350</v>
      </c>
      <c r="J154" s="29" t="s">
        <v>22</v>
      </c>
      <c r="K154" s="29" t="s">
        <v>23</v>
      </c>
      <c r="L154" s="31">
        <v>960</v>
      </c>
      <c r="M154" s="29" t="s">
        <v>290</v>
      </c>
      <c r="N154" s="30">
        <v>46301.832349537035</v>
      </c>
      <c r="O154" s="31">
        <v>350</v>
      </c>
      <c r="P154" s="29" t="s">
        <v>26</v>
      </c>
      <c r="Q154" s="31">
        <v>350</v>
      </c>
      <c r="R154" t="str">
        <f>IF(B154="","",_xlfn.XLOOKUP(B154,DB!$A$2:$A$205,DB!$C$2:$C$205,"")&amp;"")</f>
        <v>Sector 6</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GOTAS</v>
      </c>
      <c r="AF154" s="2">
        <v>0.625</v>
      </c>
      <c r="AG154" t="s">
        <v>743</v>
      </c>
      <c r="AH154" s="17">
        <v>420</v>
      </c>
      <c r="AI154" s="17" cm="1">
        <f t="array" ref="AI154">SUMPRODUCT(--(IFERROR(HOUR(Flights_2026_09_30333435363734[entry_hour]),-1)=HOUR(AF154)),--(IFERROR(Flights_2026_09_30333435363734[entry_sector],"")=AG154),--(IFERROR(Flights_2026_09_30333435363734[nfl],-1)&gt;=AH154),--(IFERROR(Flights_2026_09_30333435363734[nfl],-1)&lt;=IF(AH154=450,450,AH154+9)))</f>
        <v>0</v>
      </c>
    </row>
    <row r="155" spans="1:35" x14ac:dyDescent="0.2">
      <c r="A155" s="29" t="s">
        <v>329</v>
      </c>
      <c r="B155" s="29" t="s">
        <v>330</v>
      </c>
      <c r="C155" s="29" t="s">
        <v>19</v>
      </c>
      <c r="D155" s="29" t="s">
        <v>20</v>
      </c>
      <c r="E155" s="29" t="s">
        <v>1726</v>
      </c>
      <c r="F155" s="30">
        <v>46301.8905787037</v>
      </c>
      <c r="G155" s="29" t="s">
        <v>21</v>
      </c>
      <c r="H155" s="29" t="s">
        <v>2453</v>
      </c>
      <c r="I155" s="31">
        <v>350</v>
      </c>
      <c r="J155" s="29" t="s">
        <v>22</v>
      </c>
      <c r="K155" s="29" t="s">
        <v>23</v>
      </c>
      <c r="L155" s="31">
        <v>433</v>
      </c>
      <c r="M155" s="29" t="s">
        <v>2454</v>
      </c>
      <c r="N155" s="30">
        <v>46301.864479166667</v>
      </c>
      <c r="O155" s="31">
        <v>350</v>
      </c>
      <c r="P155" s="29" t="s">
        <v>26</v>
      </c>
      <c r="Q155" s="31">
        <v>350</v>
      </c>
      <c r="R155" t="str">
        <f>IF(B155="","",_xlfn.XLOOKUP(B155,DB!$A$2:$A$205,DB!$C$2:$C$205,"")&amp;"")</f>
        <v>Sector 5</v>
      </c>
      <c r="S155" t="str">
        <f>IF(B155="","",_xlfn.XLOOKUP(B155,DB!$A$2:$A$205,DB!$E$2:$E$205,""))</f>
        <v>Sector 4</v>
      </c>
      <c r="T155" t="str">
        <f>IF(B155="","",_xlfn.XLOOKUP(B155,DB!$A$2:$A$205,DB!$F$2:$F$205,""))</f>
        <v>VOMAR/XUDUN</v>
      </c>
      <c r="U155" t="str">
        <f>IF(B155="","",_xlfn.XLOOKUP(B155,DB!$A$2:$A$205,DB!$D$2:$D$205,""))</f>
        <v>MMTY</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30333435363734[entry_hour]),-1)=HOUR(AF155)),--(IFERROR(Flights_2026_09_30333435363734[entry_sector],"")=AG155),--(IFERROR(Flights_2026_09_30333435363734[nfl],-1)&gt;=AH155),--(IFERROR(Flights_2026_09_30333435363734[nfl],-1)&lt;=IF(AH155=450,450,AH155+9)))</f>
        <v>0</v>
      </c>
    </row>
    <row r="156" spans="1:35" x14ac:dyDescent="0.2">
      <c r="A156" s="29" t="s">
        <v>331</v>
      </c>
      <c r="B156" s="29" t="s">
        <v>81</v>
      </c>
      <c r="C156" s="29" t="s">
        <v>19</v>
      </c>
      <c r="D156" s="29" t="s">
        <v>76</v>
      </c>
      <c r="E156" s="29" t="s">
        <v>321</v>
      </c>
      <c r="F156" s="30">
        <v>46301.903101851851</v>
      </c>
      <c r="G156" s="29" t="s">
        <v>21</v>
      </c>
      <c r="H156" s="29" t="s">
        <v>2455</v>
      </c>
      <c r="I156" s="31">
        <v>350</v>
      </c>
      <c r="J156" s="29" t="s">
        <v>22</v>
      </c>
      <c r="K156" s="29" t="s">
        <v>23</v>
      </c>
      <c r="L156" s="31">
        <v>775</v>
      </c>
      <c r="M156" s="29" t="s">
        <v>2456</v>
      </c>
      <c r="N156" s="30">
        <v>46301.858958333331</v>
      </c>
      <c r="O156" s="31">
        <v>350</v>
      </c>
      <c r="P156" s="29" t="s">
        <v>26</v>
      </c>
      <c r="Q156" s="31">
        <v>350</v>
      </c>
      <c r="R156" t="str">
        <f>IF(B156="","",_xlfn.XLOOKUP(B156,DB!$A$2:$A$205,DB!$C$2:$C$205,"")&amp;"")</f>
        <v>Sector 5</v>
      </c>
      <c r="S156" t="str">
        <f>IF(B156="","",_xlfn.XLOOKUP(B156,DB!$A$2:$A$205,DB!$E$2:$E$205,""))</f>
        <v>Sector 4</v>
      </c>
      <c r="T156" t="str">
        <f>IF(B156="","",_xlfn.XLOOKUP(B156,DB!$A$2:$A$205,DB!$F$2:$F$205,""))</f>
        <v>VOMAR/XUDUN</v>
      </c>
      <c r="U156" t="str">
        <f>IF(B156="","",_xlfn.XLOOKUP(B156,DB!$A$2:$A$205,DB!$D$2:$D$205,""))</f>
        <v>MMTY</v>
      </c>
      <c r="V156" t="str">
        <f>IF(B156="","",IF(OR(COUNTIF(M156,"????N?????W")&gt;0,COUNTIF(M156,"????N?????E")&gt;0,COUNTIF(M156,"????S?????W")&gt;0,COUNTIF(M156,"????S?????E")&gt;0),_xlfn.XLOOKUP(B156,DB!$A$2:$A$205,DB!$B$2:$B$205,""),M156))</f>
        <v>MATOL</v>
      </c>
      <c r="AF156" s="2">
        <v>0.625</v>
      </c>
      <c r="AG156" t="s">
        <v>743</v>
      </c>
      <c r="AH156" s="17">
        <v>440</v>
      </c>
      <c r="AI156" s="17" cm="1">
        <f t="array" ref="AI156">SUMPRODUCT(--(IFERROR(HOUR(Flights_2026_09_30333435363734[entry_hour]),-1)=HOUR(AF156)),--(IFERROR(Flights_2026_09_30333435363734[entry_sector],"")=AG156),--(IFERROR(Flights_2026_09_30333435363734[nfl],-1)&gt;=AH156),--(IFERROR(Flights_2026_09_30333435363734[nfl],-1)&lt;=IF(AH156=450,450,AH156+9)))</f>
        <v>0</v>
      </c>
    </row>
    <row r="157" spans="1:35" x14ac:dyDescent="0.2">
      <c r="A157" s="29" t="s">
        <v>333</v>
      </c>
      <c r="B157" s="29" t="s">
        <v>119</v>
      </c>
      <c r="C157" s="29" t="s">
        <v>19</v>
      </c>
      <c r="D157" s="29" t="s">
        <v>47</v>
      </c>
      <c r="E157" s="29" t="s">
        <v>2457</v>
      </c>
      <c r="F157" s="30">
        <v>46301.904849537037</v>
      </c>
      <c r="G157" s="29" t="s">
        <v>21</v>
      </c>
      <c r="H157" s="29" t="s">
        <v>2458</v>
      </c>
      <c r="I157" s="31">
        <v>350</v>
      </c>
      <c r="J157" s="29" t="s">
        <v>22</v>
      </c>
      <c r="K157" s="29" t="s">
        <v>23</v>
      </c>
      <c r="L157" s="31">
        <v>508</v>
      </c>
      <c r="M157" s="29" t="s">
        <v>25</v>
      </c>
      <c r="N157" s="30">
        <v>46301.873993055553</v>
      </c>
      <c r="O157" s="31">
        <v>350</v>
      </c>
      <c r="P157" s="29" t="s">
        <v>26</v>
      </c>
      <c r="Q157" s="31">
        <v>350</v>
      </c>
      <c r="R157" t="str">
        <f>IF(B157="","",_xlfn.XLOOKUP(B157,DB!$A$2:$A$205,DB!$C$2:$C$205,"")&amp;"")</f>
        <v>Sector 5</v>
      </c>
      <c r="S157" t="str">
        <f>IF(B157="","",_xlfn.XLOOKUP(B157,DB!$A$2:$A$205,DB!$E$2:$E$205,""))</f>
        <v>Sector 4</v>
      </c>
      <c r="T157" t="str">
        <f>IF(B157="","",_xlfn.XLOOKUP(B157,DB!$A$2:$A$205,DB!$F$2:$F$205,""))</f>
        <v>VOMAR/XUDUN</v>
      </c>
      <c r="U157" t="str">
        <f>IF(B157="","",_xlfn.XLOOKUP(B157,DB!$A$2:$A$205,DB!$D$2:$D$205,""))</f>
        <v>MMTY</v>
      </c>
      <c r="V157" t="str">
        <f>IF(B157="","",IF(OR(COUNTIF(M157,"????N?????W")&gt;0,COUNTIF(M157,"????N?????E")&gt;0,COUNTIF(M157,"????S?????W")&gt;0,COUNTIF(M157,"????S?????E")&gt;0),_xlfn.XLOOKUP(B157,DB!$A$2:$A$205,DB!$B$2:$B$205,""),M157))</f>
        <v>KEHLI</v>
      </c>
      <c r="AF157" s="2">
        <v>0.625</v>
      </c>
      <c r="AG157" t="s">
        <v>743</v>
      </c>
      <c r="AH157" s="17">
        <v>450</v>
      </c>
      <c r="AI157" s="17" cm="1">
        <f t="array" ref="AI157">SUMPRODUCT(--(IFERROR(HOUR(Flights_2026_09_30333435363734[entry_hour]),-1)=HOUR(AF157)),--(IFERROR(Flights_2026_09_30333435363734[entry_sector],"")=AG157),--(IFERROR(Flights_2026_09_30333435363734[nfl],-1)&gt;=AH157),--(IFERROR(Flights_2026_09_30333435363734[nfl],-1)&lt;=IF(AH157=450,450,AH157+9)))</f>
        <v>0</v>
      </c>
    </row>
    <row r="158" spans="1:35" x14ac:dyDescent="0.2">
      <c r="A158" s="29" t="s">
        <v>334</v>
      </c>
      <c r="B158" s="29" t="s">
        <v>335</v>
      </c>
      <c r="C158" s="29" t="s">
        <v>19</v>
      </c>
      <c r="D158" s="29" t="s">
        <v>41</v>
      </c>
      <c r="E158" s="29" t="s">
        <v>407</v>
      </c>
      <c r="F158" s="30">
        <v>46301.907557870371</v>
      </c>
      <c r="G158" s="29" t="s">
        <v>21</v>
      </c>
      <c r="H158" s="29" t="s">
        <v>2459</v>
      </c>
      <c r="I158" s="31">
        <v>390</v>
      </c>
      <c r="J158" s="29" t="s">
        <v>22</v>
      </c>
      <c r="K158" s="29" t="s">
        <v>23</v>
      </c>
      <c r="L158" s="31">
        <v>971</v>
      </c>
      <c r="M158" s="29" t="s">
        <v>78</v>
      </c>
      <c r="N158" s="30">
        <v>46301.853425925925</v>
      </c>
      <c r="O158" s="31">
        <v>390</v>
      </c>
      <c r="P158" s="29" t="s">
        <v>26</v>
      </c>
      <c r="Q158" s="31">
        <v>390</v>
      </c>
      <c r="R158" t="str">
        <f>IF(B158="","",_xlfn.XLOOKUP(B158,DB!$A$2:$A$205,DB!$C$2:$C$205,"")&amp;"")</f>
        <v>Sector 6</v>
      </c>
      <c r="S158" t="str">
        <f>IF(B158="","",_xlfn.XLOOKUP(B158,DB!$A$2:$A$205,DB!$E$2:$E$205,""))</f>
        <v>Sector 4</v>
      </c>
      <c r="T158" t="str">
        <f>IF(B158="","",_xlfn.XLOOKUP(B158,DB!$A$2:$A$205,DB!$F$2:$F$205,""))</f>
        <v>VOMAR/XUDUN</v>
      </c>
      <c r="U158" t="str">
        <f>IF(B158="","",_xlfn.XLOOKUP(B158,DB!$A$2:$A$205,DB!$D$2:$D$205,""))</f>
        <v>MMEX</v>
      </c>
      <c r="V158" t="str">
        <f>IF(B158="","",IF(OR(COUNTIF(M158,"????N?????W")&gt;0,COUNTIF(M158,"????N?????E")&gt;0,COUNTIF(M158,"????S?????W")&gt;0,COUNTIF(M158,"????S?????E")&gt;0),_xlfn.XLOOKUP(B158,DB!$A$2:$A$205,DB!$B$2:$B$205,""),M158))</f>
        <v>GOTAS</v>
      </c>
      <c r="AF158" s="2">
        <v>0.625</v>
      </c>
      <c r="AG158" t="s">
        <v>744</v>
      </c>
      <c r="AH158" s="17">
        <v>200</v>
      </c>
      <c r="AI158" s="17" cm="1">
        <f t="array" ref="AI158">SUMPRODUCT(--(IFERROR(HOUR(Flights_2026_09_30333435363734[entry_hour]),-1)=HOUR(AF158)),--(IFERROR(Flights_2026_09_30333435363734[entry_sector],"")=AG158),--(IFERROR(Flights_2026_09_30333435363734[nfl],-1)&gt;=AH158),--(IFERROR(Flights_2026_09_30333435363734[nfl],-1)&lt;=IF(AH158=450,450,AH158+9)))</f>
        <v>0</v>
      </c>
    </row>
    <row r="159" spans="1:35" x14ac:dyDescent="0.2">
      <c r="A159" s="29" t="s">
        <v>342</v>
      </c>
      <c r="B159" s="29" t="s">
        <v>122</v>
      </c>
      <c r="C159" s="29" t="s">
        <v>19</v>
      </c>
      <c r="D159" s="29" t="s">
        <v>41</v>
      </c>
      <c r="E159" s="29" t="s">
        <v>336</v>
      </c>
      <c r="F159" s="30">
        <v>46301.916527777779</v>
      </c>
      <c r="G159" s="29" t="s">
        <v>28</v>
      </c>
      <c r="H159" s="29" t="s">
        <v>2460</v>
      </c>
      <c r="I159" s="31">
        <v>390</v>
      </c>
      <c r="J159" s="29" t="s">
        <v>22</v>
      </c>
      <c r="K159" s="29" t="s">
        <v>23</v>
      </c>
      <c r="L159" s="31">
        <v>868</v>
      </c>
      <c r="M159" s="29" t="s">
        <v>818</v>
      </c>
      <c r="N159" s="30">
        <v>46301.869490740741</v>
      </c>
      <c r="O159" s="31">
        <v>390</v>
      </c>
      <c r="P159" s="29" t="s">
        <v>26</v>
      </c>
      <c r="Q159" s="31">
        <v>390</v>
      </c>
      <c r="R159" t="str">
        <f>IF(B159="","",_xlfn.XLOOKUP(B159,DB!$A$2:$A$205,DB!$C$2:$C$205,"")&amp;"")</f>
        <v>Sector 5</v>
      </c>
      <c r="S159" t="str">
        <f>IF(B159="","",_xlfn.XLOOKUP(B159,DB!$A$2:$A$205,DB!$E$2:$E$205,""))</f>
        <v>Sector 4</v>
      </c>
      <c r="T159" t="str">
        <f>IF(B159="","",_xlfn.XLOOKUP(B159,DB!$A$2:$A$205,DB!$F$2:$F$205,""))</f>
        <v>VOMAR/XUDUN</v>
      </c>
      <c r="U159" t="str">
        <f>IF(B159="","",_xlfn.XLOOKUP(B159,DB!$A$2:$A$205,DB!$D$2:$D$205,""))</f>
        <v>MMEX</v>
      </c>
      <c r="V159" t="str">
        <f>IF(B159="","",IF(OR(COUNTIF(M159,"????N?????W")&gt;0,COUNTIF(M159,"????N?????E")&gt;0,COUNTIF(M159,"????S?????W")&gt;0,COUNTIF(M159,"????S?????E")&gt;0),_xlfn.XLOOKUP(B159,DB!$A$2:$A$205,DB!$B$2:$B$205,""),M159))</f>
        <v>LIDAM</v>
      </c>
      <c r="AF159" s="2">
        <v>0.625</v>
      </c>
      <c r="AG159" t="s">
        <v>744</v>
      </c>
      <c r="AH159" s="17">
        <v>210</v>
      </c>
      <c r="AI159" s="17" cm="1">
        <f t="array" ref="AI159">SUMPRODUCT(--(IFERROR(HOUR(Flights_2026_09_30333435363734[entry_hour]),-1)=HOUR(AF159)),--(IFERROR(Flights_2026_09_30333435363734[entry_sector],"")=AG159),--(IFERROR(Flights_2026_09_30333435363734[nfl],-1)&gt;=AH159),--(IFERROR(Flights_2026_09_30333435363734[nfl],-1)&lt;=IF(AH159=450,450,AH159+9)))</f>
        <v>0</v>
      </c>
    </row>
    <row r="160" spans="1:35" x14ac:dyDescent="0.2">
      <c r="A160" s="29" t="s">
        <v>646</v>
      </c>
      <c r="B160" s="29" t="s">
        <v>647</v>
      </c>
      <c r="C160" s="29" t="s">
        <v>19</v>
      </c>
      <c r="D160" s="29" t="s">
        <v>339</v>
      </c>
      <c r="E160" s="29" t="s">
        <v>2461</v>
      </c>
      <c r="F160" s="30">
        <v>46301.921944444446</v>
      </c>
      <c r="G160" s="29" t="s">
        <v>21</v>
      </c>
      <c r="H160" s="29" t="s">
        <v>2462</v>
      </c>
      <c r="I160" s="31">
        <v>400</v>
      </c>
      <c r="J160" s="29" t="s">
        <v>22</v>
      </c>
      <c r="K160" s="29" t="s">
        <v>23</v>
      </c>
      <c r="L160" s="31">
        <v>166</v>
      </c>
      <c r="M160" s="29" t="s">
        <v>37</v>
      </c>
      <c r="N160" s="30">
        <v>46301.908425925925</v>
      </c>
      <c r="O160" s="31">
        <v>340</v>
      </c>
      <c r="P160" s="29" t="s">
        <v>38</v>
      </c>
      <c r="Q160" s="31">
        <v>220</v>
      </c>
      <c r="R160" t="str">
        <f>IF(B160="","",_xlfn.XLOOKUP(B160,DB!$A$2:$A$205,DB!$C$2:$C$205,"")&amp;"")</f>
        <v>Sector 3</v>
      </c>
      <c r="S160" t="str">
        <f>IF(B160="","",_xlfn.XLOOKUP(B160,DB!$A$2:$A$205,DB!$E$2:$E$205,""))</f>
        <v>Sector 3</v>
      </c>
      <c r="T160" t="str">
        <f>IF(B160="","",_xlfn.XLOOKUP(B160,DB!$A$2:$A$205,DB!$F$2:$F$205,""))</f>
        <v>NOSAT</v>
      </c>
      <c r="U160" t="str">
        <f>IF(B160="","",_xlfn.XLOOKUP(B160,DB!$A$2:$A$205,DB!$D$2:$D$205,""))</f>
        <v>MUFH</v>
      </c>
      <c r="V160" t="str">
        <f>IF(B160="","",IF(OR(COUNTIF(M160,"????N?????W")&gt;0,COUNTIF(M160,"????N?????E")&gt;0,COUNTIF(M160,"????S?????W")&gt;0,COUNTIF(M160,"????S?????E")&gt;0),_xlfn.XLOOKUP(B160,DB!$A$2:$A$205,DB!$B$2:$B$205,""),M160))</f>
        <v>NOSAT</v>
      </c>
      <c r="AF160" s="2">
        <v>0.625</v>
      </c>
      <c r="AG160" t="s">
        <v>744</v>
      </c>
      <c r="AH160" s="17">
        <v>220</v>
      </c>
      <c r="AI160" s="17" cm="1">
        <f t="array" ref="AI160">SUMPRODUCT(--(IFERROR(HOUR(Flights_2026_09_30333435363734[entry_hour]),-1)=HOUR(AF160)),--(IFERROR(Flights_2026_09_30333435363734[entry_sector],"")=AG160),--(IFERROR(Flights_2026_09_30333435363734[nfl],-1)&gt;=AH160),--(IFERROR(Flights_2026_09_30333435363734[nfl],-1)&lt;=IF(AH160=450,450,AH160+9)))</f>
        <v>6</v>
      </c>
    </row>
    <row r="161" spans="1:35" x14ac:dyDescent="0.2">
      <c r="A161" s="29" t="s">
        <v>2463</v>
      </c>
      <c r="B161" s="29" t="s">
        <v>52</v>
      </c>
      <c r="C161" s="29" t="s">
        <v>19</v>
      </c>
      <c r="D161" s="29" t="s">
        <v>2224</v>
      </c>
      <c r="E161" s="29" t="s">
        <v>2225</v>
      </c>
      <c r="F161" s="30">
        <v>46301.924884259257</v>
      </c>
      <c r="G161" s="29" t="s">
        <v>21</v>
      </c>
      <c r="H161" s="29" t="s">
        <v>2464</v>
      </c>
      <c r="I161" s="31">
        <v>370</v>
      </c>
      <c r="J161" s="29" t="s">
        <v>22</v>
      </c>
      <c r="K161" s="29" t="s">
        <v>23</v>
      </c>
      <c r="L161" s="31">
        <v>916</v>
      </c>
      <c r="M161" s="29" t="s">
        <v>98</v>
      </c>
      <c r="N161" s="30">
        <v>46301.876168981478</v>
      </c>
      <c r="O161" s="31">
        <v>370</v>
      </c>
      <c r="P161" s="29" t="s">
        <v>26</v>
      </c>
      <c r="Q161" s="31">
        <v>370</v>
      </c>
      <c r="R161" t="str">
        <f>IF(B161="","",_xlfn.XLOOKUP(B161,DB!$A$2:$A$205,DB!$C$2:$C$205,"")&amp;"")</f>
        <v>Sector 6</v>
      </c>
      <c r="S161" t="str">
        <f>IF(B161="","",_xlfn.XLOOKUP(B161,DB!$A$2:$A$205,DB!$E$2:$E$205,""))</f>
        <v>Sector 4</v>
      </c>
      <c r="T161" t="str">
        <f>IF(B161="","",_xlfn.XLOOKUP(B161,DB!$A$2:$A$205,DB!$F$2:$F$205,""))</f>
        <v>VOMAR/XUDUN</v>
      </c>
      <c r="U161" t="str">
        <f>IF(B161="","",_xlfn.XLOOKUP(B161,DB!$A$2:$A$205,DB!$D$2:$D$205,""))</f>
        <v>MMEX</v>
      </c>
      <c r="V161" t="str">
        <f>IF(B161="","",IF(OR(COUNTIF(M161,"????N?????W")&gt;0,COUNTIF(M161,"????N?????E")&gt;0,COUNTIF(M161,"????S?????W")&gt;0,COUNTIF(M161,"????S?????E")&gt;0),_xlfn.XLOOKUP(B161,DB!$A$2:$A$205,DB!$B$2:$B$205,""),M161))</f>
        <v>GOTAS</v>
      </c>
      <c r="AF161" s="2">
        <v>0.625</v>
      </c>
      <c r="AG161" t="s">
        <v>744</v>
      </c>
      <c r="AH161" s="17">
        <v>230</v>
      </c>
      <c r="AI161" s="17" cm="1">
        <f t="array" ref="AI161">SUMPRODUCT(--(IFERROR(HOUR(Flights_2026_09_30333435363734[entry_hour]),-1)=HOUR(AF161)),--(IFERROR(Flights_2026_09_30333435363734[entry_sector],"")=AG161),--(IFERROR(Flights_2026_09_30333435363734[nfl],-1)&gt;=AH161),--(IFERROR(Flights_2026_09_30333435363734[nfl],-1)&lt;=IF(AH161=450,450,AH161+9)))</f>
        <v>0</v>
      </c>
    </row>
    <row r="162" spans="1:35" x14ac:dyDescent="0.2">
      <c r="A162" s="29" t="s">
        <v>346</v>
      </c>
      <c r="B162" s="29" t="s">
        <v>335</v>
      </c>
      <c r="C162" s="29" t="s">
        <v>19</v>
      </c>
      <c r="D162" s="29" t="s">
        <v>41</v>
      </c>
      <c r="E162" s="29" t="s">
        <v>100</v>
      </c>
      <c r="F162" s="30">
        <v>46301.928194444445</v>
      </c>
      <c r="G162" s="29" t="s">
        <v>21</v>
      </c>
      <c r="H162" s="29" t="s">
        <v>2465</v>
      </c>
      <c r="I162" s="31">
        <v>370</v>
      </c>
      <c r="J162" s="29" t="s">
        <v>22</v>
      </c>
      <c r="K162" s="29" t="s">
        <v>23</v>
      </c>
      <c r="L162" s="31">
        <v>933</v>
      </c>
      <c r="M162" s="29" t="s">
        <v>78</v>
      </c>
      <c r="N162" s="30">
        <v>46301.877430555556</v>
      </c>
      <c r="O162" s="31">
        <v>370</v>
      </c>
      <c r="P162" s="29" t="s">
        <v>26</v>
      </c>
      <c r="Q162" s="31">
        <v>370</v>
      </c>
      <c r="R162" t="str">
        <f>IF(B162="","",_xlfn.XLOOKUP(B162,DB!$A$2:$A$205,DB!$C$2:$C$205,"")&amp;"")</f>
        <v>Sector 6</v>
      </c>
      <c r="S162" t="str">
        <f>IF(B162="","",_xlfn.XLOOKUP(B162,DB!$A$2:$A$205,DB!$E$2:$E$205,""))</f>
        <v>Sector 4</v>
      </c>
      <c r="T162" t="str">
        <f>IF(B162="","",_xlfn.XLOOKUP(B162,DB!$A$2:$A$205,DB!$F$2:$F$205,""))</f>
        <v>VOMAR/XUDUN</v>
      </c>
      <c r="U162" t="str">
        <f>IF(B162="","",_xlfn.XLOOKUP(B162,DB!$A$2:$A$205,DB!$D$2:$D$205,""))</f>
        <v>MMEX</v>
      </c>
      <c r="V162" t="str">
        <f>IF(B162="","",IF(OR(COUNTIF(M162,"????N?????W")&gt;0,COUNTIF(M162,"????N?????E")&gt;0,COUNTIF(M162,"????S?????W")&gt;0,COUNTIF(M162,"????S?????E")&gt;0),_xlfn.XLOOKUP(B162,DB!$A$2:$A$205,DB!$B$2:$B$205,""),M162))</f>
        <v>GOTAS</v>
      </c>
      <c r="AF162" s="2">
        <v>0.625</v>
      </c>
      <c r="AG162" t="s">
        <v>744</v>
      </c>
      <c r="AH162" s="17">
        <v>240</v>
      </c>
      <c r="AI162" s="17" cm="1">
        <f t="array" ref="AI162">SUMPRODUCT(--(IFERROR(HOUR(Flights_2026_09_30333435363734[entry_hour]),-1)=HOUR(AF162)),--(IFERROR(Flights_2026_09_30333435363734[entry_sector],"")=AG162),--(IFERROR(Flights_2026_09_30333435363734[nfl],-1)&gt;=AH162),--(IFERROR(Flights_2026_09_30333435363734[nfl],-1)&lt;=IF(AH162=450,450,AH162+9)))</f>
        <v>0</v>
      </c>
    </row>
    <row r="163" spans="1:35" x14ac:dyDescent="0.2">
      <c r="A163" s="29" t="s">
        <v>2466</v>
      </c>
      <c r="B163" s="29" t="s">
        <v>86</v>
      </c>
      <c r="C163" s="29" t="s">
        <v>19</v>
      </c>
      <c r="D163" s="29" t="s">
        <v>359</v>
      </c>
      <c r="E163" s="29"/>
      <c r="F163" s="30">
        <v>46301.938402777778</v>
      </c>
      <c r="G163" s="29" t="s">
        <v>21</v>
      </c>
      <c r="H163" s="29" t="s">
        <v>2467</v>
      </c>
      <c r="I163" s="31">
        <v>370</v>
      </c>
      <c r="J163" s="29" t="s">
        <v>22</v>
      </c>
      <c r="K163" s="29" t="s">
        <v>31</v>
      </c>
      <c r="L163" s="31">
        <v>941</v>
      </c>
      <c r="M163" s="29" t="s">
        <v>2468</v>
      </c>
      <c r="N163" s="30">
        <v>46301.883148148147</v>
      </c>
      <c r="O163" s="31">
        <v>370</v>
      </c>
      <c r="P163" s="29" t="s">
        <v>26</v>
      </c>
      <c r="Q163" s="31">
        <v>370</v>
      </c>
      <c r="R163" t="str">
        <f>IF(B163="","",_xlfn.XLOOKUP(B163,DB!$A$2:$A$205,DB!$C$2:$C$205,"")&amp;"")</f>
        <v>Sector 6</v>
      </c>
      <c r="S163" t="str">
        <f>IF(B163="","",_xlfn.XLOOKUP(B163,DB!$A$2:$A$205,DB!$E$2:$E$205,""))</f>
        <v>Sector 4</v>
      </c>
      <c r="T163" t="str">
        <f>IF(B163="","",_xlfn.XLOOKUP(B163,DB!$A$2:$A$205,DB!$F$2:$F$205,""))</f>
        <v>VOMAR/XUDUN</v>
      </c>
      <c r="U163" t="str">
        <f>IF(B163="","",_xlfn.XLOOKUP(B163,DB!$A$2:$A$205,DB!$D$2:$D$205,""))</f>
        <v>MMEX</v>
      </c>
      <c r="V163" t="str">
        <f>IF(B163="","",IF(OR(COUNTIF(M163,"????N?????W")&gt;0,COUNTIF(M163,"????N?????E")&gt;0,COUNTIF(M163,"????S?????W")&gt;0,COUNTIF(M163,"????S?????E")&gt;0),_xlfn.XLOOKUP(B163,DB!$A$2:$A$205,DB!$B$2:$B$205,""),M163))</f>
        <v>GOTAS</v>
      </c>
      <c r="AF163" s="2">
        <v>0.625</v>
      </c>
      <c r="AG163" t="s">
        <v>744</v>
      </c>
      <c r="AH163" s="17">
        <v>250</v>
      </c>
      <c r="AI163" s="17" cm="1">
        <f t="array" ref="AI163">SUMPRODUCT(--(IFERROR(HOUR(Flights_2026_09_30333435363734[entry_hour]),-1)=HOUR(AF163)),--(IFERROR(Flights_2026_09_30333435363734[entry_sector],"")=AG163),--(IFERROR(Flights_2026_09_30333435363734[nfl],-1)&gt;=AH163),--(IFERROR(Flights_2026_09_30333435363734[nfl],-1)&lt;=IF(AH163=450,450,AH163+9)))</f>
        <v>0</v>
      </c>
    </row>
    <row r="164" spans="1:35" x14ac:dyDescent="0.2">
      <c r="A164" s="29" t="s">
        <v>337</v>
      </c>
      <c r="B164" s="29" t="s">
        <v>206</v>
      </c>
      <c r="C164" s="29" t="s">
        <v>19</v>
      </c>
      <c r="D164" s="29" t="s">
        <v>53</v>
      </c>
      <c r="E164" s="29" t="s">
        <v>1368</v>
      </c>
      <c r="F164" s="30">
        <v>46301.940254629626</v>
      </c>
      <c r="G164" s="29" t="s">
        <v>21</v>
      </c>
      <c r="H164" s="29" t="s">
        <v>2469</v>
      </c>
      <c r="I164" s="31">
        <v>360</v>
      </c>
      <c r="J164" s="29" t="s">
        <v>22</v>
      </c>
      <c r="K164" s="29" t="s">
        <v>23</v>
      </c>
      <c r="L164" s="31">
        <v>247</v>
      </c>
      <c r="M164" s="29" t="s">
        <v>44</v>
      </c>
      <c r="N164" s="30">
        <v>46301.921770833331</v>
      </c>
      <c r="O164" s="31">
        <v>146</v>
      </c>
      <c r="P164" s="29" t="s">
        <v>26</v>
      </c>
      <c r="Q164" s="31">
        <v>360</v>
      </c>
      <c r="R164" t="str">
        <f>IF(B164="","",_xlfn.XLOOKUP(B164,DB!$A$2:$A$205,DB!$C$2:$C$205,"")&amp;"")</f>
        <v>Sector 7</v>
      </c>
      <c r="S164" t="str">
        <f>IF(B164="","",_xlfn.XLOOKUP(B164,DB!$A$2:$A$205,DB!$E$2:$E$205,""))</f>
        <v>Sector 7</v>
      </c>
      <c r="T164" t="str">
        <f>IF(B164="","",_xlfn.XLOOKUP(B164,DB!$A$2:$A$205,DB!$F$2:$F$205,""))</f>
        <v>PAULE/SIGMA</v>
      </c>
      <c r="U164" t="str">
        <f>IF(B164="","",_xlfn.XLOOKUP(B164,DB!$A$2:$A$205,DB!$D$2:$D$205,""))</f>
        <v>MHCC</v>
      </c>
      <c r="V164" t="str">
        <f>IF(B164="","",IF(OR(COUNTIF(M164,"????N?????W")&gt;0,COUNTIF(M164,"????N?????E")&gt;0,COUNTIF(M164,"????S?????W")&gt;0,COUNTIF(M164,"????S?????E")&gt;0),_xlfn.XLOOKUP(B164,DB!$A$2:$A$205,DB!$B$2:$B$205,""),M164))</f>
        <v>SIGMA</v>
      </c>
      <c r="AF164" s="2">
        <v>0.625</v>
      </c>
      <c r="AG164" t="s">
        <v>744</v>
      </c>
      <c r="AH164" s="17">
        <v>260</v>
      </c>
      <c r="AI164" s="17" cm="1">
        <f t="array" ref="AI164">SUMPRODUCT(--(IFERROR(HOUR(Flights_2026_09_30333435363734[entry_hour]),-1)=HOUR(AF164)),--(IFERROR(Flights_2026_09_30333435363734[entry_sector],"")=AG164),--(IFERROR(Flights_2026_09_30333435363734[nfl],-1)&gt;=AH164),--(IFERROR(Flights_2026_09_30333435363734[nfl],-1)&lt;=IF(AH164=450,450,AH164+9)))</f>
        <v>0</v>
      </c>
    </row>
    <row r="165" spans="1:35" x14ac:dyDescent="0.2">
      <c r="A165" s="29" t="s">
        <v>2470</v>
      </c>
      <c r="B165" s="29" t="s">
        <v>351</v>
      </c>
      <c r="C165" s="29" t="s">
        <v>19</v>
      </c>
      <c r="D165" s="29" t="s">
        <v>352</v>
      </c>
      <c r="E165" s="29" t="s">
        <v>2471</v>
      </c>
      <c r="F165" s="30">
        <v>46301.941655092596</v>
      </c>
      <c r="G165" s="29" t="s">
        <v>21</v>
      </c>
      <c r="H165" s="29" t="s">
        <v>2472</v>
      </c>
      <c r="I165" s="31">
        <v>400</v>
      </c>
      <c r="J165" s="29" t="s">
        <v>22</v>
      </c>
      <c r="K165" s="29" t="s">
        <v>23</v>
      </c>
      <c r="L165" s="31">
        <v>239</v>
      </c>
      <c r="M165" s="29" t="s">
        <v>190</v>
      </c>
      <c r="N165" s="30">
        <v>46301.922418981485</v>
      </c>
      <c r="O165" s="31">
        <v>177</v>
      </c>
      <c r="P165" s="29" t="s">
        <v>38</v>
      </c>
      <c r="Q165" s="31">
        <v>400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ILUBA</v>
      </c>
      <c r="AF165" s="2">
        <v>0.625</v>
      </c>
      <c r="AG165" t="s">
        <v>744</v>
      </c>
      <c r="AH165" s="17">
        <v>270</v>
      </c>
      <c r="AI165" s="17" cm="1">
        <f t="array" ref="AI165">SUMPRODUCT(--(IFERROR(HOUR(Flights_2026_09_30333435363734[entry_hour]),-1)=HOUR(AF165)),--(IFERROR(Flights_2026_09_30333435363734[entry_sector],"")=AG165),--(IFERROR(Flights_2026_09_30333435363734[nfl],-1)&gt;=AH165),--(IFERROR(Flights_2026_09_30333435363734[nfl],-1)&lt;=IF(AH165=450,450,AH165+9)))</f>
        <v>0</v>
      </c>
    </row>
    <row r="166" spans="1:35" x14ac:dyDescent="0.2">
      <c r="A166" s="29" t="s">
        <v>347</v>
      </c>
      <c r="B166" s="29" t="s">
        <v>282</v>
      </c>
      <c r="C166" s="29" t="s">
        <v>19</v>
      </c>
      <c r="D166" s="29" t="s">
        <v>53</v>
      </c>
      <c r="E166" s="29" t="s">
        <v>2473</v>
      </c>
      <c r="F166" s="30">
        <v>46301.943449074075</v>
      </c>
      <c r="G166" s="29" t="s">
        <v>21</v>
      </c>
      <c r="H166" s="29" t="s">
        <v>2474</v>
      </c>
      <c r="I166" s="31">
        <v>320</v>
      </c>
      <c r="J166" s="29" t="s">
        <v>22</v>
      </c>
      <c r="K166" s="29" t="s">
        <v>23</v>
      </c>
      <c r="L166" s="31">
        <v>227</v>
      </c>
      <c r="M166" s="29" t="s">
        <v>44</v>
      </c>
      <c r="N166" s="30">
        <v>46301.924467592595</v>
      </c>
      <c r="O166" s="31">
        <v>254</v>
      </c>
      <c r="P166" s="29" t="s">
        <v>26</v>
      </c>
      <c r="Q166" s="31">
        <v>300</v>
      </c>
      <c r="R166" t="str">
        <f>IF(B166="","",_xlfn.XLOOKUP(B166,DB!$A$2:$A$205,DB!$C$2:$C$205,"")&amp;"")</f>
        <v>Sector 7</v>
      </c>
      <c r="S166" t="str">
        <f>IF(B166="","",_xlfn.XLOOKUP(B166,DB!$A$2:$A$205,DB!$E$2:$E$205,""))</f>
        <v>Sector 7</v>
      </c>
      <c r="T166" t="str">
        <f>IF(B166="","",_xlfn.XLOOKUP(B166,DB!$A$2:$A$205,DB!$F$2:$F$205,""))</f>
        <v>PAULE/SIGMA</v>
      </c>
      <c r="U166" t="str">
        <f>IF(B166="","",_xlfn.XLOOKUP(B166,DB!$A$2:$A$205,DB!$D$2:$D$205,""))</f>
        <v>MHCC</v>
      </c>
      <c r="V166" t="str">
        <f>IF(B166="","",IF(OR(COUNTIF(M166,"????N?????W")&gt;0,COUNTIF(M166,"????N?????E")&gt;0,COUNTIF(M166,"????S?????W")&gt;0,COUNTIF(M166,"????S?????E")&gt;0),_xlfn.XLOOKUP(B166,DB!$A$2:$A$205,DB!$B$2:$B$205,""),M166))</f>
        <v>SIGMA</v>
      </c>
      <c r="AF166" s="2">
        <v>0.625</v>
      </c>
      <c r="AG166" t="s">
        <v>744</v>
      </c>
      <c r="AH166" s="17">
        <v>280</v>
      </c>
      <c r="AI166" s="17" cm="1">
        <f t="array" ref="AI166">SUMPRODUCT(--(IFERROR(HOUR(Flights_2026_09_30333435363734[entry_hour]),-1)=HOUR(AF166)),--(IFERROR(Flights_2026_09_30333435363734[entry_sector],"")=AG166),--(IFERROR(Flights_2026_09_30333435363734[nfl],-1)&gt;=AH166),--(IFERROR(Flights_2026_09_30333435363734[nfl],-1)&lt;=IF(AH166=450,450,AH166+9)))</f>
        <v>0</v>
      </c>
    </row>
    <row r="167" spans="1:35" x14ac:dyDescent="0.2">
      <c r="A167" s="29" t="s">
        <v>349</v>
      </c>
      <c r="B167" s="29" t="s">
        <v>75</v>
      </c>
      <c r="C167" s="29" t="s">
        <v>19</v>
      </c>
      <c r="D167" s="29" t="s">
        <v>53</v>
      </c>
      <c r="E167" s="29" t="s">
        <v>446</v>
      </c>
      <c r="F167" s="30">
        <v>46301.956041666665</v>
      </c>
      <c r="G167" s="29" t="s">
        <v>28</v>
      </c>
      <c r="H167" s="29" t="s">
        <v>2475</v>
      </c>
      <c r="I167" s="31">
        <v>370</v>
      </c>
      <c r="J167" s="29" t="s">
        <v>22</v>
      </c>
      <c r="K167" s="29" t="s">
        <v>23</v>
      </c>
      <c r="L167" s="31">
        <v>927</v>
      </c>
      <c r="M167" s="29" t="s">
        <v>844</v>
      </c>
      <c r="N167" s="30">
        <v>46301.906666666669</v>
      </c>
      <c r="O167" s="31">
        <v>370</v>
      </c>
      <c r="P167" s="29" t="s">
        <v>26</v>
      </c>
      <c r="Q167" s="31">
        <v>370</v>
      </c>
      <c r="R167" t="str">
        <f>IF(B167="","",_xlfn.XLOOKUP(B167,DB!$A$2:$A$205,DB!$C$2:$C$205,"")&amp;"")</f>
        <v>Sector 5</v>
      </c>
      <c r="S167" t="str">
        <f>IF(B167="","",_xlfn.XLOOKUP(B167,DB!$A$2:$A$205,DB!$E$2:$E$205,""))</f>
        <v>Sector 4</v>
      </c>
      <c r="T167" t="str">
        <f>IF(B167="","",_xlfn.XLOOKUP(B167,DB!$A$2:$A$205,DB!$F$2:$F$205,""))</f>
        <v>VOMAR/XUDUN</v>
      </c>
      <c r="U167" t="str">
        <f>IF(B167="","",_xlfn.XLOOKUP(B167,DB!$A$2:$A$205,DB!$D$2:$D$205,""))</f>
        <v>MMEX</v>
      </c>
      <c r="V167" t="str">
        <f>IF(B167="","",IF(OR(COUNTIF(M167,"????N?????W")&gt;0,COUNTIF(M167,"????N?????E")&gt;0,COUNTIF(M167,"????S?????W")&gt;0,COUNTIF(M167,"????S?????E")&gt;0),_xlfn.XLOOKUP(B167,DB!$A$2:$A$205,DB!$B$2:$B$205,""),M167))</f>
        <v>LIDAM</v>
      </c>
      <c r="AF167" s="2">
        <v>0.625</v>
      </c>
      <c r="AG167" t="s">
        <v>744</v>
      </c>
      <c r="AH167" s="17">
        <v>290</v>
      </c>
      <c r="AI167" s="17" cm="1">
        <f t="array" ref="AI167">SUMPRODUCT(--(IFERROR(HOUR(Flights_2026_09_30333435363734[entry_hour]),-1)=HOUR(AF167)),--(IFERROR(Flights_2026_09_30333435363734[entry_sector],"")=AG167),--(IFERROR(Flights_2026_09_30333435363734[nfl],-1)&gt;=AH167),--(IFERROR(Flights_2026_09_30333435363734[nfl],-1)&lt;=IF(AH167=450,450,AH167+9)))</f>
        <v>0</v>
      </c>
    </row>
    <row r="168" spans="1:35" x14ac:dyDescent="0.2">
      <c r="A168" s="29" t="s">
        <v>364</v>
      </c>
      <c r="B168" s="29" t="s">
        <v>279</v>
      </c>
      <c r="C168" s="29" t="s">
        <v>19</v>
      </c>
      <c r="D168" s="29" t="s">
        <v>365</v>
      </c>
      <c r="E168" s="29" t="s">
        <v>2476</v>
      </c>
      <c r="F168" s="30">
        <v>46301.957650462966</v>
      </c>
      <c r="G168" s="29" t="s">
        <v>21</v>
      </c>
      <c r="H168" s="29" t="s">
        <v>2477</v>
      </c>
      <c r="I168" s="31">
        <v>360</v>
      </c>
      <c r="J168" s="29" t="s">
        <v>22</v>
      </c>
      <c r="K168" s="29" t="s">
        <v>23</v>
      </c>
      <c r="L168" s="31">
        <v>178</v>
      </c>
      <c r="M168" s="29" t="s">
        <v>37</v>
      </c>
      <c r="N168" s="30">
        <v>46301.942870370367</v>
      </c>
      <c r="O168" s="31">
        <v>170</v>
      </c>
      <c r="P168" s="29" t="s">
        <v>38</v>
      </c>
      <c r="Q168" s="31">
        <v>220</v>
      </c>
      <c r="R168" t="str">
        <f>IF(B168="","",_xlfn.XLOOKUP(B168,DB!$A$2:$A$205,DB!$C$2:$C$205,"")&amp;"")</f>
        <v>Sector 3</v>
      </c>
      <c r="S168" t="str">
        <f>IF(B168="","",_xlfn.XLOOKUP(B168,DB!$A$2:$A$205,DB!$E$2:$E$205,""))</f>
        <v>Sector 3</v>
      </c>
      <c r="T168" t="str">
        <f>IF(B168="","",_xlfn.XLOOKUP(B168,DB!$A$2:$A$205,DB!$F$2:$F$205,""))</f>
        <v>NOSAT</v>
      </c>
      <c r="U168" t="str">
        <f>IF(B168="","",_xlfn.XLOOKUP(B168,DB!$A$2:$A$205,DB!$D$2:$D$205,""))</f>
        <v>MUFH</v>
      </c>
      <c r="V168" t="str">
        <f>IF(B168="","",IF(OR(COUNTIF(M168,"????N?????W")&gt;0,COUNTIF(M168,"????N?????E")&gt;0,COUNTIF(M168,"????S?????W")&gt;0,COUNTIF(M168,"????S?????E")&gt;0),_xlfn.XLOOKUP(B168,DB!$A$2:$A$205,DB!$B$2:$B$205,""),M168))</f>
        <v>NOSAT</v>
      </c>
      <c r="AF168" s="2">
        <v>0.625</v>
      </c>
      <c r="AG168" t="s">
        <v>744</v>
      </c>
      <c r="AH168" s="17">
        <v>300</v>
      </c>
      <c r="AI168" s="17" cm="1">
        <f t="array" ref="AI168">SUMPRODUCT(--(IFERROR(HOUR(Flights_2026_09_30333435363734[entry_hour]),-1)=HOUR(AF168)),--(IFERROR(Flights_2026_09_30333435363734[entry_sector],"")=AG168),--(IFERROR(Flights_2026_09_30333435363734[nfl],-1)&gt;=AH168),--(IFERROR(Flights_2026_09_30333435363734[nfl],-1)&lt;=IF(AH168=450,450,AH168+9)))</f>
        <v>0</v>
      </c>
    </row>
    <row r="169" spans="1:35" x14ac:dyDescent="0.2">
      <c r="A169" s="29" t="s">
        <v>357</v>
      </c>
      <c r="B169" s="29" t="s">
        <v>65</v>
      </c>
      <c r="C169" s="29" t="s">
        <v>19</v>
      </c>
      <c r="D169" s="29" t="s">
        <v>20</v>
      </c>
      <c r="E169" s="29" t="s">
        <v>420</v>
      </c>
      <c r="F169" s="30">
        <v>46301.98064814815</v>
      </c>
      <c r="G169" s="29" t="s">
        <v>21</v>
      </c>
      <c r="H169" s="29" t="s">
        <v>2478</v>
      </c>
      <c r="I169" s="31">
        <v>350</v>
      </c>
      <c r="J169" s="29" t="s">
        <v>22</v>
      </c>
      <c r="K169" s="29" t="s">
        <v>23</v>
      </c>
      <c r="L169" s="31">
        <v>966</v>
      </c>
      <c r="M169" s="29" t="s">
        <v>78</v>
      </c>
      <c r="N169" s="30">
        <v>46301.92564814815</v>
      </c>
      <c r="O169" s="31">
        <v>350</v>
      </c>
      <c r="P169" s="29" t="s">
        <v>26</v>
      </c>
      <c r="Q169" s="31">
        <v>350</v>
      </c>
      <c r="R169" t="str">
        <f>IF(B169="","",_xlfn.XLOOKUP(B169,DB!$A$2:$A$205,DB!$C$2:$C$205,"")&amp;"")</f>
        <v>Sector 6</v>
      </c>
      <c r="S169" t="str">
        <f>IF(B169="","",_xlfn.XLOOKUP(B169,DB!$A$2:$A$205,DB!$E$2:$E$205,""))</f>
        <v>Sector 4</v>
      </c>
      <c r="T169" t="str">
        <f>IF(B169="","",_xlfn.XLOOKUP(B169,DB!$A$2:$A$205,DB!$F$2:$F$205,""))</f>
        <v>VOMAR/XUDUN</v>
      </c>
      <c r="U169" t="str">
        <f>IF(B169="","",_xlfn.XLOOKUP(B169,DB!$A$2:$A$205,DB!$D$2:$D$205,""))</f>
        <v>MMEX</v>
      </c>
      <c r="V169" t="str">
        <f>IF(B169="","",IF(OR(COUNTIF(M169,"????N?????W")&gt;0,COUNTIF(M169,"????N?????E")&gt;0,COUNTIF(M169,"????S?????W")&gt;0,COUNTIF(M169,"????S?????E")&gt;0),_xlfn.XLOOKUP(B169,DB!$A$2:$A$205,DB!$B$2:$B$205,""),M169))</f>
        <v>GOTAS</v>
      </c>
      <c r="AF169" s="2">
        <v>0.625</v>
      </c>
      <c r="AG169" t="s">
        <v>744</v>
      </c>
      <c r="AH169" s="17">
        <v>310</v>
      </c>
      <c r="AI169" s="17" cm="1">
        <f t="array" ref="AI169">SUMPRODUCT(--(IFERROR(HOUR(Flights_2026_09_30333435363734[entry_hour]),-1)=HOUR(AF169)),--(IFERROR(Flights_2026_09_30333435363734[entry_sector],"")=AG169),--(IFERROR(Flights_2026_09_30333435363734[nfl],-1)&gt;=AH169),--(IFERROR(Flights_2026_09_30333435363734[nfl],-1)&lt;=IF(AH169=450,450,AH169+9)))</f>
        <v>0</v>
      </c>
    </row>
    <row r="170" spans="1:35" x14ac:dyDescent="0.2">
      <c r="A170" s="29" t="s">
        <v>358</v>
      </c>
      <c r="B170" s="29" t="s">
        <v>81</v>
      </c>
      <c r="C170" s="29" t="s">
        <v>19</v>
      </c>
      <c r="D170" s="29" t="s">
        <v>41</v>
      </c>
      <c r="E170" s="29" t="s">
        <v>699</v>
      </c>
      <c r="F170" s="30">
        <v>46301.982569444444</v>
      </c>
      <c r="G170" s="29" t="s">
        <v>21</v>
      </c>
      <c r="H170" s="29" t="s">
        <v>2479</v>
      </c>
      <c r="I170" s="31">
        <v>390</v>
      </c>
      <c r="J170" s="29" t="s">
        <v>22</v>
      </c>
      <c r="K170" s="29" t="s">
        <v>23</v>
      </c>
      <c r="L170" s="31">
        <v>784</v>
      </c>
      <c r="M170" s="29" t="s">
        <v>2480</v>
      </c>
      <c r="N170" s="30">
        <v>46301.938402777778</v>
      </c>
      <c r="O170" s="31">
        <v>390</v>
      </c>
      <c r="P170" s="29" t="s">
        <v>26</v>
      </c>
      <c r="Q170" s="31">
        <v>390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MATOL</v>
      </c>
      <c r="AF170" s="2">
        <v>0.625</v>
      </c>
      <c r="AG170" t="s">
        <v>744</v>
      </c>
      <c r="AH170" s="17">
        <v>320</v>
      </c>
      <c r="AI170" s="17" cm="1">
        <f t="array" ref="AI170">SUMPRODUCT(--(IFERROR(HOUR(Flights_2026_09_30333435363734[entry_hour]),-1)=HOUR(AF170)),--(IFERROR(Flights_2026_09_30333435363734[entry_sector],"")=AG170),--(IFERROR(Flights_2026_09_30333435363734[nfl],-1)&gt;=AH170),--(IFERROR(Flights_2026_09_30333435363734[nfl],-1)&lt;=IF(AH170=450,450,AH170+9)))</f>
        <v>0</v>
      </c>
    </row>
    <row r="171" spans="1:35" x14ac:dyDescent="0.2">
      <c r="A171" s="29" t="s">
        <v>355</v>
      </c>
      <c r="B171" s="29" t="s">
        <v>81</v>
      </c>
      <c r="C171" s="29" t="s">
        <v>19</v>
      </c>
      <c r="D171" s="29" t="s">
        <v>76</v>
      </c>
      <c r="E171" s="29" t="s">
        <v>380</v>
      </c>
      <c r="F171" s="30">
        <v>46301.99</v>
      </c>
      <c r="G171" s="29" t="s">
        <v>28</v>
      </c>
      <c r="H171" s="29" t="s">
        <v>2481</v>
      </c>
      <c r="I171" s="31">
        <v>350</v>
      </c>
      <c r="J171" s="29" t="s">
        <v>22</v>
      </c>
      <c r="K171" s="29" t="s">
        <v>23</v>
      </c>
      <c r="L171" s="31">
        <v>779</v>
      </c>
      <c r="M171" s="29" t="s">
        <v>2385</v>
      </c>
      <c r="N171" s="30">
        <v>46301.948263888888</v>
      </c>
      <c r="O171" s="31">
        <v>350</v>
      </c>
      <c r="P171" s="29" t="s">
        <v>26</v>
      </c>
      <c r="Q171" s="31">
        <v>350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MATOL</v>
      </c>
      <c r="AF171" s="2">
        <v>0.625</v>
      </c>
      <c r="AG171" t="s">
        <v>744</v>
      </c>
      <c r="AH171" s="17">
        <v>330</v>
      </c>
      <c r="AI171" s="17" cm="1">
        <f t="array" ref="AI171">SUMPRODUCT(--(IFERROR(HOUR(Flights_2026_09_30333435363734[entry_hour]),-1)=HOUR(AF171)),--(IFERROR(Flights_2026_09_30333435363734[entry_sector],"")=AG171),--(IFERROR(Flights_2026_09_30333435363734[nfl],-1)&gt;=AH171),--(IFERROR(Flights_2026_09_30333435363734[nfl],-1)&lt;=IF(AH171=450,450,AH171+9)))</f>
        <v>0</v>
      </c>
    </row>
    <row r="172" spans="1:35" x14ac:dyDescent="0.2">
      <c r="A172" s="29" t="s">
        <v>356</v>
      </c>
      <c r="B172" s="29" t="s">
        <v>52</v>
      </c>
      <c r="C172" s="29" t="s">
        <v>19</v>
      </c>
      <c r="D172" s="29" t="s">
        <v>41</v>
      </c>
      <c r="E172" s="29" t="s">
        <v>403</v>
      </c>
      <c r="F172" s="30">
        <v>46301.992523148147</v>
      </c>
      <c r="G172" s="29" t="s">
        <v>21</v>
      </c>
      <c r="H172" s="29" t="s">
        <v>2482</v>
      </c>
      <c r="I172" s="31">
        <v>350</v>
      </c>
      <c r="J172" s="29" t="s">
        <v>22</v>
      </c>
      <c r="K172" s="29" t="s">
        <v>23</v>
      </c>
      <c r="L172" s="31">
        <v>976</v>
      </c>
      <c r="M172" s="29" t="s">
        <v>78</v>
      </c>
      <c r="N172" s="30">
        <v>46301.940497685187</v>
      </c>
      <c r="O172" s="31">
        <v>350</v>
      </c>
      <c r="P172" s="29" t="s">
        <v>26</v>
      </c>
      <c r="Q172" s="31">
        <v>350</v>
      </c>
      <c r="R172" t="str">
        <f>IF(B172="","",_xlfn.XLOOKUP(B172,DB!$A$2:$A$205,DB!$C$2:$C$205,"")&amp;"")</f>
        <v>Sector 6</v>
      </c>
      <c r="S172" t="str">
        <f>IF(B172="","",_xlfn.XLOOKUP(B172,DB!$A$2:$A$205,DB!$E$2:$E$205,""))</f>
        <v>Sector 4</v>
      </c>
      <c r="T172" t="str">
        <f>IF(B172="","",_xlfn.XLOOKUP(B172,DB!$A$2:$A$205,DB!$F$2:$F$205,""))</f>
        <v>VOMAR/XUDUN</v>
      </c>
      <c r="U172" t="str">
        <f>IF(B172="","",_xlfn.XLOOKUP(B172,DB!$A$2:$A$205,DB!$D$2:$D$205,""))</f>
        <v>MMEX</v>
      </c>
      <c r="V172" t="str">
        <f>IF(B172="","",IF(OR(COUNTIF(M172,"????N?????W")&gt;0,COUNTIF(M172,"????N?????E")&gt;0,COUNTIF(M172,"????S?????W")&gt;0,COUNTIF(M172,"????S?????E")&gt;0),_xlfn.XLOOKUP(B172,DB!$A$2:$A$205,DB!$B$2:$B$205,""),M172))</f>
        <v>GOTAS</v>
      </c>
      <c r="AF172" s="2">
        <v>0.625</v>
      </c>
      <c r="AG172" t="s">
        <v>744</v>
      </c>
      <c r="AH172" s="17">
        <v>340</v>
      </c>
      <c r="AI172" s="17" cm="1">
        <f t="array" ref="AI172">SUMPRODUCT(--(IFERROR(HOUR(Flights_2026_09_30333435363734[entry_hour]),-1)=HOUR(AF172)),--(IFERROR(Flights_2026_09_30333435363734[entry_sector],"")=AG172),--(IFERROR(Flights_2026_09_30333435363734[nfl],-1)&gt;=AH172),--(IFERROR(Flights_2026_09_30333435363734[nfl],-1)&lt;=IF(AH172=450,450,AH172+9)))</f>
        <v>0</v>
      </c>
    </row>
    <row r="173" spans="1:35" x14ac:dyDescent="0.2">
      <c r="A173" s="29" t="s">
        <v>17</v>
      </c>
      <c r="B173" s="29" t="s">
        <v>18</v>
      </c>
      <c r="C173" s="29" t="s">
        <v>19</v>
      </c>
      <c r="D173" s="29" t="s">
        <v>20</v>
      </c>
      <c r="E173" s="29" t="s">
        <v>476</v>
      </c>
      <c r="F173" s="30">
        <v>46301.997291666667</v>
      </c>
      <c r="G173" s="29" t="s">
        <v>21</v>
      </c>
      <c r="H173" s="29" t="s">
        <v>2483</v>
      </c>
      <c r="I173" s="31">
        <v>370</v>
      </c>
      <c r="J173" s="29" t="s">
        <v>22</v>
      </c>
      <c r="K173" s="29" t="s">
        <v>23</v>
      </c>
      <c r="L173" s="31">
        <v>489</v>
      </c>
      <c r="M173" s="29" t="s">
        <v>24</v>
      </c>
      <c r="N173" s="30">
        <v>46301.968194444446</v>
      </c>
      <c r="O173" s="31">
        <v>370</v>
      </c>
      <c r="P173" s="29" t="s">
        <v>26</v>
      </c>
      <c r="Q173" s="31">
        <v>370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IPSEV</v>
      </c>
      <c r="AF173" s="2">
        <v>0.625</v>
      </c>
      <c r="AG173" t="s">
        <v>744</v>
      </c>
      <c r="AH173" s="17">
        <v>350</v>
      </c>
      <c r="AI173" s="17" cm="1">
        <f t="array" ref="AI173">SUMPRODUCT(--(IFERROR(HOUR(Flights_2026_09_30333435363734[entry_hour]),-1)=HOUR(AF173)),--(IFERROR(Flights_2026_09_30333435363734[entry_sector],"")=AG173),--(IFERROR(Flights_2026_09_30333435363734[nfl],-1)&gt;=AH173),--(IFERROR(Flights_2026_09_30333435363734[nfl],-1)&lt;=IF(AH173=450,450,AH173+9)))</f>
        <v>1</v>
      </c>
    </row>
    <row r="174" spans="1:35" x14ac:dyDescent="0.2">
      <c r="A174" s="29"/>
      <c r="B174" s="29"/>
      <c r="C174" s="29"/>
      <c r="D174" s="29"/>
      <c r="E174" s="29"/>
      <c r="F174" s="30"/>
      <c r="G174" s="29"/>
      <c r="H174" s="29"/>
      <c r="I174" s="31"/>
      <c r="J174" s="29"/>
      <c r="K174" s="29"/>
      <c r="L174" s="31"/>
      <c r="M174" s="29"/>
      <c r="N174" s="30"/>
      <c r="O174" s="31"/>
      <c r="P174" s="29"/>
      <c r="Q174" s="31"/>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30333435363734[entry_hour]),-1)=HOUR(AF174)),--(IFERROR(Flights_2026_09_30333435363734[entry_sector],"")=AG174),--(IFERROR(Flights_2026_09_30333435363734[nfl],-1)&gt;=AH174),--(IFERROR(Flights_2026_09_30333435363734[nfl],-1)&lt;=IF(AH174=450,450,AH174+9)))</f>
        <v>0</v>
      </c>
    </row>
    <row r="175" spans="1:35" ht="28" customHeight="1" x14ac:dyDescent="0.2">
      <c r="A175" s="29"/>
      <c r="B175" s="29"/>
      <c r="C175" s="29"/>
      <c r="D175" s="29"/>
      <c r="E175" s="29"/>
      <c r="F175" s="30"/>
      <c r="G175" s="29"/>
      <c r="H175" s="29"/>
      <c r="I175" s="31"/>
      <c r="J175" s="29"/>
      <c r="K175" s="29"/>
      <c r="L175" s="31"/>
      <c r="M175" s="29"/>
      <c r="N175" s="30"/>
      <c r="O175" s="31"/>
      <c r="P175" s="29"/>
      <c r="Q175" s="31"/>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
      </c>
      <c r="AF175" s="2">
        <v>0.625</v>
      </c>
      <c r="AG175" t="s">
        <v>744</v>
      </c>
      <c r="AH175" s="17">
        <v>370</v>
      </c>
      <c r="AI175" s="17" cm="1">
        <f t="array" ref="AI175">SUMPRODUCT(--(IFERROR(HOUR(Flights_2026_09_30333435363734[entry_hour]),-1)=HOUR(AF175)),--(IFERROR(Flights_2026_09_30333435363734[entry_sector],"")=AG175),--(IFERROR(Flights_2026_09_30333435363734[nfl],-1)&gt;=AH175),--(IFERROR(Flights_2026_09_30333435363734[nfl],-1)&lt;=IF(AH175=450,450,AH175+9)))</f>
        <v>0</v>
      </c>
    </row>
    <row r="176" spans="1:35" x14ac:dyDescent="0.2">
      <c r="A176" s="29"/>
      <c r="B176" s="29"/>
      <c r="C176" s="29"/>
      <c r="D176" s="29"/>
      <c r="E176" s="29"/>
      <c r="F176" s="30"/>
      <c r="G176" s="29"/>
      <c r="H176" s="29"/>
      <c r="I176" s="31"/>
      <c r="J176" s="29"/>
      <c r="K176" s="29"/>
      <c r="L176" s="31"/>
      <c r="M176" s="29"/>
      <c r="N176" s="30"/>
      <c r="O176" s="31"/>
      <c r="P176" s="29"/>
      <c r="Q176" s="31"/>
      <c r="R176" t="str">
        <f>IF(B176="","",_xlfn.XLOOKUP(B176,DB!$A$2:$A$205,DB!$C$2:$C$205,"")&amp;"")</f>
        <v/>
      </c>
      <c r="S176" t="str">
        <f>IF(B176="","",_xlfn.XLOOKUP(B176,DB!$A$2:$A$205,DB!$E$2:$E$205,""))</f>
        <v/>
      </c>
      <c r="T176" t="str">
        <f>IF(B176="","",_xlfn.XLOOKUP(B176,DB!$A$2:$A$205,DB!$F$2:$F$205,""))</f>
        <v/>
      </c>
      <c r="U176" t="str">
        <f>IF(B176="","",_xlfn.XLOOKUP(B176,DB!$A$2:$A$205,DB!$D$2:$D$205,""))</f>
        <v/>
      </c>
      <c r="V176" t="str">
        <f>IF(B176="","",IF(OR(COUNTIF(M176,"????N?????W")&gt;0,COUNTIF(M176,"????N?????E")&gt;0,COUNTIF(M176,"????S?????W")&gt;0,COUNTIF(M176,"????S?????E")&gt;0),_xlfn.XLOOKUP(B176,DB!$A$2:$A$205,DB!$B$2:$B$205,""),M176))</f>
        <v/>
      </c>
      <c r="AF176" s="2">
        <v>0.625</v>
      </c>
      <c r="AG176" t="s">
        <v>744</v>
      </c>
      <c r="AH176" s="17">
        <v>380</v>
      </c>
      <c r="AI176" s="17" cm="1">
        <f t="array" ref="AI176">SUMPRODUCT(--(IFERROR(HOUR(Flights_2026_09_30333435363734[entry_hour]),-1)=HOUR(AF176)),--(IFERROR(Flights_2026_09_30333435363734[entry_sector],"")=AG176),--(IFERROR(Flights_2026_09_30333435363734[nfl],-1)&gt;=AH176),--(IFERROR(Flights_2026_09_30333435363734[nfl],-1)&lt;=IF(AH176=450,450,AH176+9)))</f>
        <v>0</v>
      </c>
    </row>
    <row r="177" spans="1:35" x14ac:dyDescent="0.2">
      <c r="A177" s="29"/>
      <c r="B177" s="29"/>
      <c r="C177" s="29"/>
      <c r="D177" s="29"/>
      <c r="E177" s="29"/>
      <c r="F177" s="30"/>
      <c r="G177" s="29"/>
      <c r="H177" s="29"/>
      <c r="I177" s="31"/>
      <c r="J177" s="29"/>
      <c r="K177" s="29"/>
      <c r="L177" s="31"/>
      <c r="M177" s="29"/>
      <c r="N177" s="30"/>
      <c r="O177" s="31"/>
      <c r="P177" s="29"/>
      <c r="Q177" s="31"/>
      <c r="R177" t="str">
        <f>IF(B177="","",_xlfn.XLOOKUP(B177,DB!$A$2:$A$205,DB!$C$2:$C$205,"")&amp;"")</f>
        <v/>
      </c>
      <c r="S177" t="str">
        <f>IF(B177="","",_xlfn.XLOOKUP(B177,DB!$A$2:$A$205,DB!$E$2:$E$205,""))</f>
        <v/>
      </c>
      <c r="T177" t="str">
        <f>IF(B177="","",_xlfn.XLOOKUP(B177,DB!$A$2:$A$205,DB!$F$2:$F$205,""))</f>
        <v/>
      </c>
      <c r="U177" t="str">
        <f>IF(B177="","",_xlfn.XLOOKUP(B177,DB!$A$2:$A$205,DB!$D$2:$D$205,""))</f>
        <v/>
      </c>
      <c r="V177" t="str">
        <f>IF(B177="","",IF(OR(COUNTIF(M177,"????N?????W")&gt;0,COUNTIF(M177,"????N?????E")&gt;0,COUNTIF(M177,"????S?????W")&gt;0,COUNTIF(M177,"????S?????E")&gt;0),_xlfn.XLOOKUP(B177,DB!$A$2:$A$205,DB!$B$2:$B$205,""),M177))</f>
        <v/>
      </c>
      <c r="AF177" s="2">
        <v>0.625</v>
      </c>
      <c r="AG177" t="s">
        <v>744</v>
      </c>
      <c r="AH177" s="17">
        <v>390</v>
      </c>
      <c r="AI177" s="17" cm="1">
        <f t="array" ref="AI177">SUMPRODUCT(--(IFERROR(HOUR(Flights_2026_09_30333435363734[entry_hour]),-1)=HOUR(AF177)),--(IFERROR(Flights_2026_09_30333435363734[entry_sector],"")=AG177),--(IFERROR(Flights_2026_09_30333435363734[nfl],-1)&gt;=AH177),--(IFERROR(Flights_2026_09_30333435363734[nfl],-1)&lt;=IF(AH177=450,450,AH177+9)))</f>
        <v>0</v>
      </c>
    </row>
    <row r="178" spans="1:35" x14ac:dyDescent="0.2">
      <c r="A178" s="29"/>
      <c r="B178" s="29"/>
      <c r="C178" s="29"/>
      <c r="D178" s="29"/>
      <c r="E178" s="29"/>
      <c r="F178" s="30"/>
      <c r="G178" s="29"/>
      <c r="H178" s="29"/>
      <c r="I178" s="31"/>
      <c r="J178" s="29"/>
      <c r="K178" s="29"/>
      <c r="L178" s="31"/>
      <c r="M178" s="29"/>
      <c r="N178" s="30"/>
      <c r="O178" s="31"/>
      <c r="P178" s="29"/>
      <c r="Q178" s="31"/>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
      </c>
      <c r="AF178" s="2">
        <v>0.625</v>
      </c>
      <c r="AG178" t="s">
        <v>744</v>
      </c>
      <c r="AH178" s="17">
        <v>400</v>
      </c>
      <c r="AI178" s="17" cm="1">
        <f t="array" ref="AI178">SUMPRODUCT(--(IFERROR(HOUR(Flights_2026_09_30333435363734[entry_hour]),-1)=HOUR(AF178)),--(IFERROR(Flights_2026_09_30333435363734[entry_sector],"")=AG178),--(IFERROR(Flights_2026_09_30333435363734[nfl],-1)&gt;=AH178),--(IFERROR(Flights_2026_09_30333435363734[nfl],-1)&lt;=IF(AH178=450,450,AH178+9)))</f>
        <v>0</v>
      </c>
    </row>
    <row r="179" spans="1:35" x14ac:dyDescent="0.2">
      <c r="A179" s="29"/>
      <c r="B179" s="29"/>
      <c r="C179" s="29"/>
      <c r="D179" s="29"/>
      <c r="E179" s="29"/>
      <c r="F179" s="30"/>
      <c r="G179" s="29"/>
      <c r="H179" s="29"/>
      <c r="I179" s="31"/>
      <c r="J179" s="29"/>
      <c r="K179" s="29"/>
      <c r="L179" s="31"/>
      <c r="M179" s="29"/>
      <c r="N179" s="30"/>
      <c r="O179" s="31"/>
      <c r="P179" s="29"/>
      <c r="Q179" s="31"/>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
      </c>
      <c r="AF179" s="2">
        <v>0.625</v>
      </c>
      <c r="AG179" t="s">
        <v>744</v>
      </c>
      <c r="AH179" s="17">
        <v>410</v>
      </c>
      <c r="AI179" s="17" cm="1">
        <f t="array" ref="AI179">SUMPRODUCT(--(IFERROR(HOUR(Flights_2026_09_30333435363734[entry_hour]),-1)=HOUR(AF179)),--(IFERROR(Flights_2026_09_30333435363734[entry_sector],"")=AG179),--(IFERROR(Flights_2026_09_30333435363734[nfl],-1)&gt;=AH179),--(IFERROR(Flights_2026_09_30333435363734[nfl],-1)&lt;=IF(AH179=450,450,AH179+9)))</f>
        <v>0</v>
      </c>
    </row>
    <row r="180" spans="1:35" x14ac:dyDescent="0.2">
      <c r="A180" s="29"/>
      <c r="B180" s="29"/>
      <c r="C180" s="29"/>
      <c r="D180" s="29"/>
      <c r="E180" s="29"/>
      <c r="F180" s="30"/>
      <c r="G180" s="29"/>
      <c r="H180" s="29"/>
      <c r="I180" s="31"/>
      <c r="J180" s="29"/>
      <c r="K180" s="29"/>
      <c r="L180" s="31"/>
      <c r="M180" s="29"/>
      <c r="N180" s="30"/>
      <c r="O180" s="31"/>
      <c r="P180" s="29"/>
      <c r="Q180" s="31"/>
      <c r="R180" t="str">
        <f>IF(B180="","",_xlfn.XLOOKUP(B180,DB!$A$2:$A$205,DB!$C$2:$C$205,"")&amp;"")</f>
        <v/>
      </c>
      <c r="S180" t="str">
        <f>IF(B180="","",_xlfn.XLOOKUP(B180,DB!$A$2:$A$205,DB!$E$2:$E$205,""))</f>
        <v/>
      </c>
      <c r="T180" t="str">
        <f>IF(B180="","",_xlfn.XLOOKUP(B180,DB!$A$2:$A$205,DB!$F$2:$F$205,""))</f>
        <v/>
      </c>
      <c r="U180" t="str">
        <f>IF(B180="","",_xlfn.XLOOKUP(B180,DB!$A$2:$A$205,DB!$D$2:$D$205,""))</f>
        <v/>
      </c>
      <c r="V180" t="str">
        <f>IF(B180="","",IF(OR(COUNTIF(M180,"????N?????W")&gt;0,COUNTIF(M180,"????N?????E")&gt;0,COUNTIF(M180,"????S?????W")&gt;0,COUNTIF(M180,"????S?????E")&gt;0),_xlfn.XLOOKUP(B180,DB!$A$2:$A$205,DB!$B$2:$B$205,""),M180))</f>
        <v/>
      </c>
      <c r="AF180" s="2">
        <v>0.625</v>
      </c>
      <c r="AG180" t="s">
        <v>744</v>
      </c>
      <c r="AH180" s="17">
        <v>420</v>
      </c>
      <c r="AI180" s="17" cm="1">
        <f t="array" ref="AI180">SUMPRODUCT(--(IFERROR(HOUR(Flights_2026_09_30333435363734[entry_hour]),-1)=HOUR(AF180)),--(IFERROR(Flights_2026_09_30333435363734[entry_sector],"")=AG180),--(IFERROR(Flights_2026_09_30333435363734[nfl],-1)&gt;=AH180),--(IFERROR(Flights_2026_09_30333435363734[nfl],-1)&lt;=IF(AH180=450,450,AH180+9)))</f>
        <v>0</v>
      </c>
    </row>
    <row r="181" spans="1:35" x14ac:dyDescent="0.2">
      <c r="A181" s="29"/>
      <c r="B181" s="29"/>
      <c r="C181" s="29"/>
      <c r="D181" s="29"/>
      <c r="E181" s="29"/>
      <c r="F181" s="30"/>
      <c r="G181" s="29"/>
      <c r="H181" s="29"/>
      <c r="I181" s="31"/>
      <c r="J181" s="29"/>
      <c r="K181" s="29"/>
      <c r="L181" s="31"/>
      <c r="M181" s="29"/>
      <c r="N181" s="30"/>
      <c r="O181" s="31"/>
      <c r="P181" s="29"/>
      <c r="Q181" s="31"/>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
      </c>
      <c r="AF181" s="2">
        <v>0.625</v>
      </c>
      <c r="AG181" t="s">
        <v>744</v>
      </c>
      <c r="AH181" s="17">
        <v>430</v>
      </c>
      <c r="AI181" s="17" cm="1">
        <f t="array" ref="AI181">SUMPRODUCT(--(IFERROR(HOUR(Flights_2026_09_30333435363734[entry_hour]),-1)=HOUR(AF181)),--(IFERROR(Flights_2026_09_30333435363734[entry_sector],"")=AG181),--(IFERROR(Flights_2026_09_30333435363734[nfl],-1)&gt;=AH181),--(IFERROR(Flights_2026_09_30333435363734[nfl],-1)&lt;=IF(AH181=450,450,AH181+9)))</f>
        <v>0</v>
      </c>
    </row>
    <row r="182" spans="1:35" x14ac:dyDescent="0.2">
      <c r="A182" s="29"/>
      <c r="B182" s="29"/>
      <c r="C182" s="29"/>
      <c r="D182" s="29"/>
      <c r="E182" s="29"/>
      <c r="F182" s="30"/>
      <c r="G182" s="29"/>
      <c r="H182" s="29"/>
      <c r="I182" s="31"/>
      <c r="J182" s="29"/>
      <c r="K182" s="29"/>
      <c r="L182" s="31"/>
      <c r="M182" s="29"/>
      <c r="N182" s="30"/>
      <c r="O182" s="31"/>
      <c r="P182" s="29"/>
      <c r="Q182" s="31"/>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
      </c>
      <c r="AF182" s="2">
        <v>0.625</v>
      </c>
      <c r="AG182" t="s">
        <v>744</v>
      </c>
      <c r="AH182" s="17">
        <v>440</v>
      </c>
      <c r="AI182" s="17" cm="1">
        <f t="array" ref="AI182">SUMPRODUCT(--(IFERROR(HOUR(Flights_2026_09_30333435363734[entry_hour]),-1)=HOUR(AF182)),--(IFERROR(Flights_2026_09_30333435363734[entry_sector],"")=AG182),--(IFERROR(Flights_2026_09_30333435363734[nfl],-1)&gt;=AH182),--(IFERROR(Flights_2026_09_30333435363734[nfl],-1)&lt;=IF(AH182=450,450,AH182+9)))</f>
        <v>0</v>
      </c>
    </row>
    <row r="183" spans="1:35" x14ac:dyDescent="0.2">
      <c r="A183" s="29"/>
      <c r="B183" s="29"/>
      <c r="C183" s="29"/>
      <c r="D183" s="29"/>
      <c r="E183" s="29"/>
      <c r="F183" s="30"/>
      <c r="G183" s="29"/>
      <c r="H183" s="29"/>
      <c r="I183" s="31"/>
      <c r="J183" s="29"/>
      <c r="K183" s="29"/>
      <c r="L183" s="31"/>
      <c r="M183" s="29"/>
      <c r="N183" s="30"/>
      <c r="O183" s="31"/>
      <c r="P183" s="29"/>
      <c r="Q183" s="31"/>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
      </c>
      <c r="AF183" s="2">
        <v>0.625</v>
      </c>
      <c r="AG183" t="s">
        <v>744</v>
      </c>
      <c r="AH183" s="17">
        <v>450</v>
      </c>
      <c r="AI183" s="17" cm="1">
        <f t="array" ref="AI183">SUMPRODUCT(--(IFERROR(HOUR(Flights_2026_09_30333435363734[entry_hour]),-1)=HOUR(AF183)),--(IFERROR(Flights_2026_09_30333435363734[entry_sector],"")=AG183),--(IFERROR(Flights_2026_09_30333435363734[nfl],-1)&gt;=AH183),--(IFERROR(Flights_2026_09_30333435363734[nfl],-1)&lt;=IF(AH183=450,450,AH183+9)))</f>
        <v>0</v>
      </c>
    </row>
    <row r="184" spans="1:35" x14ac:dyDescent="0.2">
      <c r="A184" s="29"/>
      <c r="B184" s="29"/>
      <c r="C184" s="29"/>
      <c r="D184" s="29"/>
      <c r="E184" s="29"/>
      <c r="F184" s="30"/>
      <c r="G184" s="29"/>
      <c r="H184" s="29"/>
      <c r="I184" s="31"/>
      <c r="J184" s="29"/>
      <c r="K184" s="29"/>
      <c r="L184" s="31"/>
      <c r="M184" s="29"/>
      <c r="N184" s="30"/>
      <c r="O184" s="31"/>
      <c r="P184" s="29"/>
      <c r="Q184" s="31"/>
      <c r="R184" t="str">
        <f>IF(B184="","",_xlfn.XLOOKUP(B184,DB!$A$2:$A$205,DB!$C$2:$C$205,"")&amp;"")</f>
        <v/>
      </c>
      <c r="S184" t="str">
        <f>IF(B184="","",_xlfn.XLOOKUP(B184,DB!$A$2:$A$205,DB!$E$2:$E$205,""))</f>
        <v/>
      </c>
      <c r="T184" t="str">
        <f>IF(B184="","",_xlfn.XLOOKUP(B184,DB!$A$2:$A$205,DB!$F$2:$F$205,""))</f>
        <v/>
      </c>
      <c r="U184" t="str">
        <f>IF(B184="","",_xlfn.XLOOKUP(B184,DB!$A$2:$A$205,DB!$D$2:$D$205,""))</f>
        <v/>
      </c>
      <c r="V184" t="str">
        <f>IF(B184="","",IF(OR(COUNTIF(M184,"????N?????W")&gt;0,COUNTIF(M184,"????N?????E")&gt;0,COUNTIF(M184,"????S?????W")&gt;0,COUNTIF(M184,"????S?????E")&gt;0),_xlfn.XLOOKUP(B184,DB!$A$2:$A$205,DB!$B$2:$B$205,""),M184))</f>
        <v/>
      </c>
      <c r="AF184" s="2">
        <v>0.625</v>
      </c>
      <c r="AG184" t="s">
        <v>745</v>
      </c>
      <c r="AH184" s="17">
        <v>200</v>
      </c>
      <c r="AI184" s="17" cm="1">
        <f t="array" ref="AI184">SUMPRODUCT(--(IFERROR(HOUR(Flights_2026_09_30333435363734[entry_hour]),-1)=HOUR(AF184)),--(IFERROR(Flights_2026_09_30333435363734[entry_sector],"")=AG184),--(IFERROR(Flights_2026_09_30333435363734[nfl],-1)&gt;=AH184),--(IFERROR(Flights_2026_09_30333435363734[nfl],-1)&lt;=IF(AH184=450,450,AH184+9)))</f>
        <v>0</v>
      </c>
    </row>
    <row r="185" spans="1:35" x14ac:dyDescent="0.2">
      <c r="A185" s="29"/>
      <c r="B185" s="29"/>
      <c r="C185" s="29"/>
      <c r="D185" s="29"/>
      <c r="E185" s="29"/>
      <c r="F185" s="30"/>
      <c r="G185" s="29"/>
      <c r="H185" s="29"/>
      <c r="I185" s="31"/>
      <c r="J185" s="29"/>
      <c r="K185" s="29"/>
      <c r="L185" s="31"/>
      <c r="M185" s="29"/>
      <c r="N185" s="30"/>
      <c r="O185" s="31"/>
      <c r="P185" s="29"/>
      <c r="Q185" s="31"/>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
      </c>
      <c r="AF185" s="2">
        <v>0.625</v>
      </c>
      <c r="AG185" t="s">
        <v>745</v>
      </c>
      <c r="AH185" s="17">
        <v>210</v>
      </c>
      <c r="AI185" s="17" cm="1">
        <f t="array" ref="AI185">SUMPRODUCT(--(IFERROR(HOUR(Flights_2026_09_30333435363734[entry_hour]),-1)=HOUR(AF185)),--(IFERROR(Flights_2026_09_30333435363734[entry_sector],"")=AG185),--(IFERROR(Flights_2026_09_30333435363734[nfl],-1)&gt;=AH185),--(IFERROR(Flights_2026_09_30333435363734[nfl],-1)&lt;=IF(AH185=450,450,AH185+9)))</f>
        <v>0</v>
      </c>
    </row>
    <row r="186" spans="1:35" x14ac:dyDescent="0.2">
      <c r="A186" s="29"/>
      <c r="B186" s="29"/>
      <c r="C186" s="29"/>
      <c r="D186" s="29"/>
      <c r="E186" s="29"/>
      <c r="F186" s="30"/>
      <c r="G186" s="29"/>
      <c r="H186" s="29"/>
      <c r="I186" s="31"/>
      <c r="J186" s="29"/>
      <c r="K186" s="29"/>
      <c r="L186" s="31"/>
      <c r="M186" s="29"/>
      <c r="N186" s="30"/>
      <c r="O186" s="31"/>
      <c r="P186" s="29"/>
      <c r="Q186" s="31"/>
      <c r="R186" t="str">
        <f>IF(B186="","",_xlfn.XLOOKUP(B186,DB!$A$2:$A$205,DB!$C$2:$C$205,"")&amp;"")</f>
        <v/>
      </c>
      <c r="S186" t="str">
        <f>IF(B186="","",_xlfn.XLOOKUP(B186,DB!$A$2:$A$205,DB!$E$2:$E$205,""))</f>
        <v/>
      </c>
      <c r="T186" t="str">
        <f>IF(B186="","",_xlfn.XLOOKUP(B186,DB!$A$2:$A$205,DB!$F$2:$F$205,""))</f>
        <v/>
      </c>
      <c r="U186" t="str">
        <f>IF(B186="","",_xlfn.XLOOKUP(B186,DB!$A$2:$A$205,DB!$D$2:$D$205,""))</f>
        <v/>
      </c>
      <c r="V186" t="str">
        <f>IF(B186="","",IF(OR(COUNTIF(M186,"????N?????W")&gt;0,COUNTIF(M186,"????N?????E")&gt;0,COUNTIF(M186,"????S?????W")&gt;0,COUNTIF(M186,"????S?????E")&gt;0),_xlfn.XLOOKUP(B186,DB!$A$2:$A$205,DB!$B$2:$B$205,""),M186))</f>
        <v/>
      </c>
      <c r="AF186" s="2">
        <v>0.625</v>
      </c>
      <c r="AG186" t="s">
        <v>745</v>
      </c>
      <c r="AH186" s="17">
        <v>220</v>
      </c>
      <c r="AI186" s="17" cm="1">
        <f t="array" ref="AI186">SUMPRODUCT(--(IFERROR(HOUR(Flights_2026_09_30333435363734[entry_hour]),-1)=HOUR(AF186)),--(IFERROR(Flights_2026_09_30333435363734[entry_sector],"")=AG186),--(IFERROR(Flights_2026_09_30333435363734[nfl],-1)&gt;=AH186),--(IFERROR(Flights_2026_09_30333435363734[nfl],-1)&lt;=IF(AH186=450,450,AH186+9)))</f>
        <v>0</v>
      </c>
    </row>
    <row r="187" spans="1:35" x14ac:dyDescent="0.2">
      <c r="A187" s="29"/>
      <c r="B187" s="29"/>
      <c r="C187" s="29"/>
      <c r="D187" s="29"/>
      <c r="E187" s="29"/>
      <c r="F187" s="30"/>
      <c r="G187" s="29"/>
      <c r="H187" s="29"/>
      <c r="I187" s="31"/>
      <c r="J187" s="29"/>
      <c r="K187" s="29"/>
      <c r="L187" s="31"/>
      <c r="M187" s="29"/>
      <c r="N187" s="30"/>
      <c r="O187" s="31"/>
      <c r="P187" s="29"/>
      <c r="Q187" s="31"/>
      <c r="R187" t="str">
        <f>IF(B187="","",_xlfn.XLOOKUP(B187,DB!$A$2:$A$205,DB!$C$2:$C$205,"")&amp;"")</f>
        <v/>
      </c>
      <c r="S187" t="str">
        <f>IF(B187="","",_xlfn.XLOOKUP(B187,DB!$A$2:$A$205,DB!$E$2:$E$205,""))</f>
        <v/>
      </c>
      <c r="T187" t="str">
        <f>IF(B187="","",_xlfn.XLOOKUP(B187,DB!$A$2:$A$205,DB!$F$2:$F$205,""))</f>
        <v/>
      </c>
      <c r="U187" t="str">
        <f>IF(B187="","",_xlfn.XLOOKUP(B187,DB!$A$2:$A$205,DB!$D$2:$D$205,""))</f>
        <v/>
      </c>
      <c r="V187" t="str">
        <f>IF(B187="","",IF(OR(COUNTIF(M187,"????N?????W")&gt;0,COUNTIF(M187,"????N?????E")&gt;0,COUNTIF(M187,"????S?????W")&gt;0,COUNTIF(M187,"????S?????E")&gt;0),_xlfn.XLOOKUP(B187,DB!$A$2:$A$205,DB!$B$2:$B$205,""),M187))</f>
        <v/>
      </c>
      <c r="AF187" s="2">
        <v>0.625</v>
      </c>
      <c r="AG187" t="s">
        <v>745</v>
      </c>
      <c r="AH187" s="17">
        <v>230</v>
      </c>
      <c r="AI187" s="17" cm="1">
        <f t="array" ref="AI187">SUMPRODUCT(--(IFERROR(HOUR(Flights_2026_09_30333435363734[entry_hour]),-1)=HOUR(AF187)),--(IFERROR(Flights_2026_09_30333435363734[entry_sector],"")=AG187),--(IFERROR(Flights_2026_09_30333435363734[nfl],-1)&gt;=AH187),--(IFERROR(Flights_2026_09_30333435363734[nfl],-1)&lt;=IF(AH187=450,450,AH187+9)))</f>
        <v>0</v>
      </c>
    </row>
    <row r="188" spans="1:35" x14ac:dyDescent="0.2">
      <c r="A188" s="29"/>
      <c r="B188" s="29"/>
      <c r="C188" s="29"/>
      <c r="D188" s="29"/>
      <c r="E188" s="29"/>
      <c r="F188" s="30"/>
      <c r="G188" s="29"/>
      <c r="H188" s="29"/>
      <c r="I188" s="31"/>
      <c r="J188" s="29"/>
      <c r="K188" s="29"/>
      <c r="L188" s="31"/>
      <c r="M188" s="29"/>
      <c r="N188" s="30"/>
      <c r="O188" s="31"/>
      <c r="P188" s="29"/>
      <c r="Q188" s="31"/>
      <c r="R188" t="str">
        <f>IF(B188="","",_xlfn.XLOOKUP(B188,DB!$A$2:$A$205,DB!$C$2:$C$205,"")&amp;"")</f>
        <v/>
      </c>
      <c r="S188" t="str">
        <f>IF(B188="","",_xlfn.XLOOKUP(B188,DB!$A$2:$A$205,DB!$E$2:$E$205,""))</f>
        <v/>
      </c>
      <c r="T188" t="str">
        <f>IF(B188="","",_xlfn.XLOOKUP(B188,DB!$A$2:$A$205,DB!$F$2:$F$205,""))</f>
        <v/>
      </c>
      <c r="U188" t="str">
        <f>IF(B188="","",_xlfn.XLOOKUP(B188,DB!$A$2:$A$205,DB!$D$2:$D$205,""))</f>
        <v/>
      </c>
      <c r="V188" t="str">
        <f>IF(B188="","",IF(OR(COUNTIF(M188,"????N?????W")&gt;0,COUNTIF(M188,"????N?????E")&gt;0,COUNTIF(M188,"????S?????W")&gt;0,COUNTIF(M188,"????S?????E")&gt;0),_xlfn.XLOOKUP(B188,DB!$A$2:$A$205,DB!$B$2:$B$205,""),M188))</f>
        <v/>
      </c>
      <c r="AF188" s="2">
        <v>0.625</v>
      </c>
      <c r="AG188" t="s">
        <v>745</v>
      </c>
      <c r="AH188" s="17">
        <v>240</v>
      </c>
      <c r="AI188" s="17" cm="1">
        <f t="array" ref="AI188">SUMPRODUCT(--(IFERROR(HOUR(Flights_2026_09_30333435363734[entry_hour]),-1)=HOUR(AF188)),--(IFERROR(Flights_2026_09_30333435363734[entry_sector],"")=AG188),--(IFERROR(Flights_2026_09_30333435363734[nfl],-1)&gt;=AH188),--(IFERROR(Flights_2026_09_30333435363734[nfl],-1)&lt;=IF(AH188=450,450,AH188+9)))</f>
        <v>0</v>
      </c>
    </row>
    <row r="189" spans="1:35" x14ac:dyDescent="0.2">
      <c r="A189" s="29"/>
      <c r="B189" s="29"/>
      <c r="C189" s="29"/>
      <c r="D189" s="29"/>
      <c r="E189" s="29"/>
      <c r="F189" s="30"/>
      <c r="G189" s="29"/>
      <c r="H189" s="29"/>
      <c r="I189" s="31"/>
      <c r="J189" s="29"/>
      <c r="K189" s="29"/>
      <c r="L189" s="31"/>
      <c r="M189" s="29"/>
      <c r="N189" s="30"/>
      <c r="O189" s="31"/>
      <c r="P189" s="29"/>
      <c r="Q189" s="31"/>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30333435363734[entry_hour]),-1)=HOUR(AF189)),--(IFERROR(Flights_2026_09_30333435363734[entry_sector],"")=AG189),--(IFERROR(Flights_2026_09_30333435363734[nfl],-1)&gt;=AH189),--(IFERROR(Flights_2026_09_30333435363734[nfl],-1)&lt;=IF(AH189=450,450,AH189+9)))</f>
        <v>0</v>
      </c>
    </row>
    <row r="190" spans="1:35" x14ac:dyDescent="0.2">
      <c r="A190" s="29"/>
      <c r="B190" s="29"/>
      <c r="C190" s="29"/>
      <c r="D190" s="29"/>
      <c r="E190" s="29"/>
      <c r="F190" s="30"/>
      <c r="G190" s="29"/>
      <c r="H190" s="29"/>
      <c r="I190" s="31"/>
      <c r="J190" s="29"/>
      <c r="K190" s="29"/>
      <c r="L190" s="31"/>
      <c r="M190" s="29"/>
      <c r="N190" s="30"/>
      <c r="O190" s="31"/>
      <c r="P190" s="29"/>
      <c r="Q190" s="31"/>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30333435363734[entry_hour]),-1)=HOUR(AF190)),--(IFERROR(Flights_2026_09_30333435363734[entry_sector],"")=AG190),--(IFERROR(Flights_2026_09_30333435363734[nfl],-1)&gt;=AH190),--(IFERROR(Flights_2026_09_30333435363734[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30333435363734[entry_hour]),-1)=HOUR(AF191)),--(IFERROR(Flights_2026_09_30333435363734[entry_sector],"")=AG191),--(IFERROR(Flights_2026_09_30333435363734[nfl],-1)&gt;=AH191),--(IFERROR(Flights_2026_09_30333435363734[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30333435363734[entry_hour]),-1)=HOUR(AF192)),--(IFERROR(Flights_2026_09_30333435363734[entry_sector],"")=AG192),--(IFERROR(Flights_2026_09_30333435363734[nfl],-1)&gt;=AH192),--(IFERROR(Flights_2026_09_30333435363734[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30333435363734[entry_hour]),-1)=HOUR(AF193)),--(IFERROR(Flights_2026_09_30333435363734[entry_sector],"")=AG193),--(IFERROR(Flights_2026_09_30333435363734[nfl],-1)&gt;=AH193),--(IFERROR(Flights_2026_09_30333435363734[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entry_hour]),-1)=HOUR(AF194)),--(IFERROR(Flights_2026_09_30333435363734[entry_sector],"")=AG194),--(IFERROR(Flights_2026_09_30333435363734[nfl],-1)&gt;=AH194),--(IFERROR(Flights_2026_09_30333435363734[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entry_hour]),-1)=HOUR(AF195)),--(IFERROR(Flights_2026_09_30333435363734[entry_sector],"")=AG195),--(IFERROR(Flights_2026_09_30333435363734[nfl],-1)&gt;=AH195),--(IFERROR(Flights_2026_09_30333435363734[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entry_hour]),-1)=HOUR(AF196)),--(IFERROR(Flights_2026_09_30333435363734[entry_sector],"")=AG196),--(IFERROR(Flights_2026_09_30333435363734[nfl],-1)&gt;=AH196),--(IFERROR(Flights_2026_09_30333435363734[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entry_hour]),-1)=HOUR(AF197)),--(IFERROR(Flights_2026_09_30333435363734[entry_sector],"")=AG197),--(IFERROR(Flights_2026_09_30333435363734[nfl],-1)&gt;=AH197),--(IFERROR(Flights_2026_09_30333435363734[nfl],-1)&lt;=IF(AH197=450,450,AH197+9)))</f>
        <v>0</v>
      </c>
    </row>
    <row r="198" spans="1:35" ht="19" x14ac:dyDescent="0.2">
      <c r="A198" s="36" t="s">
        <v>2163</v>
      </c>
      <c r="B198" s="36"/>
      <c r="C198" s="36"/>
      <c r="D198" s="36"/>
      <c r="E198" s="36"/>
      <c r="F198" s="36"/>
      <c r="G198" s="36"/>
      <c r="H198" s="36"/>
      <c r="I198" s="36"/>
      <c r="J198" s="36"/>
      <c r="AF198" s="2">
        <v>0.625</v>
      </c>
      <c r="AG198" t="s">
        <v>745</v>
      </c>
      <c r="AH198" s="17">
        <v>340</v>
      </c>
      <c r="AI198" s="17" cm="1">
        <f t="array" ref="AI198">SUMPRODUCT(--(IFERROR(HOUR(Flights_2026_09_30333435363734[entry_hour]),-1)=HOUR(AF198)),--(IFERROR(Flights_2026_09_30333435363734[entry_sector],"")=AG198),--(IFERROR(Flights_2026_09_30333435363734[nfl],-1)&gt;=AH198),--(IFERROR(Flights_2026_09_30333435363734[nfl],-1)&lt;=IF(AH198=450,450,AH198+9)))</f>
        <v>0</v>
      </c>
    </row>
    <row r="199" spans="1:35" x14ac:dyDescent="0.2">
      <c r="AF199" s="2">
        <v>0.625</v>
      </c>
      <c r="AG199" t="s">
        <v>745</v>
      </c>
      <c r="AH199" s="17">
        <v>350</v>
      </c>
      <c r="AI199" s="17" cm="1">
        <f t="array" ref="AI199">SUMPRODUCT(--(IFERROR(HOUR(Flights_2026_09_30333435363734[entry_hour]),-1)=HOUR(AF199)),--(IFERROR(Flights_2026_09_30333435363734[entry_sector],"")=AG199),--(IFERROR(Flights_2026_09_30333435363734[nfl],-1)&gt;=AH199),--(IFERROR(Flights_2026_09_30333435363734[nfl],-1)&lt;=IF(AH199=450,450,AH199+9)))</f>
        <v>1</v>
      </c>
    </row>
    <row r="200" spans="1:35" x14ac:dyDescent="0.2">
      <c r="AF200" s="2">
        <v>0.625</v>
      </c>
      <c r="AG200" t="s">
        <v>745</v>
      </c>
      <c r="AH200" s="17">
        <v>360</v>
      </c>
      <c r="AI200" s="17" cm="1">
        <f t="array" ref="AI200">SUMPRODUCT(--(IFERROR(HOUR(Flights_2026_09_30333435363734[entry_hour]),-1)=HOUR(AF200)),--(IFERROR(Flights_2026_09_30333435363734[entry_sector],"")=AG200),--(IFERROR(Flights_2026_09_30333435363734[nfl],-1)&gt;=AH200),--(IFERROR(Flights_2026_09_30333435363734[nfl],-1)&lt;=IF(AH200=450,450,AH200+9)))</f>
        <v>0</v>
      </c>
    </row>
    <row r="201" spans="1:35" x14ac:dyDescent="0.2">
      <c r="AF201" s="2">
        <v>0.625</v>
      </c>
      <c r="AG201" t="s">
        <v>745</v>
      </c>
      <c r="AH201" s="17">
        <v>370</v>
      </c>
      <c r="AI201" s="17" cm="1">
        <f t="array" ref="AI201">SUMPRODUCT(--(IFERROR(HOUR(Flights_2026_09_30333435363734[entry_hour]),-1)=HOUR(AF201)),--(IFERROR(Flights_2026_09_30333435363734[entry_sector],"")=AG201),--(IFERROR(Flights_2026_09_30333435363734[nfl],-1)&gt;=AH201),--(IFERROR(Flights_2026_09_30333435363734[nfl],-1)&lt;=IF(AH201=450,450,AH201+9)))</f>
        <v>1</v>
      </c>
    </row>
    <row r="202" spans="1:35" x14ac:dyDescent="0.2">
      <c r="AF202" s="2">
        <v>0.625</v>
      </c>
      <c r="AG202" t="s">
        <v>745</v>
      </c>
      <c r="AH202" s="17">
        <v>380</v>
      </c>
      <c r="AI202" s="17" cm="1">
        <f t="array" ref="AI202">SUMPRODUCT(--(IFERROR(HOUR(Flights_2026_09_30333435363734[entry_hour]),-1)=HOUR(AF202)),--(IFERROR(Flights_2026_09_30333435363734[entry_sector],"")=AG202),--(IFERROR(Flights_2026_09_30333435363734[nfl],-1)&gt;=AH202),--(IFERROR(Flights_2026_09_30333435363734[nfl],-1)&lt;=IF(AH202=450,450,AH202+9)))</f>
        <v>0</v>
      </c>
    </row>
    <row r="203" spans="1:35" x14ac:dyDescent="0.2">
      <c r="AF203" s="2">
        <v>0.625</v>
      </c>
      <c r="AG203" t="s">
        <v>745</v>
      </c>
      <c r="AH203" s="17">
        <v>390</v>
      </c>
      <c r="AI203" s="17" cm="1">
        <f t="array" ref="AI203">SUMPRODUCT(--(IFERROR(HOUR(Flights_2026_09_30333435363734[entry_hour]),-1)=HOUR(AF203)),--(IFERROR(Flights_2026_09_30333435363734[entry_sector],"")=AG203),--(IFERROR(Flights_2026_09_30333435363734[nfl],-1)&gt;=AH203),--(IFERROR(Flights_2026_09_30333435363734[nfl],-1)&lt;=IF(AH203=450,450,AH203+9)))</f>
        <v>0</v>
      </c>
    </row>
    <row r="204" spans="1:35" x14ac:dyDescent="0.2">
      <c r="AF204" s="2">
        <v>0.625</v>
      </c>
      <c r="AG204" t="s">
        <v>745</v>
      </c>
      <c r="AH204" s="17">
        <v>400</v>
      </c>
      <c r="AI204" s="17" cm="1">
        <f t="array" ref="AI204">SUMPRODUCT(--(IFERROR(HOUR(Flights_2026_09_30333435363734[entry_hour]),-1)=HOUR(AF204)),--(IFERROR(Flights_2026_09_30333435363734[entry_sector],"")=AG204),--(IFERROR(Flights_2026_09_30333435363734[nfl],-1)&gt;=AH204),--(IFERROR(Flights_2026_09_30333435363734[nfl],-1)&lt;=IF(AH204=450,450,AH204+9)))</f>
        <v>0</v>
      </c>
    </row>
    <row r="205" spans="1:35" x14ac:dyDescent="0.2">
      <c r="AF205" s="2">
        <v>0.625</v>
      </c>
      <c r="AG205" t="s">
        <v>745</v>
      </c>
      <c r="AH205" s="17">
        <v>410</v>
      </c>
      <c r="AI205" s="17" cm="1">
        <f t="array" ref="AI205">SUMPRODUCT(--(IFERROR(HOUR(Flights_2026_09_30333435363734[entry_hour]),-1)=HOUR(AF205)),--(IFERROR(Flights_2026_09_30333435363734[entry_sector],"")=AG205),--(IFERROR(Flights_2026_09_30333435363734[nfl],-1)&gt;=AH205),--(IFERROR(Flights_2026_09_30333435363734[nfl],-1)&lt;=IF(AH205=450,450,AH205+9)))</f>
        <v>1</v>
      </c>
    </row>
    <row r="206" spans="1:35" x14ac:dyDescent="0.2">
      <c r="AF206" s="2">
        <v>0.625</v>
      </c>
      <c r="AG206" t="s">
        <v>745</v>
      </c>
      <c r="AH206" s="17">
        <v>420</v>
      </c>
      <c r="AI206" s="17" cm="1">
        <f t="array" ref="AI206">SUMPRODUCT(--(IFERROR(HOUR(Flights_2026_09_30333435363734[entry_hour]),-1)=HOUR(AF206)),--(IFERROR(Flights_2026_09_30333435363734[entry_sector],"")=AG206),--(IFERROR(Flights_2026_09_30333435363734[nfl],-1)&gt;=AH206),--(IFERROR(Flights_2026_09_30333435363734[nfl],-1)&lt;=IF(AH206=450,450,AH206+9)))</f>
        <v>0</v>
      </c>
    </row>
    <row r="207" spans="1:35" x14ac:dyDescent="0.2">
      <c r="AF207" s="2">
        <v>0.625</v>
      </c>
      <c r="AG207" t="s">
        <v>745</v>
      </c>
      <c r="AH207" s="17">
        <v>430</v>
      </c>
      <c r="AI207" s="17" cm="1">
        <f t="array" ref="AI207">SUMPRODUCT(--(IFERROR(HOUR(Flights_2026_09_30333435363734[entry_hour]),-1)=HOUR(AF207)),--(IFERROR(Flights_2026_09_30333435363734[entry_sector],"")=AG207),--(IFERROR(Flights_2026_09_30333435363734[nfl],-1)&gt;=AH207),--(IFERROR(Flights_2026_09_30333435363734[nfl],-1)&lt;=IF(AH207=450,450,AH207+9)))</f>
        <v>0</v>
      </c>
    </row>
    <row r="208" spans="1:35" x14ac:dyDescent="0.2">
      <c r="AF208" s="2">
        <v>0.625</v>
      </c>
      <c r="AG208" t="s">
        <v>745</v>
      </c>
      <c r="AH208" s="17">
        <v>440</v>
      </c>
      <c r="AI208" s="17" cm="1">
        <f t="array" ref="AI208">SUMPRODUCT(--(IFERROR(HOUR(Flights_2026_09_30333435363734[entry_hour]),-1)=HOUR(AF208)),--(IFERROR(Flights_2026_09_30333435363734[entry_sector],"")=AG208),--(IFERROR(Flights_2026_09_30333435363734[nfl],-1)&gt;=AH208),--(IFERROR(Flights_2026_09_30333435363734[nfl],-1)&lt;=IF(AH208=450,450,AH208+9)))</f>
        <v>0</v>
      </c>
    </row>
    <row r="209" spans="1:35" ht="28" customHeight="1" x14ac:dyDescent="0.2">
      <c r="AF209" s="2">
        <v>0.625</v>
      </c>
      <c r="AG209" t="s">
        <v>745</v>
      </c>
      <c r="AH209" s="17">
        <v>450</v>
      </c>
      <c r="AI209" s="17" cm="1">
        <f t="array" ref="AI209">SUMPRODUCT(--(IFERROR(HOUR(Flights_2026_09_30333435363734[entry_hour]),-1)=HOUR(AF209)),--(IFERROR(Flights_2026_09_30333435363734[entry_sector],"")=AG209),--(IFERROR(Flights_2026_09_30333435363734[nfl],-1)&gt;=AH209),--(IFERROR(Flights_2026_09_30333435363734[nfl],-1)&lt;=IF(AH209=450,450,AH209+9)))</f>
        <v>0</v>
      </c>
    </row>
    <row r="210" spans="1:35" ht="25" customHeight="1" x14ac:dyDescent="0.2">
      <c r="AF210" s="2">
        <v>0.625</v>
      </c>
      <c r="AG210" t="s">
        <v>840</v>
      </c>
      <c r="AH210" s="17">
        <v>200</v>
      </c>
      <c r="AI210" s="17" cm="1">
        <f t="array" ref="AI210">SUMPRODUCT(--(IFERROR(HOUR(Flights_2026_09_30333435363734[entry_hour]),-1)=HOUR(AF210)),--(IFERROR(Flights_2026_09_30333435363734[entry_sector],"")=AG210),--(IFERROR(Flights_2026_09_30333435363734[nfl],-1)&gt;=AH210),--(IFERROR(Flights_2026_09_30333435363734[nfl],-1)&lt;=IF(AH210=450,450,AH210+9)))</f>
        <v>0</v>
      </c>
    </row>
    <row r="211" spans="1:35" x14ac:dyDescent="0.2">
      <c r="AF211" s="2">
        <v>0.625</v>
      </c>
      <c r="AG211" t="s">
        <v>840</v>
      </c>
      <c r="AH211" s="17">
        <v>210</v>
      </c>
      <c r="AI211" s="17" cm="1">
        <f t="array" ref="AI211">SUMPRODUCT(--(IFERROR(HOUR(Flights_2026_09_30333435363734[entry_hour]),-1)=HOUR(AF211)),--(IFERROR(Flights_2026_09_30333435363734[entry_sector],"")=AG211),--(IFERROR(Flights_2026_09_30333435363734[nfl],-1)&gt;=AH211),--(IFERROR(Flights_2026_09_30333435363734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entry_hour]),-1)=HOUR(AF212)),--(IFERROR(Flights_2026_09_30333435363734[entry_sector],"")=AG212),--(IFERROR(Flights_2026_09_30333435363734[nfl],-1)&gt;=AH212),--(IFERROR(Flights_2026_09_30333435363734[nfl],-1)&lt;=IF(AH212=450,450,AH212+9)))</f>
        <v>0</v>
      </c>
    </row>
    <row r="213" spans="1:35" x14ac:dyDescent="0.2">
      <c r="W213" s="17" cm="1">
        <f t="array" ref="W213">SUMPRODUCT(--(IFERROR(HOUR(Flights_2026_09_30333435363734[entry_hour]),-1)=HOUR(W$212)),--(IFERROR(Flights_2026_09_30333435363734[nfl],-1)&gt;=IF($V236=450,450,$V236)),--(IFERROR(Flights_2026_09_30333435363734[nfl],-1)&lt;=IF($V236=450,450,$V236+9)))</f>
        <v>0</v>
      </c>
      <c r="X213" s="17" cm="1">
        <f t="array" ref="X213">SUMPRODUCT(--(IFERROR(HOUR(Flights_2026_09_30333435363734[entry_hour]),-1)=HOUR(X$212)),--(IFERROR(Flights_2026_09_30333435363734[nfl],-1)&gt;=IF($V236=450,450,$V236)),--(IFERROR(Flights_2026_09_30333435363734[nfl],-1)&lt;=IF($V236=450,450,$V236+9)))</f>
        <v>0</v>
      </c>
      <c r="Y213" s="17" cm="1">
        <f t="array" ref="Y213">SUMPRODUCT(--(IFERROR(HOUR(Flights_2026_09_30333435363734[entry_hour]),-1)=HOUR(Y$212)),--(IFERROR(Flights_2026_09_30333435363734[nfl],-1)&gt;=IF($V236=450,450,$V236)),--(IFERROR(Flights_2026_09_30333435363734[nfl],-1)&lt;=IF($V236=450,450,$V236+9)))</f>
        <v>0</v>
      </c>
      <c r="Z213" s="17" cm="1">
        <f t="array" ref="Z213">SUMPRODUCT(--(IFERROR(HOUR(Flights_2026_09_30333435363734[entry_hour]),-1)=HOUR(Z$212)),--(IFERROR(Flights_2026_09_30333435363734[nfl],-1)&gt;=IF($V236=450,450,$V236)),--(IFERROR(Flights_2026_09_30333435363734[nfl],-1)&lt;=IF($V236=450,450,$V236+9)))</f>
        <v>0</v>
      </c>
      <c r="AA213" s="17" cm="1">
        <f t="array" ref="AA213">SUMPRODUCT(--(IFERROR(HOUR(Flights_2026_09_30333435363734[entry_hour]),-1)=HOUR(AA$212)),--(IFERROR(Flights_2026_09_30333435363734[nfl],-1)&gt;=IF($V236=450,450,$V236)),--(IFERROR(Flights_2026_09_30333435363734[nfl],-1)&lt;=IF($V236=450,450,$V236+9)))</f>
        <v>0</v>
      </c>
      <c r="AB213" s="17" cm="1">
        <f t="array" ref="AB213">SUMPRODUCT(--(IFERROR(HOUR(Flights_2026_09_30333435363734[entry_hour]),-1)=HOUR(AB$212)),--(IFERROR(Flights_2026_09_30333435363734[nfl],-1)&gt;=IF($V236=450,450,$V236)),--(IFERROR(Flights_2026_09_30333435363734[nfl],-1)&lt;=IF($V236=450,450,$V236+9)))</f>
        <v>0</v>
      </c>
      <c r="AC213" s="17" cm="1">
        <f t="array" ref="AC213">SUMPRODUCT(--(IFERROR(HOUR(Flights_2026_09_30333435363734[entry_hour]),-1)=HOUR(AC$212)),--(IFERROR(Flights_2026_09_30333435363734[nfl],-1)&gt;=IF($V236=450,450,$V236)),--(IFERROR(Flights_2026_09_30333435363734[nfl],-1)&lt;=IF($V236=450,450,$V236+9)))</f>
        <v>0</v>
      </c>
      <c r="AD213" s="17" cm="1">
        <f t="array" ref="AD213">SUMPRODUCT(--(IFERROR(HOUR(Flights_2026_09_30333435363734[entry_hour]),-1)=HOUR(AD$212)),--(IFERROR(Flights_2026_09_30333435363734[nfl],-1)&gt;=IF($V236=450,450,$V236)),--(IFERROR(Flights_2026_09_30333435363734[nfl],-1)&lt;=IF($V236=450,450,$V236+9)))</f>
        <v>0</v>
      </c>
      <c r="AE213" s="17" cm="1">
        <f t="array" ref="AE213">SUMPRODUCT(--(IFERROR(HOUR(Flights_2026_09_30333435363734[entry_hour]),-1)=HOUR(AE$212)),--(IFERROR(Flights_2026_09_30333435363734[nfl],-1)&gt;=IF($V236=450,450,$V236)),--(IFERROR(Flights_2026_09_30333435363734[nfl],-1)&lt;=IF($V236=450,450,$V236+9)))</f>
        <v>0</v>
      </c>
      <c r="AF213" s="2">
        <v>0.625</v>
      </c>
      <c r="AG213" t="s">
        <v>840</v>
      </c>
      <c r="AH213" s="17">
        <v>230</v>
      </c>
      <c r="AI213" s="17" cm="1">
        <f t="array" ref="AI213">SUMPRODUCT(--(IFERROR(HOUR(Flights_2026_09_30333435363734[entry_hour]),-1)=HOUR(AF213)),--(IFERROR(Flights_2026_09_30333435363734[entry_sector],"")=AG213),--(IFERROR(Flights_2026_09_30333435363734[nfl],-1)&gt;=AH213),--(IFERROR(Flights_2026_09_30333435363734[nfl],-1)&lt;=IF(AH213=450,450,AH213+9)))</f>
        <v>0</v>
      </c>
    </row>
    <row r="214" spans="1:35" x14ac:dyDescent="0.2">
      <c r="W214" s="17" cm="1">
        <f t="array" ref="W214">SUMPRODUCT(--(IFERROR(HOUR(Flights_2026_09_30333435363734[entry_hour]),-1)=HOUR(W$212)),--(IFERROR(Flights_2026_09_30333435363734[nfl],-1)&gt;=IF($V237=450,450,$V237)),--(IFERROR(Flights_2026_09_30333435363734[nfl],-1)&lt;=IF($V237=450,450,$V237+9)))</f>
        <v>0</v>
      </c>
      <c r="X214" s="17" cm="1">
        <f t="array" ref="X214">SUMPRODUCT(--(IFERROR(HOUR(Flights_2026_09_30333435363734[entry_hour]),-1)=HOUR(X$212)),--(IFERROR(Flights_2026_09_30333435363734[nfl],-1)&gt;=IF($V237=450,450,$V237)),--(IFERROR(Flights_2026_09_30333435363734[nfl],-1)&lt;=IF($V237=450,450,$V237+9)))</f>
        <v>0</v>
      </c>
      <c r="Y214" s="17" cm="1">
        <f t="array" ref="Y214">SUMPRODUCT(--(IFERROR(HOUR(Flights_2026_09_30333435363734[entry_hour]),-1)=HOUR(Y$212)),--(IFERROR(Flights_2026_09_30333435363734[nfl],-1)&gt;=IF($V237=450,450,$V237)),--(IFERROR(Flights_2026_09_30333435363734[nfl],-1)&lt;=IF($V237=450,450,$V237+9)))</f>
        <v>0</v>
      </c>
      <c r="Z214" s="17" cm="1">
        <f t="array" ref="Z214">SUMPRODUCT(--(IFERROR(HOUR(Flights_2026_09_30333435363734[entry_hour]),-1)=HOUR(Z$212)),--(IFERROR(Flights_2026_09_30333435363734[nfl],-1)&gt;=IF($V237=450,450,$V237)),--(IFERROR(Flights_2026_09_30333435363734[nfl],-1)&lt;=IF($V237=450,450,$V237+9)))</f>
        <v>0</v>
      </c>
      <c r="AA214" s="17" cm="1">
        <f t="array" ref="AA214">SUMPRODUCT(--(IFERROR(HOUR(Flights_2026_09_30333435363734[entry_hour]),-1)=HOUR(AA$212)),--(IFERROR(Flights_2026_09_30333435363734[nfl],-1)&gt;=IF($V237=450,450,$V237)),--(IFERROR(Flights_2026_09_30333435363734[nfl],-1)&lt;=IF($V237=450,450,$V237+9)))</f>
        <v>0</v>
      </c>
      <c r="AB214" s="17" cm="1">
        <f t="array" ref="AB214">SUMPRODUCT(--(IFERROR(HOUR(Flights_2026_09_30333435363734[entry_hour]),-1)=HOUR(AB$212)),--(IFERROR(Flights_2026_09_30333435363734[nfl],-1)&gt;=IF($V237=450,450,$V237)),--(IFERROR(Flights_2026_09_30333435363734[nfl],-1)&lt;=IF($V237=450,450,$V237+9)))</f>
        <v>0</v>
      </c>
      <c r="AC214" s="17" cm="1">
        <f t="array" ref="AC214">SUMPRODUCT(--(IFERROR(HOUR(Flights_2026_09_30333435363734[entry_hour]),-1)=HOUR(AC$212)),--(IFERROR(Flights_2026_09_30333435363734[nfl],-1)&gt;=IF($V237=450,450,$V237)),--(IFERROR(Flights_2026_09_30333435363734[nfl],-1)&lt;=IF($V237=450,450,$V237+9)))</f>
        <v>0</v>
      </c>
      <c r="AD214" s="17" cm="1">
        <f t="array" ref="AD214">SUMPRODUCT(--(IFERROR(HOUR(Flights_2026_09_30333435363734[entry_hour]),-1)=HOUR(AD$212)),--(IFERROR(Flights_2026_09_30333435363734[nfl],-1)&gt;=IF($V237=450,450,$V237)),--(IFERROR(Flights_2026_09_30333435363734[nfl],-1)&lt;=IF($V237=450,450,$V237+9)))</f>
        <v>0</v>
      </c>
      <c r="AE214" s="17" cm="1">
        <f t="array" ref="AE214">SUMPRODUCT(--(IFERROR(HOUR(Flights_2026_09_30333435363734[entry_hour]),-1)=HOUR(AE$212)),--(IFERROR(Flights_2026_09_30333435363734[nfl],-1)&gt;=IF($V237=450,450,$V237)),--(IFERROR(Flights_2026_09_30333435363734[nfl],-1)&lt;=IF($V237=450,450,$V237+9)))</f>
        <v>0</v>
      </c>
      <c r="AF214" s="2">
        <v>0.625</v>
      </c>
      <c r="AG214" t="s">
        <v>840</v>
      </c>
      <c r="AH214" s="17">
        <v>240</v>
      </c>
      <c r="AI214" s="17" cm="1">
        <f t="array" ref="AI214">SUMPRODUCT(--(IFERROR(HOUR(Flights_2026_09_30333435363734[entry_hour]),-1)=HOUR(AF214)),--(IFERROR(Flights_2026_09_30333435363734[entry_sector],"")=AG214),--(IFERROR(Flights_2026_09_30333435363734[nfl],-1)&gt;=AH214),--(IFERROR(Flights_2026_09_30333435363734[nfl],-1)&lt;=IF(AH214=450,450,AH214+9)))</f>
        <v>0</v>
      </c>
    </row>
    <row r="215" spans="1:35" x14ac:dyDescent="0.2">
      <c r="W215" s="17" cm="1">
        <f t="array" ref="W215">SUMPRODUCT(--(IFERROR(HOUR(Flights_2026_09_30333435363734[entry_hour]),-1)=HOUR(W$212)),--(IFERROR(Flights_2026_09_30333435363734[nfl],-1)&gt;=IF($V238=450,450,$V238)),--(IFERROR(Flights_2026_09_30333435363734[nfl],-1)&lt;=IF($V238=450,450,$V238+9)))</f>
        <v>0</v>
      </c>
      <c r="X215" s="17" cm="1">
        <f t="array" ref="X215">SUMPRODUCT(--(IFERROR(HOUR(Flights_2026_09_30333435363734[entry_hour]),-1)=HOUR(X$212)),--(IFERROR(Flights_2026_09_30333435363734[nfl],-1)&gt;=IF($V238=450,450,$V238)),--(IFERROR(Flights_2026_09_30333435363734[nfl],-1)&lt;=IF($V238=450,450,$V238+9)))</f>
        <v>0</v>
      </c>
      <c r="Y215" s="17" cm="1">
        <f t="array" ref="Y215">SUMPRODUCT(--(IFERROR(HOUR(Flights_2026_09_30333435363734[entry_hour]),-1)=HOUR(Y$212)),--(IFERROR(Flights_2026_09_30333435363734[nfl],-1)&gt;=IF($V238=450,450,$V238)),--(IFERROR(Flights_2026_09_30333435363734[nfl],-1)&lt;=IF($V238=450,450,$V238+9)))</f>
        <v>0</v>
      </c>
      <c r="Z215" s="17" cm="1">
        <f t="array" ref="Z215">SUMPRODUCT(--(IFERROR(HOUR(Flights_2026_09_30333435363734[entry_hour]),-1)=HOUR(Z$212)),--(IFERROR(Flights_2026_09_30333435363734[nfl],-1)&gt;=IF($V238=450,450,$V238)),--(IFERROR(Flights_2026_09_30333435363734[nfl],-1)&lt;=IF($V238=450,450,$V238+9)))</f>
        <v>1</v>
      </c>
      <c r="AA215" s="17" cm="1">
        <f t="array" ref="AA215">SUMPRODUCT(--(IFERROR(HOUR(Flights_2026_09_30333435363734[entry_hour]),-1)=HOUR(AA$212)),--(IFERROR(Flights_2026_09_30333435363734[nfl],-1)&gt;=IF($V238=450,450,$V238)),--(IFERROR(Flights_2026_09_30333435363734[nfl],-1)&lt;=IF($V238=450,450,$V238+9)))</f>
        <v>0</v>
      </c>
      <c r="AB215" s="17" cm="1">
        <f t="array" ref="AB215">SUMPRODUCT(--(IFERROR(HOUR(Flights_2026_09_30333435363734[entry_hour]),-1)=HOUR(AB$212)),--(IFERROR(Flights_2026_09_30333435363734[nfl],-1)&gt;=IF($V238=450,450,$V238)),--(IFERROR(Flights_2026_09_30333435363734[nfl],-1)&lt;=IF($V238=450,450,$V238+9)))</f>
        <v>0</v>
      </c>
      <c r="AC215" s="17" cm="1">
        <f t="array" ref="AC215">SUMPRODUCT(--(IFERROR(HOUR(Flights_2026_09_30333435363734[entry_hour]),-1)=HOUR(AC$212)),--(IFERROR(Flights_2026_09_30333435363734[nfl],-1)&gt;=IF($V238=450,450,$V238)),--(IFERROR(Flights_2026_09_30333435363734[nfl],-1)&lt;=IF($V238=450,450,$V238+9)))</f>
        <v>0</v>
      </c>
      <c r="AD215" s="17" cm="1">
        <f t="array" ref="AD215">SUMPRODUCT(--(IFERROR(HOUR(Flights_2026_09_30333435363734[entry_hour]),-1)=HOUR(AD$212)),--(IFERROR(Flights_2026_09_30333435363734[nfl],-1)&gt;=IF($V238=450,450,$V238)),--(IFERROR(Flights_2026_09_30333435363734[nfl],-1)&lt;=IF($V238=450,450,$V238+9)))</f>
        <v>0</v>
      </c>
      <c r="AE215" s="17" cm="1">
        <f t="array" ref="AE215">SUMPRODUCT(--(IFERROR(HOUR(Flights_2026_09_30333435363734[entry_hour]),-1)=HOUR(AE$212)),--(IFERROR(Flights_2026_09_30333435363734[nfl],-1)&gt;=IF($V238=450,450,$V238)),--(IFERROR(Flights_2026_09_30333435363734[nfl],-1)&lt;=IF($V238=450,450,$V238+9)))</f>
        <v>0</v>
      </c>
      <c r="AF215" s="2">
        <v>0.625</v>
      </c>
      <c r="AG215" t="s">
        <v>840</v>
      </c>
      <c r="AH215" s="17">
        <v>250</v>
      </c>
      <c r="AI215" s="17" cm="1">
        <f t="array" ref="AI215">SUMPRODUCT(--(IFERROR(HOUR(Flights_2026_09_30333435363734[entry_hour]),-1)=HOUR(AF215)),--(IFERROR(Flights_2026_09_30333435363734[entry_sector],"")=AG215),--(IFERROR(Flights_2026_09_30333435363734[nfl],-1)&gt;=AH215),--(IFERROR(Flights_2026_09_30333435363734[nfl],-1)&lt;=IF(AH215=450,450,AH215+9)))</f>
        <v>0</v>
      </c>
    </row>
    <row r="216" spans="1:35" x14ac:dyDescent="0.2">
      <c r="W216" s="17" cm="1">
        <f t="array" ref="W216">SUMPRODUCT(--(IFERROR(HOUR(Flights_2026_09_30333435363734[entry_hour]),-1)=HOUR(W$212)),--(IFERROR(Flights_2026_09_30333435363734[nfl],-1)&gt;=IF($V239=450,450,$V239)),--(IFERROR(Flights_2026_09_30333435363734[nfl],-1)&lt;=IF($V239=450,450,$V239+9)))</f>
        <v>0</v>
      </c>
      <c r="X216" s="17" cm="1">
        <f t="array" ref="X216">SUMPRODUCT(--(IFERROR(HOUR(Flights_2026_09_30333435363734[entry_hour]),-1)=HOUR(X$212)),--(IFERROR(Flights_2026_09_30333435363734[nfl],-1)&gt;=IF($V239=450,450,$V239)),--(IFERROR(Flights_2026_09_30333435363734[nfl],-1)&lt;=IF($V239=450,450,$V239+9)))</f>
        <v>0</v>
      </c>
      <c r="Y216" s="17" cm="1">
        <f t="array" ref="Y216">SUMPRODUCT(--(IFERROR(HOUR(Flights_2026_09_30333435363734[entry_hour]),-1)=HOUR(Y$212)),--(IFERROR(Flights_2026_09_30333435363734[nfl],-1)&gt;=IF($V239=450,450,$V239)),--(IFERROR(Flights_2026_09_30333435363734[nfl],-1)&lt;=IF($V239=450,450,$V239+9)))</f>
        <v>0</v>
      </c>
      <c r="Z216" s="17" cm="1">
        <f t="array" ref="Z216">SUMPRODUCT(--(IFERROR(HOUR(Flights_2026_09_30333435363734[entry_hour]),-1)=HOUR(Z$212)),--(IFERROR(Flights_2026_09_30333435363734[nfl],-1)&gt;=IF($V239=450,450,$V239)),--(IFERROR(Flights_2026_09_30333435363734[nfl],-1)&lt;=IF($V239=450,450,$V239+9)))</f>
        <v>0</v>
      </c>
      <c r="AA216" s="17" cm="1">
        <f t="array" ref="AA216">SUMPRODUCT(--(IFERROR(HOUR(Flights_2026_09_30333435363734[entry_hour]),-1)=HOUR(AA$212)),--(IFERROR(Flights_2026_09_30333435363734[nfl],-1)&gt;=IF($V239=450,450,$V239)),--(IFERROR(Flights_2026_09_30333435363734[nfl],-1)&lt;=IF($V239=450,450,$V239+9)))</f>
        <v>0</v>
      </c>
      <c r="AB216" s="17" cm="1">
        <f t="array" ref="AB216">SUMPRODUCT(--(IFERROR(HOUR(Flights_2026_09_30333435363734[entry_hour]),-1)=HOUR(AB$212)),--(IFERROR(Flights_2026_09_30333435363734[nfl],-1)&gt;=IF($V239=450,450,$V239)),--(IFERROR(Flights_2026_09_30333435363734[nfl],-1)&lt;=IF($V239=450,450,$V239+9)))</f>
        <v>0</v>
      </c>
      <c r="AC216" s="17" cm="1">
        <f t="array" ref="AC216">SUMPRODUCT(--(IFERROR(HOUR(Flights_2026_09_30333435363734[entry_hour]),-1)=HOUR(AC$212)),--(IFERROR(Flights_2026_09_30333435363734[nfl],-1)&gt;=IF($V239=450,450,$V239)),--(IFERROR(Flights_2026_09_30333435363734[nfl],-1)&lt;=IF($V239=450,450,$V239+9)))</f>
        <v>0</v>
      </c>
      <c r="AD216" s="17" cm="1">
        <f t="array" ref="AD216">SUMPRODUCT(--(IFERROR(HOUR(Flights_2026_09_30333435363734[entry_hour]),-1)=HOUR(AD$212)),--(IFERROR(Flights_2026_09_30333435363734[nfl],-1)&gt;=IF($V239=450,450,$V239)),--(IFERROR(Flights_2026_09_30333435363734[nfl],-1)&lt;=IF($V239=450,450,$V239+9)))</f>
        <v>0</v>
      </c>
      <c r="AE216" s="17" cm="1">
        <f t="array" ref="AE216">SUMPRODUCT(--(IFERROR(HOUR(Flights_2026_09_30333435363734[entry_hour]),-1)=HOUR(AE$212)),--(IFERROR(Flights_2026_09_30333435363734[nfl],-1)&gt;=IF($V239=450,450,$V239)),--(IFERROR(Flights_2026_09_30333435363734[nfl],-1)&lt;=IF($V239=450,450,$V239+9)))</f>
        <v>0</v>
      </c>
      <c r="AF216" s="2">
        <v>0.625</v>
      </c>
      <c r="AG216" t="s">
        <v>840</v>
      </c>
      <c r="AH216" s="17">
        <v>260</v>
      </c>
      <c r="AI216" s="17" cm="1">
        <f t="array" ref="AI216">SUMPRODUCT(--(IFERROR(HOUR(Flights_2026_09_30333435363734[entry_hour]),-1)=HOUR(AF216)),--(IFERROR(Flights_2026_09_30333435363734[entry_sector],"")=AG216),--(IFERROR(Flights_2026_09_30333435363734[nfl],-1)&gt;=AH216),--(IFERROR(Flights_2026_09_30333435363734[nfl],-1)&lt;=IF(AH216=450,450,AH216+9)))</f>
        <v>0</v>
      </c>
    </row>
    <row r="217" spans="1:35" x14ac:dyDescent="0.2">
      <c r="W217" s="17" cm="1">
        <f t="array" ref="W217">SUMPRODUCT(--(IFERROR(HOUR(Flights_2026_09_30333435363734[entry_hour]),-1)=HOUR(W$212)),--(IFERROR(Flights_2026_09_30333435363734[nfl],-1)&gt;=IF($V240=450,450,$V240)),--(IFERROR(Flights_2026_09_30333435363734[nfl],-1)&lt;=IF($V240=450,450,$V240+9)))</f>
        <v>0</v>
      </c>
      <c r="X217" s="17" cm="1">
        <f t="array" ref="X217">SUMPRODUCT(--(IFERROR(HOUR(Flights_2026_09_30333435363734[entry_hour]),-1)=HOUR(X$212)),--(IFERROR(Flights_2026_09_30333435363734[nfl],-1)&gt;=IF($V240=450,450,$V240)),--(IFERROR(Flights_2026_09_30333435363734[nfl],-1)&lt;=IF($V240=450,450,$V240+9)))</f>
        <v>1</v>
      </c>
      <c r="Y217" s="17" cm="1">
        <f t="array" ref="Y217">SUMPRODUCT(--(IFERROR(HOUR(Flights_2026_09_30333435363734[entry_hour]),-1)=HOUR(Y$212)),--(IFERROR(Flights_2026_09_30333435363734[nfl],-1)&gt;=IF($V240=450,450,$V240)),--(IFERROR(Flights_2026_09_30333435363734[nfl],-1)&lt;=IF($V240=450,450,$V240+9)))</f>
        <v>0</v>
      </c>
      <c r="Z217" s="17" cm="1">
        <f t="array" ref="Z217">SUMPRODUCT(--(IFERROR(HOUR(Flights_2026_09_30333435363734[entry_hour]),-1)=HOUR(Z$212)),--(IFERROR(Flights_2026_09_30333435363734[nfl],-1)&gt;=IF($V240=450,450,$V240)),--(IFERROR(Flights_2026_09_30333435363734[nfl],-1)&lt;=IF($V240=450,450,$V240+9)))</f>
        <v>0</v>
      </c>
      <c r="AA217" s="17" cm="1">
        <f t="array" ref="AA217">SUMPRODUCT(--(IFERROR(HOUR(Flights_2026_09_30333435363734[entry_hour]),-1)=HOUR(AA$212)),--(IFERROR(Flights_2026_09_30333435363734[nfl],-1)&gt;=IF($V240=450,450,$V240)),--(IFERROR(Flights_2026_09_30333435363734[nfl],-1)&lt;=IF($V240=450,450,$V240+9)))</f>
        <v>0</v>
      </c>
      <c r="AB217" s="17" cm="1">
        <f t="array" ref="AB217">SUMPRODUCT(--(IFERROR(HOUR(Flights_2026_09_30333435363734[entry_hour]),-1)=HOUR(AB$212)),--(IFERROR(Flights_2026_09_30333435363734[nfl],-1)&gt;=IF($V240=450,450,$V240)),--(IFERROR(Flights_2026_09_30333435363734[nfl],-1)&lt;=IF($V240=450,450,$V240+9)))</f>
        <v>0</v>
      </c>
      <c r="AC217" s="17" cm="1">
        <f t="array" ref="AC217">SUMPRODUCT(--(IFERROR(HOUR(Flights_2026_09_30333435363734[entry_hour]),-1)=HOUR(AC$212)),--(IFERROR(Flights_2026_09_30333435363734[nfl],-1)&gt;=IF($V240=450,450,$V240)),--(IFERROR(Flights_2026_09_30333435363734[nfl],-1)&lt;=IF($V240=450,450,$V240+9)))</f>
        <v>0</v>
      </c>
      <c r="AD217" s="17" cm="1">
        <f t="array" ref="AD217">SUMPRODUCT(--(IFERROR(HOUR(Flights_2026_09_30333435363734[entry_hour]),-1)=HOUR(AD$212)),--(IFERROR(Flights_2026_09_30333435363734[nfl],-1)&gt;=IF($V240=450,450,$V240)),--(IFERROR(Flights_2026_09_30333435363734[nfl],-1)&lt;=IF($V240=450,450,$V240+9)))</f>
        <v>0</v>
      </c>
      <c r="AE217" s="17" cm="1">
        <f t="array" ref="AE217">SUMPRODUCT(--(IFERROR(HOUR(Flights_2026_09_30333435363734[entry_hour]),-1)=HOUR(AE$212)),--(IFERROR(Flights_2026_09_30333435363734[nfl],-1)&gt;=IF($V240=450,450,$V240)),--(IFERROR(Flights_2026_09_30333435363734[nfl],-1)&lt;=IF($V240=450,450,$V240+9)))</f>
        <v>0</v>
      </c>
      <c r="AF217" s="2">
        <v>0.625</v>
      </c>
      <c r="AG217" t="s">
        <v>840</v>
      </c>
      <c r="AH217" s="17">
        <v>270</v>
      </c>
      <c r="AI217" s="17" cm="1">
        <f t="array" ref="AI217">SUMPRODUCT(--(IFERROR(HOUR(Flights_2026_09_30333435363734[entry_hour]),-1)=HOUR(AF217)),--(IFERROR(Flights_2026_09_30333435363734[entry_sector],"")=AG217),--(IFERROR(Flights_2026_09_30333435363734[nfl],-1)&gt;=AH217),--(IFERROR(Flights_2026_09_30333435363734[nfl],-1)&lt;=IF(AH217=450,450,AH217+9)))</f>
        <v>0</v>
      </c>
    </row>
    <row r="218" spans="1:35" x14ac:dyDescent="0.2">
      <c r="W218" s="17" cm="1">
        <f t="array" ref="W218">SUMPRODUCT(--(IFERROR(HOUR(Flights_2026_09_30333435363734[entry_hour]),-1)=HOUR(W$212)),--(IFERROR(Flights_2026_09_30333435363734[nfl],-1)&gt;=IF($V241=450,450,$V241)),--(IFERROR(Flights_2026_09_30333435363734[nfl],-1)&lt;=IF($V241=450,450,$V241+9)))</f>
        <v>0</v>
      </c>
      <c r="X218" s="17" cm="1">
        <f t="array" ref="X218">SUMPRODUCT(--(IFERROR(HOUR(Flights_2026_09_30333435363734[entry_hour]),-1)=HOUR(X$212)),--(IFERROR(Flights_2026_09_30333435363734[nfl],-1)&gt;=IF($V241=450,450,$V241)),--(IFERROR(Flights_2026_09_30333435363734[nfl],-1)&lt;=IF($V241=450,450,$V241+9)))</f>
        <v>0</v>
      </c>
      <c r="Y218" s="17" cm="1">
        <f t="array" ref="Y218">SUMPRODUCT(--(IFERROR(HOUR(Flights_2026_09_30333435363734[entry_hour]),-1)=HOUR(Y$212)),--(IFERROR(Flights_2026_09_30333435363734[nfl],-1)&gt;=IF($V241=450,450,$V241)),--(IFERROR(Flights_2026_09_30333435363734[nfl],-1)&lt;=IF($V241=450,450,$V241+9)))</f>
        <v>0</v>
      </c>
      <c r="Z218" s="17" cm="1">
        <f t="array" ref="Z218">SUMPRODUCT(--(IFERROR(HOUR(Flights_2026_09_30333435363734[entry_hour]),-1)=HOUR(Z$212)),--(IFERROR(Flights_2026_09_30333435363734[nfl],-1)&gt;=IF($V241=450,450,$V241)),--(IFERROR(Flights_2026_09_30333435363734[nfl],-1)&lt;=IF($V241=450,450,$V241+9)))</f>
        <v>0</v>
      </c>
      <c r="AA218" s="17" cm="1">
        <f t="array" ref="AA218">SUMPRODUCT(--(IFERROR(HOUR(Flights_2026_09_30333435363734[entry_hour]),-1)=HOUR(AA$212)),--(IFERROR(Flights_2026_09_30333435363734[nfl],-1)&gt;=IF($V241=450,450,$V241)),--(IFERROR(Flights_2026_09_30333435363734[nfl],-1)&lt;=IF($V241=450,450,$V241+9)))</f>
        <v>0</v>
      </c>
      <c r="AB218" s="17" cm="1">
        <f t="array" ref="AB218">SUMPRODUCT(--(IFERROR(HOUR(Flights_2026_09_30333435363734[entry_hour]),-1)=HOUR(AB$212)),--(IFERROR(Flights_2026_09_30333435363734[nfl],-1)&gt;=IF($V241=450,450,$V241)),--(IFERROR(Flights_2026_09_30333435363734[nfl],-1)&lt;=IF($V241=450,450,$V241+9)))</f>
        <v>0</v>
      </c>
      <c r="AC218" s="17" cm="1">
        <f t="array" ref="AC218">SUMPRODUCT(--(IFERROR(HOUR(Flights_2026_09_30333435363734[entry_hour]),-1)=HOUR(AC$212)),--(IFERROR(Flights_2026_09_30333435363734[nfl],-1)&gt;=IF($V241=450,450,$V241)),--(IFERROR(Flights_2026_09_30333435363734[nfl],-1)&lt;=IF($V241=450,450,$V241+9)))</f>
        <v>0</v>
      </c>
      <c r="AD218" s="17" cm="1">
        <f t="array" ref="AD218">SUMPRODUCT(--(IFERROR(HOUR(Flights_2026_09_30333435363734[entry_hour]),-1)=HOUR(AD$212)),--(IFERROR(Flights_2026_09_30333435363734[nfl],-1)&gt;=IF($V241=450,450,$V241)),--(IFERROR(Flights_2026_09_30333435363734[nfl],-1)&lt;=IF($V241=450,450,$V241+9)))</f>
        <v>0</v>
      </c>
      <c r="AE218" s="17" cm="1">
        <f t="array" ref="AE218">SUMPRODUCT(--(IFERROR(HOUR(Flights_2026_09_30333435363734[entry_hour]),-1)=HOUR(AE$212)),--(IFERROR(Flights_2026_09_30333435363734[nfl],-1)&gt;=IF($V241=450,450,$V241)),--(IFERROR(Flights_2026_09_30333435363734[nfl],-1)&lt;=IF($V241=450,450,$V241+9)))</f>
        <v>1</v>
      </c>
      <c r="AF218" s="2">
        <v>0.625</v>
      </c>
      <c r="AG218" t="s">
        <v>840</v>
      </c>
      <c r="AH218" s="17">
        <v>280</v>
      </c>
      <c r="AI218" s="17" cm="1">
        <f t="array" ref="AI218">SUMPRODUCT(--(IFERROR(HOUR(Flights_2026_09_30333435363734[entry_hour]),-1)=HOUR(AF218)),--(IFERROR(Flights_2026_09_30333435363734[entry_sector],"")=AG218),--(IFERROR(Flights_2026_09_30333435363734[nfl],-1)&gt;=AH218),--(IFERROR(Flights_2026_09_30333435363734[nfl],-1)&lt;=IF(AH218=450,450,AH218+9)))</f>
        <v>0</v>
      </c>
    </row>
    <row r="219" spans="1:35" x14ac:dyDescent="0.2">
      <c r="W219" s="17" cm="1">
        <f t="array" ref="W219">SUMPRODUCT(--(IFERROR(HOUR(Flights_2026_09_30333435363734[entry_hour]),-1)=HOUR(W$212)),--(IFERROR(Flights_2026_09_30333435363734[nfl],-1)&gt;=IF($V242=450,450,$V242)),--(IFERROR(Flights_2026_09_30333435363734[nfl],-1)&lt;=IF($V242=450,450,$V242+9)))</f>
        <v>1</v>
      </c>
      <c r="X219" s="17" cm="1">
        <f t="array" ref="X219">SUMPRODUCT(--(IFERROR(HOUR(Flights_2026_09_30333435363734[entry_hour]),-1)=HOUR(X$212)),--(IFERROR(Flights_2026_09_30333435363734[nfl],-1)&gt;=IF($V242=450,450,$V242)),--(IFERROR(Flights_2026_09_30333435363734[nfl],-1)&lt;=IF($V242=450,450,$V242+9)))</f>
        <v>0</v>
      </c>
      <c r="Y219" s="17" cm="1">
        <f t="array" ref="Y219">SUMPRODUCT(--(IFERROR(HOUR(Flights_2026_09_30333435363734[entry_hour]),-1)=HOUR(Y$212)),--(IFERROR(Flights_2026_09_30333435363734[nfl],-1)&gt;=IF($V242=450,450,$V242)),--(IFERROR(Flights_2026_09_30333435363734[nfl],-1)&lt;=IF($V242=450,450,$V242+9)))</f>
        <v>1</v>
      </c>
      <c r="Z219" s="17" cm="1">
        <f t="array" ref="Z219">SUMPRODUCT(--(IFERROR(HOUR(Flights_2026_09_30333435363734[entry_hour]),-1)=HOUR(Z$212)),--(IFERROR(Flights_2026_09_30333435363734[nfl],-1)&gt;=IF($V242=450,450,$V242)),--(IFERROR(Flights_2026_09_30333435363734[nfl],-1)&lt;=IF($V242=450,450,$V242+9)))</f>
        <v>4</v>
      </c>
      <c r="AA219" s="17" cm="1">
        <f t="array" ref="AA219">SUMPRODUCT(--(IFERROR(HOUR(Flights_2026_09_30333435363734[entry_hour]),-1)=HOUR(AA$212)),--(IFERROR(Flights_2026_09_30333435363734[nfl],-1)&gt;=IF($V242=450,450,$V242)),--(IFERROR(Flights_2026_09_30333435363734[nfl],-1)&lt;=IF($V242=450,450,$V242+9)))</f>
        <v>0</v>
      </c>
      <c r="AB219" s="17" cm="1">
        <f t="array" ref="AB219">SUMPRODUCT(--(IFERROR(HOUR(Flights_2026_09_30333435363734[entry_hour]),-1)=HOUR(AB$212)),--(IFERROR(Flights_2026_09_30333435363734[nfl],-1)&gt;=IF($V242=450,450,$V242)),--(IFERROR(Flights_2026_09_30333435363734[nfl],-1)&lt;=IF($V242=450,450,$V242+9)))</f>
        <v>0</v>
      </c>
      <c r="AC219" s="17" cm="1">
        <f t="array" ref="AC219">SUMPRODUCT(--(IFERROR(HOUR(Flights_2026_09_30333435363734[entry_hour]),-1)=HOUR(AC$212)),--(IFERROR(Flights_2026_09_30333435363734[nfl],-1)&gt;=IF($V242=450,450,$V242)),--(IFERROR(Flights_2026_09_30333435363734[nfl],-1)&lt;=IF($V242=450,450,$V242+9)))</f>
        <v>3</v>
      </c>
      <c r="AD219" s="17" cm="1">
        <f t="array" ref="AD219">SUMPRODUCT(--(IFERROR(HOUR(Flights_2026_09_30333435363734[entry_hour]),-1)=HOUR(AD$212)),--(IFERROR(Flights_2026_09_30333435363734[nfl],-1)&gt;=IF($V242=450,450,$V242)),--(IFERROR(Flights_2026_09_30333435363734[nfl],-1)&lt;=IF($V242=450,450,$V242+9)))</f>
        <v>0</v>
      </c>
      <c r="AE219" s="17" cm="1">
        <f t="array" ref="AE219">SUMPRODUCT(--(IFERROR(HOUR(Flights_2026_09_30333435363734[entry_hour]),-1)=HOUR(AE$212)),--(IFERROR(Flights_2026_09_30333435363734[nfl],-1)&gt;=IF($V242=450,450,$V242)),--(IFERROR(Flights_2026_09_30333435363734[nfl],-1)&lt;=IF($V242=450,450,$V242+9)))</f>
        <v>2</v>
      </c>
      <c r="AF219" s="2">
        <v>0.625</v>
      </c>
      <c r="AG219" t="s">
        <v>840</v>
      </c>
      <c r="AH219" s="17">
        <v>290</v>
      </c>
      <c r="AI219" s="17" cm="1">
        <f t="array" ref="AI219">SUMPRODUCT(--(IFERROR(HOUR(Flights_2026_09_30333435363734[entry_hour]),-1)=HOUR(AF219)),--(IFERROR(Flights_2026_09_30333435363734[entry_sector],"")=AG219),--(IFERROR(Flights_2026_09_30333435363734[nfl],-1)&gt;=AH219),--(IFERROR(Flights_2026_09_30333435363734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SUMPRODUCT(--(IFERROR(HOUR(Flights_2026_09_30333435363734[entry_hour]),-1)=HOUR(W$212)),--(IFERROR(Flights_2026_09_30333435363734[nfl],-1)&gt;=IF($V243=450,450,$V243)),--(IFERROR(Flights_2026_09_30333435363734[nfl],-1)&lt;=IF($V243=450,450,$V243+9)))</f>
        <v>0</v>
      </c>
      <c r="X220" s="17" cm="1">
        <f t="array" ref="X220">SUMPRODUCT(--(IFERROR(HOUR(Flights_2026_09_30333435363734[entry_hour]),-1)=HOUR(X$212)),--(IFERROR(Flights_2026_09_30333435363734[nfl],-1)&gt;=IF($V243=450,450,$V243)),--(IFERROR(Flights_2026_09_30333435363734[nfl],-1)&lt;=IF($V243=450,450,$V243+9)))</f>
        <v>0</v>
      </c>
      <c r="Y220" s="17" cm="1">
        <f t="array" ref="Y220">SUMPRODUCT(--(IFERROR(HOUR(Flights_2026_09_30333435363734[entry_hour]),-1)=HOUR(Y$212)),--(IFERROR(Flights_2026_09_30333435363734[nfl],-1)&gt;=IF($V243=450,450,$V243)),--(IFERROR(Flights_2026_09_30333435363734[nfl],-1)&lt;=IF($V243=450,450,$V243+9)))</f>
        <v>0</v>
      </c>
      <c r="Z220" s="17" cm="1">
        <f t="array" ref="Z220">SUMPRODUCT(--(IFERROR(HOUR(Flights_2026_09_30333435363734[entry_hour]),-1)=HOUR(Z$212)),--(IFERROR(Flights_2026_09_30333435363734[nfl],-1)&gt;=IF($V243=450,450,$V243)),--(IFERROR(Flights_2026_09_30333435363734[nfl],-1)&lt;=IF($V243=450,450,$V243+9)))</f>
        <v>0</v>
      </c>
      <c r="AA220" s="17" cm="1">
        <f t="array" ref="AA220">SUMPRODUCT(--(IFERROR(HOUR(Flights_2026_09_30333435363734[entry_hour]),-1)=HOUR(AA$212)),--(IFERROR(Flights_2026_09_30333435363734[nfl],-1)&gt;=IF($V243=450,450,$V243)),--(IFERROR(Flights_2026_09_30333435363734[nfl],-1)&lt;=IF($V243=450,450,$V243+9)))</f>
        <v>0</v>
      </c>
      <c r="AB220" s="17" cm="1">
        <f t="array" ref="AB220">SUMPRODUCT(--(IFERROR(HOUR(Flights_2026_09_30333435363734[entry_hour]),-1)=HOUR(AB$212)),--(IFERROR(Flights_2026_09_30333435363734[nfl],-1)&gt;=IF($V243=450,450,$V243)),--(IFERROR(Flights_2026_09_30333435363734[nfl],-1)&lt;=IF($V243=450,450,$V243+9)))</f>
        <v>0</v>
      </c>
      <c r="AC220" s="17" cm="1">
        <f t="array" ref="AC220">SUMPRODUCT(--(IFERROR(HOUR(Flights_2026_09_30333435363734[entry_hour]),-1)=HOUR(AC$212)),--(IFERROR(Flights_2026_09_30333435363734[nfl],-1)&gt;=IF($V243=450,450,$V243)),--(IFERROR(Flights_2026_09_30333435363734[nfl],-1)&lt;=IF($V243=450,450,$V243+9)))</f>
        <v>0</v>
      </c>
      <c r="AD220" s="17" cm="1">
        <f t="array" ref="AD220">SUMPRODUCT(--(IFERROR(HOUR(Flights_2026_09_30333435363734[entry_hour]),-1)=HOUR(AD$212)),--(IFERROR(Flights_2026_09_30333435363734[nfl],-1)&gt;=IF($V243=450,450,$V243)),--(IFERROR(Flights_2026_09_30333435363734[nfl],-1)&lt;=IF($V243=450,450,$V243+9)))</f>
        <v>0</v>
      </c>
      <c r="AE220" s="17" cm="1">
        <f t="array" ref="AE220">SUMPRODUCT(--(IFERROR(HOUR(Flights_2026_09_30333435363734[entry_hour]),-1)=HOUR(AE$212)),--(IFERROR(Flights_2026_09_30333435363734[nfl],-1)&gt;=IF($V243=450,450,$V243)),--(IFERROR(Flights_2026_09_30333435363734[nfl],-1)&lt;=IF($V243=450,450,$V243+9)))</f>
        <v>0</v>
      </c>
      <c r="AF220" s="2">
        <v>0.625</v>
      </c>
      <c r="AG220" t="s">
        <v>840</v>
      </c>
      <c r="AH220" s="17">
        <v>300</v>
      </c>
      <c r="AI220" s="17" cm="1">
        <f t="array" ref="AI220">SUMPRODUCT(--(IFERROR(HOUR(Flights_2026_09_30333435363734[entry_hour]),-1)=HOUR(AF220)),--(IFERROR(Flights_2026_09_30333435363734[entry_sector],"")=AG220),--(IFERROR(Flights_2026_09_30333435363734[nfl],-1)&gt;=AH220),--(IFERROR(Flights_2026_09_30333435363734[nfl],-1)&lt;=IF(AH220=450,450,AH220+9)))</f>
        <v>0</v>
      </c>
    </row>
    <row r="221" spans="1:35" x14ac:dyDescent="0.2">
      <c r="A221" s="4">
        <v>0.58333333333333337</v>
      </c>
      <c r="B221" s="28" cm="1">
        <f t="array" ref="B221">_xlfn.LET(_xlpm.h,HOUR($A221),_xlpm.s,B$220,_xlpm.hrs,IFERROR(HOUR(Flights_2026_09_30333435363734[entry_hour]),-1),_xlpm.sectors,IF(_xlpm.s="Sector 4",_xlfn.XLOOKUP(Flights_2026_09_30333435363734[adep],Tabla42[ADEP],Tabla42[Sector_4],""),Flights_2026_09_30333435363734[entry_sector]),SUMPRODUCT(--(_xlpm.hrs=_xlpm.h),--(_xlpm.sectors=_xlpm.s)))</f>
        <v>0</v>
      </c>
      <c r="C221" s="28" cm="1">
        <f t="array" ref="C221">_xlfn.LET(_xlpm.h,HOUR($A221),_xlpm.s,C$220,_xlpm.hrs,IFERROR(HOUR(Flights_2026_09_30333435363734[entry_hour]),-1),_xlpm.sectors,IF(_xlpm.s="Sector 4",_xlfn.XLOOKUP(Flights_2026_09_30333435363734[adep],Tabla42[ADEP],Tabla42[Sector_4],""),Flights_2026_09_30333435363734[entry_sector]),SUMPRODUCT(--(_xlpm.hrs=_xlpm.h),--(_xlpm.sectors=_xlpm.s)))</f>
        <v>0</v>
      </c>
      <c r="D221" s="28" cm="1">
        <f t="array" ref="D221">_xlfn.LET(_xlpm.h,HOUR($A221),_xlpm.s,D$220,_xlpm.hrs,IFERROR(HOUR(Flights_2026_09_30333435363734[entry_hour]),-1),_xlpm.sectors,IF(_xlpm.s="Sector 4",_xlfn.XLOOKUP(Flights_2026_09_30333435363734[adep],Tabla42[ADEP],Tabla42[Sector_4],""),Flights_2026_09_30333435363734[entry_sector]),SUMPRODUCT(--(_xlpm.hrs=_xlpm.h),--(_xlpm.sectors=_xlpm.s)))</f>
        <v>2</v>
      </c>
      <c r="E221" s="28" cm="1">
        <f t="array" ref="E221">_xlfn.LET(_xlpm.h,HOUR($A221),_xlpm.s,E$220,_xlpm.hrs,IFERROR(HOUR(Flights_2026_09_30333435363734[entry_hour]),-1),_xlpm.sectors,IF(_xlpm.s="Sector 4",_xlfn.XLOOKUP(Flights_2026_09_30333435363734[adep],Tabla42[ADEP],Tabla42[Sector_4],""),Flights_2026_09_30333435363734[entry_sector]),SUMPRODUCT(--(_xlpm.hrs=_xlpm.h),--(_xlpm.sectors=_xlpm.s)))</f>
        <v>9</v>
      </c>
      <c r="F221" s="28" cm="1">
        <f t="array" ref="F221">_xlfn.LET(_xlpm.h,HOUR($A221),_xlpm.s,F$220,_xlpm.hrs,IFERROR(HOUR(Flights_2026_09_30333435363734[entry_hour]),-1),_xlpm.sectors,IF(_xlpm.s="Sector 4",_xlfn.XLOOKUP(Flights_2026_09_30333435363734[adep],Tabla42[ADEP],Tabla42[Sector_4],""),Flights_2026_09_30333435363734[entry_sector]),SUMPRODUCT(--(_xlpm.hrs=_xlpm.h),--(_xlpm.sectors=_xlpm.s)))</f>
        <v>6</v>
      </c>
      <c r="G221" s="28" cm="1">
        <f t="array" ref="G221">_xlfn.LET(_xlpm.h,HOUR($A221),_xlpm.s,G$220,_xlpm.hrs,IFERROR(HOUR(Flights_2026_09_30333435363734[entry_hour]),-1),_xlpm.sectors,IF(_xlpm.s="Sector 4",_xlfn.XLOOKUP(Flights_2026_09_30333435363734[adep],Tabla42[ADEP],Tabla42[Sector_4],""),Flights_2026_09_30333435363734[entry_sector]),SUMPRODUCT(--(_xlpm.hrs=_xlpm.h),--(_xlpm.sectors=_xlpm.s)))</f>
        <v>1</v>
      </c>
      <c r="H221" s="17" cm="1">
        <f t="array" ref="H221">_xlfn.LET(_xlpm.h,HOUR($A221),_xlpm.s,H$220,_xlpm.hrs,IFERROR(HOUR(Flights_2026_09_30333435363734[entry_hour]),-1),_xlpm.sectors,IF(_xlpm.s="Sector 4",_xlfn.XLOOKUP(Flights_2026_09_30333435363734[adep],Tabla42[ADEP],Tabla42[Sector_4],""),Flights_2026_09_30333435363734[entry_sector]),SUMPRODUCT(--(_xlpm.hrs=_xlpm.h),--(_xlpm.sectors=_xlpm.s)))</f>
        <v>2</v>
      </c>
      <c r="I221" s="17">
        <f t="shared" ref="I221:I229" si="1">SUM(B221:H221)</f>
        <v>20</v>
      </c>
      <c r="W221" s="17" cm="1">
        <f t="array" ref="W221">SUMPRODUCT(--(IFERROR(HOUR(Flights_2026_09_30333435363734[entry_hour]),-1)=HOUR(W$212)),--(IFERROR(Flights_2026_09_30333435363734[nfl],-1)&gt;=IF($V244=450,450,$V244)),--(IFERROR(Flights_2026_09_30333435363734[nfl],-1)&lt;=IF($V244=450,450,$V244+9)))</f>
        <v>1</v>
      </c>
      <c r="X221" s="17" cm="1">
        <f t="array" ref="X221">SUMPRODUCT(--(IFERROR(HOUR(Flights_2026_09_30333435363734[entry_hour]),-1)=HOUR(X$212)),--(IFERROR(Flights_2026_09_30333435363734[nfl],-1)&gt;=IF($V244=450,450,$V244)),--(IFERROR(Flights_2026_09_30333435363734[nfl],-1)&lt;=IF($V244=450,450,$V244+9)))</f>
        <v>2</v>
      </c>
      <c r="Y221" s="17" cm="1">
        <f t="array" ref="Y221">SUMPRODUCT(--(IFERROR(HOUR(Flights_2026_09_30333435363734[entry_hour]),-1)=HOUR(Y$212)),--(IFERROR(Flights_2026_09_30333435363734[nfl],-1)&gt;=IF($V244=450,450,$V244)),--(IFERROR(Flights_2026_09_30333435363734[nfl],-1)&lt;=IF($V244=450,450,$V244+9)))</f>
        <v>6</v>
      </c>
      <c r="Z221" s="17" cm="1">
        <f t="array" ref="Z221">SUMPRODUCT(--(IFERROR(HOUR(Flights_2026_09_30333435363734[entry_hour]),-1)=HOUR(Z$212)),--(IFERROR(Flights_2026_09_30333435363734[nfl],-1)&gt;=IF($V244=450,450,$V244)),--(IFERROR(Flights_2026_09_30333435363734[nfl],-1)&lt;=IF($V244=450,450,$V244+9)))</f>
        <v>5</v>
      </c>
      <c r="AA221" s="17" cm="1">
        <f t="array" ref="AA221">SUMPRODUCT(--(IFERROR(HOUR(Flights_2026_09_30333435363734[entry_hour]),-1)=HOUR(AA$212)),--(IFERROR(Flights_2026_09_30333435363734[nfl],-1)&gt;=IF($V244=450,450,$V244)),--(IFERROR(Flights_2026_09_30333435363734[nfl],-1)&lt;=IF($V244=450,450,$V244+9)))</f>
        <v>5</v>
      </c>
      <c r="AB221" s="17" cm="1">
        <f t="array" ref="AB221">SUMPRODUCT(--(IFERROR(HOUR(Flights_2026_09_30333435363734[entry_hour]),-1)=HOUR(AB$212)),--(IFERROR(Flights_2026_09_30333435363734[nfl],-1)&gt;=IF($V244=450,450,$V244)),--(IFERROR(Flights_2026_09_30333435363734[nfl],-1)&lt;=IF($V244=450,450,$V244+9)))</f>
        <v>3</v>
      </c>
      <c r="AC221" s="17" cm="1">
        <f t="array" ref="AC221">SUMPRODUCT(--(IFERROR(HOUR(Flights_2026_09_30333435363734[entry_hour]),-1)=HOUR(AC$212)),--(IFERROR(Flights_2026_09_30333435363734[nfl],-1)&gt;=IF($V244=450,450,$V244)),--(IFERROR(Flights_2026_09_30333435363734[nfl],-1)&lt;=IF($V244=450,450,$V244+9)))</f>
        <v>0</v>
      </c>
      <c r="AD221" s="17" cm="1">
        <f t="array" ref="AD221">SUMPRODUCT(--(IFERROR(HOUR(Flights_2026_09_30333435363734[entry_hour]),-1)=HOUR(AD$212)),--(IFERROR(Flights_2026_09_30333435363734[nfl],-1)&gt;=IF($V244=450,450,$V244)),--(IFERROR(Flights_2026_09_30333435363734[nfl],-1)&lt;=IF($V244=450,450,$V244+9)))</f>
        <v>4</v>
      </c>
      <c r="AE221" s="17" cm="1">
        <f t="array" ref="AE221">SUMPRODUCT(--(IFERROR(HOUR(Flights_2026_09_30333435363734[entry_hour]),-1)=HOUR(AE$212)),--(IFERROR(Flights_2026_09_30333435363734[nfl],-1)&gt;=IF($V244=450,450,$V244)),--(IFERROR(Flights_2026_09_30333435363734[nfl],-1)&lt;=IF($V244=450,450,$V244+9)))</f>
        <v>0</v>
      </c>
      <c r="AF221" s="2">
        <v>0.625</v>
      </c>
      <c r="AG221" t="s">
        <v>840</v>
      </c>
      <c r="AH221" s="17">
        <v>310</v>
      </c>
      <c r="AI221" s="17" cm="1">
        <f t="array" ref="AI221">SUMPRODUCT(--(IFERROR(HOUR(Flights_2026_09_30333435363734[entry_hour]),-1)=HOUR(AF221)),--(IFERROR(Flights_2026_09_30333435363734[entry_sector],"")=AG221),--(IFERROR(Flights_2026_09_30333435363734[nfl],-1)&gt;=AH221),--(IFERROR(Flights_2026_09_30333435363734[nfl],-1)&lt;=IF(AH221=450,450,AH221+9)))</f>
        <v>0</v>
      </c>
    </row>
    <row r="222" spans="1:35" x14ac:dyDescent="0.2">
      <c r="A222" s="4">
        <v>0.625</v>
      </c>
      <c r="B222" s="28" cm="1">
        <f t="array" ref="B222">_xlfn.LET(_xlpm.h,HOUR($A222),_xlpm.s,B$220,_xlpm.hrs,IFERROR(HOUR(Flights_2026_09_30333435363734[entry_hour]),-1),_xlpm.sectors,IF(_xlpm.s="Sector 4",_xlfn.XLOOKUP(Flights_2026_09_30333435363734[adep],Tabla42[ADEP],Tabla42[Sector_4],""),Flights_2026_09_30333435363734[entry_sector]),SUMPRODUCT(--(_xlpm.hrs=_xlpm.h),--(_xlpm.sectors=_xlpm.s)))</f>
        <v>0</v>
      </c>
      <c r="C222" s="28" cm="1">
        <f t="array" ref="C222">_xlfn.LET(_xlpm.h,HOUR($A222),_xlpm.s,C$220,_xlpm.hrs,IFERROR(HOUR(Flights_2026_09_30333435363734[entry_hour]),-1),_xlpm.sectors,IF(_xlpm.s="Sector 4",_xlfn.XLOOKUP(Flights_2026_09_30333435363734[adep],Tabla42[ADEP],Tabla42[Sector_4],""),Flights_2026_09_30333435363734[entry_sector]),SUMPRODUCT(--(_xlpm.hrs=_xlpm.h),--(_xlpm.sectors=_xlpm.s)))</f>
        <v>0</v>
      </c>
      <c r="D222" s="28" cm="1">
        <f t="array" ref="D222">_xlfn.LET(_xlpm.h,HOUR($A222),_xlpm.s,D$220,_xlpm.hrs,IFERROR(HOUR(Flights_2026_09_30333435363734[entry_hour]),-1),_xlpm.sectors,IF(_xlpm.s="Sector 4",_xlfn.XLOOKUP(Flights_2026_09_30333435363734[adep],Tabla42[ADEP],Tabla42[Sector_4],""),Flights_2026_09_30333435363734[entry_sector]),SUMPRODUCT(--(_xlpm.hrs=_xlpm.h),--(_xlpm.sectors=_xlpm.s)))</f>
        <v>7</v>
      </c>
      <c r="E222" s="28" cm="1">
        <f t="array" ref="E222">_xlfn.LET(_xlpm.h,HOUR($A222),_xlpm.s,E$220,_xlpm.hrs,IFERROR(HOUR(Flights_2026_09_30333435363734[entry_hour]),-1),_xlpm.sectors,IF(_xlpm.s="Sector 4",_xlfn.XLOOKUP(Flights_2026_09_30333435363734[adep],Tabla42[ADEP],Tabla42[Sector_4],""),Flights_2026_09_30333435363734[entry_sector]),SUMPRODUCT(--(_xlpm.hrs=_xlpm.h),--(_xlpm.sectors=_xlpm.s)))</f>
        <v>6</v>
      </c>
      <c r="F222" s="28" cm="1">
        <f t="array" ref="F222">_xlfn.LET(_xlpm.h,HOUR($A222),_xlpm.s,F$220,_xlpm.hrs,IFERROR(HOUR(Flights_2026_09_30333435363734[entry_hour]),-1),_xlpm.sectors,IF(_xlpm.s="Sector 4",_xlfn.XLOOKUP(Flights_2026_09_30333435363734[adep],Tabla42[ADEP],Tabla42[Sector_4],""),Flights_2026_09_30333435363734[entry_sector]),SUMPRODUCT(--(_xlpm.hrs=_xlpm.h),--(_xlpm.sectors=_xlpm.s)))</f>
        <v>3</v>
      </c>
      <c r="G222" s="28" cm="1">
        <f t="array" ref="G222">_xlfn.LET(_xlpm.h,HOUR($A222),_xlpm.s,G$220,_xlpm.hrs,IFERROR(HOUR(Flights_2026_09_30333435363734[entry_hour]),-1),_xlpm.sectors,IF(_xlpm.s="Sector 4",_xlfn.XLOOKUP(Flights_2026_09_30333435363734[adep],Tabla42[ADEP],Tabla42[Sector_4],""),Flights_2026_09_30333435363734[entry_sector]),SUMPRODUCT(--(_xlpm.hrs=_xlpm.h),--(_xlpm.sectors=_xlpm.s)))</f>
        <v>3</v>
      </c>
      <c r="H222" s="17" cm="1">
        <f t="array" ref="H222">_xlfn.LET(_xlpm.h,HOUR($A222),_xlpm.s,H$220,_xlpm.hrs,IFERROR(HOUR(Flights_2026_09_30333435363734[entry_hour]),-1),_xlpm.sectors,IF(_xlpm.s="Sector 4",_xlfn.XLOOKUP(Flights_2026_09_30333435363734[adep],Tabla42[ADEP],Tabla42[Sector_4],""),Flights_2026_09_30333435363734[entry_sector]),SUMPRODUCT(--(_xlpm.hrs=_xlpm.h),--(_xlpm.sectors=_xlpm.s)))</f>
        <v>2</v>
      </c>
      <c r="I222" s="17">
        <f t="shared" si="1"/>
        <v>21</v>
      </c>
      <c r="W222" s="17" cm="1">
        <f t="array" ref="W222">SUMPRODUCT(--(IFERROR(HOUR(Flights_2026_09_30333435363734[entry_hour]),-1)=HOUR(W$212)),--(IFERROR(Flights_2026_09_30333435363734[nfl],-1)&gt;=IF($V245=450,450,$V245)),--(IFERROR(Flights_2026_09_30333435363734[nfl],-1)&lt;=IF($V245=450,450,$V245+9)))</f>
        <v>2</v>
      </c>
      <c r="X222" s="17" cm="1">
        <f t="array" ref="X222">SUMPRODUCT(--(IFERROR(HOUR(Flights_2026_09_30333435363734[entry_hour]),-1)=HOUR(X$212)),--(IFERROR(Flights_2026_09_30333435363734[nfl],-1)&gt;=IF($V245=450,450,$V245)),--(IFERROR(Flights_2026_09_30333435363734[nfl],-1)&lt;=IF($V245=450,450,$V245+9)))</f>
        <v>0</v>
      </c>
      <c r="Y222" s="17" cm="1">
        <f t="array" ref="Y222">SUMPRODUCT(--(IFERROR(HOUR(Flights_2026_09_30333435363734[entry_hour]),-1)=HOUR(Y$212)),--(IFERROR(Flights_2026_09_30333435363734[nfl],-1)&gt;=IF($V245=450,450,$V245)),--(IFERROR(Flights_2026_09_30333435363734[nfl],-1)&lt;=IF($V245=450,450,$V245+9)))</f>
        <v>0</v>
      </c>
      <c r="Z222" s="17" cm="1">
        <f t="array" ref="Z222">SUMPRODUCT(--(IFERROR(HOUR(Flights_2026_09_30333435363734[entry_hour]),-1)=HOUR(Z$212)),--(IFERROR(Flights_2026_09_30333435363734[nfl],-1)&gt;=IF($V245=450,450,$V245)),--(IFERROR(Flights_2026_09_30333435363734[nfl],-1)&lt;=IF($V245=450,450,$V245+9)))</f>
        <v>1</v>
      </c>
      <c r="AA222" s="17" cm="1">
        <f t="array" ref="AA222">SUMPRODUCT(--(IFERROR(HOUR(Flights_2026_09_30333435363734[entry_hour]),-1)=HOUR(AA$212)),--(IFERROR(Flights_2026_09_30333435363734[nfl],-1)&gt;=IF($V245=450,450,$V245)),--(IFERROR(Flights_2026_09_30333435363734[nfl],-1)&lt;=IF($V245=450,450,$V245+9)))</f>
        <v>0</v>
      </c>
      <c r="AB222" s="17" cm="1">
        <f t="array" ref="AB222">SUMPRODUCT(--(IFERROR(HOUR(Flights_2026_09_30333435363734[entry_hour]),-1)=HOUR(AB$212)),--(IFERROR(Flights_2026_09_30333435363734[nfl],-1)&gt;=IF($V245=450,450,$V245)),--(IFERROR(Flights_2026_09_30333435363734[nfl],-1)&lt;=IF($V245=450,450,$V245+9)))</f>
        <v>0</v>
      </c>
      <c r="AC222" s="17" cm="1">
        <f t="array" ref="AC222">SUMPRODUCT(--(IFERROR(HOUR(Flights_2026_09_30333435363734[entry_hour]),-1)=HOUR(AC$212)),--(IFERROR(Flights_2026_09_30333435363734[nfl],-1)&gt;=IF($V245=450,450,$V245)),--(IFERROR(Flights_2026_09_30333435363734[nfl],-1)&lt;=IF($V245=450,450,$V245+9)))</f>
        <v>2</v>
      </c>
      <c r="AD222" s="17" cm="1">
        <f t="array" ref="AD222">SUMPRODUCT(--(IFERROR(HOUR(Flights_2026_09_30333435363734[entry_hour]),-1)=HOUR(AD$212)),--(IFERROR(Flights_2026_09_30333435363734[nfl],-1)&gt;=IF($V245=450,450,$V245)),--(IFERROR(Flights_2026_09_30333435363734[nfl],-1)&lt;=IF($V245=450,450,$V245+9)))</f>
        <v>0</v>
      </c>
      <c r="AE222" s="17" cm="1">
        <f t="array" ref="AE222">SUMPRODUCT(--(IFERROR(HOUR(Flights_2026_09_30333435363734[entry_hour]),-1)=HOUR(AE$212)),--(IFERROR(Flights_2026_09_30333435363734[nfl],-1)&gt;=IF($V245=450,450,$V245)),--(IFERROR(Flights_2026_09_30333435363734[nfl],-1)&lt;=IF($V245=450,450,$V245+9)))</f>
        <v>1</v>
      </c>
      <c r="AF222" s="2">
        <v>0.625</v>
      </c>
      <c r="AG222" t="s">
        <v>840</v>
      </c>
      <c r="AH222" s="17">
        <v>320</v>
      </c>
      <c r="AI222" s="17" cm="1">
        <f t="array" ref="AI222">SUMPRODUCT(--(IFERROR(HOUR(Flights_2026_09_30333435363734[entry_hour]),-1)=HOUR(AF222)),--(IFERROR(Flights_2026_09_30333435363734[entry_sector],"")=AG222),--(IFERROR(Flights_2026_09_30333435363734[nfl],-1)&gt;=AH222),--(IFERROR(Flights_2026_09_30333435363734[nfl],-1)&lt;=IF(AH222=450,450,AH222+9)))</f>
        <v>0</v>
      </c>
    </row>
    <row r="223" spans="1:35" x14ac:dyDescent="0.2">
      <c r="A223" s="4">
        <v>0.66666666666666674</v>
      </c>
      <c r="B223" s="28" cm="1">
        <f t="array" ref="B223">_xlfn.LET(_xlpm.h,HOUR($A223),_xlpm.s,B$220,_xlpm.hrs,IFERROR(HOUR(Flights_2026_09_30333435363734[entry_hour]),-1),_xlpm.sectors,IF(_xlpm.s="Sector 4",_xlfn.XLOOKUP(Flights_2026_09_30333435363734[adep],Tabla42[ADEP],Tabla42[Sector_4],""),Flights_2026_09_30333435363734[entry_sector]),SUMPRODUCT(--(_xlpm.hrs=_xlpm.h),--(_xlpm.sectors=_xlpm.s)))</f>
        <v>0</v>
      </c>
      <c r="C223" s="28" cm="1">
        <f t="array" ref="C223">_xlfn.LET(_xlpm.h,HOUR($A223),_xlpm.s,C$220,_xlpm.hrs,IFERROR(HOUR(Flights_2026_09_30333435363734[entry_hour]),-1),_xlpm.sectors,IF(_xlpm.s="Sector 4",_xlfn.XLOOKUP(Flights_2026_09_30333435363734[adep],Tabla42[ADEP],Tabla42[Sector_4],""),Flights_2026_09_30333435363734[entry_sector]),SUMPRODUCT(--(_xlpm.hrs=_xlpm.h),--(_xlpm.sectors=_xlpm.s)))</f>
        <v>0</v>
      </c>
      <c r="D223" s="28" cm="1">
        <f t="array" ref="D223">_xlfn.LET(_xlpm.h,HOUR($A223),_xlpm.s,D$220,_xlpm.hrs,IFERROR(HOUR(Flights_2026_09_30333435363734[entry_hour]),-1),_xlpm.sectors,IF(_xlpm.s="Sector 4",_xlfn.XLOOKUP(Flights_2026_09_30333435363734[adep],Tabla42[ADEP],Tabla42[Sector_4],""),Flights_2026_09_30333435363734[entry_sector]),SUMPRODUCT(--(_xlpm.hrs=_xlpm.h),--(_xlpm.sectors=_xlpm.s)))</f>
        <v>10</v>
      </c>
      <c r="E223" s="28" cm="1">
        <f t="array" ref="E223">_xlfn.LET(_xlpm.h,HOUR($A223),_xlpm.s,E$220,_xlpm.hrs,IFERROR(HOUR(Flights_2026_09_30333435363734[entry_hour]),-1),_xlpm.sectors,IF(_xlpm.s="Sector 4",_xlfn.XLOOKUP(Flights_2026_09_30333435363734[adep],Tabla42[ADEP],Tabla42[Sector_4],""),Flights_2026_09_30333435363734[entry_sector]),SUMPRODUCT(--(_xlpm.hrs=_xlpm.h),--(_xlpm.sectors=_xlpm.s)))</f>
        <v>11</v>
      </c>
      <c r="F223" s="28" cm="1">
        <f t="array" ref="F223">_xlfn.LET(_xlpm.h,HOUR($A223),_xlpm.s,F$220,_xlpm.hrs,IFERROR(HOUR(Flights_2026_09_30333435363734[entry_hour]),-1),_xlpm.sectors,IF(_xlpm.s="Sector 4",_xlfn.XLOOKUP(Flights_2026_09_30333435363734[adep],Tabla42[ADEP],Tabla42[Sector_4],""),Flights_2026_09_30333435363734[entry_sector]),SUMPRODUCT(--(_xlpm.hrs=_xlpm.h),--(_xlpm.sectors=_xlpm.s)))</f>
        <v>9</v>
      </c>
      <c r="G223" s="28" cm="1">
        <f t="array" ref="G223">_xlfn.LET(_xlpm.h,HOUR($A223),_xlpm.s,G$220,_xlpm.hrs,IFERROR(HOUR(Flights_2026_09_30333435363734[entry_hour]),-1),_xlpm.sectors,IF(_xlpm.s="Sector 4",_xlfn.XLOOKUP(Flights_2026_09_30333435363734[adep],Tabla42[ADEP],Tabla42[Sector_4],""),Flights_2026_09_30333435363734[entry_sector]),SUMPRODUCT(--(_xlpm.hrs=_xlpm.h),--(_xlpm.sectors=_xlpm.s)))</f>
        <v>2</v>
      </c>
      <c r="H223" s="17" cm="1">
        <f t="array" ref="H223">_xlfn.LET(_xlpm.h,HOUR($A223),_xlpm.s,H$220,_xlpm.hrs,IFERROR(HOUR(Flights_2026_09_30333435363734[entry_hour]),-1),_xlpm.sectors,IF(_xlpm.s="Sector 4",_xlfn.XLOOKUP(Flights_2026_09_30333435363734[adep],Tabla42[ADEP],Tabla42[Sector_4],""),Flights_2026_09_30333435363734[entry_sector]),SUMPRODUCT(--(_xlpm.hrs=_xlpm.h),--(_xlpm.sectors=_xlpm.s)))</f>
        <v>3</v>
      </c>
      <c r="I223" s="17">
        <f t="shared" si="1"/>
        <v>35</v>
      </c>
      <c r="W223" s="17" cm="1">
        <f t="array" ref="W223">SUMPRODUCT(--(IFERROR(HOUR(Flights_2026_09_30333435363734[entry_hour]),-1)=HOUR(W$212)),--(IFERROR(Flights_2026_09_30333435363734[nfl],-1)&gt;=IF($V246=450,450,$V246)),--(IFERROR(Flights_2026_09_30333435363734[nfl],-1)&lt;=IF($V246=450,450,$V246+9)))</f>
        <v>4</v>
      </c>
      <c r="X223" s="17" cm="1">
        <f t="array" ref="X223">SUMPRODUCT(--(IFERROR(HOUR(Flights_2026_09_30333435363734[entry_hour]),-1)=HOUR(X$212)),--(IFERROR(Flights_2026_09_30333435363734[nfl],-1)&gt;=IF($V246=450,450,$V246)),--(IFERROR(Flights_2026_09_30333435363734[nfl],-1)&lt;=IF($V246=450,450,$V246+9)))</f>
        <v>4</v>
      </c>
      <c r="Y223" s="17" cm="1">
        <f t="array" ref="Y223">SUMPRODUCT(--(IFERROR(HOUR(Flights_2026_09_30333435363734[entry_hour]),-1)=HOUR(Y$212)),--(IFERROR(Flights_2026_09_30333435363734[nfl],-1)&gt;=IF($V246=450,450,$V246)),--(IFERROR(Flights_2026_09_30333435363734[nfl],-1)&lt;=IF($V246=450,450,$V246+9)))</f>
        <v>7</v>
      </c>
      <c r="Z223" s="17" cm="1">
        <f t="array" ref="Z223">SUMPRODUCT(--(IFERROR(HOUR(Flights_2026_09_30333435363734[entry_hour]),-1)=HOUR(Z$212)),--(IFERROR(Flights_2026_09_30333435363734[nfl],-1)&gt;=IF($V246=450,450,$V246)),--(IFERROR(Flights_2026_09_30333435363734[nfl],-1)&lt;=IF($V246=450,450,$V246+9)))</f>
        <v>2</v>
      </c>
      <c r="AA223" s="17" cm="1">
        <f t="array" ref="AA223">SUMPRODUCT(--(IFERROR(HOUR(Flights_2026_09_30333435363734[entry_hour]),-1)=HOUR(AA$212)),--(IFERROR(Flights_2026_09_30333435363734[nfl],-1)&gt;=IF($V246=450,450,$V246)),--(IFERROR(Flights_2026_09_30333435363734[nfl],-1)&lt;=IF($V246=450,450,$V246+9)))</f>
        <v>4</v>
      </c>
      <c r="AB223" s="17" cm="1">
        <f t="array" ref="AB223">SUMPRODUCT(--(IFERROR(HOUR(Flights_2026_09_30333435363734[entry_hour]),-1)=HOUR(AB$212)),--(IFERROR(Flights_2026_09_30333435363734[nfl],-1)&gt;=IF($V246=450,450,$V246)),--(IFERROR(Flights_2026_09_30333435363734[nfl],-1)&lt;=IF($V246=450,450,$V246+9)))</f>
        <v>4</v>
      </c>
      <c r="AC223" s="17" cm="1">
        <f t="array" ref="AC223">SUMPRODUCT(--(IFERROR(HOUR(Flights_2026_09_30333435363734[entry_hour]),-1)=HOUR(AC$212)),--(IFERROR(Flights_2026_09_30333435363734[nfl],-1)&gt;=IF($V246=450,450,$V246)),--(IFERROR(Flights_2026_09_30333435363734[nfl],-1)&lt;=IF($V246=450,450,$V246+9)))</f>
        <v>3</v>
      </c>
      <c r="AD223" s="17" cm="1">
        <f t="array" ref="AD223">SUMPRODUCT(--(IFERROR(HOUR(Flights_2026_09_30333435363734[entry_hour]),-1)=HOUR(AD$212)),--(IFERROR(Flights_2026_09_30333435363734[nfl],-1)&gt;=IF($V246=450,450,$V246)),--(IFERROR(Flights_2026_09_30333435363734[nfl],-1)&lt;=IF($V246=450,450,$V246+9)))</f>
        <v>0</v>
      </c>
      <c r="AE223" s="17" cm="1">
        <f t="array" ref="AE223">SUMPRODUCT(--(IFERROR(HOUR(Flights_2026_09_30333435363734[entry_hour]),-1)=HOUR(AE$212)),--(IFERROR(Flights_2026_09_30333435363734[nfl],-1)&gt;=IF($V246=450,450,$V246)),--(IFERROR(Flights_2026_09_30333435363734[nfl],-1)&lt;=IF($V246=450,450,$V246+9)))</f>
        <v>3</v>
      </c>
      <c r="AF223" s="2">
        <v>0.625</v>
      </c>
      <c r="AG223" t="s">
        <v>840</v>
      </c>
      <c r="AH223" s="17">
        <v>330</v>
      </c>
      <c r="AI223" s="17" cm="1">
        <f t="array" ref="AI223">SUMPRODUCT(--(IFERROR(HOUR(Flights_2026_09_30333435363734[entry_hour]),-1)=HOUR(AF223)),--(IFERROR(Flights_2026_09_30333435363734[entry_sector],"")=AG223),--(IFERROR(Flights_2026_09_30333435363734[nfl],-1)&gt;=AH223),--(IFERROR(Flights_2026_09_30333435363734[nfl],-1)&lt;=IF(AH223=450,450,AH223+9)))</f>
        <v>0</v>
      </c>
    </row>
    <row r="224" spans="1:35" x14ac:dyDescent="0.2">
      <c r="A224" s="4">
        <v>0.70833333333333337</v>
      </c>
      <c r="B224" s="28" cm="1">
        <f t="array" ref="B224">_xlfn.LET(_xlpm.h,HOUR($A224),_xlpm.s,B$220,_xlpm.hrs,IFERROR(HOUR(Flights_2026_09_30333435363734[entry_hour]),-1),_xlpm.sectors,IF(_xlpm.s="Sector 4",_xlfn.XLOOKUP(Flights_2026_09_30333435363734[adep],Tabla42[ADEP],Tabla42[Sector_4],""),Flights_2026_09_30333435363734[entry_sector]),SUMPRODUCT(--(_xlpm.hrs=_xlpm.h),--(_xlpm.sectors=_xlpm.s)))</f>
        <v>0</v>
      </c>
      <c r="C224" s="28" cm="1">
        <f t="array" ref="C224">_xlfn.LET(_xlpm.h,HOUR($A224),_xlpm.s,C$220,_xlpm.hrs,IFERROR(HOUR(Flights_2026_09_30333435363734[entry_hour]),-1),_xlpm.sectors,IF(_xlpm.s="Sector 4",_xlfn.XLOOKUP(Flights_2026_09_30333435363734[adep],Tabla42[ADEP],Tabla42[Sector_4],""),Flights_2026_09_30333435363734[entry_sector]),SUMPRODUCT(--(_xlpm.hrs=_xlpm.h),--(_xlpm.sectors=_xlpm.s)))</f>
        <v>0</v>
      </c>
      <c r="D224" s="28" cm="1">
        <f t="array" ref="D224">_xlfn.LET(_xlpm.h,HOUR($A224),_xlpm.s,D$220,_xlpm.hrs,IFERROR(HOUR(Flights_2026_09_30333435363734[entry_hour]),-1),_xlpm.sectors,IF(_xlpm.s="Sector 4",_xlfn.XLOOKUP(Flights_2026_09_30333435363734[adep],Tabla42[ADEP],Tabla42[Sector_4],""),Flights_2026_09_30333435363734[entry_sector]),SUMPRODUCT(--(_xlpm.hrs=_xlpm.h),--(_xlpm.sectors=_xlpm.s)))</f>
        <v>9</v>
      </c>
      <c r="E224" s="28" cm="1">
        <f t="array" ref="E224">_xlfn.LET(_xlpm.h,HOUR($A224),_xlpm.s,E$220,_xlpm.hrs,IFERROR(HOUR(Flights_2026_09_30333435363734[entry_hour]),-1),_xlpm.sectors,IF(_xlpm.s="Sector 4",_xlfn.XLOOKUP(Flights_2026_09_30333435363734[adep],Tabla42[ADEP],Tabla42[Sector_4],""),Flights_2026_09_30333435363734[entry_sector]),SUMPRODUCT(--(_xlpm.hrs=_xlpm.h),--(_xlpm.sectors=_xlpm.s)))</f>
        <v>11</v>
      </c>
      <c r="F224" s="28" cm="1">
        <f t="array" ref="F224">_xlfn.LET(_xlpm.h,HOUR($A224),_xlpm.s,F$220,_xlpm.hrs,IFERROR(HOUR(Flights_2026_09_30333435363734[entry_hour]),-1),_xlpm.sectors,IF(_xlpm.s="Sector 4",_xlfn.XLOOKUP(Flights_2026_09_30333435363734[adep],Tabla42[ADEP],Tabla42[Sector_4],""),Flights_2026_09_30333435363734[entry_sector]),SUMPRODUCT(--(_xlpm.hrs=_xlpm.h),--(_xlpm.sectors=_xlpm.s)))</f>
        <v>7</v>
      </c>
      <c r="G224" s="28" cm="1">
        <f t="array" ref="G224">_xlfn.LET(_xlpm.h,HOUR($A224),_xlpm.s,G$220,_xlpm.hrs,IFERROR(HOUR(Flights_2026_09_30333435363734[entry_hour]),-1),_xlpm.sectors,IF(_xlpm.s="Sector 4",_xlfn.XLOOKUP(Flights_2026_09_30333435363734[adep],Tabla42[ADEP],Tabla42[Sector_4],""),Flights_2026_09_30333435363734[entry_sector]),SUMPRODUCT(--(_xlpm.hrs=_xlpm.h),--(_xlpm.sectors=_xlpm.s)))</f>
        <v>4</v>
      </c>
      <c r="H224" s="17" cm="1">
        <f t="array" ref="H224">_xlfn.LET(_xlpm.h,HOUR($A224),_xlpm.s,H$220,_xlpm.hrs,IFERROR(HOUR(Flights_2026_09_30333435363734[entry_hour]),-1),_xlpm.sectors,IF(_xlpm.s="Sector 4",_xlfn.XLOOKUP(Flights_2026_09_30333435363734[adep],Tabla42[ADEP],Tabla42[Sector_4],""),Flights_2026_09_30333435363734[entry_sector]),SUMPRODUCT(--(_xlpm.hrs=_xlpm.h),--(_xlpm.sectors=_xlpm.s)))</f>
        <v>1</v>
      </c>
      <c r="I224" s="17">
        <f t="shared" si="1"/>
        <v>32</v>
      </c>
      <c r="W224" s="17" cm="1">
        <f t="array" ref="W224">SUMPRODUCT(--(IFERROR(HOUR(Flights_2026_09_30333435363734[entry_hour]),-1)=HOUR(W$212)),--(IFERROR(Flights_2026_09_30333435363734[nfl],-1)&gt;=IF($V247=450,450,$V247)),--(IFERROR(Flights_2026_09_30333435363734[nfl],-1)&lt;=IF($V247=450,450,$V247+9)))</f>
        <v>0</v>
      </c>
      <c r="X224" s="17" cm="1">
        <f t="array" ref="X224">SUMPRODUCT(--(IFERROR(HOUR(Flights_2026_09_30333435363734[entry_hour]),-1)=HOUR(X$212)),--(IFERROR(Flights_2026_09_30333435363734[nfl],-1)&gt;=IF($V247=450,450,$V247)),--(IFERROR(Flights_2026_09_30333435363734[nfl],-1)&lt;=IF($V247=450,450,$V247+9)))</f>
        <v>1</v>
      </c>
      <c r="Y224" s="17" cm="1">
        <f t="array" ref="Y224">SUMPRODUCT(--(IFERROR(HOUR(Flights_2026_09_30333435363734[entry_hour]),-1)=HOUR(Y$212)),--(IFERROR(Flights_2026_09_30333435363734[nfl],-1)&gt;=IF($V247=450,450,$V247)),--(IFERROR(Flights_2026_09_30333435363734[nfl],-1)&lt;=IF($V247=450,450,$V247+9)))</f>
        <v>0</v>
      </c>
      <c r="Z224" s="17" cm="1">
        <f t="array" ref="Z224">SUMPRODUCT(--(IFERROR(HOUR(Flights_2026_09_30333435363734[entry_hour]),-1)=HOUR(Z$212)),--(IFERROR(Flights_2026_09_30333435363734[nfl],-1)&gt;=IF($V247=450,450,$V247)),--(IFERROR(Flights_2026_09_30333435363734[nfl],-1)&lt;=IF($V247=450,450,$V247+9)))</f>
        <v>0</v>
      </c>
      <c r="AA224" s="17" cm="1">
        <f t="array" ref="AA224">SUMPRODUCT(--(IFERROR(HOUR(Flights_2026_09_30333435363734[entry_hour]),-1)=HOUR(AA$212)),--(IFERROR(Flights_2026_09_30333435363734[nfl],-1)&gt;=IF($V247=450,450,$V247)),--(IFERROR(Flights_2026_09_30333435363734[nfl],-1)&lt;=IF($V247=450,450,$V247+9)))</f>
        <v>1</v>
      </c>
      <c r="AB224" s="17" cm="1">
        <f t="array" ref="AB224">SUMPRODUCT(--(IFERROR(HOUR(Flights_2026_09_30333435363734[entry_hour]),-1)=HOUR(AB$212)),--(IFERROR(Flights_2026_09_30333435363734[nfl],-1)&gt;=IF($V247=450,450,$V247)),--(IFERROR(Flights_2026_09_30333435363734[nfl],-1)&lt;=IF($V247=450,450,$V247+9)))</f>
        <v>0</v>
      </c>
      <c r="AC224" s="17" cm="1">
        <f t="array" ref="AC224">SUMPRODUCT(--(IFERROR(HOUR(Flights_2026_09_30333435363734[entry_hour]),-1)=HOUR(AC$212)),--(IFERROR(Flights_2026_09_30333435363734[nfl],-1)&gt;=IF($V247=450,450,$V247)),--(IFERROR(Flights_2026_09_30333435363734[nfl],-1)&lt;=IF($V247=450,450,$V247+9)))</f>
        <v>0</v>
      </c>
      <c r="AD224" s="17" cm="1">
        <f t="array" ref="AD224">SUMPRODUCT(--(IFERROR(HOUR(Flights_2026_09_30333435363734[entry_hour]),-1)=HOUR(AD$212)),--(IFERROR(Flights_2026_09_30333435363734[nfl],-1)&gt;=IF($V247=450,450,$V247)),--(IFERROR(Flights_2026_09_30333435363734[nfl],-1)&lt;=IF($V247=450,450,$V247+9)))</f>
        <v>0</v>
      </c>
      <c r="AE224" s="17" cm="1">
        <f t="array" ref="AE224">SUMPRODUCT(--(IFERROR(HOUR(Flights_2026_09_30333435363734[entry_hour]),-1)=HOUR(AE$212)),--(IFERROR(Flights_2026_09_30333435363734[nfl],-1)&gt;=IF($V247=450,450,$V247)),--(IFERROR(Flights_2026_09_30333435363734[nfl],-1)&lt;=IF($V247=450,450,$V247+9)))</f>
        <v>0</v>
      </c>
      <c r="AF224" s="2">
        <v>0.625</v>
      </c>
      <c r="AG224" t="s">
        <v>840</v>
      </c>
      <c r="AH224" s="17">
        <v>340</v>
      </c>
      <c r="AI224" s="17" cm="1">
        <f t="array" ref="AI224">SUMPRODUCT(--(IFERROR(HOUR(Flights_2026_09_30333435363734[entry_hour]),-1)=HOUR(AF224)),--(IFERROR(Flights_2026_09_30333435363734[entry_sector],"")=AG224),--(IFERROR(Flights_2026_09_30333435363734[nfl],-1)&gt;=AH224),--(IFERROR(Flights_2026_09_30333435363734[nfl],-1)&lt;=IF(AH224=450,450,AH224+9)))</f>
        <v>0</v>
      </c>
    </row>
    <row r="225" spans="1:35" x14ac:dyDescent="0.2">
      <c r="A225" s="4">
        <v>0.75</v>
      </c>
      <c r="B225" s="28" cm="1">
        <f t="array" ref="B225">_xlfn.LET(_xlpm.h,HOUR($A225),_xlpm.s,B$220,_xlpm.hrs,IFERROR(HOUR(Flights_2026_09_30333435363734[entry_hour]),-1),_xlpm.sectors,IF(_xlpm.s="Sector 4",_xlfn.XLOOKUP(Flights_2026_09_30333435363734[adep],Tabla42[ADEP],Tabla42[Sector_4],""),Flights_2026_09_30333435363734[entry_sector]),SUMPRODUCT(--(_xlpm.hrs=_xlpm.h),--(_xlpm.sectors=_xlpm.s)))</f>
        <v>0</v>
      </c>
      <c r="C225" s="28" cm="1">
        <f t="array" ref="C225">_xlfn.LET(_xlpm.h,HOUR($A225),_xlpm.s,C$220,_xlpm.hrs,IFERROR(HOUR(Flights_2026_09_30333435363734[entry_hour]),-1),_xlpm.sectors,IF(_xlpm.s="Sector 4",_xlfn.XLOOKUP(Flights_2026_09_30333435363734[adep],Tabla42[ADEP],Tabla42[Sector_4],""),Flights_2026_09_30333435363734[entry_sector]),SUMPRODUCT(--(_xlpm.hrs=_xlpm.h),--(_xlpm.sectors=_xlpm.s)))</f>
        <v>0</v>
      </c>
      <c r="D225" s="28" cm="1">
        <f t="array" ref="D225">_xlfn.LET(_xlpm.h,HOUR($A225),_xlpm.s,D$220,_xlpm.hrs,IFERROR(HOUR(Flights_2026_09_30333435363734[entry_hour]),-1),_xlpm.sectors,IF(_xlpm.s="Sector 4",_xlfn.XLOOKUP(Flights_2026_09_30333435363734[adep],Tabla42[ADEP],Tabla42[Sector_4],""),Flights_2026_09_30333435363734[entry_sector]),SUMPRODUCT(--(_xlpm.hrs=_xlpm.h),--(_xlpm.sectors=_xlpm.s)))</f>
        <v>6</v>
      </c>
      <c r="E225" s="28" cm="1">
        <f t="array" ref="E225">_xlfn.LET(_xlpm.h,HOUR($A225),_xlpm.s,E$220,_xlpm.hrs,IFERROR(HOUR(Flights_2026_09_30333435363734[entry_hour]),-1),_xlpm.sectors,IF(_xlpm.s="Sector 4",_xlfn.XLOOKUP(Flights_2026_09_30333435363734[adep],Tabla42[ADEP],Tabla42[Sector_4],""),Flights_2026_09_30333435363734[entry_sector]),SUMPRODUCT(--(_xlpm.hrs=_xlpm.h),--(_xlpm.sectors=_xlpm.s)))</f>
        <v>7</v>
      </c>
      <c r="F225" s="28" cm="1">
        <f t="array" ref="F225">_xlfn.LET(_xlpm.h,HOUR($A225),_xlpm.s,F$220,_xlpm.hrs,IFERROR(HOUR(Flights_2026_09_30333435363734[entry_hour]),-1),_xlpm.sectors,IF(_xlpm.s="Sector 4",_xlfn.XLOOKUP(Flights_2026_09_30333435363734[adep],Tabla42[ADEP],Tabla42[Sector_4],""),Flights_2026_09_30333435363734[entry_sector]),SUMPRODUCT(--(_xlpm.hrs=_xlpm.h),--(_xlpm.sectors=_xlpm.s)))</f>
        <v>5</v>
      </c>
      <c r="G225" s="28" cm="1">
        <f t="array" ref="G225">_xlfn.LET(_xlpm.h,HOUR($A225),_xlpm.s,G$220,_xlpm.hrs,IFERROR(HOUR(Flights_2026_09_30333435363734[entry_hour]),-1),_xlpm.sectors,IF(_xlpm.s="Sector 4",_xlfn.XLOOKUP(Flights_2026_09_30333435363734[adep],Tabla42[ADEP],Tabla42[Sector_4],""),Flights_2026_09_30333435363734[entry_sector]),SUMPRODUCT(--(_xlpm.hrs=_xlpm.h),--(_xlpm.sectors=_xlpm.s)))</f>
        <v>2</v>
      </c>
      <c r="H225" s="17" cm="1">
        <f t="array" ref="H225">_xlfn.LET(_xlpm.h,HOUR($A225),_xlpm.s,H$220,_xlpm.hrs,IFERROR(HOUR(Flights_2026_09_30333435363734[entry_hour]),-1),_xlpm.sectors,IF(_xlpm.s="Sector 4",_xlfn.XLOOKUP(Flights_2026_09_30333435363734[adep],Tabla42[ADEP],Tabla42[Sector_4],""),Flights_2026_09_30333435363734[entry_sector]),SUMPRODUCT(--(_xlpm.hrs=_xlpm.h),--(_xlpm.sectors=_xlpm.s)))</f>
        <v>2</v>
      </c>
      <c r="I225" s="17">
        <f t="shared" si="1"/>
        <v>22</v>
      </c>
      <c r="W225" s="17" cm="1">
        <f t="array" ref="W225">SUMPRODUCT(--(IFERROR(HOUR(Flights_2026_09_30333435363734[entry_hour]),-1)=HOUR(W$212)),--(IFERROR(Flights_2026_09_30333435363734[nfl],-1)&gt;=IF($V248=450,450,$V248)),--(IFERROR(Flights_2026_09_30333435363734[nfl],-1)&lt;=IF($V248=450,450,$V248+9)))</f>
        <v>1</v>
      </c>
      <c r="X225" s="17" cm="1">
        <f t="array" ref="X225">SUMPRODUCT(--(IFERROR(HOUR(Flights_2026_09_30333435363734[entry_hour]),-1)=HOUR(X$212)),--(IFERROR(Flights_2026_09_30333435363734[nfl],-1)&gt;=IF($V248=450,450,$V248)),--(IFERROR(Flights_2026_09_30333435363734[nfl],-1)&lt;=IF($V248=450,450,$V248+9)))</f>
        <v>0</v>
      </c>
      <c r="Y225" s="17" cm="1">
        <f t="array" ref="Y225">SUMPRODUCT(--(IFERROR(HOUR(Flights_2026_09_30333435363734[entry_hour]),-1)=HOUR(Y$212)),--(IFERROR(Flights_2026_09_30333435363734[nfl],-1)&gt;=IF($V248=450,450,$V248)),--(IFERROR(Flights_2026_09_30333435363734[nfl],-1)&lt;=IF($V248=450,450,$V248+9)))</f>
        <v>0</v>
      </c>
      <c r="Z225" s="17" cm="1">
        <f t="array" ref="Z225">SUMPRODUCT(--(IFERROR(HOUR(Flights_2026_09_30333435363734[entry_hour]),-1)=HOUR(Z$212)),--(IFERROR(Flights_2026_09_30333435363734[nfl],-1)&gt;=IF($V248=450,450,$V248)),--(IFERROR(Flights_2026_09_30333435363734[nfl],-1)&lt;=IF($V248=450,450,$V248+9)))</f>
        <v>2</v>
      </c>
      <c r="AA225" s="17" cm="1">
        <f t="array" ref="AA225">SUMPRODUCT(--(IFERROR(HOUR(Flights_2026_09_30333435363734[entry_hour]),-1)=HOUR(AA$212)),--(IFERROR(Flights_2026_09_30333435363734[nfl],-1)&gt;=IF($V248=450,450,$V248)),--(IFERROR(Flights_2026_09_30333435363734[nfl],-1)&lt;=IF($V248=450,450,$V248+9)))</f>
        <v>1</v>
      </c>
      <c r="AB225" s="17" cm="1">
        <f t="array" ref="AB225">SUMPRODUCT(--(IFERROR(HOUR(Flights_2026_09_30333435363734[entry_hour]),-1)=HOUR(AB$212)),--(IFERROR(Flights_2026_09_30333435363734[nfl],-1)&gt;=IF($V248=450,450,$V248)),--(IFERROR(Flights_2026_09_30333435363734[nfl],-1)&lt;=IF($V248=450,450,$V248+9)))</f>
        <v>0</v>
      </c>
      <c r="AC225" s="17" cm="1">
        <f t="array" ref="AC225">SUMPRODUCT(--(IFERROR(HOUR(Flights_2026_09_30333435363734[entry_hour]),-1)=HOUR(AC$212)),--(IFERROR(Flights_2026_09_30333435363734[nfl],-1)&gt;=IF($V248=450,450,$V248)),--(IFERROR(Flights_2026_09_30333435363734[nfl],-1)&lt;=IF($V248=450,450,$V248+9)))</f>
        <v>0</v>
      </c>
      <c r="AD225" s="17" cm="1">
        <f t="array" ref="AD225">SUMPRODUCT(--(IFERROR(HOUR(Flights_2026_09_30333435363734[entry_hour]),-1)=HOUR(AD$212)),--(IFERROR(Flights_2026_09_30333435363734[nfl],-1)&gt;=IF($V248=450,450,$V248)),--(IFERROR(Flights_2026_09_30333435363734[nfl],-1)&lt;=IF($V248=450,450,$V248+9)))</f>
        <v>0</v>
      </c>
      <c r="AE225" s="17" cm="1">
        <f t="array" ref="AE225">SUMPRODUCT(--(IFERROR(HOUR(Flights_2026_09_30333435363734[entry_hour]),-1)=HOUR(AE$212)),--(IFERROR(Flights_2026_09_30333435363734[nfl],-1)&gt;=IF($V248=450,450,$V248)),--(IFERROR(Flights_2026_09_30333435363734[nfl],-1)&lt;=IF($V248=450,450,$V248+9)))</f>
        <v>0</v>
      </c>
      <c r="AF225" s="2">
        <v>0.625</v>
      </c>
      <c r="AG225" t="s">
        <v>840</v>
      </c>
      <c r="AH225" s="17">
        <v>350</v>
      </c>
      <c r="AI225" s="17" cm="1">
        <f t="array" ref="AI225">SUMPRODUCT(--(IFERROR(HOUR(Flights_2026_09_30333435363734[entry_hour]),-1)=HOUR(AF225)),--(IFERROR(Flights_2026_09_30333435363734[entry_sector],"")=AG225),--(IFERROR(Flights_2026_09_30333435363734[nfl],-1)&gt;=AH225),--(IFERROR(Flights_2026_09_30333435363734[nfl],-1)&lt;=IF(AH225=450,450,AH225+9)))</f>
        <v>2</v>
      </c>
    </row>
    <row r="226" spans="1:35" x14ac:dyDescent="0.2">
      <c r="A226" s="4">
        <v>0.79166666666666674</v>
      </c>
      <c r="B226" s="28" cm="1">
        <f t="array" ref="B226">_xlfn.LET(_xlpm.h,HOUR($A226),_xlpm.s,B$220,_xlpm.hrs,IFERROR(HOUR(Flights_2026_09_30333435363734[entry_hour]),-1),_xlpm.sectors,IF(_xlpm.s="Sector 4",_xlfn.XLOOKUP(Flights_2026_09_30333435363734[adep],Tabla42[ADEP],Tabla42[Sector_4],""),Flights_2026_09_30333435363734[entry_sector]),SUMPRODUCT(--(_xlpm.hrs=_xlpm.h),--(_xlpm.sectors=_xlpm.s)))</f>
        <v>1</v>
      </c>
      <c r="C226" s="28" cm="1">
        <f t="array" ref="C226">_xlfn.LET(_xlpm.h,HOUR($A226),_xlpm.s,C$220,_xlpm.hrs,IFERROR(HOUR(Flights_2026_09_30333435363734[entry_hour]),-1),_xlpm.sectors,IF(_xlpm.s="Sector 4",_xlfn.XLOOKUP(Flights_2026_09_30333435363734[adep],Tabla42[ADEP],Tabla42[Sector_4],""),Flights_2026_09_30333435363734[entry_sector]),SUMPRODUCT(--(_xlpm.hrs=_xlpm.h),--(_xlpm.sectors=_xlpm.s)))</f>
        <v>0</v>
      </c>
      <c r="D226" s="28" cm="1">
        <f t="array" ref="D226">_xlfn.LET(_xlpm.h,HOUR($A226),_xlpm.s,D$220,_xlpm.hrs,IFERROR(HOUR(Flights_2026_09_30333435363734[entry_hour]),-1),_xlpm.sectors,IF(_xlpm.s="Sector 4",_xlfn.XLOOKUP(Flights_2026_09_30333435363734[adep],Tabla42[ADEP],Tabla42[Sector_4],""),Flights_2026_09_30333435363734[entry_sector]),SUMPRODUCT(--(_xlpm.hrs=_xlpm.h),--(_xlpm.sectors=_xlpm.s)))</f>
        <v>3</v>
      </c>
      <c r="E226" s="28" cm="1">
        <f t="array" ref="E226">_xlfn.LET(_xlpm.h,HOUR($A226),_xlpm.s,E$220,_xlpm.hrs,IFERROR(HOUR(Flights_2026_09_30333435363734[entry_hour]),-1),_xlpm.sectors,IF(_xlpm.s="Sector 4",_xlfn.XLOOKUP(Flights_2026_09_30333435363734[adep],Tabla42[ADEP],Tabla42[Sector_4],""),Flights_2026_09_30333435363734[entry_sector]),SUMPRODUCT(--(_xlpm.hrs=_xlpm.h),--(_xlpm.sectors=_xlpm.s)))</f>
        <v>7</v>
      </c>
      <c r="F226" s="28" cm="1">
        <f t="array" ref="F226">_xlfn.LET(_xlpm.h,HOUR($A226),_xlpm.s,F$220,_xlpm.hrs,IFERROR(HOUR(Flights_2026_09_30333435363734[entry_hour]),-1),_xlpm.sectors,IF(_xlpm.s="Sector 4",_xlfn.XLOOKUP(Flights_2026_09_30333435363734[adep],Tabla42[ADEP],Tabla42[Sector_4],""),Flights_2026_09_30333435363734[entry_sector]),SUMPRODUCT(--(_xlpm.hrs=_xlpm.h),--(_xlpm.sectors=_xlpm.s)))</f>
        <v>5</v>
      </c>
      <c r="G226" s="28" cm="1">
        <f t="array" ref="G226">_xlfn.LET(_xlpm.h,HOUR($A226),_xlpm.s,G$220,_xlpm.hrs,IFERROR(HOUR(Flights_2026_09_30333435363734[entry_hour]),-1),_xlpm.sectors,IF(_xlpm.s="Sector 4",_xlfn.XLOOKUP(Flights_2026_09_30333435363734[adep],Tabla42[ADEP],Tabla42[Sector_4],""),Flights_2026_09_30333435363734[entry_sector]),SUMPRODUCT(--(_xlpm.hrs=_xlpm.h),--(_xlpm.sectors=_xlpm.s)))</f>
        <v>1</v>
      </c>
      <c r="H226" s="17" cm="1">
        <f t="array" ref="H226">_xlfn.LET(_xlpm.h,HOUR($A226),_xlpm.s,H$220,_xlpm.hrs,IFERROR(HOUR(Flights_2026_09_30333435363734[entry_hour]),-1),_xlpm.sectors,IF(_xlpm.s="Sector 4",_xlfn.XLOOKUP(Flights_2026_09_30333435363734[adep],Tabla42[ADEP],Tabla42[Sector_4],""),Flights_2026_09_30333435363734[entry_sector]),SUMPRODUCT(--(_xlpm.hrs=_xlpm.h),--(_xlpm.sectors=_xlpm.s)))</f>
        <v>1</v>
      </c>
      <c r="I226" s="17">
        <f t="shared" si="1"/>
        <v>18</v>
      </c>
      <c r="W226" s="17" cm="1">
        <f t="array" ref="W226">SUMPRODUCT(--(IFERROR(HOUR(Flights_2026_09_30333435363734[entry_hour]),-1)=HOUR(W$212)),--(IFERROR(Flights_2026_09_30333435363734[nfl],-1)&gt;=IF($V249=450,450,$V249)),--(IFERROR(Flights_2026_09_30333435363734[nfl],-1)&lt;=IF($V249=450,450,$V249+9)))</f>
        <v>0</v>
      </c>
      <c r="X226" s="17" cm="1">
        <f t="array" ref="X226">SUMPRODUCT(--(IFERROR(HOUR(Flights_2026_09_30333435363734[entry_hour]),-1)=HOUR(X$212)),--(IFERROR(Flights_2026_09_30333435363734[nfl],-1)&gt;=IF($V249=450,450,$V249)),--(IFERROR(Flights_2026_09_30333435363734[nfl],-1)&lt;=IF($V249=450,450,$V249+9)))</f>
        <v>0</v>
      </c>
      <c r="Y226" s="17" cm="1">
        <f t="array" ref="Y226">SUMPRODUCT(--(IFERROR(HOUR(Flights_2026_09_30333435363734[entry_hour]),-1)=HOUR(Y$212)),--(IFERROR(Flights_2026_09_30333435363734[nfl],-1)&gt;=IF($V249=450,450,$V249)),--(IFERROR(Flights_2026_09_30333435363734[nfl],-1)&lt;=IF($V249=450,450,$V249+9)))</f>
        <v>0</v>
      </c>
      <c r="Z226" s="17" cm="1">
        <f t="array" ref="Z226">SUMPRODUCT(--(IFERROR(HOUR(Flights_2026_09_30333435363734[entry_hour]),-1)=HOUR(Z$212)),--(IFERROR(Flights_2026_09_30333435363734[nfl],-1)&gt;=IF($V249=450,450,$V249)),--(IFERROR(Flights_2026_09_30333435363734[nfl],-1)&lt;=IF($V249=450,450,$V249+9)))</f>
        <v>0</v>
      </c>
      <c r="AA226" s="17" cm="1">
        <f t="array" ref="AA226">SUMPRODUCT(--(IFERROR(HOUR(Flights_2026_09_30333435363734[entry_hour]),-1)=HOUR(AA$212)),--(IFERROR(Flights_2026_09_30333435363734[nfl],-1)&gt;=IF($V249=450,450,$V249)),--(IFERROR(Flights_2026_09_30333435363734[nfl],-1)&lt;=IF($V249=450,450,$V249+9)))</f>
        <v>0</v>
      </c>
      <c r="AB226" s="17" cm="1">
        <f t="array" ref="AB226">SUMPRODUCT(--(IFERROR(HOUR(Flights_2026_09_30333435363734[entry_hour]),-1)=HOUR(AB$212)),--(IFERROR(Flights_2026_09_30333435363734[nfl],-1)&gt;=IF($V249=450,450,$V249)),--(IFERROR(Flights_2026_09_30333435363734[nfl],-1)&lt;=IF($V249=450,450,$V249+9)))</f>
        <v>0</v>
      </c>
      <c r="AC226" s="17" cm="1">
        <f t="array" ref="AC226">SUMPRODUCT(--(IFERROR(HOUR(Flights_2026_09_30333435363734[entry_hour]),-1)=HOUR(AC$212)),--(IFERROR(Flights_2026_09_30333435363734[nfl],-1)&gt;=IF($V249=450,450,$V249)),--(IFERROR(Flights_2026_09_30333435363734[nfl],-1)&lt;=IF($V249=450,450,$V249+9)))</f>
        <v>0</v>
      </c>
      <c r="AD226" s="17" cm="1">
        <f t="array" ref="AD226">SUMPRODUCT(--(IFERROR(HOUR(Flights_2026_09_30333435363734[entry_hour]),-1)=HOUR(AD$212)),--(IFERROR(Flights_2026_09_30333435363734[nfl],-1)&gt;=IF($V249=450,450,$V249)),--(IFERROR(Flights_2026_09_30333435363734[nfl],-1)&lt;=IF($V249=450,450,$V249+9)))</f>
        <v>0</v>
      </c>
      <c r="AE226" s="17" cm="1">
        <f t="array" ref="AE226">SUMPRODUCT(--(IFERROR(HOUR(Flights_2026_09_30333435363734[entry_hour]),-1)=HOUR(AE$212)),--(IFERROR(Flights_2026_09_30333435363734[nfl],-1)&gt;=IF($V249=450,450,$V249)),--(IFERROR(Flights_2026_09_30333435363734[nfl],-1)&lt;=IF($V249=450,450,$V249+9)))</f>
        <v>0</v>
      </c>
      <c r="AF226" s="2">
        <v>0.625</v>
      </c>
      <c r="AG226" t="s">
        <v>840</v>
      </c>
      <c r="AH226" s="17">
        <v>360</v>
      </c>
      <c r="AI226" s="17" cm="1">
        <f t="array" ref="AI226">SUMPRODUCT(--(IFERROR(HOUR(Flights_2026_09_30333435363734[entry_hour]),-1)=HOUR(AF226)),--(IFERROR(Flights_2026_09_30333435363734[entry_sector],"")=AG226),--(IFERROR(Flights_2026_09_30333435363734[nfl],-1)&gt;=AH226),--(IFERROR(Flights_2026_09_30333435363734[nfl],-1)&lt;=IF(AH226=450,450,AH226+9)))</f>
        <v>0</v>
      </c>
    </row>
    <row r="227" spans="1:35" x14ac:dyDescent="0.2">
      <c r="A227" s="4">
        <v>0.83333333333333337</v>
      </c>
      <c r="B227" s="28" cm="1">
        <f t="array" ref="B227">_xlfn.LET(_xlpm.h,HOUR($A227),_xlpm.s,B$220,_xlpm.hrs,IFERROR(HOUR(Flights_2026_09_30333435363734[entry_hour]),-1),_xlpm.sectors,IF(_xlpm.s="Sector 4",_xlfn.XLOOKUP(Flights_2026_09_30333435363734[adep],Tabla42[ADEP],Tabla42[Sector_4],""),Flights_2026_09_30333435363734[entry_sector]),SUMPRODUCT(--(_xlpm.hrs=_xlpm.h),--(_xlpm.sectors=_xlpm.s)))</f>
        <v>0</v>
      </c>
      <c r="C227" s="28" cm="1">
        <f t="array" ref="C227">_xlfn.LET(_xlpm.h,HOUR($A227),_xlpm.s,C$220,_xlpm.hrs,IFERROR(HOUR(Flights_2026_09_30333435363734[entry_hour]),-1),_xlpm.sectors,IF(_xlpm.s="Sector 4",_xlfn.XLOOKUP(Flights_2026_09_30333435363734[adep],Tabla42[ADEP],Tabla42[Sector_4],""),Flights_2026_09_30333435363734[entry_sector]),SUMPRODUCT(--(_xlpm.hrs=_xlpm.h),--(_xlpm.sectors=_xlpm.s)))</f>
        <v>0</v>
      </c>
      <c r="D227" s="28" cm="1">
        <f t="array" ref="D227">_xlfn.LET(_xlpm.h,HOUR($A227),_xlpm.s,D$220,_xlpm.hrs,IFERROR(HOUR(Flights_2026_09_30333435363734[entry_hour]),-1),_xlpm.sectors,IF(_xlpm.s="Sector 4",_xlfn.XLOOKUP(Flights_2026_09_30333435363734[adep],Tabla42[ADEP],Tabla42[Sector_4],""),Flights_2026_09_30333435363734[entry_sector]),SUMPRODUCT(--(_xlpm.hrs=_xlpm.h),--(_xlpm.sectors=_xlpm.s)))</f>
        <v>2</v>
      </c>
      <c r="E227" s="28" cm="1">
        <f t="array" ref="E227">_xlfn.LET(_xlpm.h,HOUR($A227),_xlpm.s,E$220,_xlpm.hrs,IFERROR(HOUR(Flights_2026_09_30333435363734[entry_hour]),-1),_xlpm.sectors,IF(_xlpm.s="Sector 4",_xlfn.XLOOKUP(Flights_2026_09_30333435363734[adep],Tabla42[ADEP],Tabla42[Sector_4],""),Flights_2026_09_30333435363734[entry_sector]),SUMPRODUCT(--(_xlpm.hrs=_xlpm.h),--(_xlpm.sectors=_xlpm.s)))</f>
        <v>5</v>
      </c>
      <c r="F227" s="28" cm="1">
        <f t="array" ref="F227">_xlfn.LET(_xlpm.h,HOUR($A227),_xlpm.s,F$220,_xlpm.hrs,IFERROR(HOUR(Flights_2026_09_30333435363734[entry_hour]),-1),_xlpm.sectors,IF(_xlpm.s="Sector 4",_xlfn.XLOOKUP(Flights_2026_09_30333435363734[adep],Tabla42[ADEP],Tabla42[Sector_4],""),Flights_2026_09_30333435363734[entry_sector]),SUMPRODUCT(--(_xlpm.hrs=_xlpm.h),--(_xlpm.sectors=_xlpm.s)))</f>
        <v>4</v>
      </c>
      <c r="G227" s="28" cm="1">
        <f t="array" ref="G227">_xlfn.LET(_xlpm.h,HOUR($A227),_xlpm.s,G$220,_xlpm.hrs,IFERROR(HOUR(Flights_2026_09_30333435363734[entry_hour]),-1),_xlpm.sectors,IF(_xlpm.s="Sector 4",_xlfn.XLOOKUP(Flights_2026_09_30333435363734[adep],Tabla42[ADEP],Tabla42[Sector_4],""),Flights_2026_09_30333435363734[entry_sector]),SUMPRODUCT(--(_xlpm.hrs=_xlpm.h),--(_xlpm.sectors=_xlpm.s)))</f>
        <v>1</v>
      </c>
      <c r="H227" s="17" cm="1">
        <f t="array" ref="H227">_xlfn.LET(_xlpm.h,HOUR($A227),_xlpm.s,H$220,_xlpm.hrs,IFERROR(HOUR(Flights_2026_09_30333435363734[entry_hour]),-1),_xlpm.sectors,IF(_xlpm.s="Sector 4",_xlfn.XLOOKUP(Flights_2026_09_30333435363734[adep],Tabla42[ADEP],Tabla42[Sector_4],""),Flights_2026_09_30333435363734[entry_sector]),SUMPRODUCT(--(_xlpm.hrs=_xlpm.h),--(_xlpm.sectors=_xlpm.s)))</f>
        <v>3</v>
      </c>
      <c r="I227" s="17">
        <f t="shared" si="1"/>
        <v>15</v>
      </c>
      <c r="W227" s="17" cm="1">
        <f t="array" ref="W227">SUMPRODUCT(--(IFERROR(HOUR(Flights_2026_09_30333435363734[entry_hour]),-1)=HOUR(W$212)),--(IFERROR(Flights_2026_09_30333435363734[nfl],-1)&gt;=IF($V250=450,450,$V250)),--(IFERROR(Flights_2026_09_30333435363734[nfl],-1)&lt;=IF($V250=450,450,$V250+9)))</f>
        <v>0</v>
      </c>
      <c r="X227" s="17" cm="1">
        <f t="array" ref="X227">SUMPRODUCT(--(IFERROR(HOUR(Flights_2026_09_30333435363734[entry_hour]),-1)=HOUR(X$212)),--(IFERROR(Flights_2026_09_30333435363734[nfl],-1)&gt;=IF($V250=450,450,$V250)),--(IFERROR(Flights_2026_09_30333435363734[nfl],-1)&lt;=IF($V250=450,450,$V250+9)))</f>
        <v>0</v>
      </c>
      <c r="Y227" s="17" cm="1">
        <f t="array" ref="Y227">SUMPRODUCT(--(IFERROR(HOUR(Flights_2026_09_30333435363734[entry_hour]),-1)=HOUR(Y$212)),--(IFERROR(Flights_2026_09_30333435363734[nfl],-1)&gt;=IF($V250=450,450,$V250)),--(IFERROR(Flights_2026_09_30333435363734[nfl],-1)&lt;=IF($V250=450,450,$V250+9)))</f>
        <v>0</v>
      </c>
      <c r="Z227" s="17" cm="1">
        <f t="array" ref="Z227">SUMPRODUCT(--(IFERROR(HOUR(Flights_2026_09_30333435363734[entry_hour]),-1)=HOUR(Z$212)),--(IFERROR(Flights_2026_09_30333435363734[nfl],-1)&gt;=IF($V250=450,450,$V250)),--(IFERROR(Flights_2026_09_30333435363734[nfl],-1)&lt;=IF($V250=450,450,$V250+9)))</f>
        <v>0</v>
      </c>
      <c r="AA227" s="17" cm="1">
        <f t="array" ref="AA227">SUMPRODUCT(--(IFERROR(HOUR(Flights_2026_09_30333435363734[entry_hour]),-1)=HOUR(AA$212)),--(IFERROR(Flights_2026_09_30333435363734[nfl],-1)&gt;=IF($V250=450,450,$V250)),--(IFERROR(Flights_2026_09_30333435363734[nfl],-1)&lt;=IF($V250=450,450,$V250+9)))</f>
        <v>0</v>
      </c>
      <c r="AB227" s="17" cm="1">
        <f t="array" ref="AB227">SUMPRODUCT(--(IFERROR(HOUR(Flights_2026_09_30333435363734[entry_hour]),-1)=HOUR(AB$212)),--(IFERROR(Flights_2026_09_30333435363734[nfl],-1)&gt;=IF($V250=450,450,$V250)),--(IFERROR(Flights_2026_09_30333435363734[nfl],-1)&lt;=IF($V250=450,450,$V250+9)))</f>
        <v>0</v>
      </c>
      <c r="AC227" s="17" cm="1">
        <f t="array" ref="AC227">SUMPRODUCT(--(IFERROR(HOUR(Flights_2026_09_30333435363734[entry_hour]),-1)=HOUR(AC$212)),--(IFERROR(Flights_2026_09_30333435363734[nfl],-1)&gt;=IF($V250=450,450,$V250)),--(IFERROR(Flights_2026_09_30333435363734[nfl],-1)&lt;=IF($V250=450,450,$V250+9)))</f>
        <v>0</v>
      </c>
      <c r="AD227" s="17" cm="1">
        <f t="array" ref="AD227">SUMPRODUCT(--(IFERROR(HOUR(Flights_2026_09_30333435363734[entry_hour]),-1)=HOUR(AD$212)),--(IFERROR(Flights_2026_09_30333435363734[nfl],-1)&gt;=IF($V250=450,450,$V250)),--(IFERROR(Flights_2026_09_30333435363734[nfl],-1)&lt;=IF($V250=450,450,$V250+9)))</f>
        <v>0</v>
      </c>
      <c r="AE227" s="17" cm="1">
        <f t="array" ref="AE227">SUMPRODUCT(--(IFERROR(HOUR(Flights_2026_09_30333435363734[entry_hour]),-1)=HOUR(AE$212)),--(IFERROR(Flights_2026_09_30333435363734[nfl],-1)&gt;=IF($V250=450,450,$V250)),--(IFERROR(Flights_2026_09_30333435363734[nfl],-1)&lt;=IF($V250=450,450,$V250+9)))</f>
        <v>0</v>
      </c>
      <c r="AF227" s="2">
        <v>0.625</v>
      </c>
      <c r="AG227" t="s">
        <v>840</v>
      </c>
      <c r="AH227" s="17">
        <v>370</v>
      </c>
      <c r="AI227" s="17" cm="1">
        <f t="array" ref="AI227">SUMPRODUCT(--(IFERROR(HOUR(Flights_2026_09_30333435363734[entry_hour]),-1)=HOUR(AF227)),--(IFERROR(Flights_2026_09_30333435363734[entry_sector],"")=AG227),--(IFERROR(Flights_2026_09_30333435363734[nfl],-1)&gt;=AH227),--(IFERROR(Flights_2026_09_30333435363734[nfl],-1)&lt;=IF(AH227=450,450,AH227+9)))</f>
        <v>1</v>
      </c>
    </row>
    <row r="228" spans="1:35" x14ac:dyDescent="0.2">
      <c r="A228" s="4">
        <v>0.875</v>
      </c>
      <c r="B228" s="28" cm="1">
        <f t="array" ref="B228">_xlfn.LET(_xlpm.h,HOUR($A228),_xlpm.s,B$220,_xlpm.hrs,IFERROR(HOUR(Flights_2026_09_30333435363734[entry_hour]),-1),_xlpm.sectors,IF(_xlpm.s="Sector 4",_xlfn.XLOOKUP(Flights_2026_09_30333435363734[adep],Tabla42[ADEP],Tabla42[Sector_4],""),Flights_2026_09_30333435363734[entry_sector]),SUMPRODUCT(--(_xlpm.hrs=_xlpm.h),--(_xlpm.sectors=_xlpm.s)))</f>
        <v>0</v>
      </c>
      <c r="C228" s="28" cm="1">
        <f t="array" ref="C228">_xlfn.LET(_xlpm.h,HOUR($A228),_xlpm.s,C$220,_xlpm.hrs,IFERROR(HOUR(Flights_2026_09_30333435363734[entry_hour]),-1),_xlpm.sectors,IF(_xlpm.s="Sector 4",_xlfn.XLOOKUP(Flights_2026_09_30333435363734[adep],Tabla42[ADEP],Tabla42[Sector_4],""),Flights_2026_09_30333435363734[entry_sector]),SUMPRODUCT(--(_xlpm.hrs=_xlpm.h),--(_xlpm.sectors=_xlpm.s)))</f>
        <v>0</v>
      </c>
      <c r="D228" s="28" cm="1">
        <f t="array" ref="D228">_xlfn.LET(_xlpm.h,HOUR($A228),_xlpm.s,D$220,_xlpm.hrs,IFERROR(HOUR(Flights_2026_09_30333435363734[entry_hour]),-1),_xlpm.sectors,IF(_xlpm.s="Sector 4",_xlfn.XLOOKUP(Flights_2026_09_30333435363734[adep],Tabla42[ADEP],Tabla42[Sector_4],""),Flights_2026_09_30333435363734[entry_sector]),SUMPRODUCT(--(_xlpm.hrs=_xlpm.h),--(_xlpm.sectors=_xlpm.s)))</f>
        <v>1</v>
      </c>
      <c r="E228" s="28" cm="1">
        <f t="array" ref="E228">_xlfn.LET(_xlpm.h,HOUR($A228),_xlpm.s,E$220,_xlpm.hrs,IFERROR(HOUR(Flights_2026_09_30333435363734[entry_hour]),-1),_xlpm.sectors,IF(_xlpm.s="Sector 4",_xlfn.XLOOKUP(Flights_2026_09_30333435363734[adep],Tabla42[ADEP],Tabla42[Sector_4],""),Flights_2026_09_30333435363734[entry_sector]),SUMPRODUCT(--(_xlpm.hrs=_xlpm.h),--(_xlpm.sectors=_xlpm.s)))</f>
        <v>4</v>
      </c>
      <c r="F228" s="28" cm="1">
        <f t="array" ref="F228">_xlfn.LET(_xlpm.h,HOUR($A228),_xlpm.s,F$220,_xlpm.hrs,IFERROR(HOUR(Flights_2026_09_30333435363734[entry_hour]),-1),_xlpm.sectors,IF(_xlpm.s="Sector 4",_xlfn.XLOOKUP(Flights_2026_09_30333435363734[adep],Tabla42[ADEP],Tabla42[Sector_4],""),Flights_2026_09_30333435363734[entry_sector]),SUMPRODUCT(--(_xlpm.hrs=_xlpm.h),--(_xlpm.sectors=_xlpm.s)))</f>
        <v>1</v>
      </c>
      <c r="G228" s="28" cm="1">
        <f t="array" ref="G228">_xlfn.LET(_xlpm.h,HOUR($A228),_xlpm.s,G$220,_xlpm.hrs,IFERROR(HOUR(Flights_2026_09_30333435363734[entry_hour]),-1),_xlpm.sectors,IF(_xlpm.s="Sector 4",_xlfn.XLOOKUP(Flights_2026_09_30333435363734[adep],Tabla42[ADEP],Tabla42[Sector_4],""),Flights_2026_09_30333435363734[entry_sector]),SUMPRODUCT(--(_xlpm.hrs=_xlpm.h),--(_xlpm.sectors=_xlpm.s)))</f>
        <v>3</v>
      </c>
      <c r="H228" s="17" cm="1">
        <f t="array" ref="H228">_xlfn.LET(_xlpm.h,HOUR($A228),_xlpm.s,H$220,_xlpm.hrs,IFERROR(HOUR(Flights_2026_09_30333435363734[entry_hour]),-1),_xlpm.sectors,IF(_xlpm.s="Sector 4",_xlfn.XLOOKUP(Flights_2026_09_30333435363734[adep],Tabla42[ADEP],Tabla42[Sector_4],""),Flights_2026_09_30333435363734[entry_sector]),SUMPRODUCT(--(_xlpm.hrs=_xlpm.h),--(_xlpm.sectors=_xlpm.s)))</f>
        <v>0</v>
      </c>
      <c r="I228" s="17">
        <f t="shared" si="1"/>
        <v>9</v>
      </c>
      <c r="W228" s="17" cm="1">
        <f t="array" ref="W228">SUMPRODUCT(--(IFERROR(HOUR(Flights_2026_09_30333435363734[entry_hour]),-1)=HOUR(W$212)),--(IFERROR(Flights_2026_09_30333435363734[nfl],-1)&gt;=IF($V251=450,450,$V251)),--(IFERROR(Flights_2026_09_30333435363734[nfl],-1)&lt;=IF($V251=450,450,$V251+9)))</f>
        <v>0</v>
      </c>
      <c r="X228" s="17" cm="1">
        <f t="array" ref="X228">SUMPRODUCT(--(IFERROR(HOUR(Flights_2026_09_30333435363734[entry_hour]),-1)=HOUR(X$212)),--(IFERROR(Flights_2026_09_30333435363734[nfl],-1)&gt;=IF($V251=450,450,$V251)),--(IFERROR(Flights_2026_09_30333435363734[nfl],-1)&lt;=IF($V251=450,450,$V251+9)))</f>
        <v>0</v>
      </c>
      <c r="Y228" s="17" cm="1">
        <f t="array" ref="Y228">SUMPRODUCT(--(IFERROR(HOUR(Flights_2026_09_30333435363734[entry_hour]),-1)=HOUR(Y$212)),--(IFERROR(Flights_2026_09_30333435363734[nfl],-1)&gt;=IF($V251=450,450,$V251)),--(IFERROR(Flights_2026_09_30333435363734[nfl],-1)&lt;=IF($V251=450,450,$V251+9)))</f>
        <v>0</v>
      </c>
      <c r="Z228" s="17" cm="1">
        <f t="array" ref="Z228">SUMPRODUCT(--(IFERROR(HOUR(Flights_2026_09_30333435363734[entry_hour]),-1)=HOUR(Z$212)),--(IFERROR(Flights_2026_09_30333435363734[nfl],-1)&gt;=IF($V251=450,450,$V251)),--(IFERROR(Flights_2026_09_30333435363734[nfl],-1)&lt;=IF($V251=450,450,$V251+9)))</f>
        <v>0</v>
      </c>
      <c r="AA228" s="17" cm="1">
        <f t="array" ref="AA228">SUMPRODUCT(--(IFERROR(HOUR(Flights_2026_09_30333435363734[entry_hour]),-1)=HOUR(AA$212)),--(IFERROR(Flights_2026_09_30333435363734[nfl],-1)&gt;=IF($V251=450,450,$V251)),--(IFERROR(Flights_2026_09_30333435363734[nfl],-1)&lt;=IF($V251=450,450,$V251+9)))</f>
        <v>0</v>
      </c>
      <c r="AB228" s="17" cm="1">
        <f t="array" ref="AB228">SUMPRODUCT(--(IFERROR(HOUR(Flights_2026_09_30333435363734[entry_hour]),-1)=HOUR(AB$212)),--(IFERROR(Flights_2026_09_30333435363734[nfl],-1)&gt;=IF($V251=450,450,$V251)),--(IFERROR(Flights_2026_09_30333435363734[nfl],-1)&lt;=IF($V251=450,450,$V251+9)))</f>
        <v>0</v>
      </c>
      <c r="AC228" s="17" cm="1">
        <f t="array" ref="AC228">SUMPRODUCT(--(IFERROR(HOUR(Flights_2026_09_30333435363734[entry_hour]),-1)=HOUR(AC$212)),--(IFERROR(Flights_2026_09_30333435363734[nfl],-1)&gt;=IF($V251=450,450,$V251)),--(IFERROR(Flights_2026_09_30333435363734[nfl],-1)&lt;=IF($V251=450,450,$V251+9)))</f>
        <v>0</v>
      </c>
      <c r="AD228" s="17" cm="1">
        <f t="array" ref="AD228">SUMPRODUCT(--(IFERROR(HOUR(Flights_2026_09_30333435363734[entry_hour]),-1)=HOUR(AD$212)),--(IFERROR(Flights_2026_09_30333435363734[nfl],-1)&gt;=IF($V251=450,450,$V251)),--(IFERROR(Flights_2026_09_30333435363734[nfl],-1)&lt;=IF($V251=450,450,$V251+9)))</f>
        <v>0</v>
      </c>
      <c r="AE228" s="17" cm="1">
        <f t="array" ref="AE228">SUMPRODUCT(--(IFERROR(HOUR(Flights_2026_09_30333435363734[entry_hour]),-1)=HOUR(AE$212)),--(IFERROR(Flights_2026_09_30333435363734[nfl],-1)&gt;=IF($V251=450,450,$V251)),--(IFERROR(Flights_2026_09_30333435363734[nfl],-1)&lt;=IF($V251=450,450,$V251+9)))</f>
        <v>1</v>
      </c>
      <c r="AF228" s="2">
        <v>0.625</v>
      </c>
      <c r="AG228" t="s">
        <v>840</v>
      </c>
      <c r="AH228" s="17">
        <v>380</v>
      </c>
      <c r="AI228" s="17" cm="1">
        <f t="array" ref="AI228">SUMPRODUCT(--(IFERROR(HOUR(Flights_2026_09_30333435363734[entry_hour]),-1)=HOUR(AF228)),--(IFERROR(Flights_2026_09_30333435363734[entry_sector],"")=AG228),--(IFERROR(Flights_2026_09_30333435363734[nfl],-1)&gt;=AH228),--(IFERROR(Flights_2026_09_30333435363734[nfl],-1)&lt;=IF(AH228=450,450,AH228+9)))</f>
        <v>0</v>
      </c>
    </row>
    <row r="229" spans="1:35" x14ac:dyDescent="0.2">
      <c r="A229" s="4">
        <v>0.91666666666666674</v>
      </c>
      <c r="B229" s="28" cm="1">
        <f t="array" ref="B229">_xlfn.LET(_xlpm.h,HOUR($A229),_xlpm.s,B$220,_xlpm.hrs,IFERROR(HOUR(Flights_2026_09_30333435363734[entry_hour]),-1),_xlpm.sectors,IF(_xlpm.s="Sector 4",_xlfn.XLOOKUP(Flights_2026_09_30333435363734[adep],Tabla42[ADEP],Tabla42[Sector_4],""),Flights_2026_09_30333435363734[entry_sector]),SUMPRODUCT(--(_xlpm.hrs=_xlpm.h),--(_xlpm.sectors=_xlpm.s)))</f>
        <v>0</v>
      </c>
      <c r="C229" s="28" cm="1">
        <f t="array" ref="C229">_xlfn.LET(_xlpm.h,HOUR($A229),_xlpm.s,C$220,_xlpm.hrs,IFERROR(HOUR(Flights_2026_09_30333435363734[entry_hour]),-1),_xlpm.sectors,IF(_xlpm.s="Sector 4",_xlfn.XLOOKUP(Flights_2026_09_30333435363734[adep],Tabla42[ADEP],Tabla42[Sector_4],""),Flights_2026_09_30333435363734[entry_sector]),SUMPRODUCT(--(_xlpm.hrs=_xlpm.h),--(_xlpm.sectors=_xlpm.s)))</f>
        <v>0</v>
      </c>
      <c r="D229" s="28" cm="1">
        <f t="array" ref="D229">_xlfn.LET(_xlpm.h,HOUR($A229),_xlpm.s,D$220,_xlpm.hrs,IFERROR(HOUR(Flights_2026_09_30333435363734[entry_hour]),-1),_xlpm.sectors,IF(_xlpm.s="Sector 4",_xlfn.XLOOKUP(Flights_2026_09_30333435363734[adep],Tabla42[ADEP],Tabla42[Sector_4],""),Flights_2026_09_30333435363734[entry_sector]),SUMPRODUCT(--(_xlpm.hrs=_xlpm.h),--(_xlpm.sectors=_xlpm.s)))</f>
        <v>1</v>
      </c>
      <c r="E229" s="28" cm="1">
        <f t="array" ref="E229">_xlfn.LET(_xlpm.h,HOUR($A229),_xlpm.s,E$220,_xlpm.hrs,IFERROR(HOUR(Flights_2026_09_30333435363734[entry_hour]),-1),_xlpm.sectors,IF(_xlpm.s="Sector 4",_xlfn.XLOOKUP(Flights_2026_09_30333435363734[adep],Tabla42[ADEP],Tabla42[Sector_4],""),Flights_2026_09_30333435363734[entry_sector]),SUMPRODUCT(--(_xlpm.hrs=_xlpm.h),--(_xlpm.sectors=_xlpm.s)))</f>
        <v>5</v>
      </c>
      <c r="F229" s="28" cm="1">
        <f t="array" ref="F229">_xlfn.LET(_xlpm.h,HOUR($A229),_xlpm.s,F$220,_xlpm.hrs,IFERROR(HOUR(Flights_2026_09_30333435363734[entry_hour]),-1),_xlpm.sectors,IF(_xlpm.s="Sector 4",_xlfn.XLOOKUP(Flights_2026_09_30333435363734[adep],Tabla42[ADEP],Tabla42[Sector_4],""),Flights_2026_09_30333435363734[entry_sector]),SUMPRODUCT(--(_xlpm.hrs=_xlpm.h),--(_xlpm.sectors=_xlpm.s)))</f>
        <v>3</v>
      </c>
      <c r="G229" s="28" cm="1">
        <f t="array" ref="G229">_xlfn.LET(_xlpm.h,HOUR($A229),_xlpm.s,G$220,_xlpm.hrs,IFERROR(HOUR(Flights_2026_09_30333435363734[entry_hour]),-1),_xlpm.sectors,IF(_xlpm.s="Sector 4",_xlfn.XLOOKUP(Flights_2026_09_30333435363734[adep],Tabla42[ADEP],Tabla42[Sector_4],""),Flights_2026_09_30333435363734[entry_sector]),SUMPRODUCT(--(_xlpm.hrs=_xlpm.h),--(_xlpm.sectors=_xlpm.s)))</f>
        <v>2</v>
      </c>
      <c r="H229" s="17" cm="1">
        <f t="array" ref="H229">_xlfn.LET(_xlpm.h,HOUR($A229),_xlpm.s,H$220,_xlpm.hrs,IFERROR(HOUR(Flights_2026_09_30333435363734[entry_hour]),-1),_xlpm.sectors,IF(_xlpm.s="Sector 4",_xlfn.XLOOKUP(Flights_2026_09_30333435363734[adep],Tabla42[ADEP],Tabla42[Sector_4],""),Flights_2026_09_30333435363734[entry_sector]),SUMPRODUCT(--(_xlpm.hrs=_xlpm.h),--(_xlpm.sectors=_xlpm.s)))</f>
        <v>3</v>
      </c>
      <c r="I229" s="17">
        <f t="shared" si="1"/>
        <v>14</v>
      </c>
      <c r="W229" s="17" cm="1">
        <f t="array" ref="W229">SUMPRODUCT(--(IFERROR(HOUR(Flights_2026_09_30333435363734[entry_hour]),-1)=HOUR(W$212)),--(IFERROR(Flights_2026_09_30333435363734[nfl],-1)&gt;=IF($V252=450,450,$V252)),--(IFERROR(Flights_2026_09_30333435363734[nfl],-1)&lt;=IF($V252=450,450,$V252+9)))</f>
        <v>0</v>
      </c>
      <c r="X229" s="17" cm="1">
        <f t="array" ref="X229">SUMPRODUCT(--(IFERROR(HOUR(Flights_2026_09_30333435363734[entry_hour]),-1)=HOUR(X$212)),--(IFERROR(Flights_2026_09_30333435363734[nfl],-1)&gt;=IF($V252=450,450,$V252)),--(IFERROR(Flights_2026_09_30333435363734[nfl],-1)&lt;=IF($V252=450,450,$V252+9)))</f>
        <v>0</v>
      </c>
      <c r="Y229" s="17" cm="1">
        <f t="array" ref="Y229">SUMPRODUCT(--(IFERROR(HOUR(Flights_2026_09_30333435363734[entry_hour]),-1)=HOUR(Y$212)),--(IFERROR(Flights_2026_09_30333435363734[nfl],-1)&gt;=IF($V252=450,450,$V252)),--(IFERROR(Flights_2026_09_30333435363734[nfl],-1)&lt;=IF($V252=450,450,$V252+9)))</f>
        <v>0</v>
      </c>
      <c r="Z229" s="17" cm="1">
        <f t="array" ref="Z229">SUMPRODUCT(--(IFERROR(HOUR(Flights_2026_09_30333435363734[entry_hour]),-1)=HOUR(Z$212)),--(IFERROR(Flights_2026_09_30333435363734[nfl],-1)&gt;=IF($V252=450,450,$V252)),--(IFERROR(Flights_2026_09_30333435363734[nfl],-1)&lt;=IF($V252=450,450,$V252+9)))</f>
        <v>0</v>
      </c>
      <c r="AA229" s="17" cm="1">
        <f t="array" ref="AA229">SUMPRODUCT(--(IFERROR(HOUR(Flights_2026_09_30333435363734[entry_hour]),-1)=HOUR(AA$212)),--(IFERROR(Flights_2026_09_30333435363734[nfl],-1)&gt;=IF($V252=450,450,$V252)),--(IFERROR(Flights_2026_09_30333435363734[nfl],-1)&lt;=IF($V252=450,450,$V252+9)))</f>
        <v>0</v>
      </c>
      <c r="AB229" s="17" cm="1">
        <f t="array" ref="AB229">SUMPRODUCT(--(IFERROR(HOUR(Flights_2026_09_30333435363734[entry_hour]),-1)=HOUR(AB$212)),--(IFERROR(Flights_2026_09_30333435363734[nfl],-1)&gt;=IF($V252=450,450,$V252)),--(IFERROR(Flights_2026_09_30333435363734[nfl],-1)&lt;=IF($V252=450,450,$V252+9)))</f>
        <v>0</v>
      </c>
      <c r="AC229" s="17" cm="1">
        <f t="array" ref="AC229">SUMPRODUCT(--(IFERROR(HOUR(Flights_2026_09_30333435363734[entry_hour]),-1)=HOUR(AC$212)),--(IFERROR(Flights_2026_09_30333435363734[nfl],-1)&gt;=IF($V252=450,450,$V252)),--(IFERROR(Flights_2026_09_30333435363734[nfl],-1)&lt;=IF($V252=450,450,$V252+9)))</f>
        <v>0</v>
      </c>
      <c r="AD229" s="17" cm="1">
        <f t="array" ref="AD229">SUMPRODUCT(--(IFERROR(HOUR(Flights_2026_09_30333435363734[entry_hour]),-1)=HOUR(AD$212)),--(IFERROR(Flights_2026_09_30333435363734[nfl],-1)&gt;=IF($V252=450,450,$V252)),--(IFERROR(Flights_2026_09_30333435363734[nfl],-1)&lt;=IF($V252=450,450,$V252+9)))</f>
        <v>0</v>
      </c>
      <c r="AE229" s="17" cm="1">
        <f t="array" ref="AE229">SUMPRODUCT(--(IFERROR(HOUR(Flights_2026_09_30333435363734[entry_hour]),-1)=HOUR(AE$212)),--(IFERROR(Flights_2026_09_30333435363734[nfl],-1)&gt;=IF($V252=450,450,$V252)),--(IFERROR(Flights_2026_09_30333435363734[nfl],-1)&lt;=IF($V252=450,450,$V252+9)))</f>
        <v>0</v>
      </c>
      <c r="AF229" s="2">
        <v>0.625</v>
      </c>
      <c r="AG229" t="s">
        <v>840</v>
      </c>
      <c r="AH229" s="17">
        <v>390</v>
      </c>
      <c r="AI229" s="17" cm="1">
        <f t="array" ref="AI229">SUMPRODUCT(--(IFERROR(HOUR(Flights_2026_09_30333435363734[entry_hour]),-1)=HOUR(AF229)),--(IFERROR(Flights_2026_09_30333435363734[entry_sector],"")=AG229),--(IFERROR(Flights_2026_09_30333435363734[nfl],-1)&gt;=AH229),--(IFERROR(Flights_2026_09_30333435363734[nfl],-1)&lt;=IF(AH229=450,450,AH229+9)))</f>
        <v>0</v>
      </c>
    </row>
    <row r="230" spans="1:35" x14ac:dyDescent="0.2">
      <c r="W230" s="17" cm="1">
        <f t="array" ref="W230">SUMPRODUCT(--(IFERROR(HOUR(Flights_2026_09_30333435363734[entry_hour]),-1)=HOUR(W$212)),--(IFERROR(Flights_2026_09_30333435363734[nfl],-1)&gt;=IF($V253=450,450,$V253)),--(IFERROR(Flights_2026_09_30333435363734[nfl],-1)&lt;=IF($V253=450,450,$V253+9)))</f>
        <v>0</v>
      </c>
      <c r="X230" s="17" cm="1">
        <f t="array" ref="X230">SUMPRODUCT(--(IFERROR(HOUR(Flights_2026_09_30333435363734[entry_hour]),-1)=HOUR(X$212)),--(IFERROR(Flights_2026_09_30333435363734[nfl],-1)&gt;=IF($V253=450,450,$V253)),--(IFERROR(Flights_2026_09_30333435363734[nfl],-1)&lt;=IF($V253=450,450,$V253+9)))</f>
        <v>0</v>
      </c>
      <c r="Y230" s="17" cm="1">
        <f t="array" ref="Y230">SUMPRODUCT(--(IFERROR(HOUR(Flights_2026_09_30333435363734[entry_hour]),-1)=HOUR(Y$212)),--(IFERROR(Flights_2026_09_30333435363734[nfl],-1)&gt;=IF($V253=450,450,$V253)),--(IFERROR(Flights_2026_09_30333435363734[nfl],-1)&lt;=IF($V253=450,450,$V253+9)))</f>
        <v>0</v>
      </c>
      <c r="Z230" s="17" cm="1">
        <f t="array" ref="Z230">SUMPRODUCT(--(IFERROR(HOUR(Flights_2026_09_30333435363734[entry_hour]),-1)=HOUR(Z$212)),--(IFERROR(Flights_2026_09_30333435363734[nfl],-1)&gt;=IF($V253=450,450,$V253)),--(IFERROR(Flights_2026_09_30333435363734[nfl],-1)&lt;=IF($V253=450,450,$V253+9)))</f>
        <v>0</v>
      </c>
      <c r="AA230" s="17" cm="1">
        <f t="array" ref="AA230">SUMPRODUCT(--(IFERROR(HOUR(Flights_2026_09_30333435363734[entry_hour]),-1)=HOUR(AA$212)),--(IFERROR(Flights_2026_09_30333435363734[nfl],-1)&gt;=IF($V253=450,450,$V253)),--(IFERROR(Flights_2026_09_30333435363734[nfl],-1)&lt;=IF($V253=450,450,$V253+9)))</f>
        <v>0</v>
      </c>
      <c r="AB230" s="17" cm="1">
        <f t="array" ref="AB230">SUMPRODUCT(--(IFERROR(HOUR(Flights_2026_09_30333435363734[entry_hour]),-1)=HOUR(AB$212)),--(IFERROR(Flights_2026_09_30333435363734[nfl],-1)&gt;=IF($V253=450,450,$V253)),--(IFERROR(Flights_2026_09_30333435363734[nfl],-1)&lt;=IF($V253=450,450,$V253+9)))</f>
        <v>0</v>
      </c>
      <c r="AC230" s="17" cm="1">
        <f t="array" ref="AC230">SUMPRODUCT(--(IFERROR(HOUR(Flights_2026_09_30333435363734[entry_hour]),-1)=HOUR(AC$212)),--(IFERROR(Flights_2026_09_30333435363734[nfl],-1)&gt;=IF($V253=450,450,$V253)),--(IFERROR(Flights_2026_09_30333435363734[nfl],-1)&lt;=IF($V253=450,450,$V253+9)))</f>
        <v>0</v>
      </c>
      <c r="AD230" s="17" cm="1">
        <f t="array" ref="AD230">SUMPRODUCT(--(IFERROR(HOUR(Flights_2026_09_30333435363734[entry_hour]),-1)=HOUR(AD$212)),--(IFERROR(Flights_2026_09_30333435363734[nfl],-1)&gt;=IF($V253=450,450,$V253)),--(IFERROR(Flights_2026_09_30333435363734[nfl],-1)&lt;=IF($V253=450,450,$V253+9)))</f>
        <v>0</v>
      </c>
      <c r="AE230" s="17" cm="1">
        <f t="array" ref="AE230">SUMPRODUCT(--(IFERROR(HOUR(Flights_2026_09_30333435363734[entry_hour]),-1)=HOUR(AE$212)),--(IFERROR(Flights_2026_09_30333435363734[nfl],-1)&gt;=IF($V253=450,450,$V253)),--(IFERROR(Flights_2026_09_30333435363734[nfl],-1)&lt;=IF($V253=450,450,$V253+9)))</f>
        <v>0</v>
      </c>
      <c r="AF230" s="2">
        <v>0.625</v>
      </c>
      <c r="AG230" t="s">
        <v>840</v>
      </c>
      <c r="AH230" s="17">
        <v>400</v>
      </c>
      <c r="AI230" s="17" cm="1">
        <f t="array" ref="AI230">SUMPRODUCT(--(IFERROR(HOUR(Flights_2026_09_30333435363734[entry_hour]),-1)=HOUR(AF230)),--(IFERROR(Flights_2026_09_30333435363734[entry_sector],"")=AG230),--(IFERROR(Flights_2026_09_30333435363734[nfl],-1)&gt;=AH230),--(IFERROR(Flights_2026_09_30333435363734[nfl],-1)&lt;=IF(AH230=450,450,AH230+9)))</f>
        <v>0</v>
      </c>
    </row>
    <row r="231" spans="1:35" x14ac:dyDescent="0.2">
      <c r="W231" s="17" cm="1">
        <f t="array" ref="W231">SUMPRODUCT(--(IFERROR(HOUR(Flights_2026_09_30333435363734[entry_hour]),-1)=HOUR(W$212)),--(IFERROR(Flights_2026_09_30333435363734[nfl],-1)&gt;=IF($V254=450,450,$V254)),--(IFERROR(Flights_2026_09_30333435363734[nfl],-1)&lt;=IF($V254=450,450,$V254+9)))</f>
        <v>0</v>
      </c>
      <c r="X231" s="17" cm="1">
        <f t="array" ref="X231">SUMPRODUCT(--(IFERROR(HOUR(Flights_2026_09_30333435363734[entry_hour]),-1)=HOUR(X$212)),--(IFERROR(Flights_2026_09_30333435363734[nfl],-1)&gt;=IF($V254=450,450,$V254)),--(IFERROR(Flights_2026_09_30333435363734[nfl],-1)&lt;=IF($V254=450,450,$V254+9)))</f>
        <v>0</v>
      </c>
      <c r="Y231" s="17" cm="1">
        <f t="array" ref="Y231">SUMPRODUCT(--(IFERROR(HOUR(Flights_2026_09_30333435363734[entry_hour]),-1)=HOUR(Y$212)),--(IFERROR(Flights_2026_09_30333435363734[nfl],-1)&gt;=IF($V254=450,450,$V254)),--(IFERROR(Flights_2026_09_30333435363734[nfl],-1)&lt;=IF($V254=450,450,$V254+9)))</f>
        <v>0</v>
      </c>
      <c r="Z231" s="17" cm="1">
        <f t="array" ref="Z231">SUMPRODUCT(--(IFERROR(HOUR(Flights_2026_09_30333435363734[entry_hour]),-1)=HOUR(Z$212)),--(IFERROR(Flights_2026_09_30333435363734[nfl],-1)&gt;=IF($V254=450,450,$V254)),--(IFERROR(Flights_2026_09_30333435363734[nfl],-1)&lt;=IF($V254=450,450,$V254+9)))</f>
        <v>0</v>
      </c>
      <c r="AA231" s="17" cm="1">
        <f t="array" ref="AA231">SUMPRODUCT(--(IFERROR(HOUR(Flights_2026_09_30333435363734[entry_hour]),-1)=HOUR(AA$212)),--(IFERROR(Flights_2026_09_30333435363734[nfl],-1)&gt;=IF($V254=450,450,$V254)),--(IFERROR(Flights_2026_09_30333435363734[nfl],-1)&lt;=IF($V254=450,450,$V254+9)))</f>
        <v>0</v>
      </c>
      <c r="AB231" s="17" cm="1">
        <f t="array" ref="AB231">SUMPRODUCT(--(IFERROR(HOUR(Flights_2026_09_30333435363734[entry_hour]),-1)=HOUR(AB$212)),--(IFERROR(Flights_2026_09_30333435363734[nfl],-1)&gt;=IF($V254=450,450,$V254)),--(IFERROR(Flights_2026_09_30333435363734[nfl],-1)&lt;=IF($V254=450,450,$V254+9)))</f>
        <v>0</v>
      </c>
      <c r="AC231" s="17" cm="1">
        <f t="array" ref="AC231">SUMPRODUCT(--(IFERROR(HOUR(Flights_2026_09_30333435363734[entry_hour]),-1)=HOUR(AC$212)),--(IFERROR(Flights_2026_09_30333435363734[nfl],-1)&gt;=IF($V254=450,450,$V254)),--(IFERROR(Flights_2026_09_30333435363734[nfl],-1)&lt;=IF($V254=450,450,$V254+9)))</f>
        <v>0</v>
      </c>
      <c r="AD231" s="17" cm="1">
        <f t="array" ref="AD231">SUMPRODUCT(--(IFERROR(HOUR(Flights_2026_09_30333435363734[entry_hour]),-1)=HOUR(AD$212)),--(IFERROR(Flights_2026_09_30333435363734[nfl],-1)&gt;=IF($V254=450,450,$V254)),--(IFERROR(Flights_2026_09_30333435363734[nfl],-1)&lt;=IF($V254=450,450,$V254+9)))</f>
        <v>0</v>
      </c>
      <c r="AE231" s="17" cm="1">
        <f t="array" ref="AE231">SUMPRODUCT(--(IFERROR(HOUR(Flights_2026_09_30333435363734[entry_hour]),-1)=HOUR(AE$212)),--(IFERROR(Flights_2026_09_30333435363734[nfl],-1)&gt;=IF($V254=450,450,$V254)),--(IFERROR(Flights_2026_09_30333435363734[nfl],-1)&lt;=IF($V254=450,450,$V254+9)))</f>
        <v>0</v>
      </c>
      <c r="AF231" s="2">
        <v>0.625</v>
      </c>
      <c r="AG231" t="s">
        <v>840</v>
      </c>
      <c r="AH231" s="17">
        <v>410</v>
      </c>
      <c r="AI231" s="17" cm="1">
        <f t="array" ref="AI231">SUMPRODUCT(--(IFERROR(HOUR(Flights_2026_09_30333435363734[entry_hour]),-1)=HOUR(AF231)),--(IFERROR(Flights_2026_09_30333435363734[entry_sector],"")=AG231),--(IFERROR(Flights_2026_09_30333435363734[nfl],-1)&gt;=AH231),--(IFERROR(Flights_2026_09_30333435363734[nfl],-1)&lt;=IF(AH231=450,450,AH231+9)))</f>
        <v>0</v>
      </c>
    </row>
    <row r="232" spans="1:35" ht="19" x14ac:dyDescent="0.2">
      <c r="A232" s="36" t="s">
        <v>2164</v>
      </c>
      <c r="B232" s="36"/>
      <c r="C232" s="36"/>
      <c r="D232" s="36"/>
      <c r="E232" s="36"/>
      <c r="F232" s="36"/>
      <c r="G232" s="36"/>
      <c r="H232" s="36"/>
      <c r="I232" s="36"/>
      <c r="J232" s="36"/>
      <c r="W232" s="17" cm="1">
        <f t="array" ref="W232">SUMPRODUCT(--(IFERROR(HOUR(Flights_2026_09_30333435363734[entry_hour]),-1)=HOUR(W$212)),--(IFERROR(Flights_2026_09_30333435363734[nfl],-1)&gt;=IF($V255=450,450,$V255)),--(IFERROR(Flights_2026_09_30333435363734[nfl],-1)&lt;=IF($V255=450,450,$V255+9)))</f>
        <v>0</v>
      </c>
      <c r="X232" s="17" cm="1">
        <f t="array" ref="X232">SUMPRODUCT(--(IFERROR(HOUR(Flights_2026_09_30333435363734[entry_hour]),-1)=HOUR(X$212)),--(IFERROR(Flights_2026_09_30333435363734[nfl],-1)&gt;=IF($V255=450,450,$V255)),--(IFERROR(Flights_2026_09_30333435363734[nfl],-1)&lt;=IF($V255=450,450,$V255+9)))</f>
        <v>0</v>
      </c>
      <c r="Y232" s="17" cm="1">
        <f t="array" ref="Y232">SUMPRODUCT(--(IFERROR(HOUR(Flights_2026_09_30333435363734[entry_hour]),-1)=HOUR(Y$212)),--(IFERROR(Flights_2026_09_30333435363734[nfl],-1)&gt;=IF($V255=450,450,$V255)),--(IFERROR(Flights_2026_09_30333435363734[nfl],-1)&lt;=IF($V255=450,450,$V255+9)))</f>
        <v>0</v>
      </c>
      <c r="Z232" s="17" cm="1">
        <f t="array" ref="Z232">SUMPRODUCT(--(IFERROR(HOUR(Flights_2026_09_30333435363734[entry_hour]),-1)=HOUR(Z$212)),--(IFERROR(Flights_2026_09_30333435363734[nfl],-1)&gt;=IF($V255=450,450,$V255)),--(IFERROR(Flights_2026_09_30333435363734[nfl],-1)&lt;=IF($V255=450,450,$V255+9)))</f>
        <v>0</v>
      </c>
      <c r="AA232" s="17" cm="1">
        <f t="array" ref="AA232">SUMPRODUCT(--(IFERROR(HOUR(Flights_2026_09_30333435363734[entry_hour]),-1)=HOUR(AA$212)),--(IFERROR(Flights_2026_09_30333435363734[nfl],-1)&gt;=IF($V255=450,450,$V255)),--(IFERROR(Flights_2026_09_30333435363734[nfl],-1)&lt;=IF($V255=450,450,$V255+9)))</f>
        <v>0</v>
      </c>
      <c r="AB232" s="17" cm="1">
        <f t="array" ref="AB232">SUMPRODUCT(--(IFERROR(HOUR(Flights_2026_09_30333435363734[entry_hour]),-1)=HOUR(AB$212)),--(IFERROR(Flights_2026_09_30333435363734[nfl],-1)&gt;=IF($V255=450,450,$V255)),--(IFERROR(Flights_2026_09_30333435363734[nfl],-1)&lt;=IF($V255=450,450,$V255+9)))</f>
        <v>0</v>
      </c>
      <c r="AC232" s="17" cm="1">
        <f t="array" ref="AC232">SUMPRODUCT(--(IFERROR(HOUR(Flights_2026_09_30333435363734[entry_hour]),-1)=HOUR(AC$212)),--(IFERROR(Flights_2026_09_30333435363734[nfl],-1)&gt;=IF($V255=450,450,$V255)),--(IFERROR(Flights_2026_09_30333435363734[nfl],-1)&lt;=IF($V255=450,450,$V255+9)))</f>
        <v>0</v>
      </c>
      <c r="AD232" s="17" cm="1">
        <f t="array" ref="AD232">SUMPRODUCT(--(IFERROR(HOUR(Flights_2026_09_30333435363734[entry_hour]),-1)=HOUR(AD$212)),--(IFERROR(Flights_2026_09_30333435363734[nfl],-1)&gt;=IF($V255=450,450,$V255)),--(IFERROR(Flights_2026_09_30333435363734[nfl],-1)&lt;=IF($V255=450,450,$V255+9)))</f>
        <v>0</v>
      </c>
      <c r="AE232" s="17" cm="1">
        <f t="array" ref="AE232">SUMPRODUCT(--(IFERROR(HOUR(Flights_2026_09_30333435363734[entry_hour]),-1)=HOUR(AE$212)),--(IFERROR(Flights_2026_09_30333435363734[nfl],-1)&gt;=IF($V255=450,450,$V255)),--(IFERROR(Flights_2026_09_30333435363734[nfl],-1)&lt;=IF($V255=450,450,$V255+9)))</f>
        <v>0</v>
      </c>
      <c r="AF232" s="2">
        <v>0.625</v>
      </c>
      <c r="AG232" t="s">
        <v>840</v>
      </c>
      <c r="AH232" s="17">
        <v>420</v>
      </c>
      <c r="AI232" s="17" cm="1">
        <f t="array" ref="AI232">SUMPRODUCT(--(IFERROR(HOUR(Flights_2026_09_30333435363734[entry_hour]),-1)=HOUR(AF232)),--(IFERROR(Flights_2026_09_30333435363734[entry_sector],"")=AG232),--(IFERROR(Flights_2026_09_30333435363734[nfl],-1)&gt;=AH232),--(IFERROR(Flights_2026_09_30333435363734[nfl],-1)&lt;=IF(AH232=450,450,AH232+9)))</f>
        <v>0</v>
      </c>
    </row>
    <row r="233" spans="1:35" x14ac:dyDescent="0.2">
      <c r="A233" s="39" t="s">
        <v>992</v>
      </c>
      <c r="B233" s="39"/>
      <c r="C233" s="39"/>
      <c r="D233" s="39"/>
      <c r="E233" s="39"/>
      <c r="F233" s="39"/>
      <c r="G233" s="39"/>
      <c r="H233" s="39"/>
      <c r="I233" s="39"/>
      <c r="J233" s="39"/>
      <c r="W233" s="17" cm="1">
        <f t="array" ref="W233">SUMPRODUCT(--(IFERROR(HOUR(Flights_2026_09_30333435363734[entry_hour]),-1)=HOUR(W$212)),--(IFERROR(Flights_2026_09_30333435363734[nfl],-1)&gt;=IF($V256=450,450,$V256)),--(IFERROR(Flights_2026_09_30333435363734[nfl],-1)&lt;=IF($V256=450,450,$V256+9)))</f>
        <v>0</v>
      </c>
      <c r="X233" s="17" cm="1">
        <f t="array" ref="X233">SUMPRODUCT(--(IFERROR(HOUR(Flights_2026_09_30333435363734[entry_hour]),-1)=HOUR(X$212)),--(IFERROR(Flights_2026_09_30333435363734[nfl],-1)&gt;=IF($V256=450,450,$V256)),--(IFERROR(Flights_2026_09_30333435363734[nfl],-1)&lt;=IF($V256=450,450,$V256+9)))</f>
        <v>0</v>
      </c>
      <c r="Y233" s="17" cm="1">
        <f t="array" ref="Y233">SUMPRODUCT(--(IFERROR(HOUR(Flights_2026_09_30333435363734[entry_hour]),-1)=HOUR(Y$212)),--(IFERROR(Flights_2026_09_30333435363734[nfl],-1)&gt;=IF($V256=450,450,$V256)),--(IFERROR(Flights_2026_09_30333435363734[nfl],-1)&lt;=IF($V256=450,450,$V256+9)))</f>
        <v>0</v>
      </c>
      <c r="Z233" s="17" cm="1">
        <f t="array" ref="Z233">SUMPRODUCT(--(IFERROR(HOUR(Flights_2026_09_30333435363734[entry_hour]),-1)=HOUR(Z$212)),--(IFERROR(Flights_2026_09_30333435363734[nfl],-1)&gt;=IF($V256=450,450,$V256)),--(IFERROR(Flights_2026_09_30333435363734[nfl],-1)&lt;=IF($V256=450,450,$V256+9)))</f>
        <v>0</v>
      </c>
      <c r="AA233" s="17" cm="1">
        <f t="array" ref="AA233">SUMPRODUCT(--(IFERROR(HOUR(Flights_2026_09_30333435363734[entry_hour]),-1)=HOUR(AA$212)),--(IFERROR(Flights_2026_09_30333435363734[nfl],-1)&gt;=IF($V256=450,450,$V256)),--(IFERROR(Flights_2026_09_30333435363734[nfl],-1)&lt;=IF($V256=450,450,$V256+9)))</f>
        <v>0</v>
      </c>
      <c r="AB233" s="17" cm="1">
        <f t="array" ref="AB233">SUMPRODUCT(--(IFERROR(HOUR(Flights_2026_09_30333435363734[entry_hour]),-1)=HOUR(AB$212)),--(IFERROR(Flights_2026_09_30333435363734[nfl],-1)&gt;=IF($V256=450,450,$V256)),--(IFERROR(Flights_2026_09_30333435363734[nfl],-1)&lt;=IF($V256=450,450,$V256+9)))</f>
        <v>0</v>
      </c>
      <c r="AC233" s="17" cm="1">
        <f t="array" ref="AC233">SUMPRODUCT(--(IFERROR(HOUR(Flights_2026_09_30333435363734[entry_hour]),-1)=HOUR(AC$212)),--(IFERROR(Flights_2026_09_30333435363734[nfl],-1)&gt;=IF($V256=450,450,$V256)),--(IFERROR(Flights_2026_09_30333435363734[nfl],-1)&lt;=IF($V256=450,450,$V256+9)))</f>
        <v>0</v>
      </c>
      <c r="AD233" s="17" cm="1">
        <f t="array" ref="AD233">SUMPRODUCT(--(IFERROR(HOUR(Flights_2026_09_30333435363734[entry_hour]),-1)=HOUR(AD$212)),--(IFERROR(Flights_2026_09_30333435363734[nfl],-1)&gt;=IF($V256=450,450,$V256)),--(IFERROR(Flights_2026_09_30333435363734[nfl],-1)&lt;=IF($V256=450,450,$V256+9)))</f>
        <v>0</v>
      </c>
      <c r="AE233" s="17" cm="1">
        <f t="array" ref="AE233">SUMPRODUCT(--(IFERROR(HOUR(Flights_2026_09_30333435363734[entry_hour]),-1)=HOUR(AE$212)),--(IFERROR(Flights_2026_09_30333435363734[nfl],-1)&gt;=IF($V256=450,450,$V256)),--(IFERROR(Flights_2026_09_30333435363734[nfl],-1)&lt;=IF($V256=450,450,$V256+9)))</f>
        <v>0</v>
      </c>
      <c r="AF233" s="2">
        <v>0.625</v>
      </c>
      <c r="AG233" t="s">
        <v>840</v>
      </c>
      <c r="AH233" s="17">
        <v>430</v>
      </c>
      <c r="AI233" s="17" cm="1">
        <f t="array" ref="AI233">SUMPRODUCT(--(IFERROR(HOUR(Flights_2026_09_30333435363734[entry_hour]),-1)=HOUR(AF233)),--(IFERROR(Flights_2026_09_30333435363734[entry_sector],"")=AG233),--(IFERROR(Flights_2026_09_30333435363734[nfl],-1)&gt;=AH233),--(IFERROR(Flights_2026_09_30333435363734[nfl],-1)&lt;=IF(AH233=450,450,AH233+9)))</f>
        <v>0</v>
      </c>
    </row>
    <row r="234" spans="1:35" x14ac:dyDescent="0.2">
      <c r="W234" s="17" cm="1">
        <f t="array" ref="W234">SUMPRODUCT(--(IFERROR(HOUR(Flights_2026_09_30333435363734[entry_hour]),-1)=HOUR(W$212)),--(IFERROR(Flights_2026_09_30333435363734[nfl],-1)&gt;=IF($V257=450,450,$V257)),--(IFERROR(Flights_2026_09_30333435363734[nfl],-1)&lt;=IF($V257=450,450,$V257+9)))</f>
        <v>0</v>
      </c>
      <c r="X234" s="17" cm="1">
        <f t="array" ref="X234">SUMPRODUCT(--(IFERROR(HOUR(Flights_2026_09_30333435363734[entry_hour]),-1)=HOUR(X$212)),--(IFERROR(Flights_2026_09_30333435363734[nfl],-1)&gt;=IF($V257=450,450,$V257)),--(IFERROR(Flights_2026_09_30333435363734[nfl],-1)&lt;=IF($V257=450,450,$V257+9)))</f>
        <v>0</v>
      </c>
      <c r="Y234" s="17" cm="1">
        <f t="array" ref="Y234">SUMPRODUCT(--(IFERROR(HOUR(Flights_2026_09_30333435363734[entry_hour]),-1)=HOUR(Y$212)),--(IFERROR(Flights_2026_09_30333435363734[nfl],-1)&gt;=IF($V257=450,450,$V257)),--(IFERROR(Flights_2026_09_30333435363734[nfl],-1)&lt;=IF($V257=450,450,$V257+9)))</f>
        <v>0</v>
      </c>
      <c r="Z234" s="17" cm="1">
        <f t="array" ref="Z234">SUMPRODUCT(--(IFERROR(HOUR(Flights_2026_09_30333435363734[entry_hour]),-1)=HOUR(Z$212)),--(IFERROR(Flights_2026_09_30333435363734[nfl],-1)&gt;=IF($V257=450,450,$V257)),--(IFERROR(Flights_2026_09_30333435363734[nfl],-1)&lt;=IF($V257=450,450,$V257+9)))</f>
        <v>0</v>
      </c>
      <c r="AA234" s="17" cm="1">
        <f t="array" ref="AA234">SUMPRODUCT(--(IFERROR(HOUR(Flights_2026_09_30333435363734[entry_hour]),-1)=HOUR(AA$212)),--(IFERROR(Flights_2026_09_30333435363734[nfl],-1)&gt;=IF($V257=450,450,$V257)),--(IFERROR(Flights_2026_09_30333435363734[nfl],-1)&lt;=IF($V257=450,450,$V257+9)))</f>
        <v>0</v>
      </c>
      <c r="AB234" s="17" cm="1">
        <f t="array" ref="AB234">SUMPRODUCT(--(IFERROR(HOUR(Flights_2026_09_30333435363734[entry_hour]),-1)=HOUR(AB$212)),--(IFERROR(Flights_2026_09_30333435363734[nfl],-1)&gt;=IF($V257=450,450,$V257)),--(IFERROR(Flights_2026_09_30333435363734[nfl],-1)&lt;=IF($V257=450,450,$V257+9)))</f>
        <v>0</v>
      </c>
      <c r="AC234" s="17" cm="1">
        <f t="array" ref="AC234">SUMPRODUCT(--(IFERROR(HOUR(Flights_2026_09_30333435363734[entry_hour]),-1)=HOUR(AC$212)),--(IFERROR(Flights_2026_09_30333435363734[nfl],-1)&gt;=IF($V257=450,450,$V257)),--(IFERROR(Flights_2026_09_30333435363734[nfl],-1)&lt;=IF($V257=450,450,$V257+9)))</f>
        <v>0</v>
      </c>
      <c r="AD234" s="17" cm="1">
        <f t="array" ref="AD234">SUMPRODUCT(--(IFERROR(HOUR(Flights_2026_09_30333435363734[entry_hour]),-1)=HOUR(AD$212)),--(IFERROR(Flights_2026_09_30333435363734[nfl],-1)&gt;=IF($V257=450,450,$V257)),--(IFERROR(Flights_2026_09_30333435363734[nfl],-1)&lt;=IF($V257=450,450,$V257+9)))</f>
        <v>0</v>
      </c>
      <c r="AE234" s="17" cm="1">
        <f t="array" ref="AE234">SUMPRODUCT(--(IFERROR(HOUR(Flights_2026_09_30333435363734[entry_hour]),-1)=HOUR(AE$212)),--(IFERROR(Flights_2026_09_30333435363734[nfl],-1)&gt;=IF($V257=450,450,$V257)),--(IFERROR(Flights_2026_09_30333435363734[nfl],-1)&lt;=IF($V257=450,450,$V257+9)))</f>
        <v>0</v>
      </c>
      <c r="AF234" s="2">
        <v>0.625</v>
      </c>
      <c r="AG234" t="s">
        <v>840</v>
      </c>
      <c r="AH234" s="17">
        <v>440</v>
      </c>
      <c r="AI234" s="17" cm="1">
        <f t="array" ref="AI234">SUMPRODUCT(--(IFERROR(HOUR(Flights_2026_09_30333435363734[entry_hour]),-1)=HOUR(AF234)),--(IFERROR(Flights_2026_09_30333435363734[entry_sector],"")=AG234),--(IFERROR(Flights_2026_09_30333435363734[nfl],-1)&gt;=AH234),--(IFERROR(Flights_2026_09_30333435363734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SUMPRODUCT(--(IFERROR(HOUR(Flights_2026_09_30333435363734[entry_hour]),-1)=HOUR(W$212)),--(IFERROR(Flights_2026_09_30333435363734[nfl],-1)&gt;=IF($V258=450,450,$V258)),--(IFERROR(Flights_2026_09_30333435363734[nfl],-1)&lt;=IF($V258=450,450,$V258+9)))</f>
        <v>0</v>
      </c>
      <c r="X235" s="17" cm="1">
        <f t="array" ref="X235">SUMPRODUCT(--(IFERROR(HOUR(Flights_2026_09_30333435363734[entry_hour]),-1)=HOUR(X$212)),--(IFERROR(Flights_2026_09_30333435363734[nfl],-1)&gt;=IF($V258=450,450,$V258)),--(IFERROR(Flights_2026_09_30333435363734[nfl],-1)&lt;=IF($V258=450,450,$V258+9)))</f>
        <v>0</v>
      </c>
      <c r="Y235" s="17" cm="1">
        <f t="array" ref="Y235">SUMPRODUCT(--(IFERROR(HOUR(Flights_2026_09_30333435363734[entry_hour]),-1)=HOUR(Y$212)),--(IFERROR(Flights_2026_09_30333435363734[nfl],-1)&gt;=IF($V258=450,450,$V258)),--(IFERROR(Flights_2026_09_30333435363734[nfl],-1)&lt;=IF($V258=450,450,$V258+9)))</f>
        <v>0</v>
      </c>
      <c r="Z235" s="17" cm="1">
        <f t="array" ref="Z235">SUMPRODUCT(--(IFERROR(HOUR(Flights_2026_09_30333435363734[entry_hour]),-1)=HOUR(Z$212)),--(IFERROR(Flights_2026_09_30333435363734[nfl],-1)&gt;=IF($V258=450,450,$V258)),--(IFERROR(Flights_2026_09_30333435363734[nfl],-1)&lt;=IF($V258=450,450,$V258+9)))</f>
        <v>0</v>
      </c>
      <c r="AA235" s="17" cm="1">
        <f t="array" ref="AA235">SUMPRODUCT(--(IFERROR(HOUR(Flights_2026_09_30333435363734[entry_hour]),-1)=HOUR(AA$212)),--(IFERROR(Flights_2026_09_30333435363734[nfl],-1)&gt;=IF($V258=450,450,$V258)),--(IFERROR(Flights_2026_09_30333435363734[nfl],-1)&lt;=IF($V258=450,450,$V258+9)))</f>
        <v>0</v>
      </c>
      <c r="AB235" s="17" cm="1">
        <f t="array" ref="AB235">SUMPRODUCT(--(IFERROR(HOUR(Flights_2026_09_30333435363734[entry_hour]),-1)=HOUR(AB$212)),--(IFERROR(Flights_2026_09_30333435363734[nfl],-1)&gt;=IF($V258=450,450,$V258)),--(IFERROR(Flights_2026_09_30333435363734[nfl],-1)&lt;=IF($V258=450,450,$V258+9)))</f>
        <v>0</v>
      </c>
      <c r="AC235" s="17" cm="1">
        <f t="array" ref="AC235">SUMPRODUCT(--(IFERROR(HOUR(Flights_2026_09_30333435363734[entry_hour]),-1)=HOUR(AC$212)),--(IFERROR(Flights_2026_09_30333435363734[nfl],-1)&gt;=IF($V258=450,450,$V258)),--(IFERROR(Flights_2026_09_30333435363734[nfl],-1)&lt;=IF($V258=450,450,$V258+9)))</f>
        <v>0</v>
      </c>
      <c r="AD235" s="17" cm="1">
        <f t="array" ref="AD235">SUMPRODUCT(--(IFERROR(HOUR(Flights_2026_09_30333435363734[entry_hour]),-1)=HOUR(AD$212)),--(IFERROR(Flights_2026_09_30333435363734[nfl],-1)&gt;=IF($V258=450,450,$V258)),--(IFERROR(Flights_2026_09_30333435363734[nfl],-1)&lt;=IF($V258=450,450,$V258+9)))</f>
        <v>0</v>
      </c>
      <c r="AE235" s="17" cm="1">
        <f t="array" ref="AE235">SUMPRODUCT(--(IFERROR(HOUR(Flights_2026_09_30333435363734[entry_hour]),-1)=HOUR(AE$212)),--(IFERROR(Flights_2026_09_30333435363734[nfl],-1)&gt;=IF($V258=450,450,$V258)),--(IFERROR(Flights_2026_09_30333435363734[nfl],-1)&lt;=IF($V258=450,450,$V258+9)))</f>
        <v>0</v>
      </c>
      <c r="AF235" s="2">
        <v>0.625</v>
      </c>
      <c r="AG235" t="s">
        <v>840</v>
      </c>
      <c r="AH235" s="17">
        <v>450</v>
      </c>
      <c r="AI235" s="17" cm="1">
        <f t="array" ref="AI235">SUMPRODUCT(--(IFERROR(HOUR(Flights_2026_09_30333435363734[entry_hour]),-1)=HOUR(AF235)),--(IFERROR(Flights_2026_09_30333435363734[entry_sector],"")=AG235),--(IFERROR(Flights_2026_09_30333435363734[nfl],-1)&gt;=AH235),--(IFERROR(Flights_2026_09_30333435363734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SUMPRODUCT(--(IFERROR(HOUR(Flights_2026_09_30333435363734[entry_hour]),-1)=HOUR(W$212)),--(IFERROR(Flights_2026_09_30333435363734[nfl],-1)&gt;=IF($V259=450,450,$V259)),--(IFERROR(Flights_2026_09_30333435363734[nfl],-1)&lt;=IF($V259=450,450,$V259+9)))</f>
        <v>2</v>
      </c>
      <c r="X236" s="17" cm="1">
        <f t="array" ref="X236">SUMPRODUCT(--(IFERROR(HOUR(Flights_2026_09_30333435363734[entry_hour]),-1)=HOUR(X$212)),--(IFERROR(Flights_2026_09_30333435363734[nfl],-1)&gt;=IF($V259=450,450,$V259)),--(IFERROR(Flights_2026_09_30333435363734[nfl],-1)&lt;=IF($V259=450,450,$V259+9)))</f>
        <v>6</v>
      </c>
      <c r="Y236" s="17" cm="1">
        <f t="array" ref="Y236">SUMPRODUCT(--(IFERROR(HOUR(Flights_2026_09_30333435363734[entry_hour]),-1)=HOUR(Y$212)),--(IFERROR(Flights_2026_09_30333435363734[nfl],-1)&gt;=IF($V259=450,450,$V259)),--(IFERROR(Flights_2026_09_30333435363734[nfl],-1)&lt;=IF($V259=450,450,$V259+9)))</f>
        <v>6</v>
      </c>
      <c r="Z236" s="17" cm="1">
        <f t="array" ref="Z236">SUMPRODUCT(--(IFERROR(HOUR(Flights_2026_09_30333435363734[entry_hour]),-1)=HOUR(Z$212)),--(IFERROR(Flights_2026_09_30333435363734[nfl],-1)&gt;=IF($V259=450,450,$V259)),--(IFERROR(Flights_2026_09_30333435363734[nfl],-1)&lt;=IF($V259=450,450,$V259+9)))</f>
        <v>6</v>
      </c>
      <c r="AA236" s="17" cm="1">
        <f t="array" ref="AA236">SUMPRODUCT(--(IFERROR(HOUR(Flights_2026_09_30333435363734[entry_hour]),-1)=HOUR(AA$212)),--(IFERROR(Flights_2026_09_30333435363734[nfl],-1)&gt;=IF($V259=450,450,$V259)),--(IFERROR(Flights_2026_09_30333435363734[nfl],-1)&lt;=IF($V259=450,450,$V259+9)))</f>
        <v>3</v>
      </c>
      <c r="AB236" s="17" cm="1">
        <f t="array" ref="AB236">SUMPRODUCT(--(IFERROR(HOUR(Flights_2026_09_30333435363734[entry_hour]),-1)=HOUR(AB$212)),--(IFERROR(Flights_2026_09_30333435363734[nfl],-1)&gt;=IF($V259=450,450,$V259)),--(IFERROR(Flights_2026_09_30333435363734[nfl],-1)&lt;=IF($V259=450,450,$V259+9)))</f>
        <v>3</v>
      </c>
      <c r="AC236" s="17" cm="1">
        <f t="array" ref="AC236">SUMPRODUCT(--(IFERROR(HOUR(Flights_2026_09_30333435363734[entry_hour]),-1)=HOUR(AC$212)),--(IFERROR(Flights_2026_09_30333435363734[nfl],-1)&gt;=IF($V259=450,450,$V259)),--(IFERROR(Flights_2026_09_30333435363734[nfl],-1)&lt;=IF($V259=450,450,$V259+9)))</f>
        <v>2</v>
      </c>
      <c r="AD236" s="17" cm="1">
        <f t="array" ref="AD236">SUMPRODUCT(--(IFERROR(HOUR(Flights_2026_09_30333435363734[entry_hour]),-1)=HOUR(AD$212)),--(IFERROR(Flights_2026_09_30333435363734[nfl],-1)&gt;=IF($V259=450,450,$V259)),--(IFERROR(Flights_2026_09_30333435363734[nfl],-1)&lt;=IF($V259=450,450,$V259+9)))</f>
        <v>1</v>
      </c>
      <c r="AE236" s="17" cm="1">
        <f t="array" ref="AE236">SUMPRODUCT(--(IFERROR(HOUR(Flights_2026_09_30333435363734[entry_hour]),-1)=HOUR(AE$212)),--(IFERROR(Flights_2026_09_30333435363734[nfl],-1)&gt;=IF($V259=450,450,$V259)),--(IFERROR(Flights_2026_09_30333435363734[nfl],-1)&lt;=IF($V259=450,450,$V259+9)))</f>
        <v>1</v>
      </c>
      <c r="AF236" s="2">
        <v>0.625</v>
      </c>
      <c r="AG236" t="s">
        <v>747</v>
      </c>
      <c r="AH236" s="17">
        <v>200</v>
      </c>
      <c r="AI236" s="17" cm="1">
        <f t="array" ref="AI236">SUMPRODUCT(--(IFERROR(HOUR(Flights_2026_09_30333435363734[entry_hour]),-1)=HOUR(AF236)),--(IFERROR(Flights_2026_09_30333435363734[entry_sector],"")=AG236),--(IFERROR(Flights_2026_09_30333435363734[nfl],-1)&gt;=AH236),--(IFERROR(Flights_2026_09_30333435363734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SUMPRODUCT(--(IFERROR(HOUR(Flights_2026_09_30333435363734[entry_hour]),-1)=HOUR(W$212)),--(IFERROR(Flights_2026_09_30333435363734[nfl],-1)&gt;=IF($V260=450,450,$V260)),--(IFERROR(Flights_2026_09_30333435363734[nfl],-1)&lt;=IF($V260=450,450,$V260+9)))</f>
        <v>0</v>
      </c>
      <c r="X237" s="17" cm="1">
        <f t="array" ref="X237">SUMPRODUCT(--(IFERROR(HOUR(Flights_2026_09_30333435363734[entry_hour]),-1)=HOUR(X$212)),--(IFERROR(Flights_2026_09_30333435363734[nfl],-1)&gt;=IF($V260=450,450,$V260)),--(IFERROR(Flights_2026_09_30333435363734[nfl],-1)&lt;=IF($V260=450,450,$V260+9)))</f>
        <v>1</v>
      </c>
      <c r="Y237" s="17" cm="1">
        <f t="array" ref="Y237">SUMPRODUCT(--(IFERROR(HOUR(Flights_2026_09_30333435363734[entry_hour]),-1)=HOUR(Y$212)),--(IFERROR(Flights_2026_09_30333435363734[nfl],-1)&gt;=IF($V260=450,450,$V260)),--(IFERROR(Flights_2026_09_30333435363734[nfl],-1)&lt;=IF($V260=450,450,$V260+9)))</f>
        <v>2</v>
      </c>
      <c r="Z237" s="17" cm="1">
        <f t="array" ref="Z237">SUMPRODUCT(--(IFERROR(HOUR(Flights_2026_09_30333435363734[entry_hour]),-1)=HOUR(Z$212)),--(IFERROR(Flights_2026_09_30333435363734[nfl],-1)&gt;=IF($V260=450,450,$V260)),--(IFERROR(Flights_2026_09_30333435363734[nfl],-1)&lt;=IF($V260=450,450,$V260+9)))</f>
        <v>1</v>
      </c>
      <c r="AA237" s="17" cm="1">
        <f t="array" ref="AA237">SUMPRODUCT(--(IFERROR(HOUR(Flights_2026_09_30333435363734[entry_hour]),-1)=HOUR(AA$212)),--(IFERROR(Flights_2026_09_30333435363734[nfl],-1)&gt;=IF($V260=450,450,$V260)),--(IFERROR(Flights_2026_09_30333435363734[nfl],-1)&lt;=IF($V260=450,450,$V260+9)))</f>
        <v>0</v>
      </c>
      <c r="AB237" s="17" cm="1">
        <f t="array" ref="AB237">SUMPRODUCT(--(IFERROR(HOUR(Flights_2026_09_30333435363734[entry_hour]),-1)=HOUR(AB$212)),--(IFERROR(Flights_2026_09_30333435363734[nfl],-1)&gt;=IF($V260=450,450,$V260)),--(IFERROR(Flights_2026_09_30333435363734[nfl],-1)&lt;=IF($V260=450,450,$V260+9)))</f>
        <v>0</v>
      </c>
      <c r="AC237" s="17" cm="1">
        <f t="array" ref="AC237">SUMPRODUCT(--(IFERROR(HOUR(Flights_2026_09_30333435363734[entry_hour]),-1)=HOUR(AC$212)),--(IFERROR(Flights_2026_09_30333435363734[nfl],-1)&gt;=IF($V260=450,450,$V260)),--(IFERROR(Flights_2026_09_30333435363734[nfl],-1)&lt;=IF($V260=450,450,$V260+9)))</f>
        <v>0</v>
      </c>
      <c r="AD237" s="17" cm="1">
        <f t="array" ref="AD237">SUMPRODUCT(--(IFERROR(HOUR(Flights_2026_09_30333435363734[entry_hour]),-1)=HOUR(AD$212)),--(IFERROR(Flights_2026_09_30333435363734[nfl],-1)&gt;=IF($V260=450,450,$V260)),--(IFERROR(Flights_2026_09_30333435363734[nfl],-1)&lt;=IF($V260=450,450,$V260+9)))</f>
        <v>0</v>
      </c>
      <c r="AE237" s="17" cm="1">
        <f t="array" ref="AE237">SUMPRODUCT(--(IFERROR(HOUR(Flights_2026_09_30333435363734[entry_hour]),-1)=HOUR(AE$212)),--(IFERROR(Flights_2026_09_30333435363734[nfl],-1)&gt;=IF($V260=450,450,$V260)),--(IFERROR(Flights_2026_09_30333435363734[nfl],-1)&lt;=IF($V260=450,450,$V260+9)))</f>
        <v>0</v>
      </c>
      <c r="AF237" s="2">
        <v>0.625</v>
      </c>
      <c r="AG237" t="s">
        <v>747</v>
      </c>
      <c r="AH237" s="17">
        <v>210</v>
      </c>
      <c r="AI237" s="17" cm="1">
        <f t="array" ref="AI237">SUMPRODUCT(--(IFERROR(HOUR(Flights_2026_09_30333435363734[entry_hour]),-1)=HOUR(AF237)),--(IFERROR(Flights_2026_09_30333435363734[entry_sector],"")=AG237),--(IFERROR(Flights_2026_09_30333435363734[nfl],-1)&gt;=AH237),--(IFERROR(Flights_2026_09_30333435363734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SUMPRODUCT(--(IFERROR(HOUR(Flights_2026_09_30333435363734[entry_hour]),-1)=HOUR(W$212)),--(IFERROR(Flights_2026_09_30333435363734[nfl],-1)&gt;=IF($V261=450,450,$V261)),--(IFERROR(Flights_2026_09_30333435363734[nfl],-1)&lt;=IF($V261=450,450,$V261+9)))</f>
        <v>0</v>
      </c>
      <c r="X238" s="17" cm="1">
        <f t="array" ref="X238">SUMPRODUCT(--(IFERROR(HOUR(Flights_2026_09_30333435363734[entry_hour]),-1)=HOUR(X$212)),--(IFERROR(Flights_2026_09_30333435363734[nfl],-1)&gt;=IF($V261=450,450,$V261)),--(IFERROR(Flights_2026_09_30333435363734[nfl],-1)&lt;=IF($V261=450,450,$V261+9)))</f>
        <v>1</v>
      </c>
      <c r="Y238" s="17" cm="1">
        <f t="array" ref="Y238">SUMPRODUCT(--(IFERROR(HOUR(Flights_2026_09_30333435363734[entry_hour]),-1)=HOUR(Y$212)),--(IFERROR(Flights_2026_09_30333435363734[nfl],-1)&gt;=IF($V261=450,450,$V261)),--(IFERROR(Flights_2026_09_30333435363734[nfl],-1)&lt;=IF($V261=450,450,$V261+9)))</f>
        <v>0</v>
      </c>
      <c r="Z238" s="17" cm="1">
        <f t="array" ref="Z238">SUMPRODUCT(--(IFERROR(HOUR(Flights_2026_09_30333435363734[entry_hour]),-1)=HOUR(Z$212)),--(IFERROR(Flights_2026_09_30333435363734[nfl],-1)&gt;=IF($V261=450,450,$V261)),--(IFERROR(Flights_2026_09_30333435363734[nfl],-1)&lt;=IF($V261=450,450,$V261+9)))</f>
        <v>0</v>
      </c>
      <c r="AA238" s="17" cm="1">
        <f t="array" ref="AA238">SUMPRODUCT(--(IFERROR(HOUR(Flights_2026_09_30333435363734[entry_hour]),-1)=HOUR(AA$212)),--(IFERROR(Flights_2026_09_30333435363734[nfl],-1)&gt;=IF($V261=450,450,$V261)),--(IFERROR(Flights_2026_09_30333435363734[nfl],-1)&lt;=IF($V261=450,450,$V261+9)))</f>
        <v>1</v>
      </c>
      <c r="AB238" s="17" cm="1">
        <f t="array" ref="AB238">SUMPRODUCT(--(IFERROR(HOUR(Flights_2026_09_30333435363734[entry_hour]),-1)=HOUR(AB$212)),--(IFERROR(Flights_2026_09_30333435363734[nfl],-1)&gt;=IF($V261=450,450,$V261)),--(IFERROR(Flights_2026_09_30333435363734[nfl],-1)&lt;=IF($V261=450,450,$V261+9)))</f>
        <v>0</v>
      </c>
      <c r="AC238" s="17" cm="1">
        <f t="array" ref="AC238">SUMPRODUCT(--(IFERROR(HOUR(Flights_2026_09_30333435363734[entry_hour]),-1)=HOUR(AC$212)),--(IFERROR(Flights_2026_09_30333435363734[nfl],-1)&gt;=IF($V261=450,450,$V261)),--(IFERROR(Flights_2026_09_30333435363734[nfl],-1)&lt;=IF($V261=450,450,$V261+9)))</f>
        <v>0</v>
      </c>
      <c r="AD238" s="17" cm="1">
        <f t="array" ref="AD238">SUMPRODUCT(--(IFERROR(HOUR(Flights_2026_09_30333435363734[entry_hour]),-1)=HOUR(AD$212)),--(IFERROR(Flights_2026_09_30333435363734[nfl],-1)&gt;=IF($V261=450,450,$V261)),--(IFERROR(Flights_2026_09_30333435363734[nfl],-1)&lt;=IF($V261=450,450,$V261+9)))</f>
        <v>0</v>
      </c>
      <c r="AE238" s="17" cm="1">
        <f t="array" ref="AE238">SUMPRODUCT(--(IFERROR(HOUR(Flights_2026_09_30333435363734[entry_hour]),-1)=HOUR(AE$212)),--(IFERROR(Flights_2026_09_30333435363734[nfl],-1)&gt;=IF($V261=450,450,$V261)),--(IFERROR(Flights_2026_09_30333435363734[nfl],-1)&lt;=IF($V261=450,450,$V261+9)))</f>
        <v>0</v>
      </c>
      <c r="AF238" s="2">
        <v>0.625</v>
      </c>
      <c r="AG238" t="s">
        <v>747</v>
      </c>
      <c r="AH238" s="17">
        <v>220</v>
      </c>
      <c r="AI238" s="17" cm="1">
        <f t="array" ref="AI238">SUMPRODUCT(--(IFERROR(HOUR(Flights_2026_09_30333435363734[entry_hour]),-1)=HOUR(AF238)),--(IFERROR(Flights_2026_09_30333435363734[entry_sector],"")=AG238),--(IFERROR(Flights_2026_09_30333435363734[nfl],-1)&gt;=AH238),--(IFERROR(Flights_2026_09_30333435363734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30333435363734[entry_hour]),-1)=HOUR(AF239)),--(IFERROR(Flights_2026_09_30333435363734[entry_sector],"")=AG239),--(IFERROR(Flights_2026_09_30333435363734[nfl],-1)&gt;=AH239),--(IFERROR(Flights_2026_09_30333435363734[nfl],-1)&lt;=IF(AH239=450,450,AH239+9)))</f>
        <v>0</v>
      </c>
    </row>
    <row r="240" spans="1:35" ht="26" customHeight="1" x14ac:dyDescent="0.2">
      <c r="A240" s="8" t="s">
        <v>761</v>
      </c>
      <c r="B240" s="19" t="str">
        <f>IF(AND(W217&gt;0,_xlfn.RANK.EQ(W217,W$213:W$238)+COUNTIF(W$213:W217,W217)-1&lt;=5),W217,"")</f>
        <v/>
      </c>
      <c r="C240" s="19">
        <f>IF(AND(X217&gt;0,_xlfn.RANK.EQ(X217,X$213:X$238)+COUNTIF(X$213:X217,X217)-1&lt;=5),X217,"")</f>
        <v>1</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30333435363734[entry_hour]),-1)=HOUR(AF240)),--(IFERROR(Flights_2026_09_30333435363734[entry_sector],"")=AG240),--(IFERROR(Flights_2026_09_30333435363734[nfl],-1)&gt;=AH240),--(IFERROR(Flights_2026_09_30333435363734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f>IF(AND(AE218&gt;0,_xlfn.RANK.EQ(AE218,AE$213:AE$238)+COUNTIF(AE$213:AE218,AE218)-1&lt;=5),AE218,"")</f>
        <v>1</v>
      </c>
      <c r="V241">
        <v>400</v>
      </c>
      <c r="AF241" s="2">
        <v>0.625</v>
      </c>
      <c r="AG241" t="s">
        <v>747</v>
      </c>
      <c r="AH241" s="17">
        <v>250</v>
      </c>
      <c r="AI241" s="17" cm="1">
        <f t="array" ref="AI241">SUMPRODUCT(--(IFERROR(HOUR(Flights_2026_09_30333435363734[entry_hour]),-1)=HOUR(AF241)),--(IFERROR(Flights_2026_09_30333435363734[entry_sector],"")=AG241),--(IFERROR(Flights_2026_09_30333435363734[nfl],-1)&gt;=AH241),--(IFERROR(Flights_2026_09_30333435363734[nfl],-1)&lt;=IF(AH241=450,450,AH241+9)))</f>
        <v>0</v>
      </c>
    </row>
    <row r="242" spans="1:35" ht="26" customHeight="1" x14ac:dyDescent="0.2">
      <c r="A242" s="8" t="s">
        <v>763</v>
      </c>
      <c r="B242" s="19">
        <f>IF(AND(W219&gt;0,_xlfn.RANK.EQ(W219,W$213:W$238)+COUNTIF(W$213:W219,W219)-1&lt;=5),W219,"")</f>
        <v>1</v>
      </c>
      <c r="C242" s="19" t="str">
        <f>IF(AND(X219&gt;0,_xlfn.RANK.EQ(X219,X$213:X$238)+COUNTIF(X$213:X219,X219)-1&lt;=5),X219,"")</f>
        <v/>
      </c>
      <c r="D242" s="19">
        <f>IF(AND(Y219&gt;0,_xlfn.RANK.EQ(Y219,Y$213:Y$238)+COUNTIF(Y$213:Y219,Y219)-1&lt;=5),Y219,"")</f>
        <v>1</v>
      </c>
      <c r="E242" s="19">
        <f>IF(AND(Z219&gt;0,_xlfn.RANK.EQ(Z219,Z$213:Z$238)+COUNTIF(Z$213:Z219,Z219)-1&lt;=5),Z219,"")</f>
        <v>4</v>
      </c>
      <c r="F242" s="19" t="str">
        <f>IF(AND(AA219&gt;0,_xlfn.RANK.EQ(AA219,AA$213:AA$238)+COUNTIF(AA$213:AA219,AA219)-1&lt;=5),AA219,"")</f>
        <v/>
      </c>
      <c r="G242" s="19" t="str">
        <f>IF(AND(AB219&gt;0,_xlfn.RANK.EQ(AB219,AB$213:AB$238)+COUNTIF(AB$213:AB219,AB219)-1&lt;=5),AB219,"")</f>
        <v/>
      </c>
      <c r="H242" s="19">
        <f>IF(AND(AC219&gt;0,_xlfn.RANK.EQ(AC219,AC$213:AC$238)+COUNTIF(AC$213:AC219,AC219)-1&lt;=5),AC219,"")</f>
        <v>3</v>
      </c>
      <c r="I242" s="19" t="str">
        <f>IF(AND(AD219&gt;0,_xlfn.RANK.EQ(AD219,AD$213:AD$238)+COUNTIF(AD$213:AD219,AD219)-1&lt;=5),AD219,"")</f>
        <v/>
      </c>
      <c r="J242" s="19">
        <f>IF(AND(AE219&gt;0,_xlfn.RANK.EQ(AE219,AE$213:AE$238)+COUNTIF(AE$213:AE219,AE219)-1&lt;=5),AE219,"")</f>
        <v>2</v>
      </c>
      <c r="V242">
        <v>390</v>
      </c>
      <c r="AF242" s="2">
        <v>0.625</v>
      </c>
      <c r="AG242" t="s">
        <v>747</v>
      </c>
      <c r="AH242" s="17">
        <v>260</v>
      </c>
      <c r="AI242" s="17" cm="1">
        <f t="array" ref="AI242">SUMPRODUCT(--(IFERROR(HOUR(Flights_2026_09_30333435363734[entry_hour]),-1)=HOUR(AF242)),--(IFERROR(Flights_2026_09_30333435363734[entry_sector],"")=AG242),--(IFERROR(Flights_2026_09_30333435363734[nfl],-1)&gt;=AH242),--(IFERROR(Flights_2026_09_30333435363734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30333435363734[entry_hour]),-1)=HOUR(AF243)),--(IFERROR(Flights_2026_09_30333435363734[entry_sector],"")=AG243),--(IFERROR(Flights_2026_09_30333435363734[nfl],-1)&gt;=AH243),--(IFERROR(Flights_2026_09_30333435363734[nfl],-1)&lt;=IF(AH243=450,450,AH243+9)))</f>
        <v>0</v>
      </c>
    </row>
    <row r="244" spans="1:35" x14ac:dyDescent="0.2">
      <c r="A244" s="8" t="s">
        <v>765</v>
      </c>
      <c r="B244" s="19">
        <f>IF(AND(W221&gt;0,_xlfn.RANK.EQ(W221,W$213:W$238)+COUNTIF(W$213:W221,W221)-1&lt;=5),W221,"")</f>
        <v>1</v>
      </c>
      <c r="C244" s="19">
        <f>IF(AND(X221&gt;0,_xlfn.RANK.EQ(X221,X$213:X$238)+COUNTIF(X$213:X221,X221)-1&lt;=5),X221,"")</f>
        <v>2</v>
      </c>
      <c r="D244" s="19">
        <f>IF(AND(Y221&gt;0,_xlfn.RANK.EQ(Y221,Y$213:Y$238)+COUNTIF(Y$213:Y221,Y221)-1&lt;=5),Y221,"")</f>
        <v>6</v>
      </c>
      <c r="E244" s="19">
        <f>IF(AND(Z221&gt;0,_xlfn.RANK.EQ(Z221,Z$213:Z$238)+COUNTIF(Z$213:Z221,Z221)-1&lt;=5),Z221,"")</f>
        <v>5</v>
      </c>
      <c r="F244" s="19">
        <f>IF(AND(AA221&gt;0,_xlfn.RANK.EQ(AA221,AA$213:AA$238)+COUNTIF(AA$213:AA221,AA221)-1&lt;=5),AA221,"")</f>
        <v>5</v>
      </c>
      <c r="G244" s="19">
        <f>IF(AND(AB221&gt;0,_xlfn.RANK.EQ(AB221,AB$213:AB$238)+COUNTIF(AB$213:AB221,AB221)-1&lt;=5),AB221,"")</f>
        <v>3</v>
      </c>
      <c r="H244" s="19" t="str">
        <f>IF(AND(AC221&gt;0,_xlfn.RANK.EQ(AC221,AC$213:AC$238)+COUNTIF(AC$213:AC221,AC221)-1&lt;=5),AC221,"")</f>
        <v/>
      </c>
      <c r="I244" s="19">
        <f>IF(AND(AD221&gt;0,_xlfn.RANK.EQ(AD221,AD$213:AD$238)+COUNTIF(AD$213:AD221,AD221)-1&lt;=5),AD221,"")</f>
        <v>4</v>
      </c>
      <c r="J244" s="19" t="str">
        <f>IF(AND(AE221&gt;0,_xlfn.RANK.EQ(AE221,AE$213:AE$238)+COUNTIF(AE$213:AE221,AE221)-1&lt;=5),AE221,"")</f>
        <v/>
      </c>
      <c r="V244">
        <v>370</v>
      </c>
      <c r="AF244" s="2">
        <v>0.625</v>
      </c>
      <c r="AG244" t="s">
        <v>747</v>
      </c>
      <c r="AH244" s="17">
        <v>280</v>
      </c>
      <c r="AI244" s="17" cm="1">
        <f t="array" ref="AI244">SUMPRODUCT(--(IFERROR(HOUR(Flights_2026_09_30333435363734[entry_hour]),-1)=HOUR(AF244)),--(IFERROR(Flights_2026_09_30333435363734[entry_sector],"")=AG244),--(IFERROR(Flights_2026_09_30333435363734[nfl],-1)&gt;=AH244),--(IFERROR(Flights_2026_09_30333435363734[nfl],-1)&lt;=IF(AH244=450,450,AH244+9)))</f>
        <v>0</v>
      </c>
    </row>
    <row r="245" spans="1:35" x14ac:dyDescent="0.2">
      <c r="A245" s="8" t="s">
        <v>766</v>
      </c>
      <c r="B245" s="19">
        <f>IF(AND(W222&gt;0,_xlfn.RANK.EQ(W222,W$213:W$238)+COUNTIF(W$213:W222,W222)-1&lt;=5),W222,"")</f>
        <v>2</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2</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30333435363734[entry_hour]),-1)=HOUR(AF245)),--(IFERROR(Flights_2026_09_30333435363734[entry_sector],"")=AG245),--(IFERROR(Flights_2026_09_30333435363734[nfl],-1)&gt;=AH245),--(IFERROR(Flights_2026_09_30333435363734[nfl],-1)&lt;=IF(AH245=450,450,AH245+9)))</f>
        <v>0</v>
      </c>
    </row>
    <row r="246" spans="1:35" x14ac:dyDescent="0.2">
      <c r="A246" s="8" t="s">
        <v>767</v>
      </c>
      <c r="B246" s="19">
        <f>IF(AND(W223&gt;0,_xlfn.RANK.EQ(W223,W$213:W$238)+COUNTIF(W$213:W223,W223)-1&lt;=5),W223,"")</f>
        <v>4</v>
      </c>
      <c r="C246" s="19">
        <f>IF(AND(X223&gt;0,_xlfn.RANK.EQ(X223,X$213:X$238)+COUNTIF(X$213:X223,X223)-1&lt;=5),X223,"")</f>
        <v>4</v>
      </c>
      <c r="D246" s="19">
        <f>IF(AND(Y223&gt;0,_xlfn.RANK.EQ(Y223,Y$213:Y$238)+COUNTIF(Y$213:Y223,Y223)-1&lt;=5),Y223,"")</f>
        <v>7</v>
      </c>
      <c r="E246" s="19">
        <f>IF(AND(Z223&gt;0,_xlfn.RANK.EQ(Z223,Z$213:Z$238)+COUNTIF(Z$213:Z223,Z223)-1&lt;=5),Z223,"")</f>
        <v>2</v>
      </c>
      <c r="F246" s="19">
        <f>IF(AND(AA223&gt;0,_xlfn.RANK.EQ(AA223,AA$213:AA$238)+COUNTIF(AA$213:AA223,AA223)-1&lt;=5),AA223,"")</f>
        <v>4</v>
      </c>
      <c r="G246" s="19">
        <f>IF(AND(AB223&gt;0,_xlfn.RANK.EQ(AB223,AB$213:AB$238)+COUNTIF(AB$213:AB223,AB223)-1&lt;=5),AB223,"")</f>
        <v>4</v>
      </c>
      <c r="H246" s="19">
        <f>IF(AND(AC223&gt;0,_xlfn.RANK.EQ(AC223,AC$213:AC$238)+COUNTIF(AC$213:AC223,AC223)-1&lt;=5),AC223,"")</f>
        <v>3</v>
      </c>
      <c r="I246" s="19" t="str">
        <f>IF(AND(AD223&gt;0,_xlfn.RANK.EQ(AD223,AD$213:AD$238)+COUNTIF(AD$213:AD223,AD223)-1&lt;=5),AD223,"")</f>
        <v/>
      </c>
      <c r="J246" s="19">
        <f>IF(AND(AE223&gt;0,_xlfn.RANK.EQ(AE223,AE$213:AE$238)+COUNTIF(AE$213:AE223,AE223)-1&lt;=5),AE223,"")</f>
        <v>3</v>
      </c>
      <c r="V246">
        <v>350</v>
      </c>
      <c r="AF246" s="2">
        <v>0.625</v>
      </c>
      <c r="AG246" t="s">
        <v>747</v>
      </c>
      <c r="AH246" s="17">
        <v>300</v>
      </c>
      <c r="AI246" s="17" cm="1">
        <f t="array" ref="AI246">SUMPRODUCT(--(IFERROR(HOUR(Flights_2026_09_30333435363734[entry_hour]),-1)=HOUR(AF246)),--(IFERROR(Flights_2026_09_30333435363734[entry_sector],"")=AG246),--(IFERROR(Flights_2026_09_30333435363734[nfl],-1)&gt;=AH246),--(IFERROR(Flights_2026_09_30333435363734[nfl],-1)&lt;=IF(AH246=450,450,AH246+9)))</f>
        <v>0</v>
      </c>
    </row>
    <row r="247" spans="1:35" ht="28" customHeight="1" x14ac:dyDescent="0.2">
      <c r="A247" s="8" t="s">
        <v>768</v>
      </c>
      <c r="B247" s="19" t="str">
        <f>IF(AND(W224&gt;0,_xlfn.RANK.EQ(W224,W$213:W$238)+COUNTIF(W$213:W224,W224)-1&lt;=5),W224,"")</f>
        <v/>
      </c>
      <c r="C247" s="19">
        <f>IF(AND(X224&gt;0,_xlfn.RANK.EQ(X224,X$213:X$238)+COUNTIF(X$213:X224,X224)-1&lt;=5),X224,"")</f>
        <v>1</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30333435363734[entry_hour]),-1)=HOUR(AF247)),--(IFERROR(Flights_2026_09_30333435363734[entry_sector],"")=AG247),--(IFERROR(Flights_2026_09_30333435363734[nfl],-1)&gt;=AH247),--(IFERROR(Flights_2026_09_30333435363734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t="str">
        <f>IF(AND(Y225&gt;0,_xlfn.RANK.EQ(Y225,Y$213:Y$238)+COUNTIF(Y$213:Y225,Y225)-1&lt;=5),Y225,"")</f>
        <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30333435363734[entry_hour]),-1)=HOUR(AF248)),--(IFERROR(Flights_2026_09_30333435363734[entry_sector],"")=AG248),--(IFERROR(Flights_2026_09_30333435363734[nfl],-1)&gt;=AH248),--(IFERROR(Flights_2026_09_30333435363734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30333435363734[entry_hour]),-1)=HOUR(AF249)),--(IFERROR(Flights_2026_09_30333435363734[entry_sector],"")=AG249),--(IFERROR(Flights_2026_09_30333435363734[nfl],-1)&gt;=AH249),--(IFERROR(Flights_2026_09_30333435363734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30333435363734[entry_hour]),-1)=HOUR(AF250)),--(IFERROR(Flights_2026_09_30333435363734[entry_sector],"")=AG250),--(IFERROR(Flights_2026_09_30333435363734[nfl],-1)&gt;=AH250),--(IFERROR(Flights_2026_09_30333435363734[nfl],-1)&lt;=IF(AH250=450,450,AH250+9)))</f>
        <v>1</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f>IF(AND(AE228&gt;0,_xlfn.RANK.EQ(AE228,AE$213:AE$238)+COUNTIF(AE$213:AE228,AE228)-1&lt;=5),AE228,"")</f>
        <v>1</v>
      </c>
      <c r="V251">
        <v>300</v>
      </c>
      <c r="AF251" s="2">
        <v>0.625</v>
      </c>
      <c r="AG251" t="s">
        <v>747</v>
      </c>
      <c r="AH251" s="17">
        <v>350</v>
      </c>
      <c r="AI251" s="17" cm="1">
        <f t="array" ref="AI251">SUMPRODUCT(--(IFERROR(HOUR(Flights_2026_09_30333435363734[entry_hour]),-1)=HOUR(AF251)),--(IFERROR(Flights_2026_09_30333435363734[entry_sector],"")=AG251),--(IFERROR(Flights_2026_09_30333435363734[nfl],-1)&gt;=AH251),--(IFERROR(Flights_2026_09_30333435363734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30333435363734[entry_hour]),-1)=HOUR(AF252)),--(IFERROR(Flights_2026_09_30333435363734[entry_sector],"")=AG252),--(IFERROR(Flights_2026_09_30333435363734[nfl],-1)&gt;=AH252),--(IFERROR(Flights_2026_09_30333435363734[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30333435363734[entry_hour]),-1)=HOUR(AF253)),--(IFERROR(Flights_2026_09_30333435363734[entry_sector],"")=AG253),--(IFERROR(Flights_2026_09_30333435363734[nfl],-1)&gt;=AH253),--(IFERROR(Flights_2026_09_30333435363734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30333435363734[entry_hour]),-1)=HOUR(AF254)),--(IFERROR(Flights_2026_09_30333435363734[entry_sector],"")=AG254),--(IFERROR(Flights_2026_09_30333435363734[nfl],-1)&gt;=AH254),--(IFERROR(Flights_2026_09_30333435363734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30333435363734[entry_hour]),-1)=HOUR(AF255)),--(IFERROR(Flights_2026_09_30333435363734[entry_sector],"")=AG255),--(IFERROR(Flights_2026_09_30333435363734[nfl],-1)&gt;=AH255),--(IFERROR(Flights_2026_09_30333435363734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30333435363734[entry_hour]),-1)=HOUR(AF256)),--(IFERROR(Flights_2026_09_30333435363734[entry_sector],"")=AG256),--(IFERROR(Flights_2026_09_30333435363734[nfl],-1)&gt;=AH256),--(IFERROR(Flights_2026_09_30333435363734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30333435363734[entry_hour]),-1)=HOUR(AF257)),--(IFERROR(Flights_2026_09_30333435363734[entry_sector],"")=AG257),--(IFERROR(Flights_2026_09_30333435363734[nfl],-1)&gt;=AH257),--(IFERROR(Flights_2026_09_30333435363734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30333435363734[entry_hour]),-1)=HOUR(AF258)),--(IFERROR(Flights_2026_09_30333435363734[entry_sector],"")=AG258),--(IFERROR(Flights_2026_09_30333435363734[nfl],-1)&gt;=AH258),--(IFERROR(Flights_2026_09_30333435363734[nfl],-1)&lt;=IF(AH258=450,450,AH258+9)))</f>
        <v>0</v>
      </c>
    </row>
    <row r="259" spans="1:35" x14ac:dyDescent="0.2">
      <c r="A259" s="8" t="s">
        <v>837</v>
      </c>
      <c r="B259" s="19">
        <f>IF(AND(W236&gt;0,_xlfn.RANK.EQ(W236,W$213:W$238)+COUNTIF(W$213:W236,W236)-1&lt;=5),W236,"")</f>
        <v>2</v>
      </c>
      <c r="C259" s="19">
        <f>IF(AND(X236&gt;0,_xlfn.RANK.EQ(X236,X$213:X$238)+COUNTIF(X$213:X236,X236)-1&lt;=5),X236,"")</f>
        <v>6</v>
      </c>
      <c r="D259" s="19">
        <f>IF(AND(Y236&gt;0,_xlfn.RANK.EQ(Y236,Y$213:Y$238)+COUNTIF(Y$213:Y236,Y236)-1&lt;=5),Y236,"")</f>
        <v>6</v>
      </c>
      <c r="E259" s="19">
        <f>IF(AND(Z236&gt;0,_xlfn.RANK.EQ(Z236,Z$213:Z$238)+COUNTIF(Z$213:Z236,Z236)-1&lt;=5),Z236,"")</f>
        <v>6</v>
      </c>
      <c r="F259" s="19">
        <f>IF(AND(AA236&gt;0,_xlfn.RANK.EQ(AA236,AA$213:AA$238)+COUNTIF(AA$213:AA236,AA236)-1&lt;=5),AA236,"")</f>
        <v>3</v>
      </c>
      <c r="G259" s="19">
        <f>IF(AND(AB236&gt;0,_xlfn.RANK.EQ(AB236,AB$213:AB$238)+COUNTIF(AB$213:AB236,AB236)-1&lt;=5),AB236,"")</f>
        <v>3</v>
      </c>
      <c r="H259" s="19">
        <f>IF(AND(AC236&gt;0,_xlfn.RANK.EQ(AC236,AC$213:AC$238)+COUNTIF(AC$213:AC236,AC236)-1&lt;=5),AC236,"")</f>
        <v>2</v>
      </c>
      <c r="I259" s="19">
        <f>IF(AND(AD236&gt;0,_xlfn.RANK.EQ(AD236,AD$213:AD$238)+COUNTIF(AD$213:AD236,AD236)-1&lt;=5),AD236,"")</f>
        <v>1</v>
      </c>
      <c r="J259" s="19" t="str">
        <f>IF(AND(AE236&gt;0,_xlfn.RANK.EQ(AE236,AE$213:AE$238)+COUNTIF(AE$213:AE236,AE236)-1&lt;=5),AE236,"")</f>
        <v/>
      </c>
      <c r="V259">
        <v>220</v>
      </c>
      <c r="AF259" s="2">
        <v>0.625</v>
      </c>
      <c r="AG259" t="s">
        <v>747</v>
      </c>
      <c r="AH259" s="17">
        <v>430</v>
      </c>
      <c r="AI259" s="17" cm="1">
        <f t="array" ref="AI259">SUMPRODUCT(--(IFERROR(HOUR(Flights_2026_09_30333435363734[entry_hour]),-1)=HOUR(AF259)),--(IFERROR(Flights_2026_09_30333435363734[entry_sector],"")=AG259),--(IFERROR(Flights_2026_09_30333435363734[nfl],-1)&gt;=AH259),--(IFERROR(Flights_2026_09_30333435363734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f>IF(AND(Y237&gt;0,_xlfn.RANK.EQ(Y237,Y$213:Y$238)+COUNTIF(Y$213:Y237,Y237)-1&lt;=5),Y237,"")</f>
        <v>2</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30333435363734[entry_hour]),-1)=HOUR(AF260)),--(IFERROR(Flights_2026_09_30333435363734[entry_sector],"")=AG260),--(IFERROR(Flights_2026_09_30333435363734[nfl],-1)&gt;=AH260),--(IFERROR(Flights_2026_09_30333435363734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30333435363734[entry_hour]),-1)=HOUR(AF261)),--(IFERROR(Flights_2026_09_30333435363734[entry_sector],"")=AG261),--(IFERROR(Flights_2026_09_30333435363734[nfl],-1)&gt;=AH261),--(IFERROR(Flights_2026_09_30333435363734[nfl],-1)&lt;=IF(AH261=450,450,AH261+9)))</f>
        <v>0</v>
      </c>
    </row>
    <row r="262" spans="1:35" x14ac:dyDescent="0.2">
      <c r="AF262" s="2">
        <v>0.66666666666666663</v>
      </c>
      <c r="AG262" t="s">
        <v>743</v>
      </c>
      <c r="AH262" s="17">
        <v>200</v>
      </c>
      <c r="AI262" s="17" cm="1">
        <f t="array" ref="AI262">SUMPRODUCT(--(IFERROR(HOUR(Flights_2026_09_30333435363734[entry_hour]),-1)=HOUR(AF262)),--(IFERROR(Flights_2026_09_30333435363734[entry_sector],"")=AG262),--(IFERROR(Flights_2026_09_30333435363734[nfl],-1)&gt;=AH262),--(IFERROR(Flights_2026_09_30333435363734[nfl],-1)&lt;=IF(AH262=450,450,AH262+9)))</f>
        <v>0</v>
      </c>
    </row>
    <row r="263" spans="1:35" x14ac:dyDescent="0.2">
      <c r="AF263" s="2">
        <v>0.66666666666666663</v>
      </c>
      <c r="AG263" t="s">
        <v>743</v>
      </c>
      <c r="AH263" s="17">
        <v>210</v>
      </c>
      <c r="AI263" s="17" cm="1">
        <f t="array" ref="AI263">SUMPRODUCT(--(IFERROR(HOUR(Flights_2026_09_30333435363734[entry_hour]),-1)=HOUR(AF263)),--(IFERROR(Flights_2026_09_30333435363734[entry_sector],"")=AG263),--(IFERROR(Flights_2026_09_30333435363734[nfl],-1)&gt;=AH263),--(IFERROR(Flights_2026_09_30333435363734[nfl],-1)&lt;=IF(AH263=450,450,AH263+9)))</f>
        <v>0</v>
      </c>
    </row>
    <row r="264" spans="1:35" ht="19" x14ac:dyDescent="0.2">
      <c r="A264" s="36" t="s">
        <v>2165</v>
      </c>
      <c r="B264" s="36"/>
      <c r="C264" s="36"/>
      <c r="D264" s="36"/>
      <c r="E264" s="36"/>
      <c r="F264" s="36"/>
      <c r="G264" s="36"/>
      <c r="H264" s="36"/>
      <c r="I264" s="36"/>
      <c r="J264" s="36"/>
      <c r="AF264" s="2">
        <v>0.66666666666666663</v>
      </c>
      <c r="AG264" t="s">
        <v>743</v>
      </c>
      <c r="AH264" s="17">
        <v>220</v>
      </c>
      <c r="AI264" s="17" cm="1">
        <f t="array" ref="AI264">SUMPRODUCT(--(IFERROR(HOUR(Flights_2026_09_30333435363734[entry_hour]),-1)=HOUR(AF264)),--(IFERROR(Flights_2026_09_30333435363734[entry_sector],"")=AG264),--(IFERROR(Flights_2026_09_30333435363734[nfl],-1)&gt;=AH264),--(IFERROR(Flights_2026_09_30333435363734[nfl],-1)&lt;=IF(AH264=450,450,AH264+9)))</f>
        <v>0</v>
      </c>
    </row>
    <row r="265" spans="1:35" x14ac:dyDescent="0.2">
      <c r="A265" s="39" t="s">
        <v>999</v>
      </c>
      <c r="B265" s="39"/>
      <c r="C265" s="39"/>
      <c r="D265" s="39"/>
      <c r="E265" s="39"/>
      <c r="F265" s="39"/>
      <c r="G265" s="39"/>
      <c r="H265" s="39"/>
      <c r="I265" s="39"/>
      <c r="J265" s="39"/>
      <c r="AF265" s="2">
        <v>0.66666666666666663</v>
      </c>
      <c r="AG265" t="s">
        <v>743</v>
      </c>
      <c r="AH265" s="17">
        <v>230</v>
      </c>
      <c r="AI265" s="17" cm="1">
        <f t="array" ref="AI265">SUMPRODUCT(--(IFERROR(HOUR(Flights_2026_09_30333435363734[entry_hour]),-1)=HOUR(AF265)),--(IFERROR(Flights_2026_09_30333435363734[entry_sector],"")=AG265),--(IFERROR(Flights_2026_09_30333435363734[nfl],-1)&gt;=AH265),--(IFERROR(Flights_2026_09_30333435363734[nfl],-1)&lt;=IF(AH265=450,450,AH265+9)))</f>
        <v>0</v>
      </c>
    </row>
    <row r="266" spans="1:35" x14ac:dyDescent="0.2">
      <c r="AF266" s="2">
        <v>0.66666666666666663</v>
      </c>
      <c r="AG266" t="s">
        <v>743</v>
      </c>
      <c r="AH266" s="17">
        <v>240</v>
      </c>
      <c r="AI266" s="17" cm="1">
        <f t="array" ref="AI266">SUMPRODUCT(--(IFERROR(HOUR(Flights_2026_09_30333435363734[entry_hour]),-1)=HOUR(AF266)),--(IFERROR(Flights_2026_09_30333435363734[entry_sector],"")=AG266),--(IFERROR(Flights_2026_09_30333435363734[nfl],-1)&gt;=AH266),--(IFERROR(Flights_2026_09_30333435363734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30333435363734[entry_hour]),-1)=HOUR(AF267)),--(IFERROR(Flights_2026_09_30333435363734[entry_sector],"")=AG267),--(IFERROR(Flights_2026_09_30333435363734[nfl],-1)&gt;=AH267),--(IFERROR(Flights_2026_09_30333435363734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No data</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30333435363734[entry_hour]),-1)=HOUR(AF268)),--(IFERROR(Flights_2026_09_30333435363734[entry_sector],"")=AG268),--(IFERROR(Flights_2026_09_30333435363734[nfl],-1)&gt;=AH268),--(IFERROR(Flights_2026_09_30333435363734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(6)</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(3)</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30333435363734[entry_hour]),-1)=HOUR(AF269)),--(IFERROR(Flights_2026_09_30333435363734[entry_sector],"")=AG269),--(IFERROR(Flights_2026_09_30333435363734[nfl],-1)&gt;=AH269),--(IFERROR(Flights_2026_09_30333435363734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350–359 (1)</v>
      </c>
      <c r="D270" s="20" t="str" cm="1">
        <f t="array" ref="D270">_xlfn.LET(_xlpm.m,AM4,_xlpm.b,_xlfn.XLOOKUP(1,($AF$2:$AF$1171=D$267)*($AG$2:$AG$1171=$A270)*($AI$2:$AI$1171=_xlpm.m),$AH$2:$AH$1171),IF(_xlpm.m=0,"No data",IF(_xlpm.b=450,"450",_xlpm.b&amp;"–"&amp;(_xlpm.b+9))&amp;" ("&amp;_xlpm.m&amp;")"))</f>
        <v>350–359 (5)</v>
      </c>
      <c r="E270" s="20" t="str" cm="1">
        <f t="array" ref="E270">_xlfn.LET(_xlpm.m,AN4,_xlpm.b,_xlfn.XLOOKUP(1,($AF$2:$AF$1171=E$267)*($AG$2:$AG$1171=$A270)*($AI$2:$AI$1171=_xlpm.m),$AH$2:$AH$1171),IF(_xlpm.m=0,"No data",IF(_xlpm.b=450,"450",_xlpm.b&amp;"–"&amp;(_xlpm.b+9))&amp;" ("&amp;_xlpm.m&amp;")"))</f>
        <v>370–379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(3)</v>
      </c>
      <c r="I270" s="20" t="str" cm="1">
        <f t="array" ref="I270">_xlfn.LET(_xlpm.m,AR4,_xlpm.b,_xlfn.XLOOKUP(1,($AF$2:$AF$1171=I$267)*($AG$2:$AG$1171=$A270)*($AI$2:$AI$1171=_xlpm.m),$AH$2:$AH$1171),IF(_xlpm.m=0,"No data",IF(_xlpm.b=450,"450",_xlpm.b&amp;"–"&amp;(_xlpm.b+9))&amp;" ("&amp;_xlpm.m&amp;")"))</f>
        <v>370–379 (1)</v>
      </c>
      <c r="J270" s="20" t="str" cm="1">
        <f t="array" ref="J270">_xlfn.LET(_xlpm.m,AS4,_xlpm.b,_xlfn.XLOOKUP(1,($AF$2:$AF$1171=J$267)*($AG$2:$AG$1171=$A270)*($AI$2:$AI$1171=_xlpm.m),$AH$2:$AH$1171),IF(_xlpm.m=0,"No data",IF(_xlpm.b=450,"450",_xlpm.b&amp;"–"&amp;(_xlpm.b+9))&amp;" ("&amp;_xlpm.m&amp;")"))</f>
        <v>390–399 (2)</v>
      </c>
      <c r="L270" s="23" t="s">
        <v>779</v>
      </c>
      <c r="M270" s="23" t="s">
        <v>996</v>
      </c>
      <c r="AF270" s="2">
        <v>0.66666666666666663</v>
      </c>
      <c r="AG270" t="s">
        <v>743</v>
      </c>
      <c r="AH270" s="17">
        <v>280</v>
      </c>
      <c r="AI270" s="17" cm="1">
        <f t="array" ref="AI270">SUMPRODUCT(--(IFERROR(HOUR(Flights_2026_09_30333435363734[entry_hour]),-1)=HOUR(AF270)),--(IFERROR(Flights_2026_09_30333435363734[entry_sector],"")=AG270),--(IFERROR(Flights_2026_09_30333435363734[nfl],-1)&gt;=AH270),--(IFERROR(Flights_2026_09_30333435363734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(2)</v>
      </c>
      <c r="D271" s="20" t="str" cm="1">
        <f t="array" ref="D271">_xlfn.LET(_xlpm.m,AM5,_xlpm.b,_xlfn.XLOOKUP(1,($AF$2:$AF$1171=D$267)*($AG$2:$AG$1171=$A271)*($AI$2:$AI$1171=_xlpm.m),$AH$2:$AH$1171),IF(_xlpm.m=0,"No data",IF(_xlpm.b=450,"450",_xlpm.b&amp;"–"&amp;(_xlpm.b+9))&amp;" ("&amp;_xlpm.m&amp;")"))</f>
        <v>350–359 (1)</v>
      </c>
      <c r="E271" s="20" t="str" cm="1">
        <f t="array" ref="E271">_xlfn.LET(_xlpm.m,AN5,_xlpm.b,_xlfn.XLOOKUP(1,($AF$2:$AF$1171=E$267)*($AG$2:$AG$1171=$A271)*($AI$2:$AI$1171=_xlpm.m),$AH$2:$AH$1171),IF(_xlpm.m=0,"No data",IF(_xlpm.b=450,"450",_xlpm.b&amp;"–"&amp;(_xlpm.b+9))&amp;" ("&amp;_xlpm.m&amp;")"))</f>
        <v>390–399 (3)</v>
      </c>
      <c r="F271" s="20" t="str" cm="1">
        <f t="array" ref="F271">_xlfn.LET(_xlpm.m,AO5,_xlpm.b,_xlfn.XLOOKUP(1,($AF$2:$AF$1171=F$267)*($AG$2:$AG$1171=$A271)*($AI$2:$AI$1171=_xlpm.m),$AH$2:$AH$1171),IF(_xlpm.m=0,"No data",IF(_xlpm.b=450,"450",_xlpm.b&amp;"–"&amp;(_xlpm.b+9))&amp;" ("&amp;_xlpm.m&amp;")"))</f>
        <v>350–359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370–379 (3)</v>
      </c>
      <c r="J271" s="20" t="str" cm="1">
        <f t="array" ref="J271">_xlfn.LET(_xlpm.m,AS5,_xlpm.b,_xlfn.XLOOKUP(1,($AF$2:$AF$1171=J$267)*($AG$2:$AG$1171=$A271)*($AI$2:$AI$1171=_xlpm.m),$AH$2:$AH$1171),IF(_xlpm.m=0,"No data",IF(_xlpm.b=450,"450",_xlpm.b&amp;"–"&amp;(_xlpm.b+9))&amp;" ("&amp;_xlpm.m&amp;")"))</f>
        <v>350–359 (2)</v>
      </c>
      <c r="L271" s="24" t="s">
        <v>780</v>
      </c>
      <c r="M271" s="24" t="s">
        <v>997</v>
      </c>
      <c r="AF271" s="2">
        <v>0.66666666666666663</v>
      </c>
      <c r="AG271" t="s">
        <v>743</v>
      </c>
      <c r="AH271" s="17">
        <v>290</v>
      </c>
      <c r="AI271" s="17" cm="1">
        <f t="array" ref="AI271">SUMPRODUCT(--(IFERROR(HOUR(Flights_2026_09_30333435363734[entry_hour]),-1)=HOUR(AF271)),--(IFERROR(Flights_2026_09_30333435363734[entry_sector],"")=AG271),--(IFERROR(Flights_2026_09_30333435363734[nfl],-1)&gt;=AH271),--(IFERROR(Flights_2026_09_30333435363734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210–219 (2)</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360–369 (2)</v>
      </c>
      <c r="I272" s="20" t="str" cm="1">
        <f t="array" ref="I272">_xlfn.LET(_xlpm.m,AR6,_xlpm.b,_xlfn.XLOOKUP(1,($AF$2:$AF$1171=I$267)*($AG$2:$AG$1171=$A272)*($AI$2:$AI$1171=_xlpm.m),$AH$2:$AH$1171),IF(_xlpm.m=0,"No data",IF(_xlpm.b=450,"450",_xlpm.b&amp;"–"&amp;(_xlpm.b+9))&amp;" ("&amp;_xlpm.m&amp;")"))</f>
        <v>No data</v>
      </c>
      <c r="J272" s="20" t="str" cm="1">
        <f t="array" ref="J272">_xlfn.LET(_xlpm.m,AS6,_xlpm.b,_xlfn.XLOOKUP(1,($AF$2:$AF$1171=J$267)*($AG$2:$AG$1171=$A272)*($AI$2:$AI$1171=_xlpm.m),$AH$2:$AH$1171),IF(_xlpm.m=0,"No data",IF(_xlpm.b=450,"450",_xlpm.b&amp;"–"&amp;(_xlpm.b+9))&amp;" ("&amp;_xlpm.m&amp;")"))</f>
        <v>300–309 (1)</v>
      </c>
      <c r="L272" s="25" t="s">
        <v>781</v>
      </c>
      <c r="M272" s="25" t="s">
        <v>998</v>
      </c>
      <c r="AF272" s="2">
        <v>0.66666666666666663</v>
      </c>
      <c r="AG272" t="s">
        <v>743</v>
      </c>
      <c r="AH272" s="17">
        <v>300</v>
      </c>
      <c r="AI272" s="17" cm="1">
        <f t="array" ref="AI272">SUMPRODUCT(--(IFERROR(HOUR(Flights_2026_09_30333435363734[entry_hour]),-1)=HOUR(AF272)),--(IFERROR(Flights_2026_09_30333435363734[entry_sector],"")=AG272),--(IFERROR(Flights_2026_09_30333435363734[nfl],-1)&gt;=AH272),--(IFERROR(Flights_2026_09_30333435363734[nfl],-1)&lt;=IF(AH272=450,450,AH272+9)))</f>
        <v>0</v>
      </c>
    </row>
    <row r="273" spans="1:35" x14ac:dyDescent="0.2">
      <c r="AF273" s="2">
        <v>0.66666666666666663</v>
      </c>
      <c r="AG273" t="s">
        <v>743</v>
      </c>
      <c r="AH273" s="17">
        <v>310</v>
      </c>
      <c r="AI273" s="17" cm="1">
        <f t="array" ref="AI273">SUMPRODUCT(--(IFERROR(HOUR(Flights_2026_09_30333435363734[entry_hour]),-1)=HOUR(AF273)),--(IFERROR(Flights_2026_09_30333435363734[entry_sector],"")=AG273),--(IFERROR(Flights_2026_09_30333435363734[nfl],-1)&gt;=AH273),--(IFERROR(Flights_2026_09_30333435363734[nfl],-1)&lt;=IF(AH273=450,450,AH273+9)))</f>
        <v>0</v>
      </c>
    </row>
    <row r="274" spans="1:35" x14ac:dyDescent="0.2">
      <c r="AF274" s="2">
        <v>0.66666666666666663</v>
      </c>
      <c r="AG274" t="s">
        <v>743</v>
      </c>
      <c r="AH274" s="17">
        <v>320</v>
      </c>
      <c r="AI274" s="17" cm="1">
        <f t="array" ref="AI274">SUMPRODUCT(--(IFERROR(HOUR(Flights_2026_09_30333435363734[entry_hour]),-1)=HOUR(AF274)),--(IFERROR(Flights_2026_09_30333435363734[entry_sector],"")=AG274),--(IFERROR(Flights_2026_09_30333435363734[nfl],-1)&gt;=AH274),--(IFERROR(Flights_2026_09_30333435363734[nfl],-1)&lt;=IF(AH274=450,450,AH274+9)))</f>
        <v>0</v>
      </c>
    </row>
    <row r="275" spans="1:35" x14ac:dyDescent="0.2">
      <c r="AF275" s="2">
        <v>0.66666666666666663</v>
      </c>
      <c r="AG275" t="s">
        <v>743</v>
      </c>
      <c r="AH275" s="17">
        <v>330</v>
      </c>
      <c r="AI275" s="17" cm="1">
        <f t="array" ref="AI275">SUMPRODUCT(--(IFERROR(HOUR(Flights_2026_09_30333435363734[entry_hour]),-1)=HOUR(AF275)),--(IFERROR(Flights_2026_09_30333435363734[entry_sector],"")=AG275),--(IFERROR(Flights_2026_09_30333435363734[nfl],-1)&gt;=AH275),--(IFERROR(Flights_2026_09_30333435363734[nfl],-1)&lt;=IF(AH275=450,450,AH275+9)))</f>
        <v>0</v>
      </c>
    </row>
    <row r="276" spans="1:35" ht="19" x14ac:dyDescent="0.2">
      <c r="A276" s="36" t="s">
        <v>2166</v>
      </c>
      <c r="B276" s="36"/>
      <c r="C276" s="36"/>
      <c r="D276" s="36"/>
      <c r="E276" s="36"/>
      <c r="F276" s="36"/>
      <c r="G276" s="36"/>
      <c r="H276" s="36"/>
      <c r="I276" s="36"/>
      <c r="J276" s="36"/>
      <c r="AF276" s="2">
        <v>0.66666666666666663</v>
      </c>
      <c r="AG276" t="s">
        <v>743</v>
      </c>
      <c r="AH276" s="17">
        <v>340</v>
      </c>
      <c r="AI276" s="17" cm="1">
        <f t="array" ref="AI276">SUMPRODUCT(--(IFERROR(HOUR(Flights_2026_09_30333435363734[entry_hour]),-1)=HOUR(AF276)),--(IFERROR(Flights_2026_09_30333435363734[entry_sector],"")=AG276),--(IFERROR(Flights_2026_09_30333435363734[nfl],-1)&gt;=AH276),--(IFERROR(Flights_2026_09_30333435363734[nfl],-1)&lt;=IF(AH276=450,450,AH276+9)))</f>
        <v>0</v>
      </c>
    </row>
    <row r="277" spans="1:35" x14ac:dyDescent="0.2">
      <c r="AF277" s="2">
        <v>0.66666666666666663</v>
      </c>
      <c r="AG277" t="s">
        <v>743</v>
      </c>
      <c r="AH277" s="17">
        <v>350</v>
      </c>
      <c r="AI277" s="17" cm="1">
        <f t="array" ref="AI277">SUMPRODUCT(--(IFERROR(HOUR(Flights_2026_09_30333435363734[entry_hour]),-1)=HOUR(AF277)),--(IFERROR(Flights_2026_09_30333435363734[entry_sector],"")=AG277),--(IFERROR(Flights_2026_09_30333435363734[nfl],-1)&gt;=AH277),--(IFERROR(Flights_2026_09_30333435363734[nfl],-1)&lt;=IF(AH277=450,450,AH277+9)))</f>
        <v>0</v>
      </c>
    </row>
    <row r="278" spans="1:35" x14ac:dyDescent="0.2">
      <c r="AF278" s="2">
        <v>0.66666666666666663</v>
      </c>
      <c r="AG278" t="s">
        <v>743</v>
      </c>
      <c r="AH278" s="17">
        <v>360</v>
      </c>
      <c r="AI278" s="17" cm="1">
        <f t="array" ref="AI278">SUMPRODUCT(--(IFERROR(HOUR(Flights_2026_09_30333435363734[entry_hour]),-1)=HOUR(AF278)),--(IFERROR(Flights_2026_09_30333435363734[entry_sector],"")=AG278),--(IFERROR(Flights_2026_09_30333435363734[nfl],-1)&gt;=AH278),--(IFERROR(Flights_2026_09_30333435363734[nfl],-1)&lt;=IF(AH278=450,450,AH278+9)))</f>
        <v>0</v>
      </c>
    </row>
    <row r="279" spans="1:35" x14ac:dyDescent="0.2">
      <c r="AF279" s="2">
        <v>0.66666666666666663</v>
      </c>
      <c r="AG279" t="s">
        <v>743</v>
      </c>
      <c r="AH279" s="17">
        <v>370</v>
      </c>
      <c r="AI279" s="17" cm="1">
        <f t="array" ref="AI279">SUMPRODUCT(--(IFERROR(HOUR(Flights_2026_09_30333435363734[entry_hour]),-1)=HOUR(AF279)),--(IFERROR(Flights_2026_09_30333435363734[entry_sector],"")=AG279),--(IFERROR(Flights_2026_09_30333435363734[nfl],-1)&gt;=AH279),--(IFERROR(Flights_2026_09_30333435363734[nfl],-1)&lt;=IF(AH279=450,450,AH279+9)))</f>
        <v>0</v>
      </c>
    </row>
    <row r="280" spans="1:35" x14ac:dyDescent="0.2">
      <c r="AF280" s="2">
        <v>0.66666666666666663</v>
      </c>
      <c r="AG280" t="s">
        <v>743</v>
      </c>
      <c r="AH280" s="17">
        <v>380</v>
      </c>
      <c r="AI280" s="17" cm="1">
        <f t="array" ref="AI280">SUMPRODUCT(--(IFERROR(HOUR(Flights_2026_09_30333435363734[entry_hour]),-1)=HOUR(AF280)),--(IFERROR(Flights_2026_09_30333435363734[entry_sector],"")=AG280),--(IFERROR(Flights_2026_09_30333435363734[nfl],-1)&gt;=AH280),--(IFERROR(Flights_2026_09_30333435363734[nfl],-1)&lt;=IF(AH280=450,450,AH280+9)))</f>
        <v>0</v>
      </c>
    </row>
    <row r="281" spans="1:35" ht="16" customHeight="1" x14ac:dyDescent="0.2">
      <c r="AF281" s="2">
        <v>0.66666666666666663</v>
      </c>
      <c r="AG281" t="s">
        <v>743</v>
      </c>
      <c r="AH281" s="17">
        <v>390</v>
      </c>
      <c r="AI281" s="17" cm="1">
        <f t="array" ref="AI281">SUMPRODUCT(--(IFERROR(HOUR(Flights_2026_09_30333435363734[entry_hour]),-1)=HOUR(AF281)),--(IFERROR(Flights_2026_09_30333435363734[entry_sector],"")=AG281),--(IFERROR(Flights_2026_09_30333435363734[nfl],-1)&gt;=AH281),--(IFERROR(Flights_2026_09_30333435363734[nfl],-1)&lt;=IF(AH281=450,450,AH281+9)))</f>
        <v>0</v>
      </c>
    </row>
    <row r="282" spans="1:35" x14ac:dyDescent="0.2">
      <c r="AF282" s="2">
        <v>0.66666666666666663</v>
      </c>
      <c r="AG282" t="s">
        <v>743</v>
      </c>
      <c r="AH282" s="17">
        <v>400</v>
      </c>
      <c r="AI282" s="17" cm="1">
        <f t="array" ref="AI282">SUMPRODUCT(--(IFERROR(HOUR(Flights_2026_09_30333435363734[entry_hour]),-1)=HOUR(AF282)),--(IFERROR(Flights_2026_09_30333435363734[entry_sector],"")=AG282),--(IFERROR(Flights_2026_09_30333435363734[nfl],-1)&gt;=AH282),--(IFERROR(Flights_2026_09_30333435363734[nfl],-1)&lt;=IF(AH282=450,450,AH282+9)))</f>
        <v>0</v>
      </c>
    </row>
    <row r="283" spans="1:35" x14ac:dyDescent="0.2">
      <c r="AF283" s="2">
        <v>0.66666666666666663</v>
      </c>
      <c r="AG283" t="s">
        <v>743</v>
      </c>
      <c r="AH283" s="17">
        <v>410</v>
      </c>
      <c r="AI283" s="17" cm="1">
        <f t="array" ref="AI283">SUMPRODUCT(--(IFERROR(HOUR(Flights_2026_09_30333435363734[entry_hour]),-1)=HOUR(AF283)),--(IFERROR(Flights_2026_09_30333435363734[entry_sector],"")=AG283),--(IFERROR(Flights_2026_09_30333435363734[nfl],-1)&gt;=AH283),--(IFERROR(Flights_2026_09_30333435363734[nfl],-1)&lt;=IF(AH283=450,450,AH283+9)))</f>
        <v>0</v>
      </c>
    </row>
    <row r="284" spans="1:35" x14ac:dyDescent="0.2">
      <c r="AF284" s="2">
        <v>0.66666666666666663</v>
      </c>
      <c r="AG284" t="s">
        <v>743</v>
      </c>
      <c r="AH284" s="17">
        <v>420</v>
      </c>
      <c r="AI284" s="17" cm="1">
        <f t="array" ref="AI284">SUMPRODUCT(--(IFERROR(HOUR(Flights_2026_09_30333435363734[entry_hour]),-1)=HOUR(AF284)),--(IFERROR(Flights_2026_09_30333435363734[entry_sector],"")=AG284),--(IFERROR(Flights_2026_09_30333435363734[nfl],-1)&gt;=AH284),--(IFERROR(Flights_2026_09_30333435363734[nfl],-1)&lt;=IF(AH284=450,450,AH284+9)))</f>
        <v>0</v>
      </c>
    </row>
    <row r="285" spans="1:35" x14ac:dyDescent="0.2">
      <c r="AF285" s="2">
        <v>0.66666666666666663</v>
      </c>
      <c r="AG285" t="s">
        <v>743</v>
      </c>
      <c r="AH285" s="17">
        <v>430</v>
      </c>
      <c r="AI285" s="17" cm="1">
        <f t="array" ref="AI285">SUMPRODUCT(--(IFERROR(HOUR(Flights_2026_09_30333435363734[entry_hour]),-1)=HOUR(AF285)),--(IFERROR(Flights_2026_09_30333435363734[entry_sector],"")=AG285),--(IFERROR(Flights_2026_09_30333435363734[nfl],-1)&gt;=AH285),--(IFERROR(Flights_2026_09_30333435363734[nfl],-1)&lt;=IF(AH285=450,450,AH285+9)))</f>
        <v>0</v>
      </c>
    </row>
    <row r="286" spans="1:35" x14ac:dyDescent="0.2">
      <c r="AF286" s="2">
        <v>0.66666666666666663</v>
      </c>
      <c r="AG286" t="s">
        <v>743</v>
      </c>
      <c r="AH286" s="17">
        <v>440</v>
      </c>
      <c r="AI286" s="17" cm="1">
        <f t="array" ref="AI286">SUMPRODUCT(--(IFERROR(HOUR(Flights_2026_09_30333435363734[entry_hour]),-1)=HOUR(AF286)),--(IFERROR(Flights_2026_09_30333435363734[entry_sector],"")=AG286),--(IFERROR(Flights_2026_09_30333435363734[nfl],-1)&gt;=AH286),--(IFERROR(Flights_2026_09_30333435363734[nfl],-1)&lt;=IF(AH286=450,450,AH286+9)))</f>
        <v>0</v>
      </c>
    </row>
    <row r="287" spans="1:35" x14ac:dyDescent="0.2">
      <c r="AF287" s="2">
        <v>0.66666666666666663</v>
      </c>
      <c r="AG287" t="s">
        <v>743</v>
      </c>
      <c r="AH287" s="17">
        <v>450</v>
      </c>
      <c r="AI287" s="17" cm="1">
        <f t="array" ref="AI287">SUMPRODUCT(--(IFERROR(HOUR(Flights_2026_09_30333435363734[entry_hour]),-1)=HOUR(AF287)),--(IFERROR(Flights_2026_09_30333435363734[entry_sector],"")=AG287),--(IFERROR(Flights_2026_09_30333435363734[nfl],-1)&gt;=AH287),--(IFERROR(Flights_2026_09_30333435363734[nfl],-1)&lt;=IF(AH287=450,450,AH287+9)))</f>
        <v>0</v>
      </c>
    </row>
    <row r="288" spans="1:35" x14ac:dyDescent="0.2">
      <c r="AF288" s="2">
        <v>0.66666666666666663</v>
      </c>
      <c r="AG288" t="s">
        <v>744</v>
      </c>
      <c r="AH288" s="17">
        <v>200</v>
      </c>
      <c r="AI288" s="17" cm="1">
        <f t="array" ref="AI288">SUMPRODUCT(--(IFERROR(HOUR(Flights_2026_09_30333435363734[entry_hour]),-1)=HOUR(AF288)),--(IFERROR(Flights_2026_09_30333435363734[entry_sector],"")=AG288),--(IFERROR(Flights_2026_09_30333435363734[nfl],-1)&gt;=AH288),--(IFERROR(Flights_2026_09_30333435363734[nfl],-1)&lt;=IF(AH288=450,450,AH288+9)))</f>
        <v>0</v>
      </c>
    </row>
    <row r="289" spans="1:35" x14ac:dyDescent="0.2">
      <c r="AF289" s="2">
        <v>0.66666666666666663</v>
      </c>
      <c r="AG289" t="s">
        <v>744</v>
      </c>
      <c r="AH289" s="17">
        <v>210</v>
      </c>
      <c r="AI289" s="17" cm="1">
        <f t="array" ref="AI289">SUMPRODUCT(--(IFERROR(HOUR(Flights_2026_09_30333435363734[entry_hour]),-1)=HOUR(AF289)),--(IFERROR(Flights_2026_09_30333435363734[entry_sector],"")=AG289),--(IFERROR(Flights_2026_09_30333435363734[nfl],-1)&gt;=AH289),--(IFERROR(Flights_2026_09_30333435363734[nfl],-1)&lt;=IF(AH289=450,450,AH289+9)))</f>
        <v>0</v>
      </c>
    </row>
    <row r="290" spans="1:35" x14ac:dyDescent="0.2">
      <c r="AF290" s="2">
        <v>0.66666666666666663</v>
      </c>
      <c r="AG290" t="s">
        <v>744</v>
      </c>
      <c r="AH290" s="17">
        <v>220</v>
      </c>
      <c r="AI290" s="17" cm="1">
        <f t="array" ref="AI290">SUMPRODUCT(--(IFERROR(HOUR(Flights_2026_09_30333435363734[entry_hour]),-1)=HOUR(AF290)),--(IFERROR(Flights_2026_09_30333435363734[entry_sector],"")=AG290),--(IFERROR(Flights_2026_09_30333435363734[nfl],-1)&gt;=AH290),--(IFERROR(Flights_2026_09_30333435363734[nfl],-1)&lt;=IF(AH290=450,450,AH290+9)))</f>
        <v>6</v>
      </c>
    </row>
    <row r="291" spans="1:35" x14ac:dyDescent="0.2">
      <c r="AF291" s="2">
        <v>0.66666666666666663</v>
      </c>
      <c r="AG291" t="s">
        <v>744</v>
      </c>
      <c r="AH291" s="17">
        <v>230</v>
      </c>
      <c r="AI291" s="17" cm="1">
        <f t="array" ref="AI291">SUMPRODUCT(--(IFERROR(HOUR(Flights_2026_09_30333435363734[entry_hour]),-1)=HOUR(AF291)),--(IFERROR(Flights_2026_09_30333435363734[entry_sector],"")=AG291),--(IFERROR(Flights_2026_09_30333435363734[nfl],-1)&gt;=AH291),--(IFERROR(Flights_2026_09_30333435363734[nfl],-1)&lt;=IF(AH291=450,450,AH291+9)))</f>
        <v>0</v>
      </c>
    </row>
    <row r="292" spans="1:35" x14ac:dyDescent="0.2">
      <c r="AF292" s="2">
        <v>0.66666666666666663</v>
      </c>
      <c r="AG292" t="s">
        <v>744</v>
      </c>
      <c r="AH292" s="17">
        <v>240</v>
      </c>
      <c r="AI292" s="17" cm="1">
        <f t="array" ref="AI292">SUMPRODUCT(--(IFERROR(HOUR(Flights_2026_09_30333435363734[entry_hour]),-1)=HOUR(AF292)),--(IFERROR(Flights_2026_09_30333435363734[entry_sector],"")=AG292),--(IFERROR(Flights_2026_09_30333435363734[nfl],-1)&gt;=AH292),--(IFERROR(Flights_2026_09_30333435363734[nfl],-1)&lt;=IF(AH292=450,450,AH292+9)))</f>
        <v>0</v>
      </c>
    </row>
    <row r="293" spans="1:35" x14ac:dyDescent="0.2">
      <c r="AF293" s="2">
        <v>0.66666666666666663</v>
      </c>
      <c r="AG293" t="s">
        <v>744</v>
      </c>
      <c r="AH293" s="17">
        <v>250</v>
      </c>
      <c r="AI293" s="17" cm="1">
        <f t="array" ref="AI293">SUMPRODUCT(--(IFERROR(HOUR(Flights_2026_09_30333435363734[entry_hour]),-1)=HOUR(AF293)),--(IFERROR(Flights_2026_09_30333435363734[entry_sector],"")=AG293),--(IFERROR(Flights_2026_09_30333435363734[nfl],-1)&gt;=AH293),--(IFERROR(Flights_2026_09_30333435363734[nfl],-1)&lt;=IF(AH293=450,450,AH293+9)))</f>
        <v>0</v>
      </c>
    </row>
    <row r="294" spans="1:35" x14ac:dyDescent="0.2">
      <c r="AF294" s="2">
        <v>0.66666666666666663</v>
      </c>
      <c r="AG294" t="s">
        <v>744</v>
      </c>
      <c r="AH294" s="17">
        <v>260</v>
      </c>
      <c r="AI294" s="17" cm="1">
        <f t="array" ref="AI294">SUMPRODUCT(--(IFERROR(HOUR(Flights_2026_09_30333435363734[entry_hour]),-1)=HOUR(AF294)),--(IFERROR(Flights_2026_09_30333435363734[entry_sector],"")=AG294),--(IFERROR(Flights_2026_09_30333435363734[nfl],-1)&gt;=AH294),--(IFERROR(Flights_2026_09_30333435363734[nfl],-1)&lt;=IF(AH294=450,450,AH294+9)))</f>
        <v>0</v>
      </c>
    </row>
    <row r="295" spans="1:35" x14ac:dyDescent="0.2">
      <c r="AF295" s="2">
        <v>0.66666666666666663</v>
      </c>
      <c r="AG295" t="s">
        <v>744</v>
      </c>
      <c r="AH295" s="17">
        <v>270</v>
      </c>
      <c r="AI295" s="17" cm="1">
        <f t="array" ref="AI295">SUMPRODUCT(--(IFERROR(HOUR(Flights_2026_09_30333435363734[entry_hour]),-1)=HOUR(AF295)),--(IFERROR(Flights_2026_09_30333435363734[entry_sector],"")=AG295),--(IFERROR(Flights_2026_09_30333435363734[nfl],-1)&gt;=AH295),--(IFERROR(Flights_2026_09_30333435363734[nfl],-1)&lt;=IF(AH295=450,450,AH295+9)))</f>
        <v>0</v>
      </c>
    </row>
    <row r="296" spans="1:35" x14ac:dyDescent="0.2">
      <c r="AF296" s="2">
        <v>0.66666666666666663</v>
      </c>
      <c r="AG296" t="s">
        <v>744</v>
      </c>
      <c r="AH296" s="17">
        <v>280</v>
      </c>
      <c r="AI296" s="17" cm="1">
        <f t="array" ref="AI296">SUMPRODUCT(--(IFERROR(HOUR(Flights_2026_09_30333435363734[entry_hour]),-1)=HOUR(AF296)),--(IFERROR(Flights_2026_09_30333435363734[entry_sector],"")=AG296),--(IFERROR(Flights_2026_09_30333435363734[nfl],-1)&gt;=AH296),--(IFERROR(Flights_2026_09_30333435363734[nfl],-1)&lt;=IF(AH296=450,450,AH296+9)))</f>
        <v>0</v>
      </c>
    </row>
    <row r="297" spans="1:35" x14ac:dyDescent="0.2">
      <c r="AF297" s="2">
        <v>0.66666666666666663</v>
      </c>
      <c r="AG297" t="s">
        <v>744</v>
      </c>
      <c r="AH297" s="17">
        <v>290</v>
      </c>
      <c r="AI297" s="17" cm="1">
        <f t="array" ref="AI297">SUMPRODUCT(--(IFERROR(HOUR(Flights_2026_09_30333435363734[entry_hour]),-1)=HOUR(AF297)),--(IFERROR(Flights_2026_09_30333435363734[entry_sector],"")=AG297),--(IFERROR(Flights_2026_09_30333435363734[nfl],-1)&gt;=AH297),--(IFERROR(Flights_2026_09_30333435363734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30333435363734[entry_hour]),-1)=HOUR(AF298)),--(IFERROR(Flights_2026_09_30333435363734[entry_sector],"")=AG298),--(IFERROR(Flights_2026_09_30333435363734[nfl],-1)&gt;=AH298),--(IFERROR(Flights_2026_09_30333435363734[nfl],-1)&lt;=IF(AH298=450,450,AH298+9)))</f>
        <v>0</v>
      </c>
    </row>
    <row r="299" spans="1:35" x14ac:dyDescent="0.2">
      <c r="A299" s="4">
        <v>0.58333333333333337</v>
      </c>
      <c r="B299" s="5" cm="1">
        <f t="array" ref="B299">SUMPRODUCT(--(HOUR(Flights_2026_09_30333435363734[entry_hour])=HOUR($A299)),--(Flights_2026_09_30333435363734[TMA_Fix]=B$298))</f>
        <v>9</v>
      </c>
      <c r="C299" s="5" cm="1">
        <f t="array" ref="C299">SUMPRODUCT(--(HOUR(Flights_2026_09_30333435363734[entry_hour])=HOUR($A299)),--(Flights_2026_09_30333435363734[BPN_2]=C$298))</f>
        <v>2</v>
      </c>
      <c r="D299" s="5" cm="1">
        <f t="array" ref="D299">SUMPRODUCT(--(HOUR(Flights_2026_09_30333435363734[entry_hour])=HOUR($A299)),--(Flights_2026_09_30333435363734[TMA_Fix]=D$298))</f>
        <v>2</v>
      </c>
      <c r="AF299" s="2">
        <v>0.66666666666666663</v>
      </c>
      <c r="AG299" t="s">
        <v>744</v>
      </c>
      <c r="AH299" s="17">
        <v>310</v>
      </c>
      <c r="AI299" s="17" cm="1">
        <f t="array" ref="AI299">SUMPRODUCT(--(IFERROR(HOUR(Flights_2026_09_30333435363734[entry_hour]),-1)=HOUR(AF299)),--(IFERROR(Flights_2026_09_30333435363734[entry_sector],"")=AG299),--(IFERROR(Flights_2026_09_30333435363734[nfl],-1)&gt;=AH299),--(IFERROR(Flights_2026_09_30333435363734[nfl],-1)&lt;=IF(AH299=450,450,AH299+9)))</f>
        <v>0</v>
      </c>
    </row>
    <row r="300" spans="1:35" x14ac:dyDescent="0.2">
      <c r="A300" s="4">
        <v>0.625</v>
      </c>
      <c r="B300" s="5" cm="1">
        <f t="array" ref="B300">SUMPRODUCT(--(HOUR(Flights_2026_09_30333435363734[entry_hour])=HOUR($A300)),--(Flights_2026_09_30333435363734[TMA_Fix]=B$298))</f>
        <v>6</v>
      </c>
      <c r="C300" s="5" cm="1">
        <f t="array" ref="C300">SUMPRODUCT(--(HOUR(Flights_2026_09_30333435363734[entry_hour])=HOUR($A300)),--(Flights_2026_09_30333435363734[BPN_2]=C$298))</f>
        <v>6</v>
      </c>
      <c r="D300" s="5" cm="1">
        <f t="array" ref="D300">SUMPRODUCT(--(HOUR(Flights_2026_09_30333435363734[entry_hour])=HOUR($A300)),--(Flights_2026_09_30333435363734[TMA_Fix]=D$298))</f>
        <v>2</v>
      </c>
      <c r="AF300" s="2">
        <v>0.66666666666666663</v>
      </c>
      <c r="AG300" t="s">
        <v>744</v>
      </c>
      <c r="AH300" s="17">
        <v>320</v>
      </c>
      <c r="AI300" s="17" cm="1">
        <f t="array" ref="AI300">SUMPRODUCT(--(IFERROR(HOUR(Flights_2026_09_30333435363734[entry_hour]),-1)=HOUR(AF300)),--(IFERROR(Flights_2026_09_30333435363734[entry_sector],"")=AG300),--(IFERROR(Flights_2026_09_30333435363734[nfl],-1)&gt;=AH300),--(IFERROR(Flights_2026_09_30333435363734[nfl],-1)&lt;=IF(AH300=450,450,AH300+9)))</f>
        <v>0</v>
      </c>
    </row>
    <row r="301" spans="1:35" x14ac:dyDescent="0.2">
      <c r="A301" s="4">
        <v>0.66666666666666663</v>
      </c>
      <c r="B301" s="5" cm="1">
        <f t="array" ref="B301">SUMPRODUCT(--(HOUR(Flights_2026_09_30333435363734[entry_hour])=HOUR($A301)),--(Flights_2026_09_30333435363734[TMA_Fix]=B$298))</f>
        <v>11</v>
      </c>
      <c r="C301" s="5" cm="1">
        <f t="array" ref="C301">SUMPRODUCT(--(HOUR(Flights_2026_09_30333435363734[entry_hour])=HOUR($A301)),--(Flights_2026_09_30333435363734[BPN_2]=C$298))</f>
        <v>7</v>
      </c>
      <c r="D301" s="5" cm="1">
        <f t="array" ref="D301">SUMPRODUCT(--(HOUR(Flights_2026_09_30333435363734[entry_hour])=HOUR($A301)),--(Flights_2026_09_30333435363734[TMA_Fix]=D$298))</f>
        <v>3</v>
      </c>
      <c r="AF301" s="2">
        <v>0.66666666666666663</v>
      </c>
      <c r="AG301" t="s">
        <v>744</v>
      </c>
      <c r="AH301" s="17">
        <v>330</v>
      </c>
      <c r="AI301" s="17" cm="1">
        <f t="array" ref="AI301">SUMPRODUCT(--(IFERROR(HOUR(Flights_2026_09_30333435363734[entry_hour]),-1)=HOUR(AF301)),--(IFERROR(Flights_2026_09_30333435363734[entry_sector],"")=AG301),--(IFERROR(Flights_2026_09_30333435363734[nfl],-1)&gt;=AH301),--(IFERROR(Flights_2026_09_30333435363734[nfl],-1)&lt;=IF(AH301=450,450,AH301+9)))</f>
        <v>0</v>
      </c>
    </row>
    <row r="302" spans="1:35" x14ac:dyDescent="0.2">
      <c r="A302" s="4">
        <v>0.70833333333333337</v>
      </c>
      <c r="B302" s="5" cm="1">
        <f t="array" ref="B302">SUMPRODUCT(--(HOUR(Flights_2026_09_30333435363734[entry_hour])=HOUR($A302)),--(Flights_2026_09_30333435363734[TMA_Fix]=B$298))</f>
        <v>11</v>
      </c>
      <c r="C302" s="5" cm="1">
        <f t="array" ref="C302">SUMPRODUCT(--(HOUR(Flights_2026_09_30333435363734[entry_hour])=HOUR($A302)),--(Flights_2026_09_30333435363734[BPN_2]=C$298))</f>
        <v>6</v>
      </c>
      <c r="D302" s="5" cm="1">
        <f t="array" ref="D302">SUMPRODUCT(--(HOUR(Flights_2026_09_30333435363734[entry_hour])=HOUR($A302)),--(Flights_2026_09_30333435363734[TMA_Fix]=D$298))</f>
        <v>1</v>
      </c>
      <c r="AF302" s="2">
        <v>0.66666666666666663</v>
      </c>
      <c r="AG302" t="s">
        <v>744</v>
      </c>
      <c r="AH302" s="17">
        <v>340</v>
      </c>
      <c r="AI302" s="17" cm="1">
        <f t="array" ref="AI302">SUMPRODUCT(--(IFERROR(HOUR(Flights_2026_09_30333435363734[entry_hour]),-1)=HOUR(AF302)),--(IFERROR(Flights_2026_09_30333435363734[entry_sector],"")=AG302),--(IFERROR(Flights_2026_09_30333435363734[nfl],-1)&gt;=AH302),--(IFERROR(Flights_2026_09_30333435363734[nfl],-1)&lt;=IF(AH302=450,450,AH302+9)))</f>
        <v>0</v>
      </c>
    </row>
    <row r="303" spans="1:35" x14ac:dyDescent="0.2">
      <c r="A303" s="4">
        <v>0.75</v>
      </c>
      <c r="B303" s="5" cm="1">
        <f t="array" ref="B303">SUMPRODUCT(--(HOUR(Flights_2026_09_30333435363734[entry_hour])=HOUR($A303)),--(Flights_2026_09_30333435363734[TMA_Fix]=B$298))</f>
        <v>7</v>
      </c>
      <c r="C303" s="5" cm="1">
        <f t="array" ref="C303">SUMPRODUCT(--(HOUR(Flights_2026_09_30333435363734[entry_hour])=HOUR($A303)),--(Flights_2026_09_30333435363734[BPN_2]=C$298))</f>
        <v>4</v>
      </c>
      <c r="D303" s="5" cm="1">
        <f t="array" ref="D303">SUMPRODUCT(--(HOUR(Flights_2026_09_30333435363734[entry_hour])=HOUR($A303)),--(Flights_2026_09_30333435363734[TMA_Fix]=D$298))</f>
        <v>2</v>
      </c>
      <c r="AF303" s="2">
        <v>0.66666666666666663</v>
      </c>
      <c r="AG303" t="s">
        <v>744</v>
      </c>
      <c r="AH303" s="17">
        <v>350</v>
      </c>
      <c r="AI303" s="17" cm="1">
        <f t="array" ref="AI303">SUMPRODUCT(--(IFERROR(HOUR(Flights_2026_09_30333435363734[entry_hour]),-1)=HOUR(AF303)),--(IFERROR(Flights_2026_09_30333435363734[entry_sector],"")=AG303),--(IFERROR(Flights_2026_09_30333435363734[nfl],-1)&gt;=AH303),--(IFERROR(Flights_2026_09_30333435363734[nfl],-1)&lt;=IF(AH303=450,450,AH303+9)))</f>
        <v>1</v>
      </c>
    </row>
    <row r="304" spans="1:35" x14ac:dyDescent="0.2">
      <c r="A304" s="4">
        <v>0.79166666666666663</v>
      </c>
      <c r="B304" s="5" cm="1">
        <f t="array" ref="B304">SUMPRODUCT(--(HOUR(Flights_2026_09_30333435363734[entry_hour])=HOUR($A304)),--(Flights_2026_09_30333435363734[TMA_Fix]=B$298))</f>
        <v>7</v>
      </c>
      <c r="C304" s="5" cm="1">
        <f t="array" ref="C304">SUMPRODUCT(--(HOUR(Flights_2026_09_30333435363734[entry_hour])=HOUR($A304)),--(Flights_2026_09_30333435363734[BPN_2]=C$298))</f>
        <v>3</v>
      </c>
      <c r="D304" s="5" cm="1">
        <f t="array" ref="D304">SUMPRODUCT(--(HOUR(Flights_2026_09_30333435363734[entry_hour])=HOUR($A304)),--(Flights_2026_09_30333435363734[TMA_Fix]=D$298))</f>
        <v>1</v>
      </c>
      <c r="AF304" s="2">
        <v>0.66666666666666663</v>
      </c>
      <c r="AG304" t="s">
        <v>744</v>
      </c>
      <c r="AH304" s="17">
        <v>360</v>
      </c>
      <c r="AI304" s="17" cm="1">
        <f t="array" ref="AI304">SUMPRODUCT(--(IFERROR(HOUR(Flights_2026_09_30333435363734[entry_hour]),-1)=HOUR(AF304)),--(IFERROR(Flights_2026_09_30333435363734[entry_sector],"")=AG304),--(IFERROR(Flights_2026_09_30333435363734[nfl],-1)&gt;=AH304),--(IFERROR(Flights_2026_09_30333435363734[nfl],-1)&lt;=IF(AH304=450,450,AH304+9)))</f>
        <v>0</v>
      </c>
    </row>
    <row r="305" spans="1:35" x14ac:dyDescent="0.2">
      <c r="A305" s="4">
        <v>0.83333333333333337</v>
      </c>
      <c r="B305" s="5" cm="1">
        <f t="array" ref="B305">SUMPRODUCT(--(HOUR(Flights_2026_09_30333435363734[entry_hour])=HOUR($A305)),--(Flights_2026_09_30333435363734[TMA_Fix]=B$298))</f>
        <v>5</v>
      </c>
      <c r="C305" s="5" cm="1">
        <f t="array" ref="C305">SUMPRODUCT(--(HOUR(Flights_2026_09_30333435363734[entry_hour])=HOUR($A305)),--(Flights_2026_09_30333435363734[BPN_2]=C$298))</f>
        <v>2</v>
      </c>
      <c r="D305" s="5" cm="1">
        <f t="array" ref="D305">SUMPRODUCT(--(HOUR(Flights_2026_09_30333435363734[entry_hour])=HOUR($A305)),--(Flights_2026_09_30333435363734[TMA_Fix]=D$298))</f>
        <v>3</v>
      </c>
      <c r="AF305" s="2">
        <v>0.66666666666666663</v>
      </c>
      <c r="AG305" t="s">
        <v>744</v>
      </c>
      <c r="AH305" s="17">
        <v>370</v>
      </c>
      <c r="AI305" s="17" cm="1">
        <f t="array" ref="AI305">SUMPRODUCT(--(IFERROR(HOUR(Flights_2026_09_30333435363734[entry_hour]),-1)=HOUR(AF305)),--(IFERROR(Flights_2026_09_30333435363734[entry_sector],"")=AG305),--(IFERROR(Flights_2026_09_30333435363734[nfl],-1)&gt;=AH305),--(IFERROR(Flights_2026_09_30333435363734[nfl],-1)&lt;=IF(AH305=450,450,AH305+9)))</f>
        <v>2</v>
      </c>
    </row>
    <row r="306" spans="1:35" x14ac:dyDescent="0.2">
      <c r="A306" s="4">
        <v>0.875</v>
      </c>
      <c r="B306" s="5" cm="1">
        <f t="array" ref="B306">SUMPRODUCT(--(HOUR(Flights_2026_09_30333435363734[entry_hour])=HOUR($A306)),--(Flights_2026_09_30333435363734[TMA_Fix]=B$298))</f>
        <v>4</v>
      </c>
      <c r="C306" s="5" cm="1">
        <f t="array" ref="C306">SUMPRODUCT(--(HOUR(Flights_2026_09_30333435363734[entry_hour])=HOUR($A306)),--(Flights_2026_09_30333435363734[BPN_2]=C$298))</f>
        <v>1</v>
      </c>
      <c r="D306" s="5" cm="1">
        <f t="array" ref="D306">SUMPRODUCT(--(HOUR(Flights_2026_09_30333435363734[entry_hour])=HOUR($A306)),--(Flights_2026_09_30333435363734[TMA_Fix]=D$298))</f>
        <v>0</v>
      </c>
      <c r="AF306" s="2">
        <v>0.66666666666666663</v>
      </c>
      <c r="AG306" t="s">
        <v>744</v>
      </c>
      <c r="AH306" s="17">
        <v>380</v>
      </c>
      <c r="AI306" s="17" cm="1">
        <f t="array" ref="AI306">SUMPRODUCT(--(IFERROR(HOUR(Flights_2026_09_30333435363734[entry_hour]),-1)=HOUR(AF306)),--(IFERROR(Flights_2026_09_30333435363734[entry_sector],"")=AG306),--(IFERROR(Flights_2026_09_30333435363734[nfl],-1)&gt;=AH306),--(IFERROR(Flights_2026_09_30333435363734[nfl],-1)&lt;=IF(AH306=450,450,AH306+9)))</f>
        <v>0</v>
      </c>
    </row>
    <row r="307" spans="1:35" x14ac:dyDescent="0.2">
      <c r="A307" s="4">
        <v>0.91666666666666663</v>
      </c>
      <c r="B307" s="5" cm="1">
        <f t="array" ref="B307">SUMPRODUCT(--(HOUR(Flights_2026_09_30333435363734[entry_hour])=HOUR($A307)),--(Flights_2026_09_30333435363734[TMA_Fix]=B$298))</f>
        <v>5</v>
      </c>
      <c r="C307" s="5" cm="1">
        <f t="array" ref="C307">SUMPRODUCT(--(HOUR(Flights_2026_09_30333435363734[entry_hour])=HOUR($A307)),--(Flights_2026_09_30333435363734[BPN_2]=C$298))</f>
        <v>1</v>
      </c>
      <c r="D307" s="5" cm="1">
        <f t="array" ref="D307">SUMPRODUCT(--(HOUR(Flights_2026_09_30333435363734[entry_hour])=HOUR($A307)),--(Flights_2026_09_30333435363734[TMA_Fix]=D$298))</f>
        <v>3</v>
      </c>
      <c r="AF307" s="2">
        <v>0.66666666666666663</v>
      </c>
      <c r="AG307" t="s">
        <v>744</v>
      </c>
      <c r="AH307" s="17">
        <v>390</v>
      </c>
      <c r="AI307" s="17" cm="1">
        <f t="array" ref="AI307">SUMPRODUCT(--(IFERROR(HOUR(Flights_2026_09_30333435363734[entry_hour]),-1)=HOUR(AF307)),--(IFERROR(Flights_2026_09_30333435363734[entry_sector],"")=AG307),--(IFERROR(Flights_2026_09_30333435363734[nfl],-1)&gt;=AH307),--(IFERROR(Flights_2026_09_30333435363734[nfl],-1)&lt;=IF(AH307=450,450,AH307+9)))</f>
        <v>0</v>
      </c>
    </row>
    <row r="308" spans="1:35" x14ac:dyDescent="0.2">
      <c r="AF308" s="2">
        <v>0.66666666666666663</v>
      </c>
      <c r="AG308" t="s">
        <v>744</v>
      </c>
      <c r="AH308" s="17">
        <v>400</v>
      </c>
      <c r="AI308" s="17" cm="1">
        <f t="array" ref="AI308">SUMPRODUCT(--(IFERROR(HOUR(Flights_2026_09_30333435363734[entry_hour]),-1)=HOUR(AF308)),--(IFERROR(Flights_2026_09_30333435363734[entry_sector],"")=AG308),--(IFERROR(Flights_2026_09_30333435363734[nfl],-1)&gt;=AH308),--(IFERROR(Flights_2026_09_30333435363734[nfl],-1)&lt;=IF(AH308=450,450,AH308+9)))</f>
        <v>0</v>
      </c>
    </row>
    <row r="309" spans="1:35" x14ac:dyDescent="0.2">
      <c r="AF309" s="2">
        <v>0.66666666666666663</v>
      </c>
      <c r="AG309" t="s">
        <v>744</v>
      </c>
      <c r="AH309" s="17">
        <v>410</v>
      </c>
      <c r="AI309" s="17" cm="1">
        <f t="array" ref="AI309">SUMPRODUCT(--(IFERROR(HOUR(Flights_2026_09_30333435363734[entry_hour]),-1)=HOUR(AF309)),--(IFERROR(Flights_2026_09_30333435363734[entry_sector],"")=AG309),--(IFERROR(Flights_2026_09_30333435363734[nfl],-1)&gt;=AH309),--(IFERROR(Flights_2026_09_30333435363734[nfl],-1)&lt;=IF(AH309=450,450,AH309+9)))</f>
        <v>0</v>
      </c>
    </row>
    <row r="310" spans="1:35" ht="19" x14ac:dyDescent="0.2">
      <c r="A310" s="36" t="s">
        <v>2167</v>
      </c>
      <c r="B310" s="36"/>
      <c r="C310" s="36"/>
      <c r="D310" s="36"/>
      <c r="E310" s="36"/>
      <c r="F310" s="36"/>
      <c r="G310" s="36"/>
      <c r="H310" s="36"/>
      <c r="I310" s="36"/>
      <c r="J310" s="36"/>
      <c r="K310" s="36"/>
      <c r="L310" s="36"/>
      <c r="M310" s="36"/>
      <c r="N310" s="36"/>
      <c r="O310" s="36"/>
      <c r="AF310" s="2">
        <v>0.66666666666666663</v>
      </c>
      <c r="AG310" t="s">
        <v>744</v>
      </c>
      <c r="AH310" s="17">
        <v>420</v>
      </c>
      <c r="AI310" s="17" cm="1">
        <f t="array" ref="AI310">SUMPRODUCT(--(IFERROR(HOUR(Flights_2026_09_30333435363734[entry_hour]),-1)=HOUR(AF310)),--(IFERROR(Flights_2026_09_30333435363734[entry_sector],"")=AG310),--(IFERROR(Flights_2026_09_30333435363734[nfl],-1)&gt;=AH310),--(IFERROR(Flights_2026_09_30333435363734[nfl],-1)&lt;=IF(AH310=450,450,AH310+9)))</f>
        <v>0</v>
      </c>
    </row>
    <row r="311" spans="1:35" x14ac:dyDescent="0.2">
      <c r="AF311" s="2">
        <v>0.66666666666666663</v>
      </c>
      <c r="AG311" t="s">
        <v>744</v>
      </c>
      <c r="AH311" s="17">
        <v>430</v>
      </c>
      <c r="AI311" s="17" cm="1">
        <f t="array" ref="AI311">SUMPRODUCT(--(IFERROR(HOUR(Flights_2026_09_30333435363734[entry_hour]),-1)=HOUR(AF311)),--(IFERROR(Flights_2026_09_30333435363734[entry_sector],"")=AG311),--(IFERROR(Flights_2026_09_30333435363734[nfl],-1)&gt;=AH311),--(IFERROR(Flights_2026_09_30333435363734[nfl],-1)&lt;=IF(AH311=450,450,AH311+9)))</f>
        <v>0</v>
      </c>
    </row>
    <row r="312" spans="1:35" x14ac:dyDescent="0.2">
      <c r="AF312" s="2">
        <v>0.66666666666666663</v>
      </c>
      <c r="AG312" t="s">
        <v>744</v>
      </c>
      <c r="AH312" s="17">
        <v>440</v>
      </c>
      <c r="AI312" s="17" cm="1">
        <f t="array" ref="AI312">SUMPRODUCT(--(IFERROR(HOUR(Flights_2026_09_30333435363734[entry_hour]),-1)=HOUR(AF312)),--(IFERROR(Flights_2026_09_30333435363734[entry_sector],"")=AG312),--(IFERROR(Flights_2026_09_30333435363734[nfl],-1)&gt;=AH312),--(IFERROR(Flights_2026_09_30333435363734[nfl],-1)&lt;=IF(AH312=450,450,AH312+9)))</f>
        <v>0</v>
      </c>
    </row>
    <row r="313" spans="1:35" x14ac:dyDescent="0.2">
      <c r="AF313" s="2">
        <v>0.66666666666666663</v>
      </c>
      <c r="AG313" t="s">
        <v>744</v>
      </c>
      <c r="AH313" s="17">
        <v>450</v>
      </c>
      <c r="AI313" s="17" cm="1">
        <f t="array" ref="AI313">SUMPRODUCT(--(IFERROR(HOUR(Flights_2026_09_30333435363734[entry_hour]),-1)=HOUR(AF313)),--(IFERROR(Flights_2026_09_30333435363734[entry_sector],"")=AG313),--(IFERROR(Flights_2026_09_30333435363734[nfl],-1)&gt;=AH313),--(IFERROR(Flights_2026_09_30333435363734[nfl],-1)&lt;=IF(AH313=450,450,AH313+9)))</f>
        <v>0</v>
      </c>
    </row>
    <row r="314" spans="1:35" x14ac:dyDescent="0.2">
      <c r="AF314" s="2">
        <v>0.66666666666666663</v>
      </c>
      <c r="AG314" t="s">
        <v>745</v>
      </c>
      <c r="AH314" s="17">
        <v>200</v>
      </c>
      <c r="AI314" s="17" cm="1">
        <f t="array" ref="AI314">SUMPRODUCT(--(IFERROR(HOUR(Flights_2026_09_30333435363734[entry_hour]),-1)=HOUR(AF314)),--(IFERROR(Flights_2026_09_30333435363734[entry_sector],"")=AG314),--(IFERROR(Flights_2026_09_30333435363734[nfl],-1)&gt;=AH314),--(IFERROR(Flights_2026_09_30333435363734[nfl],-1)&lt;=IF(AH314=450,450,AH314+9)))</f>
        <v>0</v>
      </c>
    </row>
    <row r="315" spans="1:35" x14ac:dyDescent="0.2">
      <c r="AF315" s="2">
        <v>0.66666666666666663</v>
      </c>
      <c r="AG315" t="s">
        <v>745</v>
      </c>
      <c r="AH315" s="17">
        <v>210</v>
      </c>
      <c r="AI315" s="17" cm="1">
        <f t="array" ref="AI315">SUMPRODUCT(--(IFERROR(HOUR(Flights_2026_09_30333435363734[entry_hour]),-1)=HOUR(AF315)),--(IFERROR(Flights_2026_09_30333435363734[entry_sector],"")=AG315),--(IFERROR(Flights_2026_09_30333435363734[nfl],-1)&gt;=AH315),--(IFERROR(Flights_2026_09_30333435363734[nfl],-1)&lt;=IF(AH315=450,450,AH315+9)))</f>
        <v>0</v>
      </c>
    </row>
    <row r="316" spans="1:35" x14ac:dyDescent="0.2">
      <c r="AF316" s="2">
        <v>0.66666666666666663</v>
      </c>
      <c r="AG316" t="s">
        <v>745</v>
      </c>
      <c r="AH316" s="17">
        <v>220</v>
      </c>
      <c r="AI316" s="17" cm="1">
        <f t="array" ref="AI316">SUMPRODUCT(--(IFERROR(HOUR(Flights_2026_09_30333435363734[entry_hour]),-1)=HOUR(AF316)),--(IFERROR(Flights_2026_09_30333435363734[entry_sector],"")=AG316),--(IFERROR(Flights_2026_09_30333435363734[nfl],-1)&gt;=AH316),--(IFERROR(Flights_2026_09_30333435363734[nfl],-1)&lt;=IF(AH316=450,450,AH316+9)))</f>
        <v>0</v>
      </c>
    </row>
    <row r="317" spans="1:35" x14ac:dyDescent="0.2">
      <c r="AF317" s="2">
        <v>0.66666666666666663</v>
      </c>
      <c r="AG317" t="s">
        <v>745</v>
      </c>
      <c r="AH317" s="17">
        <v>230</v>
      </c>
      <c r="AI317" s="17" cm="1">
        <f t="array" ref="AI317">SUMPRODUCT(--(IFERROR(HOUR(Flights_2026_09_30333435363734[entry_hour]),-1)=HOUR(AF317)),--(IFERROR(Flights_2026_09_30333435363734[entry_sector],"")=AG317),--(IFERROR(Flights_2026_09_30333435363734[nfl],-1)&gt;=AH317),--(IFERROR(Flights_2026_09_30333435363734[nfl],-1)&lt;=IF(AH317=450,450,AH317+9)))</f>
        <v>0</v>
      </c>
    </row>
    <row r="318" spans="1:35" x14ac:dyDescent="0.2">
      <c r="AF318" s="2">
        <v>0.66666666666666663</v>
      </c>
      <c r="AG318" t="s">
        <v>745</v>
      </c>
      <c r="AH318" s="17">
        <v>240</v>
      </c>
      <c r="AI318" s="17" cm="1">
        <f t="array" ref="AI318">SUMPRODUCT(--(IFERROR(HOUR(Flights_2026_09_30333435363734[entry_hour]),-1)=HOUR(AF318)),--(IFERROR(Flights_2026_09_30333435363734[entry_sector],"")=AG318),--(IFERROR(Flights_2026_09_30333435363734[nfl],-1)&gt;=AH318),--(IFERROR(Flights_2026_09_30333435363734[nfl],-1)&lt;=IF(AH318=450,450,AH318+9)))</f>
        <v>0</v>
      </c>
    </row>
    <row r="319" spans="1:35" x14ac:dyDescent="0.2">
      <c r="AF319" s="2">
        <v>0.66666666666666663</v>
      </c>
      <c r="AG319" t="s">
        <v>745</v>
      </c>
      <c r="AH319" s="17">
        <v>250</v>
      </c>
      <c r="AI319" s="17" cm="1">
        <f t="array" ref="AI319">SUMPRODUCT(--(IFERROR(HOUR(Flights_2026_09_30333435363734[entry_hour]),-1)=HOUR(AF319)),--(IFERROR(Flights_2026_09_30333435363734[entry_sector],"")=AG319),--(IFERROR(Flights_2026_09_30333435363734[nfl],-1)&gt;=AH319),--(IFERROR(Flights_2026_09_30333435363734[nfl],-1)&lt;=IF(AH319=450,450,AH319+9)))</f>
        <v>0</v>
      </c>
    </row>
    <row r="320" spans="1:35" x14ac:dyDescent="0.2">
      <c r="AF320" s="2">
        <v>0.66666666666666663</v>
      </c>
      <c r="AG320" t="s">
        <v>745</v>
      </c>
      <c r="AH320" s="17">
        <v>260</v>
      </c>
      <c r="AI320" s="17" cm="1">
        <f t="array" ref="AI320">SUMPRODUCT(--(IFERROR(HOUR(Flights_2026_09_30333435363734[entry_hour]),-1)=HOUR(AF320)),--(IFERROR(Flights_2026_09_30333435363734[entry_sector],"")=AG320),--(IFERROR(Flights_2026_09_30333435363734[nfl],-1)&gt;=AH320),--(IFERROR(Flights_2026_09_30333435363734[nfl],-1)&lt;=IF(AH320=450,450,AH320+9)))</f>
        <v>0</v>
      </c>
    </row>
    <row r="321" spans="1:35" x14ac:dyDescent="0.2">
      <c r="AF321" s="2">
        <v>0.66666666666666663</v>
      </c>
      <c r="AG321" t="s">
        <v>745</v>
      </c>
      <c r="AH321" s="17">
        <v>270</v>
      </c>
      <c r="AI321" s="17" cm="1">
        <f t="array" ref="AI321">SUMPRODUCT(--(IFERROR(HOUR(Flights_2026_09_30333435363734[entry_hour]),-1)=HOUR(AF321)),--(IFERROR(Flights_2026_09_30333435363734[entry_sector],"")=AG321),--(IFERROR(Flights_2026_09_30333435363734[nfl],-1)&gt;=AH321),--(IFERROR(Flights_2026_09_30333435363734[nfl],-1)&lt;=IF(AH321=450,450,AH321+9)))</f>
        <v>0</v>
      </c>
    </row>
    <row r="322" spans="1:35" x14ac:dyDescent="0.2">
      <c r="AF322" s="2">
        <v>0.66666666666666663</v>
      </c>
      <c r="AG322" t="s">
        <v>745</v>
      </c>
      <c r="AH322" s="17">
        <v>280</v>
      </c>
      <c r="AI322" s="17" cm="1">
        <f t="array" ref="AI322">SUMPRODUCT(--(IFERROR(HOUR(Flights_2026_09_30333435363734[entry_hour]),-1)=HOUR(AF322)),--(IFERROR(Flights_2026_09_30333435363734[entry_sector],"")=AG322),--(IFERROR(Flights_2026_09_30333435363734[nfl],-1)&gt;=AH322),--(IFERROR(Flights_2026_09_30333435363734[nfl],-1)&lt;=IF(AH322=450,450,AH322+9)))</f>
        <v>0</v>
      </c>
    </row>
    <row r="323" spans="1:35" x14ac:dyDescent="0.2">
      <c r="AF323" s="2">
        <v>0.66666666666666663</v>
      </c>
      <c r="AG323" t="s">
        <v>745</v>
      </c>
      <c r="AH323" s="17">
        <v>290</v>
      </c>
      <c r="AI323" s="17" cm="1">
        <f t="array" ref="AI323">SUMPRODUCT(--(IFERROR(HOUR(Flights_2026_09_30333435363734[entry_hour]),-1)=HOUR(AF323)),--(IFERROR(Flights_2026_09_30333435363734[entry_sector],"")=AG323),--(IFERROR(Flights_2026_09_30333435363734[nfl],-1)&gt;=AH323),--(IFERROR(Flights_2026_09_30333435363734[nfl],-1)&lt;=IF(AH323=450,450,AH323+9)))</f>
        <v>0</v>
      </c>
    </row>
    <row r="324" spans="1:35" x14ac:dyDescent="0.2">
      <c r="AF324" s="2">
        <v>0.66666666666666663</v>
      </c>
      <c r="AG324" t="s">
        <v>745</v>
      </c>
      <c r="AH324" s="17">
        <v>300</v>
      </c>
      <c r="AI324" s="17" cm="1">
        <f t="array" ref="AI324">SUMPRODUCT(--(IFERROR(HOUR(Flights_2026_09_30333435363734[entry_hour]),-1)=HOUR(AF324)),--(IFERROR(Flights_2026_09_30333435363734[entry_sector],"")=AG324),--(IFERROR(Flights_2026_09_30333435363734[nfl],-1)&gt;=AH324),--(IFERROR(Flights_2026_09_30333435363734[nfl],-1)&lt;=IF(AH324=450,450,AH324+9)))</f>
        <v>0</v>
      </c>
    </row>
    <row r="325" spans="1:35" x14ac:dyDescent="0.2">
      <c r="AF325" s="2">
        <v>0.66666666666666663</v>
      </c>
      <c r="AG325" t="s">
        <v>745</v>
      </c>
      <c r="AH325" s="17">
        <v>310</v>
      </c>
      <c r="AI325" s="17" cm="1">
        <f t="array" ref="AI325">SUMPRODUCT(--(IFERROR(HOUR(Flights_2026_09_30333435363734[entry_hour]),-1)=HOUR(AF325)),--(IFERROR(Flights_2026_09_30333435363734[entry_sector],"")=AG325),--(IFERROR(Flights_2026_09_30333435363734[nfl],-1)&gt;=AH325),--(IFERROR(Flights_2026_09_30333435363734[nfl],-1)&lt;=IF(AH325=450,450,AH325+9)))</f>
        <v>0</v>
      </c>
    </row>
    <row r="326" spans="1:35" x14ac:dyDescent="0.2">
      <c r="AF326" s="2">
        <v>0.66666666666666663</v>
      </c>
      <c r="AG326" t="s">
        <v>745</v>
      </c>
      <c r="AH326" s="17">
        <v>320</v>
      </c>
      <c r="AI326" s="17" cm="1">
        <f t="array" ref="AI326">SUMPRODUCT(--(IFERROR(HOUR(Flights_2026_09_30333435363734[entry_hour]),-1)=HOUR(AF326)),--(IFERROR(Flights_2026_09_30333435363734[entry_sector],"")=AG326),--(IFERROR(Flights_2026_09_30333435363734[nfl],-1)&gt;=AH326),--(IFERROR(Flights_2026_09_30333435363734[nfl],-1)&lt;=IF(AH326=450,450,AH326+9)))</f>
        <v>0</v>
      </c>
    </row>
    <row r="327" spans="1:35" x14ac:dyDescent="0.2">
      <c r="AF327" s="2">
        <v>0.66666666666666663</v>
      </c>
      <c r="AG327" t="s">
        <v>745</v>
      </c>
      <c r="AH327" s="17">
        <v>330</v>
      </c>
      <c r="AI327" s="17" cm="1">
        <f t="array" ref="AI327">SUMPRODUCT(--(IFERROR(HOUR(Flights_2026_09_30333435363734[entry_hour]),-1)=HOUR(AF327)),--(IFERROR(Flights_2026_09_30333435363734[entry_sector],"")=AG327),--(IFERROR(Flights_2026_09_30333435363734[nfl],-1)&gt;=AH327),--(IFERROR(Flights_2026_09_30333435363734[nfl],-1)&lt;=IF(AH327=450,450,AH327+9)))</f>
        <v>0</v>
      </c>
    </row>
    <row r="328" spans="1:35" x14ac:dyDescent="0.2">
      <c r="AF328" s="2">
        <v>0.66666666666666663</v>
      </c>
      <c r="AG328" t="s">
        <v>745</v>
      </c>
      <c r="AH328" s="17">
        <v>340</v>
      </c>
      <c r="AI328" s="17" cm="1">
        <f t="array" ref="AI328">SUMPRODUCT(--(IFERROR(HOUR(Flights_2026_09_30333435363734[entry_hour]),-1)=HOUR(AF328)),--(IFERROR(Flights_2026_09_30333435363734[entry_sector],"")=AG328),--(IFERROR(Flights_2026_09_30333435363734[nfl],-1)&gt;=AH328),--(IFERROR(Flights_2026_09_30333435363734[nfl],-1)&lt;=IF(AH328=450,450,AH328+9)))</f>
        <v>0</v>
      </c>
    </row>
    <row r="329" spans="1:35" x14ac:dyDescent="0.2">
      <c r="AF329" s="2">
        <v>0.66666666666666663</v>
      </c>
      <c r="AG329" t="s">
        <v>745</v>
      </c>
      <c r="AH329" s="17">
        <v>350</v>
      </c>
      <c r="AI329" s="17" cm="1">
        <f t="array" ref="AI329">SUMPRODUCT(--(IFERROR(HOUR(Flights_2026_09_30333435363734[entry_hour]),-1)=HOUR(AF329)),--(IFERROR(Flights_2026_09_30333435363734[entry_sector],"")=AG329),--(IFERROR(Flights_2026_09_30333435363734[nfl],-1)&gt;=AH329),--(IFERROR(Flights_2026_09_30333435363734[nfl],-1)&lt;=IF(AH329=450,450,AH329+9)))</f>
        <v>5</v>
      </c>
    </row>
    <row r="330" spans="1:35" x14ac:dyDescent="0.2">
      <c r="AF330" s="2">
        <v>0.66666666666666663</v>
      </c>
      <c r="AG330" t="s">
        <v>745</v>
      </c>
      <c r="AH330" s="17">
        <v>360</v>
      </c>
      <c r="AI330" s="17" cm="1">
        <f t="array" ref="AI330">SUMPRODUCT(--(IFERROR(HOUR(Flights_2026_09_30333435363734[entry_hour]),-1)=HOUR(AF330)),--(IFERROR(Flights_2026_09_30333435363734[entry_sector],"")=AG330),--(IFERROR(Flights_2026_09_30333435363734[nfl],-1)&gt;=AH330),--(IFERROR(Flights_2026_09_30333435363734[nfl],-1)&lt;=IF(AH330=450,450,AH330+9)))</f>
        <v>0</v>
      </c>
    </row>
    <row r="331" spans="1:35" x14ac:dyDescent="0.2">
      <c r="AF331" s="2">
        <v>0.66666666666666663</v>
      </c>
      <c r="AG331" t="s">
        <v>745</v>
      </c>
      <c r="AH331" s="17">
        <v>370</v>
      </c>
      <c r="AI331" s="17" cm="1">
        <f t="array" ref="AI331">SUMPRODUCT(--(IFERROR(HOUR(Flights_2026_09_30333435363734[entry_hour]),-1)=HOUR(AF331)),--(IFERROR(Flights_2026_09_30333435363734[entry_sector],"")=AG331),--(IFERROR(Flights_2026_09_30333435363734[nfl],-1)&gt;=AH331),--(IFERROR(Flights_2026_09_30333435363734[nfl],-1)&lt;=IF(AH331=450,450,AH331+9)))</f>
        <v>4</v>
      </c>
    </row>
    <row r="332" spans="1:35" x14ac:dyDescent="0.2">
      <c r="AF332" s="2">
        <v>0.66666666666666663</v>
      </c>
      <c r="AG332" t="s">
        <v>745</v>
      </c>
      <c r="AH332" s="17">
        <v>380</v>
      </c>
      <c r="AI332" s="17" cm="1">
        <f t="array" ref="AI332">SUMPRODUCT(--(IFERROR(HOUR(Flights_2026_09_30333435363734[entry_hour]),-1)=HOUR(AF332)),--(IFERROR(Flights_2026_09_30333435363734[entry_sector],"")=AG332),--(IFERROR(Flights_2026_09_30333435363734[nfl],-1)&gt;=AH332),--(IFERROR(Flights_2026_09_30333435363734[nfl],-1)&lt;=IF(AH332=450,450,AH332+9)))</f>
        <v>0</v>
      </c>
    </row>
    <row r="333" spans="1:35" x14ac:dyDescent="0.2">
      <c r="AF333" s="2">
        <v>0.66666666666666663</v>
      </c>
      <c r="AG333" t="s">
        <v>745</v>
      </c>
      <c r="AH333" s="17">
        <v>390</v>
      </c>
      <c r="AI333" s="17" cm="1">
        <f t="array" ref="AI333">SUMPRODUCT(--(IFERROR(HOUR(Flights_2026_09_30333435363734[entry_hour]),-1)=HOUR(AF333)),--(IFERROR(Flights_2026_09_30333435363734[entry_sector],"")=AG333),--(IFERROR(Flights_2026_09_30333435363734[nfl],-1)&gt;=AH333),--(IFERROR(Flights_2026_09_30333435363734[nfl],-1)&lt;=IF(AH333=450,450,AH333+9)))</f>
        <v>0</v>
      </c>
    </row>
    <row r="334" spans="1:35" x14ac:dyDescent="0.2">
      <c r="AF334" s="2">
        <v>0.66666666666666663</v>
      </c>
      <c r="AG334" t="s">
        <v>745</v>
      </c>
      <c r="AH334" s="17">
        <v>400</v>
      </c>
      <c r="AI334" s="17" cm="1">
        <f t="array" ref="AI334">SUMPRODUCT(--(IFERROR(HOUR(Flights_2026_09_30333435363734[entry_hour]),-1)=HOUR(AF334)),--(IFERROR(Flights_2026_09_30333435363734[entry_sector],"")=AG334),--(IFERROR(Flights_2026_09_30333435363734[nfl],-1)&gt;=AH334),--(IFERROR(Flights_2026_09_30333435363734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30333435363734[entry_hour]),-1)=HOUR(AF335)),--(IFERROR(Flights_2026_09_30333435363734[entry_sector],"")=AG335),--(IFERROR(Flights_2026_09_30333435363734[nfl],-1)&gt;=AH335),--(IFERROR(Flights_2026_09_30333435363734[nfl],-1)&lt;=IF(AH335=450,450,AH335+9)))</f>
        <v>0</v>
      </c>
    </row>
    <row r="336" spans="1:35" x14ac:dyDescent="0.2">
      <c r="A336" s="4">
        <v>0.58333333333333337</v>
      </c>
      <c r="B336" s="5" cm="1">
        <f t="array" ref="B336">SUMPRODUCT(--(HOUR(Flights_2026_09_30333435363734[entry_hour])=HOUR($A336)),--(Flights_2026_09_30333435363734[BPN_2]=B$335))</f>
        <v>0</v>
      </c>
      <c r="C336" s="5" cm="1">
        <f t="array" ref="C336">SUMPRODUCT(--(HOUR(Flights_2026_09_30333435363734[entry_hour])=HOUR($A336)),--(Flights_2026_09_30333435363734[BPN_2]=C$335))</f>
        <v>2</v>
      </c>
      <c r="D336" s="5" cm="1">
        <f t="array" ref="D336">SUMPRODUCT(--(HOUR(Flights_2026_09_30333435363734[entry_hour])=HOUR($A336)),--(Flights_2026_09_30333435363734[BPN_2]=D$335))</f>
        <v>0</v>
      </c>
      <c r="E336" s="5" cm="1">
        <f t="array" ref="E336">SUMPRODUCT(--(HOUR(Flights_2026_09_30333435363734[entry_hour])=HOUR($A336)),--(Flights_2026_09_30333435363734[BPN_2]=E$335))</f>
        <v>0</v>
      </c>
      <c r="F336" s="5" cm="1">
        <f t="array" ref="F336">SUMPRODUCT(--(HOUR(Flights_2026_09_30333435363734[entry_hour])=HOUR($A336)),--(Flights_2026_09_30333435363734[BPN_2]=F$335))</f>
        <v>1</v>
      </c>
      <c r="G336" s="5" cm="1">
        <f t="array" ref="G336">SUMPRODUCT(--(HOUR(Flights_2026_09_30333435363734[entry_hour])=HOUR($A336)),--(Flights_2026_09_30333435363734[BPN_2]=G$335))</f>
        <v>2</v>
      </c>
      <c r="H336" s="5" cm="1">
        <f t="array" ref="H336">SUMPRODUCT(--(HOUR(Flights_2026_09_30333435363734[entry_hour])=HOUR($A336)),--(Flights_2026_09_30333435363734[BPN_2]=H$335))</f>
        <v>0</v>
      </c>
      <c r="I336" s="5" cm="1">
        <f t="array" ref="I336">SUMPRODUCT(--(HOUR(Flights_2026_09_30333435363734[entry_hour])=HOUR($A336)),--(Flights_2026_09_30333435363734[BPN_2]=I$335))</f>
        <v>2</v>
      </c>
      <c r="J336" s="5" cm="1">
        <f t="array" ref="J336">SUMPRODUCT(--(HOUR(Flights_2026_09_30333435363734[entry_hour])=HOUR($A336)),--(Flights_2026_09_30333435363734[BPN_2]=J$335))</f>
        <v>1</v>
      </c>
      <c r="K336" s="5" cm="1">
        <f t="array" ref="K336">SUMPRODUCT(--(HOUR(Flights_2026_09_30333435363734[entry_hour])=HOUR($A336)),--(Flights_2026_09_30333435363734[BPN_2]=K$335))</f>
        <v>1</v>
      </c>
      <c r="L336" s="5" cm="1">
        <f t="array" ref="L336">SUMPRODUCT(--(HOUR(Flights_2026_09_30333435363734[entry_hour])=HOUR($A336)),--(Flights_2026_09_30333435363734[BPN_2]=L$335))</f>
        <v>0</v>
      </c>
      <c r="M336" s="5" cm="1">
        <f t="array" ref="M336">SUMPRODUCT(--(HOUR(Flights_2026_09_30333435363734[entry_hour])=HOUR($A336)),--(Flights_2026_09_30333435363734[BPN_2]=M$335))</f>
        <v>0</v>
      </c>
      <c r="N336" s="5" cm="1">
        <f t="array" ref="N336">SUMPRODUCT(--(HOUR(Flights_2026_09_30333435363734[entry_hour])=HOUR($A336)),--(Flights_2026_09_30333435363734[BPN_2]=N$335))</f>
        <v>0</v>
      </c>
      <c r="O336" s="5" cm="1">
        <f t="array" ref="O336">SUMPRODUCT(--(HOUR(Flights_2026_09_30333435363734[entry_hour])=HOUR($A336)),--(Flights_2026_09_30333435363734[BPN_2]=O$335))</f>
        <v>0</v>
      </c>
      <c r="AF336" s="2">
        <v>0.66666666666666663</v>
      </c>
      <c r="AG336" t="s">
        <v>745</v>
      </c>
      <c r="AH336" s="17">
        <v>420</v>
      </c>
      <c r="AI336" s="17" cm="1">
        <f t="array" ref="AI336">SUMPRODUCT(--(IFERROR(HOUR(Flights_2026_09_30333435363734[entry_hour]),-1)=HOUR(AF336)),--(IFERROR(Flights_2026_09_30333435363734[entry_sector],"")=AG336),--(IFERROR(Flights_2026_09_30333435363734[nfl],-1)&gt;=AH336),--(IFERROR(Flights_2026_09_30333435363734[nfl],-1)&lt;=IF(AH336=450,450,AH336+9)))</f>
        <v>0</v>
      </c>
    </row>
    <row r="337" spans="1:35" x14ac:dyDescent="0.2">
      <c r="A337" s="4">
        <v>0.625</v>
      </c>
      <c r="B337" s="5" cm="1">
        <f t="array" ref="B337">SUMPRODUCT(--(HOUR(Flights_2026_09_30333435363734[entry_hour])=HOUR($A337)),--(Flights_2026_09_30333435363734[BPN_2]=B$335))</f>
        <v>0</v>
      </c>
      <c r="C337" s="5" cm="1">
        <f t="array" ref="C337">SUMPRODUCT(--(HOUR(Flights_2026_09_30333435363734[entry_hour])=HOUR($A337)),--(Flights_2026_09_30333435363734[BPN_2]=C$335))</f>
        <v>6</v>
      </c>
      <c r="D337" s="5" cm="1">
        <f t="array" ref="D337">SUMPRODUCT(--(HOUR(Flights_2026_09_30333435363734[entry_hour])=HOUR($A337)),--(Flights_2026_09_30333435363734[BPN_2]=D$335))</f>
        <v>0</v>
      </c>
      <c r="E337" s="5" cm="1">
        <f t="array" ref="E337">SUMPRODUCT(--(HOUR(Flights_2026_09_30333435363734[entry_hour])=HOUR($A337)),--(Flights_2026_09_30333435363734[BPN_2]=E$335))</f>
        <v>0</v>
      </c>
      <c r="F337" s="5" cm="1">
        <f t="array" ref="F337">SUMPRODUCT(--(HOUR(Flights_2026_09_30333435363734[entry_hour])=HOUR($A337)),--(Flights_2026_09_30333435363734[BPN_2]=F$335))</f>
        <v>3</v>
      </c>
      <c r="G337" s="5" cm="1">
        <f t="array" ref="G337">SUMPRODUCT(--(HOUR(Flights_2026_09_30333435363734[entry_hour])=HOUR($A337)),--(Flights_2026_09_30333435363734[BPN_2]=G$335))</f>
        <v>0</v>
      </c>
      <c r="H337" s="5" cm="1">
        <f t="array" ref="H337">SUMPRODUCT(--(HOUR(Flights_2026_09_30333435363734[entry_hour])=HOUR($A337)),--(Flights_2026_09_30333435363734[BPN_2]=H$335))</f>
        <v>0</v>
      </c>
      <c r="I337" s="5" cm="1">
        <f t="array" ref="I337">SUMPRODUCT(--(HOUR(Flights_2026_09_30333435363734[entry_hour])=HOUR($A337)),--(Flights_2026_09_30333435363734[BPN_2]=I$335))</f>
        <v>1</v>
      </c>
      <c r="J337" s="5" cm="1">
        <f t="array" ref="J337">SUMPRODUCT(--(HOUR(Flights_2026_09_30333435363734[entry_hour])=HOUR($A337)),--(Flights_2026_09_30333435363734[BPN_2]=J$335))</f>
        <v>2</v>
      </c>
      <c r="K337" s="5" cm="1">
        <f t="array" ref="K337">SUMPRODUCT(--(HOUR(Flights_2026_09_30333435363734[entry_hour])=HOUR($A337)),--(Flights_2026_09_30333435363734[BPN_2]=K$335))</f>
        <v>2</v>
      </c>
      <c r="L337" s="5" cm="1">
        <f t="array" ref="L337">SUMPRODUCT(--(HOUR(Flights_2026_09_30333435363734[entry_hour])=HOUR($A337)),--(Flights_2026_09_30333435363734[BPN_2]=L$335))</f>
        <v>0</v>
      </c>
      <c r="M337" s="5" cm="1">
        <f t="array" ref="M337">SUMPRODUCT(--(HOUR(Flights_2026_09_30333435363734[entry_hour])=HOUR($A337)),--(Flights_2026_09_30333435363734[BPN_2]=M$335))</f>
        <v>0</v>
      </c>
      <c r="N337" s="5" cm="1">
        <f t="array" ref="N337">SUMPRODUCT(--(HOUR(Flights_2026_09_30333435363734[entry_hour])=HOUR($A337)),--(Flights_2026_09_30333435363734[BPN_2]=N$335))</f>
        <v>0</v>
      </c>
      <c r="O337" s="5" cm="1">
        <f t="array" ref="O337">SUMPRODUCT(--(HOUR(Flights_2026_09_30333435363734[entry_hour])=HOUR($A337)),--(Flights_2026_09_30333435363734[BPN_2]=O$335))</f>
        <v>0</v>
      </c>
      <c r="AF337" s="2">
        <v>0.66666666666666663</v>
      </c>
      <c r="AG337" t="s">
        <v>745</v>
      </c>
      <c r="AH337" s="17">
        <v>430</v>
      </c>
      <c r="AI337" s="17" cm="1">
        <f t="array" ref="AI337">SUMPRODUCT(--(IFERROR(HOUR(Flights_2026_09_30333435363734[entry_hour]),-1)=HOUR(AF337)),--(IFERROR(Flights_2026_09_30333435363734[entry_sector],"")=AG337),--(IFERROR(Flights_2026_09_30333435363734[nfl],-1)&gt;=AH337),--(IFERROR(Flights_2026_09_30333435363734[nfl],-1)&lt;=IF(AH337=450,450,AH337+9)))</f>
        <v>0</v>
      </c>
    </row>
    <row r="338" spans="1:35" x14ac:dyDescent="0.2">
      <c r="A338" s="4">
        <v>0.66666666666666663</v>
      </c>
      <c r="B338" s="5" cm="1">
        <f t="array" ref="B338">SUMPRODUCT(--(HOUR(Flights_2026_09_30333435363734[entry_hour])=HOUR($A338)),--(Flights_2026_09_30333435363734[BPN_2]=B$335))</f>
        <v>1</v>
      </c>
      <c r="C338" s="5" cm="1">
        <f t="array" ref="C338">SUMPRODUCT(--(HOUR(Flights_2026_09_30333435363734[entry_hour])=HOUR($A338)),--(Flights_2026_09_30333435363734[BPN_2]=C$335))</f>
        <v>7</v>
      </c>
      <c r="D338" s="5" cm="1">
        <f t="array" ref="D338">SUMPRODUCT(--(HOUR(Flights_2026_09_30333435363734[entry_hour])=HOUR($A338)),--(Flights_2026_09_30333435363734[BPN_2]=D$335))</f>
        <v>2</v>
      </c>
      <c r="E338" s="5" cm="1">
        <f t="array" ref="E338">SUMPRODUCT(--(HOUR(Flights_2026_09_30333435363734[entry_hour])=HOUR($A338)),--(Flights_2026_09_30333435363734[BPN_2]=E$335))</f>
        <v>1</v>
      </c>
      <c r="F338" s="5" cm="1">
        <f t="array" ref="F338">SUMPRODUCT(--(HOUR(Flights_2026_09_30333435363734[entry_hour])=HOUR($A338)),--(Flights_2026_09_30333435363734[BPN_2]=F$335))</f>
        <v>2</v>
      </c>
      <c r="G338" s="5" cm="1">
        <f t="array" ref="G338">SUMPRODUCT(--(HOUR(Flights_2026_09_30333435363734[entry_hour])=HOUR($A338)),--(Flights_2026_09_30333435363734[BPN_2]=G$335))</f>
        <v>0</v>
      </c>
      <c r="H338" s="5" cm="1">
        <f t="array" ref="H338">SUMPRODUCT(--(HOUR(Flights_2026_09_30333435363734[entry_hour])=HOUR($A338)),--(Flights_2026_09_30333435363734[BPN_2]=H$335))</f>
        <v>0</v>
      </c>
      <c r="I338" s="5" cm="1">
        <f t="array" ref="I338">SUMPRODUCT(--(HOUR(Flights_2026_09_30333435363734[entry_hour])=HOUR($A338)),--(Flights_2026_09_30333435363734[BPN_2]=I$335))</f>
        <v>1</v>
      </c>
      <c r="J338" s="5" cm="1">
        <f t="array" ref="J338">SUMPRODUCT(--(HOUR(Flights_2026_09_30333435363734[entry_hour])=HOUR($A338)),--(Flights_2026_09_30333435363734[BPN_2]=J$335))</f>
        <v>5</v>
      </c>
      <c r="K338" s="5" cm="1">
        <f t="array" ref="K338">SUMPRODUCT(--(HOUR(Flights_2026_09_30333435363734[entry_hour])=HOUR($A338)),--(Flights_2026_09_30333435363734[BPN_2]=K$335))</f>
        <v>1</v>
      </c>
      <c r="L338" s="5" cm="1">
        <f t="array" ref="L338">SUMPRODUCT(--(HOUR(Flights_2026_09_30333435363734[entry_hour])=HOUR($A338)),--(Flights_2026_09_30333435363734[BPN_2]=L$335))</f>
        <v>0</v>
      </c>
      <c r="M338" s="5" cm="1">
        <f t="array" ref="M338">SUMPRODUCT(--(HOUR(Flights_2026_09_30333435363734[entry_hour])=HOUR($A338)),--(Flights_2026_09_30333435363734[BPN_2]=M$335))</f>
        <v>0</v>
      </c>
      <c r="N338" s="5" cm="1">
        <f t="array" ref="N338">SUMPRODUCT(--(HOUR(Flights_2026_09_30333435363734[entry_hour])=HOUR($A338)),--(Flights_2026_09_30333435363734[BPN_2]=N$335))</f>
        <v>0</v>
      </c>
      <c r="O338" s="5" cm="1">
        <f t="array" ref="O338">SUMPRODUCT(--(HOUR(Flights_2026_09_30333435363734[entry_hour])=HOUR($A338)),--(Flights_2026_09_30333435363734[BPN_2]=O$335))</f>
        <v>0</v>
      </c>
      <c r="AF338" s="2">
        <v>0.66666666666666663</v>
      </c>
      <c r="AG338" t="s">
        <v>745</v>
      </c>
      <c r="AH338" s="17">
        <v>440</v>
      </c>
      <c r="AI338" s="17" cm="1">
        <f t="array" ref="AI338">SUMPRODUCT(--(IFERROR(HOUR(Flights_2026_09_30333435363734[entry_hour]),-1)=HOUR(AF338)),--(IFERROR(Flights_2026_09_30333435363734[entry_sector],"")=AG338),--(IFERROR(Flights_2026_09_30333435363734[nfl],-1)&gt;=AH338),--(IFERROR(Flights_2026_09_30333435363734[nfl],-1)&lt;=IF(AH338=450,450,AH338+9)))</f>
        <v>0</v>
      </c>
    </row>
    <row r="339" spans="1:35" x14ac:dyDescent="0.2">
      <c r="A339" s="4">
        <v>0.70833333333333337</v>
      </c>
      <c r="B339" s="5" cm="1">
        <f t="array" ref="B339">SUMPRODUCT(--(HOUR(Flights_2026_09_30333435363734[entry_hour])=HOUR($A339)),--(Flights_2026_09_30333435363734[BPN_2]=B$335))</f>
        <v>1</v>
      </c>
      <c r="C339" s="5" cm="1">
        <f t="array" ref="C339">SUMPRODUCT(--(HOUR(Flights_2026_09_30333435363734[entry_hour])=HOUR($A339)),--(Flights_2026_09_30333435363734[BPN_2]=C$335))</f>
        <v>6</v>
      </c>
      <c r="D339" s="5" cm="1">
        <f t="array" ref="D339">SUMPRODUCT(--(HOUR(Flights_2026_09_30333435363734[entry_hour])=HOUR($A339)),--(Flights_2026_09_30333435363734[BPN_2]=D$335))</f>
        <v>1</v>
      </c>
      <c r="E339" s="5" cm="1">
        <f t="array" ref="E339">SUMPRODUCT(--(HOUR(Flights_2026_09_30333435363734[entry_hour])=HOUR($A339)),--(Flights_2026_09_30333435363734[BPN_2]=E$335))</f>
        <v>0</v>
      </c>
      <c r="F339" s="5" cm="1">
        <f t="array" ref="F339">SUMPRODUCT(--(HOUR(Flights_2026_09_30333435363734[entry_hour])=HOUR($A339)),--(Flights_2026_09_30333435363734[BPN_2]=F$335))</f>
        <v>5</v>
      </c>
      <c r="G339" s="5" cm="1">
        <f t="array" ref="G339">SUMPRODUCT(--(HOUR(Flights_2026_09_30333435363734[entry_hour])=HOUR($A339)),--(Flights_2026_09_30333435363734[BPN_2]=G$335))</f>
        <v>1</v>
      </c>
      <c r="H339" s="5" cm="1">
        <f t="array" ref="H339">SUMPRODUCT(--(HOUR(Flights_2026_09_30333435363734[entry_hour])=HOUR($A339)),--(Flights_2026_09_30333435363734[BPN_2]=H$335))</f>
        <v>0</v>
      </c>
      <c r="I339" s="5" cm="1">
        <f t="array" ref="I339">SUMPRODUCT(--(HOUR(Flights_2026_09_30333435363734[entry_hour])=HOUR($A339)),--(Flights_2026_09_30333435363734[BPN_2]=I$335))</f>
        <v>2</v>
      </c>
      <c r="J339" s="5" cm="1">
        <f t="array" ref="J339">SUMPRODUCT(--(HOUR(Flights_2026_09_30333435363734[entry_hour])=HOUR($A339)),--(Flights_2026_09_30333435363734[BPN_2]=J$335))</f>
        <v>2</v>
      </c>
      <c r="K339" s="5" cm="1">
        <f t="array" ref="K339">SUMPRODUCT(--(HOUR(Flights_2026_09_30333435363734[entry_hour])=HOUR($A339)),--(Flights_2026_09_30333435363734[BPN_2]=K$335))</f>
        <v>3</v>
      </c>
      <c r="L339" s="5" cm="1">
        <f t="array" ref="L339">SUMPRODUCT(--(HOUR(Flights_2026_09_30333435363734[entry_hour])=HOUR($A339)),--(Flights_2026_09_30333435363734[BPN_2]=L$335))</f>
        <v>0</v>
      </c>
      <c r="M339" s="5" cm="1">
        <f t="array" ref="M339">SUMPRODUCT(--(HOUR(Flights_2026_09_30333435363734[entry_hour])=HOUR($A339)),--(Flights_2026_09_30333435363734[BPN_2]=M$335))</f>
        <v>0</v>
      </c>
      <c r="N339" s="5" cm="1">
        <f t="array" ref="N339">SUMPRODUCT(--(HOUR(Flights_2026_09_30333435363734[entry_hour])=HOUR($A339)),--(Flights_2026_09_30333435363734[BPN_2]=N$335))</f>
        <v>0</v>
      </c>
      <c r="O339" s="5" cm="1">
        <f t="array" ref="O339">SUMPRODUCT(--(HOUR(Flights_2026_09_30333435363734[entry_hour])=HOUR($A339)),--(Flights_2026_09_30333435363734[BPN_2]=O$335))</f>
        <v>0</v>
      </c>
      <c r="AF339" s="2">
        <v>0.66666666666666663</v>
      </c>
      <c r="AG339" t="s">
        <v>745</v>
      </c>
      <c r="AH339" s="17">
        <v>450</v>
      </c>
      <c r="AI339" s="17" cm="1">
        <f t="array" ref="AI339">SUMPRODUCT(--(IFERROR(HOUR(Flights_2026_09_30333435363734[entry_hour]),-1)=HOUR(AF339)),--(IFERROR(Flights_2026_09_30333435363734[entry_sector],"")=AG339),--(IFERROR(Flights_2026_09_30333435363734[nfl],-1)&gt;=AH339),--(IFERROR(Flights_2026_09_30333435363734[nfl],-1)&lt;=IF(AH339=450,450,AH339+9)))</f>
        <v>0</v>
      </c>
    </row>
    <row r="340" spans="1:35" x14ac:dyDescent="0.2">
      <c r="A340" s="4">
        <v>0.75</v>
      </c>
      <c r="B340" s="5" cm="1">
        <f t="array" ref="B340">SUMPRODUCT(--(HOUR(Flights_2026_09_30333435363734[entry_hour])=HOUR($A340)),--(Flights_2026_09_30333435363734[BPN_2]=B$335))</f>
        <v>2</v>
      </c>
      <c r="C340" s="5" cm="1">
        <f t="array" ref="C340">SUMPRODUCT(--(HOUR(Flights_2026_09_30333435363734[entry_hour])=HOUR($A340)),--(Flights_2026_09_30333435363734[BPN_2]=C$335))</f>
        <v>4</v>
      </c>
      <c r="D340" s="5" cm="1">
        <f t="array" ref="D340">SUMPRODUCT(--(HOUR(Flights_2026_09_30333435363734[entry_hour])=HOUR($A340)),--(Flights_2026_09_30333435363734[BPN_2]=D$335))</f>
        <v>1</v>
      </c>
      <c r="E340" s="5" cm="1">
        <f t="array" ref="E340">SUMPRODUCT(--(HOUR(Flights_2026_09_30333435363734[entry_hour])=HOUR($A340)),--(Flights_2026_09_30333435363734[BPN_2]=E$335))</f>
        <v>0</v>
      </c>
      <c r="F340" s="5" cm="1">
        <f t="array" ref="F340">SUMPRODUCT(--(HOUR(Flights_2026_09_30333435363734[entry_hour])=HOUR($A340)),--(Flights_2026_09_30333435363734[BPN_2]=F$335))</f>
        <v>3</v>
      </c>
      <c r="G340" s="5" cm="1">
        <f t="array" ref="G340">SUMPRODUCT(--(HOUR(Flights_2026_09_30333435363734[entry_hour])=HOUR($A340)),--(Flights_2026_09_30333435363734[BPN_2]=G$335))</f>
        <v>1</v>
      </c>
      <c r="H340" s="5" cm="1">
        <f t="array" ref="H340">SUMPRODUCT(--(HOUR(Flights_2026_09_30333435363734[entry_hour])=HOUR($A340)),--(Flights_2026_09_30333435363734[BPN_2]=H$335))</f>
        <v>0</v>
      </c>
      <c r="I340" s="5" cm="1">
        <f t="array" ref="I340">SUMPRODUCT(--(HOUR(Flights_2026_09_30333435363734[entry_hour])=HOUR($A340)),--(Flights_2026_09_30333435363734[BPN_2]=I$335))</f>
        <v>0</v>
      </c>
      <c r="J340" s="5" cm="1">
        <f t="array" ref="J340">SUMPRODUCT(--(HOUR(Flights_2026_09_30333435363734[entry_hour])=HOUR($A340)),--(Flights_2026_09_30333435363734[BPN_2]=J$335))</f>
        <v>1</v>
      </c>
      <c r="K340" s="5" cm="1">
        <f t="array" ref="K340">SUMPRODUCT(--(HOUR(Flights_2026_09_30333435363734[entry_hour])=HOUR($A340)),--(Flights_2026_09_30333435363734[BPN_2]=K$335))</f>
        <v>1</v>
      </c>
      <c r="L340" s="5" cm="1">
        <f t="array" ref="L340">SUMPRODUCT(--(HOUR(Flights_2026_09_30333435363734[entry_hour])=HOUR($A340)),--(Flights_2026_09_30333435363734[BPN_2]=L$335))</f>
        <v>0</v>
      </c>
      <c r="M340" s="5" cm="1">
        <f t="array" ref="M340">SUMPRODUCT(--(HOUR(Flights_2026_09_30333435363734[entry_hour])=HOUR($A340)),--(Flights_2026_09_30333435363734[BPN_2]=M$335))</f>
        <v>0</v>
      </c>
      <c r="N340" s="5" cm="1">
        <f t="array" ref="N340">SUMPRODUCT(--(HOUR(Flights_2026_09_30333435363734[entry_hour])=HOUR($A340)),--(Flights_2026_09_30333435363734[BPN_2]=N$335))</f>
        <v>1</v>
      </c>
      <c r="O340" s="5" cm="1">
        <f t="array" ref="O340">SUMPRODUCT(--(HOUR(Flights_2026_09_30333435363734[entry_hour])=HOUR($A340)),--(Flights_2026_09_30333435363734[BPN_2]=O$335))</f>
        <v>0</v>
      </c>
      <c r="AF340" s="2">
        <v>0.66666666666666663</v>
      </c>
      <c r="AG340" t="s">
        <v>840</v>
      </c>
      <c r="AH340" s="17">
        <v>200</v>
      </c>
      <c r="AI340" s="17" cm="1">
        <f t="array" ref="AI340">SUMPRODUCT(--(IFERROR(HOUR(Flights_2026_09_30333435363734[entry_hour]),-1)=HOUR(AF340)),--(IFERROR(Flights_2026_09_30333435363734[entry_sector],"")=AG340),--(IFERROR(Flights_2026_09_30333435363734[nfl],-1)&gt;=AH340),--(IFERROR(Flights_2026_09_30333435363734[nfl],-1)&lt;=IF(AH340=450,450,AH340+9)))</f>
        <v>0</v>
      </c>
    </row>
    <row r="341" spans="1:35" x14ac:dyDescent="0.2">
      <c r="A341" s="4">
        <v>0.79166666666666663</v>
      </c>
      <c r="B341" s="5" cm="1">
        <f t="array" ref="B341">SUMPRODUCT(--(HOUR(Flights_2026_09_30333435363734[entry_hour])=HOUR($A341)),--(Flights_2026_09_30333435363734[BPN_2]=B$335))</f>
        <v>0</v>
      </c>
      <c r="C341" s="5" cm="1">
        <f t="array" ref="C341">SUMPRODUCT(--(HOUR(Flights_2026_09_30333435363734[entry_hour])=HOUR($A341)),--(Flights_2026_09_30333435363734[BPN_2]=C$335))</f>
        <v>3</v>
      </c>
      <c r="D341" s="5" cm="1">
        <f t="array" ref="D341">SUMPRODUCT(--(HOUR(Flights_2026_09_30333435363734[entry_hour])=HOUR($A341)),--(Flights_2026_09_30333435363734[BPN_2]=D$335))</f>
        <v>0</v>
      </c>
      <c r="E341" s="5" cm="1">
        <f t="array" ref="E341">SUMPRODUCT(--(HOUR(Flights_2026_09_30333435363734[entry_hour])=HOUR($A341)),--(Flights_2026_09_30333435363734[BPN_2]=E$335))</f>
        <v>0</v>
      </c>
      <c r="F341" s="5" cm="1">
        <f t="array" ref="F341">SUMPRODUCT(--(HOUR(Flights_2026_09_30333435363734[entry_hour])=HOUR($A341)),--(Flights_2026_09_30333435363734[BPN_2]=F$335))</f>
        <v>1</v>
      </c>
      <c r="G341" s="5" cm="1">
        <f t="array" ref="G341">SUMPRODUCT(--(HOUR(Flights_2026_09_30333435363734[entry_hour])=HOUR($A341)),--(Flights_2026_09_30333435363734[BPN_2]=G$335))</f>
        <v>0</v>
      </c>
      <c r="H341" s="5" cm="1">
        <f t="array" ref="H341">SUMPRODUCT(--(HOUR(Flights_2026_09_30333435363734[entry_hour])=HOUR($A341)),--(Flights_2026_09_30333435363734[BPN_2]=H$335))</f>
        <v>0</v>
      </c>
      <c r="I341" s="5" cm="1">
        <f t="array" ref="I341">SUMPRODUCT(--(HOUR(Flights_2026_09_30333435363734[entry_hour])=HOUR($A341)),--(Flights_2026_09_30333435363734[BPN_2]=I$335))</f>
        <v>1</v>
      </c>
      <c r="J341" s="5" cm="1">
        <f t="array" ref="J341">SUMPRODUCT(--(HOUR(Flights_2026_09_30333435363734[entry_hour])=HOUR($A341)),--(Flights_2026_09_30333435363734[BPN_2]=J$335))</f>
        <v>1</v>
      </c>
      <c r="K341" s="5" cm="1">
        <f t="array" ref="K341">SUMPRODUCT(--(HOUR(Flights_2026_09_30333435363734[entry_hour])=HOUR($A341)),--(Flights_2026_09_30333435363734[BPN_2]=K$335))</f>
        <v>0</v>
      </c>
      <c r="L341" s="5" cm="1">
        <f t="array" ref="L341">SUMPRODUCT(--(HOUR(Flights_2026_09_30333435363734[entry_hour])=HOUR($A341)),--(Flights_2026_09_30333435363734[BPN_2]=L$335))</f>
        <v>0</v>
      </c>
      <c r="M341" s="5" cm="1">
        <f t="array" ref="M341">SUMPRODUCT(--(HOUR(Flights_2026_09_30333435363734[entry_hour])=HOUR($A341)),--(Flights_2026_09_30333435363734[BPN_2]=M$335))</f>
        <v>0</v>
      </c>
      <c r="N341" s="5" cm="1">
        <f t="array" ref="N341">SUMPRODUCT(--(HOUR(Flights_2026_09_30333435363734[entry_hour])=HOUR($A341)),--(Flights_2026_09_30333435363734[BPN_2]=N$335))</f>
        <v>0</v>
      </c>
      <c r="O341" s="5" cm="1">
        <f t="array" ref="O341">SUMPRODUCT(--(HOUR(Flights_2026_09_30333435363734[entry_hour])=HOUR($A341)),--(Flights_2026_09_30333435363734[BPN_2]=O$335))</f>
        <v>0</v>
      </c>
      <c r="AF341" s="2">
        <v>0.66666666666666663</v>
      </c>
      <c r="AG341" t="s">
        <v>840</v>
      </c>
      <c r="AH341" s="17">
        <v>210</v>
      </c>
      <c r="AI341" s="17" cm="1">
        <f t="array" ref="AI341">SUMPRODUCT(--(IFERROR(HOUR(Flights_2026_09_30333435363734[entry_hour]),-1)=HOUR(AF341)),--(IFERROR(Flights_2026_09_30333435363734[entry_sector],"")=AG341),--(IFERROR(Flights_2026_09_30333435363734[nfl],-1)&gt;=AH341),--(IFERROR(Flights_2026_09_30333435363734[nfl],-1)&lt;=IF(AH341=450,450,AH341+9)))</f>
        <v>0</v>
      </c>
    </row>
    <row r="342" spans="1:35" x14ac:dyDescent="0.2">
      <c r="A342" s="4">
        <v>0.83333333333333337</v>
      </c>
      <c r="B342" s="5" cm="1">
        <f t="array" ref="B342">SUMPRODUCT(--(HOUR(Flights_2026_09_30333435363734[entry_hour])=HOUR($A342)),--(Flights_2026_09_30333435363734[BPN_2]=B$335))</f>
        <v>0</v>
      </c>
      <c r="C342" s="5" cm="1">
        <f t="array" ref="C342">SUMPRODUCT(--(HOUR(Flights_2026_09_30333435363734[entry_hour])=HOUR($A342)),--(Flights_2026_09_30333435363734[BPN_2]=C$335))</f>
        <v>2</v>
      </c>
      <c r="D342" s="5" cm="1">
        <f t="array" ref="D342">SUMPRODUCT(--(HOUR(Flights_2026_09_30333435363734[entry_hour])=HOUR($A342)),--(Flights_2026_09_30333435363734[BPN_2]=D$335))</f>
        <v>2</v>
      </c>
      <c r="E342" s="5" cm="1">
        <f t="array" ref="E342">SUMPRODUCT(--(HOUR(Flights_2026_09_30333435363734[entry_hour])=HOUR($A342)),--(Flights_2026_09_30333435363734[BPN_2]=E$335))</f>
        <v>0</v>
      </c>
      <c r="F342" s="5" cm="1">
        <f t="array" ref="F342">SUMPRODUCT(--(HOUR(Flights_2026_09_30333435363734[entry_hour])=HOUR($A342)),--(Flights_2026_09_30333435363734[BPN_2]=F$335))</f>
        <v>1</v>
      </c>
      <c r="G342" s="5" cm="1">
        <f t="array" ref="G342">SUMPRODUCT(--(HOUR(Flights_2026_09_30333435363734[entry_hour])=HOUR($A342)),--(Flights_2026_09_30333435363734[BPN_2]=G$335))</f>
        <v>0</v>
      </c>
      <c r="H342" s="5" cm="1">
        <f t="array" ref="H342">SUMPRODUCT(--(HOUR(Flights_2026_09_30333435363734[entry_hour])=HOUR($A342)),--(Flights_2026_09_30333435363734[BPN_2]=H$335))</f>
        <v>0</v>
      </c>
      <c r="I342" s="5" cm="1">
        <f t="array" ref="I342">SUMPRODUCT(--(HOUR(Flights_2026_09_30333435363734[entry_hour])=HOUR($A342)),--(Flights_2026_09_30333435363734[BPN_2]=I$335))</f>
        <v>1</v>
      </c>
      <c r="J342" s="5" cm="1">
        <f t="array" ref="J342">SUMPRODUCT(--(HOUR(Flights_2026_09_30333435363734[entry_hour])=HOUR($A342)),--(Flights_2026_09_30333435363734[BPN_2]=J$335))</f>
        <v>2</v>
      </c>
      <c r="K342" s="5" cm="1">
        <f t="array" ref="K342">SUMPRODUCT(--(HOUR(Flights_2026_09_30333435363734[entry_hour])=HOUR($A342)),--(Flights_2026_09_30333435363734[BPN_2]=K$335))</f>
        <v>0</v>
      </c>
      <c r="L342" s="5" cm="1">
        <f t="array" ref="L342">SUMPRODUCT(--(HOUR(Flights_2026_09_30333435363734[entry_hour])=HOUR($A342)),--(Flights_2026_09_30333435363734[BPN_2]=L$335))</f>
        <v>0</v>
      </c>
      <c r="M342" s="5" cm="1">
        <f t="array" ref="M342">SUMPRODUCT(--(HOUR(Flights_2026_09_30333435363734[entry_hour])=HOUR($A342)),--(Flights_2026_09_30333435363734[BPN_2]=M$335))</f>
        <v>0</v>
      </c>
      <c r="N342" s="5" cm="1">
        <f t="array" ref="N342">SUMPRODUCT(--(HOUR(Flights_2026_09_30333435363734[entry_hour])=HOUR($A342)),--(Flights_2026_09_30333435363734[BPN_2]=N$335))</f>
        <v>1</v>
      </c>
      <c r="O342" s="5" cm="1">
        <f t="array" ref="O342">SUMPRODUCT(--(HOUR(Flights_2026_09_30333435363734[entry_hour])=HOUR($A342)),--(Flights_2026_09_30333435363734[BPN_2]=O$335))</f>
        <v>0</v>
      </c>
      <c r="AF342" s="2">
        <v>0.66666666666666663</v>
      </c>
      <c r="AG342" t="s">
        <v>840</v>
      </c>
      <c r="AH342" s="17">
        <v>220</v>
      </c>
      <c r="AI342" s="17" cm="1">
        <f t="array" ref="AI342">SUMPRODUCT(--(IFERROR(HOUR(Flights_2026_09_30333435363734[entry_hour]),-1)=HOUR(AF342)),--(IFERROR(Flights_2026_09_30333435363734[entry_sector],"")=AG342),--(IFERROR(Flights_2026_09_30333435363734[nfl],-1)&gt;=AH342),--(IFERROR(Flights_2026_09_30333435363734[nfl],-1)&lt;=IF(AH342=450,450,AH342+9)))</f>
        <v>0</v>
      </c>
    </row>
    <row r="343" spans="1:35" x14ac:dyDescent="0.2">
      <c r="A343" s="4">
        <v>0.875</v>
      </c>
      <c r="B343" s="5" cm="1">
        <f t="array" ref="B343">SUMPRODUCT(--(HOUR(Flights_2026_09_30333435363734[entry_hour])=HOUR($A343)),--(Flights_2026_09_30333435363734[BPN_2]=B$335))</f>
        <v>0</v>
      </c>
      <c r="C343" s="5" cm="1">
        <f t="array" ref="C343">SUMPRODUCT(--(HOUR(Flights_2026_09_30333435363734[entry_hour])=HOUR($A343)),--(Flights_2026_09_30333435363734[BPN_2]=C$335))</f>
        <v>1</v>
      </c>
      <c r="D343" s="5" cm="1">
        <f t="array" ref="D343">SUMPRODUCT(--(HOUR(Flights_2026_09_30333435363734[entry_hour])=HOUR($A343)),--(Flights_2026_09_30333435363734[BPN_2]=D$335))</f>
        <v>0</v>
      </c>
      <c r="E343" s="5" cm="1">
        <f t="array" ref="E343">SUMPRODUCT(--(HOUR(Flights_2026_09_30333435363734[entry_hour])=HOUR($A343)),--(Flights_2026_09_30333435363734[BPN_2]=E$335))</f>
        <v>0</v>
      </c>
      <c r="F343" s="5" cm="1">
        <f t="array" ref="F343">SUMPRODUCT(--(HOUR(Flights_2026_09_30333435363734[entry_hour])=HOUR($A343)),--(Flights_2026_09_30333435363734[BPN_2]=F$335))</f>
        <v>3</v>
      </c>
      <c r="G343" s="5" cm="1">
        <f t="array" ref="G343">SUMPRODUCT(--(HOUR(Flights_2026_09_30333435363734[entry_hour])=HOUR($A343)),--(Flights_2026_09_30333435363734[BPN_2]=G$335))</f>
        <v>0</v>
      </c>
      <c r="H343" s="5" cm="1">
        <f t="array" ref="H343">SUMPRODUCT(--(HOUR(Flights_2026_09_30333435363734[entry_hour])=HOUR($A343)),--(Flights_2026_09_30333435363734[BPN_2]=H$335))</f>
        <v>0</v>
      </c>
      <c r="I343" s="5" cm="1">
        <f t="array" ref="I343">SUMPRODUCT(--(HOUR(Flights_2026_09_30333435363734[entry_hour])=HOUR($A343)),--(Flights_2026_09_30333435363734[BPN_2]=I$335))</f>
        <v>1</v>
      </c>
      <c r="J343" s="5" cm="1">
        <f t="array" ref="J343">SUMPRODUCT(--(HOUR(Flights_2026_09_30333435363734[entry_hour])=HOUR($A343)),--(Flights_2026_09_30333435363734[BPN_2]=J$335))</f>
        <v>0</v>
      </c>
      <c r="K343" s="5" cm="1">
        <f t="array" ref="K343">SUMPRODUCT(--(HOUR(Flights_2026_09_30333435363734[entry_hour])=HOUR($A343)),--(Flights_2026_09_30333435363734[BPN_2]=K$335))</f>
        <v>0</v>
      </c>
      <c r="L343" s="5" cm="1">
        <f t="array" ref="L343">SUMPRODUCT(--(HOUR(Flights_2026_09_30333435363734[entry_hour])=HOUR($A343)),--(Flights_2026_09_30333435363734[BPN_2]=L$335))</f>
        <v>0</v>
      </c>
      <c r="M343" s="5" cm="1">
        <f t="array" ref="M343">SUMPRODUCT(--(HOUR(Flights_2026_09_30333435363734[entry_hour])=HOUR($A343)),--(Flights_2026_09_30333435363734[BPN_2]=M$335))</f>
        <v>0</v>
      </c>
      <c r="N343" s="5" cm="1">
        <f t="array" ref="N343">SUMPRODUCT(--(HOUR(Flights_2026_09_30333435363734[entry_hour])=HOUR($A343)),--(Flights_2026_09_30333435363734[BPN_2]=N$335))</f>
        <v>0</v>
      </c>
      <c r="O343" s="5" cm="1">
        <f t="array" ref="O343">SUMPRODUCT(--(HOUR(Flights_2026_09_30333435363734[entry_hour])=HOUR($A343)),--(Flights_2026_09_30333435363734[BPN_2]=O$335))</f>
        <v>0</v>
      </c>
      <c r="AF343" s="2">
        <v>0.66666666666666663</v>
      </c>
      <c r="AG343" t="s">
        <v>840</v>
      </c>
      <c r="AH343" s="17">
        <v>230</v>
      </c>
      <c r="AI343" s="17" cm="1">
        <f t="array" ref="AI343">SUMPRODUCT(--(IFERROR(HOUR(Flights_2026_09_30333435363734[entry_hour]),-1)=HOUR(AF343)),--(IFERROR(Flights_2026_09_30333435363734[entry_sector],"")=AG343),--(IFERROR(Flights_2026_09_30333435363734[nfl],-1)&gt;=AH343),--(IFERROR(Flights_2026_09_30333435363734[nfl],-1)&lt;=IF(AH343=450,450,AH343+9)))</f>
        <v>0</v>
      </c>
    </row>
    <row r="344" spans="1:35" x14ac:dyDescent="0.2">
      <c r="A344" s="4">
        <v>0.91666666666666663</v>
      </c>
      <c r="B344" s="5" cm="1">
        <f t="array" ref="B344">SUMPRODUCT(--(HOUR(Flights_2026_09_30333435363734[entry_hour])=HOUR($A344)),--(Flights_2026_09_30333435363734[BPN_2]=B$335))</f>
        <v>0</v>
      </c>
      <c r="C344" s="5" cm="1">
        <f t="array" ref="C344">SUMPRODUCT(--(HOUR(Flights_2026_09_30333435363734[entry_hour])=HOUR($A344)),--(Flights_2026_09_30333435363734[BPN_2]=C$335))</f>
        <v>1</v>
      </c>
      <c r="D344" s="5" cm="1">
        <f t="array" ref="D344">SUMPRODUCT(--(HOUR(Flights_2026_09_30333435363734[entry_hour])=HOUR($A344)),--(Flights_2026_09_30333435363734[BPN_2]=D$335))</f>
        <v>2</v>
      </c>
      <c r="E344" s="5" cm="1">
        <f t="array" ref="E344">SUMPRODUCT(--(HOUR(Flights_2026_09_30333435363734[entry_hour])=HOUR($A344)),--(Flights_2026_09_30333435363734[BPN_2]=E$335))</f>
        <v>0</v>
      </c>
      <c r="F344" s="5" cm="1">
        <f t="array" ref="F344">SUMPRODUCT(--(HOUR(Flights_2026_09_30333435363734[entry_hour])=HOUR($A344)),--(Flights_2026_09_30333435363734[BPN_2]=F$335))</f>
        <v>2</v>
      </c>
      <c r="G344" s="5" cm="1">
        <f t="array" ref="G344">SUMPRODUCT(--(HOUR(Flights_2026_09_30333435363734[entry_hour])=HOUR($A344)),--(Flights_2026_09_30333435363734[BPN_2]=G$335))</f>
        <v>0</v>
      </c>
      <c r="H344" s="5" cm="1">
        <f t="array" ref="H344">SUMPRODUCT(--(HOUR(Flights_2026_09_30333435363734[entry_hour])=HOUR($A344)),--(Flights_2026_09_30333435363734[BPN_2]=H$335))</f>
        <v>0</v>
      </c>
      <c r="I344" s="5" cm="1">
        <f t="array" ref="I344">SUMPRODUCT(--(HOUR(Flights_2026_09_30333435363734[entry_hour])=HOUR($A344)),--(Flights_2026_09_30333435363734[BPN_2]=I$335))</f>
        <v>0</v>
      </c>
      <c r="J344" s="5" cm="1">
        <f t="array" ref="J344">SUMPRODUCT(--(HOUR(Flights_2026_09_30333435363734[entry_hour])=HOUR($A344)),--(Flights_2026_09_30333435363734[BPN_2]=J$335))</f>
        <v>3</v>
      </c>
      <c r="K344" s="5" cm="1">
        <f t="array" ref="K344">SUMPRODUCT(--(HOUR(Flights_2026_09_30333435363734[entry_hour])=HOUR($A344)),--(Flights_2026_09_30333435363734[BPN_2]=K$335))</f>
        <v>0</v>
      </c>
      <c r="L344" s="5" cm="1">
        <f t="array" ref="L344">SUMPRODUCT(--(HOUR(Flights_2026_09_30333435363734[entry_hour])=HOUR($A344)),--(Flights_2026_09_30333435363734[BPN_2]=L$335))</f>
        <v>0</v>
      </c>
      <c r="M344" s="5" cm="1">
        <f t="array" ref="M344">SUMPRODUCT(--(HOUR(Flights_2026_09_30333435363734[entry_hour])=HOUR($A344)),--(Flights_2026_09_30333435363734[BPN_2]=M$335))</f>
        <v>0</v>
      </c>
      <c r="N344" s="5" cm="1">
        <f t="array" ref="N344">SUMPRODUCT(--(HOUR(Flights_2026_09_30333435363734[entry_hour])=HOUR($A344)),--(Flights_2026_09_30333435363734[BPN_2]=N$335))</f>
        <v>0</v>
      </c>
      <c r="O344" s="5" cm="1">
        <f t="array" ref="O344">SUMPRODUCT(--(HOUR(Flights_2026_09_30333435363734[entry_hour])=HOUR($A344)),--(Flights_2026_09_30333435363734[BPN_2]=O$335))</f>
        <v>0</v>
      </c>
      <c r="AF344" s="2">
        <v>0.66666666666666663</v>
      </c>
      <c r="AG344" t="s">
        <v>840</v>
      </c>
      <c r="AH344" s="17">
        <v>240</v>
      </c>
      <c r="AI344" s="17" cm="1">
        <f t="array" ref="AI344">SUMPRODUCT(--(IFERROR(HOUR(Flights_2026_09_30333435363734[entry_hour]),-1)=HOUR(AF344)),--(IFERROR(Flights_2026_09_30333435363734[entry_sector],"")=AG344),--(IFERROR(Flights_2026_09_30333435363734[nfl],-1)&gt;=AH344),--(IFERROR(Flights_2026_09_30333435363734[nfl],-1)&lt;=IF(AH344=450,450,AH344+9)))</f>
        <v>0</v>
      </c>
    </row>
    <row r="345" spans="1:35" x14ac:dyDescent="0.2">
      <c r="AF345" s="2">
        <v>0.66666666666666663</v>
      </c>
      <c r="AG345" t="s">
        <v>840</v>
      </c>
      <c r="AH345" s="17">
        <v>250</v>
      </c>
      <c r="AI345" s="17" cm="1">
        <f t="array" ref="AI345">SUMPRODUCT(--(IFERROR(HOUR(Flights_2026_09_30333435363734[entry_hour]),-1)=HOUR(AF345)),--(IFERROR(Flights_2026_09_30333435363734[entry_sector],"")=AG345),--(IFERROR(Flights_2026_09_30333435363734[nfl],-1)&gt;=AH345),--(IFERROR(Flights_2026_09_30333435363734[nfl],-1)&lt;=IF(AH345=450,450,AH345+9)))</f>
        <v>0</v>
      </c>
    </row>
    <row r="346" spans="1:35" x14ac:dyDescent="0.2">
      <c r="AF346" s="2">
        <v>0.66666666666666663</v>
      </c>
      <c r="AG346" t="s">
        <v>840</v>
      </c>
      <c r="AH346" s="17">
        <v>260</v>
      </c>
      <c r="AI346" s="17" cm="1">
        <f t="array" ref="AI346">SUMPRODUCT(--(IFERROR(HOUR(Flights_2026_09_30333435363734[entry_hour]),-1)=HOUR(AF346)),--(IFERROR(Flights_2026_09_30333435363734[entry_sector],"")=AG346),--(IFERROR(Flights_2026_09_30333435363734[nfl],-1)&gt;=AH346),--(IFERROR(Flights_2026_09_30333435363734[nfl],-1)&lt;=IF(AH346=450,450,AH346+9)))</f>
        <v>0</v>
      </c>
    </row>
    <row r="347" spans="1:35" x14ac:dyDescent="0.2">
      <c r="AF347" s="2">
        <v>0.66666666666666663</v>
      </c>
      <c r="AG347" t="s">
        <v>840</v>
      </c>
      <c r="AH347" s="17">
        <v>270</v>
      </c>
      <c r="AI347" s="17" cm="1">
        <f t="array" ref="AI347">SUMPRODUCT(--(IFERROR(HOUR(Flights_2026_09_30333435363734[entry_hour]),-1)=HOUR(AF347)),--(IFERROR(Flights_2026_09_30333435363734[entry_sector],"")=AG347),--(IFERROR(Flights_2026_09_30333435363734[nfl],-1)&gt;=AH347),--(IFERROR(Flights_2026_09_30333435363734[nfl],-1)&lt;=IF(AH347=450,450,AH347+9)))</f>
        <v>0</v>
      </c>
    </row>
    <row r="348" spans="1:35" ht="19" x14ac:dyDescent="0.25">
      <c r="A348" s="37" t="s">
        <v>2168</v>
      </c>
      <c r="B348" s="37"/>
      <c r="C348" s="37"/>
      <c r="D348" s="37"/>
      <c r="E348" s="37"/>
      <c r="F348" s="37"/>
      <c r="G348" s="37"/>
      <c r="H348" s="37"/>
      <c r="I348" s="37"/>
      <c r="J348" s="37"/>
      <c r="AF348" s="2">
        <v>0.66666666666666663</v>
      </c>
      <c r="AG348" t="s">
        <v>840</v>
      </c>
      <c r="AH348" s="17">
        <v>280</v>
      </c>
      <c r="AI348" s="17" cm="1">
        <f t="array" ref="AI348">SUMPRODUCT(--(IFERROR(HOUR(Flights_2026_09_30333435363734[entry_hour]),-1)=HOUR(AF348)),--(IFERROR(Flights_2026_09_30333435363734[entry_sector],"")=AG348),--(IFERROR(Flights_2026_09_30333435363734[nfl],-1)&gt;=AH348),--(IFERROR(Flights_2026_09_30333435363734[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30333435363734[entry_hour]),-1)=HOUR(AF349)),--(IFERROR(Flights_2026_09_30333435363734[entry_sector],"")=AG349),--(IFERROR(Flights_2026_09_30333435363734[nfl],-1)&gt;=AH349),--(IFERROR(Flights_2026_09_30333435363734[nfl],-1)&lt;=IF(AH349=450,450,AH349+9)))</f>
        <v>0</v>
      </c>
    </row>
    <row r="350" spans="1:35" x14ac:dyDescent="0.2">
      <c r="AF350" s="2">
        <v>0.66666666666666663</v>
      </c>
      <c r="AG350" t="s">
        <v>840</v>
      </c>
      <c r="AH350" s="17">
        <v>300</v>
      </c>
      <c r="AI350" s="17" cm="1">
        <f t="array" ref="AI350">SUMPRODUCT(--(IFERROR(HOUR(Flights_2026_09_30333435363734[entry_hour]),-1)=HOUR(AF350)),--(IFERROR(Flights_2026_09_30333435363734[entry_sector],"")=AG350),--(IFERROR(Flights_2026_09_30333435363734[nfl],-1)&gt;=AH350),--(IFERROR(Flights_2026_09_30333435363734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30333435363734[entry_hour]),-1)=HOUR(AF351)),--(IFERROR(Flights_2026_09_30333435363734[entry_sector],"")=AG351),--(IFERROR(Flights_2026_09_30333435363734[nfl],-1)&gt;=AH351),--(IFERROR(Flights_2026_09_30333435363734[nfl],-1)&lt;=IF(AH351=450,450,AH351+9)))</f>
        <v>0</v>
      </c>
    </row>
    <row r="352" spans="1:35" x14ac:dyDescent="0.2">
      <c r="A352" s="4">
        <v>0.58333333333333337</v>
      </c>
      <c r="B352" s="26" cm="1">
        <f t="array" ref="B352">SUMPRODUCT(--(IFERROR(HOUR(Flights_2026_09_30333435363734[ata]),-1)=HOUR($A352)),--(IFERROR(Flights_2026_09_30333435363734[arr_runway],"")=B$351))</f>
        <v>9</v>
      </c>
      <c r="C352" s="26" cm="1">
        <f t="array" ref="C352">SUMPRODUCT(--(IFERROR(HOUR(Flights_2026_09_30333435363734[ata]),-1)=HOUR($A352)),--(IFERROR(Flights_2026_09_30333435363734[arr_runway],"")=C$351))</f>
        <v>2</v>
      </c>
      <c r="D352" s="26" cm="1">
        <f t="array" ref="D352">SUMPRODUCT(--(IFERROR(HOUR(Flights_2026_09_30333435363734[ata]),-1)=HOUR($A352)),--(IFERROR(Flights_2026_09_30333435363734[arr_runway],"")=D$351))</f>
        <v>0</v>
      </c>
      <c r="E352" s="26" cm="1">
        <f t="array" ref="E352">SUMPRODUCT(--(IFERROR(HOUR(Flights_2026_09_30333435363734[ata]),-1)=HOUR($A352)),--(IFERROR(Flights_2026_09_30333435363734[arr_runway],"")=E$351))</f>
        <v>0</v>
      </c>
      <c r="AF352" s="2">
        <v>0.66666666666666663</v>
      </c>
      <c r="AG352" t="s">
        <v>840</v>
      </c>
      <c r="AH352" s="17">
        <v>320</v>
      </c>
      <c r="AI352" s="17" cm="1">
        <f t="array" ref="AI352">SUMPRODUCT(--(IFERROR(HOUR(Flights_2026_09_30333435363734[entry_hour]),-1)=HOUR(AF352)),--(IFERROR(Flights_2026_09_30333435363734[entry_sector],"")=AG352),--(IFERROR(Flights_2026_09_30333435363734[nfl],-1)&gt;=AH352),--(IFERROR(Flights_2026_09_30333435363734[nfl],-1)&lt;=IF(AH352=450,450,AH352+9)))</f>
        <v>0</v>
      </c>
    </row>
    <row r="353" spans="1:35" x14ac:dyDescent="0.2">
      <c r="A353" s="4">
        <v>0.625</v>
      </c>
      <c r="B353" s="26" cm="1">
        <f t="array" ref="B353">SUMPRODUCT(--(IFERROR(HOUR(Flights_2026_09_30333435363734[ata]),-1)=HOUR($A353)),--(IFERROR(Flights_2026_09_30333435363734[arr_runway],"")=B$351))</f>
        <v>6</v>
      </c>
      <c r="C353" s="26" cm="1">
        <f t="array" ref="C353">SUMPRODUCT(--(IFERROR(HOUR(Flights_2026_09_30333435363734[ata]),-1)=HOUR($A353)),--(IFERROR(Flights_2026_09_30333435363734[arr_runway],"")=C$351))</f>
        <v>12</v>
      </c>
      <c r="D353" s="26" cm="1">
        <f t="array" ref="D353">SUMPRODUCT(--(IFERROR(HOUR(Flights_2026_09_30333435363734[ata]),-1)=HOUR($A353)),--(IFERROR(Flights_2026_09_30333435363734[arr_runway],"")=D$351))</f>
        <v>0</v>
      </c>
      <c r="E353" s="26" cm="1">
        <f t="array" ref="E353">SUMPRODUCT(--(IFERROR(HOUR(Flights_2026_09_30333435363734[ata]),-1)=HOUR($A353)),--(IFERROR(Flights_2026_09_30333435363734[arr_runway],"")=E$351))</f>
        <v>0</v>
      </c>
      <c r="AF353" s="2">
        <v>0.66666666666666663</v>
      </c>
      <c r="AG353" t="s">
        <v>840</v>
      </c>
      <c r="AH353" s="17">
        <v>330</v>
      </c>
      <c r="AI353" s="17" cm="1">
        <f t="array" ref="AI353">SUMPRODUCT(--(IFERROR(HOUR(Flights_2026_09_30333435363734[entry_hour]),-1)=HOUR(AF353)),--(IFERROR(Flights_2026_09_30333435363734[entry_sector],"")=AG353),--(IFERROR(Flights_2026_09_30333435363734[nfl],-1)&gt;=AH353),--(IFERROR(Flights_2026_09_30333435363734[nfl],-1)&lt;=IF(AH353=450,450,AH353+9)))</f>
        <v>0</v>
      </c>
    </row>
    <row r="354" spans="1:35" x14ac:dyDescent="0.2">
      <c r="A354" s="4">
        <v>0.66666666666666674</v>
      </c>
      <c r="B354" s="26" cm="1">
        <f t="array" ref="B354">SUMPRODUCT(--(IFERROR(HOUR(Flights_2026_09_30333435363734[ata]),-1)=HOUR($A354)),--(IFERROR(Flights_2026_09_30333435363734[arr_runway],"")=B$351))</f>
        <v>17</v>
      </c>
      <c r="C354" s="26" cm="1">
        <f t="array" ref="C354">SUMPRODUCT(--(IFERROR(HOUR(Flights_2026_09_30333435363734[ata]),-1)=HOUR($A354)),--(IFERROR(Flights_2026_09_30333435363734[arr_runway],"")=C$351))</f>
        <v>3</v>
      </c>
      <c r="D354" s="26" cm="1">
        <f t="array" ref="D354">SUMPRODUCT(--(IFERROR(HOUR(Flights_2026_09_30333435363734[ata]),-1)=HOUR($A354)),--(IFERROR(Flights_2026_09_30333435363734[arr_runway],"")=D$351))</f>
        <v>0</v>
      </c>
      <c r="E354" s="26" cm="1">
        <f t="array" ref="E354">SUMPRODUCT(--(IFERROR(HOUR(Flights_2026_09_30333435363734[ata]),-1)=HOUR($A354)),--(IFERROR(Flights_2026_09_30333435363734[arr_runway],"")=E$351))</f>
        <v>0</v>
      </c>
      <c r="AF354" s="2">
        <v>0.66666666666666663</v>
      </c>
      <c r="AG354" t="s">
        <v>840</v>
      </c>
      <c r="AH354" s="17">
        <v>340</v>
      </c>
      <c r="AI354" s="17" cm="1">
        <f t="array" ref="AI354">SUMPRODUCT(--(IFERROR(HOUR(Flights_2026_09_30333435363734[entry_hour]),-1)=HOUR(AF354)),--(IFERROR(Flights_2026_09_30333435363734[entry_sector],"")=AG354),--(IFERROR(Flights_2026_09_30333435363734[nfl],-1)&gt;=AH354),--(IFERROR(Flights_2026_09_30333435363734[nfl],-1)&lt;=IF(AH354=450,450,AH354+9)))</f>
        <v>0</v>
      </c>
    </row>
    <row r="355" spans="1:35" x14ac:dyDescent="0.2">
      <c r="A355" s="4">
        <v>0.70833333333333337</v>
      </c>
      <c r="B355" s="26" cm="1">
        <f t="array" ref="B355">SUMPRODUCT(--(IFERROR(HOUR(Flights_2026_09_30333435363734[ata]),-1)=HOUR($A355)),--(IFERROR(Flights_2026_09_30333435363734[arr_runway],"")=B$351))</f>
        <v>18</v>
      </c>
      <c r="C355" s="26" cm="1">
        <f t="array" ref="C355">SUMPRODUCT(--(IFERROR(HOUR(Flights_2026_09_30333435363734[ata]),-1)=HOUR($A355)),--(IFERROR(Flights_2026_09_30333435363734[arr_runway],"")=C$351))</f>
        <v>3</v>
      </c>
      <c r="D355" s="26" cm="1">
        <f t="array" ref="D355">SUMPRODUCT(--(IFERROR(HOUR(Flights_2026_09_30333435363734[ata]),-1)=HOUR($A355)),--(IFERROR(Flights_2026_09_30333435363734[arr_runway],"")=D$351))</f>
        <v>0</v>
      </c>
      <c r="E355" s="26" cm="1">
        <f t="array" ref="E355">SUMPRODUCT(--(IFERROR(HOUR(Flights_2026_09_30333435363734[ata]),-1)=HOUR($A355)),--(IFERROR(Flights_2026_09_30333435363734[arr_runway],"")=E$351))</f>
        <v>0</v>
      </c>
      <c r="AF355" s="2">
        <v>0.66666666666666663</v>
      </c>
      <c r="AG355" t="s">
        <v>840</v>
      </c>
      <c r="AH355" s="17">
        <v>350</v>
      </c>
      <c r="AI355" s="17" cm="1">
        <f t="array" ref="AI355">SUMPRODUCT(--(IFERROR(HOUR(Flights_2026_09_30333435363734[entry_hour]),-1)=HOUR(AF355)),--(IFERROR(Flights_2026_09_30333435363734[entry_sector],"")=AG355),--(IFERROR(Flights_2026_09_30333435363734[nfl],-1)&gt;=AH355),--(IFERROR(Flights_2026_09_30333435363734[nfl],-1)&lt;=IF(AH355=450,450,AH355+9)))</f>
        <v>1</v>
      </c>
    </row>
    <row r="356" spans="1:35" x14ac:dyDescent="0.2">
      <c r="A356" s="4">
        <v>0.75</v>
      </c>
      <c r="B356" s="26" cm="1">
        <f t="array" ref="B356">SUMPRODUCT(--(IFERROR(HOUR(Flights_2026_09_30333435363734[ata]),-1)=HOUR($A356)),--(IFERROR(Flights_2026_09_30333435363734[arr_runway],"")=B$351))</f>
        <v>17</v>
      </c>
      <c r="C356" s="26" cm="1">
        <f t="array" ref="C356">SUMPRODUCT(--(IFERROR(HOUR(Flights_2026_09_30333435363734[ata]),-1)=HOUR($A356)),--(IFERROR(Flights_2026_09_30333435363734[arr_runway],"")=C$351))</f>
        <v>2</v>
      </c>
      <c r="D356" s="26" cm="1">
        <f t="array" ref="D356">SUMPRODUCT(--(IFERROR(HOUR(Flights_2026_09_30333435363734[ata]),-1)=HOUR($A356)),--(IFERROR(Flights_2026_09_30333435363734[arr_runway],"")=D$351))</f>
        <v>0</v>
      </c>
      <c r="E356" s="26" cm="1">
        <f t="array" ref="E356">SUMPRODUCT(--(IFERROR(HOUR(Flights_2026_09_30333435363734[ata]),-1)=HOUR($A356)),--(IFERROR(Flights_2026_09_30333435363734[arr_runway],"")=E$351))</f>
        <v>0</v>
      </c>
      <c r="AF356" s="2">
        <v>0.66666666666666663</v>
      </c>
      <c r="AG356" t="s">
        <v>840</v>
      </c>
      <c r="AH356" s="17">
        <v>360</v>
      </c>
      <c r="AI356" s="17" cm="1">
        <f t="array" ref="AI356">SUMPRODUCT(--(IFERROR(HOUR(Flights_2026_09_30333435363734[entry_hour]),-1)=HOUR(AF356)),--(IFERROR(Flights_2026_09_30333435363734[entry_sector],"")=AG356),--(IFERROR(Flights_2026_09_30333435363734[nfl],-1)&gt;=AH356),--(IFERROR(Flights_2026_09_30333435363734[nfl],-1)&lt;=IF(AH356=450,450,AH356+9)))</f>
        <v>0</v>
      </c>
    </row>
    <row r="357" spans="1:35" x14ac:dyDescent="0.2">
      <c r="A357" s="4">
        <v>0.79166666666666674</v>
      </c>
      <c r="B357" s="26" cm="1">
        <f t="array" ref="B357">SUMPRODUCT(--(IFERROR(HOUR(Flights_2026_09_30333435363734[ata]),-1)=HOUR($A357)),--(IFERROR(Flights_2026_09_30333435363734[arr_runway],"")=B$351))</f>
        <v>15</v>
      </c>
      <c r="C357" s="26" cm="1">
        <f t="array" ref="C357">SUMPRODUCT(--(IFERROR(HOUR(Flights_2026_09_30333435363734[ata]),-1)=HOUR($A357)),--(IFERROR(Flights_2026_09_30333435363734[arr_runway],"")=C$351))</f>
        <v>2</v>
      </c>
      <c r="D357" s="26" cm="1">
        <f t="array" ref="D357">SUMPRODUCT(--(IFERROR(HOUR(Flights_2026_09_30333435363734[ata]),-1)=HOUR($A357)),--(IFERROR(Flights_2026_09_30333435363734[arr_runway],"")=D$351))</f>
        <v>0</v>
      </c>
      <c r="E357" s="26" cm="1">
        <f t="array" ref="E357">SUMPRODUCT(--(IFERROR(HOUR(Flights_2026_09_30333435363734[ata]),-1)=HOUR($A357)),--(IFERROR(Flights_2026_09_30333435363734[arr_runway],"")=E$351))</f>
        <v>0</v>
      </c>
      <c r="AF357" s="2">
        <v>0.66666666666666663</v>
      </c>
      <c r="AG357" t="s">
        <v>840</v>
      </c>
      <c r="AH357" s="17">
        <v>370</v>
      </c>
      <c r="AI357" s="17" cm="1">
        <f t="array" ref="AI357">SUMPRODUCT(--(IFERROR(HOUR(Flights_2026_09_30333435363734[entry_hour]),-1)=HOUR(AF357)),--(IFERROR(Flights_2026_09_30333435363734[entry_sector],"")=AG357),--(IFERROR(Flights_2026_09_30333435363734[nfl],-1)&gt;=AH357),--(IFERROR(Flights_2026_09_30333435363734[nfl],-1)&lt;=IF(AH357=450,450,AH357+9)))</f>
        <v>0</v>
      </c>
    </row>
    <row r="358" spans="1:35" x14ac:dyDescent="0.2">
      <c r="A358" s="4">
        <v>0.83333333333333337</v>
      </c>
      <c r="B358" s="26" cm="1">
        <f t="array" ref="B358">SUMPRODUCT(--(IFERROR(HOUR(Flights_2026_09_30333435363734[ata]),-1)=HOUR($A358)),--(IFERROR(Flights_2026_09_30333435363734[arr_runway],"")=B$351))</f>
        <v>11</v>
      </c>
      <c r="C358" s="26" cm="1">
        <f t="array" ref="C358">SUMPRODUCT(--(IFERROR(HOUR(Flights_2026_09_30333435363734[ata]),-1)=HOUR($A358)),--(IFERROR(Flights_2026_09_30333435363734[arr_runway],"")=C$351))</f>
        <v>1</v>
      </c>
      <c r="D358" s="26" cm="1">
        <f t="array" ref="D358">SUMPRODUCT(--(IFERROR(HOUR(Flights_2026_09_30333435363734[ata]),-1)=HOUR($A358)),--(IFERROR(Flights_2026_09_30333435363734[arr_runway],"")=D$351))</f>
        <v>0</v>
      </c>
      <c r="E358" s="26" cm="1">
        <f t="array" ref="E358">SUMPRODUCT(--(IFERROR(HOUR(Flights_2026_09_30333435363734[ata]),-1)=HOUR($A358)),--(IFERROR(Flights_2026_09_30333435363734[arr_runway],"")=E$351))</f>
        <v>0</v>
      </c>
      <c r="AF358" s="2">
        <v>0.66666666666666663</v>
      </c>
      <c r="AG358" t="s">
        <v>840</v>
      </c>
      <c r="AH358" s="17">
        <v>380</v>
      </c>
      <c r="AI358" s="17" cm="1">
        <f t="array" ref="AI358">SUMPRODUCT(--(IFERROR(HOUR(Flights_2026_09_30333435363734[entry_hour]),-1)=HOUR(AF358)),--(IFERROR(Flights_2026_09_30333435363734[entry_sector],"")=AG358),--(IFERROR(Flights_2026_09_30333435363734[nfl],-1)&gt;=AH358),--(IFERROR(Flights_2026_09_30333435363734[nfl],-1)&lt;=IF(AH358=450,450,AH358+9)))</f>
        <v>0</v>
      </c>
    </row>
    <row r="359" spans="1:35" x14ac:dyDescent="0.2">
      <c r="A359" s="4">
        <v>0.875</v>
      </c>
      <c r="B359" s="26" cm="1">
        <f t="array" ref="B359">SUMPRODUCT(--(IFERROR(HOUR(Flights_2026_09_30333435363734[ata]),-1)=HOUR($A359)),--(IFERROR(Flights_2026_09_30333435363734[arr_runway],"")=B$351))</f>
        <v>5</v>
      </c>
      <c r="C359" s="26" cm="1">
        <f t="array" ref="C359">SUMPRODUCT(--(IFERROR(HOUR(Flights_2026_09_30333435363734[ata]),-1)=HOUR($A359)),--(IFERROR(Flights_2026_09_30333435363734[arr_runway],"")=C$351))</f>
        <v>1</v>
      </c>
      <c r="D359" s="26" cm="1">
        <f t="array" ref="D359">SUMPRODUCT(--(IFERROR(HOUR(Flights_2026_09_30333435363734[ata]),-1)=HOUR($A359)),--(IFERROR(Flights_2026_09_30333435363734[arr_runway],"")=D$351))</f>
        <v>0</v>
      </c>
      <c r="E359" s="26" cm="1">
        <f t="array" ref="E359">SUMPRODUCT(--(IFERROR(HOUR(Flights_2026_09_30333435363734[ata]),-1)=HOUR($A359)),--(IFERROR(Flights_2026_09_30333435363734[arr_runway],"")=E$351))</f>
        <v>0</v>
      </c>
      <c r="AF359" s="2">
        <v>0.66666666666666663</v>
      </c>
      <c r="AG359" t="s">
        <v>840</v>
      </c>
      <c r="AH359" s="17">
        <v>390</v>
      </c>
      <c r="AI359" s="17" cm="1">
        <f t="array" ref="AI359">SUMPRODUCT(--(IFERROR(HOUR(Flights_2026_09_30333435363734[entry_hour]),-1)=HOUR(AF359)),--(IFERROR(Flights_2026_09_30333435363734[entry_sector],"")=AG359),--(IFERROR(Flights_2026_09_30333435363734[nfl],-1)&gt;=AH359),--(IFERROR(Flights_2026_09_30333435363734[nfl],-1)&lt;=IF(AH359=450,450,AH359+9)))</f>
        <v>1</v>
      </c>
    </row>
    <row r="360" spans="1:35" x14ac:dyDescent="0.2">
      <c r="A360" s="4">
        <v>0.91666666666666674</v>
      </c>
      <c r="B360" s="26" cm="1">
        <f t="array" ref="B360">SUMPRODUCT(--(IFERROR(HOUR(Flights_2026_09_30333435363734[ata]),-1)=HOUR($A360)),--(IFERROR(Flights_2026_09_30333435363734[arr_runway],"")=B$351))</f>
        <v>8</v>
      </c>
      <c r="C360" s="26" cm="1">
        <f t="array" ref="C360">SUMPRODUCT(--(IFERROR(HOUR(Flights_2026_09_30333435363734[ata]),-1)=HOUR($A360)),--(IFERROR(Flights_2026_09_30333435363734[arr_runway],"")=C$351))</f>
        <v>1</v>
      </c>
      <c r="D360" s="26" cm="1">
        <f t="array" ref="D360">SUMPRODUCT(--(IFERROR(HOUR(Flights_2026_09_30333435363734[ata]),-1)=HOUR($A360)),--(IFERROR(Flights_2026_09_30333435363734[arr_runway],"")=D$351))</f>
        <v>0</v>
      </c>
      <c r="E360" s="26" cm="1">
        <f t="array" ref="E360">SUMPRODUCT(--(IFERROR(HOUR(Flights_2026_09_30333435363734[ata]),-1)=HOUR($A360)),--(IFERROR(Flights_2026_09_30333435363734[arr_runway],"")=E$351))</f>
        <v>0</v>
      </c>
      <c r="AF360" s="2">
        <v>0.66666666666666663</v>
      </c>
      <c r="AG360" t="s">
        <v>840</v>
      </c>
      <c r="AH360" s="17">
        <v>400</v>
      </c>
      <c r="AI360" s="17" cm="1">
        <f t="array" ref="AI360">SUMPRODUCT(--(IFERROR(HOUR(Flights_2026_09_30333435363734[entry_hour]),-1)=HOUR(AF360)),--(IFERROR(Flights_2026_09_30333435363734[entry_sector],"")=AG360),--(IFERROR(Flights_2026_09_30333435363734[nfl],-1)&gt;=AH360),--(IFERROR(Flights_2026_09_30333435363734[nfl],-1)&lt;=IF(AH360=450,450,AH360+9)))</f>
        <v>0</v>
      </c>
    </row>
    <row r="361" spans="1:35" x14ac:dyDescent="0.2">
      <c r="AF361" s="2">
        <v>0.66666666666666663</v>
      </c>
      <c r="AG361" t="s">
        <v>840</v>
      </c>
      <c r="AH361" s="17">
        <v>410</v>
      </c>
      <c r="AI361" s="17" cm="1">
        <f t="array" ref="AI361">SUMPRODUCT(--(IFERROR(HOUR(Flights_2026_09_30333435363734[entry_hour]),-1)=HOUR(AF361)),--(IFERROR(Flights_2026_09_30333435363734[entry_sector],"")=AG361),--(IFERROR(Flights_2026_09_30333435363734[nfl],-1)&gt;=AH361),--(IFERROR(Flights_2026_09_30333435363734[nfl],-1)&lt;=IF(AH361=450,450,AH361+9)))</f>
        <v>0</v>
      </c>
    </row>
    <row r="362" spans="1:35" x14ac:dyDescent="0.2">
      <c r="AF362" s="2">
        <v>0.66666666666666663</v>
      </c>
      <c r="AG362" t="s">
        <v>840</v>
      </c>
      <c r="AH362" s="17">
        <v>420</v>
      </c>
      <c r="AI362" s="17" cm="1">
        <f t="array" ref="AI362">SUMPRODUCT(--(IFERROR(HOUR(Flights_2026_09_30333435363734[entry_hour]),-1)=HOUR(AF362)),--(IFERROR(Flights_2026_09_30333435363734[entry_sector],"")=AG362),--(IFERROR(Flights_2026_09_30333435363734[nfl],-1)&gt;=AH362),--(IFERROR(Flights_2026_09_30333435363734[nfl],-1)&lt;=IF(AH362=450,450,AH362+9)))</f>
        <v>0</v>
      </c>
    </row>
    <row r="363" spans="1:35" x14ac:dyDescent="0.2">
      <c r="AF363" s="2">
        <v>0.66666666666666663</v>
      </c>
      <c r="AG363" t="s">
        <v>840</v>
      </c>
      <c r="AH363" s="17">
        <v>430</v>
      </c>
      <c r="AI363" s="17" cm="1">
        <f t="array" ref="AI363">SUMPRODUCT(--(IFERROR(HOUR(Flights_2026_09_30333435363734[entry_hour]),-1)=HOUR(AF363)),--(IFERROR(Flights_2026_09_30333435363734[entry_sector],"")=AG363),--(IFERROR(Flights_2026_09_30333435363734[nfl],-1)&gt;=AH363),--(IFERROR(Flights_2026_09_30333435363734[nfl],-1)&lt;=IF(AH363=450,450,AH363+9)))</f>
        <v>0</v>
      </c>
    </row>
    <row r="364" spans="1:35" x14ac:dyDescent="0.2">
      <c r="AF364" s="2">
        <v>0.66666666666666663</v>
      </c>
      <c r="AG364" t="s">
        <v>840</v>
      </c>
      <c r="AH364" s="17">
        <v>440</v>
      </c>
      <c r="AI364" s="17" cm="1">
        <f t="array" ref="AI364">SUMPRODUCT(--(IFERROR(HOUR(Flights_2026_09_30333435363734[entry_hour]),-1)=HOUR(AF364)),--(IFERROR(Flights_2026_09_30333435363734[entry_sector],"")=AG364),--(IFERROR(Flights_2026_09_30333435363734[nfl],-1)&gt;=AH364),--(IFERROR(Flights_2026_09_30333435363734[nfl],-1)&lt;=IF(AH364=450,450,AH364+9)))</f>
        <v>0</v>
      </c>
    </row>
    <row r="365" spans="1:35" x14ac:dyDescent="0.2">
      <c r="AF365" s="2">
        <v>0.66666666666666663</v>
      </c>
      <c r="AG365" t="s">
        <v>840</v>
      </c>
      <c r="AH365" s="17">
        <v>450</v>
      </c>
      <c r="AI365" s="17" cm="1">
        <f t="array" ref="AI365">SUMPRODUCT(--(IFERROR(HOUR(Flights_2026_09_30333435363734[entry_hour]),-1)=HOUR(AF365)),--(IFERROR(Flights_2026_09_30333435363734[entry_sector],"")=AG365),--(IFERROR(Flights_2026_09_30333435363734[nfl],-1)&gt;=AH365),--(IFERROR(Flights_2026_09_30333435363734[nfl],-1)&lt;=IF(AH365=450,450,AH365+9)))</f>
        <v>0</v>
      </c>
    </row>
    <row r="366" spans="1:35" x14ac:dyDescent="0.2">
      <c r="AF366" s="2">
        <v>0.66666666666666663</v>
      </c>
      <c r="AG366" t="s">
        <v>747</v>
      </c>
      <c r="AH366" s="17">
        <v>200</v>
      </c>
      <c r="AI366" s="17" cm="1">
        <f t="array" ref="AI366">SUMPRODUCT(--(IFERROR(HOUR(Flights_2026_09_30333435363734[entry_hour]),-1)=HOUR(AF366)),--(IFERROR(Flights_2026_09_30333435363734[entry_sector],"")=AG366),--(IFERROR(Flights_2026_09_30333435363734[nfl],-1)&gt;=AH366),--(IFERROR(Flights_2026_09_30333435363734[nfl],-1)&lt;=IF(AH366=450,450,AH366+9)))</f>
        <v>0</v>
      </c>
    </row>
    <row r="367" spans="1:35" x14ac:dyDescent="0.2">
      <c r="AF367" s="2">
        <v>0.66666666666666663</v>
      </c>
      <c r="AG367" t="s">
        <v>747</v>
      </c>
      <c r="AH367" s="17">
        <v>210</v>
      </c>
      <c r="AI367" s="17" cm="1">
        <f t="array" ref="AI367">SUMPRODUCT(--(IFERROR(HOUR(Flights_2026_09_30333435363734[entry_hour]),-1)=HOUR(AF367)),--(IFERROR(Flights_2026_09_30333435363734[entry_sector],"")=AG367),--(IFERROR(Flights_2026_09_30333435363734[nfl],-1)&gt;=AH367),--(IFERROR(Flights_2026_09_30333435363734[nfl],-1)&lt;=IF(AH367=450,450,AH367+9)))</f>
        <v>2</v>
      </c>
    </row>
    <row r="368" spans="1:35" x14ac:dyDescent="0.2">
      <c r="AF368" s="2">
        <v>0.66666666666666663</v>
      </c>
      <c r="AG368" t="s">
        <v>747</v>
      </c>
      <c r="AH368" s="17">
        <v>220</v>
      </c>
      <c r="AI368" s="17" cm="1">
        <f t="array" ref="AI368">SUMPRODUCT(--(IFERROR(HOUR(Flights_2026_09_30333435363734[entry_hour]),-1)=HOUR(AF368)),--(IFERROR(Flights_2026_09_30333435363734[entry_sector],"")=AG368),--(IFERROR(Flights_2026_09_30333435363734[nfl],-1)&gt;=AH368),--(IFERROR(Flights_2026_09_30333435363734[nfl],-1)&lt;=IF(AH368=450,450,AH368+9)))</f>
        <v>0</v>
      </c>
    </row>
    <row r="369" spans="32:35" x14ac:dyDescent="0.2">
      <c r="AF369" s="2">
        <v>0.66666666666666663</v>
      </c>
      <c r="AG369" t="s">
        <v>747</v>
      </c>
      <c r="AH369" s="17">
        <v>230</v>
      </c>
      <c r="AI369" s="17" cm="1">
        <f t="array" ref="AI369">SUMPRODUCT(--(IFERROR(HOUR(Flights_2026_09_30333435363734[entry_hour]),-1)=HOUR(AF369)),--(IFERROR(Flights_2026_09_30333435363734[entry_sector],"")=AG369),--(IFERROR(Flights_2026_09_30333435363734[nfl],-1)&gt;=AH369),--(IFERROR(Flights_2026_09_30333435363734[nfl],-1)&lt;=IF(AH369=450,450,AH369+9)))</f>
        <v>0</v>
      </c>
    </row>
    <row r="370" spans="32:35" x14ac:dyDescent="0.2">
      <c r="AF370" s="2">
        <v>0.66666666666666663</v>
      </c>
      <c r="AG370" t="s">
        <v>747</v>
      </c>
      <c r="AH370" s="17">
        <v>240</v>
      </c>
      <c r="AI370" s="17" cm="1">
        <f t="array" ref="AI370">SUMPRODUCT(--(IFERROR(HOUR(Flights_2026_09_30333435363734[entry_hour]),-1)=HOUR(AF370)),--(IFERROR(Flights_2026_09_30333435363734[entry_sector],"")=AG370),--(IFERROR(Flights_2026_09_30333435363734[nfl],-1)&gt;=AH370),--(IFERROR(Flights_2026_09_30333435363734[nfl],-1)&lt;=IF(AH370=450,450,AH370+9)))</f>
        <v>0</v>
      </c>
    </row>
    <row r="371" spans="32:35" x14ac:dyDescent="0.2">
      <c r="AF371" s="2">
        <v>0.66666666666666663</v>
      </c>
      <c r="AG371" t="s">
        <v>747</v>
      </c>
      <c r="AH371" s="17">
        <v>250</v>
      </c>
      <c r="AI371" s="17" cm="1">
        <f t="array" ref="AI371">SUMPRODUCT(--(IFERROR(HOUR(Flights_2026_09_30333435363734[entry_hour]),-1)=HOUR(AF371)),--(IFERROR(Flights_2026_09_30333435363734[entry_sector],"")=AG371),--(IFERROR(Flights_2026_09_30333435363734[nfl],-1)&gt;=AH371),--(IFERROR(Flights_2026_09_30333435363734[nfl],-1)&lt;=IF(AH371=450,450,AH371+9)))</f>
        <v>0</v>
      </c>
    </row>
    <row r="372" spans="32:35" x14ac:dyDescent="0.2">
      <c r="AF372" s="2">
        <v>0.66666666666666663</v>
      </c>
      <c r="AG372" t="s">
        <v>747</v>
      </c>
      <c r="AH372" s="17">
        <v>260</v>
      </c>
      <c r="AI372" s="17" cm="1">
        <f t="array" ref="AI372">SUMPRODUCT(--(IFERROR(HOUR(Flights_2026_09_30333435363734[entry_hour]),-1)=HOUR(AF372)),--(IFERROR(Flights_2026_09_30333435363734[entry_sector],"")=AG372),--(IFERROR(Flights_2026_09_30333435363734[nfl],-1)&gt;=AH372),--(IFERROR(Flights_2026_09_30333435363734[nfl],-1)&lt;=IF(AH372=450,450,AH372+9)))</f>
        <v>0</v>
      </c>
    </row>
    <row r="373" spans="32:35" x14ac:dyDescent="0.2">
      <c r="AF373" s="2">
        <v>0.66666666666666663</v>
      </c>
      <c r="AG373" t="s">
        <v>747</v>
      </c>
      <c r="AH373" s="17">
        <v>270</v>
      </c>
      <c r="AI373" s="17" cm="1">
        <f t="array" ref="AI373">SUMPRODUCT(--(IFERROR(HOUR(Flights_2026_09_30333435363734[entry_hour]),-1)=HOUR(AF373)),--(IFERROR(Flights_2026_09_30333435363734[entry_sector],"")=AG373),--(IFERROR(Flights_2026_09_30333435363734[nfl],-1)&gt;=AH373),--(IFERROR(Flights_2026_09_30333435363734[nfl],-1)&lt;=IF(AH373=450,450,AH373+9)))</f>
        <v>0</v>
      </c>
    </row>
    <row r="374" spans="32:35" x14ac:dyDescent="0.2">
      <c r="AF374" s="2">
        <v>0.66666666666666663</v>
      </c>
      <c r="AG374" t="s">
        <v>747</v>
      </c>
      <c r="AH374" s="17">
        <v>280</v>
      </c>
      <c r="AI374" s="17" cm="1">
        <f t="array" ref="AI374">SUMPRODUCT(--(IFERROR(HOUR(Flights_2026_09_30333435363734[entry_hour]),-1)=HOUR(AF374)),--(IFERROR(Flights_2026_09_30333435363734[entry_sector],"")=AG374),--(IFERROR(Flights_2026_09_30333435363734[nfl],-1)&gt;=AH374),--(IFERROR(Flights_2026_09_30333435363734[nfl],-1)&lt;=IF(AH374=450,450,AH374+9)))</f>
        <v>0</v>
      </c>
    </row>
    <row r="375" spans="32:35" x14ac:dyDescent="0.2">
      <c r="AF375" s="2">
        <v>0.66666666666666663</v>
      </c>
      <c r="AG375" t="s">
        <v>747</v>
      </c>
      <c r="AH375" s="17">
        <v>290</v>
      </c>
      <c r="AI375" s="17" cm="1">
        <f t="array" ref="AI375">SUMPRODUCT(--(IFERROR(HOUR(Flights_2026_09_30333435363734[entry_hour]),-1)=HOUR(AF375)),--(IFERROR(Flights_2026_09_30333435363734[entry_sector],"")=AG375),--(IFERROR(Flights_2026_09_30333435363734[nfl],-1)&gt;=AH375),--(IFERROR(Flights_2026_09_30333435363734[nfl],-1)&lt;=IF(AH375=450,450,AH375+9)))</f>
        <v>0</v>
      </c>
    </row>
    <row r="376" spans="32:35" x14ac:dyDescent="0.2">
      <c r="AF376" s="2">
        <v>0.66666666666666663</v>
      </c>
      <c r="AG376" t="s">
        <v>747</v>
      </c>
      <c r="AH376" s="17">
        <v>300</v>
      </c>
      <c r="AI376" s="17" cm="1">
        <f t="array" ref="AI376">SUMPRODUCT(--(IFERROR(HOUR(Flights_2026_09_30333435363734[entry_hour]),-1)=HOUR(AF376)),--(IFERROR(Flights_2026_09_30333435363734[entry_sector],"")=AG376),--(IFERROR(Flights_2026_09_30333435363734[nfl],-1)&gt;=AH376),--(IFERROR(Flights_2026_09_30333435363734[nfl],-1)&lt;=IF(AH376=450,450,AH376+9)))</f>
        <v>0</v>
      </c>
    </row>
    <row r="377" spans="32:35" x14ac:dyDescent="0.2">
      <c r="AF377" s="2">
        <v>0.66666666666666663</v>
      </c>
      <c r="AG377" t="s">
        <v>747</v>
      </c>
      <c r="AH377" s="17">
        <v>310</v>
      </c>
      <c r="AI377" s="17" cm="1">
        <f t="array" ref="AI377">SUMPRODUCT(--(IFERROR(HOUR(Flights_2026_09_30333435363734[entry_hour]),-1)=HOUR(AF377)),--(IFERROR(Flights_2026_09_30333435363734[entry_sector],"")=AG377),--(IFERROR(Flights_2026_09_30333435363734[nfl],-1)&gt;=AH377),--(IFERROR(Flights_2026_09_30333435363734[nfl],-1)&lt;=IF(AH377=450,450,AH377+9)))</f>
        <v>0</v>
      </c>
    </row>
    <row r="378" spans="32:35" x14ac:dyDescent="0.2">
      <c r="AF378" s="2">
        <v>0.66666666666666663</v>
      </c>
      <c r="AG378" t="s">
        <v>747</v>
      </c>
      <c r="AH378" s="17">
        <v>320</v>
      </c>
      <c r="AI378" s="17" cm="1">
        <f t="array" ref="AI378">SUMPRODUCT(--(IFERROR(HOUR(Flights_2026_09_30333435363734[entry_hour]),-1)=HOUR(AF378)),--(IFERROR(Flights_2026_09_30333435363734[entry_sector],"")=AG378),--(IFERROR(Flights_2026_09_30333435363734[nfl],-1)&gt;=AH378),--(IFERROR(Flights_2026_09_30333435363734[nfl],-1)&lt;=IF(AH378=450,450,AH378+9)))</f>
        <v>0</v>
      </c>
    </row>
    <row r="379" spans="32:35" x14ac:dyDescent="0.2">
      <c r="AF379" s="2">
        <v>0.66666666666666663</v>
      </c>
      <c r="AG379" t="s">
        <v>747</v>
      </c>
      <c r="AH379" s="17">
        <v>330</v>
      </c>
      <c r="AI379" s="17" cm="1">
        <f t="array" ref="AI379">SUMPRODUCT(--(IFERROR(HOUR(Flights_2026_09_30333435363734[entry_hour]),-1)=HOUR(AF379)),--(IFERROR(Flights_2026_09_30333435363734[entry_sector],"")=AG379),--(IFERROR(Flights_2026_09_30333435363734[nfl],-1)&gt;=AH379),--(IFERROR(Flights_2026_09_30333435363734[nfl],-1)&lt;=IF(AH379=450,450,AH379+9)))</f>
        <v>0</v>
      </c>
    </row>
    <row r="380" spans="32:35" x14ac:dyDescent="0.2">
      <c r="AF380" s="2">
        <v>0.66666666666666663</v>
      </c>
      <c r="AG380" t="s">
        <v>747</v>
      </c>
      <c r="AH380" s="17">
        <v>340</v>
      </c>
      <c r="AI380" s="17" cm="1">
        <f t="array" ref="AI380">SUMPRODUCT(--(IFERROR(HOUR(Flights_2026_09_30333435363734[entry_hour]),-1)=HOUR(AF380)),--(IFERROR(Flights_2026_09_30333435363734[entry_sector],"")=AG380),--(IFERROR(Flights_2026_09_30333435363734[nfl],-1)&gt;=AH380),--(IFERROR(Flights_2026_09_30333435363734[nfl],-1)&lt;=IF(AH380=450,450,AH380+9)))</f>
        <v>0</v>
      </c>
    </row>
    <row r="381" spans="32:35" x14ac:dyDescent="0.2">
      <c r="AF381" s="2">
        <v>0.66666666666666663</v>
      </c>
      <c r="AG381" t="s">
        <v>747</v>
      </c>
      <c r="AH381" s="17">
        <v>350</v>
      </c>
      <c r="AI381" s="17" cm="1">
        <f t="array" ref="AI381">SUMPRODUCT(--(IFERROR(HOUR(Flights_2026_09_30333435363734[entry_hour]),-1)=HOUR(AF381)),--(IFERROR(Flights_2026_09_30333435363734[entry_sector],"")=AG381),--(IFERROR(Flights_2026_09_30333435363734[nfl],-1)&gt;=AH381),--(IFERROR(Flights_2026_09_30333435363734[nfl],-1)&lt;=IF(AH381=450,450,AH381+9)))</f>
        <v>0</v>
      </c>
    </row>
    <row r="382" spans="32:35" x14ac:dyDescent="0.2">
      <c r="AF382" s="2">
        <v>0.66666666666666663</v>
      </c>
      <c r="AG382" t="s">
        <v>747</v>
      </c>
      <c r="AH382" s="17">
        <v>360</v>
      </c>
      <c r="AI382" s="17" cm="1">
        <f t="array" ref="AI382">SUMPRODUCT(--(IFERROR(HOUR(Flights_2026_09_30333435363734[entry_hour]),-1)=HOUR(AF382)),--(IFERROR(Flights_2026_09_30333435363734[entry_sector],"")=AG382),--(IFERROR(Flights_2026_09_30333435363734[nfl],-1)&gt;=AH382),--(IFERROR(Flights_2026_09_30333435363734[nfl],-1)&lt;=IF(AH382=450,450,AH382+9)))</f>
        <v>0</v>
      </c>
    </row>
    <row r="383" spans="32:35" x14ac:dyDescent="0.2">
      <c r="AF383" s="2">
        <v>0.66666666666666663</v>
      </c>
      <c r="AG383" t="s">
        <v>747</v>
      </c>
      <c r="AH383" s="17">
        <v>370</v>
      </c>
      <c r="AI383" s="17" cm="1">
        <f t="array" ref="AI383">SUMPRODUCT(--(IFERROR(HOUR(Flights_2026_09_30333435363734[entry_hour]),-1)=HOUR(AF383)),--(IFERROR(Flights_2026_09_30333435363734[entry_sector],"")=AG383),--(IFERROR(Flights_2026_09_30333435363734[nfl],-1)&gt;=AH383),--(IFERROR(Flights_2026_09_30333435363734[nfl],-1)&lt;=IF(AH383=450,450,AH383+9)))</f>
        <v>0</v>
      </c>
    </row>
    <row r="384" spans="32:35" x14ac:dyDescent="0.2">
      <c r="AF384" s="2">
        <v>0.66666666666666663</v>
      </c>
      <c r="AG384" t="s">
        <v>747</v>
      </c>
      <c r="AH384" s="17">
        <v>380</v>
      </c>
      <c r="AI384" s="17" cm="1">
        <f t="array" ref="AI384">SUMPRODUCT(--(IFERROR(HOUR(Flights_2026_09_30333435363734[entry_hour]),-1)=HOUR(AF384)),--(IFERROR(Flights_2026_09_30333435363734[entry_sector],"")=AG384),--(IFERROR(Flights_2026_09_30333435363734[nfl],-1)&gt;=AH384),--(IFERROR(Flights_2026_09_30333435363734[nfl],-1)&lt;=IF(AH384=450,450,AH384+9)))</f>
        <v>0</v>
      </c>
    </row>
    <row r="385" spans="32:35" x14ac:dyDescent="0.2">
      <c r="AF385" s="2">
        <v>0.66666666666666663</v>
      </c>
      <c r="AG385" t="s">
        <v>747</v>
      </c>
      <c r="AH385" s="17">
        <v>390</v>
      </c>
      <c r="AI385" s="17" cm="1">
        <f t="array" ref="AI385">SUMPRODUCT(--(IFERROR(HOUR(Flights_2026_09_30333435363734[entry_hour]),-1)=HOUR(AF385)),--(IFERROR(Flights_2026_09_30333435363734[entry_sector],"")=AG385),--(IFERROR(Flights_2026_09_30333435363734[nfl],-1)&gt;=AH385),--(IFERROR(Flights_2026_09_30333435363734[nfl],-1)&lt;=IF(AH385=450,450,AH385+9)))</f>
        <v>0</v>
      </c>
    </row>
    <row r="386" spans="32:35" x14ac:dyDescent="0.2">
      <c r="AF386" s="2">
        <v>0.66666666666666663</v>
      </c>
      <c r="AG386" t="s">
        <v>747</v>
      </c>
      <c r="AH386" s="17">
        <v>400</v>
      </c>
      <c r="AI386" s="17" cm="1">
        <f t="array" ref="AI386">SUMPRODUCT(--(IFERROR(HOUR(Flights_2026_09_30333435363734[entry_hour]),-1)=HOUR(AF386)),--(IFERROR(Flights_2026_09_30333435363734[entry_sector],"")=AG386),--(IFERROR(Flights_2026_09_30333435363734[nfl],-1)&gt;=AH386),--(IFERROR(Flights_2026_09_30333435363734[nfl],-1)&lt;=IF(AH386=450,450,AH386+9)))</f>
        <v>0</v>
      </c>
    </row>
    <row r="387" spans="32:35" ht="28" customHeight="1" x14ac:dyDescent="0.2">
      <c r="AF387" s="2">
        <v>0.66666666666666663</v>
      </c>
      <c r="AG387" t="s">
        <v>747</v>
      </c>
      <c r="AH387" s="17">
        <v>410</v>
      </c>
      <c r="AI387" s="17" cm="1">
        <f t="array" ref="AI387">SUMPRODUCT(--(IFERROR(HOUR(Flights_2026_09_30333435363734[entry_hour]),-1)=HOUR(AF387)),--(IFERROR(Flights_2026_09_30333435363734[entry_sector],"")=AG387),--(IFERROR(Flights_2026_09_30333435363734[nfl],-1)&gt;=AH387),--(IFERROR(Flights_2026_09_30333435363734[nfl],-1)&lt;=IF(AH387=450,450,AH387+9)))</f>
        <v>0</v>
      </c>
    </row>
    <row r="388" spans="32:35" x14ac:dyDescent="0.2">
      <c r="AF388" s="2">
        <v>0.66666666666666663</v>
      </c>
      <c r="AG388" t="s">
        <v>747</v>
      </c>
      <c r="AH388" s="17">
        <v>420</v>
      </c>
      <c r="AI388" s="17" cm="1">
        <f t="array" ref="AI388">SUMPRODUCT(--(IFERROR(HOUR(Flights_2026_09_30333435363734[entry_hour]),-1)=HOUR(AF388)),--(IFERROR(Flights_2026_09_30333435363734[entry_sector],"")=AG388),--(IFERROR(Flights_2026_09_30333435363734[nfl],-1)&gt;=AH388),--(IFERROR(Flights_2026_09_30333435363734[nfl],-1)&lt;=IF(AH388=450,450,AH388+9)))</f>
        <v>0</v>
      </c>
    </row>
    <row r="389" spans="32:35" x14ac:dyDescent="0.2">
      <c r="AF389" s="2">
        <v>0.66666666666666663</v>
      </c>
      <c r="AG389" t="s">
        <v>747</v>
      </c>
      <c r="AH389" s="17">
        <v>430</v>
      </c>
      <c r="AI389" s="17" cm="1">
        <f t="array" ref="AI389">SUMPRODUCT(--(IFERROR(HOUR(Flights_2026_09_30333435363734[entry_hour]),-1)=HOUR(AF389)),--(IFERROR(Flights_2026_09_30333435363734[entry_sector],"")=AG389),--(IFERROR(Flights_2026_09_30333435363734[nfl],-1)&gt;=AH389),--(IFERROR(Flights_2026_09_30333435363734[nfl],-1)&lt;=IF(AH389=450,450,AH389+9)))</f>
        <v>0</v>
      </c>
    </row>
    <row r="390" spans="32:35" x14ac:dyDescent="0.2">
      <c r="AF390" s="2">
        <v>0.66666666666666663</v>
      </c>
      <c r="AG390" t="s">
        <v>747</v>
      </c>
      <c r="AH390" s="17">
        <v>440</v>
      </c>
      <c r="AI390" s="17" cm="1">
        <f t="array" ref="AI390">SUMPRODUCT(--(IFERROR(HOUR(Flights_2026_09_30333435363734[entry_hour]),-1)=HOUR(AF390)),--(IFERROR(Flights_2026_09_30333435363734[entry_sector],"")=AG390),--(IFERROR(Flights_2026_09_30333435363734[nfl],-1)&gt;=AH390),--(IFERROR(Flights_2026_09_30333435363734[nfl],-1)&lt;=IF(AH390=450,450,AH390+9)))</f>
        <v>0</v>
      </c>
    </row>
    <row r="391" spans="32:35" x14ac:dyDescent="0.2">
      <c r="AF391" s="2">
        <v>0.66666666666666663</v>
      </c>
      <c r="AG391" t="s">
        <v>747</v>
      </c>
      <c r="AH391" s="17">
        <v>450</v>
      </c>
      <c r="AI391" s="17" cm="1">
        <f t="array" ref="AI391">SUMPRODUCT(--(IFERROR(HOUR(Flights_2026_09_30333435363734[entry_hour]),-1)=HOUR(AF391)),--(IFERROR(Flights_2026_09_30333435363734[entry_sector],"")=AG391),--(IFERROR(Flights_2026_09_30333435363734[nfl],-1)&gt;=AH391),--(IFERROR(Flights_2026_09_30333435363734[nfl],-1)&lt;=IF(AH391=450,450,AH391+9)))</f>
        <v>0</v>
      </c>
    </row>
    <row r="392" spans="32:35" x14ac:dyDescent="0.2">
      <c r="AF392" s="2">
        <v>0.70833333333333337</v>
      </c>
      <c r="AG392" t="s">
        <v>743</v>
      </c>
      <c r="AH392" s="17">
        <v>200</v>
      </c>
      <c r="AI392" s="17" cm="1">
        <f t="array" ref="AI392">SUMPRODUCT(--(IFERROR(HOUR(Flights_2026_09_30333435363734[entry_hour]),-1)=HOUR(AF392)),--(IFERROR(Flights_2026_09_30333435363734[entry_sector],"")=AG392),--(IFERROR(Flights_2026_09_30333435363734[nfl],-1)&gt;=AH392),--(IFERROR(Flights_2026_09_30333435363734[nfl],-1)&lt;=IF(AH392=450,450,AH392+9)))</f>
        <v>0</v>
      </c>
    </row>
    <row r="393" spans="32:35" x14ac:dyDescent="0.2">
      <c r="AF393" s="2">
        <v>0.70833333333333337</v>
      </c>
      <c r="AG393" t="s">
        <v>743</v>
      </c>
      <c r="AH393" s="17">
        <v>210</v>
      </c>
      <c r="AI393" s="17" cm="1">
        <f t="array" ref="AI393">SUMPRODUCT(--(IFERROR(HOUR(Flights_2026_09_30333435363734[entry_hour]),-1)=HOUR(AF393)),--(IFERROR(Flights_2026_09_30333435363734[entry_sector],"")=AG393),--(IFERROR(Flights_2026_09_30333435363734[nfl],-1)&gt;=AH393),--(IFERROR(Flights_2026_09_30333435363734[nfl],-1)&lt;=IF(AH393=450,450,AH393+9)))</f>
        <v>0</v>
      </c>
    </row>
    <row r="394" spans="32:35" x14ac:dyDescent="0.2">
      <c r="AF394" s="2">
        <v>0.70833333333333337</v>
      </c>
      <c r="AG394" t="s">
        <v>743</v>
      </c>
      <c r="AH394" s="17">
        <v>220</v>
      </c>
      <c r="AI394" s="17" cm="1">
        <f t="array" ref="AI394">SUMPRODUCT(--(IFERROR(HOUR(Flights_2026_09_30333435363734[entry_hour]),-1)=HOUR(AF394)),--(IFERROR(Flights_2026_09_30333435363734[entry_sector],"")=AG394),--(IFERROR(Flights_2026_09_30333435363734[nfl],-1)&gt;=AH394),--(IFERROR(Flights_2026_09_30333435363734[nfl],-1)&lt;=IF(AH394=450,450,AH394+9)))</f>
        <v>0</v>
      </c>
    </row>
    <row r="395" spans="32:35" x14ac:dyDescent="0.2">
      <c r="AF395" s="2">
        <v>0.70833333333333337</v>
      </c>
      <c r="AG395" t="s">
        <v>743</v>
      </c>
      <c r="AH395" s="17">
        <v>230</v>
      </c>
      <c r="AI395" s="17" cm="1">
        <f t="array" ref="AI395">SUMPRODUCT(--(IFERROR(HOUR(Flights_2026_09_30333435363734[entry_hour]),-1)=HOUR(AF395)),--(IFERROR(Flights_2026_09_30333435363734[entry_sector],"")=AG395),--(IFERROR(Flights_2026_09_30333435363734[nfl],-1)&gt;=AH395),--(IFERROR(Flights_2026_09_30333435363734[nfl],-1)&lt;=IF(AH395=450,450,AH395+9)))</f>
        <v>0</v>
      </c>
    </row>
    <row r="396" spans="32:35" x14ac:dyDescent="0.2">
      <c r="AF396" s="2">
        <v>0.70833333333333337</v>
      </c>
      <c r="AG396" t="s">
        <v>743</v>
      </c>
      <c r="AH396" s="17">
        <v>240</v>
      </c>
      <c r="AI396" s="17" cm="1">
        <f t="array" ref="AI396">SUMPRODUCT(--(IFERROR(HOUR(Flights_2026_09_30333435363734[entry_hour]),-1)=HOUR(AF396)),--(IFERROR(Flights_2026_09_30333435363734[entry_sector],"")=AG396),--(IFERROR(Flights_2026_09_30333435363734[nfl],-1)&gt;=AH396),--(IFERROR(Flights_2026_09_30333435363734[nfl],-1)&lt;=IF(AH396=450,450,AH396+9)))</f>
        <v>0</v>
      </c>
    </row>
    <row r="397" spans="32:35" x14ac:dyDescent="0.2">
      <c r="AF397" s="2">
        <v>0.70833333333333337</v>
      </c>
      <c r="AG397" t="s">
        <v>743</v>
      </c>
      <c r="AH397" s="17">
        <v>250</v>
      </c>
      <c r="AI397" s="17" cm="1">
        <f t="array" ref="AI397">SUMPRODUCT(--(IFERROR(HOUR(Flights_2026_09_30333435363734[entry_hour]),-1)=HOUR(AF397)),--(IFERROR(Flights_2026_09_30333435363734[entry_sector],"")=AG397),--(IFERROR(Flights_2026_09_30333435363734[nfl],-1)&gt;=AH397),--(IFERROR(Flights_2026_09_30333435363734[nfl],-1)&lt;=IF(AH397=450,450,AH397+9)))</f>
        <v>0</v>
      </c>
    </row>
    <row r="398" spans="32:35" x14ac:dyDescent="0.2">
      <c r="AF398" s="2">
        <v>0.70833333333333337</v>
      </c>
      <c r="AG398" t="s">
        <v>743</v>
      </c>
      <c r="AH398" s="17">
        <v>260</v>
      </c>
      <c r="AI398" s="17" cm="1">
        <f t="array" ref="AI398">SUMPRODUCT(--(IFERROR(HOUR(Flights_2026_09_30333435363734[entry_hour]),-1)=HOUR(AF398)),--(IFERROR(Flights_2026_09_30333435363734[entry_sector],"")=AG398),--(IFERROR(Flights_2026_09_30333435363734[nfl],-1)&gt;=AH398),--(IFERROR(Flights_2026_09_30333435363734[nfl],-1)&lt;=IF(AH398=450,450,AH398+9)))</f>
        <v>0</v>
      </c>
    </row>
    <row r="399" spans="32:35" x14ac:dyDescent="0.2">
      <c r="AF399" s="2">
        <v>0.70833333333333337</v>
      </c>
      <c r="AG399" t="s">
        <v>743</v>
      </c>
      <c r="AH399" s="17">
        <v>270</v>
      </c>
      <c r="AI399" s="17" cm="1">
        <f t="array" ref="AI399">SUMPRODUCT(--(IFERROR(HOUR(Flights_2026_09_30333435363734[entry_hour]),-1)=HOUR(AF399)),--(IFERROR(Flights_2026_09_30333435363734[entry_sector],"")=AG399),--(IFERROR(Flights_2026_09_30333435363734[nfl],-1)&gt;=AH399),--(IFERROR(Flights_2026_09_30333435363734[nfl],-1)&lt;=IF(AH399=450,450,AH399+9)))</f>
        <v>0</v>
      </c>
    </row>
    <row r="400" spans="32:35" x14ac:dyDescent="0.2">
      <c r="AF400" s="2">
        <v>0.70833333333333337</v>
      </c>
      <c r="AG400" t="s">
        <v>743</v>
      </c>
      <c r="AH400" s="17">
        <v>280</v>
      </c>
      <c r="AI400" s="17" cm="1">
        <f t="array" ref="AI400">SUMPRODUCT(--(IFERROR(HOUR(Flights_2026_09_30333435363734[entry_hour]),-1)=HOUR(AF400)),--(IFERROR(Flights_2026_09_30333435363734[entry_sector],"")=AG400),--(IFERROR(Flights_2026_09_30333435363734[nfl],-1)&gt;=AH400),--(IFERROR(Flights_2026_09_30333435363734[nfl],-1)&lt;=IF(AH400=450,450,AH400+9)))</f>
        <v>0</v>
      </c>
    </row>
    <row r="401" spans="1:35" x14ac:dyDescent="0.2">
      <c r="AF401" s="2">
        <v>0.70833333333333337</v>
      </c>
      <c r="AG401" t="s">
        <v>743</v>
      </c>
      <c r="AH401" s="17">
        <v>290</v>
      </c>
      <c r="AI401" s="17" cm="1">
        <f t="array" ref="AI401">SUMPRODUCT(--(IFERROR(HOUR(Flights_2026_09_30333435363734[entry_hour]),-1)=HOUR(AF401)),--(IFERROR(Flights_2026_09_30333435363734[entry_sector],"")=AG401),--(IFERROR(Flights_2026_09_30333435363734[nfl],-1)&gt;=AH401),--(IFERROR(Flights_2026_09_30333435363734[nfl],-1)&lt;=IF(AH401=450,450,AH401+9)))</f>
        <v>0</v>
      </c>
    </row>
    <row r="402" spans="1:35" x14ac:dyDescent="0.2">
      <c r="AF402" s="2">
        <v>0.70833333333333337</v>
      </c>
      <c r="AG402" t="s">
        <v>743</v>
      </c>
      <c r="AH402" s="17">
        <v>300</v>
      </c>
      <c r="AI402" s="17" cm="1">
        <f t="array" ref="AI402">SUMPRODUCT(--(IFERROR(HOUR(Flights_2026_09_30333435363734[entry_hour]),-1)=HOUR(AF402)),--(IFERROR(Flights_2026_09_30333435363734[entry_sector],"")=AG402),--(IFERROR(Flights_2026_09_30333435363734[nfl],-1)&gt;=AH402),--(IFERROR(Flights_2026_09_30333435363734[nfl],-1)&lt;=IF(AH402=450,450,AH402+9)))</f>
        <v>0</v>
      </c>
    </row>
    <row r="403" spans="1:35" x14ac:dyDescent="0.2">
      <c r="AF403" s="2">
        <v>0.70833333333333337</v>
      </c>
      <c r="AG403" t="s">
        <v>743</v>
      </c>
      <c r="AH403" s="17">
        <v>310</v>
      </c>
      <c r="AI403" s="17" cm="1">
        <f t="array" ref="AI403">SUMPRODUCT(--(IFERROR(HOUR(Flights_2026_09_30333435363734[entry_hour]),-1)=HOUR(AF403)),--(IFERROR(Flights_2026_09_30333435363734[entry_sector],"")=AG403),--(IFERROR(Flights_2026_09_30333435363734[nfl],-1)&gt;=AH403),--(IFERROR(Flights_2026_09_30333435363734[nfl],-1)&lt;=IF(AH403=450,450,AH403+9)))</f>
        <v>0</v>
      </c>
    </row>
    <row r="404" spans="1:35" x14ac:dyDescent="0.2">
      <c r="AF404" s="2">
        <v>0.70833333333333337</v>
      </c>
      <c r="AG404" t="s">
        <v>743</v>
      </c>
      <c r="AH404" s="17">
        <v>320</v>
      </c>
      <c r="AI404" s="17" cm="1">
        <f t="array" ref="AI404">SUMPRODUCT(--(IFERROR(HOUR(Flights_2026_09_30333435363734[entry_hour]),-1)=HOUR(AF404)),--(IFERROR(Flights_2026_09_30333435363734[entry_sector],"")=AG404),--(IFERROR(Flights_2026_09_30333435363734[nfl],-1)&gt;=AH404),--(IFERROR(Flights_2026_09_30333435363734[nfl],-1)&lt;=IF(AH404=450,450,AH404+9)))</f>
        <v>0</v>
      </c>
    </row>
    <row r="405" spans="1:35" x14ac:dyDescent="0.2">
      <c r="AF405" s="2">
        <v>0.70833333333333337</v>
      </c>
      <c r="AG405" t="s">
        <v>743</v>
      </c>
      <c r="AH405" s="17">
        <v>330</v>
      </c>
      <c r="AI405" s="17" cm="1">
        <f t="array" ref="AI405">SUMPRODUCT(--(IFERROR(HOUR(Flights_2026_09_30333435363734[entry_hour]),-1)=HOUR(AF405)),--(IFERROR(Flights_2026_09_30333435363734[entry_sector],"")=AG405),--(IFERROR(Flights_2026_09_30333435363734[nfl],-1)&gt;=AH405),--(IFERROR(Flights_2026_09_30333435363734[nfl],-1)&lt;=IF(AH405=450,450,AH405+9)))</f>
        <v>0</v>
      </c>
    </row>
    <row r="406" spans="1:35" x14ac:dyDescent="0.2">
      <c r="AF406" s="2">
        <v>0.70833333333333337</v>
      </c>
      <c r="AG406" t="s">
        <v>743</v>
      </c>
      <c r="AH406" s="17">
        <v>340</v>
      </c>
      <c r="AI406" s="17" cm="1">
        <f t="array" ref="AI406">SUMPRODUCT(--(IFERROR(HOUR(Flights_2026_09_30333435363734[entry_hour]),-1)=HOUR(AF406)),--(IFERROR(Flights_2026_09_30333435363734[entry_sector],"")=AG406),--(IFERROR(Flights_2026_09_30333435363734[nfl],-1)&gt;=AH406),--(IFERROR(Flights_2026_09_30333435363734[nfl],-1)&lt;=IF(AH406=450,450,AH406+9)))</f>
        <v>0</v>
      </c>
    </row>
    <row r="407" spans="1:35" x14ac:dyDescent="0.2">
      <c r="AF407" s="2">
        <v>0.70833333333333337</v>
      </c>
      <c r="AG407" t="s">
        <v>743</v>
      </c>
      <c r="AH407" s="17">
        <v>350</v>
      </c>
      <c r="AI407" s="17" cm="1">
        <f t="array" ref="AI407">SUMPRODUCT(--(IFERROR(HOUR(Flights_2026_09_30333435363734[entry_hour]),-1)=HOUR(AF407)),--(IFERROR(Flights_2026_09_30333435363734[entry_sector],"")=AG407),--(IFERROR(Flights_2026_09_30333435363734[nfl],-1)&gt;=AH407),--(IFERROR(Flights_2026_09_30333435363734[nfl],-1)&lt;=IF(AH407=450,450,AH407+9)))</f>
        <v>0</v>
      </c>
    </row>
    <row r="408" spans="1:35" x14ac:dyDescent="0.2">
      <c r="AF408" s="2">
        <v>0.70833333333333337</v>
      </c>
      <c r="AG408" t="s">
        <v>743</v>
      </c>
      <c r="AH408" s="17">
        <v>360</v>
      </c>
      <c r="AI408" s="17" cm="1">
        <f t="array" ref="AI408">SUMPRODUCT(--(IFERROR(HOUR(Flights_2026_09_30333435363734[entry_hour]),-1)=HOUR(AF408)),--(IFERROR(Flights_2026_09_30333435363734[entry_sector],"")=AG408),--(IFERROR(Flights_2026_09_30333435363734[nfl],-1)&gt;=AH408),--(IFERROR(Flights_2026_09_30333435363734[nfl],-1)&lt;=IF(AH408=450,450,AH408+9)))</f>
        <v>0</v>
      </c>
    </row>
    <row r="409" spans="1:35" x14ac:dyDescent="0.2">
      <c r="AF409" s="2">
        <v>0.70833333333333337</v>
      </c>
      <c r="AG409" t="s">
        <v>743</v>
      </c>
      <c r="AH409" s="17">
        <v>370</v>
      </c>
      <c r="AI409" s="17" cm="1">
        <f t="array" ref="AI409">SUMPRODUCT(--(IFERROR(HOUR(Flights_2026_09_30333435363734[entry_hour]),-1)=HOUR(AF409)),--(IFERROR(Flights_2026_09_30333435363734[entry_sector],"")=AG409),--(IFERROR(Flights_2026_09_30333435363734[nfl],-1)&gt;=AH409),--(IFERROR(Flights_2026_09_30333435363734[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30333435363734[entry_hour]),-1)=HOUR(AF410)),--(IFERROR(Flights_2026_09_30333435363734[entry_sector],"")=AG410),--(IFERROR(Flights_2026_09_30333435363734[nfl],-1)&gt;=AH410),--(IFERROR(Flights_2026_09_30333435363734[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30333435363734[entry_hour]),-1)=HOUR(AF411)),--(IFERROR(Flights_2026_09_30333435363734[entry_sector],"")=AG411),--(IFERROR(Flights_2026_09_30333435363734[nfl],-1)&gt;=AH411),--(IFERROR(Flights_2026_09_30333435363734[nfl],-1)&lt;=IF(AH411=450,450,AH411+9)))</f>
        <v>0</v>
      </c>
    </row>
    <row r="412" spans="1:35" x14ac:dyDescent="0.2">
      <c r="AF412" s="2">
        <v>0.70833333333333337</v>
      </c>
      <c r="AG412" t="s">
        <v>743</v>
      </c>
      <c r="AH412" s="17">
        <v>400</v>
      </c>
      <c r="AI412" s="17" cm="1">
        <f t="array" ref="AI412">SUMPRODUCT(--(IFERROR(HOUR(Flights_2026_09_30333435363734[entry_hour]),-1)=HOUR(AF412)),--(IFERROR(Flights_2026_09_30333435363734[entry_sector],"")=AG412),--(IFERROR(Flights_2026_09_30333435363734[nfl],-1)&gt;=AH412),--(IFERROR(Flights_2026_09_30333435363734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30333435363734[entry_hour]),-1)=HOUR(AF413)),--(IFERROR(Flights_2026_09_30333435363734[entry_sector],"")=AG413),--(IFERROR(Flights_2026_09_30333435363734[nfl],-1)&gt;=AH413),--(IFERROR(Flights_2026_09_30333435363734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30333435363734[entry_hour]),-1)=HOUR(AF414)),--(IFERROR(Flights_2026_09_30333435363734[entry_sector],"")=AG414),--(IFERROR(Flights_2026_09_30333435363734[nfl],-1)&gt;=AH414),--(IFERROR(Flights_2026_09_30333435363734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entry_hour]),-1)=HOUR(AF415)),--(IFERROR(Flights_2026_09_30333435363734[entry_sector],"")=AG415),--(IFERROR(Flights_2026_09_30333435363734[nfl],-1)&gt;=AH415),--(IFERROR(Flights_2026_09_30333435363734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entry_hour]),-1)=HOUR(AF416)),--(IFERROR(Flights_2026_09_30333435363734[entry_sector],"")=AG416),--(IFERROR(Flights_2026_09_30333435363734[nfl],-1)&gt;=AH416),--(IFERROR(Flights_2026_09_30333435363734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entry_hour]),-1)=HOUR(AF417)),--(IFERROR(Flights_2026_09_30333435363734[entry_sector],"")=AG417),--(IFERROR(Flights_2026_09_30333435363734[nfl],-1)&gt;=AH417),--(IFERROR(Flights_2026_09_30333435363734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entry_hour]),-1)=HOUR(AF418)),--(IFERROR(Flights_2026_09_30333435363734[entry_sector],"")=AG418),--(IFERROR(Flights_2026_09_30333435363734[nfl],-1)&gt;=AH418),--(IFERROR(Flights_2026_09_30333435363734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entry_hour]),-1)=HOUR(AF419)),--(IFERROR(Flights_2026_09_30333435363734[entry_sector],"")=AG419),--(IFERROR(Flights_2026_09_30333435363734[nfl],-1)&gt;=AH419),--(IFERROR(Flights_2026_09_30333435363734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entry_hour]),-1)=HOUR(AF420)),--(IFERROR(Flights_2026_09_30333435363734[entry_sector],"")=AG420),--(IFERROR(Flights_2026_09_30333435363734[nfl],-1)&gt;=AH420),--(IFERROR(Flights_2026_09_30333435363734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30333435363734[entry_hour]),-1)=HOUR(AF421)),--(IFERROR(Flights_2026_09_30333435363734[entry_sector],"")=AG421),--(IFERROR(Flights_2026_09_30333435363734[nfl],-1)&gt;=AH421),--(IFERROR(Flights_2026_09_30333435363734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entry_hour]),-1)=HOUR(AF422)),--(IFERROR(Flights_2026_09_30333435363734[entry_sector],"")=AG422),--(IFERROR(Flights_2026_09_30333435363734[nfl],-1)&gt;=AH422),--(IFERROR(Flights_2026_09_30333435363734[nfl],-1)&lt;=IF(AH422=450,450,AH422+9)))</f>
        <v>0</v>
      </c>
    </row>
    <row r="423" spans="1:35" x14ac:dyDescent="0.2">
      <c r="AF423" s="2">
        <v>0.70833333333333337</v>
      </c>
      <c r="AG423" t="s">
        <v>744</v>
      </c>
      <c r="AH423" s="17">
        <v>250</v>
      </c>
      <c r="AI423" s="17" cm="1">
        <f t="array" ref="AI423">SUMPRODUCT(--(IFERROR(HOUR(Flights_2026_09_30333435363734[entry_hour]),-1)=HOUR(AF423)),--(IFERROR(Flights_2026_09_30333435363734[entry_sector],"")=AG423),--(IFERROR(Flights_2026_09_30333435363734[nfl],-1)&gt;=AH423),--(IFERROR(Flights_2026_09_30333435363734[nfl],-1)&lt;=IF(AH423=450,450,AH423+9)))</f>
        <v>0</v>
      </c>
    </row>
    <row r="424" spans="1:35" x14ac:dyDescent="0.2">
      <c r="AF424" s="2">
        <v>0.70833333333333337</v>
      </c>
      <c r="AG424" t="s">
        <v>744</v>
      </c>
      <c r="AH424" s="17">
        <v>260</v>
      </c>
      <c r="AI424" s="17" cm="1">
        <f t="array" ref="AI424">SUMPRODUCT(--(IFERROR(HOUR(Flights_2026_09_30333435363734[entry_hour]),-1)=HOUR(AF424)),--(IFERROR(Flights_2026_09_30333435363734[entry_sector],"")=AG424),--(IFERROR(Flights_2026_09_30333435363734[nfl],-1)&gt;=AH424),--(IFERROR(Flights_2026_09_30333435363734[nfl],-1)&lt;=IF(AH424=450,450,AH424+9)))</f>
        <v>0</v>
      </c>
    </row>
    <row r="425" spans="1:35" x14ac:dyDescent="0.2">
      <c r="AF425" s="2">
        <v>0.70833333333333337</v>
      </c>
      <c r="AG425" t="s">
        <v>744</v>
      </c>
      <c r="AH425" s="17">
        <v>270</v>
      </c>
      <c r="AI425" s="17" cm="1">
        <f t="array" ref="AI425">SUMPRODUCT(--(IFERROR(HOUR(Flights_2026_09_30333435363734[entry_hour]),-1)=HOUR(AF425)),--(IFERROR(Flights_2026_09_30333435363734[entry_sector],"")=AG425),--(IFERROR(Flights_2026_09_30333435363734[nfl],-1)&gt;=AH425),--(IFERROR(Flights_2026_09_30333435363734[nfl],-1)&lt;=IF(AH425=450,450,AH425+9)))</f>
        <v>0</v>
      </c>
    </row>
    <row r="426" spans="1:35" x14ac:dyDescent="0.2">
      <c r="AF426" s="2">
        <v>0.70833333333333337</v>
      </c>
      <c r="AG426" t="s">
        <v>744</v>
      </c>
      <c r="AH426" s="17">
        <v>280</v>
      </c>
      <c r="AI426" s="17" cm="1">
        <f t="array" ref="AI426">SUMPRODUCT(--(IFERROR(HOUR(Flights_2026_09_30333435363734[entry_hour]),-1)=HOUR(AF426)),--(IFERROR(Flights_2026_09_30333435363734[entry_sector],"")=AG426),--(IFERROR(Flights_2026_09_30333435363734[nfl],-1)&gt;=AH426),--(IFERROR(Flights_2026_09_30333435363734[nfl],-1)&lt;=IF(AH426=450,450,AH426+9)))</f>
        <v>0</v>
      </c>
    </row>
    <row r="427" spans="1:35" x14ac:dyDescent="0.2">
      <c r="AF427" s="2">
        <v>0.70833333333333337</v>
      </c>
      <c r="AG427" t="s">
        <v>744</v>
      </c>
      <c r="AH427" s="17">
        <v>290</v>
      </c>
      <c r="AI427" s="17" cm="1">
        <f t="array" ref="AI427">SUMPRODUCT(--(IFERROR(HOUR(Flights_2026_09_30333435363734[entry_hour]),-1)=HOUR(AF427)),--(IFERROR(Flights_2026_09_30333435363734[entry_sector],"")=AG427),--(IFERROR(Flights_2026_09_30333435363734[nfl],-1)&gt;=AH427),--(IFERROR(Flights_2026_09_30333435363734[nfl],-1)&lt;=IF(AH427=450,450,AH427+9)))</f>
        <v>0</v>
      </c>
    </row>
    <row r="428" spans="1:35" x14ac:dyDescent="0.2">
      <c r="AF428" s="2">
        <v>0.70833333333333337</v>
      </c>
      <c r="AG428" t="s">
        <v>744</v>
      </c>
      <c r="AH428" s="17">
        <v>300</v>
      </c>
      <c r="AI428" s="17" cm="1">
        <f t="array" ref="AI428">SUMPRODUCT(--(IFERROR(HOUR(Flights_2026_09_30333435363734[entry_hour]),-1)=HOUR(AF428)),--(IFERROR(Flights_2026_09_30333435363734[entry_sector],"")=AG428),--(IFERROR(Flights_2026_09_30333435363734[nfl],-1)&gt;=AH428),--(IFERROR(Flights_2026_09_30333435363734[nfl],-1)&lt;=IF(AH428=450,450,AH428+9)))</f>
        <v>0</v>
      </c>
    </row>
    <row r="429" spans="1:35" x14ac:dyDescent="0.2">
      <c r="AF429" s="2">
        <v>0.70833333333333337</v>
      </c>
      <c r="AG429" t="s">
        <v>744</v>
      </c>
      <c r="AH429" s="17">
        <v>310</v>
      </c>
      <c r="AI429" s="17" cm="1">
        <f t="array" ref="AI429">SUMPRODUCT(--(IFERROR(HOUR(Flights_2026_09_30333435363734[entry_hour]),-1)=HOUR(AF429)),--(IFERROR(Flights_2026_09_30333435363734[entry_sector],"")=AG429),--(IFERROR(Flights_2026_09_30333435363734[nfl],-1)&gt;=AH429),--(IFERROR(Flights_2026_09_30333435363734[nfl],-1)&lt;=IF(AH429=450,450,AH429+9)))</f>
        <v>0</v>
      </c>
    </row>
    <row r="430" spans="1:35" x14ac:dyDescent="0.2">
      <c r="AF430" s="2">
        <v>0.70833333333333337</v>
      </c>
      <c r="AG430" t="s">
        <v>744</v>
      </c>
      <c r="AH430" s="17">
        <v>320</v>
      </c>
      <c r="AI430" s="17" cm="1">
        <f t="array" ref="AI430">SUMPRODUCT(--(IFERROR(HOUR(Flights_2026_09_30333435363734[entry_hour]),-1)=HOUR(AF430)),--(IFERROR(Flights_2026_09_30333435363734[entry_sector],"")=AG430),--(IFERROR(Flights_2026_09_30333435363734[nfl],-1)&gt;=AH430),--(IFERROR(Flights_2026_09_30333435363734[nfl],-1)&lt;=IF(AH430=450,450,AH430+9)))</f>
        <v>0</v>
      </c>
    </row>
    <row r="431" spans="1:35" x14ac:dyDescent="0.2">
      <c r="AF431" s="2">
        <v>0.70833333333333337</v>
      </c>
      <c r="AG431" t="s">
        <v>744</v>
      </c>
      <c r="AH431" s="17">
        <v>330</v>
      </c>
      <c r="AI431" s="17" cm="1">
        <f t="array" ref="AI431">SUMPRODUCT(--(IFERROR(HOUR(Flights_2026_09_30333435363734[entry_hour]),-1)=HOUR(AF431)),--(IFERROR(Flights_2026_09_30333435363734[entry_sector],"")=AG431),--(IFERROR(Flights_2026_09_30333435363734[nfl],-1)&gt;=AH431),--(IFERROR(Flights_2026_09_30333435363734[nfl],-1)&lt;=IF(AH431=450,450,AH431+9)))</f>
        <v>1</v>
      </c>
    </row>
    <row r="432" spans="1:35" x14ac:dyDescent="0.2">
      <c r="AF432" s="2">
        <v>0.70833333333333337</v>
      </c>
      <c r="AG432" t="s">
        <v>744</v>
      </c>
      <c r="AH432" s="17">
        <v>340</v>
      </c>
      <c r="AI432" s="17" cm="1">
        <f t="array" ref="AI432">SUMPRODUCT(--(IFERROR(HOUR(Flights_2026_09_30333435363734[entry_hour]),-1)=HOUR(AF432)),--(IFERROR(Flights_2026_09_30333435363734[entry_sector],"")=AG432),--(IFERROR(Flights_2026_09_30333435363734[nfl],-1)&gt;=AH432),--(IFERROR(Flights_2026_09_30333435363734[nfl],-1)&lt;=IF(AH432=450,450,AH432+9)))</f>
        <v>0</v>
      </c>
    </row>
    <row r="433" spans="32:35" x14ac:dyDescent="0.2">
      <c r="AF433" s="2">
        <v>0.70833333333333337</v>
      </c>
      <c r="AG433" t="s">
        <v>744</v>
      </c>
      <c r="AH433" s="17">
        <v>350</v>
      </c>
      <c r="AI433" s="17" cm="1">
        <f t="array" ref="AI433">SUMPRODUCT(--(IFERROR(HOUR(Flights_2026_09_30333435363734[entry_hour]),-1)=HOUR(AF433)),--(IFERROR(Flights_2026_09_30333435363734[entry_sector],"")=AG433),--(IFERROR(Flights_2026_09_30333435363734[nfl],-1)&gt;=AH433),--(IFERROR(Flights_2026_09_30333435363734[nfl],-1)&lt;=IF(AH433=450,450,AH433+9)))</f>
        <v>0</v>
      </c>
    </row>
    <row r="434" spans="32:35" x14ac:dyDescent="0.2">
      <c r="AF434" s="2">
        <v>0.70833333333333337</v>
      </c>
      <c r="AG434" t="s">
        <v>744</v>
      </c>
      <c r="AH434" s="17">
        <v>360</v>
      </c>
      <c r="AI434" s="17" cm="1">
        <f t="array" ref="AI434">SUMPRODUCT(--(IFERROR(HOUR(Flights_2026_09_30333435363734[entry_hour]),-1)=HOUR(AF434)),--(IFERROR(Flights_2026_09_30333435363734[entry_sector],"")=AG434),--(IFERROR(Flights_2026_09_30333435363734[nfl],-1)&gt;=AH434),--(IFERROR(Flights_2026_09_30333435363734[nfl],-1)&lt;=IF(AH434=450,450,AH434+9)))</f>
        <v>1</v>
      </c>
    </row>
    <row r="435" spans="32:35" x14ac:dyDescent="0.2">
      <c r="AF435" s="2">
        <v>0.70833333333333337</v>
      </c>
      <c r="AG435" t="s">
        <v>744</v>
      </c>
      <c r="AH435" s="17">
        <v>370</v>
      </c>
      <c r="AI435" s="17" cm="1">
        <f t="array" ref="AI435">SUMPRODUCT(--(IFERROR(HOUR(Flights_2026_09_30333435363734[entry_hour]),-1)=HOUR(AF435)),--(IFERROR(Flights_2026_09_30333435363734[entry_sector],"")=AG435),--(IFERROR(Flights_2026_09_30333435363734[nfl],-1)&gt;=AH435),--(IFERROR(Flights_2026_09_30333435363734[nfl],-1)&lt;=IF(AH435=450,450,AH435+9)))</f>
        <v>1</v>
      </c>
    </row>
    <row r="436" spans="32:35" x14ac:dyDescent="0.2">
      <c r="AF436" s="2">
        <v>0.70833333333333337</v>
      </c>
      <c r="AG436" t="s">
        <v>744</v>
      </c>
      <c r="AH436" s="17">
        <v>380</v>
      </c>
      <c r="AI436" s="17" cm="1">
        <f t="array" ref="AI436">SUMPRODUCT(--(IFERROR(HOUR(Flights_2026_09_30333435363734[entry_hour]),-1)=HOUR(AF436)),--(IFERROR(Flights_2026_09_30333435363734[entry_sector],"")=AG436),--(IFERROR(Flights_2026_09_30333435363734[nfl],-1)&gt;=AH436),--(IFERROR(Flights_2026_09_30333435363734[nfl],-1)&lt;=IF(AH436=450,450,AH436+9)))</f>
        <v>0</v>
      </c>
    </row>
    <row r="437" spans="32:35" x14ac:dyDescent="0.2">
      <c r="AF437" s="2">
        <v>0.70833333333333337</v>
      </c>
      <c r="AG437" t="s">
        <v>744</v>
      </c>
      <c r="AH437" s="17">
        <v>390</v>
      </c>
      <c r="AI437" s="17" cm="1">
        <f t="array" ref="AI437">SUMPRODUCT(--(IFERROR(HOUR(Flights_2026_09_30333435363734[entry_hour]),-1)=HOUR(AF437)),--(IFERROR(Flights_2026_09_30333435363734[entry_sector],"")=AG437),--(IFERROR(Flights_2026_09_30333435363734[nfl],-1)&gt;=AH437),--(IFERROR(Flights_2026_09_30333435363734[nfl],-1)&lt;=IF(AH437=450,450,AH437+9)))</f>
        <v>0</v>
      </c>
    </row>
    <row r="438" spans="32:35" x14ac:dyDescent="0.2">
      <c r="AF438" s="2">
        <v>0.70833333333333337</v>
      </c>
      <c r="AG438" t="s">
        <v>744</v>
      </c>
      <c r="AH438" s="17">
        <v>400</v>
      </c>
      <c r="AI438" s="17" cm="1">
        <f t="array" ref="AI438">SUMPRODUCT(--(IFERROR(HOUR(Flights_2026_09_30333435363734[entry_hour]),-1)=HOUR(AF438)),--(IFERROR(Flights_2026_09_30333435363734[entry_sector],"")=AG438),--(IFERROR(Flights_2026_09_30333435363734[nfl],-1)&gt;=AH438),--(IFERROR(Flights_2026_09_30333435363734[nfl],-1)&lt;=IF(AH438=450,450,AH438+9)))</f>
        <v>0</v>
      </c>
    </row>
    <row r="439" spans="32:35" x14ac:dyDescent="0.2">
      <c r="AF439" s="2">
        <v>0.70833333333333337</v>
      </c>
      <c r="AG439" t="s">
        <v>744</v>
      </c>
      <c r="AH439" s="17">
        <v>410</v>
      </c>
      <c r="AI439" s="17" cm="1">
        <f t="array" ref="AI439">SUMPRODUCT(--(IFERROR(HOUR(Flights_2026_09_30333435363734[entry_hour]),-1)=HOUR(AF439)),--(IFERROR(Flights_2026_09_30333435363734[entry_sector],"")=AG439),--(IFERROR(Flights_2026_09_30333435363734[nfl],-1)&gt;=AH439),--(IFERROR(Flights_2026_09_30333435363734[nfl],-1)&lt;=IF(AH439=450,450,AH439+9)))</f>
        <v>0</v>
      </c>
    </row>
    <row r="440" spans="32:35" x14ac:dyDescent="0.2">
      <c r="AF440" s="2">
        <v>0.70833333333333337</v>
      </c>
      <c r="AG440" t="s">
        <v>744</v>
      </c>
      <c r="AH440" s="17">
        <v>420</v>
      </c>
      <c r="AI440" s="17" cm="1">
        <f t="array" ref="AI440">SUMPRODUCT(--(IFERROR(HOUR(Flights_2026_09_30333435363734[entry_hour]),-1)=HOUR(AF440)),--(IFERROR(Flights_2026_09_30333435363734[entry_sector],"")=AG440),--(IFERROR(Flights_2026_09_30333435363734[nfl],-1)&gt;=AH440),--(IFERROR(Flights_2026_09_30333435363734[nfl],-1)&lt;=IF(AH440=450,450,AH440+9)))</f>
        <v>0</v>
      </c>
    </row>
    <row r="441" spans="32:35" x14ac:dyDescent="0.2">
      <c r="AF441" s="2">
        <v>0.70833333333333337</v>
      </c>
      <c r="AG441" t="s">
        <v>744</v>
      </c>
      <c r="AH441" s="17">
        <v>430</v>
      </c>
      <c r="AI441" s="17" cm="1">
        <f t="array" ref="AI441">SUMPRODUCT(--(IFERROR(HOUR(Flights_2026_09_30333435363734[entry_hour]),-1)=HOUR(AF441)),--(IFERROR(Flights_2026_09_30333435363734[entry_sector],"")=AG441),--(IFERROR(Flights_2026_09_30333435363734[nfl],-1)&gt;=AH441),--(IFERROR(Flights_2026_09_30333435363734[nfl],-1)&lt;=IF(AH441=450,450,AH441+9)))</f>
        <v>0</v>
      </c>
    </row>
    <row r="442" spans="32:35" x14ac:dyDescent="0.2">
      <c r="AF442" s="2">
        <v>0.70833333333333337</v>
      </c>
      <c r="AG442" t="s">
        <v>744</v>
      </c>
      <c r="AH442" s="17">
        <v>440</v>
      </c>
      <c r="AI442" s="17" cm="1">
        <f t="array" ref="AI442">SUMPRODUCT(--(IFERROR(HOUR(Flights_2026_09_30333435363734[entry_hour]),-1)=HOUR(AF442)),--(IFERROR(Flights_2026_09_30333435363734[entry_sector],"")=AG442),--(IFERROR(Flights_2026_09_30333435363734[nfl],-1)&gt;=AH442),--(IFERROR(Flights_2026_09_30333435363734[nfl],-1)&lt;=IF(AH442=450,450,AH442+9)))</f>
        <v>0</v>
      </c>
    </row>
    <row r="443" spans="32:35" x14ac:dyDescent="0.2">
      <c r="AF443" s="2">
        <v>0.70833333333333337</v>
      </c>
      <c r="AG443" t="s">
        <v>744</v>
      </c>
      <c r="AH443" s="17">
        <v>450</v>
      </c>
      <c r="AI443" s="17" cm="1">
        <f t="array" ref="AI443">SUMPRODUCT(--(IFERROR(HOUR(Flights_2026_09_30333435363734[entry_hour]),-1)=HOUR(AF443)),--(IFERROR(Flights_2026_09_30333435363734[entry_sector],"")=AG443),--(IFERROR(Flights_2026_09_30333435363734[nfl],-1)&gt;=AH443),--(IFERROR(Flights_2026_09_30333435363734[nfl],-1)&lt;=IF(AH443=450,450,AH443+9)))</f>
        <v>0</v>
      </c>
    </row>
    <row r="444" spans="32:35" x14ac:dyDescent="0.2">
      <c r="AF444" s="2">
        <v>0.70833333333333337</v>
      </c>
      <c r="AG444" t="s">
        <v>745</v>
      </c>
      <c r="AH444" s="17">
        <v>200</v>
      </c>
      <c r="AI444" s="17" cm="1">
        <f t="array" ref="AI444">SUMPRODUCT(--(IFERROR(HOUR(Flights_2026_09_30333435363734[entry_hour]),-1)=HOUR(AF444)),--(IFERROR(Flights_2026_09_30333435363734[entry_sector],"")=AG444),--(IFERROR(Flights_2026_09_30333435363734[nfl],-1)&gt;=AH444),--(IFERROR(Flights_2026_09_30333435363734[nfl],-1)&lt;=IF(AH444=450,450,AH444+9)))</f>
        <v>0</v>
      </c>
    </row>
    <row r="445" spans="32:35" x14ac:dyDescent="0.2">
      <c r="AF445" s="2">
        <v>0.70833333333333337</v>
      </c>
      <c r="AG445" t="s">
        <v>745</v>
      </c>
      <c r="AH445" s="17">
        <v>210</v>
      </c>
      <c r="AI445" s="17" cm="1">
        <f t="array" ref="AI445">SUMPRODUCT(--(IFERROR(HOUR(Flights_2026_09_30333435363734[entry_hour]),-1)=HOUR(AF445)),--(IFERROR(Flights_2026_09_30333435363734[entry_sector],"")=AG445),--(IFERROR(Flights_2026_09_30333435363734[nfl],-1)&gt;=AH445),--(IFERROR(Flights_2026_09_30333435363734[nfl],-1)&lt;=IF(AH445=450,450,AH445+9)))</f>
        <v>0</v>
      </c>
    </row>
    <row r="446" spans="32:35" x14ac:dyDescent="0.2">
      <c r="AF446" s="2">
        <v>0.70833333333333337</v>
      </c>
      <c r="AG446" t="s">
        <v>745</v>
      </c>
      <c r="AH446" s="17">
        <v>220</v>
      </c>
      <c r="AI446" s="17" cm="1">
        <f t="array" ref="AI446">SUMPRODUCT(--(IFERROR(HOUR(Flights_2026_09_30333435363734[entry_hour]),-1)=HOUR(AF446)),--(IFERROR(Flights_2026_09_30333435363734[entry_sector],"")=AG446),--(IFERROR(Flights_2026_09_30333435363734[nfl],-1)&gt;=AH446),--(IFERROR(Flights_2026_09_30333435363734[nfl],-1)&lt;=IF(AH446=450,450,AH446+9)))</f>
        <v>0</v>
      </c>
    </row>
    <row r="447" spans="32:35" x14ac:dyDescent="0.2">
      <c r="AF447" s="2">
        <v>0.70833333333333337</v>
      </c>
      <c r="AG447" t="s">
        <v>745</v>
      </c>
      <c r="AH447" s="17">
        <v>230</v>
      </c>
      <c r="AI447" s="17" cm="1">
        <f t="array" ref="AI447">SUMPRODUCT(--(IFERROR(HOUR(Flights_2026_09_30333435363734[entry_hour]),-1)=HOUR(AF447)),--(IFERROR(Flights_2026_09_30333435363734[entry_sector],"")=AG447),--(IFERROR(Flights_2026_09_30333435363734[nfl],-1)&gt;=AH447),--(IFERROR(Flights_2026_09_30333435363734[nfl],-1)&lt;=IF(AH447=450,450,AH447+9)))</f>
        <v>0</v>
      </c>
    </row>
    <row r="448" spans="32:35" x14ac:dyDescent="0.2">
      <c r="AF448" s="2">
        <v>0.70833333333333337</v>
      </c>
      <c r="AG448" t="s">
        <v>745</v>
      </c>
      <c r="AH448" s="17">
        <v>240</v>
      </c>
      <c r="AI448" s="17" cm="1">
        <f t="array" ref="AI448">SUMPRODUCT(--(IFERROR(HOUR(Flights_2026_09_30333435363734[entry_hour]),-1)=HOUR(AF448)),--(IFERROR(Flights_2026_09_30333435363734[entry_sector],"")=AG448),--(IFERROR(Flights_2026_09_30333435363734[nfl],-1)&gt;=AH448),--(IFERROR(Flights_2026_09_30333435363734[nfl],-1)&lt;=IF(AH448=450,450,AH448+9)))</f>
        <v>0</v>
      </c>
    </row>
    <row r="449" spans="32:35" x14ac:dyDescent="0.2">
      <c r="AF449" s="2">
        <v>0.70833333333333337</v>
      </c>
      <c r="AG449" t="s">
        <v>745</v>
      </c>
      <c r="AH449" s="17">
        <v>250</v>
      </c>
      <c r="AI449" s="17" cm="1">
        <f t="array" ref="AI449">SUMPRODUCT(--(IFERROR(HOUR(Flights_2026_09_30333435363734[entry_hour]),-1)=HOUR(AF449)),--(IFERROR(Flights_2026_09_30333435363734[entry_sector],"")=AG449),--(IFERROR(Flights_2026_09_30333435363734[nfl],-1)&gt;=AH449),--(IFERROR(Flights_2026_09_30333435363734[nfl],-1)&lt;=IF(AH449=450,450,AH449+9)))</f>
        <v>0</v>
      </c>
    </row>
    <row r="450" spans="32:35" x14ac:dyDescent="0.2">
      <c r="AF450" s="2">
        <v>0.70833333333333337</v>
      </c>
      <c r="AG450" t="s">
        <v>745</v>
      </c>
      <c r="AH450" s="17">
        <v>260</v>
      </c>
      <c r="AI450" s="17" cm="1">
        <f t="array" ref="AI450">SUMPRODUCT(--(IFERROR(HOUR(Flights_2026_09_30333435363734[entry_hour]),-1)=HOUR(AF450)),--(IFERROR(Flights_2026_09_30333435363734[entry_sector],"")=AG450),--(IFERROR(Flights_2026_09_30333435363734[nfl],-1)&gt;=AH450),--(IFERROR(Flights_2026_09_30333435363734[nfl],-1)&lt;=IF(AH450=450,450,AH450+9)))</f>
        <v>0</v>
      </c>
    </row>
    <row r="451" spans="32:35" x14ac:dyDescent="0.2">
      <c r="AF451" s="2">
        <v>0.70833333333333337</v>
      </c>
      <c r="AG451" t="s">
        <v>745</v>
      </c>
      <c r="AH451" s="17">
        <v>270</v>
      </c>
      <c r="AI451" s="17" cm="1">
        <f t="array" ref="AI451">SUMPRODUCT(--(IFERROR(HOUR(Flights_2026_09_30333435363734[entry_hour]),-1)=HOUR(AF451)),--(IFERROR(Flights_2026_09_30333435363734[entry_sector],"")=AG451),--(IFERROR(Flights_2026_09_30333435363734[nfl],-1)&gt;=AH451),--(IFERROR(Flights_2026_09_30333435363734[nfl],-1)&lt;=IF(AH451=450,450,AH451+9)))</f>
        <v>0</v>
      </c>
    </row>
    <row r="452" spans="32:35" x14ac:dyDescent="0.2">
      <c r="AF452" s="2">
        <v>0.70833333333333337</v>
      </c>
      <c r="AG452" t="s">
        <v>745</v>
      </c>
      <c r="AH452" s="17">
        <v>280</v>
      </c>
      <c r="AI452" s="17" cm="1">
        <f t="array" ref="AI452">SUMPRODUCT(--(IFERROR(HOUR(Flights_2026_09_30333435363734[entry_hour]),-1)=HOUR(AF452)),--(IFERROR(Flights_2026_09_30333435363734[entry_sector],"")=AG452),--(IFERROR(Flights_2026_09_30333435363734[nfl],-1)&gt;=AH452),--(IFERROR(Flights_2026_09_30333435363734[nfl],-1)&lt;=IF(AH452=450,450,AH452+9)))</f>
        <v>0</v>
      </c>
    </row>
    <row r="453" spans="32:35" x14ac:dyDescent="0.2">
      <c r="AF453" s="2">
        <v>0.70833333333333337</v>
      </c>
      <c r="AG453" t="s">
        <v>745</v>
      </c>
      <c r="AH453" s="17">
        <v>290</v>
      </c>
      <c r="AI453" s="17" cm="1">
        <f t="array" ref="AI453">SUMPRODUCT(--(IFERROR(HOUR(Flights_2026_09_30333435363734[entry_hour]),-1)=HOUR(AF453)),--(IFERROR(Flights_2026_09_30333435363734[entry_sector],"")=AG453),--(IFERROR(Flights_2026_09_30333435363734[nfl],-1)&gt;=AH453),--(IFERROR(Flights_2026_09_30333435363734[nfl],-1)&lt;=IF(AH453=450,450,AH453+9)))</f>
        <v>0</v>
      </c>
    </row>
    <row r="454" spans="32:35" x14ac:dyDescent="0.2">
      <c r="AF454" s="2">
        <v>0.70833333333333337</v>
      </c>
      <c r="AG454" t="s">
        <v>745</v>
      </c>
      <c r="AH454" s="17">
        <v>300</v>
      </c>
      <c r="AI454" s="17" cm="1">
        <f t="array" ref="AI454">SUMPRODUCT(--(IFERROR(HOUR(Flights_2026_09_30333435363734[entry_hour]),-1)=HOUR(AF454)),--(IFERROR(Flights_2026_09_30333435363734[entry_sector],"")=AG454),--(IFERROR(Flights_2026_09_30333435363734[nfl],-1)&gt;=AH454),--(IFERROR(Flights_2026_09_30333435363734[nfl],-1)&lt;=IF(AH454=450,450,AH454+9)))</f>
        <v>0</v>
      </c>
    </row>
    <row r="455" spans="32:35" x14ac:dyDescent="0.2">
      <c r="AF455" s="2">
        <v>0.70833333333333337</v>
      </c>
      <c r="AG455" t="s">
        <v>745</v>
      </c>
      <c r="AH455" s="17">
        <v>310</v>
      </c>
      <c r="AI455" s="17" cm="1">
        <f t="array" ref="AI455">SUMPRODUCT(--(IFERROR(HOUR(Flights_2026_09_30333435363734[entry_hour]),-1)=HOUR(AF455)),--(IFERROR(Flights_2026_09_30333435363734[entry_sector],"")=AG455),--(IFERROR(Flights_2026_09_30333435363734[nfl],-1)&gt;=AH455),--(IFERROR(Flights_2026_09_30333435363734[nfl],-1)&lt;=IF(AH455=450,450,AH455+9)))</f>
        <v>0</v>
      </c>
    </row>
    <row r="456" spans="32:35" x14ac:dyDescent="0.2">
      <c r="AF456" s="2">
        <v>0.70833333333333337</v>
      </c>
      <c r="AG456" t="s">
        <v>745</v>
      </c>
      <c r="AH456" s="17">
        <v>320</v>
      </c>
      <c r="AI456" s="17" cm="1">
        <f t="array" ref="AI456">SUMPRODUCT(--(IFERROR(HOUR(Flights_2026_09_30333435363734[entry_hour]),-1)=HOUR(AF456)),--(IFERROR(Flights_2026_09_30333435363734[entry_sector],"")=AG456),--(IFERROR(Flights_2026_09_30333435363734[nfl],-1)&gt;=AH456),--(IFERROR(Flights_2026_09_30333435363734[nfl],-1)&lt;=IF(AH456=450,450,AH456+9)))</f>
        <v>0</v>
      </c>
    </row>
    <row r="457" spans="32:35" x14ac:dyDescent="0.2">
      <c r="AF457" s="2">
        <v>0.70833333333333337</v>
      </c>
      <c r="AG457" t="s">
        <v>745</v>
      </c>
      <c r="AH457" s="17">
        <v>330</v>
      </c>
      <c r="AI457" s="17" cm="1">
        <f t="array" ref="AI457">SUMPRODUCT(--(IFERROR(HOUR(Flights_2026_09_30333435363734[entry_hour]),-1)=HOUR(AF457)),--(IFERROR(Flights_2026_09_30333435363734[entry_sector],"")=AG457),--(IFERROR(Flights_2026_09_30333435363734[nfl],-1)&gt;=AH457),--(IFERROR(Flights_2026_09_30333435363734[nfl],-1)&lt;=IF(AH457=450,450,AH457+9)))</f>
        <v>1</v>
      </c>
    </row>
    <row r="458" spans="32:35" x14ac:dyDescent="0.2">
      <c r="AF458" s="2">
        <v>0.70833333333333337</v>
      </c>
      <c r="AG458" t="s">
        <v>745</v>
      </c>
      <c r="AH458" s="17">
        <v>340</v>
      </c>
      <c r="AI458" s="17" cm="1">
        <f t="array" ref="AI458">SUMPRODUCT(--(IFERROR(HOUR(Flights_2026_09_30333435363734[entry_hour]),-1)=HOUR(AF458)),--(IFERROR(Flights_2026_09_30333435363734[entry_sector],"")=AG458),--(IFERROR(Flights_2026_09_30333435363734[nfl],-1)&gt;=AH458),--(IFERROR(Flights_2026_09_30333435363734[nfl],-1)&lt;=IF(AH458=450,450,AH458+9)))</f>
        <v>0</v>
      </c>
    </row>
    <row r="459" spans="32:35" x14ac:dyDescent="0.2">
      <c r="AF459" s="2">
        <v>0.70833333333333337</v>
      </c>
      <c r="AG459" t="s">
        <v>745</v>
      </c>
      <c r="AH459" s="17">
        <v>350</v>
      </c>
      <c r="AI459" s="17" cm="1">
        <f t="array" ref="AI459">SUMPRODUCT(--(IFERROR(HOUR(Flights_2026_09_30333435363734[entry_hour]),-1)=HOUR(AF459)),--(IFERROR(Flights_2026_09_30333435363734[entry_sector],"")=AG459),--(IFERROR(Flights_2026_09_30333435363734[nfl],-1)&gt;=AH459),--(IFERROR(Flights_2026_09_30333435363734[nfl],-1)&lt;=IF(AH459=450,450,AH459+9)))</f>
        <v>2</v>
      </c>
    </row>
    <row r="460" spans="32:35" x14ac:dyDescent="0.2">
      <c r="AF460" s="2">
        <v>0.70833333333333337</v>
      </c>
      <c r="AG460" t="s">
        <v>745</v>
      </c>
      <c r="AH460" s="17">
        <v>360</v>
      </c>
      <c r="AI460" s="17" cm="1">
        <f t="array" ref="AI460">SUMPRODUCT(--(IFERROR(HOUR(Flights_2026_09_30333435363734[entry_hour]),-1)=HOUR(AF460)),--(IFERROR(Flights_2026_09_30333435363734[entry_sector],"")=AG460),--(IFERROR(Flights_2026_09_30333435363734[nfl],-1)&gt;=AH460),--(IFERROR(Flights_2026_09_30333435363734[nfl],-1)&lt;=IF(AH460=450,450,AH460+9)))</f>
        <v>0</v>
      </c>
    </row>
    <row r="461" spans="32:35" x14ac:dyDescent="0.2">
      <c r="AF461" s="2">
        <v>0.70833333333333337</v>
      </c>
      <c r="AG461" t="s">
        <v>745</v>
      </c>
      <c r="AH461" s="17">
        <v>370</v>
      </c>
      <c r="AI461" s="17" cm="1">
        <f t="array" ref="AI461">SUMPRODUCT(--(IFERROR(HOUR(Flights_2026_09_30333435363734[entry_hour]),-1)=HOUR(AF461)),--(IFERROR(Flights_2026_09_30333435363734[entry_sector],"")=AG461),--(IFERROR(Flights_2026_09_30333435363734[nfl],-1)&gt;=AH461),--(IFERROR(Flights_2026_09_30333435363734[nfl],-1)&lt;=IF(AH461=450,450,AH461+9)))</f>
        <v>3</v>
      </c>
    </row>
    <row r="462" spans="32:35" x14ac:dyDescent="0.2">
      <c r="AF462" s="2">
        <v>0.70833333333333337</v>
      </c>
      <c r="AG462" t="s">
        <v>745</v>
      </c>
      <c r="AH462" s="17">
        <v>380</v>
      </c>
      <c r="AI462" s="17" cm="1">
        <f t="array" ref="AI462">SUMPRODUCT(--(IFERROR(HOUR(Flights_2026_09_30333435363734[entry_hour]),-1)=HOUR(AF462)),--(IFERROR(Flights_2026_09_30333435363734[entry_sector],"")=AG462),--(IFERROR(Flights_2026_09_30333435363734[nfl],-1)&gt;=AH462),--(IFERROR(Flights_2026_09_30333435363734[nfl],-1)&lt;=IF(AH462=450,450,AH462+9)))</f>
        <v>0</v>
      </c>
    </row>
    <row r="463" spans="32:35" x14ac:dyDescent="0.2">
      <c r="AF463" s="2">
        <v>0.70833333333333337</v>
      </c>
      <c r="AG463" t="s">
        <v>745</v>
      </c>
      <c r="AH463" s="17">
        <v>390</v>
      </c>
      <c r="AI463" s="17" cm="1">
        <f t="array" ref="AI463">SUMPRODUCT(--(IFERROR(HOUR(Flights_2026_09_30333435363734[entry_hour]),-1)=HOUR(AF463)),--(IFERROR(Flights_2026_09_30333435363734[entry_sector],"")=AG463),--(IFERROR(Flights_2026_09_30333435363734[nfl],-1)&gt;=AH463),--(IFERROR(Flights_2026_09_30333435363734[nfl],-1)&lt;=IF(AH463=450,450,AH463+9)))</f>
        <v>1</v>
      </c>
    </row>
    <row r="464" spans="32:35" x14ac:dyDescent="0.2">
      <c r="AF464" s="2">
        <v>0.70833333333333337</v>
      </c>
      <c r="AG464" t="s">
        <v>745</v>
      </c>
      <c r="AH464" s="17">
        <v>400</v>
      </c>
      <c r="AI464" s="17" cm="1">
        <f t="array" ref="AI464">SUMPRODUCT(--(IFERROR(HOUR(Flights_2026_09_30333435363734[entry_hour]),-1)=HOUR(AF464)),--(IFERROR(Flights_2026_09_30333435363734[entry_sector],"")=AG464),--(IFERROR(Flights_2026_09_30333435363734[nfl],-1)&gt;=AH464),--(IFERROR(Flights_2026_09_30333435363734[nfl],-1)&lt;=IF(AH464=450,450,AH464+9)))</f>
        <v>0</v>
      </c>
    </row>
    <row r="465" spans="32:35" x14ac:dyDescent="0.2">
      <c r="AF465" s="2">
        <v>0.70833333333333337</v>
      </c>
      <c r="AG465" t="s">
        <v>745</v>
      </c>
      <c r="AH465" s="17">
        <v>410</v>
      </c>
      <c r="AI465" s="17" cm="1">
        <f t="array" ref="AI465">SUMPRODUCT(--(IFERROR(HOUR(Flights_2026_09_30333435363734[entry_hour]),-1)=HOUR(AF465)),--(IFERROR(Flights_2026_09_30333435363734[entry_sector],"")=AG465),--(IFERROR(Flights_2026_09_30333435363734[nfl],-1)&gt;=AH465),--(IFERROR(Flights_2026_09_30333435363734[nfl],-1)&lt;=IF(AH465=450,450,AH465+9)))</f>
        <v>0</v>
      </c>
    </row>
    <row r="466" spans="32:35" x14ac:dyDescent="0.2">
      <c r="AF466" s="2">
        <v>0.70833333333333337</v>
      </c>
      <c r="AG466" t="s">
        <v>745</v>
      </c>
      <c r="AH466" s="17">
        <v>420</v>
      </c>
      <c r="AI466" s="17" cm="1">
        <f t="array" ref="AI466">SUMPRODUCT(--(IFERROR(HOUR(Flights_2026_09_30333435363734[entry_hour]),-1)=HOUR(AF466)),--(IFERROR(Flights_2026_09_30333435363734[entry_sector],"")=AG466),--(IFERROR(Flights_2026_09_30333435363734[nfl],-1)&gt;=AH466),--(IFERROR(Flights_2026_09_30333435363734[nfl],-1)&lt;=IF(AH466=450,450,AH466+9)))</f>
        <v>0</v>
      </c>
    </row>
    <row r="467" spans="32:35" x14ac:dyDescent="0.2">
      <c r="AF467" s="2">
        <v>0.70833333333333337</v>
      </c>
      <c r="AG467" t="s">
        <v>745</v>
      </c>
      <c r="AH467" s="17">
        <v>430</v>
      </c>
      <c r="AI467" s="17" cm="1">
        <f t="array" ref="AI467">SUMPRODUCT(--(IFERROR(HOUR(Flights_2026_09_30333435363734[entry_hour]),-1)=HOUR(AF467)),--(IFERROR(Flights_2026_09_30333435363734[entry_sector],"")=AG467),--(IFERROR(Flights_2026_09_30333435363734[nfl],-1)&gt;=AH467),--(IFERROR(Flights_2026_09_30333435363734[nfl],-1)&lt;=IF(AH467=450,450,AH467+9)))</f>
        <v>0</v>
      </c>
    </row>
    <row r="468" spans="32:35" x14ac:dyDescent="0.2">
      <c r="AF468" s="2">
        <v>0.70833333333333337</v>
      </c>
      <c r="AG468" t="s">
        <v>745</v>
      </c>
      <c r="AH468" s="17">
        <v>440</v>
      </c>
      <c r="AI468" s="17" cm="1">
        <f t="array" ref="AI468">SUMPRODUCT(--(IFERROR(HOUR(Flights_2026_09_30333435363734[entry_hour]),-1)=HOUR(AF468)),--(IFERROR(Flights_2026_09_30333435363734[entry_sector],"")=AG468),--(IFERROR(Flights_2026_09_30333435363734[nfl],-1)&gt;=AH468),--(IFERROR(Flights_2026_09_30333435363734[nfl],-1)&lt;=IF(AH468=450,450,AH468+9)))</f>
        <v>0</v>
      </c>
    </row>
    <row r="469" spans="32:35" x14ac:dyDescent="0.2">
      <c r="AF469" s="2">
        <v>0.70833333333333337</v>
      </c>
      <c r="AG469" t="s">
        <v>745</v>
      </c>
      <c r="AH469" s="17">
        <v>450</v>
      </c>
      <c r="AI469" s="17" cm="1">
        <f t="array" ref="AI469">SUMPRODUCT(--(IFERROR(HOUR(Flights_2026_09_30333435363734[entry_hour]),-1)=HOUR(AF469)),--(IFERROR(Flights_2026_09_30333435363734[entry_sector],"")=AG469),--(IFERROR(Flights_2026_09_30333435363734[nfl],-1)&gt;=AH469),--(IFERROR(Flights_2026_09_30333435363734[nfl],-1)&lt;=IF(AH469=450,450,AH469+9)))</f>
        <v>0</v>
      </c>
    </row>
    <row r="470" spans="32:35" x14ac:dyDescent="0.2">
      <c r="AF470" s="2">
        <v>0.70833333333333337</v>
      </c>
      <c r="AG470" t="s">
        <v>840</v>
      </c>
      <c r="AH470" s="17">
        <v>200</v>
      </c>
      <c r="AI470" s="17" cm="1">
        <f t="array" ref="AI470">SUMPRODUCT(--(IFERROR(HOUR(Flights_2026_09_30333435363734[entry_hour]),-1)=HOUR(AF470)),--(IFERROR(Flights_2026_09_30333435363734[entry_sector],"")=AG470),--(IFERROR(Flights_2026_09_30333435363734[nfl],-1)&gt;=AH470),--(IFERROR(Flights_2026_09_30333435363734[nfl],-1)&lt;=IF(AH470=450,450,AH470+9)))</f>
        <v>0</v>
      </c>
    </row>
    <row r="471" spans="32:35" x14ac:dyDescent="0.2">
      <c r="AF471" s="2">
        <v>0.70833333333333337</v>
      </c>
      <c r="AG471" t="s">
        <v>840</v>
      </c>
      <c r="AH471" s="17">
        <v>210</v>
      </c>
      <c r="AI471" s="17" cm="1">
        <f t="array" ref="AI471">SUMPRODUCT(--(IFERROR(HOUR(Flights_2026_09_30333435363734[entry_hour]),-1)=HOUR(AF471)),--(IFERROR(Flights_2026_09_30333435363734[entry_sector],"")=AG471),--(IFERROR(Flights_2026_09_30333435363734[nfl],-1)&gt;=AH471),--(IFERROR(Flights_2026_09_30333435363734[nfl],-1)&lt;=IF(AH471=450,450,AH471+9)))</f>
        <v>0</v>
      </c>
    </row>
    <row r="472" spans="32:35" x14ac:dyDescent="0.2">
      <c r="AF472" s="2">
        <v>0.70833333333333337</v>
      </c>
      <c r="AG472" t="s">
        <v>840</v>
      </c>
      <c r="AH472" s="17">
        <v>220</v>
      </c>
      <c r="AI472" s="17" cm="1">
        <f t="array" ref="AI472">SUMPRODUCT(--(IFERROR(HOUR(Flights_2026_09_30333435363734[entry_hour]),-1)=HOUR(AF472)),--(IFERROR(Flights_2026_09_30333435363734[entry_sector],"")=AG472),--(IFERROR(Flights_2026_09_30333435363734[nfl],-1)&gt;=AH472),--(IFERROR(Flights_2026_09_30333435363734[nfl],-1)&lt;=IF(AH472=450,450,AH472+9)))</f>
        <v>0</v>
      </c>
    </row>
    <row r="473" spans="32:35" x14ac:dyDescent="0.2">
      <c r="AF473" s="2">
        <v>0.70833333333333337</v>
      </c>
      <c r="AG473" t="s">
        <v>840</v>
      </c>
      <c r="AH473" s="17">
        <v>230</v>
      </c>
      <c r="AI473" s="17" cm="1">
        <f t="array" ref="AI473">SUMPRODUCT(--(IFERROR(HOUR(Flights_2026_09_30333435363734[entry_hour]),-1)=HOUR(AF473)),--(IFERROR(Flights_2026_09_30333435363734[entry_sector],"")=AG473),--(IFERROR(Flights_2026_09_30333435363734[nfl],-1)&gt;=AH473),--(IFERROR(Flights_2026_09_30333435363734[nfl],-1)&lt;=IF(AH473=450,450,AH473+9)))</f>
        <v>0</v>
      </c>
    </row>
    <row r="474" spans="32:35" x14ac:dyDescent="0.2">
      <c r="AF474" s="2">
        <v>0.70833333333333337</v>
      </c>
      <c r="AG474" t="s">
        <v>840</v>
      </c>
      <c r="AH474" s="17">
        <v>240</v>
      </c>
      <c r="AI474" s="17" cm="1">
        <f t="array" ref="AI474">SUMPRODUCT(--(IFERROR(HOUR(Flights_2026_09_30333435363734[entry_hour]),-1)=HOUR(AF474)),--(IFERROR(Flights_2026_09_30333435363734[entry_sector],"")=AG474),--(IFERROR(Flights_2026_09_30333435363734[nfl],-1)&gt;=AH474),--(IFERROR(Flights_2026_09_30333435363734[nfl],-1)&lt;=IF(AH474=450,450,AH474+9)))</f>
        <v>0</v>
      </c>
    </row>
    <row r="475" spans="32:35" x14ac:dyDescent="0.2">
      <c r="AF475" s="2">
        <v>0.70833333333333337</v>
      </c>
      <c r="AG475" t="s">
        <v>840</v>
      </c>
      <c r="AH475" s="17">
        <v>250</v>
      </c>
      <c r="AI475" s="17" cm="1">
        <f t="array" ref="AI475">SUMPRODUCT(--(IFERROR(HOUR(Flights_2026_09_30333435363734[entry_hour]),-1)=HOUR(AF475)),--(IFERROR(Flights_2026_09_30333435363734[entry_sector],"")=AG475),--(IFERROR(Flights_2026_09_30333435363734[nfl],-1)&gt;=AH475),--(IFERROR(Flights_2026_09_30333435363734[nfl],-1)&lt;=IF(AH475=450,450,AH475+9)))</f>
        <v>0</v>
      </c>
    </row>
    <row r="476" spans="32:35" x14ac:dyDescent="0.2">
      <c r="AF476" s="2">
        <v>0.70833333333333337</v>
      </c>
      <c r="AG476" t="s">
        <v>840</v>
      </c>
      <c r="AH476" s="17">
        <v>260</v>
      </c>
      <c r="AI476" s="17" cm="1">
        <f t="array" ref="AI476">SUMPRODUCT(--(IFERROR(HOUR(Flights_2026_09_30333435363734[entry_hour]),-1)=HOUR(AF476)),--(IFERROR(Flights_2026_09_30333435363734[entry_sector],"")=AG476),--(IFERROR(Flights_2026_09_30333435363734[nfl],-1)&gt;=AH476),--(IFERROR(Flights_2026_09_30333435363734[nfl],-1)&lt;=IF(AH476=450,450,AH476+9)))</f>
        <v>0</v>
      </c>
    </row>
    <row r="477" spans="32:35" x14ac:dyDescent="0.2">
      <c r="AF477" s="2">
        <v>0.70833333333333337</v>
      </c>
      <c r="AG477" t="s">
        <v>840</v>
      </c>
      <c r="AH477" s="17">
        <v>270</v>
      </c>
      <c r="AI477" s="17" cm="1">
        <f t="array" ref="AI477">SUMPRODUCT(--(IFERROR(HOUR(Flights_2026_09_30333435363734[entry_hour]),-1)=HOUR(AF477)),--(IFERROR(Flights_2026_09_30333435363734[entry_sector],"")=AG477),--(IFERROR(Flights_2026_09_30333435363734[nfl],-1)&gt;=AH477),--(IFERROR(Flights_2026_09_30333435363734[nfl],-1)&lt;=IF(AH477=450,450,AH477+9)))</f>
        <v>0</v>
      </c>
    </row>
    <row r="478" spans="32:35" x14ac:dyDescent="0.2">
      <c r="AF478" s="2">
        <v>0.70833333333333337</v>
      </c>
      <c r="AG478" t="s">
        <v>840</v>
      </c>
      <c r="AH478" s="17">
        <v>280</v>
      </c>
      <c r="AI478" s="17" cm="1">
        <f t="array" ref="AI478">SUMPRODUCT(--(IFERROR(HOUR(Flights_2026_09_30333435363734[entry_hour]),-1)=HOUR(AF478)),--(IFERROR(Flights_2026_09_30333435363734[entry_sector],"")=AG478),--(IFERROR(Flights_2026_09_30333435363734[nfl],-1)&gt;=AH478),--(IFERROR(Flights_2026_09_30333435363734[nfl],-1)&lt;=IF(AH478=450,450,AH478+9)))</f>
        <v>0</v>
      </c>
    </row>
    <row r="479" spans="32:35" x14ac:dyDescent="0.2">
      <c r="AF479" s="2">
        <v>0.70833333333333337</v>
      </c>
      <c r="AG479" t="s">
        <v>840</v>
      </c>
      <c r="AH479" s="17">
        <v>290</v>
      </c>
      <c r="AI479" s="17" cm="1">
        <f t="array" ref="AI479">SUMPRODUCT(--(IFERROR(HOUR(Flights_2026_09_30333435363734[entry_hour]),-1)=HOUR(AF479)),--(IFERROR(Flights_2026_09_30333435363734[entry_sector],"")=AG479),--(IFERROR(Flights_2026_09_30333435363734[nfl],-1)&gt;=AH479),--(IFERROR(Flights_2026_09_30333435363734[nfl],-1)&lt;=IF(AH479=450,450,AH479+9)))</f>
        <v>0</v>
      </c>
    </row>
    <row r="480" spans="32:35" x14ac:dyDescent="0.2">
      <c r="AF480" s="2">
        <v>0.70833333333333337</v>
      </c>
      <c r="AG480" t="s">
        <v>840</v>
      </c>
      <c r="AH480" s="17">
        <v>300</v>
      </c>
      <c r="AI480" s="17" cm="1">
        <f t="array" ref="AI480">SUMPRODUCT(--(IFERROR(HOUR(Flights_2026_09_30333435363734[entry_hour]),-1)=HOUR(AF480)),--(IFERROR(Flights_2026_09_30333435363734[entry_sector],"")=AG480),--(IFERROR(Flights_2026_09_30333435363734[nfl],-1)&gt;=AH480),--(IFERROR(Flights_2026_09_30333435363734[nfl],-1)&lt;=IF(AH480=450,450,AH480+9)))</f>
        <v>0</v>
      </c>
    </row>
    <row r="481" spans="32:35" x14ac:dyDescent="0.2">
      <c r="AF481" s="2">
        <v>0.70833333333333337</v>
      </c>
      <c r="AG481" t="s">
        <v>840</v>
      </c>
      <c r="AH481" s="17">
        <v>310</v>
      </c>
      <c r="AI481" s="17" cm="1">
        <f t="array" ref="AI481">SUMPRODUCT(--(IFERROR(HOUR(Flights_2026_09_30333435363734[entry_hour]),-1)=HOUR(AF481)),--(IFERROR(Flights_2026_09_30333435363734[entry_sector],"")=AG481),--(IFERROR(Flights_2026_09_30333435363734[nfl],-1)&gt;=AH481),--(IFERROR(Flights_2026_09_30333435363734[nfl],-1)&lt;=IF(AH481=450,450,AH481+9)))</f>
        <v>0</v>
      </c>
    </row>
    <row r="482" spans="32:35" x14ac:dyDescent="0.2">
      <c r="AF482" s="2">
        <v>0.70833333333333337</v>
      </c>
      <c r="AG482" t="s">
        <v>840</v>
      </c>
      <c r="AH482" s="17">
        <v>320</v>
      </c>
      <c r="AI482" s="17" cm="1">
        <f t="array" ref="AI482">SUMPRODUCT(--(IFERROR(HOUR(Flights_2026_09_30333435363734[entry_hour]),-1)=HOUR(AF482)),--(IFERROR(Flights_2026_09_30333435363734[entry_sector],"")=AG482),--(IFERROR(Flights_2026_09_30333435363734[nfl],-1)&gt;=AH482),--(IFERROR(Flights_2026_09_30333435363734[nfl],-1)&lt;=IF(AH482=450,450,AH482+9)))</f>
        <v>0</v>
      </c>
    </row>
    <row r="483" spans="32:35" x14ac:dyDescent="0.2">
      <c r="AF483" s="2">
        <v>0.70833333333333337</v>
      </c>
      <c r="AG483" t="s">
        <v>840</v>
      </c>
      <c r="AH483" s="17">
        <v>330</v>
      </c>
      <c r="AI483" s="17" cm="1">
        <f t="array" ref="AI483">SUMPRODUCT(--(IFERROR(HOUR(Flights_2026_09_30333435363734[entry_hour]),-1)=HOUR(AF483)),--(IFERROR(Flights_2026_09_30333435363734[entry_sector],"")=AG483),--(IFERROR(Flights_2026_09_30333435363734[nfl],-1)&gt;=AH483),--(IFERROR(Flights_2026_09_30333435363734[nfl],-1)&lt;=IF(AH483=450,450,AH483+9)))</f>
        <v>0</v>
      </c>
    </row>
    <row r="484" spans="32:35" x14ac:dyDescent="0.2">
      <c r="AF484" s="2">
        <v>0.70833333333333337</v>
      </c>
      <c r="AG484" t="s">
        <v>840</v>
      </c>
      <c r="AH484" s="17">
        <v>340</v>
      </c>
      <c r="AI484" s="17" cm="1">
        <f t="array" ref="AI484">SUMPRODUCT(--(IFERROR(HOUR(Flights_2026_09_30333435363734[entry_hour]),-1)=HOUR(AF484)),--(IFERROR(Flights_2026_09_30333435363734[entry_sector],"")=AG484),--(IFERROR(Flights_2026_09_30333435363734[nfl],-1)&gt;=AH484),--(IFERROR(Flights_2026_09_30333435363734[nfl],-1)&lt;=IF(AH484=450,450,AH484+9)))</f>
        <v>0</v>
      </c>
    </row>
    <row r="485" spans="32:35" x14ac:dyDescent="0.2">
      <c r="AF485" s="2">
        <v>0.70833333333333337</v>
      </c>
      <c r="AG485" t="s">
        <v>840</v>
      </c>
      <c r="AH485" s="17">
        <v>350</v>
      </c>
      <c r="AI485" s="17" cm="1">
        <f t="array" ref="AI485">SUMPRODUCT(--(IFERROR(HOUR(Flights_2026_09_30333435363734[entry_hour]),-1)=HOUR(AF485)),--(IFERROR(Flights_2026_09_30333435363734[entry_sector],"")=AG485),--(IFERROR(Flights_2026_09_30333435363734[nfl],-1)&gt;=AH485),--(IFERROR(Flights_2026_09_30333435363734[nfl],-1)&lt;=IF(AH485=450,450,AH485+9)))</f>
        <v>0</v>
      </c>
    </row>
    <row r="486" spans="32:35" x14ac:dyDescent="0.2">
      <c r="AF486" s="2">
        <v>0.70833333333333337</v>
      </c>
      <c r="AG486" t="s">
        <v>840</v>
      </c>
      <c r="AH486" s="17">
        <v>360</v>
      </c>
      <c r="AI486" s="17" cm="1">
        <f t="array" ref="AI486">SUMPRODUCT(--(IFERROR(HOUR(Flights_2026_09_30333435363734[entry_hour]),-1)=HOUR(AF486)),--(IFERROR(Flights_2026_09_30333435363734[entry_sector],"")=AG486),--(IFERROR(Flights_2026_09_30333435363734[nfl],-1)&gt;=AH486),--(IFERROR(Flights_2026_09_30333435363734[nfl],-1)&lt;=IF(AH486=450,450,AH486+9)))</f>
        <v>0</v>
      </c>
    </row>
    <row r="487" spans="32:35" x14ac:dyDescent="0.2">
      <c r="AF487" s="2">
        <v>0.70833333333333337</v>
      </c>
      <c r="AG487" t="s">
        <v>840</v>
      </c>
      <c r="AH487" s="17">
        <v>370</v>
      </c>
      <c r="AI487" s="17" cm="1">
        <f t="array" ref="AI487">SUMPRODUCT(--(IFERROR(HOUR(Flights_2026_09_30333435363734[entry_hour]),-1)=HOUR(AF487)),--(IFERROR(Flights_2026_09_30333435363734[entry_sector],"")=AG487),--(IFERROR(Flights_2026_09_30333435363734[nfl],-1)&gt;=AH487),--(IFERROR(Flights_2026_09_30333435363734[nfl],-1)&lt;=IF(AH487=450,450,AH487+9)))</f>
        <v>1</v>
      </c>
    </row>
    <row r="488" spans="32:35" x14ac:dyDescent="0.2">
      <c r="AF488" s="2">
        <v>0.70833333333333337</v>
      </c>
      <c r="AG488" t="s">
        <v>840</v>
      </c>
      <c r="AH488" s="17">
        <v>380</v>
      </c>
      <c r="AI488" s="17" cm="1">
        <f t="array" ref="AI488">SUMPRODUCT(--(IFERROR(HOUR(Flights_2026_09_30333435363734[entry_hour]),-1)=HOUR(AF488)),--(IFERROR(Flights_2026_09_30333435363734[entry_sector],"")=AG488),--(IFERROR(Flights_2026_09_30333435363734[nfl],-1)&gt;=AH488),--(IFERROR(Flights_2026_09_30333435363734[nfl],-1)&lt;=IF(AH488=450,450,AH488+9)))</f>
        <v>0</v>
      </c>
    </row>
    <row r="489" spans="32:35" x14ac:dyDescent="0.2">
      <c r="AF489" s="2">
        <v>0.70833333333333337</v>
      </c>
      <c r="AG489" t="s">
        <v>840</v>
      </c>
      <c r="AH489" s="17">
        <v>390</v>
      </c>
      <c r="AI489" s="17" cm="1">
        <f t="array" ref="AI489">SUMPRODUCT(--(IFERROR(HOUR(Flights_2026_09_30333435363734[entry_hour]),-1)=HOUR(AF489)),--(IFERROR(Flights_2026_09_30333435363734[entry_sector],"")=AG489),--(IFERROR(Flights_2026_09_30333435363734[nfl],-1)&gt;=AH489),--(IFERROR(Flights_2026_09_30333435363734[nfl],-1)&lt;=IF(AH489=450,450,AH489+9)))</f>
        <v>3</v>
      </c>
    </row>
    <row r="490" spans="32:35" x14ac:dyDescent="0.2">
      <c r="AF490" s="2">
        <v>0.70833333333333337</v>
      </c>
      <c r="AG490" t="s">
        <v>840</v>
      </c>
      <c r="AH490" s="17">
        <v>400</v>
      </c>
      <c r="AI490" s="17" cm="1">
        <f t="array" ref="AI490">SUMPRODUCT(--(IFERROR(HOUR(Flights_2026_09_30333435363734[entry_hour]),-1)=HOUR(AF490)),--(IFERROR(Flights_2026_09_30333435363734[entry_sector],"")=AG490),--(IFERROR(Flights_2026_09_30333435363734[nfl],-1)&gt;=AH490),--(IFERROR(Flights_2026_09_30333435363734[nfl],-1)&lt;=IF(AH490=450,450,AH490+9)))</f>
        <v>0</v>
      </c>
    </row>
    <row r="491" spans="32:35" x14ac:dyDescent="0.2">
      <c r="AF491" s="2">
        <v>0.70833333333333337</v>
      </c>
      <c r="AG491" t="s">
        <v>840</v>
      </c>
      <c r="AH491" s="17">
        <v>410</v>
      </c>
      <c r="AI491" s="17" cm="1">
        <f t="array" ref="AI491">SUMPRODUCT(--(IFERROR(HOUR(Flights_2026_09_30333435363734[entry_hour]),-1)=HOUR(AF491)),--(IFERROR(Flights_2026_09_30333435363734[entry_sector],"")=AG491),--(IFERROR(Flights_2026_09_30333435363734[nfl],-1)&gt;=AH491),--(IFERROR(Flights_2026_09_30333435363734[nfl],-1)&lt;=IF(AH491=450,450,AH491+9)))</f>
        <v>0</v>
      </c>
    </row>
    <row r="492" spans="32:35" x14ac:dyDescent="0.2">
      <c r="AF492" s="2">
        <v>0.70833333333333337</v>
      </c>
      <c r="AG492" t="s">
        <v>840</v>
      </c>
      <c r="AH492" s="17">
        <v>420</v>
      </c>
      <c r="AI492" s="17" cm="1">
        <f t="array" ref="AI492">SUMPRODUCT(--(IFERROR(HOUR(Flights_2026_09_30333435363734[entry_hour]),-1)=HOUR(AF492)),--(IFERROR(Flights_2026_09_30333435363734[entry_sector],"")=AG492),--(IFERROR(Flights_2026_09_30333435363734[nfl],-1)&gt;=AH492),--(IFERROR(Flights_2026_09_30333435363734[nfl],-1)&lt;=IF(AH492=450,450,AH492+9)))</f>
        <v>0</v>
      </c>
    </row>
    <row r="493" spans="32:35" x14ac:dyDescent="0.2">
      <c r="AF493" s="2">
        <v>0.70833333333333337</v>
      </c>
      <c r="AG493" t="s">
        <v>840</v>
      </c>
      <c r="AH493" s="17">
        <v>430</v>
      </c>
      <c r="AI493" s="17" cm="1">
        <f t="array" ref="AI493">SUMPRODUCT(--(IFERROR(HOUR(Flights_2026_09_30333435363734[entry_hour]),-1)=HOUR(AF493)),--(IFERROR(Flights_2026_09_30333435363734[entry_sector],"")=AG493),--(IFERROR(Flights_2026_09_30333435363734[nfl],-1)&gt;=AH493),--(IFERROR(Flights_2026_09_30333435363734[nfl],-1)&lt;=IF(AH493=450,450,AH493+9)))</f>
        <v>0</v>
      </c>
    </row>
    <row r="494" spans="32:35" x14ac:dyDescent="0.2">
      <c r="AF494" s="2">
        <v>0.70833333333333337</v>
      </c>
      <c r="AG494" t="s">
        <v>840</v>
      </c>
      <c r="AH494" s="17">
        <v>440</v>
      </c>
      <c r="AI494" s="17" cm="1">
        <f t="array" ref="AI494">SUMPRODUCT(--(IFERROR(HOUR(Flights_2026_09_30333435363734[entry_hour]),-1)=HOUR(AF494)),--(IFERROR(Flights_2026_09_30333435363734[entry_sector],"")=AG494),--(IFERROR(Flights_2026_09_30333435363734[nfl],-1)&gt;=AH494),--(IFERROR(Flights_2026_09_30333435363734[nfl],-1)&lt;=IF(AH494=450,450,AH494+9)))</f>
        <v>0</v>
      </c>
    </row>
    <row r="495" spans="32:35" x14ac:dyDescent="0.2">
      <c r="AF495" s="2">
        <v>0.70833333333333337</v>
      </c>
      <c r="AG495" t="s">
        <v>840</v>
      </c>
      <c r="AH495" s="17">
        <v>450</v>
      </c>
      <c r="AI495" s="17" cm="1">
        <f t="array" ref="AI495">SUMPRODUCT(--(IFERROR(HOUR(Flights_2026_09_30333435363734[entry_hour]),-1)=HOUR(AF495)),--(IFERROR(Flights_2026_09_30333435363734[entry_sector],"")=AG495),--(IFERROR(Flights_2026_09_30333435363734[nfl],-1)&gt;=AH495),--(IFERROR(Flights_2026_09_30333435363734[nfl],-1)&lt;=IF(AH495=450,450,AH495+9)))</f>
        <v>0</v>
      </c>
    </row>
    <row r="496" spans="32:35" x14ac:dyDescent="0.2">
      <c r="AF496" s="2">
        <v>0.70833333333333337</v>
      </c>
      <c r="AG496" t="s">
        <v>747</v>
      </c>
      <c r="AH496" s="17">
        <v>200</v>
      </c>
      <c r="AI496" s="17" cm="1">
        <f t="array" ref="AI496">SUMPRODUCT(--(IFERROR(HOUR(Flights_2026_09_30333435363734[entry_hour]),-1)=HOUR(AF496)),--(IFERROR(Flights_2026_09_30333435363734[entry_sector],"")=AG496),--(IFERROR(Flights_2026_09_30333435363734[nfl],-1)&gt;=AH496),--(IFERROR(Flights_2026_09_30333435363734[nfl],-1)&lt;=IF(AH496=450,450,AH496+9)))</f>
        <v>0</v>
      </c>
    </row>
    <row r="497" spans="32:35" x14ac:dyDescent="0.2">
      <c r="AF497" s="2">
        <v>0.70833333333333337</v>
      </c>
      <c r="AG497" t="s">
        <v>747</v>
      </c>
      <c r="AH497" s="17">
        <v>210</v>
      </c>
      <c r="AI497" s="17" cm="1">
        <f t="array" ref="AI497">SUMPRODUCT(--(IFERROR(HOUR(Flights_2026_09_30333435363734[entry_hour]),-1)=HOUR(AF497)),--(IFERROR(Flights_2026_09_30333435363734[entry_sector],"")=AG497),--(IFERROR(Flights_2026_09_30333435363734[nfl],-1)&gt;=AH497),--(IFERROR(Flights_2026_09_30333435363734[nfl],-1)&lt;=IF(AH497=450,450,AH497+9)))</f>
        <v>1</v>
      </c>
    </row>
    <row r="498" spans="32:35" x14ac:dyDescent="0.2">
      <c r="AF498" s="2">
        <v>0.70833333333333337</v>
      </c>
      <c r="AG498" t="s">
        <v>747</v>
      </c>
      <c r="AH498" s="17">
        <v>220</v>
      </c>
      <c r="AI498" s="17" cm="1">
        <f t="array" ref="AI498">SUMPRODUCT(--(IFERROR(HOUR(Flights_2026_09_30333435363734[entry_hour]),-1)=HOUR(AF498)),--(IFERROR(Flights_2026_09_30333435363734[entry_sector],"")=AG498),--(IFERROR(Flights_2026_09_30333435363734[nfl],-1)&gt;=AH498),--(IFERROR(Flights_2026_09_30333435363734[nfl],-1)&lt;=IF(AH498=450,450,AH498+9)))</f>
        <v>0</v>
      </c>
    </row>
    <row r="499" spans="32:35" x14ac:dyDescent="0.2">
      <c r="AF499" s="2">
        <v>0.70833333333333337</v>
      </c>
      <c r="AG499" t="s">
        <v>747</v>
      </c>
      <c r="AH499" s="17">
        <v>230</v>
      </c>
      <c r="AI499" s="17" cm="1">
        <f t="array" ref="AI499">SUMPRODUCT(--(IFERROR(HOUR(Flights_2026_09_30333435363734[entry_hour]),-1)=HOUR(AF499)),--(IFERROR(Flights_2026_09_30333435363734[entry_sector],"")=AG499),--(IFERROR(Flights_2026_09_30333435363734[nfl],-1)&gt;=AH499),--(IFERROR(Flights_2026_09_30333435363734[nfl],-1)&lt;=IF(AH499=450,450,AH499+9)))</f>
        <v>0</v>
      </c>
    </row>
    <row r="500" spans="32:35" x14ac:dyDescent="0.2">
      <c r="AF500" s="2">
        <v>0.70833333333333337</v>
      </c>
      <c r="AG500" t="s">
        <v>747</v>
      </c>
      <c r="AH500" s="17">
        <v>240</v>
      </c>
      <c r="AI500" s="17" cm="1">
        <f t="array" ref="AI500">SUMPRODUCT(--(IFERROR(HOUR(Flights_2026_09_30333435363734[entry_hour]),-1)=HOUR(AF500)),--(IFERROR(Flights_2026_09_30333435363734[entry_sector],"")=AG500),--(IFERROR(Flights_2026_09_30333435363734[nfl],-1)&gt;=AH500),--(IFERROR(Flights_2026_09_30333435363734[nfl],-1)&lt;=IF(AH500=450,450,AH500+9)))</f>
        <v>0</v>
      </c>
    </row>
    <row r="501" spans="32:35" x14ac:dyDescent="0.2">
      <c r="AF501" s="2">
        <v>0.70833333333333337</v>
      </c>
      <c r="AG501" t="s">
        <v>747</v>
      </c>
      <c r="AH501" s="17">
        <v>250</v>
      </c>
      <c r="AI501" s="17" cm="1">
        <f t="array" ref="AI501">SUMPRODUCT(--(IFERROR(HOUR(Flights_2026_09_30333435363734[entry_hour]),-1)=HOUR(AF501)),--(IFERROR(Flights_2026_09_30333435363734[entry_sector],"")=AG501),--(IFERROR(Flights_2026_09_30333435363734[nfl],-1)&gt;=AH501),--(IFERROR(Flights_2026_09_30333435363734[nfl],-1)&lt;=IF(AH501=450,450,AH501+9)))</f>
        <v>0</v>
      </c>
    </row>
    <row r="502" spans="32:35" x14ac:dyDescent="0.2">
      <c r="AF502" s="2">
        <v>0.70833333333333337</v>
      </c>
      <c r="AG502" t="s">
        <v>747</v>
      </c>
      <c r="AH502" s="17">
        <v>260</v>
      </c>
      <c r="AI502" s="17" cm="1">
        <f t="array" ref="AI502">SUMPRODUCT(--(IFERROR(HOUR(Flights_2026_09_30333435363734[entry_hour]),-1)=HOUR(AF502)),--(IFERROR(Flights_2026_09_30333435363734[entry_sector],"")=AG502),--(IFERROR(Flights_2026_09_30333435363734[nfl],-1)&gt;=AH502),--(IFERROR(Flights_2026_09_30333435363734[nfl],-1)&lt;=IF(AH502=450,450,AH502+9)))</f>
        <v>0</v>
      </c>
    </row>
    <row r="503" spans="32:35" x14ac:dyDescent="0.2">
      <c r="AF503" s="2">
        <v>0.70833333333333337</v>
      </c>
      <c r="AG503" t="s">
        <v>747</v>
      </c>
      <c r="AH503" s="17">
        <v>270</v>
      </c>
      <c r="AI503" s="17" cm="1">
        <f t="array" ref="AI503">SUMPRODUCT(--(IFERROR(HOUR(Flights_2026_09_30333435363734[entry_hour]),-1)=HOUR(AF503)),--(IFERROR(Flights_2026_09_30333435363734[entry_sector],"")=AG503),--(IFERROR(Flights_2026_09_30333435363734[nfl],-1)&gt;=AH503),--(IFERROR(Flights_2026_09_30333435363734[nfl],-1)&lt;=IF(AH503=450,450,AH503+9)))</f>
        <v>0</v>
      </c>
    </row>
    <row r="504" spans="32:35" x14ac:dyDescent="0.2">
      <c r="AF504" s="2">
        <v>0.70833333333333337</v>
      </c>
      <c r="AG504" t="s">
        <v>747</v>
      </c>
      <c r="AH504" s="17">
        <v>280</v>
      </c>
      <c r="AI504" s="17" cm="1">
        <f t="array" ref="AI504">SUMPRODUCT(--(IFERROR(HOUR(Flights_2026_09_30333435363734[entry_hour]),-1)=HOUR(AF504)),--(IFERROR(Flights_2026_09_30333435363734[entry_sector],"")=AG504),--(IFERROR(Flights_2026_09_30333435363734[nfl],-1)&gt;=AH504),--(IFERROR(Flights_2026_09_30333435363734[nfl],-1)&lt;=IF(AH504=450,450,AH504+9)))</f>
        <v>0</v>
      </c>
    </row>
    <row r="505" spans="32:35" x14ac:dyDescent="0.2">
      <c r="AF505" s="2">
        <v>0.70833333333333337</v>
      </c>
      <c r="AG505" t="s">
        <v>747</v>
      </c>
      <c r="AH505" s="17">
        <v>290</v>
      </c>
      <c r="AI505" s="17" cm="1">
        <f t="array" ref="AI505">SUMPRODUCT(--(IFERROR(HOUR(Flights_2026_09_30333435363734[entry_hour]),-1)=HOUR(AF505)),--(IFERROR(Flights_2026_09_30333435363734[entry_sector],"")=AG505),--(IFERROR(Flights_2026_09_30333435363734[nfl],-1)&gt;=AH505),--(IFERROR(Flights_2026_09_30333435363734[nfl],-1)&lt;=IF(AH505=450,450,AH505+9)))</f>
        <v>0</v>
      </c>
    </row>
    <row r="506" spans="32:35" x14ac:dyDescent="0.2">
      <c r="AF506" s="2">
        <v>0.70833333333333337</v>
      </c>
      <c r="AG506" t="s">
        <v>747</v>
      </c>
      <c r="AH506" s="17">
        <v>300</v>
      </c>
      <c r="AI506" s="17" cm="1">
        <f t="array" ref="AI506">SUMPRODUCT(--(IFERROR(HOUR(Flights_2026_09_30333435363734[entry_hour]),-1)=HOUR(AF506)),--(IFERROR(Flights_2026_09_30333435363734[entry_sector],"")=AG506),--(IFERROR(Flights_2026_09_30333435363734[nfl],-1)&gt;=AH506),--(IFERROR(Flights_2026_09_30333435363734[nfl],-1)&lt;=IF(AH506=450,450,AH506+9)))</f>
        <v>0</v>
      </c>
    </row>
    <row r="507" spans="32:35" x14ac:dyDescent="0.2">
      <c r="AF507" s="2">
        <v>0.70833333333333337</v>
      </c>
      <c r="AG507" t="s">
        <v>747</v>
      </c>
      <c r="AH507" s="17">
        <v>310</v>
      </c>
      <c r="AI507" s="17" cm="1">
        <f t="array" ref="AI507">SUMPRODUCT(--(IFERROR(HOUR(Flights_2026_09_30333435363734[entry_hour]),-1)=HOUR(AF507)),--(IFERROR(Flights_2026_09_30333435363734[entry_sector],"")=AG507),--(IFERROR(Flights_2026_09_30333435363734[nfl],-1)&gt;=AH507),--(IFERROR(Flights_2026_09_30333435363734[nfl],-1)&lt;=IF(AH507=450,450,AH507+9)))</f>
        <v>0</v>
      </c>
    </row>
    <row r="508" spans="32:35" x14ac:dyDescent="0.2">
      <c r="AF508" s="2">
        <v>0.70833333333333337</v>
      </c>
      <c r="AG508" t="s">
        <v>747</v>
      </c>
      <c r="AH508" s="17">
        <v>320</v>
      </c>
      <c r="AI508" s="17" cm="1">
        <f t="array" ref="AI508">SUMPRODUCT(--(IFERROR(HOUR(Flights_2026_09_30333435363734[entry_hour]),-1)=HOUR(AF508)),--(IFERROR(Flights_2026_09_30333435363734[entry_sector],"")=AG508),--(IFERROR(Flights_2026_09_30333435363734[nfl],-1)&gt;=AH508),--(IFERROR(Flights_2026_09_30333435363734[nfl],-1)&lt;=IF(AH508=450,450,AH508+9)))</f>
        <v>0</v>
      </c>
    </row>
    <row r="509" spans="32:35" x14ac:dyDescent="0.2">
      <c r="AF509" s="2">
        <v>0.70833333333333337</v>
      </c>
      <c r="AG509" t="s">
        <v>747</v>
      </c>
      <c r="AH509" s="17">
        <v>330</v>
      </c>
      <c r="AI509" s="17" cm="1">
        <f t="array" ref="AI509">SUMPRODUCT(--(IFERROR(HOUR(Flights_2026_09_30333435363734[entry_hour]),-1)=HOUR(AF509)),--(IFERROR(Flights_2026_09_30333435363734[entry_sector],"")=AG509),--(IFERROR(Flights_2026_09_30333435363734[nfl],-1)&gt;=AH509),--(IFERROR(Flights_2026_09_30333435363734[nfl],-1)&lt;=IF(AH509=450,450,AH509+9)))</f>
        <v>0</v>
      </c>
    </row>
    <row r="510" spans="32:35" x14ac:dyDescent="0.2">
      <c r="AF510" s="2">
        <v>0.70833333333333337</v>
      </c>
      <c r="AG510" t="s">
        <v>747</v>
      </c>
      <c r="AH510" s="17">
        <v>340</v>
      </c>
      <c r="AI510" s="17" cm="1">
        <f t="array" ref="AI510">SUMPRODUCT(--(IFERROR(HOUR(Flights_2026_09_30333435363734[entry_hour]),-1)=HOUR(AF510)),--(IFERROR(Flights_2026_09_30333435363734[entry_sector],"")=AG510),--(IFERROR(Flights_2026_09_30333435363734[nfl],-1)&gt;=AH510),--(IFERROR(Flights_2026_09_30333435363734[nfl],-1)&lt;=IF(AH510=450,450,AH510+9)))</f>
        <v>0</v>
      </c>
    </row>
    <row r="511" spans="32:35" x14ac:dyDescent="0.2">
      <c r="AF511" s="2">
        <v>0.70833333333333337</v>
      </c>
      <c r="AG511" t="s">
        <v>747</v>
      </c>
      <c r="AH511" s="17">
        <v>350</v>
      </c>
      <c r="AI511" s="17" cm="1">
        <f t="array" ref="AI511">SUMPRODUCT(--(IFERROR(HOUR(Flights_2026_09_30333435363734[entry_hour]),-1)=HOUR(AF511)),--(IFERROR(Flights_2026_09_30333435363734[entry_sector],"")=AG511),--(IFERROR(Flights_2026_09_30333435363734[nfl],-1)&gt;=AH511),--(IFERROR(Flights_2026_09_30333435363734[nfl],-1)&lt;=IF(AH511=450,450,AH511+9)))</f>
        <v>0</v>
      </c>
    </row>
    <row r="512" spans="32:35" x14ac:dyDescent="0.2">
      <c r="AF512" s="2">
        <v>0.70833333333333337</v>
      </c>
      <c r="AG512" t="s">
        <v>747</v>
      </c>
      <c r="AH512" s="17">
        <v>360</v>
      </c>
      <c r="AI512" s="17" cm="1">
        <f t="array" ref="AI512">SUMPRODUCT(--(IFERROR(HOUR(Flights_2026_09_30333435363734[entry_hour]),-1)=HOUR(AF512)),--(IFERROR(Flights_2026_09_30333435363734[entry_sector],"")=AG512),--(IFERROR(Flights_2026_09_30333435363734[nfl],-1)&gt;=AH512),--(IFERROR(Flights_2026_09_30333435363734[nfl],-1)&lt;=IF(AH512=450,450,AH512+9)))</f>
        <v>0</v>
      </c>
    </row>
    <row r="513" spans="32:35" x14ac:dyDescent="0.2">
      <c r="AF513" s="2">
        <v>0.70833333333333337</v>
      </c>
      <c r="AG513" t="s">
        <v>747</v>
      </c>
      <c r="AH513" s="17">
        <v>370</v>
      </c>
      <c r="AI513" s="17" cm="1">
        <f t="array" ref="AI513">SUMPRODUCT(--(IFERROR(HOUR(Flights_2026_09_30333435363734[entry_hour]),-1)=HOUR(AF513)),--(IFERROR(Flights_2026_09_30333435363734[entry_sector],"")=AG513),--(IFERROR(Flights_2026_09_30333435363734[nfl],-1)&gt;=AH513),--(IFERROR(Flights_2026_09_30333435363734[nfl],-1)&lt;=IF(AH513=450,450,AH513+9)))</f>
        <v>0</v>
      </c>
    </row>
    <row r="514" spans="32:35" x14ac:dyDescent="0.2">
      <c r="AF514" s="2">
        <v>0.70833333333333337</v>
      </c>
      <c r="AG514" t="s">
        <v>747</v>
      </c>
      <c r="AH514" s="17">
        <v>380</v>
      </c>
      <c r="AI514" s="17" cm="1">
        <f t="array" ref="AI514">SUMPRODUCT(--(IFERROR(HOUR(Flights_2026_09_30333435363734[entry_hour]),-1)=HOUR(AF514)),--(IFERROR(Flights_2026_09_30333435363734[entry_sector],"")=AG514),--(IFERROR(Flights_2026_09_30333435363734[nfl],-1)&gt;=AH514),--(IFERROR(Flights_2026_09_30333435363734[nfl],-1)&lt;=IF(AH514=450,450,AH514+9)))</f>
        <v>0</v>
      </c>
    </row>
    <row r="515" spans="32:35" x14ac:dyDescent="0.2">
      <c r="AF515" s="2">
        <v>0.70833333333333337</v>
      </c>
      <c r="AG515" t="s">
        <v>747</v>
      </c>
      <c r="AH515" s="17">
        <v>390</v>
      </c>
      <c r="AI515" s="17" cm="1">
        <f t="array" ref="AI515">SUMPRODUCT(--(IFERROR(HOUR(Flights_2026_09_30333435363734[entry_hour]),-1)=HOUR(AF515)),--(IFERROR(Flights_2026_09_30333435363734[entry_sector],"")=AG515),--(IFERROR(Flights_2026_09_30333435363734[nfl],-1)&gt;=AH515),--(IFERROR(Flights_2026_09_30333435363734[nfl],-1)&lt;=IF(AH515=450,450,AH515+9)))</f>
        <v>0</v>
      </c>
    </row>
    <row r="516" spans="32:35" x14ac:dyDescent="0.2">
      <c r="AF516" s="2">
        <v>0.70833333333333337</v>
      </c>
      <c r="AG516" t="s">
        <v>747</v>
      </c>
      <c r="AH516" s="17">
        <v>400</v>
      </c>
      <c r="AI516" s="17" cm="1">
        <f t="array" ref="AI516">SUMPRODUCT(--(IFERROR(HOUR(Flights_2026_09_30333435363734[entry_hour]),-1)=HOUR(AF516)),--(IFERROR(Flights_2026_09_30333435363734[entry_sector],"")=AG516),--(IFERROR(Flights_2026_09_30333435363734[nfl],-1)&gt;=AH516),--(IFERROR(Flights_2026_09_30333435363734[nfl],-1)&lt;=IF(AH516=450,450,AH516+9)))</f>
        <v>0</v>
      </c>
    </row>
    <row r="517" spans="32:35" x14ac:dyDescent="0.2">
      <c r="AF517" s="2">
        <v>0.70833333333333337</v>
      </c>
      <c r="AG517" t="s">
        <v>747</v>
      </c>
      <c r="AH517" s="17">
        <v>410</v>
      </c>
      <c r="AI517" s="17" cm="1">
        <f t="array" ref="AI517">SUMPRODUCT(--(IFERROR(HOUR(Flights_2026_09_30333435363734[entry_hour]),-1)=HOUR(AF517)),--(IFERROR(Flights_2026_09_30333435363734[entry_sector],"")=AG517),--(IFERROR(Flights_2026_09_30333435363734[nfl],-1)&gt;=AH517),--(IFERROR(Flights_2026_09_30333435363734[nfl],-1)&lt;=IF(AH517=450,450,AH517+9)))</f>
        <v>0</v>
      </c>
    </row>
    <row r="518" spans="32:35" x14ac:dyDescent="0.2">
      <c r="AF518" s="2">
        <v>0.70833333333333337</v>
      </c>
      <c r="AG518" t="s">
        <v>747</v>
      </c>
      <c r="AH518" s="17">
        <v>420</v>
      </c>
      <c r="AI518" s="17" cm="1">
        <f t="array" ref="AI518">SUMPRODUCT(--(IFERROR(HOUR(Flights_2026_09_30333435363734[entry_hour]),-1)=HOUR(AF518)),--(IFERROR(Flights_2026_09_30333435363734[entry_sector],"")=AG518),--(IFERROR(Flights_2026_09_30333435363734[nfl],-1)&gt;=AH518),--(IFERROR(Flights_2026_09_30333435363734[nfl],-1)&lt;=IF(AH518=450,450,AH518+9)))</f>
        <v>0</v>
      </c>
    </row>
    <row r="519" spans="32:35" x14ac:dyDescent="0.2">
      <c r="AF519" s="2">
        <v>0.70833333333333337</v>
      </c>
      <c r="AG519" t="s">
        <v>747</v>
      </c>
      <c r="AH519" s="17">
        <v>430</v>
      </c>
      <c r="AI519" s="17" cm="1">
        <f t="array" ref="AI519">SUMPRODUCT(--(IFERROR(HOUR(Flights_2026_09_30333435363734[entry_hour]),-1)=HOUR(AF519)),--(IFERROR(Flights_2026_09_30333435363734[entry_sector],"")=AG519),--(IFERROR(Flights_2026_09_30333435363734[nfl],-1)&gt;=AH519),--(IFERROR(Flights_2026_09_30333435363734[nfl],-1)&lt;=IF(AH519=450,450,AH519+9)))</f>
        <v>0</v>
      </c>
    </row>
    <row r="520" spans="32:35" x14ac:dyDescent="0.2">
      <c r="AF520" s="2">
        <v>0.70833333333333337</v>
      </c>
      <c r="AG520" t="s">
        <v>747</v>
      </c>
      <c r="AH520" s="17">
        <v>440</v>
      </c>
      <c r="AI520" s="17" cm="1">
        <f t="array" ref="AI520">SUMPRODUCT(--(IFERROR(HOUR(Flights_2026_09_30333435363734[entry_hour]),-1)=HOUR(AF520)),--(IFERROR(Flights_2026_09_30333435363734[entry_sector],"")=AG520),--(IFERROR(Flights_2026_09_30333435363734[nfl],-1)&gt;=AH520),--(IFERROR(Flights_2026_09_30333435363734[nfl],-1)&lt;=IF(AH520=450,450,AH520+9)))</f>
        <v>0</v>
      </c>
    </row>
    <row r="521" spans="32:35" x14ac:dyDescent="0.2">
      <c r="AF521" s="2">
        <v>0.70833333333333337</v>
      </c>
      <c r="AG521" t="s">
        <v>747</v>
      </c>
      <c r="AH521" s="17">
        <v>450</v>
      </c>
      <c r="AI521" s="17" cm="1">
        <f t="array" ref="AI521">SUMPRODUCT(--(IFERROR(HOUR(Flights_2026_09_30333435363734[entry_hour]),-1)=HOUR(AF521)),--(IFERROR(Flights_2026_09_30333435363734[entry_sector],"")=AG521),--(IFERROR(Flights_2026_09_30333435363734[nfl],-1)&gt;=AH521),--(IFERROR(Flights_2026_09_30333435363734[nfl],-1)&lt;=IF(AH521=450,450,AH521+9)))</f>
        <v>0</v>
      </c>
    </row>
    <row r="522" spans="32:35" x14ac:dyDescent="0.2">
      <c r="AF522" s="2">
        <v>0.75</v>
      </c>
      <c r="AG522" t="s">
        <v>743</v>
      </c>
      <c r="AH522" s="17">
        <v>200</v>
      </c>
      <c r="AI522" s="17" cm="1">
        <f t="array" ref="AI522">SUMPRODUCT(--(IFERROR(HOUR(Flights_2026_09_30333435363734[entry_hour]),-1)=HOUR(AF522)),--(IFERROR(Flights_2026_09_30333435363734[entry_sector],"")=AG522),--(IFERROR(Flights_2026_09_30333435363734[nfl],-1)&gt;=AH522),--(IFERROR(Flights_2026_09_30333435363734[nfl],-1)&lt;=IF(AH522=450,450,AH522+9)))</f>
        <v>0</v>
      </c>
    </row>
    <row r="523" spans="32:35" x14ac:dyDescent="0.2">
      <c r="AF523" s="2">
        <v>0.75</v>
      </c>
      <c r="AG523" t="s">
        <v>743</v>
      </c>
      <c r="AH523" s="17">
        <v>210</v>
      </c>
      <c r="AI523" s="17" cm="1">
        <f t="array" ref="AI523">SUMPRODUCT(--(IFERROR(HOUR(Flights_2026_09_30333435363734[entry_hour]),-1)=HOUR(AF523)),--(IFERROR(Flights_2026_09_30333435363734[entry_sector],"")=AG523),--(IFERROR(Flights_2026_09_30333435363734[nfl],-1)&gt;=AH523),--(IFERROR(Flights_2026_09_30333435363734[nfl],-1)&lt;=IF(AH523=450,450,AH523+9)))</f>
        <v>0</v>
      </c>
    </row>
    <row r="524" spans="32:35" x14ac:dyDescent="0.2">
      <c r="AF524" s="2">
        <v>0.75</v>
      </c>
      <c r="AG524" t="s">
        <v>743</v>
      </c>
      <c r="AH524" s="17">
        <v>220</v>
      </c>
      <c r="AI524" s="17" cm="1">
        <f t="array" ref="AI524">SUMPRODUCT(--(IFERROR(HOUR(Flights_2026_09_30333435363734[entry_hour]),-1)=HOUR(AF524)),--(IFERROR(Flights_2026_09_30333435363734[entry_sector],"")=AG524),--(IFERROR(Flights_2026_09_30333435363734[nfl],-1)&gt;=AH524),--(IFERROR(Flights_2026_09_30333435363734[nfl],-1)&lt;=IF(AH524=450,450,AH524+9)))</f>
        <v>0</v>
      </c>
    </row>
    <row r="525" spans="32:35" x14ac:dyDescent="0.2">
      <c r="AF525" s="2">
        <v>0.75</v>
      </c>
      <c r="AG525" t="s">
        <v>743</v>
      </c>
      <c r="AH525" s="17">
        <v>230</v>
      </c>
      <c r="AI525" s="17" cm="1">
        <f t="array" ref="AI525">SUMPRODUCT(--(IFERROR(HOUR(Flights_2026_09_30333435363734[entry_hour]),-1)=HOUR(AF525)),--(IFERROR(Flights_2026_09_30333435363734[entry_sector],"")=AG525),--(IFERROR(Flights_2026_09_30333435363734[nfl],-1)&gt;=AH525),--(IFERROR(Flights_2026_09_30333435363734[nfl],-1)&lt;=IF(AH525=450,450,AH525+9)))</f>
        <v>0</v>
      </c>
    </row>
    <row r="526" spans="32:35" x14ac:dyDescent="0.2">
      <c r="AF526" s="2">
        <v>0.75</v>
      </c>
      <c r="AG526" t="s">
        <v>743</v>
      </c>
      <c r="AH526" s="17">
        <v>240</v>
      </c>
      <c r="AI526" s="17" cm="1">
        <f t="array" ref="AI526">SUMPRODUCT(--(IFERROR(HOUR(Flights_2026_09_30333435363734[entry_hour]),-1)=HOUR(AF526)),--(IFERROR(Flights_2026_09_30333435363734[entry_sector],"")=AG526),--(IFERROR(Flights_2026_09_30333435363734[nfl],-1)&gt;=AH526),--(IFERROR(Flights_2026_09_30333435363734[nfl],-1)&lt;=IF(AH526=450,450,AH526+9)))</f>
        <v>0</v>
      </c>
    </row>
    <row r="527" spans="32:35" x14ac:dyDescent="0.2">
      <c r="AF527" s="2">
        <v>0.75</v>
      </c>
      <c r="AG527" t="s">
        <v>743</v>
      </c>
      <c r="AH527" s="17">
        <v>250</v>
      </c>
      <c r="AI527" s="17" cm="1">
        <f t="array" ref="AI527">SUMPRODUCT(--(IFERROR(HOUR(Flights_2026_09_30333435363734[entry_hour]),-1)=HOUR(AF527)),--(IFERROR(Flights_2026_09_30333435363734[entry_sector],"")=AG527),--(IFERROR(Flights_2026_09_30333435363734[nfl],-1)&gt;=AH527),--(IFERROR(Flights_2026_09_30333435363734[nfl],-1)&lt;=IF(AH527=450,450,AH527+9)))</f>
        <v>0</v>
      </c>
    </row>
    <row r="528" spans="32:35" x14ac:dyDescent="0.2">
      <c r="AF528" s="2">
        <v>0.75</v>
      </c>
      <c r="AG528" t="s">
        <v>743</v>
      </c>
      <c r="AH528" s="17">
        <v>260</v>
      </c>
      <c r="AI528" s="17" cm="1">
        <f t="array" ref="AI528">SUMPRODUCT(--(IFERROR(HOUR(Flights_2026_09_30333435363734[entry_hour]),-1)=HOUR(AF528)),--(IFERROR(Flights_2026_09_30333435363734[entry_sector],"")=AG528),--(IFERROR(Flights_2026_09_30333435363734[nfl],-1)&gt;=AH528),--(IFERROR(Flights_2026_09_30333435363734[nfl],-1)&lt;=IF(AH528=450,450,AH528+9)))</f>
        <v>0</v>
      </c>
    </row>
    <row r="529" spans="32:35" x14ac:dyDescent="0.2">
      <c r="AF529" s="2">
        <v>0.75</v>
      </c>
      <c r="AG529" t="s">
        <v>743</v>
      </c>
      <c r="AH529" s="17">
        <v>270</v>
      </c>
      <c r="AI529" s="17" cm="1">
        <f t="array" ref="AI529">SUMPRODUCT(--(IFERROR(HOUR(Flights_2026_09_30333435363734[entry_hour]),-1)=HOUR(AF529)),--(IFERROR(Flights_2026_09_30333435363734[entry_sector],"")=AG529),--(IFERROR(Flights_2026_09_30333435363734[nfl],-1)&gt;=AH529),--(IFERROR(Flights_2026_09_30333435363734[nfl],-1)&lt;=IF(AH529=450,450,AH529+9)))</f>
        <v>0</v>
      </c>
    </row>
    <row r="530" spans="32:35" x14ac:dyDescent="0.2">
      <c r="AF530" s="2">
        <v>0.75</v>
      </c>
      <c r="AG530" t="s">
        <v>743</v>
      </c>
      <c r="AH530" s="17">
        <v>280</v>
      </c>
      <c r="AI530" s="17" cm="1">
        <f t="array" ref="AI530">SUMPRODUCT(--(IFERROR(HOUR(Flights_2026_09_30333435363734[entry_hour]),-1)=HOUR(AF530)),--(IFERROR(Flights_2026_09_30333435363734[entry_sector],"")=AG530),--(IFERROR(Flights_2026_09_30333435363734[nfl],-1)&gt;=AH530),--(IFERROR(Flights_2026_09_30333435363734[nfl],-1)&lt;=IF(AH530=450,450,AH530+9)))</f>
        <v>0</v>
      </c>
    </row>
    <row r="531" spans="32:35" x14ac:dyDescent="0.2">
      <c r="AF531" s="2">
        <v>0.75</v>
      </c>
      <c r="AG531" t="s">
        <v>743</v>
      </c>
      <c r="AH531" s="17">
        <v>290</v>
      </c>
      <c r="AI531" s="17" cm="1">
        <f t="array" ref="AI531">SUMPRODUCT(--(IFERROR(HOUR(Flights_2026_09_30333435363734[entry_hour]),-1)=HOUR(AF531)),--(IFERROR(Flights_2026_09_30333435363734[entry_sector],"")=AG531),--(IFERROR(Flights_2026_09_30333435363734[nfl],-1)&gt;=AH531),--(IFERROR(Flights_2026_09_30333435363734[nfl],-1)&lt;=IF(AH531=450,450,AH531+9)))</f>
        <v>0</v>
      </c>
    </row>
    <row r="532" spans="32:35" x14ac:dyDescent="0.2">
      <c r="AF532" s="2">
        <v>0.75</v>
      </c>
      <c r="AG532" t="s">
        <v>743</v>
      </c>
      <c r="AH532" s="17">
        <v>300</v>
      </c>
      <c r="AI532" s="17" cm="1">
        <f t="array" ref="AI532">SUMPRODUCT(--(IFERROR(HOUR(Flights_2026_09_30333435363734[entry_hour]),-1)=HOUR(AF532)),--(IFERROR(Flights_2026_09_30333435363734[entry_sector],"")=AG532),--(IFERROR(Flights_2026_09_30333435363734[nfl],-1)&gt;=AH532),--(IFERROR(Flights_2026_09_30333435363734[nfl],-1)&lt;=IF(AH532=450,450,AH532+9)))</f>
        <v>0</v>
      </c>
    </row>
    <row r="533" spans="32:35" x14ac:dyDescent="0.2">
      <c r="AF533" s="2">
        <v>0.75</v>
      </c>
      <c r="AG533" t="s">
        <v>743</v>
      </c>
      <c r="AH533" s="17">
        <v>310</v>
      </c>
      <c r="AI533" s="17" cm="1">
        <f t="array" ref="AI533">SUMPRODUCT(--(IFERROR(HOUR(Flights_2026_09_30333435363734[entry_hour]),-1)=HOUR(AF533)),--(IFERROR(Flights_2026_09_30333435363734[entry_sector],"")=AG533),--(IFERROR(Flights_2026_09_30333435363734[nfl],-1)&gt;=AH533),--(IFERROR(Flights_2026_09_30333435363734[nfl],-1)&lt;=IF(AH533=450,450,AH533+9)))</f>
        <v>0</v>
      </c>
    </row>
    <row r="534" spans="32:35" x14ac:dyDescent="0.2">
      <c r="AF534" s="2">
        <v>0.75</v>
      </c>
      <c r="AG534" t="s">
        <v>743</v>
      </c>
      <c r="AH534" s="17">
        <v>320</v>
      </c>
      <c r="AI534" s="17" cm="1">
        <f t="array" ref="AI534">SUMPRODUCT(--(IFERROR(HOUR(Flights_2026_09_30333435363734[entry_hour]),-1)=HOUR(AF534)),--(IFERROR(Flights_2026_09_30333435363734[entry_sector],"")=AG534),--(IFERROR(Flights_2026_09_30333435363734[nfl],-1)&gt;=AH534),--(IFERROR(Flights_2026_09_30333435363734[nfl],-1)&lt;=IF(AH534=450,450,AH534+9)))</f>
        <v>0</v>
      </c>
    </row>
    <row r="535" spans="32:35" x14ac:dyDescent="0.2">
      <c r="AF535" s="2">
        <v>0.75</v>
      </c>
      <c r="AG535" t="s">
        <v>743</v>
      </c>
      <c r="AH535" s="17">
        <v>330</v>
      </c>
      <c r="AI535" s="17" cm="1">
        <f t="array" ref="AI535">SUMPRODUCT(--(IFERROR(HOUR(Flights_2026_09_30333435363734[entry_hour]),-1)=HOUR(AF535)),--(IFERROR(Flights_2026_09_30333435363734[entry_sector],"")=AG535),--(IFERROR(Flights_2026_09_30333435363734[nfl],-1)&gt;=AH535),--(IFERROR(Flights_2026_09_30333435363734[nfl],-1)&lt;=IF(AH535=450,450,AH535+9)))</f>
        <v>0</v>
      </c>
    </row>
    <row r="536" spans="32:35" x14ac:dyDescent="0.2">
      <c r="AF536" s="2">
        <v>0.75</v>
      </c>
      <c r="AG536" t="s">
        <v>743</v>
      </c>
      <c r="AH536" s="17">
        <v>340</v>
      </c>
      <c r="AI536" s="17" cm="1">
        <f t="array" ref="AI536">SUMPRODUCT(--(IFERROR(HOUR(Flights_2026_09_30333435363734[entry_hour]),-1)=HOUR(AF536)),--(IFERROR(Flights_2026_09_30333435363734[entry_sector],"")=AG536),--(IFERROR(Flights_2026_09_30333435363734[nfl],-1)&gt;=AH536),--(IFERROR(Flights_2026_09_30333435363734[nfl],-1)&lt;=IF(AH536=450,450,AH536+9)))</f>
        <v>0</v>
      </c>
    </row>
    <row r="537" spans="32:35" x14ac:dyDescent="0.2">
      <c r="AF537" s="2">
        <v>0.75</v>
      </c>
      <c r="AG537" t="s">
        <v>743</v>
      </c>
      <c r="AH537" s="17">
        <v>350</v>
      </c>
      <c r="AI537" s="17" cm="1">
        <f t="array" ref="AI537">SUMPRODUCT(--(IFERROR(HOUR(Flights_2026_09_30333435363734[entry_hour]),-1)=HOUR(AF537)),--(IFERROR(Flights_2026_09_30333435363734[entry_sector],"")=AG537),--(IFERROR(Flights_2026_09_30333435363734[nfl],-1)&gt;=AH537),--(IFERROR(Flights_2026_09_30333435363734[nfl],-1)&lt;=IF(AH537=450,450,AH537+9)))</f>
        <v>0</v>
      </c>
    </row>
    <row r="538" spans="32:35" x14ac:dyDescent="0.2">
      <c r="AF538" s="2">
        <v>0.75</v>
      </c>
      <c r="AG538" t="s">
        <v>743</v>
      </c>
      <c r="AH538" s="17">
        <v>360</v>
      </c>
      <c r="AI538" s="17" cm="1">
        <f t="array" ref="AI538">SUMPRODUCT(--(IFERROR(HOUR(Flights_2026_09_30333435363734[entry_hour]),-1)=HOUR(AF538)),--(IFERROR(Flights_2026_09_30333435363734[entry_sector],"")=AG538),--(IFERROR(Flights_2026_09_30333435363734[nfl],-1)&gt;=AH538),--(IFERROR(Flights_2026_09_30333435363734[nfl],-1)&lt;=IF(AH538=450,450,AH538+9)))</f>
        <v>0</v>
      </c>
    </row>
    <row r="539" spans="32:35" x14ac:dyDescent="0.2">
      <c r="AF539" s="2">
        <v>0.75</v>
      </c>
      <c r="AG539" t="s">
        <v>743</v>
      </c>
      <c r="AH539" s="17">
        <v>370</v>
      </c>
      <c r="AI539" s="17" cm="1">
        <f t="array" ref="AI539">SUMPRODUCT(--(IFERROR(HOUR(Flights_2026_09_30333435363734[entry_hour]),-1)=HOUR(AF539)),--(IFERROR(Flights_2026_09_30333435363734[entry_sector],"")=AG539),--(IFERROR(Flights_2026_09_30333435363734[nfl],-1)&gt;=AH539),--(IFERROR(Flights_2026_09_30333435363734[nfl],-1)&lt;=IF(AH539=450,450,AH539+9)))</f>
        <v>0</v>
      </c>
    </row>
    <row r="540" spans="32:35" x14ac:dyDescent="0.2">
      <c r="AF540" s="2">
        <v>0.75</v>
      </c>
      <c r="AG540" t="s">
        <v>743</v>
      </c>
      <c r="AH540" s="17">
        <v>380</v>
      </c>
      <c r="AI540" s="17" cm="1">
        <f t="array" ref="AI540">SUMPRODUCT(--(IFERROR(HOUR(Flights_2026_09_30333435363734[entry_hour]),-1)=HOUR(AF540)),--(IFERROR(Flights_2026_09_30333435363734[entry_sector],"")=AG540),--(IFERROR(Flights_2026_09_30333435363734[nfl],-1)&gt;=AH540),--(IFERROR(Flights_2026_09_30333435363734[nfl],-1)&lt;=IF(AH540=450,450,AH540+9)))</f>
        <v>0</v>
      </c>
    </row>
    <row r="541" spans="32:35" x14ac:dyDescent="0.2">
      <c r="AF541" s="2">
        <v>0.75</v>
      </c>
      <c r="AG541" t="s">
        <v>743</v>
      </c>
      <c r="AH541" s="17">
        <v>390</v>
      </c>
      <c r="AI541" s="17" cm="1">
        <f t="array" ref="AI541">SUMPRODUCT(--(IFERROR(HOUR(Flights_2026_09_30333435363734[entry_hour]),-1)=HOUR(AF541)),--(IFERROR(Flights_2026_09_30333435363734[entry_sector],"")=AG541),--(IFERROR(Flights_2026_09_30333435363734[nfl],-1)&gt;=AH541),--(IFERROR(Flights_2026_09_30333435363734[nfl],-1)&lt;=IF(AH541=450,450,AH541+9)))</f>
        <v>0</v>
      </c>
    </row>
    <row r="542" spans="32:35" x14ac:dyDescent="0.2">
      <c r="AF542" s="2">
        <v>0.75</v>
      </c>
      <c r="AG542" t="s">
        <v>743</v>
      </c>
      <c r="AH542" s="17">
        <v>400</v>
      </c>
      <c r="AI542" s="17" cm="1">
        <f t="array" ref="AI542">SUMPRODUCT(--(IFERROR(HOUR(Flights_2026_09_30333435363734[entry_hour]),-1)=HOUR(AF542)),--(IFERROR(Flights_2026_09_30333435363734[entry_sector],"")=AG542),--(IFERROR(Flights_2026_09_30333435363734[nfl],-1)&gt;=AH542),--(IFERROR(Flights_2026_09_30333435363734[nfl],-1)&lt;=IF(AH542=450,450,AH542+9)))</f>
        <v>0</v>
      </c>
    </row>
    <row r="543" spans="32:35" x14ac:dyDescent="0.2">
      <c r="AF543" s="2">
        <v>0.75</v>
      </c>
      <c r="AG543" t="s">
        <v>743</v>
      </c>
      <c r="AH543" s="17">
        <v>410</v>
      </c>
      <c r="AI543" s="17" cm="1">
        <f t="array" ref="AI543">SUMPRODUCT(--(IFERROR(HOUR(Flights_2026_09_30333435363734[entry_hour]),-1)=HOUR(AF543)),--(IFERROR(Flights_2026_09_30333435363734[entry_sector],"")=AG543),--(IFERROR(Flights_2026_09_30333435363734[nfl],-1)&gt;=AH543),--(IFERROR(Flights_2026_09_30333435363734[nfl],-1)&lt;=IF(AH543=450,450,AH543+9)))</f>
        <v>0</v>
      </c>
    </row>
    <row r="544" spans="32:35" x14ac:dyDescent="0.2">
      <c r="AF544" s="2">
        <v>0.75</v>
      </c>
      <c r="AG544" t="s">
        <v>743</v>
      </c>
      <c r="AH544" s="17">
        <v>420</v>
      </c>
      <c r="AI544" s="17" cm="1">
        <f t="array" ref="AI544">SUMPRODUCT(--(IFERROR(HOUR(Flights_2026_09_30333435363734[entry_hour]),-1)=HOUR(AF544)),--(IFERROR(Flights_2026_09_30333435363734[entry_sector],"")=AG544),--(IFERROR(Flights_2026_09_30333435363734[nfl],-1)&gt;=AH544),--(IFERROR(Flights_2026_09_30333435363734[nfl],-1)&lt;=IF(AH544=450,450,AH544+9)))</f>
        <v>0</v>
      </c>
    </row>
    <row r="545" spans="32:35" x14ac:dyDescent="0.2">
      <c r="AF545" s="2">
        <v>0.75</v>
      </c>
      <c r="AG545" t="s">
        <v>743</v>
      </c>
      <c r="AH545" s="17">
        <v>430</v>
      </c>
      <c r="AI545" s="17" cm="1">
        <f t="array" ref="AI545">SUMPRODUCT(--(IFERROR(HOUR(Flights_2026_09_30333435363734[entry_hour]),-1)=HOUR(AF545)),--(IFERROR(Flights_2026_09_30333435363734[entry_sector],"")=AG545),--(IFERROR(Flights_2026_09_30333435363734[nfl],-1)&gt;=AH545),--(IFERROR(Flights_2026_09_30333435363734[nfl],-1)&lt;=IF(AH545=450,450,AH545+9)))</f>
        <v>0</v>
      </c>
    </row>
    <row r="546" spans="32:35" x14ac:dyDescent="0.2">
      <c r="AF546" s="2">
        <v>0.75</v>
      </c>
      <c r="AG546" t="s">
        <v>743</v>
      </c>
      <c r="AH546" s="17">
        <v>440</v>
      </c>
      <c r="AI546" s="17" cm="1">
        <f t="array" ref="AI546">SUMPRODUCT(--(IFERROR(HOUR(Flights_2026_09_30333435363734[entry_hour]),-1)=HOUR(AF546)),--(IFERROR(Flights_2026_09_30333435363734[entry_sector],"")=AG546),--(IFERROR(Flights_2026_09_30333435363734[nfl],-1)&gt;=AH546),--(IFERROR(Flights_2026_09_30333435363734[nfl],-1)&lt;=IF(AH546=450,450,AH546+9)))</f>
        <v>0</v>
      </c>
    </row>
    <row r="547" spans="32:35" x14ac:dyDescent="0.2">
      <c r="AF547" s="2">
        <v>0.75</v>
      </c>
      <c r="AG547" t="s">
        <v>743</v>
      </c>
      <c r="AH547" s="17">
        <v>450</v>
      </c>
      <c r="AI547" s="17" cm="1">
        <f t="array" ref="AI547">SUMPRODUCT(--(IFERROR(HOUR(Flights_2026_09_30333435363734[entry_hour]),-1)=HOUR(AF547)),--(IFERROR(Flights_2026_09_30333435363734[entry_sector],"")=AG547),--(IFERROR(Flights_2026_09_30333435363734[nfl],-1)&gt;=AH547),--(IFERROR(Flights_2026_09_30333435363734[nfl],-1)&lt;=IF(AH547=450,450,AH547+9)))</f>
        <v>0</v>
      </c>
    </row>
    <row r="548" spans="32:35" x14ac:dyDescent="0.2">
      <c r="AF548" s="2">
        <v>0.75</v>
      </c>
      <c r="AG548" t="s">
        <v>744</v>
      </c>
      <c r="AH548" s="17">
        <v>200</v>
      </c>
      <c r="AI548" s="17" cm="1">
        <f t="array" ref="AI548">SUMPRODUCT(--(IFERROR(HOUR(Flights_2026_09_30333435363734[entry_hour]),-1)=HOUR(AF548)),--(IFERROR(Flights_2026_09_30333435363734[entry_sector],"")=AG548),--(IFERROR(Flights_2026_09_30333435363734[nfl],-1)&gt;=AH548),--(IFERROR(Flights_2026_09_30333435363734[nfl],-1)&lt;=IF(AH548=450,450,AH548+9)))</f>
        <v>1</v>
      </c>
    </row>
    <row r="549" spans="32:35" x14ac:dyDescent="0.2">
      <c r="AF549" s="2">
        <v>0.75</v>
      </c>
      <c r="AG549" t="s">
        <v>744</v>
      </c>
      <c r="AH549" s="17">
        <v>210</v>
      </c>
      <c r="AI549" s="17" cm="1">
        <f t="array" ref="AI549">SUMPRODUCT(--(IFERROR(HOUR(Flights_2026_09_30333435363734[entry_hour]),-1)=HOUR(AF549)),--(IFERROR(Flights_2026_09_30333435363734[entry_sector],"")=AG549),--(IFERROR(Flights_2026_09_30333435363734[nfl],-1)&gt;=AH549),--(IFERROR(Flights_2026_09_30333435363734[nfl],-1)&lt;=IF(AH549=450,450,AH549+9)))</f>
        <v>0</v>
      </c>
    </row>
    <row r="550" spans="32:35" x14ac:dyDescent="0.2">
      <c r="AF550" s="2">
        <v>0.75</v>
      </c>
      <c r="AG550" t="s">
        <v>744</v>
      </c>
      <c r="AH550" s="17">
        <v>220</v>
      </c>
      <c r="AI550" s="17" cm="1">
        <f t="array" ref="AI550">SUMPRODUCT(--(IFERROR(HOUR(Flights_2026_09_30333435363734[entry_hour]),-1)=HOUR(AF550)),--(IFERROR(Flights_2026_09_30333435363734[entry_sector],"")=AG550),--(IFERROR(Flights_2026_09_30333435363734[nfl],-1)&gt;=AH550),--(IFERROR(Flights_2026_09_30333435363734[nfl],-1)&lt;=IF(AH550=450,450,AH550+9)))</f>
        <v>3</v>
      </c>
    </row>
    <row r="551" spans="32:35" x14ac:dyDescent="0.2">
      <c r="AF551" s="2">
        <v>0.75</v>
      </c>
      <c r="AG551" t="s">
        <v>744</v>
      </c>
      <c r="AH551" s="17">
        <v>230</v>
      </c>
      <c r="AI551" s="17" cm="1">
        <f t="array" ref="AI551">SUMPRODUCT(--(IFERROR(HOUR(Flights_2026_09_30333435363734[entry_hour]),-1)=HOUR(AF551)),--(IFERROR(Flights_2026_09_30333435363734[entry_sector],"")=AG551),--(IFERROR(Flights_2026_09_30333435363734[nfl],-1)&gt;=AH551),--(IFERROR(Flights_2026_09_30333435363734[nfl],-1)&lt;=IF(AH551=450,450,AH551+9)))</f>
        <v>0</v>
      </c>
    </row>
    <row r="552" spans="32:35" x14ac:dyDescent="0.2">
      <c r="AF552" s="2">
        <v>0.75</v>
      </c>
      <c r="AG552" t="s">
        <v>744</v>
      </c>
      <c r="AH552" s="17">
        <v>240</v>
      </c>
      <c r="AI552" s="17" cm="1">
        <f t="array" ref="AI552">SUMPRODUCT(--(IFERROR(HOUR(Flights_2026_09_30333435363734[entry_hour]),-1)=HOUR(AF552)),--(IFERROR(Flights_2026_09_30333435363734[entry_sector],"")=AG552),--(IFERROR(Flights_2026_09_30333435363734[nfl],-1)&gt;=AH552),--(IFERROR(Flights_2026_09_30333435363734[nfl],-1)&lt;=IF(AH552=450,450,AH552+9)))</f>
        <v>0</v>
      </c>
    </row>
    <row r="553" spans="32:35" x14ac:dyDescent="0.2">
      <c r="AF553" s="2">
        <v>0.75</v>
      </c>
      <c r="AG553" t="s">
        <v>744</v>
      </c>
      <c r="AH553" s="17">
        <v>250</v>
      </c>
      <c r="AI553" s="17" cm="1">
        <f t="array" ref="AI553">SUMPRODUCT(--(IFERROR(HOUR(Flights_2026_09_30333435363734[entry_hour]),-1)=HOUR(AF553)),--(IFERROR(Flights_2026_09_30333435363734[entry_sector],"")=AG553),--(IFERROR(Flights_2026_09_30333435363734[nfl],-1)&gt;=AH553),--(IFERROR(Flights_2026_09_30333435363734[nfl],-1)&lt;=IF(AH553=450,450,AH553+9)))</f>
        <v>0</v>
      </c>
    </row>
    <row r="554" spans="32:35" x14ac:dyDescent="0.2">
      <c r="AF554" s="2">
        <v>0.75</v>
      </c>
      <c r="AG554" t="s">
        <v>744</v>
      </c>
      <c r="AH554" s="17">
        <v>260</v>
      </c>
      <c r="AI554" s="17" cm="1">
        <f t="array" ref="AI554">SUMPRODUCT(--(IFERROR(HOUR(Flights_2026_09_30333435363734[entry_hour]),-1)=HOUR(AF554)),--(IFERROR(Flights_2026_09_30333435363734[entry_sector],"")=AG554),--(IFERROR(Flights_2026_09_30333435363734[nfl],-1)&gt;=AH554),--(IFERROR(Flights_2026_09_30333435363734[nfl],-1)&lt;=IF(AH554=450,450,AH554+9)))</f>
        <v>0</v>
      </c>
    </row>
    <row r="555" spans="32:35" x14ac:dyDescent="0.2">
      <c r="AF555" s="2">
        <v>0.75</v>
      </c>
      <c r="AG555" t="s">
        <v>744</v>
      </c>
      <c r="AH555" s="17">
        <v>270</v>
      </c>
      <c r="AI555" s="17" cm="1">
        <f t="array" ref="AI555">SUMPRODUCT(--(IFERROR(HOUR(Flights_2026_09_30333435363734[entry_hour]),-1)=HOUR(AF555)),--(IFERROR(Flights_2026_09_30333435363734[entry_sector],"")=AG555),--(IFERROR(Flights_2026_09_30333435363734[nfl],-1)&gt;=AH555),--(IFERROR(Flights_2026_09_30333435363734[nfl],-1)&lt;=IF(AH555=450,450,AH555+9)))</f>
        <v>0</v>
      </c>
    </row>
    <row r="556" spans="32:35" x14ac:dyDescent="0.2">
      <c r="AF556" s="2">
        <v>0.75</v>
      </c>
      <c r="AG556" t="s">
        <v>744</v>
      </c>
      <c r="AH556" s="17">
        <v>280</v>
      </c>
      <c r="AI556" s="17" cm="1">
        <f t="array" ref="AI556">SUMPRODUCT(--(IFERROR(HOUR(Flights_2026_09_30333435363734[entry_hour]),-1)=HOUR(AF556)),--(IFERROR(Flights_2026_09_30333435363734[entry_sector],"")=AG556),--(IFERROR(Flights_2026_09_30333435363734[nfl],-1)&gt;=AH556),--(IFERROR(Flights_2026_09_30333435363734[nfl],-1)&lt;=IF(AH556=450,450,AH556+9)))</f>
        <v>0</v>
      </c>
    </row>
    <row r="557" spans="32:35" x14ac:dyDescent="0.2">
      <c r="AF557" s="2">
        <v>0.75</v>
      </c>
      <c r="AG557" t="s">
        <v>744</v>
      </c>
      <c r="AH557" s="17">
        <v>290</v>
      </c>
      <c r="AI557" s="17" cm="1">
        <f t="array" ref="AI557">SUMPRODUCT(--(IFERROR(HOUR(Flights_2026_09_30333435363734[entry_hour]),-1)=HOUR(AF557)),--(IFERROR(Flights_2026_09_30333435363734[entry_sector],"")=AG557),--(IFERROR(Flights_2026_09_30333435363734[nfl],-1)&gt;=AH557),--(IFERROR(Flights_2026_09_30333435363734[nfl],-1)&lt;=IF(AH557=450,450,AH557+9)))</f>
        <v>0</v>
      </c>
    </row>
    <row r="558" spans="32:35" x14ac:dyDescent="0.2">
      <c r="AF558" s="2">
        <v>0.75</v>
      </c>
      <c r="AG558" t="s">
        <v>744</v>
      </c>
      <c r="AH558" s="17">
        <v>300</v>
      </c>
      <c r="AI558" s="17" cm="1">
        <f t="array" ref="AI558">SUMPRODUCT(--(IFERROR(HOUR(Flights_2026_09_30333435363734[entry_hour]),-1)=HOUR(AF558)),--(IFERROR(Flights_2026_09_30333435363734[entry_sector],"")=AG558),--(IFERROR(Flights_2026_09_30333435363734[nfl],-1)&gt;=AH558),--(IFERROR(Flights_2026_09_30333435363734[nfl],-1)&lt;=IF(AH558=450,450,AH558+9)))</f>
        <v>0</v>
      </c>
    </row>
    <row r="559" spans="32:35" x14ac:dyDescent="0.2">
      <c r="AF559" s="2">
        <v>0.75</v>
      </c>
      <c r="AG559" t="s">
        <v>744</v>
      </c>
      <c r="AH559" s="17">
        <v>310</v>
      </c>
      <c r="AI559" s="17" cm="1">
        <f t="array" ref="AI559">SUMPRODUCT(--(IFERROR(HOUR(Flights_2026_09_30333435363734[entry_hour]),-1)=HOUR(AF559)),--(IFERROR(Flights_2026_09_30333435363734[entry_sector],"")=AG559),--(IFERROR(Flights_2026_09_30333435363734[nfl],-1)&gt;=AH559),--(IFERROR(Flights_2026_09_30333435363734[nfl],-1)&lt;=IF(AH559=450,450,AH559+9)))</f>
        <v>0</v>
      </c>
    </row>
    <row r="560" spans="32:35" x14ac:dyDescent="0.2">
      <c r="AF560" s="2">
        <v>0.75</v>
      </c>
      <c r="AG560" t="s">
        <v>744</v>
      </c>
      <c r="AH560" s="17">
        <v>320</v>
      </c>
      <c r="AI560" s="17" cm="1">
        <f t="array" ref="AI560">SUMPRODUCT(--(IFERROR(HOUR(Flights_2026_09_30333435363734[entry_hour]),-1)=HOUR(AF560)),--(IFERROR(Flights_2026_09_30333435363734[entry_sector],"")=AG560),--(IFERROR(Flights_2026_09_30333435363734[nfl],-1)&gt;=AH560),--(IFERROR(Flights_2026_09_30333435363734[nfl],-1)&lt;=IF(AH560=450,450,AH560+9)))</f>
        <v>0</v>
      </c>
    </row>
    <row r="561" spans="32:35" x14ac:dyDescent="0.2">
      <c r="AF561" s="2">
        <v>0.75</v>
      </c>
      <c r="AG561" t="s">
        <v>744</v>
      </c>
      <c r="AH561" s="17">
        <v>330</v>
      </c>
      <c r="AI561" s="17" cm="1">
        <f t="array" ref="AI561">SUMPRODUCT(--(IFERROR(HOUR(Flights_2026_09_30333435363734[entry_hour]),-1)=HOUR(AF561)),--(IFERROR(Flights_2026_09_30333435363734[entry_sector],"")=AG561),--(IFERROR(Flights_2026_09_30333435363734[nfl],-1)&gt;=AH561),--(IFERROR(Flights_2026_09_30333435363734[nfl],-1)&lt;=IF(AH561=450,450,AH561+9)))</f>
        <v>0</v>
      </c>
    </row>
    <row r="562" spans="32:35" x14ac:dyDescent="0.2">
      <c r="AF562" s="2">
        <v>0.75</v>
      </c>
      <c r="AG562" t="s">
        <v>744</v>
      </c>
      <c r="AH562" s="17">
        <v>340</v>
      </c>
      <c r="AI562" s="17" cm="1">
        <f t="array" ref="AI562">SUMPRODUCT(--(IFERROR(HOUR(Flights_2026_09_30333435363734[entry_hour]),-1)=HOUR(AF562)),--(IFERROR(Flights_2026_09_30333435363734[entry_sector],"")=AG562),--(IFERROR(Flights_2026_09_30333435363734[nfl],-1)&gt;=AH562),--(IFERROR(Flights_2026_09_30333435363734[nfl],-1)&lt;=IF(AH562=450,450,AH562+9)))</f>
        <v>0</v>
      </c>
    </row>
    <row r="563" spans="32:35" x14ac:dyDescent="0.2">
      <c r="AF563" s="2">
        <v>0.75</v>
      </c>
      <c r="AG563" t="s">
        <v>744</v>
      </c>
      <c r="AH563" s="17">
        <v>350</v>
      </c>
      <c r="AI563" s="17" cm="1">
        <f t="array" ref="AI563">SUMPRODUCT(--(IFERROR(HOUR(Flights_2026_09_30333435363734[entry_hour]),-1)=HOUR(AF563)),--(IFERROR(Flights_2026_09_30333435363734[entry_sector],"")=AG563),--(IFERROR(Flights_2026_09_30333435363734[nfl],-1)&gt;=AH563),--(IFERROR(Flights_2026_09_30333435363734[nfl],-1)&lt;=IF(AH563=450,450,AH563+9)))</f>
        <v>1</v>
      </c>
    </row>
    <row r="564" spans="32:35" x14ac:dyDescent="0.2">
      <c r="AF564" s="2">
        <v>0.75</v>
      </c>
      <c r="AG564" t="s">
        <v>744</v>
      </c>
      <c r="AH564" s="17">
        <v>360</v>
      </c>
      <c r="AI564" s="17" cm="1">
        <f t="array" ref="AI564">SUMPRODUCT(--(IFERROR(HOUR(Flights_2026_09_30333435363734[entry_hour]),-1)=HOUR(AF564)),--(IFERROR(Flights_2026_09_30333435363734[entry_sector],"")=AG564),--(IFERROR(Flights_2026_09_30333435363734[nfl],-1)&gt;=AH564),--(IFERROR(Flights_2026_09_30333435363734[nfl],-1)&lt;=IF(AH564=450,450,AH564+9)))</f>
        <v>0</v>
      </c>
    </row>
    <row r="565" spans="32:35" x14ac:dyDescent="0.2">
      <c r="AF565" s="2">
        <v>0.75</v>
      </c>
      <c r="AG565" t="s">
        <v>744</v>
      </c>
      <c r="AH565" s="17">
        <v>370</v>
      </c>
      <c r="AI565" s="17" cm="1">
        <f t="array" ref="AI565">SUMPRODUCT(--(IFERROR(HOUR(Flights_2026_09_30333435363734[entry_hour]),-1)=HOUR(AF565)),--(IFERROR(Flights_2026_09_30333435363734[entry_sector],"")=AG565),--(IFERROR(Flights_2026_09_30333435363734[nfl],-1)&gt;=AH565),--(IFERROR(Flights_2026_09_30333435363734[nfl],-1)&lt;=IF(AH565=450,450,AH565+9)))</f>
        <v>1</v>
      </c>
    </row>
    <row r="566" spans="32:35" x14ac:dyDescent="0.2">
      <c r="AF566" s="2">
        <v>0.75</v>
      </c>
      <c r="AG566" t="s">
        <v>744</v>
      </c>
      <c r="AH566" s="17">
        <v>380</v>
      </c>
      <c r="AI566" s="17" cm="1">
        <f t="array" ref="AI566">SUMPRODUCT(--(IFERROR(HOUR(Flights_2026_09_30333435363734[entry_hour]),-1)=HOUR(AF566)),--(IFERROR(Flights_2026_09_30333435363734[entry_sector],"")=AG566),--(IFERROR(Flights_2026_09_30333435363734[nfl],-1)&gt;=AH566),--(IFERROR(Flights_2026_09_30333435363734[nfl],-1)&lt;=IF(AH566=450,450,AH566+9)))</f>
        <v>0</v>
      </c>
    </row>
    <row r="567" spans="32:35" x14ac:dyDescent="0.2">
      <c r="AF567" s="2">
        <v>0.75</v>
      </c>
      <c r="AG567" t="s">
        <v>744</v>
      </c>
      <c r="AH567" s="17">
        <v>390</v>
      </c>
      <c r="AI567" s="17" cm="1">
        <f t="array" ref="AI567">SUMPRODUCT(--(IFERROR(HOUR(Flights_2026_09_30333435363734[entry_hour]),-1)=HOUR(AF567)),--(IFERROR(Flights_2026_09_30333435363734[entry_sector],"")=AG567),--(IFERROR(Flights_2026_09_30333435363734[nfl],-1)&gt;=AH567),--(IFERROR(Flights_2026_09_30333435363734[nfl],-1)&lt;=IF(AH567=450,450,AH567+9)))</f>
        <v>0</v>
      </c>
    </row>
    <row r="568" spans="32:35" x14ac:dyDescent="0.2">
      <c r="AF568" s="2">
        <v>0.75</v>
      </c>
      <c r="AG568" t="s">
        <v>744</v>
      </c>
      <c r="AH568" s="17">
        <v>400</v>
      </c>
      <c r="AI568" s="17" cm="1">
        <f t="array" ref="AI568">SUMPRODUCT(--(IFERROR(HOUR(Flights_2026_09_30333435363734[entry_hour]),-1)=HOUR(AF568)),--(IFERROR(Flights_2026_09_30333435363734[entry_sector],"")=AG568),--(IFERROR(Flights_2026_09_30333435363734[nfl],-1)&gt;=AH568),--(IFERROR(Flights_2026_09_30333435363734[nfl],-1)&lt;=IF(AH568=450,450,AH568+9)))</f>
        <v>0</v>
      </c>
    </row>
    <row r="569" spans="32:35" x14ac:dyDescent="0.2">
      <c r="AF569" s="2">
        <v>0.75</v>
      </c>
      <c r="AG569" t="s">
        <v>744</v>
      </c>
      <c r="AH569" s="17">
        <v>410</v>
      </c>
      <c r="AI569" s="17" cm="1">
        <f t="array" ref="AI569">SUMPRODUCT(--(IFERROR(HOUR(Flights_2026_09_30333435363734[entry_hour]),-1)=HOUR(AF569)),--(IFERROR(Flights_2026_09_30333435363734[entry_sector],"")=AG569),--(IFERROR(Flights_2026_09_30333435363734[nfl],-1)&gt;=AH569),--(IFERROR(Flights_2026_09_30333435363734[nfl],-1)&lt;=IF(AH569=450,450,AH569+9)))</f>
        <v>0</v>
      </c>
    </row>
    <row r="570" spans="32:35" x14ac:dyDescent="0.2">
      <c r="AF570" s="2">
        <v>0.75</v>
      </c>
      <c r="AG570" t="s">
        <v>744</v>
      </c>
      <c r="AH570" s="17">
        <v>420</v>
      </c>
      <c r="AI570" s="17" cm="1">
        <f t="array" ref="AI570">SUMPRODUCT(--(IFERROR(HOUR(Flights_2026_09_30333435363734[entry_hour]),-1)=HOUR(AF570)),--(IFERROR(Flights_2026_09_30333435363734[entry_sector],"")=AG570),--(IFERROR(Flights_2026_09_30333435363734[nfl],-1)&gt;=AH570),--(IFERROR(Flights_2026_09_30333435363734[nfl],-1)&lt;=IF(AH570=450,450,AH570+9)))</f>
        <v>0</v>
      </c>
    </row>
    <row r="571" spans="32:35" x14ac:dyDescent="0.2">
      <c r="AF571" s="2">
        <v>0.75</v>
      </c>
      <c r="AG571" t="s">
        <v>744</v>
      </c>
      <c r="AH571" s="17">
        <v>430</v>
      </c>
      <c r="AI571" s="17" cm="1">
        <f t="array" ref="AI571">SUMPRODUCT(--(IFERROR(HOUR(Flights_2026_09_30333435363734[entry_hour]),-1)=HOUR(AF571)),--(IFERROR(Flights_2026_09_30333435363734[entry_sector],"")=AG571),--(IFERROR(Flights_2026_09_30333435363734[nfl],-1)&gt;=AH571),--(IFERROR(Flights_2026_09_30333435363734[nfl],-1)&lt;=IF(AH571=450,450,AH571+9)))</f>
        <v>0</v>
      </c>
    </row>
    <row r="572" spans="32:35" x14ac:dyDescent="0.2">
      <c r="AF572" s="2">
        <v>0.75</v>
      </c>
      <c r="AG572" t="s">
        <v>744</v>
      </c>
      <c r="AH572" s="17">
        <v>440</v>
      </c>
      <c r="AI572" s="17" cm="1">
        <f t="array" ref="AI572">SUMPRODUCT(--(IFERROR(HOUR(Flights_2026_09_30333435363734[entry_hour]),-1)=HOUR(AF572)),--(IFERROR(Flights_2026_09_30333435363734[entry_sector],"")=AG572),--(IFERROR(Flights_2026_09_30333435363734[nfl],-1)&gt;=AH572),--(IFERROR(Flights_2026_09_30333435363734[nfl],-1)&lt;=IF(AH572=450,450,AH572+9)))</f>
        <v>0</v>
      </c>
    </row>
    <row r="573" spans="32:35" x14ac:dyDescent="0.2">
      <c r="AF573" s="2">
        <v>0.75</v>
      </c>
      <c r="AG573" t="s">
        <v>744</v>
      </c>
      <c r="AH573" s="17">
        <v>450</v>
      </c>
      <c r="AI573" s="17" cm="1">
        <f t="array" ref="AI573">SUMPRODUCT(--(IFERROR(HOUR(Flights_2026_09_30333435363734[entry_hour]),-1)=HOUR(AF573)),--(IFERROR(Flights_2026_09_30333435363734[entry_sector],"")=AG573),--(IFERROR(Flights_2026_09_30333435363734[nfl],-1)&gt;=AH573),--(IFERROR(Flights_2026_09_30333435363734[nfl],-1)&lt;=IF(AH573=450,450,AH573+9)))</f>
        <v>0</v>
      </c>
    </row>
    <row r="574" spans="32:35" x14ac:dyDescent="0.2">
      <c r="AF574" s="2">
        <v>0.75</v>
      </c>
      <c r="AG574" t="s">
        <v>745</v>
      </c>
      <c r="AH574" s="17">
        <v>200</v>
      </c>
      <c r="AI574" s="17" cm="1">
        <f t="array" ref="AI574">SUMPRODUCT(--(IFERROR(HOUR(Flights_2026_09_30333435363734[entry_hour]),-1)=HOUR(AF574)),--(IFERROR(Flights_2026_09_30333435363734[entry_sector],"")=AG574),--(IFERROR(Flights_2026_09_30333435363734[nfl],-1)&gt;=AH574),--(IFERROR(Flights_2026_09_30333435363734[nfl],-1)&lt;=IF(AH574=450,450,AH574+9)))</f>
        <v>0</v>
      </c>
    </row>
    <row r="575" spans="32:35" x14ac:dyDescent="0.2">
      <c r="AF575" s="2">
        <v>0.75</v>
      </c>
      <c r="AG575" t="s">
        <v>745</v>
      </c>
      <c r="AH575" s="17">
        <v>210</v>
      </c>
      <c r="AI575" s="17" cm="1">
        <f t="array" ref="AI575">SUMPRODUCT(--(IFERROR(HOUR(Flights_2026_09_30333435363734[entry_hour]),-1)=HOUR(AF575)),--(IFERROR(Flights_2026_09_30333435363734[entry_sector],"")=AG575),--(IFERROR(Flights_2026_09_30333435363734[nfl],-1)&gt;=AH575),--(IFERROR(Flights_2026_09_30333435363734[nfl],-1)&lt;=IF(AH575=450,450,AH575+9)))</f>
        <v>0</v>
      </c>
    </row>
    <row r="576" spans="32:35" x14ac:dyDescent="0.2">
      <c r="AF576" s="2">
        <v>0.75</v>
      </c>
      <c r="AG576" t="s">
        <v>745</v>
      </c>
      <c r="AH576" s="17">
        <v>220</v>
      </c>
      <c r="AI576" s="17" cm="1">
        <f t="array" ref="AI576">SUMPRODUCT(--(IFERROR(HOUR(Flights_2026_09_30333435363734[entry_hour]),-1)=HOUR(AF576)),--(IFERROR(Flights_2026_09_30333435363734[entry_sector],"")=AG576),--(IFERROR(Flights_2026_09_30333435363734[nfl],-1)&gt;=AH576),--(IFERROR(Flights_2026_09_30333435363734[nfl],-1)&lt;=IF(AH576=450,450,AH576+9)))</f>
        <v>0</v>
      </c>
    </row>
    <row r="577" spans="32:35" x14ac:dyDescent="0.2">
      <c r="AF577" s="2">
        <v>0.75</v>
      </c>
      <c r="AG577" t="s">
        <v>745</v>
      </c>
      <c r="AH577" s="17">
        <v>230</v>
      </c>
      <c r="AI577" s="17" cm="1">
        <f t="array" ref="AI577">SUMPRODUCT(--(IFERROR(HOUR(Flights_2026_09_30333435363734[entry_hour]),-1)=HOUR(AF577)),--(IFERROR(Flights_2026_09_30333435363734[entry_sector],"")=AG577),--(IFERROR(Flights_2026_09_30333435363734[nfl],-1)&gt;=AH577),--(IFERROR(Flights_2026_09_30333435363734[nfl],-1)&lt;=IF(AH577=450,450,AH577+9)))</f>
        <v>0</v>
      </c>
    </row>
    <row r="578" spans="32:35" x14ac:dyDescent="0.2">
      <c r="AF578" s="2">
        <v>0.75</v>
      </c>
      <c r="AG578" t="s">
        <v>745</v>
      </c>
      <c r="AH578" s="17">
        <v>240</v>
      </c>
      <c r="AI578" s="17" cm="1">
        <f t="array" ref="AI578">SUMPRODUCT(--(IFERROR(HOUR(Flights_2026_09_30333435363734[entry_hour]),-1)=HOUR(AF578)),--(IFERROR(Flights_2026_09_30333435363734[entry_sector],"")=AG578),--(IFERROR(Flights_2026_09_30333435363734[nfl],-1)&gt;=AH578),--(IFERROR(Flights_2026_09_30333435363734[nfl],-1)&lt;=IF(AH578=450,450,AH578+9)))</f>
        <v>0</v>
      </c>
    </row>
    <row r="579" spans="32:35" x14ac:dyDescent="0.2">
      <c r="AF579" s="2">
        <v>0.75</v>
      </c>
      <c r="AG579" t="s">
        <v>745</v>
      </c>
      <c r="AH579" s="17">
        <v>250</v>
      </c>
      <c r="AI579" s="17" cm="1">
        <f t="array" ref="AI579">SUMPRODUCT(--(IFERROR(HOUR(Flights_2026_09_30333435363734[entry_hour]),-1)=HOUR(AF579)),--(IFERROR(Flights_2026_09_30333435363734[entry_sector],"")=AG579),--(IFERROR(Flights_2026_09_30333435363734[nfl],-1)&gt;=AH579),--(IFERROR(Flights_2026_09_30333435363734[nfl],-1)&lt;=IF(AH579=450,450,AH579+9)))</f>
        <v>0</v>
      </c>
    </row>
    <row r="580" spans="32:35" x14ac:dyDescent="0.2">
      <c r="AF580" s="2">
        <v>0.75</v>
      </c>
      <c r="AG580" t="s">
        <v>745</v>
      </c>
      <c r="AH580" s="17">
        <v>260</v>
      </c>
      <c r="AI580" s="17" cm="1">
        <f t="array" ref="AI580">SUMPRODUCT(--(IFERROR(HOUR(Flights_2026_09_30333435363734[entry_hour]),-1)=HOUR(AF580)),--(IFERROR(Flights_2026_09_30333435363734[entry_sector],"")=AG580),--(IFERROR(Flights_2026_09_30333435363734[nfl],-1)&gt;=AH580),--(IFERROR(Flights_2026_09_30333435363734[nfl],-1)&lt;=IF(AH580=450,450,AH580+9)))</f>
        <v>0</v>
      </c>
    </row>
    <row r="581" spans="32:35" x14ac:dyDescent="0.2">
      <c r="AF581" s="2">
        <v>0.75</v>
      </c>
      <c r="AG581" t="s">
        <v>745</v>
      </c>
      <c r="AH581" s="17">
        <v>270</v>
      </c>
      <c r="AI581" s="17" cm="1">
        <f t="array" ref="AI581">SUMPRODUCT(--(IFERROR(HOUR(Flights_2026_09_30333435363734[entry_hour]),-1)=HOUR(AF581)),--(IFERROR(Flights_2026_09_30333435363734[entry_sector],"")=AG581),--(IFERROR(Flights_2026_09_30333435363734[nfl],-1)&gt;=AH581),--(IFERROR(Flights_2026_09_30333435363734[nfl],-1)&lt;=IF(AH581=450,450,AH581+9)))</f>
        <v>0</v>
      </c>
    </row>
    <row r="582" spans="32:35" x14ac:dyDescent="0.2">
      <c r="AF582" s="2">
        <v>0.75</v>
      </c>
      <c r="AG582" t="s">
        <v>745</v>
      </c>
      <c r="AH582" s="17">
        <v>280</v>
      </c>
      <c r="AI582" s="17" cm="1">
        <f t="array" ref="AI582">SUMPRODUCT(--(IFERROR(HOUR(Flights_2026_09_30333435363734[entry_hour]),-1)=HOUR(AF582)),--(IFERROR(Flights_2026_09_30333435363734[entry_sector],"")=AG582),--(IFERROR(Flights_2026_09_30333435363734[nfl],-1)&gt;=AH582),--(IFERROR(Flights_2026_09_30333435363734[nfl],-1)&lt;=IF(AH582=450,450,AH582+9)))</f>
        <v>0</v>
      </c>
    </row>
    <row r="583" spans="32:35" x14ac:dyDescent="0.2">
      <c r="AF583" s="2">
        <v>0.75</v>
      </c>
      <c r="AG583" t="s">
        <v>745</v>
      </c>
      <c r="AH583" s="17">
        <v>290</v>
      </c>
      <c r="AI583" s="17" cm="1">
        <f t="array" ref="AI583">SUMPRODUCT(--(IFERROR(HOUR(Flights_2026_09_30333435363734[entry_hour]),-1)=HOUR(AF583)),--(IFERROR(Flights_2026_09_30333435363734[entry_sector],"")=AG583),--(IFERROR(Flights_2026_09_30333435363734[nfl],-1)&gt;=AH583),--(IFERROR(Flights_2026_09_30333435363734[nfl],-1)&lt;=IF(AH583=450,450,AH583+9)))</f>
        <v>0</v>
      </c>
    </row>
    <row r="584" spans="32:35" x14ac:dyDescent="0.2">
      <c r="AF584" s="2">
        <v>0.75</v>
      </c>
      <c r="AG584" t="s">
        <v>745</v>
      </c>
      <c r="AH584" s="17">
        <v>300</v>
      </c>
      <c r="AI584" s="17" cm="1">
        <f t="array" ref="AI584">SUMPRODUCT(--(IFERROR(HOUR(Flights_2026_09_30333435363734[entry_hour]),-1)=HOUR(AF584)),--(IFERROR(Flights_2026_09_30333435363734[entry_sector],"")=AG584),--(IFERROR(Flights_2026_09_30333435363734[nfl],-1)&gt;=AH584),--(IFERROR(Flights_2026_09_30333435363734[nfl],-1)&lt;=IF(AH584=450,450,AH584+9)))</f>
        <v>0</v>
      </c>
    </row>
    <row r="585" spans="32:35" x14ac:dyDescent="0.2">
      <c r="AF585" s="2">
        <v>0.75</v>
      </c>
      <c r="AG585" t="s">
        <v>745</v>
      </c>
      <c r="AH585" s="17">
        <v>310</v>
      </c>
      <c r="AI585" s="17" cm="1">
        <f t="array" ref="AI585">SUMPRODUCT(--(IFERROR(HOUR(Flights_2026_09_30333435363734[entry_hour]),-1)=HOUR(AF585)),--(IFERROR(Flights_2026_09_30333435363734[entry_sector],"")=AG585),--(IFERROR(Flights_2026_09_30333435363734[nfl],-1)&gt;=AH585),--(IFERROR(Flights_2026_09_30333435363734[nfl],-1)&lt;=IF(AH585=450,450,AH585+9)))</f>
        <v>0</v>
      </c>
    </row>
    <row r="586" spans="32:35" x14ac:dyDescent="0.2">
      <c r="AF586" s="2">
        <v>0.75</v>
      </c>
      <c r="AG586" t="s">
        <v>745</v>
      </c>
      <c r="AH586" s="17">
        <v>320</v>
      </c>
      <c r="AI586" s="17" cm="1">
        <f t="array" ref="AI586">SUMPRODUCT(--(IFERROR(HOUR(Flights_2026_09_30333435363734[entry_hour]),-1)=HOUR(AF586)),--(IFERROR(Flights_2026_09_30333435363734[entry_sector],"")=AG586),--(IFERROR(Flights_2026_09_30333435363734[nfl],-1)&gt;=AH586),--(IFERROR(Flights_2026_09_30333435363734[nfl],-1)&lt;=IF(AH586=450,450,AH586+9)))</f>
        <v>0</v>
      </c>
    </row>
    <row r="587" spans="32:35" x14ac:dyDescent="0.2">
      <c r="AF587" s="2">
        <v>0.75</v>
      </c>
      <c r="AG587" t="s">
        <v>745</v>
      </c>
      <c r="AH587" s="17">
        <v>330</v>
      </c>
      <c r="AI587" s="17" cm="1">
        <f t="array" ref="AI587">SUMPRODUCT(--(IFERROR(HOUR(Flights_2026_09_30333435363734[entry_hour]),-1)=HOUR(AF587)),--(IFERROR(Flights_2026_09_30333435363734[entry_sector],"")=AG587),--(IFERROR(Flights_2026_09_30333435363734[nfl],-1)&gt;=AH587),--(IFERROR(Flights_2026_09_30333435363734[nfl],-1)&lt;=IF(AH587=450,450,AH587+9)))</f>
        <v>1</v>
      </c>
    </row>
    <row r="588" spans="32:35" x14ac:dyDescent="0.2">
      <c r="AF588" s="2">
        <v>0.75</v>
      </c>
      <c r="AG588" t="s">
        <v>745</v>
      </c>
      <c r="AH588" s="17">
        <v>340</v>
      </c>
      <c r="AI588" s="17" cm="1">
        <f t="array" ref="AI588">SUMPRODUCT(--(IFERROR(HOUR(Flights_2026_09_30333435363734[entry_hour]),-1)=HOUR(AF588)),--(IFERROR(Flights_2026_09_30333435363734[entry_sector],"")=AG588),--(IFERROR(Flights_2026_09_30333435363734[nfl],-1)&gt;=AH588),--(IFERROR(Flights_2026_09_30333435363734[nfl],-1)&lt;=IF(AH588=450,450,AH588+9)))</f>
        <v>0</v>
      </c>
    </row>
    <row r="589" spans="32:35" x14ac:dyDescent="0.2">
      <c r="AF589" s="2">
        <v>0.75</v>
      </c>
      <c r="AG589" t="s">
        <v>745</v>
      </c>
      <c r="AH589" s="17">
        <v>350</v>
      </c>
      <c r="AI589" s="17" cm="1">
        <f t="array" ref="AI589">SUMPRODUCT(--(IFERROR(HOUR(Flights_2026_09_30333435363734[entry_hour]),-1)=HOUR(AF589)),--(IFERROR(Flights_2026_09_30333435363734[entry_sector],"")=AG589),--(IFERROR(Flights_2026_09_30333435363734[nfl],-1)&gt;=AH589),--(IFERROR(Flights_2026_09_30333435363734[nfl],-1)&lt;=IF(AH589=450,450,AH589+9)))</f>
        <v>1</v>
      </c>
    </row>
    <row r="590" spans="32:35" x14ac:dyDescent="0.2">
      <c r="AF590" s="2">
        <v>0.75</v>
      </c>
      <c r="AG590" t="s">
        <v>745</v>
      </c>
      <c r="AH590" s="17">
        <v>360</v>
      </c>
      <c r="AI590" s="17" cm="1">
        <f t="array" ref="AI590">SUMPRODUCT(--(IFERROR(HOUR(Flights_2026_09_30333435363734[entry_hour]),-1)=HOUR(AF590)),--(IFERROR(Flights_2026_09_30333435363734[entry_sector],"")=AG590),--(IFERROR(Flights_2026_09_30333435363734[nfl],-1)&gt;=AH590),--(IFERROR(Flights_2026_09_30333435363734[nfl],-1)&lt;=IF(AH590=450,450,AH590+9)))</f>
        <v>0</v>
      </c>
    </row>
    <row r="591" spans="32:35" x14ac:dyDescent="0.2">
      <c r="AF591" s="2">
        <v>0.75</v>
      </c>
      <c r="AG591" t="s">
        <v>745</v>
      </c>
      <c r="AH591" s="17">
        <v>370</v>
      </c>
      <c r="AI591" s="17" cm="1">
        <f t="array" ref="AI591">SUMPRODUCT(--(IFERROR(HOUR(Flights_2026_09_30333435363734[entry_hour]),-1)=HOUR(AF591)),--(IFERROR(Flights_2026_09_30333435363734[entry_sector],"")=AG591),--(IFERROR(Flights_2026_09_30333435363734[nfl],-1)&gt;=AH591),--(IFERROR(Flights_2026_09_30333435363734[nfl],-1)&lt;=IF(AH591=450,450,AH591+9)))</f>
        <v>3</v>
      </c>
    </row>
    <row r="592" spans="32:35" x14ac:dyDescent="0.2">
      <c r="AF592" s="2">
        <v>0.75</v>
      </c>
      <c r="AG592" t="s">
        <v>745</v>
      </c>
      <c r="AH592" s="17">
        <v>380</v>
      </c>
      <c r="AI592" s="17" cm="1">
        <f t="array" ref="AI592">SUMPRODUCT(--(IFERROR(HOUR(Flights_2026_09_30333435363734[entry_hour]),-1)=HOUR(AF592)),--(IFERROR(Flights_2026_09_30333435363734[entry_sector],"")=AG592),--(IFERROR(Flights_2026_09_30333435363734[nfl],-1)&gt;=AH592),--(IFERROR(Flights_2026_09_30333435363734[nfl],-1)&lt;=IF(AH592=450,450,AH592+9)))</f>
        <v>0</v>
      </c>
    </row>
    <row r="593" spans="32:35" x14ac:dyDescent="0.2">
      <c r="AF593" s="2">
        <v>0.75</v>
      </c>
      <c r="AG593" t="s">
        <v>745</v>
      </c>
      <c r="AH593" s="17">
        <v>390</v>
      </c>
      <c r="AI593" s="17" cm="1">
        <f t="array" ref="AI593">SUMPRODUCT(--(IFERROR(HOUR(Flights_2026_09_30333435363734[entry_hour]),-1)=HOUR(AF593)),--(IFERROR(Flights_2026_09_30333435363734[entry_sector],"")=AG593),--(IFERROR(Flights_2026_09_30333435363734[nfl],-1)&gt;=AH593),--(IFERROR(Flights_2026_09_30333435363734[nfl],-1)&lt;=IF(AH593=450,450,AH593+9)))</f>
        <v>0</v>
      </c>
    </row>
    <row r="594" spans="32:35" x14ac:dyDescent="0.2">
      <c r="AF594" s="2">
        <v>0.75</v>
      </c>
      <c r="AG594" t="s">
        <v>745</v>
      </c>
      <c r="AH594" s="17">
        <v>400</v>
      </c>
      <c r="AI594" s="17" cm="1">
        <f t="array" ref="AI594">SUMPRODUCT(--(IFERROR(HOUR(Flights_2026_09_30333435363734[entry_hour]),-1)=HOUR(AF594)),--(IFERROR(Flights_2026_09_30333435363734[entry_sector],"")=AG594),--(IFERROR(Flights_2026_09_30333435363734[nfl],-1)&gt;=AH594),--(IFERROR(Flights_2026_09_30333435363734[nfl],-1)&lt;=IF(AH594=450,450,AH594+9)))</f>
        <v>0</v>
      </c>
    </row>
    <row r="595" spans="32:35" x14ac:dyDescent="0.2">
      <c r="AF595" s="2">
        <v>0.75</v>
      </c>
      <c r="AG595" t="s">
        <v>745</v>
      </c>
      <c r="AH595" s="17">
        <v>410</v>
      </c>
      <c r="AI595" s="17" cm="1">
        <f t="array" ref="AI595">SUMPRODUCT(--(IFERROR(HOUR(Flights_2026_09_30333435363734[entry_hour]),-1)=HOUR(AF595)),--(IFERROR(Flights_2026_09_30333435363734[entry_sector],"")=AG595),--(IFERROR(Flights_2026_09_30333435363734[nfl],-1)&gt;=AH595),--(IFERROR(Flights_2026_09_30333435363734[nfl],-1)&lt;=IF(AH595=450,450,AH595+9)))</f>
        <v>0</v>
      </c>
    </row>
    <row r="596" spans="32:35" x14ac:dyDescent="0.2">
      <c r="AF596" s="2">
        <v>0.75</v>
      </c>
      <c r="AG596" t="s">
        <v>745</v>
      </c>
      <c r="AH596" s="17">
        <v>420</v>
      </c>
      <c r="AI596" s="17" cm="1">
        <f t="array" ref="AI596">SUMPRODUCT(--(IFERROR(HOUR(Flights_2026_09_30333435363734[entry_hour]),-1)=HOUR(AF596)),--(IFERROR(Flights_2026_09_30333435363734[entry_sector],"")=AG596),--(IFERROR(Flights_2026_09_30333435363734[nfl],-1)&gt;=AH596),--(IFERROR(Flights_2026_09_30333435363734[nfl],-1)&lt;=IF(AH596=450,450,AH596+9)))</f>
        <v>0</v>
      </c>
    </row>
    <row r="597" spans="32:35" x14ac:dyDescent="0.2">
      <c r="AF597" s="2">
        <v>0.75</v>
      </c>
      <c r="AG597" t="s">
        <v>745</v>
      </c>
      <c r="AH597" s="17">
        <v>430</v>
      </c>
      <c r="AI597" s="17" cm="1">
        <f t="array" ref="AI597">SUMPRODUCT(--(IFERROR(HOUR(Flights_2026_09_30333435363734[entry_hour]),-1)=HOUR(AF597)),--(IFERROR(Flights_2026_09_30333435363734[entry_sector],"")=AG597),--(IFERROR(Flights_2026_09_30333435363734[nfl],-1)&gt;=AH597),--(IFERROR(Flights_2026_09_30333435363734[nfl],-1)&lt;=IF(AH597=450,450,AH597+9)))</f>
        <v>0</v>
      </c>
    </row>
    <row r="598" spans="32:35" x14ac:dyDescent="0.2">
      <c r="AF598" s="2">
        <v>0.75</v>
      </c>
      <c r="AG598" t="s">
        <v>745</v>
      </c>
      <c r="AH598" s="17">
        <v>440</v>
      </c>
      <c r="AI598" s="17" cm="1">
        <f t="array" ref="AI598">SUMPRODUCT(--(IFERROR(HOUR(Flights_2026_09_30333435363734[entry_hour]),-1)=HOUR(AF598)),--(IFERROR(Flights_2026_09_30333435363734[entry_sector],"")=AG598),--(IFERROR(Flights_2026_09_30333435363734[nfl],-1)&gt;=AH598),--(IFERROR(Flights_2026_09_30333435363734[nfl],-1)&lt;=IF(AH598=450,450,AH598+9)))</f>
        <v>0</v>
      </c>
    </row>
    <row r="599" spans="32:35" x14ac:dyDescent="0.2">
      <c r="AF599" s="2">
        <v>0.75</v>
      </c>
      <c r="AG599" t="s">
        <v>745</v>
      </c>
      <c r="AH599" s="17">
        <v>450</v>
      </c>
      <c r="AI599" s="17" cm="1">
        <f t="array" ref="AI599">SUMPRODUCT(--(IFERROR(HOUR(Flights_2026_09_30333435363734[entry_hour]),-1)=HOUR(AF599)),--(IFERROR(Flights_2026_09_30333435363734[entry_sector],"")=AG599),--(IFERROR(Flights_2026_09_30333435363734[nfl],-1)&gt;=AH599),--(IFERROR(Flights_2026_09_30333435363734[nfl],-1)&lt;=IF(AH599=450,450,AH599+9)))</f>
        <v>0</v>
      </c>
    </row>
    <row r="600" spans="32:35" x14ac:dyDescent="0.2">
      <c r="AF600" s="2">
        <v>0.75</v>
      </c>
      <c r="AG600" t="s">
        <v>840</v>
      </c>
      <c r="AH600" s="17">
        <v>200</v>
      </c>
      <c r="AI600" s="17" cm="1">
        <f t="array" ref="AI600">SUMPRODUCT(--(IFERROR(HOUR(Flights_2026_09_30333435363734[entry_hour]),-1)=HOUR(AF600)),--(IFERROR(Flights_2026_09_30333435363734[entry_sector],"")=AG600),--(IFERROR(Flights_2026_09_30333435363734[nfl],-1)&gt;=AH600),--(IFERROR(Flights_2026_09_30333435363734[nfl],-1)&lt;=IF(AH600=450,450,AH600+9)))</f>
        <v>0</v>
      </c>
    </row>
    <row r="601" spans="32:35" x14ac:dyDescent="0.2">
      <c r="AF601" s="2">
        <v>0.75</v>
      </c>
      <c r="AG601" t="s">
        <v>840</v>
      </c>
      <c r="AH601" s="17">
        <v>210</v>
      </c>
      <c r="AI601" s="17" cm="1">
        <f t="array" ref="AI601">SUMPRODUCT(--(IFERROR(HOUR(Flights_2026_09_30333435363734[entry_hour]),-1)=HOUR(AF601)),--(IFERROR(Flights_2026_09_30333435363734[entry_sector],"")=AG601),--(IFERROR(Flights_2026_09_30333435363734[nfl],-1)&gt;=AH601),--(IFERROR(Flights_2026_09_30333435363734[nfl],-1)&lt;=IF(AH601=450,450,AH601+9)))</f>
        <v>0</v>
      </c>
    </row>
    <row r="602" spans="32:35" x14ac:dyDescent="0.2">
      <c r="AF602" s="2">
        <v>0.75</v>
      </c>
      <c r="AG602" t="s">
        <v>840</v>
      </c>
      <c r="AH602" s="17">
        <v>220</v>
      </c>
      <c r="AI602" s="17" cm="1">
        <f t="array" ref="AI602">SUMPRODUCT(--(IFERROR(HOUR(Flights_2026_09_30333435363734[entry_hour]),-1)=HOUR(AF602)),--(IFERROR(Flights_2026_09_30333435363734[entry_sector],"")=AG602),--(IFERROR(Flights_2026_09_30333435363734[nfl],-1)&gt;=AH602),--(IFERROR(Flights_2026_09_30333435363734[nfl],-1)&lt;=IF(AH602=450,450,AH602+9)))</f>
        <v>0</v>
      </c>
    </row>
    <row r="603" spans="32:35" x14ac:dyDescent="0.2">
      <c r="AF603" s="2">
        <v>0.75</v>
      </c>
      <c r="AG603" t="s">
        <v>840</v>
      </c>
      <c r="AH603" s="17">
        <v>230</v>
      </c>
      <c r="AI603" s="17" cm="1">
        <f t="array" ref="AI603">SUMPRODUCT(--(IFERROR(HOUR(Flights_2026_09_30333435363734[entry_hour]),-1)=HOUR(AF603)),--(IFERROR(Flights_2026_09_30333435363734[entry_sector],"")=AG603),--(IFERROR(Flights_2026_09_30333435363734[nfl],-1)&gt;=AH603),--(IFERROR(Flights_2026_09_30333435363734[nfl],-1)&lt;=IF(AH603=450,450,AH603+9)))</f>
        <v>0</v>
      </c>
    </row>
    <row r="604" spans="32:35" x14ac:dyDescent="0.2">
      <c r="AF604" s="2">
        <v>0.75</v>
      </c>
      <c r="AG604" t="s">
        <v>840</v>
      </c>
      <c r="AH604" s="17">
        <v>240</v>
      </c>
      <c r="AI604" s="17" cm="1">
        <f t="array" ref="AI604">SUMPRODUCT(--(IFERROR(HOUR(Flights_2026_09_30333435363734[entry_hour]),-1)=HOUR(AF604)),--(IFERROR(Flights_2026_09_30333435363734[entry_sector],"")=AG604),--(IFERROR(Flights_2026_09_30333435363734[nfl],-1)&gt;=AH604),--(IFERROR(Flights_2026_09_30333435363734[nfl],-1)&lt;=IF(AH604=450,450,AH604+9)))</f>
        <v>0</v>
      </c>
    </row>
    <row r="605" spans="32:35" x14ac:dyDescent="0.2">
      <c r="AF605" s="2">
        <v>0.75</v>
      </c>
      <c r="AG605" t="s">
        <v>840</v>
      </c>
      <c r="AH605" s="17">
        <v>250</v>
      </c>
      <c r="AI605" s="17" cm="1">
        <f t="array" ref="AI605">SUMPRODUCT(--(IFERROR(HOUR(Flights_2026_09_30333435363734[entry_hour]),-1)=HOUR(AF605)),--(IFERROR(Flights_2026_09_30333435363734[entry_sector],"")=AG605),--(IFERROR(Flights_2026_09_30333435363734[nfl],-1)&gt;=AH605),--(IFERROR(Flights_2026_09_30333435363734[nfl],-1)&lt;=IF(AH605=450,450,AH605+9)))</f>
        <v>0</v>
      </c>
    </row>
    <row r="606" spans="32:35" x14ac:dyDescent="0.2">
      <c r="AF606" s="2">
        <v>0.75</v>
      </c>
      <c r="AG606" t="s">
        <v>840</v>
      </c>
      <c r="AH606" s="17">
        <v>260</v>
      </c>
      <c r="AI606" s="17" cm="1">
        <f t="array" ref="AI606">SUMPRODUCT(--(IFERROR(HOUR(Flights_2026_09_30333435363734[entry_hour]),-1)=HOUR(AF606)),--(IFERROR(Flights_2026_09_30333435363734[entry_sector],"")=AG606),--(IFERROR(Flights_2026_09_30333435363734[nfl],-1)&gt;=AH606),--(IFERROR(Flights_2026_09_30333435363734[nfl],-1)&lt;=IF(AH606=450,450,AH606+9)))</f>
        <v>0</v>
      </c>
    </row>
    <row r="607" spans="32:35" x14ac:dyDescent="0.2">
      <c r="AF607" s="2">
        <v>0.75</v>
      </c>
      <c r="AG607" t="s">
        <v>840</v>
      </c>
      <c r="AH607" s="17">
        <v>270</v>
      </c>
      <c r="AI607" s="17" cm="1">
        <f t="array" ref="AI607">SUMPRODUCT(--(IFERROR(HOUR(Flights_2026_09_30333435363734[entry_hour]),-1)=HOUR(AF607)),--(IFERROR(Flights_2026_09_30333435363734[entry_sector],"")=AG607),--(IFERROR(Flights_2026_09_30333435363734[nfl],-1)&gt;=AH607),--(IFERROR(Flights_2026_09_30333435363734[nfl],-1)&lt;=IF(AH607=450,450,AH607+9)))</f>
        <v>0</v>
      </c>
    </row>
    <row r="608" spans="32:35" x14ac:dyDescent="0.2">
      <c r="AF608" s="2">
        <v>0.75</v>
      </c>
      <c r="AG608" t="s">
        <v>840</v>
      </c>
      <c r="AH608" s="17">
        <v>280</v>
      </c>
      <c r="AI608" s="17" cm="1">
        <f t="array" ref="AI608">SUMPRODUCT(--(IFERROR(HOUR(Flights_2026_09_30333435363734[entry_hour]),-1)=HOUR(AF608)),--(IFERROR(Flights_2026_09_30333435363734[entry_sector],"")=AG608),--(IFERROR(Flights_2026_09_30333435363734[nfl],-1)&gt;=AH608),--(IFERROR(Flights_2026_09_30333435363734[nfl],-1)&lt;=IF(AH608=450,450,AH608+9)))</f>
        <v>0</v>
      </c>
    </row>
    <row r="609" spans="32:35" x14ac:dyDescent="0.2">
      <c r="AF609" s="2">
        <v>0.75</v>
      </c>
      <c r="AG609" t="s">
        <v>840</v>
      </c>
      <c r="AH609" s="17">
        <v>290</v>
      </c>
      <c r="AI609" s="17" cm="1">
        <f t="array" ref="AI609">SUMPRODUCT(--(IFERROR(HOUR(Flights_2026_09_30333435363734[entry_hour]),-1)=HOUR(AF609)),--(IFERROR(Flights_2026_09_30333435363734[entry_sector],"")=AG609),--(IFERROR(Flights_2026_09_30333435363734[nfl],-1)&gt;=AH609),--(IFERROR(Flights_2026_09_30333435363734[nfl],-1)&lt;=IF(AH609=450,450,AH609+9)))</f>
        <v>0</v>
      </c>
    </row>
    <row r="610" spans="32:35" x14ac:dyDescent="0.2">
      <c r="AF610" s="2">
        <v>0.75</v>
      </c>
      <c r="AG610" t="s">
        <v>840</v>
      </c>
      <c r="AH610" s="17">
        <v>300</v>
      </c>
      <c r="AI610" s="17" cm="1">
        <f t="array" ref="AI610">SUMPRODUCT(--(IFERROR(HOUR(Flights_2026_09_30333435363734[entry_hour]),-1)=HOUR(AF610)),--(IFERROR(Flights_2026_09_30333435363734[entry_sector],"")=AG610),--(IFERROR(Flights_2026_09_30333435363734[nfl],-1)&gt;=AH610),--(IFERROR(Flights_2026_09_30333435363734[nfl],-1)&lt;=IF(AH610=450,450,AH610+9)))</f>
        <v>0</v>
      </c>
    </row>
    <row r="611" spans="32:35" x14ac:dyDescent="0.2">
      <c r="AF611" s="2">
        <v>0.75</v>
      </c>
      <c r="AG611" t="s">
        <v>840</v>
      </c>
      <c r="AH611" s="17">
        <v>310</v>
      </c>
      <c r="AI611" s="17" cm="1">
        <f t="array" ref="AI611">SUMPRODUCT(--(IFERROR(HOUR(Flights_2026_09_30333435363734[entry_hour]),-1)=HOUR(AF611)),--(IFERROR(Flights_2026_09_30333435363734[entry_sector],"")=AG611),--(IFERROR(Flights_2026_09_30333435363734[nfl],-1)&gt;=AH611),--(IFERROR(Flights_2026_09_30333435363734[nfl],-1)&lt;=IF(AH611=450,450,AH611+9)))</f>
        <v>0</v>
      </c>
    </row>
    <row r="612" spans="32:35" x14ac:dyDescent="0.2">
      <c r="AF612" s="2">
        <v>0.75</v>
      </c>
      <c r="AG612" t="s">
        <v>840</v>
      </c>
      <c r="AH612" s="17">
        <v>320</v>
      </c>
      <c r="AI612" s="17" cm="1">
        <f t="array" ref="AI612">SUMPRODUCT(--(IFERROR(HOUR(Flights_2026_09_30333435363734[entry_hour]),-1)=HOUR(AF612)),--(IFERROR(Flights_2026_09_30333435363734[entry_sector],"")=AG612),--(IFERROR(Flights_2026_09_30333435363734[nfl],-1)&gt;=AH612),--(IFERROR(Flights_2026_09_30333435363734[nfl],-1)&lt;=IF(AH612=450,450,AH612+9)))</f>
        <v>0</v>
      </c>
    </row>
    <row r="613" spans="32:35" x14ac:dyDescent="0.2">
      <c r="AF613" s="2">
        <v>0.75</v>
      </c>
      <c r="AG613" t="s">
        <v>840</v>
      </c>
      <c r="AH613" s="17">
        <v>330</v>
      </c>
      <c r="AI613" s="17" cm="1">
        <f t="array" ref="AI613">SUMPRODUCT(--(IFERROR(HOUR(Flights_2026_09_30333435363734[entry_hour]),-1)=HOUR(AF613)),--(IFERROR(Flights_2026_09_30333435363734[entry_sector],"")=AG613),--(IFERROR(Flights_2026_09_30333435363734[nfl],-1)&gt;=AH613),--(IFERROR(Flights_2026_09_30333435363734[nfl],-1)&lt;=IF(AH613=450,450,AH613+9)))</f>
        <v>0</v>
      </c>
    </row>
    <row r="614" spans="32:35" x14ac:dyDescent="0.2">
      <c r="AF614" s="2">
        <v>0.75</v>
      </c>
      <c r="AG614" t="s">
        <v>840</v>
      </c>
      <c r="AH614" s="17">
        <v>340</v>
      </c>
      <c r="AI614" s="17" cm="1">
        <f t="array" ref="AI614">SUMPRODUCT(--(IFERROR(HOUR(Flights_2026_09_30333435363734[entry_hour]),-1)=HOUR(AF614)),--(IFERROR(Flights_2026_09_30333435363734[entry_sector],"")=AG614),--(IFERROR(Flights_2026_09_30333435363734[nfl],-1)&gt;=AH614),--(IFERROR(Flights_2026_09_30333435363734[nfl],-1)&lt;=IF(AH614=450,450,AH614+9)))</f>
        <v>0</v>
      </c>
    </row>
    <row r="615" spans="32:35" x14ac:dyDescent="0.2">
      <c r="AF615" s="2">
        <v>0.75</v>
      </c>
      <c r="AG615" t="s">
        <v>840</v>
      </c>
      <c r="AH615" s="17">
        <v>350</v>
      </c>
      <c r="AI615" s="17" cm="1">
        <f t="array" ref="AI615">SUMPRODUCT(--(IFERROR(HOUR(Flights_2026_09_30333435363734[entry_hour]),-1)=HOUR(AF615)),--(IFERROR(Flights_2026_09_30333435363734[entry_sector],"")=AG615),--(IFERROR(Flights_2026_09_30333435363734[nfl],-1)&gt;=AH615),--(IFERROR(Flights_2026_09_30333435363734[nfl],-1)&lt;=IF(AH615=450,450,AH615+9)))</f>
        <v>2</v>
      </c>
    </row>
    <row r="616" spans="32:35" x14ac:dyDescent="0.2">
      <c r="AF616" s="2">
        <v>0.75</v>
      </c>
      <c r="AG616" t="s">
        <v>840</v>
      </c>
      <c r="AH616" s="17">
        <v>360</v>
      </c>
      <c r="AI616" s="17" cm="1">
        <f t="array" ref="AI616">SUMPRODUCT(--(IFERROR(HOUR(Flights_2026_09_30333435363734[entry_hour]),-1)=HOUR(AF616)),--(IFERROR(Flights_2026_09_30333435363734[entry_sector],"")=AG616),--(IFERROR(Flights_2026_09_30333435363734[nfl],-1)&gt;=AH616),--(IFERROR(Flights_2026_09_30333435363734[nfl],-1)&lt;=IF(AH616=450,450,AH616+9)))</f>
        <v>0</v>
      </c>
    </row>
    <row r="617" spans="32:35" x14ac:dyDescent="0.2">
      <c r="AF617" s="2">
        <v>0.75</v>
      </c>
      <c r="AG617" t="s">
        <v>840</v>
      </c>
      <c r="AH617" s="17">
        <v>370</v>
      </c>
      <c r="AI617" s="17" cm="1">
        <f t="array" ref="AI617">SUMPRODUCT(--(IFERROR(HOUR(Flights_2026_09_30333435363734[entry_hour]),-1)=HOUR(AF617)),--(IFERROR(Flights_2026_09_30333435363734[entry_sector],"")=AG617),--(IFERROR(Flights_2026_09_30333435363734[nfl],-1)&gt;=AH617),--(IFERROR(Flights_2026_09_30333435363734[nfl],-1)&lt;=IF(AH617=450,450,AH617+9)))</f>
        <v>0</v>
      </c>
    </row>
    <row r="618" spans="32:35" x14ac:dyDescent="0.2">
      <c r="AF618" s="2">
        <v>0.75</v>
      </c>
      <c r="AG618" t="s">
        <v>840</v>
      </c>
      <c r="AH618" s="17">
        <v>380</v>
      </c>
      <c r="AI618" s="17" cm="1">
        <f t="array" ref="AI618">SUMPRODUCT(--(IFERROR(HOUR(Flights_2026_09_30333435363734[entry_hour]),-1)=HOUR(AF618)),--(IFERROR(Flights_2026_09_30333435363734[entry_sector],"")=AG618),--(IFERROR(Flights_2026_09_30333435363734[nfl],-1)&gt;=AH618),--(IFERROR(Flights_2026_09_30333435363734[nfl],-1)&lt;=IF(AH618=450,450,AH618+9)))</f>
        <v>0</v>
      </c>
    </row>
    <row r="619" spans="32:35" x14ac:dyDescent="0.2">
      <c r="AF619" s="2">
        <v>0.75</v>
      </c>
      <c r="AG619" t="s">
        <v>840</v>
      </c>
      <c r="AH619" s="17">
        <v>390</v>
      </c>
      <c r="AI619" s="17" cm="1">
        <f t="array" ref="AI619">SUMPRODUCT(--(IFERROR(HOUR(Flights_2026_09_30333435363734[entry_hour]),-1)=HOUR(AF619)),--(IFERROR(Flights_2026_09_30333435363734[entry_sector],"")=AG619),--(IFERROR(Flights_2026_09_30333435363734[nfl],-1)&gt;=AH619),--(IFERROR(Flights_2026_09_30333435363734[nfl],-1)&lt;=IF(AH619=450,450,AH619+9)))</f>
        <v>0</v>
      </c>
    </row>
    <row r="620" spans="32:35" x14ac:dyDescent="0.2">
      <c r="AF620" s="2">
        <v>0.75</v>
      </c>
      <c r="AG620" t="s">
        <v>840</v>
      </c>
      <c r="AH620" s="17">
        <v>400</v>
      </c>
      <c r="AI620" s="17" cm="1">
        <f t="array" ref="AI620">SUMPRODUCT(--(IFERROR(HOUR(Flights_2026_09_30333435363734[entry_hour]),-1)=HOUR(AF620)),--(IFERROR(Flights_2026_09_30333435363734[entry_sector],"")=AG620),--(IFERROR(Flights_2026_09_30333435363734[nfl],-1)&gt;=AH620),--(IFERROR(Flights_2026_09_30333435363734[nfl],-1)&lt;=IF(AH620=450,450,AH620+9)))</f>
        <v>0</v>
      </c>
    </row>
    <row r="621" spans="32:35" x14ac:dyDescent="0.2">
      <c r="AF621" s="2">
        <v>0.75</v>
      </c>
      <c r="AG621" t="s">
        <v>840</v>
      </c>
      <c r="AH621" s="17">
        <v>410</v>
      </c>
      <c r="AI621" s="17" cm="1">
        <f t="array" ref="AI621">SUMPRODUCT(--(IFERROR(HOUR(Flights_2026_09_30333435363734[entry_hour]),-1)=HOUR(AF621)),--(IFERROR(Flights_2026_09_30333435363734[entry_sector],"")=AG621),--(IFERROR(Flights_2026_09_30333435363734[nfl],-1)&gt;=AH621),--(IFERROR(Flights_2026_09_30333435363734[nfl],-1)&lt;=IF(AH621=450,450,AH621+9)))</f>
        <v>0</v>
      </c>
    </row>
    <row r="622" spans="32:35" x14ac:dyDescent="0.2">
      <c r="AF622" s="2">
        <v>0.75</v>
      </c>
      <c r="AG622" t="s">
        <v>840</v>
      </c>
      <c r="AH622" s="17">
        <v>420</v>
      </c>
      <c r="AI622" s="17" cm="1">
        <f t="array" ref="AI622">SUMPRODUCT(--(IFERROR(HOUR(Flights_2026_09_30333435363734[entry_hour]),-1)=HOUR(AF622)),--(IFERROR(Flights_2026_09_30333435363734[entry_sector],"")=AG622),--(IFERROR(Flights_2026_09_30333435363734[nfl],-1)&gt;=AH622),--(IFERROR(Flights_2026_09_30333435363734[nfl],-1)&lt;=IF(AH622=450,450,AH622+9)))</f>
        <v>0</v>
      </c>
    </row>
    <row r="623" spans="32:35" x14ac:dyDescent="0.2">
      <c r="AF623" s="2">
        <v>0.75</v>
      </c>
      <c r="AG623" t="s">
        <v>840</v>
      </c>
      <c r="AH623" s="17">
        <v>430</v>
      </c>
      <c r="AI623" s="17" cm="1">
        <f t="array" ref="AI623">SUMPRODUCT(--(IFERROR(HOUR(Flights_2026_09_30333435363734[entry_hour]),-1)=HOUR(AF623)),--(IFERROR(Flights_2026_09_30333435363734[entry_sector],"")=AG623),--(IFERROR(Flights_2026_09_30333435363734[nfl],-1)&gt;=AH623),--(IFERROR(Flights_2026_09_30333435363734[nfl],-1)&lt;=IF(AH623=450,450,AH623+9)))</f>
        <v>0</v>
      </c>
    </row>
    <row r="624" spans="32:35" x14ac:dyDescent="0.2">
      <c r="AF624" s="2">
        <v>0.75</v>
      </c>
      <c r="AG624" t="s">
        <v>840</v>
      </c>
      <c r="AH624" s="17">
        <v>440</v>
      </c>
      <c r="AI624" s="17" cm="1">
        <f t="array" ref="AI624">SUMPRODUCT(--(IFERROR(HOUR(Flights_2026_09_30333435363734[entry_hour]),-1)=HOUR(AF624)),--(IFERROR(Flights_2026_09_30333435363734[entry_sector],"")=AG624),--(IFERROR(Flights_2026_09_30333435363734[nfl],-1)&gt;=AH624),--(IFERROR(Flights_2026_09_30333435363734[nfl],-1)&lt;=IF(AH624=450,450,AH624+9)))</f>
        <v>0</v>
      </c>
    </row>
    <row r="625" spans="32:35" x14ac:dyDescent="0.2">
      <c r="AF625" s="2">
        <v>0.75</v>
      </c>
      <c r="AG625" t="s">
        <v>840</v>
      </c>
      <c r="AH625" s="17">
        <v>450</v>
      </c>
      <c r="AI625" s="17" cm="1">
        <f t="array" ref="AI625">SUMPRODUCT(--(IFERROR(HOUR(Flights_2026_09_30333435363734[entry_hour]),-1)=HOUR(AF625)),--(IFERROR(Flights_2026_09_30333435363734[entry_sector],"")=AG625),--(IFERROR(Flights_2026_09_30333435363734[nfl],-1)&gt;=AH625),--(IFERROR(Flights_2026_09_30333435363734[nfl],-1)&lt;=IF(AH625=450,450,AH625+9)))</f>
        <v>0</v>
      </c>
    </row>
    <row r="626" spans="32:35" x14ac:dyDescent="0.2">
      <c r="AF626" s="2">
        <v>0.75</v>
      </c>
      <c r="AG626" t="s">
        <v>747</v>
      </c>
      <c r="AH626" s="17">
        <v>200</v>
      </c>
      <c r="AI626" s="17" cm="1">
        <f t="array" ref="AI626">SUMPRODUCT(--(IFERROR(HOUR(Flights_2026_09_30333435363734[entry_hour]),-1)=HOUR(AF626)),--(IFERROR(Flights_2026_09_30333435363734[entry_sector],"")=AG626),--(IFERROR(Flights_2026_09_30333435363734[nfl],-1)&gt;=AH626),--(IFERROR(Flights_2026_09_30333435363734[nfl],-1)&lt;=IF(AH626=450,450,AH626+9)))</f>
        <v>0</v>
      </c>
    </row>
    <row r="627" spans="32:35" x14ac:dyDescent="0.2">
      <c r="AF627" s="2">
        <v>0.75</v>
      </c>
      <c r="AG627" t="s">
        <v>747</v>
      </c>
      <c r="AH627" s="17">
        <v>210</v>
      </c>
      <c r="AI627" s="17" cm="1">
        <f t="array" ref="AI627">SUMPRODUCT(--(IFERROR(HOUR(Flights_2026_09_30333435363734[entry_hour]),-1)=HOUR(AF627)),--(IFERROR(Flights_2026_09_30333435363734[entry_sector],"")=AG627),--(IFERROR(Flights_2026_09_30333435363734[nfl],-1)&gt;=AH627),--(IFERROR(Flights_2026_09_30333435363734[nfl],-1)&lt;=IF(AH627=450,450,AH627+9)))</f>
        <v>0</v>
      </c>
    </row>
    <row r="628" spans="32:35" x14ac:dyDescent="0.2">
      <c r="AF628" s="2">
        <v>0.75</v>
      </c>
      <c r="AG628" t="s">
        <v>747</v>
      </c>
      <c r="AH628" s="17">
        <v>220</v>
      </c>
      <c r="AI628" s="17" cm="1">
        <f t="array" ref="AI628">SUMPRODUCT(--(IFERROR(HOUR(Flights_2026_09_30333435363734[entry_hour]),-1)=HOUR(AF628)),--(IFERROR(Flights_2026_09_30333435363734[entry_sector],"")=AG628),--(IFERROR(Flights_2026_09_30333435363734[nfl],-1)&gt;=AH628),--(IFERROR(Flights_2026_09_30333435363734[nfl],-1)&lt;=IF(AH628=450,450,AH628+9)))</f>
        <v>0</v>
      </c>
    </row>
    <row r="629" spans="32:35" x14ac:dyDescent="0.2">
      <c r="AF629" s="2">
        <v>0.75</v>
      </c>
      <c r="AG629" t="s">
        <v>747</v>
      </c>
      <c r="AH629" s="17">
        <v>230</v>
      </c>
      <c r="AI629" s="17" cm="1">
        <f t="array" ref="AI629">SUMPRODUCT(--(IFERROR(HOUR(Flights_2026_09_30333435363734[entry_hour]),-1)=HOUR(AF629)),--(IFERROR(Flights_2026_09_30333435363734[entry_sector],"")=AG629),--(IFERROR(Flights_2026_09_30333435363734[nfl],-1)&gt;=AH629),--(IFERROR(Flights_2026_09_30333435363734[nfl],-1)&lt;=IF(AH629=450,450,AH629+9)))</f>
        <v>0</v>
      </c>
    </row>
    <row r="630" spans="32:35" x14ac:dyDescent="0.2">
      <c r="AF630" s="2">
        <v>0.75</v>
      </c>
      <c r="AG630" t="s">
        <v>747</v>
      </c>
      <c r="AH630" s="17">
        <v>240</v>
      </c>
      <c r="AI630" s="17" cm="1">
        <f t="array" ref="AI630">SUMPRODUCT(--(IFERROR(HOUR(Flights_2026_09_30333435363734[entry_hour]),-1)=HOUR(AF630)),--(IFERROR(Flights_2026_09_30333435363734[entry_sector],"")=AG630),--(IFERROR(Flights_2026_09_30333435363734[nfl],-1)&gt;=AH630),--(IFERROR(Flights_2026_09_30333435363734[nfl],-1)&lt;=IF(AH630=450,450,AH630+9)))</f>
        <v>0</v>
      </c>
    </row>
    <row r="631" spans="32:35" x14ac:dyDescent="0.2">
      <c r="AF631" s="2">
        <v>0.75</v>
      </c>
      <c r="AG631" t="s">
        <v>747</v>
      </c>
      <c r="AH631" s="17">
        <v>250</v>
      </c>
      <c r="AI631" s="17" cm="1">
        <f t="array" ref="AI631">SUMPRODUCT(--(IFERROR(HOUR(Flights_2026_09_30333435363734[entry_hour]),-1)=HOUR(AF631)),--(IFERROR(Flights_2026_09_30333435363734[entry_sector],"")=AG631),--(IFERROR(Flights_2026_09_30333435363734[nfl],-1)&gt;=AH631),--(IFERROR(Flights_2026_09_30333435363734[nfl],-1)&lt;=IF(AH631=450,450,AH631+9)))</f>
        <v>0</v>
      </c>
    </row>
    <row r="632" spans="32:35" x14ac:dyDescent="0.2">
      <c r="AF632" s="2">
        <v>0.75</v>
      </c>
      <c r="AG632" t="s">
        <v>747</v>
      </c>
      <c r="AH632" s="17">
        <v>260</v>
      </c>
      <c r="AI632" s="17" cm="1">
        <f t="array" ref="AI632">SUMPRODUCT(--(IFERROR(HOUR(Flights_2026_09_30333435363734[entry_hour]),-1)=HOUR(AF632)),--(IFERROR(Flights_2026_09_30333435363734[entry_sector],"")=AG632),--(IFERROR(Flights_2026_09_30333435363734[nfl],-1)&gt;=AH632),--(IFERROR(Flights_2026_09_30333435363734[nfl],-1)&lt;=IF(AH632=450,450,AH632+9)))</f>
        <v>0</v>
      </c>
    </row>
    <row r="633" spans="32:35" x14ac:dyDescent="0.2">
      <c r="AF633" s="2">
        <v>0.75</v>
      </c>
      <c r="AG633" t="s">
        <v>747</v>
      </c>
      <c r="AH633" s="17">
        <v>270</v>
      </c>
      <c r="AI633" s="17" cm="1">
        <f t="array" ref="AI633">SUMPRODUCT(--(IFERROR(HOUR(Flights_2026_09_30333435363734[entry_hour]),-1)=HOUR(AF633)),--(IFERROR(Flights_2026_09_30333435363734[entry_sector],"")=AG633),--(IFERROR(Flights_2026_09_30333435363734[nfl],-1)&gt;=AH633),--(IFERROR(Flights_2026_09_30333435363734[nfl],-1)&lt;=IF(AH633=450,450,AH633+9)))</f>
        <v>0</v>
      </c>
    </row>
    <row r="634" spans="32:35" x14ac:dyDescent="0.2">
      <c r="AF634" s="2">
        <v>0.75</v>
      </c>
      <c r="AG634" t="s">
        <v>747</v>
      </c>
      <c r="AH634" s="17">
        <v>280</v>
      </c>
      <c r="AI634" s="17" cm="1">
        <f t="array" ref="AI634">SUMPRODUCT(--(IFERROR(HOUR(Flights_2026_09_30333435363734[entry_hour]),-1)=HOUR(AF634)),--(IFERROR(Flights_2026_09_30333435363734[entry_sector],"")=AG634),--(IFERROR(Flights_2026_09_30333435363734[nfl],-1)&gt;=AH634),--(IFERROR(Flights_2026_09_30333435363734[nfl],-1)&lt;=IF(AH634=450,450,AH634+9)))</f>
        <v>0</v>
      </c>
    </row>
    <row r="635" spans="32:35" x14ac:dyDescent="0.2">
      <c r="AF635" s="2">
        <v>0.75</v>
      </c>
      <c r="AG635" t="s">
        <v>747</v>
      </c>
      <c r="AH635" s="17">
        <v>290</v>
      </c>
      <c r="AI635" s="17" cm="1">
        <f t="array" ref="AI635">SUMPRODUCT(--(IFERROR(HOUR(Flights_2026_09_30333435363734[entry_hour]),-1)=HOUR(AF635)),--(IFERROR(Flights_2026_09_30333435363734[entry_sector],"")=AG635),--(IFERROR(Flights_2026_09_30333435363734[nfl],-1)&gt;=AH635),--(IFERROR(Flights_2026_09_30333435363734[nfl],-1)&lt;=IF(AH635=450,450,AH635+9)))</f>
        <v>0</v>
      </c>
    </row>
    <row r="636" spans="32:35" x14ac:dyDescent="0.2">
      <c r="AF636" s="2">
        <v>0.75</v>
      </c>
      <c r="AG636" t="s">
        <v>747</v>
      </c>
      <c r="AH636" s="17">
        <v>300</v>
      </c>
      <c r="AI636" s="17" cm="1">
        <f t="array" ref="AI636">SUMPRODUCT(--(IFERROR(HOUR(Flights_2026_09_30333435363734[entry_hour]),-1)=HOUR(AF636)),--(IFERROR(Flights_2026_09_30333435363734[entry_sector],"")=AG636),--(IFERROR(Flights_2026_09_30333435363734[nfl],-1)&gt;=AH636),--(IFERROR(Flights_2026_09_30333435363734[nfl],-1)&lt;=IF(AH636=450,450,AH636+9)))</f>
        <v>0</v>
      </c>
    </row>
    <row r="637" spans="32:35" x14ac:dyDescent="0.2">
      <c r="AF637" s="2">
        <v>0.75</v>
      </c>
      <c r="AG637" t="s">
        <v>747</v>
      </c>
      <c r="AH637" s="17">
        <v>310</v>
      </c>
      <c r="AI637" s="17" cm="1">
        <f t="array" ref="AI637">SUMPRODUCT(--(IFERROR(HOUR(Flights_2026_09_30333435363734[entry_hour]),-1)=HOUR(AF637)),--(IFERROR(Flights_2026_09_30333435363734[entry_sector],"")=AG637),--(IFERROR(Flights_2026_09_30333435363734[nfl],-1)&gt;=AH637),--(IFERROR(Flights_2026_09_30333435363734[nfl],-1)&lt;=IF(AH637=450,450,AH637+9)))</f>
        <v>0</v>
      </c>
    </row>
    <row r="638" spans="32:35" x14ac:dyDescent="0.2">
      <c r="AF638" s="2">
        <v>0.75</v>
      </c>
      <c r="AG638" t="s">
        <v>747</v>
      </c>
      <c r="AH638" s="17">
        <v>320</v>
      </c>
      <c r="AI638" s="17" cm="1">
        <f t="array" ref="AI638">SUMPRODUCT(--(IFERROR(HOUR(Flights_2026_09_30333435363734[entry_hour]),-1)=HOUR(AF638)),--(IFERROR(Flights_2026_09_30333435363734[entry_sector],"")=AG638),--(IFERROR(Flights_2026_09_30333435363734[nfl],-1)&gt;=AH638),--(IFERROR(Flights_2026_09_30333435363734[nfl],-1)&lt;=IF(AH638=450,450,AH638+9)))</f>
        <v>0</v>
      </c>
    </row>
    <row r="639" spans="32:35" x14ac:dyDescent="0.2">
      <c r="AF639" s="2">
        <v>0.75</v>
      </c>
      <c r="AG639" t="s">
        <v>747</v>
      </c>
      <c r="AH639" s="17">
        <v>330</v>
      </c>
      <c r="AI639" s="17" cm="1">
        <f t="array" ref="AI639">SUMPRODUCT(--(IFERROR(HOUR(Flights_2026_09_30333435363734[entry_hour]),-1)=HOUR(AF639)),--(IFERROR(Flights_2026_09_30333435363734[entry_sector],"")=AG639),--(IFERROR(Flights_2026_09_30333435363734[nfl],-1)&gt;=AH639),--(IFERROR(Flights_2026_09_30333435363734[nfl],-1)&lt;=IF(AH639=450,450,AH639+9)))</f>
        <v>0</v>
      </c>
    </row>
    <row r="640" spans="32:35" x14ac:dyDescent="0.2">
      <c r="AF640" s="2">
        <v>0.75</v>
      </c>
      <c r="AG640" t="s">
        <v>747</v>
      </c>
      <c r="AH640" s="17">
        <v>340</v>
      </c>
      <c r="AI640" s="17" cm="1">
        <f t="array" ref="AI640">SUMPRODUCT(--(IFERROR(HOUR(Flights_2026_09_30333435363734[entry_hour]),-1)=HOUR(AF640)),--(IFERROR(Flights_2026_09_30333435363734[entry_sector],"")=AG640),--(IFERROR(Flights_2026_09_30333435363734[nfl],-1)&gt;=AH640),--(IFERROR(Flights_2026_09_30333435363734[nfl],-1)&lt;=IF(AH640=450,450,AH640+9)))</f>
        <v>1</v>
      </c>
    </row>
    <row r="641" spans="32:35" x14ac:dyDescent="0.2">
      <c r="AF641" s="2">
        <v>0.75</v>
      </c>
      <c r="AG641" t="s">
        <v>747</v>
      </c>
      <c r="AH641" s="17">
        <v>350</v>
      </c>
      <c r="AI641" s="17" cm="1">
        <f t="array" ref="AI641">SUMPRODUCT(--(IFERROR(HOUR(Flights_2026_09_30333435363734[entry_hour]),-1)=HOUR(AF641)),--(IFERROR(Flights_2026_09_30333435363734[entry_sector],"")=AG641),--(IFERROR(Flights_2026_09_30333435363734[nfl],-1)&gt;=AH641),--(IFERROR(Flights_2026_09_30333435363734[nfl],-1)&lt;=IF(AH641=450,450,AH641+9)))</f>
        <v>0</v>
      </c>
    </row>
    <row r="642" spans="32:35" x14ac:dyDescent="0.2">
      <c r="AF642" s="2">
        <v>0.75</v>
      </c>
      <c r="AG642" t="s">
        <v>747</v>
      </c>
      <c r="AH642" s="17">
        <v>360</v>
      </c>
      <c r="AI642" s="17" cm="1">
        <f t="array" ref="AI642">SUMPRODUCT(--(IFERROR(HOUR(Flights_2026_09_30333435363734[entry_hour]),-1)=HOUR(AF642)),--(IFERROR(Flights_2026_09_30333435363734[entry_sector],"")=AG642),--(IFERROR(Flights_2026_09_30333435363734[nfl],-1)&gt;=AH642),--(IFERROR(Flights_2026_09_30333435363734[nfl],-1)&lt;=IF(AH642=450,450,AH642+9)))</f>
        <v>0</v>
      </c>
    </row>
    <row r="643" spans="32:35" x14ac:dyDescent="0.2">
      <c r="AF643" s="2">
        <v>0.75</v>
      </c>
      <c r="AG643" t="s">
        <v>747</v>
      </c>
      <c r="AH643" s="17">
        <v>370</v>
      </c>
      <c r="AI643" s="17" cm="1">
        <f t="array" ref="AI643">SUMPRODUCT(--(IFERROR(HOUR(Flights_2026_09_30333435363734[entry_hour]),-1)=HOUR(AF643)),--(IFERROR(Flights_2026_09_30333435363734[entry_sector],"")=AG643),--(IFERROR(Flights_2026_09_30333435363734[nfl],-1)&gt;=AH643),--(IFERROR(Flights_2026_09_30333435363734[nfl],-1)&lt;=IF(AH643=450,450,AH643+9)))</f>
        <v>1</v>
      </c>
    </row>
    <row r="644" spans="32:35" x14ac:dyDescent="0.2">
      <c r="AF644" s="2">
        <v>0.75</v>
      </c>
      <c r="AG644" t="s">
        <v>747</v>
      </c>
      <c r="AH644" s="17">
        <v>380</v>
      </c>
      <c r="AI644" s="17" cm="1">
        <f t="array" ref="AI644">SUMPRODUCT(--(IFERROR(HOUR(Flights_2026_09_30333435363734[entry_hour]),-1)=HOUR(AF644)),--(IFERROR(Flights_2026_09_30333435363734[entry_sector],"")=AG644),--(IFERROR(Flights_2026_09_30333435363734[nfl],-1)&gt;=AH644),--(IFERROR(Flights_2026_09_30333435363734[nfl],-1)&lt;=IF(AH644=450,450,AH644+9)))</f>
        <v>0</v>
      </c>
    </row>
    <row r="645" spans="32:35" x14ac:dyDescent="0.2">
      <c r="AF645" s="2">
        <v>0.75</v>
      </c>
      <c r="AG645" t="s">
        <v>747</v>
      </c>
      <c r="AH645" s="17">
        <v>390</v>
      </c>
      <c r="AI645" s="17" cm="1">
        <f t="array" ref="AI645">SUMPRODUCT(--(IFERROR(HOUR(Flights_2026_09_30333435363734[entry_hour]),-1)=HOUR(AF645)),--(IFERROR(Flights_2026_09_30333435363734[entry_sector],"")=AG645),--(IFERROR(Flights_2026_09_30333435363734[nfl],-1)&gt;=AH645),--(IFERROR(Flights_2026_09_30333435363734[nfl],-1)&lt;=IF(AH645=450,450,AH645+9)))</f>
        <v>0</v>
      </c>
    </row>
    <row r="646" spans="32:35" x14ac:dyDescent="0.2">
      <c r="AF646" s="2">
        <v>0.75</v>
      </c>
      <c r="AG646" t="s">
        <v>747</v>
      </c>
      <c r="AH646" s="17">
        <v>400</v>
      </c>
      <c r="AI646" s="17" cm="1">
        <f t="array" ref="AI646">SUMPRODUCT(--(IFERROR(HOUR(Flights_2026_09_30333435363734[entry_hour]),-1)=HOUR(AF646)),--(IFERROR(Flights_2026_09_30333435363734[entry_sector],"")=AG646),--(IFERROR(Flights_2026_09_30333435363734[nfl],-1)&gt;=AH646),--(IFERROR(Flights_2026_09_30333435363734[nfl],-1)&lt;=IF(AH646=450,450,AH646+9)))</f>
        <v>0</v>
      </c>
    </row>
    <row r="647" spans="32:35" x14ac:dyDescent="0.2">
      <c r="AF647" s="2">
        <v>0.75</v>
      </c>
      <c r="AG647" t="s">
        <v>747</v>
      </c>
      <c r="AH647" s="17">
        <v>410</v>
      </c>
      <c r="AI647" s="17" cm="1">
        <f t="array" ref="AI647">SUMPRODUCT(--(IFERROR(HOUR(Flights_2026_09_30333435363734[entry_hour]),-1)=HOUR(AF647)),--(IFERROR(Flights_2026_09_30333435363734[entry_sector],"")=AG647),--(IFERROR(Flights_2026_09_30333435363734[nfl],-1)&gt;=AH647),--(IFERROR(Flights_2026_09_30333435363734[nfl],-1)&lt;=IF(AH647=450,450,AH647+9)))</f>
        <v>0</v>
      </c>
    </row>
    <row r="648" spans="32:35" x14ac:dyDescent="0.2">
      <c r="AF648" s="2">
        <v>0.75</v>
      </c>
      <c r="AG648" t="s">
        <v>747</v>
      </c>
      <c r="AH648" s="17">
        <v>420</v>
      </c>
      <c r="AI648" s="17" cm="1">
        <f t="array" ref="AI648">SUMPRODUCT(--(IFERROR(HOUR(Flights_2026_09_30333435363734[entry_hour]),-1)=HOUR(AF648)),--(IFERROR(Flights_2026_09_30333435363734[entry_sector],"")=AG648),--(IFERROR(Flights_2026_09_30333435363734[nfl],-1)&gt;=AH648),--(IFERROR(Flights_2026_09_30333435363734[nfl],-1)&lt;=IF(AH648=450,450,AH648+9)))</f>
        <v>0</v>
      </c>
    </row>
    <row r="649" spans="32:35" x14ac:dyDescent="0.2">
      <c r="AF649" s="2">
        <v>0.75</v>
      </c>
      <c r="AG649" t="s">
        <v>747</v>
      </c>
      <c r="AH649" s="17">
        <v>430</v>
      </c>
      <c r="AI649" s="17" cm="1">
        <f t="array" ref="AI649">SUMPRODUCT(--(IFERROR(HOUR(Flights_2026_09_30333435363734[entry_hour]),-1)=HOUR(AF649)),--(IFERROR(Flights_2026_09_30333435363734[entry_sector],"")=AG649),--(IFERROR(Flights_2026_09_30333435363734[nfl],-1)&gt;=AH649),--(IFERROR(Flights_2026_09_30333435363734[nfl],-1)&lt;=IF(AH649=450,450,AH649+9)))</f>
        <v>0</v>
      </c>
    </row>
    <row r="650" spans="32:35" x14ac:dyDescent="0.2">
      <c r="AF650" s="2">
        <v>0.75</v>
      </c>
      <c r="AG650" t="s">
        <v>747</v>
      </c>
      <c r="AH650" s="17">
        <v>440</v>
      </c>
      <c r="AI650" s="17" cm="1">
        <f t="array" ref="AI650">SUMPRODUCT(--(IFERROR(HOUR(Flights_2026_09_30333435363734[entry_hour]),-1)=HOUR(AF650)),--(IFERROR(Flights_2026_09_30333435363734[entry_sector],"")=AG650),--(IFERROR(Flights_2026_09_30333435363734[nfl],-1)&gt;=AH650),--(IFERROR(Flights_2026_09_30333435363734[nfl],-1)&lt;=IF(AH650=450,450,AH650+9)))</f>
        <v>0</v>
      </c>
    </row>
    <row r="651" spans="32:35" x14ac:dyDescent="0.2">
      <c r="AF651" s="2">
        <v>0.75</v>
      </c>
      <c r="AG651" t="s">
        <v>747</v>
      </c>
      <c r="AH651" s="17">
        <v>450</v>
      </c>
      <c r="AI651" s="17" cm="1">
        <f t="array" ref="AI651">SUMPRODUCT(--(IFERROR(HOUR(Flights_2026_09_30333435363734[entry_hour]),-1)=HOUR(AF651)),--(IFERROR(Flights_2026_09_30333435363734[entry_sector],"")=AG651),--(IFERROR(Flights_2026_09_30333435363734[nfl],-1)&gt;=AH651),--(IFERROR(Flights_2026_09_30333435363734[nfl],-1)&lt;=IF(AH651=450,450,AH651+9)))</f>
        <v>0</v>
      </c>
    </row>
    <row r="652" spans="32:35" x14ac:dyDescent="0.2">
      <c r="AF652" s="2">
        <v>0.79166666666666663</v>
      </c>
      <c r="AG652" t="s">
        <v>743</v>
      </c>
      <c r="AH652" s="17">
        <v>200</v>
      </c>
      <c r="AI652" s="17" cm="1">
        <f t="array" ref="AI652">SUMPRODUCT(--(IFERROR(HOUR(Flights_2026_09_30333435363734[entry_hour]),-1)=HOUR(AF652)),--(IFERROR(Flights_2026_09_30333435363734[entry_sector],"")=AG652),--(IFERROR(Flights_2026_09_30333435363734[nfl],-1)&gt;=AH652),--(IFERROR(Flights_2026_09_30333435363734[nfl],-1)&lt;=IF(AH652=450,450,AH652+9)))</f>
        <v>0</v>
      </c>
    </row>
    <row r="653" spans="32:35" x14ac:dyDescent="0.2">
      <c r="AF653" s="2">
        <v>0.79166666666666663</v>
      </c>
      <c r="AG653" t="s">
        <v>743</v>
      </c>
      <c r="AH653" s="17">
        <v>210</v>
      </c>
      <c r="AI653" s="17" cm="1">
        <f t="array" ref="AI653">SUMPRODUCT(--(IFERROR(HOUR(Flights_2026_09_30333435363734[entry_hour]),-1)=HOUR(AF653)),--(IFERROR(Flights_2026_09_30333435363734[entry_sector],"")=AG653),--(IFERROR(Flights_2026_09_30333435363734[nfl],-1)&gt;=AH653),--(IFERROR(Flights_2026_09_30333435363734[nfl],-1)&lt;=IF(AH653=450,450,AH653+9)))</f>
        <v>0</v>
      </c>
    </row>
    <row r="654" spans="32:35" x14ac:dyDescent="0.2">
      <c r="AF654" s="2">
        <v>0.79166666666666663</v>
      </c>
      <c r="AG654" t="s">
        <v>743</v>
      </c>
      <c r="AH654" s="17">
        <v>220</v>
      </c>
      <c r="AI654" s="17" cm="1">
        <f t="array" ref="AI654">SUMPRODUCT(--(IFERROR(HOUR(Flights_2026_09_30333435363734[entry_hour]),-1)=HOUR(AF654)),--(IFERROR(Flights_2026_09_30333435363734[entry_sector],"")=AG654),--(IFERROR(Flights_2026_09_30333435363734[nfl],-1)&gt;=AH654),--(IFERROR(Flights_2026_09_30333435363734[nfl],-1)&lt;=IF(AH654=450,450,AH654+9)))</f>
        <v>0</v>
      </c>
    </row>
    <row r="655" spans="32:35" x14ac:dyDescent="0.2">
      <c r="AF655" s="2">
        <v>0.79166666666666663</v>
      </c>
      <c r="AG655" t="s">
        <v>743</v>
      </c>
      <c r="AH655" s="17">
        <v>230</v>
      </c>
      <c r="AI655" s="17" cm="1">
        <f t="array" ref="AI655">SUMPRODUCT(--(IFERROR(HOUR(Flights_2026_09_30333435363734[entry_hour]),-1)=HOUR(AF655)),--(IFERROR(Flights_2026_09_30333435363734[entry_sector],"")=AG655),--(IFERROR(Flights_2026_09_30333435363734[nfl],-1)&gt;=AH655),--(IFERROR(Flights_2026_09_30333435363734[nfl],-1)&lt;=IF(AH655=450,450,AH655+9)))</f>
        <v>0</v>
      </c>
    </row>
    <row r="656" spans="32:35" x14ac:dyDescent="0.2">
      <c r="AF656" s="2">
        <v>0.79166666666666663</v>
      </c>
      <c r="AG656" t="s">
        <v>743</v>
      </c>
      <c r="AH656" s="17">
        <v>240</v>
      </c>
      <c r="AI656" s="17" cm="1">
        <f t="array" ref="AI656">SUMPRODUCT(--(IFERROR(HOUR(Flights_2026_09_30333435363734[entry_hour]),-1)=HOUR(AF656)),--(IFERROR(Flights_2026_09_30333435363734[entry_sector],"")=AG656),--(IFERROR(Flights_2026_09_30333435363734[nfl],-1)&gt;=AH656),--(IFERROR(Flights_2026_09_30333435363734[nfl],-1)&lt;=IF(AH656=450,450,AH656+9)))</f>
        <v>0</v>
      </c>
    </row>
    <row r="657" spans="32:35" x14ac:dyDescent="0.2">
      <c r="AF657" s="2">
        <v>0.79166666666666663</v>
      </c>
      <c r="AG657" t="s">
        <v>743</v>
      </c>
      <c r="AH657" s="17">
        <v>250</v>
      </c>
      <c r="AI657" s="17" cm="1">
        <f t="array" ref="AI657">SUMPRODUCT(--(IFERROR(HOUR(Flights_2026_09_30333435363734[entry_hour]),-1)=HOUR(AF657)),--(IFERROR(Flights_2026_09_30333435363734[entry_sector],"")=AG657),--(IFERROR(Flights_2026_09_30333435363734[nfl],-1)&gt;=AH657),--(IFERROR(Flights_2026_09_30333435363734[nfl],-1)&lt;=IF(AH657=450,450,AH657+9)))</f>
        <v>0</v>
      </c>
    </row>
    <row r="658" spans="32:35" x14ac:dyDescent="0.2">
      <c r="AF658" s="2">
        <v>0.79166666666666663</v>
      </c>
      <c r="AG658" t="s">
        <v>743</v>
      </c>
      <c r="AH658" s="17">
        <v>260</v>
      </c>
      <c r="AI658" s="17" cm="1">
        <f t="array" ref="AI658">SUMPRODUCT(--(IFERROR(HOUR(Flights_2026_09_30333435363734[entry_hour]),-1)=HOUR(AF658)),--(IFERROR(Flights_2026_09_30333435363734[entry_sector],"")=AG658),--(IFERROR(Flights_2026_09_30333435363734[nfl],-1)&gt;=AH658),--(IFERROR(Flights_2026_09_30333435363734[nfl],-1)&lt;=IF(AH658=450,450,AH658+9)))</f>
        <v>0</v>
      </c>
    </row>
    <row r="659" spans="32:35" x14ac:dyDescent="0.2">
      <c r="AF659" s="2">
        <v>0.79166666666666663</v>
      </c>
      <c r="AG659" t="s">
        <v>743</v>
      </c>
      <c r="AH659" s="17">
        <v>270</v>
      </c>
      <c r="AI659" s="17" cm="1">
        <f t="array" ref="AI659">SUMPRODUCT(--(IFERROR(HOUR(Flights_2026_09_30333435363734[entry_hour]),-1)=HOUR(AF659)),--(IFERROR(Flights_2026_09_30333435363734[entry_sector],"")=AG659),--(IFERROR(Flights_2026_09_30333435363734[nfl],-1)&gt;=AH659),--(IFERROR(Flights_2026_09_30333435363734[nfl],-1)&lt;=IF(AH659=450,450,AH659+9)))</f>
        <v>0</v>
      </c>
    </row>
    <row r="660" spans="32:35" x14ac:dyDescent="0.2">
      <c r="AF660" s="2">
        <v>0.79166666666666663</v>
      </c>
      <c r="AG660" t="s">
        <v>743</v>
      </c>
      <c r="AH660" s="17">
        <v>280</v>
      </c>
      <c r="AI660" s="17" cm="1">
        <f t="array" ref="AI660">SUMPRODUCT(--(IFERROR(HOUR(Flights_2026_09_30333435363734[entry_hour]),-1)=HOUR(AF660)),--(IFERROR(Flights_2026_09_30333435363734[entry_sector],"")=AG660),--(IFERROR(Flights_2026_09_30333435363734[nfl],-1)&gt;=AH660),--(IFERROR(Flights_2026_09_30333435363734[nfl],-1)&lt;=IF(AH660=450,450,AH660+9)))</f>
        <v>0</v>
      </c>
    </row>
    <row r="661" spans="32:35" x14ac:dyDescent="0.2">
      <c r="AF661" s="2">
        <v>0.79166666666666663</v>
      </c>
      <c r="AG661" t="s">
        <v>743</v>
      </c>
      <c r="AH661" s="17">
        <v>290</v>
      </c>
      <c r="AI661" s="17" cm="1">
        <f t="array" ref="AI661">SUMPRODUCT(--(IFERROR(HOUR(Flights_2026_09_30333435363734[entry_hour]),-1)=HOUR(AF661)),--(IFERROR(Flights_2026_09_30333435363734[entry_sector],"")=AG661),--(IFERROR(Flights_2026_09_30333435363734[nfl],-1)&gt;=AH661),--(IFERROR(Flights_2026_09_30333435363734[nfl],-1)&lt;=IF(AH661=450,450,AH661+9)))</f>
        <v>0</v>
      </c>
    </row>
    <row r="662" spans="32:35" x14ac:dyDescent="0.2">
      <c r="AF662" s="2">
        <v>0.79166666666666663</v>
      </c>
      <c r="AG662" t="s">
        <v>743</v>
      </c>
      <c r="AH662" s="17">
        <v>300</v>
      </c>
      <c r="AI662" s="17" cm="1">
        <f t="array" ref="AI662">SUMPRODUCT(--(IFERROR(HOUR(Flights_2026_09_30333435363734[entry_hour]),-1)=HOUR(AF662)),--(IFERROR(Flights_2026_09_30333435363734[entry_sector],"")=AG662),--(IFERROR(Flights_2026_09_30333435363734[nfl],-1)&gt;=AH662),--(IFERROR(Flights_2026_09_30333435363734[nfl],-1)&lt;=IF(AH662=450,450,AH662+9)))</f>
        <v>0</v>
      </c>
    </row>
    <row r="663" spans="32:35" x14ac:dyDescent="0.2">
      <c r="AF663" s="2">
        <v>0.79166666666666663</v>
      </c>
      <c r="AG663" t="s">
        <v>743</v>
      </c>
      <c r="AH663" s="17">
        <v>310</v>
      </c>
      <c r="AI663" s="17" cm="1">
        <f t="array" ref="AI663">SUMPRODUCT(--(IFERROR(HOUR(Flights_2026_09_30333435363734[entry_hour]),-1)=HOUR(AF663)),--(IFERROR(Flights_2026_09_30333435363734[entry_sector],"")=AG663),--(IFERROR(Flights_2026_09_30333435363734[nfl],-1)&gt;=AH663),--(IFERROR(Flights_2026_09_30333435363734[nfl],-1)&lt;=IF(AH663=450,450,AH663+9)))</f>
        <v>0</v>
      </c>
    </row>
    <row r="664" spans="32:35" x14ac:dyDescent="0.2">
      <c r="AF664" s="2">
        <v>0.79166666666666663</v>
      </c>
      <c r="AG664" t="s">
        <v>743</v>
      </c>
      <c r="AH664" s="17">
        <v>320</v>
      </c>
      <c r="AI664" s="17" cm="1">
        <f t="array" ref="AI664">SUMPRODUCT(--(IFERROR(HOUR(Flights_2026_09_30333435363734[entry_hour]),-1)=HOUR(AF664)),--(IFERROR(Flights_2026_09_30333435363734[entry_sector],"")=AG664),--(IFERROR(Flights_2026_09_30333435363734[nfl],-1)&gt;=AH664),--(IFERROR(Flights_2026_09_30333435363734[nfl],-1)&lt;=IF(AH664=450,450,AH664+9)))</f>
        <v>0</v>
      </c>
    </row>
    <row r="665" spans="32:35" x14ac:dyDescent="0.2">
      <c r="AF665" s="2">
        <v>0.79166666666666663</v>
      </c>
      <c r="AG665" t="s">
        <v>743</v>
      </c>
      <c r="AH665" s="17">
        <v>330</v>
      </c>
      <c r="AI665" s="17" cm="1">
        <f t="array" ref="AI665">SUMPRODUCT(--(IFERROR(HOUR(Flights_2026_09_30333435363734[entry_hour]),-1)=HOUR(AF665)),--(IFERROR(Flights_2026_09_30333435363734[entry_sector],"")=AG665),--(IFERROR(Flights_2026_09_30333435363734[nfl],-1)&gt;=AH665),--(IFERROR(Flights_2026_09_30333435363734[nfl],-1)&lt;=IF(AH665=450,450,AH665+9)))</f>
        <v>0</v>
      </c>
    </row>
    <row r="666" spans="32:35" x14ac:dyDescent="0.2">
      <c r="AF666" s="2">
        <v>0.79166666666666663</v>
      </c>
      <c r="AG666" t="s">
        <v>743</v>
      </c>
      <c r="AH666" s="17">
        <v>340</v>
      </c>
      <c r="AI666" s="17" cm="1">
        <f t="array" ref="AI666">SUMPRODUCT(--(IFERROR(HOUR(Flights_2026_09_30333435363734[entry_hour]),-1)=HOUR(AF666)),--(IFERROR(Flights_2026_09_30333435363734[entry_sector],"")=AG666),--(IFERROR(Flights_2026_09_30333435363734[nfl],-1)&gt;=AH666),--(IFERROR(Flights_2026_09_30333435363734[nfl],-1)&lt;=IF(AH666=450,450,AH666+9)))</f>
        <v>0</v>
      </c>
    </row>
    <row r="667" spans="32:35" x14ac:dyDescent="0.2">
      <c r="AF667" s="2">
        <v>0.79166666666666663</v>
      </c>
      <c r="AG667" t="s">
        <v>743</v>
      </c>
      <c r="AH667" s="17">
        <v>350</v>
      </c>
      <c r="AI667" s="17" cm="1">
        <f t="array" ref="AI667">SUMPRODUCT(--(IFERROR(HOUR(Flights_2026_09_30333435363734[entry_hour]),-1)=HOUR(AF667)),--(IFERROR(Flights_2026_09_30333435363734[entry_sector],"")=AG667),--(IFERROR(Flights_2026_09_30333435363734[nfl],-1)&gt;=AH667),--(IFERROR(Flights_2026_09_30333435363734[nfl],-1)&lt;=IF(AH667=450,450,AH667+9)))</f>
        <v>0</v>
      </c>
    </row>
    <row r="668" spans="32:35" x14ac:dyDescent="0.2">
      <c r="AF668" s="2">
        <v>0.79166666666666663</v>
      </c>
      <c r="AG668" t="s">
        <v>743</v>
      </c>
      <c r="AH668" s="17">
        <v>360</v>
      </c>
      <c r="AI668" s="17" cm="1">
        <f t="array" ref="AI668">SUMPRODUCT(--(IFERROR(HOUR(Flights_2026_09_30333435363734[entry_hour]),-1)=HOUR(AF668)),--(IFERROR(Flights_2026_09_30333435363734[entry_sector],"")=AG668),--(IFERROR(Flights_2026_09_30333435363734[nfl],-1)&gt;=AH668),--(IFERROR(Flights_2026_09_30333435363734[nfl],-1)&lt;=IF(AH668=450,450,AH668+9)))</f>
        <v>0</v>
      </c>
    </row>
    <row r="669" spans="32:35" x14ac:dyDescent="0.2">
      <c r="AF669" s="2">
        <v>0.79166666666666663</v>
      </c>
      <c r="AG669" t="s">
        <v>743</v>
      </c>
      <c r="AH669" s="17">
        <v>370</v>
      </c>
      <c r="AI669" s="17" cm="1">
        <f t="array" ref="AI669">SUMPRODUCT(--(IFERROR(HOUR(Flights_2026_09_30333435363734[entry_hour]),-1)=HOUR(AF669)),--(IFERROR(Flights_2026_09_30333435363734[entry_sector],"")=AG669),--(IFERROR(Flights_2026_09_30333435363734[nfl],-1)&gt;=AH669),--(IFERROR(Flights_2026_09_30333435363734[nfl],-1)&lt;=IF(AH669=450,450,AH669+9)))</f>
        <v>1</v>
      </c>
    </row>
    <row r="670" spans="32:35" x14ac:dyDescent="0.2">
      <c r="AF670" s="2">
        <v>0.79166666666666663</v>
      </c>
      <c r="AG670" t="s">
        <v>743</v>
      </c>
      <c r="AH670" s="17">
        <v>380</v>
      </c>
      <c r="AI670" s="17" cm="1">
        <f t="array" ref="AI670">SUMPRODUCT(--(IFERROR(HOUR(Flights_2026_09_30333435363734[entry_hour]),-1)=HOUR(AF670)),--(IFERROR(Flights_2026_09_30333435363734[entry_sector],"")=AG670),--(IFERROR(Flights_2026_09_30333435363734[nfl],-1)&gt;=AH670),--(IFERROR(Flights_2026_09_30333435363734[nfl],-1)&lt;=IF(AH670=450,450,AH670+9)))</f>
        <v>0</v>
      </c>
    </row>
    <row r="671" spans="32:35" x14ac:dyDescent="0.2">
      <c r="AF671" s="2">
        <v>0.79166666666666663</v>
      </c>
      <c r="AG671" t="s">
        <v>743</v>
      </c>
      <c r="AH671" s="17">
        <v>390</v>
      </c>
      <c r="AI671" s="17" cm="1">
        <f t="array" ref="AI671">SUMPRODUCT(--(IFERROR(HOUR(Flights_2026_09_30333435363734[entry_hour]),-1)=HOUR(AF671)),--(IFERROR(Flights_2026_09_30333435363734[entry_sector],"")=AG671),--(IFERROR(Flights_2026_09_30333435363734[nfl],-1)&gt;=AH671),--(IFERROR(Flights_2026_09_30333435363734[nfl],-1)&lt;=IF(AH671=450,450,AH671+9)))</f>
        <v>0</v>
      </c>
    </row>
    <row r="672" spans="32:35" x14ac:dyDescent="0.2">
      <c r="AF672" s="2">
        <v>0.79166666666666663</v>
      </c>
      <c r="AG672" t="s">
        <v>743</v>
      </c>
      <c r="AH672" s="17">
        <v>400</v>
      </c>
      <c r="AI672" s="17" cm="1">
        <f t="array" ref="AI672">SUMPRODUCT(--(IFERROR(HOUR(Flights_2026_09_30333435363734[entry_hour]),-1)=HOUR(AF672)),--(IFERROR(Flights_2026_09_30333435363734[entry_sector],"")=AG672),--(IFERROR(Flights_2026_09_30333435363734[nfl],-1)&gt;=AH672),--(IFERROR(Flights_2026_09_30333435363734[nfl],-1)&lt;=IF(AH672=450,450,AH672+9)))</f>
        <v>0</v>
      </c>
    </row>
    <row r="673" spans="32:35" x14ac:dyDescent="0.2">
      <c r="AF673" s="2">
        <v>0.79166666666666663</v>
      </c>
      <c r="AG673" t="s">
        <v>743</v>
      </c>
      <c r="AH673" s="17">
        <v>410</v>
      </c>
      <c r="AI673" s="17" cm="1">
        <f t="array" ref="AI673">SUMPRODUCT(--(IFERROR(HOUR(Flights_2026_09_30333435363734[entry_hour]),-1)=HOUR(AF673)),--(IFERROR(Flights_2026_09_30333435363734[entry_sector],"")=AG673),--(IFERROR(Flights_2026_09_30333435363734[nfl],-1)&gt;=AH673),--(IFERROR(Flights_2026_09_30333435363734[nfl],-1)&lt;=IF(AH673=450,450,AH673+9)))</f>
        <v>0</v>
      </c>
    </row>
    <row r="674" spans="32:35" x14ac:dyDescent="0.2">
      <c r="AF674" s="2">
        <v>0.79166666666666663</v>
      </c>
      <c r="AG674" t="s">
        <v>743</v>
      </c>
      <c r="AH674" s="17">
        <v>420</v>
      </c>
      <c r="AI674" s="17" cm="1">
        <f t="array" ref="AI674">SUMPRODUCT(--(IFERROR(HOUR(Flights_2026_09_30333435363734[entry_hour]),-1)=HOUR(AF674)),--(IFERROR(Flights_2026_09_30333435363734[entry_sector],"")=AG674),--(IFERROR(Flights_2026_09_30333435363734[nfl],-1)&gt;=AH674),--(IFERROR(Flights_2026_09_30333435363734[nfl],-1)&lt;=IF(AH674=450,450,AH674+9)))</f>
        <v>0</v>
      </c>
    </row>
    <row r="675" spans="32:35" x14ac:dyDescent="0.2">
      <c r="AF675" s="2">
        <v>0.79166666666666663</v>
      </c>
      <c r="AG675" t="s">
        <v>743</v>
      </c>
      <c r="AH675" s="17">
        <v>430</v>
      </c>
      <c r="AI675" s="17" cm="1">
        <f t="array" ref="AI675">SUMPRODUCT(--(IFERROR(HOUR(Flights_2026_09_30333435363734[entry_hour]),-1)=HOUR(AF675)),--(IFERROR(Flights_2026_09_30333435363734[entry_sector],"")=AG675),--(IFERROR(Flights_2026_09_30333435363734[nfl],-1)&gt;=AH675),--(IFERROR(Flights_2026_09_30333435363734[nfl],-1)&lt;=IF(AH675=450,450,AH675+9)))</f>
        <v>0</v>
      </c>
    </row>
    <row r="676" spans="32:35" x14ac:dyDescent="0.2">
      <c r="AF676" s="2">
        <v>0.79166666666666663</v>
      </c>
      <c r="AG676" t="s">
        <v>743</v>
      </c>
      <c r="AH676" s="17">
        <v>440</v>
      </c>
      <c r="AI676" s="17" cm="1">
        <f t="array" ref="AI676">SUMPRODUCT(--(IFERROR(HOUR(Flights_2026_09_30333435363734[entry_hour]),-1)=HOUR(AF676)),--(IFERROR(Flights_2026_09_30333435363734[entry_sector],"")=AG676),--(IFERROR(Flights_2026_09_30333435363734[nfl],-1)&gt;=AH676),--(IFERROR(Flights_2026_09_30333435363734[nfl],-1)&lt;=IF(AH676=450,450,AH676+9)))</f>
        <v>0</v>
      </c>
    </row>
    <row r="677" spans="32:35" x14ac:dyDescent="0.2">
      <c r="AF677" s="2">
        <v>0.79166666666666663</v>
      </c>
      <c r="AG677" t="s">
        <v>743</v>
      </c>
      <c r="AH677" s="17">
        <v>450</v>
      </c>
      <c r="AI677" s="17" cm="1">
        <f t="array" ref="AI677">SUMPRODUCT(--(IFERROR(HOUR(Flights_2026_09_30333435363734[entry_hour]),-1)=HOUR(AF677)),--(IFERROR(Flights_2026_09_30333435363734[entry_sector],"")=AG677),--(IFERROR(Flights_2026_09_30333435363734[nfl],-1)&gt;=AH677),--(IFERROR(Flights_2026_09_30333435363734[nfl],-1)&lt;=IF(AH677=450,450,AH677+9)))</f>
        <v>0</v>
      </c>
    </row>
    <row r="678" spans="32:35" x14ac:dyDescent="0.2">
      <c r="AF678" s="2">
        <v>0.79166666666666663</v>
      </c>
      <c r="AG678" t="s">
        <v>744</v>
      </c>
      <c r="AH678" s="17">
        <v>200</v>
      </c>
      <c r="AI678" s="17" cm="1">
        <f t="array" ref="AI678">SUMPRODUCT(--(IFERROR(HOUR(Flights_2026_09_30333435363734[entry_hour]),-1)=HOUR(AF678)),--(IFERROR(Flights_2026_09_30333435363734[entry_sector],"")=AG678),--(IFERROR(Flights_2026_09_30333435363734[nfl],-1)&gt;=AH678),--(IFERROR(Flights_2026_09_30333435363734[nfl],-1)&lt;=IF(AH678=450,450,AH678+9)))</f>
        <v>0</v>
      </c>
    </row>
    <row r="679" spans="32:35" x14ac:dyDescent="0.2">
      <c r="AF679" s="2">
        <v>0.79166666666666663</v>
      </c>
      <c r="AG679" t="s">
        <v>744</v>
      </c>
      <c r="AH679" s="17">
        <v>210</v>
      </c>
      <c r="AI679" s="17" cm="1">
        <f t="array" ref="AI679">SUMPRODUCT(--(IFERROR(HOUR(Flights_2026_09_30333435363734[entry_hour]),-1)=HOUR(AF679)),--(IFERROR(Flights_2026_09_30333435363734[entry_sector],"")=AG679),--(IFERROR(Flights_2026_09_30333435363734[nfl],-1)&gt;=AH679),--(IFERROR(Flights_2026_09_30333435363734[nfl],-1)&lt;=IF(AH679=450,450,AH679+9)))</f>
        <v>0</v>
      </c>
    </row>
    <row r="680" spans="32:35" x14ac:dyDescent="0.2">
      <c r="AF680" s="2">
        <v>0.79166666666666663</v>
      </c>
      <c r="AG680" t="s">
        <v>744</v>
      </c>
      <c r="AH680" s="17">
        <v>220</v>
      </c>
      <c r="AI680" s="17" cm="1">
        <f t="array" ref="AI680">SUMPRODUCT(--(IFERROR(HOUR(Flights_2026_09_30333435363734[entry_hour]),-1)=HOUR(AF680)),--(IFERROR(Flights_2026_09_30333435363734[entry_sector],"")=AG680),--(IFERROR(Flights_2026_09_30333435363734[nfl],-1)&gt;=AH680),--(IFERROR(Flights_2026_09_30333435363734[nfl],-1)&lt;=IF(AH680=450,450,AH680+9)))</f>
        <v>3</v>
      </c>
    </row>
    <row r="681" spans="32:35" x14ac:dyDescent="0.2">
      <c r="AF681" s="2">
        <v>0.79166666666666663</v>
      </c>
      <c r="AG681" t="s">
        <v>744</v>
      </c>
      <c r="AH681" s="17">
        <v>230</v>
      </c>
      <c r="AI681" s="17" cm="1">
        <f t="array" ref="AI681">SUMPRODUCT(--(IFERROR(HOUR(Flights_2026_09_30333435363734[entry_hour]),-1)=HOUR(AF681)),--(IFERROR(Flights_2026_09_30333435363734[entry_sector],"")=AG681),--(IFERROR(Flights_2026_09_30333435363734[nfl],-1)&gt;=AH681),--(IFERROR(Flights_2026_09_30333435363734[nfl],-1)&lt;=IF(AH681=450,450,AH681+9)))</f>
        <v>0</v>
      </c>
    </row>
    <row r="682" spans="32:35" x14ac:dyDescent="0.2">
      <c r="AF682" s="2">
        <v>0.79166666666666663</v>
      </c>
      <c r="AG682" t="s">
        <v>744</v>
      </c>
      <c r="AH682" s="17">
        <v>240</v>
      </c>
      <c r="AI682" s="17" cm="1">
        <f t="array" ref="AI682">SUMPRODUCT(--(IFERROR(HOUR(Flights_2026_09_30333435363734[entry_hour]),-1)=HOUR(AF682)),--(IFERROR(Flights_2026_09_30333435363734[entry_sector],"")=AG682),--(IFERROR(Flights_2026_09_30333435363734[nfl],-1)&gt;=AH682),--(IFERROR(Flights_2026_09_30333435363734[nfl],-1)&lt;=IF(AH682=450,450,AH682+9)))</f>
        <v>0</v>
      </c>
    </row>
    <row r="683" spans="32:35" x14ac:dyDescent="0.2">
      <c r="AF683" s="2">
        <v>0.79166666666666663</v>
      </c>
      <c r="AG683" t="s">
        <v>744</v>
      </c>
      <c r="AH683" s="17">
        <v>250</v>
      </c>
      <c r="AI683" s="17" cm="1">
        <f t="array" ref="AI683">SUMPRODUCT(--(IFERROR(HOUR(Flights_2026_09_30333435363734[entry_hour]),-1)=HOUR(AF683)),--(IFERROR(Flights_2026_09_30333435363734[entry_sector],"")=AG683),--(IFERROR(Flights_2026_09_30333435363734[nfl],-1)&gt;=AH683),--(IFERROR(Flights_2026_09_30333435363734[nfl],-1)&lt;=IF(AH683=450,450,AH683+9)))</f>
        <v>0</v>
      </c>
    </row>
    <row r="684" spans="32:35" x14ac:dyDescent="0.2">
      <c r="AF684" s="2">
        <v>0.79166666666666663</v>
      </c>
      <c r="AG684" t="s">
        <v>744</v>
      </c>
      <c r="AH684" s="17">
        <v>260</v>
      </c>
      <c r="AI684" s="17" cm="1">
        <f t="array" ref="AI684">SUMPRODUCT(--(IFERROR(HOUR(Flights_2026_09_30333435363734[entry_hour]),-1)=HOUR(AF684)),--(IFERROR(Flights_2026_09_30333435363734[entry_sector],"")=AG684),--(IFERROR(Flights_2026_09_30333435363734[nfl],-1)&gt;=AH684),--(IFERROR(Flights_2026_09_30333435363734[nfl],-1)&lt;=IF(AH684=450,450,AH684+9)))</f>
        <v>0</v>
      </c>
    </row>
    <row r="685" spans="32:35" x14ac:dyDescent="0.2">
      <c r="AF685" s="2">
        <v>0.79166666666666663</v>
      </c>
      <c r="AG685" t="s">
        <v>744</v>
      </c>
      <c r="AH685" s="17">
        <v>270</v>
      </c>
      <c r="AI685" s="17" cm="1">
        <f t="array" ref="AI685">SUMPRODUCT(--(IFERROR(HOUR(Flights_2026_09_30333435363734[entry_hour]),-1)=HOUR(AF685)),--(IFERROR(Flights_2026_09_30333435363734[entry_sector],"")=AG685),--(IFERROR(Flights_2026_09_30333435363734[nfl],-1)&gt;=AH685),--(IFERROR(Flights_2026_09_30333435363734[nfl],-1)&lt;=IF(AH685=450,450,AH685+9)))</f>
        <v>0</v>
      </c>
    </row>
    <row r="686" spans="32:35" x14ac:dyDescent="0.2">
      <c r="AF686" s="2">
        <v>0.79166666666666663</v>
      </c>
      <c r="AG686" t="s">
        <v>744</v>
      </c>
      <c r="AH686" s="17">
        <v>280</v>
      </c>
      <c r="AI686" s="17" cm="1">
        <f t="array" ref="AI686">SUMPRODUCT(--(IFERROR(HOUR(Flights_2026_09_30333435363734[entry_hour]),-1)=HOUR(AF686)),--(IFERROR(Flights_2026_09_30333435363734[entry_sector],"")=AG686),--(IFERROR(Flights_2026_09_30333435363734[nfl],-1)&gt;=AH686),--(IFERROR(Flights_2026_09_30333435363734[nfl],-1)&lt;=IF(AH686=450,450,AH686+9)))</f>
        <v>0</v>
      </c>
    </row>
    <row r="687" spans="32:35" x14ac:dyDescent="0.2">
      <c r="AF687" s="2">
        <v>0.79166666666666663</v>
      </c>
      <c r="AG687" t="s">
        <v>744</v>
      </c>
      <c r="AH687" s="17">
        <v>290</v>
      </c>
      <c r="AI687" s="17" cm="1">
        <f t="array" ref="AI687">SUMPRODUCT(--(IFERROR(HOUR(Flights_2026_09_30333435363734[entry_hour]),-1)=HOUR(AF687)),--(IFERROR(Flights_2026_09_30333435363734[entry_sector],"")=AG687),--(IFERROR(Flights_2026_09_30333435363734[nfl],-1)&gt;=AH687),--(IFERROR(Flights_2026_09_30333435363734[nfl],-1)&lt;=IF(AH687=450,450,AH687+9)))</f>
        <v>0</v>
      </c>
    </row>
    <row r="688" spans="32:35" x14ac:dyDescent="0.2">
      <c r="AF688" s="2">
        <v>0.79166666666666663</v>
      </c>
      <c r="AG688" t="s">
        <v>744</v>
      </c>
      <c r="AH688" s="17">
        <v>300</v>
      </c>
      <c r="AI688" s="17" cm="1">
        <f t="array" ref="AI688">SUMPRODUCT(--(IFERROR(HOUR(Flights_2026_09_30333435363734[entry_hour]),-1)=HOUR(AF688)),--(IFERROR(Flights_2026_09_30333435363734[entry_sector],"")=AG688),--(IFERROR(Flights_2026_09_30333435363734[nfl],-1)&gt;=AH688),--(IFERROR(Flights_2026_09_30333435363734[nfl],-1)&lt;=IF(AH688=450,450,AH688+9)))</f>
        <v>0</v>
      </c>
    </row>
    <row r="689" spans="32:35" x14ac:dyDescent="0.2">
      <c r="AF689" s="2">
        <v>0.79166666666666663</v>
      </c>
      <c r="AG689" t="s">
        <v>744</v>
      </c>
      <c r="AH689" s="17">
        <v>310</v>
      </c>
      <c r="AI689" s="17" cm="1">
        <f t="array" ref="AI689">SUMPRODUCT(--(IFERROR(HOUR(Flights_2026_09_30333435363734[entry_hour]),-1)=HOUR(AF689)),--(IFERROR(Flights_2026_09_30333435363734[entry_sector],"")=AG689),--(IFERROR(Flights_2026_09_30333435363734[nfl],-1)&gt;=AH689),--(IFERROR(Flights_2026_09_30333435363734[nfl],-1)&lt;=IF(AH689=450,450,AH689+9)))</f>
        <v>0</v>
      </c>
    </row>
    <row r="690" spans="32:35" x14ac:dyDescent="0.2">
      <c r="AF690" s="2">
        <v>0.79166666666666663</v>
      </c>
      <c r="AG690" t="s">
        <v>744</v>
      </c>
      <c r="AH690" s="17">
        <v>320</v>
      </c>
      <c r="AI690" s="17" cm="1">
        <f t="array" ref="AI690">SUMPRODUCT(--(IFERROR(HOUR(Flights_2026_09_30333435363734[entry_hour]),-1)=HOUR(AF690)),--(IFERROR(Flights_2026_09_30333435363734[entry_sector],"")=AG690),--(IFERROR(Flights_2026_09_30333435363734[nfl],-1)&gt;=AH690),--(IFERROR(Flights_2026_09_30333435363734[nfl],-1)&lt;=IF(AH690=450,450,AH690+9)))</f>
        <v>0</v>
      </c>
    </row>
    <row r="691" spans="32:35" x14ac:dyDescent="0.2">
      <c r="AF691" s="2">
        <v>0.79166666666666663</v>
      </c>
      <c r="AG691" t="s">
        <v>744</v>
      </c>
      <c r="AH691" s="17">
        <v>330</v>
      </c>
      <c r="AI691" s="17" cm="1">
        <f t="array" ref="AI691">SUMPRODUCT(--(IFERROR(HOUR(Flights_2026_09_30333435363734[entry_hour]),-1)=HOUR(AF691)),--(IFERROR(Flights_2026_09_30333435363734[entry_sector],"")=AG691),--(IFERROR(Flights_2026_09_30333435363734[nfl],-1)&gt;=AH691),--(IFERROR(Flights_2026_09_30333435363734[nfl],-1)&lt;=IF(AH691=450,450,AH691+9)))</f>
        <v>0</v>
      </c>
    </row>
    <row r="692" spans="32:35" x14ac:dyDescent="0.2">
      <c r="AF692" s="2">
        <v>0.79166666666666663</v>
      </c>
      <c r="AG692" t="s">
        <v>744</v>
      </c>
      <c r="AH692" s="17">
        <v>340</v>
      </c>
      <c r="AI692" s="17" cm="1">
        <f t="array" ref="AI692">SUMPRODUCT(--(IFERROR(HOUR(Flights_2026_09_30333435363734[entry_hour]),-1)=HOUR(AF692)),--(IFERROR(Flights_2026_09_30333435363734[entry_sector],"")=AG692),--(IFERROR(Flights_2026_09_30333435363734[nfl],-1)&gt;=AH692),--(IFERROR(Flights_2026_09_30333435363734[nfl],-1)&lt;=IF(AH692=450,450,AH692+9)))</f>
        <v>0</v>
      </c>
    </row>
    <row r="693" spans="32:35" x14ac:dyDescent="0.2">
      <c r="AF693" s="2">
        <v>0.79166666666666663</v>
      </c>
      <c r="AG693" t="s">
        <v>744</v>
      </c>
      <c r="AH693" s="17">
        <v>350</v>
      </c>
      <c r="AI693" s="17" cm="1">
        <f t="array" ref="AI693">SUMPRODUCT(--(IFERROR(HOUR(Flights_2026_09_30333435363734[entry_hour]),-1)=HOUR(AF693)),--(IFERROR(Flights_2026_09_30333435363734[entry_sector],"")=AG693),--(IFERROR(Flights_2026_09_30333435363734[nfl],-1)&gt;=AH693),--(IFERROR(Flights_2026_09_30333435363734[nfl],-1)&lt;=IF(AH693=450,450,AH693+9)))</f>
        <v>0</v>
      </c>
    </row>
    <row r="694" spans="32:35" x14ac:dyDescent="0.2">
      <c r="AF694" s="2">
        <v>0.79166666666666663</v>
      </c>
      <c r="AG694" t="s">
        <v>744</v>
      </c>
      <c r="AH694" s="17">
        <v>360</v>
      </c>
      <c r="AI694" s="17" cm="1">
        <f t="array" ref="AI694">SUMPRODUCT(--(IFERROR(HOUR(Flights_2026_09_30333435363734[entry_hour]),-1)=HOUR(AF694)),--(IFERROR(Flights_2026_09_30333435363734[entry_sector],"")=AG694),--(IFERROR(Flights_2026_09_30333435363734[nfl],-1)&gt;=AH694),--(IFERROR(Flights_2026_09_30333435363734[nfl],-1)&lt;=IF(AH694=450,450,AH694+9)))</f>
        <v>0</v>
      </c>
    </row>
    <row r="695" spans="32:35" x14ac:dyDescent="0.2">
      <c r="AF695" s="2">
        <v>0.79166666666666663</v>
      </c>
      <c r="AG695" t="s">
        <v>744</v>
      </c>
      <c r="AH695" s="17">
        <v>370</v>
      </c>
      <c r="AI695" s="17" cm="1">
        <f t="array" ref="AI695">SUMPRODUCT(--(IFERROR(HOUR(Flights_2026_09_30333435363734[entry_hour]),-1)=HOUR(AF695)),--(IFERROR(Flights_2026_09_30333435363734[entry_sector],"")=AG695),--(IFERROR(Flights_2026_09_30333435363734[nfl],-1)&gt;=AH695),--(IFERROR(Flights_2026_09_30333435363734[nfl],-1)&lt;=IF(AH695=450,450,AH695+9)))</f>
        <v>0</v>
      </c>
    </row>
    <row r="696" spans="32:35" x14ac:dyDescent="0.2">
      <c r="AF696" s="2">
        <v>0.79166666666666663</v>
      </c>
      <c r="AG696" t="s">
        <v>744</v>
      </c>
      <c r="AH696" s="17">
        <v>380</v>
      </c>
      <c r="AI696" s="17" cm="1">
        <f t="array" ref="AI696">SUMPRODUCT(--(IFERROR(HOUR(Flights_2026_09_30333435363734[entry_hour]),-1)=HOUR(AF696)),--(IFERROR(Flights_2026_09_30333435363734[entry_sector],"")=AG696),--(IFERROR(Flights_2026_09_30333435363734[nfl],-1)&gt;=AH696),--(IFERROR(Flights_2026_09_30333435363734[nfl],-1)&lt;=IF(AH696=450,450,AH696+9)))</f>
        <v>0</v>
      </c>
    </row>
    <row r="697" spans="32:35" x14ac:dyDescent="0.2">
      <c r="AF697" s="2">
        <v>0.79166666666666663</v>
      </c>
      <c r="AG697" t="s">
        <v>744</v>
      </c>
      <c r="AH697" s="17">
        <v>390</v>
      </c>
      <c r="AI697" s="17" cm="1">
        <f t="array" ref="AI697">SUMPRODUCT(--(IFERROR(HOUR(Flights_2026_09_30333435363734[entry_hour]),-1)=HOUR(AF697)),--(IFERROR(Flights_2026_09_30333435363734[entry_sector],"")=AG697),--(IFERROR(Flights_2026_09_30333435363734[nfl],-1)&gt;=AH697),--(IFERROR(Flights_2026_09_30333435363734[nfl],-1)&lt;=IF(AH697=450,450,AH697+9)))</f>
        <v>0</v>
      </c>
    </row>
    <row r="698" spans="32:35" x14ac:dyDescent="0.2">
      <c r="AF698" s="2">
        <v>0.79166666666666663</v>
      </c>
      <c r="AG698" t="s">
        <v>744</v>
      </c>
      <c r="AH698" s="17">
        <v>400</v>
      </c>
      <c r="AI698" s="17" cm="1">
        <f t="array" ref="AI698">SUMPRODUCT(--(IFERROR(HOUR(Flights_2026_09_30333435363734[entry_hour]),-1)=HOUR(AF698)),--(IFERROR(Flights_2026_09_30333435363734[entry_sector],"")=AG698),--(IFERROR(Flights_2026_09_30333435363734[nfl],-1)&gt;=AH698),--(IFERROR(Flights_2026_09_30333435363734[nfl],-1)&lt;=IF(AH698=450,450,AH698+9)))</f>
        <v>0</v>
      </c>
    </row>
    <row r="699" spans="32:35" x14ac:dyDescent="0.2">
      <c r="AF699" s="2">
        <v>0.79166666666666663</v>
      </c>
      <c r="AG699" t="s">
        <v>744</v>
      </c>
      <c r="AH699" s="17">
        <v>410</v>
      </c>
      <c r="AI699" s="17" cm="1">
        <f t="array" ref="AI699">SUMPRODUCT(--(IFERROR(HOUR(Flights_2026_09_30333435363734[entry_hour]),-1)=HOUR(AF699)),--(IFERROR(Flights_2026_09_30333435363734[entry_sector],"")=AG699),--(IFERROR(Flights_2026_09_30333435363734[nfl],-1)&gt;=AH699),--(IFERROR(Flights_2026_09_30333435363734[nfl],-1)&lt;=IF(AH699=450,450,AH699+9)))</f>
        <v>0</v>
      </c>
    </row>
    <row r="700" spans="32:35" x14ac:dyDescent="0.2">
      <c r="AF700" s="2">
        <v>0.79166666666666663</v>
      </c>
      <c r="AG700" t="s">
        <v>744</v>
      </c>
      <c r="AH700" s="17">
        <v>420</v>
      </c>
      <c r="AI700" s="17" cm="1">
        <f t="array" ref="AI700">SUMPRODUCT(--(IFERROR(HOUR(Flights_2026_09_30333435363734[entry_hour]),-1)=HOUR(AF700)),--(IFERROR(Flights_2026_09_30333435363734[entry_sector],"")=AG700),--(IFERROR(Flights_2026_09_30333435363734[nfl],-1)&gt;=AH700),--(IFERROR(Flights_2026_09_30333435363734[nfl],-1)&lt;=IF(AH700=450,450,AH700+9)))</f>
        <v>0</v>
      </c>
    </row>
    <row r="701" spans="32:35" x14ac:dyDescent="0.2">
      <c r="AF701" s="2">
        <v>0.79166666666666663</v>
      </c>
      <c r="AG701" t="s">
        <v>744</v>
      </c>
      <c r="AH701" s="17">
        <v>430</v>
      </c>
      <c r="AI701" s="17" cm="1">
        <f t="array" ref="AI701">SUMPRODUCT(--(IFERROR(HOUR(Flights_2026_09_30333435363734[entry_hour]),-1)=HOUR(AF701)),--(IFERROR(Flights_2026_09_30333435363734[entry_sector],"")=AG701),--(IFERROR(Flights_2026_09_30333435363734[nfl],-1)&gt;=AH701),--(IFERROR(Flights_2026_09_30333435363734[nfl],-1)&lt;=IF(AH701=450,450,AH701+9)))</f>
        <v>0</v>
      </c>
    </row>
    <row r="702" spans="32:35" x14ac:dyDescent="0.2">
      <c r="AF702" s="2">
        <v>0.79166666666666663</v>
      </c>
      <c r="AG702" t="s">
        <v>744</v>
      </c>
      <c r="AH702" s="17">
        <v>440</v>
      </c>
      <c r="AI702" s="17" cm="1">
        <f t="array" ref="AI702">SUMPRODUCT(--(IFERROR(HOUR(Flights_2026_09_30333435363734[entry_hour]),-1)=HOUR(AF702)),--(IFERROR(Flights_2026_09_30333435363734[entry_sector],"")=AG702),--(IFERROR(Flights_2026_09_30333435363734[nfl],-1)&gt;=AH702),--(IFERROR(Flights_2026_09_30333435363734[nfl],-1)&lt;=IF(AH702=450,450,AH702+9)))</f>
        <v>0</v>
      </c>
    </row>
    <row r="703" spans="32:35" x14ac:dyDescent="0.2">
      <c r="AF703" s="2">
        <v>0.79166666666666663</v>
      </c>
      <c r="AG703" t="s">
        <v>744</v>
      </c>
      <c r="AH703" s="17">
        <v>450</v>
      </c>
      <c r="AI703" s="17" cm="1">
        <f t="array" ref="AI703">SUMPRODUCT(--(IFERROR(HOUR(Flights_2026_09_30333435363734[entry_hour]),-1)=HOUR(AF703)),--(IFERROR(Flights_2026_09_30333435363734[entry_sector],"")=AG703),--(IFERROR(Flights_2026_09_30333435363734[nfl],-1)&gt;=AH703),--(IFERROR(Flights_2026_09_30333435363734[nfl],-1)&lt;=IF(AH703=450,450,AH703+9)))</f>
        <v>0</v>
      </c>
    </row>
    <row r="704" spans="32:35" x14ac:dyDescent="0.2">
      <c r="AF704" s="2">
        <v>0.79166666666666663</v>
      </c>
      <c r="AG704" t="s">
        <v>745</v>
      </c>
      <c r="AH704" s="17">
        <v>200</v>
      </c>
      <c r="AI704" s="17" cm="1">
        <f t="array" ref="AI704">SUMPRODUCT(--(IFERROR(HOUR(Flights_2026_09_30333435363734[entry_hour]),-1)=HOUR(AF704)),--(IFERROR(Flights_2026_09_30333435363734[entry_sector],"")=AG704),--(IFERROR(Flights_2026_09_30333435363734[nfl],-1)&gt;=AH704),--(IFERROR(Flights_2026_09_30333435363734[nfl],-1)&lt;=IF(AH704=450,450,AH704+9)))</f>
        <v>0</v>
      </c>
    </row>
    <row r="705" spans="32:35" x14ac:dyDescent="0.2">
      <c r="AF705" s="2">
        <v>0.79166666666666663</v>
      </c>
      <c r="AG705" t="s">
        <v>745</v>
      </c>
      <c r="AH705" s="17">
        <v>210</v>
      </c>
      <c r="AI705" s="17" cm="1">
        <f t="array" ref="AI705">SUMPRODUCT(--(IFERROR(HOUR(Flights_2026_09_30333435363734[entry_hour]),-1)=HOUR(AF705)),--(IFERROR(Flights_2026_09_30333435363734[entry_sector],"")=AG705),--(IFERROR(Flights_2026_09_30333435363734[nfl],-1)&gt;=AH705),--(IFERROR(Flights_2026_09_30333435363734[nfl],-1)&lt;=IF(AH705=450,450,AH705+9)))</f>
        <v>0</v>
      </c>
    </row>
    <row r="706" spans="32:35" x14ac:dyDescent="0.2">
      <c r="AF706" s="2">
        <v>0.79166666666666663</v>
      </c>
      <c r="AG706" t="s">
        <v>745</v>
      </c>
      <c r="AH706" s="17">
        <v>220</v>
      </c>
      <c r="AI706" s="17" cm="1">
        <f t="array" ref="AI706">SUMPRODUCT(--(IFERROR(HOUR(Flights_2026_09_30333435363734[entry_hour]),-1)=HOUR(AF706)),--(IFERROR(Flights_2026_09_30333435363734[entry_sector],"")=AG706),--(IFERROR(Flights_2026_09_30333435363734[nfl],-1)&gt;=AH706),--(IFERROR(Flights_2026_09_30333435363734[nfl],-1)&lt;=IF(AH706=450,450,AH706+9)))</f>
        <v>0</v>
      </c>
    </row>
    <row r="707" spans="32:35" x14ac:dyDescent="0.2">
      <c r="AF707" s="2">
        <v>0.79166666666666663</v>
      </c>
      <c r="AG707" t="s">
        <v>745</v>
      </c>
      <c r="AH707" s="17">
        <v>230</v>
      </c>
      <c r="AI707" s="17" cm="1">
        <f t="array" ref="AI707">SUMPRODUCT(--(IFERROR(HOUR(Flights_2026_09_30333435363734[entry_hour]),-1)=HOUR(AF707)),--(IFERROR(Flights_2026_09_30333435363734[entry_sector],"")=AG707),--(IFERROR(Flights_2026_09_30333435363734[nfl],-1)&gt;=AH707),--(IFERROR(Flights_2026_09_30333435363734[nfl],-1)&lt;=IF(AH707=450,450,AH707+9)))</f>
        <v>0</v>
      </c>
    </row>
    <row r="708" spans="32:35" x14ac:dyDescent="0.2">
      <c r="AF708" s="2">
        <v>0.79166666666666663</v>
      </c>
      <c r="AG708" t="s">
        <v>745</v>
      </c>
      <c r="AH708" s="17">
        <v>240</v>
      </c>
      <c r="AI708" s="17" cm="1">
        <f t="array" ref="AI708">SUMPRODUCT(--(IFERROR(HOUR(Flights_2026_09_30333435363734[entry_hour]),-1)=HOUR(AF708)),--(IFERROR(Flights_2026_09_30333435363734[entry_sector],"")=AG708),--(IFERROR(Flights_2026_09_30333435363734[nfl],-1)&gt;=AH708),--(IFERROR(Flights_2026_09_30333435363734[nfl],-1)&lt;=IF(AH708=450,450,AH708+9)))</f>
        <v>0</v>
      </c>
    </row>
    <row r="709" spans="32:35" x14ac:dyDescent="0.2">
      <c r="AF709" s="2">
        <v>0.79166666666666663</v>
      </c>
      <c r="AG709" t="s">
        <v>745</v>
      </c>
      <c r="AH709" s="17">
        <v>250</v>
      </c>
      <c r="AI709" s="17" cm="1">
        <f t="array" ref="AI709">SUMPRODUCT(--(IFERROR(HOUR(Flights_2026_09_30333435363734[entry_hour]),-1)=HOUR(AF709)),--(IFERROR(Flights_2026_09_30333435363734[entry_sector],"")=AG709),--(IFERROR(Flights_2026_09_30333435363734[nfl],-1)&gt;=AH709),--(IFERROR(Flights_2026_09_30333435363734[nfl],-1)&lt;=IF(AH709=450,450,AH709+9)))</f>
        <v>0</v>
      </c>
    </row>
    <row r="710" spans="32:35" x14ac:dyDescent="0.2">
      <c r="AF710" s="2">
        <v>0.79166666666666663</v>
      </c>
      <c r="AG710" t="s">
        <v>745</v>
      </c>
      <c r="AH710" s="17">
        <v>260</v>
      </c>
      <c r="AI710" s="17" cm="1">
        <f t="array" ref="AI710">SUMPRODUCT(--(IFERROR(HOUR(Flights_2026_09_30333435363734[entry_hour]),-1)=HOUR(AF710)),--(IFERROR(Flights_2026_09_30333435363734[entry_sector],"")=AG710),--(IFERROR(Flights_2026_09_30333435363734[nfl],-1)&gt;=AH710),--(IFERROR(Flights_2026_09_30333435363734[nfl],-1)&lt;=IF(AH710=450,450,AH710+9)))</f>
        <v>0</v>
      </c>
    </row>
    <row r="711" spans="32:35" x14ac:dyDescent="0.2">
      <c r="AF711" s="2">
        <v>0.79166666666666663</v>
      </c>
      <c r="AG711" t="s">
        <v>745</v>
      </c>
      <c r="AH711" s="17">
        <v>270</v>
      </c>
      <c r="AI711" s="17" cm="1">
        <f t="array" ref="AI711">SUMPRODUCT(--(IFERROR(HOUR(Flights_2026_09_30333435363734[entry_hour]),-1)=HOUR(AF711)),--(IFERROR(Flights_2026_09_30333435363734[entry_sector],"")=AG711),--(IFERROR(Flights_2026_09_30333435363734[nfl],-1)&gt;=AH711),--(IFERROR(Flights_2026_09_30333435363734[nfl],-1)&lt;=IF(AH711=450,450,AH711+9)))</f>
        <v>0</v>
      </c>
    </row>
    <row r="712" spans="32:35" x14ac:dyDescent="0.2">
      <c r="AF712" s="2">
        <v>0.79166666666666663</v>
      </c>
      <c r="AG712" t="s">
        <v>745</v>
      </c>
      <c r="AH712" s="17">
        <v>280</v>
      </c>
      <c r="AI712" s="17" cm="1">
        <f t="array" ref="AI712">SUMPRODUCT(--(IFERROR(HOUR(Flights_2026_09_30333435363734[entry_hour]),-1)=HOUR(AF712)),--(IFERROR(Flights_2026_09_30333435363734[entry_sector],"")=AG712),--(IFERROR(Flights_2026_09_30333435363734[nfl],-1)&gt;=AH712),--(IFERROR(Flights_2026_09_30333435363734[nfl],-1)&lt;=IF(AH712=450,450,AH712+9)))</f>
        <v>0</v>
      </c>
    </row>
    <row r="713" spans="32:35" x14ac:dyDescent="0.2">
      <c r="AF713" s="2">
        <v>0.79166666666666663</v>
      </c>
      <c r="AG713" t="s">
        <v>745</v>
      </c>
      <c r="AH713" s="17">
        <v>290</v>
      </c>
      <c r="AI713" s="17" cm="1">
        <f t="array" ref="AI713">SUMPRODUCT(--(IFERROR(HOUR(Flights_2026_09_30333435363734[entry_hour]),-1)=HOUR(AF713)),--(IFERROR(Flights_2026_09_30333435363734[entry_sector],"")=AG713),--(IFERROR(Flights_2026_09_30333435363734[nfl],-1)&gt;=AH713),--(IFERROR(Flights_2026_09_30333435363734[nfl],-1)&lt;=IF(AH713=450,450,AH713+9)))</f>
        <v>0</v>
      </c>
    </row>
    <row r="714" spans="32:35" x14ac:dyDescent="0.2">
      <c r="AF714" s="2">
        <v>0.79166666666666663</v>
      </c>
      <c r="AG714" t="s">
        <v>745</v>
      </c>
      <c r="AH714" s="17">
        <v>300</v>
      </c>
      <c r="AI714" s="17" cm="1">
        <f t="array" ref="AI714">SUMPRODUCT(--(IFERROR(HOUR(Flights_2026_09_30333435363734[entry_hour]),-1)=HOUR(AF714)),--(IFERROR(Flights_2026_09_30333435363734[entry_sector],"")=AG714),--(IFERROR(Flights_2026_09_30333435363734[nfl],-1)&gt;=AH714),--(IFERROR(Flights_2026_09_30333435363734[nfl],-1)&lt;=IF(AH714=450,450,AH714+9)))</f>
        <v>0</v>
      </c>
    </row>
    <row r="715" spans="32:35" x14ac:dyDescent="0.2">
      <c r="AF715" s="2">
        <v>0.79166666666666663</v>
      </c>
      <c r="AG715" t="s">
        <v>745</v>
      </c>
      <c r="AH715" s="17">
        <v>310</v>
      </c>
      <c r="AI715" s="17" cm="1">
        <f t="array" ref="AI715">SUMPRODUCT(--(IFERROR(HOUR(Flights_2026_09_30333435363734[entry_hour]),-1)=HOUR(AF715)),--(IFERROR(Flights_2026_09_30333435363734[entry_sector],"")=AG715),--(IFERROR(Flights_2026_09_30333435363734[nfl],-1)&gt;=AH715),--(IFERROR(Flights_2026_09_30333435363734[nfl],-1)&lt;=IF(AH715=450,450,AH715+9)))</f>
        <v>0</v>
      </c>
    </row>
    <row r="716" spans="32:35" x14ac:dyDescent="0.2">
      <c r="AF716" s="2">
        <v>0.79166666666666663</v>
      </c>
      <c r="AG716" t="s">
        <v>745</v>
      </c>
      <c r="AH716" s="17">
        <v>320</v>
      </c>
      <c r="AI716" s="17" cm="1">
        <f t="array" ref="AI716">SUMPRODUCT(--(IFERROR(HOUR(Flights_2026_09_30333435363734[entry_hour]),-1)=HOUR(AF716)),--(IFERROR(Flights_2026_09_30333435363734[entry_sector],"")=AG716),--(IFERROR(Flights_2026_09_30333435363734[nfl],-1)&gt;=AH716),--(IFERROR(Flights_2026_09_30333435363734[nfl],-1)&lt;=IF(AH716=450,450,AH716+9)))</f>
        <v>0</v>
      </c>
    </row>
    <row r="717" spans="32:35" x14ac:dyDescent="0.2">
      <c r="AF717" s="2">
        <v>0.79166666666666663</v>
      </c>
      <c r="AG717" t="s">
        <v>745</v>
      </c>
      <c r="AH717" s="17">
        <v>330</v>
      </c>
      <c r="AI717" s="17" cm="1">
        <f t="array" ref="AI717">SUMPRODUCT(--(IFERROR(HOUR(Flights_2026_09_30333435363734[entry_hour]),-1)=HOUR(AF717)),--(IFERROR(Flights_2026_09_30333435363734[entry_sector],"")=AG717),--(IFERROR(Flights_2026_09_30333435363734[nfl],-1)&gt;=AH717),--(IFERROR(Flights_2026_09_30333435363734[nfl],-1)&lt;=IF(AH717=450,450,AH717+9)))</f>
        <v>0</v>
      </c>
    </row>
    <row r="718" spans="32:35" x14ac:dyDescent="0.2">
      <c r="AF718" s="2">
        <v>0.79166666666666663</v>
      </c>
      <c r="AG718" t="s">
        <v>745</v>
      </c>
      <c r="AH718" s="17">
        <v>340</v>
      </c>
      <c r="AI718" s="17" cm="1">
        <f t="array" ref="AI718">SUMPRODUCT(--(IFERROR(HOUR(Flights_2026_09_30333435363734[entry_hour]),-1)=HOUR(AF718)),--(IFERROR(Flights_2026_09_30333435363734[entry_sector],"")=AG718),--(IFERROR(Flights_2026_09_30333435363734[nfl],-1)&gt;=AH718),--(IFERROR(Flights_2026_09_30333435363734[nfl],-1)&lt;=IF(AH718=450,450,AH718+9)))</f>
        <v>0</v>
      </c>
    </row>
    <row r="719" spans="32:35" x14ac:dyDescent="0.2">
      <c r="AF719" s="2">
        <v>0.79166666666666663</v>
      </c>
      <c r="AG719" t="s">
        <v>745</v>
      </c>
      <c r="AH719" s="17">
        <v>350</v>
      </c>
      <c r="AI719" s="17" cm="1">
        <f t="array" ref="AI719">SUMPRODUCT(--(IFERROR(HOUR(Flights_2026_09_30333435363734[entry_hour]),-1)=HOUR(AF719)),--(IFERROR(Flights_2026_09_30333435363734[entry_sector],"")=AG719),--(IFERROR(Flights_2026_09_30333435363734[nfl],-1)&gt;=AH719),--(IFERROR(Flights_2026_09_30333435363734[nfl],-1)&lt;=IF(AH719=450,450,AH719+9)))</f>
        <v>3</v>
      </c>
    </row>
    <row r="720" spans="32:35" x14ac:dyDescent="0.2">
      <c r="AF720" s="2">
        <v>0.79166666666666663</v>
      </c>
      <c r="AG720" t="s">
        <v>745</v>
      </c>
      <c r="AH720" s="17">
        <v>360</v>
      </c>
      <c r="AI720" s="17" cm="1">
        <f t="array" ref="AI720">SUMPRODUCT(--(IFERROR(HOUR(Flights_2026_09_30333435363734[entry_hour]),-1)=HOUR(AF720)),--(IFERROR(Flights_2026_09_30333435363734[entry_sector],"")=AG720),--(IFERROR(Flights_2026_09_30333435363734[nfl],-1)&gt;=AH720),--(IFERROR(Flights_2026_09_30333435363734[nfl],-1)&lt;=IF(AH720=450,450,AH720+9)))</f>
        <v>0</v>
      </c>
    </row>
    <row r="721" spans="32:35" x14ac:dyDescent="0.2">
      <c r="AF721" s="2">
        <v>0.79166666666666663</v>
      </c>
      <c r="AG721" t="s">
        <v>745</v>
      </c>
      <c r="AH721" s="17">
        <v>370</v>
      </c>
      <c r="AI721" s="17" cm="1">
        <f t="array" ref="AI721">SUMPRODUCT(--(IFERROR(HOUR(Flights_2026_09_30333435363734[entry_hour]),-1)=HOUR(AF721)),--(IFERROR(Flights_2026_09_30333435363734[entry_sector],"")=AG721),--(IFERROR(Flights_2026_09_30333435363734[nfl],-1)&gt;=AH721),--(IFERROR(Flights_2026_09_30333435363734[nfl],-1)&lt;=IF(AH721=450,450,AH721+9)))</f>
        <v>2</v>
      </c>
    </row>
    <row r="722" spans="32:35" x14ac:dyDescent="0.2">
      <c r="AF722" s="2">
        <v>0.79166666666666663</v>
      </c>
      <c r="AG722" t="s">
        <v>745</v>
      </c>
      <c r="AH722" s="17">
        <v>380</v>
      </c>
      <c r="AI722" s="17" cm="1">
        <f t="array" ref="AI722">SUMPRODUCT(--(IFERROR(HOUR(Flights_2026_09_30333435363734[entry_hour]),-1)=HOUR(AF722)),--(IFERROR(Flights_2026_09_30333435363734[entry_sector],"")=AG722),--(IFERROR(Flights_2026_09_30333435363734[nfl],-1)&gt;=AH722),--(IFERROR(Flights_2026_09_30333435363734[nfl],-1)&lt;=IF(AH722=450,450,AH722+9)))</f>
        <v>0</v>
      </c>
    </row>
    <row r="723" spans="32:35" x14ac:dyDescent="0.2">
      <c r="AF723" s="2">
        <v>0.79166666666666663</v>
      </c>
      <c r="AG723" t="s">
        <v>745</v>
      </c>
      <c r="AH723" s="17">
        <v>390</v>
      </c>
      <c r="AI723" s="17" cm="1">
        <f t="array" ref="AI723">SUMPRODUCT(--(IFERROR(HOUR(Flights_2026_09_30333435363734[entry_hour]),-1)=HOUR(AF723)),--(IFERROR(Flights_2026_09_30333435363734[entry_sector],"")=AG723),--(IFERROR(Flights_2026_09_30333435363734[nfl],-1)&gt;=AH723),--(IFERROR(Flights_2026_09_30333435363734[nfl],-1)&lt;=IF(AH723=450,450,AH723+9)))</f>
        <v>0</v>
      </c>
    </row>
    <row r="724" spans="32:35" x14ac:dyDescent="0.2">
      <c r="AF724" s="2">
        <v>0.79166666666666663</v>
      </c>
      <c r="AG724" t="s">
        <v>745</v>
      </c>
      <c r="AH724" s="17">
        <v>400</v>
      </c>
      <c r="AI724" s="17" cm="1">
        <f t="array" ref="AI724">SUMPRODUCT(--(IFERROR(HOUR(Flights_2026_09_30333435363734[entry_hour]),-1)=HOUR(AF724)),--(IFERROR(Flights_2026_09_30333435363734[entry_sector],"")=AG724),--(IFERROR(Flights_2026_09_30333435363734[nfl],-1)&gt;=AH724),--(IFERROR(Flights_2026_09_30333435363734[nfl],-1)&lt;=IF(AH724=450,450,AH724+9)))</f>
        <v>0</v>
      </c>
    </row>
    <row r="725" spans="32:35" x14ac:dyDescent="0.2">
      <c r="AF725" s="2">
        <v>0.79166666666666663</v>
      </c>
      <c r="AG725" t="s">
        <v>745</v>
      </c>
      <c r="AH725" s="17">
        <v>410</v>
      </c>
      <c r="AI725" s="17" cm="1">
        <f t="array" ref="AI725">SUMPRODUCT(--(IFERROR(HOUR(Flights_2026_09_30333435363734[entry_hour]),-1)=HOUR(AF725)),--(IFERROR(Flights_2026_09_30333435363734[entry_sector],"")=AG725),--(IFERROR(Flights_2026_09_30333435363734[nfl],-1)&gt;=AH725),--(IFERROR(Flights_2026_09_30333435363734[nfl],-1)&lt;=IF(AH725=450,450,AH725+9)))</f>
        <v>0</v>
      </c>
    </row>
    <row r="726" spans="32:35" x14ac:dyDescent="0.2">
      <c r="AF726" s="2">
        <v>0.79166666666666663</v>
      </c>
      <c r="AG726" t="s">
        <v>745</v>
      </c>
      <c r="AH726" s="17">
        <v>420</v>
      </c>
      <c r="AI726" s="17" cm="1">
        <f t="array" ref="AI726">SUMPRODUCT(--(IFERROR(HOUR(Flights_2026_09_30333435363734[entry_hour]),-1)=HOUR(AF726)),--(IFERROR(Flights_2026_09_30333435363734[entry_sector],"")=AG726),--(IFERROR(Flights_2026_09_30333435363734[nfl],-1)&gt;=AH726),--(IFERROR(Flights_2026_09_30333435363734[nfl],-1)&lt;=IF(AH726=450,450,AH726+9)))</f>
        <v>0</v>
      </c>
    </row>
    <row r="727" spans="32:35" x14ac:dyDescent="0.2">
      <c r="AF727" s="2">
        <v>0.79166666666666663</v>
      </c>
      <c r="AG727" t="s">
        <v>745</v>
      </c>
      <c r="AH727" s="17">
        <v>430</v>
      </c>
      <c r="AI727" s="17" cm="1">
        <f t="array" ref="AI727">SUMPRODUCT(--(IFERROR(HOUR(Flights_2026_09_30333435363734[entry_hour]),-1)=HOUR(AF727)),--(IFERROR(Flights_2026_09_30333435363734[entry_sector],"")=AG727),--(IFERROR(Flights_2026_09_30333435363734[nfl],-1)&gt;=AH727),--(IFERROR(Flights_2026_09_30333435363734[nfl],-1)&lt;=IF(AH727=450,450,AH727+9)))</f>
        <v>0</v>
      </c>
    </row>
    <row r="728" spans="32:35" x14ac:dyDescent="0.2">
      <c r="AF728" s="2">
        <v>0.79166666666666663</v>
      </c>
      <c r="AG728" t="s">
        <v>745</v>
      </c>
      <c r="AH728" s="17">
        <v>440</v>
      </c>
      <c r="AI728" s="17" cm="1">
        <f t="array" ref="AI728">SUMPRODUCT(--(IFERROR(HOUR(Flights_2026_09_30333435363734[entry_hour]),-1)=HOUR(AF728)),--(IFERROR(Flights_2026_09_30333435363734[entry_sector],"")=AG728),--(IFERROR(Flights_2026_09_30333435363734[nfl],-1)&gt;=AH728),--(IFERROR(Flights_2026_09_30333435363734[nfl],-1)&lt;=IF(AH728=450,450,AH728+9)))</f>
        <v>0</v>
      </c>
    </row>
    <row r="729" spans="32:35" x14ac:dyDescent="0.2">
      <c r="AF729" s="2">
        <v>0.79166666666666663</v>
      </c>
      <c r="AG729" t="s">
        <v>745</v>
      </c>
      <c r="AH729" s="17">
        <v>450</v>
      </c>
      <c r="AI729" s="17" cm="1">
        <f t="array" ref="AI729">SUMPRODUCT(--(IFERROR(HOUR(Flights_2026_09_30333435363734[entry_hour]),-1)=HOUR(AF729)),--(IFERROR(Flights_2026_09_30333435363734[entry_sector],"")=AG729),--(IFERROR(Flights_2026_09_30333435363734[nfl],-1)&gt;=AH729),--(IFERROR(Flights_2026_09_30333435363734[nfl],-1)&lt;=IF(AH729=450,450,AH729+9)))</f>
        <v>0</v>
      </c>
    </row>
    <row r="730" spans="32:35" x14ac:dyDescent="0.2">
      <c r="AF730" s="2">
        <v>0.79166666666666663</v>
      </c>
      <c r="AG730" t="s">
        <v>840</v>
      </c>
      <c r="AH730" s="17">
        <v>200</v>
      </c>
      <c r="AI730" s="17" cm="1">
        <f t="array" ref="AI730">SUMPRODUCT(--(IFERROR(HOUR(Flights_2026_09_30333435363734[entry_hour]),-1)=HOUR(AF730)),--(IFERROR(Flights_2026_09_30333435363734[entry_sector],"")=AG730),--(IFERROR(Flights_2026_09_30333435363734[nfl],-1)&gt;=AH730),--(IFERROR(Flights_2026_09_30333435363734[nfl],-1)&lt;=IF(AH730=450,450,AH730+9)))</f>
        <v>0</v>
      </c>
    </row>
    <row r="731" spans="32:35" x14ac:dyDescent="0.2">
      <c r="AF731" s="2">
        <v>0.79166666666666663</v>
      </c>
      <c r="AG731" t="s">
        <v>840</v>
      </c>
      <c r="AH731" s="17">
        <v>210</v>
      </c>
      <c r="AI731" s="17" cm="1">
        <f t="array" ref="AI731">SUMPRODUCT(--(IFERROR(HOUR(Flights_2026_09_30333435363734[entry_hour]),-1)=HOUR(AF731)),--(IFERROR(Flights_2026_09_30333435363734[entry_sector],"")=AG731),--(IFERROR(Flights_2026_09_30333435363734[nfl],-1)&gt;=AH731),--(IFERROR(Flights_2026_09_30333435363734[nfl],-1)&lt;=IF(AH731=450,450,AH731+9)))</f>
        <v>0</v>
      </c>
    </row>
    <row r="732" spans="32:35" x14ac:dyDescent="0.2">
      <c r="AF732" s="2">
        <v>0.79166666666666663</v>
      </c>
      <c r="AG732" t="s">
        <v>840</v>
      </c>
      <c r="AH732" s="17">
        <v>220</v>
      </c>
      <c r="AI732" s="17" cm="1">
        <f t="array" ref="AI732">SUMPRODUCT(--(IFERROR(HOUR(Flights_2026_09_30333435363734[entry_hour]),-1)=HOUR(AF732)),--(IFERROR(Flights_2026_09_30333435363734[entry_sector],"")=AG732),--(IFERROR(Flights_2026_09_30333435363734[nfl],-1)&gt;=AH732),--(IFERROR(Flights_2026_09_30333435363734[nfl],-1)&lt;=IF(AH732=450,450,AH732+9)))</f>
        <v>0</v>
      </c>
    </row>
    <row r="733" spans="32:35" x14ac:dyDescent="0.2">
      <c r="AF733" s="2">
        <v>0.79166666666666663</v>
      </c>
      <c r="AG733" t="s">
        <v>840</v>
      </c>
      <c r="AH733" s="17">
        <v>230</v>
      </c>
      <c r="AI733" s="17" cm="1">
        <f t="array" ref="AI733">SUMPRODUCT(--(IFERROR(HOUR(Flights_2026_09_30333435363734[entry_hour]),-1)=HOUR(AF733)),--(IFERROR(Flights_2026_09_30333435363734[entry_sector],"")=AG733),--(IFERROR(Flights_2026_09_30333435363734[nfl],-1)&gt;=AH733),--(IFERROR(Flights_2026_09_30333435363734[nfl],-1)&lt;=IF(AH733=450,450,AH733+9)))</f>
        <v>0</v>
      </c>
    </row>
    <row r="734" spans="32:35" x14ac:dyDescent="0.2">
      <c r="AF734" s="2">
        <v>0.79166666666666663</v>
      </c>
      <c r="AG734" t="s">
        <v>840</v>
      </c>
      <c r="AH734" s="17">
        <v>240</v>
      </c>
      <c r="AI734" s="17" cm="1">
        <f t="array" ref="AI734">SUMPRODUCT(--(IFERROR(HOUR(Flights_2026_09_30333435363734[entry_hour]),-1)=HOUR(AF734)),--(IFERROR(Flights_2026_09_30333435363734[entry_sector],"")=AG734),--(IFERROR(Flights_2026_09_30333435363734[nfl],-1)&gt;=AH734),--(IFERROR(Flights_2026_09_30333435363734[nfl],-1)&lt;=IF(AH734=450,450,AH734+9)))</f>
        <v>0</v>
      </c>
    </row>
    <row r="735" spans="32:35" x14ac:dyDescent="0.2">
      <c r="AF735" s="2">
        <v>0.79166666666666663</v>
      </c>
      <c r="AG735" t="s">
        <v>840</v>
      </c>
      <c r="AH735" s="17">
        <v>250</v>
      </c>
      <c r="AI735" s="17" cm="1">
        <f t="array" ref="AI735">SUMPRODUCT(--(IFERROR(HOUR(Flights_2026_09_30333435363734[entry_hour]),-1)=HOUR(AF735)),--(IFERROR(Flights_2026_09_30333435363734[entry_sector],"")=AG735),--(IFERROR(Flights_2026_09_30333435363734[nfl],-1)&gt;=AH735),--(IFERROR(Flights_2026_09_30333435363734[nfl],-1)&lt;=IF(AH735=450,450,AH735+9)))</f>
        <v>0</v>
      </c>
    </row>
    <row r="736" spans="32:35" x14ac:dyDescent="0.2">
      <c r="AF736" s="2">
        <v>0.79166666666666663</v>
      </c>
      <c r="AG736" t="s">
        <v>840</v>
      </c>
      <c r="AH736" s="17">
        <v>260</v>
      </c>
      <c r="AI736" s="17" cm="1">
        <f t="array" ref="AI736">SUMPRODUCT(--(IFERROR(HOUR(Flights_2026_09_30333435363734[entry_hour]),-1)=HOUR(AF736)),--(IFERROR(Flights_2026_09_30333435363734[entry_sector],"")=AG736),--(IFERROR(Flights_2026_09_30333435363734[nfl],-1)&gt;=AH736),--(IFERROR(Flights_2026_09_30333435363734[nfl],-1)&lt;=IF(AH736=450,450,AH736+9)))</f>
        <v>0</v>
      </c>
    </row>
    <row r="737" spans="32:35" x14ac:dyDescent="0.2">
      <c r="AF737" s="2">
        <v>0.79166666666666663</v>
      </c>
      <c r="AG737" t="s">
        <v>840</v>
      </c>
      <c r="AH737" s="17">
        <v>270</v>
      </c>
      <c r="AI737" s="17" cm="1">
        <f t="array" ref="AI737">SUMPRODUCT(--(IFERROR(HOUR(Flights_2026_09_30333435363734[entry_hour]),-1)=HOUR(AF737)),--(IFERROR(Flights_2026_09_30333435363734[entry_sector],"")=AG737),--(IFERROR(Flights_2026_09_30333435363734[nfl],-1)&gt;=AH737),--(IFERROR(Flights_2026_09_30333435363734[nfl],-1)&lt;=IF(AH737=450,450,AH737+9)))</f>
        <v>0</v>
      </c>
    </row>
    <row r="738" spans="32:35" x14ac:dyDescent="0.2">
      <c r="AF738" s="2">
        <v>0.79166666666666663</v>
      </c>
      <c r="AG738" t="s">
        <v>840</v>
      </c>
      <c r="AH738" s="17">
        <v>280</v>
      </c>
      <c r="AI738" s="17" cm="1">
        <f t="array" ref="AI738">SUMPRODUCT(--(IFERROR(HOUR(Flights_2026_09_30333435363734[entry_hour]),-1)=HOUR(AF738)),--(IFERROR(Flights_2026_09_30333435363734[entry_sector],"")=AG738),--(IFERROR(Flights_2026_09_30333435363734[nfl],-1)&gt;=AH738),--(IFERROR(Flights_2026_09_30333435363734[nfl],-1)&lt;=IF(AH738=450,450,AH738+9)))</f>
        <v>0</v>
      </c>
    </row>
    <row r="739" spans="32:35" x14ac:dyDescent="0.2">
      <c r="AF739" s="2">
        <v>0.79166666666666663</v>
      </c>
      <c r="AG739" t="s">
        <v>840</v>
      </c>
      <c r="AH739" s="17">
        <v>290</v>
      </c>
      <c r="AI739" s="17" cm="1">
        <f t="array" ref="AI739">SUMPRODUCT(--(IFERROR(HOUR(Flights_2026_09_30333435363734[entry_hour]),-1)=HOUR(AF739)),--(IFERROR(Flights_2026_09_30333435363734[entry_sector],"")=AG739),--(IFERROR(Flights_2026_09_30333435363734[nfl],-1)&gt;=AH739),--(IFERROR(Flights_2026_09_30333435363734[nfl],-1)&lt;=IF(AH739=450,450,AH739+9)))</f>
        <v>0</v>
      </c>
    </row>
    <row r="740" spans="32:35" x14ac:dyDescent="0.2">
      <c r="AF740" s="2">
        <v>0.79166666666666663</v>
      </c>
      <c r="AG740" t="s">
        <v>840</v>
      </c>
      <c r="AH740" s="17">
        <v>300</v>
      </c>
      <c r="AI740" s="17" cm="1">
        <f t="array" ref="AI740">SUMPRODUCT(--(IFERROR(HOUR(Flights_2026_09_30333435363734[entry_hour]),-1)=HOUR(AF740)),--(IFERROR(Flights_2026_09_30333435363734[entry_sector],"")=AG740),--(IFERROR(Flights_2026_09_30333435363734[nfl],-1)&gt;=AH740),--(IFERROR(Flights_2026_09_30333435363734[nfl],-1)&lt;=IF(AH740=450,450,AH740+9)))</f>
        <v>0</v>
      </c>
    </row>
    <row r="741" spans="32:35" x14ac:dyDescent="0.2">
      <c r="AF741" s="2">
        <v>0.79166666666666663</v>
      </c>
      <c r="AG741" t="s">
        <v>840</v>
      </c>
      <c r="AH741" s="17">
        <v>310</v>
      </c>
      <c r="AI741" s="17" cm="1">
        <f t="array" ref="AI741">SUMPRODUCT(--(IFERROR(HOUR(Flights_2026_09_30333435363734[entry_hour]),-1)=HOUR(AF741)),--(IFERROR(Flights_2026_09_30333435363734[entry_sector],"")=AG741),--(IFERROR(Flights_2026_09_30333435363734[nfl],-1)&gt;=AH741),--(IFERROR(Flights_2026_09_30333435363734[nfl],-1)&lt;=IF(AH741=450,450,AH741+9)))</f>
        <v>0</v>
      </c>
    </row>
    <row r="742" spans="32:35" x14ac:dyDescent="0.2">
      <c r="AF742" s="2">
        <v>0.79166666666666663</v>
      </c>
      <c r="AG742" t="s">
        <v>840</v>
      </c>
      <c r="AH742" s="17">
        <v>320</v>
      </c>
      <c r="AI742" s="17" cm="1">
        <f t="array" ref="AI742">SUMPRODUCT(--(IFERROR(HOUR(Flights_2026_09_30333435363734[entry_hour]),-1)=HOUR(AF742)),--(IFERROR(Flights_2026_09_30333435363734[entry_sector],"")=AG742),--(IFERROR(Flights_2026_09_30333435363734[nfl],-1)&gt;=AH742),--(IFERROR(Flights_2026_09_30333435363734[nfl],-1)&lt;=IF(AH742=450,450,AH742+9)))</f>
        <v>0</v>
      </c>
    </row>
    <row r="743" spans="32:35" x14ac:dyDescent="0.2">
      <c r="AF743" s="2">
        <v>0.79166666666666663</v>
      </c>
      <c r="AG743" t="s">
        <v>840</v>
      </c>
      <c r="AH743" s="17">
        <v>330</v>
      </c>
      <c r="AI743" s="17" cm="1">
        <f t="array" ref="AI743">SUMPRODUCT(--(IFERROR(HOUR(Flights_2026_09_30333435363734[entry_hour]),-1)=HOUR(AF743)),--(IFERROR(Flights_2026_09_30333435363734[entry_sector],"")=AG743),--(IFERROR(Flights_2026_09_30333435363734[nfl],-1)&gt;=AH743),--(IFERROR(Flights_2026_09_30333435363734[nfl],-1)&lt;=IF(AH743=450,450,AH743+9)))</f>
        <v>0</v>
      </c>
    </row>
    <row r="744" spans="32:35" x14ac:dyDescent="0.2">
      <c r="AF744" s="2">
        <v>0.79166666666666663</v>
      </c>
      <c r="AG744" t="s">
        <v>840</v>
      </c>
      <c r="AH744" s="17">
        <v>340</v>
      </c>
      <c r="AI744" s="17" cm="1">
        <f t="array" ref="AI744">SUMPRODUCT(--(IFERROR(HOUR(Flights_2026_09_30333435363734[entry_hour]),-1)=HOUR(AF744)),--(IFERROR(Flights_2026_09_30333435363734[entry_sector],"")=AG744),--(IFERROR(Flights_2026_09_30333435363734[nfl],-1)&gt;=AH744),--(IFERROR(Flights_2026_09_30333435363734[nfl],-1)&lt;=IF(AH744=450,450,AH744+9)))</f>
        <v>0</v>
      </c>
    </row>
    <row r="745" spans="32:35" x14ac:dyDescent="0.2">
      <c r="AF745" s="2">
        <v>0.79166666666666663</v>
      </c>
      <c r="AG745" t="s">
        <v>840</v>
      </c>
      <c r="AH745" s="17">
        <v>350</v>
      </c>
      <c r="AI745" s="17" cm="1">
        <f t="array" ref="AI745">SUMPRODUCT(--(IFERROR(HOUR(Flights_2026_09_30333435363734[entry_hour]),-1)=HOUR(AF745)),--(IFERROR(Flights_2026_09_30333435363734[entry_sector],"")=AG745),--(IFERROR(Flights_2026_09_30333435363734[nfl],-1)&gt;=AH745),--(IFERROR(Flights_2026_09_30333435363734[nfl],-1)&lt;=IF(AH745=450,450,AH745+9)))</f>
        <v>1</v>
      </c>
    </row>
    <row r="746" spans="32:35" x14ac:dyDescent="0.2">
      <c r="AF746" s="2">
        <v>0.79166666666666663</v>
      </c>
      <c r="AG746" t="s">
        <v>840</v>
      </c>
      <c r="AH746" s="17">
        <v>360</v>
      </c>
      <c r="AI746" s="17" cm="1">
        <f t="array" ref="AI746">SUMPRODUCT(--(IFERROR(HOUR(Flights_2026_09_30333435363734[entry_hour]),-1)=HOUR(AF746)),--(IFERROR(Flights_2026_09_30333435363734[entry_sector],"")=AG746),--(IFERROR(Flights_2026_09_30333435363734[nfl],-1)&gt;=AH746),--(IFERROR(Flights_2026_09_30333435363734[nfl],-1)&lt;=IF(AH746=450,450,AH746+9)))</f>
        <v>0</v>
      </c>
    </row>
    <row r="747" spans="32:35" x14ac:dyDescent="0.2">
      <c r="AF747" s="2">
        <v>0.79166666666666663</v>
      </c>
      <c r="AG747" t="s">
        <v>840</v>
      </c>
      <c r="AH747" s="17">
        <v>370</v>
      </c>
      <c r="AI747" s="17" cm="1">
        <f t="array" ref="AI747">SUMPRODUCT(--(IFERROR(HOUR(Flights_2026_09_30333435363734[entry_hour]),-1)=HOUR(AF747)),--(IFERROR(Flights_2026_09_30333435363734[entry_sector],"")=AG747),--(IFERROR(Flights_2026_09_30333435363734[nfl],-1)&gt;=AH747),--(IFERROR(Flights_2026_09_30333435363734[nfl],-1)&lt;=IF(AH747=450,450,AH747+9)))</f>
        <v>0</v>
      </c>
    </row>
    <row r="748" spans="32:35" x14ac:dyDescent="0.2">
      <c r="AF748" s="2">
        <v>0.79166666666666663</v>
      </c>
      <c r="AG748" t="s">
        <v>840</v>
      </c>
      <c r="AH748" s="17">
        <v>380</v>
      </c>
      <c r="AI748" s="17" cm="1">
        <f t="array" ref="AI748">SUMPRODUCT(--(IFERROR(HOUR(Flights_2026_09_30333435363734[entry_hour]),-1)=HOUR(AF748)),--(IFERROR(Flights_2026_09_30333435363734[entry_sector],"")=AG748),--(IFERROR(Flights_2026_09_30333435363734[nfl],-1)&gt;=AH748),--(IFERROR(Flights_2026_09_30333435363734[nfl],-1)&lt;=IF(AH748=450,450,AH748+9)))</f>
        <v>0</v>
      </c>
    </row>
    <row r="749" spans="32:35" x14ac:dyDescent="0.2">
      <c r="AF749" s="2">
        <v>0.79166666666666663</v>
      </c>
      <c r="AG749" t="s">
        <v>840</v>
      </c>
      <c r="AH749" s="17">
        <v>390</v>
      </c>
      <c r="AI749" s="17" cm="1">
        <f t="array" ref="AI749">SUMPRODUCT(--(IFERROR(HOUR(Flights_2026_09_30333435363734[entry_hour]),-1)=HOUR(AF749)),--(IFERROR(Flights_2026_09_30333435363734[entry_sector],"")=AG749),--(IFERROR(Flights_2026_09_30333435363734[nfl],-1)&gt;=AH749),--(IFERROR(Flights_2026_09_30333435363734[nfl],-1)&lt;=IF(AH749=450,450,AH749+9)))</f>
        <v>0</v>
      </c>
    </row>
    <row r="750" spans="32:35" x14ac:dyDescent="0.2">
      <c r="AF750" s="2">
        <v>0.79166666666666663</v>
      </c>
      <c r="AG750" t="s">
        <v>840</v>
      </c>
      <c r="AH750" s="17">
        <v>400</v>
      </c>
      <c r="AI750" s="17" cm="1">
        <f t="array" ref="AI750">SUMPRODUCT(--(IFERROR(HOUR(Flights_2026_09_30333435363734[entry_hour]),-1)=HOUR(AF750)),--(IFERROR(Flights_2026_09_30333435363734[entry_sector],"")=AG750),--(IFERROR(Flights_2026_09_30333435363734[nfl],-1)&gt;=AH750),--(IFERROR(Flights_2026_09_30333435363734[nfl],-1)&lt;=IF(AH750=450,450,AH750+9)))</f>
        <v>0</v>
      </c>
    </row>
    <row r="751" spans="32:35" x14ac:dyDescent="0.2">
      <c r="AF751" s="2">
        <v>0.79166666666666663</v>
      </c>
      <c r="AG751" t="s">
        <v>840</v>
      </c>
      <c r="AH751" s="17">
        <v>410</v>
      </c>
      <c r="AI751" s="17" cm="1">
        <f t="array" ref="AI751">SUMPRODUCT(--(IFERROR(HOUR(Flights_2026_09_30333435363734[entry_hour]),-1)=HOUR(AF751)),--(IFERROR(Flights_2026_09_30333435363734[entry_sector],"")=AG751),--(IFERROR(Flights_2026_09_30333435363734[nfl],-1)&gt;=AH751),--(IFERROR(Flights_2026_09_30333435363734[nfl],-1)&lt;=IF(AH751=450,450,AH751+9)))</f>
        <v>0</v>
      </c>
    </row>
    <row r="752" spans="32:35" x14ac:dyDescent="0.2">
      <c r="AF752" s="2">
        <v>0.79166666666666663</v>
      </c>
      <c r="AG752" t="s">
        <v>840</v>
      </c>
      <c r="AH752" s="17">
        <v>420</v>
      </c>
      <c r="AI752" s="17" cm="1">
        <f t="array" ref="AI752">SUMPRODUCT(--(IFERROR(HOUR(Flights_2026_09_30333435363734[entry_hour]),-1)=HOUR(AF752)),--(IFERROR(Flights_2026_09_30333435363734[entry_sector],"")=AG752),--(IFERROR(Flights_2026_09_30333435363734[nfl],-1)&gt;=AH752),--(IFERROR(Flights_2026_09_30333435363734[nfl],-1)&lt;=IF(AH752=450,450,AH752+9)))</f>
        <v>0</v>
      </c>
    </row>
    <row r="753" spans="32:35" x14ac:dyDescent="0.2">
      <c r="AF753" s="2">
        <v>0.79166666666666663</v>
      </c>
      <c r="AG753" t="s">
        <v>840</v>
      </c>
      <c r="AH753" s="17">
        <v>430</v>
      </c>
      <c r="AI753" s="17" cm="1">
        <f t="array" ref="AI753">SUMPRODUCT(--(IFERROR(HOUR(Flights_2026_09_30333435363734[entry_hour]),-1)=HOUR(AF753)),--(IFERROR(Flights_2026_09_30333435363734[entry_sector],"")=AG753),--(IFERROR(Flights_2026_09_30333435363734[nfl],-1)&gt;=AH753),--(IFERROR(Flights_2026_09_30333435363734[nfl],-1)&lt;=IF(AH753=450,450,AH753+9)))</f>
        <v>0</v>
      </c>
    </row>
    <row r="754" spans="32:35" x14ac:dyDescent="0.2">
      <c r="AF754" s="2">
        <v>0.79166666666666663</v>
      </c>
      <c r="AG754" t="s">
        <v>840</v>
      </c>
      <c r="AH754" s="17">
        <v>440</v>
      </c>
      <c r="AI754" s="17" cm="1">
        <f t="array" ref="AI754">SUMPRODUCT(--(IFERROR(HOUR(Flights_2026_09_30333435363734[entry_hour]),-1)=HOUR(AF754)),--(IFERROR(Flights_2026_09_30333435363734[entry_sector],"")=AG754),--(IFERROR(Flights_2026_09_30333435363734[nfl],-1)&gt;=AH754),--(IFERROR(Flights_2026_09_30333435363734[nfl],-1)&lt;=IF(AH754=450,450,AH754+9)))</f>
        <v>0</v>
      </c>
    </row>
    <row r="755" spans="32:35" x14ac:dyDescent="0.2">
      <c r="AF755" s="2">
        <v>0.79166666666666663</v>
      </c>
      <c r="AG755" t="s">
        <v>840</v>
      </c>
      <c r="AH755" s="17">
        <v>450</v>
      </c>
      <c r="AI755" s="17" cm="1">
        <f t="array" ref="AI755">SUMPRODUCT(--(IFERROR(HOUR(Flights_2026_09_30333435363734[entry_hour]),-1)=HOUR(AF755)),--(IFERROR(Flights_2026_09_30333435363734[entry_sector],"")=AG755),--(IFERROR(Flights_2026_09_30333435363734[nfl],-1)&gt;=AH755),--(IFERROR(Flights_2026_09_30333435363734[nfl],-1)&lt;=IF(AH755=450,450,AH755+9)))</f>
        <v>0</v>
      </c>
    </row>
    <row r="756" spans="32:35" x14ac:dyDescent="0.2">
      <c r="AF756" s="2">
        <v>0.79166666666666663</v>
      </c>
      <c r="AG756" t="s">
        <v>747</v>
      </c>
      <c r="AH756" s="17">
        <v>200</v>
      </c>
      <c r="AI756" s="17" cm="1">
        <f t="array" ref="AI756">SUMPRODUCT(--(IFERROR(HOUR(Flights_2026_09_30333435363734[entry_hour]),-1)=HOUR(AF756)),--(IFERROR(Flights_2026_09_30333435363734[entry_sector],"")=AG756),--(IFERROR(Flights_2026_09_30333435363734[nfl],-1)&gt;=AH756),--(IFERROR(Flights_2026_09_30333435363734[nfl],-1)&lt;=IF(AH756=450,450,AH756+9)))</f>
        <v>0</v>
      </c>
    </row>
    <row r="757" spans="32:35" x14ac:dyDescent="0.2">
      <c r="AF757" s="2">
        <v>0.79166666666666663</v>
      </c>
      <c r="AG757" t="s">
        <v>747</v>
      </c>
      <c r="AH757" s="17">
        <v>210</v>
      </c>
      <c r="AI757" s="17" cm="1">
        <f t="array" ref="AI757">SUMPRODUCT(--(IFERROR(HOUR(Flights_2026_09_30333435363734[entry_hour]),-1)=HOUR(AF757)),--(IFERROR(Flights_2026_09_30333435363734[entry_sector],"")=AG757),--(IFERROR(Flights_2026_09_30333435363734[nfl],-1)&gt;=AH757),--(IFERROR(Flights_2026_09_30333435363734[nfl],-1)&lt;=IF(AH757=450,450,AH757+9)))</f>
        <v>0</v>
      </c>
    </row>
    <row r="758" spans="32:35" x14ac:dyDescent="0.2">
      <c r="AF758" s="2">
        <v>0.79166666666666663</v>
      </c>
      <c r="AG758" t="s">
        <v>747</v>
      </c>
      <c r="AH758" s="17">
        <v>220</v>
      </c>
      <c r="AI758" s="17" cm="1">
        <f t="array" ref="AI758">SUMPRODUCT(--(IFERROR(HOUR(Flights_2026_09_30333435363734[entry_hour]),-1)=HOUR(AF758)),--(IFERROR(Flights_2026_09_30333435363734[entry_sector],"")=AG758),--(IFERROR(Flights_2026_09_30333435363734[nfl],-1)&gt;=AH758),--(IFERROR(Flights_2026_09_30333435363734[nfl],-1)&lt;=IF(AH758=450,450,AH758+9)))</f>
        <v>0</v>
      </c>
    </row>
    <row r="759" spans="32:35" x14ac:dyDescent="0.2">
      <c r="AF759" s="2">
        <v>0.79166666666666663</v>
      </c>
      <c r="AG759" t="s">
        <v>747</v>
      </c>
      <c r="AH759" s="17">
        <v>230</v>
      </c>
      <c r="AI759" s="17" cm="1">
        <f t="array" ref="AI759">SUMPRODUCT(--(IFERROR(HOUR(Flights_2026_09_30333435363734[entry_hour]),-1)=HOUR(AF759)),--(IFERROR(Flights_2026_09_30333435363734[entry_sector],"")=AG759),--(IFERROR(Flights_2026_09_30333435363734[nfl],-1)&gt;=AH759),--(IFERROR(Flights_2026_09_30333435363734[nfl],-1)&lt;=IF(AH759=450,450,AH759+9)))</f>
        <v>0</v>
      </c>
    </row>
    <row r="760" spans="32:35" x14ac:dyDescent="0.2">
      <c r="AF760" s="2">
        <v>0.79166666666666663</v>
      </c>
      <c r="AG760" t="s">
        <v>747</v>
      </c>
      <c r="AH760" s="17">
        <v>240</v>
      </c>
      <c r="AI760" s="17" cm="1">
        <f t="array" ref="AI760">SUMPRODUCT(--(IFERROR(HOUR(Flights_2026_09_30333435363734[entry_hour]),-1)=HOUR(AF760)),--(IFERROR(Flights_2026_09_30333435363734[entry_sector],"")=AG760),--(IFERROR(Flights_2026_09_30333435363734[nfl],-1)&gt;=AH760),--(IFERROR(Flights_2026_09_30333435363734[nfl],-1)&lt;=IF(AH760=450,450,AH760+9)))</f>
        <v>0</v>
      </c>
    </row>
    <row r="761" spans="32:35" x14ac:dyDescent="0.2">
      <c r="AF761" s="2">
        <v>0.79166666666666663</v>
      </c>
      <c r="AG761" t="s">
        <v>747</v>
      </c>
      <c r="AH761" s="17">
        <v>250</v>
      </c>
      <c r="AI761" s="17" cm="1">
        <f t="array" ref="AI761">SUMPRODUCT(--(IFERROR(HOUR(Flights_2026_09_30333435363734[entry_hour]),-1)=HOUR(AF761)),--(IFERROR(Flights_2026_09_30333435363734[entry_sector],"")=AG761),--(IFERROR(Flights_2026_09_30333435363734[nfl],-1)&gt;=AH761),--(IFERROR(Flights_2026_09_30333435363734[nfl],-1)&lt;=IF(AH761=450,450,AH761+9)))</f>
        <v>0</v>
      </c>
    </row>
    <row r="762" spans="32:35" x14ac:dyDescent="0.2">
      <c r="AF762" s="2">
        <v>0.79166666666666663</v>
      </c>
      <c r="AG762" t="s">
        <v>747</v>
      </c>
      <c r="AH762" s="17">
        <v>260</v>
      </c>
      <c r="AI762" s="17" cm="1">
        <f t="array" ref="AI762">SUMPRODUCT(--(IFERROR(HOUR(Flights_2026_09_30333435363734[entry_hour]),-1)=HOUR(AF762)),--(IFERROR(Flights_2026_09_30333435363734[entry_sector],"")=AG762),--(IFERROR(Flights_2026_09_30333435363734[nfl],-1)&gt;=AH762),--(IFERROR(Flights_2026_09_30333435363734[nfl],-1)&lt;=IF(AH762=450,450,AH762+9)))</f>
        <v>0</v>
      </c>
    </row>
    <row r="763" spans="32:35" x14ac:dyDescent="0.2">
      <c r="AF763" s="2">
        <v>0.79166666666666663</v>
      </c>
      <c r="AG763" t="s">
        <v>747</v>
      </c>
      <c r="AH763" s="17">
        <v>270</v>
      </c>
      <c r="AI763" s="17" cm="1">
        <f t="array" ref="AI763">SUMPRODUCT(--(IFERROR(HOUR(Flights_2026_09_30333435363734[entry_hour]),-1)=HOUR(AF763)),--(IFERROR(Flights_2026_09_30333435363734[entry_sector],"")=AG763),--(IFERROR(Flights_2026_09_30333435363734[nfl],-1)&gt;=AH763),--(IFERROR(Flights_2026_09_30333435363734[nfl],-1)&lt;=IF(AH763=450,450,AH763+9)))</f>
        <v>0</v>
      </c>
    </row>
    <row r="764" spans="32:35" x14ac:dyDescent="0.2">
      <c r="AF764" s="2">
        <v>0.79166666666666663</v>
      </c>
      <c r="AG764" t="s">
        <v>747</v>
      </c>
      <c r="AH764" s="17">
        <v>280</v>
      </c>
      <c r="AI764" s="17" cm="1">
        <f t="array" ref="AI764">SUMPRODUCT(--(IFERROR(HOUR(Flights_2026_09_30333435363734[entry_hour]),-1)=HOUR(AF764)),--(IFERROR(Flights_2026_09_30333435363734[entry_sector],"")=AG764),--(IFERROR(Flights_2026_09_30333435363734[nfl],-1)&gt;=AH764),--(IFERROR(Flights_2026_09_30333435363734[nfl],-1)&lt;=IF(AH764=450,450,AH764+9)))</f>
        <v>0</v>
      </c>
    </row>
    <row r="765" spans="32:35" x14ac:dyDescent="0.2">
      <c r="AF765" s="2">
        <v>0.79166666666666663</v>
      </c>
      <c r="AG765" t="s">
        <v>747</v>
      </c>
      <c r="AH765" s="17">
        <v>290</v>
      </c>
      <c r="AI765" s="17" cm="1">
        <f t="array" ref="AI765">SUMPRODUCT(--(IFERROR(HOUR(Flights_2026_09_30333435363734[entry_hour]),-1)=HOUR(AF765)),--(IFERROR(Flights_2026_09_30333435363734[entry_sector],"")=AG765),--(IFERROR(Flights_2026_09_30333435363734[nfl],-1)&gt;=AH765),--(IFERROR(Flights_2026_09_30333435363734[nfl],-1)&lt;=IF(AH765=450,450,AH765+9)))</f>
        <v>0</v>
      </c>
    </row>
    <row r="766" spans="32:35" x14ac:dyDescent="0.2">
      <c r="AF766" s="2">
        <v>0.79166666666666663</v>
      </c>
      <c r="AG766" t="s">
        <v>747</v>
      </c>
      <c r="AH766" s="17">
        <v>300</v>
      </c>
      <c r="AI766" s="17" cm="1">
        <f t="array" ref="AI766">SUMPRODUCT(--(IFERROR(HOUR(Flights_2026_09_30333435363734[entry_hour]),-1)=HOUR(AF766)),--(IFERROR(Flights_2026_09_30333435363734[entry_sector],"")=AG766),--(IFERROR(Flights_2026_09_30333435363734[nfl],-1)&gt;=AH766),--(IFERROR(Flights_2026_09_30333435363734[nfl],-1)&lt;=IF(AH766=450,450,AH766+9)))</f>
        <v>0</v>
      </c>
    </row>
    <row r="767" spans="32:35" x14ac:dyDescent="0.2">
      <c r="AF767" s="2">
        <v>0.79166666666666663</v>
      </c>
      <c r="AG767" t="s">
        <v>747</v>
      </c>
      <c r="AH767" s="17">
        <v>310</v>
      </c>
      <c r="AI767" s="17" cm="1">
        <f t="array" ref="AI767">SUMPRODUCT(--(IFERROR(HOUR(Flights_2026_09_30333435363734[entry_hour]),-1)=HOUR(AF767)),--(IFERROR(Flights_2026_09_30333435363734[entry_sector],"")=AG767),--(IFERROR(Flights_2026_09_30333435363734[nfl],-1)&gt;=AH767),--(IFERROR(Flights_2026_09_30333435363734[nfl],-1)&lt;=IF(AH767=450,450,AH767+9)))</f>
        <v>0</v>
      </c>
    </row>
    <row r="768" spans="32:35" x14ac:dyDescent="0.2">
      <c r="AF768" s="2">
        <v>0.79166666666666663</v>
      </c>
      <c r="AG768" t="s">
        <v>747</v>
      </c>
      <c r="AH768" s="17">
        <v>320</v>
      </c>
      <c r="AI768" s="17" cm="1">
        <f t="array" ref="AI768">SUMPRODUCT(--(IFERROR(HOUR(Flights_2026_09_30333435363734[entry_hour]),-1)=HOUR(AF768)),--(IFERROR(Flights_2026_09_30333435363734[entry_sector],"")=AG768),--(IFERROR(Flights_2026_09_30333435363734[nfl],-1)&gt;=AH768),--(IFERROR(Flights_2026_09_30333435363734[nfl],-1)&lt;=IF(AH768=450,450,AH768+9)))</f>
        <v>0</v>
      </c>
    </row>
    <row r="769" spans="32:35" x14ac:dyDescent="0.2">
      <c r="AF769" s="2">
        <v>0.79166666666666663</v>
      </c>
      <c r="AG769" t="s">
        <v>747</v>
      </c>
      <c r="AH769" s="17">
        <v>330</v>
      </c>
      <c r="AI769" s="17" cm="1">
        <f t="array" ref="AI769">SUMPRODUCT(--(IFERROR(HOUR(Flights_2026_09_30333435363734[entry_hour]),-1)=HOUR(AF769)),--(IFERROR(Flights_2026_09_30333435363734[entry_sector],"")=AG769),--(IFERROR(Flights_2026_09_30333435363734[nfl],-1)&gt;=AH769),--(IFERROR(Flights_2026_09_30333435363734[nfl],-1)&lt;=IF(AH769=450,450,AH769+9)))</f>
        <v>0</v>
      </c>
    </row>
    <row r="770" spans="32:35" x14ac:dyDescent="0.2">
      <c r="AF770" s="2">
        <v>0.79166666666666663</v>
      </c>
      <c r="AG770" t="s">
        <v>747</v>
      </c>
      <c r="AH770" s="17">
        <v>340</v>
      </c>
      <c r="AI770" s="17" cm="1">
        <f t="array" ref="AI770">SUMPRODUCT(--(IFERROR(HOUR(Flights_2026_09_30333435363734[entry_hour]),-1)=HOUR(AF770)),--(IFERROR(Flights_2026_09_30333435363734[entry_sector],"")=AG770),--(IFERROR(Flights_2026_09_30333435363734[nfl],-1)&gt;=AH770),--(IFERROR(Flights_2026_09_30333435363734[nfl],-1)&lt;=IF(AH770=450,450,AH770+9)))</f>
        <v>0</v>
      </c>
    </row>
    <row r="771" spans="32:35" x14ac:dyDescent="0.2">
      <c r="AF771" s="2">
        <v>0.79166666666666663</v>
      </c>
      <c r="AG771" t="s">
        <v>747</v>
      </c>
      <c r="AH771" s="17">
        <v>350</v>
      </c>
      <c r="AI771" s="17" cm="1">
        <f t="array" ref="AI771">SUMPRODUCT(--(IFERROR(HOUR(Flights_2026_09_30333435363734[entry_hour]),-1)=HOUR(AF771)),--(IFERROR(Flights_2026_09_30333435363734[entry_sector],"")=AG771),--(IFERROR(Flights_2026_09_30333435363734[nfl],-1)&gt;=AH771),--(IFERROR(Flights_2026_09_30333435363734[nfl],-1)&lt;=IF(AH771=450,450,AH771+9)))</f>
        <v>0</v>
      </c>
    </row>
    <row r="772" spans="32:35" x14ac:dyDescent="0.2">
      <c r="AF772" s="2">
        <v>0.79166666666666663</v>
      </c>
      <c r="AG772" t="s">
        <v>747</v>
      </c>
      <c r="AH772" s="17">
        <v>360</v>
      </c>
      <c r="AI772" s="17" cm="1">
        <f t="array" ref="AI772">SUMPRODUCT(--(IFERROR(HOUR(Flights_2026_09_30333435363734[entry_hour]),-1)=HOUR(AF772)),--(IFERROR(Flights_2026_09_30333435363734[entry_sector],"")=AG772),--(IFERROR(Flights_2026_09_30333435363734[nfl],-1)&gt;=AH772),--(IFERROR(Flights_2026_09_30333435363734[nfl],-1)&lt;=IF(AH772=450,450,AH772+9)))</f>
        <v>0</v>
      </c>
    </row>
    <row r="773" spans="32:35" x14ac:dyDescent="0.2">
      <c r="AF773" s="2">
        <v>0.79166666666666663</v>
      </c>
      <c r="AG773" t="s">
        <v>747</v>
      </c>
      <c r="AH773" s="17">
        <v>370</v>
      </c>
      <c r="AI773" s="17" cm="1">
        <f t="array" ref="AI773">SUMPRODUCT(--(IFERROR(HOUR(Flights_2026_09_30333435363734[entry_hour]),-1)=HOUR(AF773)),--(IFERROR(Flights_2026_09_30333435363734[entry_sector],"")=AG773),--(IFERROR(Flights_2026_09_30333435363734[nfl],-1)&gt;=AH773),--(IFERROR(Flights_2026_09_30333435363734[nfl],-1)&lt;=IF(AH773=450,450,AH773+9)))</f>
        <v>0</v>
      </c>
    </row>
    <row r="774" spans="32:35" x14ac:dyDescent="0.2">
      <c r="AF774" s="2">
        <v>0.79166666666666663</v>
      </c>
      <c r="AG774" t="s">
        <v>747</v>
      </c>
      <c r="AH774" s="17">
        <v>380</v>
      </c>
      <c r="AI774" s="17" cm="1">
        <f t="array" ref="AI774">SUMPRODUCT(--(IFERROR(HOUR(Flights_2026_09_30333435363734[entry_hour]),-1)=HOUR(AF774)),--(IFERROR(Flights_2026_09_30333435363734[entry_sector],"")=AG774),--(IFERROR(Flights_2026_09_30333435363734[nfl],-1)&gt;=AH774),--(IFERROR(Flights_2026_09_30333435363734[nfl],-1)&lt;=IF(AH774=450,450,AH774+9)))</f>
        <v>0</v>
      </c>
    </row>
    <row r="775" spans="32:35" x14ac:dyDescent="0.2">
      <c r="AF775" s="2">
        <v>0.79166666666666663</v>
      </c>
      <c r="AG775" t="s">
        <v>747</v>
      </c>
      <c r="AH775" s="17">
        <v>390</v>
      </c>
      <c r="AI775" s="17" cm="1">
        <f t="array" ref="AI775">SUMPRODUCT(--(IFERROR(HOUR(Flights_2026_09_30333435363734[entry_hour]),-1)=HOUR(AF775)),--(IFERROR(Flights_2026_09_30333435363734[entry_sector],"")=AG775),--(IFERROR(Flights_2026_09_30333435363734[nfl],-1)&gt;=AH775),--(IFERROR(Flights_2026_09_30333435363734[nfl],-1)&lt;=IF(AH775=450,450,AH775+9)))</f>
        <v>0</v>
      </c>
    </row>
    <row r="776" spans="32:35" x14ac:dyDescent="0.2">
      <c r="AF776" s="2">
        <v>0.79166666666666663</v>
      </c>
      <c r="AG776" t="s">
        <v>747</v>
      </c>
      <c r="AH776" s="17">
        <v>400</v>
      </c>
      <c r="AI776" s="17" cm="1">
        <f t="array" ref="AI776">SUMPRODUCT(--(IFERROR(HOUR(Flights_2026_09_30333435363734[entry_hour]),-1)=HOUR(AF776)),--(IFERROR(Flights_2026_09_30333435363734[entry_sector],"")=AG776),--(IFERROR(Flights_2026_09_30333435363734[nfl],-1)&gt;=AH776),--(IFERROR(Flights_2026_09_30333435363734[nfl],-1)&lt;=IF(AH776=450,450,AH776+9)))</f>
        <v>0</v>
      </c>
    </row>
    <row r="777" spans="32:35" x14ac:dyDescent="0.2">
      <c r="AF777" s="2">
        <v>0.79166666666666663</v>
      </c>
      <c r="AG777" t="s">
        <v>747</v>
      </c>
      <c r="AH777" s="17">
        <v>410</v>
      </c>
      <c r="AI777" s="17" cm="1">
        <f t="array" ref="AI777">SUMPRODUCT(--(IFERROR(HOUR(Flights_2026_09_30333435363734[entry_hour]),-1)=HOUR(AF777)),--(IFERROR(Flights_2026_09_30333435363734[entry_sector],"")=AG777),--(IFERROR(Flights_2026_09_30333435363734[nfl],-1)&gt;=AH777),--(IFERROR(Flights_2026_09_30333435363734[nfl],-1)&lt;=IF(AH777=450,450,AH777+9)))</f>
        <v>0</v>
      </c>
    </row>
    <row r="778" spans="32:35" x14ac:dyDescent="0.2">
      <c r="AF778" s="2">
        <v>0.79166666666666663</v>
      </c>
      <c r="AG778" t="s">
        <v>747</v>
      </c>
      <c r="AH778" s="17">
        <v>420</v>
      </c>
      <c r="AI778" s="17" cm="1">
        <f t="array" ref="AI778">SUMPRODUCT(--(IFERROR(HOUR(Flights_2026_09_30333435363734[entry_hour]),-1)=HOUR(AF778)),--(IFERROR(Flights_2026_09_30333435363734[entry_sector],"")=AG778),--(IFERROR(Flights_2026_09_30333435363734[nfl],-1)&gt;=AH778),--(IFERROR(Flights_2026_09_30333435363734[nfl],-1)&lt;=IF(AH778=450,450,AH778+9)))</f>
        <v>0</v>
      </c>
    </row>
    <row r="779" spans="32:35" x14ac:dyDescent="0.2">
      <c r="AF779" s="2">
        <v>0.79166666666666663</v>
      </c>
      <c r="AG779" t="s">
        <v>747</v>
      </c>
      <c r="AH779" s="17">
        <v>430</v>
      </c>
      <c r="AI779" s="17" cm="1">
        <f t="array" ref="AI779">SUMPRODUCT(--(IFERROR(HOUR(Flights_2026_09_30333435363734[entry_hour]),-1)=HOUR(AF779)),--(IFERROR(Flights_2026_09_30333435363734[entry_sector],"")=AG779),--(IFERROR(Flights_2026_09_30333435363734[nfl],-1)&gt;=AH779),--(IFERROR(Flights_2026_09_30333435363734[nfl],-1)&lt;=IF(AH779=450,450,AH779+9)))</f>
        <v>0</v>
      </c>
    </row>
    <row r="780" spans="32:35" x14ac:dyDescent="0.2">
      <c r="AF780" s="2">
        <v>0.79166666666666663</v>
      </c>
      <c r="AG780" t="s">
        <v>747</v>
      </c>
      <c r="AH780" s="17">
        <v>440</v>
      </c>
      <c r="AI780" s="17" cm="1">
        <f t="array" ref="AI780">SUMPRODUCT(--(IFERROR(HOUR(Flights_2026_09_30333435363734[entry_hour]),-1)=HOUR(AF780)),--(IFERROR(Flights_2026_09_30333435363734[entry_sector],"")=AG780),--(IFERROR(Flights_2026_09_30333435363734[nfl],-1)&gt;=AH780),--(IFERROR(Flights_2026_09_30333435363734[nfl],-1)&lt;=IF(AH780=450,450,AH780+9)))</f>
        <v>0</v>
      </c>
    </row>
    <row r="781" spans="32:35" x14ac:dyDescent="0.2">
      <c r="AF781" s="2">
        <v>0.79166666666666663</v>
      </c>
      <c r="AG781" t="s">
        <v>747</v>
      </c>
      <c r="AH781" s="17">
        <v>450</v>
      </c>
      <c r="AI781" s="17" cm="1">
        <f t="array" ref="AI781">SUMPRODUCT(--(IFERROR(HOUR(Flights_2026_09_30333435363734[entry_hour]),-1)=HOUR(AF781)),--(IFERROR(Flights_2026_09_30333435363734[entry_sector],"")=AG781),--(IFERROR(Flights_2026_09_30333435363734[nfl],-1)&gt;=AH781),--(IFERROR(Flights_2026_09_30333435363734[nfl],-1)&lt;=IF(AH781=450,450,AH781+9)))</f>
        <v>0</v>
      </c>
    </row>
    <row r="782" spans="32:35" x14ac:dyDescent="0.2">
      <c r="AF782" s="2">
        <v>0.83333333333333337</v>
      </c>
      <c r="AG782" t="s">
        <v>743</v>
      </c>
      <c r="AH782" s="17">
        <v>200</v>
      </c>
      <c r="AI782" s="17" cm="1">
        <f t="array" ref="AI782">SUMPRODUCT(--(IFERROR(HOUR(Flights_2026_09_30333435363734[entry_hour]),-1)=HOUR(AF782)),--(IFERROR(Flights_2026_09_30333435363734[entry_sector],"")=AG782),--(IFERROR(Flights_2026_09_30333435363734[nfl],-1)&gt;=AH782),--(IFERROR(Flights_2026_09_30333435363734[nfl],-1)&lt;=IF(AH782=450,450,AH782+9)))</f>
        <v>0</v>
      </c>
    </row>
    <row r="783" spans="32:35" x14ac:dyDescent="0.2">
      <c r="AF783" s="2">
        <v>0.83333333333333337</v>
      </c>
      <c r="AG783" t="s">
        <v>743</v>
      </c>
      <c r="AH783" s="17">
        <v>210</v>
      </c>
      <c r="AI783" s="17" cm="1">
        <f t="array" ref="AI783">SUMPRODUCT(--(IFERROR(HOUR(Flights_2026_09_30333435363734[entry_hour]),-1)=HOUR(AF783)),--(IFERROR(Flights_2026_09_30333435363734[entry_sector],"")=AG783),--(IFERROR(Flights_2026_09_30333435363734[nfl],-1)&gt;=AH783),--(IFERROR(Flights_2026_09_30333435363734[nfl],-1)&lt;=IF(AH783=450,450,AH783+9)))</f>
        <v>0</v>
      </c>
    </row>
    <row r="784" spans="32:35" x14ac:dyDescent="0.2">
      <c r="AF784" s="2">
        <v>0.83333333333333337</v>
      </c>
      <c r="AG784" t="s">
        <v>743</v>
      </c>
      <c r="AH784" s="17">
        <v>220</v>
      </c>
      <c r="AI784" s="17" cm="1">
        <f t="array" ref="AI784">SUMPRODUCT(--(IFERROR(HOUR(Flights_2026_09_30333435363734[entry_hour]),-1)=HOUR(AF784)),--(IFERROR(Flights_2026_09_30333435363734[entry_sector],"")=AG784),--(IFERROR(Flights_2026_09_30333435363734[nfl],-1)&gt;=AH784),--(IFERROR(Flights_2026_09_30333435363734[nfl],-1)&lt;=IF(AH784=450,450,AH784+9)))</f>
        <v>0</v>
      </c>
    </row>
    <row r="785" spans="32:35" x14ac:dyDescent="0.2">
      <c r="AF785" s="2">
        <v>0.83333333333333337</v>
      </c>
      <c r="AG785" t="s">
        <v>743</v>
      </c>
      <c r="AH785" s="17">
        <v>230</v>
      </c>
      <c r="AI785" s="17" cm="1">
        <f t="array" ref="AI785">SUMPRODUCT(--(IFERROR(HOUR(Flights_2026_09_30333435363734[entry_hour]),-1)=HOUR(AF785)),--(IFERROR(Flights_2026_09_30333435363734[entry_sector],"")=AG785),--(IFERROR(Flights_2026_09_30333435363734[nfl],-1)&gt;=AH785),--(IFERROR(Flights_2026_09_30333435363734[nfl],-1)&lt;=IF(AH785=450,450,AH785+9)))</f>
        <v>0</v>
      </c>
    </row>
    <row r="786" spans="32:35" x14ac:dyDescent="0.2">
      <c r="AF786" s="2">
        <v>0.83333333333333337</v>
      </c>
      <c r="AG786" t="s">
        <v>743</v>
      </c>
      <c r="AH786" s="17">
        <v>240</v>
      </c>
      <c r="AI786" s="17" cm="1">
        <f t="array" ref="AI786">SUMPRODUCT(--(IFERROR(HOUR(Flights_2026_09_30333435363734[entry_hour]),-1)=HOUR(AF786)),--(IFERROR(Flights_2026_09_30333435363734[entry_sector],"")=AG786),--(IFERROR(Flights_2026_09_30333435363734[nfl],-1)&gt;=AH786),--(IFERROR(Flights_2026_09_30333435363734[nfl],-1)&lt;=IF(AH786=450,450,AH786+9)))</f>
        <v>0</v>
      </c>
    </row>
    <row r="787" spans="32:35" x14ac:dyDescent="0.2">
      <c r="AF787" s="2">
        <v>0.83333333333333337</v>
      </c>
      <c r="AG787" t="s">
        <v>743</v>
      </c>
      <c r="AH787" s="17">
        <v>250</v>
      </c>
      <c r="AI787" s="17" cm="1">
        <f t="array" ref="AI787">SUMPRODUCT(--(IFERROR(HOUR(Flights_2026_09_30333435363734[entry_hour]),-1)=HOUR(AF787)),--(IFERROR(Flights_2026_09_30333435363734[entry_sector],"")=AG787),--(IFERROR(Flights_2026_09_30333435363734[nfl],-1)&gt;=AH787),--(IFERROR(Flights_2026_09_30333435363734[nfl],-1)&lt;=IF(AH787=450,450,AH787+9)))</f>
        <v>0</v>
      </c>
    </row>
    <row r="788" spans="32:35" x14ac:dyDescent="0.2">
      <c r="AF788" s="2">
        <v>0.83333333333333337</v>
      </c>
      <c r="AG788" t="s">
        <v>743</v>
      </c>
      <c r="AH788" s="17">
        <v>260</v>
      </c>
      <c r="AI788" s="17" cm="1">
        <f t="array" ref="AI788">SUMPRODUCT(--(IFERROR(HOUR(Flights_2026_09_30333435363734[entry_hour]),-1)=HOUR(AF788)),--(IFERROR(Flights_2026_09_30333435363734[entry_sector],"")=AG788),--(IFERROR(Flights_2026_09_30333435363734[nfl],-1)&gt;=AH788),--(IFERROR(Flights_2026_09_30333435363734[nfl],-1)&lt;=IF(AH788=450,450,AH788+9)))</f>
        <v>0</v>
      </c>
    </row>
    <row r="789" spans="32:35" x14ac:dyDescent="0.2">
      <c r="AF789" s="2">
        <v>0.83333333333333337</v>
      </c>
      <c r="AG789" t="s">
        <v>743</v>
      </c>
      <c r="AH789" s="17">
        <v>270</v>
      </c>
      <c r="AI789" s="17" cm="1">
        <f t="array" ref="AI789">SUMPRODUCT(--(IFERROR(HOUR(Flights_2026_09_30333435363734[entry_hour]),-1)=HOUR(AF789)),--(IFERROR(Flights_2026_09_30333435363734[entry_sector],"")=AG789),--(IFERROR(Flights_2026_09_30333435363734[nfl],-1)&gt;=AH789),--(IFERROR(Flights_2026_09_30333435363734[nfl],-1)&lt;=IF(AH789=450,450,AH789+9)))</f>
        <v>0</v>
      </c>
    </row>
    <row r="790" spans="32:35" x14ac:dyDescent="0.2">
      <c r="AF790" s="2">
        <v>0.83333333333333337</v>
      </c>
      <c r="AG790" t="s">
        <v>743</v>
      </c>
      <c r="AH790" s="17">
        <v>280</v>
      </c>
      <c r="AI790" s="17" cm="1">
        <f t="array" ref="AI790">SUMPRODUCT(--(IFERROR(HOUR(Flights_2026_09_30333435363734[entry_hour]),-1)=HOUR(AF790)),--(IFERROR(Flights_2026_09_30333435363734[entry_sector],"")=AG790),--(IFERROR(Flights_2026_09_30333435363734[nfl],-1)&gt;=AH790),--(IFERROR(Flights_2026_09_30333435363734[nfl],-1)&lt;=IF(AH790=450,450,AH790+9)))</f>
        <v>0</v>
      </c>
    </row>
    <row r="791" spans="32:35" x14ac:dyDescent="0.2">
      <c r="AF791" s="2">
        <v>0.83333333333333337</v>
      </c>
      <c r="AG791" t="s">
        <v>743</v>
      </c>
      <c r="AH791" s="17">
        <v>290</v>
      </c>
      <c r="AI791" s="17" cm="1">
        <f t="array" ref="AI791">SUMPRODUCT(--(IFERROR(HOUR(Flights_2026_09_30333435363734[entry_hour]),-1)=HOUR(AF791)),--(IFERROR(Flights_2026_09_30333435363734[entry_sector],"")=AG791),--(IFERROR(Flights_2026_09_30333435363734[nfl],-1)&gt;=AH791),--(IFERROR(Flights_2026_09_30333435363734[nfl],-1)&lt;=IF(AH791=450,450,AH791+9)))</f>
        <v>0</v>
      </c>
    </row>
    <row r="792" spans="32:35" x14ac:dyDescent="0.2">
      <c r="AF792" s="2">
        <v>0.83333333333333337</v>
      </c>
      <c r="AG792" t="s">
        <v>743</v>
      </c>
      <c r="AH792" s="17">
        <v>300</v>
      </c>
      <c r="AI792" s="17" cm="1">
        <f t="array" ref="AI792">SUMPRODUCT(--(IFERROR(HOUR(Flights_2026_09_30333435363734[entry_hour]),-1)=HOUR(AF792)),--(IFERROR(Flights_2026_09_30333435363734[entry_sector],"")=AG792),--(IFERROR(Flights_2026_09_30333435363734[nfl],-1)&gt;=AH792),--(IFERROR(Flights_2026_09_30333435363734[nfl],-1)&lt;=IF(AH792=450,450,AH792+9)))</f>
        <v>0</v>
      </c>
    </row>
    <row r="793" spans="32:35" x14ac:dyDescent="0.2">
      <c r="AF793" s="2">
        <v>0.83333333333333337</v>
      </c>
      <c r="AG793" t="s">
        <v>743</v>
      </c>
      <c r="AH793" s="17">
        <v>310</v>
      </c>
      <c r="AI793" s="17" cm="1">
        <f t="array" ref="AI793">SUMPRODUCT(--(IFERROR(HOUR(Flights_2026_09_30333435363734[entry_hour]),-1)=HOUR(AF793)),--(IFERROR(Flights_2026_09_30333435363734[entry_sector],"")=AG793),--(IFERROR(Flights_2026_09_30333435363734[nfl],-1)&gt;=AH793),--(IFERROR(Flights_2026_09_30333435363734[nfl],-1)&lt;=IF(AH793=450,450,AH793+9)))</f>
        <v>0</v>
      </c>
    </row>
    <row r="794" spans="32:35" x14ac:dyDescent="0.2">
      <c r="AF794" s="2">
        <v>0.83333333333333337</v>
      </c>
      <c r="AG794" t="s">
        <v>743</v>
      </c>
      <c r="AH794" s="17">
        <v>320</v>
      </c>
      <c r="AI794" s="17" cm="1">
        <f t="array" ref="AI794">SUMPRODUCT(--(IFERROR(HOUR(Flights_2026_09_30333435363734[entry_hour]),-1)=HOUR(AF794)),--(IFERROR(Flights_2026_09_30333435363734[entry_sector],"")=AG794),--(IFERROR(Flights_2026_09_30333435363734[nfl],-1)&gt;=AH794),--(IFERROR(Flights_2026_09_30333435363734[nfl],-1)&lt;=IF(AH794=450,450,AH794+9)))</f>
        <v>0</v>
      </c>
    </row>
    <row r="795" spans="32:35" x14ac:dyDescent="0.2">
      <c r="AF795" s="2">
        <v>0.83333333333333337</v>
      </c>
      <c r="AG795" t="s">
        <v>743</v>
      </c>
      <c r="AH795" s="17">
        <v>330</v>
      </c>
      <c r="AI795" s="17" cm="1">
        <f t="array" ref="AI795">SUMPRODUCT(--(IFERROR(HOUR(Flights_2026_09_30333435363734[entry_hour]),-1)=HOUR(AF795)),--(IFERROR(Flights_2026_09_30333435363734[entry_sector],"")=AG795),--(IFERROR(Flights_2026_09_30333435363734[nfl],-1)&gt;=AH795),--(IFERROR(Flights_2026_09_30333435363734[nfl],-1)&lt;=IF(AH795=450,450,AH795+9)))</f>
        <v>0</v>
      </c>
    </row>
    <row r="796" spans="32:35" x14ac:dyDescent="0.2">
      <c r="AF796" s="2">
        <v>0.83333333333333337</v>
      </c>
      <c r="AG796" t="s">
        <v>743</v>
      </c>
      <c r="AH796" s="17">
        <v>340</v>
      </c>
      <c r="AI796" s="17" cm="1">
        <f t="array" ref="AI796">SUMPRODUCT(--(IFERROR(HOUR(Flights_2026_09_30333435363734[entry_hour]),-1)=HOUR(AF796)),--(IFERROR(Flights_2026_09_30333435363734[entry_sector],"")=AG796),--(IFERROR(Flights_2026_09_30333435363734[nfl],-1)&gt;=AH796),--(IFERROR(Flights_2026_09_30333435363734[nfl],-1)&lt;=IF(AH796=450,450,AH796+9)))</f>
        <v>0</v>
      </c>
    </row>
    <row r="797" spans="32:35" x14ac:dyDescent="0.2">
      <c r="AF797" s="2">
        <v>0.83333333333333337</v>
      </c>
      <c r="AG797" t="s">
        <v>743</v>
      </c>
      <c r="AH797" s="17">
        <v>350</v>
      </c>
      <c r="AI797" s="17" cm="1">
        <f t="array" ref="AI797">SUMPRODUCT(--(IFERROR(HOUR(Flights_2026_09_30333435363734[entry_hour]),-1)=HOUR(AF797)),--(IFERROR(Flights_2026_09_30333435363734[entry_sector],"")=AG797),--(IFERROR(Flights_2026_09_30333435363734[nfl],-1)&gt;=AH797),--(IFERROR(Flights_2026_09_30333435363734[nfl],-1)&lt;=IF(AH797=450,450,AH797+9)))</f>
        <v>0</v>
      </c>
    </row>
    <row r="798" spans="32:35" x14ac:dyDescent="0.2">
      <c r="AF798" s="2">
        <v>0.83333333333333337</v>
      </c>
      <c r="AG798" t="s">
        <v>743</v>
      </c>
      <c r="AH798" s="17">
        <v>360</v>
      </c>
      <c r="AI798" s="17" cm="1">
        <f t="array" ref="AI798">SUMPRODUCT(--(IFERROR(HOUR(Flights_2026_09_30333435363734[entry_hour]),-1)=HOUR(AF798)),--(IFERROR(Flights_2026_09_30333435363734[entry_sector],"")=AG798),--(IFERROR(Flights_2026_09_30333435363734[nfl],-1)&gt;=AH798),--(IFERROR(Flights_2026_09_30333435363734[nfl],-1)&lt;=IF(AH798=450,450,AH798+9)))</f>
        <v>0</v>
      </c>
    </row>
    <row r="799" spans="32:35" x14ac:dyDescent="0.2">
      <c r="AF799" s="2">
        <v>0.83333333333333337</v>
      </c>
      <c r="AG799" t="s">
        <v>743</v>
      </c>
      <c r="AH799" s="17">
        <v>370</v>
      </c>
      <c r="AI799" s="17" cm="1">
        <f t="array" ref="AI799">SUMPRODUCT(--(IFERROR(HOUR(Flights_2026_09_30333435363734[entry_hour]),-1)=HOUR(AF799)),--(IFERROR(Flights_2026_09_30333435363734[entry_sector],"")=AG799),--(IFERROR(Flights_2026_09_30333435363734[nfl],-1)&gt;=AH799),--(IFERROR(Flights_2026_09_30333435363734[nfl],-1)&lt;=IF(AH799=450,450,AH799+9)))</f>
        <v>0</v>
      </c>
    </row>
    <row r="800" spans="32:35" x14ac:dyDescent="0.2">
      <c r="AF800" s="2">
        <v>0.83333333333333337</v>
      </c>
      <c r="AG800" t="s">
        <v>743</v>
      </c>
      <c r="AH800" s="17">
        <v>380</v>
      </c>
      <c r="AI800" s="17" cm="1">
        <f t="array" ref="AI800">SUMPRODUCT(--(IFERROR(HOUR(Flights_2026_09_30333435363734[entry_hour]),-1)=HOUR(AF800)),--(IFERROR(Flights_2026_09_30333435363734[entry_sector],"")=AG800),--(IFERROR(Flights_2026_09_30333435363734[nfl],-1)&gt;=AH800),--(IFERROR(Flights_2026_09_30333435363734[nfl],-1)&lt;=IF(AH800=450,450,AH800+9)))</f>
        <v>0</v>
      </c>
    </row>
    <row r="801" spans="32:35" x14ac:dyDescent="0.2">
      <c r="AF801" s="2">
        <v>0.83333333333333337</v>
      </c>
      <c r="AG801" t="s">
        <v>743</v>
      </c>
      <c r="AH801" s="17">
        <v>390</v>
      </c>
      <c r="AI801" s="17" cm="1">
        <f t="array" ref="AI801">SUMPRODUCT(--(IFERROR(HOUR(Flights_2026_09_30333435363734[entry_hour]),-1)=HOUR(AF801)),--(IFERROR(Flights_2026_09_30333435363734[entry_sector],"")=AG801),--(IFERROR(Flights_2026_09_30333435363734[nfl],-1)&gt;=AH801),--(IFERROR(Flights_2026_09_30333435363734[nfl],-1)&lt;=IF(AH801=450,450,AH801+9)))</f>
        <v>0</v>
      </c>
    </row>
    <row r="802" spans="32:35" x14ac:dyDescent="0.2">
      <c r="AF802" s="2">
        <v>0.83333333333333337</v>
      </c>
      <c r="AG802" t="s">
        <v>743</v>
      </c>
      <c r="AH802" s="17">
        <v>400</v>
      </c>
      <c r="AI802" s="17" cm="1">
        <f t="array" ref="AI802">SUMPRODUCT(--(IFERROR(HOUR(Flights_2026_09_30333435363734[entry_hour]),-1)=HOUR(AF802)),--(IFERROR(Flights_2026_09_30333435363734[entry_sector],"")=AG802),--(IFERROR(Flights_2026_09_30333435363734[nfl],-1)&gt;=AH802),--(IFERROR(Flights_2026_09_30333435363734[nfl],-1)&lt;=IF(AH802=450,450,AH802+9)))</f>
        <v>0</v>
      </c>
    </row>
    <row r="803" spans="32:35" x14ac:dyDescent="0.2">
      <c r="AF803" s="2">
        <v>0.83333333333333337</v>
      </c>
      <c r="AG803" t="s">
        <v>743</v>
      </c>
      <c r="AH803" s="17">
        <v>410</v>
      </c>
      <c r="AI803" s="17" cm="1">
        <f t="array" ref="AI803">SUMPRODUCT(--(IFERROR(HOUR(Flights_2026_09_30333435363734[entry_hour]),-1)=HOUR(AF803)),--(IFERROR(Flights_2026_09_30333435363734[entry_sector],"")=AG803),--(IFERROR(Flights_2026_09_30333435363734[nfl],-1)&gt;=AH803),--(IFERROR(Flights_2026_09_30333435363734[nfl],-1)&lt;=IF(AH803=450,450,AH803+9)))</f>
        <v>0</v>
      </c>
    </row>
    <row r="804" spans="32:35" x14ac:dyDescent="0.2">
      <c r="AF804" s="2">
        <v>0.83333333333333337</v>
      </c>
      <c r="AG804" t="s">
        <v>743</v>
      </c>
      <c r="AH804" s="17">
        <v>420</v>
      </c>
      <c r="AI804" s="17" cm="1">
        <f t="array" ref="AI804">SUMPRODUCT(--(IFERROR(HOUR(Flights_2026_09_30333435363734[entry_hour]),-1)=HOUR(AF804)),--(IFERROR(Flights_2026_09_30333435363734[entry_sector],"")=AG804),--(IFERROR(Flights_2026_09_30333435363734[nfl],-1)&gt;=AH804),--(IFERROR(Flights_2026_09_30333435363734[nfl],-1)&lt;=IF(AH804=450,450,AH804+9)))</f>
        <v>0</v>
      </c>
    </row>
    <row r="805" spans="32:35" x14ac:dyDescent="0.2">
      <c r="AF805" s="2">
        <v>0.83333333333333337</v>
      </c>
      <c r="AG805" t="s">
        <v>743</v>
      </c>
      <c r="AH805" s="17">
        <v>430</v>
      </c>
      <c r="AI805" s="17" cm="1">
        <f t="array" ref="AI805">SUMPRODUCT(--(IFERROR(HOUR(Flights_2026_09_30333435363734[entry_hour]),-1)=HOUR(AF805)),--(IFERROR(Flights_2026_09_30333435363734[entry_sector],"")=AG805),--(IFERROR(Flights_2026_09_30333435363734[nfl],-1)&gt;=AH805),--(IFERROR(Flights_2026_09_30333435363734[nfl],-1)&lt;=IF(AH805=450,450,AH805+9)))</f>
        <v>0</v>
      </c>
    </row>
    <row r="806" spans="32:35" x14ac:dyDescent="0.2">
      <c r="AF806" s="2">
        <v>0.83333333333333337</v>
      </c>
      <c r="AG806" t="s">
        <v>743</v>
      </c>
      <c r="AH806" s="17">
        <v>440</v>
      </c>
      <c r="AI806" s="17" cm="1">
        <f t="array" ref="AI806">SUMPRODUCT(--(IFERROR(HOUR(Flights_2026_09_30333435363734[entry_hour]),-1)=HOUR(AF806)),--(IFERROR(Flights_2026_09_30333435363734[entry_sector],"")=AG806),--(IFERROR(Flights_2026_09_30333435363734[nfl],-1)&gt;=AH806),--(IFERROR(Flights_2026_09_30333435363734[nfl],-1)&lt;=IF(AH806=450,450,AH806+9)))</f>
        <v>0</v>
      </c>
    </row>
    <row r="807" spans="32:35" x14ac:dyDescent="0.2">
      <c r="AF807" s="2">
        <v>0.83333333333333337</v>
      </c>
      <c r="AG807" t="s">
        <v>743</v>
      </c>
      <c r="AH807" s="17">
        <v>450</v>
      </c>
      <c r="AI807" s="17" cm="1">
        <f t="array" ref="AI807">SUMPRODUCT(--(IFERROR(HOUR(Flights_2026_09_30333435363734[entry_hour]),-1)=HOUR(AF807)),--(IFERROR(Flights_2026_09_30333435363734[entry_sector],"")=AG807),--(IFERROR(Flights_2026_09_30333435363734[nfl],-1)&gt;=AH807),--(IFERROR(Flights_2026_09_30333435363734[nfl],-1)&lt;=IF(AH807=450,450,AH807+9)))</f>
        <v>0</v>
      </c>
    </row>
    <row r="808" spans="32:35" x14ac:dyDescent="0.2">
      <c r="AF808" s="2">
        <v>0.83333333333333337</v>
      </c>
      <c r="AG808" t="s">
        <v>744</v>
      </c>
      <c r="AH808" s="17">
        <v>200</v>
      </c>
      <c r="AI808" s="17" cm="1">
        <f t="array" ref="AI808">SUMPRODUCT(--(IFERROR(HOUR(Flights_2026_09_30333435363734[entry_hour]),-1)=HOUR(AF808)),--(IFERROR(Flights_2026_09_30333435363734[entry_sector],"")=AG808),--(IFERROR(Flights_2026_09_30333435363734[nfl],-1)&gt;=AH808),--(IFERROR(Flights_2026_09_30333435363734[nfl],-1)&lt;=IF(AH808=450,450,AH808+9)))</f>
        <v>0</v>
      </c>
    </row>
    <row r="809" spans="32:35" x14ac:dyDescent="0.2">
      <c r="AF809" s="2">
        <v>0.83333333333333337</v>
      </c>
      <c r="AG809" t="s">
        <v>744</v>
      </c>
      <c r="AH809" s="17">
        <v>210</v>
      </c>
      <c r="AI809" s="17" cm="1">
        <f t="array" ref="AI809">SUMPRODUCT(--(IFERROR(HOUR(Flights_2026_09_30333435363734[entry_hour]),-1)=HOUR(AF809)),--(IFERROR(Flights_2026_09_30333435363734[entry_sector],"")=AG809),--(IFERROR(Flights_2026_09_30333435363734[nfl],-1)&gt;=AH809),--(IFERROR(Flights_2026_09_30333435363734[nfl],-1)&lt;=IF(AH809=450,450,AH809+9)))</f>
        <v>0</v>
      </c>
    </row>
    <row r="810" spans="32:35" x14ac:dyDescent="0.2">
      <c r="AF810" s="2">
        <v>0.83333333333333337</v>
      </c>
      <c r="AG810" t="s">
        <v>744</v>
      </c>
      <c r="AH810" s="17">
        <v>220</v>
      </c>
      <c r="AI810" s="17" cm="1">
        <f t="array" ref="AI810">SUMPRODUCT(--(IFERROR(HOUR(Flights_2026_09_30333435363734[entry_hour]),-1)=HOUR(AF810)),--(IFERROR(Flights_2026_09_30333435363734[entry_sector],"")=AG810),--(IFERROR(Flights_2026_09_30333435363734[nfl],-1)&gt;=AH810),--(IFERROR(Flights_2026_09_30333435363734[nfl],-1)&lt;=IF(AH810=450,450,AH810+9)))</f>
        <v>2</v>
      </c>
    </row>
    <row r="811" spans="32:35" x14ac:dyDescent="0.2">
      <c r="AF811" s="2">
        <v>0.83333333333333337</v>
      </c>
      <c r="AG811" t="s">
        <v>744</v>
      </c>
      <c r="AH811" s="17">
        <v>230</v>
      </c>
      <c r="AI811" s="17" cm="1">
        <f t="array" ref="AI811">SUMPRODUCT(--(IFERROR(HOUR(Flights_2026_09_30333435363734[entry_hour]),-1)=HOUR(AF811)),--(IFERROR(Flights_2026_09_30333435363734[entry_sector],"")=AG811),--(IFERROR(Flights_2026_09_30333435363734[nfl],-1)&gt;=AH811),--(IFERROR(Flights_2026_09_30333435363734[nfl],-1)&lt;=IF(AH811=450,450,AH811+9)))</f>
        <v>0</v>
      </c>
    </row>
    <row r="812" spans="32:35" x14ac:dyDescent="0.2">
      <c r="AF812" s="2">
        <v>0.83333333333333337</v>
      </c>
      <c r="AG812" t="s">
        <v>744</v>
      </c>
      <c r="AH812" s="17">
        <v>240</v>
      </c>
      <c r="AI812" s="17" cm="1">
        <f t="array" ref="AI812">SUMPRODUCT(--(IFERROR(HOUR(Flights_2026_09_30333435363734[entry_hour]),-1)=HOUR(AF812)),--(IFERROR(Flights_2026_09_30333435363734[entry_sector],"")=AG812),--(IFERROR(Flights_2026_09_30333435363734[nfl],-1)&gt;=AH812),--(IFERROR(Flights_2026_09_30333435363734[nfl],-1)&lt;=IF(AH812=450,450,AH812+9)))</f>
        <v>0</v>
      </c>
    </row>
    <row r="813" spans="32:35" x14ac:dyDescent="0.2">
      <c r="AF813" s="2">
        <v>0.83333333333333337</v>
      </c>
      <c r="AG813" t="s">
        <v>744</v>
      </c>
      <c r="AH813" s="17">
        <v>250</v>
      </c>
      <c r="AI813" s="17" cm="1">
        <f t="array" ref="AI813">SUMPRODUCT(--(IFERROR(HOUR(Flights_2026_09_30333435363734[entry_hour]),-1)=HOUR(AF813)),--(IFERROR(Flights_2026_09_30333435363734[entry_sector],"")=AG813),--(IFERROR(Flights_2026_09_30333435363734[nfl],-1)&gt;=AH813),--(IFERROR(Flights_2026_09_30333435363734[nfl],-1)&lt;=IF(AH813=450,450,AH813+9)))</f>
        <v>0</v>
      </c>
    </row>
    <row r="814" spans="32:35" x14ac:dyDescent="0.2">
      <c r="AF814" s="2">
        <v>0.83333333333333337</v>
      </c>
      <c r="AG814" t="s">
        <v>744</v>
      </c>
      <c r="AH814" s="17">
        <v>260</v>
      </c>
      <c r="AI814" s="17" cm="1">
        <f t="array" ref="AI814">SUMPRODUCT(--(IFERROR(HOUR(Flights_2026_09_30333435363734[entry_hour]),-1)=HOUR(AF814)),--(IFERROR(Flights_2026_09_30333435363734[entry_sector],"")=AG814),--(IFERROR(Flights_2026_09_30333435363734[nfl],-1)&gt;=AH814),--(IFERROR(Flights_2026_09_30333435363734[nfl],-1)&lt;=IF(AH814=450,450,AH814+9)))</f>
        <v>0</v>
      </c>
    </row>
    <row r="815" spans="32:35" x14ac:dyDescent="0.2">
      <c r="AF815" s="2">
        <v>0.83333333333333337</v>
      </c>
      <c r="AG815" t="s">
        <v>744</v>
      </c>
      <c r="AH815" s="17">
        <v>270</v>
      </c>
      <c r="AI815" s="17" cm="1">
        <f t="array" ref="AI815">SUMPRODUCT(--(IFERROR(HOUR(Flights_2026_09_30333435363734[entry_hour]),-1)=HOUR(AF815)),--(IFERROR(Flights_2026_09_30333435363734[entry_sector],"")=AG815),--(IFERROR(Flights_2026_09_30333435363734[nfl],-1)&gt;=AH815),--(IFERROR(Flights_2026_09_30333435363734[nfl],-1)&lt;=IF(AH815=450,450,AH815+9)))</f>
        <v>0</v>
      </c>
    </row>
    <row r="816" spans="32:35" x14ac:dyDescent="0.2">
      <c r="AF816" s="2">
        <v>0.83333333333333337</v>
      </c>
      <c r="AG816" t="s">
        <v>744</v>
      </c>
      <c r="AH816" s="17">
        <v>280</v>
      </c>
      <c r="AI816" s="17" cm="1">
        <f t="array" ref="AI816">SUMPRODUCT(--(IFERROR(HOUR(Flights_2026_09_30333435363734[entry_hour]),-1)=HOUR(AF816)),--(IFERROR(Flights_2026_09_30333435363734[entry_sector],"")=AG816),--(IFERROR(Flights_2026_09_30333435363734[nfl],-1)&gt;=AH816),--(IFERROR(Flights_2026_09_30333435363734[nfl],-1)&lt;=IF(AH816=450,450,AH816+9)))</f>
        <v>0</v>
      </c>
    </row>
    <row r="817" spans="32:35" x14ac:dyDescent="0.2">
      <c r="AF817" s="2">
        <v>0.83333333333333337</v>
      </c>
      <c r="AG817" t="s">
        <v>744</v>
      </c>
      <c r="AH817" s="17">
        <v>290</v>
      </c>
      <c r="AI817" s="17" cm="1">
        <f t="array" ref="AI817">SUMPRODUCT(--(IFERROR(HOUR(Flights_2026_09_30333435363734[entry_hour]),-1)=HOUR(AF817)),--(IFERROR(Flights_2026_09_30333435363734[entry_sector],"")=AG817),--(IFERROR(Flights_2026_09_30333435363734[nfl],-1)&gt;=AH817),--(IFERROR(Flights_2026_09_30333435363734[nfl],-1)&lt;=IF(AH817=450,450,AH817+9)))</f>
        <v>0</v>
      </c>
    </row>
    <row r="818" spans="32:35" x14ac:dyDescent="0.2">
      <c r="AF818" s="2">
        <v>0.83333333333333337</v>
      </c>
      <c r="AG818" t="s">
        <v>744</v>
      </c>
      <c r="AH818" s="17">
        <v>300</v>
      </c>
      <c r="AI818" s="17" cm="1">
        <f t="array" ref="AI818">SUMPRODUCT(--(IFERROR(HOUR(Flights_2026_09_30333435363734[entry_hour]),-1)=HOUR(AF818)),--(IFERROR(Flights_2026_09_30333435363734[entry_sector],"")=AG818),--(IFERROR(Flights_2026_09_30333435363734[nfl],-1)&gt;=AH818),--(IFERROR(Flights_2026_09_30333435363734[nfl],-1)&lt;=IF(AH818=450,450,AH818+9)))</f>
        <v>0</v>
      </c>
    </row>
    <row r="819" spans="32:35" x14ac:dyDescent="0.2">
      <c r="AF819" s="2">
        <v>0.83333333333333337</v>
      </c>
      <c r="AG819" t="s">
        <v>744</v>
      </c>
      <c r="AH819" s="17">
        <v>310</v>
      </c>
      <c r="AI819" s="17" cm="1">
        <f t="array" ref="AI819">SUMPRODUCT(--(IFERROR(HOUR(Flights_2026_09_30333435363734[entry_hour]),-1)=HOUR(AF819)),--(IFERROR(Flights_2026_09_30333435363734[entry_sector],"")=AG819),--(IFERROR(Flights_2026_09_30333435363734[nfl],-1)&gt;=AH819),--(IFERROR(Flights_2026_09_30333435363734[nfl],-1)&lt;=IF(AH819=450,450,AH819+9)))</f>
        <v>0</v>
      </c>
    </row>
    <row r="820" spans="32:35" x14ac:dyDescent="0.2">
      <c r="AF820" s="2">
        <v>0.83333333333333337</v>
      </c>
      <c r="AG820" t="s">
        <v>744</v>
      </c>
      <c r="AH820" s="17">
        <v>320</v>
      </c>
      <c r="AI820" s="17" cm="1">
        <f t="array" ref="AI820">SUMPRODUCT(--(IFERROR(HOUR(Flights_2026_09_30333435363734[entry_hour]),-1)=HOUR(AF820)),--(IFERROR(Flights_2026_09_30333435363734[entry_sector],"")=AG820),--(IFERROR(Flights_2026_09_30333435363734[nfl],-1)&gt;=AH820),--(IFERROR(Flights_2026_09_30333435363734[nfl],-1)&lt;=IF(AH820=450,450,AH820+9)))</f>
        <v>0</v>
      </c>
    </row>
    <row r="821" spans="32:35" x14ac:dyDescent="0.2">
      <c r="AF821" s="2">
        <v>0.83333333333333337</v>
      </c>
      <c r="AG821" t="s">
        <v>744</v>
      </c>
      <c r="AH821" s="17">
        <v>330</v>
      </c>
      <c r="AI821" s="17" cm="1">
        <f t="array" ref="AI821">SUMPRODUCT(--(IFERROR(HOUR(Flights_2026_09_30333435363734[entry_hour]),-1)=HOUR(AF821)),--(IFERROR(Flights_2026_09_30333435363734[entry_sector],"")=AG821),--(IFERROR(Flights_2026_09_30333435363734[nfl],-1)&gt;=AH821),--(IFERROR(Flights_2026_09_30333435363734[nfl],-1)&lt;=IF(AH821=450,450,AH821+9)))</f>
        <v>0</v>
      </c>
    </row>
    <row r="822" spans="32:35" x14ac:dyDescent="0.2">
      <c r="AF822" s="2">
        <v>0.83333333333333337</v>
      </c>
      <c r="AG822" t="s">
        <v>744</v>
      </c>
      <c r="AH822" s="17">
        <v>340</v>
      </c>
      <c r="AI822" s="17" cm="1">
        <f t="array" ref="AI822">SUMPRODUCT(--(IFERROR(HOUR(Flights_2026_09_30333435363734[entry_hour]),-1)=HOUR(AF822)),--(IFERROR(Flights_2026_09_30333435363734[entry_sector],"")=AG822),--(IFERROR(Flights_2026_09_30333435363734[nfl],-1)&gt;=AH822),--(IFERROR(Flights_2026_09_30333435363734[nfl],-1)&lt;=IF(AH822=450,450,AH822+9)))</f>
        <v>0</v>
      </c>
    </row>
    <row r="823" spans="32:35" x14ac:dyDescent="0.2">
      <c r="AF823" s="2">
        <v>0.83333333333333337</v>
      </c>
      <c r="AG823" t="s">
        <v>744</v>
      </c>
      <c r="AH823" s="17">
        <v>350</v>
      </c>
      <c r="AI823" s="17" cm="1">
        <f t="array" ref="AI823">SUMPRODUCT(--(IFERROR(HOUR(Flights_2026_09_30333435363734[entry_hour]),-1)=HOUR(AF823)),--(IFERROR(Flights_2026_09_30333435363734[entry_sector],"")=AG823),--(IFERROR(Flights_2026_09_30333435363734[nfl],-1)&gt;=AH823),--(IFERROR(Flights_2026_09_30333435363734[nfl],-1)&lt;=IF(AH823=450,450,AH823+9)))</f>
        <v>0</v>
      </c>
    </row>
    <row r="824" spans="32:35" x14ac:dyDescent="0.2">
      <c r="AF824" s="2">
        <v>0.83333333333333337</v>
      </c>
      <c r="AG824" t="s">
        <v>744</v>
      </c>
      <c r="AH824" s="17">
        <v>360</v>
      </c>
      <c r="AI824" s="17" cm="1">
        <f t="array" ref="AI824">SUMPRODUCT(--(IFERROR(HOUR(Flights_2026_09_30333435363734[entry_hour]),-1)=HOUR(AF824)),--(IFERROR(Flights_2026_09_30333435363734[entry_sector],"")=AG824),--(IFERROR(Flights_2026_09_30333435363734[nfl],-1)&gt;=AH824),--(IFERROR(Flights_2026_09_30333435363734[nfl],-1)&lt;=IF(AH824=450,450,AH824+9)))</f>
        <v>0</v>
      </c>
    </row>
    <row r="825" spans="32:35" x14ac:dyDescent="0.2">
      <c r="AF825" s="2">
        <v>0.83333333333333337</v>
      </c>
      <c r="AG825" t="s">
        <v>744</v>
      </c>
      <c r="AH825" s="17">
        <v>370</v>
      </c>
      <c r="AI825" s="17" cm="1">
        <f t="array" ref="AI825">SUMPRODUCT(--(IFERROR(HOUR(Flights_2026_09_30333435363734[entry_hour]),-1)=HOUR(AF825)),--(IFERROR(Flights_2026_09_30333435363734[entry_sector],"")=AG825),--(IFERROR(Flights_2026_09_30333435363734[nfl],-1)&gt;=AH825),--(IFERROR(Flights_2026_09_30333435363734[nfl],-1)&lt;=IF(AH825=450,450,AH825+9)))</f>
        <v>0</v>
      </c>
    </row>
    <row r="826" spans="32:35" x14ac:dyDescent="0.2">
      <c r="AF826" s="2">
        <v>0.83333333333333337</v>
      </c>
      <c r="AG826" t="s">
        <v>744</v>
      </c>
      <c r="AH826" s="17">
        <v>380</v>
      </c>
      <c r="AI826" s="17" cm="1">
        <f t="array" ref="AI826">SUMPRODUCT(--(IFERROR(HOUR(Flights_2026_09_30333435363734[entry_hour]),-1)=HOUR(AF826)),--(IFERROR(Flights_2026_09_30333435363734[entry_sector],"")=AG826),--(IFERROR(Flights_2026_09_30333435363734[nfl],-1)&gt;=AH826),--(IFERROR(Flights_2026_09_30333435363734[nfl],-1)&lt;=IF(AH826=450,450,AH826+9)))</f>
        <v>0</v>
      </c>
    </row>
    <row r="827" spans="32:35" x14ac:dyDescent="0.2">
      <c r="AF827" s="2">
        <v>0.83333333333333337</v>
      </c>
      <c r="AG827" t="s">
        <v>744</v>
      </c>
      <c r="AH827" s="17">
        <v>390</v>
      </c>
      <c r="AI827" s="17" cm="1">
        <f t="array" ref="AI827">SUMPRODUCT(--(IFERROR(HOUR(Flights_2026_09_30333435363734[entry_hour]),-1)=HOUR(AF827)),--(IFERROR(Flights_2026_09_30333435363734[entry_sector],"")=AG827),--(IFERROR(Flights_2026_09_30333435363734[nfl],-1)&gt;=AH827),--(IFERROR(Flights_2026_09_30333435363734[nfl],-1)&lt;=IF(AH827=450,450,AH827+9)))</f>
        <v>0</v>
      </c>
    </row>
    <row r="828" spans="32:35" x14ac:dyDescent="0.2">
      <c r="AF828" s="2">
        <v>0.83333333333333337</v>
      </c>
      <c r="AG828" t="s">
        <v>744</v>
      </c>
      <c r="AH828" s="17">
        <v>400</v>
      </c>
      <c r="AI828" s="17" cm="1">
        <f t="array" ref="AI828">SUMPRODUCT(--(IFERROR(HOUR(Flights_2026_09_30333435363734[entry_hour]),-1)=HOUR(AF828)),--(IFERROR(Flights_2026_09_30333435363734[entry_sector],"")=AG828),--(IFERROR(Flights_2026_09_30333435363734[nfl],-1)&gt;=AH828),--(IFERROR(Flights_2026_09_30333435363734[nfl],-1)&lt;=IF(AH828=450,450,AH828+9)))</f>
        <v>0</v>
      </c>
    </row>
    <row r="829" spans="32:35" x14ac:dyDescent="0.2">
      <c r="AF829" s="2">
        <v>0.83333333333333337</v>
      </c>
      <c r="AG829" t="s">
        <v>744</v>
      </c>
      <c r="AH829" s="17">
        <v>410</v>
      </c>
      <c r="AI829" s="17" cm="1">
        <f t="array" ref="AI829">SUMPRODUCT(--(IFERROR(HOUR(Flights_2026_09_30333435363734[entry_hour]),-1)=HOUR(AF829)),--(IFERROR(Flights_2026_09_30333435363734[entry_sector],"")=AG829),--(IFERROR(Flights_2026_09_30333435363734[nfl],-1)&gt;=AH829),--(IFERROR(Flights_2026_09_30333435363734[nfl],-1)&lt;=IF(AH829=450,450,AH829+9)))</f>
        <v>0</v>
      </c>
    </row>
    <row r="830" spans="32:35" x14ac:dyDescent="0.2">
      <c r="AF830" s="2">
        <v>0.83333333333333337</v>
      </c>
      <c r="AG830" t="s">
        <v>744</v>
      </c>
      <c r="AH830" s="17">
        <v>420</v>
      </c>
      <c r="AI830" s="17" cm="1">
        <f t="array" ref="AI830">SUMPRODUCT(--(IFERROR(HOUR(Flights_2026_09_30333435363734[entry_hour]),-1)=HOUR(AF830)),--(IFERROR(Flights_2026_09_30333435363734[entry_sector],"")=AG830),--(IFERROR(Flights_2026_09_30333435363734[nfl],-1)&gt;=AH830),--(IFERROR(Flights_2026_09_30333435363734[nfl],-1)&lt;=IF(AH830=450,450,AH830+9)))</f>
        <v>0</v>
      </c>
    </row>
    <row r="831" spans="32:35" x14ac:dyDescent="0.2">
      <c r="AF831" s="2">
        <v>0.83333333333333337</v>
      </c>
      <c r="AG831" t="s">
        <v>744</v>
      </c>
      <c r="AH831" s="17">
        <v>430</v>
      </c>
      <c r="AI831" s="17" cm="1">
        <f t="array" ref="AI831">SUMPRODUCT(--(IFERROR(HOUR(Flights_2026_09_30333435363734[entry_hour]),-1)=HOUR(AF831)),--(IFERROR(Flights_2026_09_30333435363734[entry_sector],"")=AG831),--(IFERROR(Flights_2026_09_30333435363734[nfl],-1)&gt;=AH831),--(IFERROR(Flights_2026_09_30333435363734[nfl],-1)&lt;=IF(AH831=450,450,AH831+9)))</f>
        <v>0</v>
      </c>
    </row>
    <row r="832" spans="32:35" x14ac:dyDescent="0.2">
      <c r="AF832" s="2">
        <v>0.83333333333333337</v>
      </c>
      <c r="AG832" t="s">
        <v>744</v>
      </c>
      <c r="AH832" s="17">
        <v>440</v>
      </c>
      <c r="AI832" s="17" cm="1">
        <f t="array" ref="AI832">SUMPRODUCT(--(IFERROR(HOUR(Flights_2026_09_30333435363734[entry_hour]),-1)=HOUR(AF832)),--(IFERROR(Flights_2026_09_30333435363734[entry_sector],"")=AG832),--(IFERROR(Flights_2026_09_30333435363734[nfl],-1)&gt;=AH832),--(IFERROR(Flights_2026_09_30333435363734[nfl],-1)&lt;=IF(AH832=450,450,AH832+9)))</f>
        <v>0</v>
      </c>
    </row>
    <row r="833" spans="32:35" x14ac:dyDescent="0.2">
      <c r="AF833" s="2">
        <v>0.83333333333333337</v>
      </c>
      <c r="AG833" t="s">
        <v>744</v>
      </c>
      <c r="AH833" s="17">
        <v>450</v>
      </c>
      <c r="AI833" s="17" cm="1">
        <f t="array" ref="AI833">SUMPRODUCT(--(IFERROR(HOUR(Flights_2026_09_30333435363734[entry_hour]),-1)=HOUR(AF833)),--(IFERROR(Flights_2026_09_30333435363734[entry_sector],"")=AG833),--(IFERROR(Flights_2026_09_30333435363734[nfl],-1)&gt;=AH833),--(IFERROR(Flights_2026_09_30333435363734[nfl],-1)&lt;=IF(AH833=450,450,AH833+9)))</f>
        <v>0</v>
      </c>
    </row>
    <row r="834" spans="32:35" x14ac:dyDescent="0.2">
      <c r="AF834" s="2">
        <v>0.83333333333333337</v>
      </c>
      <c r="AG834" t="s">
        <v>745</v>
      </c>
      <c r="AH834" s="17">
        <v>200</v>
      </c>
      <c r="AI834" s="17" cm="1">
        <f t="array" ref="AI834">SUMPRODUCT(--(IFERROR(HOUR(Flights_2026_09_30333435363734[entry_hour]),-1)=HOUR(AF834)),--(IFERROR(Flights_2026_09_30333435363734[entry_sector],"")=AG834),--(IFERROR(Flights_2026_09_30333435363734[nfl],-1)&gt;=AH834),--(IFERROR(Flights_2026_09_30333435363734[nfl],-1)&lt;=IF(AH834=450,450,AH834+9)))</f>
        <v>0</v>
      </c>
    </row>
    <row r="835" spans="32:35" x14ac:dyDescent="0.2">
      <c r="AF835" s="2">
        <v>0.83333333333333337</v>
      </c>
      <c r="AG835" t="s">
        <v>745</v>
      </c>
      <c r="AH835" s="17">
        <v>210</v>
      </c>
      <c r="AI835" s="17" cm="1">
        <f t="array" ref="AI835">SUMPRODUCT(--(IFERROR(HOUR(Flights_2026_09_30333435363734[entry_hour]),-1)=HOUR(AF835)),--(IFERROR(Flights_2026_09_30333435363734[entry_sector],"")=AG835),--(IFERROR(Flights_2026_09_30333435363734[nfl],-1)&gt;=AH835),--(IFERROR(Flights_2026_09_30333435363734[nfl],-1)&lt;=IF(AH835=450,450,AH835+9)))</f>
        <v>0</v>
      </c>
    </row>
    <row r="836" spans="32:35" x14ac:dyDescent="0.2">
      <c r="AF836" s="2">
        <v>0.83333333333333337</v>
      </c>
      <c r="AG836" t="s">
        <v>745</v>
      </c>
      <c r="AH836" s="17">
        <v>220</v>
      </c>
      <c r="AI836" s="17" cm="1">
        <f t="array" ref="AI836">SUMPRODUCT(--(IFERROR(HOUR(Flights_2026_09_30333435363734[entry_hour]),-1)=HOUR(AF836)),--(IFERROR(Flights_2026_09_30333435363734[entry_sector],"")=AG836),--(IFERROR(Flights_2026_09_30333435363734[nfl],-1)&gt;=AH836),--(IFERROR(Flights_2026_09_30333435363734[nfl],-1)&lt;=IF(AH836=450,450,AH836+9)))</f>
        <v>0</v>
      </c>
    </row>
    <row r="837" spans="32:35" x14ac:dyDescent="0.2">
      <c r="AF837" s="2">
        <v>0.83333333333333337</v>
      </c>
      <c r="AG837" t="s">
        <v>745</v>
      </c>
      <c r="AH837" s="17">
        <v>230</v>
      </c>
      <c r="AI837" s="17" cm="1">
        <f t="array" ref="AI837">SUMPRODUCT(--(IFERROR(HOUR(Flights_2026_09_30333435363734[entry_hour]),-1)=HOUR(AF837)),--(IFERROR(Flights_2026_09_30333435363734[entry_sector],"")=AG837),--(IFERROR(Flights_2026_09_30333435363734[nfl],-1)&gt;=AH837),--(IFERROR(Flights_2026_09_30333435363734[nfl],-1)&lt;=IF(AH837=450,450,AH837+9)))</f>
        <v>0</v>
      </c>
    </row>
    <row r="838" spans="32:35" x14ac:dyDescent="0.2">
      <c r="AF838" s="2">
        <v>0.83333333333333337</v>
      </c>
      <c r="AG838" t="s">
        <v>745</v>
      </c>
      <c r="AH838" s="17">
        <v>240</v>
      </c>
      <c r="AI838" s="17" cm="1">
        <f t="array" ref="AI838">SUMPRODUCT(--(IFERROR(HOUR(Flights_2026_09_30333435363734[entry_hour]),-1)=HOUR(AF838)),--(IFERROR(Flights_2026_09_30333435363734[entry_sector],"")=AG838),--(IFERROR(Flights_2026_09_30333435363734[nfl],-1)&gt;=AH838),--(IFERROR(Flights_2026_09_30333435363734[nfl],-1)&lt;=IF(AH838=450,450,AH838+9)))</f>
        <v>0</v>
      </c>
    </row>
    <row r="839" spans="32:35" x14ac:dyDescent="0.2">
      <c r="AF839" s="2">
        <v>0.83333333333333337</v>
      </c>
      <c r="AG839" t="s">
        <v>745</v>
      </c>
      <c r="AH839" s="17">
        <v>250</v>
      </c>
      <c r="AI839" s="17" cm="1">
        <f t="array" ref="AI839">SUMPRODUCT(--(IFERROR(HOUR(Flights_2026_09_30333435363734[entry_hour]),-1)=HOUR(AF839)),--(IFERROR(Flights_2026_09_30333435363734[entry_sector],"")=AG839),--(IFERROR(Flights_2026_09_30333435363734[nfl],-1)&gt;=AH839),--(IFERROR(Flights_2026_09_30333435363734[nfl],-1)&lt;=IF(AH839=450,450,AH839+9)))</f>
        <v>0</v>
      </c>
    </row>
    <row r="840" spans="32:35" x14ac:dyDescent="0.2">
      <c r="AF840" s="2">
        <v>0.83333333333333337</v>
      </c>
      <c r="AG840" t="s">
        <v>745</v>
      </c>
      <c r="AH840" s="17">
        <v>260</v>
      </c>
      <c r="AI840" s="17" cm="1">
        <f t="array" ref="AI840">SUMPRODUCT(--(IFERROR(HOUR(Flights_2026_09_30333435363734[entry_hour]),-1)=HOUR(AF840)),--(IFERROR(Flights_2026_09_30333435363734[entry_sector],"")=AG840),--(IFERROR(Flights_2026_09_30333435363734[nfl],-1)&gt;=AH840),--(IFERROR(Flights_2026_09_30333435363734[nfl],-1)&lt;=IF(AH840=450,450,AH840+9)))</f>
        <v>0</v>
      </c>
    </row>
    <row r="841" spans="32:35" x14ac:dyDescent="0.2">
      <c r="AF841" s="2">
        <v>0.83333333333333337</v>
      </c>
      <c r="AG841" t="s">
        <v>745</v>
      </c>
      <c r="AH841" s="17">
        <v>270</v>
      </c>
      <c r="AI841" s="17" cm="1">
        <f t="array" ref="AI841">SUMPRODUCT(--(IFERROR(HOUR(Flights_2026_09_30333435363734[entry_hour]),-1)=HOUR(AF841)),--(IFERROR(Flights_2026_09_30333435363734[entry_sector],"")=AG841),--(IFERROR(Flights_2026_09_30333435363734[nfl],-1)&gt;=AH841),--(IFERROR(Flights_2026_09_30333435363734[nfl],-1)&lt;=IF(AH841=450,450,AH841+9)))</f>
        <v>0</v>
      </c>
    </row>
    <row r="842" spans="32:35" x14ac:dyDescent="0.2">
      <c r="AF842" s="2">
        <v>0.83333333333333337</v>
      </c>
      <c r="AG842" t="s">
        <v>745</v>
      </c>
      <c r="AH842" s="17">
        <v>280</v>
      </c>
      <c r="AI842" s="17" cm="1">
        <f t="array" ref="AI842">SUMPRODUCT(--(IFERROR(HOUR(Flights_2026_09_30333435363734[entry_hour]),-1)=HOUR(AF842)),--(IFERROR(Flights_2026_09_30333435363734[entry_sector],"")=AG842),--(IFERROR(Flights_2026_09_30333435363734[nfl],-1)&gt;=AH842),--(IFERROR(Flights_2026_09_30333435363734[nfl],-1)&lt;=IF(AH842=450,450,AH842+9)))</f>
        <v>0</v>
      </c>
    </row>
    <row r="843" spans="32:35" x14ac:dyDescent="0.2">
      <c r="AF843" s="2">
        <v>0.83333333333333337</v>
      </c>
      <c r="AG843" t="s">
        <v>745</v>
      </c>
      <c r="AH843" s="17">
        <v>290</v>
      </c>
      <c r="AI843" s="17" cm="1">
        <f t="array" ref="AI843">SUMPRODUCT(--(IFERROR(HOUR(Flights_2026_09_30333435363734[entry_hour]),-1)=HOUR(AF843)),--(IFERROR(Flights_2026_09_30333435363734[entry_sector],"")=AG843),--(IFERROR(Flights_2026_09_30333435363734[nfl],-1)&gt;=AH843),--(IFERROR(Flights_2026_09_30333435363734[nfl],-1)&lt;=IF(AH843=450,450,AH843+9)))</f>
        <v>0</v>
      </c>
    </row>
    <row r="844" spans="32:35" x14ac:dyDescent="0.2">
      <c r="AF844" s="2">
        <v>0.83333333333333337</v>
      </c>
      <c r="AG844" t="s">
        <v>745</v>
      </c>
      <c r="AH844" s="17">
        <v>300</v>
      </c>
      <c r="AI844" s="17" cm="1">
        <f t="array" ref="AI844">SUMPRODUCT(--(IFERROR(HOUR(Flights_2026_09_30333435363734[entry_hour]),-1)=HOUR(AF844)),--(IFERROR(Flights_2026_09_30333435363734[entry_sector],"")=AG844),--(IFERROR(Flights_2026_09_30333435363734[nfl],-1)&gt;=AH844),--(IFERROR(Flights_2026_09_30333435363734[nfl],-1)&lt;=IF(AH844=450,450,AH844+9)))</f>
        <v>0</v>
      </c>
    </row>
    <row r="845" spans="32:35" x14ac:dyDescent="0.2">
      <c r="AF845" s="2">
        <v>0.83333333333333337</v>
      </c>
      <c r="AG845" t="s">
        <v>745</v>
      </c>
      <c r="AH845" s="17">
        <v>310</v>
      </c>
      <c r="AI845" s="17" cm="1">
        <f t="array" ref="AI845">SUMPRODUCT(--(IFERROR(HOUR(Flights_2026_09_30333435363734[entry_hour]),-1)=HOUR(AF845)),--(IFERROR(Flights_2026_09_30333435363734[entry_sector],"")=AG845),--(IFERROR(Flights_2026_09_30333435363734[nfl],-1)&gt;=AH845),--(IFERROR(Flights_2026_09_30333435363734[nfl],-1)&lt;=IF(AH845=450,450,AH845+9)))</f>
        <v>0</v>
      </c>
    </row>
    <row r="846" spans="32:35" x14ac:dyDescent="0.2">
      <c r="AF846" s="2">
        <v>0.83333333333333337</v>
      </c>
      <c r="AG846" t="s">
        <v>745</v>
      </c>
      <c r="AH846" s="17">
        <v>320</v>
      </c>
      <c r="AI846" s="17" cm="1">
        <f t="array" ref="AI846">SUMPRODUCT(--(IFERROR(HOUR(Flights_2026_09_30333435363734[entry_hour]),-1)=HOUR(AF846)),--(IFERROR(Flights_2026_09_30333435363734[entry_sector],"")=AG846),--(IFERROR(Flights_2026_09_30333435363734[nfl],-1)&gt;=AH846),--(IFERROR(Flights_2026_09_30333435363734[nfl],-1)&lt;=IF(AH846=450,450,AH846+9)))</f>
        <v>0</v>
      </c>
    </row>
    <row r="847" spans="32:35" x14ac:dyDescent="0.2">
      <c r="AF847" s="2">
        <v>0.83333333333333337</v>
      </c>
      <c r="AG847" t="s">
        <v>745</v>
      </c>
      <c r="AH847" s="17">
        <v>330</v>
      </c>
      <c r="AI847" s="17" cm="1">
        <f t="array" ref="AI847">SUMPRODUCT(--(IFERROR(HOUR(Flights_2026_09_30333435363734[entry_hour]),-1)=HOUR(AF847)),--(IFERROR(Flights_2026_09_30333435363734[entry_sector],"")=AG847),--(IFERROR(Flights_2026_09_30333435363734[nfl],-1)&gt;=AH847),--(IFERROR(Flights_2026_09_30333435363734[nfl],-1)&lt;=IF(AH847=450,450,AH847+9)))</f>
        <v>0</v>
      </c>
    </row>
    <row r="848" spans="32:35" x14ac:dyDescent="0.2">
      <c r="AF848" s="2">
        <v>0.83333333333333337</v>
      </c>
      <c r="AG848" t="s">
        <v>745</v>
      </c>
      <c r="AH848" s="17">
        <v>340</v>
      </c>
      <c r="AI848" s="17" cm="1">
        <f t="array" ref="AI848">SUMPRODUCT(--(IFERROR(HOUR(Flights_2026_09_30333435363734[entry_hour]),-1)=HOUR(AF848)),--(IFERROR(Flights_2026_09_30333435363734[entry_sector],"")=AG848),--(IFERROR(Flights_2026_09_30333435363734[nfl],-1)&gt;=AH848),--(IFERROR(Flights_2026_09_30333435363734[nfl],-1)&lt;=IF(AH848=450,450,AH848+9)))</f>
        <v>0</v>
      </c>
    </row>
    <row r="849" spans="32:35" x14ac:dyDescent="0.2">
      <c r="AF849" s="2">
        <v>0.83333333333333337</v>
      </c>
      <c r="AG849" t="s">
        <v>745</v>
      </c>
      <c r="AH849" s="17">
        <v>350</v>
      </c>
      <c r="AI849" s="17" cm="1">
        <f t="array" ref="AI849">SUMPRODUCT(--(IFERROR(HOUR(Flights_2026_09_30333435363734[entry_hour]),-1)=HOUR(AF849)),--(IFERROR(Flights_2026_09_30333435363734[entry_sector],"")=AG849),--(IFERROR(Flights_2026_09_30333435363734[nfl],-1)&gt;=AH849),--(IFERROR(Flights_2026_09_30333435363734[nfl],-1)&lt;=IF(AH849=450,450,AH849+9)))</f>
        <v>3</v>
      </c>
    </row>
    <row r="850" spans="32:35" x14ac:dyDescent="0.2">
      <c r="AF850" s="2">
        <v>0.83333333333333337</v>
      </c>
      <c r="AG850" t="s">
        <v>745</v>
      </c>
      <c r="AH850" s="17">
        <v>360</v>
      </c>
      <c r="AI850" s="17" cm="1">
        <f t="array" ref="AI850">SUMPRODUCT(--(IFERROR(HOUR(Flights_2026_09_30333435363734[entry_hour]),-1)=HOUR(AF850)),--(IFERROR(Flights_2026_09_30333435363734[entry_sector],"")=AG850),--(IFERROR(Flights_2026_09_30333435363734[nfl],-1)&gt;=AH850),--(IFERROR(Flights_2026_09_30333435363734[nfl],-1)&lt;=IF(AH850=450,450,AH850+9)))</f>
        <v>0</v>
      </c>
    </row>
    <row r="851" spans="32:35" x14ac:dyDescent="0.2">
      <c r="AF851" s="2">
        <v>0.83333333333333337</v>
      </c>
      <c r="AG851" t="s">
        <v>745</v>
      </c>
      <c r="AH851" s="17">
        <v>370</v>
      </c>
      <c r="AI851" s="17" cm="1">
        <f t="array" ref="AI851">SUMPRODUCT(--(IFERROR(HOUR(Flights_2026_09_30333435363734[entry_hour]),-1)=HOUR(AF851)),--(IFERROR(Flights_2026_09_30333435363734[entry_sector],"")=AG851),--(IFERROR(Flights_2026_09_30333435363734[nfl],-1)&gt;=AH851),--(IFERROR(Flights_2026_09_30333435363734[nfl],-1)&lt;=IF(AH851=450,450,AH851+9)))</f>
        <v>0</v>
      </c>
    </row>
    <row r="852" spans="32:35" x14ac:dyDescent="0.2">
      <c r="AF852" s="2">
        <v>0.83333333333333337</v>
      </c>
      <c r="AG852" t="s">
        <v>745</v>
      </c>
      <c r="AH852" s="17">
        <v>380</v>
      </c>
      <c r="AI852" s="17" cm="1">
        <f t="array" ref="AI852">SUMPRODUCT(--(IFERROR(HOUR(Flights_2026_09_30333435363734[entry_hour]),-1)=HOUR(AF852)),--(IFERROR(Flights_2026_09_30333435363734[entry_sector],"")=AG852),--(IFERROR(Flights_2026_09_30333435363734[nfl],-1)&gt;=AH852),--(IFERROR(Flights_2026_09_30333435363734[nfl],-1)&lt;=IF(AH852=450,450,AH852+9)))</f>
        <v>0</v>
      </c>
    </row>
    <row r="853" spans="32:35" x14ac:dyDescent="0.2">
      <c r="AF853" s="2">
        <v>0.83333333333333337</v>
      </c>
      <c r="AG853" t="s">
        <v>745</v>
      </c>
      <c r="AH853" s="17">
        <v>390</v>
      </c>
      <c r="AI853" s="17" cm="1">
        <f t="array" ref="AI853">SUMPRODUCT(--(IFERROR(HOUR(Flights_2026_09_30333435363734[entry_hour]),-1)=HOUR(AF853)),--(IFERROR(Flights_2026_09_30333435363734[entry_sector],"")=AG853),--(IFERROR(Flights_2026_09_30333435363734[nfl],-1)&gt;=AH853),--(IFERROR(Flights_2026_09_30333435363734[nfl],-1)&lt;=IF(AH853=450,450,AH853+9)))</f>
        <v>1</v>
      </c>
    </row>
    <row r="854" spans="32:35" x14ac:dyDescent="0.2">
      <c r="AF854" s="2">
        <v>0.83333333333333337</v>
      </c>
      <c r="AG854" t="s">
        <v>745</v>
      </c>
      <c r="AH854" s="17">
        <v>400</v>
      </c>
      <c r="AI854" s="17" cm="1">
        <f t="array" ref="AI854">SUMPRODUCT(--(IFERROR(HOUR(Flights_2026_09_30333435363734[entry_hour]),-1)=HOUR(AF854)),--(IFERROR(Flights_2026_09_30333435363734[entry_sector],"")=AG854),--(IFERROR(Flights_2026_09_30333435363734[nfl],-1)&gt;=AH854),--(IFERROR(Flights_2026_09_30333435363734[nfl],-1)&lt;=IF(AH854=450,450,AH854+9)))</f>
        <v>0</v>
      </c>
    </row>
    <row r="855" spans="32:35" x14ac:dyDescent="0.2">
      <c r="AF855" s="2">
        <v>0.83333333333333337</v>
      </c>
      <c r="AG855" t="s">
        <v>745</v>
      </c>
      <c r="AH855" s="17">
        <v>410</v>
      </c>
      <c r="AI855" s="17" cm="1">
        <f t="array" ref="AI855">SUMPRODUCT(--(IFERROR(HOUR(Flights_2026_09_30333435363734[entry_hour]),-1)=HOUR(AF855)),--(IFERROR(Flights_2026_09_30333435363734[entry_sector],"")=AG855),--(IFERROR(Flights_2026_09_30333435363734[nfl],-1)&gt;=AH855),--(IFERROR(Flights_2026_09_30333435363734[nfl],-1)&lt;=IF(AH855=450,450,AH855+9)))</f>
        <v>0</v>
      </c>
    </row>
    <row r="856" spans="32:35" x14ac:dyDescent="0.2">
      <c r="AF856" s="2">
        <v>0.83333333333333337</v>
      </c>
      <c r="AG856" t="s">
        <v>745</v>
      </c>
      <c r="AH856" s="17">
        <v>420</v>
      </c>
      <c r="AI856" s="17" cm="1">
        <f t="array" ref="AI856">SUMPRODUCT(--(IFERROR(HOUR(Flights_2026_09_30333435363734[entry_hour]),-1)=HOUR(AF856)),--(IFERROR(Flights_2026_09_30333435363734[entry_sector],"")=AG856),--(IFERROR(Flights_2026_09_30333435363734[nfl],-1)&gt;=AH856),--(IFERROR(Flights_2026_09_30333435363734[nfl],-1)&lt;=IF(AH856=450,450,AH856+9)))</f>
        <v>0</v>
      </c>
    </row>
    <row r="857" spans="32:35" x14ac:dyDescent="0.2">
      <c r="AF857" s="2">
        <v>0.83333333333333337</v>
      </c>
      <c r="AG857" t="s">
        <v>745</v>
      </c>
      <c r="AH857" s="17">
        <v>430</v>
      </c>
      <c r="AI857" s="17" cm="1">
        <f t="array" ref="AI857">SUMPRODUCT(--(IFERROR(HOUR(Flights_2026_09_30333435363734[entry_hour]),-1)=HOUR(AF857)),--(IFERROR(Flights_2026_09_30333435363734[entry_sector],"")=AG857),--(IFERROR(Flights_2026_09_30333435363734[nfl],-1)&gt;=AH857),--(IFERROR(Flights_2026_09_30333435363734[nfl],-1)&lt;=IF(AH857=450,450,AH857+9)))</f>
        <v>0</v>
      </c>
    </row>
    <row r="858" spans="32:35" x14ac:dyDescent="0.2">
      <c r="AF858" s="2">
        <v>0.83333333333333337</v>
      </c>
      <c r="AG858" t="s">
        <v>745</v>
      </c>
      <c r="AH858" s="17">
        <v>440</v>
      </c>
      <c r="AI858" s="17" cm="1">
        <f t="array" ref="AI858">SUMPRODUCT(--(IFERROR(HOUR(Flights_2026_09_30333435363734[entry_hour]),-1)=HOUR(AF858)),--(IFERROR(Flights_2026_09_30333435363734[entry_sector],"")=AG858),--(IFERROR(Flights_2026_09_30333435363734[nfl],-1)&gt;=AH858),--(IFERROR(Flights_2026_09_30333435363734[nfl],-1)&lt;=IF(AH858=450,450,AH858+9)))</f>
        <v>0</v>
      </c>
    </row>
    <row r="859" spans="32:35" x14ac:dyDescent="0.2">
      <c r="AF859" s="2">
        <v>0.83333333333333337</v>
      </c>
      <c r="AG859" t="s">
        <v>745</v>
      </c>
      <c r="AH859" s="17">
        <v>450</v>
      </c>
      <c r="AI859" s="17" cm="1">
        <f t="array" ref="AI859">SUMPRODUCT(--(IFERROR(HOUR(Flights_2026_09_30333435363734[entry_hour]),-1)=HOUR(AF859)),--(IFERROR(Flights_2026_09_30333435363734[entry_sector],"")=AG859),--(IFERROR(Flights_2026_09_30333435363734[nfl],-1)&gt;=AH859),--(IFERROR(Flights_2026_09_30333435363734[nfl],-1)&lt;=IF(AH859=450,450,AH859+9)))</f>
        <v>0</v>
      </c>
    </row>
    <row r="860" spans="32:35" x14ac:dyDescent="0.2">
      <c r="AF860" s="2">
        <v>0.83333333333333337</v>
      </c>
      <c r="AG860" t="s">
        <v>840</v>
      </c>
      <c r="AH860" s="17">
        <v>200</v>
      </c>
      <c r="AI860" s="17" cm="1">
        <f t="array" ref="AI860">SUMPRODUCT(--(IFERROR(HOUR(Flights_2026_09_30333435363734[entry_hour]),-1)=HOUR(AF860)),--(IFERROR(Flights_2026_09_30333435363734[entry_sector],"")=AG860),--(IFERROR(Flights_2026_09_30333435363734[nfl],-1)&gt;=AH860),--(IFERROR(Flights_2026_09_30333435363734[nfl],-1)&lt;=IF(AH860=450,450,AH860+9)))</f>
        <v>0</v>
      </c>
    </row>
    <row r="861" spans="32:35" x14ac:dyDescent="0.2">
      <c r="AF861" s="2">
        <v>0.83333333333333337</v>
      </c>
      <c r="AG861" t="s">
        <v>840</v>
      </c>
      <c r="AH861" s="17">
        <v>210</v>
      </c>
      <c r="AI861" s="17" cm="1">
        <f t="array" ref="AI861">SUMPRODUCT(--(IFERROR(HOUR(Flights_2026_09_30333435363734[entry_hour]),-1)=HOUR(AF861)),--(IFERROR(Flights_2026_09_30333435363734[entry_sector],"")=AG861),--(IFERROR(Flights_2026_09_30333435363734[nfl],-1)&gt;=AH861),--(IFERROR(Flights_2026_09_30333435363734[nfl],-1)&lt;=IF(AH861=450,450,AH861+9)))</f>
        <v>0</v>
      </c>
    </row>
    <row r="862" spans="32:35" x14ac:dyDescent="0.2">
      <c r="AF862" s="2">
        <v>0.83333333333333337</v>
      </c>
      <c r="AG862" t="s">
        <v>840</v>
      </c>
      <c r="AH862" s="17">
        <v>220</v>
      </c>
      <c r="AI862" s="17" cm="1">
        <f t="array" ref="AI862">SUMPRODUCT(--(IFERROR(HOUR(Flights_2026_09_30333435363734[entry_hour]),-1)=HOUR(AF862)),--(IFERROR(Flights_2026_09_30333435363734[entry_sector],"")=AG862),--(IFERROR(Flights_2026_09_30333435363734[nfl],-1)&gt;=AH862),--(IFERROR(Flights_2026_09_30333435363734[nfl],-1)&lt;=IF(AH862=450,450,AH862+9)))</f>
        <v>0</v>
      </c>
    </row>
    <row r="863" spans="32:35" x14ac:dyDescent="0.2">
      <c r="AF863" s="2">
        <v>0.83333333333333337</v>
      </c>
      <c r="AG863" t="s">
        <v>840</v>
      </c>
      <c r="AH863" s="17">
        <v>230</v>
      </c>
      <c r="AI863" s="17" cm="1">
        <f t="array" ref="AI863">SUMPRODUCT(--(IFERROR(HOUR(Flights_2026_09_30333435363734[entry_hour]),-1)=HOUR(AF863)),--(IFERROR(Flights_2026_09_30333435363734[entry_sector],"")=AG863),--(IFERROR(Flights_2026_09_30333435363734[nfl],-1)&gt;=AH863),--(IFERROR(Flights_2026_09_30333435363734[nfl],-1)&lt;=IF(AH863=450,450,AH863+9)))</f>
        <v>0</v>
      </c>
    </row>
    <row r="864" spans="32:35" x14ac:dyDescent="0.2">
      <c r="AF864" s="2">
        <v>0.83333333333333337</v>
      </c>
      <c r="AG864" t="s">
        <v>840</v>
      </c>
      <c r="AH864" s="17">
        <v>240</v>
      </c>
      <c r="AI864" s="17" cm="1">
        <f t="array" ref="AI864">SUMPRODUCT(--(IFERROR(HOUR(Flights_2026_09_30333435363734[entry_hour]),-1)=HOUR(AF864)),--(IFERROR(Flights_2026_09_30333435363734[entry_sector],"")=AG864),--(IFERROR(Flights_2026_09_30333435363734[nfl],-1)&gt;=AH864),--(IFERROR(Flights_2026_09_30333435363734[nfl],-1)&lt;=IF(AH864=450,450,AH864+9)))</f>
        <v>0</v>
      </c>
    </row>
    <row r="865" spans="32:35" x14ac:dyDescent="0.2">
      <c r="AF865" s="2">
        <v>0.83333333333333337</v>
      </c>
      <c r="AG865" t="s">
        <v>840</v>
      </c>
      <c r="AH865" s="17">
        <v>250</v>
      </c>
      <c r="AI865" s="17" cm="1">
        <f t="array" ref="AI865">SUMPRODUCT(--(IFERROR(HOUR(Flights_2026_09_30333435363734[entry_hour]),-1)=HOUR(AF865)),--(IFERROR(Flights_2026_09_30333435363734[entry_sector],"")=AG865),--(IFERROR(Flights_2026_09_30333435363734[nfl],-1)&gt;=AH865),--(IFERROR(Flights_2026_09_30333435363734[nfl],-1)&lt;=IF(AH865=450,450,AH865+9)))</f>
        <v>0</v>
      </c>
    </row>
    <row r="866" spans="32:35" x14ac:dyDescent="0.2">
      <c r="AF866" s="2">
        <v>0.83333333333333337</v>
      </c>
      <c r="AG866" t="s">
        <v>840</v>
      </c>
      <c r="AH866" s="17">
        <v>260</v>
      </c>
      <c r="AI866" s="17" cm="1">
        <f t="array" ref="AI866">SUMPRODUCT(--(IFERROR(HOUR(Flights_2026_09_30333435363734[entry_hour]),-1)=HOUR(AF866)),--(IFERROR(Flights_2026_09_30333435363734[entry_sector],"")=AG866),--(IFERROR(Flights_2026_09_30333435363734[nfl],-1)&gt;=AH866),--(IFERROR(Flights_2026_09_30333435363734[nfl],-1)&lt;=IF(AH866=450,450,AH866+9)))</f>
        <v>0</v>
      </c>
    </row>
    <row r="867" spans="32:35" x14ac:dyDescent="0.2">
      <c r="AF867" s="2">
        <v>0.83333333333333337</v>
      </c>
      <c r="AG867" t="s">
        <v>840</v>
      </c>
      <c r="AH867" s="17">
        <v>270</v>
      </c>
      <c r="AI867" s="17" cm="1">
        <f t="array" ref="AI867">SUMPRODUCT(--(IFERROR(HOUR(Flights_2026_09_30333435363734[entry_hour]),-1)=HOUR(AF867)),--(IFERROR(Flights_2026_09_30333435363734[entry_sector],"")=AG867),--(IFERROR(Flights_2026_09_30333435363734[nfl],-1)&gt;=AH867),--(IFERROR(Flights_2026_09_30333435363734[nfl],-1)&lt;=IF(AH867=450,450,AH867+9)))</f>
        <v>0</v>
      </c>
    </row>
    <row r="868" spans="32:35" x14ac:dyDescent="0.2">
      <c r="AF868" s="2">
        <v>0.83333333333333337</v>
      </c>
      <c r="AG868" t="s">
        <v>840</v>
      </c>
      <c r="AH868" s="17">
        <v>280</v>
      </c>
      <c r="AI868" s="17" cm="1">
        <f t="array" ref="AI868">SUMPRODUCT(--(IFERROR(HOUR(Flights_2026_09_30333435363734[entry_hour]),-1)=HOUR(AF868)),--(IFERROR(Flights_2026_09_30333435363734[entry_sector],"")=AG868),--(IFERROR(Flights_2026_09_30333435363734[nfl],-1)&gt;=AH868),--(IFERROR(Flights_2026_09_30333435363734[nfl],-1)&lt;=IF(AH868=450,450,AH868+9)))</f>
        <v>0</v>
      </c>
    </row>
    <row r="869" spans="32:35" x14ac:dyDescent="0.2">
      <c r="AF869" s="2">
        <v>0.83333333333333337</v>
      </c>
      <c r="AG869" t="s">
        <v>840</v>
      </c>
      <c r="AH869" s="17">
        <v>290</v>
      </c>
      <c r="AI869" s="17" cm="1">
        <f t="array" ref="AI869">SUMPRODUCT(--(IFERROR(HOUR(Flights_2026_09_30333435363734[entry_hour]),-1)=HOUR(AF869)),--(IFERROR(Flights_2026_09_30333435363734[entry_sector],"")=AG869),--(IFERROR(Flights_2026_09_30333435363734[nfl],-1)&gt;=AH869),--(IFERROR(Flights_2026_09_30333435363734[nfl],-1)&lt;=IF(AH869=450,450,AH869+9)))</f>
        <v>0</v>
      </c>
    </row>
    <row r="870" spans="32:35" x14ac:dyDescent="0.2">
      <c r="AF870" s="2">
        <v>0.83333333333333337</v>
      </c>
      <c r="AG870" t="s">
        <v>840</v>
      </c>
      <c r="AH870" s="17">
        <v>300</v>
      </c>
      <c r="AI870" s="17" cm="1">
        <f t="array" ref="AI870">SUMPRODUCT(--(IFERROR(HOUR(Flights_2026_09_30333435363734[entry_hour]),-1)=HOUR(AF870)),--(IFERROR(Flights_2026_09_30333435363734[entry_sector],"")=AG870),--(IFERROR(Flights_2026_09_30333435363734[nfl],-1)&gt;=AH870),--(IFERROR(Flights_2026_09_30333435363734[nfl],-1)&lt;=IF(AH870=450,450,AH870+9)))</f>
        <v>0</v>
      </c>
    </row>
    <row r="871" spans="32:35" x14ac:dyDescent="0.2">
      <c r="AF871" s="2">
        <v>0.83333333333333337</v>
      </c>
      <c r="AG871" t="s">
        <v>840</v>
      </c>
      <c r="AH871" s="17">
        <v>310</v>
      </c>
      <c r="AI871" s="17" cm="1">
        <f t="array" ref="AI871">SUMPRODUCT(--(IFERROR(HOUR(Flights_2026_09_30333435363734[entry_hour]),-1)=HOUR(AF871)),--(IFERROR(Flights_2026_09_30333435363734[entry_sector],"")=AG871),--(IFERROR(Flights_2026_09_30333435363734[nfl],-1)&gt;=AH871),--(IFERROR(Flights_2026_09_30333435363734[nfl],-1)&lt;=IF(AH871=450,450,AH871+9)))</f>
        <v>0</v>
      </c>
    </row>
    <row r="872" spans="32:35" x14ac:dyDescent="0.2">
      <c r="AF872" s="2">
        <v>0.83333333333333337</v>
      </c>
      <c r="AG872" t="s">
        <v>840</v>
      </c>
      <c r="AH872" s="17">
        <v>320</v>
      </c>
      <c r="AI872" s="17" cm="1">
        <f t="array" ref="AI872">SUMPRODUCT(--(IFERROR(HOUR(Flights_2026_09_30333435363734[entry_hour]),-1)=HOUR(AF872)),--(IFERROR(Flights_2026_09_30333435363734[entry_sector],"")=AG872),--(IFERROR(Flights_2026_09_30333435363734[nfl],-1)&gt;=AH872),--(IFERROR(Flights_2026_09_30333435363734[nfl],-1)&lt;=IF(AH872=450,450,AH872+9)))</f>
        <v>0</v>
      </c>
    </row>
    <row r="873" spans="32:35" x14ac:dyDescent="0.2">
      <c r="AF873" s="2">
        <v>0.83333333333333337</v>
      </c>
      <c r="AG873" t="s">
        <v>840</v>
      </c>
      <c r="AH873" s="17">
        <v>330</v>
      </c>
      <c r="AI873" s="17" cm="1">
        <f t="array" ref="AI873">SUMPRODUCT(--(IFERROR(HOUR(Flights_2026_09_30333435363734[entry_hour]),-1)=HOUR(AF873)),--(IFERROR(Flights_2026_09_30333435363734[entry_sector],"")=AG873),--(IFERROR(Flights_2026_09_30333435363734[nfl],-1)&gt;=AH873),--(IFERROR(Flights_2026_09_30333435363734[nfl],-1)&lt;=IF(AH873=450,450,AH873+9)))</f>
        <v>0</v>
      </c>
    </row>
    <row r="874" spans="32:35" x14ac:dyDescent="0.2">
      <c r="AF874" s="2">
        <v>0.83333333333333337</v>
      </c>
      <c r="AG874" t="s">
        <v>840</v>
      </c>
      <c r="AH874" s="17">
        <v>340</v>
      </c>
      <c r="AI874" s="17" cm="1">
        <f t="array" ref="AI874">SUMPRODUCT(--(IFERROR(HOUR(Flights_2026_09_30333435363734[entry_hour]),-1)=HOUR(AF874)),--(IFERROR(Flights_2026_09_30333435363734[entry_sector],"")=AG874),--(IFERROR(Flights_2026_09_30333435363734[nfl],-1)&gt;=AH874),--(IFERROR(Flights_2026_09_30333435363734[nfl],-1)&lt;=IF(AH874=450,450,AH874+9)))</f>
        <v>0</v>
      </c>
    </row>
    <row r="875" spans="32:35" x14ac:dyDescent="0.2">
      <c r="AF875" s="2">
        <v>0.83333333333333337</v>
      </c>
      <c r="AG875" t="s">
        <v>840</v>
      </c>
      <c r="AH875" s="17">
        <v>350</v>
      </c>
      <c r="AI875" s="17" cm="1">
        <f t="array" ref="AI875">SUMPRODUCT(--(IFERROR(HOUR(Flights_2026_09_30333435363734[entry_hour]),-1)=HOUR(AF875)),--(IFERROR(Flights_2026_09_30333435363734[entry_sector],"")=AG875),--(IFERROR(Flights_2026_09_30333435363734[nfl],-1)&gt;=AH875),--(IFERROR(Flights_2026_09_30333435363734[nfl],-1)&lt;=IF(AH875=450,450,AH875+9)))</f>
        <v>0</v>
      </c>
    </row>
    <row r="876" spans="32:35" x14ac:dyDescent="0.2">
      <c r="AF876" s="2">
        <v>0.83333333333333337</v>
      </c>
      <c r="AG876" t="s">
        <v>840</v>
      </c>
      <c r="AH876" s="17">
        <v>360</v>
      </c>
      <c r="AI876" s="17" cm="1">
        <f t="array" ref="AI876">SUMPRODUCT(--(IFERROR(HOUR(Flights_2026_09_30333435363734[entry_hour]),-1)=HOUR(AF876)),--(IFERROR(Flights_2026_09_30333435363734[entry_sector],"")=AG876),--(IFERROR(Flights_2026_09_30333435363734[nfl],-1)&gt;=AH876),--(IFERROR(Flights_2026_09_30333435363734[nfl],-1)&lt;=IF(AH876=450,450,AH876+9)))</f>
        <v>0</v>
      </c>
    </row>
    <row r="877" spans="32:35" x14ac:dyDescent="0.2">
      <c r="AF877" s="2">
        <v>0.83333333333333337</v>
      </c>
      <c r="AG877" t="s">
        <v>840</v>
      </c>
      <c r="AH877" s="17">
        <v>370</v>
      </c>
      <c r="AI877" s="17" cm="1">
        <f t="array" ref="AI877">SUMPRODUCT(--(IFERROR(HOUR(Flights_2026_09_30333435363734[entry_hour]),-1)=HOUR(AF877)),--(IFERROR(Flights_2026_09_30333435363734[entry_sector],"")=AG877),--(IFERROR(Flights_2026_09_30333435363734[nfl],-1)&gt;=AH877),--(IFERROR(Flights_2026_09_30333435363734[nfl],-1)&lt;=IF(AH877=450,450,AH877+9)))</f>
        <v>0</v>
      </c>
    </row>
    <row r="878" spans="32:35" x14ac:dyDescent="0.2">
      <c r="AF878" s="2">
        <v>0.83333333333333337</v>
      </c>
      <c r="AG878" t="s">
        <v>840</v>
      </c>
      <c r="AH878" s="17">
        <v>380</v>
      </c>
      <c r="AI878" s="17" cm="1">
        <f t="array" ref="AI878">SUMPRODUCT(--(IFERROR(HOUR(Flights_2026_09_30333435363734[entry_hour]),-1)=HOUR(AF878)),--(IFERROR(Flights_2026_09_30333435363734[entry_sector],"")=AG878),--(IFERROR(Flights_2026_09_30333435363734[nfl],-1)&gt;=AH878),--(IFERROR(Flights_2026_09_30333435363734[nfl],-1)&lt;=IF(AH878=450,450,AH878+9)))</f>
        <v>0</v>
      </c>
    </row>
    <row r="879" spans="32:35" x14ac:dyDescent="0.2">
      <c r="AF879" s="2">
        <v>0.83333333333333337</v>
      </c>
      <c r="AG879" t="s">
        <v>840</v>
      </c>
      <c r="AH879" s="17">
        <v>390</v>
      </c>
      <c r="AI879" s="17" cm="1">
        <f t="array" ref="AI879">SUMPRODUCT(--(IFERROR(HOUR(Flights_2026_09_30333435363734[entry_hour]),-1)=HOUR(AF879)),--(IFERROR(Flights_2026_09_30333435363734[entry_sector],"")=AG879),--(IFERROR(Flights_2026_09_30333435363734[nfl],-1)&gt;=AH879),--(IFERROR(Flights_2026_09_30333435363734[nfl],-1)&lt;=IF(AH879=450,450,AH879+9)))</f>
        <v>1</v>
      </c>
    </row>
    <row r="880" spans="32:35" x14ac:dyDescent="0.2">
      <c r="AF880" s="2">
        <v>0.83333333333333337</v>
      </c>
      <c r="AG880" t="s">
        <v>840</v>
      </c>
      <c r="AH880" s="17">
        <v>400</v>
      </c>
      <c r="AI880" s="17" cm="1">
        <f t="array" ref="AI880">SUMPRODUCT(--(IFERROR(HOUR(Flights_2026_09_30333435363734[entry_hour]),-1)=HOUR(AF880)),--(IFERROR(Flights_2026_09_30333435363734[entry_sector],"")=AG880),--(IFERROR(Flights_2026_09_30333435363734[nfl],-1)&gt;=AH880),--(IFERROR(Flights_2026_09_30333435363734[nfl],-1)&lt;=IF(AH880=450,450,AH880+9)))</f>
        <v>0</v>
      </c>
    </row>
    <row r="881" spans="32:35" x14ac:dyDescent="0.2">
      <c r="AF881" s="2">
        <v>0.83333333333333337</v>
      </c>
      <c r="AG881" t="s">
        <v>840</v>
      </c>
      <c r="AH881" s="17">
        <v>410</v>
      </c>
      <c r="AI881" s="17" cm="1">
        <f t="array" ref="AI881">SUMPRODUCT(--(IFERROR(HOUR(Flights_2026_09_30333435363734[entry_hour]),-1)=HOUR(AF881)),--(IFERROR(Flights_2026_09_30333435363734[entry_sector],"")=AG881),--(IFERROR(Flights_2026_09_30333435363734[nfl],-1)&gt;=AH881),--(IFERROR(Flights_2026_09_30333435363734[nfl],-1)&lt;=IF(AH881=450,450,AH881+9)))</f>
        <v>0</v>
      </c>
    </row>
    <row r="882" spans="32:35" x14ac:dyDescent="0.2">
      <c r="AF882" s="2">
        <v>0.83333333333333337</v>
      </c>
      <c r="AG882" t="s">
        <v>840</v>
      </c>
      <c r="AH882" s="17">
        <v>420</v>
      </c>
      <c r="AI882" s="17" cm="1">
        <f t="array" ref="AI882">SUMPRODUCT(--(IFERROR(HOUR(Flights_2026_09_30333435363734[entry_hour]),-1)=HOUR(AF882)),--(IFERROR(Flights_2026_09_30333435363734[entry_sector],"")=AG882),--(IFERROR(Flights_2026_09_30333435363734[nfl],-1)&gt;=AH882),--(IFERROR(Flights_2026_09_30333435363734[nfl],-1)&lt;=IF(AH882=450,450,AH882+9)))</f>
        <v>0</v>
      </c>
    </row>
    <row r="883" spans="32:35" x14ac:dyDescent="0.2">
      <c r="AF883" s="2">
        <v>0.83333333333333337</v>
      </c>
      <c r="AG883" t="s">
        <v>840</v>
      </c>
      <c r="AH883" s="17">
        <v>430</v>
      </c>
      <c r="AI883" s="17" cm="1">
        <f t="array" ref="AI883">SUMPRODUCT(--(IFERROR(HOUR(Flights_2026_09_30333435363734[entry_hour]),-1)=HOUR(AF883)),--(IFERROR(Flights_2026_09_30333435363734[entry_sector],"")=AG883),--(IFERROR(Flights_2026_09_30333435363734[nfl],-1)&gt;=AH883),--(IFERROR(Flights_2026_09_30333435363734[nfl],-1)&lt;=IF(AH883=450,450,AH883+9)))</f>
        <v>0</v>
      </c>
    </row>
    <row r="884" spans="32:35" x14ac:dyDescent="0.2">
      <c r="AF884" s="2">
        <v>0.83333333333333337</v>
      </c>
      <c r="AG884" t="s">
        <v>840</v>
      </c>
      <c r="AH884" s="17">
        <v>440</v>
      </c>
      <c r="AI884" s="17" cm="1">
        <f t="array" ref="AI884">SUMPRODUCT(--(IFERROR(HOUR(Flights_2026_09_30333435363734[entry_hour]),-1)=HOUR(AF884)),--(IFERROR(Flights_2026_09_30333435363734[entry_sector],"")=AG884),--(IFERROR(Flights_2026_09_30333435363734[nfl],-1)&gt;=AH884),--(IFERROR(Flights_2026_09_30333435363734[nfl],-1)&lt;=IF(AH884=450,450,AH884+9)))</f>
        <v>0</v>
      </c>
    </row>
    <row r="885" spans="32:35" x14ac:dyDescent="0.2">
      <c r="AF885" s="2">
        <v>0.83333333333333337</v>
      </c>
      <c r="AG885" t="s">
        <v>840</v>
      </c>
      <c r="AH885" s="17">
        <v>450</v>
      </c>
      <c r="AI885" s="17" cm="1">
        <f t="array" ref="AI885">SUMPRODUCT(--(IFERROR(HOUR(Flights_2026_09_30333435363734[entry_hour]),-1)=HOUR(AF885)),--(IFERROR(Flights_2026_09_30333435363734[entry_sector],"")=AG885),--(IFERROR(Flights_2026_09_30333435363734[nfl],-1)&gt;=AH885),--(IFERROR(Flights_2026_09_30333435363734[nfl],-1)&lt;=IF(AH885=450,450,AH885+9)))</f>
        <v>0</v>
      </c>
    </row>
    <row r="886" spans="32:35" x14ac:dyDescent="0.2">
      <c r="AF886" s="2">
        <v>0.83333333333333337</v>
      </c>
      <c r="AG886" t="s">
        <v>747</v>
      </c>
      <c r="AH886" s="17">
        <v>200</v>
      </c>
      <c r="AI886" s="17" cm="1">
        <f t="array" ref="AI886">SUMPRODUCT(--(IFERROR(HOUR(Flights_2026_09_30333435363734[entry_hour]),-1)=HOUR(AF886)),--(IFERROR(Flights_2026_09_30333435363734[entry_sector],"")=AG886),--(IFERROR(Flights_2026_09_30333435363734[nfl],-1)&gt;=AH886),--(IFERROR(Flights_2026_09_30333435363734[nfl],-1)&lt;=IF(AH886=450,450,AH886+9)))</f>
        <v>0</v>
      </c>
    </row>
    <row r="887" spans="32:35" x14ac:dyDescent="0.2">
      <c r="AF887" s="2">
        <v>0.83333333333333337</v>
      </c>
      <c r="AG887" t="s">
        <v>747</v>
      </c>
      <c r="AH887" s="17">
        <v>210</v>
      </c>
      <c r="AI887" s="17" cm="1">
        <f t="array" ref="AI887">SUMPRODUCT(--(IFERROR(HOUR(Flights_2026_09_30333435363734[entry_hour]),-1)=HOUR(AF887)),--(IFERROR(Flights_2026_09_30333435363734[entry_sector],"")=AG887),--(IFERROR(Flights_2026_09_30333435363734[nfl],-1)&gt;=AH887),--(IFERROR(Flights_2026_09_30333435363734[nfl],-1)&lt;=IF(AH887=450,450,AH887+9)))</f>
        <v>0</v>
      </c>
    </row>
    <row r="888" spans="32:35" x14ac:dyDescent="0.2">
      <c r="AF888" s="2">
        <v>0.83333333333333337</v>
      </c>
      <c r="AG888" t="s">
        <v>747</v>
      </c>
      <c r="AH888" s="17">
        <v>220</v>
      </c>
      <c r="AI888" s="17" cm="1">
        <f t="array" ref="AI888">SUMPRODUCT(--(IFERROR(HOUR(Flights_2026_09_30333435363734[entry_hour]),-1)=HOUR(AF888)),--(IFERROR(Flights_2026_09_30333435363734[entry_sector],"")=AG888),--(IFERROR(Flights_2026_09_30333435363734[nfl],-1)&gt;=AH888),--(IFERROR(Flights_2026_09_30333435363734[nfl],-1)&lt;=IF(AH888=450,450,AH888+9)))</f>
        <v>0</v>
      </c>
    </row>
    <row r="889" spans="32:35" x14ac:dyDescent="0.2">
      <c r="AF889" s="2">
        <v>0.83333333333333337</v>
      </c>
      <c r="AG889" t="s">
        <v>747</v>
      </c>
      <c r="AH889" s="17">
        <v>230</v>
      </c>
      <c r="AI889" s="17" cm="1">
        <f t="array" ref="AI889">SUMPRODUCT(--(IFERROR(HOUR(Flights_2026_09_30333435363734[entry_hour]),-1)=HOUR(AF889)),--(IFERROR(Flights_2026_09_30333435363734[entry_sector],"")=AG889),--(IFERROR(Flights_2026_09_30333435363734[nfl],-1)&gt;=AH889),--(IFERROR(Flights_2026_09_30333435363734[nfl],-1)&lt;=IF(AH889=450,450,AH889+9)))</f>
        <v>0</v>
      </c>
    </row>
    <row r="890" spans="32:35" x14ac:dyDescent="0.2">
      <c r="AF890" s="2">
        <v>0.83333333333333337</v>
      </c>
      <c r="AG890" t="s">
        <v>747</v>
      </c>
      <c r="AH890" s="17">
        <v>240</v>
      </c>
      <c r="AI890" s="17" cm="1">
        <f t="array" ref="AI890">SUMPRODUCT(--(IFERROR(HOUR(Flights_2026_09_30333435363734[entry_hour]),-1)=HOUR(AF890)),--(IFERROR(Flights_2026_09_30333435363734[entry_sector],"")=AG890),--(IFERROR(Flights_2026_09_30333435363734[nfl],-1)&gt;=AH890),--(IFERROR(Flights_2026_09_30333435363734[nfl],-1)&lt;=IF(AH890=450,450,AH890+9)))</f>
        <v>0</v>
      </c>
    </row>
    <row r="891" spans="32:35" x14ac:dyDescent="0.2">
      <c r="AF891" s="2">
        <v>0.83333333333333337</v>
      </c>
      <c r="AG891" t="s">
        <v>747</v>
      </c>
      <c r="AH891" s="17">
        <v>250</v>
      </c>
      <c r="AI891" s="17" cm="1">
        <f t="array" ref="AI891">SUMPRODUCT(--(IFERROR(HOUR(Flights_2026_09_30333435363734[entry_hour]),-1)=HOUR(AF891)),--(IFERROR(Flights_2026_09_30333435363734[entry_sector],"")=AG891),--(IFERROR(Flights_2026_09_30333435363734[nfl],-1)&gt;=AH891),--(IFERROR(Flights_2026_09_30333435363734[nfl],-1)&lt;=IF(AH891=450,450,AH891+9)))</f>
        <v>0</v>
      </c>
    </row>
    <row r="892" spans="32:35" x14ac:dyDescent="0.2">
      <c r="AF892" s="2">
        <v>0.83333333333333337</v>
      </c>
      <c r="AG892" t="s">
        <v>747</v>
      </c>
      <c r="AH892" s="17">
        <v>260</v>
      </c>
      <c r="AI892" s="17" cm="1">
        <f t="array" ref="AI892">SUMPRODUCT(--(IFERROR(HOUR(Flights_2026_09_30333435363734[entry_hour]),-1)=HOUR(AF892)),--(IFERROR(Flights_2026_09_30333435363734[entry_sector],"")=AG892),--(IFERROR(Flights_2026_09_30333435363734[nfl],-1)&gt;=AH892),--(IFERROR(Flights_2026_09_30333435363734[nfl],-1)&lt;=IF(AH892=450,450,AH892+9)))</f>
        <v>0</v>
      </c>
    </row>
    <row r="893" spans="32:35" x14ac:dyDescent="0.2">
      <c r="AF893" s="2">
        <v>0.83333333333333337</v>
      </c>
      <c r="AG893" t="s">
        <v>747</v>
      </c>
      <c r="AH893" s="17">
        <v>270</v>
      </c>
      <c r="AI893" s="17" cm="1">
        <f t="array" ref="AI893">SUMPRODUCT(--(IFERROR(HOUR(Flights_2026_09_30333435363734[entry_hour]),-1)=HOUR(AF893)),--(IFERROR(Flights_2026_09_30333435363734[entry_sector],"")=AG893),--(IFERROR(Flights_2026_09_30333435363734[nfl],-1)&gt;=AH893),--(IFERROR(Flights_2026_09_30333435363734[nfl],-1)&lt;=IF(AH893=450,450,AH893+9)))</f>
        <v>0</v>
      </c>
    </row>
    <row r="894" spans="32:35" x14ac:dyDescent="0.2">
      <c r="AF894" s="2">
        <v>0.83333333333333337</v>
      </c>
      <c r="AG894" t="s">
        <v>747</v>
      </c>
      <c r="AH894" s="17">
        <v>280</v>
      </c>
      <c r="AI894" s="17" cm="1">
        <f t="array" ref="AI894">SUMPRODUCT(--(IFERROR(HOUR(Flights_2026_09_30333435363734[entry_hour]),-1)=HOUR(AF894)),--(IFERROR(Flights_2026_09_30333435363734[entry_sector],"")=AG894),--(IFERROR(Flights_2026_09_30333435363734[nfl],-1)&gt;=AH894),--(IFERROR(Flights_2026_09_30333435363734[nfl],-1)&lt;=IF(AH894=450,450,AH894+9)))</f>
        <v>0</v>
      </c>
    </row>
    <row r="895" spans="32:35" x14ac:dyDescent="0.2">
      <c r="AF895" s="2">
        <v>0.83333333333333337</v>
      </c>
      <c r="AG895" t="s">
        <v>747</v>
      </c>
      <c r="AH895" s="17">
        <v>290</v>
      </c>
      <c r="AI895" s="17" cm="1">
        <f t="array" ref="AI895">SUMPRODUCT(--(IFERROR(HOUR(Flights_2026_09_30333435363734[entry_hour]),-1)=HOUR(AF895)),--(IFERROR(Flights_2026_09_30333435363734[entry_sector],"")=AG895),--(IFERROR(Flights_2026_09_30333435363734[nfl],-1)&gt;=AH895),--(IFERROR(Flights_2026_09_30333435363734[nfl],-1)&lt;=IF(AH895=450,450,AH895+9)))</f>
        <v>0</v>
      </c>
    </row>
    <row r="896" spans="32:35" x14ac:dyDescent="0.2">
      <c r="AF896" s="2">
        <v>0.83333333333333337</v>
      </c>
      <c r="AG896" t="s">
        <v>747</v>
      </c>
      <c r="AH896" s="17">
        <v>300</v>
      </c>
      <c r="AI896" s="17" cm="1">
        <f t="array" ref="AI896">SUMPRODUCT(--(IFERROR(HOUR(Flights_2026_09_30333435363734[entry_hour]),-1)=HOUR(AF896)),--(IFERROR(Flights_2026_09_30333435363734[entry_sector],"")=AG896),--(IFERROR(Flights_2026_09_30333435363734[nfl],-1)&gt;=AH896),--(IFERROR(Flights_2026_09_30333435363734[nfl],-1)&lt;=IF(AH896=450,450,AH896+9)))</f>
        <v>0</v>
      </c>
    </row>
    <row r="897" spans="32:35" x14ac:dyDescent="0.2">
      <c r="AF897" s="2">
        <v>0.83333333333333337</v>
      </c>
      <c r="AG897" t="s">
        <v>747</v>
      </c>
      <c r="AH897" s="17">
        <v>310</v>
      </c>
      <c r="AI897" s="17" cm="1">
        <f t="array" ref="AI897">SUMPRODUCT(--(IFERROR(HOUR(Flights_2026_09_30333435363734[entry_hour]),-1)=HOUR(AF897)),--(IFERROR(Flights_2026_09_30333435363734[entry_sector],"")=AG897),--(IFERROR(Flights_2026_09_30333435363734[nfl],-1)&gt;=AH897),--(IFERROR(Flights_2026_09_30333435363734[nfl],-1)&lt;=IF(AH897=450,450,AH897+9)))</f>
        <v>0</v>
      </c>
    </row>
    <row r="898" spans="32:35" x14ac:dyDescent="0.2">
      <c r="AF898" s="2">
        <v>0.83333333333333337</v>
      </c>
      <c r="AG898" t="s">
        <v>747</v>
      </c>
      <c r="AH898" s="17">
        <v>320</v>
      </c>
      <c r="AI898" s="17" cm="1">
        <f t="array" ref="AI898">SUMPRODUCT(--(IFERROR(HOUR(Flights_2026_09_30333435363734[entry_hour]),-1)=HOUR(AF898)),--(IFERROR(Flights_2026_09_30333435363734[entry_sector],"")=AG898),--(IFERROR(Flights_2026_09_30333435363734[nfl],-1)&gt;=AH898),--(IFERROR(Flights_2026_09_30333435363734[nfl],-1)&lt;=IF(AH898=450,450,AH898+9)))</f>
        <v>0</v>
      </c>
    </row>
    <row r="899" spans="32:35" x14ac:dyDescent="0.2">
      <c r="AF899" s="2">
        <v>0.83333333333333337</v>
      </c>
      <c r="AG899" t="s">
        <v>747</v>
      </c>
      <c r="AH899" s="17">
        <v>330</v>
      </c>
      <c r="AI899" s="17" cm="1">
        <f t="array" ref="AI899">SUMPRODUCT(--(IFERROR(HOUR(Flights_2026_09_30333435363734[entry_hour]),-1)=HOUR(AF899)),--(IFERROR(Flights_2026_09_30333435363734[entry_sector],"")=AG899),--(IFERROR(Flights_2026_09_30333435363734[nfl],-1)&gt;=AH899),--(IFERROR(Flights_2026_09_30333435363734[nfl],-1)&lt;=IF(AH899=450,450,AH899+9)))</f>
        <v>0</v>
      </c>
    </row>
    <row r="900" spans="32:35" x14ac:dyDescent="0.2">
      <c r="AF900" s="2">
        <v>0.83333333333333337</v>
      </c>
      <c r="AG900" t="s">
        <v>747</v>
      </c>
      <c r="AH900" s="17">
        <v>340</v>
      </c>
      <c r="AI900" s="17" cm="1">
        <f t="array" ref="AI900">SUMPRODUCT(--(IFERROR(HOUR(Flights_2026_09_30333435363734[entry_hour]),-1)=HOUR(AF900)),--(IFERROR(Flights_2026_09_30333435363734[entry_sector],"")=AG900),--(IFERROR(Flights_2026_09_30333435363734[nfl],-1)&gt;=AH900),--(IFERROR(Flights_2026_09_30333435363734[nfl],-1)&lt;=IF(AH900=450,450,AH900+9)))</f>
        <v>0</v>
      </c>
    </row>
    <row r="901" spans="32:35" x14ac:dyDescent="0.2">
      <c r="AF901" s="2">
        <v>0.83333333333333337</v>
      </c>
      <c r="AG901" t="s">
        <v>747</v>
      </c>
      <c r="AH901" s="17">
        <v>350</v>
      </c>
      <c r="AI901" s="17" cm="1">
        <f t="array" ref="AI901">SUMPRODUCT(--(IFERROR(HOUR(Flights_2026_09_30333435363734[entry_hour]),-1)=HOUR(AF901)),--(IFERROR(Flights_2026_09_30333435363734[entry_sector],"")=AG901),--(IFERROR(Flights_2026_09_30333435363734[nfl],-1)&gt;=AH901),--(IFERROR(Flights_2026_09_30333435363734[nfl],-1)&lt;=IF(AH901=450,450,AH901+9)))</f>
        <v>0</v>
      </c>
    </row>
    <row r="902" spans="32:35" x14ac:dyDescent="0.2">
      <c r="AF902" s="2">
        <v>0.83333333333333337</v>
      </c>
      <c r="AG902" t="s">
        <v>747</v>
      </c>
      <c r="AH902" s="17">
        <v>360</v>
      </c>
      <c r="AI902" s="17" cm="1">
        <f t="array" ref="AI902">SUMPRODUCT(--(IFERROR(HOUR(Flights_2026_09_30333435363734[entry_hour]),-1)=HOUR(AF902)),--(IFERROR(Flights_2026_09_30333435363734[entry_sector],"")=AG902),--(IFERROR(Flights_2026_09_30333435363734[nfl],-1)&gt;=AH902),--(IFERROR(Flights_2026_09_30333435363734[nfl],-1)&lt;=IF(AH902=450,450,AH902+9)))</f>
        <v>2</v>
      </c>
    </row>
    <row r="903" spans="32:35" x14ac:dyDescent="0.2">
      <c r="AF903" s="2">
        <v>0.83333333333333337</v>
      </c>
      <c r="AG903" t="s">
        <v>747</v>
      </c>
      <c r="AH903" s="17">
        <v>370</v>
      </c>
      <c r="AI903" s="17" cm="1">
        <f t="array" ref="AI903">SUMPRODUCT(--(IFERROR(HOUR(Flights_2026_09_30333435363734[entry_hour]),-1)=HOUR(AF903)),--(IFERROR(Flights_2026_09_30333435363734[entry_sector],"")=AG903),--(IFERROR(Flights_2026_09_30333435363734[nfl],-1)&gt;=AH903),--(IFERROR(Flights_2026_09_30333435363734[nfl],-1)&lt;=IF(AH903=450,450,AH903+9)))</f>
        <v>0</v>
      </c>
    </row>
    <row r="904" spans="32:35" x14ac:dyDescent="0.2">
      <c r="AF904" s="2">
        <v>0.83333333333333337</v>
      </c>
      <c r="AG904" t="s">
        <v>747</v>
      </c>
      <c r="AH904" s="17">
        <v>380</v>
      </c>
      <c r="AI904" s="17" cm="1">
        <f t="array" ref="AI904">SUMPRODUCT(--(IFERROR(HOUR(Flights_2026_09_30333435363734[entry_hour]),-1)=HOUR(AF904)),--(IFERROR(Flights_2026_09_30333435363734[entry_sector],"")=AG904),--(IFERROR(Flights_2026_09_30333435363734[nfl],-1)&gt;=AH904),--(IFERROR(Flights_2026_09_30333435363734[nfl],-1)&lt;=IF(AH904=450,450,AH904+9)))</f>
        <v>0</v>
      </c>
    </row>
    <row r="905" spans="32:35" x14ac:dyDescent="0.2">
      <c r="AF905" s="2">
        <v>0.83333333333333337</v>
      </c>
      <c r="AG905" t="s">
        <v>747</v>
      </c>
      <c r="AH905" s="17">
        <v>390</v>
      </c>
      <c r="AI905" s="17" cm="1">
        <f t="array" ref="AI905">SUMPRODUCT(--(IFERROR(HOUR(Flights_2026_09_30333435363734[entry_hour]),-1)=HOUR(AF905)),--(IFERROR(Flights_2026_09_30333435363734[entry_sector],"")=AG905),--(IFERROR(Flights_2026_09_30333435363734[nfl],-1)&gt;=AH905),--(IFERROR(Flights_2026_09_30333435363734[nfl],-1)&lt;=IF(AH905=450,450,AH905+9)))</f>
        <v>1</v>
      </c>
    </row>
    <row r="906" spans="32:35" x14ac:dyDescent="0.2">
      <c r="AF906" s="2">
        <v>0.83333333333333337</v>
      </c>
      <c r="AG906" t="s">
        <v>747</v>
      </c>
      <c r="AH906" s="17">
        <v>400</v>
      </c>
      <c r="AI906" s="17" cm="1">
        <f t="array" ref="AI906">SUMPRODUCT(--(IFERROR(HOUR(Flights_2026_09_30333435363734[entry_hour]),-1)=HOUR(AF906)),--(IFERROR(Flights_2026_09_30333435363734[entry_sector],"")=AG906),--(IFERROR(Flights_2026_09_30333435363734[nfl],-1)&gt;=AH906),--(IFERROR(Flights_2026_09_30333435363734[nfl],-1)&lt;=IF(AH906=450,450,AH906+9)))</f>
        <v>0</v>
      </c>
    </row>
    <row r="907" spans="32:35" x14ac:dyDescent="0.2">
      <c r="AF907" s="2">
        <v>0.83333333333333337</v>
      </c>
      <c r="AG907" t="s">
        <v>747</v>
      </c>
      <c r="AH907" s="17">
        <v>410</v>
      </c>
      <c r="AI907" s="17" cm="1">
        <f t="array" ref="AI907">SUMPRODUCT(--(IFERROR(HOUR(Flights_2026_09_30333435363734[entry_hour]),-1)=HOUR(AF907)),--(IFERROR(Flights_2026_09_30333435363734[entry_sector],"")=AG907),--(IFERROR(Flights_2026_09_30333435363734[nfl],-1)&gt;=AH907),--(IFERROR(Flights_2026_09_30333435363734[nfl],-1)&lt;=IF(AH907=450,450,AH907+9)))</f>
        <v>0</v>
      </c>
    </row>
    <row r="908" spans="32:35" x14ac:dyDescent="0.2">
      <c r="AF908" s="2">
        <v>0.83333333333333337</v>
      </c>
      <c r="AG908" t="s">
        <v>747</v>
      </c>
      <c r="AH908" s="17">
        <v>420</v>
      </c>
      <c r="AI908" s="17" cm="1">
        <f t="array" ref="AI908">SUMPRODUCT(--(IFERROR(HOUR(Flights_2026_09_30333435363734[entry_hour]),-1)=HOUR(AF908)),--(IFERROR(Flights_2026_09_30333435363734[entry_sector],"")=AG908),--(IFERROR(Flights_2026_09_30333435363734[nfl],-1)&gt;=AH908),--(IFERROR(Flights_2026_09_30333435363734[nfl],-1)&lt;=IF(AH908=450,450,AH908+9)))</f>
        <v>0</v>
      </c>
    </row>
    <row r="909" spans="32:35" x14ac:dyDescent="0.2">
      <c r="AF909" s="2">
        <v>0.83333333333333337</v>
      </c>
      <c r="AG909" t="s">
        <v>747</v>
      </c>
      <c r="AH909" s="17">
        <v>430</v>
      </c>
      <c r="AI909" s="17" cm="1">
        <f t="array" ref="AI909">SUMPRODUCT(--(IFERROR(HOUR(Flights_2026_09_30333435363734[entry_hour]),-1)=HOUR(AF909)),--(IFERROR(Flights_2026_09_30333435363734[entry_sector],"")=AG909),--(IFERROR(Flights_2026_09_30333435363734[nfl],-1)&gt;=AH909),--(IFERROR(Flights_2026_09_30333435363734[nfl],-1)&lt;=IF(AH909=450,450,AH909+9)))</f>
        <v>0</v>
      </c>
    </row>
    <row r="910" spans="32:35" x14ac:dyDescent="0.2">
      <c r="AF910" s="2">
        <v>0.83333333333333337</v>
      </c>
      <c r="AG910" t="s">
        <v>747</v>
      </c>
      <c r="AH910" s="17">
        <v>440</v>
      </c>
      <c r="AI910" s="17" cm="1">
        <f t="array" ref="AI910">SUMPRODUCT(--(IFERROR(HOUR(Flights_2026_09_30333435363734[entry_hour]),-1)=HOUR(AF910)),--(IFERROR(Flights_2026_09_30333435363734[entry_sector],"")=AG910),--(IFERROR(Flights_2026_09_30333435363734[nfl],-1)&gt;=AH910),--(IFERROR(Flights_2026_09_30333435363734[nfl],-1)&lt;=IF(AH910=450,450,AH910+9)))</f>
        <v>0</v>
      </c>
    </row>
    <row r="911" spans="32:35" x14ac:dyDescent="0.2">
      <c r="AF911" s="2">
        <v>0.83333333333333337</v>
      </c>
      <c r="AG911" t="s">
        <v>747</v>
      </c>
      <c r="AH911" s="17">
        <v>450</v>
      </c>
      <c r="AI911" s="17" cm="1">
        <f t="array" ref="AI911">SUMPRODUCT(--(IFERROR(HOUR(Flights_2026_09_30333435363734[entry_hour]),-1)=HOUR(AF911)),--(IFERROR(Flights_2026_09_30333435363734[entry_sector],"")=AG911),--(IFERROR(Flights_2026_09_30333435363734[nfl],-1)&gt;=AH911),--(IFERROR(Flights_2026_09_30333435363734[nfl],-1)&lt;=IF(AH911=450,450,AH911+9)))</f>
        <v>0</v>
      </c>
    </row>
    <row r="912" spans="32:35" x14ac:dyDescent="0.2">
      <c r="AF912" s="2">
        <v>0.875</v>
      </c>
      <c r="AG912" t="s">
        <v>743</v>
      </c>
      <c r="AH912" s="17">
        <v>200</v>
      </c>
      <c r="AI912" s="17" cm="1">
        <f t="array" ref="AI912">SUMPRODUCT(--(IFERROR(HOUR(Flights_2026_09_30333435363734[entry_hour]),-1)=HOUR(AF912)),--(IFERROR(Flights_2026_09_30333435363734[entry_sector],"")=AG912),--(IFERROR(Flights_2026_09_30333435363734[nfl],-1)&gt;=AH912),--(IFERROR(Flights_2026_09_30333435363734[nfl],-1)&lt;=IF(AH912=450,450,AH912+9)))</f>
        <v>0</v>
      </c>
    </row>
    <row r="913" spans="32:35" x14ac:dyDescent="0.2">
      <c r="AF913" s="2">
        <v>0.875</v>
      </c>
      <c r="AG913" t="s">
        <v>743</v>
      </c>
      <c r="AH913" s="17">
        <v>210</v>
      </c>
      <c r="AI913" s="17" cm="1">
        <f t="array" ref="AI913">SUMPRODUCT(--(IFERROR(HOUR(Flights_2026_09_30333435363734[entry_hour]),-1)=HOUR(AF913)),--(IFERROR(Flights_2026_09_30333435363734[entry_sector],"")=AG913),--(IFERROR(Flights_2026_09_30333435363734[nfl],-1)&gt;=AH913),--(IFERROR(Flights_2026_09_30333435363734[nfl],-1)&lt;=IF(AH913=450,450,AH913+9)))</f>
        <v>0</v>
      </c>
    </row>
    <row r="914" spans="32:35" x14ac:dyDescent="0.2">
      <c r="AF914" s="2">
        <v>0.875</v>
      </c>
      <c r="AG914" t="s">
        <v>743</v>
      </c>
      <c r="AH914" s="17">
        <v>220</v>
      </c>
      <c r="AI914" s="17" cm="1">
        <f t="array" ref="AI914">SUMPRODUCT(--(IFERROR(HOUR(Flights_2026_09_30333435363734[entry_hour]),-1)=HOUR(AF914)),--(IFERROR(Flights_2026_09_30333435363734[entry_sector],"")=AG914),--(IFERROR(Flights_2026_09_30333435363734[nfl],-1)&gt;=AH914),--(IFERROR(Flights_2026_09_30333435363734[nfl],-1)&lt;=IF(AH914=450,450,AH914+9)))</f>
        <v>0</v>
      </c>
    </row>
    <row r="915" spans="32:35" x14ac:dyDescent="0.2">
      <c r="AF915" s="2">
        <v>0.875</v>
      </c>
      <c r="AG915" t="s">
        <v>743</v>
      </c>
      <c r="AH915" s="17">
        <v>230</v>
      </c>
      <c r="AI915" s="17" cm="1">
        <f t="array" ref="AI915">SUMPRODUCT(--(IFERROR(HOUR(Flights_2026_09_30333435363734[entry_hour]),-1)=HOUR(AF915)),--(IFERROR(Flights_2026_09_30333435363734[entry_sector],"")=AG915),--(IFERROR(Flights_2026_09_30333435363734[nfl],-1)&gt;=AH915),--(IFERROR(Flights_2026_09_30333435363734[nfl],-1)&lt;=IF(AH915=450,450,AH915+9)))</f>
        <v>0</v>
      </c>
    </row>
    <row r="916" spans="32:35" x14ac:dyDescent="0.2">
      <c r="AF916" s="2">
        <v>0.875</v>
      </c>
      <c r="AG916" t="s">
        <v>743</v>
      </c>
      <c r="AH916" s="17">
        <v>240</v>
      </c>
      <c r="AI916" s="17" cm="1">
        <f t="array" ref="AI916">SUMPRODUCT(--(IFERROR(HOUR(Flights_2026_09_30333435363734[entry_hour]),-1)=HOUR(AF916)),--(IFERROR(Flights_2026_09_30333435363734[entry_sector],"")=AG916),--(IFERROR(Flights_2026_09_30333435363734[nfl],-1)&gt;=AH916),--(IFERROR(Flights_2026_09_30333435363734[nfl],-1)&lt;=IF(AH916=450,450,AH916+9)))</f>
        <v>0</v>
      </c>
    </row>
    <row r="917" spans="32:35" x14ac:dyDescent="0.2">
      <c r="AF917" s="2">
        <v>0.875</v>
      </c>
      <c r="AG917" t="s">
        <v>743</v>
      </c>
      <c r="AH917" s="17">
        <v>250</v>
      </c>
      <c r="AI917" s="17" cm="1">
        <f t="array" ref="AI917">SUMPRODUCT(--(IFERROR(HOUR(Flights_2026_09_30333435363734[entry_hour]),-1)=HOUR(AF917)),--(IFERROR(Flights_2026_09_30333435363734[entry_sector],"")=AG917),--(IFERROR(Flights_2026_09_30333435363734[nfl],-1)&gt;=AH917),--(IFERROR(Flights_2026_09_30333435363734[nfl],-1)&lt;=IF(AH917=450,450,AH917+9)))</f>
        <v>0</v>
      </c>
    </row>
    <row r="918" spans="32:35" x14ac:dyDescent="0.2">
      <c r="AF918" s="2">
        <v>0.875</v>
      </c>
      <c r="AG918" t="s">
        <v>743</v>
      </c>
      <c r="AH918" s="17">
        <v>260</v>
      </c>
      <c r="AI918" s="17" cm="1">
        <f t="array" ref="AI918">SUMPRODUCT(--(IFERROR(HOUR(Flights_2026_09_30333435363734[entry_hour]),-1)=HOUR(AF918)),--(IFERROR(Flights_2026_09_30333435363734[entry_sector],"")=AG918),--(IFERROR(Flights_2026_09_30333435363734[nfl],-1)&gt;=AH918),--(IFERROR(Flights_2026_09_30333435363734[nfl],-1)&lt;=IF(AH918=450,450,AH918+9)))</f>
        <v>0</v>
      </c>
    </row>
    <row r="919" spans="32:35" x14ac:dyDescent="0.2">
      <c r="AF919" s="2">
        <v>0.875</v>
      </c>
      <c r="AG919" t="s">
        <v>743</v>
      </c>
      <c r="AH919" s="17">
        <v>270</v>
      </c>
      <c r="AI919" s="17" cm="1">
        <f t="array" ref="AI919">SUMPRODUCT(--(IFERROR(HOUR(Flights_2026_09_30333435363734[entry_hour]),-1)=HOUR(AF919)),--(IFERROR(Flights_2026_09_30333435363734[entry_sector],"")=AG919),--(IFERROR(Flights_2026_09_30333435363734[nfl],-1)&gt;=AH919),--(IFERROR(Flights_2026_09_30333435363734[nfl],-1)&lt;=IF(AH919=450,450,AH919+9)))</f>
        <v>0</v>
      </c>
    </row>
    <row r="920" spans="32:35" x14ac:dyDescent="0.2">
      <c r="AF920" s="2">
        <v>0.875</v>
      </c>
      <c r="AG920" t="s">
        <v>743</v>
      </c>
      <c r="AH920" s="17">
        <v>280</v>
      </c>
      <c r="AI920" s="17" cm="1">
        <f t="array" ref="AI920">SUMPRODUCT(--(IFERROR(HOUR(Flights_2026_09_30333435363734[entry_hour]),-1)=HOUR(AF920)),--(IFERROR(Flights_2026_09_30333435363734[entry_sector],"")=AG920),--(IFERROR(Flights_2026_09_30333435363734[nfl],-1)&gt;=AH920),--(IFERROR(Flights_2026_09_30333435363734[nfl],-1)&lt;=IF(AH920=450,450,AH920+9)))</f>
        <v>0</v>
      </c>
    </row>
    <row r="921" spans="32:35" x14ac:dyDescent="0.2">
      <c r="AF921" s="2">
        <v>0.875</v>
      </c>
      <c r="AG921" t="s">
        <v>743</v>
      </c>
      <c r="AH921" s="17">
        <v>290</v>
      </c>
      <c r="AI921" s="17" cm="1">
        <f t="array" ref="AI921">SUMPRODUCT(--(IFERROR(HOUR(Flights_2026_09_30333435363734[entry_hour]),-1)=HOUR(AF921)),--(IFERROR(Flights_2026_09_30333435363734[entry_sector],"")=AG921),--(IFERROR(Flights_2026_09_30333435363734[nfl],-1)&gt;=AH921),--(IFERROR(Flights_2026_09_30333435363734[nfl],-1)&lt;=IF(AH921=450,450,AH921+9)))</f>
        <v>0</v>
      </c>
    </row>
    <row r="922" spans="32:35" x14ac:dyDescent="0.2">
      <c r="AF922" s="2">
        <v>0.875</v>
      </c>
      <c r="AG922" t="s">
        <v>743</v>
      </c>
      <c r="AH922" s="17">
        <v>300</v>
      </c>
      <c r="AI922" s="17" cm="1">
        <f t="array" ref="AI922">SUMPRODUCT(--(IFERROR(HOUR(Flights_2026_09_30333435363734[entry_hour]),-1)=HOUR(AF922)),--(IFERROR(Flights_2026_09_30333435363734[entry_sector],"")=AG922),--(IFERROR(Flights_2026_09_30333435363734[nfl],-1)&gt;=AH922),--(IFERROR(Flights_2026_09_30333435363734[nfl],-1)&lt;=IF(AH922=450,450,AH922+9)))</f>
        <v>0</v>
      </c>
    </row>
    <row r="923" spans="32:35" x14ac:dyDescent="0.2">
      <c r="AF923" s="2">
        <v>0.875</v>
      </c>
      <c r="AG923" t="s">
        <v>743</v>
      </c>
      <c r="AH923" s="17">
        <v>310</v>
      </c>
      <c r="AI923" s="17" cm="1">
        <f t="array" ref="AI923">SUMPRODUCT(--(IFERROR(HOUR(Flights_2026_09_30333435363734[entry_hour]),-1)=HOUR(AF923)),--(IFERROR(Flights_2026_09_30333435363734[entry_sector],"")=AG923),--(IFERROR(Flights_2026_09_30333435363734[nfl],-1)&gt;=AH923),--(IFERROR(Flights_2026_09_30333435363734[nfl],-1)&lt;=IF(AH923=450,450,AH923+9)))</f>
        <v>0</v>
      </c>
    </row>
    <row r="924" spans="32:35" x14ac:dyDescent="0.2">
      <c r="AF924" s="2">
        <v>0.875</v>
      </c>
      <c r="AG924" t="s">
        <v>743</v>
      </c>
      <c r="AH924" s="17">
        <v>320</v>
      </c>
      <c r="AI924" s="17" cm="1">
        <f t="array" ref="AI924">SUMPRODUCT(--(IFERROR(HOUR(Flights_2026_09_30333435363734[entry_hour]),-1)=HOUR(AF924)),--(IFERROR(Flights_2026_09_30333435363734[entry_sector],"")=AG924),--(IFERROR(Flights_2026_09_30333435363734[nfl],-1)&gt;=AH924),--(IFERROR(Flights_2026_09_30333435363734[nfl],-1)&lt;=IF(AH924=450,450,AH924+9)))</f>
        <v>0</v>
      </c>
    </row>
    <row r="925" spans="32:35" x14ac:dyDescent="0.2">
      <c r="AF925" s="2">
        <v>0.875</v>
      </c>
      <c r="AG925" t="s">
        <v>743</v>
      </c>
      <c r="AH925" s="17">
        <v>330</v>
      </c>
      <c r="AI925" s="17" cm="1">
        <f t="array" ref="AI925">SUMPRODUCT(--(IFERROR(HOUR(Flights_2026_09_30333435363734[entry_hour]),-1)=HOUR(AF925)),--(IFERROR(Flights_2026_09_30333435363734[entry_sector],"")=AG925),--(IFERROR(Flights_2026_09_30333435363734[nfl],-1)&gt;=AH925),--(IFERROR(Flights_2026_09_30333435363734[nfl],-1)&lt;=IF(AH925=450,450,AH925+9)))</f>
        <v>0</v>
      </c>
    </row>
    <row r="926" spans="32:35" x14ac:dyDescent="0.2">
      <c r="AF926" s="2">
        <v>0.875</v>
      </c>
      <c r="AG926" t="s">
        <v>743</v>
      </c>
      <c r="AH926" s="17">
        <v>340</v>
      </c>
      <c r="AI926" s="17" cm="1">
        <f t="array" ref="AI926">SUMPRODUCT(--(IFERROR(HOUR(Flights_2026_09_30333435363734[entry_hour]),-1)=HOUR(AF926)),--(IFERROR(Flights_2026_09_30333435363734[entry_sector],"")=AG926),--(IFERROR(Flights_2026_09_30333435363734[nfl],-1)&gt;=AH926),--(IFERROR(Flights_2026_09_30333435363734[nfl],-1)&lt;=IF(AH926=450,450,AH926+9)))</f>
        <v>0</v>
      </c>
    </row>
    <row r="927" spans="32:35" x14ac:dyDescent="0.2">
      <c r="AF927" s="2">
        <v>0.875</v>
      </c>
      <c r="AG927" t="s">
        <v>743</v>
      </c>
      <c r="AH927" s="17">
        <v>350</v>
      </c>
      <c r="AI927" s="17" cm="1">
        <f t="array" ref="AI927">SUMPRODUCT(--(IFERROR(HOUR(Flights_2026_09_30333435363734[entry_hour]),-1)=HOUR(AF927)),--(IFERROR(Flights_2026_09_30333435363734[entry_sector],"")=AG927),--(IFERROR(Flights_2026_09_30333435363734[nfl],-1)&gt;=AH927),--(IFERROR(Flights_2026_09_30333435363734[nfl],-1)&lt;=IF(AH927=450,450,AH927+9)))</f>
        <v>0</v>
      </c>
    </row>
    <row r="928" spans="32:35" x14ac:dyDescent="0.2">
      <c r="AF928" s="2">
        <v>0.875</v>
      </c>
      <c r="AG928" t="s">
        <v>743</v>
      </c>
      <c r="AH928" s="17">
        <v>360</v>
      </c>
      <c r="AI928" s="17" cm="1">
        <f t="array" ref="AI928">SUMPRODUCT(--(IFERROR(HOUR(Flights_2026_09_30333435363734[entry_hour]),-1)=HOUR(AF928)),--(IFERROR(Flights_2026_09_30333435363734[entry_sector],"")=AG928),--(IFERROR(Flights_2026_09_30333435363734[nfl],-1)&gt;=AH928),--(IFERROR(Flights_2026_09_30333435363734[nfl],-1)&lt;=IF(AH928=450,450,AH928+9)))</f>
        <v>0</v>
      </c>
    </row>
    <row r="929" spans="32:35" x14ac:dyDescent="0.2">
      <c r="AF929" s="2">
        <v>0.875</v>
      </c>
      <c r="AG929" t="s">
        <v>743</v>
      </c>
      <c r="AH929" s="17">
        <v>370</v>
      </c>
      <c r="AI929" s="17" cm="1">
        <f t="array" ref="AI929">SUMPRODUCT(--(IFERROR(HOUR(Flights_2026_09_30333435363734[entry_hour]),-1)=HOUR(AF929)),--(IFERROR(Flights_2026_09_30333435363734[entry_sector],"")=AG929),--(IFERROR(Flights_2026_09_30333435363734[nfl],-1)&gt;=AH929),--(IFERROR(Flights_2026_09_30333435363734[nfl],-1)&lt;=IF(AH929=450,450,AH929+9)))</f>
        <v>0</v>
      </c>
    </row>
    <row r="930" spans="32:35" x14ac:dyDescent="0.2">
      <c r="AF930" s="2">
        <v>0.875</v>
      </c>
      <c r="AG930" t="s">
        <v>743</v>
      </c>
      <c r="AH930" s="17">
        <v>380</v>
      </c>
      <c r="AI930" s="17" cm="1">
        <f t="array" ref="AI930">SUMPRODUCT(--(IFERROR(HOUR(Flights_2026_09_30333435363734[entry_hour]),-1)=HOUR(AF930)),--(IFERROR(Flights_2026_09_30333435363734[entry_sector],"")=AG930),--(IFERROR(Flights_2026_09_30333435363734[nfl],-1)&gt;=AH930),--(IFERROR(Flights_2026_09_30333435363734[nfl],-1)&lt;=IF(AH930=450,450,AH930+9)))</f>
        <v>0</v>
      </c>
    </row>
    <row r="931" spans="32:35" x14ac:dyDescent="0.2">
      <c r="AF931" s="2">
        <v>0.875</v>
      </c>
      <c r="AG931" t="s">
        <v>743</v>
      </c>
      <c r="AH931" s="17">
        <v>390</v>
      </c>
      <c r="AI931" s="17" cm="1">
        <f t="array" ref="AI931">SUMPRODUCT(--(IFERROR(HOUR(Flights_2026_09_30333435363734[entry_hour]),-1)=HOUR(AF931)),--(IFERROR(Flights_2026_09_30333435363734[entry_sector],"")=AG931),--(IFERROR(Flights_2026_09_30333435363734[nfl],-1)&gt;=AH931),--(IFERROR(Flights_2026_09_30333435363734[nfl],-1)&lt;=IF(AH931=450,450,AH931+9)))</f>
        <v>0</v>
      </c>
    </row>
    <row r="932" spans="32:35" x14ac:dyDescent="0.2">
      <c r="AF932" s="2">
        <v>0.875</v>
      </c>
      <c r="AG932" t="s">
        <v>743</v>
      </c>
      <c r="AH932" s="17">
        <v>400</v>
      </c>
      <c r="AI932" s="17" cm="1">
        <f t="array" ref="AI932">SUMPRODUCT(--(IFERROR(HOUR(Flights_2026_09_30333435363734[entry_hour]),-1)=HOUR(AF932)),--(IFERROR(Flights_2026_09_30333435363734[entry_sector],"")=AG932),--(IFERROR(Flights_2026_09_30333435363734[nfl],-1)&gt;=AH932),--(IFERROR(Flights_2026_09_30333435363734[nfl],-1)&lt;=IF(AH932=450,450,AH932+9)))</f>
        <v>0</v>
      </c>
    </row>
    <row r="933" spans="32:35" x14ac:dyDescent="0.2">
      <c r="AF933" s="2">
        <v>0.875</v>
      </c>
      <c r="AG933" t="s">
        <v>743</v>
      </c>
      <c r="AH933" s="17">
        <v>410</v>
      </c>
      <c r="AI933" s="17" cm="1">
        <f t="array" ref="AI933">SUMPRODUCT(--(IFERROR(HOUR(Flights_2026_09_30333435363734[entry_hour]),-1)=HOUR(AF933)),--(IFERROR(Flights_2026_09_30333435363734[entry_sector],"")=AG933),--(IFERROR(Flights_2026_09_30333435363734[nfl],-1)&gt;=AH933),--(IFERROR(Flights_2026_09_30333435363734[nfl],-1)&lt;=IF(AH933=450,450,AH933+9)))</f>
        <v>0</v>
      </c>
    </row>
    <row r="934" spans="32:35" x14ac:dyDescent="0.2">
      <c r="AF934" s="2">
        <v>0.875</v>
      </c>
      <c r="AG934" t="s">
        <v>743</v>
      </c>
      <c r="AH934" s="17">
        <v>420</v>
      </c>
      <c r="AI934" s="17" cm="1">
        <f t="array" ref="AI934">SUMPRODUCT(--(IFERROR(HOUR(Flights_2026_09_30333435363734[entry_hour]),-1)=HOUR(AF934)),--(IFERROR(Flights_2026_09_30333435363734[entry_sector],"")=AG934),--(IFERROR(Flights_2026_09_30333435363734[nfl],-1)&gt;=AH934),--(IFERROR(Flights_2026_09_30333435363734[nfl],-1)&lt;=IF(AH934=450,450,AH934+9)))</f>
        <v>0</v>
      </c>
    </row>
    <row r="935" spans="32:35" x14ac:dyDescent="0.2">
      <c r="AF935" s="2">
        <v>0.875</v>
      </c>
      <c r="AG935" t="s">
        <v>743</v>
      </c>
      <c r="AH935" s="17">
        <v>430</v>
      </c>
      <c r="AI935" s="17" cm="1">
        <f t="array" ref="AI935">SUMPRODUCT(--(IFERROR(HOUR(Flights_2026_09_30333435363734[entry_hour]),-1)=HOUR(AF935)),--(IFERROR(Flights_2026_09_30333435363734[entry_sector],"")=AG935),--(IFERROR(Flights_2026_09_30333435363734[nfl],-1)&gt;=AH935),--(IFERROR(Flights_2026_09_30333435363734[nfl],-1)&lt;=IF(AH935=450,450,AH935+9)))</f>
        <v>0</v>
      </c>
    </row>
    <row r="936" spans="32:35" x14ac:dyDescent="0.2">
      <c r="AF936" s="2">
        <v>0.875</v>
      </c>
      <c r="AG936" t="s">
        <v>743</v>
      </c>
      <c r="AH936" s="17">
        <v>440</v>
      </c>
      <c r="AI936" s="17" cm="1">
        <f t="array" ref="AI936">SUMPRODUCT(--(IFERROR(HOUR(Flights_2026_09_30333435363734[entry_hour]),-1)=HOUR(AF936)),--(IFERROR(Flights_2026_09_30333435363734[entry_sector],"")=AG936),--(IFERROR(Flights_2026_09_30333435363734[nfl],-1)&gt;=AH936),--(IFERROR(Flights_2026_09_30333435363734[nfl],-1)&lt;=IF(AH936=450,450,AH936+9)))</f>
        <v>0</v>
      </c>
    </row>
    <row r="937" spans="32:35" x14ac:dyDescent="0.2">
      <c r="AF937" s="2">
        <v>0.875</v>
      </c>
      <c r="AG937" t="s">
        <v>743</v>
      </c>
      <c r="AH937" s="17">
        <v>450</v>
      </c>
      <c r="AI937" s="17" cm="1">
        <f t="array" ref="AI937">SUMPRODUCT(--(IFERROR(HOUR(Flights_2026_09_30333435363734[entry_hour]),-1)=HOUR(AF937)),--(IFERROR(Flights_2026_09_30333435363734[entry_sector],"")=AG937),--(IFERROR(Flights_2026_09_30333435363734[nfl],-1)&gt;=AH937),--(IFERROR(Flights_2026_09_30333435363734[nfl],-1)&lt;=IF(AH937=450,450,AH937+9)))</f>
        <v>0</v>
      </c>
    </row>
    <row r="938" spans="32:35" x14ac:dyDescent="0.2">
      <c r="AF938" s="2">
        <v>0.875</v>
      </c>
      <c r="AG938" t="s">
        <v>744</v>
      </c>
      <c r="AH938" s="17">
        <v>200</v>
      </c>
      <c r="AI938" s="17" cm="1">
        <f t="array" ref="AI938">SUMPRODUCT(--(IFERROR(HOUR(Flights_2026_09_30333435363734[entry_hour]),-1)=HOUR(AF938)),--(IFERROR(Flights_2026_09_30333435363734[entry_sector],"")=AG938),--(IFERROR(Flights_2026_09_30333435363734[nfl],-1)&gt;=AH938),--(IFERROR(Flights_2026_09_30333435363734[nfl],-1)&lt;=IF(AH938=450,450,AH938+9)))</f>
        <v>0</v>
      </c>
    </row>
    <row r="939" spans="32:35" x14ac:dyDescent="0.2">
      <c r="AF939" s="2">
        <v>0.875</v>
      </c>
      <c r="AG939" t="s">
        <v>744</v>
      </c>
      <c r="AH939" s="17">
        <v>210</v>
      </c>
      <c r="AI939" s="17" cm="1">
        <f t="array" ref="AI939">SUMPRODUCT(--(IFERROR(HOUR(Flights_2026_09_30333435363734[entry_hour]),-1)=HOUR(AF939)),--(IFERROR(Flights_2026_09_30333435363734[entry_sector],"")=AG939),--(IFERROR(Flights_2026_09_30333435363734[nfl],-1)&gt;=AH939),--(IFERROR(Flights_2026_09_30333435363734[nfl],-1)&lt;=IF(AH939=450,450,AH939+9)))</f>
        <v>0</v>
      </c>
    </row>
    <row r="940" spans="32:35" x14ac:dyDescent="0.2">
      <c r="AF940" s="2">
        <v>0.875</v>
      </c>
      <c r="AG940" t="s">
        <v>744</v>
      </c>
      <c r="AH940" s="17">
        <v>220</v>
      </c>
      <c r="AI940" s="17" cm="1">
        <f t="array" ref="AI940">SUMPRODUCT(--(IFERROR(HOUR(Flights_2026_09_30333435363734[entry_hour]),-1)=HOUR(AF940)),--(IFERROR(Flights_2026_09_30333435363734[entry_sector],"")=AG940),--(IFERROR(Flights_2026_09_30333435363734[nfl],-1)&gt;=AH940),--(IFERROR(Flights_2026_09_30333435363734[nfl],-1)&lt;=IF(AH940=450,450,AH940+9)))</f>
        <v>1</v>
      </c>
    </row>
    <row r="941" spans="32:35" x14ac:dyDescent="0.2">
      <c r="AF941" s="2">
        <v>0.875</v>
      </c>
      <c r="AG941" t="s">
        <v>744</v>
      </c>
      <c r="AH941" s="17">
        <v>230</v>
      </c>
      <c r="AI941" s="17" cm="1">
        <f t="array" ref="AI941">SUMPRODUCT(--(IFERROR(HOUR(Flights_2026_09_30333435363734[entry_hour]),-1)=HOUR(AF941)),--(IFERROR(Flights_2026_09_30333435363734[entry_sector],"")=AG941),--(IFERROR(Flights_2026_09_30333435363734[nfl],-1)&gt;=AH941),--(IFERROR(Flights_2026_09_30333435363734[nfl],-1)&lt;=IF(AH941=450,450,AH941+9)))</f>
        <v>0</v>
      </c>
    </row>
    <row r="942" spans="32:35" x14ac:dyDescent="0.2">
      <c r="AF942" s="2">
        <v>0.875</v>
      </c>
      <c r="AG942" t="s">
        <v>744</v>
      </c>
      <c r="AH942" s="17">
        <v>240</v>
      </c>
      <c r="AI942" s="17" cm="1">
        <f t="array" ref="AI942">SUMPRODUCT(--(IFERROR(HOUR(Flights_2026_09_30333435363734[entry_hour]),-1)=HOUR(AF942)),--(IFERROR(Flights_2026_09_30333435363734[entry_sector],"")=AG942),--(IFERROR(Flights_2026_09_30333435363734[nfl],-1)&gt;=AH942),--(IFERROR(Flights_2026_09_30333435363734[nfl],-1)&lt;=IF(AH942=450,450,AH942+9)))</f>
        <v>0</v>
      </c>
    </row>
    <row r="943" spans="32:35" x14ac:dyDescent="0.2">
      <c r="AF943" s="2">
        <v>0.875</v>
      </c>
      <c r="AG943" t="s">
        <v>744</v>
      </c>
      <c r="AH943" s="17">
        <v>250</v>
      </c>
      <c r="AI943" s="17" cm="1">
        <f t="array" ref="AI943">SUMPRODUCT(--(IFERROR(HOUR(Flights_2026_09_30333435363734[entry_hour]),-1)=HOUR(AF943)),--(IFERROR(Flights_2026_09_30333435363734[entry_sector],"")=AG943),--(IFERROR(Flights_2026_09_30333435363734[nfl],-1)&gt;=AH943),--(IFERROR(Flights_2026_09_30333435363734[nfl],-1)&lt;=IF(AH943=450,450,AH943+9)))</f>
        <v>0</v>
      </c>
    </row>
    <row r="944" spans="32:35" x14ac:dyDescent="0.2">
      <c r="AF944" s="2">
        <v>0.875</v>
      </c>
      <c r="AG944" t="s">
        <v>744</v>
      </c>
      <c r="AH944" s="17">
        <v>260</v>
      </c>
      <c r="AI944" s="17" cm="1">
        <f t="array" ref="AI944">SUMPRODUCT(--(IFERROR(HOUR(Flights_2026_09_30333435363734[entry_hour]),-1)=HOUR(AF944)),--(IFERROR(Flights_2026_09_30333435363734[entry_sector],"")=AG944),--(IFERROR(Flights_2026_09_30333435363734[nfl],-1)&gt;=AH944),--(IFERROR(Flights_2026_09_30333435363734[nfl],-1)&lt;=IF(AH944=450,450,AH944+9)))</f>
        <v>0</v>
      </c>
    </row>
    <row r="945" spans="32:35" x14ac:dyDescent="0.2">
      <c r="AF945" s="2">
        <v>0.875</v>
      </c>
      <c r="AG945" t="s">
        <v>744</v>
      </c>
      <c r="AH945" s="17">
        <v>270</v>
      </c>
      <c r="AI945" s="17" cm="1">
        <f t="array" ref="AI945">SUMPRODUCT(--(IFERROR(HOUR(Flights_2026_09_30333435363734[entry_hour]),-1)=HOUR(AF945)),--(IFERROR(Flights_2026_09_30333435363734[entry_sector],"")=AG945),--(IFERROR(Flights_2026_09_30333435363734[nfl],-1)&gt;=AH945),--(IFERROR(Flights_2026_09_30333435363734[nfl],-1)&lt;=IF(AH945=450,450,AH945+9)))</f>
        <v>0</v>
      </c>
    </row>
    <row r="946" spans="32:35" x14ac:dyDescent="0.2">
      <c r="AF946" s="2">
        <v>0.875</v>
      </c>
      <c r="AG946" t="s">
        <v>744</v>
      </c>
      <c r="AH946" s="17">
        <v>280</v>
      </c>
      <c r="AI946" s="17" cm="1">
        <f t="array" ref="AI946">SUMPRODUCT(--(IFERROR(HOUR(Flights_2026_09_30333435363734[entry_hour]),-1)=HOUR(AF946)),--(IFERROR(Flights_2026_09_30333435363734[entry_sector],"")=AG946),--(IFERROR(Flights_2026_09_30333435363734[nfl],-1)&gt;=AH946),--(IFERROR(Flights_2026_09_30333435363734[nfl],-1)&lt;=IF(AH946=450,450,AH946+9)))</f>
        <v>0</v>
      </c>
    </row>
    <row r="947" spans="32:35" x14ac:dyDescent="0.2">
      <c r="AF947" s="2">
        <v>0.875</v>
      </c>
      <c r="AG947" t="s">
        <v>744</v>
      </c>
      <c r="AH947" s="17">
        <v>290</v>
      </c>
      <c r="AI947" s="17" cm="1">
        <f t="array" ref="AI947">SUMPRODUCT(--(IFERROR(HOUR(Flights_2026_09_30333435363734[entry_hour]),-1)=HOUR(AF947)),--(IFERROR(Flights_2026_09_30333435363734[entry_sector],"")=AG947),--(IFERROR(Flights_2026_09_30333435363734[nfl],-1)&gt;=AH947),--(IFERROR(Flights_2026_09_30333435363734[nfl],-1)&lt;=IF(AH947=450,450,AH947+9)))</f>
        <v>0</v>
      </c>
    </row>
    <row r="948" spans="32:35" x14ac:dyDescent="0.2">
      <c r="AF948" s="2">
        <v>0.875</v>
      </c>
      <c r="AG948" t="s">
        <v>744</v>
      </c>
      <c r="AH948" s="17">
        <v>300</v>
      </c>
      <c r="AI948" s="17" cm="1">
        <f t="array" ref="AI948">SUMPRODUCT(--(IFERROR(HOUR(Flights_2026_09_30333435363734[entry_hour]),-1)=HOUR(AF948)),--(IFERROR(Flights_2026_09_30333435363734[entry_sector],"")=AG948),--(IFERROR(Flights_2026_09_30333435363734[nfl],-1)&gt;=AH948),--(IFERROR(Flights_2026_09_30333435363734[nfl],-1)&lt;=IF(AH948=450,450,AH948+9)))</f>
        <v>0</v>
      </c>
    </row>
    <row r="949" spans="32:35" x14ac:dyDescent="0.2">
      <c r="AF949" s="2">
        <v>0.875</v>
      </c>
      <c r="AG949" t="s">
        <v>744</v>
      </c>
      <c r="AH949" s="17">
        <v>310</v>
      </c>
      <c r="AI949" s="17" cm="1">
        <f t="array" ref="AI949">SUMPRODUCT(--(IFERROR(HOUR(Flights_2026_09_30333435363734[entry_hour]),-1)=HOUR(AF949)),--(IFERROR(Flights_2026_09_30333435363734[entry_sector],"")=AG949),--(IFERROR(Flights_2026_09_30333435363734[nfl],-1)&gt;=AH949),--(IFERROR(Flights_2026_09_30333435363734[nfl],-1)&lt;=IF(AH949=450,450,AH949+9)))</f>
        <v>0</v>
      </c>
    </row>
    <row r="950" spans="32:35" x14ac:dyDescent="0.2">
      <c r="AF950" s="2">
        <v>0.875</v>
      </c>
      <c r="AG950" t="s">
        <v>744</v>
      </c>
      <c r="AH950" s="17">
        <v>320</v>
      </c>
      <c r="AI950" s="17" cm="1">
        <f t="array" ref="AI950">SUMPRODUCT(--(IFERROR(HOUR(Flights_2026_09_30333435363734[entry_hour]),-1)=HOUR(AF950)),--(IFERROR(Flights_2026_09_30333435363734[entry_sector],"")=AG950),--(IFERROR(Flights_2026_09_30333435363734[nfl],-1)&gt;=AH950),--(IFERROR(Flights_2026_09_30333435363734[nfl],-1)&lt;=IF(AH950=450,450,AH950+9)))</f>
        <v>0</v>
      </c>
    </row>
    <row r="951" spans="32:35" x14ac:dyDescent="0.2">
      <c r="AF951" s="2">
        <v>0.875</v>
      </c>
      <c r="AG951" t="s">
        <v>744</v>
      </c>
      <c r="AH951" s="17">
        <v>330</v>
      </c>
      <c r="AI951" s="17" cm="1">
        <f t="array" ref="AI951">SUMPRODUCT(--(IFERROR(HOUR(Flights_2026_09_30333435363734[entry_hour]),-1)=HOUR(AF951)),--(IFERROR(Flights_2026_09_30333435363734[entry_sector],"")=AG951),--(IFERROR(Flights_2026_09_30333435363734[nfl],-1)&gt;=AH951),--(IFERROR(Flights_2026_09_30333435363734[nfl],-1)&lt;=IF(AH951=450,450,AH951+9)))</f>
        <v>0</v>
      </c>
    </row>
    <row r="952" spans="32:35" x14ac:dyDescent="0.2">
      <c r="AF952" s="2">
        <v>0.875</v>
      </c>
      <c r="AG952" t="s">
        <v>744</v>
      </c>
      <c r="AH952" s="17">
        <v>340</v>
      </c>
      <c r="AI952" s="17" cm="1">
        <f t="array" ref="AI952">SUMPRODUCT(--(IFERROR(HOUR(Flights_2026_09_30333435363734[entry_hour]),-1)=HOUR(AF952)),--(IFERROR(Flights_2026_09_30333435363734[entry_sector],"")=AG952),--(IFERROR(Flights_2026_09_30333435363734[nfl],-1)&gt;=AH952),--(IFERROR(Flights_2026_09_30333435363734[nfl],-1)&lt;=IF(AH952=450,450,AH952+9)))</f>
        <v>0</v>
      </c>
    </row>
    <row r="953" spans="32:35" x14ac:dyDescent="0.2">
      <c r="AF953" s="2">
        <v>0.875</v>
      </c>
      <c r="AG953" t="s">
        <v>744</v>
      </c>
      <c r="AH953" s="17">
        <v>350</v>
      </c>
      <c r="AI953" s="17" cm="1">
        <f t="array" ref="AI953">SUMPRODUCT(--(IFERROR(HOUR(Flights_2026_09_30333435363734[entry_hour]),-1)=HOUR(AF953)),--(IFERROR(Flights_2026_09_30333435363734[entry_sector],"")=AG953),--(IFERROR(Flights_2026_09_30333435363734[nfl],-1)&gt;=AH953),--(IFERROR(Flights_2026_09_30333435363734[nfl],-1)&lt;=IF(AH953=450,450,AH953+9)))</f>
        <v>0</v>
      </c>
    </row>
    <row r="954" spans="32:35" x14ac:dyDescent="0.2">
      <c r="AF954" s="2">
        <v>0.875</v>
      </c>
      <c r="AG954" t="s">
        <v>744</v>
      </c>
      <c r="AH954" s="17">
        <v>360</v>
      </c>
      <c r="AI954" s="17" cm="1">
        <f t="array" ref="AI954">SUMPRODUCT(--(IFERROR(HOUR(Flights_2026_09_30333435363734[entry_hour]),-1)=HOUR(AF954)),--(IFERROR(Flights_2026_09_30333435363734[entry_sector],"")=AG954),--(IFERROR(Flights_2026_09_30333435363734[nfl],-1)&gt;=AH954),--(IFERROR(Flights_2026_09_30333435363734[nfl],-1)&lt;=IF(AH954=450,450,AH954+9)))</f>
        <v>0</v>
      </c>
    </row>
    <row r="955" spans="32:35" x14ac:dyDescent="0.2">
      <c r="AF955" s="2">
        <v>0.875</v>
      </c>
      <c r="AG955" t="s">
        <v>744</v>
      </c>
      <c r="AH955" s="17">
        <v>370</v>
      </c>
      <c r="AI955" s="17" cm="1">
        <f t="array" ref="AI955">SUMPRODUCT(--(IFERROR(HOUR(Flights_2026_09_30333435363734[entry_hour]),-1)=HOUR(AF955)),--(IFERROR(Flights_2026_09_30333435363734[entry_sector],"")=AG955),--(IFERROR(Flights_2026_09_30333435363734[nfl],-1)&gt;=AH955),--(IFERROR(Flights_2026_09_30333435363734[nfl],-1)&lt;=IF(AH955=450,450,AH955+9)))</f>
        <v>0</v>
      </c>
    </row>
    <row r="956" spans="32:35" x14ac:dyDescent="0.2">
      <c r="AF956" s="2">
        <v>0.875</v>
      </c>
      <c r="AG956" t="s">
        <v>744</v>
      </c>
      <c r="AH956" s="17">
        <v>380</v>
      </c>
      <c r="AI956" s="17" cm="1">
        <f t="array" ref="AI956">SUMPRODUCT(--(IFERROR(HOUR(Flights_2026_09_30333435363734[entry_hour]),-1)=HOUR(AF956)),--(IFERROR(Flights_2026_09_30333435363734[entry_sector],"")=AG956),--(IFERROR(Flights_2026_09_30333435363734[nfl],-1)&gt;=AH956),--(IFERROR(Flights_2026_09_30333435363734[nfl],-1)&lt;=IF(AH956=450,450,AH956+9)))</f>
        <v>0</v>
      </c>
    </row>
    <row r="957" spans="32:35" x14ac:dyDescent="0.2">
      <c r="AF957" s="2">
        <v>0.875</v>
      </c>
      <c r="AG957" t="s">
        <v>744</v>
      </c>
      <c r="AH957" s="17">
        <v>390</v>
      </c>
      <c r="AI957" s="17" cm="1">
        <f t="array" ref="AI957">SUMPRODUCT(--(IFERROR(HOUR(Flights_2026_09_30333435363734[entry_hour]),-1)=HOUR(AF957)),--(IFERROR(Flights_2026_09_30333435363734[entry_sector],"")=AG957),--(IFERROR(Flights_2026_09_30333435363734[nfl],-1)&gt;=AH957),--(IFERROR(Flights_2026_09_30333435363734[nfl],-1)&lt;=IF(AH957=450,450,AH957+9)))</f>
        <v>0</v>
      </c>
    </row>
    <row r="958" spans="32:35" x14ac:dyDescent="0.2">
      <c r="AF958" s="2">
        <v>0.875</v>
      </c>
      <c r="AG958" t="s">
        <v>744</v>
      </c>
      <c r="AH958" s="17">
        <v>400</v>
      </c>
      <c r="AI958" s="17" cm="1">
        <f t="array" ref="AI958">SUMPRODUCT(--(IFERROR(HOUR(Flights_2026_09_30333435363734[entry_hour]),-1)=HOUR(AF958)),--(IFERROR(Flights_2026_09_30333435363734[entry_sector],"")=AG958),--(IFERROR(Flights_2026_09_30333435363734[nfl],-1)&gt;=AH958),--(IFERROR(Flights_2026_09_30333435363734[nfl],-1)&lt;=IF(AH958=450,450,AH958+9)))</f>
        <v>0</v>
      </c>
    </row>
    <row r="959" spans="32:35" x14ac:dyDescent="0.2">
      <c r="AF959" s="2">
        <v>0.875</v>
      </c>
      <c r="AG959" t="s">
        <v>744</v>
      </c>
      <c r="AH959" s="17">
        <v>410</v>
      </c>
      <c r="AI959" s="17" cm="1">
        <f t="array" ref="AI959">SUMPRODUCT(--(IFERROR(HOUR(Flights_2026_09_30333435363734[entry_hour]),-1)=HOUR(AF959)),--(IFERROR(Flights_2026_09_30333435363734[entry_sector],"")=AG959),--(IFERROR(Flights_2026_09_30333435363734[nfl],-1)&gt;=AH959),--(IFERROR(Flights_2026_09_30333435363734[nfl],-1)&lt;=IF(AH959=450,450,AH959+9)))</f>
        <v>0</v>
      </c>
    </row>
    <row r="960" spans="32:35" x14ac:dyDescent="0.2">
      <c r="AF960" s="2">
        <v>0.875</v>
      </c>
      <c r="AG960" t="s">
        <v>744</v>
      </c>
      <c r="AH960" s="17">
        <v>420</v>
      </c>
      <c r="AI960" s="17" cm="1">
        <f t="array" ref="AI960">SUMPRODUCT(--(IFERROR(HOUR(Flights_2026_09_30333435363734[entry_hour]),-1)=HOUR(AF960)),--(IFERROR(Flights_2026_09_30333435363734[entry_sector],"")=AG960),--(IFERROR(Flights_2026_09_30333435363734[nfl],-1)&gt;=AH960),--(IFERROR(Flights_2026_09_30333435363734[nfl],-1)&lt;=IF(AH960=450,450,AH960+9)))</f>
        <v>0</v>
      </c>
    </row>
    <row r="961" spans="32:35" x14ac:dyDescent="0.2">
      <c r="AF961" s="2">
        <v>0.875</v>
      </c>
      <c r="AG961" t="s">
        <v>744</v>
      </c>
      <c r="AH961" s="17">
        <v>430</v>
      </c>
      <c r="AI961" s="17" cm="1">
        <f t="array" ref="AI961">SUMPRODUCT(--(IFERROR(HOUR(Flights_2026_09_30333435363734[entry_hour]),-1)=HOUR(AF961)),--(IFERROR(Flights_2026_09_30333435363734[entry_sector],"")=AG961),--(IFERROR(Flights_2026_09_30333435363734[nfl],-1)&gt;=AH961),--(IFERROR(Flights_2026_09_30333435363734[nfl],-1)&lt;=IF(AH961=450,450,AH961+9)))</f>
        <v>0</v>
      </c>
    </row>
    <row r="962" spans="32:35" x14ac:dyDescent="0.2">
      <c r="AF962" s="2">
        <v>0.875</v>
      </c>
      <c r="AG962" t="s">
        <v>744</v>
      </c>
      <c r="AH962" s="17">
        <v>440</v>
      </c>
      <c r="AI962" s="17" cm="1">
        <f t="array" ref="AI962">SUMPRODUCT(--(IFERROR(HOUR(Flights_2026_09_30333435363734[entry_hour]),-1)=HOUR(AF962)),--(IFERROR(Flights_2026_09_30333435363734[entry_sector],"")=AG962),--(IFERROR(Flights_2026_09_30333435363734[nfl],-1)&gt;=AH962),--(IFERROR(Flights_2026_09_30333435363734[nfl],-1)&lt;=IF(AH962=450,450,AH962+9)))</f>
        <v>0</v>
      </c>
    </row>
    <row r="963" spans="32:35" x14ac:dyDescent="0.2">
      <c r="AF963" s="2">
        <v>0.875</v>
      </c>
      <c r="AG963" t="s">
        <v>744</v>
      </c>
      <c r="AH963" s="17">
        <v>450</v>
      </c>
      <c r="AI963" s="17" cm="1">
        <f t="array" ref="AI963">SUMPRODUCT(--(IFERROR(HOUR(Flights_2026_09_30333435363734[entry_hour]),-1)=HOUR(AF963)),--(IFERROR(Flights_2026_09_30333435363734[entry_sector],"")=AG963),--(IFERROR(Flights_2026_09_30333435363734[nfl],-1)&gt;=AH963),--(IFERROR(Flights_2026_09_30333435363734[nfl],-1)&lt;=IF(AH963=450,450,AH963+9)))</f>
        <v>0</v>
      </c>
    </row>
    <row r="964" spans="32:35" x14ac:dyDescent="0.2">
      <c r="AF964" s="2">
        <v>0.875</v>
      </c>
      <c r="AG964" t="s">
        <v>745</v>
      </c>
      <c r="AH964" s="17">
        <v>200</v>
      </c>
      <c r="AI964" s="17" cm="1">
        <f t="array" ref="AI964">SUMPRODUCT(--(IFERROR(HOUR(Flights_2026_09_30333435363734[entry_hour]),-1)=HOUR(AF964)),--(IFERROR(Flights_2026_09_30333435363734[entry_sector],"")=AG964),--(IFERROR(Flights_2026_09_30333435363734[nfl],-1)&gt;=AH964),--(IFERROR(Flights_2026_09_30333435363734[nfl],-1)&lt;=IF(AH964=450,450,AH964+9)))</f>
        <v>0</v>
      </c>
    </row>
    <row r="965" spans="32:35" x14ac:dyDescent="0.2">
      <c r="AF965" s="2">
        <v>0.875</v>
      </c>
      <c r="AG965" t="s">
        <v>745</v>
      </c>
      <c r="AH965" s="17">
        <v>210</v>
      </c>
      <c r="AI965" s="17" cm="1">
        <f t="array" ref="AI965">SUMPRODUCT(--(IFERROR(HOUR(Flights_2026_09_30333435363734[entry_hour]),-1)=HOUR(AF965)),--(IFERROR(Flights_2026_09_30333435363734[entry_sector],"")=AG965),--(IFERROR(Flights_2026_09_30333435363734[nfl],-1)&gt;=AH965),--(IFERROR(Flights_2026_09_30333435363734[nfl],-1)&lt;=IF(AH965=450,450,AH965+9)))</f>
        <v>0</v>
      </c>
    </row>
    <row r="966" spans="32:35" x14ac:dyDescent="0.2">
      <c r="AF966" s="2">
        <v>0.875</v>
      </c>
      <c r="AG966" t="s">
        <v>745</v>
      </c>
      <c r="AH966" s="17">
        <v>220</v>
      </c>
      <c r="AI966" s="17" cm="1">
        <f t="array" ref="AI966">SUMPRODUCT(--(IFERROR(HOUR(Flights_2026_09_30333435363734[entry_hour]),-1)=HOUR(AF966)),--(IFERROR(Flights_2026_09_30333435363734[entry_sector],"")=AG966),--(IFERROR(Flights_2026_09_30333435363734[nfl],-1)&gt;=AH966),--(IFERROR(Flights_2026_09_30333435363734[nfl],-1)&lt;=IF(AH966=450,450,AH966+9)))</f>
        <v>0</v>
      </c>
    </row>
    <row r="967" spans="32:35" x14ac:dyDescent="0.2">
      <c r="AF967" s="2">
        <v>0.875</v>
      </c>
      <c r="AG967" t="s">
        <v>745</v>
      </c>
      <c r="AH967" s="17">
        <v>230</v>
      </c>
      <c r="AI967" s="17" cm="1">
        <f t="array" ref="AI967">SUMPRODUCT(--(IFERROR(HOUR(Flights_2026_09_30333435363734[entry_hour]),-1)=HOUR(AF967)),--(IFERROR(Flights_2026_09_30333435363734[entry_sector],"")=AG967),--(IFERROR(Flights_2026_09_30333435363734[nfl],-1)&gt;=AH967),--(IFERROR(Flights_2026_09_30333435363734[nfl],-1)&lt;=IF(AH967=450,450,AH967+9)))</f>
        <v>0</v>
      </c>
    </row>
    <row r="968" spans="32:35" x14ac:dyDescent="0.2">
      <c r="AF968" s="2">
        <v>0.875</v>
      </c>
      <c r="AG968" t="s">
        <v>745</v>
      </c>
      <c r="AH968" s="17">
        <v>240</v>
      </c>
      <c r="AI968" s="17" cm="1">
        <f t="array" ref="AI968">SUMPRODUCT(--(IFERROR(HOUR(Flights_2026_09_30333435363734[entry_hour]),-1)=HOUR(AF968)),--(IFERROR(Flights_2026_09_30333435363734[entry_sector],"")=AG968),--(IFERROR(Flights_2026_09_30333435363734[nfl],-1)&gt;=AH968),--(IFERROR(Flights_2026_09_30333435363734[nfl],-1)&lt;=IF(AH968=450,450,AH968+9)))</f>
        <v>0</v>
      </c>
    </row>
    <row r="969" spans="32:35" x14ac:dyDescent="0.2">
      <c r="AF969" s="2">
        <v>0.875</v>
      </c>
      <c r="AG969" t="s">
        <v>745</v>
      </c>
      <c r="AH969" s="17">
        <v>250</v>
      </c>
      <c r="AI969" s="17" cm="1">
        <f t="array" ref="AI969">SUMPRODUCT(--(IFERROR(HOUR(Flights_2026_09_30333435363734[entry_hour]),-1)=HOUR(AF969)),--(IFERROR(Flights_2026_09_30333435363734[entry_sector],"")=AG969),--(IFERROR(Flights_2026_09_30333435363734[nfl],-1)&gt;=AH969),--(IFERROR(Flights_2026_09_30333435363734[nfl],-1)&lt;=IF(AH969=450,450,AH969+9)))</f>
        <v>0</v>
      </c>
    </row>
    <row r="970" spans="32:35" x14ac:dyDescent="0.2">
      <c r="AF970" s="2">
        <v>0.875</v>
      </c>
      <c r="AG970" t="s">
        <v>745</v>
      </c>
      <c r="AH970" s="17">
        <v>260</v>
      </c>
      <c r="AI970" s="17" cm="1">
        <f t="array" ref="AI970">SUMPRODUCT(--(IFERROR(HOUR(Flights_2026_09_30333435363734[entry_hour]),-1)=HOUR(AF970)),--(IFERROR(Flights_2026_09_30333435363734[entry_sector],"")=AG970),--(IFERROR(Flights_2026_09_30333435363734[nfl],-1)&gt;=AH970),--(IFERROR(Flights_2026_09_30333435363734[nfl],-1)&lt;=IF(AH970=450,450,AH970+9)))</f>
        <v>0</v>
      </c>
    </row>
    <row r="971" spans="32:35" x14ac:dyDescent="0.2">
      <c r="AF971" s="2">
        <v>0.875</v>
      </c>
      <c r="AG971" t="s">
        <v>745</v>
      </c>
      <c r="AH971" s="17">
        <v>270</v>
      </c>
      <c r="AI971" s="17" cm="1">
        <f t="array" ref="AI971">SUMPRODUCT(--(IFERROR(HOUR(Flights_2026_09_30333435363734[entry_hour]),-1)=HOUR(AF971)),--(IFERROR(Flights_2026_09_30333435363734[entry_sector],"")=AG971),--(IFERROR(Flights_2026_09_30333435363734[nfl],-1)&gt;=AH971),--(IFERROR(Flights_2026_09_30333435363734[nfl],-1)&lt;=IF(AH971=450,450,AH971+9)))</f>
        <v>0</v>
      </c>
    </row>
    <row r="972" spans="32:35" x14ac:dyDescent="0.2">
      <c r="AF972" s="2">
        <v>0.875</v>
      </c>
      <c r="AG972" t="s">
        <v>745</v>
      </c>
      <c r="AH972" s="17">
        <v>280</v>
      </c>
      <c r="AI972" s="17" cm="1">
        <f t="array" ref="AI972">SUMPRODUCT(--(IFERROR(HOUR(Flights_2026_09_30333435363734[entry_hour]),-1)=HOUR(AF972)),--(IFERROR(Flights_2026_09_30333435363734[entry_sector],"")=AG972),--(IFERROR(Flights_2026_09_30333435363734[nfl],-1)&gt;=AH972),--(IFERROR(Flights_2026_09_30333435363734[nfl],-1)&lt;=IF(AH972=450,450,AH972+9)))</f>
        <v>0</v>
      </c>
    </row>
    <row r="973" spans="32:35" x14ac:dyDescent="0.2">
      <c r="AF973" s="2">
        <v>0.875</v>
      </c>
      <c r="AG973" t="s">
        <v>745</v>
      </c>
      <c r="AH973" s="17">
        <v>290</v>
      </c>
      <c r="AI973" s="17" cm="1">
        <f t="array" ref="AI973">SUMPRODUCT(--(IFERROR(HOUR(Flights_2026_09_30333435363734[entry_hour]),-1)=HOUR(AF973)),--(IFERROR(Flights_2026_09_30333435363734[entry_sector],"")=AG973),--(IFERROR(Flights_2026_09_30333435363734[nfl],-1)&gt;=AH973),--(IFERROR(Flights_2026_09_30333435363734[nfl],-1)&lt;=IF(AH973=450,450,AH973+9)))</f>
        <v>0</v>
      </c>
    </row>
    <row r="974" spans="32:35" x14ac:dyDescent="0.2">
      <c r="AF974" s="2">
        <v>0.875</v>
      </c>
      <c r="AG974" t="s">
        <v>745</v>
      </c>
      <c r="AH974" s="17">
        <v>300</v>
      </c>
      <c r="AI974" s="17" cm="1">
        <f t="array" ref="AI974">SUMPRODUCT(--(IFERROR(HOUR(Flights_2026_09_30333435363734[entry_hour]),-1)=HOUR(AF974)),--(IFERROR(Flights_2026_09_30333435363734[entry_sector],"")=AG974),--(IFERROR(Flights_2026_09_30333435363734[nfl],-1)&gt;=AH974),--(IFERROR(Flights_2026_09_30333435363734[nfl],-1)&lt;=IF(AH974=450,450,AH974+9)))</f>
        <v>0</v>
      </c>
    </row>
    <row r="975" spans="32:35" x14ac:dyDescent="0.2">
      <c r="AF975" s="2">
        <v>0.875</v>
      </c>
      <c r="AG975" t="s">
        <v>745</v>
      </c>
      <c r="AH975" s="17">
        <v>310</v>
      </c>
      <c r="AI975" s="17" cm="1">
        <f t="array" ref="AI975">SUMPRODUCT(--(IFERROR(HOUR(Flights_2026_09_30333435363734[entry_hour]),-1)=HOUR(AF975)),--(IFERROR(Flights_2026_09_30333435363734[entry_sector],"")=AG975),--(IFERROR(Flights_2026_09_30333435363734[nfl],-1)&gt;=AH975),--(IFERROR(Flights_2026_09_30333435363734[nfl],-1)&lt;=IF(AH975=450,450,AH975+9)))</f>
        <v>0</v>
      </c>
    </row>
    <row r="976" spans="32:35" x14ac:dyDescent="0.2">
      <c r="AF976" s="2">
        <v>0.875</v>
      </c>
      <c r="AG976" t="s">
        <v>745</v>
      </c>
      <c r="AH976" s="17">
        <v>320</v>
      </c>
      <c r="AI976" s="17" cm="1">
        <f t="array" ref="AI976">SUMPRODUCT(--(IFERROR(HOUR(Flights_2026_09_30333435363734[entry_hour]),-1)=HOUR(AF976)),--(IFERROR(Flights_2026_09_30333435363734[entry_sector],"")=AG976),--(IFERROR(Flights_2026_09_30333435363734[nfl],-1)&gt;=AH976),--(IFERROR(Flights_2026_09_30333435363734[nfl],-1)&lt;=IF(AH976=450,450,AH976+9)))</f>
        <v>0</v>
      </c>
    </row>
    <row r="977" spans="32:35" x14ac:dyDescent="0.2">
      <c r="AF977" s="2">
        <v>0.875</v>
      </c>
      <c r="AG977" t="s">
        <v>745</v>
      </c>
      <c r="AH977" s="17">
        <v>330</v>
      </c>
      <c r="AI977" s="17" cm="1">
        <f t="array" ref="AI977">SUMPRODUCT(--(IFERROR(HOUR(Flights_2026_09_30333435363734[entry_hour]),-1)=HOUR(AF977)),--(IFERROR(Flights_2026_09_30333435363734[entry_sector],"")=AG977),--(IFERROR(Flights_2026_09_30333435363734[nfl],-1)&gt;=AH977),--(IFERROR(Flights_2026_09_30333435363734[nfl],-1)&lt;=IF(AH977=450,450,AH977+9)))</f>
        <v>0</v>
      </c>
    </row>
    <row r="978" spans="32:35" x14ac:dyDescent="0.2">
      <c r="AF978" s="2">
        <v>0.875</v>
      </c>
      <c r="AG978" t="s">
        <v>745</v>
      </c>
      <c r="AH978" s="17">
        <v>340</v>
      </c>
      <c r="AI978" s="17" cm="1">
        <f t="array" ref="AI978">SUMPRODUCT(--(IFERROR(HOUR(Flights_2026_09_30333435363734[entry_hour]),-1)=HOUR(AF978)),--(IFERROR(Flights_2026_09_30333435363734[entry_sector],"")=AG978),--(IFERROR(Flights_2026_09_30333435363734[nfl],-1)&gt;=AH978),--(IFERROR(Flights_2026_09_30333435363734[nfl],-1)&lt;=IF(AH978=450,450,AH978+9)))</f>
        <v>0</v>
      </c>
    </row>
    <row r="979" spans="32:35" x14ac:dyDescent="0.2">
      <c r="AF979" s="2">
        <v>0.875</v>
      </c>
      <c r="AG979" t="s">
        <v>745</v>
      </c>
      <c r="AH979" s="17">
        <v>350</v>
      </c>
      <c r="AI979" s="17" cm="1">
        <f t="array" ref="AI979">SUMPRODUCT(--(IFERROR(HOUR(Flights_2026_09_30333435363734[entry_hour]),-1)=HOUR(AF979)),--(IFERROR(Flights_2026_09_30333435363734[entry_sector],"")=AG979),--(IFERROR(Flights_2026_09_30333435363734[nfl],-1)&gt;=AH979),--(IFERROR(Flights_2026_09_30333435363734[nfl],-1)&lt;=IF(AH979=450,450,AH979+9)))</f>
        <v>0</v>
      </c>
    </row>
    <row r="980" spans="32:35" x14ac:dyDescent="0.2">
      <c r="AF980" s="2">
        <v>0.875</v>
      </c>
      <c r="AG980" t="s">
        <v>745</v>
      </c>
      <c r="AH980" s="17">
        <v>360</v>
      </c>
      <c r="AI980" s="17" cm="1">
        <f t="array" ref="AI980">SUMPRODUCT(--(IFERROR(HOUR(Flights_2026_09_30333435363734[entry_hour]),-1)=HOUR(AF980)),--(IFERROR(Flights_2026_09_30333435363734[entry_sector],"")=AG980),--(IFERROR(Flights_2026_09_30333435363734[nfl],-1)&gt;=AH980),--(IFERROR(Flights_2026_09_30333435363734[nfl],-1)&lt;=IF(AH980=450,450,AH980+9)))</f>
        <v>0</v>
      </c>
    </row>
    <row r="981" spans="32:35" x14ac:dyDescent="0.2">
      <c r="AF981" s="2">
        <v>0.875</v>
      </c>
      <c r="AG981" t="s">
        <v>745</v>
      </c>
      <c r="AH981" s="17">
        <v>370</v>
      </c>
      <c r="AI981" s="17" cm="1">
        <f t="array" ref="AI981">SUMPRODUCT(--(IFERROR(HOUR(Flights_2026_09_30333435363734[entry_hour]),-1)=HOUR(AF981)),--(IFERROR(Flights_2026_09_30333435363734[entry_sector],"")=AG981),--(IFERROR(Flights_2026_09_30333435363734[nfl],-1)&gt;=AH981),--(IFERROR(Flights_2026_09_30333435363734[nfl],-1)&lt;=IF(AH981=450,450,AH981+9)))</f>
        <v>1</v>
      </c>
    </row>
    <row r="982" spans="32:35" x14ac:dyDescent="0.2">
      <c r="AF982" s="2">
        <v>0.875</v>
      </c>
      <c r="AG982" t="s">
        <v>745</v>
      </c>
      <c r="AH982" s="17">
        <v>380</v>
      </c>
      <c r="AI982" s="17" cm="1">
        <f t="array" ref="AI982">SUMPRODUCT(--(IFERROR(HOUR(Flights_2026_09_30333435363734[entry_hour]),-1)=HOUR(AF982)),--(IFERROR(Flights_2026_09_30333435363734[entry_sector],"")=AG982),--(IFERROR(Flights_2026_09_30333435363734[nfl],-1)&gt;=AH982),--(IFERROR(Flights_2026_09_30333435363734[nfl],-1)&lt;=IF(AH982=450,450,AH982+9)))</f>
        <v>0</v>
      </c>
    </row>
    <row r="983" spans="32:35" x14ac:dyDescent="0.2">
      <c r="AF983" s="2">
        <v>0.875</v>
      </c>
      <c r="AG983" t="s">
        <v>745</v>
      </c>
      <c r="AH983" s="17">
        <v>390</v>
      </c>
      <c r="AI983" s="17" cm="1">
        <f t="array" ref="AI983">SUMPRODUCT(--(IFERROR(HOUR(Flights_2026_09_30333435363734[entry_hour]),-1)=HOUR(AF983)),--(IFERROR(Flights_2026_09_30333435363734[entry_sector],"")=AG983),--(IFERROR(Flights_2026_09_30333435363734[nfl],-1)&gt;=AH983),--(IFERROR(Flights_2026_09_30333435363734[nfl],-1)&lt;=IF(AH983=450,450,AH983+9)))</f>
        <v>0</v>
      </c>
    </row>
    <row r="984" spans="32:35" x14ac:dyDescent="0.2">
      <c r="AF984" s="2">
        <v>0.875</v>
      </c>
      <c r="AG984" t="s">
        <v>745</v>
      </c>
      <c r="AH984" s="17">
        <v>400</v>
      </c>
      <c r="AI984" s="17" cm="1">
        <f t="array" ref="AI984">SUMPRODUCT(--(IFERROR(HOUR(Flights_2026_09_30333435363734[entry_hour]),-1)=HOUR(AF984)),--(IFERROR(Flights_2026_09_30333435363734[entry_sector],"")=AG984),--(IFERROR(Flights_2026_09_30333435363734[nfl],-1)&gt;=AH984),--(IFERROR(Flights_2026_09_30333435363734[nfl],-1)&lt;=IF(AH984=450,450,AH984+9)))</f>
        <v>0</v>
      </c>
    </row>
    <row r="985" spans="32:35" x14ac:dyDescent="0.2">
      <c r="AF985" s="2">
        <v>0.875</v>
      </c>
      <c r="AG985" t="s">
        <v>745</v>
      </c>
      <c r="AH985" s="17">
        <v>410</v>
      </c>
      <c r="AI985" s="17" cm="1">
        <f t="array" ref="AI985">SUMPRODUCT(--(IFERROR(HOUR(Flights_2026_09_30333435363734[entry_hour]),-1)=HOUR(AF985)),--(IFERROR(Flights_2026_09_30333435363734[entry_sector],"")=AG985),--(IFERROR(Flights_2026_09_30333435363734[nfl],-1)&gt;=AH985),--(IFERROR(Flights_2026_09_30333435363734[nfl],-1)&lt;=IF(AH985=450,450,AH985+9)))</f>
        <v>0</v>
      </c>
    </row>
    <row r="986" spans="32:35" x14ac:dyDescent="0.2">
      <c r="AF986" s="2">
        <v>0.875</v>
      </c>
      <c r="AG986" t="s">
        <v>745</v>
      </c>
      <c r="AH986" s="17">
        <v>420</v>
      </c>
      <c r="AI986" s="17" cm="1">
        <f t="array" ref="AI986">SUMPRODUCT(--(IFERROR(HOUR(Flights_2026_09_30333435363734[entry_hour]),-1)=HOUR(AF986)),--(IFERROR(Flights_2026_09_30333435363734[entry_sector],"")=AG986),--(IFERROR(Flights_2026_09_30333435363734[nfl],-1)&gt;=AH986),--(IFERROR(Flights_2026_09_30333435363734[nfl],-1)&lt;=IF(AH986=450,450,AH986+9)))</f>
        <v>0</v>
      </c>
    </row>
    <row r="987" spans="32:35" x14ac:dyDescent="0.2">
      <c r="AF987" s="2">
        <v>0.875</v>
      </c>
      <c r="AG987" t="s">
        <v>745</v>
      </c>
      <c r="AH987" s="17">
        <v>430</v>
      </c>
      <c r="AI987" s="17" cm="1">
        <f t="array" ref="AI987">SUMPRODUCT(--(IFERROR(HOUR(Flights_2026_09_30333435363734[entry_hour]),-1)=HOUR(AF987)),--(IFERROR(Flights_2026_09_30333435363734[entry_sector],"")=AG987),--(IFERROR(Flights_2026_09_30333435363734[nfl],-1)&gt;=AH987),--(IFERROR(Flights_2026_09_30333435363734[nfl],-1)&lt;=IF(AH987=450,450,AH987+9)))</f>
        <v>0</v>
      </c>
    </row>
    <row r="988" spans="32:35" x14ac:dyDescent="0.2">
      <c r="AF988" s="2">
        <v>0.875</v>
      </c>
      <c r="AG988" t="s">
        <v>745</v>
      </c>
      <c r="AH988" s="17">
        <v>440</v>
      </c>
      <c r="AI988" s="17" cm="1">
        <f t="array" ref="AI988">SUMPRODUCT(--(IFERROR(HOUR(Flights_2026_09_30333435363734[entry_hour]),-1)=HOUR(AF988)),--(IFERROR(Flights_2026_09_30333435363734[entry_sector],"")=AG988),--(IFERROR(Flights_2026_09_30333435363734[nfl],-1)&gt;=AH988),--(IFERROR(Flights_2026_09_30333435363734[nfl],-1)&lt;=IF(AH988=450,450,AH988+9)))</f>
        <v>0</v>
      </c>
    </row>
    <row r="989" spans="32:35" x14ac:dyDescent="0.2">
      <c r="AF989" s="2">
        <v>0.875</v>
      </c>
      <c r="AG989" t="s">
        <v>745</v>
      </c>
      <c r="AH989" s="17">
        <v>450</v>
      </c>
      <c r="AI989" s="17" cm="1">
        <f t="array" ref="AI989">SUMPRODUCT(--(IFERROR(HOUR(Flights_2026_09_30333435363734[entry_hour]),-1)=HOUR(AF989)),--(IFERROR(Flights_2026_09_30333435363734[entry_sector],"")=AG989),--(IFERROR(Flights_2026_09_30333435363734[nfl],-1)&gt;=AH989),--(IFERROR(Flights_2026_09_30333435363734[nfl],-1)&lt;=IF(AH989=450,450,AH989+9)))</f>
        <v>0</v>
      </c>
    </row>
    <row r="990" spans="32:35" x14ac:dyDescent="0.2">
      <c r="AF990" s="2">
        <v>0.875</v>
      </c>
      <c r="AG990" t="s">
        <v>840</v>
      </c>
      <c r="AH990" s="17">
        <v>200</v>
      </c>
      <c r="AI990" s="17" cm="1">
        <f t="array" ref="AI990">SUMPRODUCT(--(IFERROR(HOUR(Flights_2026_09_30333435363734[entry_hour]),-1)=HOUR(AF990)),--(IFERROR(Flights_2026_09_30333435363734[entry_sector],"")=AG990),--(IFERROR(Flights_2026_09_30333435363734[nfl],-1)&gt;=AH990),--(IFERROR(Flights_2026_09_30333435363734[nfl],-1)&lt;=IF(AH990=450,450,AH990+9)))</f>
        <v>0</v>
      </c>
    </row>
    <row r="991" spans="32:35" x14ac:dyDescent="0.2">
      <c r="AF991" s="2">
        <v>0.875</v>
      </c>
      <c r="AG991" t="s">
        <v>840</v>
      </c>
      <c r="AH991" s="17">
        <v>210</v>
      </c>
      <c r="AI991" s="17" cm="1">
        <f t="array" ref="AI991">SUMPRODUCT(--(IFERROR(HOUR(Flights_2026_09_30333435363734[entry_hour]),-1)=HOUR(AF991)),--(IFERROR(Flights_2026_09_30333435363734[entry_sector],"")=AG991),--(IFERROR(Flights_2026_09_30333435363734[nfl],-1)&gt;=AH991),--(IFERROR(Flights_2026_09_30333435363734[nfl],-1)&lt;=IF(AH991=450,450,AH991+9)))</f>
        <v>0</v>
      </c>
    </row>
    <row r="992" spans="32:35" x14ac:dyDescent="0.2">
      <c r="AF992" s="2">
        <v>0.875</v>
      </c>
      <c r="AG992" t="s">
        <v>840</v>
      </c>
      <c r="AH992" s="17">
        <v>220</v>
      </c>
      <c r="AI992" s="17" cm="1">
        <f t="array" ref="AI992">SUMPRODUCT(--(IFERROR(HOUR(Flights_2026_09_30333435363734[entry_hour]),-1)=HOUR(AF992)),--(IFERROR(Flights_2026_09_30333435363734[entry_sector],"")=AG992),--(IFERROR(Flights_2026_09_30333435363734[nfl],-1)&gt;=AH992),--(IFERROR(Flights_2026_09_30333435363734[nfl],-1)&lt;=IF(AH992=450,450,AH992+9)))</f>
        <v>0</v>
      </c>
    </row>
    <row r="993" spans="32:35" x14ac:dyDescent="0.2">
      <c r="AF993" s="2">
        <v>0.875</v>
      </c>
      <c r="AG993" t="s">
        <v>840</v>
      </c>
      <c r="AH993" s="17">
        <v>230</v>
      </c>
      <c r="AI993" s="17" cm="1">
        <f t="array" ref="AI993">SUMPRODUCT(--(IFERROR(HOUR(Flights_2026_09_30333435363734[entry_hour]),-1)=HOUR(AF993)),--(IFERROR(Flights_2026_09_30333435363734[entry_sector],"")=AG993),--(IFERROR(Flights_2026_09_30333435363734[nfl],-1)&gt;=AH993),--(IFERROR(Flights_2026_09_30333435363734[nfl],-1)&lt;=IF(AH993=450,450,AH993+9)))</f>
        <v>0</v>
      </c>
    </row>
    <row r="994" spans="32:35" x14ac:dyDescent="0.2">
      <c r="AF994" s="2">
        <v>0.875</v>
      </c>
      <c r="AG994" t="s">
        <v>840</v>
      </c>
      <c r="AH994" s="17">
        <v>240</v>
      </c>
      <c r="AI994" s="17" cm="1">
        <f t="array" ref="AI994">SUMPRODUCT(--(IFERROR(HOUR(Flights_2026_09_30333435363734[entry_hour]),-1)=HOUR(AF994)),--(IFERROR(Flights_2026_09_30333435363734[entry_sector],"")=AG994),--(IFERROR(Flights_2026_09_30333435363734[nfl],-1)&gt;=AH994),--(IFERROR(Flights_2026_09_30333435363734[nfl],-1)&lt;=IF(AH994=450,450,AH994+9)))</f>
        <v>0</v>
      </c>
    </row>
    <row r="995" spans="32:35" x14ac:dyDescent="0.2">
      <c r="AF995" s="2">
        <v>0.875</v>
      </c>
      <c r="AG995" t="s">
        <v>840</v>
      </c>
      <c r="AH995" s="17">
        <v>250</v>
      </c>
      <c r="AI995" s="17" cm="1">
        <f t="array" ref="AI995">SUMPRODUCT(--(IFERROR(HOUR(Flights_2026_09_30333435363734[entry_hour]),-1)=HOUR(AF995)),--(IFERROR(Flights_2026_09_30333435363734[entry_sector],"")=AG995),--(IFERROR(Flights_2026_09_30333435363734[nfl],-1)&gt;=AH995),--(IFERROR(Flights_2026_09_30333435363734[nfl],-1)&lt;=IF(AH995=450,450,AH995+9)))</f>
        <v>0</v>
      </c>
    </row>
    <row r="996" spans="32:35" x14ac:dyDescent="0.2">
      <c r="AF996" s="2">
        <v>0.875</v>
      </c>
      <c r="AG996" t="s">
        <v>840</v>
      </c>
      <c r="AH996" s="17">
        <v>260</v>
      </c>
      <c r="AI996" s="17" cm="1">
        <f t="array" ref="AI996">SUMPRODUCT(--(IFERROR(HOUR(Flights_2026_09_30333435363734[entry_hour]),-1)=HOUR(AF996)),--(IFERROR(Flights_2026_09_30333435363734[entry_sector],"")=AG996),--(IFERROR(Flights_2026_09_30333435363734[nfl],-1)&gt;=AH996),--(IFERROR(Flights_2026_09_30333435363734[nfl],-1)&lt;=IF(AH996=450,450,AH996+9)))</f>
        <v>0</v>
      </c>
    </row>
    <row r="997" spans="32:35" x14ac:dyDescent="0.2">
      <c r="AF997" s="2">
        <v>0.875</v>
      </c>
      <c r="AG997" t="s">
        <v>840</v>
      </c>
      <c r="AH997" s="17">
        <v>270</v>
      </c>
      <c r="AI997" s="17" cm="1">
        <f t="array" ref="AI997">SUMPRODUCT(--(IFERROR(HOUR(Flights_2026_09_30333435363734[entry_hour]),-1)=HOUR(AF997)),--(IFERROR(Flights_2026_09_30333435363734[entry_sector],"")=AG997),--(IFERROR(Flights_2026_09_30333435363734[nfl],-1)&gt;=AH997),--(IFERROR(Flights_2026_09_30333435363734[nfl],-1)&lt;=IF(AH997=450,450,AH997+9)))</f>
        <v>0</v>
      </c>
    </row>
    <row r="998" spans="32:35" x14ac:dyDescent="0.2">
      <c r="AF998" s="2">
        <v>0.875</v>
      </c>
      <c r="AG998" t="s">
        <v>840</v>
      </c>
      <c r="AH998" s="17">
        <v>280</v>
      </c>
      <c r="AI998" s="17" cm="1">
        <f t="array" ref="AI998">SUMPRODUCT(--(IFERROR(HOUR(Flights_2026_09_30333435363734[entry_hour]),-1)=HOUR(AF998)),--(IFERROR(Flights_2026_09_30333435363734[entry_sector],"")=AG998),--(IFERROR(Flights_2026_09_30333435363734[nfl],-1)&gt;=AH998),--(IFERROR(Flights_2026_09_30333435363734[nfl],-1)&lt;=IF(AH998=450,450,AH998+9)))</f>
        <v>0</v>
      </c>
    </row>
    <row r="999" spans="32:35" x14ac:dyDescent="0.2">
      <c r="AF999" s="2">
        <v>0.875</v>
      </c>
      <c r="AG999" t="s">
        <v>840</v>
      </c>
      <c r="AH999" s="17">
        <v>290</v>
      </c>
      <c r="AI999" s="17" cm="1">
        <f t="array" ref="AI999">SUMPRODUCT(--(IFERROR(HOUR(Flights_2026_09_30333435363734[entry_hour]),-1)=HOUR(AF999)),--(IFERROR(Flights_2026_09_30333435363734[entry_sector],"")=AG999),--(IFERROR(Flights_2026_09_30333435363734[nfl],-1)&gt;=AH999),--(IFERROR(Flights_2026_09_30333435363734[nfl],-1)&lt;=IF(AH999=450,450,AH999+9)))</f>
        <v>0</v>
      </c>
    </row>
    <row r="1000" spans="32:35" x14ac:dyDescent="0.2">
      <c r="AF1000" s="2">
        <v>0.875</v>
      </c>
      <c r="AG1000" t="s">
        <v>840</v>
      </c>
      <c r="AH1000" s="17">
        <v>300</v>
      </c>
      <c r="AI1000" s="17" cm="1">
        <f t="array" ref="AI1000">SUMPRODUCT(--(IFERROR(HOUR(Flights_2026_09_30333435363734[entry_hour]),-1)=HOUR(AF1000)),--(IFERROR(Flights_2026_09_30333435363734[entry_sector],"")=AG1000),--(IFERROR(Flights_2026_09_30333435363734[nfl],-1)&gt;=AH1000),--(IFERROR(Flights_2026_09_30333435363734[nfl],-1)&lt;=IF(AH1000=450,450,AH1000+9)))</f>
        <v>0</v>
      </c>
    </row>
    <row r="1001" spans="32:35" x14ac:dyDescent="0.2">
      <c r="AF1001" s="2">
        <v>0.875</v>
      </c>
      <c r="AG1001" t="s">
        <v>840</v>
      </c>
      <c r="AH1001" s="17">
        <v>310</v>
      </c>
      <c r="AI1001" s="17" cm="1">
        <f t="array" ref="AI1001">SUMPRODUCT(--(IFERROR(HOUR(Flights_2026_09_30333435363734[entry_hour]),-1)=HOUR(AF1001)),--(IFERROR(Flights_2026_09_30333435363734[entry_sector],"")=AG1001),--(IFERROR(Flights_2026_09_30333435363734[nfl],-1)&gt;=AH1001),--(IFERROR(Flights_2026_09_30333435363734[nfl],-1)&lt;=IF(AH1001=450,450,AH1001+9)))</f>
        <v>0</v>
      </c>
    </row>
    <row r="1002" spans="32:35" x14ac:dyDescent="0.2">
      <c r="AF1002" s="2">
        <v>0.875</v>
      </c>
      <c r="AG1002" t="s">
        <v>840</v>
      </c>
      <c r="AH1002" s="17">
        <v>320</v>
      </c>
      <c r="AI1002" s="17" cm="1">
        <f t="array" ref="AI1002">SUMPRODUCT(--(IFERROR(HOUR(Flights_2026_09_30333435363734[entry_hour]),-1)=HOUR(AF1002)),--(IFERROR(Flights_2026_09_30333435363734[entry_sector],"")=AG1002),--(IFERROR(Flights_2026_09_30333435363734[nfl],-1)&gt;=AH1002),--(IFERROR(Flights_2026_09_30333435363734[nfl],-1)&lt;=IF(AH1002=450,450,AH1002+9)))</f>
        <v>0</v>
      </c>
    </row>
    <row r="1003" spans="32:35" x14ac:dyDescent="0.2">
      <c r="AF1003" s="2">
        <v>0.875</v>
      </c>
      <c r="AG1003" t="s">
        <v>840</v>
      </c>
      <c r="AH1003" s="17">
        <v>330</v>
      </c>
      <c r="AI1003" s="17" cm="1">
        <f t="array" ref="AI1003">SUMPRODUCT(--(IFERROR(HOUR(Flights_2026_09_30333435363734[entry_hour]),-1)=HOUR(AF1003)),--(IFERROR(Flights_2026_09_30333435363734[entry_sector],"")=AG1003),--(IFERROR(Flights_2026_09_30333435363734[nfl],-1)&gt;=AH1003),--(IFERROR(Flights_2026_09_30333435363734[nfl],-1)&lt;=IF(AH1003=450,450,AH1003+9)))</f>
        <v>0</v>
      </c>
    </row>
    <row r="1004" spans="32:35" x14ac:dyDescent="0.2">
      <c r="AF1004" s="2">
        <v>0.875</v>
      </c>
      <c r="AG1004" t="s">
        <v>840</v>
      </c>
      <c r="AH1004" s="17">
        <v>340</v>
      </c>
      <c r="AI1004" s="17" cm="1">
        <f t="array" ref="AI1004">SUMPRODUCT(--(IFERROR(HOUR(Flights_2026_09_30333435363734[entry_hour]),-1)=HOUR(AF1004)),--(IFERROR(Flights_2026_09_30333435363734[entry_sector],"")=AG1004),--(IFERROR(Flights_2026_09_30333435363734[nfl],-1)&gt;=AH1004),--(IFERROR(Flights_2026_09_30333435363734[nfl],-1)&lt;=IF(AH1004=450,450,AH1004+9)))</f>
        <v>0</v>
      </c>
    </row>
    <row r="1005" spans="32:35" x14ac:dyDescent="0.2">
      <c r="AF1005" s="2">
        <v>0.875</v>
      </c>
      <c r="AG1005" t="s">
        <v>840</v>
      </c>
      <c r="AH1005" s="17">
        <v>350</v>
      </c>
      <c r="AI1005" s="17" cm="1">
        <f t="array" ref="AI1005">SUMPRODUCT(--(IFERROR(HOUR(Flights_2026_09_30333435363734[entry_hour]),-1)=HOUR(AF1005)),--(IFERROR(Flights_2026_09_30333435363734[entry_sector],"")=AG1005),--(IFERROR(Flights_2026_09_30333435363734[nfl],-1)&gt;=AH1005),--(IFERROR(Flights_2026_09_30333435363734[nfl],-1)&lt;=IF(AH1005=450,450,AH1005+9)))</f>
        <v>0</v>
      </c>
    </row>
    <row r="1006" spans="32:35" x14ac:dyDescent="0.2">
      <c r="AF1006" s="2">
        <v>0.875</v>
      </c>
      <c r="AG1006" t="s">
        <v>840</v>
      </c>
      <c r="AH1006" s="17">
        <v>360</v>
      </c>
      <c r="AI1006" s="17" cm="1">
        <f t="array" ref="AI1006">SUMPRODUCT(--(IFERROR(HOUR(Flights_2026_09_30333435363734[entry_hour]),-1)=HOUR(AF1006)),--(IFERROR(Flights_2026_09_30333435363734[entry_sector],"")=AG1006),--(IFERROR(Flights_2026_09_30333435363734[nfl],-1)&gt;=AH1006),--(IFERROR(Flights_2026_09_30333435363734[nfl],-1)&lt;=IF(AH1006=450,450,AH1006+9)))</f>
        <v>0</v>
      </c>
    </row>
    <row r="1007" spans="32:35" x14ac:dyDescent="0.2">
      <c r="AF1007" s="2">
        <v>0.875</v>
      </c>
      <c r="AG1007" t="s">
        <v>840</v>
      </c>
      <c r="AH1007" s="17">
        <v>370</v>
      </c>
      <c r="AI1007" s="17" cm="1">
        <f t="array" ref="AI1007">SUMPRODUCT(--(IFERROR(HOUR(Flights_2026_09_30333435363734[entry_hour]),-1)=HOUR(AF1007)),--(IFERROR(Flights_2026_09_30333435363734[entry_sector],"")=AG1007),--(IFERROR(Flights_2026_09_30333435363734[nfl],-1)&gt;=AH1007),--(IFERROR(Flights_2026_09_30333435363734[nfl],-1)&lt;=IF(AH1007=450,450,AH1007+9)))</f>
        <v>3</v>
      </c>
    </row>
    <row r="1008" spans="32:35" x14ac:dyDescent="0.2">
      <c r="AF1008" s="2">
        <v>0.875</v>
      </c>
      <c r="AG1008" t="s">
        <v>840</v>
      </c>
      <c r="AH1008" s="17">
        <v>380</v>
      </c>
      <c r="AI1008" s="17" cm="1">
        <f t="array" ref="AI1008">SUMPRODUCT(--(IFERROR(HOUR(Flights_2026_09_30333435363734[entry_hour]),-1)=HOUR(AF1008)),--(IFERROR(Flights_2026_09_30333435363734[entry_sector],"")=AG1008),--(IFERROR(Flights_2026_09_30333435363734[nfl],-1)&gt;=AH1008),--(IFERROR(Flights_2026_09_30333435363734[nfl],-1)&lt;=IF(AH1008=450,450,AH1008+9)))</f>
        <v>0</v>
      </c>
    </row>
    <row r="1009" spans="32:35" x14ac:dyDescent="0.2">
      <c r="AF1009" s="2">
        <v>0.875</v>
      </c>
      <c r="AG1009" t="s">
        <v>840</v>
      </c>
      <c r="AH1009" s="17">
        <v>390</v>
      </c>
      <c r="AI1009" s="17" cm="1">
        <f t="array" ref="AI1009">SUMPRODUCT(--(IFERROR(HOUR(Flights_2026_09_30333435363734[entry_hour]),-1)=HOUR(AF1009)),--(IFERROR(Flights_2026_09_30333435363734[entry_sector],"")=AG1009),--(IFERROR(Flights_2026_09_30333435363734[nfl],-1)&gt;=AH1009),--(IFERROR(Flights_2026_09_30333435363734[nfl],-1)&lt;=IF(AH1009=450,450,AH1009+9)))</f>
        <v>0</v>
      </c>
    </row>
    <row r="1010" spans="32:35" x14ac:dyDescent="0.2">
      <c r="AF1010" s="2">
        <v>0.875</v>
      </c>
      <c r="AG1010" t="s">
        <v>840</v>
      </c>
      <c r="AH1010" s="17">
        <v>400</v>
      </c>
      <c r="AI1010" s="17" cm="1">
        <f t="array" ref="AI1010">SUMPRODUCT(--(IFERROR(HOUR(Flights_2026_09_30333435363734[entry_hour]),-1)=HOUR(AF1010)),--(IFERROR(Flights_2026_09_30333435363734[entry_sector],"")=AG1010),--(IFERROR(Flights_2026_09_30333435363734[nfl],-1)&gt;=AH1010),--(IFERROR(Flights_2026_09_30333435363734[nfl],-1)&lt;=IF(AH1010=450,450,AH1010+9)))</f>
        <v>0</v>
      </c>
    </row>
    <row r="1011" spans="32:35" x14ac:dyDescent="0.2">
      <c r="AF1011" s="2">
        <v>0.875</v>
      </c>
      <c r="AG1011" t="s">
        <v>840</v>
      </c>
      <c r="AH1011" s="17">
        <v>410</v>
      </c>
      <c r="AI1011" s="17" cm="1">
        <f t="array" ref="AI1011">SUMPRODUCT(--(IFERROR(HOUR(Flights_2026_09_30333435363734[entry_hour]),-1)=HOUR(AF1011)),--(IFERROR(Flights_2026_09_30333435363734[entry_sector],"")=AG1011),--(IFERROR(Flights_2026_09_30333435363734[nfl],-1)&gt;=AH1011),--(IFERROR(Flights_2026_09_30333435363734[nfl],-1)&lt;=IF(AH1011=450,450,AH1011+9)))</f>
        <v>0</v>
      </c>
    </row>
    <row r="1012" spans="32:35" x14ac:dyDescent="0.2">
      <c r="AF1012" s="2">
        <v>0.875</v>
      </c>
      <c r="AG1012" t="s">
        <v>840</v>
      </c>
      <c r="AH1012" s="17">
        <v>420</v>
      </c>
      <c r="AI1012" s="17" cm="1">
        <f t="array" ref="AI1012">SUMPRODUCT(--(IFERROR(HOUR(Flights_2026_09_30333435363734[entry_hour]),-1)=HOUR(AF1012)),--(IFERROR(Flights_2026_09_30333435363734[entry_sector],"")=AG1012),--(IFERROR(Flights_2026_09_30333435363734[nfl],-1)&gt;=AH1012),--(IFERROR(Flights_2026_09_30333435363734[nfl],-1)&lt;=IF(AH1012=450,450,AH1012+9)))</f>
        <v>0</v>
      </c>
    </row>
    <row r="1013" spans="32:35" x14ac:dyDescent="0.2">
      <c r="AF1013" s="2">
        <v>0.875</v>
      </c>
      <c r="AG1013" t="s">
        <v>840</v>
      </c>
      <c r="AH1013" s="17">
        <v>430</v>
      </c>
      <c r="AI1013" s="17" cm="1">
        <f t="array" ref="AI1013">SUMPRODUCT(--(IFERROR(HOUR(Flights_2026_09_30333435363734[entry_hour]),-1)=HOUR(AF1013)),--(IFERROR(Flights_2026_09_30333435363734[entry_sector],"")=AG1013),--(IFERROR(Flights_2026_09_30333435363734[nfl],-1)&gt;=AH1013),--(IFERROR(Flights_2026_09_30333435363734[nfl],-1)&lt;=IF(AH1013=450,450,AH1013+9)))</f>
        <v>0</v>
      </c>
    </row>
    <row r="1014" spans="32:35" x14ac:dyDescent="0.2">
      <c r="AF1014" s="2">
        <v>0.875</v>
      </c>
      <c r="AG1014" t="s">
        <v>840</v>
      </c>
      <c r="AH1014" s="17">
        <v>440</v>
      </c>
      <c r="AI1014" s="17" cm="1">
        <f t="array" ref="AI1014">SUMPRODUCT(--(IFERROR(HOUR(Flights_2026_09_30333435363734[entry_hour]),-1)=HOUR(AF1014)),--(IFERROR(Flights_2026_09_30333435363734[entry_sector],"")=AG1014),--(IFERROR(Flights_2026_09_30333435363734[nfl],-1)&gt;=AH1014),--(IFERROR(Flights_2026_09_30333435363734[nfl],-1)&lt;=IF(AH1014=450,450,AH1014+9)))</f>
        <v>0</v>
      </c>
    </row>
    <row r="1015" spans="32:35" x14ac:dyDescent="0.2">
      <c r="AF1015" s="2">
        <v>0.875</v>
      </c>
      <c r="AG1015" t="s">
        <v>840</v>
      </c>
      <c r="AH1015" s="17">
        <v>450</v>
      </c>
      <c r="AI1015" s="17" cm="1">
        <f t="array" ref="AI1015">SUMPRODUCT(--(IFERROR(HOUR(Flights_2026_09_30333435363734[entry_hour]),-1)=HOUR(AF1015)),--(IFERROR(Flights_2026_09_30333435363734[entry_sector],"")=AG1015),--(IFERROR(Flights_2026_09_30333435363734[nfl],-1)&gt;=AH1015),--(IFERROR(Flights_2026_09_30333435363734[nfl],-1)&lt;=IF(AH1015=450,450,AH1015+9)))</f>
        <v>0</v>
      </c>
    </row>
    <row r="1016" spans="32:35" x14ac:dyDescent="0.2">
      <c r="AF1016" s="2">
        <v>0.875</v>
      </c>
      <c r="AG1016" t="s">
        <v>747</v>
      </c>
      <c r="AH1016" s="17">
        <v>200</v>
      </c>
      <c r="AI1016" s="17" cm="1">
        <f t="array" ref="AI1016">SUMPRODUCT(--(IFERROR(HOUR(Flights_2026_09_30333435363734[entry_hour]),-1)=HOUR(AF1016)),--(IFERROR(Flights_2026_09_30333435363734[entry_sector],"")=AG1016),--(IFERROR(Flights_2026_09_30333435363734[nfl],-1)&gt;=AH1016),--(IFERROR(Flights_2026_09_30333435363734[nfl],-1)&lt;=IF(AH1016=450,450,AH1016+9)))</f>
        <v>0</v>
      </c>
    </row>
    <row r="1017" spans="32:35" x14ac:dyDescent="0.2">
      <c r="AF1017" s="2">
        <v>0.875</v>
      </c>
      <c r="AG1017" t="s">
        <v>747</v>
      </c>
      <c r="AH1017" s="17">
        <v>210</v>
      </c>
      <c r="AI1017" s="17" cm="1">
        <f t="array" ref="AI1017">SUMPRODUCT(--(IFERROR(HOUR(Flights_2026_09_30333435363734[entry_hour]),-1)=HOUR(AF1017)),--(IFERROR(Flights_2026_09_30333435363734[entry_sector],"")=AG1017),--(IFERROR(Flights_2026_09_30333435363734[nfl],-1)&gt;=AH1017),--(IFERROR(Flights_2026_09_30333435363734[nfl],-1)&lt;=IF(AH1017=450,450,AH1017+9)))</f>
        <v>0</v>
      </c>
    </row>
    <row r="1018" spans="32:35" x14ac:dyDescent="0.2">
      <c r="AF1018" s="2">
        <v>0.875</v>
      </c>
      <c r="AG1018" t="s">
        <v>747</v>
      </c>
      <c r="AH1018" s="17">
        <v>220</v>
      </c>
      <c r="AI1018" s="17" cm="1">
        <f t="array" ref="AI1018">SUMPRODUCT(--(IFERROR(HOUR(Flights_2026_09_30333435363734[entry_hour]),-1)=HOUR(AF1018)),--(IFERROR(Flights_2026_09_30333435363734[entry_sector],"")=AG1018),--(IFERROR(Flights_2026_09_30333435363734[nfl],-1)&gt;=AH1018),--(IFERROR(Flights_2026_09_30333435363734[nfl],-1)&lt;=IF(AH1018=450,450,AH1018+9)))</f>
        <v>0</v>
      </c>
    </row>
    <row r="1019" spans="32:35" x14ac:dyDescent="0.2">
      <c r="AF1019" s="2">
        <v>0.875</v>
      </c>
      <c r="AG1019" t="s">
        <v>747</v>
      </c>
      <c r="AH1019" s="17">
        <v>230</v>
      </c>
      <c r="AI1019" s="17" cm="1">
        <f t="array" ref="AI1019">SUMPRODUCT(--(IFERROR(HOUR(Flights_2026_09_30333435363734[entry_hour]),-1)=HOUR(AF1019)),--(IFERROR(Flights_2026_09_30333435363734[entry_sector],"")=AG1019),--(IFERROR(Flights_2026_09_30333435363734[nfl],-1)&gt;=AH1019),--(IFERROR(Flights_2026_09_30333435363734[nfl],-1)&lt;=IF(AH1019=450,450,AH1019+9)))</f>
        <v>0</v>
      </c>
    </row>
    <row r="1020" spans="32:35" x14ac:dyDescent="0.2">
      <c r="AF1020" s="2">
        <v>0.875</v>
      </c>
      <c r="AG1020" t="s">
        <v>747</v>
      </c>
      <c r="AH1020" s="17">
        <v>240</v>
      </c>
      <c r="AI1020" s="17" cm="1">
        <f t="array" ref="AI1020">SUMPRODUCT(--(IFERROR(HOUR(Flights_2026_09_30333435363734[entry_hour]),-1)=HOUR(AF1020)),--(IFERROR(Flights_2026_09_30333435363734[entry_sector],"")=AG1020),--(IFERROR(Flights_2026_09_30333435363734[nfl],-1)&gt;=AH1020),--(IFERROR(Flights_2026_09_30333435363734[nfl],-1)&lt;=IF(AH1020=450,450,AH1020+9)))</f>
        <v>0</v>
      </c>
    </row>
    <row r="1021" spans="32:35" x14ac:dyDescent="0.2">
      <c r="AF1021" s="2">
        <v>0.875</v>
      </c>
      <c r="AG1021" t="s">
        <v>747</v>
      </c>
      <c r="AH1021" s="17">
        <v>250</v>
      </c>
      <c r="AI1021" s="17" cm="1">
        <f t="array" ref="AI1021">SUMPRODUCT(--(IFERROR(HOUR(Flights_2026_09_30333435363734[entry_hour]),-1)=HOUR(AF1021)),--(IFERROR(Flights_2026_09_30333435363734[entry_sector],"")=AG1021),--(IFERROR(Flights_2026_09_30333435363734[nfl],-1)&gt;=AH1021),--(IFERROR(Flights_2026_09_30333435363734[nfl],-1)&lt;=IF(AH1021=450,450,AH1021+9)))</f>
        <v>0</v>
      </c>
    </row>
    <row r="1022" spans="32:35" x14ac:dyDescent="0.2">
      <c r="AF1022" s="2">
        <v>0.875</v>
      </c>
      <c r="AG1022" t="s">
        <v>747</v>
      </c>
      <c r="AH1022" s="17">
        <v>260</v>
      </c>
      <c r="AI1022" s="17" cm="1">
        <f t="array" ref="AI1022">SUMPRODUCT(--(IFERROR(HOUR(Flights_2026_09_30333435363734[entry_hour]),-1)=HOUR(AF1022)),--(IFERROR(Flights_2026_09_30333435363734[entry_sector],"")=AG1022),--(IFERROR(Flights_2026_09_30333435363734[nfl],-1)&gt;=AH1022),--(IFERROR(Flights_2026_09_30333435363734[nfl],-1)&lt;=IF(AH1022=450,450,AH1022+9)))</f>
        <v>0</v>
      </c>
    </row>
    <row r="1023" spans="32:35" x14ac:dyDescent="0.2">
      <c r="AF1023" s="2">
        <v>0.875</v>
      </c>
      <c r="AG1023" t="s">
        <v>747</v>
      </c>
      <c r="AH1023" s="17">
        <v>270</v>
      </c>
      <c r="AI1023" s="17" cm="1">
        <f t="array" ref="AI1023">SUMPRODUCT(--(IFERROR(HOUR(Flights_2026_09_30333435363734[entry_hour]),-1)=HOUR(AF1023)),--(IFERROR(Flights_2026_09_30333435363734[entry_sector],"")=AG1023),--(IFERROR(Flights_2026_09_30333435363734[nfl],-1)&gt;=AH1023),--(IFERROR(Flights_2026_09_30333435363734[nfl],-1)&lt;=IF(AH1023=450,450,AH1023+9)))</f>
        <v>0</v>
      </c>
    </row>
    <row r="1024" spans="32:35" x14ac:dyDescent="0.2">
      <c r="AF1024" s="2">
        <v>0.875</v>
      </c>
      <c r="AG1024" t="s">
        <v>747</v>
      </c>
      <c r="AH1024" s="17">
        <v>280</v>
      </c>
      <c r="AI1024" s="17" cm="1">
        <f t="array" ref="AI1024">SUMPRODUCT(--(IFERROR(HOUR(Flights_2026_09_30333435363734[entry_hour]),-1)=HOUR(AF1024)),--(IFERROR(Flights_2026_09_30333435363734[entry_sector],"")=AG1024),--(IFERROR(Flights_2026_09_30333435363734[nfl],-1)&gt;=AH1024),--(IFERROR(Flights_2026_09_30333435363734[nfl],-1)&lt;=IF(AH1024=450,450,AH1024+9)))</f>
        <v>0</v>
      </c>
    </row>
    <row r="1025" spans="32:35" x14ac:dyDescent="0.2">
      <c r="AF1025" s="2">
        <v>0.875</v>
      </c>
      <c r="AG1025" t="s">
        <v>747</v>
      </c>
      <c r="AH1025" s="17">
        <v>290</v>
      </c>
      <c r="AI1025" s="17" cm="1">
        <f t="array" ref="AI1025">SUMPRODUCT(--(IFERROR(HOUR(Flights_2026_09_30333435363734[entry_hour]),-1)=HOUR(AF1025)),--(IFERROR(Flights_2026_09_30333435363734[entry_sector],"")=AG1025),--(IFERROR(Flights_2026_09_30333435363734[nfl],-1)&gt;=AH1025),--(IFERROR(Flights_2026_09_30333435363734[nfl],-1)&lt;=IF(AH1025=450,450,AH1025+9)))</f>
        <v>0</v>
      </c>
    </row>
    <row r="1026" spans="32:35" x14ac:dyDescent="0.2">
      <c r="AF1026" s="2">
        <v>0.875</v>
      </c>
      <c r="AG1026" t="s">
        <v>747</v>
      </c>
      <c r="AH1026" s="17">
        <v>300</v>
      </c>
      <c r="AI1026" s="17" cm="1">
        <f t="array" ref="AI1026">SUMPRODUCT(--(IFERROR(HOUR(Flights_2026_09_30333435363734[entry_hour]),-1)=HOUR(AF1026)),--(IFERROR(Flights_2026_09_30333435363734[entry_sector],"")=AG1026),--(IFERROR(Flights_2026_09_30333435363734[nfl],-1)&gt;=AH1026),--(IFERROR(Flights_2026_09_30333435363734[nfl],-1)&lt;=IF(AH1026=450,450,AH1026+9)))</f>
        <v>0</v>
      </c>
    </row>
    <row r="1027" spans="32:35" x14ac:dyDescent="0.2">
      <c r="AF1027" s="2">
        <v>0.875</v>
      </c>
      <c r="AG1027" t="s">
        <v>747</v>
      </c>
      <c r="AH1027" s="17">
        <v>310</v>
      </c>
      <c r="AI1027" s="17" cm="1">
        <f t="array" ref="AI1027">SUMPRODUCT(--(IFERROR(HOUR(Flights_2026_09_30333435363734[entry_hour]),-1)=HOUR(AF1027)),--(IFERROR(Flights_2026_09_30333435363734[entry_sector],"")=AG1027),--(IFERROR(Flights_2026_09_30333435363734[nfl],-1)&gt;=AH1027),--(IFERROR(Flights_2026_09_30333435363734[nfl],-1)&lt;=IF(AH1027=450,450,AH1027+9)))</f>
        <v>0</v>
      </c>
    </row>
    <row r="1028" spans="32:35" x14ac:dyDescent="0.2">
      <c r="AF1028" s="2">
        <v>0.875</v>
      </c>
      <c r="AG1028" t="s">
        <v>747</v>
      </c>
      <c r="AH1028" s="17">
        <v>320</v>
      </c>
      <c r="AI1028" s="17" cm="1">
        <f t="array" ref="AI1028">SUMPRODUCT(--(IFERROR(HOUR(Flights_2026_09_30333435363734[entry_hour]),-1)=HOUR(AF1028)),--(IFERROR(Flights_2026_09_30333435363734[entry_sector],"")=AG1028),--(IFERROR(Flights_2026_09_30333435363734[nfl],-1)&gt;=AH1028),--(IFERROR(Flights_2026_09_30333435363734[nfl],-1)&lt;=IF(AH1028=450,450,AH1028+9)))</f>
        <v>0</v>
      </c>
    </row>
    <row r="1029" spans="32:35" x14ac:dyDescent="0.2">
      <c r="AF1029" s="2">
        <v>0.875</v>
      </c>
      <c r="AG1029" t="s">
        <v>747</v>
      </c>
      <c r="AH1029" s="17">
        <v>330</v>
      </c>
      <c r="AI1029" s="17" cm="1">
        <f t="array" ref="AI1029">SUMPRODUCT(--(IFERROR(HOUR(Flights_2026_09_30333435363734[entry_hour]),-1)=HOUR(AF1029)),--(IFERROR(Flights_2026_09_30333435363734[entry_sector],"")=AG1029),--(IFERROR(Flights_2026_09_30333435363734[nfl],-1)&gt;=AH1029),--(IFERROR(Flights_2026_09_30333435363734[nfl],-1)&lt;=IF(AH1029=450,450,AH1029+9)))</f>
        <v>0</v>
      </c>
    </row>
    <row r="1030" spans="32:35" x14ac:dyDescent="0.2">
      <c r="AF1030" s="2">
        <v>0.875</v>
      </c>
      <c r="AG1030" t="s">
        <v>747</v>
      </c>
      <c r="AH1030" s="17">
        <v>340</v>
      </c>
      <c r="AI1030" s="17" cm="1">
        <f t="array" ref="AI1030">SUMPRODUCT(--(IFERROR(HOUR(Flights_2026_09_30333435363734[entry_hour]),-1)=HOUR(AF1030)),--(IFERROR(Flights_2026_09_30333435363734[entry_sector],"")=AG1030),--(IFERROR(Flights_2026_09_30333435363734[nfl],-1)&gt;=AH1030),--(IFERROR(Flights_2026_09_30333435363734[nfl],-1)&lt;=IF(AH1030=450,450,AH1030+9)))</f>
        <v>0</v>
      </c>
    </row>
    <row r="1031" spans="32:35" x14ac:dyDescent="0.2">
      <c r="AF1031" s="2">
        <v>0.875</v>
      </c>
      <c r="AG1031" t="s">
        <v>747</v>
      </c>
      <c r="AH1031" s="17">
        <v>350</v>
      </c>
      <c r="AI1031" s="17" cm="1">
        <f t="array" ref="AI1031">SUMPRODUCT(--(IFERROR(HOUR(Flights_2026_09_30333435363734[entry_hour]),-1)=HOUR(AF1031)),--(IFERROR(Flights_2026_09_30333435363734[entry_sector],"")=AG1031),--(IFERROR(Flights_2026_09_30333435363734[nfl],-1)&gt;=AH1031),--(IFERROR(Flights_2026_09_30333435363734[nfl],-1)&lt;=IF(AH1031=450,450,AH1031+9)))</f>
        <v>0</v>
      </c>
    </row>
    <row r="1032" spans="32:35" x14ac:dyDescent="0.2">
      <c r="AF1032" s="2">
        <v>0.875</v>
      </c>
      <c r="AG1032" t="s">
        <v>747</v>
      </c>
      <c r="AH1032" s="17">
        <v>360</v>
      </c>
      <c r="AI1032" s="17" cm="1">
        <f t="array" ref="AI1032">SUMPRODUCT(--(IFERROR(HOUR(Flights_2026_09_30333435363734[entry_hour]),-1)=HOUR(AF1032)),--(IFERROR(Flights_2026_09_30333435363734[entry_sector],"")=AG1032),--(IFERROR(Flights_2026_09_30333435363734[nfl],-1)&gt;=AH1032),--(IFERROR(Flights_2026_09_30333435363734[nfl],-1)&lt;=IF(AH1032=450,450,AH1032+9)))</f>
        <v>0</v>
      </c>
    </row>
    <row r="1033" spans="32:35" x14ac:dyDescent="0.2">
      <c r="AF1033" s="2">
        <v>0.875</v>
      </c>
      <c r="AG1033" t="s">
        <v>747</v>
      </c>
      <c r="AH1033" s="17">
        <v>370</v>
      </c>
      <c r="AI1033" s="17" cm="1">
        <f t="array" ref="AI1033">SUMPRODUCT(--(IFERROR(HOUR(Flights_2026_09_30333435363734[entry_hour]),-1)=HOUR(AF1033)),--(IFERROR(Flights_2026_09_30333435363734[entry_sector],"")=AG1033),--(IFERROR(Flights_2026_09_30333435363734[nfl],-1)&gt;=AH1033),--(IFERROR(Flights_2026_09_30333435363734[nfl],-1)&lt;=IF(AH1033=450,450,AH1033+9)))</f>
        <v>0</v>
      </c>
    </row>
    <row r="1034" spans="32:35" x14ac:dyDescent="0.2">
      <c r="AF1034" s="2">
        <v>0.875</v>
      </c>
      <c r="AG1034" t="s">
        <v>747</v>
      </c>
      <c r="AH1034" s="17">
        <v>380</v>
      </c>
      <c r="AI1034" s="17" cm="1">
        <f t="array" ref="AI1034">SUMPRODUCT(--(IFERROR(HOUR(Flights_2026_09_30333435363734[entry_hour]),-1)=HOUR(AF1034)),--(IFERROR(Flights_2026_09_30333435363734[entry_sector],"")=AG1034),--(IFERROR(Flights_2026_09_30333435363734[nfl],-1)&gt;=AH1034),--(IFERROR(Flights_2026_09_30333435363734[nfl],-1)&lt;=IF(AH1034=450,450,AH1034+9)))</f>
        <v>0</v>
      </c>
    </row>
    <row r="1035" spans="32:35" x14ac:dyDescent="0.2">
      <c r="AF1035" s="2">
        <v>0.875</v>
      </c>
      <c r="AG1035" t="s">
        <v>747</v>
      </c>
      <c r="AH1035" s="17">
        <v>390</v>
      </c>
      <c r="AI1035" s="17" cm="1">
        <f t="array" ref="AI1035">SUMPRODUCT(--(IFERROR(HOUR(Flights_2026_09_30333435363734[entry_hour]),-1)=HOUR(AF1035)),--(IFERROR(Flights_2026_09_30333435363734[entry_sector],"")=AG1035),--(IFERROR(Flights_2026_09_30333435363734[nfl],-1)&gt;=AH1035),--(IFERROR(Flights_2026_09_30333435363734[nfl],-1)&lt;=IF(AH1035=450,450,AH1035+9)))</f>
        <v>0</v>
      </c>
    </row>
    <row r="1036" spans="32:35" x14ac:dyDescent="0.2">
      <c r="AF1036" s="2">
        <v>0.875</v>
      </c>
      <c r="AG1036" t="s">
        <v>747</v>
      </c>
      <c r="AH1036" s="17">
        <v>400</v>
      </c>
      <c r="AI1036" s="17" cm="1">
        <f t="array" ref="AI1036">SUMPRODUCT(--(IFERROR(HOUR(Flights_2026_09_30333435363734[entry_hour]),-1)=HOUR(AF1036)),--(IFERROR(Flights_2026_09_30333435363734[entry_sector],"")=AG1036),--(IFERROR(Flights_2026_09_30333435363734[nfl],-1)&gt;=AH1036),--(IFERROR(Flights_2026_09_30333435363734[nfl],-1)&lt;=IF(AH1036=450,450,AH1036+9)))</f>
        <v>0</v>
      </c>
    </row>
    <row r="1037" spans="32:35" x14ac:dyDescent="0.2">
      <c r="AF1037" s="2">
        <v>0.875</v>
      </c>
      <c r="AG1037" t="s">
        <v>747</v>
      </c>
      <c r="AH1037" s="17">
        <v>410</v>
      </c>
      <c r="AI1037" s="17" cm="1">
        <f t="array" ref="AI1037">SUMPRODUCT(--(IFERROR(HOUR(Flights_2026_09_30333435363734[entry_hour]),-1)=HOUR(AF1037)),--(IFERROR(Flights_2026_09_30333435363734[entry_sector],"")=AG1037),--(IFERROR(Flights_2026_09_30333435363734[nfl],-1)&gt;=AH1037),--(IFERROR(Flights_2026_09_30333435363734[nfl],-1)&lt;=IF(AH1037=450,450,AH1037+9)))</f>
        <v>0</v>
      </c>
    </row>
    <row r="1038" spans="32:35" x14ac:dyDescent="0.2">
      <c r="AF1038" s="2">
        <v>0.875</v>
      </c>
      <c r="AG1038" t="s">
        <v>747</v>
      </c>
      <c r="AH1038" s="17">
        <v>420</v>
      </c>
      <c r="AI1038" s="17" cm="1">
        <f t="array" ref="AI1038">SUMPRODUCT(--(IFERROR(HOUR(Flights_2026_09_30333435363734[entry_hour]),-1)=HOUR(AF1038)),--(IFERROR(Flights_2026_09_30333435363734[entry_sector],"")=AG1038),--(IFERROR(Flights_2026_09_30333435363734[nfl],-1)&gt;=AH1038),--(IFERROR(Flights_2026_09_30333435363734[nfl],-1)&lt;=IF(AH1038=450,450,AH1038+9)))</f>
        <v>0</v>
      </c>
    </row>
    <row r="1039" spans="32:35" x14ac:dyDescent="0.2">
      <c r="AF1039" s="2">
        <v>0.875</v>
      </c>
      <c r="AG1039" t="s">
        <v>747</v>
      </c>
      <c r="AH1039" s="17">
        <v>430</v>
      </c>
      <c r="AI1039" s="17" cm="1">
        <f t="array" ref="AI1039">SUMPRODUCT(--(IFERROR(HOUR(Flights_2026_09_30333435363734[entry_hour]),-1)=HOUR(AF1039)),--(IFERROR(Flights_2026_09_30333435363734[entry_sector],"")=AG1039),--(IFERROR(Flights_2026_09_30333435363734[nfl],-1)&gt;=AH1039),--(IFERROR(Flights_2026_09_30333435363734[nfl],-1)&lt;=IF(AH1039=450,450,AH1039+9)))</f>
        <v>0</v>
      </c>
    </row>
    <row r="1040" spans="32:35" x14ac:dyDescent="0.2">
      <c r="AF1040" s="2">
        <v>0.875</v>
      </c>
      <c r="AG1040" t="s">
        <v>747</v>
      </c>
      <c r="AH1040" s="17">
        <v>440</v>
      </c>
      <c r="AI1040" s="17" cm="1">
        <f t="array" ref="AI1040">SUMPRODUCT(--(IFERROR(HOUR(Flights_2026_09_30333435363734[entry_hour]),-1)=HOUR(AF1040)),--(IFERROR(Flights_2026_09_30333435363734[entry_sector],"")=AG1040),--(IFERROR(Flights_2026_09_30333435363734[nfl],-1)&gt;=AH1040),--(IFERROR(Flights_2026_09_30333435363734[nfl],-1)&lt;=IF(AH1040=450,450,AH1040+9)))</f>
        <v>0</v>
      </c>
    </row>
    <row r="1041" spans="32:35" x14ac:dyDescent="0.2">
      <c r="AF1041" s="2">
        <v>0.875</v>
      </c>
      <c r="AG1041" t="s">
        <v>747</v>
      </c>
      <c r="AH1041" s="17">
        <v>450</v>
      </c>
      <c r="AI1041" s="17" cm="1">
        <f t="array" ref="AI1041">SUMPRODUCT(--(IFERROR(HOUR(Flights_2026_09_30333435363734[entry_hour]),-1)=HOUR(AF1041)),--(IFERROR(Flights_2026_09_30333435363734[entry_sector],"")=AG1041),--(IFERROR(Flights_2026_09_30333435363734[nfl],-1)&gt;=AH1041),--(IFERROR(Flights_2026_09_30333435363734[nfl],-1)&lt;=IF(AH1041=450,450,AH1041+9)))</f>
        <v>0</v>
      </c>
    </row>
    <row r="1042" spans="32:35" x14ac:dyDescent="0.2">
      <c r="AF1042" s="2">
        <v>0.91666666666666663</v>
      </c>
      <c r="AG1042" t="s">
        <v>743</v>
      </c>
      <c r="AH1042" s="17">
        <v>200</v>
      </c>
      <c r="AI1042" s="17" cm="1">
        <f t="array" ref="AI1042">SUMPRODUCT(--(IFERROR(HOUR(Flights_2026_09_30333435363734[entry_hour]),-1)=HOUR(AF1042)),--(IFERROR(Flights_2026_09_30333435363734[entry_sector],"")=AG1042),--(IFERROR(Flights_2026_09_30333435363734[nfl],-1)&gt;=AH1042),--(IFERROR(Flights_2026_09_30333435363734[nfl],-1)&lt;=IF(AH1042=450,450,AH1042+9)))</f>
        <v>0</v>
      </c>
    </row>
    <row r="1043" spans="32:35" x14ac:dyDescent="0.2">
      <c r="AF1043" s="2">
        <v>0.91666666666666663</v>
      </c>
      <c r="AG1043" t="s">
        <v>743</v>
      </c>
      <c r="AH1043" s="17">
        <v>210</v>
      </c>
      <c r="AI1043" s="17" cm="1">
        <f t="array" ref="AI1043">SUMPRODUCT(--(IFERROR(HOUR(Flights_2026_09_30333435363734[entry_hour]),-1)=HOUR(AF1043)),--(IFERROR(Flights_2026_09_30333435363734[entry_sector],"")=AG1043),--(IFERROR(Flights_2026_09_30333435363734[nfl],-1)&gt;=AH1043),--(IFERROR(Flights_2026_09_30333435363734[nfl],-1)&lt;=IF(AH1043=450,450,AH1043+9)))</f>
        <v>0</v>
      </c>
    </row>
    <row r="1044" spans="32:35" x14ac:dyDescent="0.2">
      <c r="AF1044" s="2">
        <v>0.91666666666666663</v>
      </c>
      <c r="AG1044" t="s">
        <v>743</v>
      </c>
      <c r="AH1044" s="17">
        <v>220</v>
      </c>
      <c r="AI1044" s="17" cm="1">
        <f t="array" ref="AI1044">SUMPRODUCT(--(IFERROR(HOUR(Flights_2026_09_30333435363734[entry_hour]),-1)=HOUR(AF1044)),--(IFERROR(Flights_2026_09_30333435363734[entry_sector],"")=AG1044),--(IFERROR(Flights_2026_09_30333435363734[nfl],-1)&gt;=AH1044),--(IFERROR(Flights_2026_09_30333435363734[nfl],-1)&lt;=IF(AH1044=450,450,AH1044+9)))</f>
        <v>0</v>
      </c>
    </row>
    <row r="1045" spans="32:35" x14ac:dyDescent="0.2">
      <c r="AF1045" s="2">
        <v>0.91666666666666663</v>
      </c>
      <c r="AG1045" t="s">
        <v>743</v>
      </c>
      <c r="AH1045" s="17">
        <v>230</v>
      </c>
      <c r="AI1045" s="17" cm="1">
        <f t="array" ref="AI1045">SUMPRODUCT(--(IFERROR(HOUR(Flights_2026_09_30333435363734[entry_hour]),-1)=HOUR(AF1045)),--(IFERROR(Flights_2026_09_30333435363734[entry_sector],"")=AG1045),--(IFERROR(Flights_2026_09_30333435363734[nfl],-1)&gt;=AH1045),--(IFERROR(Flights_2026_09_30333435363734[nfl],-1)&lt;=IF(AH1045=450,450,AH1045+9)))</f>
        <v>0</v>
      </c>
    </row>
    <row r="1046" spans="32:35" x14ac:dyDescent="0.2">
      <c r="AF1046" s="2">
        <v>0.91666666666666663</v>
      </c>
      <c r="AG1046" t="s">
        <v>743</v>
      </c>
      <c r="AH1046" s="17">
        <v>240</v>
      </c>
      <c r="AI1046" s="17" cm="1">
        <f t="array" ref="AI1046">SUMPRODUCT(--(IFERROR(HOUR(Flights_2026_09_30333435363734[entry_hour]),-1)=HOUR(AF1046)),--(IFERROR(Flights_2026_09_30333435363734[entry_sector],"")=AG1046),--(IFERROR(Flights_2026_09_30333435363734[nfl],-1)&gt;=AH1046),--(IFERROR(Flights_2026_09_30333435363734[nfl],-1)&lt;=IF(AH1046=450,450,AH1046+9)))</f>
        <v>0</v>
      </c>
    </row>
    <row r="1047" spans="32:35" x14ac:dyDescent="0.2">
      <c r="AF1047" s="2">
        <v>0.91666666666666663</v>
      </c>
      <c r="AG1047" t="s">
        <v>743</v>
      </c>
      <c r="AH1047" s="17">
        <v>250</v>
      </c>
      <c r="AI1047" s="17" cm="1">
        <f t="array" ref="AI1047">SUMPRODUCT(--(IFERROR(HOUR(Flights_2026_09_30333435363734[entry_hour]),-1)=HOUR(AF1047)),--(IFERROR(Flights_2026_09_30333435363734[entry_sector],"")=AG1047),--(IFERROR(Flights_2026_09_30333435363734[nfl],-1)&gt;=AH1047),--(IFERROR(Flights_2026_09_30333435363734[nfl],-1)&lt;=IF(AH1047=450,450,AH1047+9)))</f>
        <v>0</v>
      </c>
    </row>
    <row r="1048" spans="32:35" x14ac:dyDescent="0.2">
      <c r="AF1048" s="2">
        <v>0.91666666666666663</v>
      </c>
      <c r="AG1048" t="s">
        <v>743</v>
      </c>
      <c r="AH1048" s="17">
        <v>260</v>
      </c>
      <c r="AI1048" s="17" cm="1">
        <f t="array" ref="AI1048">SUMPRODUCT(--(IFERROR(HOUR(Flights_2026_09_30333435363734[entry_hour]),-1)=HOUR(AF1048)),--(IFERROR(Flights_2026_09_30333435363734[entry_sector],"")=AG1048),--(IFERROR(Flights_2026_09_30333435363734[nfl],-1)&gt;=AH1048),--(IFERROR(Flights_2026_09_30333435363734[nfl],-1)&lt;=IF(AH1048=450,450,AH1048+9)))</f>
        <v>0</v>
      </c>
    </row>
    <row r="1049" spans="32:35" x14ac:dyDescent="0.2">
      <c r="AF1049" s="2">
        <v>0.91666666666666663</v>
      </c>
      <c r="AG1049" t="s">
        <v>743</v>
      </c>
      <c r="AH1049" s="17">
        <v>270</v>
      </c>
      <c r="AI1049" s="17" cm="1">
        <f t="array" ref="AI1049">SUMPRODUCT(--(IFERROR(HOUR(Flights_2026_09_30333435363734[entry_hour]),-1)=HOUR(AF1049)),--(IFERROR(Flights_2026_09_30333435363734[entry_sector],"")=AG1049),--(IFERROR(Flights_2026_09_30333435363734[nfl],-1)&gt;=AH1049),--(IFERROR(Flights_2026_09_30333435363734[nfl],-1)&lt;=IF(AH1049=450,450,AH1049+9)))</f>
        <v>0</v>
      </c>
    </row>
    <row r="1050" spans="32:35" x14ac:dyDescent="0.2">
      <c r="AF1050" s="2">
        <v>0.91666666666666663</v>
      </c>
      <c r="AG1050" t="s">
        <v>743</v>
      </c>
      <c r="AH1050" s="17">
        <v>280</v>
      </c>
      <c r="AI1050" s="17" cm="1">
        <f t="array" ref="AI1050">SUMPRODUCT(--(IFERROR(HOUR(Flights_2026_09_30333435363734[entry_hour]),-1)=HOUR(AF1050)),--(IFERROR(Flights_2026_09_30333435363734[entry_sector],"")=AG1050),--(IFERROR(Flights_2026_09_30333435363734[nfl],-1)&gt;=AH1050),--(IFERROR(Flights_2026_09_30333435363734[nfl],-1)&lt;=IF(AH1050=450,450,AH1050+9)))</f>
        <v>0</v>
      </c>
    </row>
    <row r="1051" spans="32:35" x14ac:dyDescent="0.2">
      <c r="AF1051" s="2">
        <v>0.91666666666666663</v>
      </c>
      <c r="AG1051" t="s">
        <v>743</v>
      </c>
      <c r="AH1051" s="17">
        <v>290</v>
      </c>
      <c r="AI1051" s="17" cm="1">
        <f t="array" ref="AI1051">SUMPRODUCT(--(IFERROR(HOUR(Flights_2026_09_30333435363734[entry_hour]),-1)=HOUR(AF1051)),--(IFERROR(Flights_2026_09_30333435363734[entry_sector],"")=AG1051),--(IFERROR(Flights_2026_09_30333435363734[nfl],-1)&gt;=AH1051),--(IFERROR(Flights_2026_09_30333435363734[nfl],-1)&lt;=IF(AH1051=450,450,AH1051+9)))</f>
        <v>0</v>
      </c>
    </row>
    <row r="1052" spans="32:35" x14ac:dyDescent="0.2">
      <c r="AF1052" s="2">
        <v>0.91666666666666663</v>
      </c>
      <c r="AG1052" t="s">
        <v>743</v>
      </c>
      <c r="AH1052" s="17">
        <v>300</v>
      </c>
      <c r="AI1052" s="17" cm="1">
        <f t="array" ref="AI1052">SUMPRODUCT(--(IFERROR(HOUR(Flights_2026_09_30333435363734[entry_hour]),-1)=HOUR(AF1052)),--(IFERROR(Flights_2026_09_30333435363734[entry_sector],"")=AG1052),--(IFERROR(Flights_2026_09_30333435363734[nfl],-1)&gt;=AH1052),--(IFERROR(Flights_2026_09_30333435363734[nfl],-1)&lt;=IF(AH1052=450,450,AH1052+9)))</f>
        <v>0</v>
      </c>
    </row>
    <row r="1053" spans="32:35" x14ac:dyDescent="0.2">
      <c r="AF1053" s="2">
        <v>0.91666666666666663</v>
      </c>
      <c r="AG1053" t="s">
        <v>743</v>
      </c>
      <c r="AH1053" s="17">
        <v>310</v>
      </c>
      <c r="AI1053" s="17" cm="1">
        <f t="array" ref="AI1053">SUMPRODUCT(--(IFERROR(HOUR(Flights_2026_09_30333435363734[entry_hour]),-1)=HOUR(AF1053)),--(IFERROR(Flights_2026_09_30333435363734[entry_sector],"")=AG1053),--(IFERROR(Flights_2026_09_30333435363734[nfl],-1)&gt;=AH1053),--(IFERROR(Flights_2026_09_30333435363734[nfl],-1)&lt;=IF(AH1053=450,450,AH1053+9)))</f>
        <v>0</v>
      </c>
    </row>
    <row r="1054" spans="32:35" x14ac:dyDescent="0.2">
      <c r="AF1054" s="2">
        <v>0.91666666666666663</v>
      </c>
      <c r="AG1054" t="s">
        <v>743</v>
      </c>
      <c r="AH1054" s="17">
        <v>320</v>
      </c>
      <c r="AI1054" s="17" cm="1">
        <f t="array" ref="AI1054">SUMPRODUCT(--(IFERROR(HOUR(Flights_2026_09_30333435363734[entry_hour]),-1)=HOUR(AF1054)),--(IFERROR(Flights_2026_09_30333435363734[entry_sector],"")=AG1054),--(IFERROR(Flights_2026_09_30333435363734[nfl],-1)&gt;=AH1054),--(IFERROR(Flights_2026_09_30333435363734[nfl],-1)&lt;=IF(AH1054=450,450,AH1054+9)))</f>
        <v>0</v>
      </c>
    </row>
    <row r="1055" spans="32:35" x14ac:dyDescent="0.2">
      <c r="AF1055" s="2">
        <v>0.91666666666666663</v>
      </c>
      <c r="AG1055" t="s">
        <v>743</v>
      </c>
      <c r="AH1055" s="17">
        <v>330</v>
      </c>
      <c r="AI1055" s="17" cm="1">
        <f t="array" ref="AI1055">SUMPRODUCT(--(IFERROR(HOUR(Flights_2026_09_30333435363734[entry_hour]),-1)=HOUR(AF1055)),--(IFERROR(Flights_2026_09_30333435363734[entry_sector],"")=AG1055),--(IFERROR(Flights_2026_09_30333435363734[nfl],-1)&gt;=AH1055),--(IFERROR(Flights_2026_09_30333435363734[nfl],-1)&lt;=IF(AH1055=450,450,AH1055+9)))</f>
        <v>0</v>
      </c>
    </row>
    <row r="1056" spans="32:35" x14ac:dyDescent="0.2">
      <c r="AF1056" s="2">
        <v>0.91666666666666663</v>
      </c>
      <c r="AG1056" t="s">
        <v>743</v>
      </c>
      <c r="AH1056" s="17">
        <v>340</v>
      </c>
      <c r="AI1056" s="17" cm="1">
        <f t="array" ref="AI1056">SUMPRODUCT(--(IFERROR(HOUR(Flights_2026_09_30333435363734[entry_hour]),-1)=HOUR(AF1056)),--(IFERROR(Flights_2026_09_30333435363734[entry_sector],"")=AG1056),--(IFERROR(Flights_2026_09_30333435363734[nfl],-1)&gt;=AH1056),--(IFERROR(Flights_2026_09_30333435363734[nfl],-1)&lt;=IF(AH1056=450,450,AH1056+9)))</f>
        <v>0</v>
      </c>
    </row>
    <row r="1057" spans="32:35" x14ac:dyDescent="0.2">
      <c r="AF1057" s="2">
        <v>0.91666666666666663</v>
      </c>
      <c r="AG1057" t="s">
        <v>743</v>
      </c>
      <c r="AH1057" s="17">
        <v>350</v>
      </c>
      <c r="AI1057" s="17" cm="1">
        <f t="array" ref="AI1057">SUMPRODUCT(--(IFERROR(HOUR(Flights_2026_09_30333435363734[entry_hour]),-1)=HOUR(AF1057)),--(IFERROR(Flights_2026_09_30333435363734[entry_sector],"")=AG1057),--(IFERROR(Flights_2026_09_30333435363734[nfl],-1)&gt;=AH1057),--(IFERROR(Flights_2026_09_30333435363734[nfl],-1)&lt;=IF(AH1057=450,450,AH1057+9)))</f>
        <v>0</v>
      </c>
    </row>
    <row r="1058" spans="32:35" x14ac:dyDescent="0.2">
      <c r="AF1058" s="2">
        <v>0.91666666666666663</v>
      </c>
      <c r="AG1058" t="s">
        <v>743</v>
      </c>
      <c r="AH1058" s="17">
        <v>360</v>
      </c>
      <c r="AI1058" s="17" cm="1">
        <f t="array" ref="AI1058">SUMPRODUCT(--(IFERROR(HOUR(Flights_2026_09_30333435363734[entry_hour]),-1)=HOUR(AF1058)),--(IFERROR(Flights_2026_09_30333435363734[entry_sector],"")=AG1058),--(IFERROR(Flights_2026_09_30333435363734[nfl],-1)&gt;=AH1058),--(IFERROR(Flights_2026_09_30333435363734[nfl],-1)&lt;=IF(AH1058=450,450,AH1058+9)))</f>
        <v>0</v>
      </c>
    </row>
    <row r="1059" spans="32:35" x14ac:dyDescent="0.2">
      <c r="AF1059" s="2">
        <v>0.91666666666666663</v>
      </c>
      <c r="AG1059" t="s">
        <v>743</v>
      </c>
      <c r="AH1059" s="17">
        <v>370</v>
      </c>
      <c r="AI1059" s="17" cm="1">
        <f t="array" ref="AI1059">SUMPRODUCT(--(IFERROR(HOUR(Flights_2026_09_30333435363734[entry_hour]),-1)=HOUR(AF1059)),--(IFERROR(Flights_2026_09_30333435363734[entry_sector],"")=AG1059),--(IFERROR(Flights_2026_09_30333435363734[nfl],-1)&gt;=AH1059),--(IFERROR(Flights_2026_09_30333435363734[nfl],-1)&lt;=IF(AH1059=450,450,AH1059+9)))</f>
        <v>0</v>
      </c>
    </row>
    <row r="1060" spans="32:35" x14ac:dyDescent="0.2">
      <c r="AF1060" s="2">
        <v>0.91666666666666663</v>
      </c>
      <c r="AG1060" t="s">
        <v>743</v>
      </c>
      <c r="AH1060" s="17">
        <v>380</v>
      </c>
      <c r="AI1060" s="17" cm="1">
        <f t="array" ref="AI1060">SUMPRODUCT(--(IFERROR(HOUR(Flights_2026_09_30333435363734[entry_hour]),-1)=HOUR(AF1060)),--(IFERROR(Flights_2026_09_30333435363734[entry_sector],"")=AG1060),--(IFERROR(Flights_2026_09_30333435363734[nfl],-1)&gt;=AH1060),--(IFERROR(Flights_2026_09_30333435363734[nfl],-1)&lt;=IF(AH1060=450,450,AH1060+9)))</f>
        <v>0</v>
      </c>
    </row>
    <row r="1061" spans="32:35" x14ac:dyDescent="0.2">
      <c r="AF1061" s="2">
        <v>0.91666666666666663</v>
      </c>
      <c r="AG1061" t="s">
        <v>743</v>
      </c>
      <c r="AH1061" s="17">
        <v>390</v>
      </c>
      <c r="AI1061" s="17" cm="1">
        <f t="array" ref="AI1061">SUMPRODUCT(--(IFERROR(HOUR(Flights_2026_09_30333435363734[entry_hour]),-1)=HOUR(AF1061)),--(IFERROR(Flights_2026_09_30333435363734[entry_sector],"")=AG1061),--(IFERROR(Flights_2026_09_30333435363734[nfl],-1)&gt;=AH1061),--(IFERROR(Flights_2026_09_30333435363734[nfl],-1)&lt;=IF(AH1061=450,450,AH1061+9)))</f>
        <v>0</v>
      </c>
    </row>
    <row r="1062" spans="32:35" x14ac:dyDescent="0.2">
      <c r="AF1062" s="2">
        <v>0.91666666666666663</v>
      </c>
      <c r="AG1062" t="s">
        <v>743</v>
      </c>
      <c r="AH1062" s="17">
        <v>400</v>
      </c>
      <c r="AI1062" s="17" cm="1">
        <f t="array" ref="AI1062">SUMPRODUCT(--(IFERROR(HOUR(Flights_2026_09_30333435363734[entry_hour]),-1)=HOUR(AF1062)),--(IFERROR(Flights_2026_09_30333435363734[entry_sector],"")=AG1062),--(IFERROR(Flights_2026_09_30333435363734[nfl],-1)&gt;=AH1062),--(IFERROR(Flights_2026_09_30333435363734[nfl],-1)&lt;=IF(AH1062=450,450,AH1062+9)))</f>
        <v>0</v>
      </c>
    </row>
    <row r="1063" spans="32:35" x14ac:dyDescent="0.2">
      <c r="AF1063" s="2">
        <v>0.91666666666666663</v>
      </c>
      <c r="AG1063" t="s">
        <v>743</v>
      </c>
      <c r="AH1063" s="17">
        <v>410</v>
      </c>
      <c r="AI1063" s="17" cm="1">
        <f t="array" ref="AI1063">SUMPRODUCT(--(IFERROR(HOUR(Flights_2026_09_30333435363734[entry_hour]),-1)=HOUR(AF1063)),--(IFERROR(Flights_2026_09_30333435363734[entry_sector],"")=AG1063),--(IFERROR(Flights_2026_09_30333435363734[nfl],-1)&gt;=AH1063),--(IFERROR(Flights_2026_09_30333435363734[nfl],-1)&lt;=IF(AH1063=450,450,AH1063+9)))</f>
        <v>0</v>
      </c>
    </row>
    <row r="1064" spans="32:35" x14ac:dyDescent="0.2">
      <c r="AF1064" s="2">
        <v>0.91666666666666663</v>
      </c>
      <c r="AG1064" t="s">
        <v>743</v>
      </c>
      <c r="AH1064" s="17">
        <v>420</v>
      </c>
      <c r="AI1064" s="17" cm="1">
        <f t="array" ref="AI1064">SUMPRODUCT(--(IFERROR(HOUR(Flights_2026_09_30333435363734[entry_hour]),-1)=HOUR(AF1064)),--(IFERROR(Flights_2026_09_30333435363734[entry_sector],"")=AG1064),--(IFERROR(Flights_2026_09_30333435363734[nfl],-1)&gt;=AH1064),--(IFERROR(Flights_2026_09_30333435363734[nfl],-1)&lt;=IF(AH1064=450,450,AH1064+9)))</f>
        <v>0</v>
      </c>
    </row>
    <row r="1065" spans="32:35" x14ac:dyDescent="0.2">
      <c r="AF1065" s="2">
        <v>0.91666666666666663</v>
      </c>
      <c r="AG1065" t="s">
        <v>743</v>
      </c>
      <c r="AH1065" s="17">
        <v>430</v>
      </c>
      <c r="AI1065" s="17" cm="1">
        <f t="array" ref="AI1065">SUMPRODUCT(--(IFERROR(HOUR(Flights_2026_09_30333435363734[entry_hour]),-1)=HOUR(AF1065)),--(IFERROR(Flights_2026_09_30333435363734[entry_sector],"")=AG1065),--(IFERROR(Flights_2026_09_30333435363734[nfl],-1)&gt;=AH1065),--(IFERROR(Flights_2026_09_30333435363734[nfl],-1)&lt;=IF(AH1065=450,450,AH1065+9)))</f>
        <v>0</v>
      </c>
    </row>
    <row r="1066" spans="32:35" x14ac:dyDescent="0.2">
      <c r="AF1066" s="2">
        <v>0.91666666666666663</v>
      </c>
      <c r="AG1066" t="s">
        <v>743</v>
      </c>
      <c r="AH1066" s="17">
        <v>440</v>
      </c>
      <c r="AI1066" s="17" cm="1">
        <f t="array" ref="AI1066">SUMPRODUCT(--(IFERROR(HOUR(Flights_2026_09_30333435363734[entry_hour]),-1)=HOUR(AF1066)),--(IFERROR(Flights_2026_09_30333435363734[entry_sector],"")=AG1066),--(IFERROR(Flights_2026_09_30333435363734[nfl],-1)&gt;=AH1066),--(IFERROR(Flights_2026_09_30333435363734[nfl],-1)&lt;=IF(AH1066=450,450,AH1066+9)))</f>
        <v>0</v>
      </c>
    </row>
    <row r="1067" spans="32:35" x14ac:dyDescent="0.2">
      <c r="AF1067" s="2">
        <v>0.91666666666666663</v>
      </c>
      <c r="AG1067" t="s">
        <v>743</v>
      </c>
      <c r="AH1067" s="17">
        <v>450</v>
      </c>
      <c r="AI1067" s="17" cm="1">
        <f t="array" ref="AI1067">SUMPRODUCT(--(IFERROR(HOUR(Flights_2026_09_30333435363734[entry_hour]),-1)=HOUR(AF1067)),--(IFERROR(Flights_2026_09_30333435363734[entry_sector],"")=AG1067),--(IFERROR(Flights_2026_09_30333435363734[nfl],-1)&gt;=AH1067),--(IFERROR(Flights_2026_09_30333435363734[nfl],-1)&lt;=IF(AH1067=450,450,AH1067+9)))</f>
        <v>0</v>
      </c>
    </row>
    <row r="1068" spans="32:35" x14ac:dyDescent="0.2">
      <c r="AF1068" s="2">
        <v>0.91666666666666663</v>
      </c>
      <c r="AG1068" t="s">
        <v>744</v>
      </c>
      <c r="AH1068" s="17">
        <v>200</v>
      </c>
      <c r="AI1068" s="17" cm="1">
        <f t="array" ref="AI1068">SUMPRODUCT(--(IFERROR(HOUR(Flights_2026_09_30333435363734[entry_hour]),-1)=HOUR(AF1068)),--(IFERROR(Flights_2026_09_30333435363734[entry_sector],"")=AG1068),--(IFERROR(Flights_2026_09_30333435363734[nfl],-1)&gt;=AH1068),--(IFERROR(Flights_2026_09_30333435363734[nfl],-1)&lt;=IF(AH1068=450,450,AH1068+9)))</f>
        <v>0</v>
      </c>
    </row>
    <row r="1069" spans="32:35" x14ac:dyDescent="0.2">
      <c r="AF1069" s="2">
        <v>0.91666666666666663</v>
      </c>
      <c r="AG1069" t="s">
        <v>744</v>
      </c>
      <c r="AH1069" s="17">
        <v>210</v>
      </c>
      <c r="AI1069" s="17" cm="1">
        <f t="array" ref="AI1069">SUMPRODUCT(--(IFERROR(HOUR(Flights_2026_09_30333435363734[entry_hour]),-1)=HOUR(AF1069)),--(IFERROR(Flights_2026_09_30333435363734[entry_sector],"")=AG1069),--(IFERROR(Flights_2026_09_30333435363734[nfl],-1)&gt;=AH1069),--(IFERROR(Flights_2026_09_30333435363734[nfl],-1)&lt;=IF(AH1069=450,450,AH1069+9)))</f>
        <v>0</v>
      </c>
    </row>
    <row r="1070" spans="32:35" x14ac:dyDescent="0.2">
      <c r="AF1070" s="2">
        <v>0.91666666666666663</v>
      </c>
      <c r="AG1070" t="s">
        <v>744</v>
      </c>
      <c r="AH1070" s="17">
        <v>220</v>
      </c>
      <c r="AI1070" s="17" cm="1">
        <f t="array" ref="AI1070">SUMPRODUCT(--(IFERROR(HOUR(Flights_2026_09_30333435363734[entry_hour]),-1)=HOUR(AF1070)),--(IFERROR(Flights_2026_09_30333435363734[entry_sector],"")=AG1070),--(IFERROR(Flights_2026_09_30333435363734[nfl],-1)&gt;=AH1070),--(IFERROR(Flights_2026_09_30333435363734[nfl],-1)&lt;=IF(AH1070=450,450,AH1070+9)))</f>
        <v>1</v>
      </c>
    </row>
    <row r="1071" spans="32:35" x14ac:dyDescent="0.2">
      <c r="AF1071" s="2">
        <v>0.91666666666666663</v>
      </c>
      <c r="AG1071" t="s">
        <v>744</v>
      </c>
      <c r="AH1071" s="17">
        <v>230</v>
      </c>
      <c r="AI1071" s="17" cm="1">
        <f t="array" ref="AI1071">SUMPRODUCT(--(IFERROR(HOUR(Flights_2026_09_30333435363734[entry_hour]),-1)=HOUR(AF1071)),--(IFERROR(Flights_2026_09_30333435363734[entry_sector],"")=AG1071),--(IFERROR(Flights_2026_09_30333435363734[nfl],-1)&gt;=AH1071),--(IFERROR(Flights_2026_09_30333435363734[nfl],-1)&lt;=IF(AH1071=450,450,AH1071+9)))</f>
        <v>0</v>
      </c>
    </row>
    <row r="1072" spans="32:35" x14ac:dyDescent="0.2">
      <c r="AF1072" s="2">
        <v>0.91666666666666663</v>
      </c>
      <c r="AG1072" t="s">
        <v>744</v>
      </c>
      <c r="AH1072" s="17">
        <v>240</v>
      </c>
      <c r="AI1072" s="17" cm="1">
        <f t="array" ref="AI1072">SUMPRODUCT(--(IFERROR(HOUR(Flights_2026_09_30333435363734[entry_hour]),-1)=HOUR(AF1072)),--(IFERROR(Flights_2026_09_30333435363734[entry_sector],"")=AG1072),--(IFERROR(Flights_2026_09_30333435363734[nfl],-1)&gt;=AH1072),--(IFERROR(Flights_2026_09_30333435363734[nfl],-1)&lt;=IF(AH1072=450,450,AH1072+9)))</f>
        <v>0</v>
      </c>
    </row>
    <row r="1073" spans="32:35" x14ac:dyDescent="0.2">
      <c r="AF1073" s="2">
        <v>0.91666666666666663</v>
      </c>
      <c r="AG1073" t="s">
        <v>744</v>
      </c>
      <c r="AH1073" s="17">
        <v>250</v>
      </c>
      <c r="AI1073" s="17" cm="1">
        <f t="array" ref="AI1073">SUMPRODUCT(--(IFERROR(HOUR(Flights_2026_09_30333435363734[entry_hour]),-1)=HOUR(AF1073)),--(IFERROR(Flights_2026_09_30333435363734[entry_sector],"")=AG1073),--(IFERROR(Flights_2026_09_30333435363734[nfl],-1)&gt;=AH1073),--(IFERROR(Flights_2026_09_30333435363734[nfl],-1)&lt;=IF(AH1073=450,450,AH1073+9)))</f>
        <v>0</v>
      </c>
    </row>
    <row r="1074" spans="32:35" x14ac:dyDescent="0.2">
      <c r="AF1074" s="2">
        <v>0.91666666666666663</v>
      </c>
      <c r="AG1074" t="s">
        <v>744</v>
      </c>
      <c r="AH1074" s="17">
        <v>260</v>
      </c>
      <c r="AI1074" s="17" cm="1">
        <f t="array" ref="AI1074">SUMPRODUCT(--(IFERROR(HOUR(Flights_2026_09_30333435363734[entry_hour]),-1)=HOUR(AF1074)),--(IFERROR(Flights_2026_09_30333435363734[entry_sector],"")=AG1074),--(IFERROR(Flights_2026_09_30333435363734[nfl],-1)&gt;=AH1074),--(IFERROR(Flights_2026_09_30333435363734[nfl],-1)&lt;=IF(AH1074=450,450,AH1074+9)))</f>
        <v>0</v>
      </c>
    </row>
    <row r="1075" spans="32:35" x14ac:dyDescent="0.2">
      <c r="AF1075" s="2">
        <v>0.91666666666666663</v>
      </c>
      <c r="AG1075" t="s">
        <v>744</v>
      </c>
      <c r="AH1075" s="17">
        <v>270</v>
      </c>
      <c r="AI1075" s="17" cm="1">
        <f t="array" ref="AI1075">SUMPRODUCT(--(IFERROR(HOUR(Flights_2026_09_30333435363734[entry_hour]),-1)=HOUR(AF1075)),--(IFERROR(Flights_2026_09_30333435363734[entry_sector],"")=AG1075),--(IFERROR(Flights_2026_09_30333435363734[nfl],-1)&gt;=AH1075),--(IFERROR(Flights_2026_09_30333435363734[nfl],-1)&lt;=IF(AH1075=450,450,AH1075+9)))</f>
        <v>0</v>
      </c>
    </row>
    <row r="1076" spans="32:35" x14ac:dyDescent="0.2">
      <c r="AF1076" s="2">
        <v>0.91666666666666663</v>
      </c>
      <c r="AG1076" t="s">
        <v>744</v>
      </c>
      <c r="AH1076" s="17">
        <v>280</v>
      </c>
      <c r="AI1076" s="17" cm="1">
        <f t="array" ref="AI1076">SUMPRODUCT(--(IFERROR(HOUR(Flights_2026_09_30333435363734[entry_hour]),-1)=HOUR(AF1076)),--(IFERROR(Flights_2026_09_30333435363734[entry_sector],"")=AG1076),--(IFERROR(Flights_2026_09_30333435363734[nfl],-1)&gt;=AH1076),--(IFERROR(Flights_2026_09_30333435363734[nfl],-1)&lt;=IF(AH1076=450,450,AH1076+9)))</f>
        <v>0</v>
      </c>
    </row>
    <row r="1077" spans="32:35" x14ac:dyDescent="0.2">
      <c r="AF1077" s="2">
        <v>0.91666666666666663</v>
      </c>
      <c r="AG1077" t="s">
        <v>744</v>
      </c>
      <c r="AH1077" s="17">
        <v>290</v>
      </c>
      <c r="AI1077" s="17" cm="1">
        <f t="array" ref="AI1077">SUMPRODUCT(--(IFERROR(HOUR(Flights_2026_09_30333435363734[entry_hour]),-1)=HOUR(AF1077)),--(IFERROR(Flights_2026_09_30333435363734[entry_sector],"")=AG1077),--(IFERROR(Flights_2026_09_30333435363734[nfl],-1)&gt;=AH1077),--(IFERROR(Flights_2026_09_30333435363734[nfl],-1)&lt;=IF(AH1077=450,450,AH1077+9)))</f>
        <v>0</v>
      </c>
    </row>
    <row r="1078" spans="32:35" x14ac:dyDescent="0.2">
      <c r="AF1078" s="2">
        <v>0.91666666666666663</v>
      </c>
      <c r="AG1078" t="s">
        <v>744</v>
      </c>
      <c r="AH1078" s="17">
        <v>300</v>
      </c>
      <c r="AI1078" s="17" cm="1">
        <f t="array" ref="AI1078">SUMPRODUCT(--(IFERROR(HOUR(Flights_2026_09_30333435363734[entry_hour]),-1)=HOUR(AF1078)),--(IFERROR(Flights_2026_09_30333435363734[entry_sector],"")=AG1078),--(IFERROR(Flights_2026_09_30333435363734[nfl],-1)&gt;=AH1078),--(IFERROR(Flights_2026_09_30333435363734[nfl],-1)&lt;=IF(AH1078=450,450,AH1078+9)))</f>
        <v>0</v>
      </c>
    </row>
    <row r="1079" spans="32:35" x14ac:dyDescent="0.2">
      <c r="AF1079" s="2">
        <v>0.91666666666666663</v>
      </c>
      <c r="AG1079" t="s">
        <v>744</v>
      </c>
      <c r="AH1079" s="17">
        <v>310</v>
      </c>
      <c r="AI1079" s="17" cm="1">
        <f t="array" ref="AI1079">SUMPRODUCT(--(IFERROR(HOUR(Flights_2026_09_30333435363734[entry_hour]),-1)=HOUR(AF1079)),--(IFERROR(Flights_2026_09_30333435363734[entry_sector],"")=AG1079),--(IFERROR(Flights_2026_09_30333435363734[nfl],-1)&gt;=AH1079),--(IFERROR(Flights_2026_09_30333435363734[nfl],-1)&lt;=IF(AH1079=450,450,AH1079+9)))</f>
        <v>0</v>
      </c>
    </row>
    <row r="1080" spans="32:35" x14ac:dyDescent="0.2">
      <c r="AF1080" s="2">
        <v>0.91666666666666663</v>
      </c>
      <c r="AG1080" t="s">
        <v>744</v>
      </c>
      <c r="AH1080" s="17">
        <v>320</v>
      </c>
      <c r="AI1080" s="17" cm="1">
        <f t="array" ref="AI1080">SUMPRODUCT(--(IFERROR(HOUR(Flights_2026_09_30333435363734[entry_hour]),-1)=HOUR(AF1080)),--(IFERROR(Flights_2026_09_30333435363734[entry_sector],"")=AG1080),--(IFERROR(Flights_2026_09_30333435363734[nfl],-1)&gt;=AH1080),--(IFERROR(Flights_2026_09_30333435363734[nfl],-1)&lt;=IF(AH1080=450,450,AH1080+9)))</f>
        <v>0</v>
      </c>
    </row>
    <row r="1081" spans="32:35" x14ac:dyDescent="0.2">
      <c r="AF1081" s="2">
        <v>0.91666666666666663</v>
      </c>
      <c r="AG1081" t="s">
        <v>744</v>
      </c>
      <c r="AH1081" s="17">
        <v>330</v>
      </c>
      <c r="AI1081" s="17" cm="1">
        <f t="array" ref="AI1081">SUMPRODUCT(--(IFERROR(HOUR(Flights_2026_09_30333435363734[entry_hour]),-1)=HOUR(AF1081)),--(IFERROR(Flights_2026_09_30333435363734[entry_sector],"")=AG1081),--(IFERROR(Flights_2026_09_30333435363734[nfl],-1)&gt;=AH1081),--(IFERROR(Flights_2026_09_30333435363734[nfl],-1)&lt;=IF(AH1081=450,450,AH1081+9)))</f>
        <v>0</v>
      </c>
    </row>
    <row r="1082" spans="32:35" x14ac:dyDescent="0.2">
      <c r="AF1082" s="2">
        <v>0.91666666666666663</v>
      </c>
      <c r="AG1082" t="s">
        <v>744</v>
      </c>
      <c r="AH1082" s="17">
        <v>340</v>
      </c>
      <c r="AI1082" s="17" cm="1">
        <f t="array" ref="AI1082">SUMPRODUCT(--(IFERROR(HOUR(Flights_2026_09_30333435363734[entry_hour]),-1)=HOUR(AF1082)),--(IFERROR(Flights_2026_09_30333435363734[entry_sector],"")=AG1082),--(IFERROR(Flights_2026_09_30333435363734[nfl],-1)&gt;=AH1082),--(IFERROR(Flights_2026_09_30333435363734[nfl],-1)&lt;=IF(AH1082=450,450,AH1082+9)))</f>
        <v>0</v>
      </c>
    </row>
    <row r="1083" spans="32:35" x14ac:dyDescent="0.2">
      <c r="AF1083" s="2">
        <v>0.91666666666666663</v>
      </c>
      <c r="AG1083" t="s">
        <v>744</v>
      </c>
      <c r="AH1083" s="17">
        <v>350</v>
      </c>
      <c r="AI1083" s="17" cm="1">
        <f t="array" ref="AI1083">SUMPRODUCT(--(IFERROR(HOUR(Flights_2026_09_30333435363734[entry_hour]),-1)=HOUR(AF1083)),--(IFERROR(Flights_2026_09_30333435363734[entry_sector],"")=AG1083),--(IFERROR(Flights_2026_09_30333435363734[nfl],-1)&gt;=AH1083),--(IFERROR(Flights_2026_09_30333435363734[nfl],-1)&lt;=IF(AH1083=450,450,AH1083+9)))</f>
        <v>0</v>
      </c>
    </row>
    <row r="1084" spans="32:35" x14ac:dyDescent="0.2">
      <c r="AF1084" s="2">
        <v>0.91666666666666663</v>
      </c>
      <c r="AG1084" t="s">
        <v>744</v>
      </c>
      <c r="AH1084" s="17">
        <v>360</v>
      </c>
      <c r="AI1084" s="17" cm="1">
        <f t="array" ref="AI1084">SUMPRODUCT(--(IFERROR(HOUR(Flights_2026_09_30333435363734[entry_hour]),-1)=HOUR(AF1084)),--(IFERROR(Flights_2026_09_30333435363734[entry_sector],"")=AG1084),--(IFERROR(Flights_2026_09_30333435363734[nfl],-1)&gt;=AH1084),--(IFERROR(Flights_2026_09_30333435363734[nfl],-1)&lt;=IF(AH1084=450,450,AH1084+9)))</f>
        <v>0</v>
      </c>
    </row>
    <row r="1085" spans="32:35" x14ac:dyDescent="0.2">
      <c r="AF1085" s="2">
        <v>0.91666666666666663</v>
      </c>
      <c r="AG1085" t="s">
        <v>744</v>
      </c>
      <c r="AH1085" s="17">
        <v>370</v>
      </c>
      <c r="AI1085" s="17" cm="1">
        <f t="array" ref="AI1085">SUMPRODUCT(--(IFERROR(HOUR(Flights_2026_09_30333435363734[entry_hour]),-1)=HOUR(AF1085)),--(IFERROR(Flights_2026_09_30333435363734[entry_sector],"")=AG1085),--(IFERROR(Flights_2026_09_30333435363734[nfl],-1)&gt;=AH1085),--(IFERROR(Flights_2026_09_30333435363734[nfl],-1)&lt;=IF(AH1085=450,450,AH1085+9)))</f>
        <v>0</v>
      </c>
    </row>
    <row r="1086" spans="32:35" x14ac:dyDescent="0.2">
      <c r="AF1086" s="2">
        <v>0.91666666666666663</v>
      </c>
      <c r="AG1086" t="s">
        <v>744</v>
      </c>
      <c r="AH1086" s="17">
        <v>380</v>
      </c>
      <c r="AI1086" s="17" cm="1">
        <f t="array" ref="AI1086">SUMPRODUCT(--(IFERROR(HOUR(Flights_2026_09_30333435363734[entry_hour]),-1)=HOUR(AF1086)),--(IFERROR(Flights_2026_09_30333435363734[entry_sector],"")=AG1086),--(IFERROR(Flights_2026_09_30333435363734[nfl],-1)&gt;=AH1086),--(IFERROR(Flights_2026_09_30333435363734[nfl],-1)&lt;=IF(AH1086=450,450,AH1086+9)))</f>
        <v>0</v>
      </c>
    </row>
    <row r="1087" spans="32:35" x14ac:dyDescent="0.2">
      <c r="AF1087" s="2">
        <v>0.91666666666666663</v>
      </c>
      <c r="AG1087" t="s">
        <v>744</v>
      </c>
      <c r="AH1087" s="17">
        <v>390</v>
      </c>
      <c r="AI1087" s="17" cm="1">
        <f t="array" ref="AI1087">SUMPRODUCT(--(IFERROR(HOUR(Flights_2026_09_30333435363734[entry_hour]),-1)=HOUR(AF1087)),--(IFERROR(Flights_2026_09_30333435363734[entry_sector],"")=AG1087),--(IFERROR(Flights_2026_09_30333435363734[nfl],-1)&gt;=AH1087),--(IFERROR(Flights_2026_09_30333435363734[nfl],-1)&lt;=IF(AH1087=450,450,AH1087+9)))</f>
        <v>0</v>
      </c>
    </row>
    <row r="1088" spans="32:35" x14ac:dyDescent="0.2">
      <c r="AF1088" s="2">
        <v>0.91666666666666663</v>
      </c>
      <c r="AG1088" t="s">
        <v>744</v>
      </c>
      <c r="AH1088" s="17">
        <v>400</v>
      </c>
      <c r="AI1088" s="17" cm="1">
        <f t="array" ref="AI1088">SUMPRODUCT(--(IFERROR(HOUR(Flights_2026_09_30333435363734[entry_hour]),-1)=HOUR(AF1088)),--(IFERROR(Flights_2026_09_30333435363734[entry_sector],"")=AG1088),--(IFERROR(Flights_2026_09_30333435363734[nfl],-1)&gt;=AH1088),--(IFERROR(Flights_2026_09_30333435363734[nfl],-1)&lt;=IF(AH1088=450,450,AH1088+9)))</f>
        <v>0</v>
      </c>
    </row>
    <row r="1089" spans="32:35" x14ac:dyDescent="0.2">
      <c r="AF1089" s="2">
        <v>0.91666666666666663</v>
      </c>
      <c r="AG1089" t="s">
        <v>744</v>
      </c>
      <c r="AH1089" s="17">
        <v>410</v>
      </c>
      <c r="AI1089" s="17" cm="1">
        <f t="array" ref="AI1089">SUMPRODUCT(--(IFERROR(HOUR(Flights_2026_09_30333435363734[entry_hour]),-1)=HOUR(AF1089)),--(IFERROR(Flights_2026_09_30333435363734[entry_sector],"")=AG1089),--(IFERROR(Flights_2026_09_30333435363734[nfl],-1)&gt;=AH1089),--(IFERROR(Flights_2026_09_30333435363734[nfl],-1)&lt;=IF(AH1089=450,450,AH1089+9)))</f>
        <v>0</v>
      </c>
    </row>
    <row r="1090" spans="32:35" x14ac:dyDescent="0.2">
      <c r="AF1090" s="2">
        <v>0.91666666666666663</v>
      </c>
      <c r="AG1090" t="s">
        <v>744</v>
      </c>
      <c r="AH1090" s="17">
        <v>420</v>
      </c>
      <c r="AI1090" s="17" cm="1">
        <f t="array" ref="AI1090">SUMPRODUCT(--(IFERROR(HOUR(Flights_2026_09_30333435363734[entry_hour]),-1)=HOUR(AF1090)),--(IFERROR(Flights_2026_09_30333435363734[entry_sector],"")=AG1090),--(IFERROR(Flights_2026_09_30333435363734[nfl],-1)&gt;=AH1090),--(IFERROR(Flights_2026_09_30333435363734[nfl],-1)&lt;=IF(AH1090=450,450,AH1090+9)))</f>
        <v>0</v>
      </c>
    </row>
    <row r="1091" spans="32:35" x14ac:dyDescent="0.2">
      <c r="AF1091" s="2">
        <v>0.91666666666666663</v>
      </c>
      <c r="AG1091" t="s">
        <v>744</v>
      </c>
      <c r="AH1091" s="17">
        <v>430</v>
      </c>
      <c r="AI1091" s="17" cm="1">
        <f t="array" ref="AI1091">SUMPRODUCT(--(IFERROR(HOUR(Flights_2026_09_30333435363734[entry_hour]),-1)=HOUR(AF1091)),--(IFERROR(Flights_2026_09_30333435363734[entry_sector],"")=AG1091),--(IFERROR(Flights_2026_09_30333435363734[nfl],-1)&gt;=AH1091),--(IFERROR(Flights_2026_09_30333435363734[nfl],-1)&lt;=IF(AH1091=450,450,AH1091+9)))</f>
        <v>0</v>
      </c>
    </row>
    <row r="1092" spans="32:35" x14ac:dyDescent="0.2">
      <c r="AF1092" s="2">
        <v>0.91666666666666663</v>
      </c>
      <c r="AG1092" t="s">
        <v>744</v>
      </c>
      <c r="AH1092" s="17">
        <v>440</v>
      </c>
      <c r="AI1092" s="17" cm="1">
        <f t="array" ref="AI1092">SUMPRODUCT(--(IFERROR(HOUR(Flights_2026_09_30333435363734[entry_hour]),-1)=HOUR(AF1092)),--(IFERROR(Flights_2026_09_30333435363734[entry_sector],"")=AG1092),--(IFERROR(Flights_2026_09_30333435363734[nfl],-1)&gt;=AH1092),--(IFERROR(Flights_2026_09_30333435363734[nfl],-1)&lt;=IF(AH1092=450,450,AH1092+9)))</f>
        <v>0</v>
      </c>
    </row>
    <row r="1093" spans="32:35" x14ac:dyDescent="0.2">
      <c r="AF1093" s="2">
        <v>0.91666666666666663</v>
      </c>
      <c r="AG1093" t="s">
        <v>744</v>
      </c>
      <c r="AH1093" s="17">
        <v>450</v>
      </c>
      <c r="AI1093" s="17" cm="1">
        <f t="array" ref="AI1093">SUMPRODUCT(--(IFERROR(HOUR(Flights_2026_09_30333435363734[entry_hour]),-1)=HOUR(AF1093)),--(IFERROR(Flights_2026_09_30333435363734[entry_sector],"")=AG1093),--(IFERROR(Flights_2026_09_30333435363734[nfl],-1)&gt;=AH1093),--(IFERROR(Flights_2026_09_30333435363734[nfl],-1)&lt;=IF(AH1093=450,450,AH1093+9)))</f>
        <v>0</v>
      </c>
    </row>
    <row r="1094" spans="32:35" x14ac:dyDescent="0.2">
      <c r="AF1094" s="2">
        <v>0.91666666666666663</v>
      </c>
      <c r="AG1094" t="s">
        <v>745</v>
      </c>
      <c r="AH1094" s="17">
        <v>200</v>
      </c>
      <c r="AI1094" s="17" cm="1">
        <f t="array" ref="AI1094">SUMPRODUCT(--(IFERROR(HOUR(Flights_2026_09_30333435363734[entry_hour]),-1)=HOUR(AF1094)),--(IFERROR(Flights_2026_09_30333435363734[entry_sector],"")=AG1094),--(IFERROR(Flights_2026_09_30333435363734[nfl],-1)&gt;=AH1094),--(IFERROR(Flights_2026_09_30333435363734[nfl],-1)&lt;=IF(AH1094=450,450,AH1094+9)))</f>
        <v>0</v>
      </c>
    </row>
    <row r="1095" spans="32:35" x14ac:dyDescent="0.2">
      <c r="AF1095" s="2">
        <v>0.91666666666666663</v>
      </c>
      <c r="AG1095" t="s">
        <v>745</v>
      </c>
      <c r="AH1095" s="17">
        <v>210</v>
      </c>
      <c r="AI1095" s="17" cm="1">
        <f t="array" ref="AI1095">SUMPRODUCT(--(IFERROR(HOUR(Flights_2026_09_30333435363734[entry_hour]),-1)=HOUR(AF1095)),--(IFERROR(Flights_2026_09_30333435363734[entry_sector],"")=AG1095),--(IFERROR(Flights_2026_09_30333435363734[nfl],-1)&gt;=AH1095),--(IFERROR(Flights_2026_09_30333435363734[nfl],-1)&lt;=IF(AH1095=450,450,AH1095+9)))</f>
        <v>0</v>
      </c>
    </row>
    <row r="1096" spans="32:35" x14ac:dyDescent="0.2">
      <c r="AF1096" s="2">
        <v>0.91666666666666663</v>
      </c>
      <c r="AG1096" t="s">
        <v>745</v>
      </c>
      <c r="AH1096" s="17">
        <v>220</v>
      </c>
      <c r="AI1096" s="17" cm="1">
        <f t="array" ref="AI1096">SUMPRODUCT(--(IFERROR(HOUR(Flights_2026_09_30333435363734[entry_hour]),-1)=HOUR(AF1096)),--(IFERROR(Flights_2026_09_30333435363734[entry_sector],"")=AG1096),--(IFERROR(Flights_2026_09_30333435363734[nfl],-1)&gt;=AH1096),--(IFERROR(Flights_2026_09_30333435363734[nfl],-1)&lt;=IF(AH1096=450,450,AH1096+9)))</f>
        <v>0</v>
      </c>
    </row>
    <row r="1097" spans="32:35" x14ac:dyDescent="0.2">
      <c r="AF1097" s="2">
        <v>0.91666666666666663</v>
      </c>
      <c r="AG1097" t="s">
        <v>745</v>
      </c>
      <c r="AH1097" s="17">
        <v>230</v>
      </c>
      <c r="AI1097" s="17" cm="1">
        <f t="array" ref="AI1097">SUMPRODUCT(--(IFERROR(HOUR(Flights_2026_09_30333435363734[entry_hour]),-1)=HOUR(AF1097)),--(IFERROR(Flights_2026_09_30333435363734[entry_sector],"")=AG1097),--(IFERROR(Flights_2026_09_30333435363734[nfl],-1)&gt;=AH1097),--(IFERROR(Flights_2026_09_30333435363734[nfl],-1)&lt;=IF(AH1097=450,450,AH1097+9)))</f>
        <v>0</v>
      </c>
    </row>
    <row r="1098" spans="32:35" x14ac:dyDescent="0.2">
      <c r="AF1098" s="2">
        <v>0.91666666666666663</v>
      </c>
      <c r="AG1098" t="s">
        <v>745</v>
      </c>
      <c r="AH1098" s="17">
        <v>240</v>
      </c>
      <c r="AI1098" s="17" cm="1">
        <f t="array" ref="AI1098">SUMPRODUCT(--(IFERROR(HOUR(Flights_2026_09_30333435363734[entry_hour]),-1)=HOUR(AF1098)),--(IFERROR(Flights_2026_09_30333435363734[entry_sector],"")=AG1098),--(IFERROR(Flights_2026_09_30333435363734[nfl],-1)&gt;=AH1098),--(IFERROR(Flights_2026_09_30333435363734[nfl],-1)&lt;=IF(AH1098=450,450,AH1098+9)))</f>
        <v>0</v>
      </c>
    </row>
    <row r="1099" spans="32:35" x14ac:dyDescent="0.2">
      <c r="AF1099" s="2">
        <v>0.91666666666666663</v>
      </c>
      <c r="AG1099" t="s">
        <v>745</v>
      </c>
      <c r="AH1099" s="17">
        <v>250</v>
      </c>
      <c r="AI1099" s="17" cm="1">
        <f t="array" ref="AI1099">SUMPRODUCT(--(IFERROR(HOUR(Flights_2026_09_30333435363734[entry_hour]),-1)=HOUR(AF1099)),--(IFERROR(Flights_2026_09_30333435363734[entry_sector],"")=AG1099),--(IFERROR(Flights_2026_09_30333435363734[nfl],-1)&gt;=AH1099),--(IFERROR(Flights_2026_09_30333435363734[nfl],-1)&lt;=IF(AH1099=450,450,AH1099+9)))</f>
        <v>0</v>
      </c>
    </row>
    <row r="1100" spans="32:35" x14ac:dyDescent="0.2">
      <c r="AF1100" s="2">
        <v>0.91666666666666663</v>
      </c>
      <c r="AG1100" t="s">
        <v>745</v>
      </c>
      <c r="AH1100" s="17">
        <v>260</v>
      </c>
      <c r="AI1100" s="17" cm="1">
        <f t="array" ref="AI1100">SUMPRODUCT(--(IFERROR(HOUR(Flights_2026_09_30333435363734[entry_hour]),-1)=HOUR(AF1100)),--(IFERROR(Flights_2026_09_30333435363734[entry_sector],"")=AG1100),--(IFERROR(Flights_2026_09_30333435363734[nfl],-1)&gt;=AH1100),--(IFERROR(Flights_2026_09_30333435363734[nfl],-1)&lt;=IF(AH1100=450,450,AH1100+9)))</f>
        <v>0</v>
      </c>
    </row>
    <row r="1101" spans="32:35" x14ac:dyDescent="0.2">
      <c r="AF1101" s="2">
        <v>0.91666666666666663</v>
      </c>
      <c r="AG1101" t="s">
        <v>745</v>
      </c>
      <c r="AH1101" s="17">
        <v>270</v>
      </c>
      <c r="AI1101" s="17" cm="1">
        <f t="array" ref="AI1101">SUMPRODUCT(--(IFERROR(HOUR(Flights_2026_09_30333435363734[entry_hour]),-1)=HOUR(AF1101)),--(IFERROR(Flights_2026_09_30333435363734[entry_sector],"")=AG1101),--(IFERROR(Flights_2026_09_30333435363734[nfl],-1)&gt;=AH1101),--(IFERROR(Flights_2026_09_30333435363734[nfl],-1)&lt;=IF(AH1101=450,450,AH1101+9)))</f>
        <v>0</v>
      </c>
    </row>
    <row r="1102" spans="32:35" x14ac:dyDescent="0.2">
      <c r="AF1102" s="2">
        <v>0.91666666666666663</v>
      </c>
      <c r="AG1102" t="s">
        <v>745</v>
      </c>
      <c r="AH1102" s="17">
        <v>280</v>
      </c>
      <c r="AI1102" s="17" cm="1">
        <f t="array" ref="AI1102">SUMPRODUCT(--(IFERROR(HOUR(Flights_2026_09_30333435363734[entry_hour]),-1)=HOUR(AF1102)),--(IFERROR(Flights_2026_09_30333435363734[entry_sector],"")=AG1102),--(IFERROR(Flights_2026_09_30333435363734[nfl],-1)&gt;=AH1102),--(IFERROR(Flights_2026_09_30333435363734[nfl],-1)&lt;=IF(AH1102=450,450,AH1102+9)))</f>
        <v>0</v>
      </c>
    </row>
    <row r="1103" spans="32:35" x14ac:dyDescent="0.2">
      <c r="AF1103" s="2">
        <v>0.91666666666666663</v>
      </c>
      <c r="AG1103" t="s">
        <v>745</v>
      </c>
      <c r="AH1103" s="17">
        <v>290</v>
      </c>
      <c r="AI1103" s="17" cm="1">
        <f t="array" ref="AI1103">SUMPRODUCT(--(IFERROR(HOUR(Flights_2026_09_30333435363734[entry_hour]),-1)=HOUR(AF1103)),--(IFERROR(Flights_2026_09_30333435363734[entry_sector],"")=AG1103),--(IFERROR(Flights_2026_09_30333435363734[nfl],-1)&gt;=AH1103),--(IFERROR(Flights_2026_09_30333435363734[nfl],-1)&lt;=IF(AH1103=450,450,AH1103+9)))</f>
        <v>0</v>
      </c>
    </row>
    <row r="1104" spans="32:35" x14ac:dyDescent="0.2">
      <c r="AF1104" s="2">
        <v>0.91666666666666663</v>
      </c>
      <c r="AG1104" t="s">
        <v>745</v>
      </c>
      <c r="AH1104" s="17">
        <v>300</v>
      </c>
      <c r="AI1104" s="17" cm="1">
        <f t="array" ref="AI1104">SUMPRODUCT(--(IFERROR(HOUR(Flights_2026_09_30333435363734[entry_hour]),-1)=HOUR(AF1104)),--(IFERROR(Flights_2026_09_30333435363734[entry_sector],"")=AG1104),--(IFERROR(Flights_2026_09_30333435363734[nfl],-1)&gt;=AH1104),--(IFERROR(Flights_2026_09_30333435363734[nfl],-1)&lt;=IF(AH1104=450,450,AH1104+9)))</f>
        <v>0</v>
      </c>
    </row>
    <row r="1105" spans="32:35" x14ac:dyDescent="0.2">
      <c r="AF1105" s="2">
        <v>0.91666666666666663</v>
      </c>
      <c r="AG1105" t="s">
        <v>745</v>
      </c>
      <c r="AH1105" s="17">
        <v>310</v>
      </c>
      <c r="AI1105" s="17" cm="1">
        <f t="array" ref="AI1105">SUMPRODUCT(--(IFERROR(HOUR(Flights_2026_09_30333435363734[entry_hour]),-1)=HOUR(AF1105)),--(IFERROR(Flights_2026_09_30333435363734[entry_sector],"")=AG1105),--(IFERROR(Flights_2026_09_30333435363734[nfl],-1)&gt;=AH1105),--(IFERROR(Flights_2026_09_30333435363734[nfl],-1)&lt;=IF(AH1105=450,450,AH1105+9)))</f>
        <v>0</v>
      </c>
    </row>
    <row r="1106" spans="32:35" x14ac:dyDescent="0.2">
      <c r="AF1106" s="2">
        <v>0.91666666666666663</v>
      </c>
      <c r="AG1106" t="s">
        <v>745</v>
      </c>
      <c r="AH1106" s="17">
        <v>320</v>
      </c>
      <c r="AI1106" s="17" cm="1">
        <f t="array" ref="AI1106">SUMPRODUCT(--(IFERROR(HOUR(Flights_2026_09_30333435363734[entry_hour]),-1)=HOUR(AF1106)),--(IFERROR(Flights_2026_09_30333435363734[entry_sector],"")=AG1106),--(IFERROR(Flights_2026_09_30333435363734[nfl],-1)&gt;=AH1106),--(IFERROR(Flights_2026_09_30333435363734[nfl],-1)&lt;=IF(AH1106=450,450,AH1106+9)))</f>
        <v>0</v>
      </c>
    </row>
    <row r="1107" spans="32:35" x14ac:dyDescent="0.2">
      <c r="AF1107" s="2">
        <v>0.91666666666666663</v>
      </c>
      <c r="AG1107" t="s">
        <v>745</v>
      </c>
      <c r="AH1107" s="17">
        <v>330</v>
      </c>
      <c r="AI1107" s="17" cm="1">
        <f t="array" ref="AI1107">SUMPRODUCT(--(IFERROR(HOUR(Flights_2026_09_30333435363734[entry_hour]),-1)=HOUR(AF1107)),--(IFERROR(Flights_2026_09_30333435363734[entry_sector],"")=AG1107),--(IFERROR(Flights_2026_09_30333435363734[nfl],-1)&gt;=AH1107),--(IFERROR(Flights_2026_09_30333435363734[nfl],-1)&lt;=IF(AH1107=450,450,AH1107+9)))</f>
        <v>0</v>
      </c>
    </row>
    <row r="1108" spans="32:35" x14ac:dyDescent="0.2">
      <c r="AF1108" s="2">
        <v>0.91666666666666663</v>
      </c>
      <c r="AG1108" t="s">
        <v>745</v>
      </c>
      <c r="AH1108" s="17">
        <v>340</v>
      </c>
      <c r="AI1108" s="17" cm="1">
        <f t="array" ref="AI1108">SUMPRODUCT(--(IFERROR(HOUR(Flights_2026_09_30333435363734[entry_hour]),-1)=HOUR(AF1108)),--(IFERROR(Flights_2026_09_30333435363734[entry_sector],"")=AG1108),--(IFERROR(Flights_2026_09_30333435363734[nfl],-1)&gt;=AH1108),--(IFERROR(Flights_2026_09_30333435363734[nfl],-1)&lt;=IF(AH1108=450,450,AH1108+9)))</f>
        <v>0</v>
      </c>
    </row>
    <row r="1109" spans="32:35" x14ac:dyDescent="0.2">
      <c r="AF1109" s="2">
        <v>0.91666666666666663</v>
      </c>
      <c r="AG1109" t="s">
        <v>745</v>
      </c>
      <c r="AH1109" s="17">
        <v>350</v>
      </c>
      <c r="AI1109" s="17" cm="1">
        <f t="array" ref="AI1109">SUMPRODUCT(--(IFERROR(HOUR(Flights_2026_09_30333435363734[entry_hour]),-1)=HOUR(AF1109)),--(IFERROR(Flights_2026_09_30333435363734[entry_sector],"")=AG1109),--(IFERROR(Flights_2026_09_30333435363734[nfl],-1)&gt;=AH1109),--(IFERROR(Flights_2026_09_30333435363734[nfl],-1)&lt;=IF(AH1109=450,450,AH1109+9)))</f>
        <v>1</v>
      </c>
    </row>
    <row r="1110" spans="32:35" x14ac:dyDescent="0.2">
      <c r="AF1110" s="2">
        <v>0.91666666666666663</v>
      </c>
      <c r="AG1110" t="s">
        <v>745</v>
      </c>
      <c r="AH1110" s="17">
        <v>360</v>
      </c>
      <c r="AI1110" s="17" cm="1">
        <f t="array" ref="AI1110">SUMPRODUCT(--(IFERROR(HOUR(Flights_2026_09_30333435363734[entry_hour]),-1)=HOUR(AF1110)),--(IFERROR(Flights_2026_09_30333435363734[entry_sector],"")=AG1110),--(IFERROR(Flights_2026_09_30333435363734[nfl],-1)&gt;=AH1110),--(IFERROR(Flights_2026_09_30333435363734[nfl],-1)&lt;=IF(AH1110=450,450,AH1110+9)))</f>
        <v>0</v>
      </c>
    </row>
    <row r="1111" spans="32:35" x14ac:dyDescent="0.2">
      <c r="AF1111" s="2">
        <v>0.91666666666666663</v>
      </c>
      <c r="AG1111" t="s">
        <v>745</v>
      </c>
      <c r="AH1111" s="17">
        <v>370</v>
      </c>
      <c r="AI1111" s="17" cm="1">
        <f t="array" ref="AI1111">SUMPRODUCT(--(IFERROR(HOUR(Flights_2026_09_30333435363734[entry_hour]),-1)=HOUR(AF1111)),--(IFERROR(Flights_2026_09_30333435363734[entry_sector],"")=AG1111),--(IFERROR(Flights_2026_09_30333435363734[nfl],-1)&gt;=AH1111),--(IFERROR(Flights_2026_09_30333435363734[nfl],-1)&lt;=IF(AH1111=450,450,AH1111+9)))</f>
        <v>0</v>
      </c>
    </row>
    <row r="1112" spans="32:35" x14ac:dyDescent="0.2">
      <c r="AF1112" s="2">
        <v>0.91666666666666663</v>
      </c>
      <c r="AG1112" t="s">
        <v>745</v>
      </c>
      <c r="AH1112" s="17">
        <v>380</v>
      </c>
      <c r="AI1112" s="17" cm="1">
        <f t="array" ref="AI1112">SUMPRODUCT(--(IFERROR(HOUR(Flights_2026_09_30333435363734[entry_hour]),-1)=HOUR(AF1112)),--(IFERROR(Flights_2026_09_30333435363734[entry_sector],"")=AG1112),--(IFERROR(Flights_2026_09_30333435363734[nfl],-1)&gt;=AH1112),--(IFERROR(Flights_2026_09_30333435363734[nfl],-1)&lt;=IF(AH1112=450,450,AH1112+9)))</f>
        <v>0</v>
      </c>
    </row>
    <row r="1113" spans="32:35" x14ac:dyDescent="0.2">
      <c r="AF1113" s="2">
        <v>0.91666666666666663</v>
      </c>
      <c r="AG1113" t="s">
        <v>745</v>
      </c>
      <c r="AH1113" s="17">
        <v>390</v>
      </c>
      <c r="AI1113" s="17" cm="1">
        <f t="array" ref="AI1113">SUMPRODUCT(--(IFERROR(HOUR(Flights_2026_09_30333435363734[entry_hour]),-1)=HOUR(AF1113)),--(IFERROR(Flights_2026_09_30333435363734[entry_sector],"")=AG1113),--(IFERROR(Flights_2026_09_30333435363734[nfl],-1)&gt;=AH1113),--(IFERROR(Flights_2026_09_30333435363734[nfl],-1)&lt;=IF(AH1113=450,450,AH1113+9)))</f>
        <v>2</v>
      </c>
    </row>
    <row r="1114" spans="32:35" x14ac:dyDescent="0.2">
      <c r="AF1114" s="2">
        <v>0.91666666666666663</v>
      </c>
      <c r="AG1114" t="s">
        <v>745</v>
      </c>
      <c r="AH1114" s="17">
        <v>400</v>
      </c>
      <c r="AI1114" s="17" cm="1">
        <f t="array" ref="AI1114">SUMPRODUCT(--(IFERROR(HOUR(Flights_2026_09_30333435363734[entry_hour]),-1)=HOUR(AF1114)),--(IFERROR(Flights_2026_09_30333435363734[entry_sector],"")=AG1114),--(IFERROR(Flights_2026_09_30333435363734[nfl],-1)&gt;=AH1114),--(IFERROR(Flights_2026_09_30333435363734[nfl],-1)&lt;=IF(AH1114=450,450,AH1114+9)))</f>
        <v>0</v>
      </c>
    </row>
    <row r="1115" spans="32:35" x14ac:dyDescent="0.2">
      <c r="AF1115" s="2">
        <v>0.91666666666666663</v>
      </c>
      <c r="AG1115" t="s">
        <v>745</v>
      </c>
      <c r="AH1115" s="17">
        <v>410</v>
      </c>
      <c r="AI1115" s="17" cm="1">
        <f t="array" ref="AI1115">SUMPRODUCT(--(IFERROR(HOUR(Flights_2026_09_30333435363734[entry_hour]),-1)=HOUR(AF1115)),--(IFERROR(Flights_2026_09_30333435363734[entry_sector],"")=AG1115),--(IFERROR(Flights_2026_09_30333435363734[nfl],-1)&gt;=AH1115),--(IFERROR(Flights_2026_09_30333435363734[nfl],-1)&lt;=IF(AH1115=450,450,AH1115+9)))</f>
        <v>0</v>
      </c>
    </row>
    <row r="1116" spans="32:35" x14ac:dyDescent="0.2">
      <c r="AF1116" s="2">
        <v>0.91666666666666663</v>
      </c>
      <c r="AG1116" t="s">
        <v>745</v>
      </c>
      <c r="AH1116" s="17">
        <v>420</v>
      </c>
      <c r="AI1116" s="17" cm="1">
        <f t="array" ref="AI1116">SUMPRODUCT(--(IFERROR(HOUR(Flights_2026_09_30333435363734[entry_hour]),-1)=HOUR(AF1116)),--(IFERROR(Flights_2026_09_30333435363734[entry_sector],"")=AG1116),--(IFERROR(Flights_2026_09_30333435363734[nfl],-1)&gt;=AH1116),--(IFERROR(Flights_2026_09_30333435363734[nfl],-1)&lt;=IF(AH1116=450,450,AH1116+9)))</f>
        <v>0</v>
      </c>
    </row>
    <row r="1117" spans="32:35" x14ac:dyDescent="0.2">
      <c r="AF1117" s="2">
        <v>0.91666666666666663</v>
      </c>
      <c r="AG1117" t="s">
        <v>745</v>
      </c>
      <c r="AH1117" s="17">
        <v>430</v>
      </c>
      <c r="AI1117" s="17" cm="1">
        <f t="array" ref="AI1117">SUMPRODUCT(--(IFERROR(HOUR(Flights_2026_09_30333435363734[entry_hour]),-1)=HOUR(AF1117)),--(IFERROR(Flights_2026_09_30333435363734[entry_sector],"")=AG1117),--(IFERROR(Flights_2026_09_30333435363734[nfl],-1)&gt;=AH1117),--(IFERROR(Flights_2026_09_30333435363734[nfl],-1)&lt;=IF(AH1117=450,450,AH1117+9)))</f>
        <v>0</v>
      </c>
    </row>
    <row r="1118" spans="32:35" x14ac:dyDescent="0.2">
      <c r="AF1118" s="2">
        <v>0.91666666666666663</v>
      </c>
      <c r="AG1118" t="s">
        <v>745</v>
      </c>
      <c r="AH1118" s="17">
        <v>440</v>
      </c>
      <c r="AI1118" s="17" cm="1">
        <f t="array" ref="AI1118">SUMPRODUCT(--(IFERROR(HOUR(Flights_2026_09_30333435363734[entry_hour]),-1)=HOUR(AF1118)),--(IFERROR(Flights_2026_09_30333435363734[entry_sector],"")=AG1118),--(IFERROR(Flights_2026_09_30333435363734[nfl],-1)&gt;=AH1118),--(IFERROR(Flights_2026_09_30333435363734[nfl],-1)&lt;=IF(AH1118=450,450,AH1118+9)))</f>
        <v>0</v>
      </c>
    </row>
    <row r="1119" spans="32:35" x14ac:dyDescent="0.2">
      <c r="AF1119" s="2">
        <v>0.91666666666666663</v>
      </c>
      <c r="AG1119" t="s">
        <v>745</v>
      </c>
      <c r="AH1119" s="17">
        <v>450</v>
      </c>
      <c r="AI1119" s="17" cm="1">
        <f t="array" ref="AI1119">SUMPRODUCT(--(IFERROR(HOUR(Flights_2026_09_30333435363734[entry_hour]),-1)=HOUR(AF1119)),--(IFERROR(Flights_2026_09_30333435363734[entry_sector],"")=AG1119),--(IFERROR(Flights_2026_09_30333435363734[nfl],-1)&gt;=AH1119),--(IFERROR(Flights_2026_09_30333435363734[nfl],-1)&lt;=IF(AH1119=450,450,AH1119+9)))</f>
        <v>0</v>
      </c>
    </row>
    <row r="1120" spans="32:35" x14ac:dyDescent="0.2">
      <c r="AF1120" s="2">
        <v>0.91666666666666663</v>
      </c>
      <c r="AG1120" t="s">
        <v>840</v>
      </c>
      <c r="AH1120" s="17">
        <v>200</v>
      </c>
      <c r="AI1120" s="17" cm="1">
        <f t="array" ref="AI1120">SUMPRODUCT(--(IFERROR(HOUR(Flights_2026_09_30333435363734[entry_hour]),-1)=HOUR(AF1120)),--(IFERROR(Flights_2026_09_30333435363734[entry_sector],"")=AG1120),--(IFERROR(Flights_2026_09_30333435363734[nfl],-1)&gt;=AH1120),--(IFERROR(Flights_2026_09_30333435363734[nfl],-1)&lt;=IF(AH1120=450,450,AH1120+9)))</f>
        <v>0</v>
      </c>
    </row>
    <row r="1121" spans="32:35" x14ac:dyDescent="0.2">
      <c r="AF1121" s="2">
        <v>0.91666666666666663</v>
      </c>
      <c r="AG1121" t="s">
        <v>840</v>
      </c>
      <c r="AH1121" s="17">
        <v>210</v>
      </c>
      <c r="AI1121" s="17" cm="1">
        <f t="array" ref="AI1121">SUMPRODUCT(--(IFERROR(HOUR(Flights_2026_09_30333435363734[entry_hour]),-1)=HOUR(AF1121)),--(IFERROR(Flights_2026_09_30333435363734[entry_sector],"")=AG1121),--(IFERROR(Flights_2026_09_30333435363734[nfl],-1)&gt;=AH1121),--(IFERROR(Flights_2026_09_30333435363734[nfl],-1)&lt;=IF(AH1121=450,450,AH1121+9)))</f>
        <v>0</v>
      </c>
    </row>
    <row r="1122" spans="32:35" x14ac:dyDescent="0.2">
      <c r="AF1122" s="2">
        <v>0.91666666666666663</v>
      </c>
      <c r="AG1122" t="s">
        <v>840</v>
      </c>
      <c r="AH1122" s="17">
        <v>220</v>
      </c>
      <c r="AI1122" s="17" cm="1">
        <f t="array" ref="AI1122">SUMPRODUCT(--(IFERROR(HOUR(Flights_2026_09_30333435363734[entry_hour]),-1)=HOUR(AF1122)),--(IFERROR(Flights_2026_09_30333435363734[entry_sector],"")=AG1122),--(IFERROR(Flights_2026_09_30333435363734[nfl],-1)&gt;=AH1122),--(IFERROR(Flights_2026_09_30333435363734[nfl],-1)&lt;=IF(AH1122=450,450,AH1122+9)))</f>
        <v>0</v>
      </c>
    </row>
    <row r="1123" spans="32:35" x14ac:dyDescent="0.2">
      <c r="AF1123" s="2">
        <v>0.91666666666666663</v>
      </c>
      <c r="AG1123" t="s">
        <v>840</v>
      </c>
      <c r="AH1123" s="17">
        <v>230</v>
      </c>
      <c r="AI1123" s="17" cm="1">
        <f t="array" ref="AI1123">SUMPRODUCT(--(IFERROR(HOUR(Flights_2026_09_30333435363734[entry_hour]),-1)=HOUR(AF1123)),--(IFERROR(Flights_2026_09_30333435363734[entry_sector],"")=AG1123),--(IFERROR(Flights_2026_09_30333435363734[nfl],-1)&gt;=AH1123),--(IFERROR(Flights_2026_09_30333435363734[nfl],-1)&lt;=IF(AH1123=450,450,AH1123+9)))</f>
        <v>0</v>
      </c>
    </row>
    <row r="1124" spans="32:35" x14ac:dyDescent="0.2">
      <c r="AF1124" s="2">
        <v>0.91666666666666663</v>
      </c>
      <c r="AG1124" t="s">
        <v>840</v>
      </c>
      <c r="AH1124" s="17">
        <v>240</v>
      </c>
      <c r="AI1124" s="17" cm="1">
        <f t="array" ref="AI1124">SUMPRODUCT(--(IFERROR(HOUR(Flights_2026_09_30333435363734[entry_hour]),-1)=HOUR(AF1124)),--(IFERROR(Flights_2026_09_30333435363734[entry_sector],"")=AG1124),--(IFERROR(Flights_2026_09_30333435363734[nfl],-1)&gt;=AH1124),--(IFERROR(Flights_2026_09_30333435363734[nfl],-1)&lt;=IF(AH1124=450,450,AH1124+9)))</f>
        <v>0</v>
      </c>
    </row>
    <row r="1125" spans="32:35" x14ac:dyDescent="0.2">
      <c r="AF1125" s="2">
        <v>0.91666666666666663</v>
      </c>
      <c r="AG1125" t="s">
        <v>840</v>
      </c>
      <c r="AH1125" s="17">
        <v>250</v>
      </c>
      <c r="AI1125" s="17" cm="1">
        <f t="array" ref="AI1125">SUMPRODUCT(--(IFERROR(HOUR(Flights_2026_09_30333435363734[entry_hour]),-1)=HOUR(AF1125)),--(IFERROR(Flights_2026_09_30333435363734[entry_sector],"")=AG1125),--(IFERROR(Flights_2026_09_30333435363734[nfl],-1)&gt;=AH1125),--(IFERROR(Flights_2026_09_30333435363734[nfl],-1)&lt;=IF(AH1125=450,450,AH1125+9)))</f>
        <v>0</v>
      </c>
    </row>
    <row r="1126" spans="32:35" x14ac:dyDescent="0.2">
      <c r="AF1126" s="2">
        <v>0.91666666666666663</v>
      </c>
      <c r="AG1126" t="s">
        <v>840</v>
      </c>
      <c r="AH1126" s="17">
        <v>260</v>
      </c>
      <c r="AI1126" s="17" cm="1">
        <f t="array" ref="AI1126">SUMPRODUCT(--(IFERROR(HOUR(Flights_2026_09_30333435363734[entry_hour]),-1)=HOUR(AF1126)),--(IFERROR(Flights_2026_09_30333435363734[entry_sector],"")=AG1126),--(IFERROR(Flights_2026_09_30333435363734[nfl],-1)&gt;=AH1126),--(IFERROR(Flights_2026_09_30333435363734[nfl],-1)&lt;=IF(AH1126=450,450,AH1126+9)))</f>
        <v>0</v>
      </c>
    </row>
    <row r="1127" spans="32:35" x14ac:dyDescent="0.2">
      <c r="AF1127" s="2">
        <v>0.91666666666666663</v>
      </c>
      <c r="AG1127" t="s">
        <v>840</v>
      </c>
      <c r="AH1127" s="17">
        <v>270</v>
      </c>
      <c r="AI1127" s="17" cm="1">
        <f t="array" ref="AI1127">SUMPRODUCT(--(IFERROR(HOUR(Flights_2026_09_30333435363734[entry_hour]),-1)=HOUR(AF1127)),--(IFERROR(Flights_2026_09_30333435363734[entry_sector],"")=AG1127),--(IFERROR(Flights_2026_09_30333435363734[nfl],-1)&gt;=AH1127),--(IFERROR(Flights_2026_09_30333435363734[nfl],-1)&lt;=IF(AH1127=450,450,AH1127+9)))</f>
        <v>0</v>
      </c>
    </row>
    <row r="1128" spans="32:35" x14ac:dyDescent="0.2">
      <c r="AF1128" s="2">
        <v>0.91666666666666663</v>
      </c>
      <c r="AG1128" t="s">
        <v>840</v>
      </c>
      <c r="AH1128" s="17">
        <v>280</v>
      </c>
      <c r="AI1128" s="17" cm="1">
        <f t="array" ref="AI1128">SUMPRODUCT(--(IFERROR(HOUR(Flights_2026_09_30333435363734[entry_hour]),-1)=HOUR(AF1128)),--(IFERROR(Flights_2026_09_30333435363734[entry_sector],"")=AG1128),--(IFERROR(Flights_2026_09_30333435363734[nfl],-1)&gt;=AH1128),--(IFERROR(Flights_2026_09_30333435363734[nfl],-1)&lt;=IF(AH1128=450,450,AH1128+9)))</f>
        <v>0</v>
      </c>
    </row>
    <row r="1129" spans="32:35" x14ac:dyDescent="0.2">
      <c r="AF1129" s="2">
        <v>0.91666666666666663</v>
      </c>
      <c r="AG1129" t="s">
        <v>840</v>
      </c>
      <c r="AH1129" s="17">
        <v>290</v>
      </c>
      <c r="AI1129" s="17" cm="1">
        <f t="array" ref="AI1129">SUMPRODUCT(--(IFERROR(HOUR(Flights_2026_09_30333435363734[entry_hour]),-1)=HOUR(AF1129)),--(IFERROR(Flights_2026_09_30333435363734[entry_sector],"")=AG1129),--(IFERROR(Flights_2026_09_30333435363734[nfl],-1)&gt;=AH1129),--(IFERROR(Flights_2026_09_30333435363734[nfl],-1)&lt;=IF(AH1129=450,450,AH1129+9)))</f>
        <v>0</v>
      </c>
    </row>
    <row r="1130" spans="32:35" x14ac:dyDescent="0.2">
      <c r="AF1130" s="2">
        <v>0.91666666666666663</v>
      </c>
      <c r="AG1130" t="s">
        <v>840</v>
      </c>
      <c r="AH1130" s="17">
        <v>300</v>
      </c>
      <c r="AI1130" s="17" cm="1">
        <f t="array" ref="AI1130">SUMPRODUCT(--(IFERROR(HOUR(Flights_2026_09_30333435363734[entry_hour]),-1)=HOUR(AF1130)),--(IFERROR(Flights_2026_09_30333435363734[entry_sector],"")=AG1130),--(IFERROR(Flights_2026_09_30333435363734[nfl],-1)&gt;=AH1130),--(IFERROR(Flights_2026_09_30333435363734[nfl],-1)&lt;=IF(AH1130=450,450,AH1130+9)))</f>
        <v>0</v>
      </c>
    </row>
    <row r="1131" spans="32:35" x14ac:dyDescent="0.2">
      <c r="AF1131" s="2">
        <v>0.91666666666666663</v>
      </c>
      <c r="AG1131" t="s">
        <v>840</v>
      </c>
      <c r="AH1131" s="17">
        <v>310</v>
      </c>
      <c r="AI1131" s="17" cm="1">
        <f t="array" ref="AI1131">SUMPRODUCT(--(IFERROR(HOUR(Flights_2026_09_30333435363734[entry_hour]),-1)=HOUR(AF1131)),--(IFERROR(Flights_2026_09_30333435363734[entry_sector],"")=AG1131),--(IFERROR(Flights_2026_09_30333435363734[nfl],-1)&gt;=AH1131),--(IFERROR(Flights_2026_09_30333435363734[nfl],-1)&lt;=IF(AH1131=450,450,AH1131+9)))</f>
        <v>0</v>
      </c>
    </row>
    <row r="1132" spans="32:35" x14ac:dyDescent="0.2">
      <c r="AF1132" s="2">
        <v>0.91666666666666663</v>
      </c>
      <c r="AG1132" t="s">
        <v>840</v>
      </c>
      <c r="AH1132" s="17">
        <v>320</v>
      </c>
      <c r="AI1132" s="17" cm="1">
        <f t="array" ref="AI1132">SUMPRODUCT(--(IFERROR(HOUR(Flights_2026_09_30333435363734[entry_hour]),-1)=HOUR(AF1132)),--(IFERROR(Flights_2026_09_30333435363734[entry_sector],"")=AG1132),--(IFERROR(Flights_2026_09_30333435363734[nfl],-1)&gt;=AH1132),--(IFERROR(Flights_2026_09_30333435363734[nfl],-1)&lt;=IF(AH1132=450,450,AH1132+9)))</f>
        <v>0</v>
      </c>
    </row>
    <row r="1133" spans="32:35" x14ac:dyDescent="0.2">
      <c r="AF1133" s="2">
        <v>0.91666666666666663</v>
      </c>
      <c r="AG1133" t="s">
        <v>840</v>
      </c>
      <c r="AH1133" s="17">
        <v>330</v>
      </c>
      <c r="AI1133" s="17" cm="1">
        <f t="array" ref="AI1133">SUMPRODUCT(--(IFERROR(HOUR(Flights_2026_09_30333435363734[entry_hour]),-1)=HOUR(AF1133)),--(IFERROR(Flights_2026_09_30333435363734[entry_sector],"")=AG1133),--(IFERROR(Flights_2026_09_30333435363734[nfl],-1)&gt;=AH1133),--(IFERROR(Flights_2026_09_30333435363734[nfl],-1)&lt;=IF(AH1133=450,450,AH1133+9)))</f>
        <v>0</v>
      </c>
    </row>
    <row r="1134" spans="32:35" x14ac:dyDescent="0.2">
      <c r="AF1134" s="2">
        <v>0.91666666666666663</v>
      </c>
      <c r="AG1134" t="s">
        <v>840</v>
      </c>
      <c r="AH1134" s="17">
        <v>340</v>
      </c>
      <c r="AI1134" s="17" cm="1">
        <f t="array" ref="AI1134">SUMPRODUCT(--(IFERROR(HOUR(Flights_2026_09_30333435363734[entry_hour]),-1)=HOUR(AF1134)),--(IFERROR(Flights_2026_09_30333435363734[entry_sector],"")=AG1134),--(IFERROR(Flights_2026_09_30333435363734[nfl],-1)&gt;=AH1134),--(IFERROR(Flights_2026_09_30333435363734[nfl],-1)&lt;=IF(AH1134=450,450,AH1134+9)))</f>
        <v>0</v>
      </c>
    </row>
    <row r="1135" spans="32:35" x14ac:dyDescent="0.2">
      <c r="AF1135" s="2">
        <v>0.91666666666666663</v>
      </c>
      <c r="AG1135" t="s">
        <v>840</v>
      </c>
      <c r="AH1135" s="17">
        <v>350</v>
      </c>
      <c r="AI1135" s="17" cm="1">
        <f t="array" ref="AI1135">SUMPRODUCT(--(IFERROR(HOUR(Flights_2026_09_30333435363734[entry_hour]),-1)=HOUR(AF1135)),--(IFERROR(Flights_2026_09_30333435363734[entry_sector],"")=AG1135),--(IFERROR(Flights_2026_09_30333435363734[nfl],-1)&gt;=AH1135),--(IFERROR(Flights_2026_09_30333435363734[nfl],-1)&lt;=IF(AH1135=450,450,AH1135+9)))</f>
        <v>2</v>
      </c>
    </row>
    <row r="1136" spans="32:35" x14ac:dyDescent="0.2">
      <c r="AF1136" s="2">
        <v>0.91666666666666663</v>
      </c>
      <c r="AG1136" t="s">
        <v>840</v>
      </c>
      <c r="AH1136" s="17">
        <v>360</v>
      </c>
      <c r="AI1136" s="17" cm="1">
        <f t="array" ref="AI1136">SUMPRODUCT(--(IFERROR(HOUR(Flights_2026_09_30333435363734[entry_hour]),-1)=HOUR(AF1136)),--(IFERROR(Flights_2026_09_30333435363734[entry_sector],"")=AG1136),--(IFERROR(Flights_2026_09_30333435363734[nfl],-1)&gt;=AH1136),--(IFERROR(Flights_2026_09_30333435363734[nfl],-1)&lt;=IF(AH1136=450,450,AH1136+9)))</f>
        <v>0</v>
      </c>
    </row>
    <row r="1137" spans="32:35" x14ac:dyDescent="0.2">
      <c r="AF1137" s="2">
        <v>0.91666666666666663</v>
      </c>
      <c r="AG1137" t="s">
        <v>840</v>
      </c>
      <c r="AH1137" s="17">
        <v>370</v>
      </c>
      <c r="AI1137" s="17" cm="1">
        <f t="array" ref="AI1137">SUMPRODUCT(--(IFERROR(HOUR(Flights_2026_09_30333435363734[entry_hour]),-1)=HOUR(AF1137)),--(IFERROR(Flights_2026_09_30333435363734[entry_sector],"")=AG1137),--(IFERROR(Flights_2026_09_30333435363734[nfl],-1)&gt;=AH1137),--(IFERROR(Flights_2026_09_30333435363734[nfl],-1)&lt;=IF(AH1137=450,450,AH1137+9)))</f>
        <v>0</v>
      </c>
    </row>
    <row r="1138" spans="32:35" x14ac:dyDescent="0.2">
      <c r="AF1138" s="2">
        <v>0.91666666666666663</v>
      </c>
      <c r="AG1138" t="s">
        <v>840</v>
      </c>
      <c r="AH1138" s="17">
        <v>380</v>
      </c>
      <c r="AI1138" s="17" cm="1">
        <f t="array" ref="AI1138">SUMPRODUCT(--(IFERROR(HOUR(Flights_2026_09_30333435363734[entry_hour]),-1)=HOUR(AF1138)),--(IFERROR(Flights_2026_09_30333435363734[entry_sector],"")=AG1138),--(IFERROR(Flights_2026_09_30333435363734[nfl],-1)&gt;=AH1138),--(IFERROR(Flights_2026_09_30333435363734[nfl],-1)&lt;=IF(AH1138=450,450,AH1138+9)))</f>
        <v>0</v>
      </c>
    </row>
    <row r="1139" spans="32:35" x14ac:dyDescent="0.2">
      <c r="AF1139" s="2">
        <v>0.91666666666666663</v>
      </c>
      <c r="AG1139" t="s">
        <v>840</v>
      </c>
      <c r="AH1139" s="17">
        <v>390</v>
      </c>
      <c r="AI1139" s="17" cm="1">
        <f t="array" ref="AI1139">SUMPRODUCT(--(IFERROR(HOUR(Flights_2026_09_30333435363734[entry_hour]),-1)=HOUR(AF1139)),--(IFERROR(Flights_2026_09_30333435363734[entry_sector],"")=AG1139),--(IFERROR(Flights_2026_09_30333435363734[nfl],-1)&gt;=AH1139),--(IFERROR(Flights_2026_09_30333435363734[nfl],-1)&lt;=IF(AH1139=450,450,AH1139+9)))</f>
        <v>0</v>
      </c>
    </row>
    <row r="1140" spans="32:35" x14ac:dyDescent="0.2">
      <c r="AF1140" s="2">
        <v>0.91666666666666663</v>
      </c>
      <c r="AG1140" t="s">
        <v>840</v>
      </c>
      <c r="AH1140" s="17">
        <v>400</v>
      </c>
      <c r="AI1140" s="17" cm="1">
        <f t="array" ref="AI1140">SUMPRODUCT(--(IFERROR(HOUR(Flights_2026_09_30333435363734[entry_hour]),-1)=HOUR(AF1140)),--(IFERROR(Flights_2026_09_30333435363734[entry_sector],"")=AG1140),--(IFERROR(Flights_2026_09_30333435363734[nfl],-1)&gt;=AH1140),--(IFERROR(Flights_2026_09_30333435363734[nfl],-1)&lt;=IF(AH1140=450,450,AH1140+9)))</f>
        <v>0</v>
      </c>
    </row>
    <row r="1141" spans="32:35" x14ac:dyDescent="0.2">
      <c r="AF1141" s="2">
        <v>0.91666666666666663</v>
      </c>
      <c r="AG1141" t="s">
        <v>840</v>
      </c>
      <c r="AH1141" s="17">
        <v>410</v>
      </c>
      <c r="AI1141" s="17" cm="1">
        <f t="array" ref="AI1141">SUMPRODUCT(--(IFERROR(HOUR(Flights_2026_09_30333435363734[entry_hour]),-1)=HOUR(AF1141)),--(IFERROR(Flights_2026_09_30333435363734[entry_sector],"")=AG1141),--(IFERROR(Flights_2026_09_30333435363734[nfl],-1)&gt;=AH1141),--(IFERROR(Flights_2026_09_30333435363734[nfl],-1)&lt;=IF(AH1141=450,450,AH1141+9)))</f>
        <v>0</v>
      </c>
    </row>
    <row r="1142" spans="32:35" x14ac:dyDescent="0.2">
      <c r="AF1142" s="2">
        <v>0.91666666666666663</v>
      </c>
      <c r="AG1142" t="s">
        <v>840</v>
      </c>
      <c r="AH1142" s="17">
        <v>420</v>
      </c>
      <c r="AI1142" s="17" cm="1">
        <f t="array" ref="AI1142">SUMPRODUCT(--(IFERROR(HOUR(Flights_2026_09_30333435363734[entry_hour]),-1)=HOUR(AF1142)),--(IFERROR(Flights_2026_09_30333435363734[entry_sector],"")=AG1142),--(IFERROR(Flights_2026_09_30333435363734[nfl],-1)&gt;=AH1142),--(IFERROR(Flights_2026_09_30333435363734[nfl],-1)&lt;=IF(AH1142=450,450,AH1142+9)))</f>
        <v>0</v>
      </c>
    </row>
    <row r="1143" spans="32:35" x14ac:dyDescent="0.2">
      <c r="AF1143" s="2">
        <v>0.91666666666666663</v>
      </c>
      <c r="AG1143" t="s">
        <v>840</v>
      </c>
      <c r="AH1143" s="17">
        <v>430</v>
      </c>
      <c r="AI1143" s="17" cm="1">
        <f t="array" ref="AI1143">SUMPRODUCT(--(IFERROR(HOUR(Flights_2026_09_30333435363734[entry_hour]),-1)=HOUR(AF1143)),--(IFERROR(Flights_2026_09_30333435363734[entry_sector],"")=AG1143),--(IFERROR(Flights_2026_09_30333435363734[nfl],-1)&gt;=AH1143),--(IFERROR(Flights_2026_09_30333435363734[nfl],-1)&lt;=IF(AH1143=450,450,AH1143+9)))</f>
        <v>0</v>
      </c>
    </row>
    <row r="1144" spans="32:35" x14ac:dyDescent="0.2">
      <c r="AF1144" s="2">
        <v>0.91666666666666663</v>
      </c>
      <c r="AG1144" t="s">
        <v>840</v>
      </c>
      <c r="AH1144" s="17">
        <v>440</v>
      </c>
      <c r="AI1144" s="17" cm="1">
        <f t="array" ref="AI1144">SUMPRODUCT(--(IFERROR(HOUR(Flights_2026_09_30333435363734[entry_hour]),-1)=HOUR(AF1144)),--(IFERROR(Flights_2026_09_30333435363734[entry_sector],"")=AG1144),--(IFERROR(Flights_2026_09_30333435363734[nfl],-1)&gt;=AH1144),--(IFERROR(Flights_2026_09_30333435363734[nfl],-1)&lt;=IF(AH1144=450,450,AH1144+9)))</f>
        <v>0</v>
      </c>
    </row>
    <row r="1145" spans="32:35" x14ac:dyDescent="0.2">
      <c r="AF1145" s="2">
        <v>0.91666666666666663</v>
      </c>
      <c r="AG1145" t="s">
        <v>840</v>
      </c>
      <c r="AH1145" s="17">
        <v>450</v>
      </c>
      <c r="AI1145" s="17" cm="1">
        <f t="array" ref="AI1145">SUMPRODUCT(--(IFERROR(HOUR(Flights_2026_09_30333435363734[entry_hour]),-1)=HOUR(AF1145)),--(IFERROR(Flights_2026_09_30333435363734[entry_sector],"")=AG1145),--(IFERROR(Flights_2026_09_30333435363734[nfl],-1)&gt;=AH1145),--(IFERROR(Flights_2026_09_30333435363734[nfl],-1)&lt;=IF(AH1145=450,450,AH1145+9)))</f>
        <v>0</v>
      </c>
    </row>
    <row r="1146" spans="32:35" x14ac:dyDescent="0.2">
      <c r="AF1146" s="2">
        <v>0.91666666666666663</v>
      </c>
      <c r="AG1146" t="s">
        <v>747</v>
      </c>
      <c r="AH1146" s="17">
        <v>200</v>
      </c>
      <c r="AI1146" s="17" cm="1">
        <f t="array" ref="AI1146">SUMPRODUCT(--(IFERROR(HOUR(Flights_2026_09_30333435363734[entry_hour]),-1)=HOUR(AF1146)),--(IFERROR(Flights_2026_09_30333435363734[entry_sector],"")=AG1146),--(IFERROR(Flights_2026_09_30333435363734[nfl],-1)&gt;=AH1146),--(IFERROR(Flights_2026_09_30333435363734[nfl],-1)&lt;=IF(AH1146=450,450,AH1146+9)))</f>
        <v>0</v>
      </c>
    </row>
    <row r="1147" spans="32:35" x14ac:dyDescent="0.2">
      <c r="AF1147" s="2">
        <v>0.91666666666666663</v>
      </c>
      <c r="AG1147" t="s">
        <v>747</v>
      </c>
      <c r="AH1147" s="17">
        <v>210</v>
      </c>
      <c r="AI1147" s="17" cm="1">
        <f t="array" ref="AI1147">SUMPRODUCT(--(IFERROR(HOUR(Flights_2026_09_30333435363734[entry_hour]),-1)=HOUR(AF1147)),--(IFERROR(Flights_2026_09_30333435363734[entry_sector],"")=AG1147),--(IFERROR(Flights_2026_09_30333435363734[nfl],-1)&gt;=AH1147),--(IFERROR(Flights_2026_09_30333435363734[nfl],-1)&lt;=IF(AH1147=450,450,AH1147+9)))</f>
        <v>0</v>
      </c>
    </row>
    <row r="1148" spans="32:35" x14ac:dyDescent="0.2">
      <c r="AF1148" s="2">
        <v>0.91666666666666663</v>
      </c>
      <c r="AG1148" t="s">
        <v>747</v>
      </c>
      <c r="AH1148" s="17">
        <v>220</v>
      </c>
      <c r="AI1148" s="17" cm="1">
        <f t="array" ref="AI1148">SUMPRODUCT(--(IFERROR(HOUR(Flights_2026_09_30333435363734[entry_hour]),-1)=HOUR(AF1148)),--(IFERROR(Flights_2026_09_30333435363734[entry_sector],"")=AG1148),--(IFERROR(Flights_2026_09_30333435363734[nfl],-1)&gt;=AH1148),--(IFERROR(Flights_2026_09_30333435363734[nfl],-1)&lt;=IF(AH1148=450,450,AH1148+9)))</f>
        <v>0</v>
      </c>
    </row>
    <row r="1149" spans="32:35" x14ac:dyDescent="0.2">
      <c r="AF1149" s="2">
        <v>0.91666666666666663</v>
      </c>
      <c r="AG1149" t="s">
        <v>747</v>
      </c>
      <c r="AH1149" s="17">
        <v>230</v>
      </c>
      <c r="AI1149" s="17" cm="1">
        <f t="array" ref="AI1149">SUMPRODUCT(--(IFERROR(HOUR(Flights_2026_09_30333435363734[entry_hour]),-1)=HOUR(AF1149)),--(IFERROR(Flights_2026_09_30333435363734[entry_sector],"")=AG1149),--(IFERROR(Flights_2026_09_30333435363734[nfl],-1)&gt;=AH1149),--(IFERROR(Flights_2026_09_30333435363734[nfl],-1)&lt;=IF(AH1149=450,450,AH1149+9)))</f>
        <v>0</v>
      </c>
    </row>
    <row r="1150" spans="32:35" x14ac:dyDescent="0.2">
      <c r="AF1150" s="2">
        <v>0.91666666666666663</v>
      </c>
      <c r="AG1150" t="s">
        <v>747</v>
      </c>
      <c r="AH1150" s="17">
        <v>240</v>
      </c>
      <c r="AI1150" s="17" cm="1">
        <f t="array" ref="AI1150">SUMPRODUCT(--(IFERROR(HOUR(Flights_2026_09_30333435363734[entry_hour]),-1)=HOUR(AF1150)),--(IFERROR(Flights_2026_09_30333435363734[entry_sector],"")=AG1150),--(IFERROR(Flights_2026_09_30333435363734[nfl],-1)&gt;=AH1150),--(IFERROR(Flights_2026_09_30333435363734[nfl],-1)&lt;=IF(AH1150=450,450,AH1150+9)))</f>
        <v>0</v>
      </c>
    </row>
    <row r="1151" spans="32:35" x14ac:dyDescent="0.2">
      <c r="AF1151" s="2">
        <v>0.91666666666666663</v>
      </c>
      <c r="AG1151" t="s">
        <v>747</v>
      </c>
      <c r="AH1151" s="17">
        <v>250</v>
      </c>
      <c r="AI1151" s="17" cm="1">
        <f t="array" ref="AI1151">SUMPRODUCT(--(IFERROR(HOUR(Flights_2026_09_30333435363734[entry_hour]),-1)=HOUR(AF1151)),--(IFERROR(Flights_2026_09_30333435363734[entry_sector],"")=AG1151),--(IFERROR(Flights_2026_09_30333435363734[nfl],-1)&gt;=AH1151),--(IFERROR(Flights_2026_09_30333435363734[nfl],-1)&lt;=IF(AH1151=450,450,AH1151+9)))</f>
        <v>0</v>
      </c>
    </row>
    <row r="1152" spans="32:35" x14ac:dyDescent="0.2">
      <c r="AF1152" s="2">
        <v>0.91666666666666663</v>
      </c>
      <c r="AG1152" t="s">
        <v>747</v>
      </c>
      <c r="AH1152" s="17">
        <v>260</v>
      </c>
      <c r="AI1152" s="17" cm="1">
        <f t="array" ref="AI1152">SUMPRODUCT(--(IFERROR(HOUR(Flights_2026_09_30333435363734[entry_hour]),-1)=HOUR(AF1152)),--(IFERROR(Flights_2026_09_30333435363734[entry_sector],"")=AG1152),--(IFERROR(Flights_2026_09_30333435363734[nfl],-1)&gt;=AH1152),--(IFERROR(Flights_2026_09_30333435363734[nfl],-1)&lt;=IF(AH1152=450,450,AH1152+9)))</f>
        <v>0</v>
      </c>
    </row>
    <row r="1153" spans="32:35" x14ac:dyDescent="0.2">
      <c r="AF1153" s="2">
        <v>0.91666666666666663</v>
      </c>
      <c r="AG1153" t="s">
        <v>747</v>
      </c>
      <c r="AH1153" s="17">
        <v>270</v>
      </c>
      <c r="AI1153" s="17" cm="1">
        <f t="array" ref="AI1153">SUMPRODUCT(--(IFERROR(HOUR(Flights_2026_09_30333435363734[entry_hour]),-1)=HOUR(AF1153)),--(IFERROR(Flights_2026_09_30333435363734[entry_sector],"")=AG1153),--(IFERROR(Flights_2026_09_30333435363734[nfl],-1)&gt;=AH1153),--(IFERROR(Flights_2026_09_30333435363734[nfl],-1)&lt;=IF(AH1153=450,450,AH1153+9)))</f>
        <v>0</v>
      </c>
    </row>
    <row r="1154" spans="32:35" x14ac:dyDescent="0.2">
      <c r="AF1154" s="2">
        <v>0.91666666666666663</v>
      </c>
      <c r="AG1154" t="s">
        <v>747</v>
      </c>
      <c r="AH1154" s="17">
        <v>280</v>
      </c>
      <c r="AI1154" s="17" cm="1">
        <f t="array" ref="AI1154">SUMPRODUCT(--(IFERROR(HOUR(Flights_2026_09_30333435363734[entry_hour]),-1)=HOUR(AF1154)),--(IFERROR(Flights_2026_09_30333435363734[entry_sector],"")=AG1154),--(IFERROR(Flights_2026_09_30333435363734[nfl],-1)&gt;=AH1154),--(IFERROR(Flights_2026_09_30333435363734[nfl],-1)&lt;=IF(AH1154=450,450,AH1154+9)))</f>
        <v>0</v>
      </c>
    </row>
    <row r="1155" spans="32:35" x14ac:dyDescent="0.2">
      <c r="AF1155" s="2">
        <v>0.91666666666666663</v>
      </c>
      <c r="AG1155" t="s">
        <v>747</v>
      </c>
      <c r="AH1155" s="17">
        <v>290</v>
      </c>
      <c r="AI1155" s="17" cm="1">
        <f t="array" ref="AI1155">SUMPRODUCT(--(IFERROR(HOUR(Flights_2026_09_30333435363734[entry_hour]),-1)=HOUR(AF1155)),--(IFERROR(Flights_2026_09_30333435363734[entry_sector],"")=AG1155),--(IFERROR(Flights_2026_09_30333435363734[nfl],-1)&gt;=AH1155),--(IFERROR(Flights_2026_09_30333435363734[nfl],-1)&lt;=IF(AH1155=450,450,AH1155+9)))</f>
        <v>0</v>
      </c>
    </row>
    <row r="1156" spans="32:35" x14ac:dyDescent="0.2">
      <c r="AF1156" s="2">
        <v>0.91666666666666663</v>
      </c>
      <c r="AG1156" t="s">
        <v>747</v>
      </c>
      <c r="AH1156" s="17">
        <v>300</v>
      </c>
      <c r="AI1156" s="17" cm="1">
        <f t="array" ref="AI1156">SUMPRODUCT(--(IFERROR(HOUR(Flights_2026_09_30333435363734[entry_hour]),-1)=HOUR(AF1156)),--(IFERROR(Flights_2026_09_30333435363734[entry_sector],"")=AG1156),--(IFERROR(Flights_2026_09_30333435363734[nfl],-1)&gt;=AH1156),--(IFERROR(Flights_2026_09_30333435363734[nfl],-1)&lt;=IF(AH1156=450,450,AH1156+9)))</f>
        <v>1</v>
      </c>
    </row>
    <row r="1157" spans="32:35" x14ac:dyDescent="0.2">
      <c r="AF1157" s="2">
        <v>0.91666666666666663</v>
      </c>
      <c r="AG1157" t="s">
        <v>747</v>
      </c>
      <c r="AH1157" s="17">
        <v>310</v>
      </c>
      <c r="AI1157" s="17" cm="1">
        <f t="array" ref="AI1157">SUMPRODUCT(--(IFERROR(HOUR(Flights_2026_09_30333435363734[entry_hour]),-1)=HOUR(AF1157)),--(IFERROR(Flights_2026_09_30333435363734[entry_sector],"")=AG1157),--(IFERROR(Flights_2026_09_30333435363734[nfl],-1)&gt;=AH1157),--(IFERROR(Flights_2026_09_30333435363734[nfl],-1)&lt;=IF(AH1157=450,450,AH1157+9)))</f>
        <v>0</v>
      </c>
    </row>
    <row r="1158" spans="32:35" x14ac:dyDescent="0.2">
      <c r="AF1158" s="2">
        <v>0.91666666666666663</v>
      </c>
      <c r="AG1158" t="s">
        <v>747</v>
      </c>
      <c r="AH1158" s="17">
        <v>320</v>
      </c>
      <c r="AI1158" s="17" cm="1">
        <f t="array" ref="AI1158">SUMPRODUCT(--(IFERROR(HOUR(Flights_2026_09_30333435363734[entry_hour]),-1)=HOUR(AF1158)),--(IFERROR(Flights_2026_09_30333435363734[entry_sector],"")=AG1158),--(IFERROR(Flights_2026_09_30333435363734[nfl],-1)&gt;=AH1158),--(IFERROR(Flights_2026_09_30333435363734[nfl],-1)&lt;=IF(AH1158=450,450,AH1158+9)))</f>
        <v>0</v>
      </c>
    </row>
    <row r="1159" spans="32:35" x14ac:dyDescent="0.2">
      <c r="AF1159" s="2">
        <v>0.91666666666666663</v>
      </c>
      <c r="AG1159" t="s">
        <v>747</v>
      </c>
      <c r="AH1159" s="17">
        <v>330</v>
      </c>
      <c r="AI1159" s="17" cm="1">
        <f t="array" ref="AI1159">SUMPRODUCT(--(IFERROR(HOUR(Flights_2026_09_30333435363734[entry_hour]),-1)=HOUR(AF1159)),--(IFERROR(Flights_2026_09_30333435363734[entry_sector],"")=AG1159),--(IFERROR(Flights_2026_09_30333435363734[nfl],-1)&gt;=AH1159),--(IFERROR(Flights_2026_09_30333435363734[nfl],-1)&lt;=IF(AH1159=450,450,AH1159+9)))</f>
        <v>0</v>
      </c>
    </row>
    <row r="1160" spans="32:35" x14ac:dyDescent="0.2">
      <c r="AF1160" s="2">
        <v>0.91666666666666663</v>
      </c>
      <c r="AG1160" t="s">
        <v>747</v>
      </c>
      <c r="AH1160" s="17">
        <v>340</v>
      </c>
      <c r="AI1160" s="17" cm="1">
        <f t="array" ref="AI1160">SUMPRODUCT(--(IFERROR(HOUR(Flights_2026_09_30333435363734[entry_hour]),-1)=HOUR(AF1160)),--(IFERROR(Flights_2026_09_30333435363734[entry_sector],"")=AG1160),--(IFERROR(Flights_2026_09_30333435363734[nfl],-1)&gt;=AH1160),--(IFERROR(Flights_2026_09_30333435363734[nfl],-1)&lt;=IF(AH1160=450,450,AH1160+9)))</f>
        <v>0</v>
      </c>
    </row>
    <row r="1161" spans="32:35" x14ac:dyDescent="0.2">
      <c r="AF1161" s="2">
        <v>0.91666666666666663</v>
      </c>
      <c r="AG1161" t="s">
        <v>747</v>
      </c>
      <c r="AH1161" s="17">
        <v>350</v>
      </c>
      <c r="AI1161" s="17" cm="1">
        <f t="array" ref="AI1161">SUMPRODUCT(--(IFERROR(HOUR(Flights_2026_09_30333435363734[entry_hour]),-1)=HOUR(AF1161)),--(IFERROR(Flights_2026_09_30333435363734[entry_sector],"")=AG1161),--(IFERROR(Flights_2026_09_30333435363734[nfl],-1)&gt;=AH1161),--(IFERROR(Flights_2026_09_30333435363734[nfl],-1)&lt;=IF(AH1161=450,450,AH1161+9)))</f>
        <v>0</v>
      </c>
    </row>
    <row r="1162" spans="32:35" x14ac:dyDescent="0.2">
      <c r="AF1162" s="2">
        <v>0.91666666666666663</v>
      </c>
      <c r="AG1162" t="s">
        <v>747</v>
      </c>
      <c r="AH1162" s="17">
        <v>360</v>
      </c>
      <c r="AI1162" s="17" cm="1">
        <f t="array" ref="AI1162">SUMPRODUCT(--(IFERROR(HOUR(Flights_2026_09_30333435363734[entry_hour]),-1)=HOUR(AF1162)),--(IFERROR(Flights_2026_09_30333435363734[entry_sector],"")=AG1162),--(IFERROR(Flights_2026_09_30333435363734[nfl],-1)&gt;=AH1162),--(IFERROR(Flights_2026_09_30333435363734[nfl],-1)&lt;=IF(AH1162=450,450,AH1162+9)))</f>
        <v>1</v>
      </c>
    </row>
    <row r="1163" spans="32:35" x14ac:dyDescent="0.2">
      <c r="AF1163" s="2">
        <v>0.91666666666666663</v>
      </c>
      <c r="AG1163" t="s">
        <v>747</v>
      </c>
      <c r="AH1163" s="17">
        <v>370</v>
      </c>
      <c r="AI1163" s="17" cm="1">
        <f t="array" ref="AI1163">SUMPRODUCT(--(IFERROR(HOUR(Flights_2026_09_30333435363734[entry_hour]),-1)=HOUR(AF1163)),--(IFERROR(Flights_2026_09_30333435363734[entry_sector],"")=AG1163),--(IFERROR(Flights_2026_09_30333435363734[nfl],-1)&gt;=AH1163),--(IFERROR(Flights_2026_09_30333435363734[nfl],-1)&lt;=IF(AH1163=450,450,AH1163+9)))</f>
        <v>0</v>
      </c>
    </row>
    <row r="1164" spans="32:35" x14ac:dyDescent="0.2">
      <c r="AF1164" s="2">
        <v>0.91666666666666663</v>
      </c>
      <c r="AG1164" t="s">
        <v>747</v>
      </c>
      <c r="AH1164" s="17">
        <v>380</v>
      </c>
      <c r="AI1164" s="17" cm="1">
        <f t="array" ref="AI1164">SUMPRODUCT(--(IFERROR(HOUR(Flights_2026_09_30333435363734[entry_hour]),-1)=HOUR(AF1164)),--(IFERROR(Flights_2026_09_30333435363734[entry_sector],"")=AG1164),--(IFERROR(Flights_2026_09_30333435363734[nfl],-1)&gt;=AH1164),--(IFERROR(Flights_2026_09_30333435363734[nfl],-1)&lt;=IF(AH1164=450,450,AH1164+9)))</f>
        <v>0</v>
      </c>
    </row>
    <row r="1165" spans="32:35" x14ac:dyDescent="0.2">
      <c r="AF1165" s="2">
        <v>0.91666666666666663</v>
      </c>
      <c r="AG1165" t="s">
        <v>747</v>
      </c>
      <c r="AH1165" s="17">
        <v>390</v>
      </c>
      <c r="AI1165" s="17" cm="1">
        <f t="array" ref="AI1165">SUMPRODUCT(--(IFERROR(HOUR(Flights_2026_09_30333435363734[entry_hour]),-1)=HOUR(AF1165)),--(IFERROR(Flights_2026_09_30333435363734[entry_sector],"")=AG1165),--(IFERROR(Flights_2026_09_30333435363734[nfl],-1)&gt;=AH1165),--(IFERROR(Flights_2026_09_30333435363734[nfl],-1)&lt;=IF(AH1165=450,450,AH1165+9)))</f>
        <v>0</v>
      </c>
    </row>
    <row r="1166" spans="32:35" x14ac:dyDescent="0.2">
      <c r="AF1166" s="2">
        <v>0.91666666666666663</v>
      </c>
      <c r="AG1166" t="s">
        <v>747</v>
      </c>
      <c r="AH1166" s="17">
        <v>400</v>
      </c>
      <c r="AI1166" s="17" cm="1">
        <f t="array" ref="AI1166">SUMPRODUCT(--(IFERROR(HOUR(Flights_2026_09_30333435363734[entry_hour]),-1)=HOUR(AF1166)),--(IFERROR(Flights_2026_09_30333435363734[entry_sector],"")=AG1166),--(IFERROR(Flights_2026_09_30333435363734[nfl],-1)&gt;=AH1166),--(IFERROR(Flights_2026_09_30333435363734[nfl],-1)&lt;=IF(AH1166=450,450,AH1166+9)))</f>
        <v>1</v>
      </c>
    </row>
    <row r="1167" spans="32:35" x14ac:dyDescent="0.2">
      <c r="AF1167" s="2">
        <v>0.91666666666666663</v>
      </c>
      <c r="AG1167" t="s">
        <v>747</v>
      </c>
      <c r="AH1167" s="17">
        <v>410</v>
      </c>
      <c r="AI1167" s="17" cm="1">
        <f t="array" ref="AI1167">SUMPRODUCT(--(IFERROR(HOUR(Flights_2026_09_30333435363734[entry_hour]),-1)=HOUR(AF1167)),--(IFERROR(Flights_2026_09_30333435363734[entry_sector],"")=AG1167),--(IFERROR(Flights_2026_09_30333435363734[nfl],-1)&gt;=AH1167),--(IFERROR(Flights_2026_09_30333435363734[nfl],-1)&lt;=IF(AH1167=450,450,AH1167+9)))</f>
        <v>0</v>
      </c>
    </row>
    <row r="1168" spans="32:35" x14ac:dyDescent="0.2">
      <c r="AF1168" s="2">
        <v>0.91666666666666663</v>
      </c>
      <c r="AG1168" t="s">
        <v>747</v>
      </c>
      <c r="AH1168" s="17">
        <v>420</v>
      </c>
      <c r="AI1168" s="17" cm="1">
        <f t="array" ref="AI1168">SUMPRODUCT(--(IFERROR(HOUR(Flights_2026_09_30333435363734[entry_hour]),-1)=HOUR(AF1168)),--(IFERROR(Flights_2026_09_30333435363734[entry_sector],"")=AG1168),--(IFERROR(Flights_2026_09_30333435363734[nfl],-1)&gt;=AH1168),--(IFERROR(Flights_2026_09_30333435363734[nfl],-1)&lt;=IF(AH1168=450,450,AH1168+9)))</f>
        <v>0</v>
      </c>
    </row>
    <row r="1169" spans="32:35" x14ac:dyDescent="0.2">
      <c r="AF1169" s="2">
        <v>0.91666666666666663</v>
      </c>
      <c r="AG1169" t="s">
        <v>747</v>
      </c>
      <c r="AH1169" s="17">
        <v>430</v>
      </c>
      <c r="AI1169" s="17" cm="1">
        <f t="array" ref="AI1169">SUMPRODUCT(--(IFERROR(HOUR(Flights_2026_09_30333435363734[entry_hour]),-1)=HOUR(AF1169)),--(IFERROR(Flights_2026_09_30333435363734[entry_sector],"")=AG1169),--(IFERROR(Flights_2026_09_30333435363734[nfl],-1)&gt;=AH1169),--(IFERROR(Flights_2026_09_30333435363734[nfl],-1)&lt;=IF(AH1169=450,450,AH1169+9)))</f>
        <v>0</v>
      </c>
    </row>
    <row r="1170" spans="32:35" x14ac:dyDescent="0.2">
      <c r="AF1170" s="2">
        <v>0.91666666666666663</v>
      </c>
      <c r="AG1170" t="s">
        <v>747</v>
      </c>
      <c r="AH1170" s="17">
        <v>440</v>
      </c>
      <c r="AI1170" s="17" cm="1">
        <f t="array" ref="AI1170">SUMPRODUCT(--(IFERROR(HOUR(Flights_2026_09_30333435363734[entry_hour]),-1)=HOUR(AF1170)),--(IFERROR(Flights_2026_09_30333435363734[entry_sector],"")=AG1170),--(IFERROR(Flights_2026_09_30333435363734[nfl],-1)&gt;=AH1170),--(IFERROR(Flights_2026_09_30333435363734[nfl],-1)&lt;=IF(AH1170=450,450,AH1170+9)))</f>
        <v>0</v>
      </c>
    </row>
    <row r="1171" spans="32:35" x14ac:dyDescent="0.2">
      <c r="AF1171" s="2">
        <v>0.91666666666666663</v>
      </c>
      <c r="AG1171" t="s">
        <v>747</v>
      </c>
      <c r="AH1171" s="17">
        <v>450</v>
      </c>
      <c r="AI1171" s="17" cm="1">
        <f t="array" ref="AI1171">SUMPRODUCT(--(IFERROR(HOUR(Flights_2026_09_30333435363734[entry_hour]),-1)=HOUR(AF1171)),--(IFERROR(Flights_2026_09_30333435363734[entry_sector],"")=AG1171),--(IFERROR(Flights_2026_09_30333435363734[nfl],-1)&gt;=AH1171),--(IFERROR(Flights_2026_09_30333435363734[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82" priority="1">
      <formula>AND(B236&lt;&gt;"",B236=1)</formula>
    </cfRule>
    <cfRule type="expression" dxfId="81" priority="2">
      <formula>AND(B236&lt;&gt;"",B236&gt;=2,B236&lt;=3)</formula>
    </cfRule>
    <cfRule type="expression" dxfId="80" priority="3">
      <formula>AND(B236&lt;&gt;"",B236&gt;=4,B236&lt;=5)</formula>
    </cfRule>
    <cfRule type="expression" dxfId="79" priority="4">
      <formula>AND(B236&lt;&gt;"",B236&gt;=6)</formula>
    </cfRule>
  </conditionalFormatting>
  <conditionalFormatting sqref="B268:J272">
    <cfRule type="expression" dxfId="78" priority="5" stopIfTrue="1">
      <formula>AK2=0</formula>
    </cfRule>
    <cfRule type="expression" dxfId="77" priority="6" stopIfTrue="1">
      <formula>AK2=1</formula>
    </cfRule>
    <cfRule type="expression" dxfId="76" priority="7" stopIfTrue="1">
      <formula>AND(AK2&gt;=2,AK2&lt;=3)</formula>
    </cfRule>
    <cfRule type="expression" dxfId="75" priority="8" stopIfTrue="1">
      <formula>AND(AK2&gt;=4,AK2&lt;=5)</formula>
    </cfRule>
    <cfRule type="expression" dxfId="74"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B3915-F362-7740-820E-FB4061AACBC1}">
  <dimension ref="A1:AS1171"/>
  <sheetViews>
    <sheetView showGridLines="0" zoomScaleNormal="100" workbookViewId="0">
      <selection activeCell="A2" sqref="A2:Q17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1033</v>
      </c>
      <c r="B2" s="29" t="s">
        <v>213</v>
      </c>
      <c r="C2" s="29" t="s">
        <v>19</v>
      </c>
      <c r="D2" s="29" t="s">
        <v>419</v>
      </c>
      <c r="E2" s="29" t="s">
        <v>1033</v>
      </c>
      <c r="F2" s="30">
        <v>46302.02511574074</v>
      </c>
      <c r="G2" s="29" t="s">
        <v>21</v>
      </c>
      <c r="H2" s="29" t="s">
        <v>2800</v>
      </c>
      <c r="I2" s="31">
        <v>410</v>
      </c>
      <c r="J2" s="29" t="s">
        <v>22</v>
      </c>
      <c r="K2" s="29" t="s">
        <v>31</v>
      </c>
      <c r="L2" s="31">
        <v>490</v>
      </c>
      <c r="M2" s="29" t="s">
        <v>25</v>
      </c>
      <c r="N2" s="30">
        <v>46301.994895833333</v>
      </c>
      <c r="O2" s="31">
        <v>390</v>
      </c>
      <c r="P2" s="29" t="s">
        <v>26</v>
      </c>
      <c r="Q2" s="31">
        <v>370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KEHLI</v>
      </c>
      <c r="AF2" s="2">
        <v>0.58333333333333337</v>
      </c>
      <c r="AG2" t="s">
        <v>743</v>
      </c>
      <c r="AH2" s="17">
        <v>200</v>
      </c>
      <c r="AI2" s="17" cm="1">
        <f t="array" ref="AI2">SUMPRODUCT(--(IFERROR(HOUR(Flights_2026_09_303334353637345[entry_hour]),-1)=HOUR(AF2)),--(IFERROR(Flights_2026_09_303334353637345[entry_sector],"")=AG2),--(IFERROR(Flights_2026_09_303334353637345[nfl],-1)&gt;=AH2),--(IFERROR(Flights_2026_09_303334353637345[nfl],-1)&lt;=IF(AH2=450,450,AH2+9)))</f>
        <v>0</v>
      </c>
      <c r="AJ2" t="s">
        <v>743</v>
      </c>
      <c r="AK2" s="17">
        <f t="shared" ref="AK2:AS6" si="0">_xlfn.MAXIFS($AI$2:$AI$1171,$AF$2:$AF$1171,AK$1,$AG$2:$AG$1171,$AJ2)</f>
        <v>0</v>
      </c>
      <c r="AL2" s="17">
        <f t="shared" si="0"/>
        <v>0</v>
      </c>
      <c r="AM2" s="17">
        <f t="shared" si="0"/>
        <v>0</v>
      </c>
      <c r="AN2" s="17">
        <f t="shared" si="0"/>
        <v>0</v>
      </c>
      <c r="AO2" s="17">
        <f t="shared" si="0"/>
        <v>0</v>
      </c>
      <c r="AP2" s="17">
        <f t="shared" si="0"/>
        <v>1</v>
      </c>
      <c r="AQ2" s="17">
        <f t="shared" si="0"/>
        <v>0</v>
      </c>
      <c r="AR2" s="17">
        <f t="shared" si="0"/>
        <v>0</v>
      </c>
      <c r="AS2" s="17">
        <f t="shared" si="0"/>
        <v>0</v>
      </c>
    </row>
    <row r="3" spans="1:45" x14ac:dyDescent="0.2">
      <c r="A3" s="29" t="s">
        <v>2176</v>
      </c>
      <c r="B3" s="29" t="s">
        <v>57</v>
      </c>
      <c r="C3" s="29" t="s">
        <v>19</v>
      </c>
      <c r="D3" s="29" t="s">
        <v>47</v>
      </c>
      <c r="E3" s="29" t="s">
        <v>2801</v>
      </c>
      <c r="F3" s="30">
        <v>46302.027789351851</v>
      </c>
      <c r="G3" s="29" t="s">
        <v>21</v>
      </c>
      <c r="H3" s="29" t="s">
        <v>2802</v>
      </c>
      <c r="I3" s="31">
        <v>370</v>
      </c>
      <c r="J3" s="29" t="s">
        <v>22</v>
      </c>
      <c r="K3" s="29" t="s">
        <v>23</v>
      </c>
      <c r="L3" s="31">
        <v>497</v>
      </c>
      <c r="M3" s="29" t="s">
        <v>25</v>
      </c>
      <c r="N3" s="30">
        <v>46301.998148148152</v>
      </c>
      <c r="O3" s="31">
        <v>370</v>
      </c>
      <c r="P3" s="29" t="s">
        <v>26</v>
      </c>
      <c r="Q3" s="31">
        <v>370</v>
      </c>
      <c r="R3" t="str">
        <f>IF(B3="","",_xlfn.XLOOKUP(B3,DB!$A$2:$A$205,DB!$C$2:$C$205,"")&amp;"")</f>
        <v>Sector 5</v>
      </c>
      <c r="S3" t="str">
        <f>IF(B3="","",_xlfn.XLOOKUP(B3,DB!$A$2:$A$205,DB!$E$2:$E$205,""))</f>
        <v>Sector 4</v>
      </c>
      <c r="T3" t="str">
        <f>IF(B3="","",_xlfn.XLOOKUP(B3,DB!$A$2:$A$205,DB!$F$2:$F$205,""))</f>
        <v>VOMAR/XUDUN</v>
      </c>
      <c r="U3" t="str">
        <f>IF(B3="","",_xlfn.XLOOKUP(B3,DB!$A$2:$A$205,DB!$D$2:$D$205,""))</f>
        <v>KZHU</v>
      </c>
      <c r="V3" t="str">
        <f>IF(B3="","",IF(OR(COUNTIF(M3,"????N?????W")&gt;0,COUNTIF(M3,"????N?????E")&gt;0,COUNTIF(M3,"????S?????W")&gt;0,COUNTIF(M3,"????S?????E")&gt;0),_xlfn.XLOOKUP(B3,DB!$A$2:$A$205,DB!$B$2:$B$205,""),M3))</f>
        <v>KEHLI</v>
      </c>
      <c r="AF3" s="2">
        <v>0.58333333333333337</v>
      </c>
      <c r="AG3" t="s">
        <v>743</v>
      </c>
      <c r="AH3" s="17">
        <v>210</v>
      </c>
      <c r="AI3" s="17" cm="1">
        <f t="array" ref="AI3">SUMPRODUCT(--(IFERROR(HOUR(Flights_2026_09_303334353637345[entry_hour]),-1)=HOUR(AF3)),--(IFERROR(Flights_2026_09_303334353637345[entry_sector],"")=AG3),--(IFERROR(Flights_2026_09_303334353637345[nfl],-1)&gt;=AH3),--(IFERROR(Flights_2026_09_303334353637345[nfl],-1)&lt;=IF(AH3=450,450,AH3+9)))</f>
        <v>0</v>
      </c>
      <c r="AJ3" t="s">
        <v>744</v>
      </c>
      <c r="AK3" s="17">
        <f t="shared" si="0"/>
        <v>3</v>
      </c>
      <c r="AL3" s="17">
        <f t="shared" si="0"/>
        <v>4</v>
      </c>
      <c r="AM3" s="17">
        <f t="shared" si="0"/>
        <v>5</v>
      </c>
      <c r="AN3" s="17">
        <f t="shared" si="0"/>
        <v>2</v>
      </c>
      <c r="AO3" s="17">
        <f t="shared" si="0"/>
        <v>5</v>
      </c>
      <c r="AP3" s="17">
        <f t="shared" si="0"/>
        <v>3</v>
      </c>
      <c r="AQ3" s="17">
        <f t="shared" si="0"/>
        <v>1</v>
      </c>
      <c r="AR3" s="17">
        <f t="shared" si="0"/>
        <v>1</v>
      </c>
      <c r="AS3" s="17">
        <f t="shared" si="0"/>
        <v>2</v>
      </c>
    </row>
    <row r="4" spans="1:45" x14ac:dyDescent="0.2">
      <c r="A4" s="29" t="s">
        <v>48</v>
      </c>
      <c r="B4" s="29" t="s">
        <v>49</v>
      </c>
      <c r="C4" s="29" t="s">
        <v>19</v>
      </c>
      <c r="D4" s="29" t="s">
        <v>63</v>
      </c>
      <c r="E4" s="29" t="s">
        <v>2803</v>
      </c>
      <c r="F4" s="30">
        <v>46302.03696759259</v>
      </c>
      <c r="G4" s="29" t="s">
        <v>21</v>
      </c>
      <c r="H4" s="29" t="s">
        <v>2804</v>
      </c>
      <c r="I4" s="31">
        <v>370</v>
      </c>
      <c r="J4" s="29" t="s">
        <v>22</v>
      </c>
      <c r="K4" s="29" t="s">
        <v>23</v>
      </c>
      <c r="L4" s="31">
        <v>440</v>
      </c>
      <c r="M4" s="29" t="s">
        <v>2805</v>
      </c>
      <c r="N4" s="30">
        <v>46302.009745370371</v>
      </c>
      <c r="O4" s="31">
        <v>370</v>
      </c>
      <c r="P4" s="29" t="s">
        <v>26</v>
      </c>
      <c r="Q4" s="31">
        <v>370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PISAD</v>
      </c>
      <c r="AF4" s="2">
        <v>0.58333333333333337</v>
      </c>
      <c r="AG4" t="s">
        <v>743</v>
      </c>
      <c r="AH4" s="17">
        <v>220</v>
      </c>
      <c r="AI4" s="17" cm="1">
        <f t="array" ref="AI4">SUMPRODUCT(--(IFERROR(HOUR(Flights_2026_09_303334353637345[entry_hour]),-1)=HOUR(AF4)),--(IFERROR(Flights_2026_09_303334353637345[entry_sector],"")=AG4),--(IFERROR(Flights_2026_09_303334353637345[nfl],-1)&gt;=AH4),--(IFERROR(Flights_2026_09_303334353637345[nfl],-1)&lt;=IF(AH4=450,450,AH4+9)))</f>
        <v>0</v>
      </c>
      <c r="AJ4" t="s">
        <v>745</v>
      </c>
      <c r="AK4" s="17">
        <f t="shared" si="0"/>
        <v>1</v>
      </c>
      <c r="AL4" s="17">
        <f t="shared" si="0"/>
        <v>2</v>
      </c>
      <c r="AM4" s="17">
        <f t="shared" si="0"/>
        <v>4</v>
      </c>
      <c r="AN4" s="17">
        <f t="shared" si="0"/>
        <v>2</v>
      </c>
      <c r="AO4" s="17">
        <f t="shared" si="0"/>
        <v>4</v>
      </c>
      <c r="AP4" s="17">
        <f t="shared" si="0"/>
        <v>2</v>
      </c>
      <c r="AQ4" s="17">
        <f t="shared" si="0"/>
        <v>1</v>
      </c>
      <c r="AR4" s="17">
        <f t="shared" si="0"/>
        <v>1</v>
      </c>
      <c r="AS4" s="17">
        <f t="shared" si="0"/>
        <v>1</v>
      </c>
    </row>
    <row r="5" spans="1:45" x14ac:dyDescent="0.2">
      <c r="A5" s="29" t="s">
        <v>64</v>
      </c>
      <c r="B5" s="29" t="s">
        <v>65</v>
      </c>
      <c r="C5" s="29" t="s">
        <v>19</v>
      </c>
      <c r="D5" s="29" t="s">
        <v>20</v>
      </c>
      <c r="E5" s="29" t="s">
        <v>925</v>
      </c>
      <c r="F5" s="30">
        <v>46302.046331018515</v>
      </c>
      <c r="G5" s="29" t="s">
        <v>21</v>
      </c>
      <c r="H5" s="29" t="s">
        <v>2806</v>
      </c>
      <c r="I5" s="31">
        <v>370</v>
      </c>
      <c r="J5" s="29" t="s">
        <v>22</v>
      </c>
      <c r="K5" s="29" t="s">
        <v>23</v>
      </c>
      <c r="L5" s="31">
        <v>865</v>
      </c>
      <c r="M5" s="29" t="s">
        <v>656</v>
      </c>
      <c r="N5" s="30">
        <v>46301.998506944445</v>
      </c>
      <c r="O5" s="31">
        <v>350</v>
      </c>
      <c r="P5" s="29" t="s">
        <v>26</v>
      </c>
      <c r="Q5" s="31">
        <v>350</v>
      </c>
      <c r="R5" t="str">
        <f>IF(B5="","",_xlfn.XLOOKUP(B5,DB!$A$2:$A$205,DB!$C$2:$C$205,"")&amp;"")</f>
        <v>Sector 6</v>
      </c>
      <c r="S5" t="str">
        <f>IF(B5="","",_xlfn.XLOOKUP(B5,DB!$A$2:$A$205,DB!$E$2:$E$205,""))</f>
        <v>Sector 4</v>
      </c>
      <c r="T5" t="str">
        <f>IF(B5="","",_xlfn.XLOOKUP(B5,DB!$A$2:$A$205,DB!$F$2:$F$205,""))</f>
        <v>VOMAR/XUDUN</v>
      </c>
      <c r="U5" t="str">
        <f>IF(B5="","",_xlfn.XLOOKUP(B5,DB!$A$2:$A$205,DB!$D$2:$D$205,""))</f>
        <v>MMEX</v>
      </c>
      <c r="V5" t="str">
        <f>IF(B5="","",IF(OR(COUNTIF(M5,"????N?????W")&gt;0,COUNTIF(M5,"????N?????E")&gt;0,COUNTIF(M5,"????S?????W")&gt;0,COUNTIF(M5,"????S?????E")&gt;0),_xlfn.XLOOKUP(B5,DB!$A$2:$A$205,DB!$B$2:$B$205,""),M5))</f>
        <v>GOTAS</v>
      </c>
      <c r="AF5" s="2">
        <v>0.58333333333333337</v>
      </c>
      <c r="AG5" t="s">
        <v>743</v>
      </c>
      <c r="AH5" s="17">
        <v>230</v>
      </c>
      <c r="AI5" s="17" cm="1">
        <f t="array" ref="AI5">SUMPRODUCT(--(IFERROR(HOUR(Flights_2026_09_303334353637345[entry_hour]),-1)=HOUR(AF5)),--(IFERROR(Flights_2026_09_303334353637345[entry_sector],"")=AG5),--(IFERROR(Flights_2026_09_303334353637345[nfl],-1)&gt;=AH5),--(IFERROR(Flights_2026_09_303334353637345[nfl],-1)&lt;=IF(AH5=450,450,AH5+9)))</f>
        <v>0</v>
      </c>
      <c r="AJ5" t="s">
        <v>840</v>
      </c>
      <c r="AK5" s="17">
        <f t="shared" si="0"/>
        <v>1</v>
      </c>
      <c r="AL5" s="17">
        <f t="shared" si="0"/>
        <v>2</v>
      </c>
      <c r="AM5" s="17">
        <f t="shared" si="0"/>
        <v>2</v>
      </c>
      <c r="AN5" s="17">
        <f t="shared" si="0"/>
        <v>3</v>
      </c>
      <c r="AO5" s="17">
        <f t="shared" si="0"/>
        <v>2</v>
      </c>
      <c r="AP5" s="17">
        <f t="shared" si="0"/>
        <v>1</v>
      </c>
      <c r="AQ5" s="17">
        <f t="shared" si="0"/>
        <v>1</v>
      </c>
      <c r="AR5" s="17">
        <f t="shared" si="0"/>
        <v>2</v>
      </c>
      <c r="AS5" s="17">
        <f t="shared" si="0"/>
        <v>1</v>
      </c>
    </row>
    <row r="6" spans="1:45" x14ac:dyDescent="0.2">
      <c r="A6" s="29" t="s">
        <v>58</v>
      </c>
      <c r="B6" s="29" t="s">
        <v>59</v>
      </c>
      <c r="C6" s="29" t="s">
        <v>19</v>
      </c>
      <c r="D6" s="29" t="s">
        <v>60</v>
      </c>
      <c r="E6" s="29" t="s">
        <v>879</v>
      </c>
      <c r="F6" s="30">
        <v>46302.049004629633</v>
      </c>
      <c r="G6" s="29" t="s">
        <v>21</v>
      </c>
      <c r="H6" s="29" t="s">
        <v>2807</v>
      </c>
      <c r="I6" s="31">
        <v>340</v>
      </c>
      <c r="J6" s="29" t="s">
        <v>22</v>
      </c>
      <c r="K6" s="29" t="s">
        <v>23</v>
      </c>
      <c r="L6" s="31">
        <v>197</v>
      </c>
      <c r="M6" s="29" t="s">
        <v>37</v>
      </c>
      <c r="N6" s="30">
        <v>46302.032164351855</v>
      </c>
      <c r="O6" s="31">
        <v>161</v>
      </c>
      <c r="P6" s="29" t="s">
        <v>26</v>
      </c>
      <c r="Q6" s="31">
        <v>220</v>
      </c>
      <c r="R6" t="str">
        <f>IF(B6="","",_xlfn.XLOOKUP(B6,DB!$A$2:$A$205,DB!$C$2:$C$205,"")&amp;"")</f>
        <v>Sector 3</v>
      </c>
      <c r="S6" t="str">
        <f>IF(B6="","",_xlfn.XLOOKUP(B6,DB!$A$2:$A$205,DB!$E$2:$E$205,""))</f>
        <v>Sector 3</v>
      </c>
      <c r="T6" t="str">
        <f>IF(B6="","",_xlfn.XLOOKUP(B6,DB!$A$2:$A$205,DB!$F$2:$F$205,""))</f>
        <v>NOSAT</v>
      </c>
      <c r="U6" t="str">
        <f>IF(B6="","",_xlfn.XLOOKUP(B6,DB!$A$2:$A$205,DB!$D$2:$D$205,""))</f>
        <v>MUFH</v>
      </c>
      <c r="V6" t="str">
        <f>IF(B6="","",IF(OR(COUNTIF(M6,"????N?????W")&gt;0,COUNTIF(M6,"????N?????E")&gt;0,COUNTIF(M6,"????S?????W")&gt;0,COUNTIF(M6,"????S?????E")&gt;0),_xlfn.XLOOKUP(B6,DB!$A$2:$A$205,DB!$B$2:$B$205,""),M6))</f>
        <v>NOSAT</v>
      </c>
      <c r="AF6" s="2">
        <v>0.58333333333333337</v>
      </c>
      <c r="AG6" t="s">
        <v>743</v>
      </c>
      <c r="AH6" s="17">
        <v>240</v>
      </c>
      <c r="AI6" s="17" cm="1">
        <f t="array" ref="AI6">SUMPRODUCT(--(IFERROR(HOUR(Flights_2026_09_303334353637345[entry_hour]),-1)=HOUR(AF6)),--(IFERROR(Flights_2026_09_303334353637345[entry_sector],"")=AG6),--(IFERROR(Flights_2026_09_303334353637345[nfl],-1)&gt;=AH6),--(IFERROR(Flights_2026_09_303334353637345[nfl],-1)&lt;=IF(AH6=450,450,AH6+9)))</f>
        <v>0</v>
      </c>
      <c r="AJ6" t="s">
        <v>747</v>
      </c>
      <c r="AK6" s="17">
        <f t="shared" si="0"/>
        <v>1</v>
      </c>
      <c r="AL6" s="17">
        <f t="shared" si="0"/>
        <v>1</v>
      </c>
      <c r="AM6" s="17">
        <f t="shared" si="0"/>
        <v>1</v>
      </c>
      <c r="AN6" s="17">
        <f t="shared" si="0"/>
        <v>1</v>
      </c>
      <c r="AO6" s="17">
        <f t="shared" si="0"/>
        <v>1</v>
      </c>
      <c r="AP6" s="17">
        <f t="shared" si="0"/>
        <v>1</v>
      </c>
      <c r="AQ6" s="17">
        <f t="shared" si="0"/>
        <v>1</v>
      </c>
      <c r="AR6" s="17">
        <f t="shared" si="0"/>
        <v>1</v>
      </c>
      <c r="AS6" s="17">
        <f t="shared" si="0"/>
        <v>1</v>
      </c>
    </row>
    <row r="7" spans="1:45" x14ac:dyDescent="0.2">
      <c r="A7" s="29" t="s">
        <v>68</v>
      </c>
      <c r="B7" s="29" t="s">
        <v>69</v>
      </c>
      <c r="C7" s="29" t="s">
        <v>19</v>
      </c>
      <c r="D7" s="29" t="s">
        <v>53</v>
      </c>
      <c r="E7" s="29" t="s">
        <v>381</v>
      </c>
      <c r="F7" s="30">
        <v>46302.050798611112</v>
      </c>
      <c r="G7" s="29" t="s">
        <v>21</v>
      </c>
      <c r="H7" s="29" t="s">
        <v>2808</v>
      </c>
      <c r="I7" s="31">
        <v>390</v>
      </c>
      <c r="J7" s="29" t="s">
        <v>22</v>
      </c>
      <c r="K7" s="29" t="s">
        <v>23</v>
      </c>
      <c r="L7" s="31">
        <v>781</v>
      </c>
      <c r="M7" s="29" t="s">
        <v>69</v>
      </c>
      <c r="N7" s="30">
        <v>46302.004166666666</v>
      </c>
      <c r="O7" s="31">
        <v>0</v>
      </c>
      <c r="P7" s="29" t="s">
        <v>26</v>
      </c>
      <c r="Q7" s="31">
        <v>390</v>
      </c>
      <c r="R7" t="str">
        <f>IF(B7="","",_xlfn.XLOOKUP(B7,DB!$A$2:$A$205,DB!$C$2:$C$205,"")&amp;"")</f>
        <v>Sector 1</v>
      </c>
      <c r="S7" t="str">
        <f>IF(B7="","",_xlfn.XLOOKUP(B7,DB!$A$2:$A$205,DB!$E$2:$E$205,""))</f>
        <v>Sector 4</v>
      </c>
      <c r="T7" t="str">
        <f>IF(B7="","",_xlfn.XLOOKUP(B7,DB!$A$2:$A$205,DB!$F$2:$F$205,""))</f>
        <v>VOMAR/XUDUN</v>
      </c>
      <c r="U7" t="str">
        <f>IF(B7="","",_xlfn.XLOOKUP(B7,DB!$A$2:$A$205,DB!$D$2:$D$205,""))</f>
        <v>MMID</v>
      </c>
      <c r="V7" t="str">
        <f>IF(B7="","",IF(OR(COUNTIF(M7,"????N?????W")&gt;0,COUNTIF(M7,"????N?????E")&gt;0,COUNTIF(M7,"????S?????W")&gt;0,COUNTIF(M7,"????S?????E")&gt;0),_xlfn.XLOOKUP(B7,DB!$A$2:$A$205,DB!$B$2:$B$205,""),M7))</f>
        <v>MMVA</v>
      </c>
      <c r="AF7" s="2">
        <v>0.58333333333333337</v>
      </c>
      <c r="AG7" t="s">
        <v>743</v>
      </c>
      <c r="AH7" s="17">
        <v>250</v>
      </c>
      <c r="AI7" s="17" cm="1">
        <f t="array" ref="AI7">SUMPRODUCT(--(IFERROR(HOUR(Flights_2026_09_303334353637345[entry_hour]),-1)=HOUR(AF7)),--(IFERROR(Flights_2026_09_303334353637345[entry_sector],"")=AG7),--(IFERROR(Flights_2026_09_303334353637345[nfl],-1)&gt;=AH7),--(IFERROR(Flights_2026_09_303334353637345[nfl],-1)&lt;=IF(AH7=450,450,AH7+9)))</f>
        <v>0</v>
      </c>
    </row>
    <row r="8" spans="1:45" x14ac:dyDescent="0.2">
      <c r="A8" s="29" t="s">
        <v>79</v>
      </c>
      <c r="B8" s="29" t="s">
        <v>65</v>
      </c>
      <c r="C8" s="29" t="s">
        <v>19</v>
      </c>
      <c r="D8" s="29" t="s">
        <v>76</v>
      </c>
      <c r="E8" s="29" t="s">
        <v>2271</v>
      </c>
      <c r="F8" s="30">
        <v>46302.0700462963</v>
      </c>
      <c r="G8" s="29" t="s">
        <v>28</v>
      </c>
      <c r="H8" s="29" t="s">
        <v>2809</v>
      </c>
      <c r="I8" s="31">
        <v>350</v>
      </c>
      <c r="J8" s="29" t="s">
        <v>22</v>
      </c>
      <c r="K8" s="29" t="s">
        <v>23</v>
      </c>
      <c r="L8" s="31">
        <v>901</v>
      </c>
      <c r="M8" s="29" t="s">
        <v>77</v>
      </c>
      <c r="N8" s="30">
        <v>46302.020370370374</v>
      </c>
      <c r="O8" s="31">
        <v>350</v>
      </c>
      <c r="P8" s="29" t="s">
        <v>26</v>
      </c>
      <c r="Q8" s="31">
        <v>350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303334353637345[entry_hour]),-1)=HOUR(AF8)),--(IFERROR(Flights_2026_09_303334353637345[entry_sector],"")=AG8),--(IFERROR(Flights_2026_09_303334353637345[nfl],-1)&gt;=AH8),--(IFERROR(Flights_2026_09_303334353637345[nfl],-1)&lt;=IF(AH8=450,450,AH8+9)))</f>
        <v>0</v>
      </c>
    </row>
    <row r="9" spans="1:45" x14ac:dyDescent="0.2">
      <c r="A9" s="29" t="s">
        <v>360</v>
      </c>
      <c r="B9" s="29" t="s">
        <v>52</v>
      </c>
      <c r="C9" s="29" t="s">
        <v>19</v>
      </c>
      <c r="D9" s="29" t="s">
        <v>41</v>
      </c>
      <c r="E9" s="29" t="s">
        <v>113</v>
      </c>
      <c r="F9" s="30">
        <v>46302.073495370365</v>
      </c>
      <c r="G9" s="29" t="s">
        <v>21</v>
      </c>
      <c r="H9" s="29" t="s">
        <v>2810</v>
      </c>
      <c r="I9" s="31">
        <v>350</v>
      </c>
      <c r="J9" s="29" t="s">
        <v>22</v>
      </c>
      <c r="K9" s="29" t="s">
        <v>23</v>
      </c>
      <c r="L9" s="31">
        <v>861</v>
      </c>
      <c r="M9" s="29" t="s">
        <v>56</v>
      </c>
      <c r="N9" s="30">
        <v>46302.024363425924</v>
      </c>
      <c r="O9" s="31">
        <v>350</v>
      </c>
      <c r="P9" s="29" t="s">
        <v>26</v>
      </c>
      <c r="Q9" s="31">
        <v>350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ELURA</v>
      </c>
      <c r="AF9" s="2">
        <v>0.58333333333333337</v>
      </c>
      <c r="AG9" t="s">
        <v>743</v>
      </c>
      <c r="AH9" s="17">
        <v>270</v>
      </c>
      <c r="AI9" s="17" cm="1">
        <f t="array" ref="AI9">SUMPRODUCT(--(IFERROR(HOUR(Flights_2026_09_303334353637345[entry_hour]),-1)=HOUR(AF9)),--(IFERROR(Flights_2026_09_303334353637345[entry_sector],"")=AG9),--(IFERROR(Flights_2026_09_303334353637345[nfl],-1)&gt;=AH9),--(IFERROR(Flights_2026_09_303334353637345[nfl],-1)&lt;=IF(AH9=450,450,AH9+9)))</f>
        <v>0</v>
      </c>
    </row>
    <row r="10" spans="1:45" x14ac:dyDescent="0.2">
      <c r="A10" s="29" t="s">
        <v>45</v>
      </c>
      <c r="B10" s="29" t="s">
        <v>46</v>
      </c>
      <c r="C10" s="29" t="s">
        <v>19</v>
      </c>
      <c r="D10" s="29" t="s">
        <v>47</v>
      </c>
      <c r="E10" s="29" t="s">
        <v>2811</v>
      </c>
      <c r="F10" s="30">
        <v>46302.074618055558</v>
      </c>
      <c r="G10" s="29" t="s">
        <v>21</v>
      </c>
      <c r="H10" s="29" t="s">
        <v>2812</v>
      </c>
      <c r="I10" s="31">
        <v>370</v>
      </c>
      <c r="J10" s="29" t="s">
        <v>22</v>
      </c>
      <c r="K10" s="29" t="s">
        <v>23</v>
      </c>
      <c r="L10" s="31">
        <v>530</v>
      </c>
      <c r="M10" s="29" t="s">
        <v>25</v>
      </c>
      <c r="N10" s="30">
        <v>46302.042453703703</v>
      </c>
      <c r="O10" s="31">
        <v>350</v>
      </c>
      <c r="P10" s="29" t="s">
        <v>26</v>
      </c>
      <c r="Q10" s="31">
        <v>370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KEHLI</v>
      </c>
      <c r="AF10" s="2">
        <v>0.58333333333333337</v>
      </c>
      <c r="AG10" t="s">
        <v>743</v>
      </c>
      <c r="AH10" s="17">
        <v>280</v>
      </c>
      <c r="AI10" s="17" cm="1">
        <f t="array" ref="AI10">SUMPRODUCT(--(IFERROR(HOUR(Flights_2026_09_303334353637345[entry_hour]),-1)=HOUR(AF10)),--(IFERROR(Flights_2026_09_303334353637345[entry_sector],"")=AG10),--(IFERROR(Flights_2026_09_303334353637345[nfl],-1)&gt;=AH10),--(IFERROR(Flights_2026_09_303334353637345[nfl],-1)&lt;=IF(AH10=450,450,AH10+9)))</f>
        <v>0</v>
      </c>
    </row>
    <row r="11" spans="1:45" x14ac:dyDescent="0.2">
      <c r="A11" s="29" t="s">
        <v>433</v>
      </c>
      <c r="B11" s="29" t="s">
        <v>75</v>
      </c>
      <c r="C11" s="29" t="s">
        <v>19</v>
      </c>
      <c r="D11" s="29" t="s">
        <v>50</v>
      </c>
      <c r="E11" s="29" t="s">
        <v>2813</v>
      </c>
      <c r="F11" s="30">
        <v>46302.076192129629</v>
      </c>
      <c r="G11" s="29" t="s">
        <v>21</v>
      </c>
      <c r="H11" s="29" t="s">
        <v>2814</v>
      </c>
      <c r="I11" s="31">
        <v>350</v>
      </c>
      <c r="J11" s="29" t="s">
        <v>22</v>
      </c>
      <c r="K11" s="29" t="s">
        <v>23</v>
      </c>
      <c r="L11" s="31">
        <v>855</v>
      </c>
      <c r="M11" s="29" t="s">
        <v>2516</v>
      </c>
      <c r="N11" s="30">
        <v>46302.029942129629</v>
      </c>
      <c r="O11" s="31">
        <v>350</v>
      </c>
      <c r="P11" s="29" t="s">
        <v>26</v>
      </c>
      <c r="Q11" s="31">
        <v>350</v>
      </c>
      <c r="R11" t="str">
        <f>IF(B11="","",_xlfn.XLOOKUP(B11,DB!$A$2:$A$205,DB!$C$2:$C$205,"")&amp;"")</f>
        <v>Sector 5</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LIDAM</v>
      </c>
      <c r="AF11" s="2">
        <v>0.58333333333333337</v>
      </c>
      <c r="AG11" t="s">
        <v>743</v>
      </c>
      <c r="AH11" s="17">
        <v>290</v>
      </c>
      <c r="AI11" s="17" cm="1">
        <f t="array" ref="AI11">SUMPRODUCT(--(IFERROR(HOUR(Flights_2026_09_303334353637345[entry_hour]),-1)=HOUR(AF11)),--(IFERROR(Flights_2026_09_303334353637345[entry_sector],"")=AG11),--(IFERROR(Flights_2026_09_303334353637345[nfl],-1)&gt;=AH11),--(IFERROR(Flights_2026_09_303334353637345[nfl],-1)&lt;=IF(AH11=450,450,AH11+9)))</f>
        <v>0</v>
      </c>
    </row>
    <row r="12" spans="1:45" x14ac:dyDescent="0.2">
      <c r="A12" s="29" t="s">
        <v>353</v>
      </c>
      <c r="B12" s="29" t="s">
        <v>34</v>
      </c>
      <c r="C12" s="29" t="s">
        <v>19</v>
      </c>
      <c r="D12" s="29" t="s">
        <v>211</v>
      </c>
      <c r="E12" s="29" t="s">
        <v>2815</v>
      </c>
      <c r="F12" s="30">
        <v>46302.083310185189</v>
      </c>
      <c r="G12" s="29" t="s">
        <v>21</v>
      </c>
      <c r="H12" s="29" t="s">
        <v>2816</v>
      </c>
      <c r="I12" s="31">
        <v>400</v>
      </c>
      <c r="J12" s="29" t="s">
        <v>22</v>
      </c>
      <c r="K12" s="29" t="s">
        <v>23</v>
      </c>
      <c r="L12" s="31">
        <v>164</v>
      </c>
      <c r="M12" s="29" t="s">
        <v>37</v>
      </c>
      <c r="N12" s="30">
        <v>46302.070069444446</v>
      </c>
      <c r="O12" s="31">
        <v>305</v>
      </c>
      <c r="P12" s="29" t="s">
        <v>38</v>
      </c>
      <c r="Q12" s="31">
        <v>220</v>
      </c>
      <c r="R12" t="str">
        <f>IF(B12="","",_xlfn.XLOOKUP(B12,DB!$A$2:$A$205,DB!$C$2:$C$205,"")&amp;"")</f>
        <v>Sector 3</v>
      </c>
      <c r="S12" t="str">
        <f>IF(B12="","",_xlfn.XLOOKUP(B12,DB!$A$2:$A$205,DB!$E$2:$E$205,""))</f>
        <v>Sector 3</v>
      </c>
      <c r="T12" t="str">
        <f>IF(B12="","",_xlfn.XLOOKUP(B12,DB!$A$2:$A$205,DB!$F$2:$F$205,""))</f>
        <v>NOSAT</v>
      </c>
      <c r="U12" t="str">
        <f>IF(B12="","",_xlfn.XLOOKUP(B12,DB!$A$2:$A$205,DB!$D$2:$D$205,""))</f>
        <v>MUFH</v>
      </c>
      <c r="V12" t="str">
        <f>IF(B12="","",IF(OR(COUNTIF(M12,"????N?????W")&gt;0,COUNTIF(M12,"????N?????E")&gt;0,COUNTIF(M12,"????S?????W")&gt;0,COUNTIF(M12,"????S?????E")&gt;0),_xlfn.XLOOKUP(B12,DB!$A$2:$A$205,DB!$B$2:$B$205,""),M12))</f>
        <v>NOSAT</v>
      </c>
      <c r="AF12" s="2">
        <v>0.58333333333333337</v>
      </c>
      <c r="AG12" t="s">
        <v>743</v>
      </c>
      <c r="AH12" s="17">
        <v>300</v>
      </c>
      <c r="AI12" s="17" cm="1">
        <f t="array" ref="AI12">SUMPRODUCT(--(IFERROR(HOUR(Flights_2026_09_303334353637345[entry_hour]),-1)=HOUR(AF12)),--(IFERROR(Flights_2026_09_303334353637345[entry_sector],"")=AG12),--(IFERROR(Flights_2026_09_303334353637345[nfl],-1)&gt;=AH12),--(IFERROR(Flights_2026_09_303334353637345[nfl],-1)&lt;=IF(AH12=450,450,AH12+9)))</f>
        <v>0</v>
      </c>
    </row>
    <row r="13" spans="1:45" x14ac:dyDescent="0.2">
      <c r="A13" s="29" t="s">
        <v>88</v>
      </c>
      <c r="B13" s="29" t="s">
        <v>89</v>
      </c>
      <c r="C13" s="29" t="s">
        <v>19</v>
      </c>
      <c r="D13" s="29" t="s">
        <v>47</v>
      </c>
      <c r="E13" s="29" t="s">
        <v>612</v>
      </c>
      <c r="F13" s="30">
        <v>46302.11237268518</v>
      </c>
      <c r="G13" s="29" t="s">
        <v>21</v>
      </c>
      <c r="H13" s="29" t="s">
        <v>2817</v>
      </c>
      <c r="I13" s="31">
        <v>340</v>
      </c>
      <c r="J13" s="29" t="s">
        <v>22</v>
      </c>
      <c r="K13" s="29" t="s">
        <v>23</v>
      </c>
      <c r="L13" s="31">
        <v>244</v>
      </c>
      <c r="M13" s="29" t="s">
        <v>44</v>
      </c>
      <c r="N13" s="30">
        <v>46302.09207175926</v>
      </c>
      <c r="O13" s="31">
        <v>140</v>
      </c>
      <c r="P13" s="29" t="s">
        <v>26</v>
      </c>
      <c r="Q13" s="31">
        <v>290</v>
      </c>
      <c r="R13" t="str">
        <f>IF(B13="","",_xlfn.XLOOKUP(B13,DB!$A$2:$A$205,DB!$C$2:$C$205,"")&amp;"")</f>
        <v>Sector 7</v>
      </c>
      <c r="S13" t="str">
        <f>IF(B13="","",_xlfn.XLOOKUP(B13,DB!$A$2:$A$205,DB!$E$2:$E$205,""))</f>
        <v>Sector 7</v>
      </c>
      <c r="T13" t="str">
        <f>IF(B13="","",_xlfn.XLOOKUP(B13,DB!$A$2:$A$205,DB!$F$2:$F$205,""))</f>
        <v>PAULE/SIGMA</v>
      </c>
      <c r="U13" t="str">
        <f>IF(B13="","",_xlfn.XLOOKUP(B13,DB!$A$2:$A$205,DB!$D$2:$D$205,""))</f>
        <v>MHCC</v>
      </c>
      <c r="V13" t="str">
        <f>IF(B13="","",IF(OR(COUNTIF(M13,"????N?????W")&gt;0,COUNTIF(M13,"????N?????E")&gt;0,COUNTIF(M13,"????S?????W")&gt;0,COUNTIF(M13,"????S?????E")&gt;0),_xlfn.XLOOKUP(B13,DB!$A$2:$A$205,DB!$B$2:$B$205,""),M13))</f>
        <v>SIGMA</v>
      </c>
      <c r="AF13" s="2">
        <v>0.58333333333333337</v>
      </c>
      <c r="AG13" t="s">
        <v>743</v>
      </c>
      <c r="AH13" s="17">
        <v>310</v>
      </c>
      <c r="AI13" s="17" cm="1">
        <f t="array" ref="AI13">SUMPRODUCT(--(IFERROR(HOUR(Flights_2026_09_303334353637345[entry_hour]),-1)=HOUR(AF13)),--(IFERROR(Flights_2026_09_303334353637345[entry_sector],"")=AG13),--(IFERROR(Flights_2026_09_303334353637345[nfl],-1)&gt;=AH13),--(IFERROR(Flights_2026_09_303334353637345[nfl],-1)&lt;=IF(AH13=450,450,AH13+9)))</f>
        <v>0</v>
      </c>
    </row>
    <row r="14" spans="1:45" x14ac:dyDescent="0.2">
      <c r="A14" s="29" t="s">
        <v>94</v>
      </c>
      <c r="B14" s="29" t="s">
        <v>65</v>
      </c>
      <c r="C14" s="29" t="s">
        <v>19</v>
      </c>
      <c r="D14" s="29" t="s">
        <v>76</v>
      </c>
      <c r="E14" s="29" t="s">
        <v>794</v>
      </c>
      <c r="F14" s="30">
        <v>46302.120567129634</v>
      </c>
      <c r="G14" s="29" t="s">
        <v>21</v>
      </c>
      <c r="H14" s="29" t="s">
        <v>2818</v>
      </c>
      <c r="I14" s="31">
        <v>350</v>
      </c>
      <c r="J14" s="29" t="s">
        <v>22</v>
      </c>
      <c r="K14" s="29" t="s">
        <v>23</v>
      </c>
      <c r="L14" s="31">
        <v>857</v>
      </c>
      <c r="M14" s="29" t="s">
        <v>56</v>
      </c>
      <c r="N14" s="30">
        <v>46302.073460648149</v>
      </c>
      <c r="O14" s="31">
        <v>350</v>
      </c>
      <c r="P14" s="29" t="s">
        <v>26</v>
      </c>
      <c r="Q14" s="31">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ELURA</v>
      </c>
      <c r="AF14" s="2">
        <v>0.58333333333333337</v>
      </c>
      <c r="AG14" t="s">
        <v>743</v>
      </c>
      <c r="AH14" s="17">
        <v>320</v>
      </c>
      <c r="AI14" s="17" cm="1">
        <f t="array" ref="AI14">SUMPRODUCT(--(IFERROR(HOUR(Flights_2026_09_303334353637345[entry_hour]),-1)=HOUR(AF14)),--(IFERROR(Flights_2026_09_303334353637345[entry_sector],"")=AG14),--(IFERROR(Flights_2026_09_303334353637345[nfl],-1)&gt;=AH14),--(IFERROR(Flights_2026_09_303334353637345[nfl],-1)&lt;=IF(AH14=450,450,AH14+9)))</f>
        <v>0</v>
      </c>
    </row>
    <row r="15" spans="1:45" x14ac:dyDescent="0.2">
      <c r="A15" s="29" t="s">
        <v>96</v>
      </c>
      <c r="B15" s="29" t="s">
        <v>65</v>
      </c>
      <c r="C15" s="29" t="s">
        <v>19</v>
      </c>
      <c r="D15" s="29" t="s">
        <v>20</v>
      </c>
      <c r="E15" s="29" t="s">
        <v>816</v>
      </c>
      <c r="F15" s="30">
        <v>46302.133067129631</v>
      </c>
      <c r="G15" s="29" t="s">
        <v>21</v>
      </c>
      <c r="H15" s="29" t="s">
        <v>2819</v>
      </c>
      <c r="I15" s="31">
        <v>350</v>
      </c>
      <c r="J15" s="29" t="s">
        <v>22</v>
      </c>
      <c r="K15" s="29" t="s">
        <v>23</v>
      </c>
      <c r="L15" s="31">
        <v>875</v>
      </c>
      <c r="M15" s="29" t="s">
        <v>841</v>
      </c>
      <c r="N15" s="30">
        <v>46302.083912037036</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303334353637345[entry_hour]),-1)=HOUR(AF15)),--(IFERROR(Flights_2026_09_303334353637345[entry_sector],"")=AG15),--(IFERROR(Flights_2026_09_303334353637345[nfl],-1)&gt;=AH15),--(IFERROR(Flights_2026_09_303334353637345[nfl],-1)&lt;=IF(AH15=450,450,AH15+9)))</f>
        <v>0</v>
      </c>
    </row>
    <row r="16" spans="1:45" x14ac:dyDescent="0.2">
      <c r="A16" s="29" t="s">
        <v>367</v>
      </c>
      <c r="B16" s="29" t="s">
        <v>81</v>
      </c>
      <c r="C16" s="29" t="s">
        <v>19</v>
      </c>
      <c r="D16" s="29" t="s">
        <v>76</v>
      </c>
      <c r="E16" s="29" t="s">
        <v>116</v>
      </c>
      <c r="F16" s="30">
        <v>46302.158206018517</v>
      </c>
      <c r="G16" s="29" t="s">
        <v>21</v>
      </c>
      <c r="H16" s="29" t="s">
        <v>2820</v>
      </c>
      <c r="I16" s="31">
        <v>330</v>
      </c>
      <c r="J16" s="29" t="s">
        <v>22</v>
      </c>
      <c r="K16" s="29" t="s">
        <v>23</v>
      </c>
      <c r="L16" s="31">
        <v>859</v>
      </c>
      <c r="M16" s="29" t="s">
        <v>2821</v>
      </c>
      <c r="N16" s="30">
        <v>46302.110868055555</v>
      </c>
      <c r="O16" s="31">
        <v>330</v>
      </c>
      <c r="P16" s="29" t="s">
        <v>26</v>
      </c>
      <c r="Q16" s="31">
        <v>330</v>
      </c>
      <c r="R16" t="str">
        <f>IF(B16="","",_xlfn.XLOOKUP(B16,DB!$A$2:$A$205,DB!$C$2:$C$205,"")&amp;"")</f>
        <v>Sector 5</v>
      </c>
      <c r="S16" t="str">
        <f>IF(B16="","",_xlfn.XLOOKUP(B16,DB!$A$2:$A$205,DB!$E$2:$E$205,""))</f>
        <v>Sector 4</v>
      </c>
      <c r="T16" t="str">
        <f>IF(B16="","",_xlfn.XLOOKUP(B16,DB!$A$2:$A$205,DB!$F$2:$F$205,""))</f>
        <v>VOMAR/XUDUN</v>
      </c>
      <c r="U16" t="str">
        <f>IF(B16="","",_xlfn.XLOOKUP(B16,DB!$A$2:$A$205,DB!$D$2:$D$205,""))</f>
        <v>MMTY</v>
      </c>
      <c r="V16" t="str">
        <f>IF(B16="","",IF(OR(COUNTIF(M16,"????N?????W")&gt;0,COUNTIF(M16,"????N?????E")&gt;0,COUNTIF(M16,"????S?????W")&gt;0,COUNTIF(M16,"????S?????E")&gt;0),_xlfn.XLOOKUP(B16,DB!$A$2:$A$205,DB!$B$2:$B$205,""),M16))</f>
        <v>MATOL</v>
      </c>
      <c r="AF16" s="2">
        <v>0.58333333333333337</v>
      </c>
      <c r="AG16" t="s">
        <v>743</v>
      </c>
      <c r="AH16" s="17">
        <v>340</v>
      </c>
      <c r="AI16" s="17" cm="1">
        <f t="array" ref="AI16">SUMPRODUCT(--(IFERROR(HOUR(Flights_2026_09_303334353637345[entry_hour]),-1)=HOUR(AF16)),--(IFERROR(Flights_2026_09_303334353637345[entry_sector],"")=AG16),--(IFERROR(Flights_2026_09_303334353637345[nfl],-1)&gt;=AH16),--(IFERROR(Flights_2026_09_303334353637345[nfl],-1)&lt;=IF(AH16=450,450,AH16+9)))</f>
        <v>0</v>
      </c>
    </row>
    <row r="17" spans="1:35" x14ac:dyDescent="0.2">
      <c r="A17" s="29" t="s">
        <v>106</v>
      </c>
      <c r="B17" s="29" t="s">
        <v>65</v>
      </c>
      <c r="C17" s="29" t="s">
        <v>19</v>
      </c>
      <c r="D17" s="29" t="s">
        <v>20</v>
      </c>
      <c r="E17" s="29" t="s">
        <v>2197</v>
      </c>
      <c r="F17" s="30">
        <v>46302.174722222218</v>
      </c>
      <c r="G17" s="29" t="s">
        <v>21</v>
      </c>
      <c r="H17" s="29" t="s">
        <v>2822</v>
      </c>
      <c r="I17" s="31">
        <v>370</v>
      </c>
      <c r="J17" s="29" t="s">
        <v>22</v>
      </c>
      <c r="K17" s="29" t="s">
        <v>23</v>
      </c>
      <c r="L17" s="31">
        <v>888</v>
      </c>
      <c r="M17" s="29" t="s">
        <v>434</v>
      </c>
      <c r="N17" s="30">
        <v>46302.126585648148</v>
      </c>
      <c r="O17" s="31">
        <v>370</v>
      </c>
      <c r="P17" s="29" t="s">
        <v>26</v>
      </c>
      <c r="Q17" s="31">
        <v>370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303334353637345[entry_hour]),-1)=HOUR(AF17)),--(IFERROR(Flights_2026_09_303334353637345[entry_sector],"")=AG17),--(IFERROR(Flights_2026_09_303334353637345[nfl],-1)&gt;=AH17),--(IFERROR(Flights_2026_09_303334353637345[nfl],-1)&lt;=IF(AH17=450,450,AH17+9)))</f>
        <v>0</v>
      </c>
    </row>
    <row r="18" spans="1:35" x14ac:dyDescent="0.2">
      <c r="A18" s="29" t="s">
        <v>101</v>
      </c>
      <c r="B18" s="29" t="s">
        <v>102</v>
      </c>
      <c r="C18" s="29" t="s">
        <v>19</v>
      </c>
      <c r="D18" s="29" t="s">
        <v>76</v>
      </c>
      <c r="E18" s="29" t="s">
        <v>161</v>
      </c>
      <c r="F18" s="30">
        <v>46302.180138888885</v>
      </c>
      <c r="G18" s="29" t="s">
        <v>21</v>
      </c>
      <c r="H18" s="29" t="s">
        <v>2823</v>
      </c>
      <c r="I18" s="31">
        <v>370</v>
      </c>
      <c r="J18" s="29" t="s">
        <v>22</v>
      </c>
      <c r="K18" s="29" t="s">
        <v>23</v>
      </c>
      <c r="L18" s="31">
        <v>875</v>
      </c>
      <c r="M18" s="29" t="s">
        <v>105</v>
      </c>
      <c r="N18" s="30">
        <v>46302.130127314813</v>
      </c>
      <c r="O18" s="31">
        <v>283</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OMPAN</v>
      </c>
      <c r="AF18" s="2">
        <v>0.58333333333333337</v>
      </c>
      <c r="AG18" t="s">
        <v>743</v>
      </c>
      <c r="AH18" s="17">
        <v>360</v>
      </c>
      <c r="AI18" s="17" cm="1">
        <f t="array" ref="AI18">SUMPRODUCT(--(IFERROR(HOUR(Flights_2026_09_303334353637345[entry_hour]),-1)=HOUR(AF18)),--(IFERROR(Flights_2026_09_303334353637345[entry_sector],"")=AG18),--(IFERROR(Flights_2026_09_303334353637345[nfl],-1)&gt;=AH18),--(IFERROR(Flights_2026_09_303334353637345[nfl],-1)&lt;=IF(AH18=450,450,AH18+9)))</f>
        <v>0</v>
      </c>
    </row>
    <row r="19" spans="1:35" x14ac:dyDescent="0.2">
      <c r="A19" s="29" t="s">
        <v>523</v>
      </c>
      <c r="B19" s="29" t="s">
        <v>524</v>
      </c>
      <c r="C19" s="29" t="s">
        <v>19</v>
      </c>
      <c r="D19" s="29" t="s">
        <v>41</v>
      </c>
      <c r="E19" s="29" t="s">
        <v>100</v>
      </c>
      <c r="F19" s="30">
        <v>46302.198425925926</v>
      </c>
      <c r="G19" s="29" t="s">
        <v>21</v>
      </c>
      <c r="H19" s="29" t="s">
        <v>2824</v>
      </c>
      <c r="I19" s="31">
        <v>370</v>
      </c>
      <c r="J19" s="29" t="s">
        <v>22</v>
      </c>
      <c r="K19" s="29" t="s">
        <v>23</v>
      </c>
      <c r="L19" s="31">
        <v>758</v>
      </c>
      <c r="M19" s="29" t="s">
        <v>1884</v>
      </c>
      <c r="N19" s="30">
        <v>46302.155185185184</v>
      </c>
      <c r="O19" s="31">
        <v>370</v>
      </c>
      <c r="P19" s="29" t="s">
        <v>26</v>
      </c>
      <c r="Q19" s="31">
        <v>370</v>
      </c>
      <c r="R19" t="str">
        <f>IF(B19="","",_xlfn.XLOOKUP(B19,DB!$A$2:$A$205,DB!$C$2:$C$205,"")&amp;"")</f>
        <v>Sector 5</v>
      </c>
      <c r="S19" t="str">
        <f>IF(B19="","",_xlfn.XLOOKUP(B19,DB!$A$2:$A$205,DB!$E$2:$E$205,""))</f>
        <v>Sector 4</v>
      </c>
      <c r="T19" t="str">
        <f>IF(B19="","",_xlfn.XLOOKUP(B19,DB!$A$2:$A$205,DB!$F$2:$F$205,""))</f>
        <v>VOMAR/XUDUN</v>
      </c>
      <c r="U19" t="str">
        <f>IF(B19="","",_xlfn.XLOOKUP(B19,DB!$A$2:$A$205,DB!$D$2:$D$205,""))</f>
        <v>MMTY</v>
      </c>
      <c r="V19" t="str">
        <f>IF(B19="","",IF(OR(COUNTIF(M19,"????N?????W")&gt;0,COUNTIF(M19,"????N?????E")&gt;0,COUNTIF(M19,"????S?????W")&gt;0,COUNTIF(M19,"????S?????E")&gt;0),_xlfn.XLOOKUP(B19,DB!$A$2:$A$205,DB!$B$2:$B$205,""),M19))</f>
        <v>MATOL</v>
      </c>
      <c r="AF19" s="2">
        <v>0.58333333333333337</v>
      </c>
      <c r="AG19" t="s">
        <v>743</v>
      </c>
      <c r="AH19" s="17">
        <v>370</v>
      </c>
      <c r="AI19" s="17" cm="1">
        <f t="array" ref="AI19">SUMPRODUCT(--(IFERROR(HOUR(Flights_2026_09_303334353637345[entry_hour]),-1)=HOUR(AF19)),--(IFERROR(Flights_2026_09_303334353637345[entry_sector],"")=AG19),--(IFERROR(Flights_2026_09_303334353637345[nfl],-1)&gt;=AH19),--(IFERROR(Flights_2026_09_303334353637345[nfl],-1)&lt;=IF(AH19=450,450,AH19+9)))</f>
        <v>0</v>
      </c>
    </row>
    <row r="20" spans="1:35" x14ac:dyDescent="0.2">
      <c r="A20" s="29" t="s">
        <v>108</v>
      </c>
      <c r="B20" s="29" t="s">
        <v>65</v>
      </c>
      <c r="C20" s="29" t="s">
        <v>19</v>
      </c>
      <c r="D20" s="29" t="s">
        <v>50</v>
      </c>
      <c r="E20" s="29" t="s">
        <v>80</v>
      </c>
      <c r="F20" s="30">
        <v>46302.216446759259</v>
      </c>
      <c r="G20" s="29" t="s">
        <v>21</v>
      </c>
      <c r="H20" s="29" t="s">
        <v>2825</v>
      </c>
      <c r="I20" s="31">
        <v>350</v>
      </c>
      <c r="J20" s="29" t="s">
        <v>22</v>
      </c>
      <c r="K20" s="29" t="s">
        <v>23</v>
      </c>
      <c r="L20" s="31">
        <v>889</v>
      </c>
      <c r="M20" s="29" t="s">
        <v>78</v>
      </c>
      <c r="N20" s="30">
        <v>46302.166562500002</v>
      </c>
      <c r="O20" s="31">
        <v>350</v>
      </c>
      <c r="P20" s="29" t="s">
        <v>26</v>
      </c>
      <c r="Q20" s="31">
        <v>350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entry_hour]),-1)=HOUR(AF20)),--(IFERROR(Flights_2026_09_303334353637345[entry_sector],"")=AG20),--(IFERROR(Flights_2026_09_303334353637345[nfl],-1)&gt;=AH20),--(IFERROR(Flights_2026_09_303334353637345[nfl],-1)&lt;=IF(AH20=450,450,AH20+9)))</f>
        <v>0</v>
      </c>
    </row>
    <row r="21" spans="1:35" x14ac:dyDescent="0.2">
      <c r="A21" s="29" t="s">
        <v>115</v>
      </c>
      <c r="B21" s="29" t="s">
        <v>65</v>
      </c>
      <c r="C21" s="29" t="s">
        <v>19</v>
      </c>
      <c r="D21" s="29" t="s">
        <v>76</v>
      </c>
      <c r="E21" s="29" t="s">
        <v>380</v>
      </c>
      <c r="F21" s="30">
        <v>46302.260636574079</v>
      </c>
      <c r="G21" s="29" t="s">
        <v>21</v>
      </c>
      <c r="H21" s="29" t="s">
        <v>2826</v>
      </c>
      <c r="I21" s="31">
        <v>350</v>
      </c>
      <c r="J21" s="29" t="s">
        <v>22</v>
      </c>
      <c r="K21" s="29" t="s">
        <v>23</v>
      </c>
      <c r="L21" s="31">
        <v>866</v>
      </c>
      <c r="M21" s="29" t="s">
        <v>437</v>
      </c>
      <c r="N21" s="30">
        <v>46302.213749999995</v>
      </c>
      <c r="O21" s="31">
        <v>350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entry_hour]),-1)=HOUR(AF21)),--(IFERROR(Flights_2026_09_303334353637345[entry_sector],"")=AG21),--(IFERROR(Flights_2026_09_303334353637345[nfl],-1)&gt;=AH21),--(IFERROR(Flights_2026_09_303334353637345[nfl],-1)&lt;=IF(AH21=450,450,AH21+9)))</f>
        <v>0</v>
      </c>
    </row>
    <row r="22" spans="1:35" x14ac:dyDescent="0.2">
      <c r="A22" s="29" t="s">
        <v>114</v>
      </c>
      <c r="B22" s="29" t="s">
        <v>65</v>
      </c>
      <c r="C22" s="29" t="s">
        <v>19</v>
      </c>
      <c r="D22" s="29" t="s">
        <v>20</v>
      </c>
      <c r="E22" s="29" t="s">
        <v>2202</v>
      </c>
      <c r="F22" s="30">
        <v>46302.264328703706</v>
      </c>
      <c r="G22" s="29" t="s">
        <v>21</v>
      </c>
      <c r="H22" s="29" t="s">
        <v>2827</v>
      </c>
      <c r="I22" s="31">
        <v>370</v>
      </c>
      <c r="J22" s="29" t="s">
        <v>22</v>
      </c>
      <c r="K22" s="29" t="s">
        <v>23</v>
      </c>
      <c r="L22" s="31">
        <v>866</v>
      </c>
      <c r="M22" s="29" t="s">
        <v>2828</v>
      </c>
      <c r="N22" s="30">
        <v>46302.217546296291</v>
      </c>
      <c r="O22" s="31">
        <v>370</v>
      </c>
      <c r="P22" s="29" t="s">
        <v>26</v>
      </c>
      <c r="Q22" s="31">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303334353637345[entry_hour]),-1)=HOUR(AF22)),--(IFERROR(Flights_2026_09_303334353637345[entry_sector],"")=AG22),--(IFERROR(Flights_2026_09_303334353637345[nfl],-1)&gt;=AH22),--(IFERROR(Flights_2026_09_303334353637345[nfl],-1)&lt;=IF(AH22=450,450,AH22+9)))</f>
        <v>0</v>
      </c>
    </row>
    <row r="23" spans="1:35" x14ac:dyDescent="0.2">
      <c r="A23" s="29" t="s">
        <v>118</v>
      </c>
      <c r="B23" s="29" t="s">
        <v>119</v>
      </c>
      <c r="C23" s="29" t="s">
        <v>19</v>
      </c>
      <c r="D23" s="29" t="s">
        <v>120</v>
      </c>
      <c r="E23" s="29" t="s">
        <v>2829</v>
      </c>
      <c r="F23" s="30">
        <v>46302.471759259264</v>
      </c>
      <c r="G23" s="29" t="s">
        <v>21</v>
      </c>
      <c r="H23" s="29" t="s">
        <v>2830</v>
      </c>
      <c r="I23" s="31">
        <v>340</v>
      </c>
      <c r="J23" s="29" t="s">
        <v>22</v>
      </c>
      <c r="K23" s="29" t="s">
        <v>23</v>
      </c>
      <c r="L23" s="31">
        <v>633</v>
      </c>
      <c r="M23" s="29" t="s">
        <v>2831</v>
      </c>
      <c r="N23" s="30">
        <v>46302.43472222222</v>
      </c>
      <c r="O23" s="31">
        <v>350</v>
      </c>
      <c r="P23" s="29" t="s">
        <v>26</v>
      </c>
      <c r="Q23" s="31">
        <v>330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303334353637345[entry_hour]),-1)=HOUR(AF23)),--(IFERROR(Flights_2026_09_303334353637345[entry_sector],"")=AG23),--(IFERROR(Flights_2026_09_303334353637345[nfl],-1)&gt;=AH23),--(IFERROR(Flights_2026_09_303334353637345[nfl],-1)&lt;=IF(AH23=450,450,AH23+9)))</f>
        <v>0</v>
      </c>
    </row>
    <row r="24" spans="1:35" x14ac:dyDescent="0.2">
      <c r="A24" s="29" t="s">
        <v>121</v>
      </c>
      <c r="B24" s="29" t="s">
        <v>122</v>
      </c>
      <c r="C24" s="29" t="s">
        <v>19</v>
      </c>
      <c r="D24" s="29" t="s">
        <v>123</v>
      </c>
      <c r="E24" s="29" t="s">
        <v>124</v>
      </c>
      <c r="F24" s="30">
        <v>46302.513067129628</v>
      </c>
      <c r="G24" s="29" t="s">
        <v>21</v>
      </c>
      <c r="H24" s="29" t="s">
        <v>2832</v>
      </c>
      <c r="I24" s="31">
        <v>370</v>
      </c>
      <c r="J24" s="29" t="s">
        <v>22</v>
      </c>
      <c r="K24" s="29" t="s">
        <v>23</v>
      </c>
      <c r="L24" s="31">
        <v>855</v>
      </c>
      <c r="M24" s="29" t="s">
        <v>2833</v>
      </c>
      <c r="N24" s="30">
        <v>46302.46371527778</v>
      </c>
      <c r="O24" s="31">
        <v>370</v>
      </c>
      <c r="P24" s="29" t="s">
        <v>26</v>
      </c>
      <c r="Q24" s="31">
        <v>370</v>
      </c>
      <c r="R24" t="str">
        <f>IF(B24="","",_xlfn.XLOOKUP(B24,DB!$A$2:$A$205,DB!$C$2:$C$205,"")&amp;"")</f>
        <v>Sector 5</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LIDAM</v>
      </c>
      <c r="AF24" s="2">
        <v>0.58333333333333337</v>
      </c>
      <c r="AG24" t="s">
        <v>743</v>
      </c>
      <c r="AH24" s="17">
        <v>420</v>
      </c>
      <c r="AI24" s="17" cm="1">
        <f t="array" ref="AI24">SUMPRODUCT(--(IFERROR(HOUR(Flights_2026_09_303334353637345[entry_hour]),-1)=HOUR(AF24)),--(IFERROR(Flights_2026_09_303334353637345[entry_sector],"")=AG24),--(IFERROR(Flights_2026_09_303334353637345[nfl],-1)&gt;=AH24),--(IFERROR(Flights_2026_09_303334353637345[nfl],-1)&lt;=IF(AH24=450,450,AH24+9)))</f>
        <v>0</v>
      </c>
    </row>
    <row r="25" spans="1:35" x14ac:dyDescent="0.2">
      <c r="A25" s="29" t="s">
        <v>144</v>
      </c>
      <c r="B25" s="29" t="s">
        <v>69</v>
      </c>
      <c r="C25" s="29" t="s">
        <v>19</v>
      </c>
      <c r="D25" s="29" t="s">
        <v>60</v>
      </c>
      <c r="E25" s="29"/>
      <c r="F25" s="30">
        <v>46302.565983796296</v>
      </c>
      <c r="G25" s="29" t="s">
        <v>28</v>
      </c>
      <c r="H25" s="29" t="s">
        <v>2834</v>
      </c>
      <c r="I25" s="31">
        <v>330</v>
      </c>
      <c r="J25" s="29" t="s">
        <v>22</v>
      </c>
      <c r="K25" s="29" t="s">
        <v>23</v>
      </c>
      <c r="L25" s="31">
        <v>737</v>
      </c>
      <c r="M25" s="29" t="s">
        <v>69</v>
      </c>
      <c r="N25" s="30">
        <v>46302.524305555555</v>
      </c>
      <c r="O25" s="31">
        <v>0</v>
      </c>
      <c r="P25" s="29" t="s">
        <v>26</v>
      </c>
      <c r="Q25" s="31">
        <v>330</v>
      </c>
      <c r="R25" t="str">
        <f>IF(B25="","",_xlfn.XLOOKUP(B25,DB!$A$2:$A$205,DB!$C$2:$C$205,"")&amp;"")</f>
        <v>Sector 1</v>
      </c>
      <c r="S25" t="str">
        <f>IF(B25="","",_xlfn.XLOOKUP(B25,DB!$A$2:$A$205,DB!$E$2:$E$205,""))</f>
        <v>Sector 4</v>
      </c>
      <c r="T25" t="str">
        <f>IF(B25="","",_xlfn.XLOOKUP(B25,DB!$A$2:$A$205,DB!$F$2:$F$205,""))</f>
        <v>VOMAR/XUDUN</v>
      </c>
      <c r="U25" t="str">
        <f>IF(B25="","",_xlfn.XLOOKUP(B25,DB!$A$2:$A$205,DB!$D$2:$D$205,""))</f>
        <v>MMID</v>
      </c>
      <c r="V25" t="str">
        <f>IF(B25="","",IF(OR(COUNTIF(M25,"????N?????W")&gt;0,COUNTIF(M25,"????N?????E")&gt;0,COUNTIF(M25,"????S?????W")&gt;0,COUNTIF(M25,"????S?????E")&gt;0),_xlfn.XLOOKUP(B25,DB!$A$2:$A$205,DB!$B$2:$B$205,""),M25))</f>
        <v>MMVA</v>
      </c>
      <c r="AF25" s="2">
        <v>0.58333333333333337</v>
      </c>
      <c r="AG25" t="s">
        <v>743</v>
      </c>
      <c r="AH25" s="17">
        <v>430</v>
      </c>
      <c r="AI25" s="17" cm="1">
        <f t="array" ref="AI25">SUMPRODUCT(--(IFERROR(HOUR(Flights_2026_09_303334353637345[entry_hour]),-1)=HOUR(AF25)),--(IFERROR(Flights_2026_09_303334353637345[entry_sector],"")=AG25),--(IFERROR(Flights_2026_09_303334353637345[nfl],-1)&gt;=AH25),--(IFERROR(Flights_2026_09_303334353637345[nfl],-1)&lt;=IF(AH25=450,450,AH25+9)))</f>
        <v>0</v>
      </c>
    </row>
    <row r="26" spans="1:35" x14ac:dyDescent="0.2">
      <c r="A26" s="29" t="s">
        <v>126</v>
      </c>
      <c r="B26" s="29" t="s">
        <v>86</v>
      </c>
      <c r="C26" s="29" t="s">
        <v>19</v>
      </c>
      <c r="D26" s="29" t="s">
        <v>53</v>
      </c>
      <c r="E26" s="29" t="s">
        <v>558</v>
      </c>
      <c r="F26" s="30">
        <v>46302.584907407407</v>
      </c>
      <c r="G26" s="29" t="s">
        <v>21</v>
      </c>
      <c r="H26" s="29" t="s">
        <v>2835</v>
      </c>
      <c r="I26" s="31">
        <v>350</v>
      </c>
      <c r="J26" s="29" t="s">
        <v>22</v>
      </c>
      <c r="K26" s="29" t="s">
        <v>23</v>
      </c>
      <c r="L26" s="31">
        <v>871</v>
      </c>
      <c r="M26" s="29" t="s">
        <v>372</v>
      </c>
      <c r="N26" s="30">
        <v>46302.535960648151</v>
      </c>
      <c r="O26" s="31">
        <v>350</v>
      </c>
      <c r="P26" s="29" t="s">
        <v>26</v>
      </c>
      <c r="Q26" s="31">
        <v>350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DUTRO</v>
      </c>
      <c r="AF26" s="2">
        <v>0.58333333333333337</v>
      </c>
      <c r="AG26" t="s">
        <v>743</v>
      </c>
      <c r="AH26" s="17">
        <v>440</v>
      </c>
      <c r="AI26" s="17" cm="1">
        <f t="array" ref="AI26">SUMPRODUCT(--(IFERROR(HOUR(Flights_2026_09_303334353637345[entry_hour]),-1)=HOUR(AF26)),--(IFERROR(Flights_2026_09_303334353637345[entry_sector],"")=AG26),--(IFERROR(Flights_2026_09_303334353637345[nfl],-1)&gt;=AH26),--(IFERROR(Flights_2026_09_303334353637345[nfl],-1)&lt;=IF(AH26=450,450,AH26+9)))</f>
        <v>0</v>
      </c>
    </row>
    <row r="27" spans="1:35" x14ac:dyDescent="0.2">
      <c r="A27" s="29" t="s">
        <v>129</v>
      </c>
      <c r="B27" s="29" t="s">
        <v>65</v>
      </c>
      <c r="C27" s="29" t="s">
        <v>19</v>
      </c>
      <c r="D27" s="29" t="s">
        <v>50</v>
      </c>
      <c r="E27" s="29" t="s">
        <v>111</v>
      </c>
      <c r="F27" s="30">
        <v>46302.58730324074</v>
      </c>
      <c r="G27" s="29" t="s">
        <v>21</v>
      </c>
      <c r="H27" s="29" t="s">
        <v>2836</v>
      </c>
      <c r="I27" s="31">
        <v>350</v>
      </c>
      <c r="J27" s="29" t="s">
        <v>22</v>
      </c>
      <c r="K27" s="29" t="s">
        <v>23</v>
      </c>
      <c r="L27" s="31">
        <v>905</v>
      </c>
      <c r="M27" s="29" t="s">
        <v>434</v>
      </c>
      <c r="N27" s="30">
        <v>46302.538946759261</v>
      </c>
      <c r="O27" s="31">
        <v>330</v>
      </c>
      <c r="P27" s="29" t="s">
        <v>26</v>
      </c>
      <c r="Q27" s="31">
        <v>330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entry_hour]),-1)=HOUR(AF27)),--(IFERROR(Flights_2026_09_303334353637345[entry_sector],"")=AG27),--(IFERROR(Flights_2026_09_303334353637345[nfl],-1)&gt;=AH27),--(IFERROR(Flights_2026_09_303334353637345[nfl],-1)&lt;=IF(AH27=450,450,AH27+9)))</f>
        <v>0</v>
      </c>
    </row>
    <row r="28" spans="1:35" x14ac:dyDescent="0.2">
      <c r="A28" s="29" t="s">
        <v>125</v>
      </c>
      <c r="B28" s="29" t="s">
        <v>81</v>
      </c>
      <c r="C28" s="29" t="s">
        <v>19</v>
      </c>
      <c r="D28" s="29" t="s">
        <v>41</v>
      </c>
      <c r="E28" s="29" t="s">
        <v>2837</v>
      </c>
      <c r="F28" s="30">
        <v>46302.592627314814</v>
      </c>
      <c r="G28" s="29" t="s">
        <v>21</v>
      </c>
      <c r="H28" s="29" t="s">
        <v>2838</v>
      </c>
      <c r="I28" s="31">
        <v>390</v>
      </c>
      <c r="J28" s="29" t="s">
        <v>22</v>
      </c>
      <c r="K28" s="29" t="s">
        <v>23</v>
      </c>
      <c r="L28" s="31">
        <v>798</v>
      </c>
      <c r="M28" s="29" t="s">
        <v>83</v>
      </c>
      <c r="N28" s="30">
        <v>46302.548287037032</v>
      </c>
      <c r="O28" s="31">
        <v>390</v>
      </c>
      <c r="P28" s="29" t="s">
        <v>26</v>
      </c>
      <c r="Q28" s="31">
        <v>390</v>
      </c>
      <c r="R28" t="str">
        <f>IF(B28="","",_xlfn.XLOOKUP(B28,DB!$A$2:$A$205,DB!$C$2:$C$205,"")&amp;"")</f>
        <v>Sector 5</v>
      </c>
      <c r="S28" t="str">
        <f>IF(B28="","",_xlfn.XLOOKUP(B28,DB!$A$2:$A$205,DB!$E$2:$E$205,""))</f>
        <v>Sector 4</v>
      </c>
      <c r="T28" t="str">
        <f>IF(B28="","",_xlfn.XLOOKUP(B28,DB!$A$2:$A$205,DB!$F$2:$F$205,""))</f>
        <v>VOMAR/XUDUN</v>
      </c>
      <c r="U28" t="str">
        <f>IF(B28="","",_xlfn.XLOOKUP(B28,DB!$A$2:$A$205,DB!$D$2:$D$205,""))</f>
        <v>MMTY</v>
      </c>
      <c r="V28" t="str">
        <f>IF(B28="","",IF(OR(COUNTIF(M28,"????N?????W")&gt;0,COUNTIF(M28,"????N?????E")&gt;0,COUNTIF(M28,"????S?????W")&gt;0,COUNTIF(M28,"????S?????E")&gt;0),_xlfn.XLOOKUP(B28,DB!$A$2:$A$205,DB!$B$2:$B$205,""),M28))</f>
        <v>MATOL</v>
      </c>
      <c r="AF28" s="2">
        <v>0.58333333333333337</v>
      </c>
      <c r="AG28" t="s">
        <v>744</v>
      </c>
      <c r="AH28" s="17">
        <v>200</v>
      </c>
      <c r="AI28" s="17" cm="1">
        <f t="array" ref="AI28">SUMPRODUCT(--(IFERROR(HOUR(Flights_2026_09_303334353637345[entry_hour]),-1)=HOUR(AF28)),--(IFERROR(Flights_2026_09_303334353637345[entry_sector],"")=AG28),--(IFERROR(Flights_2026_09_303334353637345[nfl],-1)&gt;=AH28),--(IFERROR(Flights_2026_09_303334353637345[nfl],-1)&lt;=IF(AH28=450,450,AH28+9)))</f>
        <v>0</v>
      </c>
    </row>
    <row r="29" spans="1:35" x14ac:dyDescent="0.2">
      <c r="A29" s="29" t="s">
        <v>375</v>
      </c>
      <c r="B29" s="29" t="s">
        <v>49</v>
      </c>
      <c r="C29" s="29" t="s">
        <v>19</v>
      </c>
      <c r="D29" s="29" t="s">
        <v>107</v>
      </c>
      <c r="E29" s="29" t="s">
        <v>2839</v>
      </c>
      <c r="F29" s="30">
        <v>46302.595324074078</v>
      </c>
      <c r="G29" s="29" t="s">
        <v>21</v>
      </c>
      <c r="H29" s="29" t="s">
        <v>2840</v>
      </c>
      <c r="I29" s="31">
        <v>370</v>
      </c>
      <c r="J29" s="29" t="s">
        <v>22</v>
      </c>
      <c r="K29" s="29" t="s">
        <v>23</v>
      </c>
      <c r="L29" s="31">
        <v>427</v>
      </c>
      <c r="M29" s="29" t="s">
        <v>247</v>
      </c>
      <c r="N29" s="30">
        <v>46302.569548611107</v>
      </c>
      <c r="O29" s="31">
        <v>370</v>
      </c>
      <c r="P29" s="29" t="s">
        <v>26</v>
      </c>
      <c r="Q29" s="31">
        <v>370</v>
      </c>
      <c r="R29" t="str">
        <f>IF(B29="","",_xlfn.XLOOKUP(B29,DB!$A$2:$A$205,DB!$C$2:$C$205,"")&amp;"")</f>
        <v>Sector 3</v>
      </c>
      <c r="S29" t="str">
        <f>IF(B29="","",_xlfn.XLOOKUP(B29,DB!$A$2:$A$205,DB!$E$2:$E$205,""))</f>
        <v>Sector 3</v>
      </c>
      <c r="T29" t="str">
        <f>IF(B29="","",_xlfn.XLOOKUP(B29,DB!$A$2:$A$205,DB!$F$2:$F$205,""))</f>
        <v>NOSAT</v>
      </c>
      <c r="U29" t="str">
        <f>IF(B29="","",_xlfn.XLOOKUP(B29,DB!$A$2:$A$205,DB!$D$2:$D$205,""))</f>
        <v>KZHU</v>
      </c>
      <c r="V29" t="str">
        <f>IF(B29="","",IF(OR(COUNTIF(M29,"????N?????W")&gt;0,COUNTIF(M29,"????N?????E")&gt;0,COUNTIF(M29,"????S?????W")&gt;0,COUNTIF(M29,"????S?????E")&gt;0),_xlfn.XLOOKUP(B29,DB!$A$2:$A$205,DB!$B$2:$B$205,""),M29))</f>
        <v>PISAD</v>
      </c>
      <c r="AF29" s="2">
        <v>0.58333333333333337</v>
      </c>
      <c r="AG29" t="s">
        <v>744</v>
      </c>
      <c r="AH29" s="17">
        <v>210</v>
      </c>
      <c r="AI29" s="17" cm="1">
        <f t="array" ref="AI29">SUMPRODUCT(--(IFERROR(HOUR(Flights_2026_09_303334353637345[entry_hour]),-1)=HOUR(AF29)),--(IFERROR(Flights_2026_09_303334353637345[entry_sector],"")=AG29),--(IFERROR(Flights_2026_09_303334353637345[nfl],-1)&gt;=AH29),--(IFERROR(Flights_2026_09_303334353637345[nfl],-1)&lt;=IF(AH29=450,450,AH29+9)))</f>
        <v>0</v>
      </c>
    </row>
    <row r="30" spans="1:35" x14ac:dyDescent="0.2">
      <c r="A30" s="29" t="s">
        <v>442</v>
      </c>
      <c r="B30" s="29" t="s">
        <v>86</v>
      </c>
      <c r="C30" s="29" t="s">
        <v>19</v>
      </c>
      <c r="D30" s="29" t="s">
        <v>41</v>
      </c>
      <c r="E30" s="29" t="s">
        <v>2841</v>
      </c>
      <c r="F30" s="30">
        <v>46302.605011574073</v>
      </c>
      <c r="G30" s="29" t="s">
        <v>21</v>
      </c>
      <c r="H30" s="29" t="s">
        <v>2842</v>
      </c>
      <c r="I30" s="31">
        <v>370</v>
      </c>
      <c r="J30" s="29" t="s">
        <v>22</v>
      </c>
      <c r="K30" s="29" t="s">
        <v>23</v>
      </c>
      <c r="L30" s="31">
        <v>898</v>
      </c>
      <c r="M30" s="29" t="s">
        <v>78</v>
      </c>
      <c r="N30" s="30">
        <v>46302.554872685185</v>
      </c>
      <c r="O30" s="31">
        <v>370</v>
      </c>
      <c r="P30" s="29" t="s">
        <v>26</v>
      </c>
      <c r="Q30" s="31">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303334353637345[entry_hour]),-1)=HOUR(AF30)),--(IFERROR(Flights_2026_09_303334353637345[entry_sector],"")=AG30),--(IFERROR(Flights_2026_09_303334353637345[nfl],-1)&gt;=AH30),--(IFERROR(Flights_2026_09_303334353637345[nfl],-1)&lt;=IF(AH30=450,450,AH30+9)))</f>
        <v>3</v>
      </c>
    </row>
    <row r="31" spans="1:35" x14ac:dyDescent="0.2">
      <c r="A31" s="29" t="s">
        <v>137</v>
      </c>
      <c r="B31" s="29" t="s">
        <v>52</v>
      </c>
      <c r="C31" s="29" t="s">
        <v>19</v>
      </c>
      <c r="D31" s="29" t="s">
        <v>50</v>
      </c>
      <c r="E31" s="29" t="s">
        <v>133</v>
      </c>
      <c r="F31" s="30">
        <v>46302.606400462959</v>
      </c>
      <c r="G31" s="29" t="s">
        <v>28</v>
      </c>
      <c r="H31" s="29" t="s">
        <v>2843</v>
      </c>
      <c r="I31" s="31">
        <v>350</v>
      </c>
      <c r="J31" s="29" t="s">
        <v>22</v>
      </c>
      <c r="K31" s="29" t="s">
        <v>23</v>
      </c>
      <c r="L31" s="31">
        <v>883</v>
      </c>
      <c r="M31" s="29" t="s">
        <v>2844</v>
      </c>
      <c r="N31" s="30">
        <v>46302.557928240742</v>
      </c>
      <c r="O31" s="31">
        <v>350</v>
      </c>
      <c r="P31" s="29" t="s">
        <v>26</v>
      </c>
      <c r="Q31" s="31">
        <v>350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303334353637345[entry_hour]),-1)=HOUR(AF31)),--(IFERROR(Flights_2026_09_303334353637345[entry_sector],"")=AG31),--(IFERROR(Flights_2026_09_303334353637345[nfl],-1)&gt;=AH31),--(IFERROR(Flights_2026_09_303334353637345[nfl],-1)&lt;=IF(AH31=450,450,AH31+9)))</f>
        <v>0</v>
      </c>
    </row>
    <row r="32" spans="1:35" x14ac:dyDescent="0.2">
      <c r="A32" s="29" t="s">
        <v>139</v>
      </c>
      <c r="B32" s="29" t="s">
        <v>140</v>
      </c>
      <c r="C32" s="29" t="s">
        <v>19</v>
      </c>
      <c r="D32" s="29" t="s">
        <v>60</v>
      </c>
      <c r="E32" s="29" t="s">
        <v>879</v>
      </c>
      <c r="F32" s="30">
        <v>46302.608043981483</v>
      </c>
      <c r="G32" s="29" t="s">
        <v>21</v>
      </c>
      <c r="H32" s="29" t="s">
        <v>2845</v>
      </c>
      <c r="I32" s="31">
        <v>210</v>
      </c>
      <c r="J32" s="29" t="s">
        <v>22</v>
      </c>
      <c r="K32" s="29" t="s">
        <v>23</v>
      </c>
      <c r="L32" s="31">
        <v>311</v>
      </c>
      <c r="M32" s="29" t="s">
        <v>140</v>
      </c>
      <c r="N32" s="30">
        <v>46302.585497685184</v>
      </c>
      <c r="O32" s="31">
        <v>0</v>
      </c>
      <c r="P32" s="29" t="s">
        <v>26</v>
      </c>
      <c r="Q32" s="31">
        <v>70</v>
      </c>
      <c r="R32" t="str">
        <f>IF(B32="","",_xlfn.XLOOKUP(B32,DB!$A$2:$A$205,DB!$C$2:$C$205,"")&amp;"")</f>
        <v>Sector 4</v>
      </c>
      <c r="S32" t="str">
        <f>IF(B32="","",_xlfn.XLOOKUP(B32,DB!$A$2:$A$205,DB!$E$2:$E$205,""))</f>
        <v>Sector 4</v>
      </c>
      <c r="T32" t="str">
        <f>IF(B32="","",_xlfn.XLOOKUP(B32,DB!$A$2:$A$205,DB!$F$2:$F$205,""))</f>
        <v>VOMAR/XUDUN</v>
      </c>
      <c r="U32" t="str">
        <f>IF(B32="","",_xlfn.XLOOKUP(B32,DB!$A$2:$A$205,DB!$D$2:$D$205,""))</f>
        <v>MMID</v>
      </c>
      <c r="V32" t="str">
        <f>IF(B32="","",IF(OR(COUNTIF(M32,"????N?????W")&gt;0,COUNTIF(M32,"????N?????E")&gt;0,COUNTIF(M32,"????S?????W")&gt;0,COUNTIF(M32,"????S?????E")&gt;0),_xlfn.XLOOKUP(B32,DB!$A$2:$A$205,DB!$B$2:$B$205,""),M32))</f>
        <v>MMMD</v>
      </c>
      <c r="AF32" s="2">
        <v>0.58333333333333337</v>
      </c>
      <c r="AG32" t="s">
        <v>744</v>
      </c>
      <c r="AH32" s="17">
        <v>240</v>
      </c>
      <c r="AI32" s="17" cm="1">
        <f t="array" ref="AI32">SUMPRODUCT(--(IFERROR(HOUR(Flights_2026_09_303334353637345[entry_hour]),-1)=HOUR(AF32)),--(IFERROR(Flights_2026_09_303334353637345[entry_sector],"")=AG32),--(IFERROR(Flights_2026_09_303334353637345[nfl],-1)&gt;=AH32),--(IFERROR(Flights_2026_09_303334353637345[nfl],-1)&lt;=IF(AH32=450,450,AH32+9)))</f>
        <v>0</v>
      </c>
    </row>
    <row r="33" spans="1:35" x14ac:dyDescent="0.2">
      <c r="A33" s="29" t="s">
        <v>376</v>
      </c>
      <c r="B33" s="29" t="s">
        <v>49</v>
      </c>
      <c r="C33" s="29" t="s">
        <v>19</v>
      </c>
      <c r="D33" s="29" t="s">
        <v>107</v>
      </c>
      <c r="E33" s="29" t="s">
        <v>2846</v>
      </c>
      <c r="F33" s="30">
        <v>46302.609872685185</v>
      </c>
      <c r="G33" s="29" t="s">
        <v>21</v>
      </c>
      <c r="H33" s="29" t="s">
        <v>2847</v>
      </c>
      <c r="I33" s="31">
        <v>360</v>
      </c>
      <c r="J33" s="29" t="s">
        <v>22</v>
      </c>
      <c r="K33" s="29" t="s">
        <v>23</v>
      </c>
      <c r="L33" s="31">
        <v>203</v>
      </c>
      <c r="M33" s="29" t="s">
        <v>37</v>
      </c>
      <c r="N33" s="30">
        <v>46302.594270833331</v>
      </c>
      <c r="O33" s="31">
        <v>217</v>
      </c>
      <c r="P33" s="29" t="s">
        <v>26</v>
      </c>
      <c r="Q33" s="31">
        <v>220</v>
      </c>
      <c r="R33" t="str">
        <f>IF(B33="","",_xlfn.XLOOKUP(B33,DB!$A$2:$A$205,DB!$C$2:$C$205,"")&amp;"")</f>
        <v>Sector 3</v>
      </c>
      <c r="S33" t="str">
        <f>IF(B33="","",_xlfn.XLOOKUP(B33,DB!$A$2:$A$205,DB!$E$2:$E$205,""))</f>
        <v>Sector 3</v>
      </c>
      <c r="T33" t="str">
        <f>IF(B33="","",_xlfn.XLOOKUP(B33,DB!$A$2:$A$205,DB!$F$2:$F$205,""))</f>
        <v>NOSAT</v>
      </c>
      <c r="U33" t="str">
        <f>IF(B33="","",_xlfn.XLOOKUP(B33,DB!$A$2:$A$205,DB!$D$2:$D$205,""))</f>
        <v>KZHU</v>
      </c>
      <c r="V33" t="str">
        <f>IF(B33="","",IF(OR(COUNTIF(M33,"????N?????W")&gt;0,COUNTIF(M33,"????N?????E")&gt;0,COUNTIF(M33,"????S?????W")&gt;0,COUNTIF(M33,"????S?????E")&gt;0),_xlfn.XLOOKUP(B33,DB!$A$2:$A$205,DB!$B$2:$B$205,""),M33))</f>
        <v>NOSAT</v>
      </c>
      <c r="AF33" s="2">
        <v>0.58333333333333337</v>
      </c>
      <c r="AG33" t="s">
        <v>744</v>
      </c>
      <c r="AH33" s="17">
        <v>250</v>
      </c>
      <c r="AI33" s="17" cm="1">
        <f t="array" ref="AI33">SUMPRODUCT(--(IFERROR(HOUR(Flights_2026_09_303334353637345[entry_hour]),-1)=HOUR(AF33)),--(IFERROR(Flights_2026_09_303334353637345[entry_sector],"")=AG33),--(IFERROR(Flights_2026_09_303334353637345[nfl],-1)&gt;=AH33),--(IFERROR(Flights_2026_09_303334353637345[nfl],-1)&lt;=IF(AH33=450,450,AH33+9)))</f>
        <v>0</v>
      </c>
    </row>
    <row r="34" spans="1:35" x14ac:dyDescent="0.2">
      <c r="A34" s="29" t="s">
        <v>146</v>
      </c>
      <c r="B34" s="29" t="s">
        <v>89</v>
      </c>
      <c r="C34" s="29" t="s">
        <v>19</v>
      </c>
      <c r="D34" s="29" t="s">
        <v>107</v>
      </c>
      <c r="E34" s="29" t="s">
        <v>2848</v>
      </c>
      <c r="F34" s="30">
        <v>46302.611284722225</v>
      </c>
      <c r="G34" s="29" t="s">
        <v>28</v>
      </c>
      <c r="H34" s="29" t="s">
        <v>2849</v>
      </c>
      <c r="I34" s="31">
        <v>360</v>
      </c>
      <c r="J34" s="29" t="s">
        <v>22</v>
      </c>
      <c r="K34" s="29" t="s">
        <v>23</v>
      </c>
      <c r="L34" s="31">
        <v>240</v>
      </c>
      <c r="M34" s="29" t="s">
        <v>44</v>
      </c>
      <c r="N34" s="30">
        <v>46302.59373842593</v>
      </c>
      <c r="O34" s="31">
        <v>246</v>
      </c>
      <c r="P34" s="29" t="s">
        <v>26</v>
      </c>
      <c r="Q34" s="31">
        <v>340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303334353637345[entry_hour]),-1)=HOUR(AF34)),--(IFERROR(Flights_2026_09_303334353637345[entry_sector],"")=AG34),--(IFERROR(Flights_2026_09_303334353637345[nfl],-1)&gt;=AH34),--(IFERROR(Flights_2026_09_303334353637345[nfl],-1)&lt;=IF(AH34=450,450,AH34+9)))</f>
        <v>0</v>
      </c>
    </row>
    <row r="35" spans="1:35" x14ac:dyDescent="0.2">
      <c r="A35" s="29" t="s">
        <v>596</v>
      </c>
      <c r="B35" s="29" t="s">
        <v>597</v>
      </c>
      <c r="C35" s="29" t="s">
        <v>19</v>
      </c>
      <c r="D35" s="29" t="s">
        <v>107</v>
      </c>
      <c r="E35" s="29" t="s">
        <v>1335</v>
      </c>
      <c r="F35" s="30">
        <v>46302.612164351856</v>
      </c>
      <c r="G35" s="29" t="s">
        <v>21</v>
      </c>
      <c r="H35" s="29" t="s">
        <v>2850</v>
      </c>
      <c r="I35" s="31">
        <v>350</v>
      </c>
      <c r="J35" s="29" t="s">
        <v>22</v>
      </c>
      <c r="K35" s="29" t="s">
        <v>23</v>
      </c>
      <c r="L35" s="31">
        <v>489</v>
      </c>
      <c r="M35" s="29" t="s">
        <v>25</v>
      </c>
      <c r="N35" s="30">
        <v>46302.581782407404</v>
      </c>
      <c r="O35" s="31">
        <v>350</v>
      </c>
      <c r="P35" s="29" t="s">
        <v>26</v>
      </c>
      <c r="Q35" s="31">
        <v>350</v>
      </c>
      <c r="R35" t="str">
        <f>IF(B35="","",_xlfn.XLOOKUP(B35,DB!$A$2:$A$205,DB!$C$2:$C$205,"")&amp;"")</f>
        <v>Sector 3</v>
      </c>
      <c r="S35" t="str">
        <f>IF(B35="","",_xlfn.XLOOKUP(B35,DB!$A$2:$A$205,DB!$E$2:$E$205,""))</f>
        <v>Sector 3</v>
      </c>
      <c r="T35" t="str">
        <f>IF(B35="","",_xlfn.XLOOKUP(B35,DB!$A$2:$A$205,DB!$F$2:$F$205,""))</f>
        <v>NOSAT</v>
      </c>
      <c r="U35" t="str">
        <f>IF(B35="","",_xlfn.XLOOKUP(B35,DB!$A$2:$A$205,DB!$D$2:$D$205,""))</f>
        <v>KZHU</v>
      </c>
      <c r="V35" t="str">
        <f>IF(B35="","",IF(OR(COUNTIF(M35,"????N?????W")&gt;0,COUNTIF(M35,"????N?????E")&gt;0,COUNTIF(M35,"????S?????W")&gt;0,COUNTIF(M35,"????S?????E")&gt;0),_xlfn.XLOOKUP(B35,DB!$A$2:$A$205,DB!$B$2:$B$205,""),M35))</f>
        <v>KEHLI</v>
      </c>
      <c r="AF35" s="2">
        <v>0.58333333333333337</v>
      </c>
      <c r="AG35" t="s">
        <v>744</v>
      </c>
      <c r="AH35" s="17">
        <v>270</v>
      </c>
      <c r="AI35" s="17" cm="1">
        <f t="array" ref="AI35">SUMPRODUCT(--(IFERROR(HOUR(Flights_2026_09_303334353637345[entry_hour]),-1)=HOUR(AF35)),--(IFERROR(Flights_2026_09_303334353637345[entry_sector],"")=AG35),--(IFERROR(Flights_2026_09_303334353637345[nfl],-1)&gt;=AH35),--(IFERROR(Flights_2026_09_303334353637345[nfl],-1)&lt;=IF(AH35=450,450,AH35+9)))</f>
        <v>0</v>
      </c>
    </row>
    <row r="36" spans="1:35" x14ac:dyDescent="0.2">
      <c r="A36" s="29" t="s">
        <v>155</v>
      </c>
      <c r="B36" s="29" t="s">
        <v>18</v>
      </c>
      <c r="C36" s="29" t="s">
        <v>19</v>
      </c>
      <c r="D36" s="29" t="s">
        <v>20</v>
      </c>
      <c r="E36" s="29" t="s">
        <v>2851</v>
      </c>
      <c r="F36" s="30">
        <v>46302.613576388889</v>
      </c>
      <c r="G36" s="29" t="s">
        <v>21</v>
      </c>
      <c r="H36" s="29" t="s">
        <v>2852</v>
      </c>
      <c r="I36" s="31">
        <v>330</v>
      </c>
      <c r="J36" s="29" t="s">
        <v>22</v>
      </c>
      <c r="K36" s="29" t="s">
        <v>23</v>
      </c>
      <c r="L36" s="31">
        <v>494</v>
      </c>
      <c r="M36" s="29" t="s">
        <v>25</v>
      </c>
      <c r="N36" s="30">
        <v>46302.583101851851</v>
      </c>
      <c r="O36" s="31">
        <v>330</v>
      </c>
      <c r="P36" s="29" t="s">
        <v>26</v>
      </c>
      <c r="Q36" s="31">
        <v>330</v>
      </c>
      <c r="R36" t="str">
        <f>IF(B36="","",_xlfn.XLOOKUP(B36,DB!$A$2:$A$205,DB!$C$2:$C$205,"")&amp;"")</f>
        <v>Sector 5</v>
      </c>
      <c r="S36" t="str">
        <f>IF(B36="","",_xlfn.XLOOKUP(B36,DB!$A$2:$A$205,DB!$E$2:$E$205,""))</f>
        <v>Sector 4</v>
      </c>
      <c r="T36" t="str">
        <f>IF(B36="","",_xlfn.XLOOKUP(B36,DB!$A$2:$A$205,DB!$F$2:$F$205,""))</f>
        <v>VOMAR/XUDUN</v>
      </c>
      <c r="U36" t="str">
        <f>IF(B36="","",_xlfn.XLOOKUP(B36,DB!$A$2:$A$205,DB!$D$2:$D$205,""))</f>
        <v>KZHU</v>
      </c>
      <c r="V36" t="str">
        <f>IF(B36="","",IF(OR(COUNTIF(M36,"????N?????W")&gt;0,COUNTIF(M36,"????N?????E")&gt;0,COUNTIF(M36,"????S?????W")&gt;0,COUNTIF(M36,"????S?????E")&gt;0),_xlfn.XLOOKUP(B36,DB!$A$2:$A$205,DB!$B$2:$B$205,""),M36))</f>
        <v>KEHLI</v>
      </c>
      <c r="AF36" s="2">
        <v>0.58333333333333337</v>
      </c>
      <c r="AG36" t="s">
        <v>744</v>
      </c>
      <c r="AH36" s="17">
        <v>280</v>
      </c>
      <c r="AI36" s="17" cm="1">
        <f t="array" ref="AI36">SUMPRODUCT(--(IFERROR(HOUR(Flights_2026_09_303334353637345[entry_hour]),-1)=HOUR(AF36)),--(IFERROR(Flights_2026_09_303334353637345[entry_sector],"")=AG36),--(IFERROR(Flights_2026_09_303334353637345[nfl],-1)&gt;=AH36),--(IFERROR(Flights_2026_09_303334353637345[nfl],-1)&lt;=IF(AH36=450,450,AH36+9)))</f>
        <v>0</v>
      </c>
    </row>
    <row r="37" spans="1:35" x14ac:dyDescent="0.2">
      <c r="A37" s="29" t="s">
        <v>130</v>
      </c>
      <c r="B37" s="29" t="s">
        <v>65</v>
      </c>
      <c r="C37" s="29" t="s">
        <v>19</v>
      </c>
      <c r="D37" s="29" t="s">
        <v>47</v>
      </c>
      <c r="E37" s="29" t="s">
        <v>1093</v>
      </c>
      <c r="F37" s="30">
        <v>46302.616111111114</v>
      </c>
      <c r="G37" s="29" t="s">
        <v>21</v>
      </c>
      <c r="H37" s="29" t="s">
        <v>2853</v>
      </c>
      <c r="I37" s="31">
        <v>370</v>
      </c>
      <c r="J37" s="29" t="s">
        <v>22</v>
      </c>
      <c r="K37" s="29" t="s">
        <v>23</v>
      </c>
      <c r="L37" s="31">
        <v>898</v>
      </c>
      <c r="M37" s="29" t="s">
        <v>78</v>
      </c>
      <c r="N37" s="30">
        <v>46302.565682870365</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entry_hour]),-1)=HOUR(AF37)),--(IFERROR(Flights_2026_09_303334353637345[entry_sector],"")=AG37),--(IFERROR(Flights_2026_09_303334353637345[nfl],-1)&gt;=AH37),--(IFERROR(Flights_2026_09_303334353637345[nfl],-1)&lt;=IF(AH37=450,450,AH37+9)))</f>
        <v>0</v>
      </c>
    </row>
    <row r="38" spans="1:35" x14ac:dyDescent="0.2">
      <c r="A38" s="29" t="s">
        <v>134</v>
      </c>
      <c r="B38" s="29" t="s">
        <v>75</v>
      </c>
      <c r="C38" s="29" t="s">
        <v>19</v>
      </c>
      <c r="D38" s="29" t="s">
        <v>41</v>
      </c>
      <c r="E38" s="29" t="s">
        <v>927</v>
      </c>
      <c r="F38" s="30">
        <v>46302.618611111116</v>
      </c>
      <c r="G38" s="29" t="s">
        <v>21</v>
      </c>
      <c r="H38" s="29" t="s">
        <v>2854</v>
      </c>
      <c r="I38" s="31">
        <v>370</v>
      </c>
      <c r="J38" s="29" t="s">
        <v>22</v>
      </c>
      <c r="K38" s="29" t="s">
        <v>23</v>
      </c>
      <c r="L38" s="31">
        <v>1033</v>
      </c>
      <c r="M38" s="29" t="s">
        <v>78</v>
      </c>
      <c r="N38" s="30">
        <v>46302.560254629629</v>
      </c>
      <c r="O38" s="31">
        <v>370</v>
      </c>
      <c r="P38" s="29" t="s">
        <v>26</v>
      </c>
      <c r="Q38" s="31">
        <v>370</v>
      </c>
      <c r="R38" t="str">
        <f>IF(B38="","",_xlfn.XLOOKUP(B38,DB!$A$2:$A$205,DB!$C$2:$C$205,"")&amp;"")</f>
        <v>Sector 5</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303334353637345[entry_hour]),-1)=HOUR(AF38)),--(IFERROR(Flights_2026_09_303334353637345[entry_sector],"")=AG38),--(IFERROR(Flights_2026_09_303334353637345[nfl],-1)&gt;=AH38),--(IFERROR(Flights_2026_09_303334353637345[nfl],-1)&lt;=IF(AH38=450,450,AH38+9)))</f>
        <v>0</v>
      </c>
    </row>
    <row r="39" spans="1:35" x14ac:dyDescent="0.2">
      <c r="A39" s="29" t="s">
        <v>132</v>
      </c>
      <c r="B39" s="29" t="s">
        <v>81</v>
      </c>
      <c r="C39" s="29" t="s">
        <v>19</v>
      </c>
      <c r="D39" s="29" t="s">
        <v>50</v>
      </c>
      <c r="E39" s="29" t="s">
        <v>548</v>
      </c>
      <c r="F39" s="30">
        <v>46302.624583333338</v>
      </c>
      <c r="G39" s="29" t="s">
        <v>21</v>
      </c>
      <c r="H39" s="29" t="s">
        <v>2855</v>
      </c>
      <c r="I39" s="31">
        <v>350</v>
      </c>
      <c r="J39" s="29" t="s">
        <v>22</v>
      </c>
      <c r="K39" s="29" t="s">
        <v>23</v>
      </c>
      <c r="L39" s="31">
        <v>1061</v>
      </c>
      <c r="M39" s="29" t="s">
        <v>431</v>
      </c>
      <c r="N39" s="30">
        <v>46302.569340277776</v>
      </c>
      <c r="O39" s="31">
        <v>350</v>
      </c>
      <c r="P39" s="29" t="s">
        <v>26</v>
      </c>
      <c r="Q39" s="31">
        <v>350</v>
      </c>
      <c r="R39" t="str">
        <f>IF(B39="","",_xlfn.XLOOKUP(B39,DB!$A$2:$A$205,DB!$C$2:$C$205,"")&amp;"")</f>
        <v>Sector 5</v>
      </c>
      <c r="S39" t="str">
        <f>IF(B39="","",_xlfn.XLOOKUP(B39,DB!$A$2:$A$205,DB!$E$2:$E$205,""))</f>
        <v>Sector 4</v>
      </c>
      <c r="T39" t="str">
        <f>IF(B39="","",_xlfn.XLOOKUP(B39,DB!$A$2:$A$205,DB!$F$2:$F$205,""))</f>
        <v>VOMAR/XUDUN</v>
      </c>
      <c r="U39" t="str">
        <f>IF(B39="","",_xlfn.XLOOKUP(B39,DB!$A$2:$A$205,DB!$D$2:$D$205,""))</f>
        <v>MMTY</v>
      </c>
      <c r="V39" t="str">
        <f>IF(B39="","",IF(OR(COUNTIF(M39,"????N?????W")&gt;0,COUNTIF(M39,"????N?????E")&gt;0,COUNTIF(M39,"????S?????W")&gt;0,COUNTIF(M39,"????S?????E")&gt;0),_xlfn.XLOOKUP(B39,DB!$A$2:$A$205,DB!$B$2:$B$205,""),M39))</f>
        <v>MATOL</v>
      </c>
      <c r="AF39" s="2">
        <v>0.58333333333333337</v>
      </c>
      <c r="AG39" t="s">
        <v>744</v>
      </c>
      <c r="AH39" s="17">
        <v>310</v>
      </c>
      <c r="AI39" s="17" cm="1">
        <f t="array" ref="AI39">SUMPRODUCT(--(IFERROR(HOUR(Flights_2026_09_303334353637345[entry_hour]),-1)=HOUR(AF39)),--(IFERROR(Flights_2026_09_303334353637345[entry_sector],"")=AG39),--(IFERROR(Flights_2026_09_303334353637345[nfl],-1)&gt;=AH39),--(IFERROR(Flights_2026_09_303334353637345[nfl],-1)&lt;=IF(AH39=450,450,AH39+9)))</f>
        <v>0</v>
      </c>
    </row>
    <row r="40" spans="1:35" x14ac:dyDescent="0.2">
      <c r="A40" s="29" t="s">
        <v>149</v>
      </c>
      <c r="B40" s="29" t="s">
        <v>150</v>
      </c>
      <c r="C40" s="29" t="s">
        <v>19</v>
      </c>
      <c r="D40" s="29" t="s">
        <v>41</v>
      </c>
      <c r="E40" s="29" t="s">
        <v>533</v>
      </c>
      <c r="F40" s="30">
        <v>46302.626793981486</v>
      </c>
      <c r="G40" s="29" t="s">
        <v>21</v>
      </c>
      <c r="H40" s="29" t="s">
        <v>2856</v>
      </c>
      <c r="I40" s="31">
        <v>370</v>
      </c>
      <c r="J40" s="29" t="s">
        <v>22</v>
      </c>
      <c r="K40" s="29" t="s">
        <v>23</v>
      </c>
      <c r="L40" s="31">
        <v>878</v>
      </c>
      <c r="M40" s="29" t="s">
        <v>1059</v>
      </c>
      <c r="N40" s="30">
        <v>46302.579039351855</v>
      </c>
      <c r="O40" s="31">
        <v>370</v>
      </c>
      <c r="P40" s="29" t="s">
        <v>26</v>
      </c>
      <c r="Q40" s="31">
        <v>370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303334353637345[entry_hour]),-1)=HOUR(AF40)),--(IFERROR(Flights_2026_09_303334353637345[entry_sector],"")=AG40),--(IFERROR(Flights_2026_09_303334353637345[nfl],-1)&gt;=AH40),--(IFERROR(Flights_2026_09_303334353637345[nfl],-1)&lt;=IF(AH40=450,450,AH40+9)))</f>
        <v>0</v>
      </c>
    </row>
    <row r="41" spans="1:35" x14ac:dyDescent="0.2">
      <c r="A41" s="29" t="s">
        <v>157</v>
      </c>
      <c r="B41" s="29" t="s">
        <v>102</v>
      </c>
      <c r="C41" s="29" t="s">
        <v>19</v>
      </c>
      <c r="D41" s="29" t="s">
        <v>41</v>
      </c>
      <c r="E41" s="29" t="s">
        <v>100</v>
      </c>
      <c r="F41" s="30">
        <v>46302.628067129626</v>
      </c>
      <c r="G41" s="29" t="s">
        <v>28</v>
      </c>
      <c r="H41" s="29" t="s">
        <v>2857</v>
      </c>
      <c r="I41" s="31">
        <v>370</v>
      </c>
      <c r="J41" s="29" t="s">
        <v>22</v>
      </c>
      <c r="K41" s="29" t="s">
        <v>23</v>
      </c>
      <c r="L41" s="31">
        <v>903</v>
      </c>
      <c r="M41" s="29" t="s">
        <v>2858</v>
      </c>
      <c r="N41" s="30">
        <v>46302.57813657407</v>
      </c>
      <c r="O41" s="31">
        <v>239</v>
      </c>
      <c r="P41" s="29" t="s">
        <v>26</v>
      </c>
      <c r="Q41" s="3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303334353637345[entry_hour]),-1)=HOUR(AF41)),--(IFERROR(Flights_2026_09_303334353637345[entry_sector],"")=AG41),--(IFERROR(Flights_2026_09_303334353637345[nfl],-1)&gt;=AH41),--(IFERROR(Flights_2026_09_303334353637345[nfl],-1)&lt;=IF(AH41=450,450,AH41+9)))</f>
        <v>0</v>
      </c>
    </row>
    <row r="42" spans="1:35" x14ac:dyDescent="0.2">
      <c r="A42" s="29" t="s">
        <v>151</v>
      </c>
      <c r="B42" s="29" t="s">
        <v>65</v>
      </c>
      <c r="C42" s="29" t="s">
        <v>19</v>
      </c>
      <c r="D42" s="29" t="s">
        <v>50</v>
      </c>
      <c r="E42" s="29" t="s">
        <v>678</v>
      </c>
      <c r="F42" s="30">
        <v>46302.629560185189</v>
      </c>
      <c r="G42" s="29" t="s">
        <v>28</v>
      </c>
      <c r="H42" s="29" t="s">
        <v>2859</v>
      </c>
      <c r="I42" s="31">
        <v>350</v>
      </c>
      <c r="J42" s="29" t="s">
        <v>22</v>
      </c>
      <c r="K42" s="29" t="s">
        <v>23</v>
      </c>
      <c r="L42" s="31">
        <v>1046</v>
      </c>
      <c r="M42" s="29" t="s">
        <v>78</v>
      </c>
      <c r="N42" s="30">
        <v>46302.573379629626</v>
      </c>
      <c r="O42" s="31">
        <v>350</v>
      </c>
      <c r="P42" s="29" t="s">
        <v>26</v>
      </c>
      <c r="Q42" s="31">
        <v>350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303334353637345[entry_hour]),-1)=HOUR(AF42)),--(IFERROR(Flights_2026_09_303334353637345[entry_sector],"")=AG42),--(IFERROR(Flights_2026_09_303334353637345[nfl],-1)&gt;=AH42),--(IFERROR(Flights_2026_09_303334353637345[nfl],-1)&lt;=IF(AH42=450,450,AH42+9)))</f>
        <v>0</v>
      </c>
    </row>
    <row r="43" spans="1:35" x14ac:dyDescent="0.2">
      <c r="A43" s="29" t="s">
        <v>156</v>
      </c>
      <c r="B43" s="29" t="s">
        <v>75</v>
      </c>
      <c r="C43" s="29" t="s">
        <v>19</v>
      </c>
      <c r="D43" s="29" t="s">
        <v>50</v>
      </c>
      <c r="E43" s="29" t="s">
        <v>2813</v>
      </c>
      <c r="F43" s="30">
        <v>46302.631678240738</v>
      </c>
      <c r="G43" s="29" t="s">
        <v>28</v>
      </c>
      <c r="H43" s="29" t="s">
        <v>2860</v>
      </c>
      <c r="I43" s="31">
        <v>330</v>
      </c>
      <c r="J43" s="29" t="s">
        <v>22</v>
      </c>
      <c r="K43" s="29" t="s">
        <v>23</v>
      </c>
      <c r="L43" s="31">
        <v>1030</v>
      </c>
      <c r="M43" s="29" t="s">
        <v>78</v>
      </c>
      <c r="N43" s="30">
        <v>46302.575092592597</v>
      </c>
      <c r="O43" s="31">
        <v>330</v>
      </c>
      <c r="P43" s="29" t="s">
        <v>26</v>
      </c>
      <c r="Q43" s="31">
        <v>330</v>
      </c>
      <c r="R43" t="str">
        <f>IF(B43="","",_xlfn.XLOOKUP(B43,DB!$A$2:$A$205,DB!$C$2:$C$205,"")&amp;"")</f>
        <v>Sector 5</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entry_hour]),-1)=HOUR(AF43)),--(IFERROR(Flights_2026_09_303334353637345[entry_sector],"")=AG43),--(IFERROR(Flights_2026_09_303334353637345[nfl],-1)&gt;=AH43),--(IFERROR(Flights_2026_09_303334353637345[nfl],-1)&lt;=IF(AH43=450,450,AH43+9)))</f>
        <v>0</v>
      </c>
    </row>
    <row r="44" spans="1:35" x14ac:dyDescent="0.2">
      <c r="A44" s="29" t="s">
        <v>142</v>
      </c>
      <c r="B44" s="29" t="s">
        <v>49</v>
      </c>
      <c r="C44" s="29" t="s">
        <v>19</v>
      </c>
      <c r="D44" s="29" t="s">
        <v>50</v>
      </c>
      <c r="E44" s="29" t="s">
        <v>2861</v>
      </c>
      <c r="F44" s="30">
        <v>46302.633240740739</v>
      </c>
      <c r="G44" s="29" t="s">
        <v>28</v>
      </c>
      <c r="H44" s="29" t="s">
        <v>2862</v>
      </c>
      <c r="I44" s="31">
        <v>340</v>
      </c>
      <c r="J44" s="29" t="s">
        <v>22</v>
      </c>
      <c r="K44" s="29" t="s">
        <v>23</v>
      </c>
      <c r="L44" s="31">
        <v>214</v>
      </c>
      <c r="M44" s="29" t="s">
        <v>37</v>
      </c>
      <c r="N44" s="30">
        <v>46302.615810185191</v>
      </c>
      <c r="O44" s="31">
        <v>241</v>
      </c>
      <c r="P44" s="29" t="s">
        <v>26</v>
      </c>
      <c r="Q44" s="31">
        <v>220</v>
      </c>
      <c r="R44" t="str">
        <f>IF(B44="","",_xlfn.XLOOKUP(B44,DB!$A$2:$A$205,DB!$C$2:$C$205,"")&amp;"")</f>
        <v>Sector 3</v>
      </c>
      <c r="S44" t="str">
        <f>IF(B44="","",_xlfn.XLOOKUP(B44,DB!$A$2:$A$205,DB!$E$2:$E$205,""))</f>
        <v>Sector 3</v>
      </c>
      <c r="T44" t="str">
        <f>IF(B44="","",_xlfn.XLOOKUP(B44,DB!$A$2:$A$205,DB!$F$2:$F$205,""))</f>
        <v>NOSAT</v>
      </c>
      <c r="U44" t="str">
        <f>IF(B44="","",_xlfn.XLOOKUP(B44,DB!$A$2:$A$205,DB!$D$2:$D$205,""))</f>
        <v>KZHU</v>
      </c>
      <c r="V44" t="str">
        <f>IF(B44="","",IF(OR(COUNTIF(M44,"????N?????W")&gt;0,COUNTIF(M44,"????N?????E")&gt;0,COUNTIF(M44,"????S?????W")&gt;0,COUNTIF(M44,"????S?????E")&gt;0),_xlfn.XLOOKUP(B44,DB!$A$2:$A$205,DB!$B$2:$B$205,""),M44))</f>
        <v>NOSAT</v>
      </c>
      <c r="AF44" s="2">
        <v>0.58333333333333337</v>
      </c>
      <c r="AG44" t="s">
        <v>744</v>
      </c>
      <c r="AH44" s="17">
        <v>360</v>
      </c>
      <c r="AI44" s="17" cm="1">
        <f t="array" ref="AI44">SUMPRODUCT(--(IFERROR(HOUR(Flights_2026_09_303334353637345[entry_hour]),-1)=HOUR(AF44)),--(IFERROR(Flights_2026_09_303334353637345[entry_sector],"")=AG44),--(IFERROR(Flights_2026_09_303334353637345[nfl],-1)&gt;=AH44),--(IFERROR(Flights_2026_09_303334353637345[nfl],-1)&lt;=IF(AH44=450,450,AH44+9)))</f>
        <v>0</v>
      </c>
    </row>
    <row r="45" spans="1:35" x14ac:dyDescent="0.2">
      <c r="A45" s="29" t="s">
        <v>162</v>
      </c>
      <c r="B45" s="29" t="s">
        <v>163</v>
      </c>
      <c r="C45" s="29" t="s">
        <v>19</v>
      </c>
      <c r="D45" s="29" t="s">
        <v>53</v>
      </c>
      <c r="E45" s="29" t="s">
        <v>381</v>
      </c>
      <c r="F45" s="30">
        <v>46302.637858796297</v>
      </c>
      <c r="G45" s="29" t="s">
        <v>21</v>
      </c>
      <c r="H45" s="29" t="s">
        <v>2863</v>
      </c>
      <c r="I45" s="31">
        <v>380</v>
      </c>
      <c r="J45" s="29" t="s">
        <v>22</v>
      </c>
      <c r="K45" s="29" t="s">
        <v>23</v>
      </c>
      <c r="L45" s="31">
        <v>159</v>
      </c>
      <c r="M45" s="29" t="s">
        <v>37</v>
      </c>
      <c r="N45" s="30">
        <v>46302.624351851853</v>
      </c>
      <c r="O45" s="31">
        <v>339</v>
      </c>
      <c r="P45" s="29" t="s">
        <v>26</v>
      </c>
      <c r="Q45" s="31">
        <v>220</v>
      </c>
      <c r="R45" t="str">
        <f>IF(B45="","",_xlfn.XLOOKUP(B45,DB!$A$2:$A$205,DB!$C$2:$C$205,"")&amp;"")</f>
        <v>Sector 3</v>
      </c>
      <c r="S45" t="str">
        <f>IF(B45="","",_xlfn.XLOOKUP(B45,DB!$A$2:$A$205,DB!$E$2:$E$205,""))</f>
        <v>Sector 3</v>
      </c>
      <c r="T45" t="str">
        <f>IF(B45="","",_xlfn.XLOOKUP(B45,DB!$A$2:$A$205,DB!$F$2:$F$205,""))</f>
        <v>NOSAT</v>
      </c>
      <c r="U45" t="str">
        <f>IF(B45="","",_xlfn.XLOOKUP(B45,DB!$A$2:$A$205,DB!$D$2:$D$205,""))</f>
        <v>MUFH</v>
      </c>
      <c r="V45" t="str">
        <f>IF(B45="","",IF(OR(COUNTIF(M45,"????N?????W")&gt;0,COUNTIF(M45,"????N?????E")&gt;0,COUNTIF(M45,"????S?????W")&gt;0,COUNTIF(M45,"????S?????E")&gt;0),_xlfn.XLOOKUP(B45,DB!$A$2:$A$205,DB!$B$2:$B$205,""),M45))</f>
        <v>NOSAT</v>
      </c>
      <c r="AF45" s="2">
        <v>0.58333333333333337</v>
      </c>
      <c r="AG45" t="s">
        <v>744</v>
      </c>
      <c r="AH45" s="17">
        <v>370</v>
      </c>
      <c r="AI45" s="17" cm="1">
        <f t="array" ref="AI45">SUMPRODUCT(--(IFERROR(HOUR(Flights_2026_09_303334353637345[entry_hour]),-1)=HOUR(AF45)),--(IFERROR(Flights_2026_09_303334353637345[entry_sector],"")=AG45),--(IFERROR(Flights_2026_09_303334353637345[nfl],-1)&gt;=AH45),--(IFERROR(Flights_2026_09_303334353637345[nfl],-1)&lt;=IF(AH45=450,450,AH45+9)))</f>
        <v>0</v>
      </c>
    </row>
    <row r="46" spans="1:35" x14ac:dyDescent="0.2">
      <c r="A46" s="29" t="s">
        <v>160</v>
      </c>
      <c r="B46" s="29" t="s">
        <v>65</v>
      </c>
      <c r="C46" s="29" t="s">
        <v>19</v>
      </c>
      <c r="D46" s="29" t="s">
        <v>53</v>
      </c>
      <c r="E46" s="29" t="s">
        <v>2220</v>
      </c>
      <c r="F46" s="30">
        <v>46302.639201388884</v>
      </c>
      <c r="G46" s="29" t="s">
        <v>21</v>
      </c>
      <c r="H46" s="29" t="s">
        <v>2864</v>
      </c>
      <c r="I46" s="31">
        <v>370</v>
      </c>
      <c r="J46" s="29" t="s">
        <v>22</v>
      </c>
      <c r="K46" s="29" t="s">
        <v>23</v>
      </c>
      <c r="L46" s="31">
        <v>1036</v>
      </c>
      <c r="M46" s="29" t="s">
        <v>2865</v>
      </c>
      <c r="N46" s="30">
        <v>46302.58289351852</v>
      </c>
      <c r="O46" s="31">
        <v>370</v>
      </c>
      <c r="P46" s="29" t="s">
        <v>26</v>
      </c>
      <c r="Q46" s="31">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303334353637345[entry_hour]),-1)=HOUR(AF46)),--(IFERROR(Flights_2026_09_303334353637345[entry_sector],"")=AG46),--(IFERROR(Flights_2026_09_303334353637345[nfl],-1)&gt;=AH46),--(IFERROR(Flights_2026_09_303334353637345[nfl],-1)&lt;=IF(AH46=450,450,AH46+9)))</f>
        <v>0</v>
      </c>
    </row>
    <row r="47" spans="1:35" x14ac:dyDescent="0.2">
      <c r="A47" s="29" t="s">
        <v>165</v>
      </c>
      <c r="B47" s="29" t="s">
        <v>65</v>
      </c>
      <c r="C47" s="29" t="s">
        <v>19</v>
      </c>
      <c r="D47" s="29" t="s">
        <v>20</v>
      </c>
      <c r="E47" s="29" t="s">
        <v>2866</v>
      </c>
      <c r="F47" s="30">
        <v>46302.640682870369</v>
      </c>
      <c r="G47" s="29" t="s">
        <v>21</v>
      </c>
      <c r="H47" s="29" t="s">
        <v>2867</v>
      </c>
      <c r="I47" s="31">
        <v>350</v>
      </c>
      <c r="J47" s="29" t="s">
        <v>22</v>
      </c>
      <c r="K47" s="29" t="s">
        <v>23</v>
      </c>
      <c r="L47" s="31">
        <v>900</v>
      </c>
      <c r="M47" s="29" t="s">
        <v>78</v>
      </c>
      <c r="N47" s="30">
        <v>46302.59174768519</v>
      </c>
      <c r="O47" s="31">
        <v>350</v>
      </c>
      <c r="P47" s="29" t="s">
        <v>26</v>
      </c>
      <c r="Q47" s="31">
        <v>350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303334353637345[entry_hour]),-1)=HOUR(AF47)),--(IFERROR(Flights_2026_09_303334353637345[entry_sector],"")=AG47),--(IFERROR(Flights_2026_09_303334353637345[nfl],-1)&gt;=AH47),--(IFERROR(Flights_2026_09_303334353637345[nfl],-1)&lt;=IF(AH47=450,450,AH47+9)))</f>
        <v>0</v>
      </c>
    </row>
    <row r="48" spans="1:35" x14ac:dyDescent="0.2">
      <c r="A48" s="29" t="s">
        <v>159</v>
      </c>
      <c r="B48" s="29" t="s">
        <v>62</v>
      </c>
      <c r="C48" s="29" t="s">
        <v>19</v>
      </c>
      <c r="D48" s="29" t="s">
        <v>50</v>
      </c>
      <c r="E48" s="29" t="s">
        <v>2613</v>
      </c>
      <c r="F48" s="30">
        <v>46302.642314814817</v>
      </c>
      <c r="G48" s="29" t="s">
        <v>21</v>
      </c>
      <c r="H48" s="29" t="s">
        <v>2868</v>
      </c>
      <c r="I48" s="31">
        <v>340</v>
      </c>
      <c r="J48" s="29" t="s">
        <v>22</v>
      </c>
      <c r="K48" s="29" t="s">
        <v>23</v>
      </c>
      <c r="L48" s="31">
        <v>193</v>
      </c>
      <c r="M48" s="29" t="s">
        <v>37</v>
      </c>
      <c r="N48" s="30">
        <v>46302.626250000001</v>
      </c>
      <c r="O48" s="31">
        <v>265</v>
      </c>
      <c r="P48" s="29" t="s">
        <v>26</v>
      </c>
      <c r="Q48" s="31">
        <v>220</v>
      </c>
      <c r="R48" t="str">
        <f>IF(B48="","",_xlfn.XLOOKUP(B48,DB!$A$2:$A$205,DB!$C$2:$C$205,"")&amp;"")</f>
        <v>Sector 3</v>
      </c>
      <c r="S48" t="str">
        <f>IF(B48="","",_xlfn.XLOOKUP(B48,DB!$A$2:$A$205,DB!$E$2:$E$205,""))</f>
        <v>Sector 3</v>
      </c>
      <c r="T48" t="str">
        <f>IF(B48="","",_xlfn.XLOOKUP(B48,DB!$A$2:$A$205,DB!$F$2:$F$205,""))</f>
        <v>NOSAT</v>
      </c>
      <c r="U48" t="str">
        <f>IF(B48="","",_xlfn.XLOOKUP(B48,DB!$A$2:$A$205,DB!$D$2:$D$205,""))</f>
        <v>KZHU</v>
      </c>
      <c r="V48" t="str">
        <f>IF(B48="","",IF(OR(COUNTIF(M48,"????N?????W")&gt;0,COUNTIF(M48,"????N?????E")&gt;0,COUNTIF(M48,"????S?????W")&gt;0,COUNTIF(M48,"????S?????E")&gt;0),_xlfn.XLOOKUP(B48,DB!$A$2:$A$205,DB!$B$2:$B$205,""),M48))</f>
        <v>NOSAT</v>
      </c>
      <c r="AF48" s="2">
        <v>0.58333333333333337</v>
      </c>
      <c r="AG48" t="s">
        <v>744</v>
      </c>
      <c r="AH48" s="17">
        <v>400</v>
      </c>
      <c r="AI48" s="17" cm="1">
        <f t="array" ref="AI48">SUMPRODUCT(--(IFERROR(HOUR(Flights_2026_09_303334353637345[entry_hour]),-1)=HOUR(AF48)),--(IFERROR(Flights_2026_09_303334353637345[entry_sector],"")=AG48),--(IFERROR(Flights_2026_09_303334353637345[nfl],-1)&gt;=AH48),--(IFERROR(Flights_2026_09_303334353637345[nfl],-1)&lt;=IF(AH48=450,450,AH48+9)))</f>
        <v>0</v>
      </c>
    </row>
    <row r="49" spans="1:35" x14ac:dyDescent="0.2">
      <c r="A49" s="29" t="s">
        <v>255</v>
      </c>
      <c r="B49" s="29" t="s">
        <v>19</v>
      </c>
      <c r="C49" s="29" t="s">
        <v>19</v>
      </c>
      <c r="D49" s="29" t="s">
        <v>256</v>
      </c>
      <c r="E49" s="29"/>
      <c r="F49" s="30">
        <v>46302.64466435185</v>
      </c>
      <c r="G49" s="29" t="s">
        <v>28</v>
      </c>
      <c r="H49" s="29" t="s">
        <v>2869</v>
      </c>
      <c r="I49" s="31">
        <v>15</v>
      </c>
      <c r="J49" s="29" t="s">
        <v>30</v>
      </c>
      <c r="K49" s="29" t="s">
        <v>31</v>
      </c>
      <c r="L49" s="31">
        <v>107</v>
      </c>
      <c r="M49" s="29" t="s">
        <v>19</v>
      </c>
      <c r="N49" s="30">
        <v>46302.587500000001</v>
      </c>
      <c r="O49" s="31">
        <v>0</v>
      </c>
      <c r="P49" s="29" t="s">
        <v>32</v>
      </c>
      <c r="Q49" s="31">
        <v>15</v>
      </c>
      <c r="R49" t="str">
        <f>IF(B49="","",_xlfn.XLOOKUP(B49,DB!$A$2:$A$205,DB!$C$2:$C$205,"")&amp;"")</f>
        <v/>
      </c>
      <c r="S49" t="str">
        <f>IF(B49="","",_xlfn.XLOOKUP(B49,DB!$A$2:$A$205,DB!$E$2:$E$205,""))</f>
        <v/>
      </c>
      <c r="T49" t="str">
        <f>IF(B49="","",_xlfn.XLOOKUP(B49,DB!$A$2:$A$205,DB!$F$2:$F$205,""))</f>
        <v/>
      </c>
      <c r="U49" t="str">
        <f>IF(B49="","",_xlfn.XLOOKUP(B49,DB!$A$2:$A$205,DB!$D$2:$D$205,""))</f>
        <v/>
      </c>
      <c r="V49" t="str">
        <f>IF(B49="","",IF(OR(COUNTIF(M49,"????N?????W")&gt;0,COUNTIF(M49,"????N?????E")&gt;0,COUNTIF(M49,"????S?????W")&gt;0,COUNTIF(M49,"????S?????E")&gt;0),_xlfn.XLOOKUP(B49,DB!$A$2:$A$205,DB!$B$2:$B$205,""),M49))</f>
        <v>MMUN</v>
      </c>
      <c r="AF49" s="2">
        <v>0.58333333333333337</v>
      </c>
      <c r="AG49" t="s">
        <v>744</v>
      </c>
      <c r="AH49" s="17">
        <v>410</v>
      </c>
      <c r="AI49" s="17" cm="1">
        <f t="array" ref="AI49">SUMPRODUCT(--(IFERROR(HOUR(Flights_2026_09_303334353637345[entry_hour]),-1)=HOUR(AF49)),--(IFERROR(Flights_2026_09_303334353637345[entry_sector],"")=AG49),--(IFERROR(Flights_2026_09_303334353637345[nfl],-1)&gt;=AH49),--(IFERROR(Flights_2026_09_303334353637345[nfl],-1)&lt;=IF(AH49=450,450,AH49+9)))</f>
        <v>0</v>
      </c>
    </row>
    <row r="50" spans="1:35" x14ac:dyDescent="0.2">
      <c r="A50" s="29" t="s">
        <v>180</v>
      </c>
      <c r="B50" s="29" t="s">
        <v>57</v>
      </c>
      <c r="C50" s="29" t="s">
        <v>19</v>
      </c>
      <c r="D50" s="29" t="s">
        <v>50</v>
      </c>
      <c r="E50" s="29" t="s">
        <v>1496</v>
      </c>
      <c r="F50" s="30">
        <v>46302.648715277777</v>
      </c>
      <c r="G50" s="29" t="s">
        <v>21</v>
      </c>
      <c r="H50" s="29" t="s">
        <v>2870</v>
      </c>
      <c r="I50" s="31">
        <v>350</v>
      </c>
      <c r="J50" s="29" t="s">
        <v>22</v>
      </c>
      <c r="K50" s="29" t="s">
        <v>23</v>
      </c>
      <c r="L50" s="31">
        <v>491</v>
      </c>
      <c r="M50" s="29" t="s">
        <v>25</v>
      </c>
      <c r="N50" s="30">
        <v>46302.618900462963</v>
      </c>
      <c r="O50" s="31">
        <v>350</v>
      </c>
      <c r="P50" s="29" t="s">
        <v>26</v>
      </c>
      <c r="Q50" s="31">
        <v>350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KEHLI</v>
      </c>
      <c r="AF50" s="2">
        <v>0.58333333333333337</v>
      </c>
      <c r="AG50" t="s">
        <v>744</v>
      </c>
      <c r="AH50" s="17">
        <v>420</v>
      </c>
      <c r="AI50" s="17" cm="1">
        <f t="array" ref="AI50">SUMPRODUCT(--(IFERROR(HOUR(Flights_2026_09_303334353637345[entry_hour]),-1)=HOUR(AF50)),--(IFERROR(Flights_2026_09_303334353637345[entry_sector],"")=AG50),--(IFERROR(Flights_2026_09_303334353637345[nfl],-1)&gt;=AH50),--(IFERROR(Flights_2026_09_303334353637345[nfl],-1)&lt;=IF(AH50=450,450,AH50+9)))</f>
        <v>0</v>
      </c>
    </row>
    <row r="51" spans="1:35" x14ac:dyDescent="0.2">
      <c r="A51" s="29" t="s">
        <v>164</v>
      </c>
      <c r="B51" s="29" t="s">
        <v>89</v>
      </c>
      <c r="C51" s="29" t="s">
        <v>19</v>
      </c>
      <c r="D51" s="29" t="s">
        <v>107</v>
      </c>
      <c r="E51" s="29" t="s">
        <v>1012</v>
      </c>
      <c r="F51" s="30">
        <v>46302.650578703702</v>
      </c>
      <c r="G51" s="29" t="s">
        <v>21</v>
      </c>
      <c r="H51" s="29" t="s">
        <v>2871</v>
      </c>
      <c r="I51" s="31">
        <v>360</v>
      </c>
      <c r="J51" s="29" t="s">
        <v>22</v>
      </c>
      <c r="K51" s="29" t="s">
        <v>23</v>
      </c>
      <c r="L51" s="31">
        <v>244</v>
      </c>
      <c r="M51" s="29" t="s">
        <v>44</v>
      </c>
      <c r="N51" s="30">
        <v>46302.631678240738</v>
      </c>
      <c r="O51" s="31">
        <v>292</v>
      </c>
      <c r="P51" s="29" t="s">
        <v>26</v>
      </c>
      <c r="Q51" s="31">
        <v>210</v>
      </c>
      <c r="R51" t="str">
        <f>IF(B51="","",_xlfn.XLOOKUP(B51,DB!$A$2:$A$205,DB!$C$2:$C$205,"")&amp;"")</f>
        <v>Sector 7</v>
      </c>
      <c r="S51" t="str">
        <f>IF(B51="","",_xlfn.XLOOKUP(B51,DB!$A$2:$A$205,DB!$E$2:$E$205,""))</f>
        <v>Sector 7</v>
      </c>
      <c r="T51" t="str">
        <f>IF(B51="","",_xlfn.XLOOKUP(B51,DB!$A$2:$A$205,DB!$F$2:$F$205,""))</f>
        <v>PAULE/SIGMA</v>
      </c>
      <c r="U51" t="str">
        <f>IF(B51="","",_xlfn.XLOOKUP(B51,DB!$A$2:$A$205,DB!$D$2:$D$205,""))</f>
        <v>MHCC</v>
      </c>
      <c r="V51" t="str">
        <f>IF(B51="","",IF(OR(COUNTIF(M51,"????N?????W")&gt;0,COUNTIF(M51,"????N?????E")&gt;0,COUNTIF(M51,"????S?????W")&gt;0,COUNTIF(M51,"????S?????E")&gt;0),_xlfn.XLOOKUP(B51,DB!$A$2:$A$205,DB!$B$2:$B$205,""),M51))</f>
        <v>SIGMA</v>
      </c>
      <c r="AF51" s="2">
        <v>0.58333333333333337</v>
      </c>
      <c r="AG51" t="s">
        <v>744</v>
      </c>
      <c r="AH51" s="17">
        <v>430</v>
      </c>
      <c r="AI51" s="17" cm="1">
        <f t="array" ref="AI51">SUMPRODUCT(--(IFERROR(HOUR(Flights_2026_09_303334353637345[entry_hour]),-1)=HOUR(AF51)),--(IFERROR(Flights_2026_09_303334353637345[entry_sector],"")=AG51),--(IFERROR(Flights_2026_09_303334353637345[nfl],-1)&gt;=AH51),--(IFERROR(Flights_2026_09_303334353637345[nfl],-1)&lt;=IF(AH51=450,450,AH51+9)))</f>
        <v>0</v>
      </c>
    </row>
    <row r="52" spans="1:35" x14ac:dyDescent="0.2">
      <c r="A52" s="29" t="s">
        <v>384</v>
      </c>
      <c r="B52" s="29" t="s">
        <v>122</v>
      </c>
      <c r="C52" s="29" t="s">
        <v>19</v>
      </c>
      <c r="D52" s="29" t="s">
        <v>41</v>
      </c>
      <c r="E52" s="29" t="s">
        <v>2593</v>
      </c>
      <c r="F52" s="30">
        <v>46302.657118055555</v>
      </c>
      <c r="G52" s="29" t="s">
        <v>21</v>
      </c>
      <c r="H52" s="29" t="s">
        <v>2872</v>
      </c>
      <c r="I52" s="31">
        <v>390</v>
      </c>
      <c r="J52" s="29" t="s">
        <v>22</v>
      </c>
      <c r="K52" s="29" t="s">
        <v>23</v>
      </c>
      <c r="L52" s="31">
        <v>849</v>
      </c>
      <c r="M52" s="29" t="s">
        <v>136</v>
      </c>
      <c r="N52" s="30">
        <v>46302.6096875</v>
      </c>
      <c r="O52" s="31">
        <v>390</v>
      </c>
      <c r="P52" s="29" t="s">
        <v>26</v>
      </c>
      <c r="Q52" s="31">
        <v>390</v>
      </c>
      <c r="R52" t="str">
        <f>IF(B52="","",_xlfn.XLOOKUP(B52,DB!$A$2:$A$205,DB!$C$2:$C$205,"")&amp;"")</f>
        <v>Sector 5</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LIDAM</v>
      </c>
      <c r="AF52" s="2">
        <v>0.58333333333333337</v>
      </c>
      <c r="AG52" t="s">
        <v>744</v>
      </c>
      <c r="AH52" s="17">
        <v>440</v>
      </c>
      <c r="AI52" s="17" cm="1">
        <f t="array" ref="AI52">SUMPRODUCT(--(IFERROR(HOUR(Flights_2026_09_303334353637345[entry_hour]),-1)=HOUR(AF52)),--(IFERROR(Flights_2026_09_303334353637345[entry_sector],"")=AG52),--(IFERROR(Flights_2026_09_303334353637345[nfl],-1)&gt;=AH52),--(IFERROR(Flights_2026_09_303334353637345[nfl],-1)&lt;=IF(AH52=450,450,AH52+9)))</f>
        <v>0</v>
      </c>
    </row>
    <row r="53" spans="1:35" x14ac:dyDescent="0.2">
      <c r="A53" s="29" t="s">
        <v>170</v>
      </c>
      <c r="B53" s="29" t="s">
        <v>171</v>
      </c>
      <c r="C53" s="29" t="s">
        <v>19</v>
      </c>
      <c r="D53" s="29" t="s">
        <v>50</v>
      </c>
      <c r="E53" s="29" t="s">
        <v>2873</v>
      </c>
      <c r="F53" s="30">
        <v>46302.661145833335</v>
      </c>
      <c r="G53" s="29" t="s">
        <v>21</v>
      </c>
      <c r="H53" s="29" t="s">
        <v>2874</v>
      </c>
      <c r="I53" s="31">
        <v>300</v>
      </c>
      <c r="J53" s="29" t="s">
        <v>22</v>
      </c>
      <c r="K53" s="29" t="s">
        <v>23</v>
      </c>
      <c r="L53" s="31">
        <v>163</v>
      </c>
      <c r="M53" s="29" t="s">
        <v>37</v>
      </c>
      <c r="N53" s="30">
        <v>46302.647499999999</v>
      </c>
      <c r="O53" s="31">
        <v>280</v>
      </c>
      <c r="P53" s="29" t="s">
        <v>26</v>
      </c>
      <c r="Q53" s="31">
        <v>220</v>
      </c>
      <c r="R53" t="str">
        <f>IF(B53="","",_xlfn.XLOOKUP(B53,DB!$A$2:$A$205,DB!$C$2:$C$205,"")&amp;"")</f>
        <v>Sector 3</v>
      </c>
      <c r="S53" t="str">
        <f>IF(B53="","",_xlfn.XLOOKUP(B53,DB!$A$2:$A$205,DB!$E$2:$E$205,""))</f>
        <v>Sector 3</v>
      </c>
      <c r="T53" t="str">
        <f>IF(B53="","",_xlfn.XLOOKUP(B53,DB!$A$2:$A$205,DB!$F$2:$F$205,""))</f>
        <v>NOSAT</v>
      </c>
      <c r="U53" t="str">
        <f>IF(B53="","",_xlfn.XLOOKUP(B53,DB!$A$2:$A$205,DB!$D$2:$D$205,""))</f>
        <v>KZHU</v>
      </c>
      <c r="V53" t="str">
        <f>IF(B53="","",IF(OR(COUNTIF(M53,"????N?????W")&gt;0,COUNTIF(M53,"????N?????E")&gt;0,COUNTIF(M53,"????S?????W")&gt;0,COUNTIF(M53,"????S?????E")&gt;0),_xlfn.XLOOKUP(B53,DB!$A$2:$A$205,DB!$B$2:$B$205,""),M53))</f>
        <v>NOSAT</v>
      </c>
      <c r="AF53" s="2">
        <v>0.58333333333333337</v>
      </c>
      <c r="AG53" t="s">
        <v>744</v>
      </c>
      <c r="AH53" s="17">
        <v>450</v>
      </c>
      <c r="AI53" s="17" cm="1">
        <f t="array" ref="AI53">SUMPRODUCT(--(IFERROR(HOUR(Flights_2026_09_303334353637345[entry_hour]),-1)=HOUR(AF53)),--(IFERROR(Flights_2026_09_303334353637345[entry_sector],"")=AG53),--(IFERROR(Flights_2026_09_303334353637345[nfl],-1)&gt;=AH53),--(IFERROR(Flights_2026_09_303334353637345[nfl],-1)&lt;=IF(AH53=450,450,AH53+9)))</f>
        <v>0</v>
      </c>
    </row>
    <row r="54" spans="1:35" x14ac:dyDescent="0.2">
      <c r="A54" s="29" t="s">
        <v>174</v>
      </c>
      <c r="B54" s="29" t="s">
        <v>175</v>
      </c>
      <c r="C54" s="29" t="s">
        <v>19</v>
      </c>
      <c r="D54" s="29" t="s">
        <v>50</v>
      </c>
      <c r="E54" s="29" t="s">
        <v>2875</v>
      </c>
      <c r="F54" s="30">
        <v>46302.663460648153</v>
      </c>
      <c r="G54" s="29" t="s">
        <v>21</v>
      </c>
      <c r="H54" s="29" t="s">
        <v>2876</v>
      </c>
      <c r="I54" s="31">
        <v>340</v>
      </c>
      <c r="J54" s="29" t="s">
        <v>22</v>
      </c>
      <c r="K54" s="29" t="s">
        <v>23</v>
      </c>
      <c r="L54" s="31">
        <v>165</v>
      </c>
      <c r="M54" s="29" t="s">
        <v>37</v>
      </c>
      <c r="N54" s="30">
        <v>46302.649583333332</v>
      </c>
      <c r="O54" s="31">
        <v>298</v>
      </c>
      <c r="P54" s="29" t="s">
        <v>26</v>
      </c>
      <c r="Q54" s="31">
        <v>220</v>
      </c>
      <c r="R54" t="str">
        <f>IF(B54="","",_xlfn.XLOOKUP(B54,DB!$A$2:$A$205,DB!$C$2:$C$205,"")&amp;"")</f>
        <v>Sector 3</v>
      </c>
      <c r="S54" t="str">
        <f>IF(B54="","",_xlfn.XLOOKUP(B54,DB!$A$2:$A$205,DB!$E$2:$E$205,""))</f>
        <v>Sector 3</v>
      </c>
      <c r="T54" t="str">
        <f>IF(B54="","",_xlfn.XLOOKUP(B54,DB!$A$2:$A$205,DB!$F$2:$F$205,""))</f>
        <v>NOSAT</v>
      </c>
      <c r="U54" t="str">
        <f>IF(B54="","",_xlfn.XLOOKUP(B54,DB!$A$2:$A$205,DB!$D$2:$D$205,""))</f>
        <v>KZHU</v>
      </c>
      <c r="V54" t="str">
        <f>IF(B54="","",IF(OR(COUNTIF(M54,"????N?????W")&gt;0,COUNTIF(M54,"????N?????E")&gt;0,COUNTIF(M54,"????S?????W")&gt;0,COUNTIF(M54,"????S?????E")&gt;0),_xlfn.XLOOKUP(B54,DB!$A$2:$A$205,DB!$B$2:$B$205,""),M54))</f>
        <v>NOSAT</v>
      </c>
      <c r="AF54" s="2">
        <v>0.58333333333333337</v>
      </c>
      <c r="AG54" t="s">
        <v>745</v>
      </c>
      <c r="AH54" s="17">
        <v>200</v>
      </c>
      <c r="AI54" s="17" cm="1">
        <f t="array" ref="AI54">SUMPRODUCT(--(IFERROR(HOUR(Flights_2026_09_303334353637345[entry_hour]),-1)=HOUR(AF54)),--(IFERROR(Flights_2026_09_303334353637345[entry_sector],"")=AG54),--(IFERROR(Flights_2026_09_303334353637345[nfl],-1)&gt;=AH54),--(IFERROR(Flights_2026_09_303334353637345[nfl],-1)&lt;=IF(AH54=450,450,AH54+9)))</f>
        <v>0</v>
      </c>
    </row>
    <row r="55" spans="1:35" x14ac:dyDescent="0.2">
      <c r="A55" s="29" t="s">
        <v>176</v>
      </c>
      <c r="B55" s="29" t="s">
        <v>177</v>
      </c>
      <c r="C55" s="29" t="s">
        <v>19</v>
      </c>
      <c r="D55" s="29" t="s">
        <v>120</v>
      </c>
      <c r="E55" s="29" t="s">
        <v>2877</v>
      </c>
      <c r="F55" s="30">
        <v>46302.665833333333</v>
      </c>
      <c r="G55" s="29" t="s">
        <v>21</v>
      </c>
      <c r="H55" s="29" t="s">
        <v>2878</v>
      </c>
      <c r="I55" s="31">
        <v>320</v>
      </c>
      <c r="J55" s="29" t="s">
        <v>22</v>
      </c>
      <c r="K55" s="29" t="s">
        <v>23</v>
      </c>
      <c r="L55" s="31">
        <v>174</v>
      </c>
      <c r="M55" s="29" t="s">
        <v>37</v>
      </c>
      <c r="N55" s="30">
        <v>46302.65143518518</v>
      </c>
      <c r="O55" s="31">
        <v>278</v>
      </c>
      <c r="P55" s="29" t="s">
        <v>26</v>
      </c>
      <c r="Q55" s="31">
        <v>220</v>
      </c>
      <c r="R55" t="str">
        <f>IF(B55="","",_xlfn.XLOOKUP(B55,DB!$A$2:$A$205,DB!$C$2:$C$205,"")&amp;"")</f>
        <v>Sector 3</v>
      </c>
      <c r="S55" t="str">
        <f>IF(B55="","",_xlfn.XLOOKUP(B55,DB!$A$2:$A$205,DB!$E$2:$E$205,""))</f>
        <v>Sector 3</v>
      </c>
      <c r="T55" t="str">
        <f>IF(B55="","",_xlfn.XLOOKUP(B55,DB!$A$2:$A$205,DB!$F$2:$F$205,""))</f>
        <v>NOSAT</v>
      </c>
      <c r="U55" t="str">
        <f>IF(B55="","",_xlfn.XLOOKUP(B55,DB!$A$2:$A$205,DB!$D$2:$D$205,""))</f>
        <v>KZHU</v>
      </c>
      <c r="V55" t="str">
        <f>IF(B55="","",IF(OR(COUNTIF(M55,"????N?????W")&gt;0,COUNTIF(M55,"????N?????E")&gt;0,COUNTIF(M55,"????S?????W")&gt;0,COUNTIF(M55,"????S?????E")&gt;0),_xlfn.XLOOKUP(B55,DB!$A$2:$A$205,DB!$B$2:$B$205,""),M55))</f>
        <v>NOSAT</v>
      </c>
      <c r="AF55" s="2">
        <v>0.58333333333333337</v>
      </c>
      <c r="AG55" t="s">
        <v>745</v>
      </c>
      <c r="AH55" s="17">
        <v>210</v>
      </c>
      <c r="AI55" s="17" cm="1">
        <f t="array" ref="AI55">SUMPRODUCT(--(IFERROR(HOUR(Flights_2026_09_303334353637345[entry_hour]),-1)=HOUR(AF55)),--(IFERROR(Flights_2026_09_303334353637345[entry_sector],"")=AG55),--(IFERROR(Flights_2026_09_303334353637345[nfl],-1)&gt;=AH55),--(IFERROR(Flights_2026_09_303334353637345[nfl],-1)&lt;=IF(AH55=450,450,AH55+9)))</f>
        <v>0</v>
      </c>
    </row>
    <row r="56" spans="1:35" x14ac:dyDescent="0.2">
      <c r="A56" s="29" t="s">
        <v>153</v>
      </c>
      <c r="B56" s="29" t="s">
        <v>154</v>
      </c>
      <c r="C56" s="29" t="s">
        <v>19</v>
      </c>
      <c r="D56" s="29" t="s">
        <v>53</v>
      </c>
      <c r="E56" s="29" t="s">
        <v>138</v>
      </c>
      <c r="F56" s="30">
        <v>46302.67086805556</v>
      </c>
      <c r="G56" s="29" t="s">
        <v>21</v>
      </c>
      <c r="H56" s="29" t="s">
        <v>2879</v>
      </c>
      <c r="I56" s="31">
        <v>370</v>
      </c>
      <c r="J56" s="29" t="s">
        <v>22</v>
      </c>
      <c r="K56" s="29" t="s">
        <v>23</v>
      </c>
      <c r="L56" s="31">
        <v>870</v>
      </c>
      <c r="M56" s="29" t="s">
        <v>2880</v>
      </c>
      <c r="N56" s="30">
        <v>46302.622546296298</v>
      </c>
      <c r="O56" s="31">
        <v>370</v>
      </c>
      <c r="P56" s="29" t="s">
        <v>26</v>
      </c>
      <c r="Q56" s="31">
        <v>370</v>
      </c>
      <c r="R56" t="str">
        <f>IF(B56="","",_xlfn.XLOOKUP(B56,DB!$A$2:$A$205,DB!$C$2:$C$205,"")&amp;"")</f>
        <v>Sector 5</v>
      </c>
      <c r="S56" t="str">
        <f>IF(B56="","",_xlfn.XLOOKUP(B56,DB!$A$2:$A$205,DB!$E$2:$E$205,""))</f>
        <v>Sector 4</v>
      </c>
      <c r="T56" t="str">
        <f>IF(B56="","",_xlfn.XLOOKUP(B56,DB!$A$2:$A$205,DB!$F$2:$F$205,""))</f>
        <v>VOMAR/XUDUN</v>
      </c>
      <c r="U56" t="str">
        <f>IF(B56="","",_xlfn.XLOOKUP(B56,DB!$A$2:$A$205,DB!$D$2:$D$205,""))</f>
        <v>MMTY</v>
      </c>
      <c r="V56" t="str">
        <f>IF(B56="","",IF(OR(COUNTIF(M56,"????N?????W")&gt;0,COUNTIF(M56,"????N?????E")&gt;0,COUNTIF(M56,"????S?????W")&gt;0,COUNTIF(M56,"????S?????E")&gt;0),_xlfn.XLOOKUP(B56,DB!$A$2:$A$205,DB!$B$2:$B$205,""),M56))</f>
        <v>MATOL</v>
      </c>
      <c r="AF56" s="2">
        <v>0.58333333333333337</v>
      </c>
      <c r="AG56" t="s">
        <v>745</v>
      </c>
      <c r="AH56" s="17">
        <v>220</v>
      </c>
      <c r="AI56" s="17" cm="1">
        <f t="array" ref="AI56">SUMPRODUCT(--(IFERROR(HOUR(Flights_2026_09_303334353637345[entry_hour]),-1)=HOUR(AF56)),--(IFERROR(Flights_2026_09_303334353637345[entry_sector],"")=AG56),--(IFERROR(Flights_2026_09_303334353637345[nfl],-1)&gt;=AH56),--(IFERROR(Flights_2026_09_303334353637345[nfl],-1)&lt;=IF(AH56=450,450,AH56+9)))</f>
        <v>0</v>
      </c>
    </row>
    <row r="57" spans="1:35" x14ac:dyDescent="0.2">
      <c r="A57" s="29" t="s">
        <v>205</v>
      </c>
      <c r="B57" s="29" t="s">
        <v>206</v>
      </c>
      <c r="C57" s="29" t="s">
        <v>19</v>
      </c>
      <c r="D57" s="29" t="s">
        <v>41</v>
      </c>
      <c r="E57" s="29" t="s">
        <v>2881</v>
      </c>
      <c r="F57" s="30">
        <v>46302.672662037032</v>
      </c>
      <c r="G57" s="29" t="s">
        <v>21</v>
      </c>
      <c r="H57" s="29" t="s">
        <v>2882</v>
      </c>
      <c r="I57" s="31">
        <v>360</v>
      </c>
      <c r="J57" s="29" t="s">
        <v>22</v>
      </c>
      <c r="K57" s="29" t="s">
        <v>23</v>
      </c>
      <c r="L57" s="31">
        <v>215</v>
      </c>
      <c r="M57" s="29" t="s">
        <v>44</v>
      </c>
      <c r="N57" s="30">
        <v>46302.655555555553</v>
      </c>
      <c r="O57" s="31">
        <v>210</v>
      </c>
      <c r="P57" s="29" t="s">
        <v>26</v>
      </c>
      <c r="Q57" s="31">
        <v>360</v>
      </c>
      <c r="R57" t="str">
        <f>IF(B57="","",_xlfn.XLOOKUP(B57,DB!$A$2:$A$205,DB!$C$2:$C$205,"")&amp;"")</f>
        <v>Sector 7</v>
      </c>
      <c r="S57" t="str">
        <f>IF(B57="","",_xlfn.XLOOKUP(B57,DB!$A$2:$A$205,DB!$E$2:$E$205,""))</f>
        <v>Sector 7</v>
      </c>
      <c r="T57" t="str">
        <f>IF(B57="","",_xlfn.XLOOKUP(B57,DB!$A$2:$A$205,DB!$F$2:$F$205,""))</f>
        <v>PAULE/SIGMA</v>
      </c>
      <c r="U57" t="str">
        <f>IF(B57="","",_xlfn.XLOOKUP(B57,DB!$A$2:$A$205,DB!$D$2:$D$205,""))</f>
        <v>MHCC</v>
      </c>
      <c r="V57" t="str">
        <f>IF(B57="","",IF(OR(COUNTIF(M57,"????N?????W")&gt;0,COUNTIF(M57,"????N?????E")&gt;0,COUNTIF(M57,"????S?????W")&gt;0,COUNTIF(M57,"????S?????E")&gt;0),_xlfn.XLOOKUP(B57,DB!$A$2:$A$205,DB!$B$2:$B$205,""),M57))</f>
        <v>SIGMA</v>
      </c>
      <c r="AF57" s="2">
        <v>0.58333333333333337</v>
      </c>
      <c r="AG57" t="s">
        <v>745</v>
      </c>
      <c r="AH57" s="17">
        <v>230</v>
      </c>
      <c r="AI57" s="17" cm="1">
        <f t="array" ref="AI57">SUMPRODUCT(--(IFERROR(HOUR(Flights_2026_09_303334353637345[entry_hour]),-1)=HOUR(AF57)),--(IFERROR(Flights_2026_09_303334353637345[entry_sector],"")=AG57),--(IFERROR(Flights_2026_09_303334353637345[nfl],-1)&gt;=AH57),--(IFERROR(Flights_2026_09_303334353637345[nfl],-1)&lt;=IF(AH57=450,450,AH57+9)))</f>
        <v>0</v>
      </c>
    </row>
    <row r="58" spans="1:35" x14ac:dyDescent="0.2">
      <c r="A58" s="29" t="s">
        <v>202</v>
      </c>
      <c r="B58" s="29" t="s">
        <v>203</v>
      </c>
      <c r="C58" s="29" t="s">
        <v>19</v>
      </c>
      <c r="D58" s="29" t="s">
        <v>50</v>
      </c>
      <c r="E58" s="29" t="s">
        <v>2883</v>
      </c>
      <c r="F58" s="30">
        <v>46302.675127314811</v>
      </c>
      <c r="G58" s="29" t="s">
        <v>21</v>
      </c>
      <c r="H58" s="29" t="s">
        <v>2884</v>
      </c>
      <c r="I58" s="31">
        <v>330</v>
      </c>
      <c r="J58" s="29" t="s">
        <v>22</v>
      </c>
      <c r="K58" s="29" t="s">
        <v>23</v>
      </c>
      <c r="L58" s="31">
        <v>427</v>
      </c>
      <c r="M58" s="29" t="s">
        <v>218</v>
      </c>
      <c r="N58" s="30">
        <v>46302.647407407407</v>
      </c>
      <c r="O58" s="31">
        <v>330</v>
      </c>
      <c r="P58" s="29" t="s">
        <v>26</v>
      </c>
      <c r="Q58" s="31">
        <v>330</v>
      </c>
      <c r="R58" t="str">
        <f>IF(B58="","",_xlfn.XLOOKUP(B58,DB!$A$2:$A$205,DB!$C$2:$C$205,"")&amp;"")</f>
        <v>Sector 3</v>
      </c>
      <c r="S58" t="str">
        <f>IF(B58="","",_xlfn.XLOOKUP(B58,DB!$A$2:$A$205,DB!$E$2:$E$205,""))</f>
        <v>Sector 3</v>
      </c>
      <c r="T58" t="str">
        <f>IF(B58="","",_xlfn.XLOOKUP(B58,DB!$A$2:$A$205,DB!$F$2:$F$205,""))</f>
        <v>NOSAT</v>
      </c>
      <c r="U58" t="str">
        <f>IF(B58="","",_xlfn.XLOOKUP(B58,DB!$A$2:$A$205,DB!$D$2:$D$205,""))</f>
        <v>KZHU</v>
      </c>
      <c r="V58" t="str">
        <f>IF(B58="","",IF(OR(COUNTIF(M58,"????N?????W")&gt;0,COUNTIF(M58,"????N?????E")&gt;0,COUNTIF(M58,"????S?????W")&gt;0,COUNTIF(M58,"????S?????E")&gt;0),_xlfn.XLOOKUP(B58,DB!$A$2:$A$205,DB!$B$2:$B$205,""),M58))</f>
        <v>IRDOV</v>
      </c>
      <c r="AF58" s="2">
        <v>0.58333333333333337</v>
      </c>
      <c r="AG58" t="s">
        <v>745</v>
      </c>
      <c r="AH58" s="17">
        <v>240</v>
      </c>
      <c r="AI58" s="17" cm="1">
        <f t="array" ref="AI58">SUMPRODUCT(--(IFERROR(HOUR(Flights_2026_09_303334353637345[entry_hour]),-1)=HOUR(AF58)),--(IFERROR(Flights_2026_09_303334353637345[entry_sector],"")=AG58),--(IFERROR(Flights_2026_09_303334353637345[nfl],-1)&gt;=AH58),--(IFERROR(Flights_2026_09_303334353637345[nfl],-1)&lt;=IF(AH58=450,450,AH58+9)))</f>
        <v>0</v>
      </c>
    </row>
    <row r="59" spans="1:35" x14ac:dyDescent="0.2">
      <c r="A59" s="29" t="s">
        <v>238</v>
      </c>
      <c r="B59" s="29" t="s">
        <v>46</v>
      </c>
      <c r="C59" s="29" t="s">
        <v>19</v>
      </c>
      <c r="D59" s="29" t="s">
        <v>50</v>
      </c>
      <c r="E59" s="29" t="s">
        <v>1036</v>
      </c>
      <c r="F59" s="30">
        <v>46302.678645833337</v>
      </c>
      <c r="G59" s="29" t="s">
        <v>21</v>
      </c>
      <c r="H59" s="29" t="s">
        <v>2885</v>
      </c>
      <c r="I59" s="31">
        <v>350</v>
      </c>
      <c r="J59" s="29" t="s">
        <v>22</v>
      </c>
      <c r="K59" s="29" t="s">
        <v>23</v>
      </c>
      <c r="L59" s="31">
        <v>426</v>
      </c>
      <c r="M59" s="29" t="s">
        <v>218</v>
      </c>
      <c r="N59" s="30">
        <v>46302.651377314818</v>
      </c>
      <c r="O59" s="31">
        <v>350</v>
      </c>
      <c r="P59" s="29" t="s">
        <v>26</v>
      </c>
      <c r="Q59" s="31">
        <v>350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IRDOV</v>
      </c>
      <c r="AF59" s="2">
        <v>0.58333333333333337</v>
      </c>
      <c r="AG59" t="s">
        <v>745</v>
      </c>
      <c r="AH59" s="17">
        <v>250</v>
      </c>
      <c r="AI59" s="17" cm="1">
        <f t="array" ref="AI59">SUMPRODUCT(--(IFERROR(HOUR(Flights_2026_09_303334353637345[entry_hour]),-1)=HOUR(AF59)),--(IFERROR(Flights_2026_09_303334353637345[entry_sector],"")=AG59),--(IFERROR(Flights_2026_09_303334353637345[nfl],-1)&gt;=AH59),--(IFERROR(Flights_2026_09_303334353637345[nfl],-1)&lt;=IF(AH59=450,450,AH59+9)))</f>
        <v>0</v>
      </c>
    </row>
    <row r="60" spans="1:35" x14ac:dyDescent="0.2">
      <c r="A60" s="29" t="s">
        <v>191</v>
      </c>
      <c r="B60" s="29" t="s">
        <v>52</v>
      </c>
      <c r="C60" s="29" t="s">
        <v>19</v>
      </c>
      <c r="D60" s="29" t="s">
        <v>76</v>
      </c>
      <c r="E60" s="29" t="s">
        <v>116</v>
      </c>
      <c r="F60" s="30">
        <v>46302.688657407409</v>
      </c>
      <c r="G60" s="29" t="s">
        <v>21</v>
      </c>
      <c r="H60" s="29" t="s">
        <v>2886</v>
      </c>
      <c r="I60" s="31">
        <v>350</v>
      </c>
      <c r="J60" s="29" t="s">
        <v>22</v>
      </c>
      <c r="K60" s="29" t="s">
        <v>23</v>
      </c>
      <c r="L60" s="31">
        <v>895</v>
      </c>
      <c r="M60" s="29" t="s">
        <v>78</v>
      </c>
      <c r="N60" s="30">
        <v>46302.638854166667</v>
      </c>
      <c r="O60" s="31">
        <v>350</v>
      </c>
      <c r="P60" s="29" t="s">
        <v>26</v>
      </c>
      <c r="Q60" s="31">
        <v>350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303334353637345[entry_hour]),-1)=HOUR(AF60)),--(IFERROR(Flights_2026_09_303334353637345[entry_sector],"")=AG60),--(IFERROR(Flights_2026_09_303334353637345[nfl],-1)&gt;=AH60),--(IFERROR(Flights_2026_09_303334353637345[nfl],-1)&lt;=IF(AH60=450,450,AH60+9)))</f>
        <v>0</v>
      </c>
    </row>
    <row r="61" spans="1:35" x14ac:dyDescent="0.2">
      <c r="A61" s="29" t="s">
        <v>185</v>
      </c>
      <c r="B61" s="29" t="s">
        <v>186</v>
      </c>
      <c r="C61" s="29" t="s">
        <v>19</v>
      </c>
      <c r="D61" s="29" t="s">
        <v>20</v>
      </c>
      <c r="E61" s="29" t="s">
        <v>2887</v>
      </c>
      <c r="F61" s="30">
        <v>46302.689687499995</v>
      </c>
      <c r="G61" s="29" t="s">
        <v>21</v>
      </c>
      <c r="H61" s="29" t="s">
        <v>2888</v>
      </c>
      <c r="I61" s="31">
        <v>340</v>
      </c>
      <c r="J61" s="29" t="s">
        <v>22</v>
      </c>
      <c r="K61" s="29" t="s">
        <v>23</v>
      </c>
      <c r="L61" s="31">
        <v>190</v>
      </c>
      <c r="M61" s="29" t="s">
        <v>37</v>
      </c>
      <c r="N61" s="30">
        <v>46302.67487268518</v>
      </c>
      <c r="O61" s="31">
        <v>208</v>
      </c>
      <c r="P61" s="29" t="s">
        <v>26</v>
      </c>
      <c r="Q61" s="3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303334353637345[entry_hour]),-1)=HOUR(AF61)),--(IFERROR(Flights_2026_09_303334353637345[entry_sector],"")=AG61),--(IFERROR(Flights_2026_09_303334353637345[nfl],-1)&gt;=AH61),--(IFERROR(Flights_2026_09_303334353637345[nfl],-1)&lt;=IF(AH61=450,450,AH61+9)))</f>
        <v>0</v>
      </c>
    </row>
    <row r="62" spans="1:35" x14ac:dyDescent="0.2">
      <c r="A62" s="29" t="s">
        <v>194</v>
      </c>
      <c r="B62" s="29" t="s">
        <v>65</v>
      </c>
      <c r="C62" s="29" t="s">
        <v>19</v>
      </c>
      <c r="D62" s="29" t="s">
        <v>76</v>
      </c>
      <c r="E62" s="29" t="s">
        <v>321</v>
      </c>
      <c r="F62" s="30">
        <v>46302.691250000003</v>
      </c>
      <c r="G62" s="29" t="s">
        <v>21</v>
      </c>
      <c r="H62" s="29" t="s">
        <v>2889</v>
      </c>
      <c r="I62" s="31">
        <v>350</v>
      </c>
      <c r="J62" s="29" t="s">
        <v>22</v>
      </c>
      <c r="K62" s="29" t="s">
        <v>23</v>
      </c>
      <c r="L62" s="31">
        <v>894</v>
      </c>
      <c r="M62" s="29" t="s">
        <v>78</v>
      </c>
      <c r="N62" s="30">
        <v>46302.641111111108</v>
      </c>
      <c r="O62" s="31">
        <v>350</v>
      </c>
      <c r="P62" s="29" t="s">
        <v>26</v>
      </c>
      <c r="Q62" s="31">
        <v>350</v>
      </c>
      <c r="R62" t="str">
        <f>IF(B62="","",_xlfn.XLOOKUP(B62,DB!$A$2:$A$205,DB!$C$2:$C$205,"")&amp;"")</f>
        <v>Sector 6</v>
      </c>
      <c r="S62" t="str">
        <f>IF(B62="","",_xlfn.XLOOKUP(B62,DB!$A$2:$A$205,DB!$E$2:$E$205,""))</f>
        <v>Sector 4</v>
      </c>
      <c r="T62" t="str">
        <f>IF(B62="","",_xlfn.XLOOKUP(B62,DB!$A$2:$A$205,DB!$F$2:$F$205,""))</f>
        <v>VOMAR/XUDUN</v>
      </c>
      <c r="U62" t="str">
        <f>IF(B62="","",_xlfn.XLOOKUP(B62,DB!$A$2:$A$205,DB!$D$2:$D$205,""))</f>
        <v>MMEX</v>
      </c>
      <c r="V62" t="str">
        <f>IF(B62="","",IF(OR(COUNTIF(M62,"????N?????W")&gt;0,COUNTIF(M62,"????N?????E")&gt;0,COUNTIF(M62,"????S?????W")&gt;0,COUNTIF(M62,"????S?????E")&gt;0),_xlfn.XLOOKUP(B62,DB!$A$2:$A$205,DB!$B$2:$B$205,""),M62))</f>
        <v>GOTAS</v>
      </c>
      <c r="AF62" s="2">
        <v>0.58333333333333337</v>
      </c>
      <c r="AG62" t="s">
        <v>745</v>
      </c>
      <c r="AH62" s="17">
        <v>280</v>
      </c>
      <c r="AI62" s="17" cm="1">
        <f t="array" ref="AI62">SUMPRODUCT(--(IFERROR(HOUR(Flights_2026_09_303334353637345[entry_hour]),-1)=HOUR(AF62)),--(IFERROR(Flights_2026_09_303334353637345[entry_sector],"")=AG62),--(IFERROR(Flights_2026_09_303334353637345[nfl],-1)&gt;=AH62),--(IFERROR(Flights_2026_09_303334353637345[nfl],-1)&lt;=IF(AH62=450,450,AH62+9)))</f>
        <v>0</v>
      </c>
    </row>
    <row r="63" spans="1:35" x14ac:dyDescent="0.2">
      <c r="A63" s="29" t="s">
        <v>2299</v>
      </c>
      <c r="B63" s="29" t="s">
        <v>208</v>
      </c>
      <c r="C63" s="29" t="s">
        <v>19</v>
      </c>
      <c r="D63" s="29" t="s">
        <v>50</v>
      </c>
      <c r="E63" s="29" t="s">
        <v>1350</v>
      </c>
      <c r="F63" s="30">
        <v>46302.692812499998</v>
      </c>
      <c r="G63" s="29" t="s">
        <v>21</v>
      </c>
      <c r="H63" s="29" t="s">
        <v>2890</v>
      </c>
      <c r="I63" s="31">
        <v>330</v>
      </c>
      <c r="J63" s="29" t="s">
        <v>22</v>
      </c>
      <c r="K63" s="29" t="s">
        <v>23</v>
      </c>
      <c r="L63" s="31">
        <v>492</v>
      </c>
      <c r="M63" s="29" t="s">
        <v>2891</v>
      </c>
      <c r="N63" s="30">
        <v>46302.66201388889</v>
      </c>
      <c r="O63" s="31">
        <v>320</v>
      </c>
      <c r="P63" s="29" t="s">
        <v>26</v>
      </c>
      <c r="Q63" s="31">
        <v>330</v>
      </c>
      <c r="R63" t="str">
        <f>IF(B63="","",_xlfn.XLOOKUP(B63,DB!$A$2:$A$205,DB!$C$2:$C$205,"")&amp;"")</f>
        <v>Sector 3</v>
      </c>
      <c r="S63" t="str">
        <f>IF(B63="","",_xlfn.XLOOKUP(B63,DB!$A$2:$A$205,DB!$E$2:$E$205,""))</f>
        <v>Sector 3</v>
      </c>
      <c r="T63" t="str">
        <f>IF(B63="","",_xlfn.XLOOKUP(B63,DB!$A$2:$A$205,DB!$F$2:$F$205,""))</f>
        <v>NOSAT</v>
      </c>
      <c r="U63" t="str">
        <f>IF(B63="","",_xlfn.XLOOKUP(B63,DB!$A$2:$A$205,DB!$D$2:$D$205,""))</f>
        <v>KZHU</v>
      </c>
      <c r="V63" t="str">
        <f>IF(B63="","",IF(OR(COUNTIF(M63,"????N?????W")&gt;0,COUNTIF(M63,"????N?????E")&gt;0,COUNTIF(M63,"????S?????W")&gt;0,COUNTIF(M63,"????S?????E")&gt;0),_xlfn.XLOOKUP(B63,DB!$A$2:$A$205,DB!$B$2:$B$205,""),M63))</f>
        <v>IRDOV</v>
      </c>
      <c r="AF63" s="2">
        <v>0.58333333333333337</v>
      </c>
      <c r="AG63" t="s">
        <v>745</v>
      </c>
      <c r="AH63" s="17">
        <v>290</v>
      </c>
      <c r="AI63" s="17" cm="1">
        <f t="array" ref="AI63">SUMPRODUCT(--(IFERROR(HOUR(Flights_2026_09_303334353637345[entry_hour]),-1)=HOUR(AF63)),--(IFERROR(Flights_2026_09_303334353637345[entry_sector],"")=AG63),--(IFERROR(Flights_2026_09_303334353637345[nfl],-1)&gt;=AH63),--(IFERROR(Flights_2026_09_303334353637345[nfl],-1)&lt;=IF(AH63=450,450,AH63+9)))</f>
        <v>0</v>
      </c>
    </row>
    <row r="64" spans="1:35" x14ac:dyDescent="0.2">
      <c r="A64" s="29" t="s">
        <v>212</v>
      </c>
      <c r="B64" s="29" t="s">
        <v>213</v>
      </c>
      <c r="C64" s="29" t="s">
        <v>19</v>
      </c>
      <c r="D64" s="29" t="s">
        <v>107</v>
      </c>
      <c r="E64" s="29" t="s">
        <v>1824</v>
      </c>
      <c r="F64" s="30">
        <v>46302.697337962964</v>
      </c>
      <c r="G64" s="29" t="s">
        <v>21</v>
      </c>
      <c r="H64" s="29" t="s">
        <v>2892</v>
      </c>
      <c r="I64" s="31">
        <v>330</v>
      </c>
      <c r="J64" s="29" t="s">
        <v>22</v>
      </c>
      <c r="K64" s="29" t="s">
        <v>23</v>
      </c>
      <c r="L64" s="31">
        <v>503</v>
      </c>
      <c r="M64" s="29" t="s">
        <v>2893</v>
      </c>
      <c r="N64" s="30">
        <v>46302.666747685187</v>
      </c>
      <c r="O64" s="31">
        <v>330</v>
      </c>
      <c r="P64" s="29" t="s">
        <v>26</v>
      </c>
      <c r="Q64" s="31">
        <v>330</v>
      </c>
      <c r="R64" t="str">
        <f>IF(B64="","",_xlfn.XLOOKUP(B64,DB!$A$2:$A$205,DB!$C$2:$C$205,"")&amp;"")</f>
        <v>Sector 5</v>
      </c>
      <c r="S64" t="str">
        <f>IF(B64="","",_xlfn.XLOOKUP(B64,DB!$A$2:$A$205,DB!$E$2:$E$205,""))</f>
        <v>Sector 4</v>
      </c>
      <c r="T64" t="str">
        <f>IF(B64="","",_xlfn.XLOOKUP(B64,DB!$A$2:$A$205,DB!$F$2:$F$205,""))</f>
        <v>VOMAR/XUDUN</v>
      </c>
      <c r="U64" t="str">
        <f>IF(B64="","",_xlfn.XLOOKUP(B64,DB!$A$2:$A$205,DB!$D$2:$D$205,""))</f>
        <v>KZHU</v>
      </c>
      <c r="V64" t="str">
        <f>IF(B64="","",IF(OR(COUNTIF(M64,"????N?????W")&gt;0,COUNTIF(M64,"????N?????E")&gt;0,COUNTIF(M64,"????S?????W")&gt;0,COUNTIF(M64,"????S?????E")&gt;0),_xlfn.XLOOKUP(B64,DB!$A$2:$A$205,DB!$B$2:$B$205,""),M64))</f>
        <v>IPSEV</v>
      </c>
      <c r="AF64" s="2">
        <v>0.58333333333333337</v>
      </c>
      <c r="AG64" t="s">
        <v>745</v>
      </c>
      <c r="AH64" s="17">
        <v>300</v>
      </c>
      <c r="AI64" s="17" cm="1">
        <f t="array" ref="AI64">SUMPRODUCT(--(IFERROR(HOUR(Flights_2026_09_303334353637345[entry_hour]),-1)=HOUR(AF64)),--(IFERROR(Flights_2026_09_303334353637345[entry_sector],"")=AG64),--(IFERROR(Flights_2026_09_303334353637345[nfl],-1)&gt;=AH64),--(IFERROR(Flights_2026_09_303334353637345[nfl],-1)&lt;=IF(AH64=450,450,AH64+9)))</f>
        <v>0</v>
      </c>
    </row>
    <row r="65" spans="1:35" x14ac:dyDescent="0.2">
      <c r="A65" s="29" t="s">
        <v>184</v>
      </c>
      <c r="B65" s="29" t="s">
        <v>141</v>
      </c>
      <c r="C65" s="29" t="s">
        <v>19</v>
      </c>
      <c r="D65" s="29" t="s">
        <v>76</v>
      </c>
      <c r="E65" s="29" t="s">
        <v>2894</v>
      </c>
      <c r="F65" s="30">
        <v>46302.699224537035</v>
      </c>
      <c r="G65" s="29" t="s">
        <v>21</v>
      </c>
      <c r="H65" s="29" t="s">
        <v>2895</v>
      </c>
      <c r="I65" s="31">
        <v>340</v>
      </c>
      <c r="J65" s="29" t="s">
        <v>22</v>
      </c>
      <c r="K65" s="29" t="s">
        <v>23</v>
      </c>
      <c r="L65" s="31">
        <v>237</v>
      </c>
      <c r="M65" s="29" t="s">
        <v>37</v>
      </c>
      <c r="N65" s="30">
        <v>46302.678796296299</v>
      </c>
      <c r="O65" s="31">
        <v>260</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303334353637345[entry_hour]),-1)=HOUR(AF65)),--(IFERROR(Flights_2026_09_303334353637345[entry_sector],"")=AG65),--(IFERROR(Flights_2026_09_303334353637345[nfl],-1)&gt;=AH65),--(IFERROR(Flights_2026_09_303334353637345[nfl],-1)&lt;=IF(AH65=450,450,AH65+9)))</f>
        <v>0</v>
      </c>
    </row>
    <row r="66" spans="1:35" x14ac:dyDescent="0.2">
      <c r="A66" s="29" t="s">
        <v>181</v>
      </c>
      <c r="B66" s="29" t="s">
        <v>182</v>
      </c>
      <c r="C66" s="29" t="s">
        <v>19</v>
      </c>
      <c r="D66" s="29" t="s">
        <v>53</v>
      </c>
      <c r="E66" s="29" t="s">
        <v>2896</v>
      </c>
      <c r="F66" s="30">
        <v>46302.700613425928</v>
      </c>
      <c r="G66" s="29" t="s">
        <v>21</v>
      </c>
      <c r="H66" s="29" t="s">
        <v>2897</v>
      </c>
      <c r="I66" s="31">
        <v>360</v>
      </c>
      <c r="J66" s="29" t="s">
        <v>22</v>
      </c>
      <c r="K66" s="29" t="s">
        <v>23</v>
      </c>
      <c r="L66" s="31">
        <v>189</v>
      </c>
      <c r="M66" s="29" t="s">
        <v>37</v>
      </c>
      <c r="N66" s="30">
        <v>46302.684756944444</v>
      </c>
      <c r="O66" s="31">
        <v>154</v>
      </c>
      <c r="P66" s="29" t="s">
        <v>26</v>
      </c>
      <c r="Q66" s="31">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303334353637345[entry_hour]),-1)=HOUR(AF66)),--(IFERROR(Flights_2026_09_303334353637345[entry_sector],"")=AG66),--(IFERROR(Flights_2026_09_303334353637345[nfl],-1)&gt;=AH66),--(IFERROR(Flights_2026_09_303334353637345[nfl],-1)&lt;=IF(AH66=450,450,AH66+9)))</f>
        <v>0</v>
      </c>
    </row>
    <row r="67" spans="1:35" x14ac:dyDescent="0.2">
      <c r="A67" s="29" t="s">
        <v>195</v>
      </c>
      <c r="B67" s="29" t="s">
        <v>196</v>
      </c>
      <c r="C67" s="29" t="s">
        <v>19</v>
      </c>
      <c r="D67" s="29" t="s">
        <v>107</v>
      </c>
      <c r="E67" s="29" t="s">
        <v>2898</v>
      </c>
      <c r="F67" s="30">
        <v>46302.704745370371</v>
      </c>
      <c r="G67" s="29" t="s">
        <v>21</v>
      </c>
      <c r="H67" s="29" t="s">
        <v>2899</v>
      </c>
      <c r="I67" s="31">
        <v>360</v>
      </c>
      <c r="J67" s="29" t="s">
        <v>22</v>
      </c>
      <c r="K67" s="29" t="s">
        <v>23</v>
      </c>
      <c r="L67" s="31">
        <v>188</v>
      </c>
      <c r="M67" s="29" t="s">
        <v>37</v>
      </c>
      <c r="N67" s="30">
        <v>46302.689652777779</v>
      </c>
      <c r="O67" s="31">
        <v>172</v>
      </c>
      <c r="P67" s="29" t="s">
        <v>26</v>
      </c>
      <c r="Q67" s="31">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303334353637345[entry_hour]),-1)=HOUR(AF67)),--(IFERROR(Flights_2026_09_303334353637345[entry_sector],"")=AG67),--(IFERROR(Flights_2026_09_303334353637345[nfl],-1)&gt;=AH67),--(IFERROR(Flights_2026_09_303334353637345[nfl],-1)&lt;=IF(AH67=450,450,AH67+9)))</f>
        <v>0</v>
      </c>
    </row>
    <row r="68" spans="1:35" x14ac:dyDescent="0.2">
      <c r="A68" s="29" t="s">
        <v>198</v>
      </c>
      <c r="B68" s="29" t="s">
        <v>199</v>
      </c>
      <c r="C68" s="29" t="s">
        <v>19</v>
      </c>
      <c r="D68" s="29" t="s">
        <v>41</v>
      </c>
      <c r="E68" s="29" t="s">
        <v>2295</v>
      </c>
      <c r="F68" s="30">
        <v>46302.710659722223</v>
      </c>
      <c r="G68" s="29" t="s">
        <v>21</v>
      </c>
      <c r="H68" s="29" t="s">
        <v>2900</v>
      </c>
      <c r="I68" s="31">
        <v>360</v>
      </c>
      <c r="J68" s="29" t="s">
        <v>22</v>
      </c>
      <c r="K68" s="29" t="s">
        <v>23</v>
      </c>
      <c r="L68" s="31">
        <v>239</v>
      </c>
      <c r="M68" s="29" t="s">
        <v>44</v>
      </c>
      <c r="N68" s="30">
        <v>46302.693715277783</v>
      </c>
      <c r="O68" s="31">
        <v>170</v>
      </c>
      <c r="P68" s="29" t="s">
        <v>26</v>
      </c>
      <c r="Q68" s="31">
        <v>360</v>
      </c>
      <c r="R68" t="str">
        <f>IF(B68="","",_xlfn.XLOOKUP(B68,DB!$A$2:$A$205,DB!$C$2:$C$205,"")&amp;"")</f>
        <v>Sector 7</v>
      </c>
      <c r="S68" t="str">
        <f>IF(B68="","",_xlfn.XLOOKUP(B68,DB!$A$2:$A$205,DB!$E$2:$E$205,""))</f>
        <v>Sector 7</v>
      </c>
      <c r="T68" t="str">
        <f>IF(B68="","",_xlfn.XLOOKUP(B68,DB!$A$2:$A$205,DB!$F$2:$F$205,""))</f>
        <v>PAULE/SIGMA</v>
      </c>
      <c r="U68" t="str">
        <f>IF(B68="","",_xlfn.XLOOKUP(B68,DB!$A$2:$A$205,DB!$D$2:$D$205,""))</f>
        <v>MHCC</v>
      </c>
      <c r="V68" t="str">
        <f>IF(B68="","",IF(OR(COUNTIF(M68,"????N?????W")&gt;0,COUNTIF(M68,"????N?????E")&gt;0,COUNTIF(M68,"????S?????W")&gt;0,COUNTIF(M68,"????S?????E")&gt;0),_xlfn.XLOOKUP(B68,DB!$A$2:$A$205,DB!$B$2:$B$205,""),M68))</f>
        <v>SIGMA</v>
      </c>
      <c r="AF68" s="2">
        <v>0.58333333333333337</v>
      </c>
      <c r="AG68" t="s">
        <v>745</v>
      </c>
      <c r="AH68" s="17">
        <v>340</v>
      </c>
      <c r="AI68" s="17" cm="1">
        <f t="array" ref="AI68">SUMPRODUCT(--(IFERROR(HOUR(Flights_2026_09_303334353637345[entry_hour]),-1)=HOUR(AF68)),--(IFERROR(Flights_2026_09_303334353637345[entry_sector],"")=AG68),--(IFERROR(Flights_2026_09_303334353637345[nfl],-1)&gt;=AH68),--(IFERROR(Flights_2026_09_303334353637345[nfl],-1)&lt;=IF(AH68=450,450,AH68+9)))</f>
        <v>0</v>
      </c>
    </row>
    <row r="69" spans="1:35" x14ac:dyDescent="0.2">
      <c r="A69" s="29" t="s">
        <v>193</v>
      </c>
      <c r="B69" s="29" t="s">
        <v>81</v>
      </c>
      <c r="C69" s="29" t="s">
        <v>19</v>
      </c>
      <c r="D69" s="29" t="s">
        <v>76</v>
      </c>
      <c r="E69" s="29" t="s">
        <v>2501</v>
      </c>
      <c r="F69" s="30">
        <v>46302.712395833332</v>
      </c>
      <c r="G69" s="29" t="s">
        <v>21</v>
      </c>
      <c r="H69" s="29" t="s">
        <v>2901</v>
      </c>
      <c r="I69" s="31">
        <v>350</v>
      </c>
      <c r="J69" s="29" t="s">
        <v>22</v>
      </c>
      <c r="K69" s="29" t="s">
        <v>23</v>
      </c>
      <c r="L69" s="31">
        <v>937</v>
      </c>
      <c r="M69" s="29" t="s">
        <v>2902</v>
      </c>
      <c r="N69" s="30">
        <v>46302.661111111112</v>
      </c>
      <c r="O69" s="31">
        <v>330</v>
      </c>
      <c r="P69" s="29" t="s">
        <v>26</v>
      </c>
      <c r="Q69" s="31">
        <v>350</v>
      </c>
      <c r="R69" t="str">
        <f>IF(B69="","",_xlfn.XLOOKUP(B69,DB!$A$2:$A$205,DB!$C$2:$C$205,"")&amp;"")</f>
        <v>Sector 5</v>
      </c>
      <c r="S69" t="str">
        <f>IF(B69="","",_xlfn.XLOOKUP(B69,DB!$A$2:$A$205,DB!$E$2:$E$205,""))</f>
        <v>Sector 4</v>
      </c>
      <c r="T69" t="str">
        <f>IF(B69="","",_xlfn.XLOOKUP(B69,DB!$A$2:$A$205,DB!$F$2:$F$205,""))</f>
        <v>VOMAR/XUDUN</v>
      </c>
      <c r="U69" t="str">
        <f>IF(B69="","",_xlfn.XLOOKUP(B69,DB!$A$2:$A$205,DB!$D$2:$D$205,""))</f>
        <v>MMTY</v>
      </c>
      <c r="V69" t="str">
        <f>IF(B69="","",IF(OR(COUNTIF(M69,"????N?????W")&gt;0,COUNTIF(M69,"????N?????E")&gt;0,COUNTIF(M69,"????S?????W")&gt;0,COUNTIF(M69,"????S?????E")&gt;0),_xlfn.XLOOKUP(B69,DB!$A$2:$A$205,DB!$B$2:$B$205,""),M69))</f>
        <v>MATOL</v>
      </c>
      <c r="AF69" s="2">
        <v>0.58333333333333337</v>
      </c>
      <c r="AG69" t="s">
        <v>745</v>
      </c>
      <c r="AH69" s="17">
        <v>350</v>
      </c>
      <c r="AI69" s="17" cm="1">
        <f t="array" ref="AI69">SUMPRODUCT(--(IFERROR(HOUR(Flights_2026_09_303334353637345[entry_hour]),-1)=HOUR(AF69)),--(IFERROR(Flights_2026_09_303334353637345[entry_sector],"")=AG69),--(IFERROR(Flights_2026_09_303334353637345[nfl],-1)&gt;=AH69),--(IFERROR(Flights_2026_09_303334353637345[nfl],-1)&lt;=IF(AH69=450,450,AH69+9)))</f>
        <v>1</v>
      </c>
    </row>
    <row r="70" spans="1:35" x14ac:dyDescent="0.2">
      <c r="A70" s="29" t="s">
        <v>227</v>
      </c>
      <c r="B70" s="29" t="s">
        <v>18</v>
      </c>
      <c r="C70" s="29" t="s">
        <v>19</v>
      </c>
      <c r="D70" s="29" t="s">
        <v>120</v>
      </c>
      <c r="E70" s="29" t="s">
        <v>2401</v>
      </c>
      <c r="F70" s="30">
        <v>46302.713437500002</v>
      </c>
      <c r="G70" s="29" t="s">
        <v>21</v>
      </c>
      <c r="H70" s="29" t="s">
        <v>2903</v>
      </c>
      <c r="I70" s="31">
        <v>330</v>
      </c>
      <c r="J70" s="29" t="s">
        <v>22</v>
      </c>
      <c r="K70" s="29" t="s">
        <v>23</v>
      </c>
      <c r="L70" s="31">
        <v>214</v>
      </c>
      <c r="M70" s="29" t="s">
        <v>37</v>
      </c>
      <c r="N70" s="30">
        <v>46302.69630787037</v>
      </c>
      <c r="O70" s="31">
        <v>174</v>
      </c>
      <c r="P70" s="29" t="s">
        <v>26</v>
      </c>
      <c r="Q70" s="31">
        <v>220</v>
      </c>
      <c r="R70" t="str">
        <f>IF(B70="","",_xlfn.XLOOKUP(B70,DB!$A$2:$A$205,DB!$C$2:$C$205,"")&amp;"")</f>
        <v>Sector 5</v>
      </c>
      <c r="S70" t="str">
        <f>IF(B70="","",_xlfn.XLOOKUP(B70,DB!$A$2:$A$205,DB!$E$2:$E$205,""))</f>
        <v>Sector 4</v>
      </c>
      <c r="T70" t="str">
        <f>IF(B70="","",_xlfn.XLOOKUP(B70,DB!$A$2:$A$205,DB!$F$2:$F$205,""))</f>
        <v>VOMAR/XUDUN</v>
      </c>
      <c r="U70" t="str">
        <f>IF(B70="","",_xlfn.XLOOKUP(B70,DB!$A$2:$A$205,DB!$D$2:$D$205,""))</f>
        <v>KZHU</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entry_hour]),-1)=HOUR(AF70)),--(IFERROR(Flights_2026_09_303334353637345[entry_sector],"")=AG70),--(IFERROR(Flights_2026_09_303334353637345[nfl],-1)&gt;=AH70),--(IFERROR(Flights_2026_09_303334353637345[nfl],-1)&lt;=IF(AH70=450,450,AH70+9)))</f>
        <v>0</v>
      </c>
    </row>
    <row r="71" spans="1:35" x14ac:dyDescent="0.2">
      <c r="A71" s="29" t="s">
        <v>226</v>
      </c>
      <c r="B71" s="29" t="s">
        <v>81</v>
      </c>
      <c r="C71" s="29" t="s">
        <v>19</v>
      </c>
      <c r="D71" s="29" t="s">
        <v>76</v>
      </c>
      <c r="E71" s="29" t="s">
        <v>161</v>
      </c>
      <c r="F71" s="30">
        <v>46302.714768518519</v>
      </c>
      <c r="G71" s="29" t="s">
        <v>21</v>
      </c>
      <c r="H71" s="29" t="s">
        <v>2904</v>
      </c>
      <c r="I71" s="31">
        <v>350</v>
      </c>
      <c r="J71" s="29" t="s">
        <v>22</v>
      </c>
      <c r="K71" s="29" t="s">
        <v>23</v>
      </c>
      <c r="L71" s="31">
        <v>869</v>
      </c>
      <c r="M71" s="29" t="s">
        <v>136</v>
      </c>
      <c r="N71" s="30">
        <v>46302.666666666672</v>
      </c>
      <c r="O71" s="31">
        <v>350</v>
      </c>
      <c r="P71" s="29" t="s">
        <v>26</v>
      </c>
      <c r="Q71" s="31">
        <v>350</v>
      </c>
      <c r="R71" t="str">
        <f>IF(B71="","",_xlfn.XLOOKUP(B71,DB!$A$2:$A$205,DB!$C$2:$C$205,"")&amp;"")</f>
        <v>Sector 5</v>
      </c>
      <c r="S71" t="str">
        <f>IF(B71="","",_xlfn.XLOOKUP(B71,DB!$A$2:$A$205,DB!$E$2:$E$205,""))</f>
        <v>Sector 4</v>
      </c>
      <c r="T71" t="str">
        <f>IF(B71="","",_xlfn.XLOOKUP(B71,DB!$A$2:$A$205,DB!$F$2:$F$205,""))</f>
        <v>VOMAR/XUDUN</v>
      </c>
      <c r="U71" t="str">
        <f>IF(B71="","",_xlfn.XLOOKUP(B71,DB!$A$2:$A$205,DB!$D$2:$D$205,""))</f>
        <v>MMTY</v>
      </c>
      <c r="V71" t="str">
        <f>IF(B71="","",IF(OR(COUNTIF(M71,"????N?????W")&gt;0,COUNTIF(M71,"????N?????E")&gt;0,COUNTIF(M71,"????S?????W")&gt;0,COUNTIF(M71,"????S?????E")&gt;0),_xlfn.XLOOKUP(B71,DB!$A$2:$A$205,DB!$B$2:$B$205,""),M71))</f>
        <v>LIDAM</v>
      </c>
      <c r="AF71" s="2">
        <v>0.58333333333333337</v>
      </c>
      <c r="AG71" t="s">
        <v>745</v>
      </c>
      <c r="AH71" s="17">
        <v>370</v>
      </c>
      <c r="AI71" s="17" cm="1">
        <f t="array" ref="AI71">SUMPRODUCT(--(IFERROR(HOUR(Flights_2026_09_303334353637345[entry_hour]),-1)=HOUR(AF71)),--(IFERROR(Flights_2026_09_303334353637345[entry_sector],"")=AG71),--(IFERROR(Flights_2026_09_303334353637345[nfl],-1)&gt;=AH71),--(IFERROR(Flights_2026_09_303334353637345[nfl],-1)&lt;=IF(AH71=450,450,AH71+9)))</f>
        <v>1</v>
      </c>
    </row>
    <row r="72" spans="1:35" x14ac:dyDescent="0.2">
      <c r="A72" s="29" t="s">
        <v>220</v>
      </c>
      <c r="B72" s="29" t="s">
        <v>49</v>
      </c>
      <c r="C72" s="29" t="s">
        <v>19</v>
      </c>
      <c r="D72" s="29" t="s">
        <v>221</v>
      </c>
      <c r="E72" s="29" t="s">
        <v>2905</v>
      </c>
      <c r="F72" s="30">
        <v>46302.716157407413</v>
      </c>
      <c r="G72" s="29" t="s">
        <v>21</v>
      </c>
      <c r="H72" s="29" t="s">
        <v>2906</v>
      </c>
      <c r="I72" s="31">
        <v>380</v>
      </c>
      <c r="J72" s="29" t="s">
        <v>22</v>
      </c>
      <c r="K72" s="29" t="s">
        <v>23</v>
      </c>
      <c r="L72" s="31">
        <v>191</v>
      </c>
      <c r="M72" s="29" t="s">
        <v>37</v>
      </c>
      <c r="N72" s="30">
        <v>46302.699317129634</v>
      </c>
      <c r="O72" s="31">
        <v>332</v>
      </c>
      <c r="P72" s="29" t="s">
        <v>26</v>
      </c>
      <c r="Q72" s="31">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entry_hour]),-1)=HOUR(AF72)),--(IFERROR(Flights_2026_09_303334353637345[entry_sector],"")=AG72),--(IFERROR(Flights_2026_09_303334353637345[nfl],-1)&gt;=AH72),--(IFERROR(Flights_2026_09_303334353637345[nfl],-1)&lt;=IF(AH72=450,450,AH72+9)))</f>
        <v>0</v>
      </c>
    </row>
    <row r="73" spans="1:35" x14ac:dyDescent="0.2">
      <c r="A73" s="29" t="s">
        <v>2907</v>
      </c>
      <c r="B73" s="29" t="s">
        <v>861</v>
      </c>
      <c r="C73" s="29" t="s">
        <v>19</v>
      </c>
      <c r="D73" s="29" t="s">
        <v>2908</v>
      </c>
      <c r="E73" s="29"/>
      <c r="F73" s="30">
        <v>46302.718321759261</v>
      </c>
      <c r="G73" s="29" t="s">
        <v>28</v>
      </c>
      <c r="H73" s="29" t="s">
        <v>2909</v>
      </c>
      <c r="I73" s="31">
        <v>15</v>
      </c>
      <c r="J73" s="29" t="s">
        <v>30</v>
      </c>
      <c r="K73" s="29" t="s">
        <v>26</v>
      </c>
      <c r="L73" s="31">
        <v>406</v>
      </c>
      <c r="M73" s="29" t="s">
        <v>861</v>
      </c>
      <c r="N73" s="30">
        <v>46302.609027777777</v>
      </c>
      <c r="O73" s="31">
        <v>0</v>
      </c>
      <c r="P73" s="29" t="s">
        <v>26</v>
      </c>
      <c r="Q73" s="31">
        <v>15</v>
      </c>
      <c r="R73" t="str">
        <f>IF(B73="","",_xlfn.XLOOKUP(B73,DB!$A$2:$A$205,DB!$C$2:$C$205,"")&amp;"")</f>
        <v>Sector 6</v>
      </c>
      <c r="S73" t="str">
        <f>IF(B73="","",_xlfn.XLOOKUP(B73,DB!$A$2:$A$205,DB!$E$2:$E$205,""))</f>
        <v>Sector 4</v>
      </c>
      <c r="T73" t="str">
        <f>IF(B73="","",_xlfn.XLOOKUP(B73,DB!$A$2:$A$205,DB!$F$2:$F$205,""))</f>
        <v>VOMAR/XUDUN</v>
      </c>
      <c r="U73" t="str">
        <f>IF(B73="","",_xlfn.XLOOKUP(B73,DB!$A$2:$A$205,DB!$D$2:$D$205,""))</f>
        <v>MMID</v>
      </c>
      <c r="V73" t="str">
        <f>IF(B73="","",IF(OR(COUNTIF(M73,"????N?????W")&gt;0,COUNTIF(M73,"????N?????E")&gt;0,COUNTIF(M73,"????S?????W")&gt;0,COUNTIF(M73,"????S?????E")&gt;0),_xlfn.XLOOKUP(B73,DB!$A$2:$A$205,DB!$B$2:$B$205,""),M73))</f>
        <v>MMCP</v>
      </c>
      <c r="AF73" s="2">
        <v>0.58333333333333337</v>
      </c>
      <c r="AG73" t="s">
        <v>745</v>
      </c>
      <c r="AH73" s="17">
        <v>390</v>
      </c>
      <c r="AI73" s="17" cm="1">
        <f t="array" ref="AI73">SUMPRODUCT(--(IFERROR(HOUR(Flights_2026_09_303334353637345[entry_hour]),-1)=HOUR(AF73)),--(IFERROR(Flights_2026_09_303334353637345[entry_sector],"")=AG73),--(IFERROR(Flights_2026_09_303334353637345[nfl],-1)&gt;=AH73),--(IFERROR(Flights_2026_09_303334353637345[nfl],-1)&lt;=IF(AH73=450,450,AH73+9)))</f>
        <v>1</v>
      </c>
    </row>
    <row r="74" spans="1:35" x14ac:dyDescent="0.2">
      <c r="A74" s="29" t="s">
        <v>207</v>
      </c>
      <c r="B74" s="29" t="s">
        <v>65</v>
      </c>
      <c r="C74" s="29" t="s">
        <v>19</v>
      </c>
      <c r="D74" s="29" t="s">
        <v>20</v>
      </c>
      <c r="E74" s="29" t="s">
        <v>2206</v>
      </c>
      <c r="F74" s="30">
        <v>46302.718576388885</v>
      </c>
      <c r="G74" s="29" t="s">
        <v>21</v>
      </c>
      <c r="H74" s="29" t="s">
        <v>2910</v>
      </c>
      <c r="I74" s="31">
        <v>350</v>
      </c>
      <c r="J74" s="29" t="s">
        <v>22</v>
      </c>
      <c r="K74" s="29" t="s">
        <v>23</v>
      </c>
      <c r="L74" s="31">
        <v>898</v>
      </c>
      <c r="M74" s="29" t="s">
        <v>78</v>
      </c>
      <c r="N74" s="30">
        <v>46302.669745370367</v>
      </c>
      <c r="O74" s="31">
        <v>350</v>
      </c>
      <c r="P74" s="29" t="s">
        <v>26</v>
      </c>
      <c r="Q74" s="31">
        <v>350</v>
      </c>
      <c r="R74" t="str">
        <f>IF(B74="","",_xlfn.XLOOKUP(B74,DB!$A$2:$A$205,DB!$C$2:$C$205,"")&amp;"")</f>
        <v>Sector 6</v>
      </c>
      <c r="S74" t="str">
        <f>IF(B74="","",_xlfn.XLOOKUP(B74,DB!$A$2:$A$205,DB!$E$2:$E$205,""))</f>
        <v>Sector 4</v>
      </c>
      <c r="T74" t="str">
        <f>IF(B74="","",_xlfn.XLOOKUP(B74,DB!$A$2:$A$205,DB!$F$2:$F$205,""))</f>
        <v>VOMAR/XUDUN</v>
      </c>
      <c r="U74" t="str">
        <f>IF(B74="","",_xlfn.XLOOKUP(B74,DB!$A$2:$A$205,DB!$D$2:$D$205,""))</f>
        <v>MMEX</v>
      </c>
      <c r="V74" t="str">
        <f>IF(B74="","",IF(OR(COUNTIF(M74,"????N?????W")&gt;0,COUNTIF(M74,"????N?????E")&gt;0,COUNTIF(M74,"????S?????W")&gt;0,COUNTIF(M74,"????S?????E")&gt;0),_xlfn.XLOOKUP(B74,DB!$A$2:$A$205,DB!$B$2:$B$205,""),M74))</f>
        <v>GOTAS</v>
      </c>
      <c r="AF74" s="2">
        <v>0.58333333333333337</v>
      </c>
      <c r="AG74" t="s">
        <v>745</v>
      </c>
      <c r="AH74" s="17">
        <v>400</v>
      </c>
      <c r="AI74" s="17" cm="1">
        <f t="array" ref="AI74">SUMPRODUCT(--(IFERROR(HOUR(Flights_2026_09_303334353637345[entry_hour]),-1)=HOUR(AF74)),--(IFERROR(Flights_2026_09_303334353637345[entry_sector],"")=AG74),--(IFERROR(Flights_2026_09_303334353637345[nfl],-1)&gt;=AH74),--(IFERROR(Flights_2026_09_303334353637345[nfl],-1)&lt;=IF(AH74=450,450,AH74+9)))</f>
        <v>0</v>
      </c>
    </row>
    <row r="75" spans="1:35" x14ac:dyDescent="0.2">
      <c r="A75" s="29" t="s">
        <v>200</v>
      </c>
      <c r="B75" s="29" t="s">
        <v>75</v>
      </c>
      <c r="C75" s="29" t="s">
        <v>19</v>
      </c>
      <c r="D75" s="29" t="s">
        <v>53</v>
      </c>
      <c r="E75" s="29" t="s">
        <v>503</v>
      </c>
      <c r="F75" s="30">
        <v>46302.720648148148</v>
      </c>
      <c r="G75" s="29" t="s">
        <v>21</v>
      </c>
      <c r="H75" s="29" t="s">
        <v>2911</v>
      </c>
      <c r="I75" s="31">
        <v>350</v>
      </c>
      <c r="J75" s="29" t="s">
        <v>22</v>
      </c>
      <c r="K75" s="29" t="s">
        <v>23</v>
      </c>
      <c r="L75" s="31">
        <v>1153</v>
      </c>
      <c r="M75" s="29" t="s">
        <v>2912</v>
      </c>
      <c r="N75" s="30">
        <v>46302.657372685186</v>
      </c>
      <c r="O75" s="31">
        <v>350</v>
      </c>
      <c r="P75" s="29" t="s">
        <v>26</v>
      </c>
      <c r="Q75" s="31">
        <v>350</v>
      </c>
      <c r="R75" t="str">
        <f>IF(B75="","",_xlfn.XLOOKUP(B75,DB!$A$2:$A$205,DB!$C$2:$C$205,"")&amp;"")</f>
        <v>Sector 5</v>
      </c>
      <c r="S75" t="str">
        <f>IF(B75="","",_xlfn.XLOOKUP(B75,DB!$A$2:$A$205,DB!$E$2:$E$205,""))</f>
        <v>Sector 4</v>
      </c>
      <c r="T75" t="str">
        <f>IF(B75="","",_xlfn.XLOOKUP(B75,DB!$A$2:$A$205,DB!$F$2:$F$205,""))</f>
        <v>VOMAR/XUDUN</v>
      </c>
      <c r="U75" t="str">
        <f>IF(B75="","",_xlfn.XLOOKUP(B75,DB!$A$2:$A$205,DB!$D$2:$D$205,""))</f>
        <v>MMEX</v>
      </c>
      <c r="V75" t="str">
        <f>IF(B75="","",IF(OR(COUNTIF(M75,"????N?????W")&gt;0,COUNTIF(M75,"????N?????E")&gt;0,COUNTIF(M75,"????S?????W")&gt;0,COUNTIF(M75,"????S?????E")&gt;0),_xlfn.XLOOKUP(B75,DB!$A$2:$A$205,DB!$B$2:$B$205,""),M75))</f>
        <v>AVINA</v>
      </c>
      <c r="AF75" s="2">
        <v>0.58333333333333337</v>
      </c>
      <c r="AG75" t="s">
        <v>745</v>
      </c>
      <c r="AH75" s="17">
        <v>410</v>
      </c>
      <c r="AI75" s="17" cm="1">
        <f t="array" ref="AI75">SUMPRODUCT(--(IFERROR(HOUR(Flights_2026_09_303334353637345[entry_hour]),-1)=HOUR(AF75)),--(IFERROR(Flights_2026_09_303334353637345[entry_sector],"")=AG75),--(IFERROR(Flights_2026_09_303334353637345[nfl],-1)&gt;=AH75),--(IFERROR(Flights_2026_09_303334353637345[nfl],-1)&lt;=IF(AH75=450,450,AH75+9)))</f>
        <v>0</v>
      </c>
    </row>
    <row r="76" spans="1:35" x14ac:dyDescent="0.2">
      <c r="A76" s="29" t="s">
        <v>219</v>
      </c>
      <c r="B76" s="29" t="s">
        <v>49</v>
      </c>
      <c r="C76" s="29" t="s">
        <v>19</v>
      </c>
      <c r="D76" s="29" t="s">
        <v>107</v>
      </c>
      <c r="E76" s="29" t="s">
        <v>2913</v>
      </c>
      <c r="F76" s="30">
        <v>46302.722118055557</v>
      </c>
      <c r="G76" s="29" t="s">
        <v>21</v>
      </c>
      <c r="H76" s="29" t="s">
        <v>2914</v>
      </c>
      <c r="I76" s="31">
        <v>350</v>
      </c>
      <c r="J76" s="29" t="s">
        <v>22</v>
      </c>
      <c r="K76" s="29" t="s">
        <v>23</v>
      </c>
      <c r="L76" s="31">
        <v>460</v>
      </c>
      <c r="M76" s="29" t="s">
        <v>218</v>
      </c>
      <c r="N76" s="30">
        <v>46302.69394675926</v>
      </c>
      <c r="O76" s="31">
        <v>350</v>
      </c>
      <c r="P76" s="29" t="s">
        <v>26</v>
      </c>
      <c r="Q76" s="31">
        <v>350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IRDOV</v>
      </c>
      <c r="AF76" s="2">
        <v>0.58333333333333337</v>
      </c>
      <c r="AG76" t="s">
        <v>745</v>
      </c>
      <c r="AH76" s="17">
        <v>420</v>
      </c>
      <c r="AI76" s="17" cm="1">
        <f t="array" ref="AI76">SUMPRODUCT(--(IFERROR(HOUR(Flights_2026_09_303334353637345[entry_hour]),-1)=HOUR(AF76)),--(IFERROR(Flights_2026_09_303334353637345[entry_sector],"")=AG76),--(IFERROR(Flights_2026_09_303334353637345[nfl],-1)&gt;=AH76),--(IFERROR(Flights_2026_09_303334353637345[nfl],-1)&lt;=IF(AH76=450,450,AH76+9)))</f>
        <v>0</v>
      </c>
    </row>
    <row r="77" spans="1:35" x14ac:dyDescent="0.2">
      <c r="A77" s="29" t="s">
        <v>2915</v>
      </c>
      <c r="B77" s="29" t="s">
        <v>86</v>
      </c>
      <c r="C77" s="29" t="s">
        <v>19</v>
      </c>
      <c r="D77" s="29" t="s">
        <v>2289</v>
      </c>
      <c r="E77" s="29" t="s">
        <v>2290</v>
      </c>
      <c r="F77" s="30">
        <v>46302.725810185184</v>
      </c>
      <c r="G77" s="29" t="s">
        <v>21</v>
      </c>
      <c r="H77" s="29" t="s">
        <v>2916</v>
      </c>
      <c r="I77" s="31">
        <v>410</v>
      </c>
      <c r="J77" s="29" t="s">
        <v>22</v>
      </c>
      <c r="K77" s="29" t="s">
        <v>31</v>
      </c>
      <c r="L77" s="31">
        <v>903</v>
      </c>
      <c r="M77" s="29" t="s">
        <v>78</v>
      </c>
      <c r="N77" s="30">
        <v>46302.669328703705</v>
      </c>
      <c r="O77" s="31">
        <v>410</v>
      </c>
      <c r="P77" s="29" t="s">
        <v>32</v>
      </c>
      <c r="Q77" s="31">
        <v>410</v>
      </c>
      <c r="R77" t="str">
        <f>IF(B77="","",_xlfn.XLOOKUP(B77,DB!$A$2:$A$205,DB!$C$2:$C$205,"")&amp;"")</f>
        <v>Sector 6</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GOTAS</v>
      </c>
      <c r="AF77" s="2">
        <v>0.58333333333333337</v>
      </c>
      <c r="AG77" t="s">
        <v>745</v>
      </c>
      <c r="AH77" s="17">
        <v>430</v>
      </c>
      <c r="AI77" s="17" cm="1">
        <f t="array" ref="AI77">SUMPRODUCT(--(IFERROR(HOUR(Flights_2026_09_303334353637345[entry_hour]),-1)=HOUR(AF77)),--(IFERROR(Flights_2026_09_303334353637345[entry_sector],"")=AG77),--(IFERROR(Flights_2026_09_303334353637345[nfl],-1)&gt;=AH77),--(IFERROR(Flights_2026_09_303334353637345[nfl],-1)&lt;=IF(AH77=450,450,AH77+9)))</f>
        <v>0</v>
      </c>
    </row>
    <row r="78" spans="1:35" x14ac:dyDescent="0.2">
      <c r="A78" s="29" t="s">
        <v>235</v>
      </c>
      <c r="B78" s="29" t="s">
        <v>57</v>
      </c>
      <c r="C78" s="29" t="s">
        <v>19</v>
      </c>
      <c r="D78" s="29" t="s">
        <v>50</v>
      </c>
      <c r="E78" s="29" t="s">
        <v>2917</v>
      </c>
      <c r="F78" s="30">
        <v>46302.726909722223</v>
      </c>
      <c r="G78" s="29" t="s">
        <v>21</v>
      </c>
      <c r="H78" s="29" t="s">
        <v>2918</v>
      </c>
      <c r="I78" s="31">
        <v>350</v>
      </c>
      <c r="J78" s="29" t="s">
        <v>22</v>
      </c>
      <c r="K78" s="29" t="s">
        <v>23</v>
      </c>
      <c r="L78" s="31">
        <v>462</v>
      </c>
      <c r="M78" s="29" t="s">
        <v>2919</v>
      </c>
      <c r="N78" s="30">
        <v>46302.697939814811</v>
      </c>
      <c r="O78" s="31">
        <v>350</v>
      </c>
      <c r="P78" s="29" t="s">
        <v>26</v>
      </c>
      <c r="Q78" s="31">
        <v>350</v>
      </c>
      <c r="R78" t="str">
        <f>IF(B78="","",_xlfn.XLOOKUP(B78,DB!$A$2:$A$205,DB!$C$2:$C$205,"")&amp;"")</f>
        <v>Sector 5</v>
      </c>
      <c r="S78" t="str">
        <f>IF(B78="","",_xlfn.XLOOKUP(B78,DB!$A$2:$A$205,DB!$E$2:$E$205,""))</f>
        <v>Sector 4</v>
      </c>
      <c r="T78" t="str">
        <f>IF(B78="","",_xlfn.XLOOKUP(B78,DB!$A$2:$A$205,DB!$F$2:$F$205,""))</f>
        <v>VOMAR/XUDUN</v>
      </c>
      <c r="U78" t="str">
        <f>IF(B78="","",_xlfn.XLOOKUP(B78,DB!$A$2:$A$205,DB!$D$2:$D$205,""))</f>
        <v>KZHU</v>
      </c>
      <c r="V78" t="str">
        <f>IF(B78="","",IF(OR(COUNTIF(M78,"????N?????W")&gt;0,COUNTIF(M78,"????N?????E")&gt;0,COUNTIF(M78,"????S?????W")&gt;0,COUNTIF(M78,"????S?????E")&gt;0),_xlfn.XLOOKUP(B78,DB!$A$2:$A$205,DB!$B$2:$B$205,""),M78))</f>
        <v>DUTNA</v>
      </c>
      <c r="AF78" s="2">
        <v>0.58333333333333337</v>
      </c>
      <c r="AG78" t="s">
        <v>745</v>
      </c>
      <c r="AH78" s="17">
        <v>440</v>
      </c>
      <c r="AI78" s="17" cm="1">
        <f t="array" ref="AI78">SUMPRODUCT(--(IFERROR(HOUR(Flights_2026_09_303334353637345[entry_hour]),-1)=HOUR(AF78)),--(IFERROR(Flights_2026_09_303334353637345[entry_sector],"")=AG78),--(IFERROR(Flights_2026_09_303334353637345[nfl],-1)&gt;=AH78),--(IFERROR(Flights_2026_09_303334353637345[nfl],-1)&lt;=IF(AH78=450,450,AH78+9)))</f>
        <v>0</v>
      </c>
    </row>
    <row r="79" spans="1:35" x14ac:dyDescent="0.2">
      <c r="A79" s="29" t="s">
        <v>241</v>
      </c>
      <c r="B79" s="29" t="s">
        <v>18</v>
      </c>
      <c r="C79" s="29" t="s">
        <v>19</v>
      </c>
      <c r="D79" s="29" t="s">
        <v>120</v>
      </c>
      <c r="E79" s="29" t="s">
        <v>2532</v>
      </c>
      <c r="F79" s="30">
        <v>46302.728113425925</v>
      </c>
      <c r="G79" s="29" t="s">
        <v>21</v>
      </c>
      <c r="H79" s="29" t="s">
        <v>2920</v>
      </c>
      <c r="I79" s="31">
        <v>330</v>
      </c>
      <c r="J79" s="29" t="s">
        <v>22</v>
      </c>
      <c r="K79" s="29" t="s">
        <v>23</v>
      </c>
      <c r="L79" s="31">
        <v>474</v>
      </c>
      <c r="M79" s="29" t="s">
        <v>218</v>
      </c>
      <c r="N79" s="30">
        <v>46302.698194444441</v>
      </c>
      <c r="O79" s="31">
        <v>330</v>
      </c>
      <c r="P79" s="29" t="s">
        <v>26</v>
      </c>
      <c r="Q79" s="31">
        <v>330</v>
      </c>
      <c r="R79" t="str">
        <f>IF(B79="","",_xlfn.XLOOKUP(B79,DB!$A$2:$A$205,DB!$C$2:$C$205,"")&amp;"")</f>
        <v>Sector 5</v>
      </c>
      <c r="S79" t="str">
        <f>IF(B79="","",_xlfn.XLOOKUP(B79,DB!$A$2:$A$205,DB!$E$2:$E$205,""))</f>
        <v>Sector 4</v>
      </c>
      <c r="T79" t="str">
        <f>IF(B79="","",_xlfn.XLOOKUP(B79,DB!$A$2:$A$205,DB!$F$2:$F$205,""))</f>
        <v>VOMAR/XUDUN</v>
      </c>
      <c r="U79" t="str">
        <f>IF(B79="","",_xlfn.XLOOKUP(B79,DB!$A$2:$A$205,DB!$D$2:$D$205,""))</f>
        <v>KZHU</v>
      </c>
      <c r="V79" t="str">
        <f>IF(B79="","",IF(OR(COUNTIF(M79,"????N?????W")&gt;0,COUNTIF(M79,"????N?????E")&gt;0,COUNTIF(M79,"????S?????W")&gt;0,COUNTIF(M79,"????S?????E")&gt;0),_xlfn.XLOOKUP(B79,DB!$A$2:$A$205,DB!$B$2:$B$205,""),M79))</f>
        <v>IRDOV</v>
      </c>
      <c r="AF79" s="2">
        <v>0.58333333333333337</v>
      </c>
      <c r="AG79" t="s">
        <v>745</v>
      </c>
      <c r="AH79" s="17">
        <v>450</v>
      </c>
      <c r="AI79" s="17" cm="1">
        <f t="array" ref="AI79">SUMPRODUCT(--(IFERROR(HOUR(Flights_2026_09_303334353637345[entry_hour]),-1)=HOUR(AF79)),--(IFERROR(Flights_2026_09_303334353637345[entry_sector],"")=AG79),--(IFERROR(Flights_2026_09_303334353637345[nfl],-1)&gt;=AH79),--(IFERROR(Flights_2026_09_303334353637345[nfl],-1)&lt;=IF(AH79=450,450,AH79+9)))</f>
        <v>0</v>
      </c>
    </row>
    <row r="80" spans="1:35" x14ac:dyDescent="0.2">
      <c r="A80" s="29" t="s">
        <v>391</v>
      </c>
      <c r="B80" s="29" t="s">
        <v>65</v>
      </c>
      <c r="C80" s="29" t="s">
        <v>19</v>
      </c>
      <c r="D80" s="29" t="s">
        <v>211</v>
      </c>
      <c r="E80" s="29" t="s">
        <v>544</v>
      </c>
      <c r="F80" s="30">
        <v>46302.730208333334</v>
      </c>
      <c r="G80" s="29" t="s">
        <v>21</v>
      </c>
      <c r="H80" s="29" t="s">
        <v>2921</v>
      </c>
      <c r="I80" s="31">
        <v>370</v>
      </c>
      <c r="J80" s="29" t="s">
        <v>22</v>
      </c>
      <c r="K80" s="29" t="s">
        <v>23</v>
      </c>
      <c r="L80" s="31">
        <v>994</v>
      </c>
      <c r="M80" s="29" t="s">
        <v>421</v>
      </c>
      <c r="N80" s="30">
        <v>46302.67633101852</v>
      </c>
      <c r="O80" s="31">
        <v>370</v>
      </c>
      <c r="P80" s="29" t="s">
        <v>38</v>
      </c>
      <c r="Q80" s="31">
        <v>370</v>
      </c>
      <c r="R80" t="str">
        <f>IF(B80="","",_xlfn.XLOOKUP(B80,DB!$A$2:$A$205,DB!$C$2:$C$205,"")&amp;"")</f>
        <v>Sector 6</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GOTAS</v>
      </c>
      <c r="AF80" s="2">
        <v>0.58333333333333337</v>
      </c>
      <c r="AG80" t="s">
        <v>840</v>
      </c>
      <c r="AH80" s="17">
        <v>200</v>
      </c>
      <c r="AI80" s="17" cm="1">
        <f t="array" ref="AI80">SUMPRODUCT(--(IFERROR(HOUR(Flights_2026_09_303334353637345[entry_hour]),-1)=HOUR(AF80)),--(IFERROR(Flights_2026_09_303334353637345[entry_sector],"")=AG80),--(IFERROR(Flights_2026_09_303334353637345[nfl],-1)&gt;=AH80),--(IFERROR(Flights_2026_09_303334353637345[nfl],-1)&lt;=IF(AH80=450,450,AH80+9)))</f>
        <v>0</v>
      </c>
    </row>
    <row r="81" spans="1:35" x14ac:dyDescent="0.2">
      <c r="A81" s="29" t="s">
        <v>233</v>
      </c>
      <c r="B81" s="29" t="s">
        <v>122</v>
      </c>
      <c r="C81" s="29" t="s">
        <v>19</v>
      </c>
      <c r="D81" s="29" t="s">
        <v>53</v>
      </c>
      <c r="E81" s="29" t="s">
        <v>795</v>
      </c>
      <c r="F81" s="30">
        <v>46302.73165509259</v>
      </c>
      <c r="G81" s="29" t="s">
        <v>21</v>
      </c>
      <c r="H81" s="29" t="s">
        <v>2922</v>
      </c>
      <c r="I81" s="31">
        <v>390</v>
      </c>
      <c r="J81" s="29" t="s">
        <v>22</v>
      </c>
      <c r="K81" s="29" t="s">
        <v>23</v>
      </c>
      <c r="L81" s="31">
        <v>950</v>
      </c>
      <c r="M81" s="29" t="s">
        <v>434</v>
      </c>
      <c r="N81" s="30">
        <v>46302.678981481484</v>
      </c>
      <c r="O81" s="31">
        <v>390</v>
      </c>
      <c r="P81" s="29" t="s">
        <v>26</v>
      </c>
      <c r="Q81" s="31">
        <v>390</v>
      </c>
      <c r="R81" t="str">
        <f>IF(B81="","",_xlfn.XLOOKUP(B81,DB!$A$2:$A$205,DB!$C$2:$C$205,"")&amp;"")</f>
        <v>Sector 5</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LIDAM</v>
      </c>
      <c r="AF81" s="2">
        <v>0.58333333333333337</v>
      </c>
      <c r="AG81" t="s">
        <v>840</v>
      </c>
      <c r="AH81" s="17">
        <v>210</v>
      </c>
      <c r="AI81" s="17" cm="1">
        <f t="array" ref="AI81">SUMPRODUCT(--(IFERROR(HOUR(Flights_2026_09_303334353637345[entry_hour]),-1)=HOUR(AF81)),--(IFERROR(Flights_2026_09_303334353637345[entry_sector],"")=AG81),--(IFERROR(Flights_2026_09_303334353637345[nfl],-1)&gt;=AH81),--(IFERROR(Flights_2026_09_303334353637345[nfl],-1)&lt;=IF(AH81=450,450,AH81+9)))</f>
        <v>0</v>
      </c>
    </row>
    <row r="82" spans="1:35" x14ac:dyDescent="0.2">
      <c r="A82" s="29" t="s">
        <v>224</v>
      </c>
      <c r="B82" s="29" t="s">
        <v>141</v>
      </c>
      <c r="C82" s="29" t="s">
        <v>19</v>
      </c>
      <c r="D82" s="29" t="s">
        <v>53</v>
      </c>
      <c r="E82" s="29" t="s">
        <v>2923</v>
      </c>
      <c r="F82" s="30">
        <v>46302.733287037037</v>
      </c>
      <c r="G82" s="29" t="s">
        <v>21</v>
      </c>
      <c r="H82" s="29" t="s">
        <v>2924</v>
      </c>
      <c r="I82" s="31">
        <v>350</v>
      </c>
      <c r="J82" s="29" t="s">
        <v>22</v>
      </c>
      <c r="K82" s="29" t="s">
        <v>23</v>
      </c>
      <c r="L82" s="31">
        <v>405</v>
      </c>
      <c r="M82" s="29" t="s">
        <v>2925</v>
      </c>
      <c r="N82" s="30">
        <v>46302.707245370373</v>
      </c>
      <c r="O82" s="31">
        <v>360</v>
      </c>
      <c r="P82" s="29" t="s">
        <v>26</v>
      </c>
      <c r="Q82" s="31">
        <v>350</v>
      </c>
      <c r="R82" t="str">
        <f>IF(B82="","",_xlfn.XLOOKUP(B82,DB!$A$2:$A$205,DB!$C$2:$C$205,"")&amp;"")</f>
        <v>Sector 3</v>
      </c>
      <c r="S82" t="str">
        <f>IF(B82="","",_xlfn.XLOOKUP(B82,DB!$A$2:$A$205,DB!$E$2:$E$205,""))</f>
        <v>Sector 3</v>
      </c>
      <c r="T82" t="str">
        <f>IF(B82="","",_xlfn.XLOOKUP(B82,DB!$A$2:$A$205,DB!$F$2:$F$205,""))</f>
        <v>NOSAT</v>
      </c>
      <c r="U82" t="str">
        <f>IF(B82="","",_xlfn.XLOOKUP(B82,DB!$A$2:$A$205,DB!$D$2:$D$205,""))</f>
        <v>KZHU</v>
      </c>
      <c r="V82" t="str">
        <f>IF(B82="","",IF(OR(COUNTIF(M82,"????N?????W")&gt;0,COUNTIF(M82,"????N?????E")&gt;0,COUNTIF(M82,"????S?????W")&gt;0,COUNTIF(M82,"????S?????E")&gt;0),_xlfn.XLOOKUP(B82,DB!$A$2:$A$205,DB!$B$2:$B$205,""),M82))</f>
        <v>PISAD</v>
      </c>
      <c r="AF82" s="2">
        <v>0.58333333333333337</v>
      </c>
      <c r="AG82" t="s">
        <v>840</v>
      </c>
      <c r="AH82" s="17">
        <v>220</v>
      </c>
      <c r="AI82" s="17" cm="1">
        <f t="array" ref="AI82">SUMPRODUCT(--(IFERROR(HOUR(Flights_2026_09_303334353637345[entry_hour]),-1)=HOUR(AF82)),--(IFERROR(Flights_2026_09_303334353637345[entry_sector],"")=AG82),--(IFERROR(Flights_2026_09_303334353637345[nfl],-1)&gt;=AH82),--(IFERROR(Flights_2026_09_303334353637345[nfl],-1)&lt;=IF(AH82=450,450,AH82+9)))</f>
        <v>0</v>
      </c>
    </row>
    <row r="83" spans="1:35" x14ac:dyDescent="0.2">
      <c r="A83" s="29" t="s">
        <v>209</v>
      </c>
      <c r="B83" s="29" t="s">
        <v>62</v>
      </c>
      <c r="C83" s="29" t="s">
        <v>19</v>
      </c>
      <c r="D83" s="29" t="s">
        <v>107</v>
      </c>
      <c r="E83" s="29" t="s">
        <v>2926</v>
      </c>
      <c r="F83" s="30">
        <v>46302.734652777777</v>
      </c>
      <c r="G83" s="29" t="s">
        <v>21</v>
      </c>
      <c r="H83" s="29" t="s">
        <v>2927</v>
      </c>
      <c r="I83" s="31">
        <v>340</v>
      </c>
      <c r="J83" s="29" t="s">
        <v>22</v>
      </c>
      <c r="K83" s="29" t="s">
        <v>23</v>
      </c>
      <c r="L83" s="31">
        <v>197</v>
      </c>
      <c r="M83" s="29" t="s">
        <v>37</v>
      </c>
      <c r="N83" s="30">
        <v>46302.718206018515</v>
      </c>
      <c r="O83" s="31">
        <v>157</v>
      </c>
      <c r="P83" s="29" t="s">
        <v>26</v>
      </c>
      <c r="Q83" s="31">
        <v>220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303334353637345[entry_hour]),-1)=HOUR(AF83)),--(IFERROR(Flights_2026_09_303334353637345[entry_sector],"")=AG83),--(IFERROR(Flights_2026_09_303334353637345[nfl],-1)&gt;=AH83),--(IFERROR(Flights_2026_09_303334353637345[nfl],-1)&lt;=IF(AH83=450,450,AH83+9)))</f>
        <v>0</v>
      </c>
    </row>
    <row r="84" spans="1:35" x14ac:dyDescent="0.2">
      <c r="A84" s="29" t="s">
        <v>2928</v>
      </c>
      <c r="B84" s="29" t="s">
        <v>2929</v>
      </c>
      <c r="C84" s="29" t="s">
        <v>19</v>
      </c>
      <c r="D84" s="29" t="s">
        <v>542</v>
      </c>
      <c r="E84" s="29" t="s">
        <v>2928</v>
      </c>
      <c r="F84" s="30">
        <v>46302.736076388886</v>
      </c>
      <c r="G84" s="29" t="s">
        <v>21</v>
      </c>
      <c r="H84" s="29" t="s">
        <v>2930</v>
      </c>
      <c r="I84" s="31">
        <v>410</v>
      </c>
      <c r="J84" s="29" t="s">
        <v>22</v>
      </c>
      <c r="K84" s="29" t="s">
        <v>31</v>
      </c>
      <c r="L84" s="31">
        <v>429</v>
      </c>
      <c r="M84" s="29" t="s">
        <v>2931</v>
      </c>
      <c r="N84" s="30">
        <v>46302.707731481481</v>
      </c>
      <c r="O84" s="31">
        <v>410</v>
      </c>
      <c r="P84" s="29" t="s">
        <v>26</v>
      </c>
      <c r="Q84" s="31">
        <v>410</v>
      </c>
      <c r="R84" t="str">
        <f>IF(B84="","",_xlfn.XLOOKUP(B84,DB!$A$2:$A$205,DB!$C$2:$C$205,"")&amp;"")</f>
        <v/>
      </c>
      <c r="S84" t="str">
        <f>IF(B84="","",_xlfn.XLOOKUP(B84,DB!$A$2:$A$205,DB!$E$2:$E$205,""))</f>
        <v/>
      </c>
      <c r="T84" t="str">
        <f>IF(B84="","",_xlfn.XLOOKUP(B84,DB!$A$2:$A$205,DB!$F$2:$F$205,""))</f>
        <v/>
      </c>
      <c r="U84" t="str">
        <f>IF(B84="","",_xlfn.XLOOKUP(B84,DB!$A$2:$A$205,DB!$D$2:$D$205,""))</f>
        <v/>
      </c>
      <c r="V84" t="str">
        <f>IF(B84="","",IF(OR(COUNTIF(M84,"????N?????W")&gt;0,COUNTIF(M84,"????N?????E")&gt;0,COUNTIF(M84,"????S?????W")&gt;0,COUNTIF(M84,"????S?????E")&gt;0),_xlfn.XLOOKUP(B84,DB!$A$2:$A$205,DB!$B$2:$B$205,""),M84))</f>
        <v/>
      </c>
      <c r="AF84" s="2">
        <v>0.58333333333333337</v>
      </c>
      <c r="AG84" t="s">
        <v>840</v>
      </c>
      <c r="AH84" s="17">
        <v>240</v>
      </c>
      <c r="AI84" s="17" cm="1">
        <f t="array" ref="AI84">SUMPRODUCT(--(IFERROR(HOUR(Flights_2026_09_303334353637345[entry_hour]),-1)=HOUR(AF84)),--(IFERROR(Flights_2026_09_303334353637345[entry_sector],"")=AG84),--(IFERROR(Flights_2026_09_303334353637345[nfl],-1)&gt;=AH84),--(IFERROR(Flights_2026_09_303334353637345[nfl],-1)&lt;=IF(AH84=450,450,AH84+9)))</f>
        <v>0</v>
      </c>
    </row>
    <row r="85" spans="1:35" x14ac:dyDescent="0.2">
      <c r="A85" s="29" t="s">
        <v>245</v>
      </c>
      <c r="B85" s="29" t="s">
        <v>208</v>
      </c>
      <c r="C85" s="29" t="s">
        <v>19</v>
      </c>
      <c r="D85" s="29" t="s">
        <v>120</v>
      </c>
      <c r="E85" s="29" t="s">
        <v>2932</v>
      </c>
      <c r="F85" s="30">
        <v>46302.737650462965</v>
      </c>
      <c r="G85" s="29" t="s">
        <v>21</v>
      </c>
      <c r="H85" s="29" t="s">
        <v>2933</v>
      </c>
      <c r="I85" s="31">
        <v>330</v>
      </c>
      <c r="J85" s="29" t="s">
        <v>22</v>
      </c>
      <c r="K85" s="29" t="s">
        <v>23</v>
      </c>
      <c r="L85" s="31">
        <v>436</v>
      </c>
      <c r="M85" s="29" t="s">
        <v>2934</v>
      </c>
      <c r="N85" s="30">
        <v>46302.710555555561</v>
      </c>
      <c r="O85" s="31">
        <v>330</v>
      </c>
      <c r="P85" s="29" t="s">
        <v>26</v>
      </c>
      <c r="Q85" s="31">
        <v>330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IRDOV</v>
      </c>
      <c r="AF85" s="2">
        <v>0.58333333333333337</v>
      </c>
      <c r="AG85" t="s">
        <v>840</v>
      </c>
      <c r="AH85" s="17">
        <v>250</v>
      </c>
      <c r="AI85" s="17" cm="1">
        <f t="array" ref="AI85">SUMPRODUCT(--(IFERROR(HOUR(Flights_2026_09_303334353637345[entry_hour]),-1)=HOUR(AF85)),--(IFERROR(Flights_2026_09_303334353637345[entry_sector],"")=AG85),--(IFERROR(Flights_2026_09_303334353637345[nfl],-1)&gt;=AH85),--(IFERROR(Flights_2026_09_303334353637345[nfl],-1)&lt;=IF(AH85=450,450,AH85+9)))</f>
        <v>0</v>
      </c>
    </row>
    <row r="86" spans="1:35" x14ac:dyDescent="0.2">
      <c r="A86" s="29" t="s">
        <v>296</v>
      </c>
      <c r="B86" s="29" t="s">
        <v>324</v>
      </c>
      <c r="C86" s="29" t="s">
        <v>19</v>
      </c>
      <c r="D86" s="29" t="s">
        <v>41</v>
      </c>
      <c r="E86" s="29" t="s">
        <v>2935</v>
      </c>
      <c r="F86" s="30">
        <v>46302.739050925928</v>
      </c>
      <c r="G86" s="29" t="s">
        <v>21</v>
      </c>
      <c r="H86" s="29" t="s">
        <v>2936</v>
      </c>
      <c r="I86" s="31">
        <v>390</v>
      </c>
      <c r="J86" s="29" t="s">
        <v>22</v>
      </c>
      <c r="K86" s="29" t="s">
        <v>23</v>
      </c>
      <c r="L86" s="31">
        <v>396</v>
      </c>
      <c r="M86" s="29" t="s">
        <v>757</v>
      </c>
      <c r="N86" s="30">
        <v>46302.712025462963</v>
      </c>
      <c r="O86" s="31">
        <v>390</v>
      </c>
      <c r="P86" s="29" t="s">
        <v>26</v>
      </c>
      <c r="Q86" s="31">
        <v>390</v>
      </c>
      <c r="R86" t="str">
        <f>IF(B86="","",_xlfn.XLOOKUP(B86,DB!$A$2:$A$205,DB!$C$2:$C$205,"")&amp;"")</f>
        <v>Sector 7</v>
      </c>
      <c r="S86" t="str">
        <f>IF(B86="","",_xlfn.XLOOKUP(B86,DB!$A$2:$A$205,DB!$E$2:$E$205,""))</f>
        <v>Sector 7</v>
      </c>
      <c r="T86" t="str">
        <f>IF(B86="","",_xlfn.XLOOKUP(B86,DB!$A$2:$A$205,DB!$F$2:$F$205,""))</f>
        <v>PAULE/SIGMA</v>
      </c>
      <c r="U86" t="str">
        <f>IF(B86="","",_xlfn.XLOOKUP(B86,DB!$A$2:$A$205,DB!$D$2:$D$205,""))</f>
        <v>MHCC</v>
      </c>
      <c r="V86" t="str">
        <f>IF(B86="","",IF(OR(COUNTIF(M86,"????N?????W")&gt;0,COUNTIF(M86,"????N?????E")&gt;0,COUNTIF(M86,"????S?????W")&gt;0,COUNTIF(M86,"????S?????E")&gt;0),_xlfn.XLOOKUP(B86,DB!$A$2:$A$205,DB!$B$2:$B$205,""),M86))</f>
        <v>ANEPU</v>
      </c>
      <c r="AF86" s="2">
        <v>0.58333333333333337</v>
      </c>
      <c r="AG86" t="s">
        <v>840</v>
      </c>
      <c r="AH86" s="17">
        <v>260</v>
      </c>
      <c r="AI86" s="17" cm="1">
        <f t="array" ref="AI86">SUMPRODUCT(--(IFERROR(HOUR(Flights_2026_09_303334353637345[entry_hour]),-1)=HOUR(AF86)),--(IFERROR(Flights_2026_09_303334353637345[entry_sector],"")=AG86),--(IFERROR(Flights_2026_09_303334353637345[nfl],-1)&gt;=AH86),--(IFERROR(Flights_2026_09_303334353637345[nfl],-1)&lt;=IF(AH86=450,450,AH86+9)))</f>
        <v>0</v>
      </c>
    </row>
    <row r="87" spans="1:35" x14ac:dyDescent="0.2">
      <c r="A87" s="29" t="s">
        <v>624</v>
      </c>
      <c r="B87" s="29" t="s">
        <v>301</v>
      </c>
      <c r="C87" s="29" t="s">
        <v>19</v>
      </c>
      <c r="D87" s="29" t="s">
        <v>76</v>
      </c>
      <c r="E87" s="29" t="s">
        <v>2937</v>
      </c>
      <c r="F87" s="30">
        <v>46302.740150462967</v>
      </c>
      <c r="G87" s="29" t="s">
        <v>21</v>
      </c>
      <c r="H87" s="29" t="s">
        <v>2938</v>
      </c>
      <c r="I87" s="31">
        <v>330</v>
      </c>
      <c r="J87" s="29" t="s">
        <v>22</v>
      </c>
      <c r="K87" s="29" t="s">
        <v>23</v>
      </c>
      <c r="L87" s="31">
        <v>439</v>
      </c>
      <c r="M87" s="29" t="s">
        <v>2939</v>
      </c>
      <c r="N87" s="30">
        <v>46302.711909722224</v>
      </c>
      <c r="O87" s="31">
        <v>350</v>
      </c>
      <c r="P87" s="29" t="s">
        <v>26</v>
      </c>
      <c r="Q87" s="31">
        <v>330</v>
      </c>
      <c r="R87" t="str">
        <f>IF(B87="","",_xlfn.XLOOKUP(B87,DB!$A$2:$A$205,DB!$C$2:$C$205,"")&amp;"")</f>
        <v>Sector 5</v>
      </c>
      <c r="S87" t="str">
        <f>IF(B87="","",_xlfn.XLOOKUP(B87,DB!$A$2:$A$205,DB!$E$2:$E$205,""))</f>
        <v>Sector 4</v>
      </c>
      <c r="T87" t="str">
        <f>IF(B87="","",_xlfn.XLOOKUP(B87,DB!$A$2:$A$205,DB!$F$2:$F$205,""))</f>
        <v>VOMAR/XUDUN</v>
      </c>
      <c r="U87" t="str">
        <f>IF(B87="","",_xlfn.XLOOKUP(B87,DB!$A$2:$A$205,DB!$D$2:$D$205,""))</f>
        <v>MMTY</v>
      </c>
      <c r="V87" t="str">
        <f>IF(B87="","",IF(OR(COUNTIF(M87,"????N?????W")&gt;0,COUNTIF(M87,"????N?????E")&gt;0,COUNTIF(M87,"????S?????W")&gt;0,COUNTIF(M87,"????S?????E")&gt;0),_xlfn.XLOOKUP(B87,DB!$A$2:$A$205,DB!$B$2:$B$205,""),M87))</f>
        <v>MATOL</v>
      </c>
      <c r="AF87" s="2">
        <v>0.58333333333333337</v>
      </c>
      <c r="AG87" t="s">
        <v>840</v>
      </c>
      <c r="AH87" s="17">
        <v>270</v>
      </c>
      <c r="AI87" s="17" cm="1">
        <f t="array" ref="AI87">SUMPRODUCT(--(IFERROR(HOUR(Flights_2026_09_303334353637345[entry_hour]),-1)=HOUR(AF87)),--(IFERROR(Flights_2026_09_303334353637345[entry_sector],"")=AG87),--(IFERROR(Flights_2026_09_303334353637345[nfl],-1)&gt;=AH87),--(IFERROR(Flights_2026_09_303334353637345[nfl],-1)&lt;=IF(AH87=450,450,AH87+9)))</f>
        <v>0</v>
      </c>
    </row>
    <row r="88" spans="1:35" x14ac:dyDescent="0.2">
      <c r="A88" s="29" t="s">
        <v>252</v>
      </c>
      <c r="B88" s="29" t="s">
        <v>253</v>
      </c>
      <c r="C88" s="29" t="s">
        <v>19</v>
      </c>
      <c r="D88" s="29" t="s">
        <v>254</v>
      </c>
      <c r="E88" s="29" t="s">
        <v>627</v>
      </c>
      <c r="F88" s="30">
        <v>46302.743460648147</v>
      </c>
      <c r="G88" s="29" t="s">
        <v>28</v>
      </c>
      <c r="H88" s="29" t="s">
        <v>2940</v>
      </c>
      <c r="I88" s="31">
        <v>90</v>
      </c>
      <c r="J88" s="29" t="s">
        <v>22</v>
      </c>
      <c r="K88" s="29" t="s">
        <v>23</v>
      </c>
      <c r="L88" s="31">
        <v>345</v>
      </c>
      <c r="M88" s="29" t="s">
        <v>253</v>
      </c>
      <c r="N88" s="30">
        <v>46302.686354166668</v>
      </c>
      <c r="O88" s="31">
        <v>0</v>
      </c>
      <c r="P88" s="29" t="s">
        <v>32</v>
      </c>
      <c r="Q88" s="31">
        <v>90</v>
      </c>
      <c r="R88" t="str">
        <f>IF(B88="","",_xlfn.XLOOKUP(B88,DB!$A$2:$A$205,DB!$C$2:$C$205,"")&amp;"")</f>
        <v>Sector 7</v>
      </c>
      <c r="S88" t="str">
        <f>IF(B88="","",_xlfn.XLOOKUP(B88,DB!$A$2:$A$205,DB!$E$2:$E$205,""))</f>
        <v>Sector 7</v>
      </c>
      <c r="T88" t="str">
        <f>IF(B88="","",_xlfn.XLOOKUP(B88,DB!$A$2:$A$205,DB!$F$2:$F$205,""))</f>
        <v>PAULE/SIGMA</v>
      </c>
      <c r="U88" t="str">
        <f>IF(B88="","",_xlfn.XLOOKUP(B88,DB!$A$2:$A$205,DB!$D$2:$D$205,""))</f>
        <v>MHCC</v>
      </c>
      <c r="V88" t="str">
        <f>IF(B88="","",IF(OR(COUNTIF(M88,"????N?????W")&gt;0,COUNTIF(M88,"????N?????E")&gt;0,COUNTIF(M88,"????S?????W")&gt;0,COUNTIF(M88,"????S?????E")&gt;0),_xlfn.XLOOKUP(B88,DB!$A$2:$A$205,DB!$B$2:$B$205,""),M88))</f>
        <v>MZBZ</v>
      </c>
      <c r="AF88" s="2">
        <v>0.58333333333333337</v>
      </c>
      <c r="AG88" t="s">
        <v>840</v>
      </c>
      <c r="AH88" s="17">
        <v>280</v>
      </c>
      <c r="AI88" s="17" cm="1">
        <f t="array" ref="AI88">SUMPRODUCT(--(IFERROR(HOUR(Flights_2026_09_303334353637345[entry_hour]),-1)=HOUR(AF88)),--(IFERROR(Flights_2026_09_303334353637345[entry_sector],"")=AG88),--(IFERROR(Flights_2026_09_303334353637345[nfl],-1)&gt;=AH88),--(IFERROR(Flights_2026_09_303334353637345[nfl],-1)&lt;=IF(AH88=450,450,AH88+9)))</f>
        <v>0</v>
      </c>
    </row>
    <row r="89" spans="1:35" x14ac:dyDescent="0.2">
      <c r="A89" s="29" t="s">
        <v>255</v>
      </c>
      <c r="B89" s="29" t="s">
        <v>19</v>
      </c>
      <c r="C89" s="29" t="s">
        <v>19</v>
      </c>
      <c r="D89" s="29" t="s">
        <v>256</v>
      </c>
      <c r="E89" s="29"/>
      <c r="F89" s="30">
        <v>46302.74590277778</v>
      </c>
      <c r="G89" s="29" t="s">
        <v>28</v>
      </c>
      <c r="H89" s="29" t="s">
        <v>2941</v>
      </c>
      <c r="I89" s="31">
        <v>15</v>
      </c>
      <c r="J89" s="29" t="s">
        <v>30</v>
      </c>
      <c r="K89" s="29" t="s">
        <v>31</v>
      </c>
      <c r="L89" s="31">
        <v>142</v>
      </c>
      <c r="M89" s="29" t="s">
        <v>19</v>
      </c>
      <c r="N89" s="30">
        <v>46302.68472222222</v>
      </c>
      <c r="O89" s="31">
        <v>0</v>
      </c>
      <c r="P89" s="29" t="s">
        <v>32</v>
      </c>
      <c r="Q89" s="31">
        <v>15</v>
      </c>
      <c r="R89" t="str">
        <f>IF(B89="","",_xlfn.XLOOKUP(B89,DB!$A$2:$A$205,DB!$C$2:$C$205,"")&amp;"")</f>
        <v/>
      </c>
      <c r="S89" t="str">
        <f>IF(B89="","",_xlfn.XLOOKUP(B89,DB!$A$2:$A$205,DB!$E$2:$E$205,""))</f>
        <v/>
      </c>
      <c r="T89" t="str">
        <f>IF(B89="","",_xlfn.XLOOKUP(B89,DB!$A$2:$A$205,DB!$F$2:$F$205,""))</f>
        <v/>
      </c>
      <c r="U89" t="str">
        <f>IF(B89="","",_xlfn.XLOOKUP(B89,DB!$A$2:$A$205,DB!$D$2:$D$205,""))</f>
        <v/>
      </c>
      <c r="V89" t="str">
        <f>IF(B89="","",IF(OR(COUNTIF(M89,"????N?????W")&gt;0,COUNTIF(M89,"????N?????E")&gt;0,COUNTIF(M89,"????S?????W")&gt;0,COUNTIF(M89,"????S?????E")&gt;0),_xlfn.XLOOKUP(B89,DB!$A$2:$A$205,DB!$B$2:$B$205,""),M89))</f>
        <v>MMUN</v>
      </c>
      <c r="AF89" s="2">
        <v>0.58333333333333337</v>
      </c>
      <c r="AG89" t="s">
        <v>840</v>
      </c>
      <c r="AH89" s="17">
        <v>290</v>
      </c>
      <c r="AI89" s="17" cm="1">
        <f t="array" ref="AI89">SUMPRODUCT(--(IFERROR(HOUR(Flights_2026_09_303334353637345[entry_hour]),-1)=HOUR(AF89)),--(IFERROR(Flights_2026_09_303334353637345[entry_sector],"")=AG89),--(IFERROR(Flights_2026_09_303334353637345[nfl],-1)&gt;=AH89),--(IFERROR(Flights_2026_09_303334353637345[nfl],-1)&lt;=IF(AH89=450,450,AH89+9)))</f>
        <v>0</v>
      </c>
    </row>
    <row r="90" spans="1:35" x14ac:dyDescent="0.2">
      <c r="A90" s="29" t="s">
        <v>268</v>
      </c>
      <c r="B90" s="29" t="s">
        <v>269</v>
      </c>
      <c r="C90" s="29" t="s">
        <v>19</v>
      </c>
      <c r="D90" s="29" t="s">
        <v>76</v>
      </c>
      <c r="E90" s="29" t="s">
        <v>2362</v>
      </c>
      <c r="F90" s="30">
        <v>46302.747696759259</v>
      </c>
      <c r="G90" s="29" t="s">
        <v>21</v>
      </c>
      <c r="H90" s="29" t="s">
        <v>2942</v>
      </c>
      <c r="I90" s="31">
        <v>350</v>
      </c>
      <c r="J90" s="29" t="s">
        <v>22</v>
      </c>
      <c r="K90" s="29" t="s">
        <v>23</v>
      </c>
      <c r="L90" s="31">
        <v>840</v>
      </c>
      <c r="M90" s="29" t="s">
        <v>810</v>
      </c>
      <c r="N90" s="30">
        <v>46302.701342592598</v>
      </c>
      <c r="O90" s="31">
        <v>350</v>
      </c>
      <c r="P90" s="29" t="s">
        <v>26</v>
      </c>
      <c r="Q90" s="31">
        <v>350</v>
      </c>
      <c r="R90" t="str">
        <f>IF(B90="","",_xlfn.XLOOKUP(B90,DB!$A$2:$A$205,DB!$C$2:$C$205,"")&amp;"")</f>
        <v>Sector 5</v>
      </c>
      <c r="S90" t="str">
        <f>IF(B90="","",_xlfn.XLOOKUP(B90,DB!$A$2:$A$205,DB!$E$2:$E$205,""))</f>
        <v>Sector 4</v>
      </c>
      <c r="T90" t="str">
        <f>IF(B90="","",_xlfn.XLOOKUP(B90,DB!$A$2:$A$205,DB!$F$2:$F$205,""))</f>
        <v>VOMAR/XUDUN</v>
      </c>
      <c r="U90" t="str">
        <f>IF(B90="","",_xlfn.XLOOKUP(B90,DB!$A$2:$A$205,DB!$D$2:$D$205,""))</f>
        <v>MMTY</v>
      </c>
      <c r="V90" t="str">
        <f>IF(B90="","",IF(OR(COUNTIF(M90,"????N?????W")&gt;0,COUNTIF(M90,"????N?????E")&gt;0,COUNTIF(M90,"????S?????W")&gt;0,COUNTIF(M90,"????S?????E")&gt;0),_xlfn.XLOOKUP(B90,DB!$A$2:$A$205,DB!$B$2:$B$205,""),M90))</f>
        <v>MATOL</v>
      </c>
      <c r="AF90" s="2">
        <v>0.58333333333333337</v>
      </c>
      <c r="AG90" t="s">
        <v>840</v>
      </c>
      <c r="AH90" s="17">
        <v>300</v>
      </c>
      <c r="AI90" s="17" cm="1">
        <f t="array" ref="AI90">SUMPRODUCT(--(IFERROR(HOUR(Flights_2026_09_303334353637345[entry_hour]),-1)=HOUR(AF90)),--(IFERROR(Flights_2026_09_303334353637345[entry_sector],"")=AG90),--(IFERROR(Flights_2026_09_303334353637345[nfl],-1)&gt;=AH90),--(IFERROR(Flights_2026_09_303334353637345[nfl],-1)&lt;=IF(AH90=450,450,AH90+9)))</f>
        <v>0</v>
      </c>
    </row>
    <row r="91" spans="1:35" x14ac:dyDescent="0.2">
      <c r="A91" s="29" t="s">
        <v>244</v>
      </c>
      <c r="B91" s="29" t="s">
        <v>89</v>
      </c>
      <c r="C91" s="29" t="s">
        <v>19</v>
      </c>
      <c r="D91" s="29" t="s">
        <v>47</v>
      </c>
      <c r="E91" s="29" t="s">
        <v>2943</v>
      </c>
      <c r="F91" s="30">
        <v>46302.748912037037</v>
      </c>
      <c r="G91" s="29" t="s">
        <v>21</v>
      </c>
      <c r="H91" s="29" t="s">
        <v>2944</v>
      </c>
      <c r="I91" s="31">
        <v>360</v>
      </c>
      <c r="J91" s="29" t="s">
        <v>22</v>
      </c>
      <c r="K91" s="29" t="s">
        <v>23</v>
      </c>
      <c r="L91" s="31">
        <v>246</v>
      </c>
      <c r="M91" s="29" t="s">
        <v>44</v>
      </c>
      <c r="N91" s="30">
        <v>46302.727384259255</v>
      </c>
      <c r="O91" s="31">
        <v>280</v>
      </c>
      <c r="P91" s="29" t="s">
        <v>26</v>
      </c>
      <c r="Q91" s="31">
        <v>360</v>
      </c>
      <c r="R91" t="str">
        <f>IF(B91="","",_xlfn.XLOOKUP(B91,DB!$A$2:$A$205,DB!$C$2:$C$205,"")&amp;"")</f>
        <v>Sector 7</v>
      </c>
      <c r="S91" t="str">
        <f>IF(B91="","",_xlfn.XLOOKUP(B91,DB!$A$2:$A$205,DB!$E$2:$E$205,""))</f>
        <v>Sector 7</v>
      </c>
      <c r="T91" t="str">
        <f>IF(B91="","",_xlfn.XLOOKUP(B91,DB!$A$2:$A$205,DB!$F$2:$F$205,""))</f>
        <v>PAULE/SIGMA</v>
      </c>
      <c r="U91" t="str">
        <f>IF(B91="","",_xlfn.XLOOKUP(B91,DB!$A$2:$A$205,DB!$D$2:$D$205,""))</f>
        <v>MHCC</v>
      </c>
      <c r="V91" t="str">
        <f>IF(B91="","",IF(OR(COUNTIF(M91,"????N?????W")&gt;0,COUNTIF(M91,"????N?????E")&gt;0,COUNTIF(M91,"????S?????W")&gt;0,COUNTIF(M91,"????S?????E")&gt;0),_xlfn.XLOOKUP(B91,DB!$A$2:$A$205,DB!$B$2:$B$205,""),M91))</f>
        <v>SIGMA</v>
      </c>
      <c r="AF91" s="2">
        <v>0.58333333333333337</v>
      </c>
      <c r="AG91" t="s">
        <v>840</v>
      </c>
      <c r="AH91" s="17">
        <v>310</v>
      </c>
      <c r="AI91" s="17" cm="1">
        <f t="array" ref="AI91">SUMPRODUCT(--(IFERROR(HOUR(Flights_2026_09_303334353637345[entry_hour]),-1)=HOUR(AF91)),--(IFERROR(Flights_2026_09_303334353637345[entry_sector],"")=AG91),--(IFERROR(Flights_2026_09_303334353637345[nfl],-1)&gt;=AH91),--(IFERROR(Flights_2026_09_303334353637345[nfl],-1)&lt;=IF(AH91=450,450,AH91+9)))</f>
        <v>0</v>
      </c>
    </row>
    <row r="92" spans="1:35" x14ac:dyDescent="0.2">
      <c r="A92" s="29" t="s">
        <v>2945</v>
      </c>
      <c r="B92" s="29" t="s">
        <v>86</v>
      </c>
      <c r="C92" s="29" t="s">
        <v>19</v>
      </c>
      <c r="D92" s="29" t="s">
        <v>2946</v>
      </c>
      <c r="E92" s="29"/>
      <c r="F92" s="30">
        <v>46302.750821759255</v>
      </c>
      <c r="G92" s="29" t="s">
        <v>21</v>
      </c>
      <c r="H92" s="29" t="s">
        <v>2947</v>
      </c>
      <c r="I92" s="31">
        <v>410</v>
      </c>
      <c r="J92" s="29" t="s">
        <v>22</v>
      </c>
      <c r="K92" s="29" t="s">
        <v>31</v>
      </c>
      <c r="L92" s="31">
        <v>970</v>
      </c>
      <c r="M92" s="29" t="s">
        <v>78</v>
      </c>
      <c r="N92" s="30">
        <v>46302.697488425925</v>
      </c>
      <c r="O92" s="31">
        <v>410</v>
      </c>
      <c r="P92" s="29" t="s">
        <v>26</v>
      </c>
      <c r="Q92" s="31">
        <v>410</v>
      </c>
      <c r="R92" t="str">
        <f>IF(B92="","",_xlfn.XLOOKUP(B92,DB!$A$2:$A$205,DB!$C$2:$C$205,"")&amp;"")</f>
        <v>Sector 6</v>
      </c>
      <c r="S92" t="str">
        <f>IF(B92="","",_xlfn.XLOOKUP(B92,DB!$A$2:$A$205,DB!$E$2:$E$205,""))</f>
        <v>Sector 4</v>
      </c>
      <c r="T92" t="str">
        <f>IF(B92="","",_xlfn.XLOOKUP(B92,DB!$A$2:$A$205,DB!$F$2:$F$205,""))</f>
        <v>VOMAR/XUDUN</v>
      </c>
      <c r="U92" t="str">
        <f>IF(B92="","",_xlfn.XLOOKUP(B92,DB!$A$2:$A$205,DB!$D$2:$D$205,""))</f>
        <v>MMEX</v>
      </c>
      <c r="V92" t="str">
        <f>IF(B92="","",IF(OR(COUNTIF(M92,"????N?????W")&gt;0,COUNTIF(M92,"????N?????E")&gt;0,COUNTIF(M92,"????S?????W")&gt;0,COUNTIF(M92,"????S?????E")&gt;0),_xlfn.XLOOKUP(B92,DB!$A$2:$A$205,DB!$B$2:$B$205,""),M92))</f>
        <v>GOTAS</v>
      </c>
      <c r="AF92" s="2">
        <v>0.58333333333333337</v>
      </c>
      <c r="AG92" t="s">
        <v>840</v>
      </c>
      <c r="AH92" s="17">
        <v>320</v>
      </c>
      <c r="AI92" s="17" cm="1">
        <f t="array" ref="AI92">SUMPRODUCT(--(IFERROR(HOUR(Flights_2026_09_303334353637345[entry_hour]),-1)=HOUR(AF92)),--(IFERROR(Flights_2026_09_303334353637345[entry_sector],"")=AG92),--(IFERROR(Flights_2026_09_303334353637345[nfl],-1)&gt;=AH92),--(IFERROR(Flights_2026_09_303334353637345[nfl],-1)&lt;=IF(AH92=450,450,AH92+9)))</f>
        <v>0</v>
      </c>
    </row>
    <row r="93" spans="1:35" x14ac:dyDescent="0.2">
      <c r="A93" s="29" t="s">
        <v>2948</v>
      </c>
      <c r="B93" s="29" t="s">
        <v>2949</v>
      </c>
      <c r="C93" s="29" t="s">
        <v>19</v>
      </c>
      <c r="D93" s="29" t="s">
        <v>2950</v>
      </c>
      <c r="E93" s="29" t="s">
        <v>2951</v>
      </c>
      <c r="F93" s="30">
        <v>46302.752280092594</v>
      </c>
      <c r="G93" s="29" t="s">
        <v>28</v>
      </c>
      <c r="H93" s="29" t="s">
        <v>2952</v>
      </c>
      <c r="I93" s="31">
        <v>430</v>
      </c>
      <c r="J93" s="29" t="s">
        <v>22</v>
      </c>
      <c r="K93" s="29" t="s">
        <v>55</v>
      </c>
      <c r="L93" s="31">
        <v>214</v>
      </c>
      <c r="M93" s="29" t="s">
        <v>37</v>
      </c>
      <c r="N93" s="30">
        <v>46302.733564814815</v>
      </c>
      <c r="O93" s="31">
        <v>203</v>
      </c>
      <c r="P93" s="29" t="s">
        <v>26</v>
      </c>
      <c r="Q93" s="31">
        <v>220</v>
      </c>
      <c r="R93" t="str">
        <f>IF(B93="","",_xlfn.XLOOKUP(B93,DB!$A$2:$A$205,DB!$C$2:$C$205,"")&amp;"")</f>
        <v/>
      </c>
      <c r="S93" t="str">
        <f>IF(B93="","",_xlfn.XLOOKUP(B93,DB!$A$2:$A$205,DB!$E$2:$E$205,""))</f>
        <v/>
      </c>
      <c r="T93" t="str">
        <f>IF(B93="","",_xlfn.XLOOKUP(B93,DB!$A$2:$A$205,DB!$F$2:$F$205,""))</f>
        <v/>
      </c>
      <c r="U93" t="str">
        <f>IF(B93="","",_xlfn.XLOOKUP(B93,DB!$A$2:$A$205,DB!$D$2:$D$205,""))</f>
        <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entry_hour]),-1)=HOUR(AF93)),--(IFERROR(Flights_2026_09_303334353637345[entry_sector],"")=AG93),--(IFERROR(Flights_2026_09_303334353637345[nfl],-1)&gt;=AH93),--(IFERROR(Flights_2026_09_303334353637345[nfl],-1)&lt;=IF(AH93=450,450,AH93+9)))</f>
        <v>0</v>
      </c>
    </row>
    <row r="94" spans="1:35" x14ac:dyDescent="0.2">
      <c r="A94" s="29" t="s">
        <v>250</v>
      </c>
      <c r="B94" s="29" t="s">
        <v>213</v>
      </c>
      <c r="C94" s="29" t="s">
        <v>19</v>
      </c>
      <c r="D94" s="29" t="s">
        <v>107</v>
      </c>
      <c r="E94" s="29" t="s">
        <v>1295</v>
      </c>
      <c r="F94" s="30">
        <v>46302.755601851852</v>
      </c>
      <c r="G94" s="29" t="s">
        <v>21</v>
      </c>
      <c r="H94" s="29" t="s">
        <v>2953</v>
      </c>
      <c r="I94" s="31">
        <v>350</v>
      </c>
      <c r="J94" s="29" t="s">
        <v>22</v>
      </c>
      <c r="K94" s="29" t="s">
        <v>23</v>
      </c>
      <c r="L94" s="31">
        <v>602</v>
      </c>
      <c r="M94" s="29" t="s">
        <v>2954</v>
      </c>
      <c r="N94" s="30">
        <v>46302.721273148149</v>
      </c>
      <c r="O94" s="31">
        <v>350</v>
      </c>
      <c r="P94" s="29" t="s">
        <v>26</v>
      </c>
      <c r="Q94" s="31">
        <v>350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IPSEV</v>
      </c>
      <c r="AF94" s="2">
        <v>0.58333333333333337</v>
      </c>
      <c r="AG94" t="s">
        <v>840</v>
      </c>
      <c r="AH94" s="17">
        <v>340</v>
      </c>
      <c r="AI94" s="17" cm="1">
        <f t="array" ref="AI94">SUMPRODUCT(--(IFERROR(HOUR(Flights_2026_09_303334353637345[entry_hour]),-1)=HOUR(AF94)),--(IFERROR(Flights_2026_09_303334353637345[entry_sector],"")=AG94),--(IFERROR(Flights_2026_09_303334353637345[nfl],-1)&gt;=AH94),--(IFERROR(Flights_2026_09_303334353637345[nfl],-1)&lt;=IF(AH94=450,450,AH94+9)))</f>
        <v>0</v>
      </c>
    </row>
    <row r="95" spans="1:35" x14ac:dyDescent="0.2">
      <c r="A95" s="29" t="s">
        <v>242</v>
      </c>
      <c r="B95" s="29" t="s">
        <v>46</v>
      </c>
      <c r="C95" s="29" t="s">
        <v>19</v>
      </c>
      <c r="D95" s="29" t="s">
        <v>50</v>
      </c>
      <c r="E95" s="29" t="s">
        <v>683</v>
      </c>
      <c r="F95" s="30">
        <v>46302.757233796292</v>
      </c>
      <c r="G95" s="29" t="s">
        <v>21</v>
      </c>
      <c r="H95" s="29" t="s">
        <v>2955</v>
      </c>
      <c r="I95" s="31">
        <v>350</v>
      </c>
      <c r="J95" s="29" t="s">
        <v>22</v>
      </c>
      <c r="K95" s="29" t="s">
        <v>23</v>
      </c>
      <c r="L95" s="31">
        <v>441</v>
      </c>
      <c r="M95" s="29" t="s">
        <v>2956</v>
      </c>
      <c r="N95" s="30">
        <v>46302.730243055557</v>
      </c>
      <c r="O95" s="31">
        <v>350</v>
      </c>
      <c r="P95" s="29" t="s">
        <v>26</v>
      </c>
      <c r="Q95" s="31">
        <v>350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PISAD</v>
      </c>
      <c r="AF95" s="2">
        <v>0.58333333333333337</v>
      </c>
      <c r="AG95" t="s">
        <v>840</v>
      </c>
      <c r="AH95" s="17">
        <v>350</v>
      </c>
      <c r="AI95" s="17" cm="1">
        <f t="array" ref="AI95">SUMPRODUCT(--(IFERROR(HOUR(Flights_2026_09_303334353637345[entry_hour]),-1)=HOUR(AF95)),--(IFERROR(Flights_2026_09_303334353637345[entry_sector],"")=AG95),--(IFERROR(Flights_2026_09_303334353637345[nfl],-1)&gt;=AH95),--(IFERROR(Flights_2026_09_303334353637345[nfl],-1)&lt;=IF(AH95=450,450,AH95+9)))</f>
        <v>1</v>
      </c>
    </row>
    <row r="96" spans="1:35" x14ac:dyDescent="0.2">
      <c r="A96" s="29" t="s">
        <v>263</v>
      </c>
      <c r="B96" s="29" t="s">
        <v>65</v>
      </c>
      <c r="C96" s="29" t="s">
        <v>19</v>
      </c>
      <c r="D96" s="29" t="s">
        <v>20</v>
      </c>
      <c r="E96" s="29" t="s">
        <v>166</v>
      </c>
      <c r="F96" s="30">
        <v>46302.759942129633</v>
      </c>
      <c r="G96" s="29" t="s">
        <v>21</v>
      </c>
      <c r="H96" s="29" t="s">
        <v>2957</v>
      </c>
      <c r="I96" s="31">
        <v>350</v>
      </c>
      <c r="J96" s="29" t="s">
        <v>22</v>
      </c>
      <c r="K96" s="29" t="s">
        <v>23</v>
      </c>
      <c r="L96" s="31">
        <v>895</v>
      </c>
      <c r="M96" s="29" t="s">
        <v>78</v>
      </c>
      <c r="N96" s="30">
        <v>46302.710358796292</v>
      </c>
      <c r="O96" s="31">
        <v>350</v>
      </c>
      <c r="P96" s="29" t="s">
        <v>26</v>
      </c>
      <c r="Q96" s="31">
        <v>350</v>
      </c>
      <c r="R96" t="str">
        <f>IF(B96="","",_xlfn.XLOOKUP(B96,DB!$A$2:$A$205,DB!$C$2:$C$205,"")&amp;"")</f>
        <v>Sector 6</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GOTAS</v>
      </c>
      <c r="AF96" s="2">
        <v>0.58333333333333337</v>
      </c>
      <c r="AG96" t="s">
        <v>840</v>
      </c>
      <c r="AH96" s="17">
        <v>360</v>
      </c>
      <c r="AI96" s="17" cm="1">
        <f t="array" ref="AI96">SUMPRODUCT(--(IFERROR(HOUR(Flights_2026_09_303334353637345[entry_hour]),-1)=HOUR(AF96)),--(IFERROR(Flights_2026_09_303334353637345[entry_sector],"")=AG96),--(IFERROR(Flights_2026_09_303334353637345[nfl],-1)&gt;=AH96),--(IFERROR(Flights_2026_09_303334353637345[nfl],-1)&lt;=IF(AH96=450,450,AH96+9)))</f>
        <v>0</v>
      </c>
    </row>
    <row r="97" spans="1:35" x14ac:dyDescent="0.2">
      <c r="A97" s="29" t="s">
        <v>239</v>
      </c>
      <c r="B97" s="29" t="s">
        <v>59</v>
      </c>
      <c r="C97" s="29" t="s">
        <v>19</v>
      </c>
      <c r="D97" s="29" t="s">
        <v>47</v>
      </c>
      <c r="E97" s="29" t="s">
        <v>2958</v>
      </c>
      <c r="F97" s="30">
        <v>46302.761215277773</v>
      </c>
      <c r="G97" s="29" t="s">
        <v>21</v>
      </c>
      <c r="H97" s="29" t="s">
        <v>545</v>
      </c>
      <c r="I97" s="31">
        <v>340</v>
      </c>
      <c r="J97" s="29" t="s">
        <v>22</v>
      </c>
      <c r="K97" s="29" t="s">
        <v>23</v>
      </c>
      <c r="L97" s="31">
        <v>214</v>
      </c>
      <c r="M97" s="29" t="s">
        <v>37</v>
      </c>
      <c r="N97" s="30">
        <v>46302.744270833333</v>
      </c>
      <c r="O97" s="31">
        <v>279</v>
      </c>
      <c r="P97" s="29" t="s">
        <v>26</v>
      </c>
      <c r="Q97" s="31">
        <v>220</v>
      </c>
      <c r="R97" t="str">
        <f>IF(B97="","",_xlfn.XLOOKUP(B97,DB!$A$2:$A$205,DB!$C$2:$C$205,"")&amp;"")</f>
        <v>Sector 3</v>
      </c>
      <c r="S97" t="str">
        <f>IF(B97="","",_xlfn.XLOOKUP(B97,DB!$A$2:$A$205,DB!$E$2:$E$205,""))</f>
        <v>Sector 3</v>
      </c>
      <c r="T97" t="str">
        <f>IF(B97="","",_xlfn.XLOOKUP(B97,DB!$A$2:$A$205,DB!$F$2:$F$205,""))</f>
        <v>NOSAT</v>
      </c>
      <c r="U97" t="str">
        <f>IF(B97="","",_xlfn.XLOOKUP(B97,DB!$A$2:$A$205,DB!$D$2:$D$205,""))</f>
        <v>MUFH</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303334353637345[entry_hour]),-1)=HOUR(AF97)),--(IFERROR(Flights_2026_09_303334353637345[entry_sector],"")=AG97),--(IFERROR(Flights_2026_09_303334353637345[nfl],-1)&gt;=AH97),--(IFERROR(Flights_2026_09_303334353637345[nfl],-1)&lt;=IF(AH97=450,450,AH97+9)))</f>
        <v>0</v>
      </c>
    </row>
    <row r="98" spans="1:35" x14ac:dyDescent="0.2">
      <c r="A98" s="29" t="s">
        <v>248</v>
      </c>
      <c r="B98" s="29" t="s">
        <v>2959</v>
      </c>
      <c r="C98" s="29" t="s">
        <v>19</v>
      </c>
      <c r="D98" s="29" t="s">
        <v>249</v>
      </c>
      <c r="E98" s="29"/>
      <c r="F98" s="30">
        <v>46302.761377314819</v>
      </c>
      <c r="G98" s="29" t="s">
        <v>28</v>
      </c>
      <c r="H98" s="29" t="s">
        <v>2960</v>
      </c>
      <c r="I98" s="31">
        <v>15</v>
      </c>
      <c r="J98" s="29" t="s">
        <v>30</v>
      </c>
      <c r="K98" s="29" t="s">
        <v>31</v>
      </c>
      <c r="L98" s="31">
        <v>94</v>
      </c>
      <c r="M98" s="29" t="s">
        <v>2959</v>
      </c>
      <c r="N98" s="30">
        <v>46302.744374999995</v>
      </c>
      <c r="O98" s="31">
        <v>0</v>
      </c>
      <c r="P98" s="29" t="s">
        <v>32</v>
      </c>
      <c r="Q98" s="31">
        <v>15</v>
      </c>
      <c r="R98" t="str">
        <f>IF(B98="","",_xlfn.XLOOKUP(B98,DB!$A$2:$A$205,DB!$C$2:$C$205,"")&amp;"")</f>
        <v/>
      </c>
      <c r="S98" t="str">
        <f>IF(B98="","",_xlfn.XLOOKUP(B98,DB!$A$2:$A$205,DB!$E$2:$E$205,""))</f>
        <v/>
      </c>
      <c r="T98" t="str">
        <f>IF(B98="","",_xlfn.XLOOKUP(B98,DB!$A$2:$A$205,DB!$F$2:$F$205,""))</f>
        <v/>
      </c>
      <c r="U98" t="str">
        <f>IF(B98="","",_xlfn.XLOOKUP(B98,DB!$A$2:$A$205,DB!$D$2:$D$205,""))</f>
        <v/>
      </c>
      <c r="V98" t="str">
        <f>IF(B98="","",IF(OR(COUNTIF(M98,"????N?????W")&gt;0,COUNTIF(M98,"????N?????E")&gt;0,COUNTIF(M98,"????S?????W")&gt;0,COUNTIF(M98,"????S?????E")&gt;0),_xlfn.XLOOKUP(B98,DB!$A$2:$A$205,DB!$B$2:$B$205,""),M98))</f>
        <v>XHOL</v>
      </c>
      <c r="AF98" s="2">
        <v>0.58333333333333337</v>
      </c>
      <c r="AG98" t="s">
        <v>840</v>
      </c>
      <c r="AH98" s="17">
        <v>380</v>
      </c>
      <c r="AI98" s="17" cm="1">
        <f t="array" ref="AI98">SUMPRODUCT(--(IFERROR(HOUR(Flights_2026_09_303334353637345[entry_hour]),-1)=HOUR(AF98)),--(IFERROR(Flights_2026_09_303334353637345[entry_sector],"")=AG98),--(IFERROR(Flights_2026_09_303334353637345[nfl],-1)&gt;=AH98),--(IFERROR(Flights_2026_09_303334353637345[nfl],-1)&lt;=IF(AH98=450,450,AH98+9)))</f>
        <v>0</v>
      </c>
    </row>
    <row r="99" spans="1:35" x14ac:dyDescent="0.2">
      <c r="A99" s="29" t="s">
        <v>397</v>
      </c>
      <c r="B99" s="29" t="s">
        <v>398</v>
      </c>
      <c r="C99" s="29" t="s">
        <v>19</v>
      </c>
      <c r="D99" s="29" t="s">
        <v>50</v>
      </c>
      <c r="E99" s="29" t="s">
        <v>2961</v>
      </c>
      <c r="F99" s="30">
        <v>46302.762372685189</v>
      </c>
      <c r="G99" s="29" t="s">
        <v>21</v>
      </c>
      <c r="H99" s="29" t="s">
        <v>2962</v>
      </c>
      <c r="I99" s="31">
        <v>330</v>
      </c>
      <c r="J99" s="29" t="s">
        <v>22</v>
      </c>
      <c r="K99" s="29" t="s">
        <v>23</v>
      </c>
      <c r="L99" s="31">
        <v>438</v>
      </c>
      <c r="M99" s="29" t="s">
        <v>2963</v>
      </c>
      <c r="N99" s="30">
        <v>46302.733472222222</v>
      </c>
      <c r="O99" s="31">
        <v>330</v>
      </c>
      <c r="P99" s="29" t="s">
        <v>26</v>
      </c>
      <c r="Q99" s="31">
        <v>330</v>
      </c>
      <c r="R99" t="str">
        <f>IF(B99="","",_xlfn.XLOOKUP(B99,DB!$A$2:$A$205,DB!$C$2:$C$205,"")&amp;"")</f>
        <v>Sector 5</v>
      </c>
      <c r="S99" t="str">
        <f>IF(B99="","",_xlfn.XLOOKUP(B99,DB!$A$2:$A$205,DB!$E$2:$E$205,""))</f>
        <v>Sector 4</v>
      </c>
      <c r="T99" t="str">
        <f>IF(B99="","",_xlfn.XLOOKUP(B99,DB!$A$2:$A$205,DB!$F$2:$F$205,""))</f>
        <v>VOMAR/XUDUN</v>
      </c>
      <c r="U99" t="str">
        <f>IF(B99="","",_xlfn.XLOOKUP(B99,DB!$A$2:$A$205,DB!$D$2:$D$205,""))</f>
        <v>KZHU</v>
      </c>
      <c r="V99" t="str">
        <f>IF(B99="","",IF(OR(COUNTIF(M99,"????N?????W")&gt;0,COUNTIF(M99,"????N?????E")&gt;0,COUNTIF(M99,"????S?????W")&gt;0,COUNTIF(M99,"????S?????E")&gt;0),_xlfn.XLOOKUP(B99,DB!$A$2:$A$205,DB!$B$2:$B$205,""),M99))</f>
        <v>KEHLI</v>
      </c>
      <c r="AF99" s="2">
        <v>0.58333333333333337</v>
      </c>
      <c r="AG99" t="s">
        <v>840</v>
      </c>
      <c r="AH99" s="17">
        <v>390</v>
      </c>
      <c r="AI99" s="17" cm="1">
        <f t="array" ref="AI99">SUMPRODUCT(--(IFERROR(HOUR(Flights_2026_09_303334353637345[entry_hour]),-1)=HOUR(AF99)),--(IFERROR(Flights_2026_09_303334353637345[entry_sector],"")=AG99),--(IFERROR(Flights_2026_09_303334353637345[nfl],-1)&gt;=AH99),--(IFERROR(Flights_2026_09_303334353637345[nfl],-1)&lt;=IF(AH99=450,450,AH99+9)))</f>
        <v>0</v>
      </c>
    </row>
    <row r="100" spans="1:35" x14ac:dyDescent="0.2">
      <c r="A100" s="29" t="s">
        <v>859</v>
      </c>
      <c r="B100" s="29" t="s">
        <v>208</v>
      </c>
      <c r="C100" s="29" t="s">
        <v>19</v>
      </c>
      <c r="D100" s="29" t="s">
        <v>107</v>
      </c>
      <c r="E100" s="29" t="s">
        <v>2964</v>
      </c>
      <c r="F100" s="30">
        <v>46302.763715277775</v>
      </c>
      <c r="G100" s="29" t="s">
        <v>21</v>
      </c>
      <c r="H100" s="29" t="s">
        <v>2965</v>
      </c>
      <c r="I100" s="31">
        <v>370</v>
      </c>
      <c r="J100" s="29" t="s">
        <v>22</v>
      </c>
      <c r="K100" s="29" t="s">
        <v>23</v>
      </c>
      <c r="L100" s="31">
        <v>418</v>
      </c>
      <c r="M100" s="29" t="s">
        <v>2966</v>
      </c>
      <c r="N100" s="30">
        <v>46302.736886574072</v>
      </c>
      <c r="O100" s="31">
        <v>350</v>
      </c>
      <c r="P100" s="29" t="s">
        <v>26</v>
      </c>
      <c r="Q100" s="31">
        <v>370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IRDOV</v>
      </c>
      <c r="AF100" s="2">
        <v>0.58333333333333337</v>
      </c>
      <c r="AG100" t="s">
        <v>840</v>
      </c>
      <c r="AH100" s="17">
        <v>400</v>
      </c>
      <c r="AI100" s="17" cm="1">
        <f t="array" ref="AI100">SUMPRODUCT(--(IFERROR(HOUR(Flights_2026_09_303334353637345[entry_hour]),-1)=HOUR(AF100)),--(IFERROR(Flights_2026_09_303334353637345[entry_sector],"")=AG100),--(IFERROR(Flights_2026_09_303334353637345[nfl],-1)&gt;=AH100),--(IFERROR(Flights_2026_09_303334353637345[nfl],-1)&lt;=IF(AH100=450,450,AH100+9)))</f>
        <v>0</v>
      </c>
    </row>
    <row r="101" spans="1:35" x14ac:dyDescent="0.2">
      <c r="A101" s="29" t="s">
        <v>231</v>
      </c>
      <c r="B101" s="29" t="s">
        <v>232</v>
      </c>
      <c r="C101" s="29" t="s">
        <v>19</v>
      </c>
      <c r="D101" s="29" t="s">
        <v>76</v>
      </c>
      <c r="E101" s="29" t="s">
        <v>2383</v>
      </c>
      <c r="F101" s="30">
        <v>46302.765138888892</v>
      </c>
      <c r="G101" s="29" t="s">
        <v>21</v>
      </c>
      <c r="H101" s="29" t="s">
        <v>2967</v>
      </c>
      <c r="I101" s="31">
        <v>350</v>
      </c>
      <c r="J101" s="29" t="s">
        <v>22</v>
      </c>
      <c r="K101" s="29" t="s">
        <v>23</v>
      </c>
      <c r="L101" s="31">
        <v>1174</v>
      </c>
      <c r="M101" s="29" t="s">
        <v>2968</v>
      </c>
      <c r="N101" s="30">
        <v>46302.701284722221</v>
      </c>
      <c r="O101" s="31">
        <v>350</v>
      </c>
      <c r="P101" s="29" t="s">
        <v>26</v>
      </c>
      <c r="Q101" s="31">
        <v>350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MATOL</v>
      </c>
      <c r="AF101" s="2">
        <v>0.58333333333333337</v>
      </c>
      <c r="AG101" t="s">
        <v>840</v>
      </c>
      <c r="AH101" s="17">
        <v>410</v>
      </c>
      <c r="AI101" s="17" cm="1">
        <f t="array" ref="AI101">SUMPRODUCT(--(IFERROR(HOUR(Flights_2026_09_303334353637345[entry_hour]),-1)=HOUR(AF101)),--(IFERROR(Flights_2026_09_303334353637345[entry_sector],"")=AG101),--(IFERROR(Flights_2026_09_303334353637345[nfl],-1)&gt;=AH101),--(IFERROR(Flights_2026_09_303334353637345[nfl],-1)&lt;=IF(AH101=450,450,AH101+9)))</f>
        <v>0</v>
      </c>
    </row>
    <row r="102" spans="1:35" x14ac:dyDescent="0.2">
      <c r="A102" s="29" t="s">
        <v>271</v>
      </c>
      <c r="B102" s="29" t="s">
        <v>272</v>
      </c>
      <c r="C102" s="29" t="s">
        <v>19</v>
      </c>
      <c r="D102" s="29" t="s">
        <v>53</v>
      </c>
      <c r="E102" s="29" t="s">
        <v>2969</v>
      </c>
      <c r="F102" s="30">
        <v>46302.766192129631</v>
      </c>
      <c r="G102" s="29" t="s">
        <v>28</v>
      </c>
      <c r="H102" s="29" t="s">
        <v>2970</v>
      </c>
      <c r="I102" s="31">
        <v>370</v>
      </c>
      <c r="J102" s="29" t="s">
        <v>22</v>
      </c>
      <c r="K102" s="29" t="s">
        <v>23</v>
      </c>
      <c r="L102" s="31">
        <v>896</v>
      </c>
      <c r="M102" s="29" t="s">
        <v>78</v>
      </c>
      <c r="N102" s="30">
        <v>46302.71539351852</v>
      </c>
      <c r="O102" s="31">
        <v>370</v>
      </c>
      <c r="P102" s="29" t="s">
        <v>26</v>
      </c>
      <c r="Q102" s="31">
        <v>370</v>
      </c>
      <c r="R102" t="str">
        <f>IF(B102="","",_xlfn.XLOOKUP(B102,DB!$A$2:$A$205,DB!$C$2:$C$205,"")&amp;"")</f>
        <v>Sector 5</v>
      </c>
      <c r="S102" t="str">
        <f>IF(B102="","",_xlfn.XLOOKUP(B102,DB!$A$2:$A$205,DB!$E$2:$E$205,""))</f>
        <v>Sector 4</v>
      </c>
      <c r="T102" t="str">
        <f>IF(B102="","",_xlfn.XLOOKUP(B102,DB!$A$2:$A$205,DB!$F$2:$F$205,""))</f>
        <v>VOMAR/XUDUN</v>
      </c>
      <c r="U102" t="str">
        <f>IF(B102="","",_xlfn.XLOOKUP(B102,DB!$A$2:$A$205,DB!$D$2:$D$205,""))</f>
        <v>MMEX</v>
      </c>
      <c r="V102" t="str">
        <f>IF(B102="","",IF(OR(COUNTIF(M102,"????N?????W")&gt;0,COUNTIF(M102,"????N?????E")&gt;0,COUNTIF(M102,"????S?????W")&gt;0,COUNTIF(M102,"????S?????E")&gt;0),_xlfn.XLOOKUP(B102,DB!$A$2:$A$205,DB!$B$2:$B$205,""),M102))</f>
        <v>GOTAS</v>
      </c>
      <c r="AF102" s="2">
        <v>0.58333333333333337</v>
      </c>
      <c r="AG102" t="s">
        <v>840</v>
      </c>
      <c r="AH102" s="17">
        <v>420</v>
      </c>
      <c r="AI102" s="17" cm="1">
        <f t="array" ref="AI102">SUMPRODUCT(--(IFERROR(HOUR(Flights_2026_09_303334353637345[entry_hour]),-1)=HOUR(AF102)),--(IFERROR(Flights_2026_09_303334353637345[entry_sector],"")=AG102),--(IFERROR(Flights_2026_09_303334353637345[nfl],-1)&gt;=AH102),--(IFERROR(Flights_2026_09_303334353637345[nfl],-1)&lt;=IF(AH102=450,450,AH102+9)))</f>
        <v>0</v>
      </c>
    </row>
    <row r="103" spans="1:35" x14ac:dyDescent="0.2">
      <c r="A103" s="29" t="s">
        <v>1280</v>
      </c>
      <c r="B103" s="29" t="s">
        <v>215</v>
      </c>
      <c r="C103" s="29" t="s">
        <v>19</v>
      </c>
      <c r="D103" s="29" t="s">
        <v>47</v>
      </c>
      <c r="E103" s="29" t="s">
        <v>623</v>
      </c>
      <c r="F103" s="30">
        <v>46302.767164351855</v>
      </c>
      <c r="G103" s="29" t="s">
        <v>21</v>
      </c>
      <c r="H103" s="29" t="s">
        <v>2971</v>
      </c>
      <c r="I103" s="31">
        <v>360</v>
      </c>
      <c r="J103" s="29" t="s">
        <v>22</v>
      </c>
      <c r="K103" s="29" t="s">
        <v>23</v>
      </c>
      <c r="L103" s="31">
        <v>435</v>
      </c>
      <c r="M103" s="29" t="s">
        <v>2972</v>
      </c>
      <c r="N103" s="30">
        <v>46302.739178240736</v>
      </c>
      <c r="O103" s="31">
        <v>380</v>
      </c>
      <c r="P103" s="29" t="s">
        <v>26</v>
      </c>
      <c r="Q103" s="31">
        <v>380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PISAD</v>
      </c>
      <c r="AF103" s="2">
        <v>0.58333333333333337</v>
      </c>
      <c r="AG103" t="s">
        <v>840</v>
      </c>
      <c r="AH103" s="17">
        <v>430</v>
      </c>
      <c r="AI103" s="17" cm="1">
        <f t="array" ref="AI103">SUMPRODUCT(--(IFERROR(HOUR(Flights_2026_09_303334353637345[entry_hour]),-1)=HOUR(AF103)),--(IFERROR(Flights_2026_09_303334353637345[entry_sector],"")=AG103),--(IFERROR(Flights_2026_09_303334353637345[nfl],-1)&gt;=AH103),--(IFERROR(Flights_2026_09_303334353637345[nfl],-1)&lt;=IF(AH103=450,450,AH103+9)))</f>
        <v>0</v>
      </c>
    </row>
    <row r="104" spans="1:35" x14ac:dyDescent="0.2">
      <c r="A104" s="29" t="s">
        <v>260</v>
      </c>
      <c r="B104" s="29" t="s">
        <v>186</v>
      </c>
      <c r="C104" s="29" t="s">
        <v>19</v>
      </c>
      <c r="D104" s="29" t="s">
        <v>20</v>
      </c>
      <c r="E104" s="29" t="s">
        <v>567</v>
      </c>
      <c r="F104" s="30">
        <v>46302.768634259264</v>
      </c>
      <c r="G104" s="29" t="s">
        <v>21</v>
      </c>
      <c r="H104" s="29" t="s">
        <v>2973</v>
      </c>
      <c r="I104" s="31">
        <v>320</v>
      </c>
      <c r="J104" s="29" t="s">
        <v>22</v>
      </c>
      <c r="K104" s="29" t="s">
        <v>23</v>
      </c>
      <c r="L104" s="31">
        <v>214</v>
      </c>
      <c r="M104" s="29" t="s">
        <v>37</v>
      </c>
      <c r="N104" s="30">
        <v>46302.751539351855</v>
      </c>
      <c r="O104" s="31">
        <v>249</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303334353637345[entry_hour]),-1)=HOUR(AF104)),--(IFERROR(Flights_2026_09_303334353637345[entry_sector],"")=AG104),--(IFERROR(Flights_2026_09_303334353637345[nfl],-1)&gt;=AH104),--(IFERROR(Flights_2026_09_303334353637345[nfl],-1)&lt;=IF(AH104=450,450,AH104+9)))</f>
        <v>0</v>
      </c>
    </row>
    <row r="105" spans="1:35" x14ac:dyDescent="0.2">
      <c r="A105" s="29" t="s">
        <v>471</v>
      </c>
      <c r="B105" s="29" t="s">
        <v>472</v>
      </c>
      <c r="C105" s="29" t="s">
        <v>19</v>
      </c>
      <c r="D105" s="29" t="s">
        <v>47</v>
      </c>
      <c r="E105" s="29" t="s">
        <v>2974</v>
      </c>
      <c r="F105" s="30">
        <v>46302.769733796296</v>
      </c>
      <c r="G105" s="29" t="s">
        <v>21</v>
      </c>
      <c r="H105" s="29" t="s">
        <v>2975</v>
      </c>
      <c r="I105" s="31">
        <v>350</v>
      </c>
      <c r="J105" s="29" t="s">
        <v>22</v>
      </c>
      <c r="K105" s="29" t="s">
        <v>23</v>
      </c>
      <c r="L105" s="31">
        <v>458</v>
      </c>
      <c r="M105" s="29" t="s">
        <v>2976</v>
      </c>
      <c r="N105" s="30">
        <v>46302.739756944444</v>
      </c>
      <c r="O105" s="31">
        <v>350</v>
      </c>
      <c r="P105" s="29" t="s">
        <v>26</v>
      </c>
      <c r="Q105" s="31">
        <v>350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303334353637345[entry_hour]),-1)=HOUR(AF105)),--(IFERROR(Flights_2026_09_303334353637345[entry_sector],"")=AG105),--(IFERROR(Flights_2026_09_303334353637345[nfl],-1)&gt;=AH105),--(IFERROR(Flights_2026_09_303334353637345[nfl],-1)&lt;=IF(AH105=450,450,AH105+9)))</f>
        <v>0</v>
      </c>
    </row>
    <row r="106" spans="1:35" x14ac:dyDescent="0.2">
      <c r="A106" s="29" t="s">
        <v>276</v>
      </c>
      <c r="B106" s="29" t="s">
        <v>65</v>
      </c>
      <c r="C106" s="29" t="s">
        <v>19</v>
      </c>
      <c r="D106" s="29" t="s">
        <v>76</v>
      </c>
      <c r="E106" s="29" t="s">
        <v>1078</v>
      </c>
      <c r="F106" s="30">
        <v>46302.771631944444</v>
      </c>
      <c r="G106" s="29" t="s">
        <v>21</v>
      </c>
      <c r="H106" s="29" t="s">
        <v>2977</v>
      </c>
      <c r="I106" s="31">
        <v>350</v>
      </c>
      <c r="J106" s="29" t="s">
        <v>22</v>
      </c>
      <c r="K106" s="29" t="s">
        <v>23</v>
      </c>
      <c r="L106" s="31">
        <v>903</v>
      </c>
      <c r="M106" s="29" t="s">
        <v>78</v>
      </c>
      <c r="N106" s="30">
        <v>46302.720937499995</v>
      </c>
      <c r="O106" s="31">
        <v>350</v>
      </c>
      <c r="P106" s="29" t="s">
        <v>26</v>
      </c>
      <c r="Q106" s="31">
        <v>350</v>
      </c>
      <c r="R106" t="str">
        <f>IF(B106="","",_xlfn.XLOOKUP(B106,DB!$A$2:$A$205,DB!$C$2:$C$205,"")&amp;"")</f>
        <v>Sector 6</v>
      </c>
      <c r="S106" t="str">
        <f>IF(B106="","",_xlfn.XLOOKUP(B106,DB!$A$2:$A$205,DB!$E$2:$E$205,""))</f>
        <v>Sector 4</v>
      </c>
      <c r="T106" t="str">
        <f>IF(B106="","",_xlfn.XLOOKUP(B106,DB!$A$2:$A$205,DB!$F$2:$F$205,""))</f>
        <v>VOMAR/XUDUN</v>
      </c>
      <c r="U106" t="str">
        <f>IF(B106="","",_xlfn.XLOOKUP(B106,DB!$A$2:$A$205,DB!$D$2:$D$205,""))</f>
        <v>MMEX</v>
      </c>
      <c r="V106" t="str">
        <f>IF(B106="","",IF(OR(COUNTIF(M106,"????N?????W")&gt;0,COUNTIF(M106,"????N?????E")&gt;0,COUNTIF(M106,"????S?????W")&gt;0,COUNTIF(M106,"????S?????E")&gt;0),_xlfn.XLOOKUP(B106,DB!$A$2:$A$205,DB!$B$2:$B$205,""),M106))</f>
        <v>GOTAS</v>
      </c>
      <c r="AF106" s="2">
        <v>0.58333333333333337</v>
      </c>
      <c r="AG106" t="s">
        <v>747</v>
      </c>
      <c r="AH106" s="17">
        <v>200</v>
      </c>
      <c r="AI106" s="17" cm="1">
        <f t="array" ref="AI106">SUMPRODUCT(--(IFERROR(HOUR(Flights_2026_09_303334353637345[entry_hour]),-1)=HOUR(AF106)),--(IFERROR(Flights_2026_09_303334353637345[entry_sector],"")=AG106),--(IFERROR(Flights_2026_09_303334353637345[nfl],-1)&gt;=AH106),--(IFERROR(Flights_2026_09_303334353637345[nfl],-1)&lt;=IF(AH106=450,450,AH106+9)))</f>
        <v>0</v>
      </c>
    </row>
    <row r="107" spans="1:35" x14ac:dyDescent="0.2">
      <c r="A107" s="29" t="s">
        <v>273</v>
      </c>
      <c r="B107" s="29" t="s">
        <v>81</v>
      </c>
      <c r="C107" s="29" t="s">
        <v>19</v>
      </c>
      <c r="D107" s="29" t="s">
        <v>41</v>
      </c>
      <c r="E107" s="29" t="s">
        <v>2978</v>
      </c>
      <c r="F107" s="30">
        <v>46302.775729166664</v>
      </c>
      <c r="G107" s="29" t="s">
        <v>21</v>
      </c>
      <c r="H107" s="29" t="s">
        <v>2979</v>
      </c>
      <c r="I107" s="31">
        <v>390</v>
      </c>
      <c r="J107" s="29" t="s">
        <v>22</v>
      </c>
      <c r="K107" s="29" t="s">
        <v>23</v>
      </c>
      <c r="L107" s="31">
        <v>800</v>
      </c>
      <c r="M107" s="29" t="s">
        <v>84</v>
      </c>
      <c r="N107" s="30">
        <v>46302.729814814811</v>
      </c>
      <c r="O107" s="31">
        <v>390</v>
      </c>
      <c r="P107" s="29" t="s">
        <v>26</v>
      </c>
      <c r="Q107" s="31">
        <v>390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303334353637345[entry_hour]),-1)=HOUR(AF107)),--(IFERROR(Flights_2026_09_303334353637345[entry_sector],"")=AG107),--(IFERROR(Flights_2026_09_303334353637345[nfl],-1)&gt;=AH107),--(IFERROR(Flights_2026_09_303334353637345[nfl],-1)&lt;=IF(AH107=450,450,AH107+9)))</f>
        <v>0</v>
      </c>
    </row>
    <row r="108" spans="1:35" x14ac:dyDescent="0.2">
      <c r="A108" s="29" t="s">
        <v>265</v>
      </c>
      <c r="B108" s="29" t="s">
        <v>171</v>
      </c>
      <c r="C108" s="29" t="s">
        <v>19</v>
      </c>
      <c r="D108" s="29" t="s">
        <v>50</v>
      </c>
      <c r="E108" s="29" t="s">
        <v>2591</v>
      </c>
      <c r="F108" s="30">
        <v>46302.776643518519</v>
      </c>
      <c r="G108" s="29" t="s">
        <v>21</v>
      </c>
      <c r="H108" s="29" t="s">
        <v>2980</v>
      </c>
      <c r="I108" s="31">
        <v>320</v>
      </c>
      <c r="J108" s="29" t="s">
        <v>22</v>
      </c>
      <c r="K108" s="29" t="s">
        <v>23</v>
      </c>
      <c r="L108" s="31">
        <v>193</v>
      </c>
      <c r="M108" s="29" t="s">
        <v>37</v>
      </c>
      <c r="N108" s="30">
        <v>46302.75986111111</v>
      </c>
      <c r="O108" s="31">
        <v>254</v>
      </c>
      <c r="P108" s="29" t="s">
        <v>26</v>
      </c>
      <c r="Q108" s="31">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303334353637345[entry_hour]),-1)=HOUR(AF108)),--(IFERROR(Flights_2026_09_303334353637345[entry_sector],"")=AG108),--(IFERROR(Flights_2026_09_303334353637345[nfl],-1)&gt;=AH108),--(IFERROR(Flights_2026_09_303334353637345[nfl],-1)&lt;=IF(AH108=450,450,AH108+9)))</f>
        <v>0</v>
      </c>
    </row>
    <row r="109" spans="1:35" x14ac:dyDescent="0.2">
      <c r="A109" s="29" t="s">
        <v>283</v>
      </c>
      <c r="B109" s="29" t="s">
        <v>272</v>
      </c>
      <c r="C109" s="29" t="s">
        <v>19</v>
      </c>
      <c r="D109" s="29" t="s">
        <v>41</v>
      </c>
      <c r="E109" s="29" t="s">
        <v>807</v>
      </c>
      <c r="F109" s="30">
        <v>46302.783807870372</v>
      </c>
      <c r="G109" s="29" t="s">
        <v>21</v>
      </c>
      <c r="H109" s="29" t="s">
        <v>2981</v>
      </c>
      <c r="I109" s="31">
        <v>370</v>
      </c>
      <c r="J109" s="29" t="s">
        <v>22</v>
      </c>
      <c r="K109" s="29" t="s">
        <v>23</v>
      </c>
      <c r="L109" s="31">
        <v>899</v>
      </c>
      <c r="M109" s="29" t="s">
        <v>78</v>
      </c>
      <c r="N109" s="30">
        <v>46302.732152777782</v>
      </c>
      <c r="O109" s="31">
        <v>370</v>
      </c>
      <c r="P109" s="29" t="s">
        <v>26</v>
      </c>
      <c r="Q109" s="31">
        <v>370</v>
      </c>
      <c r="R109" t="str">
        <f>IF(B109="","",_xlfn.XLOOKUP(B109,DB!$A$2:$A$205,DB!$C$2:$C$205,"")&amp;"")</f>
        <v>Sector 5</v>
      </c>
      <c r="S109" t="str">
        <f>IF(B109="","",_xlfn.XLOOKUP(B109,DB!$A$2:$A$205,DB!$E$2:$E$205,""))</f>
        <v>Sector 4</v>
      </c>
      <c r="T109" t="str">
        <f>IF(B109="","",_xlfn.XLOOKUP(B109,DB!$A$2:$A$205,DB!$F$2:$F$205,""))</f>
        <v>VOMAR/XUDUN</v>
      </c>
      <c r="U109" t="str">
        <f>IF(B109="","",_xlfn.XLOOKUP(B109,DB!$A$2:$A$205,DB!$D$2:$D$205,""))</f>
        <v>MMEX</v>
      </c>
      <c r="V109" t="str">
        <f>IF(B109="","",IF(OR(COUNTIF(M109,"????N?????W")&gt;0,COUNTIF(M109,"????N?????E")&gt;0,COUNTIF(M109,"????S?????W")&gt;0,COUNTIF(M109,"????S?????E")&gt;0),_xlfn.XLOOKUP(B109,DB!$A$2:$A$205,DB!$B$2:$B$205,""),M109))</f>
        <v>GOTAS</v>
      </c>
      <c r="AF109" s="2">
        <v>0.58333333333333337</v>
      </c>
      <c r="AG109" t="s">
        <v>747</v>
      </c>
      <c r="AH109" s="17">
        <v>230</v>
      </c>
      <c r="AI109" s="17" cm="1">
        <f t="array" ref="AI109">SUMPRODUCT(--(IFERROR(HOUR(Flights_2026_09_303334353637345[entry_hour]),-1)=HOUR(AF109)),--(IFERROR(Flights_2026_09_303334353637345[entry_sector],"")=AG109),--(IFERROR(Flights_2026_09_303334353637345[nfl],-1)&gt;=AH109),--(IFERROR(Flights_2026_09_303334353637345[nfl],-1)&lt;=IF(AH109=450,450,AH109+9)))</f>
        <v>0</v>
      </c>
    </row>
    <row r="110" spans="1:35" x14ac:dyDescent="0.2">
      <c r="A110" s="29" t="s">
        <v>2982</v>
      </c>
      <c r="B110" s="29" t="s">
        <v>86</v>
      </c>
      <c r="C110" s="29" t="s">
        <v>19</v>
      </c>
      <c r="D110" s="29" t="s">
        <v>359</v>
      </c>
      <c r="E110" s="29"/>
      <c r="F110" s="30">
        <v>46302.786516203705</v>
      </c>
      <c r="G110" s="29" t="s">
        <v>28</v>
      </c>
      <c r="H110" s="29" t="s">
        <v>2983</v>
      </c>
      <c r="I110" s="31">
        <v>330</v>
      </c>
      <c r="J110" s="29" t="s">
        <v>22</v>
      </c>
      <c r="K110" s="29" t="s">
        <v>31</v>
      </c>
      <c r="L110" s="31">
        <v>904</v>
      </c>
      <c r="M110" s="29" t="s">
        <v>78</v>
      </c>
      <c r="N110" s="30">
        <v>46302.733090277776</v>
      </c>
      <c r="O110" s="31">
        <v>330</v>
      </c>
      <c r="P110" s="29" t="s">
        <v>26</v>
      </c>
      <c r="Q110" s="31">
        <v>330</v>
      </c>
      <c r="R110" t="str">
        <f>IF(B110="","",_xlfn.XLOOKUP(B110,DB!$A$2:$A$205,DB!$C$2:$C$205,"")&amp;"")</f>
        <v>Sector 6</v>
      </c>
      <c r="S110" t="str">
        <f>IF(B110="","",_xlfn.XLOOKUP(B110,DB!$A$2:$A$205,DB!$E$2:$E$205,""))</f>
        <v>Sector 4</v>
      </c>
      <c r="T110" t="str">
        <f>IF(B110="","",_xlfn.XLOOKUP(B110,DB!$A$2:$A$205,DB!$F$2:$F$205,""))</f>
        <v>VOMAR/XUDUN</v>
      </c>
      <c r="U110" t="str">
        <f>IF(B110="","",_xlfn.XLOOKUP(B110,DB!$A$2:$A$205,DB!$D$2:$D$205,""))</f>
        <v>MMEX</v>
      </c>
      <c r="V110" t="str">
        <f>IF(B110="","",IF(OR(COUNTIF(M110,"????N?????W")&gt;0,COUNTIF(M110,"????N?????E")&gt;0,COUNTIF(M110,"????S?????W")&gt;0,COUNTIF(M110,"????S?????E")&gt;0),_xlfn.XLOOKUP(B110,DB!$A$2:$A$205,DB!$B$2:$B$205,""),M110))</f>
        <v>GOTAS</v>
      </c>
      <c r="AF110" s="2">
        <v>0.58333333333333337</v>
      </c>
      <c r="AG110" t="s">
        <v>747</v>
      </c>
      <c r="AH110" s="17">
        <v>240</v>
      </c>
      <c r="AI110" s="17" cm="1">
        <f t="array" ref="AI110">SUMPRODUCT(--(IFERROR(HOUR(Flights_2026_09_303334353637345[entry_hour]),-1)=HOUR(AF110)),--(IFERROR(Flights_2026_09_303334353637345[entry_sector],"")=AG110),--(IFERROR(Flights_2026_09_303334353637345[nfl],-1)&gt;=AH110),--(IFERROR(Flights_2026_09_303334353637345[nfl],-1)&lt;=IF(AH110=450,450,AH110+9)))</f>
        <v>0</v>
      </c>
    </row>
    <row r="111" spans="1:35" x14ac:dyDescent="0.2">
      <c r="A111" s="29" t="s">
        <v>500</v>
      </c>
      <c r="B111" s="29" t="s">
        <v>301</v>
      </c>
      <c r="C111" s="29" t="s">
        <v>19</v>
      </c>
      <c r="D111" s="29" t="s">
        <v>47</v>
      </c>
      <c r="E111" s="29" t="s">
        <v>1465</v>
      </c>
      <c r="F111" s="30">
        <v>46302.788078703699</v>
      </c>
      <c r="G111" s="29" t="s">
        <v>21</v>
      </c>
      <c r="H111" s="29" t="s">
        <v>2984</v>
      </c>
      <c r="I111" s="31">
        <v>350</v>
      </c>
      <c r="J111" s="29" t="s">
        <v>22</v>
      </c>
      <c r="K111" s="29" t="s">
        <v>23</v>
      </c>
      <c r="L111" s="31">
        <v>495</v>
      </c>
      <c r="M111" s="29" t="s">
        <v>25</v>
      </c>
      <c r="N111" s="30">
        <v>46302.757291666669</v>
      </c>
      <c r="O111" s="31">
        <v>300</v>
      </c>
      <c r="P111" s="29" t="s">
        <v>26</v>
      </c>
      <c r="Q111" s="31">
        <v>350</v>
      </c>
      <c r="R111" t="str">
        <f>IF(B111="","",_xlfn.XLOOKUP(B111,DB!$A$2:$A$205,DB!$C$2:$C$205,"")&amp;"")</f>
        <v>Sector 5</v>
      </c>
      <c r="S111" t="str">
        <f>IF(B111="","",_xlfn.XLOOKUP(B111,DB!$A$2:$A$205,DB!$E$2:$E$205,""))</f>
        <v>Sector 4</v>
      </c>
      <c r="T111" t="str">
        <f>IF(B111="","",_xlfn.XLOOKUP(B111,DB!$A$2:$A$205,DB!$F$2:$F$205,""))</f>
        <v>VOMAR/XUDUN</v>
      </c>
      <c r="U111" t="str">
        <f>IF(B111="","",_xlfn.XLOOKUP(B111,DB!$A$2:$A$205,DB!$D$2:$D$205,""))</f>
        <v>MMTY</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303334353637345[entry_hour]),-1)=HOUR(AF111)),--(IFERROR(Flights_2026_09_303334353637345[entry_sector],"")=AG111),--(IFERROR(Flights_2026_09_303334353637345[nfl],-1)&gt;=AH111),--(IFERROR(Flights_2026_09_303334353637345[nfl],-1)&lt;=IF(AH111=450,450,AH111+9)))</f>
        <v>0</v>
      </c>
    </row>
    <row r="112" spans="1:35" x14ac:dyDescent="0.2">
      <c r="A112" s="29" t="s">
        <v>286</v>
      </c>
      <c r="B112" s="29" t="s">
        <v>287</v>
      </c>
      <c r="C112" s="29" t="s">
        <v>19</v>
      </c>
      <c r="D112" s="29" t="s">
        <v>259</v>
      </c>
      <c r="E112" s="29" t="s">
        <v>2985</v>
      </c>
      <c r="F112" s="30">
        <v>46302.789490740739</v>
      </c>
      <c r="G112" s="29" t="s">
        <v>21</v>
      </c>
      <c r="H112" s="29" t="s">
        <v>2986</v>
      </c>
      <c r="I112" s="31">
        <v>360</v>
      </c>
      <c r="J112" s="29" t="s">
        <v>22</v>
      </c>
      <c r="K112" s="29" t="s">
        <v>23</v>
      </c>
      <c r="L112" s="31">
        <v>190</v>
      </c>
      <c r="M112" s="29" t="s">
        <v>37</v>
      </c>
      <c r="N112" s="30">
        <v>46302.773657407408</v>
      </c>
      <c r="O112" s="31">
        <v>360</v>
      </c>
      <c r="P112" s="29" t="s">
        <v>26</v>
      </c>
      <c r="Q112" s="31">
        <v>220</v>
      </c>
      <c r="R112" t="str">
        <f>IF(B112="","",_xlfn.XLOOKUP(B112,DB!$A$2:$A$205,DB!$C$2:$C$205,"")&amp;"")</f>
        <v>Sector 3</v>
      </c>
      <c r="S112" t="str">
        <f>IF(B112="","",_xlfn.XLOOKUP(B112,DB!$A$2:$A$205,DB!$E$2:$E$205,""))</f>
        <v>Sector 3</v>
      </c>
      <c r="T112" t="str">
        <f>IF(B112="","",_xlfn.XLOOKUP(B112,DB!$A$2:$A$205,DB!$F$2:$F$205,""))</f>
        <v>NOSAT</v>
      </c>
      <c r="U112" t="str">
        <f>IF(B112="","",_xlfn.XLOOKUP(B112,DB!$A$2:$A$205,DB!$D$2:$D$205,""))</f>
        <v>MUFH</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303334353637345[entry_hour]),-1)=HOUR(AF112)),--(IFERROR(Flights_2026_09_303334353637345[entry_sector],"")=AG112),--(IFERROR(Flights_2026_09_303334353637345[nfl],-1)&gt;=AH112),--(IFERROR(Flights_2026_09_303334353637345[nfl],-1)&lt;=IF(AH112=450,450,AH112+9)))</f>
        <v>0</v>
      </c>
    </row>
    <row r="113" spans="1:35" x14ac:dyDescent="0.2">
      <c r="A113" s="29" t="s">
        <v>288</v>
      </c>
      <c r="B113" s="29" t="s">
        <v>52</v>
      </c>
      <c r="C113" s="29" t="s">
        <v>19</v>
      </c>
      <c r="D113" s="29" t="s">
        <v>41</v>
      </c>
      <c r="E113" s="29" t="s">
        <v>852</v>
      </c>
      <c r="F113" s="30">
        <v>46302.790752314817</v>
      </c>
      <c r="G113" s="29" t="s">
        <v>21</v>
      </c>
      <c r="H113" s="29" t="s">
        <v>2987</v>
      </c>
      <c r="I113" s="31">
        <v>370</v>
      </c>
      <c r="J113" s="29" t="s">
        <v>22</v>
      </c>
      <c r="K113" s="29" t="s">
        <v>23</v>
      </c>
      <c r="L113" s="31">
        <v>1103</v>
      </c>
      <c r="M113" s="29" t="s">
        <v>2988</v>
      </c>
      <c r="N113" s="30">
        <v>46302.730312500003</v>
      </c>
      <c r="O113" s="31">
        <v>370</v>
      </c>
      <c r="P113" s="29" t="s">
        <v>26</v>
      </c>
      <c r="Q113" s="31">
        <v>370</v>
      </c>
      <c r="R113" t="str">
        <f>IF(B113="","",_xlfn.XLOOKUP(B113,DB!$A$2:$A$205,DB!$C$2:$C$205,"")&amp;"")</f>
        <v>Sector 6</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ELOGO</v>
      </c>
      <c r="AF113" s="2">
        <v>0.58333333333333337</v>
      </c>
      <c r="AG113" t="s">
        <v>747</v>
      </c>
      <c r="AH113" s="17">
        <v>270</v>
      </c>
      <c r="AI113" s="17" cm="1">
        <f t="array" ref="AI113">SUMPRODUCT(--(IFERROR(HOUR(Flights_2026_09_303334353637345[entry_hour]),-1)=HOUR(AF113)),--(IFERROR(Flights_2026_09_303334353637345[entry_sector],"")=AG113),--(IFERROR(Flights_2026_09_303334353637345[nfl],-1)&gt;=AH113),--(IFERROR(Flights_2026_09_303334353637345[nfl],-1)&lt;=IF(AH113=450,450,AH113+9)))</f>
        <v>0</v>
      </c>
    </row>
    <row r="114" spans="1:35" x14ac:dyDescent="0.2">
      <c r="A114" s="29" t="s">
        <v>281</v>
      </c>
      <c r="B114" s="29" t="s">
        <v>282</v>
      </c>
      <c r="C114" s="29" t="s">
        <v>19</v>
      </c>
      <c r="D114" s="29" t="s">
        <v>53</v>
      </c>
      <c r="E114" s="29" t="s">
        <v>878</v>
      </c>
      <c r="F114" s="30">
        <v>46302.79305555555</v>
      </c>
      <c r="G114" s="29" t="s">
        <v>21</v>
      </c>
      <c r="H114" s="29" t="s">
        <v>2989</v>
      </c>
      <c r="I114" s="31">
        <v>320</v>
      </c>
      <c r="J114" s="29" t="s">
        <v>22</v>
      </c>
      <c r="K114" s="29" t="s">
        <v>23</v>
      </c>
      <c r="L114" s="31">
        <v>216</v>
      </c>
      <c r="M114" s="29" t="s">
        <v>44</v>
      </c>
      <c r="N114" s="30">
        <v>46302.774942129632</v>
      </c>
      <c r="O114" s="31">
        <v>210</v>
      </c>
      <c r="P114" s="29" t="s">
        <v>26</v>
      </c>
      <c r="Q114" s="31">
        <v>300</v>
      </c>
      <c r="R114" t="str">
        <f>IF(B114="","",_xlfn.XLOOKUP(B114,DB!$A$2:$A$205,DB!$C$2:$C$205,"")&amp;"")</f>
        <v>Sector 7</v>
      </c>
      <c r="S114" t="str">
        <f>IF(B114="","",_xlfn.XLOOKUP(B114,DB!$A$2:$A$205,DB!$E$2:$E$205,""))</f>
        <v>Sector 7</v>
      </c>
      <c r="T114" t="str">
        <f>IF(B114="","",_xlfn.XLOOKUP(B114,DB!$A$2:$A$205,DB!$F$2:$F$205,""))</f>
        <v>PAULE/SIGMA</v>
      </c>
      <c r="U114" t="str">
        <f>IF(B114="","",_xlfn.XLOOKUP(B114,DB!$A$2:$A$205,DB!$D$2:$D$205,""))</f>
        <v>MHCC</v>
      </c>
      <c r="V114" t="str">
        <f>IF(B114="","",IF(OR(COUNTIF(M114,"????N?????W")&gt;0,COUNTIF(M114,"????N?????E")&gt;0,COUNTIF(M114,"????S?????W")&gt;0,COUNTIF(M114,"????S?????E")&gt;0),_xlfn.XLOOKUP(B114,DB!$A$2:$A$205,DB!$B$2:$B$205,""),M114))</f>
        <v>SIGMA</v>
      </c>
      <c r="AF114" s="2">
        <v>0.58333333333333337</v>
      </c>
      <c r="AG114" t="s">
        <v>747</v>
      </c>
      <c r="AH114" s="17">
        <v>280</v>
      </c>
      <c r="AI114" s="17" cm="1">
        <f t="array" ref="AI114">SUMPRODUCT(--(IFERROR(HOUR(Flights_2026_09_303334353637345[entry_hour]),-1)=HOUR(AF114)),--(IFERROR(Flights_2026_09_303334353637345[entry_sector],"")=AG114),--(IFERROR(Flights_2026_09_303334353637345[nfl],-1)&gt;=AH114),--(IFERROR(Flights_2026_09_303334353637345[nfl],-1)&lt;=IF(AH114=450,450,AH114+9)))</f>
        <v>0</v>
      </c>
    </row>
    <row r="115" spans="1:35" x14ac:dyDescent="0.2">
      <c r="A115" s="29" t="s">
        <v>295</v>
      </c>
      <c r="B115" s="29" t="s">
        <v>59</v>
      </c>
      <c r="C115" s="29" t="s">
        <v>19</v>
      </c>
      <c r="D115" s="29" t="s">
        <v>50</v>
      </c>
      <c r="E115" s="29" t="s">
        <v>866</v>
      </c>
      <c r="F115" s="30">
        <v>46302.793819444443</v>
      </c>
      <c r="G115" s="29" t="s">
        <v>21</v>
      </c>
      <c r="H115" s="29" t="s">
        <v>2990</v>
      </c>
      <c r="I115" s="31">
        <v>340</v>
      </c>
      <c r="J115" s="29" t="s">
        <v>22</v>
      </c>
      <c r="K115" s="29" t="s">
        <v>23</v>
      </c>
      <c r="L115" s="31">
        <v>191</v>
      </c>
      <c r="M115" s="29" t="s">
        <v>37</v>
      </c>
      <c r="N115" s="30">
        <v>46302.777349537035</v>
      </c>
      <c r="O115" s="31">
        <v>244</v>
      </c>
      <c r="P115" s="29" t="s">
        <v>26</v>
      </c>
      <c r="Q115" s="31">
        <v>220</v>
      </c>
      <c r="R115" t="str">
        <f>IF(B115="","",_xlfn.XLOOKUP(B115,DB!$A$2:$A$205,DB!$C$2:$C$205,"")&amp;"")</f>
        <v>Sector 3</v>
      </c>
      <c r="S115" t="str">
        <f>IF(B115="","",_xlfn.XLOOKUP(B115,DB!$A$2:$A$205,DB!$E$2:$E$205,""))</f>
        <v>Sector 3</v>
      </c>
      <c r="T115" t="str">
        <f>IF(B115="","",_xlfn.XLOOKUP(B115,DB!$A$2:$A$205,DB!$F$2:$F$205,""))</f>
        <v>NOSAT</v>
      </c>
      <c r="U115" t="str">
        <f>IF(B115="","",_xlfn.XLOOKUP(B115,DB!$A$2:$A$205,DB!$D$2:$D$205,""))</f>
        <v>MUFH</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entry_hour]),-1)=HOUR(AF115)),--(IFERROR(Flights_2026_09_303334353637345[entry_sector],"")=AG115),--(IFERROR(Flights_2026_09_303334353637345[nfl],-1)&gt;=AH115),--(IFERROR(Flights_2026_09_303334353637345[nfl],-1)&lt;=IF(AH115=450,450,AH115+9)))</f>
        <v>0</v>
      </c>
    </row>
    <row r="116" spans="1:35" x14ac:dyDescent="0.2">
      <c r="A116" s="29" t="s">
        <v>291</v>
      </c>
      <c r="B116" s="29" t="s">
        <v>86</v>
      </c>
      <c r="C116" s="29" t="s">
        <v>19</v>
      </c>
      <c r="D116" s="29" t="s">
        <v>41</v>
      </c>
      <c r="E116" s="29" t="s">
        <v>343</v>
      </c>
      <c r="F116" s="30">
        <v>46302.795335648145</v>
      </c>
      <c r="G116" s="29" t="s">
        <v>21</v>
      </c>
      <c r="H116" s="29" t="s">
        <v>2991</v>
      </c>
      <c r="I116" s="31">
        <v>370</v>
      </c>
      <c r="J116" s="29" t="s">
        <v>22</v>
      </c>
      <c r="K116" s="29" t="s">
        <v>23</v>
      </c>
      <c r="L116" s="31">
        <v>898</v>
      </c>
      <c r="M116" s="29" t="s">
        <v>78</v>
      </c>
      <c r="N116" s="30">
        <v>46302.745219907403</v>
      </c>
      <c r="O116" s="31">
        <v>370</v>
      </c>
      <c r="P116" s="29" t="s">
        <v>26</v>
      </c>
      <c r="Q116" s="31">
        <v>370</v>
      </c>
      <c r="R116" t="str">
        <f>IF(B116="","",_xlfn.XLOOKUP(B116,DB!$A$2:$A$205,DB!$C$2:$C$205,"")&amp;"")</f>
        <v>Sector 6</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GOTAS</v>
      </c>
      <c r="AF116" s="2">
        <v>0.58333333333333337</v>
      </c>
      <c r="AG116" t="s">
        <v>747</v>
      </c>
      <c r="AH116" s="17">
        <v>300</v>
      </c>
      <c r="AI116" s="17" cm="1">
        <f t="array" ref="AI116">SUMPRODUCT(--(IFERROR(HOUR(Flights_2026_09_303334353637345[entry_hour]),-1)=HOUR(AF116)),--(IFERROR(Flights_2026_09_303334353637345[entry_sector],"")=AG116),--(IFERROR(Flights_2026_09_303334353637345[nfl],-1)&gt;=AH116),--(IFERROR(Flights_2026_09_303334353637345[nfl],-1)&lt;=IF(AH116=450,450,AH116+9)))</f>
        <v>0</v>
      </c>
    </row>
    <row r="117" spans="1:35" x14ac:dyDescent="0.2">
      <c r="A117" s="29" t="s">
        <v>2248</v>
      </c>
      <c r="B117" s="29" t="s">
        <v>57</v>
      </c>
      <c r="C117" s="29" t="s">
        <v>19</v>
      </c>
      <c r="D117" s="29" t="s">
        <v>47</v>
      </c>
      <c r="E117" s="29" t="s">
        <v>2992</v>
      </c>
      <c r="F117" s="30">
        <v>46302.796099537038</v>
      </c>
      <c r="G117" s="29" t="s">
        <v>21</v>
      </c>
      <c r="H117" s="29" t="s">
        <v>2993</v>
      </c>
      <c r="I117" s="31">
        <v>350</v>
      </c>
      <c r="J117" s="29" t="s">
        <v>22</v>
      </c>
      <c r="K117" s="29" t="s">
        <v>23</v>
      </c>
      <c r="L117" s="31">
        <v>477</v>
      </c>
      <c r="M117" s="29" t="s">
        <v>218</v>
      </c>
      <c r="N117" s="30">
        <v>46302.766250000001</v>
      </c>
      <c r="O117" s="31">
        <v>370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IRDOV</v>
      </c>
      <c r="AF117" s="2">
        <v>0.58333333333333337</v>
      </c>
      <c r="AG117" t="s">
        <v>747</v>
      </c>
      <c r="AH117" s="17">
        <v>310</v>
      </c>
      <c r="AI117" s="17" cm="1">
        <f t="array" ref="AI117">SUMPRODUCT(--(IFERROR(HOUR(Flights_2026_09_303334353637345[entry_hour]),-1)=HOUR(AF117)),--(IFERROR(Flights_2026_09_303334353637345[entry_sector],"")=AG117),--(IFERROR(Flights_2026_09_303334353637345[nfl],-1)&gt;=AH117),--(IFERROR(Flights_2026_09_303334353637345[nfl],-1)&lt;=IF(AH117=450,450,AH117+9)))</f>
        <v>0</v>
      </c>
    </row>
    <row r="118" spans="1:35" x14ac:dyDescent="0.2">
      <c r="A118" s="29" t="s">
        <v>2382</v>
      </c>
      <c r="B118" s="29" t="s">
        <v>81</v>
      </c>
      <c r="C118" s="29" t="s">
        <v>19</v>
      </c>
      <c r="D118" s="29" t="s">
        <v>50</v>
      </c>
      <c r="E118" s="29" t="s">
        <v>2994</v>
      </c>
      <c r="F118" s="30">
        <v>46302.797476851847</v>
      </c>
      <c r="G118" s="29" t="s">
        <v>21</v>
      </c>
      <c r="H118" s="29" t="s">
        <v>2995</v>
      </c>
      <c r="I118" s="31">
        <v>350</v>
      </c>
      <c r="J118" s="29" t="s">
        <v>22</v>
      </c>
      <c r="K118" s="29" t="s">
        <v>23</v>
      </c>
      <c r="L118" s="31">
        <v>833</v>
      </c>
      <c r="M118" s="29" t="s">
        <v>84</v>
      </c>
      <c r="N118" s="30">
        <v>46302.750324074077</v>
      </c>
      <c r="O118" s="31">
        <v>350</v>
      </c>
      <c r="P118" s="29" t="s">
        <v>26</v>
      </c>
      <c r="Q118" s="31">
        <v>350</v>
      </c>
      <c r="R118" t="str">
        <f>IF(B118="","",_xlfn.XLOOKUP(B118,DB!$A$2:$A$205,DB!$C$2:$C$205,"")&amp;"")</f>
        <v>Sector 5</v>
      </c>
      <c r="S118" t="str">
        <f>IF(B118="","",_xlfn.XLOOKUP(B118,DB!$A$2:$A$205,DB!$E$2:$E$205,""))</f>
        <v>Sector 4</v>
      </c>
      <c r="T118" t="str">
        <f>IF(B118="","",_xlfn.XLOOKUP(B118,DB!$A$2:$A$205,DB!$F$2:$F$205,""))</f>
        <v>VOMAR/XUDUN</v>
      </c>
      <c r="U118" t="str">
        <f>IF(B118="","",_xlfn.XLOOKUP(B118,DB!$A$2:$A$205,DB!$D$2:$D$205,""))</f>
        <v>MMTY</v>
      </c>
      <c r="V118" t="str">
        <f>IF(B118="","",IF(OR(COUNTIF(M118,"????N?????W")&gt;0,COUNTIF(M118,"????N?????E")&gt;0,COUNTIF(M118,"????S?????W")&gt;0,COUNTIF(M118,"????S?????E")&gt;0),_xlfn.XLOOKUP(B118,DB!$A$2:$A$205,DB!$B$2:$B$205,""),M118))</f>
        <v>MATOL</v>
      </c>
      <c r="AF118" s="2">
        <v>0.58333333333333337</v>
      </c>
      <c r="AG118" t="s">
        <v>747</v>
      </c>
      <c r="AH118" s="17">
        <v>320</v>
      </c>
      <c r="AI118" s="17" cm="1">
        <f t="array" ref="AI118">SUMPRODUCT(--(IFERROR(HOUR(Flights_2026_09_303334353637345[entry_hour]),-1)=HOUR(AF118)),--(IFERROR(Flights_2026_09_303334353637345[entry_sector],"")=AG118),--(IFERROR(Flights_2026_09_303334353637345[nfl],-1)&gt;=AH118),--(IFERROR(Flights_2026_09_303334353637345[nfl],-1)&lt;=IF(AH118=450,450,AH118+9)))</f>
        <v>0</v>
      </c>
    </row>
    <row r="119" spans="1:35" x14ac:dyDescent="0.2">
      <c r="A119" s="29" t="s">
        <v>285</v>
      </c>
      <c r="B119" s="29" t="s">
        <v>46</v>
      </c>
      <c r="C119" s="29" t="s">
        <v>19</v>
      </c>
      <c r="D119" s="29" t="s">
        <v>120</v>
      </c>
      <c r="E119" s="29" t="s">
        <v>2996</v>
      </c>
      <c r="F119" s="30">
        <v>46302.801018518519</v>
      </c>
      <c r="G119" s="29" t="s">
        <v>21</v>
      </c>
      <c r="H119" s="29" t="s">
        <v>2997</v>
      </c>
      <c r="I119" s="31">
        <v>350</v>
      </c>
      <c r="J119" s="29" t="s">
        <v>22</v>
      </c>
      <c r="K119" s="29" t="s">
        <v>23</v>
      </c>
      <c r="L119" s="31">
        <v>439</v>
      </c>
      <c r="M119" s="29" t="s">
        <v>2998</v>
      </c>
      <c r="N119" s="30">
        <v>46302.772789351853</v>
      </c>
      <c r="O119" s="31">
        <v>350</v>
      </c>
      <c r="P119" s="29" t="s">
        <v>26</v>
      </c>
      <c r="Q119" s="31">
        <v>350</v>
      </c>
      <c r="R119" t="str">
        <f>IF(B119="","",_xlfn.XLOOKUP(B119,DB!$A$2:$A$205,DB!$C$2:$C$205,"")&amp;"")</f>
        <v>Sector 3</v>
      </c>
      <c r="S119" t="str">
        <f>IF(B119="","",_xlfn.XLOOKUP(B119,DB!$A$2:$A$205,DB!$E$2:$E$205,""))</f>
        <v>Sector 3</v>
      </c>
      <c r="T119" t="str">
        <f>IF(B119="","",_xlfn.XLOOKUP(B119,DB!$A$2:$A$205,DB!$F$2:$F$205,""))</f>
        <v>NOSAT</v>
      </c>
      <c r="U119" t="str">
        <f>IF(B119="","",_xlfn.XLOOKUP(B119,DB!$A$2:$A$205,DB!$D$2:$D$205,""))</f>
        <v>KZHU</v>
      </c>
      <c r="V119" t="str">
        <f>IF(B119="","",IF(OR(COUNTIF(M119,"????N?????W")&gt;0,COUNTIF(M119,"????N?????E")&gt;0,COUNTIF(M119,"????S?????W")&gt;0,COUNTIF(M119,"????S?????E")&gt;0),_xlfn.XLOOKUP(B119,DB!$A$2:$A$205,DB!$B$2:$B$205,""),M119))</f>
        <v>PISAD</v>
      </c>
      <c r="AF119" s="2">
        <v>0.58333333333333337</v>
      </c>
      <c r="AG119" t="s">
        <v>747</v>
      </c>
      <c r="AH119" s="17">
        <v>330</v>
      </c>
      <c r="AI119" s="17" cm="1">
        <f t="array" ref="AI119">SUMPRODUCT(--(IFERROR(HOUR(Flights_2026_09_303334353637345[entry_hour]),-1)=HOUR(AF119)),--(IFERROR(Flights_2026_09_303334353637345[entry_sector],"")=AG119),--(IFERROR(Flights_2026_09_303334353637345[nfl],-1)&gt;=AH119),--(IFERROR(Flights_2026_09_303334353637345[nfl],-1)&lt;=IF(AH119=450,450,AH119+9)))</f>
        <v>0</v>
      </c>
    </row>
    <row r="120" spans="1:35" x14ac:dyDescent="0.2">
      <c r="A120" s="29" t="s">
        <v>228</v>
      </c>
      <c r="B120" s="29" t="s">
        <v>229</v>
      </c>
      <c r="C120" s="29" t="s">
        <v>19</v>
      </c>
      <c r="D120" s="29" t="s">
        <v>107</v>
      </c>
      <c r="E120" s="29" t="s">
        <v>2729</v>
      </c>
      <c r="F120" s="30">
        <v>46302.802974537037</v>
      </c>
      <c r="G120" s="29" t="s">
        <v>21</v>
      </c>
      <c r="H120" s="29" t="s">
        <v>2999</v>
      </c>
      <c r="I120" s="31">
        <v>350</v>
      </c>
      <c r="J120" s="29" t="s">
        <v>22</v>
      </c>
      <c r="K120" s="29" t="s">
        <v>23</v>
      </c>
      <c r="L120" s="31">
        <v>425</v>
      </c>
      <c r="M120" s="29" t="s">
        <v>3000</v>
      </c>
      <c r="N120" s="30">
        <v>46302.776354166665</v>
      </c>
      <c r="O120" s="31">
        <v>370</v>
      </c>
      <c r="P120" s="29" t="s">
        <v>26</v>
      </c>
      <c r="Q120" s="31">
        <v>350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IPSEV</v>
      </c>
      <c r="AF120" s="2">
        <v>0.58333333333333337</v>
      </c>
      <c r="AG120" t="s">
        <v>747</v>
      </c>
      <c r="AH120" s="17">
        <v>340</v>
      </c>
      <c r="AI120" s="17" cm="1">
        <f t="array" ref="AI120">SUMPRODUCT(--(IFERROR(HOUR(Flights_2026_09_303334353637345[entry_hour]),-1)=HOUR(AF120)),--(IFERROR(Flights_2026_09_303334353637345[entry_sector],"")=AG120),--(IFERROR(Flights_2026_09_303334353637345[nfl],-1)&gt;=AH120),--(IFERROR(Flights_2026_09_303334353637345[nfl],-1)&lt;=IF(AH120=450,450,AH120+9)))</f>
        <v>1</v>
      </c>
    </row>
    <row r="121" spans="1:35" x14ac:dyDescent="0.2">
      <c r="A121" s="29" t="s">
        <v>487</v>
      </c>
      <c r="B121" s="29" t="s">
        <v>171</v>
      </c>
      <c r="C121" s="29" t="s">
        <v>19</v>
      </c>
      <c r="D121" s="29" t="s">
        <v>50</v>
      </c>
      <c r="E121" s="29" t="s">
        <v>3001</v>
      </c>
      <c r="F121" s="30">
        <v>46302.804502314815</v>
      </c>
      <c r="G121" s="29" t="s">
        <v>21</v>
      </c>
      <c r="H121" s="29" t="s">
        <v>3002</v>
      </c>
      <c r="I121" s="31">
        <v>340</v>
      </c>
      <c r="J121" s="29" t="s">
        <v>22</v>
      </c>
      <c r="K121" s="29" t="s">
        <v>23</v>
      </c>
      <c r="L121" s="31">
        <v>193</v>
      </c>
      <c r="M121" s="29" t="s">
        <v>37</v>
      </c>
      <c r="N121" s="30">
        <v>46302.78805555556</v>
      </c>
      <c r="O121" s="31">
        <v>293</v>
      </c>
      <c r="P121" s="29" t="s">
        <v>26</v>
      </c>
      <c r="Q121" s="31">
        <v>220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303334353637345[entry_hour]),-1)=HOUR(AF121)),--(IFERROR(Flights_2026_09_303334353637345[entry_sector],"")=AG121),--(IFERROR(Flights_2026_09_303334353637345[nfl],-1)&gt;=AH121),--(IFERROR(Flights_2026_09_303334353637345[nfl],-1)&lt;=IF(AH121=450,450,AH121+9)))</f>
        <v>0</v>
      </c>
    </row>
    <row r="122" spans="1:35" x14ac:dyDescent="0.2">
      <c r="A122" s="29" t="s">
        <v>300</v>
      </c>
      <c r="B122" s="29" t="s">
        <v>301</v>
      </c>
      <c r="C122" s="29" t="s">
        <v>19</v>
      </c>
      <c r="D122" s="29" t="s">
        <v>20</v>
      </c>
      <c r="E122" s="29" t="s">
        <v>873</v>
      </c>
      <c r="F122" s="30">
        <v>46302.806516203702</v>
      </c>
      <c r="G122" s="29" t="s">
        <v>21</v>
      </c>
      <c r="H122" s="29" t="s">
        <v>3003</v>
      </c>
      <c r="I122" s="31">
        <v>330</v>
      </c>
      <c r="J122" s="29" t="s">
        <v>22</v>
      </c>
      <c r="K122" s="29" t="s">
        <v>23</v>
      </c>
      <c r="L122" s="31">
        <v>432</v>
      </c>
      <c r="M122" s="29" t="s">
        <v>3004</v>
      </c>
      <c r="N122" s="30">
        <v>46302.77915509259</v>
      </c>
      <c r="O122" s="31">
        <v>330</v>
      </c>
      <c r="P122" s="29" t="s">
        <v>26</v>
      </c>
      <c r="Q122" s="31">
        <v>330</v>
      </c>
      <c r="R122" t="str">
        <f>IF(B122="","",_xlfn.XLOOKUP(B122,DB!$A$2:$A$205,DB!$C$2:$C$205,"")&amp;"")</f>
        <v>Sector 5</v>
      </c>
      <c r="S122" t="str">
        <f>IF(B122="","",_xlfn.XLOOKUP(B122,DB!$A$2:$A$205,DB!$E$2:$E$205,""))</f>
        <v>Sector 4</v>
      </c>
      <c r="T122" t="str">
        <f>IF(B122="","",_xlfn.XLOOKUP(B122,DB!$A$2:$A$205,DB!$F$2:$F$205,""))</f>
        <v>VOMAR/XUDUN</v>
      </c>
      <c r="U122" t="str">
        <f>IF(B122="","",_xlfn.XLOOKUP(B122,DB!$A$2:$A$205,DB!$D$2:$D$205,""))</f>
        <v>MMTY</v>
      </c>
      <c r="V122" t="str">
        <f>IF(B122="","",IF(OR(COUNTIF(M122,"????N?????W")&gt;0,COUNTIF(M122,"????N?????E")&gt;0,COUNTIF(M122,"????S?????W")&gt;0,COUNTIF(M122,"????S?????E")&gt;0),_xlfn.XLOOKUP(B122,DB!$A$2:$A$205,DB!$B$2:$B$205,""),M122))</f>
        <v>MATOL</v>
      </c>
      <c r="AF122" s="2">
        <v>0.58333333333333337</v>
      </c>
      <c r="AG122" t="s">
        <v>747</v>
      </c>
      <c r="AH122" s="17">
        <v>360</v>
      </c>
      <c r="AI122" s="17" cm="1">
        <f t="array" ref="AI122">SUMPRODUCT(--(IFERROR(HOUR(Flights_2026_09_303334353637345[entry_hour]),-1)=HOUR(AF122)),--(IFERROR(Flights_2026_09_303334353637345[entry_sector],"")=AG122),--(IFERROR(Flights_2026_09_303334353637345[nfl],-1)&gt;=AH122),--(IFERROR(Flights_2026_09_303334353637345[nfl],-1)&lt;=IF(AH122=450,450,AH122+9)))</f>
        <v>0</v>
      </c>
    </row>
    <row r="123" spans="1:35" x14ac:dyDescent="0.2">
      <c r="A123" s="29" t="s">
        <v>294</v>
      </c>
      <c r="B123" s="29" t="s">
        <v>65</v>
      </c>
      <c r="C123" s="29" t="s">
        <v>19</v>
      </c>
      <c r="D123" s="29" t="s">
        <v>50</v>
      </c>
      <c r="E123" s="29" t="s">
        <v>445</v>
      </c>
      <c r="F123" s="30">
        <v>46302.807743055557</v>
      </c>
      <c r="G123" s="29" t="s">
        <v>21</v>
      </c>
      <c r="H123" s="29" t="s">
        <v>3005</v>
      </c>
      <c r="I123" s="31">
        <v>350</v>
      </c>
      <c r="J123" s="29" t="s">
        <v>22</v>
      </c>
      <c r="K123" s="29" t="s">
        <v>23</v>
      </c>
      <c r="L123" s="31">
        <v>1105</v>
      </c>
      <c r="M123" s="29" t="s">
        <v>2988</v>
      </c>
      <c r="N123" s="30">
        <v>46302.747071759259</v>
      </c>
      <c r="O123" s="31">
        <v>350</v>
      </c>
      <c r="P123" s="29" t="s">
        <v>26</v>
      </c>
      <c r="Q123" s="31">
        <v>350</v>
      </c>
      <c r="R123" t="str">
        <f>IF(B123="","",_xlfn.XLOOKUP(B123,DB!$A$2:$A$205,DB!$C$2:$C$205,"")&amp;"")</f>
        <v>Sector 6</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ELOGO</v>
      </c>
      <c r="AF123" s="2">
        <v>0.58333333333333337</v>
      </c>
      <c r="AG123" t="s">
        <v>747</v>
      </c>
      <c r="AH123" s="17">
        <v>370</v>
      </c>
      <c r="AI123" s="17" cm="1">
        <f t="array" ref="AI123">SUMPRODUCT(--(IFERROR(HOUR(Flights_2026_09_303334353637345[entry_hour]),-1)=HOUR(AF123)),--(IFERROR(Flights_2026_09_303334353637345[entry_sector],"")=AG123),--(IFERROR(Flights_2026_09_303334353637345[nfl],-1)&gt;=AH123),--(IFERROR(Flights_2026_09_303334353637345[nfl],-1)&lt;=IF(AH123=450,450,AH123+9)))</f>
        <v>0</v>
      </c>
    </row>
    <row r="124" spans="1:35" x14ac:dyDescent="0.2">
      <c r="A124" s="29" t="s">
        <v>302</v>
      </c>
      <c r="B124" s="29" t="s">
        <v>18</v>
      </c>
      <c r="C124" s="29" t="s">
        <v>19</v>
      </c>
      <c r="D124" s="29" t="s">
        <v>20</v>
      </c>
      <c r="E124" s="29" t="s">
        <v>2554</v>
      </c>
      <c r="F124" s="30">
        <v>46302.809108796297</v>
      </c>
      <c r="G124" s="29" t="s">
        <v>21</v>
      </c>
      <c r="H124" s="29" t="s">
        <v>3006</v>
      </c>
      <c r="I124" s="31">
        <v>330</v>
      </c>
      <c r="J124" s="29" t="s">
        <v>22</v>
      </c>
      <c r="K124" s="29" t="s">
        <v>23</v>
      </c>
      <c r="L124" s="31">
        <v>428</v>
      </c>
      <c r="M124" s="29" t="s">
        <v>3007</v>
      </c>
      <c r="N124" s="30">
        <v>46302.782638888893</v>
      </c>
      <c r="O124" s="31">
        <v>310</v>
      </c>
      <c r="P124" s="29" t="s">
        <v>26</v>
      </c>
      <c r="Q124" s="31">
        <v>330</v>
      </c>
      <c r="R124" t="str">
        <f>IF(B124="","",_xlfn.XLOOKUP(B124,DB!$A$2:$A$205,DB!$C$2:$C$205,"")&amp;"")</f>
        <v>Sector 5</v>
      </c>
      <c r="S124" t="str">
        <f>IF(B124="","",_xlfn.XLOOKUP(B124,DB!$A$2:$A$205,DB!$E$2:$E$205,""))</f>
        <v>Sector 4</v>
      </c>
      <c r="T124" t="str">
        <f>IF(B124="","",_xlfn.XLOOKUP(B124,DB!$A$2:$A$205,DB!$F$2:$F$205,""))</f>
        <v>VOMAR/XUDUN</v>
      </c>
      <c r="U124" t="str">
        <f>IF(B124="","",_xlfn.XLOOKUP(B124,DB!$A$2:$A$205,DB!$D$2:$D$205,""))</f>
        <v>KZHU</v>
      </c>
      <c r="V124" t="str">
        <f>IF(B124="","",IF(OR(COUNTIF(M124,"????N?????W")&gt;0,COUNTIF(M124,"????N?????E")&gt;0,COUNTIF(M124,"????S?????W")&gt;0,COUNTIF(M124,"????S?????E")&gt;0),_xlfn.XLOOKUP(B124,DB!$A$2:$A$205,DB!$B$2:$B$205,""),M124))</f>
        <v>IPSEV</v>
      </c>
      <c r="AF124" s="2">
        <v>0.58333333333333337</v>
      </c>
      <c r="AG124" t="s">
        <v>747</v>
      </c>
      <c r="AH124" s="17">
        <v>380</v>
      </c>
      <c r="AI124" s="17" cm="1">
        <f t="array" ref="AI124">SUMPRODUCT(--(IFERROR(HOUR(Flights_2026_09_303334353637345[entry_hour]),-1)=HOUR(AF124)),--(IFERROR(Flights_2026_09_303334353637345[entry_sector],"")=AG124),--(IFERROR(Flights_2026_09_303334353637345[nfl],-1)&gt;=AH124),--(IFERROR(Flights_2026_09_303334353637345[nfl],-1)&lt;=IF(AH124=450,450,AH124+9)))</f>
        <v>0</v>
      </c>
    </row>
    <row r="125" spans="1:35" x14ac:dyDescent="0.2">
      <c r="A125" s="29" t="s">
        <v>488</v>
      </c>
      <c r="B125" s="29" t="s">
        <v>208</v>
      </c>
      <c r="C125" s="29" t="s">
        <v>19</v>
      </c>
      <c r="D125" s="29" t="s">
        <v>20</v>
      </c>
      <c r="E125" s="29" t="s">
        <v>1029</v>
      </c>
      <c r="F125" s="30">
        <v>46302.810740740737</v>
      </c>
      <c r="G125" s="29" t="s">
        <v>21</v>
      </c>
      <c r="H125" s="29" t="s">
        <v>3008</v>
      </c>
      <c r="I125" s="31">
        <v>330</v>
      </c>
      <c r="J125" s="29" t="s">
        <v>22</v>
      </c>
      <c r="K125" s="29" t="s">
        <v>23</v>
      </c>
      <c r="L125" s="31">
        <v>456</v>
      </c>
      <c r="M125" s="29" t="s">
        <v>247</v>
      </c>
      <c r="N125" s="30">
        <v>46302.782557870371</v>
      </c>
      <c r="O125" s="31">
        <v>330</v>
      </c>
      <c r="P125" s="29" t="s">
        <v>26</v>
      </c>
      <c r="Q125" s="31">
        <v>330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IRDOV</v>
      </c>
      <c r="AF125" s="2">
        <v>0.58333333333333337</v>
      </c>
      <c r="AG125" t="s">
        <v>747</v>
      </c>
      <c r="AH125" s="17">
        <v>390</v>
      </c>
      <c r="AI125" s="17" cm="1">
        <f t="array" ref="AI125">SUMPRODUCT(--(IFERROR(HOUR(Flights_2026_09_303334353637345[entry_hour]),-1)=HOUR(AF125)),--(IFERROR(Flights_2026_09_303334353637345[entry_sector],"")=AG125),--(IFERROR(Flights_2026_09_303334353637345[nfl],-1)&gt;=AH125),--(IFERROR(Flights_2026_09_303334353637345[nfl],-1)&lt;=IF(AH125=450,450,AH125+9)))</f>
        <v>0</v>
      </c>
    </row>
    <row r="126" spans="1:35" x14ac:dyDescent="0.2">
      <c r="A126" s="29" t="s">
        <v>3009</v>
      </c>
      <c r="B126" s="29" t="s">
        <v>405</v>
      </c>
      <c r="C126" s="29" t="s">
        <v>19</v>
      </c>
      <c r="D126" s="29" t="s">
        <v>352</v>
      </c>
      <c r="E126" s="29" t="s">
        <v>804</v>
      </c>
      <c r="F126" s="30">
        <v>46302.813738425924</v>
      </c>
      <c r="G126" s="29" t="s">
        <v>21</v>
      </c>
      <c r="H126" s="29" t="s">
        <v>3010</v>
      </c>
      <c r="I126" s="31">
        <v>430</v>
      </c>
      <c r="J126" s="29" t="s">
        <v>22</v>
      </c>
      <c r="K126" s="29" t="s">
        <v>23</v>
      </c>
      <c r="L126" s="31">
        <v>165</v>
      </c>
      <c r="M126" s="29" t="s">
        <v>37</v>
      </c>
      <c r="N126" s="30">
        <v>46302.799803240741</v>
      </c>
      <c r="O126" s="31">
        <v>364</v>
      </c>
      <c r="P126" s="29" t="s">
        <v>38</v>
      </c>
      <c r="Q126" s="31">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303334353637345[entry_hour]),-1)=HOUR(AF126)),--(IFERROR(Flights_2026_09_303334353637345[entry_sector],"")=AG126),--(IFERROR(Flights_2026_09_303334353637345[nfl],-1)&gt;=AH126),--(IFERROR(Flights_2026_09_303334353637345[nfl],-1)&lt;=IF(AH126=450,450,AH126+9)))</f>
        <v>0</v>
      </c>
    </row>
    <row r="127" spans="1:35" x14ac:dyDescent="0.2">
      <c r="A127" s="29" t="s">
        <v>3011</v>
      </c>
      <c r="B127" s="29" t="s">
        <v>86</v>
      </c>
      <c r="C127" s="29" t="s">
        <v>19</v>
      </c>
      <c r="D127" s="29" t="s">
        <v>359</v>
      </c>
      <c r="E127" s="29"/>
      <c r="F127" s="30">
        <v>46302.817349537036</v>
      </c>
      <c r="G127" s="29" t="s">
        <v>21</v>
      </c>
      <c r="H127" s="29" t="s">
        <v>3012</v>
      </c>
      <c r="I127" s="31">
        <v>310</v>
      </c>
      <c r="J127" s="29" t="s">
        <v>22</v>
      </c>
      <c r="K127" s="29" t="s">
        <v>31</v>
      </c>
      <c r="L127" s="31">
        <v>900</v>
      </c>
      <c r="M127" s="29" t="s">
        <v>78</v>
      </c>
      <c r="N127" s="30">
        <v>46302.766377314816</v>
      </c>
      <c r="O127" s="31">
        <v>310</v>
      </c>
      <c r="P127" s="29" t="s">
        <v>26</v>
      </c>
      <c r="Q127" s="31">
        <v>310</v>
      </c>
      <c r="R127" t="str">
        <f>IF(B127="","",_xlfn.XLOOKUP(B127,DB!$A$2:$A$205,DB!$C$2:$C$205,"")&amp;"")</f>
        <v>Sector 6</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GOTAS</v>
      </c>
      <c r="AF127" s="2">
        <v>0.58333333333333337</v>
      </c>
      <c r="AG127" t="s">
        <v>747</v>
      </c>
      <c r="AH127" s="17">
        <v>410</v>
      </c>
      <c r="AI127" s="17" cm="1">
        <f t="array" ref="AI127">SUMPRODUCT(--(IFERROR(HOUR(Flights_2026_09_303334353637345[entry_hour]),-1)=HOUR(AF127)),--(IFERROR(Flights_2026_09_303334353637345[entry_sector],"")=AG127),--(IFERROR(Flights_2026_09_303334353637345[nfl],-1)&gt;=AH127),--(IFERROR(Flights_2026_09_303334353637345[nfl],-1)&lt;=IF(AH127=450,450,AH127+9)))</f>
        <v>0</v>
      </c>
    </row>
    <row r="128" spans="1:35" x14ac:dyDescent="0.2">
      <c r="A128" s="29" t="s">
        <v>3013</v>
      </c>
      <c r="B128" s="29" t="s">
        <v>102</v>
      </c>
      <c r="C128" s="29" t="s">
        <v>19</v>
      </c>
      <c r="D128" s="29" t="s">
        <v>2637</v>
      </c>
      <c r="E128" s="29"/>
      <c r="F128" s="30">
        <v>46302.821574074071</v>
      </c>
      <c r="G128" s="29" t="s">
        <v>21</v>
      </c>
      <c r="H128" s="29" t="s">
        <v>3014</v>
      </c>
      <c r="I128" s="31">
        <v>290</v>
      </c>
      <c r="J128" s="29" t="s">
        <v>22</v>
      </c>
      <c r="K128" s="29" t="s">
        <v>55</v>
      </c>
      <c r="L128" s="31">
        <v>898</v>
      </c>
      <c r="M128" s="29" t="s">
        <v>78</v>
      </c>
      <c r="N128" s="30">
        <v>46302.760474537034</v>
      </c>
      <c r="O128" s="31">
        <v>273</v>
      </c>
      <c r="P128" s="29" t="s">
        <v>32</v>
      </c>
      <c r="Q128" s="31">
        <v>350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303334353637345[entry_hour]),-1)=HOUR(AF128)),--(IFERROR(Flights_2026_09_303334353637345[entry_sector],"")=AG128),--(IFERROR(Flights_2026_09_303334353637345[nfl],-1)&gt;=AH128),--(IFERROR(Flights_2026_09_303334353637345[nfl],-1)&lt;=IF(AH128=450,450,AH128+9)))</f>
        <v>0</v>
      </c>
    </row>
    <row r="129" spans="1:35" x14ac:dyDescent="0.2">
      <c r="A129" s="29" t="s">
        <v>3015</v>
      </c>
      <c r="B129" s="29" t="s">
        <v>415</v>
      </c>
      <c r="C129" s="29" t="s">
        <v>19</v>
      </c>
      <c r="D129" s="29" t="s">
        <v>211</v>
      </c>
      <c r="E129" s="29" t="s">
        <v>280</v>
      </c>
      <c r="F129" s="30">
        <v>46302.823854166665</v>
      </c>
      <c r="G129" s="29" t="s">
        <v>21</v>
      </c>
      <c r="H129" s="29" t="s">
        <v>3016</v>
      </c>
      <c r="I129" s="31">
        <v>400</v>
      </c>
      <c r="J129" s="29" t="s">
        <v>22</v>
      </c>
      <c r="K129" s="29" t="s">
        <v>23</v>
      </c>
      <c r="L129" s="31">
        <v>170</v>
      </c>
      <c r="M129" s="29" t="s">
        <v>37</v>
      </c>
      <c r="N129" s="30">
        <v>46302.809699074074</v>
      </c>
      <c r="O129" s="31">
        <v>376</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303334353637345[entry_hour]),-1)=HOUR(AF129)),--(IFERROR(Flights_2026_09_303334353637345[entry_sector],"")=AG129),--(IFERROR(Flights_2026_09_303334353637345[nfl],-1)&gt;=AH129),--(IFERROR(Flights_2026_09_303334353637345[nfl],-1)&lt;=IF(AH129=450,450,AH129+9)))</f>
        <v>0</v>
      </c>
    </row>
    <row r="130" spans="1:35" x14ac:dyDescent="0.2">
      <c r="A130" s="29" t="s">
        <v>309</v>
      </c>
      <c r="B130" s="29" t="s">
        <v>310</v>
      </c>
      <c r="C130" s="29" t="s">
        <v>19</v>
      </c>
      <c r="D130" s="29" t="s">
        <v>107</v>
      </c>
      <c r="E130" s="29" t="s">
        <v>3017</v>
      </c>
      <c r="F130" s="30">
        <v>46302.825740740736</v>
      </c>
      <c r="G130" s="29" t="s">
        <v>21</v>
      </c>
      <c r="H130" s="29" t="s">
        <v>3018</v>
      </c>
      <c r="I130" s="31">
        <v>370</v>
      </c>
      <c r="J130" s="29" t="s">
        <v>22</v>
      </c>
      <c r="K130" s="29" t="s">
        <v>23</v>
      </c>
      <c r="L130" s="31">
        <v>448</v>
      </c>
      <c r="M130" s="29" t="s">
        <v>2891</v>
      </c>
      <c r="N130" s="30">
        <v>46302.797719907408</v>
      </c>
      <c r="O130" s="31">
        <v>370</v>
      </c>
      <c r="P130" s="29" t="s">
        <v>26</v>
      </c>
      <c r="Q130" s="31">
        <v>370</v>
      </c>
      <c r="R130" t="str">
        <f>IF(B130="","",_xlfn.XLOOKUP(B130,DB!$A$2:$A$205,DB!$C$2:$C$205,"")&amp;"")</f>
        <v>Sector 3</v>
      </c>
      <c r="S130" t="str">
        <f>IF(B130="","",_xlfn.XLOOKUP(B130,DB!$A$2:$A$205,DB!$E$2:$E$205,""))</f>
        <v>Sector 3</v>
      </c>
      <c r="T130" t="str">
        <f>IF(B130="","",_xlfn.XLOOKUP(B130,DB!$A$2:$A$205,DB!$F$2:$F$205,""))</f>
        <v>NOSAT</v>
      </c>
      <c r="U130" t="str">
        <f>IF(B130="","",_xlfn.XLOOKUP(B130,DB!$A$2:$A$205,DB!$D$2:$D$205,""))</f>
        <v>KZHU</v>
      </c>
      <c r="V130" t="str">
        <f>IF(B130="","",IF(OR(COUNTIF(M130,"????N?????W")&gt;0,COUNTIF(M130,"????N?????E")&gt;0,COUNTIF(M130,"????S?????W")&gt;0,COUNTIF(M130,"????S?????E")&gt;0),_xlfn.XLOOKUP(B130,DB!$A$2:$A$205,DB!$B$2:$B$205,""),M130))</f>
        <v>PISAD</v>
      </c>
      <c r="AF130" s="2">
        <v>0.58333333333333337</v>
      </c>
      <c r="AG130" t="s">
        <v>747</v>
      </c>
      <c r="AH130" s="17">
        <v>440</v>
      </c>
      <c r="AI130" s="17" cm="1">
        <f t="array" ref="AI130">SUMPRODUCT(--(IFERROR(HOUR(Flights_2026_09_303334353637345[entry_hour]),-1)=HOUR(AF130)),--(IFERROR(Flights_2026_09_303334353637345[entry_sector],"")=AG130),--(IFERROR(Flights_2026_09_303334353637345[nfl],-1)&gt;=AH130),--(IFERROR(Flights_2026_09_303334353637345[nfl],-1)&lt;=IF(AH130=450,450,AH130+9)))</f>
        <v>0</v>
      </c>
    </row>
    <row r="131" spans="1:35" x14ac:dyDescent="0.2">
      <c r="A131" s="29" t="s">
        <v>1268</v>
      </c>
      <c r="B131" s="29" t="s">
        <v>287</v>
      </c>
      <c r="C131" s="29" t="s">
        <v>19</v>
      </c>
      <c r="D131" s="29" t="s">
        <v>90</v>
      </c>
      <c r="E131" s="29" t="s">
        <v>824</v>
      </c>
      <c r="F131" s="30">
        <v>46302.828194444446</v>
      </c>
      <c r="G131" s="29" t="s">
        <v>21</v>
      </c>
      <c r="H131" s="29" t="s">
        <v>3019</v>
      </c>
      <c r="I131" s="31">
        <v>380</v>
      </c>
      <c r="J131" s="29" t="s">
        <v>22</v>
      </c>
      <c r="K131" s="29" t="s">
        <v>23</v>
      </c>
      <c r="L131" s="31">
        <v>183</v>
      </c>
      <c r="M131" s="29" t="s">
        <v>37</v>
      </c>
      <c r="N131" s="30">
        <v>46302.813402777778</v>
      </c>
      <c r="O131" s="31">
        <v>372</v>
      </c>
      <c r="P131" s="29" t="s">
        <v>26</v>
      </c>
      <c r="Q131" s="31">
        <v>220</v>
      </c>
      <c r="R131" t="str">
        <f>IF(B131="","",_xlfn.XLOOKUP(B131,DB!$A$2:$A$205,DB!$C$2:$C$205,"")&amp;"")</f>
        <v>Sector 3</v>
      </c>
      <c r="S131" t="str">
        <f>IF(B131="","",_xlfn.XLOOKUP(B131,DB!$A$2:$A$205,DB!$E$2:$E$205,""))</f>
        <v>Sector 3</v>
      </c>
      <c r="T131" t="str">
        <f>IF(B131="","",_xlfn.XLOOKUP(B131,DB!$A$2:$A$205,DB!$F$2:$F$205,""))</f>
        <v>NOSAT</v>
      </c>
      <c r="U131" t="str">
        <f>IF(B131="","",_xlfn.XLOOKUP(B131,DB!$A$2:$A$205,DB!$D$2:$D$205,""))</f>
        <v>MUFH</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303334353637345[entry_hour]),-1)=HOUR(AF131)),--(IFERROR(Flights_2026_09_303334353637345[entry_sector],"")=AG131),--(IFERROR(Flights_2026_09_303334353637345[nfl],-1)&gt;=AH131),--(IFERROR(Flights_2026_09_303334353637345[nfl],-1)&lt;=IF(AH131=450,450,AH131+9)))</f>
        <v>0</v>
      </c>
    </row>
    <row r="132" spans="1:35" x14ac:dyDescent="0.2">
      <c r="A132" s="29" t="s">
        <v>559</v>
      </c>
      <c r="B132" s="29" t="s">
        <v>86</v>
      </c>
      <c r="C132" s="29" t="s">
        <v>19</v>
      </c>
      <c r="D132" s="29" t="s">
        <v>560</v>
      </c>
      <c r="E132" s="29"/>
      <c r="F132" s="30">
        <v>46302.829965277779</v>
      </c>
      <c r="G132" s="29" t="s">
        <v>21</v>
      </c>
      <c r="H132" s="29" t="s">
        <v>3020</v>
      </c>
      <c r="I132" s="31">
        <v>410</v>
      </c>
      <c r="J132" s="29" t="s">
        <v>22</v>
      </c>
      <c r="K132" s="29" t="s">
        <v>31</v>
      </c>
      <c r="L132" s="31">
        <v>899</v>
      </c>
      <c r="M132" s="29" t="s">
        <v>78</v>
      </c>
      <c r="N132" s="30">
        <v>46302.781921296293</v>
      </c>
      <c r="O132" s="31">
        <v>410</v>
      </c>
      <c r="P132" s="29" t="s">
        <v>26</v>
      </c>
      <c r="Q132" s="31">
        <v>410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303334353637345[entry_hour]),-1)=HOUR(AF132)),--(IFERROR(Flights_2026_09_303334353637345[entry_sector],"")=AG132),--(IFERROR(Flights_2026_09_303334353637345[nfl],-1)&gt;=AH132),--(IFERROR(Flights_2026_09_303334353637345[nfl],-1)&lt;=IF(AH132=450,450,AH132+9)))</f>
        <v>0</v>
      </c>
    </row>
    <row r="133" spans="1:35" x14ac:dyDescent="0.2">
      <c r="A133" s="29" t="s">
        <v>412</v>
      </c>
      <c r="B133" s="29" t="s">
        <v>354</v>
      </c>
      <c r="C133" s="29" t="s">
        <v>19</v>
      </c>
      <c r="D133" s="29" t="s">
        <v>41</v>
      </c>
      <c r="E133" s="29" t="s">
        <v>385</v>
      </c>
      <c r="F133" s="30">
        <v>46302.834236111114</v>
      </c>
      <c r="G133" s="29" t="s">
        <v>21</v>
      </c>
      <c r="H133" s="29" t="s">
        <v>3021</v>
      </c>
      <c r="I133" s="31">
        <v>370</v>
      </c>
      <c r="J133" s="29" t="s">
        <v>22</v>
      </c>
      <c r="K133" s="29" t="s">
        <v>23</v>
      </c>
      <c r="L133" s="31">
        <v>1057</v>
      </c>
      <c r="M133" s="29" t="s">
        <v>3022</v>
      </c>
      <c r="N133" s="30">
        <v>46302.777349537035</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303334353637345[entry_hour]),-1)=HOUR(AF133)),--(IFERROR(Flights_2026_09_303334353637345[entry_sector],"")=AG133),--(IFERROR(Flights_2026_09_303334353637345[nfl],-1)&gt;=AH133),--(IFERROR(Flights_2026_09_303334353637345[nfl],-1)&lt;=IF(AH133=450,450,AH133+9)))</f>
        <v>0</v>
      </c>
    </row>
    <row r="134" spans="1:35" x14ac:dyDescent="0.2">
      <c r="A134" s="29" t="s">
        <v>858</v>
      </c>
      <c r="B134" s="29" t="s">
        <v>57</v>
      </c>
      <c r="C134" s="29" t="s">
        <v>19</v>
      </c>
      <c r="D134" s="29" t="s">
        <v>47</v>
      </c>
      <c r="E134" s="29" t="s">
        <v>3023</v>
      </c>
      <c r="F134" s="30">
        <v>46302.838229166664</v>
      </c>
      <c r="G134" s="29" t="s">
        <v>21</v>
      </c>
      <c r="H134" s="29" t="s">
        <v>3024</v>
      </c>
      <c r="I134" s="31">
        <v>370</v>
      </c>
      <c r="J134" s="29" t="s">
        <v>22</v>
      </c>
      <c r="K134" s="29" t="s">
        <v>23</v>
      </c>
      <c r="L134" s="31">
        <v>455</v>
      </c>
      <c r="M134" s="29" t="s">
        <v>3025</v>
      </c>
      <c r="N134" s="30">
        <v>46302.808379629627</v>
      </c>
      <c r="O134" s="31">
        <v>370</v>
      </c>
      <c r="P134" s="29" t="s">
        <v>26</v>
      </c>
      <c r="Q134" s="31">
        <v>370</v>
      </c>
      <c r="R134" t="str">
        <f>IF(B134="","",_xlfn.XLOOKUP(B134,DB!$A$2:$A$205,DB!$C$2:$C$205,"")&amp;"")</f>
        <v>Sector 5</v>
      </c>
      <c r="S134" t="str">
        <f>IF(B134="","",_xlfn.XLOOKUP(B134,DB!$A$2:$A$205,DB!$E$2:$E$205,""))</f>
        <v>Sector 4</v>
      </c>
      <c r="T134" t="str">
        <f>IF(B134="","",_xlfn.XLOOKUP(B134,DB!$A$2:$A$205,DB!$F$2:$F$205,""))</f>
        <v>VOMAR/XUDUN</v>
      </c>
      <c r="U134" t="str">
        <f>IF(B134="","",_xlfn.XLOOKUP(B134,DB!$A$2:$A$205,DB!$D$2:$D$205,""))</f>
        <v>KZHU</v>
      </c>
      <c r="V134" t="str">
        <f>IF(B134="","",IF(OR(COUNTIF(M134,"????N?????W")&gt;0,COUNTIF(M134,"????N?????E")&gt;0,COUNTIF(M134,"????S?????W")&gt;0,COUNTIF(M134,"????S?????E")&gt;0),_xlfn.XLOOKUP(B134,DB!$A$2:$A$205,DB!$B$2:$B$205,""),M134))</f>
        <v>DUTNA</v>
      </c>
      <c r="AF134" s="2">
        <v>0.625</v>
      </c>
      <c r="AG134" t="s">
        <v>743</v>
      </c>
      <c r="AH134" s="17">
        <v>220</v>
      </c>
      <c r="AI134" s="17" cm="1">
        <f t="array" ref="AI134">SUMPRODUCT(--(IFERROR(HOUR(Flights_2026_09_303334353637345[entry_hour]),-1)=HOUR(AF134)),--(IFERROR(Flights_2026_09_303334353637345[entry_sector],"")=AG134),--(IFERROR(Flights_2026_09_303334353637345[nfl],-1)&gt;=AH134),--(IFERROR(Flights_2026_09_303334353637345[nfl],-1)&lt;=IF(AH134=450,450,AH134+9)))</f>
        <v>0</v>
      </c>
    </row>
    <row r="135" spans="1:35" x14ac:dyDescent="0.2">
      <c r="A135" s="29" t="s">
        <v>489</v>
      </c>
      <c r="B135" s="29" t="s">
        <v>490</v>
      </c>
      <c r="C135" s="29" t="s">
        <v>19</v>
      </c>
      <c r="D135" s="29" t="s">
        <v>76</v>
      </c>
      <c r="E135" s="29" t="s">
        <v>3026</v>
      </c>
      <c r="F135" s="30">
        <v>46302.839895833335</v>
      </c>
      <c r="G135" s="29" t="s">
        <v>21</v>
      </c>
      <c r="H135" s="29" t="s">
        <v>3027</v>
      </c>
      <c r="I135" s="31">
        <v>330</v>
      </c>
      <c r="J135" s="29" t="s">
        <v>22</v>
      </c>
      <c r="K135" s="29" t="s">
        <v>23</v>
      </c>
      <c r="L135" s="31">
        <v>458</v>
      </c>
      <c r="M135" s="29" t="s">
        <v>3028</v>
      </c>
      <c r="N135" s="30">
        <v>46302.810983796298</v>
      </c>
      <c r="O135" s="31">
        <v>330</v>
      </c>
      <c r="P135" s="29" t="s">
        <v>26</v>
      </c>
      <c r="Q135" s="31">
        <v>330</v>
      </c>
      <c r="R135" t="str">
        <f>IF(B135="","",_xlfn.XLOOKUP(B135,DB!$A$2:$A$205,DB!$C$2:$C$205,"")&amp;"")</f>
        <v>Sector 5</v>
      </c>
      <c r="S135" t="str">
        <f>IF(B135="","",_xlfn.XLOOKUP(B135,DB!$A$2:$A$205,DB!$E$2:$E$205,""))</f>
        <v>Sector 4</v>
      </c>
      <c r="T135" t="str">
        <f>IF(B135="","",_xlfn.XLOOKUP(B135,DB!$A$2:$A$205,DB!$F$2:$F$205,""))</f>
        <v>VOMAR/XUDUN</v>
      </c>
      <c r="U135" t="str">
        <f>IF(B135="","",_xlfn.XLOOKUP(B135,DB!$A$2:$A$205,DB!$D$2:$D$205,""))</f>
        <v>KZHU</v>
      </c>
      <c r="V135" t="str">
        <f>IF(B135="","",IF(OR(COUNTIF(M135,"????N?????W")&gt;0,COUNTIF(M135,"????N?????E")&gt;0,COUNTIF(M135,"????S?????W")&gt;0,COUNTIF(M135,"????S?????E")&gt;0),_xlfn.XLOOKUP(B135,DB!$A$2:$A$205,DB!$B$2:$B$205,""),M135))</f>
        <v>IPSEV</v>
      </c>
      <c r="AF135" s="2">
        <v>0.625</v>
      </c>
      <c r="AG135" t="s">
        <v>743</v>
      </c>
      <c r="AH135" s="17">
        <v>230</v>
      </c>
      <c r="AI135" s="17" cm="1">
        <f t="array" ref="AI135">SUMPRODUCT(--(IFERROR(HOUR(Flights_2026_09_303334353637345[entry_hour]),-1)=HOUR(AF135)),--(IFERROR(Flights_2026_09_303334353637345[entry_sector],"")=AG135),--(IFERROR(Flights_2026_09_303334353637345[nfl],-1)&gt;=AH135),--(IFERROR(Flights_2026_09_303334353637345[nfl],-1)&lt;=IF(AH135=450,450,AH135+9)))</f>
        <v>0</v>
      </c>
    </row>
    <row r="136" spans="1:35" x14ac:dyDescent="0.2">
      <c r="A136" s="29" t="s">
        <v>306</v>
      </c>
      <c r="B136" s="29" t="s">
        <v>307</v>
      </c>
      <c r="C136" s="29" t="s">
        <v>19</v>
      </c>
      <c r="D136" s="29" t="s">
        <v>120</v>
      </c>
      <c r="E136" s="29" t="s">
        <v>3029</v>
      </c>
      <c r="F136" s="30">
        <v>46302.841435185182</v>
      </c>
      <c r="G136" s="29" t="s">
        <v>21</v>
      </c>
      <c r="H136" s="29" t="s">
        <v>3030</v>
      </c>
      <c r="I136" s="31">
        <v>350</v>
      </c>
      <c r="J136" s="29" t="s">
        <v>22</v>
      </c>
      <c r="K136" s="29" t="s">
        <v>23</v>
      </c>
      <c r="L136" s="31">
        <v>475</v>
      </c>
      <c r="M136" s="29" t="s">
        <v>218</v>
      </c>
      <c r="N136" s="30">
        <v>46302.811701388884</v>
      </c>
      <c r="O136" s="31">
        <v>350</v>
      </c>
      <c r="P136" s="29" t="s">
        <v>26</v>
      </c>
      <c r="Q136" s="31">
        <v>350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IRDOV</v>
      </c>
      <c r="AF136" s="2">
        <v>0.625</v>
      </c>
      <c r="AG136" t="s">
        <v>743</v>
      </c>
      <c r="AH136" s="17">
        <v>240</v>
      </c>
      <c r="AI136" s="17" cm="1">
        <f t="array" ref="AI136">SUMPRODUCT(--(IFERROR(HOUR(Flights_2026_09_303334353637345[entry_hour]),-1)=HOUR(AF136)),--(IFERROR(Flights_2026_09_303334353637345[entry_sector],"")=AG136),--(IFERROR(Flights_2026_09_303334353637345[nfl],-1)&gt;=AH136),--(IFERROR(Flights_2026_09_303334353637345[nfl],-1)&lt;=IF(AH136=450,450,AH136+9)))</f>
        <v>0</v>
      </c>
    </row>
    <row r="137" spans="1:35" x14ac:dyDescent="0.2">
      <c r="A137" s="29" t="s">
        <v>316</v>
      </c>
      <c r="B137" s="29" t="s">
        <v>75</v>
      </c>
      <c r="C137" s="29" t="s">
        <v>19</v>
      </c>
      <c r="D137" s="29" t="s">
        <v>41</v>
      </c>
      <c r="E137" s="29" t="s">
        <v>1082</v>
      </c>
      <c r="F137" s="30">
        <v>46302.842673611114</v>
      </c>
      <c r="G137" s="29" t="s">
        <v>21</v>
      </c>
      <c r="H137" s="29" t="s">
        <v>3031</v>
      </c>
      <c r="I137" s="31">
        <v>370</v>
      </c>
      <c r="J137" s="29" t="s">
        <v>22</v>
      </c>
      <c r="K137" s="29" t="s">
        <v>23</v>
      </c>
      <c r="L137" s="31">
        <v>911</v>
      </c>
      <c r="M137" s="29" t="s">
        <v>78</v>
      </c>
      <c r="N137" s="30">
        <v>46302.790833333333</v>
      </c>
      <c r="O137" s="31">
        <v>370</v>
      </c>
      <c r="P137" s="29" t="s">
        <v>26</v>
      </c>
      <c r="Q137" s="31">
        <v>370</v>
      </c>
      <c r="R137" t="str">
        <f>IF(B137="","",_xlfn.XLOOKUP(B137,DB!$A$2:$A$205,DB!$C$2:$C$205,"")&amp;"")</f>
        <v>Sector 5</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entry_hour]),-1)=HOUR(AF137)),--(IFERROR(Flights_2026_09_303334353637345[entry_sector],"")=AG137),--(IFERROR(Flights_2026_09_303334353637345[nfl],-1)&gt;=AH137),--(IFERROR(Flights_2026_09_303334353637345[nfl],-1)&lt;=IF(AH137=450,450,AH137+9)))</f>
        <v>0</v>
      </c>
    </row>
    <row r="138" spans="1:35" x14ac:dyDescent="0.2">
      <c r="A138" s="29" t="s">
        <v>320</v>
      </c>
      <c r="B138" s="29" t="s">
        <v>52</v>
      </c>
      <c r="C138" s="29" t="s">
        <v>19</v>
      </c>
      <c r="D138" s="29" t="s">
        <v>76</v>
      </c>
      <c r="E138" s="29" t="s">
        <v>1073</v>
      </c>
      <c r="F138" s="30">
        <v>46302.8440625</v>
      </c>
      <c r="G138" s="29" t="s">
        <v>21</v>
      </c>
      <c r="H138" s="29" t="s">
        <v>3032</v>
      </c>
      <c r="I138" s="31">
        <v>350</v>
      </c>
      <c r="J138" s="29" t="s">
        <v>22</v>
      </c>
      <c r="K138" s="29" t="s">
        <v>55</v>
      </c>
      <c r="L138" s="31">
        <v>1088</v>
      </c>
      <c r="M138" s="29" t="s">
        <v>78</v>
      </c>
      <c r="N138" s="30">
        <v>46302.783009259263</v>
      </c>
      <c r="O138" s="31">
        <v>350</v>
      </c>
      <c r="P138" s="29" t="s">
        <v>26</v>
      </c>
      <c r="Q138" s="31">
        <v>350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303334353637345[entry_hour]),-1)=HOUR(AF138)),--(IFERROR(Flights_2026_09_303334353637345[entry_sector],"")=AG138),--(IFERROR(Flights_2026_09_303334353637345[nfl],-1)&gt;=AH138),--(IFERROR(Flights_2026_09_303334353637345[nfl],-1)&lt;=IF(AH138=450,450,AH138+9)))</f>
        <v>0</v>
      </c>
    </row>
    <row r="139" spans="1:35" x14ac:dyDescent="0.2">
      <c r="A139" s="29" t="s">
        <v>311</v>
      </c>
      <c r="B139" s="29" t="s">
        <v>81</v>
      </c>
      <c r="C139" s="29" t="s">
        <v>19</v>
      </c>
      <c r="D139" s="29" t="s">
        <v>41</v>
      </c>
      <c r="E139" s="29" t="s">
        <v>275</v>
      </c>
      <c r="F139" s="30">
        <v>46302.845231481479</v>
      </c>
      <c r="G139" s="29" t="s">
        <v>21</v>
      </c>
      <c r="H139" s="29" t="s">
        <v>3033</v>
      </c>
      <c r="I139" s="31">
        <v>370</v>
      </c>
      <c r="J139" s="29" t="s">
        <v>22</v>
      </c>
      <c r="K139" s="29" t="s">
        <v>23</v>
      </c>
      <c r="L139" s="31">
        <v>927</v>
      </c>
      <c r="M139" s="29" t="s">
        <v>1223</v>
      </c>
      <c r="N139" s="30">
        <v>46302.794305555552</v>
      </c>
      <c r="O139" s="31">
        <v>370</v>
      </c>
      <c r="P139" s="29" t="s">
        <v>26</v>
      </c>
      <c r="Q139" s="31">
        <v>360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NUBIT</v>
      </c>
      <c r="AF139" s="2">
        <v>0.625</v>
      </c>
      <c r="AG139" t="s">
        <v>743</v>
      </c>
      <c r="AH139" s="17">
        <v>270</v>
      </c>
      <c r="AI139" s="17" cm="1">
        <f t="array" ref="AI139">SUMPRODUCT(--(IFERROR(HOUR(Flights_2026_09_303334353637345[entry_hour]),-1)=HOUR(AF139)),--(IFERROR(Flights_2026_09_303334353637345[entry_sector],"")=AG139),--(IFERROR(Flights_2026_09_303334353637345[nfl],-1)&gt;=AH139),--(IFERROR(Flights_2026_09_303334353637345[nfl],-1)&lt;=IF(AH139=450,450,AH139+9)))</f>
        <v>0</v>
      </c>
    </row>
    <row r="140" spans="1:35" x14ac:dyDescent="0.2">
      <c r="A140" s="29" t="s">
        <v>314</v>
      </c>
      <c r="B140" s="29" t="s">
        <v>89</v>
      </c>
      <c r="C140" s="29" t="s">
        <v>19</v>
      </c>
      <c r="D140" s="29" t="s">
        <v>47</v>
      </c>
      <c r="E140" s="29" t="s">
        <v>3034</v>
      </c>
      <c r="F140" s="30">
        <v>46302.850486111114</v>
      </c>
      <c r="G140" s="29" t="s">
        <v>21</v>
      </c>
      <c r="H140" s="29" t="s">
        <v>3035</v>
      </c>
      <c r="I140" s="31">
        <v>360</v>
      </c>
      <c r="J140" s="29" t="s">
        <v>22</v>
      </c>
      <c r="K140" s="29" t="s">
        <v>23</v>
      </c>
      <c r="L140" s="31">
        <v>218</v>
      </c>
      <c r="M140" s="29" t="s">
        <v>44</v>
      </c>
      <c r="N140" s="30">
        <v>46302.832696759258</v>
      </c>
      <c r="O140" s="31">
        <v>238</v>
      </c>
      <c r="P140" s="29" t="s">
        <v>26</v>
      </c>
      <c r="Q140" s="31">
        <v>210</v>
      </c>
      <c r="R140" t="str">
        <f>IF(B140="","",_xlfn.XLOOKUP(B140,DB!$A$2:$A$205,DB!$C$2:$C$205,"")&amp;"")</f>
        <v>Sector 7</v>
      </c>
      <c r="S140" t="str">
        <f>IF(B140="","",_xlfn.XLOOKUP(B140,DB!$A$2:$A$205,DB!$E$2:$E$205,""))</f>
        <v>Sector 7</v>
      </c>
      <c r="T140" t="str">
        <f>IF(B140="","",_xlfn.XLOOKUP(B140,DB!$A$2:$A$205,DB!$F$2:$F$205,""))</f>
        <v>PAULE/SIGMA</v>
      </c>
      <c r="U140" t="str">
        <f>IF(B140="","",_xlfn.XLOOKUP(B140,DB!$A$2:$A$205,DB!$D$2:$D$205,""))</f>
        <v>MHCC</v>
      </c>
      <c r="V140" t="str">
        <f>IF(B140="","",IF(OR(COUNTIF(M140,"????N?????W")&gt;0,COUNTIF(M140,"????N?????E")&gt;0,COUNTIF(M140,"????S?????W")&gt;0,COUNTIF(M140,"????S?????E")&gt;0),_xlfn.XLOOKUP(B140,DB!$A$2:$A$205,DB!$B$2:$B$205,""),M140))</f>
        <v>SIGMA</v>
      </c>
      <c r="AF140" s="2">
        <v>0.625</v>
      </c>
      <c r="AG140" t="s">
        <v>743</v>
      </c>
      <c r="AH140" s="17">
        <v>280</v>
      </c>
      <c r="AI140" s="17" cm="1">
        <f t="array" ref="AI140">SUMPRODUCT(--(IFERROR(HOUR(Flights_2026_09_303334353637345[entry_hour]),-1)=HOUR(AF140)),--(IFERROR(Flights_2026_09_303334353637345[entry_sector],"")=AG140),--(IFERROR(Flights_2026_09_303334353637345[nfl],-1)&gt;=AH140),--(IFERROR(Flights_2026_09_303334353637345[nfl],-1)&lt;=IF(AH140=450,450,AH140+9)))</f>
        <v>0</v>
      </c>
    </row>
    <row r="141" spans="1:35" x14ac:dyDescent="0.2">
      <c r="A141" s="29" t="s">
        <v>2752</v>
      </c>
      <c r="B141" s="29" t="s">
        <v>188</v>
      </c>
      <c r="C141" s="29" t="s">
        <v>19</v>
      </c>
      <c r="D141" s="29" t="s">
        <v>408</v>
      </c>
      <c r="E141" s="29" t="s">
        <v>531</v>
      </c>
      <c r="F141" s="30">
        <v>46302.852453703701</v>
      </c>
      <c r="G141" s="29" t="s">
        <v>21</v>
      </c>
      <c r="H141" s="29" t="s">
        <v>3036</v>
      </c>
      <c r="I141" s="31">
        <v>200</v>
      </c>
      <c r="J141" s="29" t="s">
        <v>22</v>
      </c>
      <c r="K141" s="29" t="s">
        <v>23</v>
      </c>
      <c r="L141" s="31">
        <v>192</v>
      </c>
      <c r="M141" s="29" t="s">
        <v>37</v>
      </c>
      <c r="N141" s="30">
        <v>46302.836655092593</v>
      </c>
      <c r="O141" s="31">
        <v>141</v>
      </c>
      <c r="P141" s="29" t="s">
        <v>38</v>
      </c>
      <c r="Q141" s="31">
        <v>220</v>
      </c>
      <c r="R141" t="str">
        <f>IF(B141="","",_xlfn.XLOOKUP(B141,DB!$A$2:$A$205,DB!$C$2:$C$205,"")&amp;"")</f>
        <v>Sector 7</v>
      </c>
      <c r="S141" t="str">
        <f>IF(B141="","",_xlfn.XLOOKUP(B141,DB!$A$2:$A$205,DB!$E$2:$E$205,""))</f>
        <v>Sector 7</v>
      </c>
      <c r="T141" t="str">
        <f>IF(B141="","",_xlfn.XLOOKUP(B141,DB!$A$2:$A$205,DB!$F$2:$F$205,""))</f>
        <v>PAULE/SIGMA</v>
      </c>
      <c r="U141" t="str">
        <f>IF(B141="","",_xlfn.XLOOKUP(B141,DB!$A$2:$A$205,DB!$D$2:$D$205,""))</f>
        <v>MHCC</v>
      </c>
      <c r="V141" t="str">
        <f>IF(B141="","",IF(OR(COUNTIF(M141,"????N?????W")&gt;0,COUNTIF(M141,"????N?????E")&gt;0,COUNTIF(M141,"????S?????W")&gt;0,COUNTIF(M141,"????S?????E")&gt;0),_xlfn.XLOOKUP(B141,DB!$A$2:$A$205,DB!$B$2:$B$205,""),M141))</f>
        <v>NOSAT</v>
      </c>
      <c r="AF141" s="2">
        <v>0.625</v>
      </c>
      <c r="AG141" t="s">
        <v>743</v>
      </c>
      <c r="AH141" s="17">
        <v>290</v>
      </c>
      <c r="AI141" s="17" cm="1">
        <f t="array" ref="AI141">SUMPRODUCT(--(IFERROR(HOUR(Flights_2026_09_303334353637345[entry_hour]),-1)=HOUR(AF141)),--(IFERROR(Flights_2026_09_303334353637345[entry_sector],"")=AG141),--(IFERROR(Flights_2026_09_303334353637345[nfl],-1)&gt;=AH141),--(IFERROR(Flights_2026_09_303334353637345[nfl],-1)&lt;=IF(AH141=450,450,AH141+9)))</f>
        <v>0</v>
      </c>
    </row>
    <row r="142" spans="1:35" x14ac:dyDescent="0.2">
      <c r="A142" s="29" t="s">
        <v>416</v>
      </c>
      <c r="B142" s="29" t="s">
        <v>188</v>
      </c>
      <c r="C142" s="29" t="s">
        <v>19</v>
      </c>
      <c r="D142" s="29" t="s">
        <v>107</v>
      </c>
      <c r="E142" s="29" t="s">
        <v>2772</v>
      </c>
      <c r="F142" s="30">
        <v>46302.853784722218</v>
      </c>
      <c r="G142" s="29" t="s">
        <v>21</v>
      </c>
      <c r="H142" s="29" t="s">
        <v>3037</v>
      </c>
      <c r="I142" s="31">
        <v>380</v>
      </c>
      <c r="J142" s="29" t="s">
        <v>22</v>
      </c>
      <c r="K142" s="29" t="s">
        <v>23</v>
      </c>
      <c r="L142" s="31">
        <v>242</v>
      </c>
      <c r="M142" s="29" t="s">
        <v>190</v>
      </c>
      <c r="N142" s="30">
        <v>46302.833564814813</v>
      </c>
      <c r="O142" s="31">
        <v>160</v>
      </c>
      <c r="P142" s="29" t="s">
        <v>26</v>
      </c>
      <c r="Q142" s="31">
        <v>400</v>
      </c>
      <c r="R142" t="str">
        <f>IF(B142="","",_xlfn.XLOOKUP(B142,DB!$A$2:$A$205,DB!$C$2:$C$205,"")&amp;"")</f>
        <v>Sector 7</v>
      </c>
      <c r="S142" t="str">
        <f>IF(B142="","",_xlfn.XLOOKUP(B142,DB!$A$2:$A$205,DB!$E$2:$E$205,""))</f>
        <v>Sector 7</v>
      </c>
      <c r="T142" t="str">
        <f>IF(B142="","",_xlfn.XLOOKUP(B142,DB!$A$2:$A$205,DB!$F$2:$F$205,""))</f>
        <v>PAULE/SIGMA</v>
      </c>
      <c r="U142" t="str">
        <f>IF(B142="","",_xlfn.XLOOKUP(B142,DB!$A$2:$A$205,DB!$D$2:$D$205,""))</f>
        <v>MHCC</v>
      </c>
      <c r="V142" t="str">
        <f>IF(B142="","",IF(OR(COUNTIF(M142,"????N?????W")&gt;0,COUNTIF(M142,"????N?????E")&gt;0,COUNTIF(M142,"????S?????W")&gt;0,COUNTIF(M142,"????S?????E")&gt;0),_xlfn.XLOOKUP(B142,DB!$A$2:$A$205,DB!$B$2:$B$205,""),M142))</f>
        <v>ILUBA</v>
      </c>
      <c r="AF142" s="2">
        <v>0.625</v>
      </c>
      <c r="AG142" t="s">
        <v>743</v>
      </c>
      <c r="AH142" s="17">
        <v>300</v>
      </c>
      <c r="AI142" s="17" cm="1">
        <f t="array" ref="AI142">SUMPRODUCT(--(IFERROR(HOUR(Flights_2026_09_303334353637345[entry_hour]),-1)=HOUR(AF142)),--(IFERROR(Flights_2026_09_303334353637345[entry_sector],"")=AG142),--(IFERROR(Flights_2026_09_303334353637345[nfl],-1)&gt;=AH142),--(IFERROR(Flights_2026_09_303334353637345[nfl],-1)&lt;=IF(AH142=450,450,AH142+9)))</f>
        <v>0</v>
      </c>
    </row>
    <row r="143" spans="1:35" x14ac:dyDescent="0.2">
      <c r="A143" s="29" t="s">
        <v>1872</v>
      </c>
      <c r="B143" s="29" t="s">
        <v>735</v>
      </c>
      <c r="C143" s="29" t="s">
        <v>19</v>
      </c>
      <c r="D143" s="29" t="s">
        <v>259</v>
      </c>
      <c r="E143" s="29" t="s">
        <v>1873</v>
      </c>
      <c r="F143" s="30">
        <v>46302.855069444442</v>
      </c>
      <c r="G143" s="29" t="s">
        <v>21</v>
      </c>
      <c r="H143" s="29" t="s">
        <v>3038</v>
      </c>
      <c r="I143" s="31">
        <v>370</v>
      </c>
      <c r="J143" s="29" t="s">
        <v>22</v>
      </c>
      <c r="K143" s="29" t="s">
        <v>23</v>
      </c>
      <c r="L143" s="31">
        <v>429</v>
      </c>
      <c r="M143" s="29" t="s">
        <v>2972</v>
      </c>
      <c r="N143" s="30">
        <v>46302.827581018515</v>
      </c>
      <c r="O143" s="31">
        <v>370</v>
      </c>
      <c r="P143" s="29" t="s">
        <v>26</v>
      </c>
      <c r="Q143" s="31">
        <v>370</v>
      </c>
      <c r="R143" t="str">
        <f>IF(B143="","",_xlfn.XLOOKUP(B143,DB!$A$2:$A$205,DB!$C$2:$C$205,"")&amp;"")</f>
        <v>Sector 5</v>
      </c>
      <c r="S143" t="str">
        <f>IF(B143="","",_xlfn.XLOOKUP(B143,DB!$A$2:$A$205,DB!$E$2:$E$205,""))</f>
        <v>Sector 4</v>
      </c>
      <c r="T143" t="str">
        <f>IF(B143="","",_xlfn.XLOOKUP(B143,DB!$A$2:$A$205,DB!$F$2:$F$205,""))</f>
        <v>VOMAR/XUDUN</v>
      </c>
      <c r="U143" t="str">
        <f>IF(B143="","",_xlfn.XLOOKUP(B143,DB!$A$2:$A$205,DB!$D$2:$D$205,""))</f>
        <v>KZHU</v>
      </c>
      <c r="V143" t="str">
        <f>IF(B143="","",IF(OR(COUNTIF(M143,"????N?????W")&gt;0,COUNTIF(M143,"????N?????E")&gt;0,COUNTIF(M143,"????S?????W")&gt;0,COUNTIF(M143,"????S?????E")&gt;0),_xlfn.XLOOKUP(B143,DB!$A$2:$A$205,DB!$B$2:$B$205,""),M143))</f>
        <v>DUTNA</v>
      </c>
      <c r="AF143" s="2">
        <v>0.625</v>
      </c>
      <c r="AG143" t="s">
        <v>743</v>
      </c>
      <c r="AH143" s="17">
        <v>310</v>
      </c>
      <c r="AI143" s="17" cm="1">
        <f t="array" ref="AI143">SUMPRODUCT(--(IFERROR(HOUR(Flights_2026_09_303334353637345[entry_hour]),-1)=HOUR(AF143)),--(IFERROR(Flights_2026_09_303334353637345[entry_sector],"")=AG143),--(IFERROR(Flights_2026_09_303334353637345[nfl],-1)&gt;=AH143),--(IFERROR(Flights_2026_09_303334353637345[nfl],-1)&lt;=IF(AH143=450,450,AH143+9)))</f>
        <v>0</v>
      </c>
    </row>
    <row r="144" spans="1:35" x14ac:dyDescent="0.2">
      <c r="A144" s="29" t="s">
        <v>312</v>
      </c>
      <c r="B144" s="29" t="s">
        <v>313</v>
      </c>
      <c r="C144" s="29" t="s">
        <v>19</v>
      </c>
      <c r="D144" s="29" t="s">
        <v>41</v>
      </c>
      <c r="E144" s="29" t="s">
        <v>676</v>
      </c>
      <c r="F144" s="30">
        <v>46302.857442129629</v>
      </c>
      <c r="G144" s="29" t="s">
        <v>28</v>
      </c>
      <c r="H144" s="29" t="s">
        <v>3039</v>
      </c>
      <c r="I144" s="31">
        <v>390</v>
      </c>
      <c r="J144" s="29" t="s">
        <v>22</v>
      </c>
      <c r="K144" s="29" t="s">
        <v>23</v>
      </c>
      <c r="L144" s="31">
        <v>945</v>
      </c>
      <c r="M144" s="29" t="s">
        <v>313</v>
      </c>
      <c r="N144" s="30">
        <v>46302.801076388889</v>
      </c>
      <c r="O144" s="31">
        <v>15</v>
      </c>
      <c r="P144" s="29" t="s">
        <v>26</v>
      </c>
      <c r="Q144" s="31">
        <v>330</v>
      </c>
      <c r="R144" t="str">
        <f>IF(B144="","",_xlfn.XLOOKUP(B144,DB!$A$2:$A$205,DB!$C$2:$C$205,"")&amp;"")</f>
        <v>Sector 1</v>
      </c>
      <c r="S144" t="str">
        <f>IF(B144="","",_xlfn.XLOOKUP(B144,DB!$A$2:$A$205,DB!$E$2:$E$205,""))</f>
        <v>Sector 4</v>
      </c>
      <c r="T144" t="str">
        <f>IF(B144="","",_xlfn.XLOOKUP(B144,DB!$A$2:$A$205,DB!$F$2:$F$205,""))</f>
        <v>VOMAR/XUDUN</v>
      </c>
      <c r="U144" t="str">
        <f>IF(B144="","",_xlfn.XLOOKUP(B144,DB!$A$2:$A$205,DB!$D$2:$D$205,""))</f>
        <v>MMID</v>
      </c>
      <c r="V144" t="str">
        <f>IF(B144="","",IF(OR(COUNTIF(M144,"????N?????W")&gt;0,COUNTIF(M144,"????N?????E")&gt;0,COUNTIF(M144,"????S?????W")&gt;0,COUNTIF(M144,"????S?????E")&gt;0),_xlfn.XLOOKUP(B144,DB!$A$2:$A$205,DB!$B$2:$B$205,""),M144))</f>
        <v>MMTG</v>
      </c>
      <c r="AF144" s="2">
        <v>0.625</v>
      </c>
      <c r="AG144" t="s">
        <v>743</v>
      </c>
      <c r="AH144" s="17">
        <v>320</v>
      </c>
      <c r="AI144" s="17" cm="1">
        <f t="array" ref="AI144">SUMPRODUCT(--(IFERROR(HOUR(Flights_2026_09_303334353637345[entry_hour]),-1)=HOUR(AF144)),--(IFERROR(Flights_2026_09_303334353637345[entry_sector],"")=AG144),--(IFERROR(Flights_2026_09_303334353637345[nfl],-1)&gt;=AH144),--(IFERROR(Flights_2026_09_303334353637345[nfl],-1)&lt;=IF(AH144=450,450,AH144+9)))</f>
        <v>0</v>
      </c>
    </row>
    <row r="145" spans="1:35" x14ac:dyDescent="0.2">
      <c r="A145" s="29" t="s">
        <v>255</v>
      </c>
      <c r="B145" s="29" t="s">
        <v>19</v>
      </c>
      <c r="C145" s="29" t="s">
        <v>19</v>
      </c>
      <c r="D145" s="29" t="s">
        <v>256</v>
      </c>
      <c r="E145" s="29"/>
      <c r="F145" s="30">
        <v>46302.857824074075</v>
      </c>
      <c r="G145" s="29" t="s">
        <v>28</v>
      </c>
      <c r="H145" s="29" t="s">
        <v>3040</v>
      </c>
      <c r="I145" s="31">
        <v>15</v>
      </c>
      <c r="J145" s="29" t="s">
        <v>30</v>
      </c>
      <c r="K145" s="29" t="s">
        <v>31</v>
      </c>
      <c r="L145" s="31">
        <v>127</v>
      </c>
      <c r="M145" s="29" t="s">
        <v>19</v>
      </c>
      <c r="N145" s="30">
        <v>46302.802673611106</v>
      </c>
      <c r="O145" s="31">
        <v>0</v>
      </c>
      <c r="P145" s="29" t="s">
        <v>32</v>
      </c>
      <c r="Q145" s="31">
        <v>15</v>
      </c>
      <c r="R145" t="str">
        <f>IF(B145="","",_xlfn.XLOOKUP(B145,DB!$A$2:$A$205,DB!$C$2:$C$205,"")&amp;"")</f>
        <v/>
      </c>
      <c r="S145" t="str">
        <f>IF(B145="","",_xlfn.XLOOKUP(B145,DB!$A$2:$A$205,DB!$E$2:$E$205,""))</f>
        <v/>
      </c>
      <c r="T145" t="str">
        <f>IF(B145="","",_xlfn.XLOOKUP(B145,DB!$A$2:$A$205,DB!$F$2:$F$205,""))</f>
        <v/>
      </c>
      <c r="U145" t="str">
        <f>IF(B145="","",_xlfn.XLOOKUP(B145,DB!$A$2:$A$205,DB!$D$2:$D$205,""))</f>
        <v/>
      </c>
      <c r="V145" t="str">
        <f>IF(B145="","",IF(OR(COUNTIF(M145,"????N?????W")&gt;0,COUNTIF(M145,"????N?????E")&gt;0,COUNTIF(M145,"????S?????W")&gt;0,COUNTIF(M145,"????S?????E")&gt;0),_xlfn.XLOOKUP(B145,DB!$A$2:$A$205,DB!$B$2:$B$205,""),M145))</f>
        <v>MMUN</v>
      </c>
      <c r="AF145" s="2">
        <v>0.625</v>
      </c>
      <c r="AG145" t="s">
        <v>743</v>
      </c>
      <c r="AH145" s="17">
        <v>330</v>
      </c>
      <c r="AI145" s="17" cm="1">
        <f t="array" ref="AI145">SUMPRODUCT(--(IFERROR(HOUR(Flights_2026_09_303334353637345[entry_hour]),-1)=HOUR(AF145)),--(IFERROR(Flights_2026_09_303334353637345[entry_sector],"")=AG145),--(IFERROR(Flights_2026_09_303334353637345[nfl],-1)&gt;=AH145),--(IFERROR(Flights_2026_09_303334353637345[nfl],-1)&lt;=IF(AH145=450,450,AH145+9)))</f>
        <v>0</v>
      </c>
    </row>
    <row r="146" spans="1:35" x14ac:dyDescent="0.2">
      <c r="A146" s="29" t="s">
        <v>319</v>
      </c>
      <c r="B146" s="29" t="s">
        <v>313</v>
      </c>
      <c r="C146" s="29" t="s">
        <v>19</v>
      </c>
      <c r="D146" s="29" t="s">
        <v>41</v>
      </c>
      <c r="E146" s="29" t="s">
        <v>100</v>
      </c>
      <c r="F146" s="30">
        <v>46302.859490740739</v>
      </c>
      <c r="G146" s="29" t="s">
        <v>21</v>
      </c>
      <c r="H146" s="29" t="s">
        <v>3041</v>
      </c>
      <c r="I146" s="31">
        <v>370</v>
      </c>
      <c r="J146" s="29" t="s">
        <v>22</v>
      </c>
      <c r="K146" s="29" t="s">
        <v>23</v>
      </c>
      <c r="L146" s="31">
        <v>963</v>
      </c>
      <c r="M146" s="29" t="s">
        <v>313</v>
      </c>
      <c r="N146" s="30">
        <v>46302.804166666669</v>
      </c>
      <c r="O146" s="31">
        <v>15</v>
      </c>
      <c r="P146" s="29" t="s">
        <v>26</v>
      </c>
      <c r="Q146" s="31">
        <v>310</v>
      </c>
      <c r="R146" t="str">
        <f>IF(B146="","",_xlfn.XLOOKUP(B146,DB!$A$2:$A$205,DB!$C$2:$C$205,"")&amp;"")</f>
        <v>Sector 1</v>
      </c>
      <c r="S146" t="str">
        <f>IF(B146="","",_xlfn.XLOOKUP(B146,DB!$A$2:$A$205,DB!$E$2:$E$205,""))</f>
        <v>Sector 4</v>
      </c>
      <c r="T146" t="str">
        <f>IF(B146="","",_xlfn.XLOOKUP(B146,DB!$A$2:$A$205,DB!$F$2:$F$205,""))</f>
        <v>VOMAR/XUDUN</v>
      </c>
      <c r="U146" t="str">
        <f>IF(B146="","",_xlfn.XLOOKUP(B146,DB!$A$2:$A$205,DB!$D$2:$D$205,""))</f>
        <v>MMID</v>
      </c>
      <c r="V146" t="str">
        <f>IF(B146="","",IF(OR(COUNTIF(M146,"????N?????W")&gt;0,COUNTIF(M146,"????N?????E")&gt;0,COUNTIF(M146,"????S?????W")&gt;0,COUNTIF(M146,"????S?????E")&gt;0),_xlfn.XLOOKUP(B146,DB!$A$2:$A$205,DB!$B$2:$B$205,""),M146))</f>
        <v>MMTG</v>
      </c>
      <c r="AF146" s="2">
        <v>0.625</v>
      </c>
      <c r="AG146" t="s">
        <v>743</v>
      </c>
      <c r="AH146" s="17">
        <v>340</v>
      </c>
      <c r="AI146" s="17" cm="1">
        <f t="array" ref="AI146">SUMPRODUCT(--(IFERROR(HOUR(Flights_2026_09_303334353637345[entry_hour]),-1)=HOUR(AF146)),--(IFERROR(Flights_2026_09_303334353637345[entry_sector],"")=AG146),--(IFERROR(Flights_2026_09_303334353637345[nfl],-1)&gt;=AH146),--(IFERROR(Flights_2026_09_303334353637345[nfl],-1)&lt;=IF(AH146=450,450,AH146+9)))</f>
        <v>0</v>
      </c>
    </row>
    <row r="147" spans="1:35" x14ac:dyDescent="0.2">
      <c r="A147" s="29" t="s">
        <v>417</v>
      </c>
      <c r="B147" s="29" t="s">
        <v>71</v>
      </c>
      <c r="C147" s="29" t="s">
        <v>19</v>
      </c>
      <c r="D147" s="29" t="s">
        <v>72</v>
      </c>
      <c r="E147" s="29" t="s">
        <v>3042</v>
      </c>
      <c r="F147" s="30">
        <v>46302.860995370371</v>
      </c>
      <c r="G147" s="29" t="s">
        <v>21</v>
      </c>
      <c r="H147" s="29" t="s">
        <v>3043</v>
      </c>
      <c r="I147" s="31">
        <v>380</v>
      </c>
      <c r="J147" s="29" t="s">
        <v>22</v>
      </c>
      <c r="K147" s="29" t="s">
        <v>23</v>
      </c>
      <c r="L147" s="31">
        <v>176</v>
      </c>
      <c r="M147" s="29" t="s">
        <v>37</v>
      </c>
      <c r="N147" s="30">
        <v>46302.846666666665</v>
      </c>
      <c r="O147" s="31">
        <v>301</v>
      </c>
      <c r="P147" s="29" t="s">
        <v>38</v>
      </c>
      <c r="Q147" s="31">
        <v>220</v>
      </c>
      <c r="R147" t="str">
        <f>IF(B147="","",_xlfn.XLOOKUP(B147,DB!$A$2:$A$205,DB!$C$2:$C$205,"")&amp;"")</f>
        <v>Sector 3</v>
      </c>
      <c r="S147" t="str">
        <f>IF(B147="","",_xlfn.XLOOKUP(B147,DB!$A$2:$A$205,DB!$E$2:$E$205,""))</f>
        <v>Sector 3</v>
      </c>
      <c r="T147" t="str">
        <f>IF(B147="","",_xlfn.XLOOKUP(B147,DB!$A$2:$A$205,DB!$F$2:$F$205,""))</f>
        <v>NOSAT</v>
      </c>
      <c r="U147" t="str">
        <f>IF(B147="","",_xlfn.XLOOKUP(B147,DB!$A$2:$A$205,DB!$D$2:$D$205,""))</f>
        <v>MUFH</v>
      </c>
      <c r="V147" t="str">
        <f>IF(B147="","",IF(OR(COUNTIF(M147,"????N?????W")&gt;0,COUNTIF(M147,"????N?????E")&gt;0,COUNTIF(M147,"????S?????W")&gt;0,COUNTIF(M147,"????S?????E")&gt;0),_xlfn.XLOOKUP(B147,DB!$A$2:$A$205,DB!$B$2:$B$205,""),M147))</f>
        <v>NOSAT</v>
      </c>
      <c r="AF147" s="2">
        <v>0.625</v>
      </c>
      <c r="AG147" t="s">
        <v>743</v>
      </c>
      <c r="AH147" s="17">
        <v>350</v>
      </c>
      <c r="AI147" s="17" cm="1">
        <f t="array" ref="AI147">SUMPRODUCT(--(IFERROR(HOUR(Flights_2026_09_303334353637345[entry_hour]),-1)=HOUR(AF147)),--(IFERROR(Flights_2026_09_303334353637345[entry_sector],"")=AG147),--(IFERROR(Flights_2026_09_303334353637345[nfl],-1)&gt;=AH147),--(IFERROR(Flights_2026_09_303334353637345[nfl],-1)&lt;=IF(AH147=450,450,AH147+9)))</f>
        <v>0</v>
      </c>
    </row>
    <row r="148" spans="1:35" x14ac:dyDescent="0.2">
      <c r="A148" s="29" t="s">
        <v>323</v>
      </c>
      <c r="B148" s="29" t="s">
        <v>324</v>
      </c>
      <c r="C148" s="29" t="s">
        <v>19</v>
      </c>
      <c r="D148" s="29" t="s">
        <v>41</v>
      </c>
      <c r="E148" s="29" t="s">
        <v>533</v>
      </c>
      <c r="F148" s="30">
        <v>46302.864548611113</v>
      </c>
      <c r="G148" s="29" t="s">
        <v>21</v>
      </c>
      <c r="H148" s="29" t="s">
        <v>3044</v>
      </c>
      <c r="I148" s="31">
        <v>390</v>
      </c>
      <c r="J148" s="29" t="s">
        <v>22</v>
      </c>
      <c r="K148" s="29" t="s">
        <v>23</v>
      </c>
      <c r="L148" s="31">
        <v>363</v>
      </c>
      <c r="M148" s="29" t="s">
        <v>3045</v>
      </c>
      <c r="N148" s="30">
        <v>46302.840833333335</v>
      </c>
      <c r="O148" s="31">
        <v>390</v>
      </c>
      <c r="P148" s="29" t="s">
        <v>26</v>
      </c>
      <c r="Q148" s="31">
        <v>390</v>
      </c>
      <c r="R148" t="str">
        <f>IF(B148="","",_xlfn.XLOOKUP(B148,DB!$A$2:$A$205,DB!$C$2:$C$205,"")&amp;"")</f>
        <v>Sector 7</v>
      </c>
      <c r="S148" t="str">
        <f>IF(B148="","",_xlfn.XLOOKUP(B148,DB!$A$2:$A$205,DB!$E$2:$E$205,""))</f>
        <v>Sector 7</v>
      </c>
      <c r="T148" t="str">
        <f>IF(B148="","",_xlfn.XLOOKUP(B148,DB!$A$2:$A$205,DB!$F$2:$F$205,""))</f>
        <v>PAULE/SIGMA</v>
      </c>
      <c r="U148" t="str">
        <f>IF(B148="","",_xlfn.XLOOKUP(B148,DB!$A$2:$A$205,DB!$D$2:$D$205,""))</f>
        <v>MHCC</v>
      </c>
      <c r="V148" t="str">
        <f>IF(B148="","",IF(OR(COUNTIF(M148,"????N?????W")&gt;0,COUNTIF(M148,"????N?????E")&gt;0,COUNTIF(M148,"????S?????W")&gt;0,COUNTIF(M148,"????S?????E")&gt;0),_xlfn.XLOOKUP(B148,DB!$A$2:$A$205,DB!$B$2:$B$205,""),M148))</f>
        <v>CTM</v>
      </c>
      <c r="AF148" s="2">
        <v>0.625</v>
      </c>
      <c r="AG148" t="s">
        <v>743</v>
      </c>
      <c r="AH148" s="17">
        <v>360</v>
      </c>
      <c r="AI148" s="17" cm="1">
        <f t="array" ref="AI148">SUMPRODUCT(--(IFERROR(HOUR(Flights_2026_09_303334353637345[entry_hour]),-1)=HOUR(AF148)),--(IFERROR(Flights_2026_09_303334353637345[entry_sector],"")=AG148),--(IFERROR(Flights_2026_09_303334353637345[nfl],-1)&gt;=AH148),--(IFERROR(Flights_2026_09_303334353637345[nfl],-1)&lt;=IF(AH148=450,450,AH148+9)))</f>
        <v>0</v>
      </c>
    </row>
    <row r="149" spans="1:35" x14ac:dyDescent="0.2">
      <c r="A149" s="29" t="s">
        <v>318</v>
      </c>
      <c r="B149" s="29" t="s">
        <v>206</v>
      </c>
      <c r="C149" s="29" t="s">
        <v>19</v>
      </c>
      <c r="D149" s="29" t="s">
        <v>53</v>
      </c>
      <c r="E149" s="29" t="s">
        <v>3046</v>
      </c>
      <c r="F149" s="30">
        <v>46302.869340277779</v>
      </c>
      <c r="G149" s="29" t="s">
        <v>21</v>
      </c>
      <c r="H149" s="29" t="s">
        <v>3047</v>
      </c>
      <c r="I149" s="31">
        <v>300</v>
      </c>
      <c r="J149" s="29" t="s">
        <v>22</v>
      </c>
      <c r="K149" s="29" t="s">
        <v>23</v>
      </c>
      <c r="L149" s="31">
        <v>222</v>
      </c>
      <c r="M149" s="29" t="s">
        <v>44</v>
      </c>
      <c r="N149" s="30">
        <v>46302.8518287037</v>
      </c>
      <c r="O149" s="31">
        <v>188</v>
      </c>
      <c r="P149" s="29" t="s">
        <v>26</v>
      </c>
      <c r="Q149" s="31">
        <v>360</v>
      </c>
      <c r="R149" t="str">
        <f>IF(B149="","",_xlfn.XLOOKUP(B149,DB!$A$2:$A$205,DB!$C$2:$C$205,"")&amp;"")</f>
        <v>Sector 7</v>
      </c>
      <c r="S149" t="str">
        <f>IF(B149="","",_xlfn.XLOOKUP(B149,DB!$A$2:$A$205,DB!$E$2:$E$205,""))</f>
        <v>Sector 7</v>
      </c>
      <c r="T149" t="str">
        <f>IF(B149="","",_xlfn.XLOOKUP(B149,DB!$A$2:$A$205,DB!$F$2:$F$205,""))</f>
        <v>PAULE/SIGMA</v>
      </c>
      <c r="U149" t="str">
        <f>IF(B149="","",_xlfn.XLOOKUP(B149,DB!$A$2:$A$205,DB!$D$2:$D$205,""))</f>
        <v>MHCC</v>
      </c>
      <c r="V149" t="str">
        <f>IF(B149="","",IF(OR(COUNTIF(M149,"????N?????W")&gt;0,COUNTIF(M149,"????N?????E")&gt;0,COUNTIF(M149,"????S?????W")&gt;0,COUNTIF(M149,"????S?????E")&gt;0),_xlfn.XLOOKUP(B149,DB!$A$2:$A$205,DB!$B$2:$B$205,""),M149))</f>
        <v>SIGMA</v>
      </c>
      <c r="AF149" s="2">
        <v>0.625</v>
      </c>
      <c r="AG149" t="s">
        <v>743</v>
      </c>
      <c r="AH149" s="17">
        <v>370</v>
      </c>
      <c r="AI149" s="17" cm="1">
        <f t="array" ref="AI149">SUMPRODUCT(--(IFERROR(HOUR(Flights_2026_09_303334353637345[entry_hour]),-1)=HOUR(AF149)),--(IFERROR(Flights_2026_09_303334353637345[entry_sector],"")=AG149),--(IFERROR(Flights_2026_09_303334353637345[nfl],-1)&gt;=AH149),--(IFERROR(Flights_2026_09_303334353637345[nfl],-1)&lt;=IF(AH149=450,450,AH149+9)))</f>
        <v>0</v>
      </c>
    </row>
    <row r="150" spans="1:35" x14ac:dyDescent="0.2">
      <c r="A150" s="29" t="s">
        <v>304</v>
      </c>
      <c r="B150" s="29" t="s">
        <v>213</v>
      </c>
      <c r="C150" s="29" t="s">
        <v>19</v>
      </c>
      <c r="D150" s="29" t="s">
        <v>90</v>
      </c>
      <c r="E150" s="29" t="s">
        <v>402</v>
      </c>
      <c r="F150" s="30">
        <v>46302.874664351853</v>
      </c>
      <c r="G150" s="29" t="s">
        <v>21</v>
      </c>
      <c r="H150" s="29" t="s">
        <v>3048</v>
      </c>
      <c r="I150" s="31">
        <v>390</v>
      </c>
      <c r="J150" s="29" t="s">
        <v>22</v>
      </c>
      <c r="K150" s="29" t="s">
        <v>23</v>
      </c>
      <c r="L150" s="31">
        <v>933</v>
      </c>
      <c r="M150" s="29" t="s">
        <v>1942</v>
      </c>
      <c r="N150" s="30">
        <v>46302.82331018518</v>
      </c>
      <c r="O150" s="31">
        <v>390</v>
      </c>
      <c r="P150" s="29" t="s">
        <v>26</v>
      </c>
      <c r="Q150" s="31">
        <v>390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IPSEV</v>
      </c>
      <c r="AF150" s="2">
        <v>0.625</v>
      </c>
      <c r="AG150" t="s">
        <v>743</v>
      </c>
      <c r="AH150" s="17">
        <v>380</v>
      </c>
      <c r="AI150" s="17" cm="1">
        <f t="array" ref="AI150">SUMPRODUCT(--(IFERROR(HOUR(Flights_2026_09_303334353637345[entry_hour]),-1)=HOUR(AF150)),--(IFERROR(Flights_2026_09_303334353637345[entry_sector],"")=AG150),--(IFERROR(Flights_2026_09_303334353637345[nfl],-1)&gt;=AH150),--(IFERROR(Flights_2026_09_303334353637345[nfl],-1)&lt;=IF(AH150=450,450,AH150+9)))</f>
        <v>0</v>
      </c>
    </row>
    <row r="151" spans="1:35" x14ac:dyDescent="0.2">
      <c r="A151" s="29" t="s">
        <v>594</v>
      </c>
      <c r="B151" s="29" t="s">
        <v>267</v>
      </c>
      <c r="C151" s="29" t="s">
        <v>19</v>
      </c>
      <c r="D151" s="29" t="s">
        <v>359</v>
      </c>
      <c r="E151" s="29"/>
      <c r="F151" s="30">
        <v>46302.876134259262</v>
      </c>
      <c r="G151" s="29" t="s">
        <v>28</v>
      </c>
      <c r="H151" s="29" t="s">
        <v>3049</v>
      </c>
      <c r="I151" s="31">
        <v>40</v>
      </c>
      <c r="J151" s="29" t="s">
        <v>22</v>
      </c>
      <c r="K151" s="29" t="s">
        <v>31</v>
      </c>
      <c r="L151" s="31">
        <v>101</v>
      </c>
      <c r="M151" s="29" t="s">
        <v>267</v>
      </c>
      <c r="N151" s="30">
        <v>46302.866597222222</v>
      </c>
      <c r="O151" s="31">
        <v>0</v>
      </c>
      <c r="P151" s="29" t="s">
        <v>26</v>
      </c>
      <c r="Q151" s="31">
        <v>30</v>
      </c>
      <c r="R151" t="str">
        <f>IF(B151="","",_xlfn.XLOOKUP(B151,DB!$A$2:$A$205,DB!$C$2:$C$205,"")&amp;"")</f>
        <v>Sector 7</v>
      </c>
      <c r="S151" t="str">
        <f>IF(B151="","",_xlfn.XLOOKUP(B151,DB!$A$2:$A$205,DB!$E$2:$E$205,""))</f>
        <v>Sector 7</v>
      </c>
      <c r="T151" t="str">
        <f>IF(B151="","",_xlfn.XLOOKUP(B151,DB!$A$2:$A$205,DB!$F$2:$F$205,""))</f>
        <v>PAULE/SIGMA</v>
      </c>
      <c r="U151" t="str">
        <f>IF(B151="","",_xlfn.XLOOKUP(B151,DB!$A$2:$A$205,DB!$D$2:$D$205,""))</f>
        <v>MMID</v>
      </c>
      <c r="V151" t="str">
        <f>IF(B151="","",IF(OR(COUNTIF(M151,"????N?????W")&gt;0,COUNTIF(M151,"????N?????E")&gt;0,COUNTIF(M151,"????S?????W")&gt;0,COUNTIF(M151,"????S?????E")&gt;0),_xlfn.XLOOKUP(B151,DB!$A$2:$A$205,DB!$B$2:$B$205,""),M151))</f>
        <v>MMCZ</v>
      </c>
      <c r="AF151" s="2">
        <v>0.625</v>
      </c>
      <c r="AG151" t="s">
        <v>743</v>
      </c>
      <c r="AH151" s="17">
        <v>390</v>
      </c>
      <c r="AI151" s="17" cm="1">
        <f t="array" ref="AI151">SUMPRODUCT(--(IFERROR(HOUR(Flights_2026_09_303334353637345[entry_hour]),-1)=HOUR(AF151)),--(IFERROR(Flights_2026_09_303334353637345[entry_sector],"")=AG151),--(IFERROR(Flights_2026_09_303334353637345[nfl],-1)&gt;=AH151),--(IFERROR(Flights_2026_09_303334353637345[nfl],-1)&lt;=IF(AH151=450,450,AH151+9)))</f>
        <v>0</v>
      </c>
    </row>
    <row r="152" spans="1:35" x14ac:dyDescent="0.2">
      <c r="A152" s="29" t="s">
        <v>327</v>
      </c>
      <c r="B152" s="29" t="s">
        <v>65</v>
      </c>
      <c r="C152" s="29" t="s">
        <v>19</v>
      </c>
      <c r="D152" s="29" t="s">
        <v>20</v>
      </c>
      <c r="E152" s="29" t="s">
        <v>846</v>
      </c>
      <c r="F152" s="30">
        <v>46302.88381944444</v>
      </c>
      <c r="G152" s="29" t="s">
        <v>21</v>
      </c>
      <c r="H152" s="29" t="s">
        <v>3050</v>
      </c>
      <c r="I152" s="31">
        <v>350</v>
      </c>
      <c r="J152" s="29" t="s">
        <v>22</v>
      </c>
      <c r="K152" s="29" t="s">
        <v>23</v>
      </c>
      <c r="L152" s="31">
        <v>1032</v>
      </c>
      <c r="M152" s="29" t="s">
        <v>2537</v>
      </c>
      <c r="N152" s="30">
        <v>46302.828645833331</v>
      </c>
      <c r="O152" s="31">
        <v>350</v>
      </c>
      <c r="P152" s="29" t="s">
        <v>26</v>
      </c>
      <c r="Q152" s="31">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303334353637345[entry_hour]),-1)=HOUR(AF152)),--(IFERROR(Flights_2026_09_303334353637345[entry_sector],"")=AG152),--(IFERROR(Flights_2026_09_303334353637345[nfl],-1)&gt;=AH152),--(IFERROR(Flights_2026_09_303334353637345[nfl],-1)&lt;=IF(AH152=450,450,AH152+9)))</f>
        <v>0</v>
      </c>
    </row>
    <row r="153" spans="1:35" x14ac:dyDescent="0.2">
      <c r="A153" s="29" t="s">
        <v>329</v>
      </c>
      <c r="B153" s="29" t="s">
        <v>330</v>
      </c>
      <c r="C153" s="29" t="s">
        <v>19</v>
      </c>
      <c r="D153" s="29" t="s">
        <v>20</v>
      </c>
      <c r="E153" s="29" t="s">
        <v>1070</v>
      </c>
      <c r="F153" s="30">
        <v>46302.886493055557</v>
      </c>
      <c r="G153" s="29" t="s">
        <v>21</v>
      </c>
      <c r="H153" s="29" t="s">
        <v>3051</v>
      </c>
      <c r="I153" s="31">
        <v>330</v>
      </c>
      <c r="J153" s="29" t="s">
        <v>22</v>
      </c>
      <c r="K153" s="29" t="s">
        <v>23</v>
      </c>
      <c r="L153" s="31">
        <v>451</v>
      </c>
      <c r="M153" s="29" t="s">
        <v>3052</v>
      </c>
      <c r="N153" s="30">
        <v>46302.857974537037</v>
      </c>
      <c r="O153" s="31">
        <v>330</v>
      </c>
      <c r="P153" s="29" t="s">
        <v>26</v>
      </c>
      <c r="Q153" s="31">
        <v>330</v>
      </c>
      <c r="R153" t="str">
        <f>IF(B153="","",_xlfn.XLOOKUP(B153,DB!$A$2:$A$205,DB!$C$2:$C$205,"")&amp;"")</f>
        <v>Sector 5</v>
      </c>
      <c r="S153" t="str">
        <f>IF(B153="","",_xlfn.XLOOKUP(B153,DB!$A$2:$A$205,DB!$E$2:$E$205,""))</f>
        <v>Sector 4</v>
      </c>
      <c r="T153" t="str">
        <f>IF(B153="","",_xlfn.XLOOKUP(B153,DB!$A$2:$A$205,DB!$F$2:$F$205,""))</f>
        <v>VOMAR/XUDUN</v>
      </c>
      <c r="U153" t="str">
        <f>IF(B153="","",_xlfn.XLOOKUP(B153,DB!$A$2:$A$205,DB!$D$2:$D$205,""))</f>
        <v>MMTY</v>
      </c>
      <c r="V153" t="str">
        <f>IF(B153="","",IF(OR(COUNTIF(M153,"????N?????W")&gt;0,COUNTIF(M153,"????N?????E")&gt;0,COUNTIF(M153,"????S?????W")&gt;0,COUNTIF(M153,"????S?????E")&gt;0),_xlfn.XLOOKUP(B153,DB!$A$2:$A$205,DB!$B$2:$B$205,""),M153))</f>
        <v>MATOL</v>
      </c>
      <c r="AF153" s="2">
        <v>0.625</v>
      </c>
      <c r="AG153" t="s">
        <v>743</v>
      </c>
      <c r="AH153" s="17">
        <v>410</v>
      </c>
      <c r="AI153" s="17" cm="1">
        <f t="array" ref="AI153">SUMPRODUCT(--(IFERROR(HOUR(Flights_2026_09_303334353637345[entry_hour]),-1)=HOUR(AF153)),--(IFERROR(Flights_2026_09_303334353637345[entry_sector],"")=AG153),--(IFERROR(Flights_2026_09_303334353637345[nfl],-1)&gt;=AH153),--(IFERROR(Flights_2026_09_303334353637345[nfl],-1)&lt;=IF(AH153=450,450,AH153+9)))</f>
        <v>0</v>
      </c>
    </row>
    <row r="154" spans="1:35" x14ac:dyDescent="0.2">
      <c r="A154" s="29" t="s">
        <v>423</v>
      </c>
      <c r="B154" s="29" t="s">
        <v>269</v>
      </c>
      <c r="C154" s="29" t="s">
        <v>19</v>
      </c>
      <c r="D154" s="29" t="s">
        <v>53</v>
      </c>
      <c r="E154" s="29" t="s">
        <v>930</v>
      </c>
      <c r="F154" s="30">
        <v>46302.897685185184</v>
      </c>
      <c r="G154" s="29" t="s">
        <v>21</v>
      </c>
      <c r="H154" s="29" t="s">
        <v>3053</v>
      </c>
      <c r="I154" s="31">
        <v>350</v>
      </c>
      <c r="J154" s="29" t="s">
        <v>22</v>
      </c>
      <c r="K154" s="29" t="s">
        <v>23</v>
      </c>
      <c r="L154" s="31">
        <v>1013</v>
      </c>
      <c r="M154" s="29" t="s">
        <v>98</v>
      </c>
      <c r="N154" s="30">
        <v>46302.842812499999</v>
      </c>
      <c r="O154" s="31">
        <v>350</v>
      </c>
      <c r="P154" s="29" t="s">
        <v>26</v>
      </c>
      <c r="Q154" s="31">
        <v>350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MATOL</v>
      </c>
      <c r="AF154" s="2">
        <v>0.625</v>
      </c>
      <c r="AG154" t="s">
        <v>743</v>
      </c>
      <c r="AH154" s="17">
        <v>420</v>
      </c>
      <c r="AI154" s="17" cm="1">
        <f t="array" ref="AI154">SUMPRODUCT(--(IFERROR(HOUR(Flights_2026_09_303334353637345[entry_hour]),-1)=HOUR(AF154)),--(IFERROR(Flights_2026_09_303334353637345[entry_sector],"")=AG154),--(IFERROR(Flights_2026_09_303334353637345[nfl],-1)&gt;=AH154),--(IFERROR(Flights_2026_09_303334353637345[nfl],-1)&lt;=IF(AH154=450,450,AH154+9)))</f>
        <v>0</v>
      </c>
    </row>
    <row r="155" spans="1:35" x14ac:dyDescent="0.2">
      <c r="A155" s="29" t="s">
        <v>334</v>
      </c>
      <c r="B155" s="29" t="s">
        <v>335</v>
      </c>
      <c r="C155" s="29" t="s">
        <v>19</v>
      </c>
      <c r="D155" s="29" t="s">
        <v>41</v>
      </c>
      <c r="E155" s="29" t="s">
        <v>3054</v>
      </c>
      <c r="F155" s="30">
        <v>46302.900983796295</v>
      </c>
      <c r="G155" s="29" t="s">
        <v>21</v>
      </c>
      <c r="H155" s="29" t="s">
        <v>3055</v>
      </c>
      <c r="I155" s="31">
        <v>390</v>
      </c>
      <c r="J155" s="29" t="s">
        <v>22</v>
      </c>
      <c r="K155" s="29" t="s">
        <v>23</v>
      </c>
      <c r="L155" s="31">
        <v>911</v>
      </c>
      <c r="M155" s="29" t="s">
        <v>78</v>
      </c>
      <c r="N155" s="30">
        <v>46302.850462962961</v>
      </c>
      <c r="O155" s="31">
        <v>390</v>
      </c>
      <c r="P155" s="29" t="s">
        <v>26</v>
      </c>
      <c r="Q155" s="31">
        <v>390</v>
      </c>
      <c r="R155" t="str">
        <f>IF(B155="","",_xlfn.XLOOKUP(B155,DB!$A$2:$A$205,DB!$C$2:$C$205,"")&amp;"")</f>
        <v>Sector 6</v>
      </c>
      <c r="S155" t="str">
        <f>IF(B155="","",_xlfn.XLOOKUP(B155,DB!$A$2:$A$205,DB!$E$2:$E$205,""))</f>
        <v>Sector 4</v>
      </c>
      <c r="T155" t="str">
        <f>IF(B155="","",_xlfn.XLOOKUP(B155,DB!$A$2:$A$205,DB!$F$2:$F$205,""))</f>
        <v>VOMAR/XUDUN</v>
      </c>
      <c r="U155" t="str">
        <f>IF(B155="","",_xlfn.XLOOKUP(B155,DB!$A$2:$A$205,DB!$D$2:$D$205,""))</f>
        <v>MMEX</v>
      </c>
      <c r="V155" t="str">
        <f>IF(B155="","",IF(OR(COUNTIF(M155,"????N?????W")&gt;0,COUNTIF(M155,"????N?????E")&gt;0,COUNTIF(M155,"????S?????W")&gt;0,COUNTIF(M155,"????S?????E")&gt;0),_xlfn.XLOOKUP(B155,DB!$A$2:$A$205,DB!$B$2:$B$205,""),M155))</f>
        <v>GOTAS</v>
      </c>
      <c r="AF155" s="2">
        <v>0.625</v>
      </c>
      <c r="AG155" t="s">
        <v>743</v>
      </c>
      <c r="AH155" s="17">
        <v>430</v>
      </c>
      <c r="AI155" s="17" cm="1">
        <f t="array" ref="AI155">SUMPRODUCT(--(IFERROR(HOUR(Flights_2026_09_303334353637345[entry_hour]),-1)=HOUR(AF155)),--(IFERROR(Flights_2026_09_303334353637345[entry_sector],"")=AG155),--(IFERROR(Flights_2026_09_303334353637345[nfl],-1)&gt;=AH155),--(IFERROR(Flights_2026_09_303334353637345[nfl],-1)&lt;=IF(AH155=450,450,AH155+9)))</f>
        <v>0</v>
      </c>
    </row>
    <row r="156" spans="1:35" x14ac:dyDescent="0.2">
      <c r="A156" s="29" t="s">
        <v>308</v>
      </c>
      <c r="B156" s="29" t="s">
        <v>59</v>
      </c>
      <c r="C156" s="29" t="s">
        <v>19</v>
      </c>
      <c r="D156" s="29" t="s">
        <v>47</v>
      </c>
      <c r="E156" s="29" t="s">
        <v>3056</v>
      </c>
      <c r="F156" s="30">
        <v>46302.908958333333</v>
      </c>
      <c r="G156" s="29" t="s">
        <v>21</v>
      </c>
      <c r="H156" s="29" t="s">
        <v>3057</v>
      </c>
      <c r="I156" s="31">
        <v>340</v>
      </c>
      <c r="J156" s="29" t="s">
        <v>22</v>
      </c>
      <c r="K156" s="29" t="s">
        <v>23</v>
      </c>
      <c r="L156" s="31">
        <v>194</v>
      </c>
      <c r="M156" s="29" t="s">
        <v>37</v>
      </c>
      <c r="N156" s="30">
        <v>46302.892002314809</v>
      </c>
      <c r="O156" s="31">
        <v>232</v>
      </c>
      <c r="P156" s="29" t="s">
        <v>26</v>
      </c>
      <c r="Q156" s="31">
        <v>220</v>
      </c>
      <c r="R156" t="str">
        <f>IF(B156="","",_xlfn.XLOOKUP(B156,DB!$A$2:$A$205,DB!$C$2:$C$205,"")&amp;"")</f>
        <v>Sector 3</v>
      </c>
      <c r="S156" t="str">
        <f>IF(B156="","",_xlfn.XLOOKUP(B156,DB!$A$2:$A$205,DB!$E$2:$E$205,""))</f>
        <v>Sector 3</v>
      </c>
      <c r="T156" t="str">
        <f>IF(B156="","",_xlfn.XLOOKUP(B156,DB!$A$2:$A$205,DB!$F$2:$F$205,""))</f>
        <v>NOSAT</v>
      </c>
      <c r="U156" t="str">
        <f>IF(B156="","",_xlfn.XLOOKUP(B156,DB!$A$2:$A$205,DB!$D$2:$D$205,""))</f>
        <v>MUFH</v>
      </c>
      <c r="V156" t="str">
        <f>IF(B156="","",IF(OR(COUNTIF(M156,"????N?????W")&gt;0,COUNTIF(M156,"????N?????E")&gt;0,COUNTIF(M156,"????S?????W")&gt;0,COUNTIF(M156,"????S?????E")&gt;0),_xlfn.XLOOKUP(B156,DB!$A$2:$A$205,DB!$B$2:$B$205,""),M156))</f>
        <v>NOSAT</v>
      </c>
      <c r="AF156" s="2">
        <v>0.625</v>
      </c>
      <c r="AG156" t="s">
        <v>743</v>
      </c>
      <c r="AH156" s="17">
        <v>440</v>
      </c>
      <c r="AI156" s="17" cm="1">
        <f t="array" ref="AI156">SUMPRODUCT(--(IFERROR(HOUR(Flights_2026_09_303334353637345[entry_hour]),-1)=HOUR(AF156)),--(IFERROR(Flights_2026_09_303334353637345[entry_sector],"")=AG156),--(IFERROR(Flights_2026_09_303334353637345[nfl],-1)&gt;=AH156),--(IFERROR(Flights_2026_09_303334353637345[nfl],-1)&lt;=IF(AH156=450,450,AH156+9)))</f>
        <v>0</v>
      </c>
    </row>
    <row r="157" spans="1:35" x14ac:dyDescent="0.2">
      <c r="A157" s="29" t="s">
        <v>337</v>
      </c>
      <c r="B157" s="29" t="s">
        <v>206</v>
      </c>
      <c r="C157" s="29" t="s">
        <v>19</v>
      </c>
      <c r="D157" s="29" t="s">
        <v>53</v>
      </c>
      <c r="E157" s="29" t="s">
        <v>3058</v>
      </c>
      <c r="F157" s="30">
        <v>46302.915081018524</v>
      </c>
      <c r="G157" s="29" t="s">
        <v>21</v>
      </c>
      <c r="H157" s="29" t="s">
        <v>3059</v>
      </c>
      <c r="I157" s="31">
        <v>340</v>
      </c>
      <c r="J157" s="29" t="s">
        <v>22</v>
      </c>
      <c r="K157" s="29" t="s">
        <v>23</v>
      </c>
      <c r="L157" s="31">
        <v>209</v>
      </c>
      <c r="M157" s="29" t="s">
        <v>44</v>
      </c>
      <c r="N157" s="30">
        <v>46302.899282407408</v>
      </c>
      <c r="O157" s="31">
        <v>218</v>
      </c>
      <c r="P157" s="29" t="s">
        <v>26</v>
      </c>
      <c r="Q157" s="31">
        <v>210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SIGMA</v>
      </c>
      <c r="AF157" s="2">
        <v>0.625</v>
      </c>
      <c r="AG157" t="s">
        <v>743</v>
      </c>
      <c r="AH157" s="17">
        <v>450</v>
      </c>
      <c r="AI157" s="17" cm="1">
        <f t="array" ref="AI157">SUMPRODUCT(--(IFERROR(HOUR(Flights_2026_09_303334353637345[entry_hour]),-1)=HOUR(AF157)),--(IFERROR(Flights_2026_09_303334353637345[entry_sector],"")=AG157),--(IFERROR(Flights_2026_09_303334353637345[nfl],-1)&gt;=AH157),--(IFERROR(Flights_2026_09_303334353637345[nfl],-1)&lt;=IF(AH157=450,450,AH157+9)))</f>
        <v>0</v>
      </c>
    </row>
    <row r="158" spans="1:35" x14ac:dyDescent="0.2">
      <c r="A158" s="29" t="s">
        <v>333</v>
      </c>
      <c r="B158" s="29" t="s">
        <v>119</v>
      </c>
      <c r="C158" s="29" t="s">
        <v>19</v>
      </c>
      <c r="D158" s="29" t="s">
        <v>47</v>
      </c>
      <c r="E158" s="29" t="s">
        <v>3060</v>
      </c>
      <c r="F158" s="30">
        <v>46302.916238425925</v>
      </c>
      <c r="G158" s="29" t="s">
        <v>21</v>
      </c>
      <c r="H158" s="29" t="s">
        <v>3061</v>
      </c>
      <c r="I158" s="31">
        <v>370</v>
      </c>
      <c r="J158" s="29" t="s">
        <v>22</v>
      </c>
      <c r="K158" s="29" t="s">
        <v>23</v>
      </c>
      <c r="L158" s="31">
        <v>417</v>
      </c>
      <c r="M158" s="29" t="s">
        <v>3062</v>
      </c>
      <c r="N158" s="30">
        <v>46302.891134259262</v>
      </c>
      <c r="O158" s="31">
        <v>370</v>
      </c>
      <c r="P158" s="29" t="s">
        <v>26</v>
      </c>
      <c r="Q158" s="31">
        <v>370</v>
      </c>
      <c r="R158" t="str">
        <f>IF(B158="","",_xlfn.XLOOKUP(B158,DB!$A$2:$A$205,DB!$C$2:$C$205,"")&amp;"")</f>
        <v>Sector 5</v>
      </c>
      <c r="S158" t="str">
        <f>IF(B158="","",_xlfn.XLOOKUP(B158,DB!$A$2:$A$205,DB!$E$2:$E$205,""))</f>
        <v>Sector 4</v>
      </c>
      <c r="T158" t="str">
        <f>IF(B158="","",_xlfn.XLOOKUP(B158,DB!$A$2:$A$205,DB!$F$2:$F$205,""))</f>
        <v>VOMAR/XUDUN</v>
      </c>
      <c r="U158" t="str">
        <f>IF(B158="","",_xlfn.XLOOKUP(B158,DB!$A$2:$A$205,DB!$D$2:$D$205,""))</f>
        <v>MMTY</v>
      </c>
      <c r="V158" t="str">
        <f>IF(B158="","",IF(OR(COUNTIF(M158,"????N?????W")&gt;0,COUNTIF(M158,"????N?????E")&gt;0,COUNTIF(M158,"????S?????W")&gt;0,COUNTIF(M158,"????S?????E")&gt;0),_xlfn.XLOOKUP(B158,DB!$A$2:$A$205,DB!$B$2:$B$205,""),M158))</f>
        <v>MATOL</v>
      </c>
      <c r="AF158" s="2">
        <v>0.625</v>
      </c>
      <c r="AG158" t="s">
        <v>744</v>
      </c>
      <c r="AH158" s="17">
        <v>200</v>
      </c>
      <c r="AI158" s="17" cm="1">
        <f t="array" ref="AI158">SUMPRODUCT(--(IFERROR(HOUR(Flights_2026_09_303334353637345[entry_hour]),-1)=HOUR(AF158)),--(IFERROR(Flights_2026_09_303334353637345[entry_sector],"")=AG158),--(IFERROR(Flights_2026_09_303334353637345[nfl],-1)&gt;=AH158),--(IFERROR(Flights_2026_09_303334353637345[nfl],-1)&lt;=IF(AH158=450,450,AH158+9)))</f>
        <v>0</v>
      </c>
    </row>
    <row r="159" spans="1:35" x14ac:dyDescent="0.2">
      <c r="A159" s="29" t="s">
        <v>3063</v>
      </c>
      <c r="B159" s="29" t="s">
        <v>967</v>
      </c>
      <c r="C159" s="29" t="s">
        <v>19</v>
      </c>
      <c r="D159" s="29" t="s">
        <v>2289</v>
      </c>
      <c r="E159" s="29"/>
      <c r="F159" s="30">
        <v>46302.919085648144</v>
      </c>
      <c r="G159" s="29" t="s">
        <v>28</v>
      </c>
      <c r="H159" s="29" t="s">
        <v>3064</v>
      </c>
      <c r="I159" s="31">
        <v>450</v>
      </c>
      <c r="J159" s="29" t="s">
        <v>22</v>
      </c>
      <c r="K159" s="29" t="s">
        <v>31</v>
      </c>
      <c r="L159" s="31">
        <v>1134</v>
      </c>
      <c r="M159" s="29" t="s">
        <v>2988</v>
      </c>
      <c r="N159" s="30">
        <v>46302.848113425927</v>
      </c>
      <c r="O159" s="31">
        <v>450</v>
      </c>
      <c r="P159" s="29" t="s">
        <v>32</v>
      </c>
      <c r="Q159" s="31">
        <v>450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ELOGO</v>
      </c>
      <c r="AF159" s="2">
        <v>0.625</v>
      </c>
      <c r="AG159" t="s">
        <v>744</v>
      </c>
      <c r="AH159" s="17">
        <v>210</v>
      </c>
      <c r="AI159" s="17" cm="1">
        <f t="array" ref="AI159">SUMPRODUCT(--(IFERROR(HOUR(Flights_2026_09_303334353637345[entry_hour]),-1)=HOUR(AF159)),--(IFERROR(Flights_2026_09_303334353637345[entry_sector],"")=AG159),--(IFERROR(Flights_2026_09_303334353637345[nfl],-1)&gt;=AH159),--(IFERROR(Flights_2026_09_303334353637345[nfl],-1)&lt;=IF(AH159=450,450,AH159+9)))</f>
        <v>0</v>
      </c>
    </row>
    <row r="160" spans="1:35" x14ac:dyDescent="0.2">
      <c r="A160" s="29" t="s">
        <v>342</v>
      </c>
      <c r="B160" s="29" t="s">
        <v>122</v>
      </c>
      <c r="C160" s="29" t="s">
        <v>19</v>
      </c>
      <c r="D160" s="29" t="s">
        <v>41</v>
      </c>
      <c r="E160" s="29" t="s">
        <v>336</v>
      </c>
      <c r="F160" s="30">
        <v>46302.924710648149</v>
      </c>
      <c r="G160" s="29" t="s">
        <v>21</v>
      </c>
      <c r="H160" s="29" t="s">
        <v>3065</v>
      </c>
      <c r="I160" s="31">
        <v>390</v>
      </c>
      <c r="J160" s="29" t="s">
        <v>22</v>
      </c>
      <c r="K160" s="29" t="s">
        <v>23</v>
      </c>
      <c r="L160" s="31">
        <v>848</v>
      </c>
      <c r="M160" s="29" t="s">
        <v>3066</v>
      </c>
      <c r="N160" s="30">
        <v>46302.877280092594</v>
      </c>
      <c r="O160" s="31">
        <v>390</v>
      </c>
      <c r="P160" s="29" t="s">
        <v>26</v>
      </c>
      <c r="Q160" s="31">
        <v>390</v>
      </c>
      <c r="R160" t="str">
        <f>IF(B160="","",_xlfn.XLOOKUP(B160,DB!$A$2:$A$205,DB!$C$2:$C$205,"")&amp;"")</f>
        <v>Sector 5</v>
      </c>
      <c r="S160" t="str">
        <f>IF(B160="","",_xlfn.XLOOKUP(B160,DB!$A$2:$A$205,DB!$E$2:$E$205,""))</f>
        <v>Sector 4</v>
      </c>
      <c r="T160" t="str">
        <f>IF(B160="","",_xlfn.XLOOKUP(B160,DB!$A$2:$A$205,DB!$F$2:$F$205,""))</f>
        <v>VOMAR/XUDUN</v>
      </c>
      <c r="U160" t="str">
        <f>IF(B160="","",_xlfn.XLOOKUP(B160,DB!$A$2:$A$205,DB!$D$2:$D$205,""))</f>
        <v>MMEX</v>
      </c>
      <c r="V160" t="str">
        <f>IF(B160="","",IF(OR(COUNTIF(M160,"????N?????W")&gt;0,COUNTIF(M160,"????N?????E")&gt;0,COUNTIF(M160,"????S?????W")&gt;0,COUNTIF(M160,"????S?????E")&gt;0),_xlfn.XLOOKUP(B160,DB!$A$2:$A$205,DB!$B$2:$B$205,""),M160))</f>
        <v>LIDAM</v>
      </c>
      <c r="AF160" s="2">
        <v>0.625</v>
      </c>
      <c r="AG160" t="s">
        <v>744</v>
      </c>
      <c r="AH160" s="17">
        <v>220</v>
      </c>
      <c r="AI160" s="17" cm="1">
        <f t="array" ref="AI160">SUMPRODUCT(--(IFERROR(HOUR(Flights_2026_09_303334353637345[entry_hour]),-1)=HOUR(AF160)),--(IFERROR(Flights_2026_09_303334353637345[entry_sector],"")=AG160),--(IFERROR(Flights_2026_09_303334353637345[nfl],-1)&gt;=AH160),--(IFERROR(Flights_2026_09_303334353637345[nfl],-1)&lt;=IF(AH160=450,450,AH160+9)))</f>
        <v>4</v>
      </c>
    </row>
    <row r="161" spans="1:35" x14ac:dyDescent="0.2">
      <c r="A161" s="29" t="s">
        <v>462</v>
      </c>
      <c r="B161" s="29" t="s">
        <v>18</v>
      </c>
      <c r="C161" s="29" t="s">
        <v>19</v>
      </c>
      <c r="D161" s="29" t="s">
        <v>464</v>
      </c>
      <c r="E161" s="29" t="s">
        <v>462</v>
      </c>
      <c r="F161" s="30">
        <v>46302.934942129628</v>
      </c>
      <c r="G161" s="29" t="s">
        <v>21</v>
      </c>
      <c r="H161" s="29" t="s">
        <v>3067</v>
      </c>
      <c r="I161" s="31">
        <v>430</v>
      </c>
      <c r="J161" s="29" t="s">
        <v>22</v>
      </c>
      <c r="K161" s="29" t="s">
        <v>31</v>
      </c>
      <c r="L161" s="31">
        <v>433</v>
      </c>
      <c r="M161" s="29" t="s">
        <v>3062</v>
      </c>
      <c r="N161" s="30">
        <v>46302.906018518523</v>
      </c>
      <c r="O161" s="31">
        <v>450</v>
      </c>
      <c r="P161" s="29" t="s">
        <v>26</v>
      </c>
      <c r="Q161" s="31">
        <v>430</v>
      </c>
      <c r="R161" t="str">
        <f>IF(B161="","",_xlfn.XLOOKUP(B161,DB!$A$2:$A$205,DB!$C$2:$C$205,"")&amp;"")</f>
        <v>Sector 5</v>
      </c>
      <c r="S161" t="str">
        <f>IF(B161="","",_xlfn.XLOOKUP(B161,DB!$A$2:$A$205,DB!$E$2:$E$205,""))</f>
        <v>Sector 4</v>
      </c>
      <c r="T161" t="str">
        <f>IF(B161="","",_xlfn.XLOOKUP(B161,DB!$A$2:$A$205,DB!$F$2:$F$205,""))</f>
        <v>VOMAR/XUDUN</v>
      </c>
      <c r="U161" t="str">
        <f>IF(B161="","",_xlfn.XLOOKUP(B161,DB!$A$2:$A$205,DB!$D$2:$D$205,""))</f>
        <v>KZHU</v>
      </c>
      <c r="V161" t="str">
        <f>IF(B161="","",IF(OR(COUNTIF(M161,"????N?????W")&gt;0,COUNTIF(M161,"????N?????E")&gt;0,COUNTIF(M161,"????S?????W")&gt;0,COUNTIF(M161,"????S?????E")&gt;0),_xlfn.XLOOKUP(B161,DB!$A$2:$A$205,DB!$B$2:$B$205,""),M161))</f>
        <v>IPSEV</v>
      </c>
      <c r="AF161" s="2">
        <v>0.625</v>
      </c>
      <c r="AG161" t="s">
        <v>744</v>
      </c>
      <c r="AH161" s="17">
        <v>230</v>
      </c>
      <c r="AI161" s="17" cm="1">
        <f t="array" ref="AI161">SUMPRODUCT(--(IFERROR(HOUR(Flights_2026_09_303334353637345[entry_hour]),-1)=HOUR(AF161)),--(IFERROR(Flights_2026_09_303334353637345[entry_sector],"")=AG161),--(IFERROR(Flights_2026_09_303334353637345[nfl],-1)&gt;=AH161),--(IFERROR(Flights_2026_09_303334353637345[nfl],-1)&lt;=IF(AH161=450,450,AH161+9)))</f>
        <v>0</v>
      </c>
    </row>
    <row r="162" spans="1:35" x14ac:dyDescent="0.2">
      <c r="A162" s="29" t="s">
        <v>364</v>
      </c>
      <c r="B162" s="29" t="s">
        <v>279</v>
      </c>
      <c r="C162" s="29" t="s">
        <v>19</v>
      </c>
      <c r="D162" s="29" t="s">
        <v>365</v>
      </c>
      <c r="E162" s="29" t="s">
        <v>3068</v>
      </c>
      <c r="F162" s="30">
        <v>46302.941712962958</v>
      </c>
      <c r="G162" s="29" t="s">
        <v>21</v>
      </c>
      <c r="H162" s="29" t="s">
        <v>3069</v>
      </c>
      <c r="I162" s="31">
        <v>400</v>
      </c>
      <c r="J162" s="29" t="s">
        <v>22</v>
      </c>
      <c r="K162" s="29" t="s">
        <v>23</v>
      </c>
      <c r="L162" s="31">
        <v>181</v>
      </c>
      <c r="M162" s="29" t="s">
        <v>37</v>
      </c>
      <c r="N162" s="30">
        <v>46302.926087962958</v>
      </c>
      <c r="O162" s="31">
        <v>316</v>
      </c>
      <c r="P162" s="29" t="s">
        <v>38</v>
      </c>
      <c r="Q162" s="31">
        <v>220</v>
      </c>
      <c r="R162" t="str">
        <f>IF(B162="","",_xlfn.XLOOKUP(B162,DB!$A$2:$A$205,DB!$C$2:$C$205,"")&amp;"")</f>
        <v>Sector 3</v>
      </c>
      <c r="S162" t="str">
        <f>IF(B162="","",_xlfn.XLOOKUP(B162,DB!$A$2:$A$205,DB!$E$2:$E$205,""))</f>
        <v>Sector 3</v>
      </c>
      <c r="T162" t="str">
        <f>IF(B162="","",_xlfn.XLOOKUP(B162,DB!$A$2:$A$205,DB!$F$2:$F$205,""))</f>
        <v>NOSAT</v>
      </c>
      <c r="U162" t="str">
        <f>IF(B162="","",_xlfn.XLOOKUP(B162,DB!$A$2:$A$205,DB!$D$2:$D$205,""))</f>
        <v>MUFH</v>
      </c>
      <c r="V162" t="str">
        <f>IF(B162="","",IF(OR(COUNTIF(M162,"????N?????W")&gt;0,COUNTIF(M162,"????N?????E")&gt;0,COUNTIF(M162,"????S?????W")&gt;0,COUNTIF(M162,"????S?????E")&gt;0),_xlfn.XLOOKUP(B162,DB!$A$2:$A$205,DB!$B$2:$B$205,""),M162))</f>
        <v>NOSAT</v>
      </c>
      <c r="AF162" s="2">
        <v>0.625</v>
      </c>
      <c r="AG162" t="s">
        <v>744</v>
      </c>
      <c r="AH162" s="17">
        <v>240</v>
      </c>
      <c r="AI162" s="17" cm="1">
        <f t="array" ref="AI162">SUMPRODUCT(--(IFERROR(HOUR(Flights_2026_09_303334353637345[entry_hour]),-1)=HOUR(AF162)),--(IFERROR(Flights_2026_09_303334353637345[entry_sector],"")=AG162),--(IFERROR(Flights_2026_09_303334353637345[nfl],-1)&gt;=AH162),--(IFERROR(Flights_2026_09_303334353637345[nfl],-1)&lt;=IF(AH162=450,450,AH162+9)))</f>
        <v>0</v>
      </c>
    </row>
    <row r="163" spans="1:35" x14ac:dyDescent="0.2">
      <c r="A163" s="29" t="s">
        <v>347</v>
      </c>
      <c r="B163" s="29" t="s">
        <v>282</v>
      </c>
      <c r="C163" s="29" t="s">
        <v>19</v>
      </c>
      <c r="D163" s="29" t="s">
        <v>53</v>
      </c>
      <c r="E163" s="29" t="s">
        <v>1023</v>
      </c>
      <c r="F163" s="30">
        <v>46302.943692129629</v>
      </c>
      <c r="G163" s="29" t="s">
        <v>21</v>
      </c>
      <c r="H163" s="29" t="s">
        <v>3070</v>
      </c>
      <c r="I163" s="31">
        <v>360</v>
      </c>
      <c r="J163" s="29" t="s">
        <v>22</v>
      </c>
      <c r="K163" s="29" t="s">
        <v>23</v>
      </c>
      <c r="L163" s="31">
        <v>222</v>
      </c>
      <c r="M163" s="29" t="s">
        <v>44</v>
      </c>
      <c r="N163" s="30">
        <v>46302.924618055556</v>
      </c>
      <c r="O163" s="31">
        <v>210</v>
      </c>
      <c r="P163" s="29" t="s">
        <v>26</v>
      </c>
      <c r="Q163" s="31">
        <v>210</v>
      </c>
      <c r="R163" t="str">
        <f>IF(B163="","",_xlfn.XLOOKUP(B163,DB!$A$2:$A$205,DB!$C$2:$C$205,"")&amp;"")</f>
        <v>Sector 7</v>
      </c>
      <c r="S163" t="str">
        <f>IF(B163="","",_xlfn.XLOOKUP(B163,DB!$A$2:$A$205,DB!$E$2:$E$205,""))</f>
        <v>Sector 7</v>
      </c>
      <c r="T163" t="str">
        <f>IF(B163="","",_xlfn.XLOOKUP(B163,DB!$A$2:$A$205,DB!$F$2:$F$205,""))</f>
        <v>PAULE/SIGMA</v>
      </c>
      <c r="U163" t="str">
        <f>IF(B163="","",_xlfn.XLOOKUP(B163,DB!$A$2:$A$205,DB!$D$2:$D$205,""))</f>
        <v>MHCC</v>
      </c>
      <c r="V163" t="str">
        <f>IF(B163="","",IF(OR(COUNTIF(M163,"????N?????W")&gt;0,COUNTIF(M163,"????N?????E")&gt;0,COUNTIF(M163,"????S?????W")&gt;0,COUNTIF(M163,"????S?????E")&gt;0),_xlfn.XLOOKUP(B163,DB!$A$2:$A$205,DB!$B$2:$B$205,""),M163))</f>
        <v>SIGMA</v>
      </c>
      <c r="AF163" s="2">
        <v>0.625</v>
      </c>
      <c r="AG163" t="s">
        <v>744</v>
      </c>
      <c r="AH163" s="17">
        <v>250</v>
      </c>
      <c r="AI163" s="17" cm="1">
        <f t="array" ref="AI163">SUMPRODUCT(--(IFERROR(HOUR(Flights_2026_09_303334353637345[entry_hour]),-1)=HOUR(AF163)),--(IFERROR(Flights_2026_09_303334353637345[entry_sector],"")=AG163),--(IFERROR(Flights_2026_09_303334353637345[nfl],-1)&gt;=AH163),--(IFERROR(Flights_2026_09_303334353637345[nfl],-1)&lt;=IF(AH163=450,450,AH163+9)))</f>
        <v>0</v>
      </c>
    </row>
    <row r="164" spans="1:35" x14ac:dyDescent="0.2">
      <c r="A164" s="29" t="s">
        <v>344</v>
      </c>
      <c r="B164" s="29" t="s">
        <v>52</v>
      </c>
      <c r="C164" s="29" t="s">
        <v>19</v>
      </c>
      <c r="D164" s="29" t="s">
        <v>47</v>
      </c>
      <c r="E164" s="29" t="s">
        <v>1076</v>
      </c>
      <c r="F164" s="30">
        <v>46302.944178240738</v>
      </c>
      <c r="G164" s="29" t="s">
        <v>21</v>
      </c>
      <c r="H164" s="29" t="s">
        <v>3071</v>
      </c>
      <c r="I164" s="31">
        <v>370</v>
      </c>
      <c r="J164" s="29" t="s">
        <v>22</v>
      </c>
      <c r="K164" s="29" t="s">
        <v>23</v>
      </c>
      <c r="L164" s="31">
        <v>1106</v>
      </c>
      <c r="M164" s="29" t="s">
        <v>3072</v>
      </c>
      <c r="N164" s="30">
        <v>46302.88548611111</v>
      </c>
      <c r="O164" s="31">
        <v>370</v>
      </c>
      <c r="P164" s="29" t="s">
        <v>26</v>
      </c>
      <c r="Q164" s="31">
        <v>370</v>
      </c>
      <c r="R164" t="str">
        <f>IF(B164="","",_xlfn.XLOOKUP(B164,DB!$A$2:$A$205,DB!$C$2:$C$205,"")&amp;"")</f>
        <v>Sector 6</v>
      </c>
      <c r="S164" t="str">
        <f>IF(B164="","",_xlfn.XLOOKUP(B164,DB!$A$2:$A$205,DB!$E$2:$E$205,""))</f>
        <v>Sector 4</v>
      </c>
      <c r="T164" t="str">
        <f>IF(B164="","",_xlfn.XLOOKUP(B164,DB!$A$2:$A$205,DB!$F$2:$F$205,""))</f>
        <v>VOMAR/XUDUN</v>
      </c>
      <c r="U164" t="str">
        <f>IF(B164="","",_xlfn.XLOOKUP(B164,DB!$A$2:$A$205,DB!$D$2:$D$205,""))</f>
        <v>MMEX</v>
      </c>
      <c r="V164" t="str">
        <f>IF(B164="","",IF(OR(COUNTIF(M164,"????N?????W")&gt;0,COUNTIF(M164,"????N?????E")&gt;0,COUNTIF(M164,"????S?????W")&gt;0,COUNTIF(M164,"????S?????E")&gt;0),_xlfn.XLOOKUP(B164,DB!$A$2:$A$205,DB!$B$2:$B$205,""),M164))</f>
        <v>GOTAS</v>
      </c>
      <c r="AF164" s="2">
        <v>0.625</v>
      </c>
      <c r="AG164" t="s">
        <v>744</v>
      </c>
      <c r="AH164" s="17">
        <v>260</v>
      </c>
      <c r="AI164" s="17" cm="1">
        <f t="array" ref="AI164">SUMPRODUCT(--(IFERROR(HOUR(Flights_2026_09_303334353637345[entry_hour]),-1)=HOUR(AF164)),--(IFERROR(Flights_2026_09_303334353637345[entry_sector],"")=AG164),--(IFERROR(Flights_2026_09_303334353637345[nfl],-1)&gt;=AH164),--(IFERROR(Flights_2026_09_303334353637345[nfl],-1)&lt;=IF(AH164=450,450,AH164+9)))</f>
        <v>0</v>
      </c>
    </row>
    <row r="165" spans="1:35" x14ac:dyDescent="0.2">
      <c r="A165" s="29" t="s">
        <v>3073</v>
      </c>
      <c r="B165" s="29" t="s">
        <v>3074</v>
      </c>
      <c r="C165" s="29" t="s">
        <v>19</v>
      </c>
      <c r="D165" s="29" t="s">
        <v>532</v>
      </c>
      <c r="E165" s="29"/>
      <c r="F165" s="30">
        <v>46302.962002314816</v>
      </c>
      <c r="G165" s="29" t="s">
        <v>28</v>
      </c>
      <c r="H165" s="29" t="s">
        <v>3075</v>
      </c>
      <c r="I165" s="31">
        <v>170</v>
      </c>
      <c r="J165" s="29" t="s">
        <v>22</v>
      </c>
      <c r="K165" s="29" t="s">
        <v>31</v>
      </c>
      <c r="L165" s="31">
        <v>163</v>
      </c>
      <c r="M165" s="29" t="s">
        <v>3074</v>
      </c>
      <c r="N165" s="30">
        <v>46302.947708333333</v>
      </c>
      <c r="O165" s="31">
        <v>0</v>
      </c>
      <c r="P165" s="29" t="s">
        <v>26</v>
      </c>
      <c r="Q165" s="31">
        <v>170</v>
      </c>
      <c r="R165" t="str">
        <f>IF(B165="","",_xlfn.XLOOKUP(B165,DB!$A$2:$A$205,DB!$C$2:$C$205,"")&amp;"")</f>
        <v/>
      </c>
      <c r="S165" t="str">
        <f>IF(B165="","",_xlfn.XLOOKUP(B165,DB!$A$2:$A$205,DB!$E$2:$E$205,""))</f>
        <v/>
      </c>
      <c r="T165" t="str">
        <f>IF(B165="","",_xlfn.XLOOKUP(B165,DB!$A$2:$A$205,DB!$F$2:$F$205,""))</f>
        <v/>
      </c>
      <c r="U165" t="str">
        <f>IF(B165="","",_xlfn.XLOOKUP(B165,DB!$A$2:$A$205,DB!$D$2:$D$205,""))</f>
        <v/>
      </c>
      <c r="V165" t="str">
        <f>IF(B165="","",IF(OR(COUNTIF(M165,"????N?????W")&gt;0,COUNTIF(M165,"????N?????E")&gt;0,COUNTIF(M165,"????S?????W")&gt;0,COUNTIF(M165,"????S?????E")&gt;0),_xlfn.XLOOKUP(B165,DB!$A$2:$A$205,DB!$B$2:$B$205,""),M165))</f>
        <v>MMTL</v>
      </c>
      <c r="AF165" s="2">
        <v>0.625</v>
      </c>
      <c r="AG165" t="s">
        <v>744</v>
      </c>
      <c r="AH165" s="17">
        <v>270</v>
      </c>
      <c r="AI165" s="17" cm="1">
        <f t="array" ref="AI165">SUMPRODUCT(--(IFERROR(HOUR(Flights_2026_09_303334353637345[entry_hour]),-1)=HOUR(AF165)),--(IFERROR(Flights_2026_09_303334353637345[entry_sector],"")=AG165),--(IFERROR(Flights_2026_09_303334353637345[nfl],-1)&gt;=AH165),--(IFERROR(Flights_2026_09_303334353637345[nfl],-1)&lt;=IF(AH165=450,450,AH165+9)))</f>
        <v>0</v>
      </c>
    </row>
    <row r="166" spans="1:35" x14ac:dyDescent="0.2">
      <c r="A166" s="29" t="s">
        <v>349</v>
      </c>
      <c r="B166" s="29" t="s">
        <v>75</v>
      </c>
      <c r="C166" s="29" t="s">
        <v>19</v>
      </c>
      <c r="D166" s="29" t="s">
        <v>53</v>
      </c>
      <c r="E166" s="29" t="s">
        <v>377</v>
      </c>
      <c r="F166" s="30">
        <v>46302.967199074075</v>
      </c>
      <c r="G166" s="29" t="s">
        <v>21</v>
      </c>
      <c r="H166" s="29" t="s">
        <v>3076</v>
      </c>
      <c r="I166" s="31">
        <v>350</v>
      </c>
      <c r="J166" s="29" t="s">
        <v>22</v>
      </c>
      <c r="K166" s="29" t="s">
        <v>23</v>
      </c>
      <c r="L166" s="31">
        <v>1048</v>
      </c>
      <c r="M166" s="29" t="s">
        <v>2865</v>
      </c>
      <c r="N166" s="30">
        <v>46302.909895833334</v>
      </c>
      <c r="O166" s="31">
        <v>350</v>
      </c>
      <c r="P166" s="29" t="s">
        <v>26</v>
      </c>
      <c r="Q166" s="31">
        <v>350</v>
      </c>
      <c r="R166" t="str">
        <f>IF(B166="","",_xlfn.XLOOKUP(B166,DB!$A$2:$A$205,DB!$C$2:$C$205,"")&amp;"")</f>
        <v>Sector 5</v>
      </c>
      <c r="S166" t="str">
        <f>IF(B166="","",_xlfn.XLOOKUP(B166,DB!$A$2:$A$205,DB!$E$2:$E$205,""))</f>
        <v>Sector 4</v>
      </c>
      <c r="T166" t="str">
        <f>IF(B166="","",_xlfn.XLOOKUP(B166,DB!$A$2:$A$205,DB!$F$2:$F$205,""))</f>
        <v>VOMAR/XUDUN</v>
      </c>
      <c r="U166" t="str">
        <f>IF(B166="","",_xlfn.XLOOKUP(B166,DB!$A$2:$A$205,DB!$D$2:$D$205,""))</f>
        <v>MMEX</v>
      </c>
      <c r="V166" t="str">
        <f>IF(B166="","",IF(OR(COUNTIF(M166,"????N?????W")&gt;0,COUNTIF(M166,"????N?????E")&gt;0,COUNTIF(M166,"????S?????W")&gt;0,COUNTIF(M166,"????S?????E")&gt;0),_xlfn.XLOOKUP(B166,DB!$A$2:$A$205,DB!$B$2:$B$205,""),M166))</f>
        <v>LIDAM</v>
      </c>
      <c r="AF166" s="2">
        <v>0.625</v>
      </c>
      <c r="AG166" t="s">
        <v>744</v>
      </c>
      <c r="AH166" s="17">
        <v>280</v>
      </c>
      <c r="AI166" s="17" cm="1">
        <f t="array" ref="AI166">SUMPRODUCT(--(IFERROR(HOUR(Flights_2026_09_303334353637345[entry_hour]),-1)=HOUR(AF166)),--(IFERROR(Flights_2026_09_303334353637345[entry_sector],"")=AG166),--(IFERROR(Flights_2026_09_303334353637345[nfl],-1)&gt;=AH166),--(IFERROR(Flights_2026_09_303334353637345[nfl],-1)&lt;=IF(AH166=450,450,AH166+9)))</f>
        <v>0</v>
      </c>
    </row>
    <row r="167" spans="1:35" x14ac:dyDescent="0.2">
      <c r="A167" s="29" t="s">
        <v>3077</v>
      </c>
      <c r="B167" s="29" t="s">
        <v>382</v>
      </c>
      <c r="C167" s="29" t="s">
        <v>19</v>
      </c>
      <c r="D167" s="29" t="s">
        <v>53</v>
      </c>
      <c r="E167" s="29" t="s">
        <v>381</v>
      </c>
      <c r="F167" s="30">
        <v>46302.968298611115</v>
      </c>
      <c r="G167" s="29" t="s">
        <v>21</v>
      </c>
      <c r="H167" s="29" t="s">
        <v>3078</v>
      </c>
      <c r="I167" s="31">
        <v>380</v>
      </c>
      <c r="J167" s="29" t="s">
        <v>22</v>
      </c>
      <c r="K167" s="29" t="s">
        <v>23</v>
      </c>
      <c r="L167" s="31">
        <v>169</v>
      </c>
      <c r="M167" s="29" t="s">
        <v>37</v>
      </c>
      <c r="N167" s="30">
        <v>46302.953703703708</v>
      </c>
      <c r="O167" s="31">
        <v>375</v>
      </c>
      <c r="P167" s="29" t="s">
        <v>26</v>
      </c>
      <c r="Q167" s="31">
        <v>220</v>
      </c>
      <c r="R167" t="str">
        <f>IF(B167="","",_xlfn.XLOOKUP(B167,DB!$A$2:$A$205,DB!$C$2:$C$205,"")&amp;"")</f>
        <v>Sector 3</v>
      </c>
      <c r="S167" t="str">
        <f>IF(B167="","",_xlfn.XLOOKUP(B167,DB!$A$2:$A$205,DB!$E$2:$E$205,""))</f>
        <v>Sector 3</v>
      </c>
      <c r="T167" t="str">
        <f>IF(B167="","",_xlfn.XLOOKUP(B167,DB!$A$2:$A$205,DB!$F$2:$F$205,""))</f>
        <v>NOSAT</v>
      </c>
      <c r="U167" t="str">
        <f>IF(B167="","",_xlfn.XLOOKUP(B167,DB!$A$2:$A$205,DB!$D$2:$D$205,""))</f>
        <v>MUFH</v>
      </c>
      <c r="V167" t="str">
        <f>IF(B167="","",IF(OR(COUNTIF(M167,"????N?????W")&gt;0,COUNTIF(M167,"????N?????E")&gt;0,COUNTIF(M167,"????S?????W")&gt;0,COUNTIF(M167,"????S?????E")&gt;0),_xlfn.XLOOKUP(B167,DB!$A$2:$A$205,DB!$B$2:$B$205,""),M167))</f>
        <v>NOSAT</v>
      </c>
      <c r="AF167" s="2">
        <v>0.625</v>
      </c>
      <c r="AG167" t="s">
        <v>744</v>
      </c>
      <c r="AH167" s="17">
        <v>290</v>
      </c>
      <c r="AI167" s="17" cm="1">
        <f t="array" ref="AI167">SUMPRODUCT(--(IFERROR(HOUR(Flights_2026_09_303334353637345[entry_hour]),-1)=HOUR(AF167)),--(IFERROR(Flights_2026_09_303334353637345[entry_sector],"")=AG167),--(IFERROR(Flights_2026_09_303334353637345[nfl],-1)&gt;=AH167),--(IFERROR(Flights_2026_09_303334353637345[nfl],-1)&lt;=IF(AH167=450,450,AH167+9)))</f>
        <v>0</v>
      </c>
    </row>
    <row r="168" spans="1:35" x14ac:dyDescent="0.2">
      <c r="A168" s="29" t="s">
        <v>346</v>
      </c>
      <c r="B168" s="29" t="s">
        <v>335</v>
      </c>
      <c r="C168" s="29" t="s">
        <v>19</v>
      </c>
      <c r="D168" s="29" t="s">
        <v>76</v>
      </c>
      <c r="E168" s="29" t="s">
        <v>161</v>
      </c>
      <c r="F168" s="30">
        <v>46302.969317129631</v>
      </c>
      <c r="G168" s="29" t="s">
        <v>28</v>
      </c>
      <c r="H168" s="29" t="s">
        <v>3079</v>
      </c>
      <c r="I168" s="31">
        <v>350</v>
      </c>
      <c r="J168" s="29" t="s">
        <v>22</v>
      </c>
      <c r="K168" s="29" t="s">
        <v>23</v>
      </c>
      <c r="L168" s="31">
        <v>992</v>
      </c>
      <c r="M168" s="29" t="s">
        <v>78</v>
      </c>
      <c r="N168" s="30">
        <v>46302.915474537032</v>
      </c>
      <c r="O168" s="31">
        <v>350</v>
      </c>
      <c r="P168" s="29" t="s">
        <v>26</v>
      </c>
      <c r="Q168" s="31">
        <v>350</v>
      </c>
      <c r="R168" t="str">
        <f>IF(B168="","",_xlfn.XLOOKUP(B168,DB!$A$2:$A$205,DB!$C$2:$C$205,"")&amp;"")</f>
        <v>Sector 6</v>
      </c>
      <c r="S168" t="str">
        <f>IF(B168="","",_xlfn.XLOOKUP(B168,DB!$A$2:$A$205,DB!$E$2:$E$205,""))</f>
        <v>Sector 4</v>
      </c>
      <c r="T168" t="str">
        <f>IF(B168="","",_xlfn.XLOOKUP(B168,DB!$A$2:$A$205,DB!$F$2:$F$205,""))</f>
        <v>VOMAR/XUDUN</v>
      </c>
      <c r="U168" t="str">
        <f>IF(B168="","",_xlfn.XLOOKUP(B168,DB!$A$2:$A$205,DB!$D$2:$D$205,""))</f>
        <v>MMEX</v>
      </c>
      <c r="V168" t="str">
        <f>IF(B168="","",IF(OR(COUNTIF(M168,"????N?????W")&gt;0,COUNTIF(M168,"????N?????E")&gt;0,COUNTIF(M168,"????S?????W")&gt;0,COUNTIF(M168,"????S?????E")&gt;0),_xlfn.XLOOKUP(B168,DB!$A$2:$A$205,DB!$B$2:$B$205,""),M168))</f>
        <v>GOTAS</v>
      </c>
      <c r="AF168" s="2">
        <v>0.625</v>
      </c>
      <c r="AG168" t="s">
        <v>744</v>
      </c>
      <c r="AH168" s="17">
        <v>300</v>
      </c>
      <c r="AI168" s="17" cm="1">
        <f t="array" ref="AI168">SUMPRODUCT(--(IFERROR(HOUR(Flights_2026_09_303334353637345[entry_hour]),-1)=HOUR(AF168)),--(IFERROR(Flights_2026_09_303334353637345[entry_sector],"")=AG168),--(IFERROR(Flights_2026_09_303334353637345[nfl],-1)&gt;=AH168),--(IFERROR(Flights_2026_09_303334353637345[nfl],-1)&lt;=IF(AH168=450,450,AH168+9)))</f>
        <v>0</v>
      </c>
    </row>
    <row r="169" spans="1:35" x14ac:dyDescent="0.2">
      <c r="A169" s="29" t="s">
        <v>3080</v>
      </c>
      <c r="B169" s="29" t="s">
        <v>86</v>
      </c>
      <c r="C169" s="29" t="s">
        <v>19</v>
      </c>
      <c r="D169" s="29" t="s">
        <v>359</v>
      </c>
      <c r="E169" s="29"/>
      <c r="F169" s="30">
        <v>46302.97042824074</v>
      </c>
      <c r="G169" s="29" t="s">
        <v>21</v>
      </c>
      <c r="H169" s="29" t="s">
        <v>3081</v>
      </c>
      <c r="I169" s="31">
        <v>370</v>
      </c>
      <c r="J169" s="29" t="s">
        <v>22</v>
      </c>
      <c r="K169" s="29" t="s">
        <v>31</v>
      </c>
      <c r="L169" s="31">
        <v>1034</v>
      </c>
      <c r="M169" s="29" t="s">
        <v>3082</v>
      </c>
      <c r="N169" s="30">
        <v>46302.911944444444</v>
      </c>
      <c r="O169" s="31">
        <v>370</v>
      </c>
      <c r="P169" s="29" t="s">
        <v>26</v>
      </c>
      <c r="Q169" s="31">
        <v>370</v>
      </c>
      <c r="R169" t="str">
        <f>IF(B169="","",_xlfn.XLOOKUP(B169,DB!$A$2:$A$205,DB!$C$2:$C$205,"")&amp;"")</f>
        <v>Sector 6</v>
      </c>
      <c r="S169" t="str">
        <f>IF(B169="","",_xlfn.XLOOKUP(B169,DB!$A$2:$A$205,DB!$E$2:$E$205,""))</f>
        <v>Sector 4</v>
      </c>
      <c r="T169" t="str">
        <f>IF(B169="","",_xlfn.XLOOKUP(B169,DB!$A$2:$A$205,DB!$F$2:$F$205,""))</f>
        <v>VOMAR/XUDUN</v>
      </c>
      <c r="U169" t="str">
        <f>IF(B169="","",_xlfn.XLOOKUP(B169,DB!$A$2:$A$205,DB!$D$2:$D$205,""))</f>
        <v>MMEX</v>
      </c>
      <c r="V169" t="str">
        <f>IF(B169="","",IF(OR(COUNTIF(M169,"????N?????W")&gt;0,COUNTIF(M169,"????N?????E")&gt;0,COUNTIF(M169,"????S?????W")&gt;0,COUNTIF(M169,"????S?????E")&gt;0),_xlfn.XLOOKUP(B169,DB!$A$2:$A$205,DB!$B$2:$B$205,""),M169))</f>
        <v>GOTAS</v>
      </c>
      <c r="AF169" s="2">
        <v>0.625</v>
      </c>
      <c r="AG169" t="s">
        <v>744</v>
      </c>
      <c r="AH169" s="17">
        <v>310</v>
      </c>
      <c r="AI169" s="17" cm="1">
        <f t="array" ref="AI169">SUMPRODUCT(--(IFERROR(HOUR(Flights_2026_09_303334353637345[entry_hour]),-1)=HOUR(AF169)),--(IFERROR(Flights_2026_09_303334353637345[entry_sector],"")=AG169),--(IFERROR(Flights_2026_09_303334353637345[nfl],-1)&gt;=AH169),--(IFERROR(Flights_2026_09_303334353637345[nfl],-1)&lt;=IF(AH169=450,450,AH169+9)))</f>
        <v>0</v>
      </c>
    </row>
    <row r="170" spans="1:35" x14ac:dyDescent="0.2">
      <c r="A170" s="29" t="s">
        <v>1021</v>
      </c>
      <c r="B170" s="29" t="s">
        <v>86</v>
      </c>
      <c r="C170" s="29" t="s">
        <v>19</v>
      </c>
      <c r="D170" s="29" t="s">
        <v>466</v>
      </c>
      <c r="E170" s="29"/>
      <c r="F170" s="30">
        <v>46302.972303240742</v>
      </c>
      <c r="G170" s="29" t="s">
        <v>21</v>
      </c>
      <c r="H170" s="29" t="s">
        <v>3083</v>
      </c>
      <c r="I170" s="31">
        <v>430</v>
      </c>
      <c r="J170" s="29" t="s">
        <v>22</v>
      </c>
      <c r="K170" s="29" t="s">
        <v>31</v>
      </c>
      <c r="L170" s="31">
        <v>1020</v>
      </c>
      <c r="M170" s="29" t="s">
        <v>3084</v>
      </c>
      <c r="N170" s="30">
        <v>46302.914201388892</v>
      </c>
      <c r="O170" s="31">
        <v>430</v>
      </c>
      <c r="P170" s="29" t="s">
        <v>26</v>
      </c>
      <c r="Q170" s="31">
        <v>430</v>
      </c>
      <c r="R170" t="str">
        <f>IF(B170="","",_xlfn.XLOOKUP(B170,DB!$A$2:$A$205,DB!$C$2:$C$205,"")&amp;"")</f>
        <v>Sector 6</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GOTAS</v>
      </c>
      <c r="AF170" s="2">
        <v>0.625</v>
      </c>
      <c r="AG170" t="s">
        <v>744</v>
      </c>
      <c r="AH170" s="17">
        <v>320</v>
      </c>
      <c r="AI170" s="17" cm="1">
        <f t="array" ref="AI170">SUMPRODUCT(--(IFERROR(HOUR(Flights_2026_09_303334353637345[entry_hour]),-1)=HOUR(AF170)),--(IFERROR(Flights_2026_09_303334353637345[entry_sector],"")=AG170),--(IFERROR(Flights_2026_09_303334353637345[nfl],-1)&gt;=AH170),--(IFERROR(Flights_2026_09_303334353637345[nfl],-1)&lt;=IF(AH170=450,450,AH170+9)))</f>
        <v>0</v>
      </c>
    </row>
    <row r="171" spans="1:35" x14ac:dyDescent="0.2">
      <c r="A171" s="29" t="s">
        <v>357</v>
      </c>
      <c r="B171" s="29" t="s">
        <v>65</v>
      </c>
      <c r="C171" s="29" t="s">
        <v>19</v>
      </c>
      <c r="D171" s="29" t="s">
        <v>20</v>
      </c>
      <c r="E171" s="29" t="s">
        <v>816</v>
      </c>
      <c r="F171" s="30">
        <v>46302.979085648149</v>
      </c>
      <c r="G171" s="29" t="s">
        <v>21</v>
      </c>
      <c r="H171" s="29" t="s">
        <v>3085</v>
      </c>
      <c r="I171" s="31">
        <v>350</v>
      </c>
      <c r="J171" s="29" t="s">
        <v>22</v>
      </c>
      <c r="K171" s="29" t="s">
        <v>23</v>
      </c>
      <c r="L171" s="31">
        <v>901</v>
      </c>
      <c r="M171" s="29" t="s">
        <v>844</v>
      </c>
      <c r="N171" s="30">
        <v>46302.93513888889</v>
      </c>
      <c r="O171" s="31">
        <v>350</v>
      </c>
      <c r="P171" s="29" t="s">
        <v>26</v>
      </c>
      <c r="Q171" s="31">
        <v>350</v>
      </c>
      <c r="R171" t="str">
        <f>IF(B171="","",_xlfn.XLOOKUP(B171,DB!$A$2:$A$205,DB!$C$2:$C$205,"")&amp;"")</f>
        <v>Sector 6</v>
      </c>
      <c r="S171" t="str">
        <f>IF(B171="","",_xlfn.XLOOKUP(B171,DB!$A$2:$A$205,DB!$E$2:$E$205,""))</f>
        <v>Sector 4</v>
      </c>
      <c r="T171" t="str">
        <f>IF(B171="","",_xlfn.XLOOKUP(B171,DB!$A$2:$A$205,DB!$F$2:$F$205,""))</f>
        <v>VOMAR/XUDUN</v>
      </c>
      <c r="U171" t="str">
        <f>IF(B171="","",_xlfn.XLOOKUP(B171,DB!$A$2:$A$205,DB!$D$2:$D$205,""))</f>
        <v>MMEX</v>
      </c>
      <c r="V171" t="str">
        <f>IF(B171="","",IF(OR(COUNTIF(M171,"????N?????W")&gt;0,COUNTIF(M171,"????N?????E")&gt;0,COUNTIF(M171,"????S?????W")&gt;0,COUNTIF(M171,"????S?????E")&gt;0),_xlfn.XLOOKUP(B171,DB!$A$2:$A$205,DB!$B$2:$B$205,""),M171))</f>
        <v>GOTAS</v>
      </c>
      <c r="AF171" s="2">
        <v>0.625</v>
      </c>
      <c r="AG171" t="s">
        <v>744</v>
      </c>
      <c r="AH171" s="17">
        <v>330</v>
      </c>
      <c r="AI171" s="17" cm="1">
        <f t="array" ref="AI171">SUMPRODUCT(--(IFERROR(HOUR(Flights_2026_09_303334353637345[entry_hour]),-1)=HOUR(AF171)),--(IFERROR(Flights_2026_09_303334353637345[entry_sector],"")=AG171),--(IFERROR(Flights_2026_09_303334353637345[nfl],-1)&gt;=AH171),--(IFERROR(Flights_2026_09_303334353637345[nfl],-1)&lt;=IF(AH171=450,450,AH171+9)))</f>
        <v>2</v>
      </c>
    </row>
    <row r="172" spans="1:35" x14ac:dyDescent="0.2">
      <c r="A172" s="29" t="s">
        <v>355</v>
      </c>
      <c r="B172" s="29" t="s">
        <v>81</v>
      </c>
      <c r="C172" s="29" t="s">
        <v>19</v>
      </c>
      <c r="D172" s="29" t="s">
        <v>50</v>
      </c>
      <c r="E172" s="29" t="s">
        <v>548</v>
      </c>
      <c r="F172" s="30">
        <v>46302.996319444443</v>
      </c>
      <c r="G172" s="29" t="s">
        <v>21</v>
      </c>
      <c r="H172" s="29" t="s">
        <v>3086</v>
      </c>
      <c r="I172" s="31">
        <v>350</v>
      </c>
      <c r="J172" s="29" t="s">
        <v>22</v>
      </c>
      <c r="K172" s="29" t="s">
        <v>23</v>
      </c>
      <c r="L172" s="31">
        <v>923</v>
      </c>
      <c r="M172" s="29" t="s">
        <v>3087</v>
      </c>
      <c r="N172" s="30">
        <v>46302.946909722217</v>
      </c>
      <c r="O172" s="31">
        <v>350</v>
      </c>
      <c r="P172" s="29" t="s">
        <v>26</v>
      </c>
      <c r="Q172" s="31">
        <v>350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303334353637345[entry_hour]),-1)=HOUR(AF172)),--(IFERROR(Flights_2026_09_303334353637345[entry_sector],"")=AG172),--(IFERROR(Flights_2026_09_303334353637345[nfl],-1)&gt;=AH172),--(IFERROR(Flights_2026_09_303334353637345[nfl],-1)&lt;=IF(AH172=450,450,AH172+9)))</f>
        <v>0</v>
      </c>
    </row>
    <row r="173" spans="1:35" x14ac:dyDescent="0.2">
      <c r="A173" s="29" t="s">
        <v>358</v>
      </c>
      <c r="B173" s="29" t="s">
        <v>81</v>
      </c>
      <c r="C173" s="29" t="s">
        <v>19</v>
      </c>
      <c r="D173" s="29" t="s">
        <v>41</v>
      </c>
      <c r="E173" s="29" t="s">
        <v>896</v>
      </c>
      <c r="F173" s="30">
        <v>46302.997777777782</v>
      </c>
      <c r="G173" s="29" t="s">
        <v>21</v>
      </c>
      <c r="H173" s="29" t="s">
        <v>3088</v>
      </c>
      <c r="I173" s="31">
        <v>370</v>
      </c>
      <c r="J173" s="29" t="s">
        <v>22</v>
      </c>
      <c r="K173" s="29" t="s">
        <v>23</v>
      </c>
      <c r="L173" s="31">
        <v>898</v>
      </c>
      <c r="M173" s="29" t="s">
        <v>2732</v>
      </c>
      <c r="N173" s="30">
        <v>46302.948599537034</v>
      </c>
      <c r="O173" s="31">
        <v>370</v>
      </c>
      <c r="P173" s="29" t="s">
        <v>26</v>
      </c>
      <c r="Q173" s="31">
        <v>370</v>
      </c>
      <c r="R173" t="str">
        <f>IF(B173="","",_xlfn.XLOOKUP(B173,DB!$A$2:$A$205,DB!$C$2:$C$205,"")&amp;"")</f>
        <v>Sector 5</v>
      </c>
      <c r="S173" t="str">
        <f>IF(B173="","",_xlfn.XLOOKUP(B173,DB!$A$2:$A$205,DB!$E$2:$E$205,""))</f>
        <v>Sector 4</v>
      </c>
      <c r="T173" t="str">
        <f>IF(B173="","",_xlfn.XLOOKUP(B173,DB!$A$2:$A$205,DB!$F$2:$F$205,""))</f>
        <v>VOMAR/XUDUN</v>
      </c>
      <c r="U173" t="str">
        <f>IF(B173="","",_xlfn.XLOOKUP(B173,DB!$A$2:$A$205,DB!$D$2:$D$205,""))</f>
        <v>MMTY</v>
      </c>
      <c r="V173" t="str">
        <f>IF(B173="","",IF(OR(COUNTIF(M173,"????N?????W")&gt;0,COUNTIF(M173,"????N?????E")&gt;0,COUNTIF(M173,"????S?????W")&gt;0,COUNTIF(M173,"????S?????E")&gt;0),_xlfn.XLOOKUP(B173,DB!$A$2:$A$205,DB!$B$2:$B$205,""),M173))</f>
        <v>MATOL</v>
      </c>
      <c r="AF173" s="2">
        <v>0.625</v>
      </c>
      <c r="AG173" t="s">
        <v>744</v>
      </c>
      <c r="AH173" s="17">
        <v>350</v>
      </c>
      <c r="AI173" s="17" cm="1">
        <f t="array" ref="AI173">SUMPRODUCT(--(IFERROR(HOUR(Flights_2026_09_303334353637345[entry_hour]),-1)=HOUR(AF173)),--(IFERROR(Flights_2026_09_303334353637345[entry_sector],"")=AG173),--(IFERROR(Flights_2026_09_303334353637345[nfl],-1)&gt;=AH173),--(IFERROR(Flights_2026_09_303334353637345[nfl],-1)&lt;=IF(AH173=450,450,AH173+9)))</f>
        <v>1</v>
      </c>
    </row>
    <row r="174" spans="1:35" x14ac:dyDescent="0.2">
      <c r="A174" s="29"/>
      <c r="B174" s="29"/>
      <c r="C174" s="29"/>
      <c r="D174" s="29"/>
      <c r="E174" s="29"/>
      <c r="F174" s="30"/>
      <c r="G174" s="29"/>
      <c r="H174" s="29"/>
      <c r="I174" s="31"/>
      <c r="J174" s="29"/>
      <c r="K174" s="29"/>
      <c r="L174" s="31"/>
      <c r="M174" s="29"/>
      <c r="N174" s="30"/>
      <c r="O174" s="31"/>
      <c r="P174" s="29"/>
      <c r="Q174" s="31"/>
      <c r="R174" t="str">
        <f>IF(B174="","",_xlfn.XLOOKUP(B174,DB!$A$2:$A$205,DB!$C$2:$C$205,"")&amp;"")</f>
        <v/>
      </c>
      <c r="S174" t="str">
        <f>IF(B174="","",_xlfn.XLOOKUP(B174,DB!$A$2:$A$205,DB!$E$2:$E$205,""))</f>
        <v/>
      </c>
      <c r="T174" t="str">
        <f>IF(B174="","",_xlfn.XLOOKUP(B174,DB!$A$2:$A$205,DB!$F$2:$F$205,""))</f>
        <v/>
      </c>
      <c r="U174" t="str">
        <f>IF(B174="","",_xlfn.XLOOKUP(B174,DB!$A$2:$A$205,DB!$D$2:$D$205,""))</f>
        <v/>
      </c>
      <c r="V174" t="str">
        <f>IF(B174="","",IF(OR(COUNTIF(M174,"????N?????W")&gt;0,COUNTIF(M174,"????N?????E")&gt;0,COUNTIF(M174,"????S?????W")&gt;0,COUNTIF(M174,"????S?????E")&gt;0),_xlfn.XLOOKUP(B174,DB!$A$2:$A$205,DB!$B$2:$B$205,""),M174))</f>
        <v/>
      </c>
      <c r="AF174" s="2">
        <v>0.625</v>
      </c>
      <c r="AG174" t="s">
        <v>744</v>
      </c>
      <c r="AH174" s="17">
        <v>360</v>
      </c>
      <c r="AI174" s="17" cm="1">
        <f t="array" ref="AI174">SUMPRODUCT(--(IFERROR(HOUR(Flights_2026_09_303334353637345[entry_hour]),-1)=HOUR(AF174)),--(IFERROR(Flights_2026_09_303334353637345[entry_sector],"")=AG174),--(IFERROR(Flights_2026_09_303334353637345[nfl],-1)&gt;=AH174),--(IFERROR(Flights_2026_09_303334353637345[nfl],-1)&lt;=IF(AH174=450,450,AH174+9)))</f>
        <v>0</v>
      </c>
    </row>
    <row r="175" spans="1:35" ht="28" customHeight="1" x14ac:dyDescent="0.2">
      <c r="A175" s="29"/>
      <c r="B175" s="29"/>
      <c r="C175" s="29"/>
      <c r="D175" s="29"/>
      <c r="E175" s="29"/>
      <c r="F175" s="30"/>
      <c r="G175" s="29"/>
      <c r="H175" s="29"/>
      <c r="I175" s="31"/>
      <c r="J175" s="29"/>
      <c r="K175" s="29"/>
      <c r="L175" s="31"/>
      <c r="M175" s="29"/>
      <c r="N175" s="30"/>
      <c r="O175" s="31"/>
      <c r="P175" s="29"/>
      <c r="Q175" s="31"/>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
      </c>
      <c r="AF175" s="2">
        <v>0.625</v>
      </c>
      <c r="AG175" t="s">
        <v>744</v>
      </c>
      <c r="AH175" s="17">
        <v>370</v>
      </c>
      <c r="AI175" s="17" cm="1">
        <f t="array" ref="AI175">SUMPRODUCT(--(IFERROR(HOUR(Flights_2026_09_303334353637345[entry_hour]),-1)=HOUR(AF175)),--(IFERROR(Flights_2026_09_303334353637345[entry_sector],"")=AG175),--(IFERROR(Flights_2026_09_303334353637345[nfl],-1)&gt;=AH175),--(IFERROR(Flights_2026_09_303334353637345[nfl],-1)&lt;=IF(AH175=450,450,AH175+9)))</f>
        <v>0</v>
      </c>
    </row>
    <row r="176" spans="1:35" x14ac:dyDescent="0.2">
      <c r="A176" s="29"/>
      <c r="B176" s="29"/>
      <c r="C176" s="29"/>
      <c r="D176" s="29"/>
      <c r="E176" s="29"/>
      <c r="F176" s="30"/>
      <c r="G176" s="29"/>
      <c r="H176" s="29"/>
      <c r="I176" s="31"/>
      <c r="J176" s="29"/>
      <c r="K176" s="29"/>
      <c r="L176" s="31"/>
      <c r="M176" s="29"/>
      <c r="N176" s="30"/>
      <c r="O176" s="31"/>
      <c r="P176" s="29"/>
      <c r="Q176" s="31"/>
      <c r="R176" t="str">
        <f>IF(B176="","",_xlfn.XLOOKUP(B176,DB!$A$2:$A$205,DB!$C$2:$C$205,"")&amp;"")</f>
        <v/>
      </c>
      <c r="S176" t="str">
        <f>IF(B176="","",_xlfn.XLOOKUP(B176,DB!$A$2:$A$205,DB!$E$2:$E$205,""))</f>
        <v/>
      </c>
      <c r="T176" t="str">
        <f>IF(B176="","",_xlfn.XLOOKUP(B176,DB!$A$2:$A$205,DB!$F$2:$F$205,""))</f>
        <v/>
      </c>
      <c r="U176" t="str">
        <f>IF(B176="","",_xlfn.XLOOKUP(B176,DB!$A$2:$A$205,DB!$D$2:$D$205,""))</f>
        <v/>
      </c>
      <c r="V176" t="str">
        <f>IF(B176="","",IF(OR(COUNTIF(M176,"????N?????W")&gt;0,COUNTIF(M176,"????N?????E")&gt;0,COUNTIF(M176,"????S?????W")&gt;0,COUNTIF(M176,"????S?????E")&gt;0),_xlfn.XLOOKUP(B176,DB!$A$2:$A$205,DB!$B$2:$B$205,""),M176))</f>
        <v/>
      </c>
      <c r="AF176" s="2">
        <v>0.625</v>
      </c>
      <c r="AG176" t="s">
        <v>744</v>
      </c>
      <c r="AH176" s="17">
        <v>380</v>
      </c>
      <c r="AI176" s="17" cm="1">
        <f t="array" ref="AI176">SUMPRODUCT(--(IFERROR(HOUR(Flights_2026_09_303334353637345[entry_hour]),-1)=HOUR(AF176)),--(IFERROR(Flights_2026_09_303334353637345[entry_sector],"")=AG176),--(IFERROR(Flights_2026_09_303334353637345[nfl],-1)&gt;=AH176),--(IFERROR(Flights_2026_09_303334353637345[nfl],-1)&lt;=IF(AH176=450,450,AH176+9)))</f>
        <v>0</v>
      </c>
    </row>
    <row r="177" spans="1:35" x14ac:dyDescent="0.2">
      <c r="A177" s="29"/>
      <c r="B177" s="29"/>
      <c r="C177" s="29"/>
      <c r="D177" s="29"/>
      <c r="E177" s="29"/>
      <c r="F177" s="30"/>
      <c r="G177" s="29"/>
      <c r="H177" s="29"/>
      <c r="I177" s="31"/>
      <c r="J177" s="29"/>
      <c r="K177" s="29"/>
      <c r="L177" s="31"/>
      <c r="M177" s="29"/>
      <c r="N177" s="30"/>
      <c r="O177" s="31"/>
      <c r="P177" s="29"/>
      <c r="Q177" s="31"/>
      <c r="R177" t="str">
        <f>IF(B177="","",_xlfn.XLOOKUP(B177,DB!$A$2:$A$205,DB!$C$2:$C$205,"")&amp;"")</f>
        <v/>
      </c>
      <c r="S177" t="str">
        <f>IF(B177="","",_xlfn.XLOOKUP(B177,DB!$A$2:$A$205,DB!$E$2:$E$205,""))</f>
        <v/>
      </c>
      <c r="T177" t="str">
        <f>IF(B177="","",_xlfn.XLOOKUP(B177,DB!$A$2:$A$205,DB!$F$2:$F$205,""))</f>
        <v/>
      </c>
      <c r="U177" t="str">
        <f>IF(B177="","",_xlfn.XLOOKUP(B177,DB!$A$2:$A$205,DB!$D$2:$D$205,""))</f>
        <v/>
      </c>
      <c r="V177" t="str">
        <f>IF(B177="","",IF(OR(COUNTIF(M177,"????N?????W")&gt;0,COUNTIF(M177,"????N?????E")&gt;0,COUNTIF(M177,"????S?????W")&gt;0,COUNTIF(M177,"????S?????E")&gt;0),_xlfn.XLOOKUP(B177,DB!$A$2:$A$205,DB!$B$2:$B$205,""),M177))</f>
        <v/>
      </c>
      <c r="AF177" s="2">
        <v>0.625</v>
      </c>
      <c r="AG177" t="s">
        <v>744</v>
      </c>
      <c r="AH177" s="17">
        <v>390</v>
      </c>
      <c r="AI177" s="17" cm="1">
        <f t="array" ref="AI177">SUMPRODUCT(--(IFERROR(HOUR(Flights_2026_09_303334353637345[entry_hour]),-1)=HOUR(AF177)),--(IFERROR(Flights_2026_09_303334353637345[entry_sector],"")=AG177),--(IFERROR(Flights_2026_09_303334353637345[nfl],-1)&gt;=AH177),--(IFERROR(Flights_2026_09_303334353637345[nfl],-1)&lt;=IF(AH177=450,450,AH177+9)))</f>
        <v>0</v>
      </c>
    </row>
    <row r="178" spans="1:35" x14ac:dyDescent="0.2">
      <c r="A178" s="29"/>
      <c r="B178" s="29"/>
      <c r="C178" s="29"/>
      <c r="D178" s="29"/>
      <c r="E178" s="29"/>
      <c r="F178" s="30"/>
      <c r="G178" s="29"/>
      <c r="H178" s="29"/>
      <c r="I178" s="31"/>
      <c r="J178" s="29"/>
      <c r="K178" s="29"/>
      <c r="L178" s="31"/>
      <c r="M178" s="29"/>
      <c r="N178" s="30"/>
      <c r="O178" s="31"/>
      <c r="P178" s="29"/>
      <c r="Q178" s="31"/>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
      </c>
      <c r="AF178" s="2">
        <v>0.625</v>
      </c>
      <c r="AG178" t="s">
        <v>744</v>
      </c>
      <c r="AH178" s="17">
        <v>400</v>
      </c>
      <c r="AI178" s="17" cm="1">
        <f t="array" ref="AI178">SUMPRODUCT(--(IFERROR(HOUR(Flights_2026_09_303334353637345[entry_hour]),-1)=HOUR(AF178)),--(IFERROR(Flights_2026_09_303334353637345[entry_sector],"")=AG178),--(IFERROR(Flights_2026_09_303334353637345[nfl],-1)&gt;=AH178),--(IFERROR(Flights_2026_09_303334353637345[nfl],-1)&lt;=IF(AH178=450,450,AH178+9)))</f>
        <v>0</v>
      </c>
    </row>
    <row r="179" spans="1:35" x14ac:dyDescent="0.2">
      <c r="A179" s="29"/>
      <c r="B179" s="29"/>
      <c r="C179" s="29"/>
      <c r="D179" s="29"/>
      <c r="E179" s="29"/>
      <c r="F179" s="30"/>
      <c r="G179" s="29"/>
      <c r="H179" s="29"/>
      <c r="I179" s="31"/>
      <c r="J179" s="29"/>
      <c r="K179" s="29"/>
      <c r="L179" s="31"/>
      <c r="M179" s="29"/>
      <c r="N179" s="30"/>
      <c r="O179" s="31"/>
      <c r="P179" s="29"/>
      <c r="Q179" s="31"/>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
      </c>
      <c r="AF179" s="2">
        <v>0.625</v>
      </c>
      <c r="AG179" t="s">
        <v>744</v>
      </c>
      <c r="AH179" s="17">
        <v>410</v>
      </c>
      <c r="AI179" s="17" cm="1">
        <f t="array" ref="AI179">SUMPRODUCT(--(IFERROR(HOUR(Flights_2026_09_303334353637345[entry_hour]),-1)=HOUR(AF179)),--(IFERROR(Flights_2026_09_303334353637345[entry_sector],"")=AG179),--(IFERROR(Flights_2026_09_303334353637345[nfl],-1)&gt;=AH179),--(IFERROR(Flights_2026_09_303334353637345[nfl],-1)&lt;=IF(AH179=450,450,AH179+9)))</f>
        <v>0</v>
      </c>
    </row>
    <row r="180" spans="1:35" x14ac:dyDescent="0.2">
      <c r="A180" s="29"/>
      <c r="B180" s="29"/>
      <c r="C180" s="29"/>
      <c r="D180" s="29"/>
      <c r="E180" s="29"/>
      <c r="F180" s="30"/>
      <c r="G180" s="29"/>
      <c r="H180" s="29"/>
      <c r="I180" s="31"/>
      <c r="J180" s="29"/>
      <c r="K180" s="29"/>
      <c r="L180" s="31"/>
      <c r="M180" s="29"/>
      <c r="N180" s="30"/>
      <c r="O180" s="31"/>
      <c r="P180" s="29"/>
      <c r="Q180" s="31"/>
      <c r="R180" t="str">
        <f>IF(B180="","",_xlfn.XLOOKUP(B180,DB!$A$2:$A$205,DB!$C$2:$C$205,"")&amp;"")</f>
        <v/>
      </c>
      <c r="S180" t="str">
        <f>IF(B180="","",_xlfn.XLOOKUP(B180,DB!$A$2:$A$205,DB!$E$2:$E$205,""))</f>
        <v/>
      </c>
      <c r="T180" t="str">
        <f>IF(B180="","",_xlfn.XLOOKUP(B180,DB!$A$2:$A$205,DB!$F$2:$F$205,""))</f>
        <v/>
      </c>
      <c r="U180" t="str">
        <f>IF(B180="","",_xlfn.XLOOKUP(B180,DB!$A$2:$A$205,DB!$D$2:$D$205,""))</f>
        <v/>
      </c>
      <c r="V180" t="str">
        <f>IF(B180="","",IF(OR(COUNTIF(M180,"????N?????W")&gt;0,COUNTIF(M180,"????N?????E")&gt;0,COUNTIF(M180,"????S?????W")&gt;0,COUNTIF(M180,"????S?????E")&gt;0),_xlfn.XLOOKUP(B180,DB!$A$2:$A$205,DB!$B$2:$B$205,""),M180))</f>
        <v/>
      </c>
      <c r="AF180" s="2">
        <v>0.625</v>
      </c>
      <c r="AG180" t="s">
        <v>744</v>
      </c>
      <c r="AH180" s="17">
        <v>420</v>
      </c>
      <c r="AI180" s="17" cm="1">
        <f t="array" ref="AI180">SUMPRODUCT(--(IFERROR(HOUR(Flights_2026_09_303334353637345[entry_hour]),-1)=HOUR(AF180)),--(IFERROR(Flights_2026_09_303334353637345[entry_sector],"")=AG180),--(IFERROR(Flights_2026_09_303334353637345[nfl],-1)&gt;=AH180),--(IFERROR(Flights_2026_09_303334353637345[nfl],-1)&lt;=IF(AH180=450,450,AH180+9)))</f>
        <v>0</v>
      </c>
    </row>
    <row r="181" spans="1:35" x14ac:dyDescent="0.2">
      <c r="A181" s="29"/>
      <c r="B181" s="29"/>
      <c r="C181" s="29"/>
      <c r="D181" s="29"/>
      <c r="E181" s="29"/>
      <c r="F181" s="30"/>
      <c r="G181" s="29"/>
      <c r="H181" s="29"/>
      <c r="I181" s="31"/>
      <c r="J181" s="29"/>
      <c r="K181" s="29"/>
      <c r="L181" s="31"/>
      <c r="M181" s="29"/>
      <c r="N181" s="30"/>
      <c r="O181" s="31"/>
      <c r="P181" s="29"/>
      <c r="Q181" s="31"/>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
      </c>
      <c r="AF181" s="2">
        <v>0.625</v>
      </c>
      <c r="AG181" t="s">
        <v>744</v>
      </c>
      <c r="AH181" s="17">
        <v>430</v>
      </c>
      <c r="AI181" s="17" cm="1">
        <f t="array" ref="AI181">SUMPRODUCT(--(IFERROR(HOUR(Flights_2026_09_303334353637345[entry_hour]),-1)=HOUR(AF181)),--(IFERROR(Flights_2026_09_303334353637345[entry_sector],"")=AG181),--(IFERROR(Flights_2026_09_303334353637345[nfl],-1)&gt;=AH181),--(IFERROR(Flights_2026_09_303334353637345[nfl],-1)&lt;=IF(AH181=450,450,AH181+9)))</f>
        <v>0</v>
      </c>
    </row>
    <row r="182" spans="1:35" x14ac:dyDescent="0.2">
      <c r="A182" s="29"/>
      <c r="B182" s="29"/>
      <c r="C182" s="29"/>
      <c r="D182" s="29"/>
      <c r="E182" s="29"/>
      <c r="F182" s="30"/>
      <c r="G182" s="29"/>
      <c r="H182" s="29"/>
      <c r="I182" s="31"/>
      <c r="J182" s="29"/>
      <c r="K182" s="29"/>
      <c r="L182" s="31"/>
      <c r="M182" s="29"/>
      <c r="N182" s="30"/>
      <c r="O182" s="31"/>
      <c r="P182" s="29"/>
      <c r="Q182" s="31"/>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
      </c>
      <c r="AF182" s="2">
        <v>0.625</v>
      </c>
      <c r="AG182" t="s">
        <v>744</v>
      </c>
      <c r="AH182" s="17">
        <v>440</v>
      </c>
      <c r="AI182" s="17" cm="1">
        <f t="array" ref="AI182">SUMPRODUCT(--(IFERROR(HOUR(Flights_2026_09_303334353637345[entry_hour]),-1)=HOUR(AF182)),--(IFERROR(Flights_2026_09_303334353637345[entry_sector],"")=AG182),--(IFERROR(Flights_2026_09_303334353637345[nfl],-1)&gt;=AH182),--(IFERROR(Flights_2026_09_303334353637345[nfl],-1)&lt;=IF(AH182=450,450,AH182+9)))</f>
        <v>0</v>
      </c>
    </row>
    <row r="183" spans="1:35" x14ac:dyDescent="0.2">
      <c r="A183" s="29"/>
      <c r="B183" s="29"/>
      <c r="C183" s="29"/>
      <c r="D183" s="29"/>
      <c r="E183" s="29"/>
      <c r="F183" s="30"/>
      <c r="G183" s="29"/>
      <c r="H183" s="29"/>
      <c r="I183" s="31"/>
      <c r="J183" s="29"/>
      <c r="K183" s="29"/>
      <c r="L183" s="31"/>
      <c r="M183" s="29"/>
      <c r="N183" s="30"/>
      <c r="O183" s="31"/>
      <c r="P183" s="29"/>
      <c r="Q183" s="31"/>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
      </c>
      <c r="AF183" s="2">
        <v>0.625</v>
      </c>
      <c r="AG183" t="s">
        <v>744</v>
      </c>
      <c r="AH183" s="17">
        <v>450</v>
      </c>
      <c r="AI183" s="17" cm="1">
        <f t="array" ref="AI183">SUMPRODUCT(--(IFERROR(HOUR(Flights_2026_09_303334353637345[entry_hour]),-1)=HOUR(AF183)),--(IFERROR(Flights_2026_09_303334353637345[entry_sector],"")=AG183),--(IFERROR(Flights_2026_09_303334353637345[nfl],-1)&gt;=AH183),--(IFERROR(Flights_2026_09_303334353637345[nfl],-1)&lt;=IF(AH183=450,450,AH183+9)))</f>
        <v>0</v>
      </c>
    </row>
    <row r="184" spans="1:35" x14ac:dyDescent="0.2">
      <c r="A184" s="29"/>
      <c r="B184" s="29"/>
      <c r="C184" s="29"/>
      <c r="D184" s="29"/>
      <c r="E184" s="29"/>
      <c r="F184" s="30"/>
      <c r="G184" s="29"/>
      <c r="H184" s="29"/>
      <c r="I184" s="31"/>
      <c r="J184" s="29"/>
      <c r="K184" s="29"/>
      <c r="L184" s="31"/>
      <c r="M184" s="29"/>
      <c r="N184" s="30"/>
      <c r="O184" s="31"/>
      <c r="P184" s="29"/>
      <c r="Q184" s="31"/>
      <c r="R184" t="str">
        <f>IF(B184="","",_xlfn.XLOOKUP(B184,DB!$A$2:$A$205,DB!$C$2:$C$205,"")&amp;"")</f>
        <v/>
      </c>
      <c r="S184" t="str">
        <f>IF(B184="","",_xlfn.XLOOKUP(B184,DB!$A$2:$A$205,DB!$E$2:$E$205,""))</f>
        <v/>
      </c>
      <c r="T184" t="str">
        <f>IF(B184="","",_xlfn.XLOOKUP(B184,DB!$A$2:$A$205,DB!$F$2:$F$205,""))</f>
        <v/>
      </c>
      <c r="U184" t="str">
        <f>IF(B184="","",_xlfn.XLOOKUP(B184,DB!$A$2:$A$205,DB!$D$2:$D$205,""))</f>
        <v/>
      </c>
      <c r="V184" t="str">
        <f>IF(B184="","",IF(OR(COUNTIF(M184,"????N?????W")&gt;0,COUNTIF(M184,"????N?????E")&gt;0,COUNTIF(M184,"????S?????W")&gt;0,COUNTIF(M184,"????S?????E")&gt;0),_xlfn.XLOOKUP(B184,DB!$A$2:$A$205,DB!$B$2:$B$205,""),M184))</f>
        <v/>
      </c>
      <c r="AF184" s="2">
        <v>0.625</v>
      </c>
      <c r="AG184" t="s">
        <v>745</v>
      </c>
      <c r="AH184" s="17">
        <v>200</v>
      </c>
      <c r="AI184" s="17" cm="1">
        <f t="array" ref="AI184">SUMPRODUCT(--(IFERROR(HOUR(Flights_2026_09_303334353637345[entry_hour]),-1)=HOUR(AF184)),--(IFERROR(Flights_2026_09_303334353637345[entry_sector],"")=AG184),--(IFERROR(Flights_2026_09_303334353637345[nfl],-1)&gt;=AH184),--(IFERROR(Flights_2026_09_303334353637345[nfl],-1)&lt;=IF(AH184=450,450,AH184+9)))</f>
        <v>0</v>
      </c>
    </row>
    <row r="185" spans="1:35" x14ac:dyDescent="0.2">
      <c r="A185" s="29"/>
      <c r="B185" s="29"/>
      <c r="C185" s="29"/>
      <c r="D185" s="29"/>
      <c r="E185" s="29"/>
      <c r="F185" s="30"/>
      <c r="G185" s="29"/>
      <c r="H185" s="29"/>
      <c r="I185" s="31"/>
      <c r="J185" s="29"/>
      <c r="K185" s="29"/>
      <c r="L185" s="31"/>
      <c r="M185" s="29"/>
      <c r="N185" s="30"/>
      <c r="O185" s="31"/>
      <c r="P185" s="29"/>
      <c r="Q185" s="31"/>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
      </c>
      <c r="AF185" s="2">
        <v>0.625</v>
      </c>
      <c r="AG185" t="s">
        <v>745</v>
      </c>
      <c r="AH185" s="17">
        <v>210</v>
      </c>
      <c r="AI185" s="17" cm="1">
        <f t="array" ref="AI185">SUMPRODUCT(--(IFERROR(HOUR(Flights_2026_09_303334353637345[entry_hour]),-1)=HOUR(AF185)),--(IFERROR(Flights_2026_09_303334353637345[entry_sector],"")=AG185),--(IFERROR(Flights_2026_09_303334353637345[nfl],-1)&gt;=AH185),--(IFERROR(Flights_2026_09_303334353637345[nfl],-1)&lt;=IF(AH185=450,450,AH185+9)))</f>
        <v>0</v>
      </c>
    </row>
    <row r="186" spans="1:35" x14ac:dyDescent="0.2">
      <c r="A186" s="29"/>
      <c r="B186" s="29"/>
      <c r="C186" s="29"/>
      <c r="D186" s="29"/>
      <c r="E186" s="29"/>
      <c r="F186" s="30"/>
      <c r="G186" s="29"/>
      <c r="H186" s="29"/>
      <c r="I186" s="31"/>
      <c r="J186" s="29"/>
      <c r="K186" s="29"/>
      <c r="L186" s="31"/>
      <c r="M186" s="29"/>
      <c r="N186" s="30"/>
      <c r="O186" s="31"/>
      <c r="P186" s="29"/>
      <c r="Q186" s="31"/>
      <c r="R186" t="str">
        <f>IF(B186="","",_xlfn.XLOOKUP(B186,DB!$A$2:$A$205,DB!$C$2:$C$205,"")&amp;"")</f>
        <v/>
      </c>
      <c r="S186" t="str">
        <f>IF(B186="","",_xlfn.XLOOKUP(B186,DB!$A$2:$A$205,DB!$E$2:$E$205,""))</f>
        <v/>
      </c>
      <c r="T186" t="str">
        <f>IF(B186="","",_xlfn.XLOOKUP(B186,DB!$A$2:$A$205,DB!$F$2:$F$205,""))</f>
        <v/>
      </c>
      <c r="U186" t="str">
        <f>IF(B186="","",_xlfn.XLOOKUP(B186,DB!$A$2:$A$205,DB!$D$2:$D$205,""))</f>
        <v/>
      </c>
      <c r="V186" t="str">
        <f>IF(B186="","",IF(OR(COUNTIF(M186,"????N?????W")&gt;0,COUNTIF(M186,"????N?????E")&gt;0,COUNTIF(M186,"????S?????W")&gt;0,COUNTIF(M186,"????S?????E")&gt;0),_xlfn.XLOOKUP(B186,DB!$A$2:$A$205,DB!$B$2:$B$205,""),M186))</f>
        <v/>
      </c>
      <c r="AF186" s="2">
        <v>0.625</v>
      </c>
      <c r="AG186" t="s">
        <v>745</v>
      </c>
      <c r="AH186" s="17">
        <v>220</v>
      </c>
      <c r="AI186" s="17" cm="1">
        <f t="array" ref="AI186">SUMPRODUCT(--(IFERROR(HOUR(Flights_2026_09_303334353637345[entry_hour]),-1)=HOUR(AF186)),--(IFERROR(Flights_2026_09_303334353637345[entry_sector],"")=AG186),--(IFERROR(Flights_2026_09_303334353637345[nfl],-1)&gt;=AH186),--(IFERROR(Flights_2026_09_303334353637345[nfl],-1)&lt;=IF(AH186=450,450,AH186+9)))</f>
        <v>0</v>
      </c>
    </row>
    <row r="187" spans="1:35" x14ac:dyDescent="0.2">
      <c r="A187" s="29"/>
      <c r="B187" s="29"/>
      <c r="C187" s="29"/>
      <c r="D187" s="29"/>
      <c r="E187" s="29"/>
      <c r="F187" s="30"/>
      <c r="G187" s="29"/>
      <c r="H187" s="29"/>
      <c r="I187" s="31"/>
      <c r="J187" s="29"/>
      <c r="K187" s="29"/>
      <c r="L187" s="31"/>
      <c r="M187" s="29"/>
      <c r="N187" s="30"/>
      <c r="O187" s="31"/>
      <c r="P187" s="29"/>
      <c r="Q187" s="31"/>
      <c r="R187" t="str">
        <f>IF(B187="","",_xlfn.XLOOKUP(B187,DB!$A$2:$A$205,DB!$C$2:$C$205,"")&amp;"")</f>
        <v/>
      </c>
      <c r="S187" t="str">
        <f>IF(B187="","",_xlfn.XLOOKUP(B187,DB!$A$2:$A$205,DB!$E$2:$E$205,""))</f>
        <v/>
      </c>
      <c r="T187" t="str">
        <f>IF(B187="","",_xlfn.XLOOKUP(B187,DB!$A$2:$A$205,DB!$F$2:$F$205,""))</f>
        <v/>
      </c>
      <c r="U187" t="str">
        <f>IF(B187="","",_xlfn.XLOOKUP(B187,DB!$A$2:$A$205,DB!$D$2:$D$205,""))</f>
        <v/>
      </c>
      <c r="V187" t="str">
        <f>IF(B187="","",IF(OR(COUNTIF(M187,"????N?????W")&gt;0,COUNTIF(M187,"????N?????E")&gt;0,COUNTIF(M187,"????S?????W")&gt;0,COUNTIF(M187,"????S?????E")&gt;0),_xlfn.XLOOKUP(B187,DB!$A$2:$A$205,DB!$B$2:$B$205,""),M187))</f>
        <v/>
      </c>
      <c r="AF187" s="2">
        <v>0.625</v>
      </c>
      <c r="AG187" t="s">
        <v>745</v>
      </c>
      <c r="AH187" s="17">
        <v>230</v>
      </c>
      <c r="AI187" s="17" cm="1">
        <f t="array" ref="AI187">SUMPRODUCT(--(IFERROR(HOUR(Flights_2026_09_303334353637345[entry_hour]),-1)=HOUR(AF187)),--(IFERROR(Flights_2026_09_303334353637345[entry_sector],"")=AG187),--(IFERROR(Flights_2026_09_303334353637345[nfl],-1)&gt;=AH187),--(IFERROR(Flights_2026_09_303334353637345[nfl],-1)&lt;=IF(AH187=450,450,AH187+9)))</f>
        <v>0</v>
      </c>
    </row>
    <row r="188" spans="1:35" x14ac:dyDescent="0.2">
      <c r="A188" s="29"/>
      <c r="B188" s="29"/>
      <c r="C188" s="29"/>
      <c r="D188" s="29"/>
      <c r="E188" s="29"/>
      <c r="F188" s="30"/>
      <c r="G188" s="29"/>
      <c r="H188" s="29"/>
      <c r="I188" s="31"/>
      <c r="J188" s="29"/>
      <c r="K188" s="29"/>
      <c r="L188" s="31"/>
      <c r="M188" s="29"/>
      <c r="N188" s="30"/>
      <c r="O188" s="31"/>
      <c r="P188" s="29"/>
      <c r="Q188" s="31"/>
      <c r="R188" t="str">
        <f>IF(B188="","",_xlfn.XLOOKUP(B188,DB!$A$2:$A$205,DB!$C$2:$C$205,"")&amp;"")</f>
        <v/>
      </c>
      <c r="S188" t="str">
        <f>IF(B188="","",_xlfn.XLOOKUP(B188,DB!$A$2:$A$205,DB!$E$2:$E$205,""))</f>
        <v/>
      </c>
      <c r="T188" t="str">
        <f>IF(B188="","",_xlfn.XLOOKUP(B188,DB!$A$2:$A$205,DB!$F$2:$F$205,""))</f>
        <v/>
      </c>
      <c r="U188" t="str">
        <f>IF(B188="","",_xlfn.XLOOKUP(B188,DB!$A$2:$A$205,DB!$D$2:$D$205,""))</f>
        <v/>
      </c>
      <c r="V188" t="str">
        <f>IF(B188="","",IF(OR(COUNTIF(M188,"????N?????W")&gt;0,COUNTIF(M188,"????N?????E")&gt;0,COUNTIF(M188,"????S?????W")&gt;0,COUNTIF(M188,"????S?????E")&gt;0),_xlfn.XLOOKUP(B188,DB!$A$2:$A$205,DB!$B$2:$B$205,""),M188))</f>
        <v/>
      </c>
      <c r="AF188" s="2">
        <v>0.625</v>
      </c>
      <c r="AG188" t="s">
        <v>745</v>
      </c>
      <c r="AH188" s="17">
        <v>240</v>
      </c>
      <c r="AI188" s="17" cm="1">
        <f t="array" ref="AI188">SUMPRODUCT(--(IFERROR(HOUR(Flights_2026_09_303334353637345[entry_hour]),-1)=HOUR(AF188)),--(IFERROR(Flights_2026_09_303334353637345[entry_sector],"")=AG188),--(IFERROR(Flights_2026_09_303334353637345[nfl],-1)&gt;=AH188),--(IFERROR(Flights_2026_09_303334353637345[nfl],-1)&lt;=IF(AH188=450,450,AH188+9)))</f>
        <v>0</v>
      </c>
    </row>
    <row r="189" spans="1:35" x14ac:dyDescent="0.2">
      <c r="A189" s="29"/>
      <c r="B189" s="29"/>
      <c r="C189" s="29"/>
      <c r="D189" s="29"/>
      <c r="E189" s="29"/>
      <c r="F189" s="30"/>
      <c r="G189" s="29"/>
      <c r="H189" s="29"/>
      <c r="I189" s="31"/>
      <c r="J189" s="29"/>
      <c r="K189" s="29"/>
      <c r="L189" s="31"/>
      <c r="M189" s="29"/>
      <c r="N189" s="30"/>
      <c r="O189" s="31"/>
      <c r="P189" s="29"/>
      <c r="Q189" s="31"/>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303334353637345[entry_hour]),-1)=HOUR(AF189)),--(IFERROR(Flights_2026_09_303334353637345[entry_sector],"")=AG189),--(IFERROR(Flights_2026_09_303334353637345[nfl],-1)&gt;=AH189),--(IFERROR(Flights_2026_09_303334353637345[nfl],-1)&lt;=IF(AH189=450,450,AH189+9)))</f>
        <v>0</v>
      </c>
    </row>
    <row r="190" spans="1:35" x14ac:dyDescent="0.2">
      <c r="A190" s="29"/>
      <c r="B190" s="29"/>
      <c r="C190" s="29"/>
      <c r="D190" s="29"/>
      <c r="E190" s="29"/>
      <c r="F190" s="30"/>
      <c r="G190" s="29"/>
      <c r="H190" s="29"/>
      <c r="I190" s="31"/>
      <c r="J190" s="29"/>
      <c r="K190" s="29"/>
      <c r="L190" s="31"/>
      <c r="M190" s="29"/>
      <c r="N190" s="30"/>
      <c r="O190" s="31"/>
      <c r="P190" s="29"/>
      <c r="Q190" s="31"/>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303334353637345[entry_hour]),-1)=HOUR(AF190)),--(IFERROR(Flights_2026_09_303334353637345[entry_sector],"")=AG190),--(IFERROR(Flights_2026_09_303334353637345[nfl],-1)&gt;=AH190),--(IFERROR(Flights_2026_09_303334353637345[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303334353637345[entry_hour]),-1)=HOUR(AF191)),--(IFERROR(Flights_2026_09_303334353637345[entry_sector],"")=AG191),--(IFERROR(Flights_2026_09_303334353637345[nfl],-1)&gt;=AH191),--(IFERROR(Flights_2026_09_303334353637345[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303334353637345[entry_hour]),-1)=HOUR(AF192)),--(IFERROR(Flights_2026_09_303334353637345[entry_sector],"")=AG192),--(IFERROR(Flights_2026_09_303334353637345[nfl],-1)&gt;=AH192),--(IFERROR(Flights_2026_09_303334353637345[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303334353637345[entry_hour]),-1)=HOUR(AF193)),--(IFERROR(Flights_2026_09_303334353637345[entry_sector],"")=AG193),--(IFERROR(Flights_2026_09_303334353637345[nfl],-1)&gt;=AH193),--(IFERROR(Flights_2026_09_303334353637345[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303334353637345[entry_hour]),-1)=HOUR(AF194)),--(IFERROR(Flights_2026_09_303334353637345[entry_sector],"")=AG194),--(IFERROR(Flights_2026_09_303334353637345[nfl],-1)&gt;=AH194),--(IFERROR(Flights_2026_09_303334353637345[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303334353637345[entry_hour]),-1)=HOUR(AF195)),--(IFERROR(Flights_2026_09_303334353637345[entry_sector],"")=AG195),--(IFERROR(Flights_2026_09_303334353637345[nfl],-1)&gt;=AH195),--(IFERROR(Flights_2026_09_303334353637345[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303334353637345[entry_hour]),-1)=HOUR(AF196)),--(IFERROR(Flights_2026_09_303334353637345[entry_sector],"")=AG196),--(IFERROR(Flights_2026_09_303334353637345[nfl],-1)&gt;=AH196),--(IFERROR(Flights_2026_09_303334353637345[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303334353637345[entry_hour]),-1)=HOUR(AF197)),--(IFERROR(Flights_2026_09_303334353637345[entry_sector],"")=AG197),--(IFERROR(Flights_2026_09_303334353637345[nfl],-1)&gt;=AH197),--(IFERROR(Flights_2026_09_303334353637345[nfl],-1)&lt;=IF(AH197=450,450,AH197+9)))</f>
        <v>0</v>
      </c>
    </row>
    <row r="198" spans="1:35" ht="19" x14ac:dyDescent="0.2">
      <c r="A198" s="36" t="s">
        <v>2163</v>
      </c>
      <c r="B198" s="36"/>
      <c r="C198" s="36"/>
      <c r="D198" s="36"/>
      <c r="E198" s="36"/>
      <c r="F198" s="36"/>
      <c r="G198" s="36"/>
      <c r="H198" s="36"/>
      <c r="I198" s="36"/>
      <c r="J198" s="36"/>
      <c r="AF198" s="2">
        <v>0.625</v>
      </c>
      <c r="AG198" t="s">
        <v>745</v>
      </c>
      <c r="AH198" s="17">
        <v>340</v>
      </c>
      <c r="AI198" s="17" cm="1">
        <f t="array" ref="AI198">SUMPRODUCT(--(IFERROR(HOUR(Flights_2026_09_303334353637345[entry_hour]),-1)=HOUR(AF198)),--(IFERROR(Flights_2026_09_303334353637345[entry_sector],"")=AG198),--(IFERROR(Flights_2026_09_303334353637345[nfl],-1)&gt;=AH198),--(IFERROR(Flights_2026_09_303334353637345[nfl],-1)&lt;=IF(AH198=450,450,AH198+9)))</f>
        <v>0</v>
      </c>
    </row>
    <row r="199" spans="1:35" x14ac:dyDescent="0.2">
      <c r="AF199" s="2">
        <v>0.625</v>
      </c>
      <c r="AG199" t="s">
        <v>745</v>
      </c>
      <c r="AH199" s="17">
        <v>350</v>
      </c>
      <c r="AI199" s="17" cm="1">
        <f t="array" ref="AI199">SUMPRODUCT(--(IFERROR(HOUR(Flights_2026_09_303334353637345[entry_hour]),-1)=HOUR(AF199)),--(IFERROR(Flights_2026_09_303334353637345[entry_sector],"")=AG199),--(IFERROR(Flights_2026_09_303334353637345[nfl],-1)&gt;=AH199),--(IFERROR(Flights_2026_09_303334353637345[nfl],-1)&lt;=IF(AH199=450,450,AH199+9)))</f>
        <v>2</v>
      </c>
    </row>
    <row r="200" spans="1:35" x14ac:dyDescent="0.2">
      <c r="AF200" s="2">
        <v>0.625</v>
      </c>
      <c r="AG200" t="s">
        <v>745</v>
      </c>
      <c r="AH200" s="17">
        <v>360</v>
      </c>
      <c r="AI200" s="17" cm="1">
        <f t="array" ref="AI200">SUMPRODUCT(--(IFERROR(HOUR(Flights_2026_09_303334353637345[entry_hour]),-1)=HOUR(AF200)),--(IFERROR(Flights_2026_09_303334353637345[entry_sector],"")=AG200),--(IFERROR(Flights_2026_09_303334353637345[nfl],-1)&gt;=AH200),--(IFERROR(Flights_2026_09_303334353637345[nfl],-1)&lt;=IF(AH200=450,450,AH200+9)))</f>
        <v>0</v>
      </c>
    </row>
    <row r="201" spans="1:35" x14ac:dyDescent="0.2">
      <c r="AF201" s="2">
        <v>0.625</v>
      </c>
      <c r="AG201" t="s">
        <v>745</v>
      </c>
      <c r="AH201" s="17">
        <v>370</v>
      </c>
      <c r="AI201" s="17" cm="1">
        <f t="array" ref="AI201">SUMPRODUCT(--(IFERROR(HOUR(Flights_2026_09_303334353637345[entry_hour]),-1)=HOUR(AF201)),--(IFERROR(Flights_2026_09_303334353637345[entry_sector],"")=AG201),--(IFERROR(Flights_2026_09_303334353637345[nfl],-1)&gt;=AH201),--(IFERROR(Flights_2026_09_303334353637345[nfl],-1)&lt;=IF(AH201=450,450,AH201+9)))</f>
        <v>0</v>
      </c>
    </row>
    <row r="202" spans="1:35" x14ac:dyDescent="0.2">
      <c r="AF202" s="2">
        <v>0.625</v>
      </c>
      <c r="AG202" t="s">
        <v>745</v>
      </c>
      <c r="AH202" s="17">
        <v>380</v>
      </c>
      <c r="AI202" s="17" cm="1">
        <f t="array" ref="AI202">SUMPRODUCT(--(IFERROR(HOUR(Flights_2026_09_303334353637345[entry_hour]),-1)=HOUR(AF202)),--(IFERROR(Flights_2026_09_303334353637345[entry_sector],"")=AG202),--(IFERROR(Flights_2026_09_303334353637345[nfl],-1)&gt;=AH202),--(IFERROR(Flights_2026_09_303334353637345[nfl],-1)&lt;=IF(AH202=450,450,AH202+9)))</f>
        <v>0</v>
      </c>
    </row>
    <row r="203" spans="1:35" x14ac:dyDescent="0.2">
      <c r="AF203" s="2">
        <v>0.625</v>
      </c>
      <c r="AG203" t="s">
        <v>745</v>
      </c>
      <c r="AH203" s="17">
        <v>390</v>
      </c>
      <c r="AI203" s="17" cm="1">
        <f t="array" ref="AI203">SUMPRODUCT(--(IFERROR(HOUR(Flights_2026_09_303334353637345[entry_hour]),-1)=HOUR(AF203)),--(IFERROR(Flights_2026_09_303334353637345[entry_sector],"")=AG203),--(IFERROR(Flights_2026_09_303334353637345[nfl],-1)&gt;=AH203),--(IFERROR(Flights_2026_09_303334353637345[nfl],-1)&lt;=IF(AH203=450,450,AH203+9)))</f>
        <v>0</v>
      </c>
    </row>
    <row r="204" spans="1:35" x14ac:dyDescent="0.2">
      <c r="AF204" s="2">
        <v>0.625</v>
      </c>
      <c r="AG204" t="s">
        <v>745</v>
      </c>
      <c r="AH204" s="17">
        <v>400</v>
      </c>
      <c r="AI204" s="17" cm="1">
        <f t="array" ref="AI204">SUMPRODUCT(--(IFERROR(HOUR(Flights_2026_09_303334353637345[entry_hour]),-1)=HOUR(AF204)),--(IFERROR(Flights_2026_09_303334353637345[entry_sector],"")=AG204),--(IFERROR(Flights_2026_09_303334353637345[nfl],-1)&gt;=AH204),--(IFERROR(Flights_2026_09_303334353637345[nfl],-1)&lt;=IF(AH204=450,450,AH204+9)))</f>
        <v>0</v>
      </c>
    </row>
    <row r="205" spans="1:35" x14ac:dyDescent="0.2">
      <c r="AF205" s="2">
        <v>0.625</v>
      </c>
      <c r="AG205" t="s">
        <v>745</v>
      </c>
      <c r="AH205" s="17">
        <v>410</v>
      </c>
      <c r="AI205" s="17" cm="1">
        <f t="array" ref="AI205">SUMPRODUCT(--(IFERROR(HOUR(Flights_2026_09_303334353637345[entry_hour]),-1)=HOUR(AF205)),--(IFERROR(Flights_2026_09_303334353637345[entry_sector],"")=AG205),--(IFERROR(Flights_2026_09_303334353637345[nfl],-1)&gt;=AH205),--(IFERROR(Flights_2026_09_303334353637345[nfl],-1)&lt;=IF(AH205=450,450,AH205+9)))</f>
        <v>0</v>
      </c>
    </row>
    <row r="206" spans="1:35" x14ac:dyDescent="0.2">
      <c r="AF206" s="2">
        <v>0.625</v>
      </c>
      <c r="AG206" t="s">
        <v>745</v>
      </c>
      <c r="AH206" s="17">
        <v>420</v>
      </c>
      <c r="AI206" s="17" cm="1">
        <f t="array" ref="AI206">SUMPRODUCT(--(IFERROR(HOUR(Flights_2026_09_303334353637345[entry_hour]),-1)=HOUR(AF206)),--(IFERROR(Flights_2026_09_303334353637345[entry_sector],"")=AG206),--(IFERROR(Flights_2026_09_303334353637345[nfl],-1)&gt;=AH206),--(IFERROR(Flights_2026_09_303334353637345[nfl],-1)&lt;=IF(AH206=450,450,AH206+9)))</f>
        <v>0</v>
      </c>
    </row>
    <row r="207" spans="1:35" x14ac:dyDescent="0.2">
      <c r="AF207" s="2">
        <v>0.625</v>
      </c>
      <c r="AG207" t="s">
        <v>745</v>
      </c>
      <c r="AH207" s="17">
        <v>430</v>
      </c>
      <c r="AI207" s="17" cm="1">
        <f t="array" ref="AI207">SUMPRODUCT(--(IFERROR(HOUR(Flights_2026_09_303334353637345[entry_hour]),-1)=HOUR(AF207)),--(IFERROR(Flights_2026_09_303334353637345[entry_sector],"")=AG207),--(IFERROR(Flights_2026_09_303334353637345[nfl],-1)&gt;=AH207),--(IFERROR(Flights_2026_09_303334353637345[nfl],-1)&lt;=IF(AH207=450,450,AH207+9)))</f>
        <v>0</v>
      </c>
    </row>
    <row r="208" spans="1:35" x14ac:dyDescent="0.2">
      <c r="AF208" s="2">
        <v>0.625</v>
      </c>
      <c r="AG208" t="s">
        <v>745</v>
      </c>
      <c r="AH208" s="17">
        <v>440</v>
      </c>
      <c r="AI208" s="17" cm="1">
        <f t="array" ref="AI208">SUMPRODUCT(--(IFERROR(HOUR(Flights_2026_09_303334353637345[entry_hour]),-1)=HOUR(AF208)),--(IFERROR(Flights_2026_09_303334353637345[entry_sector],"")=AG208),--(IFERROR(Flights_2026_09_303334353637345[nfl],-1)&gt;=AH208),--(IFERROR(Flights_2026_09_303334353637345[nfl],-1)&lt;=IF(AH208=450,450,AH208+9)))</f>
        <v>0</v>
      </c>
    </row>
    <row r="209" spans="1:35" ht="28" customHeight="1" x14ac:dyDescent="0.2">
      <c r="AF209" s="2">
        <v>0.625</v>
      </c>
      <c r="AG209" t="s">
        <v>745</v>
      </c>
      <c r="AH209" s="17">
        <v>450</v>
      </c>
      <c r="AI209" s="17" cm="1">
        <f t="array" ref="AI209">SUMPRODUCT(--(IFERROR(HOUR(Flights_2026_09_303334353637345[entry_hour]),-1)=HOUR(AF209)),--(IFERROR(Flights_2026_09_303334353637345[entry_sector],"")=AG209),--(IFERROR(Flights_2026_09_303334353637345[nfl],-1)&gt;=AH209),--(IFERROR(Flights_2026_09_303334353637345[nfl],-1)&lt;=IF(AH209=450,450,AH209+9)))</f>
        <v>0</v>
      </c>
    </row>
    <row r="210" spans="1:35" ht="25" customHeight="1" x14ac:dyDescent="0.2">
      <c r="AF210" s="2">
        <v>0.625</v>
      </c>
      <c r="AG210" t="s">
        <v>840</v>
      </c>
      <c r="AH210" s="17">
        <v>200</v>
      </c>
      <c r="AI210" s="17" cm="1">
        <f t="array" ref="AI210">SUMPRODUCT(--(IFERROR(HOUR(Flights_2026_09_303334353637345[entry_hour]),-1)=HOUR(AF210)),--(IFERROR(Flights_2026_09_303334353637345[entry_sector],"")=AG210),--(IFERROR(Flights_2026_09_303334353637345[nfl],-1)&gt;=AH210),--(IFERROR(Flights_2026_09_303334353637345[nfl],-1)&lt;=IF(AH210=450,450,AH210+9)))</f>
        <v>0</v>
      </c>
    </row>
    <row r="211" spans="1:35" x14ac:dyDescent="0.2">
      <c r="AF211" s="2">
        <v>0.625</v>
      </c>
      <c r="AG211" t="s">
        <v>840</v>
      </c>
      <c r="AH211" s="17">
        <v>210</v>
      </c>
      <c r="AI211" s="17" cm="1">
        <f t="array" ref="AI211">SUMPRODUCT(--(IFERROR(HOUR(Flights_2026_09_303334353637345[entry_hour]),-1)=HOUR(AF211)),--(IFERROR(Flights_2026_09_303334353637345[entry_sector],"")=AG211),--(IFERROR(Flights_2026_09_303334353637345[nfl],-1)&gt;=AH211),--(IFERROR(Flights_2026_09_303334353637345[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entry_hour]),-1)=HOUR(AF212)),--(IFERROR(Flights_2026_09_303334353637345[entry_sector],"")=AG212),--(IFERROR(Flights_2026_09_303334353637345[nfl],-1)&gt;=AH212),--(IFERROR(Flights_2026_09_303334353637345[nfl],-1)&lt;=IF(AH212=450,450,AH212+9)))</f>
        <v>0</v>
      </c>
    </row>
    <row r="213" spans="1:35" x14ac:dyDescent="0.2">
      <c r="W213" s="17" cm="1">
        <f t="array" ref="W213">SUMPRODUCT(--(IFERROR(HOUR(Flights_2026_09_303334353637345[entry_hour]),-1)=HOUR(W$212)),--(IFERROR(Flights_2026_09_303334353637345[nfl],-1)&gt;=IF($V236=450,450,$V236)),--(IFERROR(Flights_2026_09_303334353637345[nfl],-1)&lt;=IF($V236=450,450,$V236+9)))</f>
        <v>0</v>
      </c>
      <c r="X213" s="17" cm="1">
        <f t="array" ref="X213">SUMPRODUCT(--(IFERROR(HOUR(Flights_2026_09_303334353637345[entry_hour]),-1)=HOUR(X$212)),--(IFERROR(Flights_2026_09_303334353637345[nfl],-1)&gt;=IF($V236=450,450,$V236)),--(IFERROR(Flights_2026_09_303334353637345[nfl],-1)&lt;=IF($V236=450,450,$V236+9)))</f>
        <v>0</v>
      </c>
      <c r="Y213" s="17" cm="1">
        <f t="array" ref="Y213">SUMPRODUCT(--(IFERROR(HOUR(Flights_2026_09_303334353637345[entry_hour]),-1)=HOUR(Y$212)),--(IFERROR(Flights_2026_09_303334353637345[nfl],-1)&gt;=IF($V236=450,450,$V236)),--(IFERROR(Flights_2026_09_303334353637345[nfl],-1)&lt;=IF($V236=450,450,$V236+9)))</f>
        <v>0</v>
      </c>
      <c r="Z213" s="17" cm="1">
        <f t="array" ref="Z213">SUMPRODUCT(--(IFERROR(HOUR(Flights_2026_09_303334353637345[entry_hour]),-1)=HOUR(Z$212)),--(IFERROR(Flights_2026_09_303334353637345[nfl],-1)&gt;=IF($V236=450,450,$V236)),--(IFERROR(Flights_2026_09_303334353637345[nfl],-1)&lt;=IF($V236=450,450,$V236+9)))</f>
        <v>0</v>
      </c>
      <c r="AA213" s="17" cm="1">
        <f t="array" ref="AA213">SUMPRODUCT(--(IFERROR(HOUR(Flights_2026_09_303334353637345[entry_hour]),-1)=HOUR(AA$212)),--(IFERROR(Flights_2026_09_303334353637345[nfl],-1)&gt;=IF($V236=450,450,$V236)),--(IFERROR(Flights_2026_09_303334353637345[nfl],-1)&lt;=IF($V236=450,450,$V236+9)))</f>
        <v>0</v>
      </c>
      <c r="AB213" s="17" cm="1">
        <f t="array" ref="AB213">SUMPRODUCT(--(IFERROR(HOUR(Flights_2026_09_303334353637345[entry_hour]),-1)=HOUR(AB$212)),--(IFERROR(Flights_2026_09_303334353637345[nfl],-1)&gt;=IF($V236=450,450,$V236)),--(IFERROR(Flights_2026_09_303334353637345[nfl],-1)&lt;=IF($V236=450,450,$V236+9)))</f>
        <v>0</v>
      </c>
      <c r="AC213" s="17" cm="1">
        <f t="array" ref="AC213">SUMPRODUCT(--(IFERROR(HOUR(Flights_2026_09_303334353637345[entry_hour]),-1)=HOUR(AC$212)),--(IFERROR(Flights_2026_09_303334353637345[nfl],-1)&gt;=IF($V236=450,450,$V236)),--(IFERROR(Flights_2026_09_303334353637345[nfl],-1)&lt;=IF($V236=450,450,$V236+9)))</f>
        <v>1</v>
      </c>
      <c r="AD213" s="17" cm="1">
        <f t="array" ref="AD213">SUMPRODUCT(--(IFERROR(HOUR(Flights_2026_09_303334353637345[entry_hour]),-1)=HOUR(AD$212)),--(IFERROR(Flights_2026_09_303334353637345[nfl],-1)&gt;=IF($V236=450,450,$V236)),--(IFERROR(Flights_2026_09_303334353637345[nfl],-1)&lt;=IF($V236=450,450,$V236+9)))</f>
        <v>0</v>
      </c>
      <c r="AE213" s="17" cm="1">
        <f t="array" ref="AE213">SUMPRODUCT(--(IFERROR(HOUR(Flights_2026_09_303334353637345[entry_hour]),-1)=HOUR(AE$212)),--(IFERROR(Flights_2026_09_303334353637345[nfl],-1)&gt;=IF($V236=450,450,$V236)),--(IFERROR(Flights_2026_09_303334353637345[nfl],-1)&lt;=IF($V236=450,450,$V236+9)))</f>
        <v>0</v>
      </c>
      <c r="AF213" s="2">
        <v>0.625</v>
      </c>
      <c r="AG213" t="s">
        <v>840</v>
      </c>
      <c r="AH213" s="17">
        <v>230</v>
      </c>
      <c r="AI213" s="17" cm="1">
        <f t="array" ref="AI213">SUMPRODUCT(--(IFERROR(HOUR(Flights_2026_09_303334353637345[entry_hour]),-1)=HOUR(AF213)),--(IFERROR(Flights_2026_09_303334353637345[entry_sector],"")=AG213),--(IFERROR(Flights_2026_09_303334353637345[nfl],-1)&gt;=AH213),--(IFERROR(Flights_2026_09_303334353637345[nfl],-1)&lt;=IF(AH213=450,450,AH213+9)))</f>
        <v>0</v>
      </c>
    </row>
    <row r="214" spans="1:35" x14ac:dyDescent="0.2">
      <c r="W214" s="17" cm="1">
        <f t="array" ref="W214">SUMPRODUCT(--(IFERROR(HOUR(Flights_2026_09_303334353637345[entry_hour]),-1)=HOUR(W$212)),--(IFERROR(Flights_2026_09_303334353637345[nfl],-1)&gt;=IF($V237=450,450,$V237)),--(IFERROR(Flights_2026_09_303334353637345[nfl],-1)&lt;=IF($V237=450,450,$V237+9)))</f>
        <v>0</v>
      </c>
      <c r="X214" s="17" cm="1">
        <f t="array" ref="X214">SUMPRODUCT(--(IFERROR(HOUR(Flights_2026_09_303334353637345[entry_hour]),-1)=HOUR(X$212)),--(IFERROR(Flights_2026_09_303334353637345[nfl],-1)&gt;=IF($V237=450,450,$V237)),--(IFERROR(Flights_2026_09_303334353637345[nfl],-1)&lt;=IF($V237=450,450,$V237+9)))</f>
        <v>0</v>
      </c>
      <c r="Y214" s="17" cm="1">
        <f t="array" ref="Y214">SUMPRODUCT(--(IFERROR(HOUR(Flights_2026_09_303334353637345[entry_hour]),-1)=HOUR(Y$212)),--(IFERROR(Flights_2026_09_303334353637345[nfl],-1)&gt;=IF($V237=450,450,$V237)),--(IFERROR(Flights_2026_09_303334353637345[nfl],-1)&lt;=IF($V237=450,450,$V237+9)))</f>
        <v>0</v>
      </c>
      <c r="Z214" s="17" cm="1">
        <f t="array" ref="Z214">SUMPRODUCT(--(IFERROR(HOUR(Flights_2026_09_303334353637345[entry_hour]),-1)=HOUR(Z$212)),--(IFERROR(Flights_2026_09_303334353637345[nfl],-1)&gt;=IF($V237=450,450,$V237)),--(IFERROR(Flights_2026_09_303334353637345[nfl],-1)&lt;=IF($V237=450,450,$V237+9)))</f>
        <v>0</v>
      </c>
      <c r="AA214" s="17" cm="1">
        <f t="array" ref="AA214">SUMPRODUCT(--(IFERROR(HOUR(Flights_2026_09_303334353637345[entry_hour]),-1)=HOUR(AA$212)),--(IFERROR(Flights_2026_09_303334353637345[nfl],-1)&gt;=IF($V237=450,450,$V237)),--(IFERROR(Flights_2026_09_303334353637345[nfl],-1)&lt;=IF($V237=450,450,$V237+9)))</f>
        <v>0</v>
      </c>
      <c r="AB214" s="17" cm="1">
        <f t="array" ref="AB214">SUMPRODUCT(--(IFERROR(HOUR(Flights_2026_09_303334353637345[entry_hour]),-1)=HOUR(AB$212)),--(IFERROR(Flights_2026_09_303334353637345[nfl],-1)&gt;=IF($V237=450,450,$V237)),--(IFERROR(Flights_2026_09_303334353637345[nfl],-1)&lt;=IF($V237=450,450,$V237+9)))</f>
        <v>0</v>
      </c>
      <c r="AC214" s="17" cm="1">
        <f t="array" ref="AC214">SUMPRODUCT(--(IFERROR(HOUR(Flights_2026_09_303334353637345[entry_hour]),-1)=HOUR(AC$212)),--(IFERROR(Flights_2026_09_303334353637345[nfl],-1)&gt;=IF($V237=450,450,$V237)),--(IFERROR(Flights_2026_09_303334353637345[nfl],-1)&lt;=IF($V237=450,450,$V237+9)))</f>
        <v>0</v>
      </c>
      <c r="AD214" s="17" cm="1">
        <f t="array" ref="AD214">SUMPRODUCT(--(IFERROR(HOUR(Flights_2026_09_303334353637345[entry_hour]),-1)=HOUR(AD$212)),--(IFERROR(Flights_2026_09_303334353637345[nfl],-1)&gt;=IF($V237=450,450,$V237)),--(IFERROR(Flights_2026_09_303334353637345[nfl],-1)&lt;=IF($V237=450,450,$V237+9)))</f>
        <v>0</v>
      </c>
      <c r="AE214" s="17" cm="1">
        <f t="array" ref="AE214">SUMPRODUCT(--(IFERROR(HOUR(Flights_2026_09_303334353637345[entry_hour]),-1)=HOUR(AE$212)),--(IFERROR(Flights_2026_09_303334353637345[nfl],-1)&gt;=IF($V237=450,450,$V237)),--(IFERROR(Flights_2026_09_303334353637345[nfl],-1)&lt;=IF($V237=450,450,$V237+9)))</f>
        <v>0</v>
      </c>
      <c r="AF214" s="2">
        <v>0.625</v>
      </c>
      <c r="AG214" t="s">
        <v>840</v>
      </c>
      <c r="AH214" s="17">
        <v>240</v>
      </c>
      <c r="AI214" s="17" cm="1">
        <f t="array" ref="AI214">SUMPRODUCT(--(IFERROR(HOUR(Flights_2026_09_303334353637345[entry_hour]),-1)=HOUR(AF214)),--(IFERROR(Flights_2026_09_303334353637345[entry_sector],"")=AG214),--(IFERROR(Flights_2026_09_303334353637345[nfl],-1)&gt;=AH214),--(IFERROR(Flights_2026_09_303334353637345[nfl],-1)&lt;=IF(AH214=450,450,AH214+9)))</f>
        <v>0</v>
      </c>
    </row>
    <row r="215" spans="1:35" x14ac:dyDescent="0.2">
      <c r="W215" s="17" cm="1">
        <f t="array" ref="W215">SUMPRODUCT(--(IFERROR(HOUR(Flights_2026_09_303334353637345[entry_hour]),-1)=HOUR(W$212)),--(IFERROR(Flights_2026_09_303334353637345[nfl],-1)&gt;=IF($V238=450,450,$V238)),--(IFERROR(Flights_2026_09_303334353637345[nfl],-1)&lt;=IF($V238=450,450,$V238+9)))</f>
        <v>0</v>
      </c>
      <c r="X215" s="17" cm="1">
        <f t="array" ref="X215">SUMPRODUCT(--(IFERROR(HOUR(Flights_2026_09_303334353637345[entry_hour]),-1)=HOUR(X$212)),--(IFERROR(Flights_2026_09_303334353637345[nfl],-1)&gt;=IF($V238=450,450,$V238)),--(IFERROR(Flights_2026_09_303334353637345[nfl],-1)&lt;=IF($V238=450,450,$V238+9)))</f>
        <v>0</v>
      </c>
      <c r="Y215" s="17" cm="1">
        <f t="array" ref="Y215">SUMPRODUCT(--(IFERROR(HOUR(Flights_2026_09_303334353637345[entry_hour]),-1)=HOUR(Y$212)),--(IFERROR(Flights_2026_09_303334353637345[nfl],-1)&gt;=IF($V238=450,450,$V238)),--(IFERROR(Flights_2026_09_303334353637345[nfl],-1)&lt;=IF($V238=450,450,$V238+9)))</f>
        <v>0</v>
      </c>
      <c r="Z215" s="17" cm="1">
        <f t="array" ref="Z215">SUMPRODUCT(--(IFERROR(HOUR(Flights_2026_09_303334353637345[entry_hour]),-1)=HOUR(Z$212)),--(IFERROR(Flights_2026_09_303334353637345[nfl],-1)&gt;=IF($V238=450,450,$V238)),--(IFERROR(Flights_2026_09_303334353637345[nfl],-1)&lt;=IF($V238=450,450,$V238+9)))</f>
        <v>0</v>
      </c>
      <c r="AA215" s="17" cm="1">
        <f t="array" ref="AA215">SUMPRODUCT(--(IFERROR(HOUR(Flights_2026_09_303334353637345[entry_hour]),-1)=HOUR(AA$212)),--(IFERROR(Flights_2026_09_303334353637345[nfl],-1)&gt;=IF($V238=450,450,$V238)),--(IFERROR(Flights_2026_09_303334353637345[nfl],-1)&lt;=IF($V238=450,450,$V238+9)))</f>
        <v>0</v>
      </c>
      <c r="AB215" s="17" cm="1">
        <f t="array" ref="AB215">SUMPRODUCT(--(IFERROR(HOUR(Flights_2026_09_303334353637345[entry_hour]),-1)=HOUR(AB$212)),--(IFERROR(Flights_2026_09_303334353637345[nfl],-1)&gt;=IF($V238=450,450,$V238)),--(IFERROR(Flights_2026_09_303334353637345[nfl],-1)&lt;=IF($V238=450,450,$V238+9)))</f>
        <v>0</v>
      </c>
      <c r="AC215" s="17" cm="1">
        <f t="array" ref="AC215">SUMPRODUCT(--(IFERROR(HOUR(Flights_2026_09_303334353637345[entry_hour]),-1)=HOUR(AC$212)),--(IFERROR(Flights_2026_09_303334353637345[nfl],-1)&gt;=IF($V238=450,450,$V238)),--(IFERROR(Flights_2026_09_303334353637345[nfl],-1)&lt;=IF($V238=450,450,$V238+9)))</f>
        <v>0</v>
      </c>
      <c r="AD215" s="17" cm="1">
        <f t="array" ref="AD215">SUMPRODUCT(--(IFERROR(HOUR(Flights_2026_09_303334353637345[entry_hour]),-1)=HOUR(AD$212)),--(IFERROR(Flights_2026_09_303334353637345[nfl],-1)&gt;=IF($V238=450,450,$V238)),--(IFERROR(Flights_2026_09_303334353637345[nfl],-1)&lt;=IF($V238=450,450,$V238+9)))</f>
        <v>2</v>
      </c>
      <c r="AE215" s="17" cm="1">
        <f t="array" ref="AE215">SUMPRODUCT(--(IFERROR(HOUR(Flights_2026_09_303334353637345[entry_hour]),-1)=HOUR(AE$212)),--(IFERROR(Flights_2026_09_303334353637345[nfl],-1)&gt;=IF($V238=450,450,$V238)),--(IFERROR(Flights_2026_09_303334353637345[nfl],-1)&lt;=IF($V238=450,450,$V238+9)))</f>
        <v>0</v>
      </c>
      <c r="AF215" s="2">
        <v>0.625</v>
      </c>
      <c r="AG215" t="s">
        <v>840</v>
      </c>
      <c r="AH215" s="17">
        <v>250</v>
      </c>
      <c r="AI215" s="17" cm="1">
        <f t="array" ref="AI215">SUMPRODUCT(--(IFERROR(HOUR(Flights_2026_09_303334353637345[entry_hour]),-1)=HOUR(AF215)),--(IFERROR(Flights_2026_09_303334353637345[entry_sector],"")=AG215),--(IFERROR(Flights_2026_09_303334353637345[nfl],-1)&gt;=AH215),--(IFERROR(Flights_2026_09_303334353637345[nfl],-1)&lt;=IF(AH215=450,450,AH215+9)))</f>
        <v>0</v>
      </c>
    </row>
    <row r="216" spans="1:35" x14ac:dyDescent="0.2">
      <c r="W216" s="17" cm="1">
        <f t="array" ref="W216">SUMPRODUCT(--(IFERROR(HOUR(Flights_2026_09_303334353637345[entry_hour]),-1)=HOUR(W$212)),--(IFERROR(Flights_2026_09_303334353637345[nfl],-1)&gt;=IF($V239=450,450,$V239)),--(IFERROR(Flights_2026_09_303334353637345[nfl],-1)&lt;=IF($V239=450,450,$V239+9)))</f>
        <v>0</v>
      </c>
      <c r="X216" s="17" cm="1">
        <f t="array" ref="X216">SUMPRODUCT(--(IFERROR(HOUR(Flights_2026_09_303334353637345[entry_hour]),-1)=HOUR(X$212)),--(IFERROR(Flights_2026_09_303334353637345[nfl],-1)&gt;=IF($V239=450,450,$V239)),--(IFERROR(Flights_2026_09_303334353637345[nfl],-1)&lt;=IF($V239=450,450,$V239+9)))</f>
        <v>0</v>
      </c>
      <c r="Y216" s="17" cm="1">
        <f t="array" ref="Y216">SUMPRODUCT(--(IFERROR(HOUR(Flights_2026_09_303334353637345[entry_hour]),-1)=HOUR(Y$212)),--(IFERROR(Flights_2026_09_303334353637345[nfl],-1)&gt;=IF($V239=450,450,$V239)),--(IFERROR(Flights_2026_09_303334353637345[nfl],-1)&lt;=IF($V239=450,450,$V239+9)))</f>
        <v>0</v>
      </c>
      <c r="Z216" s="17" cm="1">
        <f t="array" ref="Z216">SUMPRODUCT(--(IFERROR(HOUR(Flights_2026_09_303334353637345[entry_hour]),-1)=HOUR(Z$212)),--(IFERROR(Flights_2026_09_303334353637345[nfl],-1)&gt;=IF($V239=450,450,$V239)),--(IFERROR(Flights_2026_09_303334353637345[nfl],-1)&lt;=IF($V239=450,450,$V239+9)))</f>
        <v>0</v>
      </c>
      <c r="AA216" s="17" cm="1">
        <f t="array" ref="AA216">SUMPRODUCT(--(IFERROR(HOUR(Flights_2026_09_303334353637345[entry_hour]),-1)=HOUR(AA$212)),--(IFERROR(Flights_2026_09_303334353637345[nfl],-1)&gt;=IF($V239=450,450,$V239)),--(IFERROR(Flights_2026_09_303334353637345[nfl],-1)&lt;=IF($V239=450,450,$V239+9)))</f>
        <v>0</v>
      </c>
      <c r="AB216" s="17" cm="1">
        <f t="array" ref="AB216">SUMPRODUCT(--(IFERROR(HOUR(Flights_2026_09_303334353637345[entry_hour]),-1)=HOUR(AB$212)),--(IFERROR(Flights_2026_09_303334353637345[nfl],-1)&gt;=IF($V239=450,450,$V239)),--(IFERROR(Flights_2026_09_303334353637345[nfl],-1)&lt;=IF($V239=450,450,$V239+9)))</f>
        <v>0</v>
      </c>
      <c r="AC216" s="17" cm="1">
        <f t="array" ref="AC216">SUMPRODUCT(--(IFERROR(HOUR(Flights_2026_09_303334353637345[entry_hour]),-1)=HOUR(AC$212)),--(IFERROR(Flights_2026_09_303334353637345[nfl],-1)&gt;=IF($V239=450,450,$V239)),--(IFERROR(Flights_2026_09_303334353637345[nfl],-1)&lt;=IF($V239=450,450,$V239+9)))</f>
        <v>0</v>
      </c>
      <c r="AD216" s="17" cm="1">
        <f t="array" ref="AD216">SUMPRODUCT(--(IFERROR(HOUR(Flights_2026_09_303334353637345[entry_hour]),-1)=HOUR(AD$212)),--(IFERROR(Flights_2026_09_303334353637345[nfl],-1)&gt;=IF($V239=450,450,$V239)),--(IFERROR(Flights_2026_09_303334353637345[nfl],-1)&lt;=IF($V239=450,450,$V239+9)))</f>
        <v>0</v>
      </c>
      <c r="AE216" s="17" cm="1">
        <f t="array" ref="AE216">SUMPRODUCT(--(IFERROR(HOUR(Flights_2026_09_303334353637345[entry_hour]),-1)=HOUR(AE$212)),--(IFERROR(Flights_2026_09_303334353637345[nfl],-1)&gt;=IF($V239=450,450,$V239)),--(IFERROR(Flights_2026_09_303334353637345[nfl],-1)&lt;=IF($V239=450,450,$V239+9)))</f>
        <v>0</v>
      </c>
      <c r="AF216" s="2">
        <v>0.625</v>
      </c>
      <c r="AG216" t="s">
        <v>840</v>
      </c>
      <c r="AH216" s="17">
        <v>260</v>
      </c>
      <c r="AI216" s="17" cm="1">
        <f t="array" ref="AI216">SUMPRODUCT(--(IFERROR(HOUR(Flights_2026_09_303334353637345[entry_hour]),-1)=HOUR(AF216)),--(IFERROR(Flights_2026_09_303334353637345[entry_sector],"")=AG216),--(IFERROR(Flights_2026_09_303334353637345[nfl],-1)&gt;=AH216),--(IFERROR(Flights_2026_09_303334353637345[nfl],-1)&lt;=IF(AH216=450,450,AH216+9)))</f>
        <v>0</v>
      </c>
    </row>
    <row r="217" spans="1:35" x14ac:dyDescent="0.2">
      <c r="W217" s="17" cm="1">
        <f t="array" ref="W217">SUMPRODUCT(--(IFERROR(HOUR(Flights_2026_09_303334353637345[entry_hour]),-1)=HOUR(W$212)),--(IFERROR(Flights_2026_09_303334353637345[nfl],-1)&gt;=IF($V240=450,450,$V240)),--(IFERROR(Flights_2026_09_303334353637345[nfl],-1)&lt;=IF($V240=450,450,$V240+9)))</f>
        <v>0</v>
      </c>
      <c r="X217" s="17" cm="1">
        <f t="array" ref="X217">SUMPRODUCT(--(IFERROR(HOUR(Flights_2026_09_303334353637345[entry_hour]),-1)=HOUR(X$212)),--(IFERROR(Flights_2026_09_303334353637345[nfl],-1)&gt;=IF($V240=450,450,$V240)),--(IFERROR(Flights_2026_09_303334353637345[nfl],-1)&lt;=IF($V240=450,450,$V240+9)))</f>
        <v>0</v>
      </c>
      <c r="Y217" s="17" cm="1">
        <f t="array" ref="Y217">SUMPRODUCT(--(IFERROR(HOUR(Flights_2026_09_303334353637345[entry_hour]),-1)=HOUR(Y$212)),--(IFERROR(Flights_2026_09_303334353637345[nfl],-1)&gt;=IF($V240=450,450,$V240)),--(IFERROR(Flights_2026_09_303334353637345[nfl],-1)&lt;=IF($V240=450,450,$V240+9)))</f>
        <v>3</v>
      </c>
      <c r="Z217" s="17" cm="1">
        <f t="array" ref="Z217">SUMPRODUCT(--(IFERROR(HOUR(Flights_2026_09_303334353637345[entry_hour]),-1)=HOUR(Z$212)),--(IFERROR(Flights_2026_09_303334353637345[nfl],-1)&gt;=IF($V240=450,450,$V240)),--(IFERROR(Flights_2026_09_303334353637345[nfl],-1)&lt;=IF($V240=450,450,$V240+9)))</f>
        <v>0</v>
      </c>
      <c r="AA217" s="17" cm="1">
        <f t="array" ref="AA217">SUMPRODUCT(--(IFERROR(HOUR(Flights_2026_09_303334353637345[entry_hour]),-1)=HOUR(AA$212)),--(IFERROR(Flights_2026_09_303334353637345[nfl],-1)&gt;=IF($V240=450,450,$V240)),--(IFERROR(Flights_2026_09_303334353637345[nfl],-1)&lt;=IF($V240=450,450,$V240+9)))</f>
        <v>1</v>
      </c>
      <c r="AB217" s="17" cm="1">
        <f t="array" ref="AB217">SUMPRODUCT(--(IFERROR(HOUR(Flights_2026_09_303334353637345[entry_hour]),-1)=HOUR(AB$212)),--(IFERROR(Flights_2026_09_303334353637345[nfl],-1)&gt;=IF($V240=450,450,$V240)),--(IFERROR(Flights_2026_09_303334353637345[nfl],-1)&lt;=IF($V240=450,450,$V240+9)))</f>
        <v>0</v>
      </c>
      <c r="AC217" s="17" cm="1">
        <f t="array" ref="AC217">SUMPRODUCT(--(IFERROR(HOUR(Flights_2026_09_303334353637345[entry_hour]),-1)=HOUR(AC$212)),--(IFERROR(Flights_2026_09_303334353637345[nfl],-1)&gt;=IF($V240=450,450,$V240)),--(IFERROR(Flights_2026_09_303334353637345[nfl],-1)&lt;=IF($V240=450,450,$V240+9)))</f>
        <v>0</v>
      </c>
      <c r="AD217" s="17" cm="1">
        <f t="array" ref="AD217">SUMPRODUCT(--(IFERROR(HOUR(Flights_2026_09_303334353637345[entry_hour]),-1)=HOUR(AD$212)),--(IFERROR(Flights_2026_09_303334353637345[nfl],-1)&gt;=IF($V240=450,450,$V240)),--(IFERROR(Flights_2026_09_303334353637345[nfl],-1)&lt;=IF($V240=450,450,$V240+9)))</f>
        <v>0</v>
      </c>
      <c r="AE217" s="17" cm="1">
        <f t="array" ref="AE217">SUMPRODUCT(--(IFERROR(HOUR(Flights_2026_09_303334353637345[entry_hour]),-1)=HOUR(AE$212)),--(IFERROR(Flights_2026_09_303334353637345[nfl],-1)&gt;=IF($V240=450,450,$V240)),--(IFERROR(Flights_2026_09_303334353637345[nfl],-1)&lt;=IF($V240=450,450,$V240+9)))</f>
        <v>0</v>
      </c>
      <c r="AF217" s="2">
        <v>0.625</v>
      </c>
      <c r="AG217" t="s">
        <v>840</v>
      </c>
      <c r="AH217" s="17">
        <v>270</v>
      </c>
      <c r="AI217" s="17" cm="1">
        <f t="array" ref="AI217">SUMPRODUCT(--(IFERROR(HOUR(Flights_2026_09_303334353637345[entry_hour]),-1)=HOUR(AF217)),--(IFERROR(Flights_2026_09_303334353637345[entry_sector],"")=AG217),--(IFERROR(Flights_2026_09_303334353637345[nfl],-1)&gt;=AH217),--(IFERROR(Flights_2026_09_303334353637345[nfl],-1)&lt;=IF(AH217=450,450,AH217+9)))</f>
        <v>0</v>
      </c>
    </row>
    <row r="218" spans="1:35" x14ac:dyDescent="0.2">
      <c r="W218" s="17" cm="1">
        <f t="array" ref="W218">SUMPRODUCT(--(IFERROR(HOUR(Flights_2026_09_303334353637345[entry_hour]),-1)=HOUR(W$212)),--(IFERROR(Flights_2026_09_303334353637345[nfl],-1)&gt;=IF($V241=450,450,$V241)),--(IFERROR(Flights_2026_09_303334353637345[nfl],-1)&lt;=IF($V241=450,450,$V241+9)))</f>
        <v>0</v>
      </c>
      <c r="X218" s="17" cm="1">
        <f t="array" ref="X218">SUMPRODUCT(--(IFERROR(HOUR(Flights_2026_09_303334353637345[entry_hour]),-1)=HOUR(X$212)),--(IFERROR(Flights_2026_09_303334353637345[nfl],-1)&gt;=IF($V241=450,450,$V241)),--(IFERROR(Flights_2026_09_303334353637345[nfl],-1)&lt;=IF($V241=450,450,$V241+9)))</f>
        <v>0</v>
      </c>
      <c r="Y218" s="17" cm="1">
        <f t="array" ref="Y218">SUMPRODUCT(--(IFERROR(HOUR(Flights_2026_09_303334353637345[entry_hour]),-1)=HOUR(Y$212)),--(IFERROR(Flights_2026_09_303334353637345[nfl],-1)&gt;=IF($V241=450,450,$V241)),--(IFERROR(Flights_2026_09_303334353637345[nfl],-1)&lt;=IF($V241=450,450,$V241+9)))</f>
        <v>0</v>
      </c>
      <c r="Z218" s="17" cm="1">
        <f t="array" ref="Z218">SUMPRODUCT(--(IFERROR(HOUR(Flights_2026_09_303334353637345[entry_hour]),-1)=HOUR(Z$212)),--(IFERROR(Flights_2026_09_303334353637345[nfl],-1)&gt;=IF($V241=450,450,$V241)),--(IFERROR(Flights_2026_09_303334353637345[nfl],-1)&lt;=IF($V241=450,450,$V241+9)))</f>
        <v>0</v>
      </c>
      <c r="AA218" s="17" cm="1">
        <f t="array" ref="AA218">SUMPRODUCT(--(IFERROR(HOUR(Flights_2026_09_303334353637345[entry_hour]),-1)=HOUR(AA$212)),--(IFERROR(Flights_2026_09_303334353637345[nfl],-1)&gt;=IF($V241=450,450,$V241)),--(IFERROR(Flights_2026_09_303334353637345[nfl],-1)&lt;=IF($V241=450,450,$V241+9)))</f>
        <v>0</v>
      </c>
      <c r="AB218" s="17" cm="1">
        <f t="array" ref="AB218">SUMPRODUCT(--(IFERROR(HOUR(Flights_2026_09_303334353637345[entry_hour]),-1)=HOUR(AB$212)),--(IFERROR(Flights_2026_09_303334353637345[nfl],-1)&gt;=IF($V241=450,450,$V241)),--(IFERROR(Flights_2026_09_303334353637345[nfl],-1)&lt;=IF($V241=450,450,$V241+9)))</f>
        <v>0</v>
      </c>
      <c r="AC218" s="17" cm="1">
        <f t="array" ref="AC218">SUMPRODUCT(--(IFERROR(HOUR(Flights_2026_09_303334353637345[entry_hour]),-1)=HOUR(AC$212)),--(IFERROR(Flights_2026_09_303334353637345[nfl],-1)&gt;=IF($V241=450,450,$V241)),--(IFERROR(Flights_2026_09_303334353637345[nfl],-1)&lt;=IF($V241=450,450,$V241+9)))</f>
        <v>1</v>
      </c>
      <c r="AD218" s="17" cm="1">
        <f t="array" ref="AD218">SUMPRODUCT(--(IFERROR(HOUR(Flights_2026_09_303334353637345[entry_hour]),-1)=HOUR(AD$212)),--(IFERROR(Flights_2026_09_303334353637345[nfl],-1)&gt;=IF($V241=450,450,$V241)),--(IFERROR(Flights_2026_09_303334353637345[nfl],-1)&lt;=IF($V241=450,450,$V241+9)))</f>
        <v>0</v>
      </c>
      <c r="AE218" s="17" cm="1">
        <f t="array" ref="AE218">SUMPRODUCT(--(IFERROR(HOUR(Flights_2026_09_303334353637345[entry_hour]),-1)=HOUR(AE$212)),--(IFERROR(Flights_2026_09_303334353637345[nfl],-1)&gt;=IF($V241=450,450,$V241)),--(IFERROR(Flights_2026_09_303334353637345[nfl],-1)&lt;=IF($V241=450,450,$V241+9)))</f>
        <v>0</v>
      </c>
      <c r="AF218" s="2">
        <v>0.625</v>
      </c>
      <c r="AG218" t="s">
        <v>840</v>
      </c>
      <c r="AH218" s="17">
        <v>280</v>
      </c>
      <c r="AI218" s="17" cm="1">
        <f t="array" ref="AI218">SUMPRODUCT(--(IFERROR(HOUR(Flights_2026_09_303334353637345[entry_hour]),-1)=HOUR(AF218)),--(IFERROR(Flights_2026_09_303334353637345[entry_sector],"")=AG218),--(IFERROR(Flights_2026_09_303334353637345[nfl],-1)&gt;=AH218),--(IFERROR(Flights_2026_09_303334353637345[nfl],-1)&lt;=IF(AH218=450,450,AH218+9)))</f>
        <v>0</v>
      </c>
    </row>
    <row r="219" spans="1:35" x14ac:dyDescent="0.2">
      <c r="W219" s="17" cm="1">
        <f t="array" ref="W219">SUMPRODUCT(--(IFERROR(HOUR(Flights_2026_09_303334353637345[entry_hour]),-1)=HOUR(W$212)),--(IFERROR(Flights_2026_09_303334353637345[nfl],-1)&gt;=IF($V242=450,450,$V242)),--(IFERROR(Flights_2026_09_303334353637345[nfl],-1)&lt;=IF($V242=450,450,$V242+9)))</f>
        <v>1</v>
      </c>
      <c r="X219" s="17" cm="1">
        <f t="array" ref="X219">SUMPRODUCT(--(IFERROR(HOUR(Flights_2026_09_303334353637345[entry_hour]),-1)=HOUR(X$212)),--(IFERROR(Flights_2026_09_303334353637345[nfl],-1)&gt;=IF($V242=450,450,$V242)),--(IFERROR(Flights_2026_09_303334353637345[nfl],-1)&lt;=IF($V242=450,450,$V242+9)))</f>
        <v>0</v>
      </c>
      <c r="Y219" s="17" cm="1">
        <f t="array" ref="Y219">SUMPRODUCT(--(IFERROR(HOUR(Flights_2026_09_303334353637345[entry_hour]),-1)=HOUR(Y$212)),--(IFERROR(Flights_2026_09_303334353637345[nfl],-1)&gt;=IF($V242=450,450,$V242)),--(IFERROR(Flights_2026_09_303334353637345[nfl],-1)&lt;=IF($V242=450,450,$V242+9)))</f>
        <v>1</v>
      </c>
      <c r="Z219" s="17" cm="1">
        <f t="array" ref="Z219">SUMPRODUCT(--(IFERROR(HOUR(Flights_2026_09_303334353637345[entry_hour]),-1)=HOUR(Z$212)),--(IFERROR(Flights_2026_09_303334353637345[nfl],-1)&gt;=IF($V242=450,450,$V242)),--(IFERROR(Flights_2026_09_303334353637345[nfl],-1)&lt;=IF($V242=450,450,$V242+9)))</f>
        <v>2</v>
      </c>
      <c r="AA219" s="17" cm="1">
        <f t="array" ref="AA219">SUMPRODUCT(--(IFERROR(HOUR(Flights_2026_09_303334353637345[entry_hour]),-1)=HOUR(AA$212)),--(IFERROR(Flights_2026_09_303334353637345[nfl],-1)&gt;=IF($V242=450,450,$V242)),--(IFERROR(Flights_2026_09_303334353637345[nfl],-1)&lt;=IF($V242=450,450,$V242+9)))</f>
        <v>0</v>
      </c>
      <c r="AB219" s="17" cm="1">
        <f t="array" ref="AB219">SUMPRODUCT(--(IFERROR(HOUR(Flights_2026_09_303334353637345[entry_hour]),-1)=HOUR(AB$212)),--(IFERROR(Flights_2026_09_303334353637345[nfl],-1)&gt;=IF($V242=450,450,$V242)),--(IFERROR(Flights_2026_09_303334353637345[nfl],-1)&lt;=IF($V242=450,450,$V242+9)))</f>
        <v>1</v>
      </c>
      <c r="AC219" s="17" cm="1">
        <f t="array" ref="AC219">SUMPRODUCT(--(IFERROR(HOUR(Flights_2026_09_303334353637345[entry_hour]),-1)=HOUR(AC$212)),--(IFERROR(Flights_2026_09_303334353637345[nfl],-1)&gt;=IF($V242=450,450,$V242)),--(IFERROR(Flights_2026_09_303334353637345[nfl],-1)&lt;=IF($V242=450,450,$V242+9)))</f>
        <v>2</v>
      </c>
      <c r="AD219" s="17" cm="1">
        <f t="array" ref="AD219">SUMPRODUCT(--(IFERROR(HOUR(Flights_2026_09_303334353637345[entry_hour]),-1)=HOUR(AD$212)),--(IFERROR(Flights_2026_09_303334353637345[nfl],-1)&gt;=IF($V242=450,450,$V242)),--(IFERROR(Flights_2026_09_303334353637345[nfl],-1)&lt;=IF($V242=450,450,$V242+9)))</f>
        <v>1</v>
      </c>
      <c r="AE219" s="17" cm="1">
        <f t="array" ref="AE219">SUMPRODUCT(--(IFERROR(HOUR(Flights_2026_09_303334353637345[entry_hour]),-1)=HOUR(AE$212)),--(IFERROR(Flights_2026_09_303334353637345[nfl],-1)&gt;=IF($V242=450,450,$V242)),--(IFERROR(Flights_2026_09_303334353637345[nfl],-1)&lt;=IF($V242=450,450,$V242+9)))</f>
        <v>0</v>
      </c>
      <c r="AF219" s="2">
        <v>0.625</v>
      </c>
      <c r="AG219" t="s">
        <v>840</v>
      </c>
      <c r="AH219" s="17">
        <v>290</v>
      </c>
      <c r="AI219" s="17" cm="1">
        <f t="array" ref="AI219">SUMPRODUCT(--(IFERROR(HOUR(Flights_2026_09_303334353637345[entry_hour]),-1)=HOUR(AF219)),--(IFERROR(Flights_2026_09_303334353637345[entry_sector],"")=AG219),--(IFERROR(Flights_2026_09_303334353637345[nfl],-1)&gt;=AH219),--(IFERROR(Flights_2026_09_303334353637345[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SUMPRODUCT(--(IFERROR(HOUR(Flights_2026_09_303334353637345[entry_hour]),-1)=HOUR(W$212)),--(IFERROR(Flights_2026_09_303334353637345[nfl],-1)&gt;=IF($V243=450,450,$V243)),--(IFERROR(Flights_2026_09_303334353637345[nfl],-1)&lt;=IF($V243=450,450,$V243+9)))</f>
        <v>0</v>
      </c>
      <c r="X220" s="17" cm="1">
        <f t="array" ref="X220">SUMPRODUCT(--(IFERROR(HOUR(Flights_2026_09_303334353637345[entry_hour]),-1)=HOUR(X$212)),--(IFERROR(Flights_2026_09_303334353637345[nfl],-1)&gt;=IF($V243=450,450,$V243)),--(IFERROR(Flights_2026_09_303334353637345[nfl],-1)&lt;=IF($V243=450,450,$V243+9)))</f>
        <v>0</v>
      </c>
      <c r="Y220" s="17" cm="1">
        <f t="array" ref="Y220">SUMPRODUCT(--(IFERROR(HOUR(Flights_2026_09_303334353637345[entry_hour]),-1)=HOUR(Y$212)),--(IFERROR(Flights_2026_09_303334353637345[nfl],-1)&gt;=IF($V243=450,450,$V243)),--(IFERROR(Flights_2026_09_303334353637345[nfl],-1)&lt;=IF($V243=450,450,$V243+9)))</f>
        <v>0</v>
      </c>
      <c r="Z220" s="17" cm="1">
        <f t="array" ref="Z220">SUMPRODUCT(--(IFERROR(HOUR(Flights_2026_09_303334353637345[entry_hour]),-1)=HOUR(Z$212)),--(IFERROR(Flights_2026_09_303334353637345[nfl],-1)&gt;=IF($V243=450,450,$V243)),--(IFERROR(Flights_2026_09_303334353637345[nfl],-1)&lt;=IF($V243=450,450,$V243+9)))</f>
        <v>1</v>
      </c>
      <c r="AA220" s="17" cm="1">
        <f t="array" ref="AA220">SUMPRODUCT(--(IFERROR(HOUR(Flights_2026_09_303334353637345[entry_hour]),-1)=HOUR(AA$212)),--(IFERROR(Flights_2026_09_303334353637345[nfl],-1)&gt;=IF($V243=450,450,$V243)),--(IFERROR(Flights_2026_09_303334353637345[nfl],-1)&lt;=IF($V243=450,450,$V243+9)))</f>
        <v>0</v>
      </c>
      <c r="AB220" s="17" cm="1">
        <f t="array" ref="AB220">SUMPRODUCT(--(IFERROR(HOUR(Flights_2026_09_303334353637345[entry_hour]),-1)=HOUR(AB$212)),--(IFERROR(Flights_2026_09_303334353637345[nfl],-1)&gt;=IF($V243=450,450,$V243)),--(IFERROR(Flights_2026_09_303334353637345[nfl],-1)&lt;=IF($V243=450,450,$V243+9)))</f>
        <v>0</v>
      </c>
      <c r="AC220" s="17" cm="1">
        <f t="array" ref="AC220">SUMPRODUCT(--(IFERROR(HOUR(Flights_2026_09_303334353637345[entry_hour]),-1)=HOUR(AC$212)),--(IFERROR(Flights_2026_09_303334353637345[nfl],-1)&gt;=IF($V243=450,450,$V243)),--(IFERROR(Flights_2026_09_303334353637345[nfl],-1)&lt;=IF($V243=450,450,$V243+9)))</f>
        <v>0</v>
      </c>
      <c r="AD220" s="17" cm="1">
        <f t="array" ref="AD220">SUMPRODUCT(--(IFERROR(HOUR(Flights_2026_09_303334353637345[entry_hour]),-1)=HOUR(AD$212)),--(IFERROR(Flights_2026_09_303334353637345[nfl],-1)&gt;=IF($V243=450,450,$V243)),--(IFERROR(Flights_2026_09_303334353637345[nfl],-1)&lt;=IF($V243=450,450,$V243+9)))</f>
        <v>0</v>
      </c>
      <c r="AE220" s="17" cm="1">
        <f t="array" ref="AE220">SUMPRODUCT(--(IFERROR(HOUR(Flights_2026_09_303334353637345[entry_hour]),-1)=HOUR(AE$212)),--(IFERROR(Flights_2026_09_303334353637345[nfl],-1)&gt;=IF($V243=450,450,$V243)),--(IFERROR(Flights_2026_09_303334353637345[nfl],-1)&lt;=IF($V243=450,450,$V243+9)))</f>
        <v>0</v>
      </c>
      <c r="AF220" s="2">
        <v>0.625</v>
      </c>
      <c r="AG220" t="s">
        <v>840</v>
      </c>
      <c r="AH220" s="17">
        <v>300</v>
      </c>
      <c r="AI220" s="17" cm="1">
        <f t="array" ref="AI220">SUMPRODUCT(--(IFERROR(HOUR(Flights_2026_09_303334353637345[entry_hour]),-1)=HOUR(AF220)),--(IFERROR(Flights_2026_09_303334353637345[entry_sector],"")=AG220),--(IFERROR(Flights_2026_09_303334353637345[nfl],-1)&gt;=AH220),--(IFERROR(Flights_2026_09_303334353637345[nfl],-1)&lt;=IF(AH220=450,450,AH220+9)))</f>
        <v>0</v>
      </c>
    </row>
    <row r="221" spans="1:35" x14ac:dyDescent="0.2">
      <c r="A221" s="4">
        <v>0.58333333333333337</v>
      </c>
      <c r="B221" s="28" cm="1">
        <f t="array" ref="B221">_xlfn.LET(_xlpm.h,HOUR($A221),_xlpm.s,B$220,_xlpm.hrs,IFERROR(HOUR(Flights_2026_09_303334353637345[entry_hour]),-1),_xlpm.sectors,IF(_xlpm.s="Sector 4",_xlfn.XLOOKUP(Flights_2026_09_303334353637345[adep],Tabla42[ADEP],Tabla42[Sector_4],""),Flights_2026_09_303334353637345[entry_sector]),SUMPRODUCT(--(_xlpm.hrs=_xlpm.h),--(_xlpm.sectors=_xlpm.s)))</f>
        <v>0</v>
      </c>
      <c r="C221" s="28" cm="1">
        <f t="array" ref="C221">_xlfn.LET(_xlpm.h,HOUR($A221),_xlpm.s,C$220,_xlpm.hrs,IFERROR(HOUR(Flights_2026_09_303334353637345[entry_hour]),-1),_xlpm.sectors,IF(_xlpm.s="Sector 4",_xlfn.XLOOKUP(Flights_2026_09_303334353637345[adep],Tabla42[ADEP],Tabla42[Sector_4],""),Flights_2026_09_303334353637345[entry_sector]),SUMPRODUCT(--(_xlpm.hrs=_xlpm.h),--(_xlpm.sectors=_xlpm.s)))</f>
        <v>0</v>
      </c>
      <c r="D221" s="28" cm="1">
        <f t="array" ref="D221">_xlfn.LET(_xlpm.h,HOUR($A221),_xlpm.s,D$220,_xlpm.hrs,IFERROR(HOUR(Flights_2026_09_303334353637345[entry_hour]),-1),_xlpm.sectors,IF(_xlpm.s="Sector 4",_xlfn.XLOOKUP(Flights_2026_09_303334353637345[adep],Tabla42[ADEP],Tabla42[Sector_4],""),Flights_2026_09_303334353637345[entry_sector]),SUMPRODUCT(--(_xlpm.hrs=_xlpm.h),--(_xlpm.sectors=_xlpm.s)))</f>
        <v>3</v>
      </c>
      <c r="E221" s="28" cm="1">
        <f t="array" ref="E221">_xlfn.LET(_xlpm.h,HOUR($A221),_xlpm.s,E$220,_xlpm.hrs,IFERROR(HOUR(Flights_2026_09_303334353637345[entry_hour]),-1),_xlpm.sectors,IF(_xlpm.s="Sector 4",_xlfn.XLOOKUP(Flights_2026_09_303334353637345[adep],Tabla42[ADEP],Tabla42[Sector_4],""),Flights_2026_09_303334353637345[entry_sector]),SUMPRODUCT(--(_xlpm.hrs=_xlpm.h),--(_xlpm.sectors=_xlpm.s)))</f>
        <v>6</v>
      </c>
      <c r="F221" s="28" cm="1">
        <f t="array" ref="F221">_xlfn.LET(_xlpm.h,HOUR($A221),_xlpm.s,F$220,_xlpm.hrs,IFERROR(HOUR(Flights_2026_09_303334353637345[entry_hour]),-1),_xlpm.sectors,IF(_xlpm.s="Sector 4",_xlfn.XLOOKUP(Flights_2026_09_303334353637345[adep],Tabla42[ADEP],Tabla42[Sector_4],""),Flights_2026_09_303334353637345[entry_sector]),SUMPRODUCT(--(_xlpm.hrs=_xlpm.h),--(_xlpm.sectors=_xlpm.s)))</f>
        <v>3</v>
      </c>
      <c r="G221" s="28" cm="1">
        <f t="array" ref="G221">_xlfn.LET(_xlpm.h,HOUR($A221),_xlpm.s,G$220,_xlpm.hrs,IFERROR(HOUR(Flights_2026_09_303334353637345[entry_hour]),-1),_xlpm.sectors,IF(_xlpm.s="Sector 4",_xlfn.XLOOKUP(Flights_2026_09_303334353637345[adep],Tabla42[ADEP],Tabla42[Sector_4],""),Flights_2026_09_303334353637345[entry_sector]),SUMPRODUCT(--(_xlpm.hrs=_xlpm.h),--(_xlpm.sectors=_xlpm.s)))</f>
        <v>2</v>
      </c>
      <c r="H221" s="17" cm="1">
        <f t="array" ref="H221">_xlfn.LET(_xlpm.h,HOUR($A221),_xlpm.s,H$220,_xlpm.hrs,IFERROR(HOUR(Flights_2026_09_303334353637345[entry_hour]),-1),_xlpm.sectors,IF(_xlpm.s="Sector 4",_xlfn.XLOOKUP(Flights_2026_09_303334353637345[adep],Tabla42[ADEP],Tabla42[Sector_4],""),Flights_2026_09_303334353637345[entry_sector]),SUMPRODUCT(--(_xlpm.hrs=_xlpm.h),--(_xlpm.sectors=_xlpm.s)))</f>
        <v>1</v>
      </c>
      <c r="I221" s="17">
        <f t="shared" ref="I221:I229" si="1">SUM(B221:H221)</f>
        <v>15</v>
      </c>
      <c r="W221" s="17" cm="1">
        <f t="array" ref="W221">SUMPRODUCT(--(IFERROR(HOUR(Flights_2026_09_303334353637345[entry_hour]),-1)=HOUR(W$212)),--(IFERROR(Flights_2026_09_303334353637345[nfl],-1)&gt;=IF($V244=450,450,$V244)),--(IFERROR(Flights_2026_09_303334353637345[nfl],-1)&lt;=IF($V244=450,450,$V244+9)))</f>
        <v>1</v>
      </c>
      <c r="X221" s="17" cm="1">
        <f t="array" ref="X221">SUMPRODUCT(--(IFERROR(HOUR(Flights_2026_09_303334353637345[entry_hour]),-1)=HOUR(X$212)),--(IFERROR(Flights_2026_09_303334353637345[nfl],-1)&gt;=IF($V244=450,450,$V244)),--(IFERROR(Flights_2026_09_303334353637345[nfl],-1)&lt;=IF($V244=450,450,$V244+9)))</f>
        <v>0</v>
      </c>
      <c r="Y221" s="17" cm="1">
        <f t="array" ref="Y221">SUMPRODUCT(--(IFERROR(HOUR(Flights_2026_09_303334353637345[entry_hour]),-1)=HOUR(Y$212)),--(IFERROR(Flights_2026_09_303334353637345[nfl],-1)&gt;=IF($V244=450,450,$V244)),--(IFERROR(Flights_2026_09_303334353637345[nfl],-1)&lt;=IF($V244=450,450,$V244+9)))</f>
        <v>1</v>
      </c>
      <c r="Z221" s="17" cm="1">
        <f t="array" ref="Z221">SUMPRODUCT(--(IFERROR(HOUR(Flights_2026_09_303334353637345[entry_hour]),-1)=HOUR(Z$212)),--(IFERROR(Flights_2026_09_303334353637345[nfl],-1)&gt;=IF($V244=450,450,$V244)),--(IFERROR(Flights_2026_09_303334353637345[nfl],-1)&lt;=IF($V244=450,450,$V244+9)))</f>
        <v>5</v>
      </c>
      <c r="AA221" s="17" cm="1">
        <f t="array" ref="AA221">SUMPRODUCT(--(IFERROR(HOUR(Flights_2026_09_303334353637345[entry_hour]),-1)=HOUR(AA$212)),--(IFERROR(Flights_2026_09_303334353637345[nfl],-1)&gt;=IF($V244=450,450,$V244)),--(IFERROR(Flights_2026_09_303334353637345[nfl],-1)&lt;=IF($V244=450,450,$V244+9)))</f>
        <v>2</v>
      </c>
      <c r="AB221" s="17" cm="1">
        <f t="array" ref="AB221">SUMPRODUCT(--(IFERROR(HOUR(Flights_2026_09_303334353637345[entry_hour]),-1)=HOUR(AB$212)),--(IFERROR(Flights_2026_09_303334353637345[nfl],-1)&gt;=IF($V244=450,450,$V244)),--(IFERROR(Flights_2026_09_303334353637345[nfl],-1)&lt;=IF($V244=450,450,$V244+9)))</f>
        <v>3</v>
      </c>
      <c r="AC221" s="17" cm="1">
        <f t="array" ref="AC221">SUMPRODUCT(--(IFERROR(HOUR(Flights_2026_09_303334353637345[entry_hour]),-1)=HOUR(AC$212)),--(IFERROR(Flights_2026_09_303334353637345[nfl],-1)&gt;=IF($V244=450,450,$V244)),--(IFERROR(Flights_2026_09_303334353637345[nfl],-1)&lt;=IF($V244=450,450,$V244+9)))</f>
        <v>0</v>
      </c>
      <c r="AD221" s="17" cm="1">
        <f t="array" ref="AD221">SUMPRODUCT(--(IFERROR(HOUR(Flights_2026_09_303334353637345[entry_hour]),-1)=HOUR(AD$212)),--(IFERROR(Flights_2026_09_303334353637345[nfl],-1)&gt;=IF($V244=450,450,$V244)),--(IFERROR(Flights_2026_09_303334353637345[nfl],-1)&lt;=IF($V244=450,450,$V244+9)))</f>
        <v>3</v>
      </c>
      <c r="AE221" s="17" cm="1">
        <f t="array" ref="AE221">SUMPRODUCT(--(IFERROR(HOUR(Flights_2026_09_303334353637345[entry_hour]),-1)=HOUR(AE$212)),--(IFERROR(Flights_2026_09_303334353637345[nfl],-1)&gt;=IF($V244=450,450,$V244)),--(IFERROR(Flights_2026_09_303334353637345[nfl],-1)&lt;=IF($V244=450,450,$V244+9)))</f>
        <v>1</v>
      </c>
      <c r="AF221" s="2">
        <v>0.625</v>
      </c>
      <c r="AG221" t="s">
        <v>840</v>
      </c>
      <c r="AH221" s="17">
        <v>310</v>
      </c>
      <c r="AI221" s="17" cm="1">
        <f t="array" ref="AI221">SUMPRODUCT(--(IFERROR(HOUR(Flights_2026_09_303334353637345[entry_hour]),-1)=HOUR(AF221)),--(IFERROR(Flights_2026_09_303334353637345[entry_sector],"")=AG221),--(IFERROR(Flights_2026_09_303334353637345[nfl],-1)&gt;=AH221),--(IFERROR(Flights_2026_09_303334353637345[nfl],-1)&lt;=IF(AH221=450,450,AH221+9)))</f>
        <v>0</v>
      </c>
    </row>
    <row r="222" spans="1:35" x14ac:dyDescent="0.2">
      <c r="A222" s="4">
        <v>0.625</v>
      </c>
      <c r="B222" s="28" cm="1">
        <f t="array" ref="B222">_xlfn.LET(_xlpm.h,HOUR($A222),_xlpm.s,B$220,_xlpm.hrs,IFERROR(HOUR(Flights_2026_09_303334353637345[entry_hour]),-1),_xlpm.sectors,IF(_xlpm.s="Sector 4",_xlfn.XLOOKUP(Flights_2026_09_303334353637345[adep],Tabla42[ADEP],Tabla42[Sector_4],""),Flights_2026_09_303334353637345[entry_sector]),SUMPRODUCT(--(_xlpm.hrs=_xlpm.h),--(_xlpm.sectors=_xlpm.s)))</f>
        <v>0</v>
      </c>
      <c r="C222" s="28" cm="1">
        <f t="array" ref="C222">_xlfn.LET(_xlpm.h,HOUR($A222),_xlpm.s,C$220,_xlpm.hrs,IFERROR(HOUR(Flights_2026_09_303334353637345[entry_hour]),-1),_xlpm.sectors,IF(_xlpm.s="Sector 4",_xlfn.XLOOKUP(Flights_2026_09_303334353637345[adep],Tabla42[ADEP],Tabla42[Sector_4],""),Flights_2026_09_303334353637345[entry_sector]),SUMPRODUCT(--(_xlpm.hrs=_xlpm.h),--(_xlpm.sectors=_xlpm.s)))</f>
        <v>0</v>
      </c>
      <c r="D222" s="28" cm="1">
        <f t="array" ref="D222">_xlfn.LET(_xlpm.h,HOUR($A222),_xlpm.s,D$220,_xlpm.hrs,IFERROR(HOUR(Flights_2026_09_303334353637345[entry_hour]),-1),_xlpm.sectors,IF(_xlpm.s="Sector 4",_xlfn.XLOOKUP(Flights_2026_09_303334353637345[adep],Tabla42[ADEP],Tabla42[Sector_4],""),Flights_2026_09_303334353637345[entry_sector]),SUMPRODUCT(--(_xlpm.hrs=_xlpm.h),--(_xlpm.sectors=_xlpm.s)))</f>
        <v>7</v>
      </c>
      <c r="E222" s="28" cm="1">
        <f t="array" ref="E222">_xlfn.LET(_xlpm.h,HOUR($A222),_xlpm.s,E$220,_xlpm.hrs,IFERROR(HOUR(Flights_2026_09_303334353637345[entry_hour]),-1),_xlpm.sectors,IF(_xlpm.s="Sector 4",_xlfn.XLOOKUP(Flights_2026_09_303334353637345[adep],Tabla42[ADEP],Tabla42[Sector_4],""),Flights_2026_09_303334353637345[entry_sector]),SUMPRODUCT(--(_xlpm.hrs=_xlpm.h),--(_xlpm.sectors=_xlpm.s)))</f>
        <v>4</v>
      </c>
      <c r="F222" s="28" cm="1">
        <f t="array" ref="F222">_xlfn.LET(_xlpm.h,HOUR($A222),_xlpm.s,F$220,_xlpm.hrs,IFERROR(HOUR(Flights_2026_09_303334353637345[entry_hour]),-1),_xlpm.sectors,IF(_xlpm.s="Sector 4",_xlfn.XLOOKUP(Flights_2026_09_303334353637345[adep],Tabla42[ADEP],Tabla42[Sector_4],""),Flights_2026_09_303334353637345[entry_sector]),SUMPRODUCT(--(_xlpm.hrs=_xlpm.h),--(_xlpm.sectors=_xlpm.s)))</f>
        <v>2</v>
      </c>
      <c r="G222" s="28" cm="1">
        <f t="array" ref="G222">_xlfn.LET(_xlpm.h,HOUR($A222),_xlpm.s,G$220,_xlpm.hrs,IFERROR(HOUR(Flights_2026_09_303334353637345[entry_hour]),-1),_xlpm.sectors,IF(_xlpm.s="Sector 4",_xlfn.XLOOKUP(Flights_2026_09_303334353637345[adep],Tabla42[ADEP],Tabla42[Sector_4],""),Flights_2026_09_303334353637345[entry_sector]),SUMPRODUCT(--(_xlpm.hrs=_xlpm.h),--(_xlpm.sectors=_xlpm.s)))</f>
        <v>2</v>
      </c>
      <c r="H222" s="17" cm="1">
        <f t="array" ref="H222">_xlfn.LET(_xlpm.h,HOUR($A222),_xlpm.s,H$220,_xlpm.hrs,IFERROR(HOUR(Flights_2026_09_303334353637345[entry_hour]),-1),_xlpm.sectors,IF(_xlpm.s="Sector 4",_xlfn.XLOOKUP(Flights_2026_09_303334353637345[adep],Tabla42[ADEP],Tabla42[Sector_4],""),Flights_2026_09_303334353637345[entry_sector]),SUMPRODUCT(--(_xlpm.hrs=_xlpm.h),--(_xlpm.sectors=_xlpm.s)))</f>
        <v>2</v>
      </c>
      <c r="I222" s="17">
        <f t="shared" si="1"/>
        <v>17</v>
      </c>
      <c r="W222" s="17" cm="1">
        <f t="array" ref="W222">SUMPRODUCT(--(IFERROR(HOUR(Flights_2026_09_303334353637345[entry_hour]),-1)=HOUR(W$212)),--(IFERROR(Flights_2026_09_303334353637345[nfl],-1)&gt;=IF($V245=450,450,$V245)),--(IFERROR(Flights_2026_09_303334353637345[nfl],-1)&lt;=IF($V245=450,450,$V245+9)))</f>
        <v>0</v>
      </c>
      <c r="X222" s="17" cm="1">
        <f t="array" ref="X222">SUMPRODUCT(--(IFERROR(HOUR(Flights_2026_09_303334353637345[entry_hour]),-1)=HOUR(X$212)),--(IFERROR(Flights_2026_09_303334353637345[nfl],-1)&gt;=IF($V245=450,450,$V245)),--(IFERROR(Flights_2026_09_303334353637345[nfl],-1)&lt;=IF($V245=450,450,$V245+9)))</f>
        <v>1</v>
      </c>
      <c r="Y222" s="17" cm="1">
        <f t="array" ref="Y222">SUMPRODUCT(--(IFERROR(HOUR(Flights_2026_09_303334353637345[entry_hour]),-1)=HOUR(Y$212)),--(IFERROR(Flights_2026_09_303334353637345[nfl],-1)&gt;=IF($V245=450,450,$V245)),--(IFERROR(Flights_2026_09_303334353637345[nfl],-1)&lt;=IF($V245=450,450,$V245+9)))</f>
        <v>1</v>
      </c>
      <c r="Z222" s="17" cm="1">
        <f t="array" ref="Z222">SUMPRODUCT(--(IFERROR(HOUR(Flights_2026_09_303334353637345[entry_hour]),-1)=HOUR(Z$212)),--(IFERROR(Flights_2026_09_303334353637345[nfl],-1)&gt;=IF($V245=450,450,$V245)),--(IFERROR(Flights_2026_09_303334353637345[nfl],-1)&lt;=IF($V245=450,450,$V245+9)))</f>
        <v>1</v>
      </c>
      <c r="AA222" s="17" cm="1">
        <f t="array" ref="AA222">SUMPRODUCT(--(IFERROR(HOUR(Flights_2026_09_303334353637345[entry_hour]),-1)=HOUR(AA$212)),--(IFERROR(Flights_2026_09_303334353637345[nfl],-1)&gt;=IF($V245=450,450,$V245)),--(IFERROR(Flights_2026_09_303334353637345[nfl],-1)&lt;=IF($V245=450,450,$V245+9)))</f>
        <v>0</v>
      </c>
      <c r="AB222" s="17" cm="1">
        <f t="array" ref="AB222">SUMPRODUCT(--(IFERROR(HOUR(Flights_2026_09_303334353637345[entry_hour]),-1)=HOUR(AB$212)),--(IFERROR(Flights_2026_09_303334353637345[nfl],-1)&gt;=IF($V245=450,450,$V245)),--(IFERROR(Flights_2026_09_303334353637345[nfl],-1)&lt;=IF($V245=450,450,$V245+9)))</f>
        <v>1</v>
      </c>
      <c r="AC222" s="17" cm="1">
        <f t="array" ref="AC222">SUMPRODUCT(--(IFERROR(HOUR(Flights_2026_09_303334353637345[entry_hour]),-1)=HOUR(AC$212)),--(IFERROR(Flights_2026_09_303334353637345[nfl],-1)&gt;=IF($V245=450,450,$V245)),--(IFERROR(Flights_2026_09_303334353637345[nfl],-1)&lt;=IF($V245=450,450,$V245+9)))</f>
        <v>1</v>
      </c>
      <c r="AD222" s="17" cm="1">
        <f t="array" ref="AD222">SUMPRODUCT(--(IFERROR(HOUR(Flights_2026_09_303334353637345[entry_hour]),-1)=HOUR(AD$212)),--(IFERROR(Flights_2026_09_303334353637345[nfl],-1)&gt;=IF($V245=450,450,$V245)),--(IFERROR(Flights_2026_09_303334353637345[nfl],-1)&lt;=IF($V245=450,450,$V245+9)))</f>
        <v>0</v>
      </c>
      <c r="AE222" s="17" cm="1">
        <f t="array" ref="AE222">SUMPRODUCT(--(IFERROR(HOUR(Flights_2026_09_303334353637345[entry_hour]),-1)=HOUR(AE$212)),--(IFERROR(Flights_2026_09_303334353637345[nfl],-1)&gt;=IF($V245=450,450,$V245)),--(IFERROR(Flights_2026_09_303334353637345[nfl],-1)&lt;=IF($V245=450,450,$V245+9)))</f>
        <v>0</v>
      </c>
      <c r="AF222" s="2">
        <v>0.625</v>
      </c>
      <c r="AG222" t="s">
        <v>840</v>
      </c>
      <c r="AH222" s="17">
        <v>320</v>
      </c>
      <c r="AI222" s="17" cm="1">
        <f t="array" ref="AI222">SUMPRODUCT(--(IFERROR(HOUR(Flights_2026_09_303334353637345[entry_hour]),-1)=HOUR(AF222)),--(IFERROR(Flights_2026_09_303334353637345[entry_sector],"")=AG222),--(IFERROR(Flights_2026_09_303334353637345[nfl],-1)&gt;=AH222),--(IFERROR(Flights_2026_09_303334353637345[nfl],-1)&lt;=IF(AH222=450,450,AH222+9)))</f>
        <v>0</v>
      </c>
    </row>
    <row r="223" spans="1:35" x14ac:dyDescent="0.2">
      <c r="A223" s="4">
        <v>0.66666666666666674</v>
      </c>
      <c r="B223" s="28" cm="1">
        <f t="array" ref="B223">_xlfn.LET(_xlpm.h,HOUR($A223),_xlpm.s,B$220,_xlpm.hrs,IFERROR(HOUR(Flights_2026_09_303334353637345[entry_hour]),-1),_xlpm.sectors,IF(_xlpm.s="Sector 4",_xlfn.XLOOKUP(Flights_2026_09_303334353637345[adep],Tabla42[ADEP],Tabla42[Sector_4],""),Flights_2026_09_303334353637345[entry_sector]),SUMPRODUCT(--(_xlpm.hrs=_xlpm.h),--(_xlpm.sectors=_xlpm.s)))</f>
        <v>0</v>
      </c>
      <c r="C223" s="28" cm="1">
        <f t="array" ref="C223">_xlfn.LET(_xlpm.h,HOUR($A223),_xlpm.s,C$220,_xlpm.hrs,IFERROR(HOUR(Flights_2026_09_303334353637345[entry_hour]),-1),_xlpm.sectors,IF(_xlpm.s="Sector 4",_xlfn.XLOOKUP(Flights_2026_09_303334353637345[adep],Tabla42[ADEP],Tabla42[Sector_4],""),Flights_2026_09_303334353637345[entry_sector]),SUMPRODUCT(--(_xlpm.hrs=_xlpm.h),--(_xlpm.sectors=_xlpm.s)))</f>
        <v>0</v>
      </c>
      <c r="D223" s="28" cm="1">
        <f t="array" ref="D223">_xlfn.LET(_xlpm.h,HOUR($A223),_xlpm.s,D$220,_xlpm.hrs,IFERROR(HOUR(Flights_2026_09_303334353637345[entry_hour]),-1),_xlpm.sectors,IF(_xlpm.s="Sector 4",_xlfn.XLOOKUP(Flights_2026_09_303334353637345[adep],Tabla42[ADEP],Tabla42[Sector_4],""),Flights_2026_09_303334353637345[entry_sector]),SUMPRODUCT(--(_xlpm.hrs=_xlpm.h),--(_xlpm.sectors=_xlpm.s)))</f>
        <v>7</v>
      </c>
      <c r="E223" s="28" cm="1">
        <f t="array" ref="E223">_xlfn.LET(_xlpm.h,HOUR($A223),_xlpm.s,E$220,_xlpm.hrs,IFERROR(HOUR(Flights_2026_09_303334353637345[entry_hour]),-1),_xlpm.sectors,IF(_xlpm.s="Sector 4",_xlfn.XLOOKUP(Flights_2026_09_303334353637345[adep],Tabla42[ADEP],Tabla42[Sector_4],""),Flights_2026_09_303334353637345[entry_sector]),SUMPRODUCT(--(_xlpm.hrs=_xlpm.h),--(_xlpm.sectors=_xlpm.s)))</f>
        <v>12</v>
      </c>
      <c r="F223" s="28" cm="1">
        <f t="array" ref="F223">_xlfn.LET(_xlpm.h,HOUR($A223),_xlpm.s,F$220,_xlpm.hrs,IFERROR(HOUR(Flights_2026_09_303334353637345[entry_hour]),-1),_xlpm.sectors,IF(_xlpm.s="Sector 4",_xlfn.XLOOKUP(Flights_2026_09_303334353637345[adep],Tabla42[ADEP],Tabla42[Sector_4],""),Flights_2026_09_303334353637345[entry_sector]),SUMPRODUCT(--(_xlpm.hrs=_xlpm.h),--(_xlpm.sectors=_xlpm.s)))</f>
        <v>8</v>
      </c>
      <c r="G223" s="28" cm="1">
        <f t="array" ref="G223">_xlfn.LET(_xlpm.h,HOUR($A223),_xlpm.s,G$220,_xlpm.hrs,IFERROR(HOUR(Flights_2026_09_303334353637345[entry_hour]),-1),_xlpm.sectors,IF(_xlpm.s="Sector 4",_xlfn.XLOOKUP(Flights_2026_09_303334353637345[adep],Tabla42[ADEP],Tabla42[Sector_4],""),Flights_2026_09_303334353637345[entry_sector]),SUMPRODUCT(--(_xlpm.hrs=_xlpm.h),--(_xlpm.sectors=_xlpm.s)))</f>
        <v>4</v>
      </c>
      <c r="H223" s="17" cm="1">
        <f t="array" ref="H223">_xlfn.LET(_xlpm.h,HOUR($A223),_xlpm.s,H$220,_xlpm.hrs,IFERROR(HOUR(Flights_2026_09_303334353637345[entry_hour]),-1),_xlpm.sectors,IF(_xlpm.s="Sector 4",_xlfn.XLOOKUP(Flights_2026_09_303334353637345[adep],Tabla42[ADEP],Tabla42[Sector_4],""),Flights_2026_09_303334353637345[entry_sector]),SUMPRODUCT(--(_xlpm.hrs=_xlpm.h),--(_xlpm.sectors=_xlpm.s)))</f>
        <v>2</v>
      </c>
      <c r="I223" s="17">
        <f t="shared" si="1"/>
        <v>33</v>
      </c>
      <c r="W223" s="17" cm="1">
        <f t="array" ref="W223">SUMPRODUCT(--(IFERROR(HOUR(Flights_2026_09_303334353637345[entry_hour]),-1)=HOUR(W$212)),--(IFERROR(Flights_2026_09_303334353637345[nfl],-1)&gt;=IF($V246=450,450,$V246)),--(IFERROR(Flights_2026_09_303334353637345[nfl],-1)&lt;=IF($V246=450,450,$V246+9)))</f>
        <v>2</v>
      </c>
      <c r="X223" s="17" cm="1">
        <f t="array" ref="X223">SUMPRODUCT(--(IFERROR(HOUR(Flights_2026_09_303334353637345[entry_hour]),-1)=HOUR(X$212)),--(IFERROR(Flights_2026_09_303334353637345[nfl],-1)&gt;=IF($V246=450,450,$V246)),--(IFERROR(Flights_2026_09_303334353637345[nfl],-1)&lt;=IF($V246=450,450,$V246+9)))</f>
        <v>5</v>
      </c>
      <c r="Y223" s="17" cm="1">
        <f t="array" ref="Y223">SUMPRODUCT(--(IFERROR(HOUR(Flights_2026_09_303334353637345[entry_hour]),-1)=HOUR(Y$212)),--(IFERROR(Flights_2026_09_303334353637345[nfl],-1)&gt;=IF($V246=450,450,$V246)),--(IFERROR(Flights_2026_09_303334353637345[nfl],-1)&lt;=IF($V246=450,450,$V246+9)))</f>
        <v>7</v>
      </c>
      <c r="Z223" s="17" cm="1">
        <f t="array" ref="Z223">SUMPRODUCT(--(IFERROR(HOUR(Flights_2026_09_303334353637345[entry_hour]),-1)=HOUR(Z$212)),--(IFERROR(Flights_2026_09_303334353637345[nfl],-1)&gt;=IF($V246=450,450,$V246)),--(IFERROR(Flights_2026_09_303334353637345[nfl],-1)&lt;=IF($V246=450,450,$V246+9)))</f>
        <v>6</v>
      </c>
      <c r="AA223" s="17" cm="1">
        <f t="array" ref="AA223">SUMPRODUCT(--(IFERROR(HOUR(Flights_2026_09_303334353637345[entry_hour]),-1)=HOUR(AA$212)),--(IFERROR(Flights_2026_09_303334353637345[nfl],-1)&gt;=IF($V246=450,450,$V246)),--(IFERROR(Flights_2026_09_303334353637345[nfl],-1)&lt;=IF($V246=450,450,$V246+9)))</f>
        <v>7</v>
      </c>
      <c r="AB223" s="17" cm="1">
        <f t="array" ref="AB223">SUMPRODUCT(--(IFERROR(HOUR(Flights_2026_09_303334353637345[entry_hour]),-1)=HOUR(AB$212)),--(IFERROR(Flights_2026_09_303334353637345[nfl],-1)&gt;=IF($V246=450,450,$V246)),--(IFERROR(Flights_2026_09_303334353637345[nfl],-1)&lt;=IF($V246=450,450,$V246+9)))</f>
        <v>2</v>
      </c>
      <c r="AC223" s="17" cm="1">
        <f t="array" ref="AC223">SUMPRODUCT(--(IFERROR(HOUR(Flights_2026_09_303334353637345[entry_hour]),-1)=HOUR(AC$212)),--(IFERROR(Flights_2026_09_303334353637345[nfl],-1)&gt;=IF($V246=450,450,$V246)),--(IFERROR(Flights_2026_09_303334353637345[nfl],-1)&lt;=IF($V246=450,450,$V246+9)))</f>
        <v>1</v>
      </c>
      <c r="AD223" s="17" cm="1">
        <f t="array" ref="AD223">SUMPRODUCT(--(IFERROR(HOUR(Flights_2026_09_303334353637345[entry_hour]),-1)=HOUR(AD$212)),--(IFERROR(Flights_2026_09_303334353637345[nfl],-1)&gt;=IF($V246=450,450,$V246)),--(IFERROR(Flights_2026_09_303334353637345[nfl],-1)&lt;=IF($V246=450,450,$V246+9)))</f>
        <v>2</v>
      </c>
      <c r="AE223" s="17" cm="1">
        <f t="array" ref="AE223">SUMPRODUCT(--(IFERROR(HOUR(Flights_2026_09_303334353637345[entry_hour]),-1)=HOUR(AE$212)),--(IFERROR(Flights_2026_09_303334353637345[nfl],-1)&gt;=IF($V246=450,450,$V246)),--(IFERROR(Flights_2026_09_303334353637345[nfl],-1)&lt;=IF($V246=450,450,$V246+9)))</f>
        <v>2</v>
      </c>
      <c r="AF223" s="2">
        <v>0.625</v>
      </c>
      <c r="AG223" t="s">
        <v>840</v>
      </c>
      <c r="AH223" s="17">
        <v>330</v>
      </c>
      <c r="AI223" s="17" cm="1">
        <f t="array" ref="AI223">SUMPRODUCT(--(IFERROR(HOUR(Flights_2026_09_303334353637345[entry_hour]),-1)=HOUR(AF223)),--(IFERROR(Flights_2026_09_303334353637345[entry_sector],"")=AG223),--(IFERROR(Flights_2026_09_303334353637345[nfl],-1)&gt;=AH223),--(IFERROR(Flights_2026_09_303334353637345[nfl],-1)&lt;=IF(AH223=450,450,AH223+9)))</f>
        <v>0</v>
      </c>
    </row>
    <row r="224" spans="1:35" x14ac:dyDescent="0.2">
      <c r="A224" s="4">
        <v>0.70833333333333337</v>
      </c>
      <c r="B224" s="28" cm="1">
        <f t="array" ref="B224">_xlfn.LET(_xlpm.h,HOUR($A224),_xlpm.s,B$220,_xlpm.hrs,IFERROR(HOUR(Flights_2026_09_303334353637345[entry_hour]),-1),_xlpm.sectors,IF(_xlpm.s="Sector 4",_xlfn.XLOOKUP(Flights_2026_09_303334353637345[adep],Tabla42[ADEP],Tabla42[Sector_4],""),Flights_2026_09_303334353637345[entry_sector]),SUMPRODUCT(--(_xlpm.hrs=_xlpm.h),--(_xlpm.sectors=_xlpm.s)))</f>
        <v>0</v>
      </c>
      <c r="C224" s="28" cm="1">
        <f t="array" ref="C224">_xlfn.LET(_xlpm.h,HOUR($A224),_xlpm.s,C$220,_xlpm.hrs,IFERROR(HOUR(Flights_2026_09_303334353637345[entry_hour]),-1),_xlpm.sectors,IF(_xlpm.s="Sector 4",_xlfn.XLOOKUP(Flights_2026_09_303334353637345[adep],Tabla42[ADEP],Tabla42[Sector_4],""),Flights_2026_09_303334353637345[entry_sector]),SUMPRODUCT(--(_xlpm.hrs=_xlpm.h),--(_xlpm.sectors=_xlpm.s)))</f>
        <v>0</v>
      </c>
      <c r="D224" s="28" cm="1">
        <f t="array" ref="D224">_xlfn.LET(_xlpm.h,HOUR($A224),_xlpm.s,D$220,_xlpm.hrs,IFERROR(HOUR(Flights_2026_09_303334353637345[entry_hour]),-1),_xlpm.sectors,IF(_xlpm.s="Sector 4",_xlfn.XLOOKUP(Flights_2026_09_303334353637345[adep],Tabla42[ADEP],Tabla42[Sector_4],""),Flights_2026_09_303334353637345[entry_sector]),SUMPRODUCT(--(_xlpm.hrs=_xlpm.h),--(_xlpm.sectors=_xlpm.s)))</f>
        <v>6</v>
      </c>
      <c r="E224" s="28" cm="1">
        <f t="array" ref="E224">_xlfn.LET(_xlpm.h,HOUR($A224),_xlpm.s,E$220,_xlpm.hrs,IFERROR(HOUR(Flights_2026_09_303334353637345[entry_hour]),-1),_xlpm.sectors,IF(_xlpm.s="Sector 4",_xlfn.XLOOKUP(Flights_2026_09_303334353637345[adep],Tabla42[ADEP],Tabla42[Sector_4],""),Flights_2026_09_303334353637345[entry_sector]),SUMPRODUCT(--(_xlpm.hrs=_xlpm.h),--(_xlpm.sectors=_xlpm.s)))</f>
        <v>13</v>
      </c>
      <c r="F224" s="28" cm="1">
        <f t="array" ref="F224">_xlfn.LET(_xlpm.h,HOUR($A224),_xlpm.s,F$220,_xlpm.hrs,IFERROR(HOUR(Flights_2026_09_303334353637345[entry_hour]),-1),_xlpm.sectors,IF(_xlpm.s="Sector 4",_xlfn.XLOOKUP(Flights_2026_09_303334353637345[adep],Tabla42[ADEP],Tabla42[Sector_4],""),Flights_2026_09_303334353637345[entry_sector]),SUMPRODUCT(--(_xlpm.hrs=_xlpm.h),--(_xlpm.sectors=_xlpm.s)))</f>
        <v>7</v>
      </c>
      <c r="G224" s="28" cm="1">
        <f t="array" ref="G224">_xlfn.LET(_xlpm.h,HOUR($A224),_xlpm.s,G$220,_xlpm.hrs,IFERROR(HOUR(Flights_2026_09_303334353637345[entry_hour]),-1),_xlpm.sectors,IF(_xlpm.s="Sector 4",_xlfn.XLOOKUP(Flights_2026_09_303334353637345[adep],Tabla42[ADEP],Tabla42[Sector_4],""),Flights_2026_09_303334353637345[entry_sector]),SUMPRODUCT(--(_xlpm.hrs=_xlpm.h),--(_xlpm.sectors=_xlpm.s)))</f>
        <v>6</v>
      </c>
      <c r="H224" s="17" cm="1">
        <f t="array" ref="H224">_xlfn.LET(_xlpm.h,HOUR($A224),_xlpm.s,H$220,_xlpm.hrs,IFERROR(HOUR(Flights_2026_09_303334353637345[entry_hour]),-1),_xlpm.sectors,IF(_xlpm.s="Sector 4",_xlfn.XLOOKUP(Flights_2026_09_303334353637345[adep],Tabla42[ADEP],Tabla42[Sector_4],""),Flights_2026_09_303334353637345[entry_sector]),SUMPRODUCT(--(_xlpm.hrs=_xlpm.h),--(_xlpm.sectors=_xlpm.s)))</f>
        <v>2</v>
      </c>
      <c r="I224" s="17">
        <f t="shared" si="1"/>
        <v>34</v>
      </c>
      <c r="W224" s="17" cm="1">
        <f t="array" ref="W224">SUMPRODUCT(--(IFERROR(HOUR(Flights_2026_09_303334353637345[entry_hour]),-1)=HOUR(W$212)),--(IFERROR(Flights_2026_09_303334353637345[nfl],-1)&gt;=IF($V247=450,450,$V247)),--(IFERROR(Flights_2026_09_303334353637345[nfl],-1)&lt;=IF($V247=450,450,$V247+9)))</f>
        <v>1</v>
      </c>
      <c r="X224" s="17" cm="1">
        <f t="array" ref="X224">SUMPRODUCT(--(IFERROR(HOUR(Flights_2026_09_303334353637345[entry_hour]),-1)=HOUR(X$212)),--(IFERROR(Flights_2026_09_303334353637345[nfl],-1)&gt;=IF($V247=450,450,$V247)),--(IFERROR(Flights_2026_09_303334353637345[nfl],-1)&lt;=IF($V247=450,450,$V247+9)))</f>
        <v>0</v>
      </c>
      <c r="Y224" s="17" cm="1">
        <f t="array" ref="Y224">SUMPRODUCT(--(IFERROR(HOUR(Flights_2026_09_303334353637345[entry_hour]),-1)=HOUR(Y$212)),--(IFERROR(Flights_2026_09_303334353637345[nfl],-1)&gt;=IF($V247=450,450,$V247)),--(IFERROR(Flights_2026_09_303334353637345[nfl],-1)&lt;=IF($V247=450,450,$V247+9)))</f>
        <v>0</v>
      </c>
      <c r="Z224" s="17" cm="1">
        <f t="array" ref="Z224">SUMPRODUCT(--(IFERROR(HOUR(Flights_2026_09_303334353637345[entry_hour]),-1)=HOUR(Z$212)),--(IFERROR(Flights_2026_09_303334353637345[nfl],-1)&gt;=IF($V247=450,450,$V247)),--(IFERROR(Flights_2026_09_303334353637345[nfl],-1)&lt;=IF($V247=450,450,$V247+9)))</f>
        <v>0</v>
      </c>
      <c r="AA224" s="17" cm="1">
        <f t="array" ref="AA224">SUMPRODUCT(--(IFERROR(HOUR(Flights_2026_09_303334353637345[entry_hour]),-1)=HOUR(AA$212)),--(IFERROR(Flights_2026_09_303334353637345[nfl],-1)&gt;=IF($V247=450,450,$V247)),--(IFERROR(Flights_2026_09_303334353637345[nfl],-1)&lt;=IF($V247=450,450,$V247+9)))</f>
        <v>0</v>
      </c>
      <c r="AB224" s="17" cm="1">
        <f t="array" ref="AB224">SUMPRODUCT(--(IFERROR(HOUR(Flights_2026_09_303334353637345[entry_hour]),-1)=HOUR(AB$212)),--(IFERROR(Flights_2026_09_303334353637345[nfl],-1)&gt;=IF($V247=450,450,$V247)),--(IFERROR(Flights_2026_09_303334353637345[nfl],-1)&lt;=IF($V247=450,450,$V247+9)))</f>
        <v>0</v>
      </c>
      <c r="AC224" s="17" cm="1">
        <f t="array" ref="AC224">SUMPRODUCT(--(IFERROR(HOUR(Flights_2026_09_303334353637345[entry_hour]),-1)=HOUR(AC$212)),--(IFERROR(Flights_2026_09_303334353637345[nfl],-1)&gt;=IF($V247=450,450,$V247)),--(IFERROR(Flights_2026_09_303334353637345[nfl],-1)&lt;=IF($V247=450,450,$V247+9)))</f>
        <v>0</v>
      </c>
      <c r="AD224" s="17" cm="1">
        <f t="array" ref="AD224">SUMPRODUCT(--(IFERROR(HOUR(Flights_2026_09_303334353637345[entry_hour]),-1)=HOUR(AD$212)),--(IFERROR(Flights_2026_09_303334353637345[nfl],-1)&gt;=IF($V247=450,450,$V247)),--(IFERROR(Flights_2026_09_303334353637345[nfl],-1)&lt;=IF($V247=450,450,$V247+9)))</f>
        <v>0</v>
      </c>
      <c r="AE224" s="17" cm="1">
        <f t="array" ref="AE224">SUMPRODUCT(--(IFERROR(HOUR(Flights_2026_09_303334353637345[entry_hour]),-1)=HOUR(AE$212)),--(IFERROR(Flights_2026_09_303334353637345[nfl],-1)&gt;=IF($V247=450,450,$V247)),--(IFERROR(Flights_2026_09_303334353637345[nfl],-1)&lt;=IF($V247=450,450,$V247+9)))</f>
        <v>0</v>
      </c>
      <c r="AF224" s="2">
        <v>0.625</v>
      </c>
      <c r="AG224" t="s">
        <v>840</v>
      </c>
      <c r="AH224" s="17">
        <v>340</v>
      </c>
      <c r="AI224" s="17" cm="1">
        <f t="array" ref="AI224">SUMPRODUCT(--(IFERROR(HOUR(Flights_2026_09_303334353637345[entry_hour]),-1)=HOUR(AF224)),--(IFERROR(Flights_2026_09_303334353637345[entry_sector],"")=AG224),--(IFERROR(Flights_2026_09_303334353637345[nfl],-1)&gt;=AH224),--(IFERROR(Flights_2026_09_303334353637345[nfl],-1)&lt;=IF(AH224=450,450,AH224+9)))</f>
        <v>0</v>
      </c>
    </row>
    <row r="225" spans="1:35" x14ac:dyDescent="0.2">
      <c r="A225" s="4">
        <v>0.75</v>
      </c>
      <c r="B225" s="28" cm="1">
        <f t="array" ref="B225">_xlfn.LET(_xlpm.h,HOUR($A225),_xlpm.s,B$220,_xlpm.hrs,IFERROR(HOUR(Flights_2026_09_303334353637345[entry_hour]),-1),_xlpm.sectors,IF(_xlpm.s="Sector 4",_xlfn.XLOOKUP(Flights_2026_09_303334353637345[adep],Tabla42[ADEP],Tabla42[Sector_4],""),Flights_2026_09_303334353637345[entry_sector]),SUMPRODUCT(--(_xlpm.hrs=_xlpm.h),--(_xlpm.sectors=_xlpm.s)))</f>
        <v>0</v>
      </c>
      <c r="C225" s="28" cm="1">
        <f t="array" ref="C225">_xlfn.LET(_xlpm.h,HOUR($A225),_xlpm.s,C$220,_xlpm.hrs,IFERROR(HOUR(Flights_2026_09_303334353637345[entry_hour]),-1),_xlpm.sectors,IF(_xlpm.s="Sector 4",_xlfn.XLOOKUP(Flights_2026_09_303334353637345[adep],Tabla42[ADEP],Tabla42[Sector_4],""),Flights_2026_09_303334353637345[entry_sector]),SUMPRODUCT(--(_xlpm.hrs=_xlpm.h),--(_xlpm.sectors=_xlpm.s)))</f>
        <v>0</v>
      </c>
      <c r="D225" s="28" cm="1">
        <f t="array" ref="D225">_xlfn.LET(_xlpm.h,HOUR($A225),_xlpm.s,D$220,_xlpm.hrs,IFERROR(HOUR(Flights_2026_09_303334353637345[entry_hour]),-1),_xlpm.sectors,IF(_xlpm.s="Sector 4",_xlfn.XLOOKUP(Flights_2026_09_303334353637345[adep],Tabla42[ADEP],Tabla42[Sector_4],""),Flights_2026_09_303334353637345[entry_sector]),SUMPRODUCT(--(_xlpm.hrs=_xlpm.h),--(_xlpm.sectors=_xlpm.s)))</f>
        <v>7</v>
      </c>
      <c r="E225" s="28" cm="1">
        <f t="array" ref="E225">_xlfn.LET(_xlpm.h,HOUR($A225),_xlpm.s,E$220,_xlpm.hrs,IFERROR(HOUR(Flights_2026_09_303334353637345[entry_hour]),-1),_xlpm.sectors,IF(_xlpm.s="Sector 4",_xlfn.XLOOKUP(Flights_2026_09_303334353637345[adep],Tabla42[ADEP],Tabla42[Sector_4],""),Flights_2026_09_303334353637345[entry_sector]),SUMPRODUCT(--(_xlpm.hrs=_xlpm.h),--(_xlpm.sectors=_xlpm.s)))</f>
        <v>12</v>
      </c>
      <c r="F225" s="28" cm="1">
        <f t="array" ref="F225">_xlfn.LET(_xlpm.h,HOUR($A225),_xlpm.s,F$220,_xlpm.hrs,IFERROR(HOUR(Flights_2026_09_303334353637345[entry_hour]),-1),_xlpm.sectors,IF(_xlpm.s="Sector 4",_xlfn.XLOOKUP(Flights_2026_09_303334353637345[adep],Tabla42[ADEP],Tabla42[Sector_4],""),Flights_2026_09_303334353637345[entry_sector]),SUMPRODUCT(--(_xlpm.hrs=_xlpm.h),--(_xlpm.sectors=_xlpm.s)))</f>
        <v>8</v>
      </c>
      <c r="G225" s="28" cm="1">
        <f t="array" ref="G225">_xlfn.LET(_xlpm.h,HOUR($A225),_xlpm.s,G$220,_xlpm.hrs,IFERROR(HOUR(Flights_2026_09_303334353637345[entry_hour]),-1),_xlpm.sectors,IF(_xlpm.s="Sector 4",_xlfn.XLOOKUP(Flights_2026_09_303334353637345[adep],Tabla42[ADEP],Tabla42[Sector_4],""),Flights_2026_09_303334353637345[entry_sector]),SUMPRODUCT(--(_xlpm.hrs=_xlpm.h),--(_xlpm.sectors=_xlpm.s)))</f>
        <v>4</v>
      </c>
      <c r="H225" s="17" cm="1">
        <f t="array" ref="H225">_xlfn.LET(_xlpm.h,HOUR($A225),_xlpm.s,H$220,_xlpm.hrs,IFERROR(HOUR(Flights_2026_09_303334353637345[entry_hour]),-1),_xlpm.sectors,IF(_xlpm.s="Sector 4",_xlfn.XLOOKUP(Flights_2026_09_303334353637345[adep],Tabla42[ADEP],Tabla42[Sector_4],""),Flights_2026_09_303334353637345[entry_sector]),SUMPRODUCT(--(_xlpm.hrs=_xlpm.h),--(_xlpm.sectors=_xlpm.s)))</f>
        <v>1</v>
      </c>
      <c r="I225" s="17">
        <f t="shared" si="1"/>
        <v>32</v>
      </c>
      <c r="W225" s="17" cm="1">
        <f t="array" ref="W225">SUMPRODUCT(--(IFERROR(HOUR(Flights_2026_09_303334353637345[entry_hour]),-1)=HOUR(W$212)),--(IFERROR(Flights_2026_09_303334353637345[nfl],-1)&gt;=IF($V248=450,450,$V248)),--(IFERROR(Flights_2026_09_303334353637345[nfl],-1)&lt;=IF($V248=450,450,$V248+9)))</f>
        <v>0</v>
      </c>
      <c r="X225" s="17" cm="1">
        <f t="array" ref="X225">SUMPRODUCT(--(IFERROR(HOUR(Flights_2026_09_303334353637345[entry_hour]),-1)=HOUR(X$212)),--(IFERROR(Flights_2026_09_303334353637345[nfl],-1)&gt;=IF($V248=450,450,$V248)),--(IFERROR(Flights_2026_09_303334353637345[nfl],-1)&lt;=IF($V248=450,450,$V248+9)))</f>
        <v>2</v>
      </c>
      <c r="Y225" s="17" cm="1">
        <f t="array" ref="Y225">SUMPRODUCT(--(IFERROR(HOUR(Flights_2026_09_303334353637345[entry_hour]),-1)=HOUR(Y$212)),--(IFERROR(Flights_2026_09_303334353637345[nfl],-1)&gt;=IF($V248=450,450,$V248)),--(IFERROR(Flights_2026_09_303334353637345[nfl],-1)&lt;=IF($V248=450,450,$V248+9)))</f>
        <v>2</v>
      </c>
      <c r="Z225" s="17" cm="1">
        <f t="array" ref="Z225">SUMPRODUCT(--(IFERROR(HOUR(Flights_2026_09_303334353637345[entry_hour]),-1)=HOUR(Z$212)),--(IFERROR(Flights_2026_09_303334353637345[nfl],-1)&gt;=IF($V248=450,450,$V248)),--(IFERROR(Flights_2026_09_303334353637345[nfl],-1)&lt;=IF($V248=450,450,$V248+9)))</f>
        <v>4</v>
      </c>
      <c r="AA225" s="17" cm="1">
        <f t="array" ref="AA225">SUMPRODUCT(--(IFERROR(HOUR(Flights_2026_09_303334353637345[entry_hour]),-1)=HOUR(AA$212)),--(IFERROR(Flights_2026_09_303334353637345[nfl],-1)&gt;=IF($V248=450,450,$V248)),--(IFERROR(Flights_2026_09_303334353637345[nfl],-1)&lt;=IF($V248=450,450,$V248+9)))</f>
        <v>3</v>
      </c>
      <c r="AB225" s="17" cm="1">
        <f t="array" ref="AB225">SUMPRODUCT(--(IFERROR(HOUR(Flights_2026_09_303334353637345[entry_hour]),-1)=HOUR(AB$212)),--(IFERROR(Flights_2026_09_303334353637345[nfl],-1)&gt;=IF($V248=450,450,$V248)),--(IFERROR(Flights_2026_09_303334353637345[nfl],-1)&lt;=IF($V248=450,450,$V248+9)))</f>
        <v>2</v>
      </c>
      <c r="AC225" s="17" cm="1">
        <f t="array" ref="AC225">SUMPRODUCT(--(IFERROR(HOUR(Flights_2026_09_303334353637345[entry_hour]),-1)=HOUR(AC$212)),--(IFERROR(Flights_2026_09_303334353637345[nfl],-1)&gt;=IF($V248=450,450,$V248)),--(IFERROR(Flights_2026_09_303334353637345[nfl],-1)&lt;=IF($V248=450,450,$V248+9)))</f>
        <v>1</v>
      </c>
      <c r="AD225" s="17" cm="1">
        <f t="array" ref="AD225">SUMPRODUCT(--(IFERROR(HOUR(Flights_2026_09_303334353637345[entry_hour]),-1)=HOUR(AD$212)),--(IFERROR(Flights_2026_09_303334353637345[nfl],-1)&gt;=IF($V248=450,450,$V248)),--(IFERROR(Flights_2026_09_303334353637345[nfl],-1)&lt;=IF($V248=450,450,$V248+9)))</f>
        <v>0</v>
      </c>
      <c r="AE225" s="17" cm="1">
        <f t="array" ref="AE225">SUMPRODUCT(--(IFERROR(HOUR(Flights_2026_09_303334353637345[entry_hour]),-1)=HOUR(AE$212)),--(IFERROR(Flights_2026_09_303334353637345[nfl],-1)&gt;=IF($V248=450,450,$V248)),--(IFERROR(Flights_2026_09_303334353637345[nfl],-1)&lt;=IF($V248=450,450,$V248+9)))</f>
        <v>0</v>
      </c>
      <c r="AF225" s="2">
        <v>0.625</v>
      </c>
      <c r="AG225" t="s">
        <v>840</v>
      </c>
      <c r="AH225" s="17">
        <v>350</v>
      </c>
      <c r="AI225" s="17" cm="1">
        <f t="array" ref="AI225">SUMPRODUCT(--(IFERROR(HOUR(Flights_2026_09_303334353637345[entry_hour]),-1)=HOUR(AF225)),--(IFERROR(Flights_2026_09_303334353637345[entry_sector],"")=AG225),--(IFERROR(Flights_2026_09_303334353637345[nfl],-1)&gt;=AH225),--(IFERROR(Flights_2026_09_303334353637345[nfl],-1)&lt;=IF(AH225=450,450,AH225+9)))</f>
        <v>2</v>
      </c>
    </row>
    <row r="226" spans="1:35" x14ac:dyDescent="0.2">
      <c r="A226" s="4">
        <v>0.79166666666666674</v>
      </c>
      <c r="B226" s="28" cm="1">
        <f t="array" ref="B226">_xlfn.LET(_xlpm.h,HOUR($A226),_xlpm.s,B$220,_xlpm.hrs,IFERROR(HOUR(Flights_2026_09_303334353637345[entry_hour]),-1),_xlpm.sectors,IF(_xlpm.s="Sector 4",_xlfn.XLOOKUP(Flights_2026_09_303334353637345[adep],Tabla42[ADEP],Tabla42[Sector_4],""),Flights_2026_09_303334353637345[entry_sector]),SUMPRODUCT(--(_xlpm.hrs=_xlpm.h),--(_xlpm.sectors=_xlpm.s)))</f>
        <v>2</v>
      </c>
      <c r="C226" s="28" cm="1">
        <f t="array" ref="C226">_xlfn.LET(_xlpm.h,HOUR($A226),_xlpm.s,C$220,_xlpm.hrs,IFERROR(HOUR(Flights_2026_09_303334353637345[entry_hour]),-1),_xlpm.sectors,IF(_xlpm.s="Sector 4",_xlfn.XLOOKUP(Flights_2026_09_303334353637345[adep],Tabla42[ADEP],Tabla42[Sector_4],""),Flights_2026_09_303334353637345[entry_sector]),SUMPRODUCT(--(_xlpm.hrs=_xlpm.h),--(_xlpm.sectors=_xlpm.s)))</f>
        <v>0</v>
      </c>
      <c r="D226" s="28" cm="1">
        <f t="array" ref="D226">_xlfn.LET(_xlpm.h,HOUR($A226),_xlpm.s,D$220,_xlpm.hrs,IFERROR(HOUR(Flights_2026_09_303334353637345[entry_hour]),-1),_xlpm.sectors,IF(_xlpm.s="Sector 4",_xlfn.XLOOKUP(Flights_2026_09_303334353637345[adep],Tabla42[ADEP],Tabla42[Sector_4],""),Flights_2026_09_303334353637345[entry_sector]),SUMPRODUCT(--(_xlpm.hrs=_xlpm.h),--(_xlpm.sectors=_xlpm.s)))</f>
        <v>4</v>
      </c>
      <c r="E226" s="28" cm="1">
        <f t="array" ref="E226">_xlfn.LET(_xlpm.h,HOUR($A226),_xlpm.s,E$220,_xlpm.hrs,IFERROR(HOUR(Flights_2026_09_303334353637345[entry_hour]),-1),_xlpm.sectors,IF(_xlpm.s="Sector 4",_xlfn.XLOOKUP(Flights_2026_09_303334353637345[adep],Tabla42[ADEP],Tabla42[Sector_4],""),Flights_2026_09_303334353637345[entry_sector]),SUMPRODUCT(--(_xlpm.hrs=_xlpm.h),--(_xlpm.sectors=_xlpm.s)))</f>
        <v>9</v>
      </c>
      <c r="F226" s="28" cm="1">
        <f t="array" ref="F226">_xlfn.LET(_xlpm.h,HOUR($A226),_xlpm.s,F$220,_xlpm.hrs,IFERROR(HOUR(Flights_2026_09_303334353637345[entry_hour]),-1),_xlpm.sectors,IF(_xlpm.s="Sector 4",_xlfn.XLOOKUP(Flights_2026_09_303334353637345[adep],Tabla42[ADEP],Tabla42[Sector_4],""),Flights_2026_09_303334353637345[entry_sector]),SUMPRODUCT(--(_xlpm.hrs=_xlpm.h),--(_xlpm.sectors=_xlpm.s)))</f>
        <v>6</v>
      </c>
      <c r="G226" s="28" cm="1">
        <f t="array" ref="G226">_xlfn.LET(_xlpm.h,HOUR($A226),_xlpm.s,G$220,_xlpm.hrs,IFERROR(HOUR(Flights_2026_09_303334353637345[entry_hour]),-1),_xlpm.sectors,IF(_xlpm.s="Sector 4",_xlfn.XLOOKUP(Flights_2026_09_303334353637345[adep],Tabla42[ADEP],Tabla42[Sector_4],""),Flights_2026_09_303334353637345[entry_sector]),SUMPRODUCT(--(_xlpm.hrs=_xlpm.h),--(_xlpm.sectors=_xlpm.s)))</f>
        <v>1</v>
      </c>
      <c r="H226" s="17" cm="1">
        <f t="array" ref="H226">_xlfn.LET(_xlpm.h,HOUR($A226),_xlpm.s,H$220,_xlpm.hrs,IFERROR(HOUR(Flights_2026_09_303334353637345[entry_hour]),-1),_xlpm.sectors,IF(_xlpm.s="Sector 4",_xlfn.XLOOKUP(Flights_2026_09_303334353637345[adep],Tabla42[ADEP],Tabla42[Sector_4],""),Flights_2026_09_303334353637345[entry_sector]),SUMPRODUCT(--(_xlpm.hrs=_xlpm.h),--(_xlpm.sectors=_xlpm.s)))</f>
        <v>1</v>
      </c>
      <c r="I226" s="17">
        <f t="shared" si="1"/>
        <v>23</v>
      </c>
      <c r="W226" s="17" cm="1">
        <f t="array" ref="W226">SUMPRODUCT(--(IFERROR(HOUR(Flights_2026_09_303334353637345[entry_hour]),-1)=HOUR(W$212)),--(IFERROR(Flights_2026_09_303334353637345[nfl],-1)&gt;=IF($V249=450,450,$V249)),--(IFERROR(Flights_2026_09_303334353637345[nfl],-1)&lt;=IF($V249=450,450,$V249+9)))</f>
        <v>0</v>
      </c>
      <c r="X226" s="17" cm="1">
        <f t="array" ref="X226">SUMPRODUCT(--(IFERROR(HOUR(Flights_2026_09_303334353637345[entry_hour]),-1)=HOUR(X$212)),--(IFERROR(Flights_2026_09_303334353637345[nfl],-1)&gt;=IF($V249=450,450,$V249)),--(IFERROR(Flights_2026_09_303334353637345[nfl],-1)&lt;=IF($V249=450,450,$V249+9)))</f>
        <v>0</v>
      </c>
      <c r="Y226" s="17" cm="1">
        <f t="array" ref="Y226">SUMPRODUCT(--(IFERROR(HOUR(Flights_2026_09_303334353637345[entry_hour]),-1)=HOUR(Y$212)),--(IFERROR(Flights_2026_09_303334353637345[nfl],-1)&gt;=IF($V249=450,450,$V249)),--(IFERROR(Flights_2026_09_303334353637345[nfl],-1)&lt;=IF($V249=450,450,$V249+9)))</f>
        <v>0</v>
      </c>
      <c r="Z226" s="17" cm="1">
        <f t="array" ref="Z226">SUMPRODUCT(--(IFERROR(HOUR(Flights_2026_09_303334353637345[entry_hour]),-1)=HOUR(Z$212)),--(IFERROR(Flights_2026_09_303334353637345[nfl],-1)&gt;=IF($V249=450,450,$V249)),--(IFERROR(Flights_2026_09_303334353637345[nfl],-1)&lt;=IF($V249=450,450,$V249+9)))</f>
        <v>0</v>
      </c>
      <c r="AA226" s="17" cm="1">
        <f t="array" ref="AA226">SUMPRODUCT(--(IFERROR(HOUR(Flights_2026_09_303334353637345[entry_hour]),-1)=HOUR(AA$212)),--(IFERROR(Flights_2026_09_303334353637345[nfl],-1)&gt;=IF($V249=450,450,$V249)),--(IFERROR(Flights_2026_09_303334353637345[nfl],-1)&lt;=IF($V249=450,450,$V249+9)))</f>
        <v>0</v>
      </c>
      <c r="AB226" s="17" cm="1">
        <f t="array" ref="AB226">SUMPRODUCT(--(IFERROR(HOUR(Flights_2026_09_303334353637345[entry_hour]),-1)=HOUR(AB$212)),--(IFERROR(Flights_2026_09_303334353637345[nfl],-1)&gt;=IF($V249=450,450,$V249)),--(IFERROR(Flights_2026_09_303334353637345[nfl],-1)&lt;=IF($V249=450,450,$V249+9)))</f>
        <v>0</v>
      </c>
      <c r="AC226" s="17" cm="1">
        <f t="array" ref="AC226">SUMPRODUCT(--(IFERROR(HOUR(Flights_2026_09_303334353637345[entry_hour]),-1)=HOUR(AC$212)),--(IFERROR(Flights_2026_09_303334353637345[nfl],-1)&gt;=IF($V249=450,450,$V249)),--(IFERROR(Flights_2026_09_303334353637345[nfl],-1)&lt;=IF($V249=450,450,$V249+9)))</f>
        <v>0</v>
      </c>
      <c r="AD226" s="17" cm="1">
        <f t="array" ref="AD226">SUMPRODUCT(--(IFERROR(HOUR(Flights_2026_09_303334353637345[entry_hour]),-1)=HOUR(AD$212)),--(IFERROR(Flights_2026_09_303334353637345[nfl],-1)&gt;=IF($V249=450,450,$V249)),--(IFERROR(Flights_2026_09_303334353637345[nfl],-1)&lt;=IF($V249=450,450,$V249+9)))</f>
        <v>0</v>
      </c>
      <c r="AE226" s="17" cm="1">
        <f t="array" ref="AE226">SUMPRODUCT(--(IFERROR(HOUR(Flights_2026_09_303334353637345[entry_hour]),-1)=HOUR(AE$212)),--(IFERROR(Flights_2026_09_303334353637345[nfl],-1)&gt;=IF($V249=450,450,$V249)),--(IFERROR(Flights_2026_09_303334353637345[nfl],-1)&lt;=IF($V249=450,450,$V249+9)))</f>
        <v>0</v>
      </c>
      <c r="AF226" s="2">
        <v>0.625</v>
      </c>
      <c r="AG226" t="s">
        <v>840</v>
      </c>
      <c r="AH226" s="17">
        <v>360</v>
      </c>
      <c r="AI226" s="17" cm="1">
        <f t="array" ref="AI226">SUMPRODUCT(--(IFERROR(HOUR(Flights_2026_09_303334353637345[entry_hour]),-1)=HOUR(AF226)),--(IFERROR(Flights_2026_09_303334353637345[entry_sector],"")=AG226),--(IFERROR(Flights_2026_09_303334353637345[nfl],-1)&gt;=AH226),--(IFERROR(Flights_2026_09_303334353637345[nfl],-1)&lt;=IF(AH226=450,450,AH226+9)))</f>
        <v>0</v>
      </c>
    </row>
    <row r="227" spans="1:35" x14ac:dyDescent="0.2">
      <c r="A227" s="4">
        <v>0.83333333333333337</v>
      </c>
      <c r="B227" s="28" cm="1">
        <f t="array" ref="B227">_xlfn.LET(_xlpm.h,HOUR($A227),_xlpm.s,B$220,_xlpm.hrs,IFERROR(HOUR(Flights_2026_09_303334353637345[entry_hour]),-1),_xlpm.sectors,IF(_xlpm.s="Sector 4",_xlfn.XLOOKUP(Flights_2026_09_303334353637345[adep],Tabla42[ADEP],Tabla42[Sector_4],""),Flights_2026_09_303334353637345[entry_sector]),SUMPRODUCT(--(_xlpm.hrs=_xlpm.h),--(_xlpm.sectors=_xlpm.s)))</f>
        <v>0</v>
      </c>
      <c r="C227" s="28" cm="1">
        <f t="array" ref="C227">_xlfn.LET(_xlpm.h,HOUR($A227),_xlpm.s,C$220,_xlpm.hrs,IFERROR(HOUR(Flights_2026_09_303334353637345[entry_hour]),-1),_xlpm.sectors,IF(_xlpm.s="Sector 4",_xlfn.XLOOKUP(Flights_2026_09_303334353637345[adep],Tabla42[ADEP],Tabla42[Sector_4],""),Flights_2026_09_303334353637345[entry_sector]),SUMPRODUCT(--(_xlpm.hrs=_xlpm.h),--(_xlpm.sectors=_xlpm.s)))</f>
        <v>0</v>
      </c>
      <c r="D227" s="28" cm="1">
        <f t="array" ref="D227">_xlfn.LET(_xlpm.h,HOUR($A227),_xlpm.s,D$220,_xlpm.hrs,IFERROR(HOUR(Flights_2026_09_303334353637345[entry_hour]),-1),_xlpm.sectors,IF(_xlpm.s="Sector 4",_xlfn.XLOOKUP(Flights_2026_09_303334353637345[adep],Tabla42[ADEP],Tabla42[Sector_4],""),Flights_2026_09_303334353637345[entry_sector]),SUMPRODUCT(--(_xlpm.hrs=_xlpm.h),--(_xlpm.sectors=_xlpm.s)))</f>
        <v>1</v>
      </c>
      <c r="E227" s="28" cm="1">
        <f t="array" ref="E227">_xlfn.LET(_xlpm.h,HOUR($A227),_xlpm.s,E$220,_xlpm.hrs,IFERROR(HOUR(Flights_2026_09_303334353637345[entry_hour]),-1),_xlpm.sectors,IF(_xlpm.s="Sector 4",_xlfn.XLOOKUP(Flights_2026_09_303334353637345[adep],Tabla42[ADEP],Tabla42[Sector_4],""),Flights_2026_09_303334353637345[entry_sector]),SUMPRODUCT(--(_xlpm.hrs=_xlpm.h),--(_xlpm.sectors=_xlpm.s)))</f>
        <v>4</v>
      </c>
      <c r="F227" s="28" cm="1">
        <f t="array" ref="F227">_xlfn.LET(_xlpm.h,HOUR($A227),_xlpm.s,F$220,_xlpm.hrs,IFERROR(HOUR(Flights_2026_09_303334353637345[entry_hour]),-1),_xlpm.sectors,IF(_xlpm.s="Sector 4",_xlfn.XLOOKUP(Flights_2026_09_303334353637345[adep],Tabla42[ADEP],Tabla42[Sector_4],""),Flights_2026_09_303334353637345[entry_sector]),SUMPRODUCT(--(_xlpm.hrs=_xlpm.h),--(_xlpm.sectors=_xlpm.s)))</f>
        <v>3</v>
      </c>
      <c r="G227" s="28" cm="1">
        <f t="array" ref="G227">_xlfn.LET(_xlpm.h,HOUR($A227),_xlpm.s,G$220,_xlpm.hrs,IFERROR(HOUR(Flights_2026_09_303334353637345[entry_hour]),-1),_xlpm.sectors,IF(_xlpm.s="Sector 4",_xlfn.XLOOKUP(Flights_2026_09_303334353637345[adep],Tabla42[ADEP],Tabla42[Sector_4],""),Flights_2026_09_303334353637345[entry_sector]),SUMPRODUCT(--(_xlpm.hrs=_xlpm.h),--(_xlpm.sectors=_xlpm.s)))</f>
        <v>1</v>
      </c>
      <c r="H227" s="17" cm="1">
        <f t="array" ref="H227">_xlfn.LET(_xlpm.h,HOUR($A227),_xlpm.s,H$220,_xlpm.hrs,IFERROR(HOUR(Flights_2026_09_303334353637345[entry_hour]),-1),_xlpm.sectors,IF(_xlpm.s="Sector 4",_xlfn.XLOOKUP(Flights_2026_09_303334353637345[adep],Tabla42[ADEP],Tabla42[Sector_4],""),Flights_2026_09_303334353637345[entry_sector]),SUMPRODUCT(--(_xlpm.hrs=_xlpm.h),--(_xlpm.sectors=_xlpm.s)))</f>
        <v>5</v>
      </c>
      <c r="I227" s="17">
        <f t="shared" si="1"/>
        <v>14</v>
      </c>
      <c r="W227" s="17" cm="1">
        <f t="array" ref="W227">SUMPRODUCT(--(IFERROR(HOUR(Flights_2026_09_303334353637345[entry_hour]),-1)=HOUR(W$212)),--(IFERROR(Flights_2026_09_303334353637345[nfl],-1)&gt;=IF($V250=450,450,$V250)),--(IFERROR(Flights_2026_09_303334353637345[nfl],-1)&lt;=IF($V250=450,450,$V250+9)))</f>
        <v>0</v>
      </c>
      <c r="X227" s="17" cm="1">
        <f t="array" ref="X227">SUMPRODUCT(--(IFERROR(HOUR(Flights_2026_09_303334353637345[entry_hour]),-1)=HOUR(X$212)),--(IFERROR(Flights_2026_09_303334353637345[nfl],-1)&gt;=IF($V250=450,450,$V250)),--(IFERROR(Flights_2026_09_303334353637345[nfl],-1)&lt;=IF($V250=450,450,$V250+9)))</f>
        <v>0</v>
      </c>
      <c r="Y227" s="17" cm="1">
        <f t="array" ref="Y227">SUMPRODUCT(--(IFERROR(HOUR(Flights_2026_09_303334353637345[entry_hour]),-1)=HOUR(Y$212)),--(IFERROR(Flights_2026_09_303334353637345[nfl],-1)&gt;=IF($V250=450,450,$V250)),--(IFERROR(Flights_2026_09_303334353637345[nfl],-1)&lt;=IF($V250=450,450,$V250+9)))</f>
        <v>0</v>
      </c>
      <c r="Z227" s="17" cm="1">
        <f t="array" ref="Z227">SUMPRODUCT(--(IFERROR(HOUR(Flights_2026_09_303334353637345[entry_hour]),-1)=HOUR(Z$212)),--(IFERROR(Flights_2026_09_303334353637345[nfl],-1)&gt;=IF($V250=450,450,$V250)),--(IFERROR(Flights_2026_09_303334353637345[nfl],-1)&lt;=IF($V250=450,450,$V250+9)))</f>
        <v>0</v>
      </c>
      <c r="AA227" s="17" cm="1">
        <f t="array" ref="AA227">SUMPRODUCT(--(IFERROR(HOUR(Flights_2026_09_303334353637345[entry_hour]),-1)=HOUR(AA$212)),--(IFERROR(Flights_2026_09_303334353637345[nfl],-1)&gt;=IF($V250=450,450,$V250)),--(IFERROR(Flights_2026_09_303334353637345[nfl],-1)&lt;=IF($V250=450,450,$V250+9)))</f>
        <v>1</v>
      </c>
      <c r="AB227" s="17" cm="1">
        <f t="array" ref="AB227">SUMPRODUCT(--(IFERROR(HOUR(Flights_2026_09_303334353637345[entry_hour]),-1)=HOUR(AB$212)),--(IFERROR(Flights_2026_09_303334353637345[nfl],-1)&gt;=IF($V250=450,450,$V250)),--(IFERROR(Flights_2026_09_303334353637345[nfl],-1)&lt;=IF($V250=450,450,$V250+9)))</f>
        <v>1</v>
      </c>
      <c r="AC227" s="17" cm="1">
        <f t="array" ref="AC227">SUMPRODUCT(--(IFERROR(HOUR(Flights_2026_09_303334353637345[entry_hour]),-1)=HOUR(AC$212)),--(IFERROR(Flights_2026_09_303334353637345[nfl],-1)&gt;=IF($V250=450,450,$V250)),--(IFERROR(Flights_2026_09_303334353637345[nfl],-1)&lt;=IF($V250=450,450,$V250+9)))</f>
        <v>0</v>
      </c>
      <c r="AD227" s="17" cm="1">
        <f t="array" ref="AD227">SUMPRODUCT(--(IFERROR(HOUR(Flights_2026_09_303334353637345[entry_hour]),-1)=HOUR(AD$212)),--(IFERROR(Flights_2026_09_303334353637345[nfl],-1)&gt;=IF($V250=450,450,$V250)),--(IFERROR(Flights_2026_09_303334353637345[nfl],-1)&lt;=IF($V250=450,450,$V250+9)))</f>
        <v>0</v>
      </c>
      <c r="AE227" s="17" cm="1">
        <f t="array" ref="AE227">SUMPRODUCT(--(IFERROR(HOUR(Flights_2026_09_303334353637345[entry_hour]),-1)=HOUR(AE$212)),--(IFERROR(Flights_2026_09_303334353637345[nfl],-1)&gt;=IF($V250=450,450,$V250)),--(IFERROR(Flights_2026_09_303334353637345[nfl],-1)&lt;=IF($V250=450,450,$V250+9)))</f>
        <v>0</v>
      </c>
      <c r="AF227" s="2">
        <v>0.625</v>
      </c>
      <c r="AG227" t="s">
        <v>840</v>
      </c>
      <c r="AH227" s="17">
        <v>370</v>
      </c>
      <c r="AI227" s="17" cm="1">
        <f t="array" ref="AI227">SUMPRODUCT(--(IFERROR(HOUR(Flights_2026_09_303334353637345[entry_hour]),-1)=HOUR(AF227)),--(IFERROR(Flights_2026_09_303334353637345[entry_sector],"")=AG227),--(IFERROR(Flights_2026_09_303334353637345[nfl],-1)&gt;=AH227),--(IFERROR(Flights_2026_09_303334353637345[nfl],-1)&lt;=IF(AH227=450,450,AH227+9)))</f>
        <v>0</v>
      </c>
    </row>
    <row r="228" spans="1:35" x14ac:dyDescent="0.2">
      <c r="A228" s="4">
        <v>0.875</v>
      </c>
      <c r="B228" s="28" cm="1">
        <f t="array" ref="B228">_xlfn.LET(_xlpm.h,HOUR($A228),_xlpm.s,B$220,_xlpm.hrs,IFERROR(HOUR(Flights_2026_09_303334353637345[entry_hour]),-1),_xlpm.sectors,IF(_xlpm.s="Sector 4",_xlfn.XLOOKUP(Flights_2026_09_303334353637345[adep],Tabla42[ADEP],Tabla42[Sector_4],""),Flights_2026_09_303334353637345[entry_sector]),SUMPRODUCT(--(_xlpm.hrs=_xlpm.h),--(_xlpm.sectors=_xlpm.s)))</f>
        <v>0</v>
      </c>
      <c r="C228" s="28" cm="1">
        <f t="array" ref="C228">_xlfn.LET(_xlpm.h,HOUR($A228),_xlpm.s,C$220,_xlpm.hrs,IFERROR(HOUR(Flights_2026_09_303334353637345[entry_hour]),-1),_xlpm.sectors,IF(_xlpm.s="Sector 4",_xlfn.XLOOKUP(Flights_2026_09_303334353637345[adep],Tabla42[ADEP],Tabla42[Sector_4],""),Flights_2026_09_303334353637345[entry_sector]),SUMPRODUCT(--(_xlpm.hrs=_xlpm.h),--(_xlpm.sectors=_xlpm.s)))</f>
        <v>0</v>
      </c>
      <c r="D228" s="28" cm="1">
        <f t="array" ref="D228">_xlfn.LET(_xlpm.h,HOUR($A228),_xlpm.s,D$220,_xlpm.hrs,IFERROR(HOUR(Flights_2026_09_303334353637345[entry_hour]),-1),_xlpm.sectors,IF(_xlpm.s="Sector 4",_xlfn.XLOOKUP(Flights_2026_09_303334353637345[adep],Tabla42[ADEP],Tabla42[Sector_4],""),Flights_2026_09_303334353637345[entry_sector]),SUMPRODUCT(--(_xlpm.hrs=_xlpm.h),--(_xlpm.sectors=_xlpm.s)))</f>
        <v>1</v>
      </c>
      <c r="E228" s="28" cm="1">
        <f t="array" ref="E228">_xlfn.LET(_xlpm.h,HOUR($A228),_xlpm.s,E$220,_xlpm.hrs,IFERROR(HOUR(Flights_2026_09_303334353637345[entry_hour]),-1),_xlpm.sectors,IF(_xlpm.s="Sector 4",_xlfn.XLOOKUP(Flights_2026_09_303334353637345[adep],Tabla42[ADEP],Tabla42[Sector_4],""),Flights_2026_09_303334353637345[entry_sector]),SUMPRODUCT(--(_xlpm.hrs=_xlpm.h),--(_xlpm.sectors=_xlpm.s)))</f>
        <v>8</v>
      </c>
      <c r="F228" s="28" cm="1">
        <f t="array" ref="F228">_xlfn.LET(_xlpm.h,HOUR($A228),_xlpm.s,F$220,_xlpm.hrs,IFERROR(HOUR(Flights_2026_09_303334353637345[entry_hour]),-1),_xlpm.sectors,IF(_xlpm.s="Sector 4",_xlfn.XLOOKUP(Flights_2026_09_303334353637345[adep],Tabla42[ADEP],Tabla42[Sector_4],""),Flights_2026_09_303334353637345[entry_sector]),SUMPRODUCT(--(_xlpm.hrs=_xlpm.h),--(_xlpm.sectors=_xlpm.s)))</f>
        <v>4</v>
      </c>
      <c r="G228" s="28" cm="1">
        <f t="array" ref="G228">_xlfn.LET(_xlpm.h,HOUR($A228),_xlpm.s,G$220,_xlpm.hrs,IFERROR(HOUR(Flights_2026_09_303334353637345[entry_hour]),-1),_xlpm.sectors,IF(_xlpm.s="Sector 4",_xlfn.XLOOKUP(Flights_2026_09_303334353637345[adep],Tabla42[ADEP],Tabla42[Sector_4],""),Flights_2026_09_303334353637345[entry_sector]),SUMPRODUCT(--(_xlpm.hrs=_xlpm.h),--(_xlpm.sectors=_xlpm.s)))</f>
        <v>4</v>
      </c>
      <c r="H228" s="17" cm="1">
        <f t="array" ref="H228">_xlfn.LET(_xlpm.h,HOUR($A228),_xlpm.s,H$220,_xlpm.hrs,IFERROR(HOUR(Flights_2026_09_303334353637345[entry_hour]),-1),_xlpm.sectors,IF(_xlpm.s="Sector 4",_xlfn.XLOOKUP(Flights_2026_09_303334353637345[adep],Tabla42[ADEP],Tabla42[Sector_4],""),Flights_2026_09_303334353637345[entry_sector]),SUMPRODUCT(--(_xlpm.hrs=_xlpm.h),--(_xlpm.sectors=_xlpm.s)))</f>
        <v>1</v>
      </c>
      <c r="I228" s="17">
        <f t="shared" si="1"/>
        <v>18</v>
      </c>
      <c r="W228" s="17" cm="1">
        <f t="array" ref="W228">SUMPRODUCT(--(IFERROR(HOUR(Flights_2026_09_303334353637345[entry_hour]),-1)=HOUR(W$212)),--(IFERROR(Flights_2026_09_303334353637345[nfl],-1)&gt;=IF($V251=450,450,$V251)),--(IFERROR(Flights_2026_09_303334353637345[nfl],-1)&lt;=IF($V251=450,450,$V251+9)))</f>
        <v>0</v>
      </c>
      <c r="X228" s="17" cm="1">
        <f t="array" ref="X228">SUMPRODUCT(--(IFERROR(HOUR(Flights_2026_09_303334353637345[entry_hour]),-1)=HOUR(X$212)),--(IFERROR(Flights_2026_09_303334353637345[nfl],-1)&gt;=IF($V251=450,450,$V251)),--(IFERROR(Flights_2026_09_303334353637345[nfl],-1)&lt;=IF($V251=450,450,$V251+9)))</f>
        <v>0</v>
      </c>
      <c r="Y228" s="17" cm="1">
        <f t="array" ref="Y228">SUMPRODUCT(--(IFERROR(HOUR(Flights_2026_09_303334353637345[entry_hour]),-1)=HOUR(Y$212)),--(IFERROR(Flights_2026_09_303334353637345[nfl],-1)&gt;=IF($V251=450,450,$V251)),--(IFERROR(Flights_2026_09_303334353637345[nfl],-1)&lt;=IF($V251=450,450,$V251+9)))</f>
        <v>0</v>
      </c>
      <c r="Z228" s="17" cm="1">
        <f t="array" ref="Z228">SUMPRODUCT(--(IFERROR(HOUR(Flights_2026_09_303334353637345[entry_hour]),-1)=HOUR(Z$212)),--(IFERROR(Flights_2026_09_303334353637345[nfl],-1)&gt;=IF($V251=450,450,$V251)),--(IFERROR(Flights_2026_09_303334353637345[nfl],-1)&lt;=IF($V251=450,450,$V251+9)))</f>
        <v>0</v>
      </c>
      <c r="AA228" s="17" cm="1">
        <f t="array" ref="AA228">SUMPRODUCT(--(IFERROR(HOUR(Flights_2026_09_303334353637345[entry_hour]),-1)=HOUR(AA$212)),--(IFERROR(Flights_2026_09_303334353637345[nfl],-1)&gt;=IF($V251=450,450,$V251)),--(IFERROR(Flights_2026_09_303334353637345[nfl],-1)&lt;=IF($V251=450,450,$V251+9)))</f>
        <v>1</v>
      </c>
      <c r="AB228" s="17" cm="1">
        <f t="array" ref="AB228">SUMPRODUCT(--(IFERROR(HOUR(Flights_2026_09_303334353637345[entry_hour]),-1)=HOUR(AB$212)),--(IFERROR(Flights_2026_09_303334353637345[nfl],-1)&gt;=IF($V251=450,450,$V251)),--(IFERROR(Flights_2026_09_303334353637345[nfl],-1)&lt;=IF($V251=450,450,$V251+9)))</f>
        <v>0</v>
      </c>
      <c r="AC228" s="17" cm="1">
        <f t="array" ref="AC228">SUMPRODUCT(--(IFERROR(HOUR(Flights_2026_09_303334353637345[entry_hour]),-1)=HOUR(AC$212)),--(IFERROR(Flights_2026_09_303334353637345[nfl],-1)&gt;=IF($V251=450,450,$V251)),--(IFERROR(Flights_2026_09_303334353637345[nfl],-1)&lt;=IF($V251=450,450,$V251+9)))</f>
        <v>0</v>
      </c>
      <c r="AD228" s="17" cm="1">
        <f t="array" ref="AD228">SUMPRODUCT(--(IFERROR(HOUR(Flights_2026_09_303334353637345[entry_hour]),-1)=HOUR(AD$212)),--(IFERROR(Flights_2026_09_303334353637345[nfl],-1)&gt;=IF($V251=450,450,$V251)),--(IFERROR(Flights_2026_09_303334353637345[nfl],-1)&lt;=IF($V251=450,450,$V251+9)))</f>
        <v>0</v>
      </c>
      <c r="AE228" s="17" cm="1">
        <f t="array" ref="AE228">SUMPRODUCT(--(IFERROR(HOUR(Flights_2026_09_303334353637345[entry_hour]),-1)=HOUR(AE$212)),--(IFERROR(Flights_2026_09_303334353637345[nfl],-1)&gt;=IF($V251=450,450,$V251)),--(IFERROR(Flights_2026_09_303334353637345[nfl],-1)&lt;=IF($V251=450,450,$V251+9)))</f>
        <v>0</v>
      </c>
      <c r="AF228" s="2">
        <v>0.625</v>
      </c>
      <c r="AG228" t="s">
        <v>840</v>
      </c>
      <c r="AH228" s="17">
        <v>380</v>
      </c>
      <c r="AI228" s="17" cm="1">
        <f t="array" ref="AI228">SUMPRODUCT(--(IFERROR(HOUR(Flights_2026_09_303334353637345[entry_hour]),-1)=HOUR(AF228)),--(IFERROR(Flights_2026_09_303334353637345[entry_sector],"")=AG228),--(IFERROR(Flights_2026_09_303334353637345[nfl],-1)&gt;=AH228),--(IFERROR(Flights_2026_09_303334353637345[nfl],-1)&lt;=IF(AH228=450,450,AH228+9)))</f>
        <v>0</v>
      </c>
    </row>
    <row r="229" spans="1:35" x14ac:dyDescent="0.2">
      <c r="A229" s="4">
        <v>0.91666666666666674</v>
      </c>
      <c r="B229" s="28" cm="1">
        <f t="array" ref="B229">_xlfn.LET(_xlpm.h,HOUR($A229),_xlpm.s,B$220,_xlpm.hrs,IFERROR(HOUR(Flights_2026_09_303334353637345[entry_hour]),-1),_xlpm.sectors,IF(_xlpm.s="Sector 4",_xlfn.XLOOKUP(Flights_2026_09_303334353637345[adep],Tabla42[ADEP],Tabla42[Sector_4],""),Flights_2026_09_303334353637345[entry_sector]),SUMPRODUCT(--(_xlpm.hrs=_xlpm.h),--(_xlpm.sectors=_xlpm.s)))</f>
        <v>0</v>
      </c>
      <c r="C229" s="28" cm="1">
        <f t="array" ref="C229">_xlfn.LET(_xlpm.h,HOUR($A229),_xlpm.s,C$220,_xlpm.hrs,IFERROR(HOUR(Flights_2026_09_303334353637345[entry_hour]),-1),_xlpm.sectors,IF(_xlpm.s="Sector 4",_xlfn.XLOOKUP(Flights_2026_09_303334353637345[adep],Tabla42[ADEP],Tabla42[Sector_4],""),Flights_2026_09_303334353637345[entry_sector]),SUMPRODUCT(--(_xlpm.hrs=_xlpm.h),--(_xlpm.sectors=_xlpm.s)))</f>
        <v>0</v>
      </c>
      <c r="D229" s="28" cm="1">
        <f t="array" ref="D229">_xlfn.LET(_xlpm.h,HOUR($A229),_xlpm.s,D$220,_xlpm.hrs,IFERROR(HOUR(Flights_2026_09_303334353637345[entry_hour]),-1),_xlpm.sectors,IF(_xlpm.s="Sector 4",_xlfn.XLOOKUP(Flights_2026_09_303334353637345[adep],Tabla42[ADEP],Tabla42[Sector_4],""),Flights_2026_09_303334353637345[entry_sector]),SUMPRODUCT(--(_xlpm.hrs=_xlpm.h),--(_xlpm.sectors=_xlpm.s)))</f>
        <v>2</v>
      </c>
      <c r="E229" s="28" cm="1">
        <f t="array" ref="E229">_xlfn.LET(_xlpm.h,HOUR($A229),_xlpm.s,E$220,_xlpm.hrs,IFERROR(HOUR(Flights_2026_09_303334353637345[entry_hour]),-1),_xlpm.sectors,IF(_xlpm.s="Sector 4",_xlfn.XLOOKUP(Flights_2026_09_303334353637345[adep],Tabla42[ADEP],Tabla42[Sector_4],""),Flights_2026_09_303334353637345[entry_sector]),SUMPRODUCT(--(_xlpm.hrs=_xlpm.h),--(_xlpm.sectors=_xlpm.s)))</f>
        <v>3</v>
      </c>
      <c r="F229" s="28" cm="1">
        <f t="array" ref="F229">_xlfn.LET(_xlpm.h,HOUR($A229),_xlpm.s,F$220,_xlpm.hrs,IFERROR(HOUR(Flights_2026_09_303334353637345[entry_hour]),-1),_xlpm.sectors,IF(_xlpm.s="Sector 4",_xlfn.XLOOKUP(Flights_2026_09_303334353637345[adep],Tabla42[ADEP],Tabla42[Sector_4],""),Flights_2026_09_303334353637345[entry_sector]),SUMPRODUCT(--(_xlpm.hrs=_xlpm.h),--(_xlpm.sectors=_xlpm.s)))</f>
        <v>2</v>
      </c>
      <c r="G229" s="28" cm="1">
        <f t="array" ref="G229">_xlfn.LET(_xlpm.h,HOUR($A229),_xlpm.s,G$220,_xlpm.hrs,IFERROR(HOUR(Flights_2026_09_303334353637345[entry_hour]),-1),_xlpm.sectors,IF(_xlpm.s="Sector 4",_xlfn.XLOOKUP(Flights_2026_09_303334353637345[adep],Tabla42[ADEP],Tabla42[Sector_4],""),Flights_2026_09_303334353637345[entry_sector]),SUMPRODUCT(--(_xlpm.hrs=_xlpm.h),--(_xlpm.sectors=_xlpm.s)))</f>
        <v>1</v>
      </c>
      <c r="H229" s="17" cm="1">
        <f t="array" ref="H229">_xlfn.LET(_xlpm.h,HOUR($A229),_xlpm.s,H$220,_xlpm.hrs,IFERROR(HOUR(Flights_2026_09_303334353637345[entry_hour]),-1),_xlpm.sectors,IF(_xlpm.s="Sector 4",_xlfn.XLOOKUP(Flights_2026_09_303334353637345[adep],Tabla42[ADEP],Tabla42[Sector_4],""),Flights_2026_09_303334353637345[entry_sector]),SUMPRODUCT(--(_xlpm.hrs=_xlpm.h),--(_xlpm.sectors=_xlpm.s)))</f>
        <v>1</v>
      </c>
      <c r="I229" s="17">
        <f t="shared" si="1"/>
        <v>9</v>
      </c>
      <c r="W229" s="17" cm="1">
        <f t="array" ref="W229">SUMPRODUCT(--(IFERROR(HOUR(Flights_2026_09_303334353637345[entry_hour]),-1)=HOUR(W$212)),--(IFERROR(Flights_2026_09_303334353637345[nfl],-1)&gt;=IF($V252=450,450,$V252)),--(IFERROR(Flights_2026_09_303334353637345[nfl],-1)&lt;=IF($V252=450,450,$V252+9)))</f>
        <v>0</v>
      </c>
      <c r="X229" s="17" cm="1">
        <f t="array" ref="X229">SUMPRODUCT(--(IFERROR(HOUR(Flights_2026_09_303334353637345[entry_hour]),-1)=HOUR(X$212)),--(IFERROR(Flights_2026_09_303334353637345[nfl],-1)&gt;=IF($V252=450,450,$V252)),--(IFERROR(Flights_2026_09_303334353637345[nfl],-1)&lt;=IF($V252=450,450,$V252+9)))</f>
        <v>0</v>
      </c>
      <c r="Y229" s="17" cm="1">
        <f t="array" ref="Y229">SUMPRODUCT(--(IFERROR(HOUR(Flights_2026_09_303334353637345[entry_hour]),-1)=HOUR(Y$212)),--(IFERROR(Flights_2026_09_303334353637345[nfl],-1)&gt;=IF($V252=450,450,$V252)),--(IFERROR(Flights_2026_09_303334353637345[nfl],-1)&lt;=IF($V252=450,450,$V252+9)))</f>
        <v>0</v>
      </c>
      <c r="Z229" s="17" cm="1">
        <f t="array" ref="Z229">SUMPRODUCT(--(IFERROR(HOUR(Flights_2026_09_303334353637345[entry_hour]),-1)=HOUR(Z$212)),--(IFERROR(Flights_2026_09_303334353637345[nfl],-1)&gt;=IF($V252=450,450,$V252)),--(IFERROR(Flights_2026_09_303334353637345[nfl],-1)&lt;=IF($V252=450,450,$V252+9)))</f>
        <v>0</v>
      </c>
      <c r="AA229" s="17" cm="1">
        <f t="array" ref="AA229">SUMPRODUCT(--(IFERROR(HOUR(Flights_2026_09_303334353637345[entry_hour]),-1)=HOUR(AA$212)),--(IFERROR(Flights_2026_09_303334353637345[nfl],-1)&gt;=IF($V252=450,450,$V252)),--(IFERROR(Flights_2026_09_303334353637345[nfl],-1)&lt;=IF($V252=450,450,$V252+9)))</f>
        <v>0</v>
      </c>
      <c r="AB229" s="17" cm="1">
        <f t="array" ref="AB229">SUMPRODUCT(--(IFERROR(HOUR(Flights_2026_09_303334353637345[entry_hour]),-1)=HOUR(AB$212)),--(IFERROR(Flights_2026_09_303334353637345[nfl],-1)&gt;=IF($V252=450,450,$V252)),--(IFERROR(Flights_2026_09_303334353637345[nfl],-1)&lt;=IF($V252=450,450,$V252+9)))</f>
        <v>0</v>
      </c>
      <c r="AC229" s="17" cm="1">
        <f t="array" ref="AC229">SUMPRODUCT(--(IFERROR(HOUR(Flights_2026_09_303334353637345[entry_hour]),-1)=HOUR(AC$212)),--(IFERROR(Flights_2026_09_303334353637345[nfl],-1)&gt;=IF($V252=450,450,$V252)),--(IFERROR(Flights_2026_09_303334353637345[nfl],-1)&lt;=IF($V252=450,450,$V252+9)))</f>
        <v>0</v>
      </c>
      <c r="AD229" s="17" cm="1">
        <f t="array" ref="AD229">SUMPRODUCT(--(IFERROR(HOUR(Flights_2026_09_303334353637345[entry_hour]),-1)=HOUR(AD$212)),--(IFERROR(Flights_2026_09_303334353637345[nfl],-1)&gt;=IF($V252=450,450,$V252)),--(IFERROR(Flights_2026_09_303334353637345[nfl],-1)&lt;=IF($V252=450,450,$V252+9)))</f>
        <v>0</v>
      </c>
      <c r="AE229" s="17" cm="1">
        <f t="array" ref="AE229">SUMPRODUCT(--(IFERROR(HOUR(Flights_2026_09_303334353637345[entry_hour]),-1)=HOUR(AE$212)),--(IFERROR(Flights_2026_09_303334353637345[nfl],-1)&gt;=IF($V252=450,450,$V252)),--(IFERROR(Flights_2026_09_303334353637345[nfl],-1)&lt;=IF($V252=450,450,$V252+9)))</f>
        <v>0</v>
      </c>
      <c r="AF229" s="2">
        <v>0.625</v>
      </c>
      <c r="AG229" t="s">
        <v>840</v>
      </c>
      <c r="AH229" s="17">
        <v>390</v>
      </c>
      <c r="AI229" s="17" cm="1">
        <f t="array" ref="AI229">SUMPRODUCT(--(IFERROR(HOUR(Flights_2026_09_303334353637345[entry_hour]),-1)=HOUR(AF229)),--(IFERROR(Flights_2026_09_303334353637345[entry_sector],"")=AG229),--(IFERROR(Flights_2026_09_303334353637345[nfl],-1)&gt;=AH229),--(IFERROR(Flights_2026_09_303334353637345[nfl],-1)&lt;=IF(AH229=450,450,AH229+9)))</f>
        <v>0</v>
      </c>
    </row>
    <row r="230" spans="1:35" x14ac:dyDescent="0.2">
      <c r="W230" s="17" cm="1">
        <f t="array" ref="W230">SUMPRODUCT(--(IFERROR(HOUR(Flights_2026_09_303334353637345[entry_hour]),-1)=HOUR(W$212)),--(IFERROR(Flights_2026_09_303334353637345[nfl],-1)&gt;=IF($V253=450,450,$V253)),--(IFERROR(Flights_2026_09_303334353637345[nfl],-1)&lt;=IF($V253=450,450,$V253+9)))</f>
        <v>0</v>
      </c>
      <c r="X230" s="17" cm="1">
        <f t="array" ref="X230">SUMPRODUCT(--(IFERROR(HOUR(Flights_2026_09_303334353637345[entry_hour]),-1)=HOUR(X$212)),--(IFERROR(Flights_2026_09_303334353637345[nfl],-1)&gt;=IF($V253=450,450,$V253)),--(IFERROR(Flights_2026_09_303334353637345[nfl],-1)&lt;=IF($V253=450,450,$V253+9)))</f>
        <v>0</v>
      </c>
      <c r="Y230" s="17" cm="1">
        <f t="array" ref="Y230">SUMPRODUCT(--(IFERROR(HOUR(Flights_2026_09_303334353637345[entry_hour]),-1)=HOUR(Y$212)),--(IFERROR(Flights_2026_09_303334353637345[nfl],-1)&gt;=IF($V253=450,450,$V253)),--(IFERROR(Flights_2026_09_303334353637345[nfl],-1)&lt;=IF($V253=450,450,$V253+9)))</f>
        <v>0</v>
      </c>
      <c r="Z230" s="17" cm="1">
        <f t="array" ref="Z230">SUMPRODUCT(--(IFERROR(HOUR(Flights_2026_09_303334353637345[entry_hour]),-1)=HOUR(Z$212)),--(IFERROR(Flights_2026_09_303334353637345[nfl],-1)&gt;=IF($V253=450,450,$V253)),--(IFERROR(Flights_2026_09_303334353637345[nfl],-1)&lt;=IF($V253=450,450,$V253+9)))</f>
        <v>0</v>
      </c>
      <c r="AA230" s="17" cm="1">
        <f t="array" ref="AA230">SUMPRODUCT(--(IFERROR(HOUR(Flights_2026_09_303334353637345[entry_hour]),-1)=HOUR(AA$212)),--(IFERROR(Flights_2026_09_303334353637345[nfl],-1)&gt;=IF($V253=450,450,$V253)),--(IFERROR(Flights_2026_09_303334353637345[nfl],-1)&lt;=IF($V253=450,450,$V253+9)))</f>
        <v>0</v>
      </c>
      <c r="AB230" s="17" cm="1">
        <f t="array" ref="AB230">SUMPRODUCT(--(IFERROR(HOUR(Flights_2026_09_303334353637345[entry_hour]),-1)=HOUR(AB$212)),--(IFERROR(Flights_2026_09_303334353637345[nfl],-1)&gt;=IF($V253=450,450,$V253)),--(IFERROR(Flights_2026_09_303334353637345[nfl],-1)&lt;=IF($V253=450,450,$V253+9)))</f>
        <v>0</v>
      </c>
      <c r="AC230" s="17" cm="1">
        <f t="array" ref="AC230">SUMPRODUCT(--(IFERROR(HOUR(Flights_2026_09_303334353637345[entry_hour]),-1)=HOUR(AC$212)),--(IFERROR(Flights_2026_09_303334353637345[nfl],-1)&gt;=IF($V253=450,450,$V253)),--(IFERROR(Flights_2026_09_303334353637345[nfl],-1)&lt;=IF($V253=450,450,$V253+9)))</f>
        <v>0</v>
      </c>
      <c r="AD230" s="17" cm="1">
        <f t="array" ref="AD230">SUMPRODUCT(--(IFERROR(HOUR(Flights_2026_09_303334353637345[entry_hour]),-1)=HOUR(AD$212)),--(IFERROR(Flights_2026_09_303334353637345[nfl],-1)&gt;=IF($V253=450,450,$V253)),--(IFERROR(Flights_2026_09_303334353637345[nfl],-1)&lt;=IF($V253=450,450,$V253+9)))</f>
        <v>0</v>
      </c>
      <c r="AE230" s="17" cm="1">
        <f t="array" ref="AE230">SUMPRODUCT(--(IFERROR(HOUR(Flights_2026_09_303334353637345[entry_hour]),-1)=HOUR(AE$212)),--(IFERROR(Flights_2026_09_303334353637345[nfl],-1)&gt;=IF($V253=450,450,$V253)),--(IFERROR(Flights_2026_09_303334353637345[nfl],-1)&lt;=IF($V253=450,450,$V253+9)))</f>
        <v>0</v>
      </c>
      <c r="AF230" s="2">
        <v>0.625</v>
      </c>
      <c r="AG230" t="s">
        <v>840</v>
      </c>
      <c r="AH230" s="17">
        <v>400</v>
      </c>
      <c r="AI230" s="17" cm="1">
        <f t="array" ref="AI230">SUMPRODUCT(--(IFERROR(HOUR(Flights_2026_09_303334353637345[entry_hour]),-1)=HOUR(AF230)),--(IFERROR(Flights_2026_09_303334353637345[entry_sector],"")=AG230),--(IFERROR(Flights_2026_09_303334353637345[nfl],-1)&gt;=AH230),--(IFERROR(Flights_2026_09_303334353637345[nfl],-1)&lt;=IF(AH230=450,450,AH230+9)))</f>
        <v>0</v>
      </c>
    </row>
    <row r="231" spans="1:35" x14ac:dyDescent="0.2">
      <c r="W231" s="17" cm="1">
        <f t="array" ref="W231">SUMPRODUCT(--(IFERROR(HOUR(Flights_2026_09_303334353637345[entry_hour]),-1)=HOUR(W$212)),--(IFERROR(Flights_2026_09_303334353637345[nfl],-1)&gt;=IF($V254=450,450,$V254)),--(IFERROR(Flights_2026_09_303334353637345[nfl],-1)&lt;=IF($V254=450,450,$V254+9)))</f>
        <v>0</v>
      </c>
      <c r="X231" s="17" cm="1">
        <f t="array" ref="X231">SUMPRODUCT(--(IFERROR(HOUR(Flights_2026_09_303334353637345[entry_hour]),-1)=HOUR(X$212)),--(IFERROR(Flights_2026_09_303334353637345[nfl],-1)&gt;=IF($V254=450,450,$V254)),--(IFERROR(Flights_2026_09_303334353637345[nfl],-1)&lt;=IF($V254=450,450,$V254+9)))</f>
        <v>0</v>
      </c>
      <c r="Y231" s="17" cm="1">
        <f t="array" ref="Y231">SUMPRODUCT(--(IFERROR(HOUR(Flights_2026_09_303334353637345[entry_hour]),-1)=HOUR(Y$212)),--(IFERROR(Flights_2026_09_303334353637345[nfl],-1)&gt;=IF($V254=450,450,$V254)),--(IFERROR(Flights_2026_09_303334353637345[nfl],-1)&lt;=IF($V254=450,450,$V254+9)))</f>
        <v>0</v>
      </c>
      <c r="Z231" s="17" cm="1">
        <f t="array" ref="Z231">SUMPRODUCT(--(IFERROR(HOUR(Flights_2026_09_303334353637345[entry_hour]),-1)=HOUR(Z$212)),--(IFERROR(Flights_2026_09_303334353637345[nfl],-1)&gt;=IF($V254=450,450,$V254)),--(IFERROR(Flights_2026_09_303334353637345[nfl],-1)&lt;=IF($V254=450,450,$V254+9)))</f>
        <v>0</v>
      </c>
      <c r="AA231" s="17" cm="1">
        <f t="array" ref="AA231">SUMPRODUCT(--(IFERROR(HOUR(Flights_2026_09_303334353637345[entry_hour]),-1)=HOUR(AA$212)),--(IFERROR(Flights_2026_09_303334353637345[nfl],-1)&gt;=IF($V254=450,450,$V254)),--(IFERROR(Flights_2026_09_303334353637345[nfl],-1)&lt;=IF($V254=450,450,$V254+9)))</f>
        <v>0</v>
      </c>
      <c r="AB231" s="17" cm="1">
        <f t="array" ref="AB231">SUMPRODUCT(--(IFERROR(HOUR(Flights_2026_09_303334353637345[entry_hour]),-1)=HOUR(AB$212)),--(IFERROR(Flights_2026_09_303334353637345[nfl],-1)&gt;=IF($V254=450,450,$V254)),--(IFERROR(Flights_2026_09_303334353637345[nfl],-1)&lt;=IF($V254=450,450,$V254+9)))</f>
        <v>0</v>
      </c>
      <c r="AC231" s="17" cm="1">
        <f t="array" ref="AC231">SUMPRODUCT(--(IFERROR(HOUR(Flights_2026_09_303334353637345[entry_hour]),-1)=HOUR(AC$212)),--(IFERROR(Flights_2026_09_303334353637345[nfl],-1)&gt;=IF($V254=450,450,$V254)),--(IFERROR(Flights_2026_09_303334353637345[nfl],-1)&lt;=IF($V254=450,450,$V254+9)))</f>
        <v>0</v>
      </c>
      <c r="AD231" s="17" cm="1">
        <f t="array" ref="AD231">SUMPRODUCT(--(IFERROR(HOUR(Flights_2026_09_303334353637345[entry_hour]),-1)=HOUR(AD$212)),--(IFERROR(Flights_2026_09_303334353637345[nfl],-1)&gt;=IF($V254=450,450,$V254)),--(IFERROR(Flights_2026_09_303334353637345[nfl],-1)&lt;=IF($V254=450,450,$V254+9)))</f>
        <v>0</v>
      </c>
      <c r="AE231" s="17" cm="1">
        <f t="array" ref="AE231">SUMPRODUCT(--(IFERROR(HOUR(Flights_2026_09_303334353637345[entry_hour]),-1)=HOUR(AE$212)),--(IFERROR(Flights_2026_09_303334353637345[nfl],-1)&gt;=IF($V254=450,450,$V254)),--(IFERROR(Flights_2026_09_303334353637345[nfl],-1)&lt;=IF($V254=450,450,$V254+9)))</f>
        <v>0</v>
      </c>
      <c r="AF231" s="2">
        <v>0.625</v>
      </c>
      <c r="AG231" t="s">
        <v>840</v>
      </c>
      <c r="AH231" s="17">
        <v>410</v>
      </c>
      <c r="AI231" s="17" cm="1">
        <f t="array" ref="AI231">SUMPRODUCT(--(IFERROR(HOUR(Flights_2026_09_303334353637345[entry_hour]),-1)=HOUR(AF231)),--(IFERROR(Flights_2026_09_303334353637345[entry_sector],"")=AG231),--(IFERROR(Flights_2026_09_303334353637345[nfl],-1)&gt;=AH231),--(IFERROR(Flights_2026_09_303334353637345[nfl],-1)&lt;=IF(AH231=450,450,AH231+9)))</f>
        <v>0</v>
      </c>
    </row>
    <row r="232" spans="1:35" ht="19" x14ac:dyDescent="0.2">
      <c r="A232" s="36" t="s">
        <v>2164</v>
      </c>
      <c r="B232" s="36"/>
      <c r="C232" s="36"/>
      <c r="D232" s="36"/>
      <c r="E232" s="36"/>
      <c r="F232" s="36"/>
      <c r="G232" s="36"/>
      <c r="H232" s="36"/>
      <c r="I232" s="36"/>
      <c r="J232" s="36"/>
      <c r="W232" s="17" cm="1">
        <f t="array" ref="W232">SUMPRODUCT(--(IFERROR(HOUR(Flights_2026_09_303334353637345[entry_hour]),-1)=HOUR(W$212)),--(IFERROR(Flights_2026_09_303334353637345[nfl],-1)&gt;=IF($V255=450,450,$V255)),--(IFERROR(Flights_2026_09_303334353637345[nfl],-1)&lt;=IF($V255=450,450,$V255+9)))</f>
        <v>0</v>
      </c>
      <c r="X232" s="17" cm="1">
        <f t="array" ref="X232">SUMPRODUCT(--(IFERROR(HOUR(Flights_2026_09_303334353637345[entry_hour]),-1)=HOUR(X$212)),--(IFERROR(Flights_2026_09_303334353637345[nfl],-1)&gt;=IF($V255=450,450,$V255)),--(IFERROR(Flights_2026_09_303334353637345[nfl],-1)&lt;=IF($V255=450,450,$V255+9)))</f>
        <v>0</v>
      </c>
      <c r="Y232" s="17" cm="1">
        <f t="array" ref="Y232">SUMPRODUCT(--(IFERROR(HOUR(Flights_2026_09_303334353637345[entry_hour]),-1)=HOUR(Y$212)),--(IFERROR(Flights_2026_09_303334353637345[nfl],-1)&gt;=IF($V255=450,450,$V255)),--(IFERROR(Flights_2026_09_303334353637345[nfl],-1)&lt;=IF($V255=450,450,$V255+9)))</f>
        <v>0</v>
      </c>
      <c r="Z232" s="17" cm="1">
        <f t="array" ref="Z232">SUMPRODUCT(--(IFERROR(HOUR(Flights_2026_09_303334353637345[entry_hour]),-1)=HOUR(Z$212)),--(IFERROR(Flights_2026_09_303334353637345[nfl],-1)&gt;=IF($V255=450,450,$V255)),--(IFERROR(Flights_2026_09_303334353637345[nfl],-1)&lt;=IF($V255=450,450,$V255+9)))</f>
        <v>0</v>
      </c>
      <c r="AA232" s="17" cm="1">
        <f t="array" ref="AA232">SUMPRODUCT(--(IFERROR(HOUR(Flights_2026_09_303334353637345[entry_hour]),-1)=HOUR(AA$212)),--(IFERROR(Flights_2026_09_303334353637345[nfl],-1)&gt;=IF($V255=450,450,$V255)),--(IFERROR(Flights_2026_09_303334353637345[nfl],-1)&lt;=IF($V255=450,450,$V255+9)))</f>
        <v>0</v>
      </c>
      <c r="AB232" s="17" cm="1">
        <f t="array" ref="AB232">SUMPRODUCT(--(IFERROR(HOUR(Flights_2026_09_303334353637345[entry_hour]),-1)=HOUR(AB$212)),--(IFERROR(Flights_2026_09_303334353637345[nfl],-1)&gt;=IF($V255=450,450,$V255)),--(IFERROR(Flights_2026_09_303334353637345[nfl],-1)&lt;=IF($V255=450,450,$V255+9)))</f>
        <v>0</v>
      </c>
      <c r="AC232" s="17" cm="1">
        <f t="array" ref="AC232">SUMPRODUCT(--(IFERROR(HOUR(Flights_2026_09_303334353637345[entry_hour]),-1)=HOUR(AC$212)),--(IFERROR(Flights_2026_09_303334353637345[nfl],-1)&gt;=IF($V255=450,450,$V255)),--(IFERROR(Flights_2026_09_303334353637345[nfl],-1)&lt;=IF($V255=450,450,$V255+9)))</f>
        <v>0</v>
      </c>
      <c r="AD232" s="17" cm="1">
        <f t="array" ref="AD232">SUMPRODUCT(--(IFERROR(HOUR(Flights_2026_09_303334353637345[entry_hour]),-1)=HOUR(AD$212)),--(IFERROR(Flights_2026_09_303334353637345[nfl],-1)&gt;=IF($V255=450,450,$V255)),--(IFERROR(Flights_2026_09_303334353637345[nfl],-1)&lt;=IF($V255=450,450,$V255+9)))</f>
        <v>0</v>
      </c>
      <c r="AE232" s="17" cm="1">
        <f t="array" ref="AE232">SUMPRODUCT(--(IFERROR(HOUR(Flights_2026_09_303334353637345[entry_hour]),-1)=HOUR(AE$212)),--(IFERROR(Flights_2026_09_303334353637345[nfl],-1)&gt;=IF($V255=450,450,$V255)),--(IFERROR(Flights_2026_09_303334353637345[nfl],-1)&lt;=IF($V255=450,450,$V255+9)))</f>
        <v>0</v>
      </c>
      <c r="AF232" s="2">
        <v>0.625</v>
      </c>
      <c r="AG232" t="s">
        <v>840</v>
      </c>
      <c r="AH232" s="17">
        <v>420</v>
      </c>
      <c r="AI232" s="17" cm="1">
        <f t="array" ref="AI232">SUMPRODUCT(--(IFERROR(HOUR(Flights_2026_09_303334353637345[entry_hour]),-1)=HOUR(AF232)),--(IFERROR(Flights_2026_09_303334353637345[entry_sector],"")=AG232),--(IFERROR(Flights_2026_09_303334353637345[nfl],-1)&gt;=AH232),--(IFERROR(Flights_2026_09_303334353637345[nfl],-1)&lt;=IF(AH232=450,450,AH232+9)))</f>
        <v>0</v>
      </c>
    </row>
    <row r="233" spans="1:35" x14ac:dyDescent="0.2">
      <c r="A233" s="39" t="s">
        <v>992</v>
      </c>
      <c r="B233" s="39"/>
      <c r="C233" s="39"/>
      <c r="D233" s="39"/>
      <c r="E233" s="39"/>
      <c r="F233" s="39"/>
      <c r="G233" s="39"/>
      <c r="H233" s="39"/>
      <c r="I233" s="39"/>
      <c r="J233" s="39"/>
      <c r="W233" s="17" cm="1">
        <f t="array" ref="W233">SUMPRODUCT(--(IFERROR(HOUR(Flights_2026_09_303334353637345[entry_hour]),-1)=HOUR(W$212)),--(IFERROR(Flights_2026_09_303334353637345[nfl],-1)&gt;=IF($V256=450,450,$V256)),--(IFERROR(Flights_2026_09_303334353637345[nfl],-1)&lt;=IF($V256=450,450,$V256+9)))</f>
        <v>0</v>
      </c>
      <c r="X233" s="17" cm="1">
        <f t="array" ref="X233">SUMPRODUCT(--(IFERROR(HOUR(Flights_2026_09_303334353637345[entry_hour]),-1)=HOUR(X$212)),--(IFERROR(Flights_2026_09_303334353637345[nfl],-1)&gt;=IF($V256=450,450,$V256)),--(IFERROR(Flights_2026_09_303334353637345[nfl],-1)&lt;=IF($V256=450,450,$V256+9)))</f>
        <v>0</v>
      </c>
      <c r="Y233" s="17" cm="1">
        <f t="array" ref="Y233">SUMPRODUCT(--(IFERROR(HOUR(Flights_2026_09_303334353637345[entry_hour]),-1)=HOUR(Y$212)),--(IFERROR(Flights_2026_09_303334353637345[nfl],-1)&gt;=IF($V256=450,450,$V256)),--(IFERROR(Flights_2026_09_303334353637345[nfl],-1)&lt;=IF($V256=450,450,$V256+9)))</f>
        <v>0</v>
      </c>
      <c r="Z233" s="17" cm="1">
        <f t="array" ref="Z233">SUMPRODUCT(--(IFERROR(HOUR(Flights_2026_09_303334353637345[entry_hour]),-1)=HOUR(Z$212)),--(IFERROR(Flights_2026_09_303334353637345[nfl],-1)&gt;=IF($V256=450,450,$V256)),--(IFERROR(Flights_2026_09_303334353637345[nfl],-1)&lt;=IF($V256=450,450,$V256+9)))</f>
        <v>0</v>
      </c>
      <c r="AA233" s="17" cm="1">
        <f t="array" ref="AA233">SUMPRODUCT(--(IFERROR(HOUR(Flights_2026_09_303334353637345[entry_hour]),-1)=HOUR(AA$212)),--(IFERROR(Flights_2026_09_303334353637345[nfl],-1)&gt;=IF($V256=450,450,$V256)),--(IFERROR(Flights_2026_09_303334353637345[nfl],-1)&lt;=IF($V256=450,450,$V256+9)))</f>
        <v>0</v>
      </c>
      <c r="AB233" s="17" cm="1">
        <f t="array" ref="AB233">SUMPRODUCT(--(IFERROR(HOUR(Flights_2026_09_303334353637345[entry_hour]),-1)=HOUR(AB$212)),--(IFERROR(Flights_2026_09_303334353637345[nfl],-1)&gt;=IF($V256=450,450,$V256)),--(IFERROR(Flights_2026_09_303334353637345[nfl],-1)&lt;=IF($V256=450,450,$V256+9)))</f>
        <v>0</v>
      </c>
      <c r="AC233" s="17" cm="1">
        <f t="array" ref="AC233">SUMPRODUCT(--(IFERROR(HOUR(Flights_2026_09_303334353637345[entry_hour]),-1)=HOUR(AC$212)),--(IFERROR(Flights_2026_09_303334353637345[nfl],-1)&gt;=IF($V256=450,450,$V256)),--(IFERROR(Flights_2026_09_303334353637345[nfl],-1)&lt;=IF($V256=450,450,$V256+9)))</f>
        <v>0</v>
      </c>
      <c r="AD233" s="17" cm="1">
        <f t="array" ref="AD233">SUMPRODUCT(--(IFERROR(HOUR(Flights_2026_09_303334353637345[entry_hour]),-1)=HOUR(AD$212)),--(IFERROR(Flights_2026_09_303334353637345[nfl],-1)&gt;=IF($V256=450,450,$V256)),--(IFERROR(Flights_2026_09_303334353637345[nfl],-1)&lt;=IF($V256=450,450,$V256+9)))</f>
        <v>0</v>
      </c>
      <c r="AE233" s="17" cm="1">
        <f t="array" ref="AE233">SUMPRODUCT(--(IFERROR(HOUR(Flights_2026_09_303334353637345[entry_hour]),-1)=HOUR(AE$212)),--(IFERROR(Flights_2026_09_303334353637345[nfl],-1)&gt;=IF($V256=450,450,$V256)),--(IFERROR(Flights_2026_09_303334353637345[nfl],-1)&lt;=IF($V256=450,450,$V256+9)))</f>
        <v>0</v>
      </c>
      <c r="AF233" s="2">
        <v>0.625</v>
      </c>
      <c r="AG233" t="s">
        <v>840</v>
      </c>
      <c r="AH233" s="17">
        <v>430</v>
      </c>
      <c r="AI233" s="17" cm="1">
        <f t="array" ref="AI233">SUMPRODUCT(--(IFERROR(HOUR(Flights_2026_09_303334353637345[entry_hour]),-1)=HOUR(AF233)),--(IFERROR(Flights_2026_09_303334353637345[entry_sector],"")=AG233),--(IFERROR(Flights_2026_09_303334353637345[nfl],-1)&gt;=AH233),--(IFERROR(Flights_2026_09_303334353637345[nfl],-1)&lt;=IF(AH233=450,450,AH233+9)))</f>
        <v>0</v>
      </c>
    </row>
    <row r="234" spans="1:35" x14ac:dyDescent="0.2">
      <c r="W234" s="17" cm="1">
        <f t="array" ref="W234">SUMPRODUCT(--(IFERROR(HOUR(Flights_2026_09_303334353637345[entry_hour]),-1)=HOUR(W$212)),--(IFERROR(Flights_2026_09_303334353637345[nfl],-1)&gt;=IF($V257=450,450,$V257)),--(IFERROR(Flights_2026_09_303334353637345[nfl],-1)&lt;=IF($V257=450,450,$V257+9)))</f>
        <v>0</v>
      </c>
      <c r="X234" s="17" cm="1">
        <f t="array" ref="X234">SUMPRODUCT(--(IFERROR(HOUR(Flights_2026_09_303334353637345[entry_hour]),-1)=HOUR(X$212)),--(IFERROR(Flights_2026_09_303334353637345[nfl],-1)&gt;=IF($V257=450,450,$V257)),--(IFERROR(Flights_2026_09_303334353637345[nfl],-1)&lt;=IF($V257=450,450,$V257+9)))</f>
        <v>0</v>
      </c>
      <c r="Y234" s="17" cm="1">
        <f t="array" ref="Y234">SUMPRODUCT(--(IFERROR(HOUR(Flights_2026_09_303334353637345[entry_hour]),-1)=HOUR(Y$212)),--(IFERROR(Flights_2026_09_303334353637345[nfl],-1)&gt;=IF($V257=450,450,$V257)),--(IFERROR(Flights_2026_09_303334353637345[nfl],-1)&lt;=IF($V257=450,450,$V257+9)))</f>
        <v>0</v>
      </c>
      <c r="Z234" s="17" cm="1">
        <f t="array" ref="Z234">SUMPRODUCT(--(IFERROR(HOUR(Flights_2026_09_303334353637345[entry_hour]),-1)=HOUR(Z$212)),--(IFERROR(Flights_2026_09_303334353637345[nfl],-1)&gt;=IF($V257=450,450,$V257)),--(IFERROR(Flights_2026_09_303334353637345[nfl],-1)&lt;=IF($V257=450,450,$V257+9)))</f>
        <v>0</v>
      </c>
      <c r="AA234" s="17" cm="1">
        <f t="array" ref="AA234">SUMPRODUCT(--(IFERROR(HOUR(Flights_2026_09_303334353637345[entry_hour]),-1)=HOUR(AA$212)),--(IFERROR(Flights_2026_09_303334353637345[nfl],-1)&gt;=IF($V257=450,450,$V257)),--(IFERROR(Flights_2026_09_303334353637345[nfl],-1)&lt;=IF($V257=450,450,$V257+9)))</f>
        <v>0</v>
      </c>
      <c r="AB234" s="17" cm="1">
        <f t="array" ref="AB234">SUMPRODUCT(--(IFERROR(HOUR(Flights_2026_09_303334353637345[entry_hour]),-1)=HOUR(AB$212)),--(IFERROR(Flights_2026_09_303334353637345[nfl],-1)&gt;=IF($V257=450,450,$V257)),--(IFERROR(Flights_2026_09_303334353637345[nfl],-1)&lt;=IF($V257=450,450,$V257+9)))</f>
        <v>0</v>
      </c>
      <c r="AC234" s="17" cm="1">
        <f t="array" ref="AC234">SUMPRODUCT(--(IFERROR(HOUR(Flights_2026_09_303334353637345[entry_hour]),-1)=HOUR(AC$212)),--(IFERROR(Flights_2026_09_303334353637345[nfl],-1)&gt;=IF($V257=450,450,$V257)),--(IFERROR(Flights_2026_09_303334353637345[nfl],-1)&lt;=IF($V257=450,450,$V257+9)))</f>
        <v>0</v>
      </c>
      <c r="AD234" s="17" cm="1">
        <f t="array" ref="AD234">SUMPRODUCT(--(IFERROR(HOUR(Flights_2026_09_303334353637345[entry_hour]),-1)=HOUR(AD$212)),--(IFERROR(Flights_2026_09_303334353637345[nfl],-1)&gt;=IF($V257=450,450,$V257)),--(IFERROR(Flights_2026_09_303334353637345[nfl],-1)&lt;=IF($V257=450,450,$V257+9)))</f>
        <v>0</v>
      </c>
      <c r="AE234" s="17" cm="1">
        <f t="array" ref="AE234">SUMPRODUCT(--(IFERROR(HOUR(Flights_2026_09_303334353637345[entry_hour]),-1)=HOUR(AE$212)),--(IFERROR(Flights_2026_09_303334353637345[nfl],-1)&gt;=IF($V257=450,450,$V257)),--(IFERROR(Flights_2026_09_303334353637345[nfl],-1)&lt;=IF($V257=450,450,$V257+9)))</f>
        <v>0</v>
      </c>
      <c r="AF234" s="2">
        <v>0.625</v>
      </c>
      <c r="AG234" t="s">
        <v>840</v>
      </c>
      <c r="AH234" s="17">
        <v>440</v>
      </c>
      <c r="AI234" s="17" cm="1">
        <f t="array" ref="AI234">SUMPRODUCT(--(IFERROR(HOUR(Flights_2026_09_303334353637345[entry_hour]),-1)=HOUR(AF234)),--(IFERROR(Flights_2026_09_303334353637345[entry_sector],"")=AG234),--(IFERROR(Flights_2026_09_303334353637345[nfl],-1)&gt;=AH234),--(IFERROR(Flights_2026_09_303334353637345[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SUMPRODUCT(--(IFERROR(HOUR(Flights_2026_09_303334353637345[entry_hour]),-1)=HOUR(W$212)),--(IFERROR(Flights_2026_09_303334353637345[nfl],-1)&gt;=IF($V258=450,450,$V258)),--(IFERROR(Flights_2026_09_303334353637345[nfl],-1)&lt;=IF($V258=450,450,$V258+9)))</f>
        <v>0</v>
      </c>
      <c r="X235" s="17" cm="1">
        <f t="array" ref="X235">SUMPRODUCT(--(IFERROR(HOUR(Flights_2026_09_303334353637345[entry_hour]),-1)=HOUR(X$212)),--(IFERROR(Flights_2026_09_303334353637345[nfl],-1)&gt;=IF($V258=450,450,$V258)),--(IFERROR(Flights_2026_09_303334353637345[nfl],-1)&lt;=IF($V258=450,450,$V258+9)))</f>
        <v>0</v>
      </c>
      <c r="Y235" s="17" cm="1">
        <f t="array" ref="Y235">SUMPRODUCT(--(IFERROR(HOUR(Flights_2026_09_303334353637345[entry_hour]),-1)=HOUR(Y$212)),--(IFERROR(Flights_2026_09_303334353637345[nfl],-1)&gt;=IF($V258=450,450,$V258)),--(IFERROR(Flights_2026_09_303334353637345[nfl],-1)&lt;=IF($V258=450,450,$V258+9)))</f>
        <v>0</v>
      </c>
      <c r="Z235" s="17" cm="1">
        <f t="array" ref="Z235">SUMPRODUCT(--(IFERROR(HOUR(Flights_2026_09_303334353637345[entry_hour]),-1)=HOUR(Z$212)),--(IFERROR(Flights_2026_09_303334353637345[nfl],-1)&gt;=IF($V258=450,450,$V258)),--(IFERROR(Flights_2026_09_303334353637345[nfl],-1)&lt;=IF($V258=450,450,$V258+9)))</f>
        <v>0</v>
      </c>
      <c r="AA235" s="17" cm="1">
        <f t="array" ref="AA235">SUMPRODUCT(--(IFERROR(HOUR(Flights_2026_09_303334353637345[entry_hour]),-1)=HOUR(AA$212)),--(IFERROR(Flights_2026_09_303334353637345[nfl],-1)&gt;=IF($V258=450,450,$V258)),--(IFERROR(Flights_2026_09_303334353637345[nfl],-1)&lt;=IF($V258=450,450,$V258+9)))</f>
        <v>0</v>
      </c>
      <c r="AB235" s="17" cm="1">
        <f t="array" ref="AB235">SUMPRODUCT(--(IFERROR(HOUR(Flights_2026_09_303334353637345[entry_hour]),-1)=HOUR(AB$212)),--(IFERROR(Flights_2026_09_303334353637345[nfl],-1)&gt;=IF($V258=450,450,$V258)),--(IFERROR(Flights_2026_09_303334353637345[nfl],-1)&lt;=IF($V258=450,450,$V258+9)))</f>
        <v>0</v>
      </c>
      <c r="AC235" s="17" cm="1">
        <f t="array" ref="AC235">SUMPRODUCT(--(IFERROR(HOUR(Flights_2026_09_303334353637345[entry_hour]),-1)=HOUR(AC$212)),--(IFERROR(Flights_2026_09_303334353637345[nfl],-1)&gt;=IF($V258=450,450,$V258)),--(IFERROR(Flights_2026_09_303334353637345[nfl],-1)&lt;=IF($V258=450,450,$V258+9)))</f>
        <v>0</v>
      </c>
      <c r="AD235" s="17" cm="1">
        <f t="array" ref="AD235">SUMPRODUCT(--(IFERROR(HOUR(Flights_2026_09_303334353637345[entry_hour]),-1)=HOUR(AD$212)),--(IFERROR(Flights_2026_09_303334353637345[nfl],-1)&gt;=IF($V258=450,450,$V258)),--(IFERROR(Flights_2026_09_303334353637345[nfl],-1)&lt;=IF($V258=450,450,$V258+9)))</f>
        <v>0</v>
      </c>
      <c r="AE235" s="17" cm="1">
        <f t="array" ref="AE235">SUMPRODUCT(--(IFERROR(HOUR(Flights_2026_09_303334353637345[entry_hour]),-1)=HOUR(AE$212)),--(IFERROR(Flights_2026_09_303334353637345[nfl],-1)&gt;=IF($V258=450,450,$V258)),--(IFERROR(Flights_2026_09_303334353637345[nfl],-1)&lt;=IF($V258=450,450,$V258+9)))</f>
        <v>0</v>
      </c>
      <c r="AF235" s="2">
        <v>0.625</v>
      </c>
      <c r="AG235" t="s">
        <v>840</v>
      </c>
      <c r="AH235" s="17">
        <v>450</v>
      </c>
      <c r="AI235" s="17" cm="1">
        <f t="array" ref="AI235">SUMPRODUCT(--(IFERROR(HOUR(Flights_2026_09_303334353637345[entry_hour]),-1)=HOUR(AF235)),--(IFERROR(Flights_2026_09_303334353637345[entry_sector],"")=AG235),--(IFERROR(Flights_2026_09_303334353637345[nfl],-1)&gt;=AH235),--(IFERROR(Flights_2026_09_303334353637345[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f>IF(AND(AC213&gt;0,_xlfn.RANK.EQ(AC213,AC$213:AC$238)+COUNTIF(AC$213:AC213,AC213)-1&lt;=5),AC213,"")</f>
        <v>1</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SUMPRODUCT(--(IFERROR(HOUR(Flights_2026_09_303334353637345[entry_hour]),-1)=HOUR(W$212)),--(IFERROR(Flights_2026_09_303334353637345[nfl],-1)&gt;=IF($V259=450,450,$V259)),--(IFERROR(Flights_2026_09_303334353637345[nfl],-1)&lt;=IF($V259=450,450,$V259+9)))</f>
        <v>3</v>
      </c>
      <c r="X236" s="17" cm="1">
        <f t="array" ref="X236">SUMPRODUCT(--(IFERROR(HOUR(Flights_2026_09_303334353637345[entry_hour]),-1)=HOUR(X$212)),--(IFERROR(Flights_2026_09_303334353637345[nfl],-1)&gt;=IF($V259=450,450,$V259)),--(IFERROR(Flights_2026_09_303334353637345[nfl],-1)&lt;=IF($V259=450,450,$V259+9)))</f>
        <v>4</v>
      </c>
      <c r="Y236" s="17" cm="1">
        <f t="array" ref="Y236">SUMPRODUCT(--(IFERROR(HOUR(Flights_2026_09_303334353637345[entry_hour]),-1)=HOUR(Y$212)),--(IFERROR(Flights_2026_09_303334353637345[nfl],-1)&gt;=IF($V259=450,450,$V259)),--(IFERROR(Flights_2026_09_303334353637345[nfl],-1)&lt;=IF($V259=450,450,$V259+9)))</f>
        <v>6</v>
      </c>
      <c r="Z236" s="17" cm="1">
        <f t="array" ref="Z236">SUMPRODUCT(--(IFERROR(HOUR(Flights_2026_09_303334353637345[entry_hour]),-1)=HOUR(Z$212)),--(IFERROR(Flights_2026_09_303334353637345[nfl],-1)&gt;=IF($V259=450,450,$V259)),--(IFERROR(Flights_2026_09_303334353637345[nfl],-1)&lt;=IF($V259=450,450,$V259+9)))</f>
        <v>3</v>
      </c>
      <c r="AA236" s="17" cm="1">
        <f t="array" ref="AA236">SUMPRODUCT(--(IFERROR(HOUR(Flights_2026_09_303334353637345[entry_hour]),-1)=HOUR(AA$212)),--(IFERROR(Flights_2026_09_303334353637345[nfl],-1)&gt;=IF($V259=450,450,$V259)),--(IFERROR(Flights_2026_09_303334353637345[nfl],-1)&lt;=IF($V259=450,450,$V259+9)))</f>
        <v>5</v>
      </c>
      <c r="AB236" s="17" cm="1">
        <f t="array" ref="AB236">SUMPRODUCT(--(IFERROR(HOUR(Flights_2026_09_303334353637345[entry_hour]),-1)=HOUR(AB$212)),--(IFERROR(Flights_2026_09_303334353637345[nfl],-1)&gt;=IF($V259=450,450,$V259)),--(IFERROR(Flights_2026_09_303334353637345[nfl],-1)&lt;=IF($V259=450,450,$V259+9)))</f>
        <v>3</v>
      </c>
      <c r="AC236" s="17" cm="1">
        <f t="array" ref="AC236">SUMPRODUCT(--(IFERROR(HOUR(Flights_2026_09_303334353637345[entry_hour]),-1)=HOUR(AC$212)),--(IFERROR(Flights_2026_09_303334353637345[nfl],-1)&gt;=IF($V259=450,450,$V259)),--(IFERROR(Flights_2026_09_303334353637345[nfl],-1)&lt;=IF($V259=450,450,$V259+9)))</f>
        <v>2</v>
      </c>
      <c r="AD236" s="17" cm="1">
        <f t="array" ref="AD236">SUMPRODUCT(--(IFERROR(HOUR(Flights_2026_09_303334353637345[entry_hour]),-1)=HOUR(AD$212)),--(IFERROR(Flights_2026_09_303334353637345[nfl],-1)&gt;=IF($V259=450,450,$V259)),--(IFERROR(Flights_2026_09_303334353637345[nfl],-1)&lt;=IF($V259=450,450,$V259+9)))</f>
        <v>1</v>
      </c>
      <c r="AE236" s="17" cm="1">
        <f t="array" ref="AE236">SUMPRODUCT(--(IFERROR(HOUR(Flights_2026_09_303334353637345[entry_hour]),-1)=HOUR(AE$212)),--(IFERROR(Flights_2026_09_303334353637345[nfl],-1)&gt;=IF($V259=450,450,$V259)),--(IFERROR(Flights_2026_09_303334353637345[nfl],-1)&lt;=IF($V259=450,450,$V259+9)))</f>
        <v>2</v>
      </c>
      <c r="AF236" s="2">
        <v>0.625</v>
      </c>
      <c r="AG236" t="s">
        <v>747</v>
      </c>
      <c r="AH236" s="17">
        <v>200</v>
      </c>
      <c r="AI236" s="17" cm="1">
        <f t="array" ref="AI236">SUMPRODUCT(--(IFERROR(HOUR(Flights_2026_09_303334353637345[entry_hour]),-1)=HOUR(AF236)),--(IFERROR(Flights_2026_09_303334353637345[entry_sector],"")=AG236),--(IFERROR(Flights_2026_09_303334353637345[nfl],-1)&gt;=AH236),--(IFERROR(Flights_2026_09_303334353637345[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SUMPRODUCT(--(IFERROR(HOUR(Flights_2026_09_303334353637345[entry_hour]),-1)=HOUR(W$212)),--(IFERROR(Flights_2026_09_303334353637345[nfl],-1)&gt;=IF($V260=450,450,$V260)),--(IFERROR(Flights_2026_09_303334353637345[nfl],-1)&lt;=IF($V260=450,450,$V260+9)))</f>
        <v>0</v>
      </c>
      <c r="X237" s="17" cm="1">
        <f t="array" ref="X237">SUMPRODUCT(--(IFERROR(HOUR(Flights_2026_09_303334353637345[entry_hour]),-1)=HOUR(X$212)),--(IFERROR(Flights_2026_09_303334353637345[nfl],-1)&gt;=IF($V260=450,450,$V260)),--(IFERROR(Flights_2026_09_303334353637345[nfl],-1)&lt;=IF($V260=450,450,$V260+9)))</f>
        <v>1</v>
      </c>
      <c r="Y237" s="17" cm="1">
        <f t="array" ref="Y237">SUMPRODUCT(--(IFERROR(HOUR(Flights_2026_09_303334353637345[entry_hour]),-1)=HOUR(Y$212)),--(IFERROR(Flights_2026_09_303334353637345[nfl],-1)&gt;=IF($V260=450,450,$V260)),--(IFERROR(Flights_2026_09_303334353637345[nfl],-1)&lt;=IF($V260=450,450,$V260+9)))</f>
        <v>0</v>
      </c>
      <c r="Z237" s="17" cm="1">
        <f t="array" ref="Z237">SUMPRODUCT(--(IFERROR(HOUR(Flights_2026_09_303334353637345[entry_hour]),-1)=HOUR(Z$212)),--(IFERROR(Flights_2026_09_303334353637345[nfl],-1)&gt;=IF($V260=450,450,$V260)),--(IFERROR(Flights_2026_09_303334353637345[nfl],-1)&lt;=IF($V260=450,450,$V260+9)))</f>
        <v>0</v>
      </c>
      <c r="AA237" s="17" cm="1">
        <f t="array" ref="AA237">SUMPRODUCT(--(IFERROR(HOUR(Flights_2026_09_303334353637345[entry_hour]),-1)=HOUR(AA$212)),--(IFERROR(Flights_2026_09_303334353637345[nfl],-1)&gt;=IF($V260=450,450,$V260)),--(IFERROR(Flights_2026_09_303334353637345[nfl],-1)&lt;=IF($V260=450,450,$V260+9)))</f>
        <v>0</v>
      </c>
      <c r="AB237" s="17" cm="1">
        <f t="array" ref="AB237">SUMPRODUCT(--(IFERROR(HOUR(Flights_2026_09_303334353637345[entry_hour]),-1)=HOUR(AB$212)),--(IFERROR(Flights_2026_09_303334353637345[nfl],-1)&gt;=IF($V260=450,450,$V260)),--(IFERROR(Flights_2026_09_303334353637345[nfl],-1)&lt;=IF($V260=450,450,$V260+9)))</f>
        <v>1</v>
      </c>
      <c r="AC237" s="17" cm="1">
        <f t="array" ref="AC237">SUMPRODUCT(--(IFERROR(HOUR(Flights_2026_09_303334353637345[entry_hour]),-1)=HOUR(AC$212)),--(IFERROR(Flights_2026_09_303334353637345[nfl],-1)&gt;=IF($V260=450,450,$V260)),--(IFERROR(Flights_2026_09_303334353637345[nfl],-1)&lt;=IF($V260=450,450,$V260+9)))</f>
        <v>0</v>
      </c>
      <c r="AD237" s="17" cm="1">
        <f t="array" ref="AD237">SUMPRODUCT(--(IFERROR(HOUR(Flights_2026_09_303334353637345[entry_hour]),-1)=HOUR(AD$212)),--(IFERROR(Flights_2026_09_303334353637345[nfl],-1)&gt;=IF($V260=450,450,$V260)),--(IFERROR(Flights_2026_09_303334353637345[nfl],-1)&lt;=IF($V260=450,450,$V260+9)))</f>
        <v>1</v>
      </c>
      <c r="AE237" s="17" cm="1">
        <f t="array" ref="AE237">SUMPRODUCT(--(IFERROR(HOUR(Flights_2026_09_303334353637345[entry_hour]),-1)=HOUR(AE$212)),--(IFERROR(Flights_2026_09_303334353637345[nfl],-1)&gt;=IF($V260=450,450,$V260)),--(IFERROR(Flights_2026_09_303334353637345[nfl],-1)&lt;=IF($V260=450,450,$V260+9)))</f>
        <v>1</v>
      </c>
      <c r="AF237" s="2">
        <v>0.625</v>
      </c>
      <c r="AG237" t="s">
        <v>747</v>
      </c>
      <c r="AH237" s="17">
        <v>210</v>
      </c>
      <c r="AI237" s="17" cm="1">
        <f t="array" ref="AI237">SUMPRODUCT(--(IFERROR(HOUR(Flights_2026_09_303334353637345[entry_hour]),-1)=HOUR(AF237)),--(IFERROR(Flights_2026_09_303334353637345[entry_sector],"")=AG237),--(IFERROR(Flights_2026_09_303334353637345[nfl],-1)&gt;=AH237),--(IFERROR(Flights_2026_09_303334353637345[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f>IF(AND(AD215&gt;0,_xlfn.RANK.EQ(AD215,AD$213:AD$238)+COUNTIF(AD$213:AD215,AD215)-1&lt;=5),AD215,"")</f>
        <v>2</v>
      </c>
      <c r="J238" s="19" t="str">
        <f>IF(AND(AE215&gt;0,_xlfn.RANK.EQ(AE215,AE$213:AE$238)+COUNTIF(AE$213:AE215,AE215)-1&lt;=5),AE215,"")</f>
        <v/>
      </c>
      <c r="L238" s="11" t="s">
        <v>780</v>
      </c>
      <c r="M238" s="11" t="s">
        <v>997</v>
      </c>
      <c r="V238">
        <v>430</v>
      </c>
      <c r="W238" s="17" cm="1">
        <f t="array" ref="W238">SUMPRODUCT(--(IFERROR(HOUR(Flights_2026_09_303334353637345[entry_hour]),-1)=HOUR(W$212)),--(IFERROR(Flights_2026_09_303334353637345[nfl],-1)&gt;=IF($V261=450,450,$V261)),--(IFERROR(Flights_2026_09_303334353637345[nfl],-1)&lt;=IF($V261=450,450,$V261+9)))</f>
        <v>0</v>
      </c>
      <c r="X238" s="17" cm="1">
        <f t="array" ref="X238">SUMPRODUCT(--(IFERROR(HOUR(Flights_2026_09_303334353637345[entry_hour]),-1)=HOUR(X$212)),--(IFERROR(Flights_2026_09_303334353637345[nfl],-1)&gt;=IF($V261=450,450,$V261)),--(IFERROR(Flights_2026_09_303334353637345[nfl],-1)&lt;=IF($V261=450,450,$V261+9)))</f>
        <v>0</v>
      </c>
      <c r="Y238" s="17" cm="1">
        <f t="array" ref="Y238">SUMPRODUCT(--(IFERROR(HOUR(Flights_2026_09_303334353637345[entry_hour]),-1)=HOUR(Y$212)),--(IFERROR(Flights_2026_09_303334353637345[nfl],-1)&gt;=IF($V261=450,450,$V261)),--(IFERROR(Flights_2026_09_303334353637345[nfl],-1)&lt;=IF($V261=450,450,$V261+9)))</f>
        <v>0</v>
      </c>
      <c r="Z238" s="17" cm="1">
        <f t="array" ref="Z238">SUMPRODUCT(--(IFERROR(HOUR(Flights_2026_09_303334353637345[entry_hour]),-1)=HOUR(Z$212)),--(IFERROR(Flights_2026_09_303334353637345[nfl],-1)&gt;=IF($V261=450,450,$V261)),--(IFERROR(Flights_2026_09_303334353637345[nfl],-1)&lt;=IF($V261=450,450,$V261+9)))</f>
        <v>0</v>
      </c>
      <c r="AA238" s="17" cm="1">
        <f t="array" ref="AA238">SUMPRODUCT(--(IFERROR(HOUR(Flights_2026_09_303334353637345[entry_hour]),-1)=HOUR(AA$212)),--(IFERROR(Flights_2026_09_303334353637345[nfl],-1)&gt;=IF($V261=450,450,$V261)),--(IFERROR(Flights_2026_09_303334353637345[nfl],-1)&lt;=IF($V261=450,450,$V261+9)))</f>
        <v>0</v>
      </c>
      <c r="AB238" s="17" cm="1">
        <f t="array" ref="AB238">SUMPRODUCT(--(IFERROR(HOUR(Flights_2026_09_303334353637345[entry_hour]),-1)=HOUR(AB$212)),--(IFERROR(Flights_2026_09_303334353637345[nfl],-1)&gt;=IF($V261=450,450,$V261)),--(IFERROR(Flights_2026_09_303334353637345[nfl],-1)&lt;=IF($V261=450,450,$V261+9)))</f>
        <v>0</v>
      </c>
      <c r="AC238" s="17" cm="1">
        <f t="array" ref="AC238">SUMPRODUCT(--(IFERROR(HOUR(Flights_2026_09_303334353637345[entry_hour]),-1)=HOUR(AC$212)),--(IFERROR(Flights_2026_09_303334353637345[nfl],-1)&gt;=IF($V261=450,450,$V261)),--(IFERROR(Flights_2026_09_303334353637345[nfl],-1)&lt;=IF($V261=450,450,$V261+9)))</f>
        <v>0</v>
      </c>
      <c r="AD238" s="17" cm="1">
        <f t="array" ref="AD238">SUMPRODUCT(--(IFERROR(HOUR(Flights_2026_09_303334353637345[entry_hour]),-1)=HOUR(AD$212)),--(IFERROR(Flights_2026_09_303334353637345[nfl],-1)&gt;=IF($V261=450,450,$V261)),--(IFERROR(Flights_2026_09_303334353637345[nfl],-1)&lt;=IF($V261=450,450,$V261+9)))</f>
        <v>0</v>
      </c>
      <c r="AE238" s="17" cm="1">
        <f t="array" ref="AE238">SUMPRODUCT(--(IFERROR(HOUR(Flights_2026_09_303334353637345[entry_hour]),-1)=HOUR(AE$212)),--(IFERROR(Flights_2026_09_303334353637345[nfl],-1)&gt;=IF($V261=450,450,$V261)),--(IFERROR(Flights_2026_09_303334353637345[nfl],-1)&lt;=IF($V261=450,450,$V261+9)))</f>
        <v>0</v>
      </c>
      <c r="AF238" s="2">
        <v>0.625</v>
      </c>
      <c r="AG238" t="s">
        <v>747</v>
      </c>
      <c r="AH238" s="17">
        <v>220</v>
      </c>
      <c r="AI238" s="17" cm="1">
        <f t="array" ref="AI238">SUMPRODUCT(--(IFERROR(HOUR(Flights_2026_09_303334353637345[entry_hour]),-1)=HOUR(AF238)),--(IFERROR(Flights_2026_09_303334353637345[entry_sector],"")=AG238),--(IFERROR(Flights_2026_09_303334353637345[nfl],-1)&gt;=AH238),--(IFERROR(Flights_2026_09_303334353637345[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303334353637345[entry_hour]),-1)=HOUR(AF239)),--(IFERROR(Flights_2026_09_303334353637345[entry_sector],"")=AG239),--(IFERROR(Flights_2026_09_303334353637345[nfl],-1)&gt;=AH239),--(IFERROR(Flights_2026_09_303334353637345[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f>IF(AND(Y217&gt;0,_xlfn.RANK.EQ(Y217,Y$213:Y$238)+COUNTIF(Y$213:Y217,Y217)-1&lt;=5),Y217,"")</f>
        <v>3</v>
      </c>
      <c r="E240" s="19" t="str">
        <f>IF(AND(Z217&gt;0,_xlfn.RANK.EQ(Z217,Z$213:Z$238)+COUNTIF(Z$213:Z217,Z217)-1&lt;=5),Z217,"")</f>
        <v/>
      </c>
      <c r="F240" s="19">
        <f>IF(AND(AA217&gt;0,_xlfn.RANK.EQ(AA217,AA$213:AA$238)+COUNTIF(AA$213:AA217,AA217)-1&lt;=5),AA217,"")</f>
        <v>1</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303334353637345[entry_hour]),-1)=HOUR(AF240)),--(IFERROR(Flights_2026_09_303334353637345[entry_sector],"")=AG240),--(IFERROR(Flights_2026_09_303334353637345[nfl],-1)&gt;=AH240),--(IFERROR(Flights_2026_09_303334353637345[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f>IF(AND(AC218&gt;0,_xlfn.RANK.EQ(AC218,AC$213:AC$238)+COUNTIF(AC$213:AC218,AC218)-1&lt;=5),AC218,"")</f>
        <v>1</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303334353637345[entry_hour]),-1)=HOUR(AF241)),--(IFERROR(Flights_2026_09_303334353637345[entry_sector],"")=AG241),--(IFERROR(Flights_2026_09_303334353637345[nfl],-1)&gt;=AH241),--(IFERROR(Flights_2026_09_303334353637345[nfl],-1)&lt;=IF(AH241=450,450,AH241+9)))</f>
        <v>0</v>
      </c>
    </row>
    <row r="242" spans="1:35" ht="26" customHeight="1" x14ac:dyDescent="0.2">
      <c r="A242" s="8" t="s">
        <v>763</v>
      </c>
      <c r="B242" s="19">
        <f>IF(AND(W219&gt;0,_xlfn.RANK.EQ(W219,W$213:W$238)+COUNTIF(W$213:W219,W219)-1&lt;=5),W219,"")</f>
        <v>1</v>
      </c>
      <c r="C242" s="19" t="str">
        <f>IF(AND(X219&gt;0,_xlfn.RANK.EQ(X219,X$213:X$238)+COUNTIF(X$213:X219,X219)-1&lt;=5),X219,"")</f>
        <v/>
      </c>
      <c r="D242" s="19">
        <f>IF(AND(Y219&gt;0,_xlfn.RANK.EQ(Y219,Y$213:Y$238)+COUNTIF(Y$213:Y219,Y219)-1&lt;=5),Y219,"")</f>
        <v>1</v>
      </c>
      <c r="E242" s="19">
        <f>IF(AND(Z219&gt;0,_xlfn.RANK.EQ(Z219,Z$213:Z$238)+COUNTIF(Z$213:Z219,Z219)-1&lt;=5),Z219,"")</f>
        <v>2</v>
      </c>
      <c r="F242" s="19" t="str">
        <f>IF(AND(AA219&gt;0,_xlfn.RANK.EQ(AA219,AA$213:AA$238)+COUNTIF(AA$213:AA219,AA219)-1&lt;=5),AA219,"")</f>
        <v/>
      </c>
      <c r="G242" s="19">
        <f>IF(AND(AB219&gt;0,_xlfn.RANK.EQ(AB219,AB$213:AB$238)+COUNTIF(AB$213:AB219,AB219)-1&lt;=5),AB219,"")</f>
        <v>1</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303334353637345[entry_hour]),-1)=HOUR(AF242)),--(IFERROR(Flights_2026_09_303334353637345[entry_sector],"")=AG242),--(IFERROR(Flights_2026_09_303334353637345[nfl],-1)&gt;=AH242),--(IFERROR(Flights_2026_09_303334353637345[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303334353637345[entry_hour]),-1)=HOUR(AF243)),--(IFERROR(Flights_2026_09_303334353637345[entry_sector],"")=AG243),--(IFERROR(Flights_2026_09_303334353637345[nfl],-1)&gt;=AH243),--(IFERROR(Flights_2026_09_303334353637345[nfl],-1)&lt;=IF(AH243=450,450,AH243+9)))</f>
        <v>0</v>
      </c>
    </row>
    <row r="244" spans="1:35" x14ac:dyDescent="0.2">
      <c r="A244" s="8" t="s">
        <v>765</v>
      </c>
      <c r="B244" s="19">
        <f>IF(AND(W221&gt;0,_xlfn.RANK.EQ(W221,W$213:W$238)+COUNTIF(W$213:W221,W221)-1&lt;=5),W221,"")</f>
        <v>1</v>
      </c>
      <c r="C244" s="19" t="str">
        <f>IF(AND(X221&gt;0,_xlfn.RANK.EQ(X221,X$213:X$238)+COUNTIF(X$213:X221,X221)-1&lt;=5),X221,"")</f>
        <v/>
      </c>
      <c r="D244" s="19" t="str">
        <f>IF(AND(Y221&gt;0,_xlfn.RANK.EQ(Y221,Y$213:Y$238)+COUNTIF(Y$213:Y221,Y221)-1&lt;=5),Y221,"")</f>
        <v/>
      </c>
      <c r="E244" s="19">
        <f>IF(AND(Z221&gt;0,_xlfn.RANK.EQ(Z221,Z$213:Z$238)+COUNTIF(Z$213:Z221,Z221)-1&lt;=5),Z221,"")</f>
        <v>5</v>
      </c>
      <c r="F244" s="19">
        <f>IF(AND(AA221&gt;0,_xlfn.RANK.EQ(AA221,AA$213:AA$238)+COUNTIF(AA$213:AA221,AA221)-1&lt;=5),AA221,"")</f>
        <v>2</v>
      </c>
      <c r="G244" s="19">
        <f>IF(AND(AB221&gt;0,_xlfn.RANK.EQ(AB221,AB$213:AB$238)+COUNTIF(AB$213:AB221,AB221)-1&lt;=5),AB221,"")</f>
        <v>3</v>
      </c>
      <c r="H244" s="19" t="str">
        <f>IF(AND(AC221&gt;0,_xlfn.RANK.EQ(AC221,AC$213:AC$238)+COUNTIF(AC$213:AC221,AC221)-1&lt;=5),AC221,"")</f>
        <v/>
      </c>
      <c r="I244" s="19">
        <f>IF(AND(AD221&gt;0,_xlfn.RANK.EQ(AD221,AD$213:AD$238)+COUNTIF(AD$213:AD221,AD221)-1&lt;=5),AD221,"")</f>
        <v>3</v>
      </c>
      <c r="J244" s="19">
        <f>IF(AND(AE221&gt;0,_xlfn.RANK.EQ(AE221,AE$213:AE$238)+COUNTIF(AE$213:AE221,AE221)-1&lt;=5),AE221,"")</f>
        <v>1</v>
      </c>
      <c r="V244">
        <v>370</v>
      </c>
      <c r="AF244" s="2">
        <v>0.625</v>
      </c>
      <c r="AG244" t="s">
        <v>747</v>
      </c>
      <c r="AH244" s="17">
        <v>280</v>
      </c>
      <c r="AI244" s="17" cm="1">
        <f t="array" ref="AI244">SUMPRODUCT(--(IFERROR(HOUR(Flights_2026_09_303334353637345[entry_hour]),-1)=HOUR(AF244)),--(IFERROR(Flights_2026_09_303334353637345[entry_sector],"")=AG244),--(IFERROR(Flights_2026_09_303334353637345[nfl],-1)&gt;=AH244),--(IFERROR(Flights_2026_09_303334353637345[nfl],-1)&lt;=IF(AH244=450,450,AH244+9)))</f>
        <v>0</v>
      </c>
    </row>
    <row r="245" spans="1:35" x14ac:dyDescent="0.2">
      <c r="A245" s="8" t="s">
        <v>766</v>
      </c>
      <c r="B245" s="19" t="str">
        <f>IF(AND(W222&gt;0,_xlfn.RANK.EQ(W222,W$213:W$238)+COUNTIF(W$213:W222,W222)-1&lt;=5),W222,"")</f>
        <v/>
      </c>
      <c r="C245" s="19">
        <f>IF(AND(X222&gt;0,_xlfn.RANK.EQ(X222,X$213:X$238)+COUNTIF(X$213:X222,X222)-1&lt;=5),X222,"")</f>
        <v>1</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1</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303334353637345[entry_hour]),-1)=HOUR(AF245)),--(IFERROR(Flights_2026_09_303334353637345[entry_sector],"")=AG245),--(IFERROR(Flights_2026_09_303334353637345[nfl],-1)&gt;=AH245),--(IFERROR(Flights_2026_09_303334353637345[nfl],-1)&lt;=IF(AH245=450,450,AH245+9)))</f>
        <v>0</v>
      </c>
    </row>
    <row r="246" spans="1:35" x14ac:dyDescent="0.2">
      <c r="A246" s="8" t="s">
        <v>767</v>
      </c>
      <c r="B246" s="19">
        <f>IF(AND(W223&gt;0,_xlfn.RANK.EQ(W223,W$213:W$238)+COUNTIF(W$213:W223,W223)-1&lt;=5),W223,"")</f>
        <v>2</v>
      </c>
      <c r="C246" s="19">
        <f>IF(AND(X223&gt;0,_xlfn.RANK.EQ(X223,X$213:X$238)+COUNTIF(X$213:X223,X223)-1&lt;=5),X223,"")</f>
        <v>5</v>
      </c>
      <c r="D246" s="19">
        <f>IF(AND(Y223&gt;0,_xlfn.RANK.EQ(Y223,Y$213:Y$238)+COUNTIF(Y$213:Y223,Y223)-1&lt;=5),Y223,"")</f>
        <v>7</v>
      </c>
      <c r="E246" s="19">
        <f>IF(AND(Z223&gt;0,_xlfn.RANK.EQ(Z223,Z$213:Z$238)+COUNTIF(Z$213:Z223,Z223)-1&lt;=5),Z223,"")</f>
        <v>6</v>
      </c>
      <c r="F246" s="19">
        <f>IF(AND(AA223&gt;0,_xlfn.RANK.EQ(AA223,AA$213:AA$238)+COUNTIF(AA$213:AA223,AA223)-1&lt;=5),AA223,"")</f>
        <v>7</v>
      </c>
      <c r="G246" s="19">
        <f>IF(AND(AB223&gt;0,_xlfn.RANK.EQ(AB223,AB$213:AB$238)+COUNTIF(AB$213:AB223,AB223)-1&lt;=5),AB223,"")</f>
        <v>2</v>
      </c>
      <c r="H246" s="19" t="str">
        <f>IF(AND(AC223&gt;0,_xlfn.RANK.EQ(AC223,AC$213:AC$238)+COUNTIF(AC$213:AC223,AC223)-1&lt;=5),AC223,"")</f>
        <v/>
      </c>
      <c r="I246" s="19">
        <f>IF(AND(AD223&gt;0,_xlfn.RANK.EQ(AD223,AD$213:AD$238)+COUNTIF(AD$213:AD223,AD223)-1&lt;=5),AD223,"")</f>
        <v>2</v>
      </c>
      <c r="J246" s="19">
        <f>IF(AND(AE223&gt;0,_xlfn.RANK.EQ(AE223,AE$213:AE$238)+COUNTIF(AE$213:AE223,AE223)-1&lt;=5),AE223,"")</f>
        <v>2</v>
      </c>
      <c r="V246">
        <v>350</v>
      </c>
      <c r="AF246" s="2">
        <v>0.625</v>
      </c>
      <c r="AG246" t="s">
        <v>747</v>
      </c>
      <c r="AH246" s="17">
        <v>300</v>
      </c>
      <c r="AI246" s="17" cm="1">
        <f t="array" ref="AI246">SUMPRODUCT(--(IFERROR(HOUR(Flights_2026_09_303334353637345[entry_hour]),-1)=HOUR(AF246)),--(IFERROR(Flights_2026_09_303334353637345[entry_sector],"")=AG246),--(IFERROR(Flights_2026_09_303334353637345[nfl],-1)&gt;=AH246),--(IFERROR(Flights_2026_09_303334353637345[nfl],-1)&lt;=IF(AH246=450,450,AH246+9)))</f>
        <v>0</v>
      </c>
    </row>
    <row r="247" spans="1:35" ht="28" customHeight="1" x14ac:dyDescent="0.2">
      <c r="A247" s="8" t="s">
        <v>768</v>
      </c>
      <c r="B247" s="19">
        <f>IF(AND(W224&gt;0,_xlfn.RANK.EQ(W224,W$213:W$238)+COUNTIF(W$213:W224,W224)-1&lt;=5),W224,"")</f>
        <v>1</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303334353637345[entry_hour]),-1)=HOUR(AF247)),--(IFERROR(Flights_2026_09_303334353637345[entry_sector],"")=AG247),--(IFERROR(Flights_2026_09_303334353637345[nfl],-1)&gt;=AH247),--(IFERROR(Flights_2026_09_303334353637345[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2</v>
      </c>
      <c r="E248" s="19">
        <f>IF(AND(Z225&gt;0,_xlfn.RANK.EQ(Z225,Z$213:Z$238)+COUNTIF(Z$213:Z225,Z225)-1&lt;=5),Z225,"")</f>
        <v>4</v>
      </c>
      <c r="F248" s="19">
        <f>IF(AND(AA225&gt;0,_xlfn.RANK.EQ(AA225,AA$213:AA$238)+COUNTIF(AA$213:AA225,AA225)-1&lt;=5),AA225,"")</f>
        <v>3</v>
      </c>
      <c r="G248" s="19">
        <f>IF(AND(AB225&gt;0,_xlfn.RANK.EQ(AB225,AB$213:AB$238)+COUNTIF(AB$213:AB225,AB225)-1&lt;=5),AB225,"")</f>
        <v>2</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303334353637345[entry_hour]),-1)=HOUR(AF248)),--(IFERROR(Flights_2026_09_303334353637345[entry_sector],"")=AG248),--(IFERROR(Flights_2026_09_303334353637345[nfl],-1)&gt;=AH248),--(IFERROR(Flights_2026_09_303334353637345[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303334353637345[entry_hour]),-1)=HOUR(AF249)),--(IFERROR(Flights_2026_09_303334353637345[entry_sector],"")=AG249),--(IFERROR(Flights_2026_09_303334353637345[nfl],-1)&gt;=AH249),--(IFERROR(Flights_2026_09_303334353637345[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303334353637345[entry_hour]),-1)=HOUR(AF250)),--(IFERROR(Flights_2026_09_303334353637345[entry_sector],"")=AG250),--(IFERROR(Flights_2026_09_303334353637345[nfl],-1)&gt;=AH250),--(IFERROR(Flights_2026_09_303334353637345[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303334353637345[entry_hour]),-1)=HOUR(AF251)),--(IFERROR(Flights_2026_09_303334353637345[entry_sector],"")=AG251),--(IFERROR(Flights_2026_09_303334353637345[nfl],-1)&gt;=AH251),--(IFERROR(Flights_2026_09_303334353637345[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303334353637345[entry_hour]),-1)=HOUR(AF252)),--(IFERROR(Flights_2026_09_303334353637345[entry_sector],"")=AG252),--(IFERROR(Flights_2026_09_303334353637345[nfl],-1)&gt;=AH252),--(IFERROR(Flights_2026_09_303334353637345[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303334353637345[entry_hour]),-1)=HOUR(AF253)),--(IFERROR(Flights_2026_09_303334353637345[entry_sector],"")=AG253),--(IFERROR(Flights_2026_09_303334353637345[nfl],-1)&gt;=AH253),--(IFERROR(Flights_2026_09_303334353637345[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303334353637345[entry_hour]),-1)=HOUR(AF254)),--(IFERROR(Flights_2026_09_303334353637345[entry_sector],"")=AG254),--(IFERROR(Flights_2026_09_303334353637345[nfl],-1)&gt;=AH254),--(IFERROR(Flights_2026_09_303334353637345[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303334353637345[entry_hour]),-1)=HOUR(AF255)),--(IFERROR(Flights_2026_09_303334353637345[entry_sector],"")=AG255),--(IFERROR(Flights_2026_09_303334353637345[nfl],-1)&gt;=AH255),--(IFERROR(Flights_2026_09_303334353637345[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303334353637345[entry_hour]),-1)=HOUR(AF256)),--(IFERROR(Flights_2026_09_303334353637345[entry_sector],"")=AG256),--(IFERROR(Flights_2026_09_303334353637345[nfl],-1)&gt;=AH256),--(IFERROR(Flights_2026_09_303334353637345[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303334353637345[entry_hour]),-1)=HOUR(AF257)),--(IFERROR(Flights_2026_09_303334353637345[entry_sector],"")=AG257),--(IFERROR(Flights_2026_09_303334353637345[nfl],-1)&gt;=AH257),--(IFERROR(Flights_2026_09_303334353637345[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303334353637345[entry_hour]),-1)=HOUR(AF258)),--(IFERROR(Flights_2026_09_303334353637345[entry_sector],"")=AG258),--(IFERROR(Flights_2026_09_303334353637345[nfl],-1)&gt;=AH258),--(IFERROR(Flights_2026_09_303334353637345[nfl],-1)&lt;=IF(AH258=450,450,AH258+9)))</f>
        <v>0</v>
      </c>
    </row>
    <row r="259" spans="1:35" x14ac:dyDescent="0.2">
      <c r="A259" s="8" t="s">
        <v>837</v>
      </c>
      <c r="B259" s="19">
        <f>IF(AND(W236&gt;0,_xlfn.RANK.EQ(W236,W$213:W$238)+COUNTIF(W$213:W236,W236)-1&lt;=5),W236,"")</f>
        <v>3</v>
      </c>
      <c r="C259" s="19">
        <f>IF(AND(X236&gt;0,_xlfn.RANK.EQ(X236,X$213:X$238)+COUNTIF(X$213:X236,X236)-1&lt;=5),X236,"")</f>
        <v>4</v>
      </c>
      <c r="D259" s="19">
        <f>IF(AND(Y236&gt;0,_xlfn.RANK.EQ(Y236,Y$213:Y$238)+COUNTIF(Y$213:Y236,Y236)-1&lt;=5),Y236,"")</f>
        <v>6</v>
      </c>
      <c r="E259" s="19">
        <f>IF(AND(Z236&gt;0,_xlfn.RANK.EQ(Z236,Z$213:Z$238)+COUNTIF(Z$213:Z236,Z236)-1&lt;=5),Z236,"")</f>
        <v>3</v>
      </c>
      <c r="F259" s="19">
        <f>IF(AND(AA236&gt;0,_xlfn.RANK.EQ(AA236,AA$213:AA$238)+COUNTIF(AA$213:AA236,AA236)-1&lt;=5),AA236,"")</f>
        <v>5</v>
      </c>
      <c r="G259" s="19">
        <f>IF(AND(AB236&gt;0,_xlfn.RANK.EQ(AB236,AB$213:AB$238)+COUNTIF(AB$213:AB236,AB236)-1&lt;=5),AB236,"")</f>
        <v>3</v>
      </c>
      <c r="H259" s="19">
        <f>IF(AND(AC236&gt;0,_xlfn.RANK.EQ(AC236,AC$213:AC$238)+COUNTIF(AC$213:AC236,AC236)-1&lt;=5),AC236,"")</f>
        <v>2</v>
      </c>
      <c r="I259" s="19">
        <f>IF(AND(AD236&gt;0,_xlfn.RANK.EQ(AD236,AD$213:AD$238)+COUNTIF(AD$213:AD236,AD236)-1&lt;=5),AD236,"")</f>
        <v>1</v>
      </c>
      <c r="J259" s="19">
        <f>IF(AND(AE236&gt;0,_xlfn.RANK.EQ(AE236,AE$213:AE$238)+COUNTIF(AE$213:AE236,AE236)-1&lt;=5),AE236,"")</f>
        <v>2</v>
      </c>
      <c r="V259">
        <v>220</v>
      </c>
      <c r="AF259" s="2">
        <v>0.625</v>
      </c>
      <c r="AG259" t="s">
        <v>747</v>
      </c>
      <c r="AH259" s="17">
        <v>430</v>
      </c>
      <c r="AI259" s="17" cm="1">
        <f t="array" ref="AI259">SUMPRODUCT(--(IFERROR(HOUR(Flights_2026_09_303334353637345[entry_hour]),-1)=HOUR(AF259)),--(IFERROR(Flights_2026_09_303334353637345[entry_sector],"")=AG259),--(IFERROR(Flights_2026_09_303334353637345[nfl],-1)&gt;=AH259),--(IFERROR(Flights_2026_09_303334353637345[nfl],-1)&lt;=IF(AH259=450,450,AH259+9)))</f>
        <v>0</v>
      </c>
    </row>
    <row r="260" spans="1:35" x14ac:dyDescent="0.2">
      <c r="A260" s="8" t="s">
        <v>838</v>
      </c>
      <c r="B260" s="19" t="str">
        <f>IF(AND(W237&gt;0,_xlfn.RANK.EQ(W237,W$213:W$238)+COUNTIF(W$213:W237,W237)-1&lt;=5),W237,"")</f>
        <v/>
      </c>
      <c r="C260" s="19">
        <f>IF(AND(X237&gt;0,_xlfn.RANK.EQ(X237,X$213:X$238)+COUNTIF(X$213:X237,X237)-1&lt;=5),X237,"")</f>
        <v>1</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f>IF(AND(AE237&gt;0,_xlfn.RANK.EQ(AE237,AE$213:AE$238)+COUNTIF(AE$213:AE237,AE237)-1&lt;=5),AE237,"")</f>
        <v>1</v>
      </c>
      <c r="V260">
        <v>210</v>
      </c>
      <c r="AF260" s="2">
        <v>0.625</v>
      </c>
      <c r="AG260" t="s">
        <v>747</v>
      </c>
      <c r="AH260" s="17">
        <v>440</v>
      </c>
      <c r="AI260" s="17" cm="1">
        <f t="array" ref="AI260">SUMPRODUCT(--(IFERROR(HOUR(Flights_2026_09_303334353637345[entry_hour]),-1)=HOUR(AF260)),--(IFERROR(Flights_2026_09_303334353637345[entry_sector],"")=AG260),--(IFERROR(Flights_2026_09_303334353637345[nfl],-1)&gt;=AH260),--(IFERROR(Flights_2026_09_303334353637345[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303334353637345[entry_hour]),-1)=HOUR(AF261)),--(IFERROR(Flights_2026_09_303334353637345[entry_sector],"")=AG261),--(IFERROR(Flights_2026_09_303334353637345[nfl],-1)&gt;=AH261),--(IFERROR(Flights_2026_09_303334353637345[nfl],-1)&lt;=IF(AH261=450,450,AH261+9)))</f>
        <v>0</v>
      </c>
    </row>
    <row r="262" spans="1:35" x14ac:dyDescent="0.2">
      <c r="AF262" s="2">
        <v>0.66666666666666663</v>
      </c>
      <c r="AG262" t="s">
        <v>743</v>
      </c>
      <c r="AH262" s="17">
        <v>200</v>
      </c>
      <c r="AI262" s="17" cm="1">
        <f t="array" ref="AI262">SUMPRODUCT(--(IFERROR(HOUR(Flights_2026_09_303334353637345[entry_hour]),-1)=HOUR(AF262)),--(IFERROR(Flights_2026_09_303334353637345[entry_sector],"")=AG262),--(IFERROR(Flights_2026_09_303334353637345[nfl],-1)&gt;=AH262),--(IFERROR(Flights_2026_09_303334353637345[nfl],-1)&lt;=IF(AH262=450,450,AH262+9)))</f>
        <v>0</v>
      </c>
    </row>
    <row r="263" spans="1:35" x14ac:dyDescent="0.2">
      <c r="AF263" s="2">
        <v>0.66666666666666663</v>
      </c>
      <c r="AG263" t="s">
        <v>743</v>
      </c>
      <c r="AH263" s="17">
        <v>210</v>
      </c>
      <c r="AI263" s="17" cm="1">
        <f t="array" ref="AI263">SUMPRODUCT(--(IFERROR(HOUR(Flights_2026_09_303334353637345[entry_hour]),-1)=HOUR(AF263)),--(IFERROR(Flights_2026_09_303334353637345[entry_sector],"")=AG263),--(IFERROR(Flights_2026_09_303334353637345[nfl],-1)&gt;=AH263),--(IFERROR(Flights_2026_09_303334353637345[nfl],-1)&lt;=IF(AH263=450,450,AH263+9)))</f>
        <v>0</v>
      </c>
    </row>
    <row r="264" spans="1:35" ht="19" x14ac:dyDescent="0.2">
      <c r="A264" s="36" t="s">
        <v>2165</v>
      </c>
      <c r="B264" s="36"/>
      <c r="C264" s="36"/>
      <c r="D264" s="36"/>
      <c r="E264" s="36"/>
      <c r="F264" s="36"/>
      <c r="G264" s="36"/>
      <c r="H264" s="36"/>
      <c r="I264" s="36"/>
      <c r="J264" s="36"/>
      <c r="AF264" s="2">
        <v>0.66666666666666663</v>
      </c>
      <c r="AG264" t="s">
        <v>743</v>
      </c>
      <c r="AH264" s="17">
        <v>220</v>
      </c>
      <c r="AI264" s="17" cm="1">
        <f t="array" ref="AI264">SUMPRODUCT(--(IFERROR(HOUR(Flights_2026_09_303334353637345[entry_hour]),-1)=HOUR(AF264)),--(IFERROR(Flights_2026_09_303334353637345[entry_sector],"")=AG264),--(IFERROR(Flights_2026_09_303334353637345[nfl],-1)&gt;=AH264),--(IFERROR(Flights_2026_09_303334353637345[nfl],-1)&lt;=IF(AH264=450,450,AH264+9)))</f>
        <v>0</v>
      </c>
    </row>
    <row r="265" spans="1:35" x14ac:dyDescent="0.2">
      <c r="A265" s="39" t="s">
        <v>999</v>
      </c>
      <c r="B265" s="39"/>
      <c r="C265" s="39"/>
      <c r="D265" s="39"/>
      <c r="E265" s="39"/>
      <c r="F265" s="39"/>
      <c r="G265" s="39"/>
      <c r="H265" s="39"/>
      <c r="I265" s="39"/>
      <c r="J265" s="39"/>
      <c r="AF265" s="2">
        <v>0.66666666666666663</v>
      </c>
      <c r="AG265" t="s">
        <v>743</v>
      </c>
      <c r="AH265" s="17">
        <v>230</v>
      </c>
      <c r="AI265" s="17" cm="1">
        <f t="array" ref="AI265">SUMPRODUCT(--(IFERROR(HOUR(Flights_2026_09_303334353637345[entry_hour]),-1)=HOUR(AF265)),--(IFERROR(Flights_2026_09_303334353637345[entry_sector],"")=AG265),--(IFERROR(Flights_2026_09_303334353637345[nfl],-1)&gt;=AH265),--(IFERROR(Flights_2026_09_303334353637345[nfl],-1)&lt;=IF(AH265=450,450,AH265+9)))</f>
        <v>0</v>
      </c>
    </row>
    <row r="266" spans="1:35" x14ac:dyDescent="0.2">
      <c r="AF266" s="2">
        <v>0.66666666666666663</v>
      </c>
      <c r="AG266" t="s">
        <v>743</v>
      </c>
      <c r="AH266" s="17">
        <v>240</v>
      </c>
      <c r="AI266" s="17" cm="1">
        <f t="array" ref="AI266">SUMPRODUCT(--(IFERROR(HOUR(Flights_2026_09_303334353637345[entry_hour]),-1)=HOUR(AF266)),--(IFERROR(Flights_2026_09_303334353637345[entry_sector],"")=AG266),--(IFERROR(Flights_2026_09_303334353637345[nfl],-1)&gt;=AH266),--(IFERROR(Flights_2026_09_303334353637345[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303334353637345[entry_hour]),-1)=HOUR(AF267)),--(IFERROR(Flights_2026_09_303334353637345[entry_sector],"")=AG267),--(IFERROR(Flights_2026_09_303334353637345[nfl],-1)&gt;=AH267),--(IFERROR(Flights_2026_09_303334353637345[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No data</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310–319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303334353637345[entry_hour]),-1)=HOUR(AF268)),--(IFERROR(Flights_2026_09_303334353637345[entry_sector],"")=AG268),--(IFERROR(Flights_2026_09_303334353637345[nfl],-1)&gt;=AH268),--(IFERROR(Flights_2026_09_303334353637345[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(5)</v>
      </c>
      <c r="E269" s="20" t="str" cm="1">
        <f t="array" ref="E269">_xlfn.LET(_xlpm.m,AN3,_xlpm.b,_xlfn.XLOOKUP(1,($AF$2:$AF$1171=E$267)*($AG$2:$AG$1171=$A269)*($AI$2:$AI$1171=_xlpm.m),$AH$2:$AH$1171),IF(_xlpm.m=0,"No data",IF(_xlpm.b=450,"450",_xlpm.b&amp;"–"&amp;(_xlpm.b+9))&amp;" ("&amp;_xlpm.m&amp;")"))</f>
        <v>220–229 (2)</v>
      </c>
      <c r="F269" s="20" t="str" cm="1">
        <f t="array" ref="F269">_xlfn.LET(_xlpm.m,AO3,_xlpm.b,_xlfn.XLOOKUP(1,($AF$2:$AF$1171=F$267)*($AG$2:$AG$1171=$A269)*($AI$2:$AI$1171=_xlpm.m),$AH$2:$AH$1171),IF(_xlpm.m=0,"No data",IF(_xlpm.b=450,"450",_xlpm.b&amp;"–"&amp;(_xlpm.b+9))&amp;" ("&amp;_xlpm.m&amp;")"))</f>
        <v>220–229 (5)</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(1)</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(2)</v>
      </c>
      <c r="L269" s="22">
        <v>1</v>
      </c>
      <c r="M269" s="22" t="s">
        <v>995</v>
      </c>
      <c r="AF269" s="2">
        <v>0.66666666666666663</v>
      </c>
      <c r="AG269" t="s">
        <v>743</v>
      </c>
      <c r="AH269" s="17">
        <v>270</v>
      </c>
      <c r="AI269" s="17" cm="1">
        <f t="array" ref="AI269">SUMPRODUCT(--(IFERROR(HOUR(Flights_2026_09_303334353637345[entry_hour]),-1)=HOUR(AF269)),--(IFERROR(Flights_2026_09_303334353637345[entry_sector],"")=AG269),--(IFERROR(Flights_2026_09_303334353637345[nfl],-1)&gt;=AH269),--(IFERROR(Flights_2026_09_303334353637345[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(1)</v>
      </c>
      <c r="C270" s="20" t="str" cm="1">
        <f t="array" ref="C270">_xlfn.LET(_xlpm.m,AL4,_xlpm.b,_xlfn.XLOOKUP(1,($AF$2:$AF$1171=C$267)*($AG$2:$AG$1171=$A270)*($AI$2:$AI$1171=_xlpm.m),$AH$2:$AH$1171),IF(_xlpm.m=0,"No data",IF(_xlpm.b=450,"450",_xlpm.b&amp;"–"&amp;(_xlpm.b+9))&amp;" ("&amp;_xlpm.m&amp;")"))</f>
        <v>350–359 (2)</v>
      </c>
      <c r="D270" s="20" t="str" cm="1">
        <f t="array" ref="D270">_xlfn.LET(_xlpm.m,AM4,_xlpm.b,_xlfn.XLOOKUP(1,($AF$2:$AF$1171=D$267)*($AG$2:$AG$1171=$A270)*($AI$2:$AI$1171=_xlpm.m),$AH$2:$AH$1171),IF(_xlpm.m=0,"No data",IF(_xlpm.b=450,"450",_xlpm.b&amp;"–"&amp;(_xlpm.b+9))&amp;" ("&amp;_xlpm.m&amp;")"))</f>
        <v>350–359 (4)</v>
      </c>
      <c r="E270" s="20" t="str" cm="1">
        <f t="array" ref="E270">_xlfn.LET(_xlpm.m,AN4,_xlpm.b,_xlfn.XLOOKUP(1,($AF$2:$AF$1171=E$267)*($AG$2:$AG$1171=$A270)*($AI$2:$AI$1171=_xlpm.m),$AH$2:$AH$1171),IF(_xlpm.m=0,"No data",IF(_xlpm.b=450,"450",_xlpm.b&amp;"–"&amp;(_xlpm.b+9))&amp;" ("&amp;_xlpm.m&amp;")"))</f>
        <v>330–339 (2)</v>
      </c>
      <c r="F270" s="20" t="str" cm="1">
        <f t="array" ref="F270">_xlfn.LET(_xlpm.m,AO4,_xlpm.b,_xlfn.XLOOKUP(1,($AF$2:$AF$1171=F$267)*($AG$2:$AG$1171=$A270)*($AI$2:$AI$1171=_xlpm.m),$AH$2:$AH$1171),IF(_xlpm.m=0,"No data",IF(_xlpm.b=450,"450",_xlpm.b&amp;"–"&amp;(_xlpm.b+9))&amp;" ("&amp;_xlpm.m&amp;")"))</f>
        <v>350–359 (4)</v>
      </c>
      <c r="G270" s="20" t="str" cm="1">
        <f t="array" ref="G270">_xlfn.LET(_xlpm.m,AP4,_xlpm.b,_xlfn.XLOOKUP(1,($AF$2:$AF$1171=G$267)*($AG$2:$AG$1171=$A270)*($AI$2:$AI$1171=_xlpm.m),$AH$2:$AH$1171),IF(_xlpm.m=0,"No data",IF(_xlpm.b=450,"450",_xlpm.b&amp;"–"&amp;(_xlpm.b+9))&amp;" ("&amp;_xlpm.m&amp;")"))</f>
        <v>370–379 (2)</v>
      </c>
      <c r="H270" s="20" t="str" cm="1">
        <f t="array" ref="H270">_xlfn.LET(_xlpm.m,AQ4,_xlpm.b,_xlfn.XLOOKUP(1,($AF$2:$AF$1171=H$267)*($AG$2:$AG$1171=$A270)*($AI$2:$AI$1171=_xlpm.m),$AH$2:$AH$1171),IF(_xlpm.m=0,"No data",IF(_xlpm.b=450,"450",_xlpm.b&amp;"–"&amp;(_xlpm.b+9))&amp;" ("&amp;_xlpm.m&amp;")"))</f>
        <v>330–339 (1)</v>
      </c>
      <c r="I270" s="20" t="str" cm="1">
        <f t="array" ref="I270">_xlfn.LET(_xlpm.m,AR4,_xlpm.b,_xlfn.XLOOKUP(1,($AF$2:$AF$1171=I$267)*($AG$2:$AG$1171=$A270)*($AI$2:$AI$1171=_xlpm.m),$AH$2:$AH$1171),IF(_xlpm.m=0,"No data",IF(_xlpm.b=450,"450",_xlpm.b&amp;"–"&amp;(_xlpm.b+9))&amp;" ("&amp;_xlpm.m&amp;")"))</f>
        <v>350–359 (1)</v>
      </c>
      <c r="J270" s="20" t="str" cm="1">
        <f t="array" ref="J270">_xlfn.LET(_xlpm.m,AS4,_xlpm.b,_xlfn.XLOOKUP(1,($AF$2:$AF$1171=J$267)*($AG$2:$AG$1171=$A270)*($AI$2:$AI$1171=_xlpm.m),$AH$2:$AH$1171),IF(_xlpm.m=0,"No data",IF(_xlpm.b=450,"450",_xlpm.b&amp;"–"&amp;(_xlpm.b+9))&amp;" ("&amp;_xlpm.m&amp;")"))</f>
        <v>350–359 (1)</v>
      </c>
      <c r="L270" s="23" t="s">
        <v>779</v>
      </c>
      <c r="M270" s="23" t="s">
        <v>996</v>
      </c>
      <c r="AF270" s="2">
        <v>0.66666666666666663</v>
      </c>
      <c r="AG270" t="s">
        <v>743</v>
      </c>
      <c r="AH270" s="17">
        <v>280</v>
      </c>
      <c r="AI270" s="17" cm="1">
        <f t="array" ref="AI270">SUMPRODUCT(--(IFERROR(HOUR(Flights_2026_09_303334353637345[entry_hour]),-1)=HOUR(AF270)),--(IFERROR(Flights_2026_09_303334353637345[entry_sector],"")=AG270),--(IFERROR(Flights_2026_09_303334353637345[nfl],-1)&gt;=AH270),--(IFERROR(Flights_2026_09_303334353637345[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(2)</v>
      </c>
      <c r="D271" s="20" t="str" cm="1">
        <f t="array" ref="D271">_xlfn.LET(_xlpm.m,AM5,_xlpm.b,_xlfn.XLOOKUP(1,($AF$2:$AF$1171=D$267)*($AG$2:$AG$1171=$A271)*($AI$2:$AI$1171=_xlpm.m),$AH$2:$AH$1171),IF(_xlpm.m=0,"No data",IF(_xlpm.b=450,"450",_xlpm.b&amp;"–"&amp;(_xlpm.b+9))&amp;" ("&amp;_xlpm.m&amp;")"))</f>
        <v>410–419 (2)</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350–359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370–379 (2)</v>
      </c>
      <c r="J271" s="20" t="str" cm="1">
        <f t="array" ref="J271">_xlfn.LET(_xlpm.m,AS5,_xlpm.b,_xlfn.XLOOKUP(1,($AF$2:$AF$1171=J$267)*($AG$2:$AG$1171=$A271)*($AI$2:$AI$1171=_xlpm.m),$AH$2:$AH$1171),IF(_xlpm.m=0,"No data",IF(_xlpm.b=450,"450",_xlpm.b&amp;"–"&amp;(_xlpm.b+9))&amp;" ("&amp;_xlpm.m&amp;")"))</f>
        <v>350–359 (1)</v>
      </c>
      <c r="L271" s="24" t="s">
        <v>780</v>
      </c>
      <c r="M271" s="24" t="s">
        <v>997</v>
      </c>
      <c r="AF271" s="2">
        <v>0.66666666666666663</v>
      </c>
      <c r="AG271" t="s">
        <v>743</v>
      </c>
      <c r="AH271" s="17">
        <v>290</v>
      </c>
      <c r="AI271" s="17" cm="1">
        <f t="array" ref="AI271">SUMPRODUCT(--(IFERROR(HOUR(Flights_2026_09_303334353637345[entry_hour]),-1)=HOUR(AF271)),--(IFERROR(Flights_2026_09_303334353637345[entry_sector],"")=AG271),--(IFERROR(Flights_2026_09_303334353637345[nfl],-1)&gt;=AH271),--(IFERROR(Flights_2026_09_303334353637345[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340–349 (1)</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360–369 (1)</v>
      </c>
      <c r="E272" s="20" t="str" cm="1">
        <f t="array" ref="E272">_xlfn.LET(_xlpm.m,AN6,_xlpm.b,_xlfn.XLOOKUP(1,($AF$2:$AF$1171=E$267)*($AG$2:$AG$1171=$A272)*($AI$2:$AI$1171=_xlpm.m),$AH$2:$AH$1171),IF(_xlpm.m=0,"No data",IF(_xlpm.b=450,"450",_xlpm.b&amp;"–"&amp;(_xlpm.b+9))&amp;" ("&amp;_xlpm.m&amp;")"))</f>
        <v>360–369 (1)</v>
      </c>
      <c r="F272" s="20" t="str" cm="1">
        <f t="array" ref="F272">_xlfn.LET(_xlpm.m,AO6,_xlpm.b,_xlfn.XLOOKUP(1,($AF$2:$AF$1171=F$267)*($AG$2:$AG$1171=$A272)*($AI$2:$AI$1171=_xlpm.m),$AH$2:$AH$1171),IF(_xlpm.m=0,"No data",IF(_xlpm.b=450,"450",_xlpm.b&amp;"–"&amp;(_xlpm.b+9))&amp;" ("&amp;_xlpm.m&amp;")"))</f>
        <v>300–309 (1)</v>
      </c>
      <c r="G272" s="20" t="str" cm="1">
        <f t="array" ref="G272">_xlfn.LET(_xlpm.m,AP6,_xlpm.b,_xlfn.XLOOKUP(1,($AF$2:$AF$1171=G$267)*($AG$2:$AG$1171=$A272)*($AI$2:$AI$1171=_xlpm.m),$AH$2:$AH$1171),IF(_xlpm.m=0,"No data",IF(_xlpm.b=450,"450",_xlpm.b&amp;"–"&amp;(_xlpm.b+9))&amp;" ("&amp;_xlpm.m&amp;")"))</f>
        <v>210–219 (1)</v>
      </c>
      <c r="H272" s="20" t="str" cm="1">
        <f t="array" ref="H272">_xlfn.LET(_xlpm.m,AQ6,_xlpm.b,_xlfn.XLOOKUP(1,($AF$2:$AF$1171=H$267)*($AG$2:$AG$1171=$A272)*($AI$2:$AI$1171=_xlpm.m),$AH$2:$AH$1171),IF(_xlpm.m=0,"No data",IF(_xlpm.b=450,"450",_xlpm.b&amp;"–"&amp;(_xlpm.b+9))&amp;" ("&amp;_xlpm.m&amp;")"))</f>
        <v>220–229 (1)</v>
      </c>
      <c r="I272" s="20" t="str" cm="1">
        <f t="array" ref="I272">_xlfn.LET(_xlpm.m,AR6,_xlpm.b,_xlfn.XLOOKUP(1,($AF$2:$AF$1171=I$267)*($AG$2:$AG$1171=$A272)*($AI$2:$AI$1171=_xlpm.m),$AH$2:$AH$1171),IF(_xlpm.m=0,"No data",IF(_xlpm.b=450,"450",_xlpm.b&amp;"–"&amp;(_xlpm.b+9))&amp;" ("&amp;_xlpm.m&amp;")"))</f>
        <v>210–219 (1)</v>
      </c>
      <c r="J272" s="20" t="str" cm="1">
        <f t="array" ref="J272">_xlfn.LET(_xlpm.m,AS6,_xlpm.b,_xlfn.XLOOKUP(1,($AF$2:$AF$1171=J$267)*($AG$2:$AG$1171=$A272)*($AI$2:$AI$1171=_xlpm.m),$AH$2:$AH$1171),IF(_xlpm.m=0,"No data",IF(_xlpm.b=450,"450",_xlpm.b&amp;"–"&amp;(_xlpm.b+9))&amp;" ("&amp;_xlpm.m&amp;")"))</f>
        <v>210–219 (1)</v>
      </c>
      <c r="L272" s="25" t="s">
        <v>781</v>
      </c>
      <c r="M272" s="25" t="s">
        <v>998</v>
      </c>
      <c r="AF272" s="2">
        <v>0.66666666666666663</v>
      </c>
      <c r="AG272" t="s">
        <v>743</v>
      </c>
      <c r="AH272" s="17">
        <v>300</v>
      </c>
      <c r="AI272" s="17" cm="1">
        <f t="array" ref="AI272">SUMPRODUCT(--(IFERROR(HOUR(Flights_2026_09_303334353637345[entry_hour]),-1)=HOUR(AF272)),--(IFERROR(Flights_2026_09_303334353637345[entry_sector],"")=AG272),--(IFERROR(Flights_2026_09_303334353637345[nfl],-1)&gt;=AH272),--(IFERROR(Flights_2026_09_303334353637345[nfl],-1)&lt;=IF(AH272=450,450,AH272+9)))</f>
        <v>0</v>
      </c>
    </row>
    <row r="273" spans="1:35" x14ac:dyDescent="0.2">
      <c r="AF273" s="2">
        <v>0.66666666666666663</v>
      </c>
      <c r="AG273" t="s">
        <v>743</v>
      </c>
      <c r="AH273" s="17">
        <v>310</v>
      </c>
      <c r="AI273" s="17" cm="1">
        <f t="array" ref="AI273">SUMPRODUCT(--(IFERROR(HOUR(Flights_2026_09_303334353637345[entry_hour]),-1)=HOUR(AF273)),--(IFERROR(Flights_2026_09_303334353637345[entry_sector],"")=AG273),--(IFERROR(Flights_2026_09_303334353637345[nfl],-1)&gt;=AH273),--(IFERROR(Flights_2026_09_303334353637345[nfl],-1)&lt;=IF(AH273=450,450,AH273+9)))</f>
        <v>0</v>
      </c>
    </row>
    <row r="274" spans="1:35" x14ac:dyDescent="0.2">
      <c r="AF274" s="2">
        <v>0.66666666666666663</v>
      </c>
      <c r="AG274" t="s">
        <v>743</v>
      </c>
      <c r="AH274" s="17">
        <v>320</v>
      </c>
      <c r="AI274" s="17" cm="1">
        <f t="array" ref="AI274">SUMPRODUCT(--(IFERROR(HOUR(Flights_2026_09_303334353637345[entry_hour]),-1)=HOUR(AF274)),--(IFERROR(Flights_2026_09_303334353637345[entry_sector],"")=AG274),--(IFERROR(Flights_2026_09_303334353637345[nfl],-1)&gt;=AH274),--(IFERROR(Flights_2026_09_303334353637345[nfl],-1)&lt;=IF(AH274=450,450,AH274+9)))</f>
        <v>0</v>
      </c>
    </row>
    <row r="275" spans="1:35" x14ac:dyDescent="0.2">
      <c r="AF275" s="2">
        <v>0.66666666666666663</v>
      </c>
      <c r="AG275" t="s">
        <v>743</v>
      </c>
      <c r="AH275" s="17">
        <v>330</v>
      </c>
      <c r="AI275" s="17" cm="1">
        <f t="array" ref="AI275">SUMPRODUCT(--(IFERROR(HOUR(Flights_2026_09_303334353637345[entry_hour]),-1)=HOUR(AF275)),--(IFERROR(Flights_2026_09_303334353637345[entry_sector],"")=AG275),--(IFERROR(Flights_2026_09_303334353637345[nfl],-1)&gt;=AH275),--(IFERROR(Flights_2026_09_303334353637345[nfl],-1)&lt;=IF(AH275=450,450,AH275+9)))</f>
        <v>0</v>
      </c>
    </row>
    <row r="276" spans="1:35" ht="19" x14ac:dyDescent="0.2">
      <c r="A276" s="36" t="s">
        <v>2166</v>
      </c>
      <c r="B276" s="36"/>
      <c r="C276" s="36"/>
      <c r="D276" s="36"/>
      <c r="E276" s="36"/>
      <c r="F276" s="36"/>
      <c r="G276" s="36"/>
      <c r="H276" s="36"/>
      <c r="I276" s="36"/>
      <c r="J276" s="36"/>
      <c r="AF276" s="2">
        <v>0.66666666666666663</v>
      </c>
      <c r="AG276" t="s">
        <v>743</v>
      </c>
      <c r="AH276" s="17">
        <v>340</v>
      </c>
      <c r="AI276" s="17" cm="1">
        <f t="array" ref="AI276">SUMPRODUCT(--(IFERROR(HOUR(Flights_2026_09_303334353637345[entry_hour]),-1)=HOUR(AF276)),--(IFERROR(Flights_2026_09_303334353637345[entry_sector],"")=AG276),--(IFERROR(Flights_2026_09_303334353637345[nfl],-1)&gt;=AH276),--(IFERROR(Flights_2026_09_303334353637345[nfl],-1)&lt;=IF(AH276=450,450,AH276+9)))</f>
        <v>0</v>
      </c>
    </row>
    <row r="277" spans="1:35" x14ac:dyDescent="0.2">
      <c r="AF277" s="2">
        <v>0.66666666666666663</v>
      </c>
      <c r="AG277" t="s">
        <v>743</v>
      </c>
      <c r="AH277" s="17">
        <v>350</v>
      </c>
      <c r="AI277" s="17" cm="1">
        <f t="array" ref="AI277">SUMPRODUCT(--(IFERROR(HOUR(Flights_2026_09_303334353637345[entry_hour]),-1)=HOUR(AF277)),--(IFERROR(Flights_2026_09_303334353637345[entry_sector],"")=AG277),--(IFERROR(Flights_2026_09_303334353637345[nfl],-1)&gt;=AH277),--(IFERROR(Flights_2026_09_303334353637345[nfl],-1)&lt;=IF(AH277=450,450,AH277+9)))</f>
        <v>0</v>
      </c>
    </row>
    <row r="278" spans="1:35" x14ac:dyDescent="0.2">
      <c r="AF278" s="2">
        <v>0.66666666666666663</v>
      </c>
      <c r="AG278" t="s">
        <v>743</v>
      </c>
      <c r="AH278" s="17">
        <v>360</v>
      </c>
      <c r="AI278" s="17" cm="1">
        <f t="array" ref="AI278">SUMPRODUCT(--(IFERROR(HOUR(Flights_2026_09_303334353637345[entry_hour]),-1)=HOUR(AF278)),--(IFERROR(Flights_2026_09_303334353637345[entry_sector],"")=AG278),--(IFERROR(Flights_2026_09_303334353637345[nfl],-1)&gt;=AH278),--(IFERROR(Flights_2026_09_303334353637345[nfl],-1)&lt;=IF(AH278=450,450,AH278+9)))</f>
        <v>0</v>
      </c>
    </row>
    <row r="279" spans="1:35" x14ac:dyDescent="0.2">
      <c r="AF279" s="2">
        <v>0.66666666666666663</v>
      </c>
      <c r="AG279" t="s">
        <v>743</v>
      </c>
      <c r="AH279" s="17">
        <v>370</v>
      </c>
      <c r="AI279" s="17" cm="1">
        <f t="array" ref="AI279">SUMPRODUCT(--(IFERROR(HOUR(Flights_2026_09_303334353637345[entry_hour]),-1)=HOUR(AF279)),--(IFERROR(Flights_2026_09_303334353637345[entry_sector],"")=AG279),--(IFERROR(Flights_2026_09_303334353637345[nfl],-1)&gt;=AH279),--(IFERROR(Flights_2026_09_303334353637345[nfl],-1)&lt;=IF(AH279=450,450,AH279+9)))</f>
        <v>0</v>
      </c>
    </row>
    <row r="280" spans="1:35" x14ac:dyDescent="0.2">
      <c r="AF280" s="2">
        <v>0.66666666666666663</v>
      </c>
      <c r="AG280" t="s">
        <v>743</v>
      </c>
      <c r="AH280" s="17">
        <v>380</v>
      </c>
      <c r="AI280" s="17" cm="1">
        <f t="array" ref="AI280">SUMPRODUCT(--(IFERROR(HOUR(Flights_2026_09_303334353637345[entry_hour]),-1)=HOUR(AF280)),--(IFERROR(Flights_2026_09_303334353637345[entry_sector],"")=AG280),--(IFERROR(Flights_2026_09_303334353637345[nfl],-1)&gt;=AH280),--(IFERROR(Flights_2026_09_303334353637345[nfl],-1)&lt;=IF(AH280=450,450,AH280+9)))</f>
        <v>0</v>
      </c>
    </row>
    <row r="281" spans="1:35" ht="16" customHeight="1" x14ac:dyDescent="0.2">
      <c r="AF281" s="2">
        <v>0.66666666666666663</v>
      </c>
      <c r="AG281" t="s">
        <v>743</v>
      </c>
      <c r="AH281" s="17">
        <v>390</v>
      </c>
      <c r="AI281" s="17" cm="1">
        <f t="array" ref="AI281">SUMPRODUCT(--(IFERROR(HOUR(Flights_2026_09_303334353637345[entry_hour]),-1)=HOUR(AF281)),--(IFERROR(Flights_2026_09_303334353637345[entry_sector],"")=AG281),--(IFERROR(Flights_2026_09_303334353637345[nfl],-1)&gt;=AH281),--(IFERROR(Flights_2026_09_303334353637345[nfl],-1)&lt;=IF(AH281=450,450,AH281+9)))</f>
        <v>0</v>
      </c>
    </row>
    <row r="282" spans="1:35" x14ac:dyDescent="0.2">
      <c r="AF282" s="2">
        <v>0.66666666666666663</v>
      </c>
      <c r="AG282" t="s">
        <v>743</v>
      </c>
      <c r="AH282" s="17">
        <v>400</v>
      </c>
      <c r="AI282" s="17" cm="1">
        <f t="array" ref="AI282">SUMPRODUCT(--(IFERROR(HOUR(Flights_2026_09_303334353637345[entry_hour]),-1)=HOUR(AF282)),--(IFERROR(Flights_2026_09_303334353637345[entry_sector],"")=AG282),--(IFERROR(Flights_2026_09_303334353637345[nfl],-1)&gt;=AH282),--(IFERROR(Flights_2026_09_303334353637345[nfl],-1)&lt;=IF(AH282=450,450,AH282+9)))</f>
        <v>0</v>
      </c>
    </row>
    <row r="283" spans="1:35" x14ac:dyDescent="0.2">
      <c r="AF283" s="2">
        <v>0.66666666666666663</v>
      </c>
      <c r="AG283" t="s">
        <v>743</v>
      </c>
      <c r="AH283" s="17">
        <v>410</v>
      </c>
      <c r="AI283" s="17" cm="1">
        <f t="array" ref="AI283">SUMPRODUCT(--(IFERROR(HOUR(Flights_2026_09_303334353637345[entry_hour]),-1)=HOUR(AF283)),--(IFERROR(Flights_2026_09_303334353637345[entry_sector],"")=AG283),--(IFERROR(Flights_2026_09_303334353637345[nfl],-1)&gt;=AH283),--(IFERROR(Flights_2026_09_303334353637345[nfl],-1)&lt;=IF(AH283=450,450,AH283+9)))</f>
        <v>0</v>
      </c>
    </row>
    <row r="284" spans="1:35" x14ac:dyDescent="0.2">
      <c r="AF284" s="2">
        <v>0.66666666666666663</v>
      </c>
      <c r="AG284" t="s">
        <v>743</v>
      </c>
      <c r="AH284" s="17">
        <v>420</v>
      </c>
      <c r="AI284" s="17" cm="1">
        <f t="array" ref="AI284">SUMPRODUCT(--(IFERROR(HOUR(Flights_2026_09_303334353637345[entry_hour]),-1)=HOUR(AF284)),--(IFERROR(Flights_2026_09_303334353637345[entry_sector],"")=AG284),--(IFERROR(Flights_2026_09_303334353637345[nfl],-1)&gt;=AH284),--(IFERROR(Flights_2026_09_303334353637345[nfl],-1)&lt;=IF(AH284=450,450,AH284+9)))</f>
        <v>0</v>
      </c>
    </row>
    <row r="285" spans="1:35" x14ac:dyDescent="0.2">
      <c r="AF285" s="2">
        <v>0.66666666666666663</v>
      </c>
      <c r="AG285" t="s">
        <v>743</v>
      </c>
      <c r="AH285" s="17">
        <v>430</v>
      </c>
      <c r="AI285" s="17" cm="1">
        <f t="array" ref="AI285">SUMPRODUCT(--(IFERROR(HOUR(Flights_2026_09_303334353637345[entry_hour]),-1)=HOUR(AF285)),--(IFERROR(Flights_2026_09_303334353637345[entry_sector],"")=AG285),--(IFERROR(Flights_2026_09_303334353637345[nfl],-1)&gt;=AH285),--(IFERROR(Flights_2026_09_303334353637345[nfl],-1)&lt;=IF(AH285=450,450,AH285+9)))</f>
        <v>0</v>
      </c>
    </row>
    <row r="286" spans="1:35" x14ac:dyDescent="0.2">
      <c r="AF286" s="2">
        <v>0.66666666666666663</v>
      </c>
      <c r="AG286" t="s">
        <v>743</v>
      </c>
      <c r="AH286" s="17">
        <v>440</v>
      </c>
      <c r="AI286" s="17" cm="1">
        <f t="array" ref="AI286">SUMPRODUCT(--(IFERROR(HOUR(Flights_2026_09_303334353637345[entry_hour]),-1)=HOUR(AF286)),--(IFERROR(Flights_2026_09_303334353637345[entry_sector],"")=AG286),--(IFERROR(Flights_2026_09_303334353637345[nfl],-1)&gt;=AH286),--(IFERROR(Flights_2026_09_303334353637345[nfl],-1)&lt;=IF(AH286=450,450,AH286+9)))</f>
        <v>0</v>
      </c>
    </row>
    <row r="287" spans="1:35" x14ac:dyDescent="0.2">
      <c r="AF287" s="2">
        <v>0.66666666666666663</v>
      </c>
      <c r="AG287" t="s">
        <v>743</v>
      </c>
      <c r="AH287" s="17">
        <v>450</v>
      </c>
      <c r="AI287" s="17" cm="1">
        <f t="array" ref="AI287">SUMPRODUCT(--(IFERROR(HOUR(Flights_2026_09_303334353637345[entry_hour]),-1)=HOUR(AF287)),--(IFERROR(Flights_2026_09_303334353637345[entry_sector],"")=AG287),--(IFERROR(Flights_2026_09_303334353637345[nfl],-1)&gt;=AH287),--(IFERROR(Flights_2026_09_303334353637345[nfl],-1)&lt;=IF(AH287=450,450,AH287+9)))</f>
        <v>0</v>
      </c>
    </row>
    <row r="288" spans="1:35" x14ac:dyDescent="0.2">
      <c r="AF288" s="2">
        <v>0.66666666666666663</v>
      </c>
      <c r="AG288" t="s">
        <v>744</v>
      </c>
      <c r="AH288" s="17">
        <v>200</v>
      </c>
      <c r="AI288" s="17" cm="1">
        <f t="array" ref="AI288">SUMPRODUCT(--(IFERROR(HOUR(Flights_2026_09_303334353637345[entry_hour]),-1)=HOUR(AF288)),--(IFERROR(Flights_2026_09_303334353637345[entry_sector],"")=AG288),--(IFERROR(Flights_2026_09_303334353637345[nfl],-1)&gt;=AH288),--(IFERROR(Flights_2026_09_303334353637345[nfl],-1)&lt;=IF(AH288=450,450,AH288+9)))</f>
        <v>0</v>
      </c>
    </row>
    <row r="289" spans="1:35" x14ac:dyDescent="0.2">
      <c r="AF289" s="2">
        <v>0.66666666666666663</v>
      </c>
      <c r="AG289" t="s">
        <v>744</v>
      </c>
      <c r="AH289" s="17">
        <v>210</v>
      </c>
      <c r="AI289" s="17" cm="1">
        <f t="array" ref="AI289">SUMPRODUCT(--(IFERROR(HOUR(Flights_2026_09_303334353637345[entry_hour]),-1)=HOUR(AF289)),--(IFERROR(Flights_2026_09_303334353637345[entry_sector],"")=AG289),--(IFERROR(Flights_2026_09_303334353637345[nfl],-1)&gt;=AH289),--(IFERROR(Flights_2026_09_303334353637345[nfl],-1)&lt;=IF(AH289=450,450,AH289+9)))</f>
        <v>0</v>
      </c>
    </row>
    <row r="290" spans="1:35" x14ac:dyDescent="0.2">
      <c r="AF290" s="2">
        <v>0.66666666666666663</v>
      </c>
      <c r="AG290" t="s">
        <v>744</v>
      </c>
      <c r="AH290" s="17">
        <v>220</v>
      </c>
      <c r="AI290" s="17" cm="1">
        <f t="array" ref="AI290">SUMPRODUCT(--(IFERROR(HOUR(Flights_2026_09_303334353637345[entry_hour]),-1)=HOUR(AF290)),--(IFERROR(Flights_2026_09_303334353637345[entry_sector],"")=AG290),--(IFERROR(Flights_2026_09_303334353637345[nfl],-1)&gt;=AH290),--(IFERROR(Flights_2026_09_303334353637345[nfl],-1)&lt;=IF(AH290=450,450,AH290+9)))</f>
        <v>5</v>
      </c>
    </row>
    <row r="291" spans="1:35" x14ac:dyDescent="0.2">
      <c r="AF291" s="2">
        <v>0.66666666666666663</v>
      </c>
      <c r="AG291" t="s">
        <v>744</v>
      </c>
      <c r="AH291" s="17">
        <v>230</v>
      </c>
      <c r="AI291" s="17" cm="1">
        <f t="array" ref="AI291">SUMPRODUCT(--(IFERROR(HOUR(Flights_2026_09_303334353637345[entry_hour]),-1)=HOUR(AF291)),--(IFERROR(Flights_2026_09_303334353637345[entry_sector],"")=AG291),--(IFERROR(Flights_2026_09_303334353637345[nfl],-1)&gt;=AH291),--(IFERROR(Flights_2026_09_303334353637345[nfl],-1)&lt;=IF(AH291=450,450,AH291+9)))</f>
        <v>0</v>
      </c>
    </row>
    <row r="292" spans="1:35" x14ac:dyDescent="0.2">
      <c r="AF292" s="2">
        <v>0.66666666666666663</v>
      </c>
      <c r="AG292" t="s">
        <v>744</v>
      </c>
      <c r="AH292" s="17">
        <v>240</v>
      </c>
      <c r="AI292" s="17" cm="1">
        <f t="array" ref="AI292">SUMPRODUCT(--(IFERROR(HOUR(Flights_2026_09_303334353637345[entry_hour]),-1)=HOUR(AF292)),--(IFERROR(Flights_2026_09_303334353637345[entry_sector],"")=AG292),--(IFERROR(Flights_2026_09_303334353637345[nfl],-1)&gt;=AH292),--(IFERROR(Flights_2026_09_303334353637345[nfl],-1)&lt;=IF(AH292=450,450,AH292+9)))</f>
        <v>0</v>
      </c>
    </row>
    <row r="293" spans="1:35" x14ac:dyDescent="0.2">
      <c r="AF293" s="2">
        <v>0.66666666666666663</v>
      </c>
      <c r="AG293" t="s">
        <v>744</v>
      </c>
      <c r="AH293" s="17">
        <v>250</v>
      </c>
      <c r="AI293" s="17" cm="1">
        <f t="array" ref="AI293">SUMPRODUCT(--(IFERROR(HOUR(Flights_2026_09_303334353637345[entry_hour]),-1)=HOUR(AF293)),--(IFERROR(Flights_2026_09_303334353637345[entry_sector],"")=AG293),--(IFERROR(Flights_2026_09_303334353637345[nfl],-1)&gt;=AH293),--(IFERROR(Flights_2026_09_303334353637345[nfl],-1)&lt;=IF(AH293=450,450,AH293+9)))</f>
        <v>0</v>
      </c>
    </row>
    <row r="294" spans="1:35" x14ac:dyDescent="0.2">
      <c r="AF294" s="2">
        <v>0.66666666666666663</v>
      </c>
      <c r="AG294" t="s">
        <v>744</v>
      </c>
      <c r="AH294" s="17">
        <v>260</v>
      </c>
      <c r="AI294" s="17" cm="1">
        <f t="array" ref="AI294">SUMPRODUCT(--(IFERROR(HOUR(Flights_2026_09_303334353637345[entry_hour]),-1)=HOUR(AF294)),--(IFERROR(Flights_2026_09_303334353637345[entry_sector],"")=AG294),--(IFERROR(Flights_2026_09_303334353637345[nfl],-1)&gt;=AH294),--(IFERROR(Flights_2026_09_303334353637345[nfl],-1)&lt;=IF(AH294=450,450,AH294+9)))</f>
        <v>0</v>
      </c>
    </row>
    <row r="295" spans="1:35" x14ac:dyDescent="0.2">
      <c r="AF295" s="2">
        <v>0.66666666666666663</v>
      </c>
      <c r="AG295" t="s">
        <v>744</v>
      </c>
      <c r="AH295" s="17">
        <v>270</v>
      </c>
      <c r="AI295" s="17" cm="1">
        <f t="array" ref="AI295">SUMPRODUCT(--(IFERROR(HOUR(Flights_2026_09_303334353637345[entry_hour]),-1)=HOUR(AF295)),--(IFERROR(Flights_2026_09_303334353637345[entry_sector],"")=AG295),--(IFERROR(Flights_2026_09_303334353637345[nfl],-1)&gt;=AH295),--(IFERROR(Flights_2026_09_303334353637345[nfl],-1)&lt;=IF(AH295=450,450,AH295+9)))</f>
        <v>0</v>
      </c>
    </row>
    <row r="296" spans="1:35" x14ac:dyDescent="0.2">
      <c r="AF296" s="2">
        <v>0.66666666666666663</v>
      </c>
      <c r="AG296" t="s">
        <v>744</v>
      </c>
      <c r="AH296" s="17">
        <v>280</v>
      </c>
      <c r="AI296" s="17" cm="1">
        <f t="array" ref="AI296">SUMPRODUCT(--(IFERROR(HOUR(Flights_2026_09_303334353637345[entry_hour]),-1)=HOUR(AF296)),--(IFERROR(Flights_2026_09_303334353637345[entry_sector],"")=AG296),--(IFERROR(Flights_2026_09_303334353637345[nfl],-1)&gt;=AH296),--(IFERROR(Flights_2026_09_303334353637345[nfl],-1)&lt;=IF(AH296=450,450,AH296+9)))</f>
        <v>0</v>
      </c>
    </row>
    <row r="297" spans="1:35" x14ac:dyDescent="0.2">
      <c r="AF297" s="2">
        <v>0.66666666666666663</v>
      </c>
      <c r="AG297" t="s">
        <v>744</v>
      </c>
      <c r="AH297" s="17">
        <v>290</v>
      </c>
      <c r="AI297" s="17" cm="1">
        <f t="array" ref="AI297">SUMPRODUCT(--(IFERROR(HOUR(Flights_2026_09_303334353637345[entry_hour]),-1)=HOUR(AF297)),--(IFERROR(Flights_2026_09_303334353637345[entry_sector],"")=AG297),--(IFERROR(Flights_2026_09_303334353637345[nfl],-1)&gt;=AH297),--(IFERROR(Flights_2026_09_303334353637345[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303334353637345[entry_hour]),-1)=HOUR(AF298)),--(IFERROR(Flights_2026_09_303334353637345[entry_sector],"")=AG298),--(IFERROR(Flights_2026_09_303334353637345[nfl],-1)&gt;=AH298),--(IFERROR(Flights_2026_09_303334353637345[nfl],-1)&lt;=IF(AH298=450,450,AH298+9)))</f>
        <v>0</v>
      </c>
    </row>
    <row r="299" spans="1:35" x14ac:dyDescent="0.2">
      <c r="A299" s="4">
        <v>0.58333333333333337</v>
      </c>
      <c r="B299" s="5" cm="1">
        <f t="array" ref="B299">SUMPRODUCT(--(HOUR(Flights_2026_09_303334353637345[entry_hour])=HOUR($A299)),--(Flights_2026_09_303334353637345[TMA_Fix]=B$298))</f>
        <v>6</v>
      </c>
      <c r="C299" s="5" cm="1">
        <f t="array" ref="C299">SUMPRODUCT(--(HOUR(Flights_2026_09_303334353637345[entry_hour])=HOUR($A299)),--(Flights_2026_09_303334353637345[BPN_2]=C$298))</f>
        <v>3</v>
      </c>
      <c r="D299" s="5" cm="1">
        <f t="array" ref="D299">SUMPRODUCT(--(HOUR(Flights_2026_09_303334353637345[entry_hour])=HOUR($A299)),--(Flights_2026_09_303334353637345[TMA_Fix]=D$298))</f>
        <v>1</v>
      </c>
      <c r="AF299" s="2">
        <v>0.66666666666666663</v>
      </c>
      <c r="AG299" t="s">
        <v>744</v>
      </c>
      <c r="AH299" s="17">
        <v>310</v>
      </c>
      <c r="AI299" s="17" cm="1">
        <f t="array" ref="AI299">SUMPRODUCT(--(IFERROR(HOUR(Flights_2026_09_303334353637345[entry_hour]),-1)=HOUR(AF299)),--(IFERROR(Flights_2026_09_303334353637345[entry_sector],"")=AG299),--(IFERROR(Flights_2026_09_303334353637345[nfl],-1)&gt;=AH299),--(IFERROR(Flights_2026_09_303334353637345[nfl],-1)&lt;=IF(AH299=450,450,AH299+9)))</f>
        <v>0</v>
      </c>
    </row>
    <row r="300" spans="1:35" x14ac:dyDescent="0.2">
      <c r="A300" s="4">
        <v>0.625</v>
      </c>
      <c r="B300" s="5" cm="1">
        <f t="array" ref="B300">SUMPRODUCT(--(HOUR(Flights_2026_09_303334353637345[entry_hour])=HOUR($A300)),--(Flights_2026_09_303334353637345[TMA_Fix]=B$298))</f>
        <v>4</v>
      </c>
      <c r="C300" s="5" cm="1">
        <f t="array" ref="C300">SUMPRODUCT(--(HOUR(Flights_2026_09_303334353637345[entry_hour])=HOUR($A300)),--(Flights_2026_09_303334353637345[BPN_2]=C$298))</f>
        <v>4</v>
      </c>
      <c r="D300" s="5" cm="1">
        <f t="array" ref="D300">SUMPRODUCT(--(HOUR(Flights_2026_09_303334353637345[entry_hour])=HOUR($A300)),--(Flights_2026_09_303334353637345[TMA_Fix]=D$298))</f>
        <v>2</v>
      </c>
      <c r="AF300" s="2">
        <v>0.66666666666666663</v>
      </c>
      <c r="AG300" t="s">
        <v>744</v>
      </c>
      <c r="AH300" s="17">
        <v>320</v>
      </c>
      <c r="AI300" s="17" cm="1">
        <f t="array" ref="AI300">SUMPRODUCT(--(IFERROR(HOUR(Flights_2026_09_303334353637345[entry_hour]),-1)=HOUR(AF300)),--(IFERROR(Flights_2026_09_303334353637345[entry_sector],"")=AG300),--(IFERROR(Flights_2026_09_303334353637345[nfl],-1)&gt;=AH300),--(IFERROR(Flights_2026_09_303334353637345[nfl],-1)&lt;=IF(AH300=450,450,AH300+9)))</f>
        <v>0</v>
      </c>
    </row>
    <row r="301" spans="1:35" x14ac:dyDescent="0.2">
      <c r="A301" s="4">
        <v>0.66666666666666663</v>
      </c>
      <c r="B301" s="5" cm="1">
        <f t="array" ref="B301">SUMPRODUCT(--(HOUR(Flights_2026_09_303334353637345[entry_hour])=HOUR($A301)),--(Flights_2026_09_303334353637345[TMA_Fix]=B$298))</f>
        <v>12</v>
      </c>
      <c r="C301" s="5" cm="1">
        <f t="array" ref="C301">SUMPRODUCT(--(HOUR(Flights_2026_09_303334353637345[entry_hour])=HOUR($A301)),--(Flights_2026_09_303334353637345[BPN_2]=C$298))</f>
        <v>6</v>
      </c>
      <c r="D301" s="5" cm="1">
        <f t="array" ref="D301">SUMPRODUCT(--(HOUR(Flights_2026_09_303334353637345[entry_hour])=HOUR($A301)),--(Flights_2026_09_303334353637345[TMA_Fix]=D$298))</f>
        <v>2</v>
      </c>
      <c r="AF301" s="2">
        <v>0.66666666666666663</v>
      </c>
      <c r="AG301" t="s">
        <v>744</v>
      </c>
      <c r="AH301" s="17">
        <v>330</v>
      </c>
      <c r="AI301" s="17" cm="1">
        <f t="array" ref="AI301">SUMPRODUCT(--(IFERROR(HOUR(Flights_2026_09_303334353637345[entry_hour]),-1)=HOUR(AF301)),--(IFERROR(Flights_2026_09_303334353637345[entry_sector],"")=AG301),--(IFERROR(Flights_2026_09_303334353637345[nfl],-1)&gt;=AH301),--(IFERROR(Flights_2026_09_303334353637345[nfl],-1)&lt;=IF(AH301=450,450,AH301+9)))</f>
        <v>0</v>
      </c>
    </row>
    <row r="302" spans="1:35" x14ac:dyDescent="0.2">
      <c r="A302" s="4">
        <v>0.70833333333333337</v>
      </c>
      <c r="B302" s="5" cm="1">
        <f t="array" ref="B302">SUMPRODUCT(--(HOUR(Flights_2026_09_303334353637345[entry_hour])=HOUR($A302)),--(Flights_2026_09_303334353637345[TMA_Fix]=B$298))</f>
        <v>13</v>
      </c>
      <c r="C302" s="5" cm="1">
        <f t="array" ref="C302">SUMPRODUCT(--(HOUR(Flights_2026_09_303334353637345[entry_hour])=HOUR($A302)),--(Flights_2026_09_303334353637345[BPN_2]=C$298))</f>
        <v>3</v>
      </c>
      <c r="D302" s="5" cm="1">
        <f t="array" ref="D302">SUMPRODUCT(--(HOUR(Flights_2026_09_303334353637345[entry_hour])=HOUR($A302)),--(Flights_2026_09_303334353637345[TMA_Fix]=D$298))</f>
        <v>2</v>
      </c>
      <c r="AF302" s="2">
        <v>0.66666666666666663</v>
      </c>
      <c r="AG302" t="s">
        <v>744</v>
      </c>
      <c r="AH302" s="17">
        <v>340</v>
      </c>
      <c r="AI302" s="17" cm="1">
        <f t="array" ref="AI302">SUMPRODUCT(--(IFERROR(HOUR(Flights_2026_09_303334353637345[entry_hour]),-1)=HOUR(AF302)),--(IFERROR(Flights_2026_09_303334353637345[entry_sector],"")=AG302),--(IFERROR(Flights_2026_09_303334353637345[nfl],-1)&gt;=AH302),--(IFERROR(Flights_2026_09_303334353637345[nfl],-1)&lt;=IF(AH302=450,450,AH302+9)))</f>
        <v>0</v>
      </c>
    </row>
    <row r="303" spans="1:35" x14ac:dyDescent="0.2">
      <c r="A303" s="4">
        <v>0.75</v>
      </c>
      <c r="B303" s="5" cm="1">
        <f t="array" ref="B303">SUMPRODUCT(--(HOUR(Flights_2026_09_303334353637345[entry_hour])=HOUR($A303)),--(Flights_2026_09_303334353637345[TMA_Fix]=B$298))</f>
        <v>12</v>
      </c>
      <c r="C303" s="5" cm="1">
        <f t="array" ref="C303">SUMPRODUCT(--(HOUR(Flights_2026_09_303334353637345[entry_hour])=HOUR($A303)),--(Flights_2026_09_303334353637345[BPN_2]=C$298))</f>
        <v>5</v>
      </c>
      <c r="D303" s="5" cm="1">
        <f t="array" ref="D303">SUMPRODUCT(--(HOUR(Flights_2026_09_303334353637345[entry_hour])=HOUR($A303)),--(Flights_2026_09_303334353637345[TMA_Fix]=D$298))</f>
        <v>1</v>
      </c>
      <c r="AF303" s="2">
        <v>0.66666666666666663</v>
      </c>
      <c r="AG303" t="s">
        <v>744</v>
      </c>
      <c r="AH303" s="17">
        <v>350</v>
      </c>
      <c r="AI303" s="17" cm="1">
        <f t="array" ref="AI303">SUMPRODUCT(--(IFERROR(HOUR(Flights_2026_09_303334353637345[entry_hour]),-1)=HOUR(AF303)),--(IFERROR(Flights_2026_09_303334353637345[entry_sector],"")=AG303),--(IFERROR(Flights_2026_09_303334353637345[nfl],-1)&gt;=AH303),--(IFERROR(Flights_2026_09_303334353637345[nfl],-1)&lt;=IF(AH303=450,450,AH303+9)))</f>
        <v>2</v>
      </c>
    </row>
    <row r="304" spans="1:35" x14ac:dyDescent="0.2">
      <c r="A304" s="4">
        <v>0.79166666666666663</v>
      </c>
      <c r="B304" s="5" cm="1">
        <f t="array" ref="B304">SUMPRODUCT(--(HOUR(Flights_2026_09_303334353637345[entry_hour])=HOUR($A304)),--(Flights_2026_09_303334353637345[TMA_Fix]=B$298))</f>
        <v>9</v>
      </c>
      <c r="C304" s="5" cm="1">
        <f t="array" ref="C304">SUMPRODUCT(--(HOUR(Flights_2026_09_303334353637345[entry_hour])=HOUR($A304)),--(Flights_2026_09_303334353637345[BPN_2]=C$298))</f>
        <v>3</v>
      </c>
      <c r="D304" s="5" cm="1">
        <f t="array" ref="D304">SUMPRODUCT(--(HOUR(Flights_2026_09_303334353637345[entry_hour])=HOUR($A304)),--(Flights_2026_09_303334353637345[TMA_Fix]=D$298))</f>
        <v>1</v>
      </c>
      <c r="AF304" s="2">
        <v>0.66666666666666663</v>
      </c>
      <c r="AG304" t="s">
        <v>744</v>
      </c>
      <c r="AH304" s="17">
        <v>360</v>
      </c>
      <c r="AI304" s="17" cm="1">
        <f t="array" ref="AI304">SUMPRODUCT(--(IFERROR(HOUR(Flights_2026_09_303334353637345[entry_hour]),-1)=HOUR(AF304)),--(IFERROR(Flights_2026_09_303334353637345[entry_sector],"")=AG304),--(IFERROR(Flights_2026_09_303334353637345[nfl],-1)&gt;=AH304),--(IFERROR(Flights_2026_09_303334353637345[nfl],-1)&lt;=IF(AH304=450,450,AH304+9)))</f>
        <v>0</v>
      </c>
    </row>
    <row r="305" spans="1:35" x14ac:dyDescent="0.2">
      <c r="A305" s="4">
        <v>0.83333333333333337</v>
      </c>
      <c r="B305" s="5" cm="1">
        <f t="array" ref="B305">SUMPRODUCT(--(HOUR(Flights_2026_09_303334353637345[entry_hour])=HOUR($A305)),--(Flights_2026_09_303334353637345[TMA_Fix]=B$298))</f>
        <v>4</v>
      </c>
      <c r="C305" s="5" cm="1">
        <f t="array" ref="C305">SUMPRODUCT(--(HOUR(Flights_2026_09_303334353637345[entry_hour])=HOUR($A305)),--(Flights_2026_09_303334353637345[BPN_2]=C$298))</f>
        <v>2</v>
      </c>
      <c r="D305" s="5" cm="1">
        <f t="array" ref="D305">SUMPRODUCT(--(HOUR(Flights_2026_09_303334353637345[entry_hour])=HOUR($A305)),--(Flights_2026_09_303334353637345[TMA_Fix]=D$298))</f>
        <v>5</v>
      </c>
      <c r="AF305" s="2">
        <v>0.66666666666666663</v>
      </c>
      <c r="AG305" t="s">
        <v>744</v>
      </c>
      <c r="AH305" s="17">
        <v>370</v>
      </c>
      <c r="AI305" s="17" cm="1">
        <f t="array" ref="AI305">SUMPRODUCT(--(IFERROR(HOUR(Flights_2026_09_303334353637345[entry_hour]),-1)=HOUR(AF305)),--(IFERROR(Flights_2026_09_303334353637345[entry_sector],"")=AG305),--(IFERROR(Flights_2026_09_303334353637345[nfl],-1)&gt;=AH305),--(IFERROR(Flights_2026_09_303334353637345[nfl],-1)&lt;=IF(AH305=450,450,AH305+9)))</f>
        <v>0</v>
      </c>
    </row>
    <row r="306" spans="1:35" x14ac:dyDescent="0.2">
      <c r="A306" s="4">
        <v>0.875</v>
      </c>
      <c r="B306" s="5" cm="1">
        <f t="array" ref="B306">SUMPRODUCT(--(HOUR(Flights_2026_09_303334353637345[entry_hour])=HOUR($A306)),--(Flights_2026_09_303334353637345[TMA_Fix]=B$298))</f>
        <v>8</v>
      </c>
      <c r="C306" s="5" cm="1">
        <f t="array" ref="C306">SUMPRODUCT(--(HOUR(Flights_2026_09_303334353637345[entry_hour])=HOUR($A306)),--(Flights_2026_09_303334353637345[BPN_2]=C$298))</f>
        <v>1</v>
      </c>
      <c r="D306" s="5" cm="1">
        <f t="array" ref="D306">SUMPRODUCT(--(HOUR(Flights_2026_09_303334353637345[entry_hour])=HOUR($A306)),--(Flights_2026_09_303334353637345[TMA_Fix]=D$298))</f>
        <v>1</v>
      </c>
      <c r="AF306" s="2">
        <v>0.66666666666666663</v>
      </c>
      <c r="AG306" t="s">
        <v>744</v>
      </c>
      <c r="AH306" s="17">
        <v>380</v>
      </c>
      <c r="AI306" s="17" cm="1">
        <f t="array" ref="AI306">SUMPRODUCT(--(IFERROR(HOUR(Flights_2026_09_303334353637345[entry_hour]),-1)=HOUR(AF306)),--(IFERROR(Flights_2026_09_303334353637345[entry_sector],"")=AG306),--(IFERROR(Flights_2026_09_303334353637345[nfl],-1)&gt;=AH306),--(IFERROR(Flights_2026_09_303334353637345[nfl],-1)&lt;=IF(AH306=450,450,AH306+9)))</f>
        <v>0</v>
      </c>
    </row>
    <row r="307" spans="1:35" x14ac:dyDescent="0.2">
      <c r="A307" s="4">
        <v>0.91666666666666663</v>
      </c>
      <c r="B307" s="5" cm="1">
        <f t="array" ref="B307">SUMPRODUCT(--(HOUR(Flights_2026_09_303334353637345[entry_hour])=HOUR($A307)),--(Flights_2026_09_303334353637345[TMA_Fix]=B$298))</f>
        <v>3</v>
      </c>
      <c r="C307" s="5" cm="1">
        <f t="array" ref="C307">SUMPRODUCT(--(HOUR(Flights_2026_09_303334353637345[entry_hour])=HOUR($A307)),--(Flights_2026_09_303334353637345[BPN_2]=C$298))</f>
        <v>2</v>
      </c>
      <c r="D307" s="5" cm="1">
        <f t="array" ref="D307">SUMPRODUCT(--(HOUR(Flights_2026_09_303334353637345[entry_hour])=HOUR($A307)),--(Flights_2026_09_303334353637345[TMA_Fix]=D$298))</f>
        <v>1</v>
      </c>
      <c r="AF307" s="2">
        <v>0.66666666666666663</v>
      </c>
      <c r="AG307" t="s">
        <v>744</v>
      </c>
      <c r="AH307" s="17">
        <v>390</v>
      </c>
      <c r="AI307" s="17" cm="1">
        <f t="array" ref="AI307">SUMPRODUCT(--(IFERROR(HOUR(Flights_2026_09_303334353637345[entry_hour]),-1)=HOUR(AF307)),--(IFERROR(Flights_2026_09_303334353637345[entry_sector],"")=AG307),--(IFERROR(Flights_2026_09_303334353637345[nfl],-1)&gt;=AH307),--(IFERROR(Flights_2026_09_303334353637345[nfl],-1)&lt;=IF(AH307=450,450,AH307+9)))</f>
        <v>0</v>
      </c>
    </row>
    <row r="308" spans="1:35" x14ac:dyDescent="0.2">
      <c r="AF308" s="2">
        <v>0.66666666666666663</v>
      </c>
      <c r="AG308" t="s">
        <v>744</v>
      </c>
      <c r="AH308" s="17">
        <v>400</v>
      </c>
      <c r="AI308" s="17" cm="1">
        <f t="array" ref="AI308">SUMPRODUCT(--(IFERROR(HOUR(Flights_2026_09_303334353637345[entry_hour]),-1)=HOUR(AF308)),--(IFERROR(Flights_2026_09_303334353637345[entry_sector],"")=AG308),--(IFERROR(Flights_2026_09_303334353637345[nfl],-1)&gt;=AH308),--(IFERROR(Flights_2026_09_303334353637345[nfl],-1)&lt;=IF(AH308=450,450,AH308+9)))</f>
        <v>0</v>
      </c>
    </row>
    <row r="309" spans="1:35" x14ac:dyDescent="0.2">
      <c r="AF309" s="2">
        <v>0.66666666666666663</v>
      </c>
      <c r="AG309" t="s">
        <v>744</v>
      </c>
      <c r="AH309" s="17">
        <v>410</v>
      </c>
      <c r="AI309" s="17" cm="1">
        <f t="array" ref="AI309">SUMPRODUCT(--(IFERROR(HOUR(Flights_2026_09_303334353637345[entry_hour]),-1)=HOUR(AF309)),--(IFERROR(Flights_2026_09_303334353637345[entry_sector],"")=AG309),--(IFERROR(Flights_2026_09_303334353637345[nfl],-1)&gt;=AH309),--(IFERROR(Flights_2026_09_303334353637345[nfl],-1)&lt;=IF(AH309=450,450,AH309+9)))</f>
        <v>0</v>
      </c>
    </row>
    <row r="310" spans="1:35" ht="19" x14ac:dyDescent="0.2">
      <c r="A310" s="36" t="s">
        <v>2167</v>
      </c>
      <c r="B310" s="36"/>
      <c r="C310" s="36"/>
      <c r="D310" s="36"/>
      <c r="E310" s="36"/>
      <c r="F310" s="36"/>
      <c r="G310" s="36"/>
      <c r="H310" s="36"/>
      <c r="I310" s="36"/>
      <c r="J310" s="36"/>
      <c r="K310" s="36"/>
      <c r="L310" s="36"/>
      <c r="M310" s="36"/>
      <c r="N310" s="36"/>
      <c r="O310" s="36"/>
      <c r="AF310" s="2">
        <v>0.66666666666666663</v>
      </c>
      <c r="AG310" t="s">
        <v>744</v>
      </c>
      <c r="AH310" s="17">
        <v>420</v>
      </c>
      <c r="AI310" s="17" cm="1">
        <f t="array" ref="AI310">SUMPRODUCT(--(IFERROR(HOUR(Flights_2026_09_303334353637345[entry_hour]),-1)=HOUR(AF310)),--(IFERROR(Flights_2026_09_303334353637345[entry_sector],"")=AG310),--(IFERROR(Flights_2026_09_303334353637345[nfl],-1)&gt;=AH310),--(IFERROR(Flights_2026_09_303334353637345[nfl],-1)&lt;=IF(AH310=450,450,AH310+9)))</f>
        <v>0</v>
      </c>
    </row>
    <row r="311" spans="1:35" x14ac:dyDescent="0.2">
      <c r="AF311" s="2">
        <v>0.66666666666666663</v>
      </c>
      <c r="AG311" t="s">
        <v>744</v>
      </c>
      <c r="AH311" s="17">
        <v>430</v>
      </c>
      <c r="AI311" s="17" cm="1">
        <f t="array" ref="AI311">SUMPRODUCT(--(IFERROR(HOUR(Flights_2026_09_303334353637345[entry_hour]),-1)=HOUR(AF311)),--(IFERROR(Flights_2026_09_303334353637345[entry_sector],"")=AG311),--(IFERROR(Flights_2026_09_303334353637345[nfl],-1)&gt;=AH311),--(IFERROR(Flights_2026_09_303334353637345[nfl],-1)&lt;=IF(AH311=450,450,AH311+9)))</f>
        <v>0</v>
      </c>
    </row>
    <row r="312" spans="1:35" x14ac:dyDescent="0.2">
      <c r="AF312" s="2">
        <v>0.66666666666666663</v>
      </c>
      <c r="AG312" t="s">
        <v>744</v>
      </c>
      <c r="AH312" s="17">
        <v>440</v>
      </c>
      <c r="AI312" s="17" cm="1">
        <f t="array" ref="AI312">SUMPRODUCT(--(IFERROR(HOUR(Flights_2026_09_303334353637345[entry_hour]),-1)=HOUR(AF312)),--(IFERROR(Flights_2026_09_303334353637345[entry_sector],"")=AG312),--(IFERROR(Flights_2026_09_303334353637345[nfl],-1)&gt;=AH312),--(IFERROR(Flights_2026_09_303334353637345[nfl],-1)&lt;=IF(AH312=450,450,AH312+9)))</f>
        <v>0</v>
      </c>
    </row>
    <row r="313" spans="1:35" x14ac:dyDescent="0.2">
      <c r="AF313" s="2">
        <v>0.66666666666666663</v>
      </c>
      <c r="AG313" t="s">
        <v>744</v>
      </c>
      <c r="AH313" s="17">
        <v>450</v>
      </c>
      <c r="AI313" s="17" cm="1">
        <f t="array" ref="AI313">SUMPRODUCT(--(IFERROR(HOUR(Flights_2026_09_303334353637345[entry_hour]),-1)=HOUR(AF313)),--(IFERROR(Flights_2026_09_303334353637345[entry_sector],"")=AG313),--(IFERROR(Flights_2026_09_303334353637345[nfl],-1)&gt;=AH313),--(IFERROR(Flights_2026_09_303334353637345[nfl],-1)&lt;=IF(AH313=450,450,AH313+9)))</f>
        <v>0</v>
      </c>
    </row>
    <row r="314" spans="1:35" x14ac:dyDescent="0.2">
      <c r="AF314" s="2">
        <v>0.66666666666666663</v>
      </c>
      <c r="AG314" t="s">
        <v>745</v>
      </c>
      <c r="AH314" s="17">
        <v>200</v>
      </c>
      <c r="AI314" s="17" cm="1">
        <f t="array" ref="AI314">SUMPRODUCT(--(IFERROR(HOUR(Flights_2026_09_303334353637345[entry_hour]),-1)=HOUR(AF314)),--(IFERROR(Flights_2026_09_303334353637345[entry_sector],"")=AG314),--(IFERROR(Flights_2026_09_303334353637345[nfl],-1)&gt;=AH314),--(IFERROR(Flights_2026_09_303334353637345[nfl],-1)&lt;=IF(AH314=450,450,AH314+9)))</f>
        <v>0</v>
      </c>
    </row>
    <row r="315" spans="1:35" x14ac:dyDescent="0.2">
      <c r="AF315" s="2">
        <v>0.66666666666666663</v>
      </c>
      <c r="AG315" t="s">
        <v>745</v>
      </c>
      <c r="AH315" s="17">
        <v>210</v>
      </c>
      <c r="AI315" s="17" cm="1">
        <f t="array" ref="AI315">SUMPRODUCT(--(IFERROR(HOUR(Flights_2026_09_303334353637345[entry_hour]),-1)=HOUR(AF315)),--(IFERROR(Flights_2026_09_303334353637345[entry_sector],"")=AG315),--(IFERROR(Flights_2026_09_303334353637345[nfl],-1)&gt;=AH315),--(IFERROR(Flights_2026_09_303334353637345[nfl],-1)&lt;=IF(AH315=450,450,AH315+9)))</f>
        <v>0</v>
      </c>
    </row>
    <row r="316" spans="1:35" x14ac:dyDescent="0.2">
      <c r="AF316" s="2">
        <v>0.66666666666666663</v>
      </c>
      <c r="AG316" t="s">
        <v>745</v>
      </c>
      <c r="AH316" s="17">
        <v>220</v>
      </c>
      <c r="AI316" s="17" cm="1">
        <f t="array" ref="AI316">SUMPRODUCT(--(IFERROR(HOUR(Flights_2026_09_303334353637345[entry_hour]),-1)=HOUR(AF316)),--(IFERROR(Flights_2026_09_303334353637345[entry_sector],"")=AG316),--(IFERROR(Flights_2026_09_303334353637345[nfl],-1)&gt;=AH316),--(IFERROR(Flights_2026_09_303334353637345[nfl],-1)&lt;=IF(AH316=450,450,AH316+9)))</f>
        <v>1</v>
      </c>
    </row>
    <row r="317" spans="1:35" x14ac:dyDescent="0.2">
      <c r="AF317" s="2">
        <v>0.66666666666666663</v>
      </c>
      <c r="AG317" t="s">
        <v>745</v>
      </c>
      <c r="AH317" s="17">
        <v>230</v>
      </c>
      <c r="AI317" s="17" cm="1">
        <f t="array" ref="AI317">SUMPRODUCT(--(IFERROR(HOUR(Flights_2026_09_303334353637345[entry_hour]),-1)=HOUR(AF317)),--(IFERROR(Flights_2026_09_303334353637345[entry_sector],"")=AG317),--(IFERROR(Flights_2026_09_303334353637345[nfl],-1)&gt;=AH317),--(IFERROR(Flights_2026_09_303334353637345[nfl],-1)&lt;=IF(AH317=450,450,AH317+9)))</f>
        <v>0</v>
      </c>
    </row>
    <row r="318" spans="1:35" x14ac:dyDescent="0.2">
      <c r="AF318" s="2">
        <v>0.66666666666666663</v>
      </c>
      <c r="AG318" t="s">
        <v>745</v>
      </c>
      <c r="AH318" s="17">
        <v>240</v>
      </c>
      <c r="AI318" s="17" cm="1">
        <f t="array" ref="AI318">SUMPRODUCT(--(IFERROR(HOUR(Flights_2026_09_303334353637345[entry_hour]),-1)=HOUR(AF318)),--(IFERROR(Flights_2026_09_303334353637345[entry_sector],"")=AG318),--(IFERROR(Flights_2026_09_303334353637345[nfl],-1)&gt;=AH318),--(IFERROR(Flights_2026_09_303334353637345[nfl],-1)&lt;=IF(AH318=450,450,AH318+9)))</f>
        <v>0</v>
      </c>
    </row>
    <row r="319" spans="1:35" x14ac:dyDescent="0.2">
      <c r="AF319" s="2">
        <v>0.66666666666666663</v>
      </c>
      <c r="AG319" t="s">
        <v>745</v>
      </c>
      <c r="AH319" s="17">
        <v>250</v>
      </c>
      <c r="AI319" s="17" cm="1">
        <f t="array" ref="AI319">SUMPRODUCT(--(IFERROR(HOUR(Flights_2026_09_303334353637345[entry_hour]),-1)=HOUR(AF319)),--(IFERROR(Flights_2026_09_303334353637345[entry_sector],"")=AG319),--(IFERROR(Flights_2026_09_303334353637345[nfl],-1)&gt;=AH319),--(IFERROR(Flights_2026_09_303334353637345[nfl],-1)&lt;=IF(AH319=450,450,AH319+9)))</f>
        <v>0</v>
      </c>
    </row>
    <row r="320" spans="1:35" x14ac:dyDescent="0.2">
      <c r="AF320" s="2">
        <v>0.66666666666666663</v>
      </c>
      <c r="AG320" t="s">
        <v>745</v>
      </c>
      <c r="AH320" s="17">
        <v>260</v>
      </c>
      <c r="AI320" s="17" cm="1">
        <f t="array" ref="AI320">SUMPRODUCT(--(IFERROR(HOUR(Flights_2026_09_303334353637345[entry_hour]),-1)=HOUR(AF320)),--(IFERROR(Flights_2026_09_303334353637345[entry_sector],"")=AG320),--(IFERROR(Flights_2026_09_303334353637345[nfl],-1)&gt;=AH320),--(IFERROR(Flights_2026_09_303334353637345[nfl],-1)&lt;=IF(AH320=450,450,AH320+9)))</f>
        <v>0</v>
      </c>
    </row>
    <row r="321" spans="1:35" x14ac:dyDescent="0.2">
      <c r="AF321" s="2">
        <v>0.66666666666666663</v>
      </c>
      <c r="AG321" t="s">
        <v>745</v>
      </c>
      <c r="AH321" s="17">
        <v>270</v>
      </c>
      <c r="AI321" s="17" cm="1">
        <f t="array" ref="AI321">SUMPRODUCT(--(IFERROR(HOUR(Flights_2026_09_303334353637345[entry_hour]),-1)=HOUR(AF321)),--(IFERROR(Flights_2026_09_303334353637345[entry_sector],"")=AG321),--(IFERROR(Flights_2026_09_303334353637345[nfl],-1)&gt;=AH321),--(IFERROR(Flights_2026_09_303334353637345[nfl],-1)&lt;=IF(AH321=450,450,AH321+9)))</f>
        <v>0</v>
      </c>
    </row>
    <row r="322" spans="1:35" x14ac:dyDescent="0.2">
      <c r="AF322" s="2">
        <v>0.66666666666666663</v>
      </c>
      <c r="AG322" t="s">
        <v>745</v>
      </c>
      <c r="AH322" s="17">
        <v>280</v>
      </c>
      <c r="AI322" s="17" cm="1">
        <f t="array" ref="AI322">SUMPRODUCT(--(IFERROR(HOUR(Flights_2026_09_303334353637345[entry_hour]),-1)=HOUR(AF322)),--(IFERROR(Flights_2026_09_303334353637345[entry_sector],"")=AG322),--(IFERROR(Flights_2026_09_303334353637345[nfl],-1)&gt;=AH322),--(IFERROR(Flights_2026_09_303334353637345[nfl],-1)&lt;=IF(AH322=450,450,AH322+9)))</f>
        <v>0</v>
      </c>
    </row>
    <row r="323" spans="1:35" x14ac:dyDescent="0.2">
      <c r="AF323" s="2">
        <v>0.66666666666666663</v>
      </c>
      <c r="AG323" t="s">
        <v>745</v>
      </c>
      <c r="AH323" s="17">
        <v>290</v>
      </c>
      <c r="AI323" s="17" cm="1">
        <f t="array" ref="AI323">SUMPRODUCT(--(IFERROR(HOUR(Flights_2026_09_303334353637345[entry_hour]),-1)=HOUR(AF323)),--(IFERROR(Flights_2026_09_303334353637345[entry_sector],"")=AG323),--(IFERROR(Flights_2026_09_303334353637345[nfl],-1)&gt;=AH323),--(IFERROR(Flights_2026_09_303334353637345[nfl],-1)&lt;=IF(AH323=450,450,AH323+9)))</f>
        <v>0</v>
      </c>
    </row>
    <row r="324" spans="1:35" x14ac:dyDescent="0.2">
      <c r="AF324" s="2">
        <v>0.66666666666666663</v>
      </c>
      <c r="AG324" t="s">
        <v>745</v>
      </c>
      <c r="AH324" s="17">
        <v>300</v>
      </c>
      <c r="AI324" s="17" cm="1">
        <f t="array" ref="AI324">SUMPRODUCT(--(IFERROR(HOUR(Flights_2026_09_303334353637345[entry_hour]),-1)=HOUR(AF324)),--(IFERROR(Flights_2026_09_303334353637345[entry_sector],"")=AG324),--(IFERROR(Flights_2026_09_303334353637345[nfl],-1)&gt;=AH324),--(IFERROR(Flights_2026_09_303334353637345[nfl],-1)&lt;=IF(AH324=450,450,AH324+9)))</f>
        <v>0</v>
      </c>
    </row>
    <row r="325" spans="1:35" x14ac:dyDescent="0.2">
      <c r="AF325" s="2">
        <v>0.66666666666666663</v>
      </c>
      <c r="AG325" t="s">
        <v>745</v>
      </c>
      <c r="AH325" s="17">
        <v>310</v>
      </c>
      <c r="AI325" s="17" cm="1">
        <f t="array" ref="AI325">SUMPRODUCT(--(IFERROR(HOUR(Flights_2026_09_303334353637345[entry_hour]),-1)=HOUR(AF325)),--(IFERROR(Flights_2026_09_303334353637345[entry_sector],"")=AG325),--(IFERROR(Flights_2026_09_303334353637345[nfl],-1)&gt;=AH325),--(IFERROR(Flights_2026_09_303334353637345[nfl],-1)&lt;=IF(AH325=450,450,AH325+9)))</f>
        <v>0</v>
      </c>
    </row>
    <row r="326" spans="1:35" x14ac:dyDescent="0.2">
      <c r="AF326" s="2">
        <v>0.66666666666666663</v>
      </c>
      <c r="AG326" t="s">
        <v>745</v>
      </c>
      <c r="AH326" s="17">
        <v>320</v>
      </c>
      <c r="AI326" s="17" cm="1">
        <f t="array" ref="AI326">SUMPRODUCT(--(IFERROR(HOUR(Flights_2026_09_303334353637345[entry_hour]),-1)=HOUR(AF326)),--(IFERROR(Flights_2026_09_303334353637345[entry_sector],"")=AG326),--(IFERROR(Flights_2026_09_303334353637345[nfl],-1)&gt;=AH326),--(IFERROR(Flights_2026_09_303334353637345[nfl],-1)&lt;=IF(AH326=450,450,AH326+9)))</f>
        <v>0</v>
      </c>
    </row>
    <row r="327" spans="1:35" x14ac:dyDescent="0.2">
      <c r="AF327" s="2">
        <v>0.66666666666666663</v>
      </c>
      <c r="AG327" t="s">
        <v>745</v>
      </c>
      <c r="AH327" s="17">
        <v>330</v>
      </c>
      <c r="AI327" s="17" cm="1">
        <f t="array" ref="AI327">SUMPRODUCT(--(IFERROR(HOUR(Flights_2026_09_303334353637345[entry_hour]),-1)=HOUR(AF327)),--(IFERROR(Flights_2026_09_303334353637345[entry_sector],"")=AG327),--(IFERROR(Flights_2026_09_303334353637345[nfl],-1)&gt;=AH327),--(IFERROR(Flights_2026_09_303334353637345[nfl],-1)&lt;=IF(AH327=450,450,AH327+9)))</f>
        <v>2</v>
      </c>
    </row>
    <row r="328" spans="1:35" x14ac:dyDescent="0.2">
      <c r="AF328" s="2">
        <v>0.66666666666666663</v>
      </c>
      <c r="AG328" t="s">
        <v>745</v>
      </c>
      <c r="AH328" s="17">
        <v>340</v>
      </c>
      <c r="AI328" s="17" cm="1">
        <f t="array" ref="AI328">SUMPRODUCT(--(IFERROR(HOUR(Flights_2026_09_303334353637345[entry_hour]),-1)=HOUR(AF328)),--(IFERROR(Flights_2026_09_303334353637345[entry_sector],"")=AG328),--(IFERROR(Flights_2026_09_303334353637345[nfl],-1)&gt;=AH328),--(IFERROR(Flights_2026_09_303334353637345[nfl],-1)&lt;=IF(AH328=450,450,AH328+9)))</f>
        <v>0</v>
      </c>
    </row>
    <row r="329" spans="1:35" x14ac:dyDescent="0.2">
      <c r="AF329" s="2">
        <v>0.66666666666666663</v>
      </c>
      <c r="AG329" t="s">
        <v>745</v>
      </c>
      <c r="AH329" s="17">
        <v>350</v>
      </c>
      <c r="AI329" s="17" cm="1">
        <f t="array" ref="AI329">SUMPRODUCT(--(IFERROR(HOUR(Flights_2026_09_303334353637345[entry_hour]),-1)=HOUR(AF329)),--(IFERROR(Flights_2026_09_303334353637345[entry_sector],"")=AG329),--(IFERROR(Flights_2026_09_303334353637345[nfl],-1)&gt;=AH329),--(IFERROR(Flights_2026_09_303334353637345[nfl],-1)&lt;=IF(AH329=450,450,AH329+9)))</f>
        <v>4</v>
      </c>
    </row>
    <row r="330" spans="1:35" x14ac:dyDescent="0.2">
      <c r="AF330" s="2">
        <v>0.66666666666666663</v>
      </c>
      <c r="AG330" t="s">
        <v>745</v>
      </c>
      <c r="AH330" s="17">
        <v>360</v>
      </c>
      <c r="AI330" s="17" cm="1">
        <f t="array" ref="AI330">SUMPRODUCT(--(IFERROR(HOUR(Flights_2026_09_303334353637345[entry_hour]),-1)=HOUR(AF330)),--(IFERROR(Flights_2026_09_303334353637345[entry_sector],"")=AG330),--(IFERROR(Flights_2026_09_303334353637345[nfl],-1)&gt;=AH330),--(IFERROR(Flights_2026_09_303334353637345[nfl],-1)&lt;=IF(AH330=450,450,AH330+9)))</f>
        <v>0</v>
      </c>
    </row>
    <row r="331" spans="1:35" x14ac:dyDescent="0.2">
      <c r="AF331" s="2">
        <v>0.66666666666666663</v>
      </c>
      <c r="AG331" t="s">
        <v>745</v>
      </c>
      <c r="AH331" s="17">
        <v>370</v>
      </c>
      <c r="AI331" s="17" cm="1">
        <f t="array" ref="AI331">SUMPRODUCT(--(IFERROR(HOUR(Flights_2026_09_303334353637345[entry_hour]),-1)=HOUR(AF331)),--(IFERROR(Flights_2026_09_303334353637345[entry_sector],"")=AG331),--(IFERROR(Flights_2026_09_303334353637345[nfl],-1)&gt;=AH331),--(IFERROR(Flights_2026_09_303334353637345[nfl],-1)&lt;=IF(AH331=450,450,AH331+9)))</f>
        <v>0</v>
      </c>
    </row>
    <row r="332" spans="1:35" x14ac:dyDescent="0.2">
      <c r="AF332" s="2">
        <v>0.66666666666666663</v>
      </c>
      <c r="AG332" t="s">
        <v>745</v>
      </c>
      <c r="AH332" s="17">
        <v>380</v>
      </c>
      <c r="AI332" s="17" cm="1">
        <f t="array" ref="AI332">SUMPRODUCT(--(IFERROR(HOUR(Flights_2026_09_303334353637345[entry_hour]),-1)=HOUR(AF332)),--(IFERROR(Flights_2026_09_303334353637345[entry_sector],"")=AG332),--(IFERROR(Flights_2026_09_303334353637345[nfl],-1)&gt;=AH332),--(IFERROR(Flights_2026_09_303334353637345[nfl],-1)&lt;=IF(AH332=450,450,AH332+9)))</f>
        <v>0</v>
      </c>
    </row>
    <row r="333" spans="1:35" x14ac:dyDescent="0.2">
      <c r="AF333" s="2">
        <v>0.66666666666666663</v>
      </c>
      <c r="AG333" t="s">
        <v>745</v>
      </c>
      <c r="AH333" s="17">
        <v>390</v>
      </c>
      <c r="AI333" s="17" cm="1">
        <f t="array" ref="AI333">SUMPRODUCT(--(IFERROR(HOUR(Flights_2026_09_303334353637345[entry_hour]),-1)=HOUR(AF333)),--(IFERROR(Flights_2026_09_303334353637345[entry_sector],"")=AG333),--(IFERROR(Flights_2026_09_303334353637345[nfl],-1)&gt;=AH333),--(IFERROR(Flights_2026_09_303334353637345[nfl],-1)&lt;=IF(AH333=450,450,AH333+9)))</f>
        <v>1</v>
      </c>
    </row>
    <row r="334" spans="1:35" x14ac:dyDescent="0.2">
      <c r="AF334" s="2">
        <v>0.66666666666666663</v>
      </c>
      <c r="AG334" t="s">
        <v>745</v>
      </c>
      <c r="AH334" s="17">
        <v>400</v>
      </c>
      <c r="AI334" s="17" cm="1">
        <f t="array" ref="AI334">SUMPRODUCT(--(IFERROR(HOUR(Flights_2026_09_303334353637345[entry_hour]),-1)=HOUR(AF334)),--(IFERROR(Flights_2026_09_303334353637345[entry_sector],"")=AG334),--(IFERROR(Flights_2026_09_303334353637345[nfl],-1)&gt;=AH334),--(IFERROR(Flights_2026_09_303334353637345[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303334353637345[entry_hour]),-1)=HOUR(AF335)),--(IFERROR(Flights_2026_09_303334353637345[entry_sector],"")=AG335),--(IFERROR(Flights_2026_09_303334353637345[nfl],-1)&gt;=AH335),--(IFERROR(Flights_2026_09_303334353637345[nfl],-1)&lt;=IF(AH335=450,450,AH335+9)))</f>
        <v>0</v>
      </c>
    </row>
    <row r="336" spans="1:35" x14ac:dyDescent="0.2">
      <c r="A336" s="4">
        <v>0.58333333333333337</v>
      </c>
      <c r="B336" s="5" cm="1">
        <f t="array" ref="B336">SUMPRODUCT(--(HOUR(Flights_2026_09_303334353637345[entry_hour])=HOUR($A336)),--(Flights_2026_09_303334353637345[BPN_2]=B$335))</f>
        <v>0</v>
      </c>
      <c r="C336" s="5" cm="1">
        <f t="array" ref="C336">SUMPRODUCT(--(HOUR(Flights_2026_09_303334353637345[entry_hour])=HOUR($A336)),--(Flights_2026_09_303334353637345[BPN_2]=C$335))</f>
        <v>3</v>
      </c>
      <c r="D336" s="5" cm="1">
        <f t="array" ref="D336">SUMPRODUCT(--(HOUR(Flights_2026_09_303334353637345[entry_hour])=HOUR($A336)),--(Flights_2026_09_303334353637345[BPN_2]=D$335))</f>
        <v>1</v>
      </c>
      <c r="E336" s="5" cm="1">
        <f t="array" ref="E336">SUMPRODUCT(--(HOUR(Flights_2026_09_303334353637345[entry_hour])=HOUR($A336)),--(Flights_2026_09_303334353637345[BPN_2]=E$335))</f>
        <v>0</v>
      </c>
      <c r="F336" s="5" cm="1">
        <f t="array" ref="F336">SUMPRODUCT(--(HOUR(Flights_2026_09_303334353637345[entry_hour])=HOUR($A336)),--(Flights_2026_09_303334353637345[BPN_2]=F$335))</f>
        <v>1</v>
      </c>
      <c r="G336" s="5" cm="1">
        <f t="array" ref="G336">SUMPRODUCT(--(HOUR(Flights_2026_09_303334353637345[entry_hour])=HOUR($A336)),--(Flights_2026_09_303334353637345[BPN_2]=G$335))</f>
        <v>0</v>
      </c>
      <c r="H336" s="5" cm="1">
        <f t="array" ref="H336">SUMPRODUCT(--(HOUR(Flights_2026_09_303334353637345[entry_hour])=HOUR($A336)),--(Flights_2026_09_303334353637345[BPN_2]=H$335))</f>
        <v>0</v>
      </c>
      <c r="I336" s="5" cm="1">
        <f t="array" ref="I336">SUMPRODUCT(--(HOUR(Flights_2026_09_303334353637345[entry_hour])=HOUR($A336)),--(Flights_2026_09_303334353637345[BPN_2]=I$335))</f>
        <v>1</v>
      </c>
      <c r="J336" s="5" cm="1">
        <f t="array" ref="J336">SUMPRODUCT(--(HOUR(Flights_2026_09_303334353637345[entry_hour])=HOUR($A336)),--(Flights_2026_09_303334353637345[BPN_2]=J$335))</f>
        <v>1</v>
      </c>
      <c r="K336" s="5" cm="1">
        <f t="array" ref="K336">SUMPRODUCT(--(HOUR(Flights_2026_09_303334353637345[entry_hour])=HOUR($A336)),--(Flights_2026_09_303334353637345[BPN_2]=K$335))</f>
        <v>0</v>
      </c>
      <c r="L336" s="5" cm="1">
        <f t="array" ref="L336">SUMPRODUCT(--(HOUR(Flights_2026_09_303334353637345[entry_hour])=HOUR($A336)),--(Flights_2026_09_303334353637345[BPN_2]=L$335))</f>
        <v>0</v>
      </c>
      <c r="M336" s="5" cm="1">
        <f t="array" ref="M336">SUMPRODUCT(--(HOUR(Flights_2026_09_303334353637345[entry_hour])=HOUR($A336)),--(Flights_2026_09_303334353637345[BPN_2]=M$335))</f>
        <v>0</v>
      </c>
      <c r="N336" s="5" cm="1">
        <f t="array" ref="N336">SUMPRODUCT(--(HOUR(Flights_2026_09_303334353637345[entry_hour])=HOUR($A336)),--(Flights_2026_09_303334353637345[BPN_2]=N$335))</f>
        <v>0</v>
      </c>
      <c r="O336" s="5" cm="1">
        <f t="array" ref="O336">SUMPRODUCT(--(HOUR(Flights_2026_09_303334353637345[entry_hour])=HOUR($A336)),--(Flights_2026_09_303334353637345[BPN_2]=O$335))</f>
        <v>0</v>
      </c>
      <c r="AF336" s="2">
        <v>0.66666666666666663</v>
      </c>
      <c r="AG336" t="s">
        <v>745</v>
      </c>
      <c r="AH336" s="17">
        <v>420</v>
      </c>
      <c r="AI336" s="17" cm="1">
        <f t="array" ref="AI336">SUMPRODUCT(--(IFERROR(HOUR(Flights_2026_09_303334353637345[entry_hour]),-1)=HOUR(AF336)),--(IFERROR(Flights_2026_09_303334353637345[entry_sector],"")=AG336),--(IFERROR(Flights_2026_09_303334353637345[nfl],-1)&gt;=AH336),--(IFERROR(Flights_2026_09_303334353637345[nfl],-1)&lt;=IF(AH336=450,450,AH336+9)))</f>
        <v>0</v>
      </c>
    </row>
    <row r="337" spans="1:35" x14ac:dyDescent="0.2">
      <c r="A337" s="4">
        <v>0.625</v>
      </c>
      <c r="B337" s="5" cm="1">
        <f t="array" ref="B337">SUMPRODUCT(--(HOUR(Flights_2026_09_303334353637345[entry_hour])=HOUR($A337)),--(Flights_2026_09_303334353637345[BPN_2]=B$335))</f>
        <v>0</v>
      </c>
      <c r="C337" s="5" cm="1">
        <f t="array" ref="C337">SUMPRODUCT(--(HOUR(Flights_2026_09_303334353637345[entry_hour])=HOUR($A337)),--(Flights_2026_09_303334353637345[BPN_2]=C$335))</f>
        <v>4</v>
      </c>
      <c r="D337" s="5" cm="1">
        <f t="array" ref="D337">SUMPRODUCT(--(HOUR(Flights_2026_09_303334353637345[entry_hour])=HOUR($A337)),--(Flights_2026_09_303334353637345[BPN_2]=D$335))</f>
        <v>2</v>
      </c>
      <c r="E337" s="5" cm="1">
        <f t="array" ref="E337">SUMPRODUCT(--(HOUR(Flights_2026_09_303334353637345[entry_hour])=HOUR($A337)),--(Flights_2026_09_303334353637345[BPN_2]=E$335))</f>
        <v>0</v>
      </c>
      <c r="F337" s="5" cm="1">
        <f t="array" ref="F337">SUMPRODUCT(--(HOUR(Flights_2026_09_303334353637345[entry_hour])=HOUR($A337)),--(Flights_2026_09_303334353637345[BPN_2]=F$335))</f>
        <v>2</v>
      </c>
      <c r="G337" s="5" cm="1">
        <f t="array" ref="G337">SUMPRODUCT(--(HOUR(Flights_2026_09_303334353637345[entry_hour])=HOUR($A337)),--(Flights_2026_09_303334353637345[BPN_2]=G$335))</f>
        <v>0</v>
      </c>
      <c r="H337" s="5" cm="1">
        <f t="array" ref="H337">SUMPRODUCT(--(HOUR(Flights_2026_09_303334353637345[entry_hour])=HOUR($A337)),--(Flights_2026_09_303334353637345[BPN_2]=H$335))</f>
        <v>0</v>
      </c>
      <c r="I337" s="5" cm="1">
        <f t="array" ref="I337">SUMPRODUCT(--(HOUR(Flights_2026_09_303334353637345[entry_hour])=HOUR($A337)),--(Flights_2026_09_303334353637345[BPN_2]=I$335))</f>
        <v>0</v>
      </c>
      <c r="J337" s="5" cm="1">
        <f t="array" ref="J337">SUMPRODUCT(--(HOUR(Flights_2026_09_303334353637345[entry_hour])=HOUR($A337)),--(Flights_2026_09_303334353637345[BPN_2]=J$335))</f>
        <v>1</v>
      </c>
      <c r="K337" s="5" cm="1">
        <f t="array" ref="K337">SUMPRODUCT(--(HOUR(Flights_2026_09_303334353637345[entry_hour])=HOUR($A337)),--(Flights_2026_09_303334353637345[BPN_2]=K$335))</f>
        <v>3</v>
      </c>
      <c r="L337" s="5" cm="1">
        <f t="array" ref="L337">SUMPRODUCT(--(HOUR(Flights_2026_09_303334353637345[entry_hour])=HOUR($A337)),--(Flights_2026_09_303334353637345[BPN_2]=L$335))</f>
        <v>0</v>
      </c>
      <c r="M337" s="5" cm="1">
        <f t="array" ref="M337">SUMPRODUCT(--(HOUR(Flights_2026_09_303334353637345[entry_hour])=HOUR($A337)),--(Flights_2026_09_303334353637345[BPN_2]=M$335))</f>
        <v>0</v>
      </c>
      <c r="N337" s="5" cm="1">
        <f t="array" ref="N337">SUMPRODUCT(--(HOUR(Flights_2026_09_303334353637345[entry_hour])=HOUR($A337)),--(Flights_2026_09_303334353637345[BPN_2]=N$335))</f>
        <v>0</v>
      </c>
      <c r="O337" s="5" cm="1">
        <f t="array" ref="O337">SUMPRODUCT(--(HOUR(Flights_2026_09_303334353637345[entry_hour])=HOUR($A337)),--(Flights_2026_09_303334353637345[BPN_2]=O$335))</f>
        <v>0</v>
      </c>
      <c r="AF337" s="2">
        <v>0.66666666666666663</v>
      </c>
      <c r="AG337" t="s">
        <v>745</v>
      </c>
      <c r="AH337" s="17">
        <v>430</v>
      </c>
      <c r="AI337" s="17" cm="1">
        <f t="array" ref="AI337">SUMPRODUCT(--(IFERROR(HOUR(Flights_2026_09_303334353637345[entry_hour]),-1)=HOUR(AF337)),--(IFERROR(Flights_2026_09_303334353637345[entry_sector],"")=AG337),--(IFERROR(Flights_2026_09_303334353637345[nfl],-1)&gt;=AH337),--(IFERROR(Flights_2026_09_303334353637345[nfl],-1)&lt;=IF(AH337=450,450,AH337+9)))</f>
        <v>0</v>
      </c>
    </row>
    <row r="338" spans="1:35" x14ac:dyDescent="0.2">
      <c r="A338" s="4">
        <v>0.66666666666666663</v>
      </c>
      <c r="B338" s="5" cm="1">
        <f t="array" ref="B338">SUMPRODUCT(--(HOUR(Flights_2026_09_303334353637345[entry_hour])=HOUR($A338)),--(Flights_2026_09_303334353637345[BPN_2]=B$335))</f>
        <v>1</v>
      </c>
      <c r="C338" s="5" cm="1">
        <f t="array" ref="C338">SUMPRODUCT(--(HOUR(Flights_2026_09_303334353637345[entry_hour])=HOUR($A338)),--(Flights_2026_09_303334353637345[BPN_2]=C$335))</f>
        <v>6</v>
      </c>
      <c r="D338" s="5" cm="1">
        <f t="array" ref="D338">SUMPRODUCT(--(HOUR(Flights_2026_09_303334353637345[entry_hour])=HOUR($A338)),--(Flights_2026_09_303334353637345[BPN_2]=D$335))</f>
        <v>1</v>
      </c>
      <c r="E338" s="5" cm="1">
        <f t="array" ref="E338">SUMPRODUCT(--(HOUR(Flights_2026_09_303334353637345[entry_hour])=HOUR($A338)),--(Flights_2026_09_303334353637345[BPN_2]=E$335))</f>
        <v>1</v>
      </c>
      <c r="F338" s="5" cm="1">
        <f t="array" ref="F338">SUMPRODUCT(--(HOUR(Flights_2026_09_303334353637345[entry_hour])=HOUR($A338)),--(Flights_2026_09_303334353637345[BPN_2]=F$335))</f>
        <v>4</v>
      </c>
      <c r="G338" s="5" cm="1">
        <f t="array" ref="G338">SUMPRODUCT(--(HOUR(Flights_2026_09_303334353637345[entry_hour])=HOUR($A338)),--(Flights_2026_09_303334353637345[BPN_2]=G$335))</f>
        <v>1</v>
      </c>
      <c r="H338" s="5" cm="1">
        <f t="array" ref="H338">SUMPRODUCT(--(HOUR(Flights_2026_09_303334353637345[entry_hour])=HOUR($A338)),--(Flights_2026_09_303334353637345[BPN_2]=H$335))</f>
        <v>0</v>
      </c>
      <c r="I338" s="5" cm="1">
        <f t="array" ref="I338">SUMPRODUCT(--(HOUR(Flights_2026_09_303334353637345[entry_hour])=HOUR($A338)),--(Flights_2026_09_303334353637345[BPN_2]=I$335))</f>
        <v>2</v>
      </c>
      <c r="J338" s="5" cm="1">
        <f t="array" ref="J338">SUMPRODUCT(--(HOUR(Flights_2026_09_303334353637345[entry_hour])=HOUR($A338)),--(Flights_2026_09_303334353637345[BPN_2]=J$335))</f>
        <v>2</v>
      </c>
      <c r="K338" s="5" cm="1">
        <f t="array" ref="K338">SUMPRODUCT(--(HOUR(Flights_2026_09_303334353637345[entry_hour])=HOUR($A338)),--(Flights_2026_09_303334353637345[BPN_2]=K$335))</f>
        <v>2</v>
      </c>
      <c r="L338" s="5" cm="1">
        <f t="array" ref="L338">SUMPRODUCT(--(HOUR(Flights_2026_09_303334353637345[entry_hour])=HOUR($A338)),--(Flights_2026_09_303334353637345[BPN_2]=L$335))</f>
        <v>0</v>
      </c>
      <c r="M338" s="5" cm="1">
        <f t="array" ref="M338">SUMPRODUCT(--(HOUR(Flights_2026_09_303334353637345[entry_hour])=HOUR($A338)),--(Flights_2026_09_303334353637345[BPN_2]=M$335))</f>
        <v>0</v>
      </c>
      <c r="N338" s="5" cm="1">
        <f t="array" ref="N338">SUMPRODUCT(--(HOUR(Flights_2026_09_303334353637345[entry_hour])=HOUR($A338)),--(Flights_2026_09_303334353637345[BPN_2]=N$335))</f>
        <v>0</v>
      </c>
      <c r="O338" s="5" cm="1">
        <f t="array" ref="O338">SUMPRODUCT(--(HOUR(Flights_2026_09_303334353637345[entry_hour])=HOUR($A338)),--(Flights_2026_09_303334353637345[BPN_2]=O$335))</f>
        <v>0</v>
      </c>
      <c r="AF338" s="2">
        <v>0.66666666666666663</v>
      </c>
      <c r="AG338" t="s">
        <v>745</v>
      </c>
      <c r="AH338" s="17">
        <v>440</v>
      </c>
      <c r="AI338" s="17" cm="1">
        <f t="array" ref="AI338">SUMPRODUCT(--(IFERROR(HOUR(Flights_2026_09_303334353637345[entry_hour]),-1)=HOUR(AF338)),--(IFERROR(Flights_2026_09_303334353637345[entry_sector],"")=AG338),--(IFERROR(Flights_2026_09_303334353637345[nfl],-1)&gt;=AH338),--(IFERROR(Flights_2026_09_303334353637345[nfl],-1)&lt;=IF(AH338=450,450,AH338+9)))</f>
        <v>0</v>
      </c>
    </row>
    <row r="339" spans="1:35" x14ac:dyDescent="0.2">
      <c r="A339" s="4">
        <v>0.70833333333333337</v>
      </c>
      <c r="B339" s="5" cm="1">
        <f t="array" ref="B339">SUMPRODUCT(--(HOUR(Flights_2026_09_303334353637345[entry_hour])=HOUR($A339)),--(Flights_2026_09_303334353637345[BPN_2]=B$335))</f>
        <v>1</v>
      </c>
      <c r="C339" s="5" cm="1">
        <f t="array" ref="C339">SUMPRODUCT(--(HOUR(Flights_2026_09_303334353637345[entry_hour])=HOUR($A339)),--(Flights_2026_09_303334353637345[BPN_2]=C$335))</f>
        <v>3</v>
      </c>
      <c r="D339" s="5" cm="1">
        <f t="array" ref="D339">SUMPRODUCT(--(HOUR(Flights_2026_09_303334353637345[entry_hour])=HOUR($A339)),--(Flights_2026_09_303334353637345[BPN_2]=D$335))</f>
        <v>1</v>
      </c>
      <c r="E339" s="5" cm="1">
        <f t="array" ref="E339">SUMPRODUCT(--(HOUR(Flights_2026_09_303334353637345[entry_hour])=HOUR($A339)),--(Flights_2026_09_303334353637345[BPN_2]=E$335))</f>
        <v>2</v>
      </c>
      <c r="F339" s="5" cm="1">
        <f t="array" ref="F339">SUMPRODUCT(--(HOUR(Flights_2026_09_303334353637345[entry_hour])=HOUR($A339)),--(Flights_2026_09_303334353637345[BPN_2]=F$335))</f>
        <v>6</v>
      </c>
      <c r="G339" s="5" cm="1">
        <f t="array" ref="G339">SUMPRODUCT(--(HOUR(Flights_2026_09_303334353637345[entry_hour])=HOUR($A339)),--(Flights_2026_09_303334353637345[BPN_2]=G$335))</f>
        <v>0</v>
      </c>
      <c r="H339" s="5" cm="1">
        <f t="array" ref="H339">SUMPRODUCT(--(HOUR(Flights_2026_09_303334353637345[entry_hour])=HOUR($A339)),--(Flights_2026_09_303334353637345[BPN_2]=H$335))</f>
        <v>0</v>
      </c>
      <c r="I339" s="5" cm="1">
        <f t="array" ref="I339">SUMPRODUCT(--(HOUR(Flights_2026_09_303334353637345[entry_hour])=HOUR($A339)),--(Flights_2026_09_303334353637345[BPN_2]=I$335))</f>
        <v>0</v>
      </c>
      <c r="J339" s="5" cm="1">
        <f t="array" ref="J339">SUMPRODUCT(--(HOUR(Flights_2026_09_303334353637345[entry_hour])=HOUR($A339)),--(Flights_2026_09_303334353637345[BPN_2]=J$335))</f>
        <v>2</v>
      </c>
      <c r="K339" s="5" cm="1">
        <f t="array" ref="K339">SUMPRODUCT(--(HOUR(Flights_2026_09_303334353637345[entry_hour])=HOUR($A339)),--(Flights_2026_09_303334353637345[BPN_2]=K$335))</f>
        <v>2</v>
      </c>
      <c r="L339" s="5" cm="1">
        <f t="array" ref="L339">SUMPRODUCT(--(HOUR(Flights_2026_09_303334353637345[entry_hour])=HOUR($A339)),--(Flights_2026_09_303334353637345[BPN_2]=L$335))</f>
        <v>0</v>
      </c>
      <c r="M339" s="5" cm="1">
        <f t="array" ref="M339">SUMPRODUCT(--(HOUR(Flights_2026_09_303334353637345[entry_hour])=HOUR($A339)),--(Flights_2026_09_303334353637345[BPN_2]=M$335))</f>
        <v>0</v>
      </c>
      <c r="N339" s="5" cm="1">
        <f t="array" ref="N339">SUMPRODUCT(--(HOUR(Flights_2026_09_303334353637345[entry_hour])=HOUR($A339)),--(Flights_2026_09_303334353637345[BPN_2]=N$335))</f>
        <v>0</v>
      </c>
      <c r="O339" s="5" cm="1">
        <f t="array" ref="O339">SUMPRODUCT(--(HOUR(Flights_2026_09_303334353637345[entry_hour])=HOUR($A339)),--(Flights_2026_09_303334353637345[BPN_2]=O$335))</f>
        <v>1</v>
      </c>
      <c r="AF339" s="2">
        <v>0.66666666666666663</v>
      </c>
      <c r="AG339" t="s">
        <v>745</v>
      </c>
      <c r="AH339" s="17">
        <v>450</v>
      </c>
      <c r="AI339" s="17" cm="1">
        <f t="array" ref="AI339">SUMPRODUCT(--(IFERROR(HOUR(Flights_2026_09_303334353637345[entry_hour]),-1)=HOUR(AF339)),--(IFERROR(Flights_2026_09_303334353637345[entry_sector],"")=AG339),--(IFERROR(Flights_2026_09_303334353637345[nfl],-1)&gt;=AH339),--(IFERROR(Flights_2026_09_303334353637345[nfl],-1)&lt;=IF(AH339=450,450,AH339+9)))</f>
        <v>0</v>
      </c>
    </row>
    <row r="340" spans="1:35" x14ac:dyDescent="0.2">
      <c r="A340" s="4">
        <v>0.75</v>
      </c>
      <c r="B340" s="5" cm="1">
        <f t="array" ref="B340">SUMPRODUCT(--(HOUR(Flights_2026_09_303334353637345[entry_hour])=HOUR($A340)),--(Flights_2026_09_303334353637345[BPN_2]=B$335))</f>
        <v>2</v>
      </c>
      <c r="C340" s="5" cm="1">
        <f t="array" ref="C340">SUMPRODUCT(--(HOUR(Flights_2026_09_303334353637345[entry_hour])=HOUR($A340)),--(Flights_2026_09_303334353637345[BPN_2]=C$335))</f>
        <v>5</v>
      </c>
      <c r="D340" s="5" cm="1">
        <f t="array" ref="D340">SUMPRODUCT(--(HOUR(Flights_2026_09_303334353637345[entry_hour])=HOUR($A340)),--(Flights_2026_09_303334353637345[BPN_2]=D$335))</f>
        <v>1</v>
      </c>
      <c r="E340" s="5" cm="1">
        <f t="array" ref="E340">SUMPRODUCT(--(HOUR(Flights_2026_09_303334353637345[entry_hour])=HOUR($A340)),--(Flights_2026_09_303334353637345[BPN_2]=E$335))</f>
        <v>1</v>
      </c>
      <c r="F340" s="5" cm="1">
        <f t="array" ref="F340">SUMPRODUCT(--(HOUR(Flights_2026_09_303334353637345[entry_hour])=HOUR($A340)),--(Flights_2026_09_303334353637345[BPN_2]=F$335))</f>
        <v>5</v>
      </c>
      <c r="G340" s="5" cm="1">
        <f t="array" ref="G340">SUMPRODUCT(--(HOUR(Flights_2026_09_303334353637345[entry_hour])=HOUR($A340)),--(Flights_2026_09_303334353637345[BPN_2]=G$335))</f>
        <v>0</v>
      </c>
      <c r="H340" s="5" cm="1">
        <f t="array" ref="H340">SUMPRODUCT(--(HOUR(Flights_2026_09_303334353637345[entry_hour])=HOUR($A340)),--(Flights_2026_09_303334353637345[BPN_2]=H$335))</f>
        <v>0</v>
      </c>
      <c r="I340" s="5" cm="1">
        <f t="array" ref="I340">SUMPRODUCT(--(HOUR(Flights_2026_09_303334353637345[entry_hour])=HOUR($A340)),--(Flights_2026_09_303334353637345[BPN_2]=I$335))</f>
        <v>1</v>
      </c>
      <c r="J340" s="5" cm="1">
        <f t="array" ref="J340">SUMPRODUCT(--(HOUR(Flights_2026_09_303334353637345[entry_hour])=HOUR($A340)),--(Flights_2026_09_303334353637345[BPN_2]=J$335))</f>
        <v>2</v>
      </c>
      <c r="K340" s="5" cm="1">
        <f t="array" ref="K340">SUMPRODUCT(--(HOUR(Flights_2026_09_303334353637345[entry_hour])=HOUR($A340)),--(Flights_2026_09_303334353637345[BPN_2]=K$335))</f>
        <v>2</v>
      </c>
      <c r="L340" s="5" cm="1">
        <f t="array" ref="L340">SUMPRODUCT(--(HOUR(Flights_2026_09_303334353637345[entry_hour])=HOUR($A340)),--(Flights_2026_09_303334353637345[BPN_2]=L$335))</f>
        <v>0</v>
      </c>
      <c r="M340" s="5" cm="1">
        <f t="array" ref="M340">SUMPRODUCT(--(HOUR(Flights_2026_09_303334353637345[entry_hour])=HOUR($A340)),--(Flights_2026_09_303334353637345[BPN_2]=M$335))</f>
        <v>0</v>
      </c>
      <c r="N340" s="5" cm="1">
        <f t="array" ref="N340">SUMPRODUCT(--(HOUR(Flights_2026_09_303334353637345[entry_hour])=HOUR($A340)),--(Flights_2026_09_303334353637345[BPN_2]=N$335))</f>
        <v>0</v>
      </c>
      <c r="O340" s="5" cm="1">
        <f t="array" ref="O340">SUMPRODUCT(--(HOUR(Flights_2026_09_303334353637345[entry_hour])=HOUR($A340)),--(Flights_2026_09_303334353637345[BPN_2]=O$335))</f>
        <v>0</v>
      </c>
      <c r="AF340" s="2">
        <v>0.66666666666666663</v>
      </c>
      <c r="AG340" t="s">
        <v>840</v>
      </c>
      <c r="AH340" s="17">
        <v>200</v>
      </c>
      <c r="AI340" s="17" cm="1">
        <f t="array" ref="AI340">SUMPRODUCT(--(IFERROR(HOUR(Flights_2026_09_303334353637345[entry_hour]),-1)=HOUR(AF340)),--(IFERROR(Flights_2026_09_303334353637345[entry_sector],"")=AG340),--(IFERROR(Flights_2026_09_303334353637345[nfl],-1)&gt;=AH340),--(IFERROR(Flights_2026_09_303334353637345[nfl],-1)&lt;=IF(AH340=450,450,AH340+9)))</f>
        <v>0</v>
      </c>
    </row>
    <row r="341" spans="1:35" x14ac:dyDescent="0.2">
      <c r="A341" s="4">
        <v>0.79166666666666663</v>
      </c>
      <c r="B341" s="5" cm="1">
        <f t="array" ref="B341">SUMPRODUCT(--(HOUR(Flights_2026_09_303334353637345[entry_hour])=HOUR($A341)),--(Flights_2026_09_303334353637345[BPN_2]=B$335))</f>
        <v>2</v>
      </c>
      <c r="C341" s="5" cm="1">
        <f t="array" ref="C341">SUMPRODUCT(--(HOUR(Flights_2026_09_303334353637345[entry_hour])=HOUR($A341)),--(Flights_2026_09_303334353637345[BPN_2]=C$335))</f>
        <v>3</v>
      </c>
      <c r="D341" s="5" cm="1">
        <f t="array" ref="D341">SUMPRODUCT(--(HOUR(Flights_2026_09_303334353637345[entry_hour])=HOUR($A341)),--(Flights_2026_09_303334353637345[BPN_2]=D$335))</f>
        <v>1</v>
      </c>
      <c r="E341" s="5" cm="1">
        <f t="array" ref="E341">SUMPRODUCT(--(HOUR(Flights_2026_09_303334353637345[entry_hour])=HOUR($A341)),--(Flights_2026_09_303334353637345[BPN_2]=E$335))</f>
        <v>1</v>
      </c>
      <c r="F341" s="5" cm="1">
        <f t="array" ref="F341">SUMPRODUCT(--(HOUR(Flights_2026_09_303334353637345[entry_hour])=HOUR($A341)),--(Flights_2026_09_303334353637345[BPN_2]=F$335))</f>
        <v>1</v>
      </c>
      <c r="G341" s="5" cm="1">
        <f t="array" ref="G341">SUMPRODUCT(--(HOUR(Flights_2026_09_303334353637345[entry_hour])=HOUR($A341)),--(Flights_2026_09_303334353637345[BPN_2]=G$335))</f>
        <v>2</v>
      </c>
      <c r="H341" s="5" cm="1">
        <f t="array" ref="H341">SUMPRODUCT(--(HOUR(Flights_2026_09_303334353637345[entry_hour])=HOUR($A341)),--(Flights_2026_09_303334353637345[BPN_2]=H$335))</f>
        <v>0</v>
      </c>
      <c r="I341" s="5" cm="1">
        <f t="array" ref="I341">SUMPRODUCT(--(HOUR(Flights_2026_09_303334353637345[entry_hour])=HOUR($A341)),--(Flights_2026_09_303334353637345[BPN_2]=I$335))</f>
        <v>0</v>
      </c>
      <c r="J341" s="5" cm="1">
        <f t="array" ref="J341">SUMPRODUCT(--(HOUR(Flights_2026_09_303334353637345[entry_hour])=HOUR($A341)),--(Flights_2026_09_303334353637345[BPN_2]=J$335))</f>
        <v>0</v>
      </c>
      <c r="K341" s="5" cm="1">
        <f t="array" ref="K341">SUMPRODUCT(--(HOUR(Flights_2026_09_303334353637345[entry_hour])=HOUR($A341)),--(Flights_2026_09_303334353637345[BPN_2]=K$335))</f>
        <v>1</v>
      </c>
      <c r="L341" s="5" cm="1">
        <f t="array" ref="L341">SUMPRODUCT(--(HOUR(Flights_2026_09_303334353637345[entry_hour])=HOUR($A341)),--(Flights_2026_09_303334353637345[BPN_2]=L$335))</f>
        <v>0</v>
      </c>
      <c r="M341" s="5" cm="1">
        <f t="array" ref="M341">SUMPRODUCT(--(HOUR(Flights_2026_09_303334353637345[entry_hour])=HOUR($A341)),--(Flights_2026_09_303334353637345[BPN_2]=M$335))</f>
        <v>0</v>
      </c>
      <c r="N341" s="5" cm="1">
        <f t="array" ref="N341">SUMPRODUCT(--(HOUR(Flights_2026_09_303334353637345[entry_hour])=HOUR($A341)),--(Flights_2026_09_303334353637345[BPN_2]=N$335))</f>
        <v>0</v>
      </c>
      <c r="O341" s="5" cm="1">
        <f t="array" ref="O341">SUMPRODUCT(--(HOUR(Flights_2026_09_303334353637345[entry_hour])=HOUR($A341)),--(Flights_2026_09_303334353637345[BPN_2]=O$335))</f>
        <v>0</v>
      </c>
      <c r="AF341" s="2">
        <v>0.66666666666666663</v>
      </c>
      <c r="AG341" t="s">
        <v>840</v>
      </c>
      <c r="AH341" s="17">
        <v>210</v>
      </c>
      <c r="AI341" s="17" cm="1">
        <f t="array" ref="AI341">SUMPRODUCT(--(IFERROR(HOUR(Flights_2026_09_303334353637345[entry_hour]),-1)=HOUR(AF341)),--(IFERROR(Flights_2026_09_303334353637345[entry_sector],"")=AG341),--(IFERROR(Flights_2026_09_303334353637345[nfl],-1)&gt;=AH341),--(IFERROR(Flights_2026_09_303334353637345[nfl],-1)&lt;=IF(AH341=450,450,AH341+9)))</f>
        <v>0</v>
      </c>
    </row>
    <row r="342" spans="1:35" x14ac:dyDescent="0.2">
      <c r="A342" s="4">
        <v>0.83333333333333337</v>
      </c>
      <c r="B342" s="5" cm="1">
        <f t="array" ref="B342">SUMPRODUCT(--(HOUR(Flights_2026_09_303334353637345[entry_hour])=HOUR($A342)),--(Flights_2026_09_303334353637345[BPN_2]=B$335))</f>
        <v>0</v>
      </c>
      <c r="C342" s="5" cm="1">
        <f t="array" ref="C342">SUMPRODUCT(--(HOUR(Flights_2026_09_303334353637345[entry_hour])=HOUR($A342)),--(Flights_2026_09_303334353637345[BPN_2]=C$335))</f>
        <v>2</v>
      </c>
      <c r="D342" s="5" cm="1">
        <f t="array" ref="D342">SUMPRODUCT(--(HOUR(Flights_2026_09_303334353637345[entry_hour])=HOUR($A342)),--(Flights_2026_09_303334353637345[BPN_2]=D$335))</f>
        <v>1</v>
      </c>
      <c r="E342" s="5" cm="1">
        <f t="array" ref="E342">SUMPRODUCT(--(HOUR(Flights_2026_09_303334353637345[entry_hour])=HOUR($A342)),--(Flights_2026_09_303334353637345[BPN_2]=E$335))</f>
        <v>0</v>
      </c>
      <c r="F342" s="5" cm="1">
        <f t="array" ref="F342">SUMPRODUCT(--(HOUR(Flights_2026_09_303334353637345[entry_hour])=HOUR($A342)),--(Flights_2026_09_303334353637345[BPN_2]=F$335))</f>
        <v>1</v>
      </c>
      <c r="G342" s="5" cm="1">
        <f t="array" ref="G342">SUMPRODUCT(--(HOUR(Flights_2026_09_303334353637345[entry_hour])=HOUR($A342)),--(Flights_2026_09_303334353637345[BPN_2]=G$335))</f>
        <v>0</v>
      </c>
      <c r="H342" s="5" cm="1">
        <f t="array" ref="H342">SUMPRODUCT(--(HOUR(Flights_2026_09_303334353637345[entry_hour])=HOUR($A342)),--(Flights_2026_09_303334353637345[BPN_2]=H$335))</f>
        <v>0</v>
      </c>
      <c r="I342" s="5" cm="1">
        <f t="array" ref="I342">SUMPRODUCT(--(HOUR(Flights_2026_09_303334353637345[entry_hour])=HOUR($A342)),--(Flights_2026_09_303334353637345[BPN_2]=I$335))</f>
        <v>0</v>
      </c>
      <c r="J342" s="5" cm="1">
        <f t="array" ref="J342">SUMPRODUCT(--(HOUR(Flights_2026_09_303334353637345[entry_hour])=HOUR($A342)),--(Flights_2026_09_303334353637345[BPN_2]=J$335))</f>
        <v>2</v>
      </c>
      <c r="K342" s="5" cm="1">
        <f t="array" ref="K342">SUMPRODUCT(--(HOUR(Flights_2026_09_303334353637345[entry_hour])=HOUR($A342)),--(Flights_2026_09_303334353637345[BPN_2]=K$335))</f>
        <v>0</v>
      </c>
      <c r="L342" s="5" cm="1">
        <f t="array" ref="L342">SUMPRODUCT(--(HOUR(Flights_2026_09_303334353637345[entry_hour])=HOUR($A342)),--(Flights_2026_09_303334353637345[BPN_2]=L$335))</f>
        <v>0</v>
      </c>
      <c r="M342" s="5" cm="1">
        <f t="array" ref="M342">SUMPRODUCT(--(HOUR(Flights_2026_09_303334353637345[entry_hour])=HOUR($A342)),--(Flights_2026_09_303334353637345[BPN_2]=M$335))</f>
        <v>0</v>
      </c>
      <c r="N342" s="5" cm="1">
        <f t="array" ref="N342">SUMPRODUCT(--(HOUR(Flights_2026_09_303334353637345[entry_hour])=HOUR($A342)),--(Flights_2026_09_303334353637345[BPN_2]=N$335))</f>
        <v>1</v>
      </c>
      <c r="O342" s="5" cm="1">
        <f t="array" ref="O342">SUMPRODUCT(--(HOUR(Flights_2026_09_303334353637345[entry_hour])=HOUR($A342)),--(Flights_2026_09_303334353637345[BPN_2]=O$335))</f>
        <v>0</v>
      </c>
      <c r="AF342" s="2">
        <v>0.66666666666666663</v>
      </c>
      <c r="AG342" t="s">
        <v>840</v>
      </c>
      <c r="AH342" s="17">
        <v>220</v>
      </c>
      <c r="AI342" s="17" cm="1">
        <f t="array" ref="AI342">SUMPRODUCT(--(IFERROR(HOUR(Flights_2026_09_303334353637345[entry_hour]),-1)=HOUR(AF342)),--(IFERROR(Flights_2026_09_303334353637345[entry_sector],"")=AG342),--(IFERROR(Flights_2026_09_303334353637345[nfl],-1)&gt;=AH342),--(IFERROR(Flights_2026_09_303334353637345[nfl],-1)&lt;=IF(AH342=450,450,AH342+9)))</f>
        <v>0</v>
      </c>
    </row>
    <row r="343" spans="1:35" x14ac:dyDescent="0.2">
      <c r="A343" s="4">
        <v>0.875</v>
      </c>
      <c r="B343" s="5" cm="1">
        <f t="array" ref="B343">SUMPRODUCT(--(HOUR(Flights_2026_09_303334353637345[entry_hour])=HOUR($A343)),--(Flights_2026_09_303334353637345[BPN_2]=B$335))</f>
        <v>1</v>
      </c>
      <c r="C343" s="5" cm="1">
        <f t="array" ref="C343">SUMPRODUCT(--(HOUR(Flights_2026_09_303334353637345[entry_hour])=HOUR($A343)),--(Flights_2026_09_303334353637345[BPN_2]=C$335))</f>
        <v>1</v>
      </c>
      <c r="D343" s="5" cm="1">
        <f t="array" ref="D343">SUMPRODUCT(--(HOUR(Flights_2026_09_303334353637345[entry_hour])=HOUR($A343)),--(Flights_2026_09_303334353637345[BPN_2]=D$335))</f>
        <v>1</v>
      </c>
      <c r="E343" s="5" cm="1">
        <f t="array" ref="E343">SUMPRODUCT(--(HOUR(Flights_2026_09_303334353637345[entry_hour])=HOUR($A343)),--(Flights_2026_09_303334353637345[BPN_2]=E$335))</f>
        <v>0</v>
      </c>
      <c r="F343" s="5" cm="1">
        <f t="array" ref="F343">SUMPRODUCT(--(HOUR(Flights_2026_09_303334353637345[entry_hour])=HOUR($A343)),--(Flights_2026_09_303334353637345[BPN_2]=F$335))</f>
        <v>4</v>
      </c>
      <c r="G343" s="5" cm="1">
        <f t="array" ref="G343">SUMPRODUCT(--(HOUR(Flights_2026_09_303334353637345[entry_hour])=HOUR($A343)),--(Flights_2026_09_303334353637345[BPN_2]=G$335))</f>
        <v>0</v>
      </c>
      <c r="H343" s="5" cm="1">
        <f t="array" ref="H343">SUMPRODUCT(--(HOUR(Flights_2026_09_303334353637345[entry_hour])=HOUR($A343)),--(Flights_2026_09_303334353637345[BPN_2]=H$335))</f>
        <v>0</v>
      </c>
      <c r="I343" s="5" cm="1">
        <f t="array" ref="I343">SUMPRODUCT(--(HOUR(Flights_2026_09_303334353637345[entry_hour])=HOUR($A343)),--(Flights_2026_09_303334353637345[BPN_2]=I$335))</f>
        <v>2</v>
      </c>
      <c r="J343" s="5" cm="1">
        <f t="array" ref="J343">SUMPRODUCT(--(HOUR(Flights_2026_09_303334353637345[entry_hour])=HOUR($A343)),--(Flights_2026_09_303334353637345[BPN_2]=J$335))</f>
        <v>1</v>
      </c>
      <c r="K343" s="5" cm="1">
        <f t="array" ref="K343">SUMPRODUCT(--(HOUR(Flights_2026_09_303334353637345[entry_hour])=HOUR($A343)),--(Flights_2026_09_303334353637345[BPN_2]=K$335))</f>
        <v>0</v>
      </c>
      <c r="L343" s="5" cm="1">
        <f t="array" ref="L343">SUMPRODUCT(--(HOUR(Flights_2026_09_303334353637345[entry_hour])=HOUR($A343)),--(Flights_2026_09_303334353637345[BPN_2]=L$335))</f>
        <v>0</v>
      </c>
      <c r="M343" s="5" cm="1">
        <f t="array" ref="M343">SUMPRODUCT(--(HOUR(Flights_2026_09_303334353637345[entry_hour])=HOUR($A343)),--(Flights_2026_09_303334353637345[BPN_2]=M$335))</f>
        <v>0</v>
      </c>
      <c r="N343" s="5" cm="1">
        <f t="array" ref="N343">SUMPRODUCT(--(HOUR(Flights_2026_09_303334353637345[entry_hour])=HOUR($A343)),--(Flights_2026_09_303334353637345[BPN_2]=N$335))</f>
        <v>0</v>
      </c>
      <c r="O343" s="5" cm="1">
        <f t="array" ref="O343">SUMPRODUCT(--(HOUR(Flights_2026_09_303334353637345[entry_hour])=HOUR($A343)),--(Flights_2026_09_303334353637345[BPN_2]=O$335))</f>
        <v>0</v>
      </c>
      <c r="AF343" s="2">
        <v>0.66666666666666663</v>
      </c>
      <c r="AG343" t="s">
        <v>840</v>
      </c>
      <c r="AH343" s="17">
        <v>230</v>
      </c>
      <c r="AI343" s="17" cm="1">
        <f t="array" ref="AI343">SUMPRODUCT(--(IFERROR(HOUR(Flights_2026_09_303334353637345[entry_hour]),-1)=HOUR(AF343)),--(IFERROR(Flights_2026_09_303334353637345[entry_sector],"")=AG343),--(IFERROR(Flights_2026_09_303334353637345[nfl],-1)&gt;=AH343),--(IFERROR(Flights_2026_09_303334353637345[nfl],-1)&lt;=IF(AH343=450,450,AH343+9)))</f>
        <v>0</v>
      </c>
    </row>
    <row r="344" spans="1:35" x14ac:dyDescent="0.2">
      <c r="A344" s="4">
        <v>0.91666666666666663</v>
      </c>
      <c r="B344" s="5" cm="1">
        <f t="array" ref="B344">SUMPRODUCT(--(HOUR(Flights_2026_09_303334353637345[entry_hour])=HOUR($A344)),--(Flights_2026_09_303334353637345[BPN_2]=B$335))</f>
        <v>0</v>
      </c>
      <c r="C344" s="5" cm="1">
        <f t="array" ref="C344">SUMPRODUCT(--(HOUR(Flights_2026_09_303334353637345[entry_hour])=HOUR($A344)),--(Flights_2026_09_303334353637345[BPN_2]=C$335))</f>
        <v>2</v>
      </c>
      <c r="D344" s="5" cm="1">
        <f t="array" ref="D344">SUMPRODUCT(--(HOUR(Flights_2026_09_303334353637345[entry_hour])=HOUR($A344)),--(Flights_2026_09_303334353637345[BPN_2]=D$335))</f>
        <v>1</v>
      </c>
      <c r="E344" s="5" cm="1">
        <f t="array" ref="E344">SUMPRODUCT(--(HOUR(Flights_2026_09_303334353637345[entry_hour])=HOUR($A344)),--(Flights_2026_09_303334353637345[BPN_2]=E$335))</f>
        <v>0</v>
      </c>
      <c r="F344" s="5" cm="1">
        <f t="array" ref="F344">SUMPRODUCT(--(HOUR(Flights_2026_09_303334353637345[entry_hour])=HOUR($A344)),--(Flights_2026_09_303334353637345[BPN_2]=F$335))</f>
        <v>1</v>
      </c>
      <c r="G344" s="5" cm="1">
        <f t="array" ref="G344">SUMPRODUCT(--(HOUR(Flights_2026_09_303334353637345[entry_hour])=HOUR($A344)),--(Flights_2026_09_303334353637345[BPN_2]=G$335))</f>
        <v>0</v>
      </c>
      <c r="H344" s="5" cm="1">
        <f t="array" ref="H344">SUMPRODUCT(--(HOUR(Flights_2026_09_303334353637345[entry_hour])=HOUR($A344)),--(Flights_2026_09_303334353637345[BPN_2]=H$335))</f>
        <v>0</v>
      </c>
      <c r="I344" s="5" cm="1">
        <f t="array" ref="I344">SUMPRODUCT(--(HOUR(Flights_2026_09_303334353637345[entry_hour])=HOUR($A344)),--(Flights_2026_09_303334353637345[BPN_2]=I$335))</f>
        <v>0</v>
      </c>
      <c r="J344" s="5" cm="1">
        <f t="array" ref="J344">SUMPRODUCT(--(HOUR(Flights_2026_09_303334353637345[entry_hour])=HOUR($A344)),--(Flights_2026_09_303334353637345[BPN_2]=J$335))</f>
        <v>2</v>
      </c>
      <c r="K344" s="5" cm="1">
        <f t="array" ref="K344">SUMPRODUCT(--(HOUR(Flights_2026_09_303334353637345[entry_hour])=HOUR($A344)),--(Flights_2026_09_303334353637345[BPN_2]=K$335))</f>
        <v>0</v>
      </c>
      <c r="L344" s="5" cm="1">
        <f t="array" ref="L344">SUMPRODUCT(--(HOUR(Flights_2026_09_303334353637345[entry_hour])=HOUR($A344)),--(Flights_2026_09_303334353637345[BPN_2]=L$335))</f>
        <v>0</v>
      </c>
      <c r="M344" s="5" cm="1">
        <f t="array" ref="M344">SUMPRODUCT(--(HOUR(Flights_2026_09_303334353637345[entry_hour])=HOUR($A344)),--(Flights_2026_09_303334353637345[BPN_2]=M$335))</f>
        <v>0</v>
      </c>
      <c r="N344" s="5" cm="1">
        <f t="array" ref="N344">SUMPRODUCT(--(HOUR(Flights_2026_09_303334353637345[entry_hour])=HOUR($A344)),--(Flights_2026_09_303334353637345[BPN_2]=N$335))</f>
        <v>0</v>
      </c>
      <c r="O344" s="5" cm="1">
        <f t="array" ref="O344">SUMPRODUCT(--(HOUR(Flights_2026_09_303334353637345[entry_hour])=HOUR($A344)),--(Flights_2026_09_303334353637345[BPN_2]=O$335))</f>
        <v>0</v>
      </c>
      <c r="AF344" s="2">
        <v>0.66666666666666663</v>
      </c>
      <c r="AG344" t="s">
        <v>840</v>
      </c>
      <c r="AH344" s="17">
        <v>240</v>
      </c>
      <c r="AI344" s="17" cm="1">
        <f t="array" ref="AI344">SUMPRODUCT(--(IFERROR(HOUR(Flights_2026_09_303334353637345[entry_hour]),-1)=HOUR(AF344)),--(IFERROR(Flights_2026_09_303334353637345[entry_sector],"")=AG344),--(IFERROR(Flights_2026_09_303334353637345[nfl],-1)&gt;=AH344),--(IFERROR(Flights_2026_09_303334353637345[nfl],-1)&lt;=IF(AH344=450,450,AH344+9)))</f>
        <v>0</v>
      </c>
    </row>
    <row r="345" spans="1:35" x14ac:dyDescent="0.2">
      <c r="AF345" s="2">
        <v>0.66666666666666663</v>
      </c>
      <c r="AG345" t="s">
        <v>840</v>
      </c>
      <c r="AH345" s="17">
        <v>250</v>
      </c>
      <c r="AI345" s="17" cm="1">
        <f t="array" ref="AI345">SUMPRODUCT(--(IFERROR(HOUR(Flights_2026_09_303334353637345[entry_hour]),-1)=HOUR(AF345)),--(IFERROR(Flights_2026_09_303334353637345[entry_sector],"")=AG345),--(IFERROR(Flights_2026_09_303334353637345[nfl],-1)&gt;=AH345),--(IFERROR(Flights_2026_09_303334353637345[nfl],-1)&lt;=IF(AH345=450,450,AH345+9)))</f>
        <v>0</v>
      </c>
    </row>
    <row r="346" spans="1:35" x14ac:dyDescent="0.2">
      <c r="AF346" s="2">
        <v>0.66666666666666663</v>
      </c>
      <c r="AG346" t="s">
        <v>840</v>
      </c>
      <c r="AH346" s="17">
        <v>260</v>
      </c>
      <c r="AI346" s="17" cm="1">
        <f t="array" ref="AI346">SUMPRODUCT(--(IFERROR(HOUR(Flights_2026_09_303334353637345[entry_hour]),-1)=HOUR(AF346)),--(IFERROR(Flights_2026_09_303334353637345[entry_sector],"")=AG346),--(IFERROR(Flights_2026_09_303334353637345[nfl],-1)&gt;=AH346),--(IFERROR(Flights_2026_09_303334353637345[nfl],-1)&lt;=IF(AH346=450,450,AH346+9)))</f>
        <v>0</v>
      </c>
    </row>
    <row r="347" spans="1:35" x14ac:dyDescent="0.2">
      <c r="AF347" s="2">
        <v>0.66666666666666663</v>
      </c>
      <c r="AG347" t="s">
        <v>840</v>
      </c>
      <c r="AH347" s="17">
        <v>270</v>
      </c>
      <c r="AI347" s="17" cm="1">
        <f t="array" ref="AI347">SUMPRODUCT(--(IFERROR(HOUR(Flights_2026_09_303334353637345[entry_hour]),-1)=HOUR(AF347)),--(IFERROR(Flights_2026_09_303334353637345[entry_sector],"")=AG347),--(IFERROR(Flights_2026_09_303334353637345[nfl],-1)&gt;=AH347),--(IFERROR(Flights_2026_09_303334353637345[nfl],-1)&lt;=IF(AH347=450,450,AH347+9)))</f>
        <v>0</v>
      </c>
    </row>
    <row r="348" spans="1:35" ht="19" x14ac:dyDescent="0.25">
      <c r="A348" s="37" t="s">
        <v>2168</v>
      </c>
      <c r="B348" s="37"/>
      <c r="C348" s="37"/>
      <c r="D348" s="37"/>
      <c r="E348" s="37"/>
      <c r="F348" s="37"/>
      <c r="G348" s="37"/>
      <c r="H348" s="37"/>
      <c r="I348" s="37"/>
      <c r="J348" s="37"/>
      <c r="AF348" s="2">
        <v>0.66666666666666663</v>
      </c>
      <c r="AG348" t="s">
        <v>840</v>
      </c>
      <c r="AH348" s="17">
        <v>280</v>
      </c>
      <c r="AI348" s="17" cm="1">
        <f t="array" ref="AI348">SUMPRODUCT(--(IFERROR(HOUR(Flights_2026_09_303334353637345[entry_hour]),-1)=HOUR(AF348)),--(IFERROR(Flights_2026_09_303334353637345[entry_sector],"")=AG348),--(IFERROR(Flights_2026_09_303334353637345[nfl],-1)&gt;=AH348),--(IFERROR(Flights_2026_09_303334353637345[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303334353637345[entry_hour]),-1)=HOUR(AF349)),--(IFERROR(Flights_2026_09_303334353637345[entry_sector],"")=AG349),--(IFERROR(Flights_2026_09_303334353637345[nfl],-1)&gt;=AH349),--(IFERROR(Flights_2026_09_303334353637345[nfl],-1)&lt;=IF(AH349=450,450,AH349+9)))</f>
        <v>0</v>
      </c>
    </row>
    <row r="350" spans="1:35" x14ac:dyDescent="0.2">
      <c r="AF350" s="2">
        <v>0.66666666666666663</v>
      </c>
      <c r="AG350" t="s">
        <v>840</v>
      </c>
      <c r="AH350" s="17">
        <v>300</v>
      </c>
      <c r="AI350" s="17" cm="1">
        <f t="array" ref="AI350">SUMPRODUCT(--(IFERROR(HOUR(Flights_2026_09_303334353637345[entry_hour]),-1)=HOUR(AF350)),--(IFERROR(Flights_2026_09_303334353637345[entry_sector],"")=AG350),--(IFERROR(Flights_2026_09_303334353637345[nfl],-1)&gt;=AH350),--(IFERROR(Flights_2026_09_303334353637345[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303334353637345[entry_hour]),-1)=HOUR(AF351)),--(IFERROR(Flights_2026_09_303334353637345[entry_sector],"")=AG351),--(IFERROR(Flights_2026_09_303334353637345[nfl],-1)&gt;=AH351),--(IFERROR(Flights_2026_09_303334353637345[nfl],-1)&lt;=IF(AH351=450,450,AH351+9)))</f>
        <v>0</v>
      </c>
    </row>
    <row r="352" spans="1:35" x14ac:dyDescent="0.2">
      <c r="A352" s="4">
        <v>0.58333333333333337</v>
      </c>
      <c r="B352" s="26" cm="1">
        <f t="array" ref="B352">SUMPRODUCT(--(IFERROR(HOUR(Flights_2026_09_303334353637345[ata]),-1)=HOUR($A352)),--(IFERROR(Flights_2026_09_303334353637345[arr_runway],"")=B$351))</f>
        <v>12</v>
      </c>
      <c r="C352" s="26" cm="1">
        <f t="array" ref="C352">SUMPRODUCT(--(IFERROR(HOUR(Flights_2026_09_303334353637345[ata]),-1)=HOUR($A352)),--(IFERROR(Flights_2026_09_303334353637345[arr_runway],"")=C$351))</f>
        <v>2</v>
      </c>
      <c r="D352" s="26" cm="1">
        <f t="array" ref="D352">SUMPRODUCT(--(IFERROR(HOUR(Flights_2026_09_303334353637345[ata]),-1)=HOUR($A352)),--(IFERROR(Flights_2026_09_303334353637345[arr_runway],"")=D$351))</f>
        <v>0</v>
      </c>
      <c r="E352" s="26" cm="1">
        <f t="array" ref="E352">SUMPRODUCT(--(IFERROR(HOUR(Flights_2026_09_303334353637345[ata]),-1)=HOUR($A352)),--(IFERROR(Flights_2026_09_303334353637345[arr_runway],"")=E$351))</f>
        <v>0</v>
      </c>
      <c r="AF352" s="2">
        <v>0.66666666666666663</v>
      </c>
      <c r="AG352" t="s">
        <v>840</v>
      </c>
      <c r="AH352" s="17">
        <v>320</v>
      </c>
      <c r="AI352" s="17" cm="1">
        <f t="array" ref="AI352">SUMPRODUCT(--(IFERROR(HOUR(Flights_2026_09_303334353637345[entry_hour]),-1)=HOUR(AF352)),--(IFERROR(Flights_2026_09_303334353637345[entry_sector],"")=AG352),--(IFERROR(Flights_2026_09_303334353637345[nfl],-1)&gt;=AH352),--(IFERROR(Flights_2026_09_303334353637345[nfl],-1)&lt;=IF(AH352=450,450,AH352+9)))</f>
        <v>0</v>
      </c>
    </row>
    <row r="353" spans="1:35" x14ac:dyDescent="0.2">
      <c r="A353" s="4">
        <v>0.625</v>
      </c>
      <c r="B353" s="26" cm="1">
        <f t="array" ref="B353">SUMPRODUCT(--(IFERROR(HOUR(Flights_2026_09_303334353637345[ata]),-1)=HOUR($A353)),--(IFERROR(Flights_2026_09_303334353637345[arr_runway],"")=B$351))</f>
        <v>11</v>
      </c>
      <c r="C353" s="26" cm="1">
        <f t="array" ref="C353">SUMPRODUCT(--(IFERROR(HOUR(Flights_2026_09_303334353637345[ata]),-1)=HOUR($A353)),--(IFERROR(Flights_2026_09_303334353637345[arr_runway],"")=C$351))</f>
        <v>5</v>
      </c>
      <c r="D353" s="26" cm="1">
        <f t="array" ref="D353">SUMPRODUCT(--(IFERROR(HOUR(Flights_2026_09_303334353637345[ata]),-1)=HOUR($A353)),--(IFERROR(Flights_2026_09_303334353637345[arr_runway],"")=D$351))</f>
        <v>0</v>
      </c>
      <c r="E353" s="26" cm="1">
        <f t="array" ref="E353">SUMPRODUCT(--(IFERROR(HOUR(Flights_2026_09_303334353637345[ata]),-1)=HOUR($A353)),--(IFERROR(Flights_2026_09_303334353637345[arr_runway],"")=E$351))</f>
        <v>0</v>
      </c>
      <c r="AF353" s="2">
        <v>0.66666666666666663</v>
      </c>
      <c r="AG353" t="s">
        <v>840</v>
      </c>
      <c r="AH353" s="17">
        <v>330</v>
      </c>
      <c r="AI353" s="17" cm="1">
        <f t="array" ref="AI353">SUMPRODUCT(--(IFERROR(HOUR(Flights_2026_09_303334353637345[entry_hour]),-1)=HOUR(AF353)),--(IFERROR(Flights_2026_09_303334353637345[entry_sector],"")=AG353),--(IFERROR(Flights_2026_09_303334353637345[nfl],-1)&gt;=AH353),--(IFERROR(Flights_2026_09_303334353637345[nfl],-1)&lt;=IF(AH353=450,450,AH353+9)))</f>
        <v>0</v>
      </c>
    </row>
    <row r="354" spans="1:35" x14ac:dyDescent="0.2">
      <c r="A354" s="4">
        <v>0.66666666666666674</v>
      </c>
      <c r="B354" s="26" cm="1">
        <f t="array" ref="B354">SUMPRODUCT(--(IFERROR(HOUR(Flights_2026_09_303334353637345[ata]),-1)=HOUR($A354)),--(IFERROR(Flights_2026_09_303334353637345[arr_runway],"")=B$351))</f>
        <v>12</v>
      </c>
      <c r="C354" s="26" cm="1">
        <f t="array" ref="C354">SUMPRODUCT(--(IFERROR(HOUR(Flights_2026_09_303334353637345[ata]),-1)=HOUR($A354)),--(IFERROR(Flights_2026_09_303334353637345[arr_runway],"")=C$351))</f>
        <v>0</v>
      </c>
      <c r="D354" s="26" cm="1">
        <f t="array" ref="D354">SUMPRODUCT(--(IFERROR(HOUR(Flights_2026_09_303334353637345[ata]),-1)=HOUR($A354)),--(IFERROR(Flights_2026_09_303334353637345[arr_runway],"")=D$351))</f>
        <v>0</v>
      </c>
      <c r="E354" s="26" cm="1">
        <f t="array" ref="E354">SUMPRODUCT(--(IFERROR(HOUR(Flights_2026_09_303334353637345[ata]),-1)=HOUR($A354)),--(IFERROR(Flights_2026_09_303334353637345[arr_runway],"")=E$351))</f>
        <v>0</v>
      </c>
      <c r="AF354" s="2">
        <v>0.66666666666666663</v>
      </c>
      <c r="AG354" t="s">
        <v>840</v>
      </c>
      <c r="AH354" s="17">
        <v>340</v>
      </c>
      <c r="AI354" s="17" cm="1">
        <f t="array" ref="AI354">SUMPRODUCT(--(IFERROR(HOUR(Flights_2026_09_303334353637345[entry_hour]),-1)=HOUR(AF354)),--(IFERROR(Flights_2026_09_303334353637345[entry_sector],"")=AG354),--(IFERROR(Flights_2026_09_303334353637345[nfl],-1)&gt;=AH354),--(IFERROR(Flights_2026_09_303334353637345[nfl],-1)&lt;=IF(AH354=450,450,AH354+9)))</f>
        <v>0</v>
      </c>
    </row>
    <row r="355" spans="1:35" x14ac:dyDescent="0.2">
      <c r="A355" s="4">
        <v>0.70833333333333337</v>
      </c>
      <c r="B355" s="26" cm="1">
        <f t="array" ref="B355">SUMPRODUCT(--(IFERROR(HOUR(Flights_2026_09_303334353637345[ata]),-1)=HOUR($A355)),--(IFERROR(Flights_2026_09_303334353637345[arr_runway],"")=B$351))</f>
        <v>21</v>
      </c>
      <c r="C355" s="26" cm="1">
        <f t="array" ref="C355">SUMPRODUCT(--(IFERROR(HOUR(Flights_2026_09_303334353637345[ata]),-1)=HOUR($A355)),--(IFERROR(Flights_2026_09_303334353637345[arr_runway],"")=C$351))</f>
        <v>3</v>
      </c>
      <c r="D355" s="26" cm="1">
        <f t="array" ref="D355">SUMPRODUCT(--(IFERROR(HOUR(Flights_2026_09_303334353637345[ata]),-1)=HOUR($A355)),--(IFERROR(Flights_2026_09_303334353637345[arr_runway],"")=D$351))</f>
        <v>0</v>
      </c>
      <c r="E355" s="26" cm="1">
        <f t="array" ref="E355">SUMPRODUCT(--(IFERROR(HOUR(Flights_2026_09_303334353637345[ata]),-1)=HOUR($A355)),--(IFERROR(Flights_2026_09_303334353637345[arr_runway],"")=E$351))</f>
        <v>0</v>
      </c>
      <c r="AF355" s="2">
        <v>0.66666666666666663</v>
      </c>
      <c r="AG355" t="s">
        <v>840</v>
      </c>
      <c r="AH355" s="17">
        <v>350</v>
      </c>
      <c r="AI355" s="17" cm="1">
        <f t="array" ref="AI355">SUMPRODUCT(--(IFERROR(HOUR(Flights_2026_09_303334353637345[entry_hour]),-1)=HOUR(AF355)),--(IFERROR(Flights_2026_09_303334353637345[entry_sector],"")=AG355),--(IFERROR(Flights_2026_09_303334353637345[nfl],-1)&gt;=AH355),--(IFERROR(Flights_2026_09_303334353637345[nfl],-1)&lt;=IF(AH355=450,450,AH355+9)))</f>
        <v>1</v>
      </c>
    </row>
    <row r="356" spans="1:35" x14ac:dyDescent="0.2">
      <c r="A356" s="4">
        <v>0.75</v>
      </c>
      <c r="B356" s="26" cm="1">
        <f t="array" ref="B356">SUMPRODUCT(--(IFERROR(HOUR(Flights_2026_09_303334353637345[ata]),-1)=HOUR($A356)),--(IFERROR(Flights_2026_09_303334353637345[arr_runway],"")=B$351))</f>
        <v>18</v>
      </c>
      <c r="C356" s="26" cm="1">
        <f t="array" ref="C356">SUMPRODUCT(--(IFERROR(HOUR(Flights_2026_09_303334353637345[ata]),-1)=HOUR($A356)),--(IFERROR(Flights_2026_09_303334353637345[arr_runway],"")=C$351))</f>
        <v>4</v>
      </c>
      <c r="D356" s="26" cm="1">
        <f t="array" ref="D356">SUMPRODUCT(--(IFERROR(HOUR(Flights_2026_09_303334353637345[ata]),-1)=HOUR($A356)),--(IFERROR(Flights_2026_09_303334353637345[arr_runway],"")=D$351))</f>
        <v>0</v>
      </c>
      <c r="E356" s="26" cm="1">
        <f t="array" ref="E356">SUMPRODUCT(--(IFERROR(HOUR(Flights_2026_09_303334353637345[ata]),-1)=HOUR($A356)),--(IFERROR(Flights_2026_09_303334353637345[arr_runway],"")=E$351))</f>
        <v>0</v>
      </c>
      <c r="AF356" s="2">
        <v>0.66666666666666663</v>
      </c>
      <c r="AG356" t="s">
        <v>840</v>
      </c>
      <c r="AH356" s="17">
        <v>360</v>
      </c>
      <c r="AI356" s="17" cm="1">
        <f t="array" ref="AI356">SUMPRODUCT(--(IFERROR(HOUR(Flights_2026_09_303334353637345[entry_hour]),-1)=HOUR(AF356)),--(IFERROR(Flights_2026_09_303334353637345[entry_sector],"")=AG356),--(IFERROR(Flights_2026_09_303334353637345[nfl],-1)&gt;=AH356),--(IFERROR(Flights_2026_09_303334353637345[nfl],-1)&lt;=IF(AH356=450,450,AH356+9)))</f>
        <v>0</v>
      </c>
    </row>
    <row r="357" spans="1:35" x14ac:dyDescent="0.2">
      <c r="A357" s="4">
        <v>0.79166666666666674</v>
      </c>
      <c r="B357" s="26" cm="1">
        <f t="array" ref="B357">SUMPRODUCT(--(IFERROR(HOUR(Flights_2026_09_303334353637345[ata]),-1)=HOUR($A357)),--(IFERROR(Flights_2026_09_303334353637345[arr_runway],"")=B$351))</f>
        <v>19</v>
      </c>
      <c r="C357" s="26" cm="1">
        <f t="array" ref="C357">SUMPRODUCT(--(IFERROR(HOUR(Flights_2026_09_303334353637345[ata]),-1)=HOUR($A357)),--(IFERROR(Flights_2026_09_303334353637345[arr_runway],"")=C$351))</f>
        <v>0</v>
      </c>
      <c r="D357" s="26" cm="1">
        <f t="array" ref="D357">SUMPRODUCT(--(IFERROR(HOUR(Flights_2026_09_303334353637345[ata]),-1)=HOUR($A357)),--(IFERROR(Flights_2026_09_303334353637345[arr_runway],"")=D$351))</f>
        <v>0</v>
      </c>
      <c r="E357" s="26" cm="1">
        <f t="array" ref="E357">SUMPRODUCT(--(IFERROR(HOUR(Flights_2026_09_303334353637345[ata]),-1)=HOUR($A357)),--(IFERROR(Flights_2026_09_303334353637345[arr_runway],"")=E$351))</f>
        <v>0</v>
      </c>
      <c r="AF357" s="2">
        <v>0.66666666666666663</v>
      </c>
      <c r="AG357" t="s">
        <v>840</v>
      </c>
      <c r="AH357" s="17">
        <v>370</v>
      </c>
      <c r="AI357" s="17" cm="1">
        <f t="array" ref="AI357">SUMPRODUCT(--(IFERROR(HOUR(Flights_2026_09_303334353637345[entry_hour]),-1)=HOUR(AF357)),--(IFERROR(Flights_2026_09_303334353637345[entry_sector],"")=AG357),--(IFERROR(Flights_2026_09_303334353637345[nfl],-1)&gt;=AH357),--(IFERROR(Flights_2026_09_303334353637345[nfl],-1)&lt;=IF(AH357=450,450,AH357+9)))</f>
        <v>1</v>
      </c>
    </row>
    <row r="358" spans="1:35" x14ac:dyDescent="0.2">
      <c r="A358" s="4">
        <v>0.83333333333333337</v>
      </c>
      <c r="B358" s="26" cm="1">
        <f t="array" ref="B358">SUMPRODUCT(--(IFERROR(HOUR(Flights_2026_09_303334353637345[ata]),-1)=HOUR($A358)),--(IFERROR(Flights_2026_09_303334353637345[arr_runway],"")=B$351))</f>
        <v>16</v>
      </c>
      <c r="C358" s="26" cm="1">
        <f t="array" ref="C358">SUMPRODUCT(--(IFERROR(HOUR(Flights_2026_09_303334353637345[ata]),-1)=HOUR($A358)),--(IFERROR(Flights_2026_09_303334353637345[arr_runway],"")=C$351))</f>
        <v>2</v>
      </c>
      <c r="D358" s="26" cm="1">
        <f t="array" ref="D358">SUMPRODUCT(--(IFERROR(HOUR(Flights_2026_09_303334353637345[ata]),-1)=HOUR($A358)),--(IFERROR(Flights_2026_09_303334353637345[arr_runway],"")=D$351))</f>
        <v>0</v>
      </c>
      <c r="E358" s="26" cm="1">
        <f t="array" ref="E358">SUMPRODUCT(--(IFERROR(HOUR(Flights_2026_09_303334353637345[ata]),-1)=HOUR($A358)),--(IFERROR(Flights_2026_09_303334353637345[arr_runway],"")=E$351))</f>
        <v>0</v>
      </c>
      <c r="AF358" s="2">
        <v>0.66666666666666663</v>
      </c>
      <c r="AG358" t="s">
        <v>840</v>
      </c>
      <c r="AH358" s="17">
        <v>380</v>
      </c>
      <c r="AI358" s="17" cm="1">
        <f t="array" ref="AI358">SUMPRODUCT(--(IFERROR(HOUR(Flights_2026_09_303334353637345[entry_hour]),-1)=HOUR(AF358)),--(IFERROR(Flights_2026_09_303334353637345[entry_sector],"")=AG358),--(IFERROR(Flights_2026_09_303334353637345[nfl],-1)&gt;=AH358),--(IFERROR(Flights_2026_09_303334353637345[nfl],-1)&lt;=IF(AH358=450,450,AH358+9)))</f>
        <v>0</v>
      </c>
    </row>
    <row r="359" spans="1:35" x14ac:dyDescent="0.2">
      <c r="A359" s="4">
        <v>0.875</v>
      </c>
      <c r="B359" s="26" cm="1">
        <f t="array" ref="B359">SUMPRODUCT(--(IFERROR(HOUR(Flights_2026_09_303334353637345[ata]),-1)=HOUR($A359)),--(IFERROR(Flights_2026_09_303334353637345[arr_runway],"")=B$351))</f>
        <v>7</v>
      </c>
      <c r="C359" s="26" cm="1">
        <f t="array" ref="C359">SUMPRODUCT(--(IFERROR(HOUR(Flights_2026_09_303334353637345[ata]),-1)=HOUR($A359)),--(IFERROR(Flights_2026_09_303334353637345[arr_runway],"")=C$351))</f>
        <v>1</v>
      </c>
      <c r="D359" s="26" cm="1">
        <f t="array" ref="D359">SUMPRODUCT(--(IFERROR(HOUR(Flights_2026_09_303334353637345[ata]),-1)=HOUR($A359)),--(IFERROR(Flights_2026_09_303334353637345[arr_runway],"")=D$351))</f>
        <v>0</v>
      </c>
      <c r="E359" s="26" cm="1">
        <f t="array" ref="E359">SUMPRODUCT(--(IFERROR(HOUR(Flights_2026_09_303334353637345[ata]),-1)=HOUR($A359)),--(IFERROR(Flights_2026_09_303334353637345[arr_runway],"")=E$351))</f>
        <v>0</v>
      </c>
      <c r="AF359" s="2">
        <v>0.66666666666666663</v>
      </c>
      <c r="AG359" t="s">
        <v>840</v>
      </c>
      <c r="AH359" s="17">
        <v>390</v>
      </c>
      <c r="AI359" s="17" cm="1">
        <f t="array" ref="AI359">SUMPRODUCT(--(IFERROR(HOUR(Flights_2026_09_303334353637345[entry_hour]),-1)=HOUR(AF359)),--(IFERROR(Flights_2026_09_303334353637345[entry_sector],"")=AG359),--(IFERROR(Flights_2026_09_303334353637345[nfl],-1)&gt;=AH359),--(IFERROR(Flights_2026_09_303334353637345[nfl],-1)&lt;=IF(AH359=450,450,AH359+9)))</f>
        <v>0</v>
      </c>
    </row>
    <row r="360" spans="1:35" x14ac:dyDescent="0.2">
      <c r="A360" s="4">
        <v>0.91666666666666674</v>
      </c>
      <c r="B360" s="26" cm="1">
        <f t="array" ref="B360">SUMPRODUCT(--(IFERROR(HOUR(Flights_2026_09_303334353637345[ata]),-1)=HOUR($A360)),--(IFERROR(Flights_2026_09_303334353637345[arr_runway],"")=B$351))</f>
        <v>5</v>
      </c>
      <c r="C360" s="26" cm="1">
        <f t="array" ref="C360">SUMPRODUCT(--(IFERROR(HOUR(Flights_2026_09_303334353637345[ata]),-1)=HOUR($A360)),--(IFERROR(Flights_2026_09_303334353637345[arr_runway],"")=C$351))</f>
        <v>1</v>
      </c>
      <c r="D360" s="26" cm="1">
        <f t="array" ref="D360">SUMPRODUCT(--(IFERROR(HOUR(Flights_2026_09_303334353637345[ata]),-1)=HOUR($A360)),--(IFERROR(Flights_2026_09_303334353637345[arr_runway],"")=D$351))</f>
        <v>0</v>
      </c>
      <c r="E360" s="26" cm="1">
        <f t="array" ref="E360">SUMPRODUCT(--(IFERROR(HOUR(Flights_2026_09_303334353637345[ata]),-1)=HOUR($A360)),--(IFERROR(Flights_2026_09_303334353637345[arr_runway],"")=E$351))</f>
        <v>0</v>
      </c>
      <c r="AF360" s="2">
        <v>0.66666666666666663</v>
      </c>
      <c r="AG360" t="s">
        <v>840</v>
      </c>
      <c r="AH360" s="17">
        <v>400</v>
      </c>
      <c r="AI360" s="17" cm="1">
        <f t="array" ref="AI360">SUMPRODUCT(--(IFERROR(HOUR(Flights_2026_09_303334353637345[entry_hour]),-1)=HOUR(AF360)),--(IFERROR(Flights_2026_09_303334353637345[entry_sector],"")=AG360),--(IFERROR(Flights_2026_09_303334353637345[nfl],-1)&gt;=AH360),--(IFERROR(Flights_2026_09_303334353637345[nfl],-1)&lt;=IF(AH360=450,450,AH360+9)))</f>
        <v>0</v>
      </c>
    </row>
    <row r="361" spans="1:35" x14ac:dyDescent="0.2">
      <c r="AF361" s="2">
        <v>0.66666666666666663</v>
      </c>
      <c r="AG361" t="s">
        <v>840</v>
      </c>
      <c r="AH361" s="17">
        <v>410</v>
      </c>
      <c r="AI361" s="17" cm="1">
        <f t="array" ref="AI361">SUMPRODUCT(--(IFERROR(HOUR(Flights_2026_09_303334353637345[entry_hour]),-1)=HOUR(AF361)),--(IFERROR(Flights_2026_09_303334353637345[entry_sector],"")=AG361),--(IFERROR(Flights_2026_09_303334353637345[nfl],-1)&gt;=AH361),--(IFERROR(Flights_2026_09_303334353637345[nfl],-1)&lt;=IF(AH361=450,450,AH361+9)))</f>
        <v>2</v>
      </c>
    </row>
    <row r="362" spans="1:35" x14ac:dyDescent="0.2">
      <c r="AF362" s="2">
        <v>0.66666666666666663</v>
      </c>
      <c r="AG362" t="s">
        <v>840</v>
      </c>
      <c r="AH362" s="17">
        <v>420</v>
      </c>
      <c r="AI362" s="17" cm="1">
        <f t="array" ref="AI362">SUMPRODUCT(--(IFERROR(HOUR(Flights_2026_09_303334353637345[entry_hour]),-1)=HOUR(AF362)),--(IFERROR(Flights_2026_09_303334353637345[entry_sector],"")=AG362),--(IFERROR(Flights_2026_09_303334353637345[nfl],-1)&gt;=AH362),--(IFERROR(Flights_2026_09_303334353637345[nfl],-1)&lt;=IF(AH362=450,450,AH362+9)))</f>
        <v>0</v>
      </c>
    </row>
    <row r="363" spans="1:35" x14ac:dyDescent="0.2">
      <c r="AF363" s="2">
        <v>0.66666666666666663</v>
      </c>
      <c r="AG363" t="s">
        <v>840</v>
      </c>
      <c r="AH363" s="17">
        <v>430</v>
      </c>
      <c r="AI363" s="17" cm="1">
        <f t="array" ref="AI363">SUMPRODUCT(--(IFERROR(HOUR(Flights_2026_09_303334353637345[entry_hour]),-1)=HOUR(AF363)),--(IFERROR(Flights_2026_09_303334353637345[entry_sector],"")=AG363),--(IFERROR(Flights_2026_09_303334353637345[nfl],-1)&gt;=AH363),--(IFERROR(Flights_2026_09_303334353637345[nfl],-1)&lt;=IF(AH363=450,450,AH363+9)))</f>
        <v>0</v>
      </c>
    </row>
    <row r="364" spans="1:35" x14ac:dyDescent="0.2">
      <c r="AF364" s="2">
        <v>0.66666666666666663</v>
      </c>
      <c r="AG364" t="s">
        <v>840</v>
      </c>
      <c r="AH364" s="17">
        <v>440</v>
      </c>
      <c r="AI364" s="17" cm="1">
        <f t="array" ref="AI364">SUMPRODUCT(--(IFERROR(HOUR(Flights_2026_09_303334353637345[entry_hour]),-1)=HOUR(AF364)),--(IFERROR(Flights_2026_09_303334353637345[entry_sector],"")=AG364),--(IFERROR(Flights_2026_09_303334353637345[nfl],-1)&gt;=AH364),--(IFERROR(Flights_2026_09_303334353637345[nfl],-1)&lt;=IF(AH364=450,450,AH364+9)))</f>
        <v>0</v>
      </c>
    </row>
    <row r="365" spans="1:35" x14ac:dyDescent="0.2">
      <c r="AF365" s="2">
        <v>0.66666666666666663</v>
      </c>
      <c r="AG365" t="s">
        <v>840</v>
      </c>
      <c r="AH365" s="17">
        <v>450</v>
      </c>
      <c r="AI365" s="17" cm="1">
        <f t="array" ref="AI365">SUMPRODUCT(--(IFERROR(HOUR(Flights_2026_09_303334353637345[entry_hour]),-1)=HOUR(AF365)),--(IFERROR(Flights_2026_09_303334353637345[entry_sector],"")=AG365),--(IFERROR(Flights_2026_09_303334353637345[nfl],-1)&gt;=AH365),--(IFERROR(Flights_2026_09_303334353637345[nfl],-1)&lt;=IF(AH365=450,450,AH365+9)))</f>
        <v>0</v>
      </c>
    </row>
    <row r="366" spans="1:35" x14ac:dyDescent="0.2">
      <c r="AF366" s="2">
        <v>0.66666666666666663</v>
      </c>
      <c r="AG366" t="s">
        <v>747</v>
      </c>
      <c r="AH366" s="17">
        <v>200</v>
      </c>
      <c r="AI366" s="17" cm="1">
        <f t="array" ref="AI366">SUMPRODUCT(--(IFERROR(HOUR(Flights_2026_09_303334353637345[entry_hour]),-1)=HOUR(AF366)),--(IFERROR(Flights_2026_09_303334353637345[entry_sector],"")=AG366),--(IFERROR(Flights_2026_09_303334353637345[nfl],-1)&gt;=AH366),--(IFERROR(Flights_2026_09_303334353637345[nfl],-1)&lt;=IF(AH366=450,450,AH366+9)))</f>
        <v>0</v>
      </c>
    </row>
    <row r="367" spans="1:35" x14ac:dyDescent="0.2">
      <c r="AF367" s="2">
        <v>0.66666666666666663</v>
      </c>
      <c r="AG367" t="s">
        <v>747</v>
      </c>
      <c r="AH367" s="17">
        <v>210</v>
      </c>
      <c r="AI367" s="17" cm="1">
        <f t="array" ref="AI367">SUMPRODUCT(--(IFERROR(HOUR(Flights_2026_09_303334353637345[entry_hour]),-1)=HOUR(AF367)),--(IFERROR(Flights_2026_09_303334353637345[entry_sector],"")=AG367),--(IFERROR(Flights_2026_09_303334353637345[nfl],-1)&gt;=AH367),--(IFERROR(Flights_2026_09_303334353637345[nfl],-1)&lt;=IF(AH367=450,450,AH367+9)))</f>
        <v>0</v>
      </c>
    </row>
    <row r="368" spans="1:35" x14ac:dyDescent="0.2">
      <c r="AF368" s="2">
        <v>0.66666666666666663</v>
      </c>
      <c r="AG368" t="s">
        <v>747</v>
      </c>
      <c r="AH368" s="17">
        <v>220</v>
      </c>
      <c r="AI368" s="17" cm="1">
        <f t="array" ref="AI368">SUMPRODUCT(--(IFERROR(HOUR(Flights_2026_09_303334353637345[entry_hour]),-1)=HOUR(AF368)),--(IFERROR(Flights_2026_09_303334353637345[entry_sector],"")=AG368),--(IFERROR(Flights_2026_09_303334353637345[nfl],-1)&gt;=AH368),--(IFERROR(Flights_2026_09_303334353637345[nfl],-1)&lt;=IF(AH368=450,450,AH368+9)))</f>
        <v>0</v>
      </c>
    </row>
    <row r="369" spans="32:35" x14ac:dyDescent="0.2">
      <c r="AF369" s="2">
        <v>0.66666666666666663</v>
      </c>
      <c r="AG369" t="s">
        <v>747</v>
      </c>
      <c r="AH369" s="17">
        <v>230</v>
      </c>
      <c r="AI369" s="17" cm="1">
        <f t="array" ref="AI369">SUMPRODUCT(--(IFERROR(HOUR(Flights_2026_09_303334353637345[entry_hour]),-1)=HOUR(AF369)),--(IFERROR(Flights_2026_09_303334353637345[entry_sector],"")=AG369),--(IFERROR(Flights_2026_09_303334353637345[nfl],-1)&gt;=AH369),--(IFERROR(Flights_2026_09_303334353637345[nfl],-1)&lt;=IF(AH369=450,450,AH369+9)))</f>
        <v>0</v>
      </c>
    </row>
    <row r="370" spans="32:35" x14ac:dyDescent="0.2">
      <c r="AF370" s="2">
        <v>0.66666666666666663</v>
      </c>
      <c r="AG370" t="s">
        <v>747</v>
      </c>
      <c r="AH370" s="17">
        <v>240</v>
      </c>
      <c r="AI370" s="17" cm="1">
        <f t="array" ref="AI370">SUMPRODUCT(--(IFERROR(HOUR(Flights_2026_09_303334353637345[entry_hour]),-1)=HOUR(AF370)),--(IFERROR(Flights_2026_09_303334353637345[entry_sector],"")=AG370),--(IFERROR(Flights_2026_09_303334353637345[nfl],-1)&gt;=AH370),--(IFERROR(Flights_2026_09_303334353637345[nfl],-1)&lt;=IF(AH370=450,450,AH370+9)))</f>
        <v>0</v>
      </c>
    </row>
    <row r="371" spans="32:35" x14ac:dyDescent="0.2">
      <c r="AF371" s="2">
        <v>0.66666666666666663</v>
      </c>
      <c r="AG371" t="s">
        <v>747</v>
      </c>
      <c r="AH371" s="17">
        <v>250</v>
      </c>
      <c r="AI371" s="17" cm="1">
        <f t="array" ref="AI371">SUMPRODUCT(--(IFERROR(HOUR(Flights_2026_09_303334353637345[entry_hour]),-1)=HOUR(AF371)),--(IFERROR(Flights_2026_09_303334353637345[entry_sector],"")=AG371),--(IFERROR(Flights_2026_09_303334353637345[nfl],-1)&gt;=AH371),--(IFERROR(Flights_2026_09_303334353637345[nfl],-1)&lt;=IF(AH371=450,450,AH371+9)))</f>
        <v>0</v>
      </c>
    </row>
    <row r="372" spans="32:35" x14ac:dyDescent="0.2">
      <c r="AF372" s="2">
        <v>0.66666666666666663</v>
      </c>
      <c r="AG372" t="s">
        <v>747</v>
      </c>
      <c r="AH372" s="17">
        <v>260</v>
      </c>
      <c r="AI372" s="17" cm="1">
        <f t="array" ref="AI372">SUMPRODUCT(--(IFERROR(HOUR(Flights_2026_09_303334353637345[entry_hour]),-1)=HOUR(AF372)),--(IFERROR(Flights_2026_09_303334353637345[entry_sector],"")=AG372),--(IFERROR(Flights_2026_09_303334353637345[nfl],-1)&gt;=AH372),--(IFERROR(Flights_2026_09_303334353637345[nfl],-1)&lt;=IF(AH372=450,450,AH372+9)))</f>
        <v>0</v>
      </c>
    </row>
    <row r="373" spans="32:35" x14ac:dyDescent="0.2">
      <c r="AF373" s="2">
        <v>0.66666666666666663</v>
      </c>
      <c r="AG373" t="s">
        <v>747</v>
      </c>
      <c r="AH373" s="17">
        <v>270</v>
      </c>
      <c r="AI373" s="17" cm="1">
        <f t="array" ref="AI373">SUMPRODUCT(--(IFERROR(HOUR(Flights_2026_09_303334353637345[entry_hour]),-1)=HOUR(AF373)),--(IFERROR(Flights_2026_09_303334353637345[entry_sector],"")=AG373),--(IFERROR(Flights_2026_09_303334353637345[nfl],-1)&gt;=AH373),--(IFERROR(Flights_2026_09_303334353637345[nfl],-1)&lt;=IF(AH373=450,450,AH373+9)))</f>
        <v>0</v>
      </c>
    </row>
    <row r="374" spans="32:35" x14ac:dyDescent="0.2">
      <c r="AF374" s="2">
        <v>0.66666666666666663</v>
      </c>
      <c r="AG374" t="s">
        <v>747</v>
      </c>
      <c r="AH374" s="17">
        <v>280</v>
      </c>
      <c r="AI374" s="17" cm="1">
        <f t="array" ref="AI374">SUMPRODUCT(--(IFERROR(HOUR(Flights_2026_09_303334353637345[entry_hour]),-1)=HOUR(AF374)),--(IFERROR(Flights_2026_09_303334353637345[entry_sector],"")=AG374),--(IFERROR(Flights_2026_09_303334353637345[nfl],-1)&gt;=AH374),--(IFERROR(Flights_2026_09_303334353637345[nfl],-1)&lt;=IF(AH374=450,450,AH374+9)))</f>
        <v>0</v>
      </c>
    </row>
    <row r="375" spans="32:35" x14ac:dyDescent="0.2">
      <c r="AF375" s="2">
        <v>0.66666666666666663</v>
      </c>
      <c r="AG375" t="s">
        <v>747</v>
      </c>
      <c r="AH375" s="17">
        <v>290</v>
      </c>
      <c r="AI375" s="17" cm="1">
        <f t="array" ref="AI375">SUMPRODUCT(--(IFERROR(HOUR(Flights_2026_09_303334353637345[entry_hour]),-1)=HOUR(AF375)),--(IFERROR(Flights_2026_09_303334353637345[entry_sector],"")=AG375),--(IFERROR(Flights_2026_09_303334353637345[nfl],-1)&gt;=AH375),--(IFERROR(Flights_2026_09_303334353637345[nfl],-1)&lt;=IF(AH375=450,450,AH375+9)))</f>
        <v>0</v>
      </c>
    </row>
    <row r="376" spans="32:35" x14ac:dyDescent="0.2">
      <c r="AF376" s="2">
        <v>0.66666666666666663</v>
      </c>
      <c r="AG376" t="s">
        <v>747</v>
      </c>
      <c r="AH376" s="17">
        <v>300</v>
      </c>
      <c r="AI376" s="17" cm="1">
        <f t="array" ref="AI376">SUMPRODUCT(--(IFERROR(HOUR(Flights_2026_09_303334353637345[entry_hour]),-1)=HOUR(AF376)),--(IFERROR(Flights_2026_09_303334353637345[entry_sector],"")=AG376),--(IFERROR(Flights_2026_09_303334353637345[nfl],-1)&gt;=AH376),--(IFERROR(Flights_2026_09_303334353637345[nfl],-1)&lt;=IF(AH376=450,450,AH376+9)))</f>
        <v>0</v>
      </c>
    </row>
    <row r="377" spans="32:35" x14ac:dyDescent="0.2">
      <c r="AF377" s="2">
        <v>0.66666666666666663</v>
      </c>
      <c r="AG377" t="s">
        <v>747</v>
      </c>
      <c r="AH377" s="17">
        <v>310</v>
      </c>
      <c r="AI377" s="17" cm="1">
        <f t="array" ref="AI377">SUMPRODUCT(--(IFERROR(HOUR(Flights_2026_09_303334353637345[entry_hour]),-1)=HOUR(AF377)),--(IFERROR(Flights_2026_09_303334353637345[entry_sector],"")=AG377),--(IFERROR(Flights_2026_09_303334353637345[nfl],-1)&gt;=AH377),--(IFERROR(Flights_2026_09_303334353637345[nfl],-1)&lt;=IF(AH377=450,450,AH377+9)))</f>
        <v>0</v>
      </c>
    </row>
    <row r="378" spans="32:35" x14ac:dyDescent="0.2">
      <c r="AF378" s="2">
        <v>0.66666666666666663</v>
      </c>
      <c r="AG378" t="s">
        <v>747</v>
      </c>
      <c r="AH378" s="17">
        <v>320</v>
      </c>
      <c r="AI378" s="17" cm="1">
        <f t="array" ref="AI378">SUMPRODUCT(--(IFERROR(HOUR(Flights_2026_09_303334353637345[entry_hour]),-1)=HOUR(AF378)),--(IFERROR(Flights_2026_09_303334353637345[entry_sector],"")=AG378),--(IFERROR(Flights_2026_09_303334353637345[nfl],-1)&gt;=AH378),--(IFERROR(Flights_2026_09_303334353637345[nfl],-1)&lt;=IF(AH378=450,450,AH378+9)))</f>
        <v>0</v>
      </c>
    </row>
    <row r="379" spans="32:35" x14ac:dyDescent="0.2">
      <c r="AF379" s="2">
        <v>0.66666666666666663</v>
      </c>
      <c r="AG379" t="s">
        <v>747</v>
      </c>
      <c r="AH379" s="17">
        <v>330</v>
      </c>
      <c r="AI379" s="17" cm="1">
        <f t="array" ref="AI379">SUMPRODUCT(--(IFERROR(HOUR(Flights_2026_09_303334353637345[entry_hour]),-1)=HOUR(AF379)),--(IFERROR(Flights_2026_09_303334353637345[entry_sector],"")=AG379),--(IFERROR(Flights_2026_09_303334353637345[nfl],-1)&gt;=AH379),--(IFERROR(Flights_2026_09_303334353637345[nfl],-1)&lt;=IF(AH379=450,450,AH379+9)))</f>
        <v>0</v>
      </c>
    </row>
    <row r="380" spans="32:35" x14ac:dyDescent="0.2">
      <c r="AF380" s="2">
        <v>0.66666666666666663</v>
      </c>
      <c r="AG380" t="s">
        <v>747</v>
      </c>
      <c r="AH380" s="17">
        <v>340</v>
      </c>
      <c r="AI380" s="17" cm="1">
        <f t="array" ref="AI380">SUMPRODUCT(--(IFERROR(HOUR(Flights_2026_09_303334353637345[entry_hour]),-1)=HOUR(AF380)),--(IFERROR(Flights_2026_09_303334353637345[entry_sector],"")=AG380),--(IFERROR(Flights_2026_09_303334353637345[nfl],-1)&gt;=AH380),--(IFERROR(Flights_2026_09_303334353637345[nfl],-1)&lt;=IF(AH380=450,450,AH380+9)))</f>
        <v>0</v>
      </c>
    </row>
    <row r="381" spans="32:35" x14ac:dyDescent="0.2">
      <c r="AF381" s="2">
        <v>0.66666666666666663</v>
      </c>
      <c r="AG381" t="s">
        <v>747</v>
      </c>
      <c r="AH381" s="17">
        <v>350</v>
      </c>
      <c r="AI381" s="17" cm="1">
        <f t="array" ref="AI381">SUMPRODUCT(--(IFERROR(HOUR(Flights_2026_09_303334353637345[entry_hour]),-1)=HOUR(AF381)),--(IFERROR(Flights_2026_09_303334353637345[entry_sector],"")=AG381),--(IFERROR(Flights_2026_09_303334353637345[nfl],-1)&gt;=AH381),--(IFERROR(Flights_2026_09_303334353637345[nfl],-1)&lt;=IF(AH381=450,450,AH381+9)))</f>
        <v>0</v>
      </c>
    </row>
    <row r="382" spans="32:35" x14ac:dyDescent="0.2">
      <c r="AF382" s="2">
        <v>0.66666666666666663</v>
      </c>
      <c r="AG382" t="s">
        <v>747</v>
      </c>
      <c r="AH382" s="17">
        <v>360</v>
      </c>
      <c r="AI382" s="17" cm="1">
        <f t="array" ref="AI382">SUMPRODUCT(--(IFERROR(HOUR(Flights_2026_09_303334353637345[entry_hour]),-1)=HOUR(AF382)),--(IFERROR(Flights_2026_09_303334353637345[entry_sector],"")=AG382),--(IFERROR(Flights_2026_09_303334353637345[nfl],-1)&gt;=AH382),--(IFERROR(Flights_2026_09_303334353637345[nfl],-1)&lt;=IF(AH382=450,450,AH382+9)))</f>
        <v>1</v>
      </c>
    </row>
    <row r="383" spans="32:35" x14ac:dyDescent="0.2">
      <c r="AF383" s="2">
        <v>0.66666666666666663</v>
      </c>
      <c r="AG383" t="s">
        <v>747</v>
      </c>
      <c r="AH383" s="17">
        <v>370</v>
      </c>
      <c r="AI383" s="17" cm="1">
        <f t="array" ref="AI383">SUMPRODUCT(--(IFERROR(HOUR(Flights_2026_09_303334353637345[entry_hour]),-1)=HOUR(AF383)),--(IFERROR(Flights_2026_09_303334353637345[entry_sector],"")=AG383),--(IFERROR(Flights_2026_09_303334353637345[nfl],-1)&gt;=AH383),--(IFERROR(Flights_2026_09_303334353637345[nfl],-1)&lt;=IF(AH383=450,450,AH383+9)))</f>
        <v>0</v>
      </c>
    </row>
    <row r="384" spans="32:35" x14ac:dyDescent="0.2">
      <c r="AF384" s="2">
        <v>0.66666666666666663</v>
      </c>
      <c r="AG384" t="s">
        <v>747</v>
      </c>
      <c r="AH384" s="17">
        <v>380</v>
      </c>
      <c r="AI384" s="17" cm="1">
        <f t="array" ref="AI384">SUMPRODUCT(--(IFERROR(HOUR(Flights_2026_09_303334353637345[entry_hour]),-1)=HOUR(AF384)),--(IFERROR(Flights_2026_09_303334353637345[entry_sector],"")=AG384),--(IFERROR(Flights_2026_09_303334353637345[nfl],-1)&gt;=AH384),--(IFERROR(Flights_2026_09_303334353637345[nfl],-1)&lt;=IF(AH384=450,450,AH384+9)))</f>
        <v>0</v>
      </c>
    </row>
    <row r="385" spans="32:35" x14ac:dyDescent="0.2">
      <c r="AF385" s="2">
        <v>0.66666666666666663</v>
      </c>
      <c r="AG385" t="s">
        <v>747</v>
      </c>
      <c r="AH385" s="17">
        <v>390</v>
      </c>
      <c r="AI385" s="17" cm="1">
        <f t="array" ref="AI385">SUMPRODUCT(--(IFERROR(HOUR(Flights_2026_09_303334353637345[entry_hour]),-1)=HOUR(AF385)),--(IFERROR(Flights_2026_09_303334353637345[entry_sector],"")=AG385),--(IFERROR(Flights_2026_09_303334353637345[nfl],-1)&gt;=AH385),--(IFERROR(Flights_2026_09_303334353637345[nfl],-1)&lt;=IF(AH385=450,450,AH385+9)))</f>
        <v>0</v>
      </c>
    </row>
    <row r="386" spans="32:35" x14ac:dyDescent="0.2">
      <c r="AF386" s="2">
        <v>0.66666666666666663</v>
      </c>
      <c r="AG386" t="s">
        <v>747</v>
      </c>
      <c r="AH386" s="17">
        <v>400</v>
      </c>
      <c r="AI386" s="17" cm="1">
        <f t="array" ref="AI386">SUMPRODUCT(--(IFERROR(HOUR(Flights_2026_09_303334353637345[entry_hour]),-1)=HOUR(AF386)),--(IFERROR(Flights_2026_09_303334353637345[entry_sector],"")=AG386),--(IFERROR(Flights_2026_09_303334353637345[nfl],-1)&gt;=AH386),--(IFERROR(Flights_2026_09_303334353637345[nfl],-1)&lt;=IF(AH386=450,450,AH386+9)))</f>
        <v>0</v>
      </c>
    </row>
    <row r="387" spans="32:35" ht="28" customHeight="1" x14ac:dyDescent="0.2">
      <c r="AF387" s="2">
        <v>0.66666666666666663</v>
      </c>
      <c r="AG387" t="s">
        <v>747</v>
      </c>
      <c r="AH387" s="17">
        <v>410</v>
      </c>
      <c r="AI387" s="17" cm="1">
        <f t="array" ref="AI387">SUMPRODUCT(--(IFERROR(HOUR(Flights_2026_09_303334353637345[entry_hour]),-1)=HOUR(AF387)),--(IFERROR(Flights_2026_09_303334353637345[entry_sector],"")=AG387),--(IFERROR(Flights_2026_09_303334353637345[nfl],-1)&gt;=AH387),--(IFERROR(Flights_2026_09_303334353637345[nfl],-1)&lt;=IF(AH387=450,450,AH387+9)))</f>
        <v>0</v>
      </c>
    </row>
    <row r="388" spans="32:35" x14ac:dyDescent="0.2">
      <c r="AF388" s="2">
        <v>0.66666666666666663</v>
      </c>
      <c r="AG388" t="s">
        <v>747</v>
      </c>
      <c r="AH388" s="17">
        <v>420</v>
      </c>
      <c r="AI388" s="17" cm="1">
        <f t="array" ref="AI388">SUMPRODUCT(--(IFERROR(HOUR(Flights_2026_09_303334353637345[entry_hour]),-1)=HOUR(AF388)),--(IFERROR(Flights_2026_09_303334353637345[entry_sector],"")=AG388),--(IFERROR(Flights_2026_09_303334353637345[nfl],-1)&gt;=AH388),--(IFERROR(Flights_2026_09_303334353637345[nfl],-1)&lt;=IF(AH388=450,450,AH388+9)))</f>
        <v>0</v>
      </c>
    </row>
    <row r="389" spans="32:35" x14ac:dyDescent="0.2">
      <c r="AF389" s="2">
        <v>0.66666666666666663</v>
      </c>
      <c r="AG389" t="s">
        <v>747</v>
      </c>
      <c r="AH389" s="17">
        <v>430</v>
      </c>
      <c r="AI389" s="17" cm="1">
        <f t="array" ref="AI389">SUMPRODUCT(--(IFERROR(HOUR(Flights_2026_09_303334353637345[entry_hour]),-1)=HOUR(AF389)),--(IFERROR(Flights_2026_09_303334353637345[entry_sector],"")=AG389),--(IFERROR(Flights_2026_09_303334353637345[nfl],-1)&gt;=AH389),--(IFERROR(Flights_2026_09_303334353637345[nfl],-1)&lt;=IF(AH389=450,450,AH389+9)))</f>
        <v>0</v>
      </c>
    </row>
    <row r="390" spans="32:35" x14ac:dyDescent="0.2">
      <c r="AF390" s="2">
        <v>0.66666666666666663</v>
      </c>
      <c r="AG390" t="s">
        <v>747</v>
      </c>
      <c r="AH390" s="17">
        <v>440</v>
      </c>
      <c r="AI390" s="17" cm="1">
        <f t="array" ref="AI390">SUMPRODUCT(--(IFERROR(HOUR(Flights_2026_09_303334353637345[entry_hour]),-1)=HOUR(AF390)),--(IFERROR(Flights_2026_09_303334353637345[entry_sector],"")=AG390),--(IFERROR(Flights_2026_09_303334353637345[nfl],-1)&gt;=AH390),--(IFERROR(Flights_2026_09_303334353637345[nfl],-1)&lt;=IF(AH390=450,450,AH390+9)))</f>
        <v>0</v>
      </c>
    </row>
    <row r="391" spans="32:35" x14ac:dyDescent="0.2">
      <c r="AF391" s="2">
        <v>0.66666666666666663</v>
      </c>
      <c r="AG391" t="s">
        <v>747</v>
      </c>
      <c r="AH391" s="17">
        <v>450</v>
      </c>
      <c r="AI391" s="17" cm="1">
        <f t="array" ref="AI391">SUMPRODUCT(--(IFERROR(HOUR(Flights_2026_09_303334353637345[entry_hour]),-1)=HOUR(AF391)),--(IFERROR(Flights_2026_09_303334353637345[entry_sector],"")=AG391),--(IFERROR(Flights_2026_09_303334353637345[nfl],-1)&gt;=AH391),--(IFERROR(Flights_2026_09_303334353637345[nfl],-1)&lt;=IF(AH391=450,450,AH391+9)))</f>
        <v>0</v>
      </c>
    </row>
    <row r="392" spans="32:35" x14ac:dyDescent="0.2">
      <c r="AF392" s="2">
        <v>0.70833333333333337</v>
      </c>
      <c r="AG392" t="s">
        <v>743</v>
      </c>
      <c r="AH392" s="17">
        <v>200</v>
      </c>
      <c r="AI392" s="17" cm="1">
        <f t="array" ref="AI392">SUMPRODUCT(--(IFERROR(HOUR(Flights_2026_09_303334353637345[entry_hour]),-1)=HOUR(AF392)),--(IFERROR(Flights_2026_09_303334353637345[entry_sector],"")=AG392),--(IFERROR(Flights_2026_09_303334353637345[nfl],-1)&gt;=AH392),--(IFERROR(Flights_2026_09_303334353637345[nfl],-1)&lt;=IF(AH392=450,450,AH392+9)))</f>
        <v>0</v>
      </c>
    </row>
    <row r="393" spans="32:35" x14ac:dyDescent="0.2">
      <c r="AF393" s="2">
        <v>0.70833333333333337</v>
      </c>
      <c r="AG393" t="s">
        <v>743</v>
      </c>
      <c r="AH393" s="17">
        <v>210</v>
      </c>
      <c r="AI393" s="17" cm="1">
        <f t="array" ref="AI393">SUMPRODUCT(--(IFERROR(HOUR(Flights_2026_09_303334353637345[entry_hour]),-1)=HOUR(AF393)),--(IFERROR(Flights_2026_09_303334353637345[entry_sector],"")=AG393),--(IFERROR(Flights_2026_09_303334353637345[nfl],-1)&gt;=AH393),--(IFERROR(Flights_2026_09_303334353637345[nfl],-1)&lt;=IF(AH393=450,450,AH393+9)))</f>
        <v>0</v>
      </c>
    </row>
    <row r="394" spans="32:35" x14ac:dyDescent="0.2">
      <c r="AF394" s="2">
        <v>0.70833333333333337</v>
      </c>
      <c r="AG394" t="s">
        <v>743</v>
      </c>
      <c r="AH394" s="17">
        <v>220</v>
      </c>
      <c r="AI394" s="17" cm="1">
        <f t="array" ref="AI394">SUMPRODUCT(--(IFERROR(HOUR(Flights_2026_09_303334353637345[entry_hour]),-1)=HOUR(AF394)),--(IFERROR(Flights_2026_09_303334353637345[entry_sector],"")=AG394),--(IFERROR(Flights_2026_09_303334353637345[nfl],-1)&gt;=AH394),--(IFERROR(Flights_2026_09_303334353637345[nfl],-1)&lt;=IF(AH394=450,450,AH394+9)))</f>
        <v>0</v>
      </c>
    </row>
    <row r="395" spans="32:35" x14ac:dyDescent="0.2">
      <c r="AF395" s="2">
        <v>0.70833333333333337</v>
      </c>
      <c r="AG395" t="s">
        <v>743</v>
      </c>
      <c r="AH395" s="17">
        <v>230</v>
      </c>
      <c r="AI395" s="17" cm="1">
        <f t="array" ref="AI395">SUMPRODUCT(--(IFERROR(HOUR(Flights_2026_09_303334353637345[entry_hour]),-1)=HOUR(AF395)),--(IFERROR(Flights_2026_09_303334353637345[entry_sector],"")=AG395),--(IFERROR(Flights_2026_09_303334353637345[nfl],-1)&gt;=AH395),--(IFERROR(Flights_2026_09_303334353637345[nfl],-1)&lt;=IF(AH395=450,450,AH395+9)))</f>
        <v>0</v>
      </c>
    </row>
    <row r="396" spans="32:35" x14ac:dyDescent="0.2">
      <c r="AF396" s="2">
        <v>0.70833333333333337</v>
      </c>
      <c r="AG396" t="s">
        <v>743</v>
      </c>
      <c r="AH396" s="17">
        <v>240</v>
      </c>
      <c r="AI396" s="17" cm="1">
        <f t="array" ref="AI396">SUMPRODUCT(--(IFERROR(HOUR(Flights_2026_09_303334353637345[entry_hour]),-1)=HOUR(AF396)),--(IFERROR(Flights_2026_09_303334353637345[entry_sector],"")=AG396),--(IFERROR(Flights_2026_09_303334353637345[nfl],-1)&gt;=AH396),--(IFERROR(Flights_2026_09_303334353637345[nfl],-1)&lt;=IF(AH396=450,450,AH396+9)))</f>
        <v>0</v>
      </c>
    </row>
    <row r="397" spans="32:35" x14ac:dyDescent="0.2">
      <c r="AF397" s="2">
        <v>0.70833333333333337</v>
      </c>
      <c r="AG397" t="s">
        <v>743</v>
      </c>
      <c r="AH397" s="17">
        <v>250</v>
      </c>
      <c r="AI397" s="17" cm="1">
        <f t="array" ref="AI397">SUMPRODUCT(--(IFERROR(HOUR(Flights_2026_09_303334353637345[entry_hour]),-1)=HOUR(AF397)),--(IFERROR(Flights_2026_09_303334353637345[entry_sector],"")=AG397),--(IFERROR(Flights_2026_09_303334353637345[nfl],-1)&gt;=AH397),--(IFERROR(Flights_2026_09_303334353637345[nfl],-1)&lt;=IF(AH397=450,450,AH397+9)))</f>
        <v>0</v>
      </c>
    </row>
    <row r="398" spans="32:35" x14ac:dyDescent="0.2">
      <c r="AF398" s="2">
        <v>0.70833333333333337</v>
      </c>
      <c r="AG398" t="s">
        <v>743</v>
      </c>
      <c r="AH398" s="17">
        <v>260</v>
      </c>
      <c r="AI398" s="17" cm="1">
        <f t="array" ref="AI398">SUMPRODUCT(--(IFERROR(HOUR(Flights_2026_09_303334353637345[entry_hour]),-1)=HOUR(AF398)),--(IFERROR(Flights_2026_09_303334353637345[entry_sector],"")=AG398),--(IFERROR(Flights_2026_09_303334353637345[nfl],-1)&gt;=AH398),--(IFERROR(Flights_2026_09_303334353637345[nfl],-1)&lt;=IF(AH398=450,450,AH398+9)))</f>
        <v>0</v>
      </c>
    </row>
    <row r="399" spans="32:35" x14ac:dyDescent="0.2">
      <c r="AF399" s="2">
        <v>0.70833333333333337</v>
      </c>
      <c r="AG399" t="s">
        <v>743</v>
      </c>
      <c r="AH399" s="17">
        <v>270</v>
      </c>
      <c r="AI399" s="17" cm="1">
        <f t="array" ref="AI399">SUMPRODUCT(--(IFERROR(HOUR(Flights_2026_09_303334353637345[entry_hour]),-1)=HOUR(AF399)),--(IFERROR(Flights_2026_09_303334353637345[entry_sector],"")=AG399),--(IFERROR(Flights_2026_09_303334353637345[nfl],-1)&gt;=AH399),--(IFERROR(Flights_2026_09_303334353637345[nfl],-1)&lt;=IF(AH399=450,450,AH399+9)))</f>
        <v>0</v>
      </c>
    </row>
    <row r="400" spans="32:35" x14ac:dyDescent="0.2">
      <c r="AF400" s="2">
        <v>0.70833333333333337</v>
      </c>
      <c r="AG400" t="s">
        <v>743</v>
      </c>
      <c r="AH400" s="17">
        <v>280</v>
      </c>
      <c r="AI400" s="17" cm="1">
        <f t="array" ref="AI400">SUMPRODUCT(--(IFERROR(HOUR(Flights_2026_09_303334353637345[entry_hour]),-1)=HOUR(AF400)),--(IFERROR(Flights_2026_09_303334353637345[entry_sector],"")=AG400),--(IFERROR(Flights_2026_09_303334353637345[nfl],-1)&gt;=AH400),--(IFERROR(Flights_2026_09_303334353637345[nfl],-1)&lt;=IF(AH400=450,450,AH400+9)))</f>
        <v>0</v>
      </c>
    </row>
    <row r="401" spans="1:35" x14ac:dyDescent="0.2">
      <c r="AF401" s="2">
        <v>0.70833333333333337</v>
      </c>
      <c r="AG401" t="s">
        <v>743</v>
      </c>
      <c r="AH401" s="17">
        <v>290</v>
      </c>
      <c r="AI401" s="17" cm="1">
        <f t="array" ref="AI401">SUMPRODUCT(--(IFERROR(HOUR(Flights_2026_09_303334353637345[entry_hour]),-1)=HOUR(AF401)),--(IFERROR(Flights_2026_09_303334353637345[entry_sector],"")=AG401),--(IFERROR(Flights_2026_09_303334353637345[nfl],-1)&gt;=AH401),--(IFERROR(Flights_2026_09_303334353637345[nfl],-1)&lt;=IF(AH401=450,450,AH401+9)))</f>
        <v>0</v>
      </c>
    </row>
    <row r="402" spans="1:35" x14ac:dyDescent="0.2">
      <c r="AF402" s="2">
        <v>0.70833333333333337</v>
      </c>
      <c r="AG402" t="s">
        <v>743</v>
      </c>
      <c r="AH402" s="17">
        <v>300</v>
      </c>
      <c r="AI402" s="17" cm="1">
        <f t="array" ref="AI402">SUMPRODUCT(--(IFERROR(HOUR(Flights_2026_09_303334353637345[entry_hour]),-1)=HOUR(AF402)),--(IFERROR(Flights_2026_09_303334353637345[entry_sector],"")=AG402),--(IFERROR(Flights_2026_09_303334353637345[nfl],-1)&gt;=AH402),--(IFERROR(Flights_2026_09_303334353637345[nfl],-1)&lt;=IF(AH402=450,450,AH402+9)))</f>
        <v>0</v>
      </c>
    </row>
    <row r="403" spans="1:35" x14ac:dyDescent="0.2">
      <c r="AF403" s="2">
        <v>0.70833333333333337</v>
      </c>
      <c r="AG403" t="s">
        <v>743</v>
      </c>
      <c r="AH403" s="17">
        <v>310</v>
      </c>
      <c r="AI403" s="17" cm="1">
        <f t="array" ref="AI403">SUMPRODUCT(--(IFERROR(HOUR(Flights_2026_09_303334353637345[entry_hour]),-1)=HOUR(AF403)),--(IFERROR(Flights_2026_09_303334353637345[entry_sector],"")=AG403),--(IFERROR(Flights_2026_09_303334353637345[nfl],-1)&gt;=AH403),--(IFERROR(Flights_2026_09_303334353637345[nfl],-1)&lt;=IF(AH403=450,450,AH403+9)))</f>
        <v>0</v>
      </c>
    </row>
    <row r="404" spans="1:35" x14ac:dyDescent="0.2">
      <c r="AF404" s="2">
        <v>0.70833333333333337</v>
      </c>
      <c r="AG404" t="s">
        <v>743</v>
      </c>
      <c r="AH404" s="17">
        <v>320</v>
      </c>
      <c r="AI404" s="17" cm="1">
        <f t="array" ref="AI404">SUMPRODUCT(--(IFERROR(HOUR(Flights_2026_09_303334353637345[entry_hour]),-1)=HOUR(AF404)),--(IFERROR(Flights_2026_09_303334353637345[entry_sector],"")=AG404),--(IFERROR(Flights_2026_09_303334353637345[nfl],-1)&gt;=AH404),--(IFERROR(Flights_2026_09_303334353637345[nfl],-1)&lt;=IF(AH404=450,450,AH404+9)))</f>
        <v>0</v>
      </c>
    </row>
    <row r="405" spans="1:35" x14ac:dyDescent="0.2">
      <c r="AF405" s="2">
        <v>0.70833333333333337</v>
      </c>
      <c r="AG405" t="s">
        <v>743</v>
      </c>
      <c r="AH405" s="17">
        <v>330</v>
      </c>
      <c r="AI405" s="17" cm="1">
        <f t="array" ref="AI405">SUMPRODUCT(--(IFERROR(HOUR(Flights_2026_09_303334353637345[entry_hour]),-1)=HOUR(AF405)),--(IFERROR(Flights_2026_09_303334353637345[entry_sector],"")=AG405),--(IFERROR(Flights_2026_09_303334353637345[nfl],-1)&gt;=AH405),--(IFERROR(Flights_2026_09_303334353637345[nfl],-1)&lt;=IF(AH405=450,450,AH405+9)))</f>
        <v>0</v>
      </c>
    </row>
    <row r="406" spans="1:35" x14ac:dyDescent="0.2">
      <c r="AF406" s="2">
        <v>0.70833333333333337</v>
      </c>
      <c r="AG406" t="s">
        <v>743</v>
      </c>
      <c r="AH406" s="17">
        <v>340</v>
      </c>
      <c r="AI406" s="17" cm="1">
        <f t="array" ref="AI406">SUMPRODUCT(--(IFERROR(HOUR(Flights_2026_09_303334353637345[entry_hour]),-1)=HOUR(AF406)),--(IFERROR(Flights_2026_09_303334353637345[entry_sector],"")=AG406),--(IFERROR(Flights_2026_09_303334353637345[nfl],-1)&gt;=AH406),--(IFERROR(Flights_2026_09_303334353637345[nfl],-1)&lt;=IF(AH406=450,450,AH406+9)))</f>
        <v>0</v>
      </c>
    </row>
    <row r="407" spans="1:35" x14ac:dyDescent="0.2">
      <c r="AF407" s="2">
        <v>0.70833333333333337</v>
      </c>
      <c r="AG407" t="s">
        <v>743</v>
      </c>
      <c r="AH407" s="17">
        <v>350</v>
      </c>
      <c r="AI407" s="17" cm="1">
        <f t="array" ref="AI407">SUMPRODUCT(--(IFERROR(HOUR(Flights_2026_09_303334353637345[entry_hour]),-1)=HOUR(AF407)),--(IFERROR(Flights_2026_09_303334353637345[entry_sector],"")=AG407),--(IFERROR(Flights_2026_09_303334353637345[nfl],-1)&gt;=AH407),--(IFERROR(Flights_2026_09_303334353637345[nfl],-1)&lt;=IF(AH407=450,450,AH407+9)))</f>
        <v>0</v>
      </c>
    </row>
    <row r="408" spans="1:35" x14ac:dyDescent="0.2">
      <c r="AF408" s="2">
        <v>0.70833333333333337</v>
      </c>
      <c r="AG408" t="s">
        <v>743</v>
      </c>
      <c r="AH408" s="17">
        <v>360</v>
      </c>
      <c r="AI408" s="17" cm="1">
        <f t="array" ref="AI408">SUMPRODUCT(--(IFERROR(HOUR(Flights_2026_09_303334353637345[entry_hour]),-1)=HOUR(AF408)),--(IFERROR(Flights_2026_09_303334353637345[entry_sector],"")=AG408),--(IFERROR(Flights_2026_09_303334353637345[nfl],-1)&gt;=AH408),--(IFERROR(Flights_2026_09_303334353637345[nfl],-1)&lt;=IF(AH408=450,450,AH408+9)))</f>
        <v>0</v>
      </c>
    </row>
    <row r="409" spans="1:35" x14ac:dyDescent="0.2">
      <c r="AF409" s="2">
        <v>0.70833333333333337</v>
      </c>
      <c r="AG409" t="s">
        <v>743</v>
      </c>
      <c r="AH409" s="17">
        <v>370</v>
      </c>
      <c r="AI409" s="17" cm="1">
        <f t="array" ref="AI409">SUMPRODUCT(--(IFERROR(HOUR(Flights_2026_09_303334353637345[entry_hour]),-1)=HOUR(AF409)),--(IFERROR(Flights_2026_09_303334353637345[entry_sector],"")=AG409),--(IFERROR(Flights_2026_09_303334353637345[nfl],-1)&gt;=AH409),--(IFERROR(Flights_2026_09_303334353637345[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303334353637345[entry_hour]),-1)=HOUR(AF410)),--(IFERROR(Flights_2026_09_303334353637345[entry_sector],"")=AG410),--(IFERROR(Flights_2026_09_303334353637345[nfl],-1)&gt;=AH410),--(IFERROR(Flights_2026_09_303334353637345[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303334353637345[entry_hour]),-1)=HOUR(AF411)),--(IFERROR(Flights_2026_09_303334353637345[entry_sector],"")=AG411),--(IFERROR(Flights_2026_09_303334353637345[nfl],-1)&gt;=AH411),--(IFERROR(Flights_2026_09_303334353637345[nfl],-1)&lt;=IF(AH411=450,450,AH411+9)))</f>
        <v>0</v>
      </c>
    </row>
    <row r="412" spans="1:35" x14ac:dyDescent="0.2">
      <c r="AF412" s="2">
        <v>0.70833333333333337</v>
      </c>
      <c r="AG412" t="s">
        <v>743</v>
      </c>
      <c r="AH412" s="17">
        <v>400</v>
      </c>
      <c r="AI412" s="17" cm="1">
        <f t="array" ref="AI412">SUMPRODUCT(--(IFERROR(HOUR(Flights_2026_09_303334353637345[entry_hour]),-1)=HOUR(AF412)),--(IFERROR(Flights_2026_09_303334353637345[entry_sector],"")=AG412),--(IFERROR(Flights_2026_09_303334353637345[nfl],-1)&gt;=AH412),--(IFERROR(Flights_2026_09_303334353637345[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303334353637345[entry_hour]),-1)=HOUR(AF413)),--(IFERROR(Flights_2026_09_303334353637345[entry_sector],"")=AG413),--(IFERROR(Flights_2026_09_303334353637345[nfl],-1)&gt;=AH413),--(IFERROR(Flights_2026_09_303334353637345[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303334353637345[entry_hour]),-1)=HOUR(AF414)),--(IFERROR(Flights_2026_09_303334353637345[entry_sector],"")=AG414),--(IFERROR(Flights_2026_09_303334353637345[nfl],-1)&gt;=AH414),--(IFERROR(Flights_2026_09_303334353637345[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entry_hour]),-1)=HOUR(AF415)),--(IFERROR(Flights_2026_09_303334353637345[entry_sector],"")=AG415),--(IFERROR(Flights_2026_09_303334353637345[nfl],-1)&gt;=AH415),--(IFERROR(Flights_2026_09_303334353637345[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entry_hour]),-1)=HOUR(AF416)),--(IFERROR(Flights_2026_09_303334353637345[entry_sector],"")=AG416),--(IFERROR(Flights_2026_09_303334353637345[nfl],-1)&gt;=AH416),--(IFERROR(Flights_2026_09_303334353637345[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entry_hour]),-1)=HOUR(AF417)),--(IFERROR(Flights_2026_09_303334353637345[entry_sector],"")=AG417),--(IFERROR(Flights_2026_09_303334353637345[nfl],-1)&gt;=AH417),--(IFERROR(Flights_2026_09_303334353637345[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entry_hour]),-1)=HOUR(AF418)),--(IFERROR(Flights_2026_09_303334353637345[entry_sector],"")=AG418),--(IFERROR(Flights_2026_09_303334353637345[nfl],-1)&gt;=AH418),--(IFERROR(Flights_2026_09_303334353637345[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entry_hour]),-1)=HOUR(AF419)),--(IFERROR(Flights_2026_09_303334353637345[entry_sector],"")=AG419),--(IFERROR(Flights_2026_09_303334353637345[nfl],-1)&gt;=AH419),--(IFERROR(Flights_2026_09_303334353637345[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entry_hour]),-1)=HOUR(AF420)),--(IFERROR(Flights_2026_09_303334353637345[entry_sector],"")=AG420),--(IFERROR(Flights_2026_09_303334353637345[nfl],-1)&gt;=AH420),--(IFERROR(Flights_2026_09_303334353637345[nfl],-1)&lt;=IF(AH420=450,450,AH420+9)))</f>
        <v>2</v>
      </c>
    </row>
    <row r="421" spans="1:35" x14ac:dyDescent="0.2">
      <c r="A421" s="18"/>
      <c r="B421" s="27"/>
      <c r="C421" s="27"/>
      <c r="D421" s="26"/>
      <c r="E421" s="26"/>
      <c r="AF421" s="2">
        <v>0.70833333333333337</v>
      </c>
      <c r="AG421" t="s">
        <v>744</v>
      </c>
      <c r="AH421" s="17">
        <v>230</v>
      </c>
      <c r="AI421" s="17" cm="1">
        <f t="array" ref="AI421">SUMPRODUCT(--(IFERROR(HOUR(Flights_2026_09_303334353637345[entry_hour]),-1)=HOUR(AF421)),--(IFERROR(Flights_2026_09_303334353637345[entry_sector],"")=AG421),--(IFERROR(Flights_2026_09_303334353637345[nfl],-1)&gt;=AH421),--(IFERROR(Flights_2026_09_303334353637345[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entry_hour]),-1)=HOUR(AF422)),--(IFERROR(Flights_2026_09_303334353637345[entry_sector],"")=AG422),--(IFERROR(Flights_2026_09_303334353637345[nfl],-1)&gt;=AH422),--(IFERROR(Flights_2026_09_303334353637345[nfl],-1)&lt;=IF(AH422=450,450,AH422+9)))</f>
        <v>0</v>
      </c>
    </row>
    <row r="423" spans="1:35" x14ac:dyDescent="0.2">
      <c r="AF423" s="2">
        <v>0.70833333333333337</v>
      </c>
      <c r="AG423" t="s">
        <v>744</v>
      </c>
      <c r="AH423" s="17">
        <v>250</v>
      </c>
      <c r="AI423" s="17" cm="1">
        <f t="array" ref="AI423">SUMPRODUCT(--(IFERROR(HOUR(Flights_2026_09_303334353637345[entry_hour]),-1)=HOUR(AF423)),--(IFERROR(Flights_2026_09_303334353637345[entry_sector],"")=AG423),--(IFERROR(Flights_2026_09_303334353637345[nfl],-1)&gt;=AH423),--(IFERROR(Flights_2026_09_303334353637345[nfl],-1)&lt;=IF(AH423=450,450,AH423+9)))</f>
        <v>0</v>
      </c>
    </row>
    <row r="424" spans="1:35" x14ac:dyDescent="0.2">
      <c r="AF424" s="2">
        <v>0.70833333333333337</v>
      </c>
      <c r="AG424" t="s">
        <v>744</v>
      </c>
      <c r="AH424" s="17">
        <v>260</v>
      </c>
      <c r="AI424" s="17" cm="1">
        <f t="array" ref="AI424">SUMPRODUCT(--(IFERROR(HOUR(Flights_2026_09_303334353637345[entry_hour]),-1)=HOUR(AF424)),--(IFERROR(Flights_2026_09_303334353637345[entry_sector],"")=AG424),--(IFERROR(Flights_2026_09_303334353637345[nfl],-1)&gt;=AH424),--(IFERROR(Flights_2026_09_303334353637345[nfl],-1)&lt;=IF(AH424=450,450,AH424+9)))</f>
        <v>0</v>
      </c>
    </row>
    <row r="425" spans="1:35" x14ac:dyDescent="0.2">
      <c r="AF425" s="2">
        <v>0.70833333333333337</v>
      </c>
      <c r="AG425" t="s">
        <v>744</v>
      </c>
      <c r="AH425" s="17">
        <v>270</v>
      </c>
      <c r="AI425" s="17" cm="1">
        <f t="array" ref="AI425">SUMPRODUCT(--(IFERROR(HOUR(Flights_2026_09_303334353637345[entry_hour]),-1)=HOUR(AF425)),--(IFERROR(Flights_2026_09_303334353637345[entry_sector],"")=AG425),--(IFERROR(Flights_2026_09_303334353637345[nfl],-1)&gt;=AH425),--(IFERROR(Flights_2026_09_303334353637345[nfl],-1)&lt;=IF(AH425=450,450,AH425+9)))</f>
        <v>0</v>
      </c>
    </row>
    <row r="426" spans="1:35" x14ac:dyDescent="0.2">
      <c r="AF426" s="2">
        <v>0.70833333333333337</v>
      </c>
      <c r="AG426" t="s">
        <v>744</v>
      </c>
      <c r="AH426" s="17">
        <v>280</v>
      </c>
      <c r="AI426" s="17" cm="1">
        <f t="array" ref="AI426">SUMPRODUCT(--(IFERROR(HOUR(Flights_2026_09_303334353637345[entry_hour]),-1)=HOUR(AF426)),--(IFERROR(Flights_2026_09_303334353637345[entry_sector],"")=AG426),--(IFERROR(Flights_2026_09_303334353637345[nfl],-1)&gt;=AH426),--(IFERROR(Flights_2026_09_303334353637345[nfl],-1)&lt;=IF(AH426=450,450,AH426+9)))</f>
        <v>0</v>
      </c>
    </row>
    <row r="427" spans="1:35" x14ac:dyDescent="0.2">
      <c r="AF427" s="2">
        <v>0.70833333333333337</v>
      </c>
      <c r="AG427" t="s">
        <v>744</v>
      </c>
      <c r="AH427" s="17">
        <v>290</v>
      </c>
      <c r="AI427" s="17" cm="1">
        <f t="array" ref="AI427">SUMPRODUCT(--(IFERROR(HOUR(Flights_2026_09_303334353637345[entry_hour]),-1)=HOUR(AF427)),--(IFERROR(Flights_2026_09_303334353637345[entry_sector],"")=AG427),--(IFERROR(Flights_2026_09_303334353637345[nfl],-1)&gt;=AH427),--(IFERROR(Flights_2026_09_303334353637345[nfl],-1)&lt;=IF(AH427=450,450,AH427+9)))</f>
        <v>0</v>
      </c>
    </row>
    <row r="428" spans="1:35" x14ac:dyDescent="0.2">
      <c r="AF428" s="2">
        <v>0.70833333333333337</v>
      </c>
      <c r="AG428" t="s">
        <v>744</v>
      </c>
      <c r="AH428" s="17">
        <v>300</v>
      </c>
      <c r="AI428" s="17" cm="1">
        <f t="array" ref="AI428">SUMPRODUCT(--(IFERROR(HOUR(Flights_2026_09_303334353637345[entry_hour]),-1)=HOUR(AF428)),--(IFERROR(Flights_2026_09_303334353637345[entry_sector],"")=AG428),--(IFERROR(Flights_2026_09_303334353637345[nfl],-1)&gt;=AH428),--(IFERROR(Flights_2026_09_303334353637345[nfl],-1)&lt;=IF(AH428=450,450,AH428+9)))</f>
        <v>0</v>
      </c>
    </row>
    <row r="429" spans="1:35" x14ac:dyDescent="0.2">
      <c r="AF429" s="2">
        <v>0.70833333333333337</v>
      </c>
      <c r="AG429" t="s">
        <v>744</v>
      </c>
      <c r="AH429" s="17">
        <v>310</v>
      </c>
      <c r="AI429" s="17" cm="1">
        <f t="array" ref="AI429">SUMPRODUCT(--(IFERROR(HOUR(Flights_2026_09_303334353637345[entry_hour]),-1)=HOUR(AF429)),--(IFERROR(Flights_2026_09_303334353637345[entry_sector],"")=AG429),--(IFERROR(Flights_2026_09_303334353637345[nfl],-1)&gt;=AH429),--(IFERROR(Flights_2026_09_303334353637345[nfl],-1)&lt;=IF(AH429=450,450,AH429+9)))</f>
        <v>0</v>
      </c>
    </row>
    <row r="430" spans="1:35" x14ac:dyDescent="0.2">
      <c r="AF430" s="2">
        <v>0.70833333333333337</v>
      </c>
      <c r="AG430" t="s">
        <v>744</v>
      </c>
      <c r="AH430" s="17">
        <v>320</v>
      </c>
      <c r="AI430" s="17" cm="1">
        <f t="array" ref="AI430">SUMPRODUCT(--(IFERROR(HOUR(Flights_2026_09_303334353637345[entry_hour]),-1)=HOUR(AF430)),--(IFERROR(Flights_2026_09_303334353637345[entry_sector],"")=AG430),--(IFERROR(Flights_2026_09_303334353637345[nfl],-1)&gt;=AH430),--(IFERROR(Flights_2026_09_303334353637345[nfl],-1)&lt;=IF(AH430=450,450,AH430+9)))</f>
        <v>0</v>
      </c>
    </row>
    <row r="431" spans="1:35" x14ac:dyDescent="0.2">
      <c r="AF431" s="2">
        <v>0.70833333333333337</v>
      </c>
      <c r="AG431" t="s">
        <v>744</v>
      </c>
      <c r="AH431" s="17">
        <v>330</v>
      </c>
      <c r="AI431" s="17" cm="1">
        <f t="array" ref="AI431">SUMPRODUCT(--(IFERROR(HOUR(Flights_2026_09_303334353637345[entry_hour]),-1)=HOUR(AF431)),--(IFERROR(Flights_2026_09_303334353637345[entry_sector],"")=AG431),--(IFERROR(Flights_2026_09_303334353637345[nfl],-1)&gt;=AH431),--(IFERROR(Flights_2026_09_303334353637345[nfl],-1)&lt;=IF(AH431=450,450,AH431+9)))</f>
        <v>1</v>
      </c>
    </row>
    <row r="432" spans="1:35" x14ac:dyDescent="0.2">
      <c r="AF432" s="2">
        <v>0.70833333333333337</v>
      </c>
      <c r="AG432" t="s">
        <v>744</v>
      </c>
      <c r="AH432" s="17">
        <v>340</v>
      </c>
      <c r="AI432" s="17" cm="1">
        <f t="array" ref="AI432">SUMPRODUCT(--(IFERROR(HOUR(Flights_2026_09_303334353637345[entry_hour]),-1)=HOUR(AF432)),--(IFERROR(Flights_2026_09_303334353637345[entry_sector],"")=AG432),--(IFERROR(Flights_2026_09_303334353637345[nfl],-1)&gt;=AH432),--(IFERROR(Flights_2026_09_303334353637345[nfl],-1)&lt;=IF(AH432=450,450,AH432+9)))</f>
        <v>0</v>
      </c>
    </row>
    <row r="433" spans="32:35" x14ac:dyDescent="0.2">
      <c r="AF433" s="2">
        <v>0.70833333333333337</v>
      </c>
      <c r="AG433" t="s">
        <v>744</v>
      </c>
      <c r="AH433" s="17">
        <v>350</v>
      </c>
      <c r="AI433" s="17" cm="1">
        <f t="array" ref="AI433">SUMPRODUCT(--(IFERROR(HOUR(Flights_2026_09_303334353637345[entry_hour]),-1)=HOUR(AF433)),--(IFERROR(Flights_2026_09_303334353637345[entry_sector],"")=AG433),--(IFERROR(Flights_2026_09_303334353637345[nfl],-1)&gt;=AH433),--(IFERROR(Flights_2026_09_303334353637345[nfl],-1)&lt;=IF(AH433=450,450,AH433+9)))</f>
        <v>1</v>
      </c>
    </row>
    <row r="434" spans="32:35" x14ac:dyDescent="0.2">
      <c r="AF434" s="2">
        <v>0.70833333333333337</v>
      </c>
      <c r="AG434" t="s">
        <v>744</v>
      </c>
      <c r="AH434" s="17">
        <v>360</v>
      </c>
      <c r="AI434" s="17" cm="1">
        <f t="array" ref="AI434">SUMPRODUCT(--(IFERROR(HOUR(Flights_2026_09_303334353637345[entry_hour]),-1)=HOUR(AF434)),--(IFERROR(Flights_2026_09_303334353637345[entry_sector],"")=AG434),--(IFERROR(Flights_2026_09_303334353637345[nfl],-1)&gt;=AH434),--(IFERROR(Flights_2026_09_303334353637345[nfl],-1)&lt;=IF(AH434=450,450,AH434+9)))</f>
        <v>0</v>
      </c>
    </row>
    <row r="435" spans="32:35" x14ac:dyDescent="0.2">
      <c r="AF435" s="2">
        <v>0.70833333333333337</v>
      </c>
      <c r="AG435" t="s">
        <v>744</v>
      </c>
      <c r="AH435" s="17">
        <v>370</v>
      </c>
      <c r="AI435" s="17" cm="1">
        <f t="array" ref="AI435">SUMPRODUCT(--(IFERROR(HOUR(Flights_2026_09_303334353637345[entry_hour]),-1)=HOUR(AF435)),--(IFERROR(Flights_2026_09_303334353637345[entry_sector],"")=AG435),--(IFERROR(Flights_2026_09_303334353637345[nfl],-1)&gt;=AH435),--(IFERROR(Flights_2026_09_303334353637345[nfl],-1)&lt;=IF(AH435=450,450,AH435+9)))</f>
        <v>1</v>
      </c>
    </row>
    <row r="436" spans="32:35" x14ac:dyDescent="0.2">
      <c r="AF436" s="2">
        <v>0.70833333333333337</v>
      </c>
      <c r="AG436" t="s">
        <v>744</v>
      </c>
      <c r="AH436" s="17">
        <v>380</v>
      </c>
      <c r="AI436" s="17" cm="1">
        <f t="array" ref="AI436">SUMPRODUCT(--(IFERROR(HOUR(Flights_2026_09_303334353637345[entry_hour]),-1)=HOUR(AF436)),--(IFERROR(Flights_2026_09_303334353637345[entry_sector],"")=AG436),--(IFERROR(Flights_2026_09_303334353637345[nfl],-1)&gt;=AH436),--(IFERROR(Flights_2026_09_303334353637345[nfl],-1)&lt;=IF(AH436=450,450,AH436+9)))</f>
        <v>1</v>
      </c>
    </row>
    <row r="437" spans="32:35" x14ac:dyDescent="0.2">
      <c r="AF437" s="2">
        <v>0.70833333333333337</v>
      </c>
      <c r="AG437" t="s">
        <v>744</v>
      </c>
      <c r="AH437" s="17">
        <v>390</v>
      </c>
      <c r="AI437" s="17" cm="1">
        <f t="array" ref="AI437">SUMPRODUCT(--(IFERROR(HOUR(Flights_2026_09_303334353637345[entry_hour]),-1)=HOUR(AF437)),--(IFERROR(Flights_2026_09_303334353637345[entry_sector],"")=AG437),--(IFERROR(Flights_2026_09_303334353637345[nfl],-1)&gt;=AH437),--(IFERROR(Flights_2026_09_303334353637345[nfl],-1)&lt;=IF(AH437=450,450,AH437+9)))</f>
        <v>0</v>
      </c>
    </row>
    <row r="438" spans="32:35" x14ac:dyDescent="0.2">
      <c r="AF438" s="2">
        <v>0.70833333333333337</v>
      </c>
      <c r="AG438" t="s">
        <v>744</v>
      </c>
      <c r="AH438" s="17">
        <v>400</v>
      </c>
      <c r="AI438" s="17" cm="1">
        <f t="array" ref="AI438">SUMPRODUCT(--(IFERROR(HOUR(Flights_2026_09_303334353637345[entry_hour]),-1)=HOUR(AF438)),--(IFERROR(Flights_2026_09_303334353637345[entry_sector],"")=AG438),--(IFERROR(Flights_2026_09_303334353637345[nfl],-1)&gt;=AH438),--(IFERROR(Flights_2026_09_303334353637345[nfl],-1)&lt;=IF(AH438=450,450,AH438+9)))</f>
        <v>0</v>
      </c>
    </row>
    <row r="439" spans="32:35" x14ac:dyDescent="0.2">
      <c r="AF439" s="2">
        <v>0.70833333333333337</v>
      </c>
      <c r="AG439" t="s">
        <v>744</v>
      </c>
      <c r="AH439" s="17">
        <v>410</v>
      </c>
      <c r="AI439" s="17" cm="1">
        <f t="array" ref="AI439">SUMPRODUCT(--(IFERROR(HOUR(Flights_2026_09_303334353637345[entry_hour]),-1)=HOUR(AF439)),--(IFERROR(Flights_2026_09_303334353637345[entry_sector],"")=AG439),--(IFERROR(Flights_2026_09_303334353637345[nfl],-1)&gt;=AH439),--(IFERROR(Flights_2026_09_303334353637345[nfl],-1)&lt;=IF(AH439=450,450,AH439+9)))</f>
        <v>0</v>
      </c>
    </row>
    <row r="440" spans="32:35" x14ac:dyDescent="0.2">
      <c r="AF440" s="2">
        <v>0.70833333333333337</v>
      </c>
      <c r="AG440" t="s">
        <v>744</v>
      </c>
      <c r="AH440" s="17">
        <v>420</v>
      </c>
      <c r="AI440" s="17" cm="1">
        <f t="array" ref="AI440">SUMPRODUCT(--(IFERROR(HOUR(Flights_2026_09_303334353637345[entry_hour]),-1)=HOUR(AF440)),--(IFERROR(Flights_2026_09_303334353637345[entry_sector],"")=AG440),--(IFERROR(Flights_2026_09_303334353637345[nfl],-1)&gt;=AH440),--(IFERROR(Flights_2026_09_303334353637345[nfl],-1)&lt;=IF(AH440=450,450,AH440+9)))</f>
        <v>0</v>
      </c>
    </row>
    <row r="441" spans="32:35" x14ac:dyDescent="0.2">
      <c r="AF441" s="2">
        <v>0.70833333333333337</v>
      </c>
      <c r="AG441" t="s">
        <v>744</v>
      </c>
      <c r="AH441" s="17">
        <v>430</v>
      </c>
      <c r="AI441" s="17" cm="1">
        <f t="array" ref="AI441">SUMPRODUCT(--(IFERROR(HOUR(Flights_2026_09_303334353637345[entry_hour]),-1)=HOUR(AF441)),--(IFERROR(Flights_2026_09_303334353637345[entry_sector],"")=AG441),--(IFERROR(Flights_2026_09_303334353637345[nfl],-1)&gt;=AH441),--(IFERROR(Flights_2026_09_303334353637345[nfl],-1)&lt;=IF(AH441=450,450,AH441+9)))</f>
        <v>0</v>
      </c>
    </row>
    <row r="442" spans="32:35" x14ac:dyDescent="0.2">
      <c r="AF442" s="2">
        <v>0.70833333333333337</v>
      </c>
      <c r="AG442" t="s">
        <v>744</v>
      </c>
      <c r="AH442" s="17">
        <v>440</v>
      </c>
      <c r="AI442" s="17" cm="1">
        <f t="array" ref="AI442">SUMPRODUCT(--(IFERROR(HOUR(Flights_2026_09_303334353637345[entry_hour]),-1)=HOUR(AF442)),--(IFERROR(Flights_2026_09_303334353637345[entry_sector],"")=AG442),--(IFERROR(Flights_2026_09_303334353637345[nfl],-1)&gt;=AH442),--(IFERROR(Flights_2026_09_303334353637345[nfl],-1)&lt;=IF(AH442=450,450,AH442+9)))</f>
        <v>0</v>
      </c>
    </row>
    <row r="443" spans="32:35" x14ac:dyDescent="0.2">
      <c r="AF443" s="2">
        <v>0.70833333333333337</v>
      </c>
      <c r="AG443" t="s">
        <v>744</v>
      </c>
      <c r="AH443" s="17">
        <v>450</v>
      </c>
      <c r="AI443" s="17" cm="1">
        <f t="array" ref="AI443">SUMPRODUCT(--(IFERROR(HOUR(Flights_2026_09_303334353637345[entry_hour]),-1)=HOUR(AF443)),--(IFERROR(Flights_2026_09_303334353637345[entry_sector],"")=AG443),--(IFERROR(Flights_2026_09_303334353637345[nfl],-1)&gt;=AH443),--(IFERROR(Flights_2026_09_303334353637345[nfl],-1)&lt;=IF(AH443=450,450,AH443+9)))</f>
        <v>0</v>
      </c>
    </row>
    <row r="444" spans="32:35" x14ac:dyDescent="0.2">
      <c r="AF444" s="2">
        <v>0.70833333333333337</v>
      </c>
      <c r="AG444" t="s">
        <v>745</v>
      </c>
      <c r="AH444" s="17">
        <v>200</v>
      </c>
      <c r="AI444" s="17" cm="1">
        <f t="array" ref="AI444">SUMPRODUCT(--(IFERROR(HOUR(Flights_2026_09_303334353637345[entry_hour]),-1)=HOUR(AF444)),--(IFERROR(Flights_2026_09_303334353637345[entry_sector],"")=AG444),--(IFERROR(Flights_2026_09_303334353637345[nfl],-1)&gt;=AH444),--(IFERROR(Flights_2026_09_303334353637345[nfl],-1)&lt;=IF(AH444=450,450,AH444+9)))</f>
        <v>0</v>
      </c>
    </row>
    <row r="445" spans="32:35" x14ac:dyDescent="0.2">
      <c r="AF445" s="2">
        <v>0.70833333333333337</v>
      </c>
      <c r="AG445" t="s">
        <v>745</v>
      </c>
      <c r="AH445" s="17">
        <v>210</v>
      </c>
      <c r="AI445" s="17" cm="1">
        <f t="array" ref="AI445">SUMPRODUCT(--(IFERROR(HOUR(Flights_2026_09_303334353637345[entry_hour]),-1)=HOUR(AF445)),--(IFERROR(Flights_2026_09_303334353637345[entry_sector],"")=AG445),--(IFERROR(Flights_2026_09_303334353637345[nfl],-1)&gt;=AH445),--(IFERROR(Flights_2026_09_303334353637345[nfl],-1)&lt;=IF(AH445=450,450,AH445+9)))</f>
        <v>0</v>
      </c>
    </row>
    <row r="446" spans="32:35" x14ac:dyDescent="0.2">
      <c r="AF446" s="2">
        <v>0.70833333333333337</v>
      </c>
      <c r="AG446" t="s">
        <v>745</v>
      </c>
      <c r="AH446" s="17">
        <v>220</v>
      </c>
      <c r="AI446" s="17" cm="1">
        <f t="array" ref="AI446">SUMPRODUCT(--(IFERROR(HOUR(Flights_2026_09_303334353637345[entry_hour]),-1)=HOUR(AF446)),--(IFERROR(Flights_2026_09_303334353637345[entry_sector],"")=AG446),--(IFERROR(Flights_2026_09_303334353637345[nfl],-1)&gt;=AH446),--(IFERROR(Flights_2026_09_303334353637345[nfl],-1)&lt;=IF(AH446=450,450,AH446+9)))</f>
        <v>0</v>
      </c>
    </row>
    <row r="447" spans="32:35" x14ac:dyDescent="0.2">
      <c r="AF447" s="2">
        <v>0.70833333333333337</v>
      </c>
      <c r="AG447" t="s">
        <v>745</v>
      </c>
      <c r="AH447" s="17">
        <v>230</v>
      </c>
      <c r="AI447" s="17" cm="1">
        <f t="array" ref="AI447">SUMPRODUCT(--(IFERROR(HOUR(Flights_2026_09_303334353637345[entry_hour]),-1)=HOUR(AF447)),--(IFERROR(Flights_2026_09_303334353637345[entry_sector],"")=AG447),--(IFERROR(Flights_2026_09_303334353637345[nfl],-1)&gt;=AH447),--(IFERROR(Flights_2026_09_303334353637345[nfl],-1)&lt;=IF(AH447=450,450,AH447+9)))</f>
        <v>0</v>
      </c>
    </row>
    <row r="448" spans="32:35" x14ac:dyDescent="0.2">
      <c r="AF448" s="2">
        <v>0.70833333333333337</v>
      </c>
      <c r="AG448" t="s">
        <v>745</v>
      </c>
      <c r="AH448" s="17">
        <v>240</v>
      </c>
      <c r="AI448" s="17" cm="1">
        <f t="array" ref="AI448">SUMPRODUCT(--(IFERROR(HOUR(Flights_2026_09_303334353637345[entry_hour]),-1)=HOUR(AF448)),--(IFERROR(Flights_2026_09_303334353637345[entry_sector],"")=AG448),--(IFERROR(Flights_2026_09_303334353637345[nfl],-1)&gt;=AH448),--(IFERROR(Flights_2026_09_303334353637345[nfl],-1)&lt;=IF(AH448=450,450,AH448+9)))</f>
        <v>0</v>
      </c>
    </row>
    <row r="449" spans="32:35" x14ac:dyDescent="0.2">
      <c r="AF449" s="2">
        <v>0.70833333333333337</v>
      </c>
      <c r="AG449" t="s">
        <v>745</v>
      </c>
      <c r="AH449" s="17">
        <v>250</v>
      </c>
      <c r="AI449" s="17" cm="1">
        <f t="array" ref="AI449">SUMPRODUCT(--(IFERROR(HOUR(Flights_2026_09_303334353637345[entry_hour]),-1)=HOUR(AF449)),--(IFERROR(Flights_2026_09_303334353637345[entry_sector],"")=AG449),--(IFERROR(Flights_2026_09_303334353637345[nfl],-1)&gt;=AH449),--(IFERROR(Flights_2026_09_303334353637345[nfl],-1)&lt;=IF(AH449=450,450,AH449+9)))</f>
        <v>0</v>
      </c>
    </row>
    <row r="450" spans="32:35" x14ac:dyDescent="0.2">
      <c r="AF450" s="2">
        <v>0.70833333333333337</v>
      </c>
      <c r="AG450" t="s">
        <v>745</v>
      </c>
      <c r="AH450" s="17">
        <v>260</v>
      </c>
      <c r="AI450" s="17" cm="1">
        <f t="array" ref="AI450">SUMPRODUCT(--(IFERROR(HOUR(Flights_2026_09_303334353637345[entry_hour]),-1)=HOUR(AF450)),--(IFERROR(Flights_2026_09_303334353637345[entry_sector],"")=AG450),--(IFERROR(Flights_2026_09_303334353637345[nfl],-1)&gt;=AH450),--(IFERROR(Flights_2026_09_303334353637345[nfl],-1)&lt;=IF(AH450=450,450,AH450+9)))</f>
        <v>0</v>
      </c>
    </row>
    <row r="451" spans="32:35" x14ac:dyDescent="0.2">
      <c r="AF451" s="2">
        <v>0.70833333333333337</v>
      </c>
      <c r="AG451" t="s">
        <v>745</v>
      </c>
      <c r="AH451" s="17">
        <v>270</v>
      </c>
      <c r="AI451" s="17" cm="1">
        <f t="array" ref="AI451">SUMPRODUCT(--(IFERROR(HOUR(Flights_2026_09_303334353637345[entry_hour]),-1)=HOUR(AF451)),--(IFERROR(Flights_2026_09_303334353637345[entry_sector],"")=AG451),--(IFERROR(Flights_2026_09_303334353637345[nfl],-1)&gt;=AH451),--(IFERROR(Flights_2026_09_303334353637345[nfl],-1)&lt;=IF(AH451=450,450,AH451+9)))</f>
        <v>0</v>
      </c>
    </row>
    <row r="452" spans="32:35" x14ac:dyDescent="0.2">
      <c r="AF452" s="2">
        <v>0.70833333333333337</v>
      </c>
      <c r="AG452" t="s">
        <v>745</v>
      </c>
      <c r="AH452" s="17">
        <v>280</v>
      </c>
      <c r="AI452" s="17" cm="1">
        <f t="array" ref="AI452">SUMPRODUCT(--(IFERROR(HOUR(Flights_2026_09_303334353637345[entry_hour]),-1)=HOUR(AF452)),--(IFERROR(Flights_2026_09_303334353637345[entry_sector],"")=AG452),--(IFERROR(Flights_2026_09_303334353637345[nfl],-1)&gt;=AH452),--(IFERROR(Flights_2026_09_303334353637345[nfl],-1)&lt;=IF(AH452=450,450,AH452+9)))</f>
        <v>0</v>
      </c>
    </row>
    <row r="453" spans="32:35" x14ac:dyDescent="0.2">
      <c r="AF453" s="2">
        <v>0.70833333333333337</v>
      </c>
      <c r="AG453" t="s">
        <v>745</v>
      </c>
      <c r="AH453" s="17">
        <v>290</v>
      </c>
      <c r="AI453" s="17" cm="1">
        <f t="array" ref="AI453">SUMPRODUCT(--(IFERROR(HOUR(Flights_2026_09_303334353637345[entry_hour]),-1)=HOUR(AF453)),--(IFERROR(Flights_2026_09_303334353637345[entry_sector],"")=AG453),--(IFERROR(Flights_2026_09_303334353637345[nfl],-1)&gt;=AH453),--(IFERROR(Flights_2026_09_303334353637345[nfl],-1)&lt;=IF(AH453=450,450,AH453+9)))</f>
        <v>0</v>
      </c>
    </row>
    <row r="454" spans="32:35" x14ac:dyDescent="0.2">
      <c r="AF454" s="2">
        <v>0.70833333333333337</v>
      </c>
      <c r="AG454" t="s">
        <v>745</v>
      </c>
      <c r="AH454" s="17">
        <v>300</v>
      </c>
      <c r="AI454" s="17" cm="1">
        <f t="array" ref="AI454">SUMPRODUCT(--(IFERROR(HOUR(Flights_2026_09_303334353637345[entry_hour]),-1)=HOUR(AF454)),--(IFERROR(Flights_2026_09_303334353637345[entry_sector],"")=AG454),--(IFERROR(Flights_2026_09_303334353637345[nfl],-1)&gt;=AH454),--(IFERROR(Flights_2026_09_303334353637345[nfl],-1)&lt;=IF(AH454=450,450,AH454+9)))</f>
        <v>0</v>
      </c>
    </row>
    <row r="455" spans="32:35" x14ac:dyDescent="0.2">
      <c r="AF455" s="2">
        <v>0.70833333333333337</v>
      </c>
      <c r="AG455" t="s">
        <v>745</v>
      </c>
      <c r="AH455" s="17">
        <v>310</v>
      </c>
      <c r="AI455" s="17" cm="1">
        <f t="array" ref="AI455">SUMPRODUCT(--(IFERROR(HOUR(Flights_2026_09_303334353637345[entry_hour]),-1)=HOUR(AF455)),--(IFERROR(Flights_2026_09_303334353637345[entry_sector],"")=AG455),--(IFERROR(Flights_2026_09_303334353637345[nfl],-1)&gt;=AH455),--(IFERROR(Flights_2026_09_303334353637345[nfl],-1)&lt;=IF(AH455=450,450,AH455+9)))</f>
        <v>0</v>
      </c>
    </row>
    <row r="456" spans="32:35" x14ac:dyDescent="0.2">
      <c r="AF456" s="2">
        <v>0.70833333333333337</v>
      </c>
      <c r="AG456" t="s">
        <v>745</v>
      </c>
      <c r="AH456" s="17">
        <v>320</v>
      </c>
      <c r="AI456" s="17" cm="1">
        <f t="array" ref="AI456">SUMPRODUCT(--(IFERROR(HOUR(Flights_2026_09_303334353637345[entry_hour]),-1)=HOUR(AF456)),--(IFERROR(Flights_2026_09_303334353637345[entry_sector],"")=AG456),--(IFERROR(Flights_2026_09_303334353637345[nfl],-1)&gt;=AH456),--(IFERROR(Flights_2026_09_303334353637345[nfl],-1)&lt;=IF(AH456=450,450,AH456+9)))</f>
        <v>0</v>
      </c>
    </row>
    <row r="457" spans="32:35" x14ac:dyDescent="0.2">
      <c r="AF457" s="2">
        <v>0.70833333333333337</v>
      </c>
      <c r="AG457" t="s">
        <v>745</v>
      </c>
      <c r="AH457" s="17">
        <v>330</v>
      </c>
      <c r="AI457" s="17" cm="1">
        <f t="array" ref="AI457">SUMPRODUCT(--(IFERROR(HOUR(Flights_2026_09_303334353637345[entry_hour]),-1)=HOUR(AF457)),--(IFERROR(Flights_2026_09_303334353637345[entry_sector],"")=AG457),--(IFERROR(Flights_2026_09_303334353637345[nfl],-1)&gt;=AH457),--(IFERROR(Flights_2026_09_303334353637345[nfl],-1)&lt;=IF(AH457=450,450,AH457+9)))</f>
        <v>2</v>
      </c>
    </row>
    <row r="458" spans="32:35" x14ac:dyDescent="0.2">
      <c r="AF458" s="2">
        <v>0.70833333333333337</v>
      </c>
      <c r="AG458" t="s">
        <v>745</v>
      </c>
      <c r="AH458" s="17">
        <v>340</v>
      </c>
      <c r="AI458" s="17" cm="1">
        <f t="array" ref="AI458">SUMPRODUCT(--(IFERROR(HOUR(Flights_2026_09_303334353637345[entry_hour]),-1)=HOUR(AF458)),--(IFERROR(Flights_2026_09_303334353637345[entry_sector],"")=AG458),--(IFERROR(Flights_2026_09_303334353637345[nfl],-1)&gt;=AH458),--(IFERROR(Flights_2026_09_303334353637345[nfl],-1)&lt;=IF(AH458=450,450,AH458+9)))</f>
        <v>0</v>
      </c>
    </row>
    <row r="459" spans="32:35" x14ac:dyDescent="0.2">
      <c r="AF459" s="2">
        <v>0.70833333333333337</v>
      </c>
      <c r="AG459" t="s">
        <v>745</v>
      </c>
      <c r="AH459" s="17">
        <v>350</v>
      </c>
      <c r="AI459" s="17" cm="1">
        <f t="array" ref="AI459">SUMPRODUCT(--(IFERROR(HOUR(Flights_2026_09_303334353637345[entry_hour]),-1)=HOUR(AF459)),--(IFERROR(Flights_2026_09_303334353637345[entry_sector],"")=AG459),--(IFERROR(Flights_2026_09_303334353637345[nfl],-1)&gt;=AH459),--(IFERROR(Flights_2026_09_303334353637345[nfl],-1)&lt;=IF(AH459=450,450,AH459+9)))</f>
        <v>2</v>
      </c>
    </row>
    <row r="460" spans="32:35" x14ac:dyDescent="0.2">
      <c r="AF460" s="2">
        <v>0.70833333333333337</v>
      </c>
      <c r="AG460" t="s">
        <v>745</v>
      </c>
      <c r="AH460" s="17">
        <v>360</v>
      </c>
      <c r="AI460" s="17" cm="1">
        <f t="array" ref="AI460">SUMPRODUCT(--(IFERROR(HOUR(Flights_2026_09_303334353637345[entry_hour]),-1)=HOUR(AF460)),--(IFERROR(Flights_2026_09_303334353637345[entry_sector],"")=AG460),--(IFERROR(Flights_2026_09_303334353637345[nfl],-1)&gt;=AH460),--(IFERROR(Flights_2026_09_303334353637345[nfl],-1)&lt;=IF(AH460=450,450,AH460+9)))</f>
        <v>0</v>
      </c>
    </row>
    <row r="461" spans="32:35" x14ac:dyDescent="0.2">
      <c r="AF461" s="2">
        <v>0.70833333333333337</v>
      </c>
      <c r="AG461" t="s">
        <v>745</v>
      </c>
      <c r="AH461" s="17">
        <v>370</v>
      </c>
      <c r="AI461" s="17" cm="1">
        <f t="array" ref="AI461">SUMPRODUCT(--(IFERROR(HOUR(Flights_2026_09_303334353637345[entry_hour]),-1)=HOUR(AF461)),--(IFERROR(Flights_2026_09_303334353637345[entry_sector],"")=AG461),--(IFERROR(Flights_2026_09_303334353637345[nfl],-1)&gt;=AH461),--(IFERROR(Flights_2026_09_303334353637345[nfl],-1)&lt;=IF(AH461=450,450,AH461+9)))</f>
        <v>2</v>
      </c>
    </row>
    <row r="462" spans="32:35" x14ac:dyDescent="0.2">
      <c r="AF462" s="2">
        <v>0.70833333333333337</v>
      </c>
      <c r="AG462" t="s">
        <v>745</v>
      </c>
      <c r="AH462" s="17">
        <v>380</v>
      </c>
      <c r="AI462" s="17" cm="1">
        <f t="array" ref="AI462">SUMPRODUCT(--(IFERROR(HOUR(Flights_2026_09_303334353637345[entry_hour]),-1)=HOUR(AF462)),--(IFERROR(Flights_2026_09_303334353637345[entry_sector],"")=AG462),--(IFERROR(Flights_2026_09_303334353637345[nfl],-1)&gt;=AH462),--(IFERROR(Flights_2026_09_303334353637345[nfl],-1)&lt;=IF(AH462=450,450,AH462+9)))</f>
        <v>0</v>
      </c>
    </row>
    <row r="463" spans="32:35" x14ac:dyDescent="0.2">
      <c r="AF463" s="2">
        <v>0.70833333333333337</v>
      </c>
      <c r="AG463" t="s">
        <v>745</v>
      </c>
      <c r="AH463" s="17">
        <v>390</v>
      </c>
      <c r="AI463" s="17" cm="1">
        <f t="array" ref="AI463">SUMPRODUCT(--(IFERROR(HOUR(Flights_2026_09_303334353637345[entry_hour]),-1)=HOUR(AF463)),--(IFERROR(Flights_2026_09_303334353637345[entry_sector],"")=AG463),--(IFERROR(Flights_2026_09_303334353637345[nfl],-1)&gt;=AH463),--(IFERROR(Flights_2026_09_303334353637345[nfl],-1)&lt;=IF(AH463=450,450,AH463+9)))</f>
        <v>1</v>
      </c>
    </row>
    <row r="464" spans="32:35" x14ac:dyDescent="0.2">
      <c r="AF464" s="2">
        <v>0.70833333333333337</v>
      </c>
      <c r="AG464" t="s">
        <v>745</v>
      </c>
      <c r="AH464" s="17">
        <v>400</v>
      </c>
      <c r="AI464" s="17" cm="1">
        <f t="array" ref="AI464">SUMPRODUCT(--(IFERROR(HOUR(Flights_2026_09_303334353637345[entry_hour]),-1)=HOUR(AF464)),--(IFERROR(Flights_2026_09_303334353637345[entry_sector],"")=AG464),--(IFERROR(Flights_2026_09_303334353637345[nfl],-1)&gt;=AH464),--(IFERROR(Flights_2026_09_303334353637345[nfl],-1)&lt;=IF(AH464=450,450,AH464+9)))</f>
        <v>0</v>
      </c>
    </row>
    <row r="465" spans="32:35" x14ac:dyDescent="0.2">
      <c r="AF465" s="2">
        <v>0.70833333333333337</v>
      </c>
      <c r="AG465" t="s">
        <v>745</v>
      </c>
      <c r="AH465" s="17">
        <v>410</v>
      </c>
      <c r="AI465" s="17" cm="1">
        <f t="array" ref="AI465">SUMPRODUCT(--(IFERROR(HOUR(Flights_2026_09_303334353637345[entry_hour]),-1)=HOUR(AF465)),--(IFERROR(Flights_2026_09_303334353637345[entry_sector],"")=AG465),--(IFERROR(Flights_2026_09_303334353637345[nfl],-1)&gt;=AH465),--(IFERROR(Flights_2026_09_303334353637345[nfl],-1)&lt;=IF(AH465=450,450,AH465+9)))</f>
        <v>0</v>
      </c>
    </row>
    <row r="466" spans="32:35" x14ac:dyDescent="0.2">
      <c r="AF466" s="2">
        <v>0.70833333333333337</v>
      </c>
      <c r="AG466" t="s">
        <v>745</v>
      </c>
      <c r="AH466" s="17">
        <v>420</v>
      </c>
      <c r="AI466" s="17" cm="1">
        <f t="array" ref="AI466">SUMPRODUCT(--(IFERROR(HOUR(Flights_2026_09_303334353637345[entry_hour]),-1)=HOUR(AF466)),--(IFERROR(Flights_2026_09_303334353637345[entry_sector],"")=AG466),--(IFERROR(Flights_2026_09_303334353637345[nfl],-1)&gt;=AH466),--(IFERROR(Flights_2026_09_303334353637345[nfl],-1)&lt;=IF(AH466=450,450,AH466+9)))</f>
        <v>0</v>
      </c>
    </row>
    <row r="467" spans="32:35" x14ac:dyDescent="0.2">
      <c r="AF467" s="2">
        <v>0.70833333333333337</v>
      </c>
      <c r="AG467" t="s">
        <v>745</v>
      </c>
      <c r="AH467" s="17">
        <v>430</v>
      </c>
      <c r="AI467" s="17" cm="1">
        <f t="array" ref="AI467">SUMPRODUCT(--(IFERROR(HOUR(Flights_2026_09_303334353637345[entry_hour]),-1)=HOUR(AF467)),--(IFERROR(Flights_2026_09_303334353637345[entry_sector],"")=AG467),--(IFERROR(Flights_2026_09_303334353637345[nfl],-1)&gt;=AH467),--(IFERROR(Flights_2026_09_303334353637345[nfl],-1)&lt;=IF(AH467=450,450,AH467+9)))</f>
        <v>0</v>
      </c>
    </row>
    <row r="468" spans="32:35" x14ac:dyDescent="0.2">
      <c r="AF468" s="2">
        <v>0.70833333333333337</v>
      </c>
      <c r="AG468" t="s">
        <v>745</v>
      </c>
      <c r="AH468" s="17">
        <v>440</v>
      </c>
      <c r="AI468" s="17" cm="1">
        <f t="array" ref="AI468">SUMPRODUCT(--(IFERROR(HOUR(Flights_2026_09_303334353637345[entry_hour]),-1)=HOUR(AF468)),--(IFERROR(Flights_2026_09_303334353637345[entry_sector],"")=AG468),--(IFERROR(Flights_2026_09_303334353637345[nfl],-1)&gt;=AH468),--(IFERROR(Flights_2026_09_303334353637345[nfl],-1)&lt;=IF(AH468=450,450,AH468+9)))</f>
        <v>0</v>
      </c>
    </row>
    <row r="469" spans="32:35" x14ac:dyDescent="0.2">
      <c r="AF469" s="2">
        <v>0.70833333333333337</v>
      </c>
      <c r="AG469" t="s">
        <v>745</v>
      </c>
      <c r="AH469" s="17">
        <v>450</v>
      </c>
      <c r="AI469" s="17" cm="1">
        <f t="array" ref="AI469">SUMPRODUCT(--(IFERROR(HOUR(Flights_2026_09_303334353637345[entry_hour]),-1)=HOUR(AF469)),--(IFERROR(Flights_2026_09_303334353637345[entry_sector],"")=AG469),--(IFERROR(Flights_2026_09_303334353637345[nfl],-1)&gt;=AH469),--(IFERROR(Flights_2026_09_303334353637345[nfl],-1)&lt;=IF(AH469=450,450,AH469+9)))</f>
        <v>0</v>
      </c>
    </row>
    <row r="470" spans="32:35" x14ac:dyDescent="0.2">
      <c r="AF470" s="2">
        <v>0.70833333333333337</v>
      </c>
      <c r="AG470" t="s">
        <v>840</v>
      </c>
      <c r="AH470" s="17">
        <v>200</v>
      </c>
      <c r="AI470" s="17" cm="1">
        <f t="array" ref="AI470">SUMPRODUCT(--(IFERROR(HOUR(Flights_2026_09_303334353637345[entry_hour]),-1)=HOUR(AF470)),--(IFERROR(Flights_2026_09_303334353637345[entry_sector],"")=AG470),--(IFERROR(Flights_2026_09_303334353637345[nfl],-1)&gt;=AH470),--(IFERROR(Flights_2026_09_303334353637345[nfl],-1)&lt;=IF(AH470=450,450,AH470+9)))</f>
        <v>0</v>
      </c>
    </row>
    <row r="471" spans="32:35" x14ac:dyDescent="0.2">
      <c r="AF471" s="2">
        <v>0.70833333333333337</v>
      </c>
      <c r="AG471" t="s">
        <v>840</v>
      </c>
      <c r="AH471" s="17">
        <v>210</v>
      </c>
      <c r="AI471" s="17" cm="1">
        <f t="array" ref="AI471">SUMPRODUCT(--(IFERROR(HOUR(Flights_2026_09_303334353637345[entry_hour]),-1)=HOUR(AF471)),--(IFERROR(Flights_2026_09_303334353637345[entry_sector],"")=AG471),--(IFERROR(Flights_2026_09_303334353637345[nfl],-1)&gt;=AH471),--(IFERROR(Flights_2026_09_303334353637345[nfl],-1)&lt;=IF(AH471=450,450,AH471+9)))</f>
        <v>0</v>
      </c>
    </row>
    <row r="472" spans="32:35" x14ac:dyDescent="0.2">
      <c r="AF472" s="2">
        <v>0.70833333333333337</v>
      </c>
      <c r="AG472" t="s">
        <v>840</v>
      </c>
      <c r="AH472" s="17">
        <v>220</v>
      </c>
      <c r="AI472" s="17" cm="1">
        <f t="array" ref="AI472">SUMPRODUCT(--(IFERROR(HOUR(Flights_2026_09_303334353637345[entry_hour]),-1)=HOUR(AF472)),--(IFERROR(Flights_2026_09_303334353637345[entry_sector],"")=AG472),--(IFERROR(Flights_2026_09_303334353637345[nfl],-1)&gt;=AH472),--(IFERROR(Flights_2026_09_303334353637345[nfl],-1)&lt;=IF(AH472=450,450,AH472+9)))</f>
        <v>0</v>
      </c>
    </row>
    <row r="473" spans="32:35" x14ac:dyDescent="0.2">
      <c r="AF473" s="2">
        <v>0.70833333333333337</v>
      </c>
      <c r="AG473" t="s">
        <v>840</v>
      </c>
      <c r="AH473" s="17">
        <v>230</v>
      </c>
      <c r="AI473" s="17" cm="1">
        <f t="array" ref="AI473">SUMPRODUCT(--(IFERROR(HOUR(Flights_2026_09_303334353637345[entry_hour]),-1)=HOUR(AF473)),--(IFERROR(Flights_2026_09_303334353637345[entry_sector],"")=AG473),--(IFERROR(Flights_2026_09_303334353637345[nfl],-1)&gt;=AH473),--(IFERROR(Flights_2026_09_303334353637345[nfl],-1)&lt;=IF(AH473=450,450,AH473+9)))</f>
        <v>0</v>
      </c>
    </row>
    <row r="474" spans="32:35" x14ac:dyDescent="0.2">
      <c r="AF474" s="2">
        <v>0.70833333333333337</v>
      </c>
      <c r="AG474" t="s">
        <v>840</v>
      </c>
      <c r="AH474" s="17">
        <v>240</v>
      </c>
      <c r="AI474" s="17" cm="1">
        <f t="array" ref="AI474">SUMPRODUCT(--(IFERROR(HOUR(Flights_2026_09_303334353637345[entry_hour]),-1)=HOUR(AF474)),--(IFERROR(Flights_2026_09_303334353637345[entry_sector],"")=AG474),--(IFERROR(Flights_2026_09_303334353637345[nfl],-1)&gt;=AH474),--(IFERROR(Flights_2026_09_303334353637345[nfl],-1)&lt;=IF(AH474=450,450,AH474+9)))</f>
        <v>0</v>
      </c>
    </row>
    <row r="475" spans="32:35" x14ac:dyDescent="0.2">
      <c r="AF475" s="2">
        <v>0.70833333333333337</v>
      </c>
      <c r="AG475" t="s">
        <v>840</v>
      </c>
      <c r="AH475" s="17">
        <v>250</v>
      </c>
      <c r="AI475" s="17" cm="1">
        <f t="array" ref="AI475">SUMPRODUCT(--(IFERROR(HOUR(Flights_2026_09_303334353637345[entry_hour]),-1)=HOUR(AF475)),--(IFERROR(Flights_2026_09_303334353637345[entry_sector],"")=AG475),--(IFERROR(Flights_2026_09_303334353637345[nfl],-1)&gt;=AH475),--(IFERROR(Flights_2026_09_303334353637345[nfl],-1)&lt;=IF(AH475=450,450,AH475+9)))</f>
        <v>0</v>
      </c>
    </row>
    <row r="476" spans="32:35" x14ac:dyDescent="0.2">
      <c r="AF476" s="2">
        <v>0.70833333333333337</v>
      </c>
      <c r="AG476" t="s">
        <v>840</v>
      </c>
      <c r="AH476" s="17">
        <v>260</v>
      </c>
      <c r="AI476" s="17" cm="1">
        <f t="array" ref="AI476">SUMPRODUCT(--(IFERROR(HOUR(Flights_2026_09_303334353637345[entry_hour]),-1)=HOUR(AF476)),--(IFERROR(Flights_2026_09_303334353637345[entry_sector],"")=AG476),--(IFERROR(Flights_2026_09_303334353637345[nfl],-1)&gt;=AH476),--(IFERROR(Flights_2026_09_303334353637345[nfl],-1)&lt;=IF(AH476=450,450,AH476+9)))</f>
        <v>0</v>
      </c>
    </row>
    <row r="477" spans="32:35" x14ac:dyDescent="0.2">
      <c r="AF477" s="2">
        <v>0.70833333333333337</v>
      </c>
      <c r="AG477" t="s">
        <v>840</v>
      </c>
      <c r="AH477" s="17">
        <v>270</v>
      </c>
      <c r="AI477" s="17" cm="1">
        <f t="array" ref="AI477">SUMPRODUCT(--(IFERROR(HOUR(Flights_2026_09_303334353637345[entry_hour]),-1)=HOUR(AF477)),--(IFERROR(Flights_2026_09_303334353637345[entry_sector],"")=AG477),--(IFERROR(Flights_2026_09_303334353637345[nfl],-1)&gt;=AH477),--(IFERROR(Flights_2026_09_303334353637345[nfl],-1)&lt;=IF(AH477=450,450,AH477+9)))</f>
        <v>0</v>
      </c>
    </row>
    <row r="478" spans="32:35" x14ac:dyDescent="0.2">
      <c r="AF478" s="2">
        <v>0.70833333333333337</v>
      </c>
      <c r="AG478" t="s">
        <v>840</v>
      </c>
      <c r="AH478" s="17">
        <v>280</v>
      </c>
      <c r="AI478" s="17" cm="1">
        <f t="array" ref="AI478">SUMPRODUCT(--(IFERROR(HOUR(Flights_2026_09_303334353637345[entry_hour]),-1)=HOUR(AF478)),--(IFERROR(Flights_2026_09_303334353637345[entry_sector],"")=AG478),--(IFERROR(Flights_2026_09_303334353637345[nfl],-1)&gt;=AH478),--(IFERROR(Flights_2026_09_303334353637345[nfl],-1)&lt;=IF(AH478=450,450,AH478+9)))</f>
        <v>0</v>
      </c>
    </row>
    <row r="479" spans="32:35" x14ac:dyDescent="0.2">
      <c r="AF479" s="2">
        <v>0.70833333333333337</v>
      </c>
      <c r="AG479" t="s">
        <v>840</v>
      </c>
      <c r="AH479" s="17">
        <v>290</v>
      </c>
      <c r="AI479" s="17" cm="1">
        <f t="array" ref="AI479">SUMPRODUCT(--(IFERROR(HOUR(Flights_2026_09_303334353637345[entry_hour]),-1)=HOUR(AF479)),--(IFERROR(Flights_2026_09_303334353637345[entry_sector],"")=AG479),--(IFERROR(Flights_2026_09_303334353637345[nfl],-1)&gt;=AH479),--(IFERROR(Flights_2026_09_303334353637345[nfl],-1)&lt;=IF(AH479=450,450,AH479+9)))</f>
        <v>0</v>
      </c>
    </row>
    <row r="480" spans="32:35" x14ac:dyDescent="0.2">
      <c r="AF480" s="2">
        <v>0.70833333333333337</v>
      </c>
      <c r="AG480" t="s">
        <v>840</v>
      </c>
      <c r="AH480" s="17">
        <v>300</v>
      </c>
      <c r="AI480" s="17" cm="1">
        <f t="array" ref="AI480">SUMPRODUCT(--(IFERROR(HOUR(Flights_2026_09_303334353637345[entry_hour]),-1)=HOUR(AF480)),--(IFERROR(Flights_2026_09_303334353637345[entry_sector],"")=AG480),--(IFERROR(Flights_2026_09_303334353637345[nfl],-1)&gt;=AH480),--(IFERROR(Flights_2026_09_303334353637345[nfl],-1)&lt;=IF(AH480=450,450,AH480+9)))</f>
        <v>0</v>
      </c>
    </row>
    <row r="481" spans="32:35" x14ac:dyDescent="0.2">
      <c r="AF481" s="2">
        <v>0.70833333333333337</v>
      </c>
      <c r="AG481" t="s">
        <v>840</v>
      </c>
      <c r="AH481" s="17">
        <v>310</v>
      </c>
      <c r="AI481" s="17" cm="1">
        <f t="array" ref="AI481">SUMPRODUCT(--(IFERROR(HOUR(Flights_2026_09_303334353637345[entry_hour]),-1)=HOUR(AF481)),--(IFERROR(Flights_2026_09_303334353637345[entry_sector],"")=AG481),--(IFERROR(Flights_2026_09_303334353637345[nfl],-1)&gt;=AH481),--(IFERROR(Flights_2026_09_303334353637345[nfl],-1)&lt;=IF(AH481=450,450,AH481+9)))</f>
        <v>0</v>
      </c>
    </row>
    <row r="482" spans="32:35" x14ac:dyDescent="0.2">
      <c r="AF482" s="2">
        <v>0.70833333333333337</v>
      </c>
      <c r="AG482" t="s">
        <v>840</v>
      </c>
      <c r="AH482" s="17">
        <v>320</v>
      </c>
      <c r="AI482" s="17" cm="1">
        <f t="array" ref="AI482">SUMPRODUCT(--(IFERROR(HOUR(Flights_2026_09_303334353637345[entry_hour]),-1)=HOUR(AF482)),--(IFERROR(Flights_2026_09_303334353637345[entry_sector],"")=AG482),--(IFERROR(Flights_2026_09_303334353637345[nfl],-1)&gt;=AH482),--(IFERROR(Flights_2026_09_303334353637345[nfl],-1)&lt;=IF(AH482=450,450,AH482+9)))</f>
        <v>0</v>
      </c>
    </row>
    <row r="483" spans="32:35" x14ac:dyDescent="0.2">
      <c r="AF483" s="2">
        <v>0.70833333333333337</v>
      </c>
      <c r="AG483" t="s">
        <v>840</v>
      </c>
      <c r="AH483" s="17">
        <v>330</v>
      </c>
      <c r="AI483" s="17" cm="1">
        <f t="array" ref="AI483">SUMPRODUCT(--(IFERROR(HOUR(Flights_2026_09_303334353637345[entry_hour]),-1)=HOUR(AF483)),--(IFERROR(Flights_2026_09_303334353637345[entry_sector],"")=AG483),--(IFERROR(Flights_2026_09_303334353637345[nfl],-1)&gt;=AH483),--(IFERROR(Flights_2026_09_303334353637345[nfl],-1)&lt;=IF(AH483=450,450,AH483+9)))</f>
        <v>1</v>
      </c>
    </row>
    <row r="484" spans="32:35" x14ac:dyDescent="0.2">
      <c r="AF484" s="2">
        <v>0.70833333333333337</v>
      </c>
      <c r="AG484" t="s">
        <v>840</v>
      </c>
      <c r="AH484" s="17">
        <v>340</v>
      </c>
      <c r="AI484" s="17" cm="1">
        <f t="array" ref="AI484">SUMPRODUCT(--(IFERROR(HOUR(Flights_2026_09_303334353637345[entry_hour]),-1)=HOUR(AF484)),--(IFERROR(Flights_2026_09_303334353637345[entry_sector],"")=AG484),--(IFERROR(Flights_2026_09_303334353637345[nfl],-1)&gt;=AH484),--(IFERROR(Flights_2026_09_303334353637345[nfl],-1)&lt;=IF(AH484=450,450,AH484+9)))</f>
        <v>0</v>
      </c>
    </row>
    <row r="485" spans="32:35" x14ac:dyDescent="0.2">
      <c r="AF485" s="2">
        <v>0.70833333333333337</v>
      </c>
      <c r="AG485" t="s">
        <v>840</v>
      </c>
      <c r="AH485" s="17">
        <v>350</v>
      </c>
      <c r="AI485" s="17" cm="1">
        <f t="array" ref="AI485">SUMPRODUCT(--(IFERROR(HOUR(Flights_2026_09_303334353637345[entry_hour]),-1)=HOUR(AF485)),--(IFERROR(Flights_2026_09_303334353637345[entry_sector],"")=AG485),--(IFERROR(Flights_2026_09_303334353637345[nfl],-1)&gt;=AH485),--(IFERROR(Flights_2026_09_303334353637345[nfl],-1)&lt;=IF(AH485=450,450,AH485+9)))</f>
        <v>3</v>
      </c>
    </row>
    <row r="486" spans="32:35" x14ac:dyDescent="0.2">
      <c r="AF486" s="2">
        <v>0.70833333333333337</v>
      </c>
      <c r="AG486" t="s">
        <v>840</v>
      </c>
      <c r="AH486" s="17">
        <v>360</v>
      </c>
      <c r="AI486" s="17" cm="1">
        <f t="array" ref="AI486">SUMPRODUCT(--(IFERROR(HOUR(Flights_2026_09_303334353637345[entry_hour]),-1)=HOUR(AF486)),--(IFERROR(Flights_2026_09_303334353637345[entry_sector],"")=AG486),--(IFERROR(Flights_2026_09_303334353637345[nfl],-1)&gt;=AH486),--(IFERROR(Flights_2026_09_303334353637345[nfl],-1)&lt;=IF(AH486=450,450,AH486+9)))</f>
        <v>0</v>
      </c>
    </row>
    <row r="487" spans="32:35" x14ac:dyDescent="0.2">
      <c r="AF487" s="2">
        <v>0.70833333333333337</v>
      </c>
      <c r="AG487" t="s">
        <v>840</v>
      </c>
      <c r="AH487" s="17">
        <v>370</v>
      </c>
      <c r="AI487" s="17" cm="1">
        <f t="array" ref="AI487">SUMPRODUCT(--(IFERROR(HOUR(Flights_2026_09_303334353637345[entry_hour]),-1)=HOUR(AF487)),--(IFERROR(Flights_2026_09_303334353637345[entry_sector],"")=AG487),--(IFERROR(Flights_2026_09_303334353637345[nfl],-1)&gt;=AH487),--(IFERROR(Flights_2026_09_303334353637345[nfl],-1)&lt;=IF(AH487=450,450,AH487+9)))</f>
        <v>2</v>
      </c>
    </row>
    <row r="488" spans="32:35" x14ac:dyDescent="0.2">
      <c r="AF488" s="2">
        <v>0.70833333333333337</v>
      </c>
      <c r="AG488" t="s">
        <v>840</v>
      </c>
      <c r="AH488" s="17">
        <v>380</v>
      </c>
      <c r="AI488" s="17" cm="1">
        <f t="array" ref="AI488">SUMPRODUCT(--(IFERROR(HOUR(Flights_2026_09_303334353637345[entry_hour]),-1)=HOUR(AF488)),--(IFERROR(Flights_2026_09_303334353637345[entry_sector],"")=AG488),--(IFERROR(Flights_2026_09_303334353637345[nfl],-1)&gt;=AH488),--(IFERROR(Flights_2026_09_303334353637345[nfl],-1)&lt;=IF(AH488=450,450,AH488+9)))</f>
        <v>0</v>
      </c>
    </row>
    <row r="489" spans="32:35" x14ac:dyDescent="0.2">
      <c r="AF489" s="2">
        <v>0.70833333333333337</v>
      </c>
      <c r="AG489" t="s">
        <v>840</v>
      </c>
      <c r="AH489" s="17">
        <v>390</v>
      </c>
      <c r="AI489" s="17" cm="1">
        <f t="array" ref="AI489">SUMPRODUCT(--(IFERROR(HOUR(Flights_2026_09_303334353637345[entry_hour]),-1)=HOUR(AF489)),--(IFERROR(Flights_2026_09_303334353637345[entry_sector],"")=AG489),--(IFERROR(Flights_2026_09_303334353637345[nfl],-1)&gt;=AH489),--(IFERROR(Flights_2026_09_303334353637345[nfl],-1)&lt;=IF(AH489=450,450,AH489+9)))</f>
        <v>0</v>
      </c>
    </row>
    <row r="490" spans="32:35" x14ac:dyDescent="0.2">
      <c r="AF490" s="2">
        <v>0.70833333333333337</v>
      </c>
      <c r="AG490" t="s">
        <v>840</v>
      </c>
      <c r="AH490" s="17">
        <v>400</v>
      </c>
      <c r="AI490" s="17" cm="1">
        <f t="array" ref="AI490">SUMPRODUCT(--(IFERROR(HOUR(Flights_2026_09_303334353637345[entry_hour]),-1)=HOUR(AF490)),--(IFERROR(Flights_2026_09_303334353637345[entry_sector],"")=AG490),--(IFERROR(Flights_2026_09_303334353637345[nfl],-1)&gt;=AH490),--(IFERROR(Flights_2026_09_303334353637345[nfl],-1)&lt;=IF(AH490=450,450,AH490+9)))</f>
        <v>0</v>
      </c>
    </row>
    <row r="491" spans="32:35" x14ac:dyDescent="0.2">
      <c r="AF491" s="2">
        <v>0.70833333333333337</v>
      </c>
      <c r="AG491" t="s">
        <v>840</v>
      </c>
      <c r="AH491" s="17">
        <v>410</v>
      </c>
      <c r="AI491" s="17" cm="1">
        <f t="array" ref="AI491">SUMPRODUCT(--(IFERROR(HOUR(Flights_2026_09_303334353637345[entry_hour]),-1)=HOUR(AF491)),--(IFERROR(Flights_2026_09_303334353637345[entry_sector],"")=AG491),--(IFERROR(Flights_2026_09_303334353637345[nfl],-1)&gt;=AH491),--(IFERROR(Flights_2026_09_303334353637345[nfl],-1)&lt;=IF(AH491=450,450,AH491+9)))</f>
        <v>0</v>
      </c>
    </row>
    <row r="492" spans="32:35" x14ac:dyDescent="0.2">
      <c r="AF492" s="2">
        <v>0.70833333333333337</v>
      </c>
      <c r="AG492" t="s">
        <v>840</v>
      </c>
      <c r="AH492" s="17">
        <v>420</v>
      </c>
      <c r="AI492" s="17" cm="1">
        <f t="array" ref="AI492">SUMPRODUCT(--(IFERROR(HOUR(Flights_2026_09_303334353637345[entry_hour]),-1)=HOUR(AF492)),--(IFERROR(Flights_2026_09_303334353637345[entry_sector],"")=AG492),--(IFERROR(Flights_2026_09_303334353637345[nfl],-1)&gt;=AH492),--(IFERROR(Flights_2026_09_303334353637345[nfl],-1)&lt;=IF(AH492=450,450,AH492+9)))</f>
        <v>0</v>
      </c>
    </row>
    <row r="493" spans="32:35" x14ac:dyDescent="0.2">
      <c r="AF493" s="2">
        <v>0.70833333333333337</v>
      </c>
      <c r="AG493" t="s">
        <v>840</v>
      </c>
      <c r="AH493" s="17">
        <v>430</v>
      </c>
      <c r="AI493" s="17" cm="1">
        <f t="array" ref="AI493">SUMPRODUCT(--(IFERROR(HOUR(Flights_2026_09_303334353637345[entry_hour]),-1)=HOUR(AF493)),--(IFERROR(Flights_2026_09_303334353637345[entry_sector],"")=AG493),--(IFERROR(Flights_2026_09_303334353637345[nfl],-1)&gt;=AH493),--(IFERROR(Flights_2026_09_303334353637345[nfl],-1)&lt;=IF(AH493=450,450,AH493+9)))</f>
        <v>0</v>
      </c>
    </row>
    <row r="494" spans="32:35" x14ac:dyDescent="0.2">
      <c r="AF494" s="2">
        <v>0.70833333333333337</v>
      </c>
      <c r="AG494" t="s">
        <v>840</v>
      </c>
      <c r="AH494" s="17">
        <v>440</v>
      </c>
      <c r="AI494" s="17" cm="1">
        <f t="array" ref="AI494">SUMPRODUCT(--(IFERROR(HOUR(Flights_2026_09_303334353637345[entry_hour]),-1)=HOUR(AF494)),--(IFERROR(Flights_2026_09_303334353637345[entry_sector],"")=AG494),--(IFERROR(Flights_2026_09_303334353637345[nfl],-1)&gt;=AH494),--(IFERROR(Flights_2026_09_303334353637345[nfl],-1)&lt;=IF(AH494=450,450,AH494+9)))</f>
        <v>0</v>
      </c>
    </row>
    <row r="495" spans="32:35" x14ac:dyDescent="0.2">
      <c r="AF495" s="2">
        <v>0.70833333333333337</v>
      </c>
      <c r="AG495" t="s">
        <v>840</v>
      </c>
      <c r="AH495" s="17">
        <v>450</v>
      </c>
      <c r="AI495" s="17" cm="1">
        <f t="array" ref="AI495">SUMPRODUCT(--(IFERROR(HOUR(Flights_2026_09_303334353637345[entry_hour]),-1)=HOUR(AF495)),--(IFERROR(Flights_2026_09_303334353637345[entry_sector],"")=AG495),--(IFERROR(Flights_2026_09_303334353637345[nfl],-1)&gt;=AH495),--(IFERROR(Flights_2026_09_303334353637345[nfl],-1)&lt;=IF(AH495=450,450,AH495+9)))</f>
        <v>0</v>
      </c>
    </row>
    <row r="496" spans="32:35" x14ac:dyDescent="0.2">
      <c r="AF496" s="2">
        <v>0.70833333333333337</v>
      </c>
      <c r="AG496" t="s">
        <v>747</v>
      </c>
      <c r="AH496" s="17">
        <v>200</v>
      </c>
      <c r="AI496" s="17" cm="1">
        <f t="array" ref="AI496">SUMPRODUCT(--(IFERROR(HOUR(Flights_2026_09_303334353637345[entry_hour]),-1)=HOUR(AF496)),--(IFERROR(Flights_2026_09_303334353637345[entry_sector],"")=AG496),--(IFERROR(Flights_2026_09_303334353637345[nfl],-1)&gt;=AH496),--(IFERROR(Flights_2026_09_303334353637345[nfl],-1)&lt;=IF(AH496=450,450,AH496+9)))</f>
        <v>0</v>
      </c>
    </row>
    <row r="497" spans="32:35" x14ac:dyDescent="0.2">
      <c r="AF497" s="2">
        <v>0.70833333333333337</v>
      </c>
      <c r="AG497" t="s">
        <v>747</v>
      </c>
      <c r="AH497" s="17">
        <v>210</v>
      </c>
      <c r="AI497" s="17" cm="1">
        <f t="array" ref="AI497">SUMPRODUCT(--(IFERROR(HOUR(Flights_2026_09_303334353637345[entry_hour]),-1)=HOUR(AF497)),--(IFERROR(Flights_2026_09_303334353637345[entry_sector],"")=AG497),--(IFERROR(Flights_2026_09_303334353637345[nfl],-1)&gt;=AH497),--(IFERROR(Flights_2026_09_303334353637345[nfl],-1)&lt;=IF(AH497=450,450,AH497+9)))</f>
        <v>0</v>
      </c>
    </row>
    <row r="498" spans="32:35" x14ac:dyDescent="0.2">
      <c r="AF498" s="2">
        <v>0.70833333333333337</v>
      </c>
      <c r="AG498" t="s">
        <v>747</v>
      </c>
      <c r="AH498" s="17">
        <v>220</v>
      </c>
      <c r="AI498" s="17" cm="1">
        <f t="array" ref="AI498">SUMPRODUCT(--(IFERROR(HOUR(Flights_2026_09_303334353637345[entry_hour]),-1)=HOUR(AF498)),--(IFERROR(Flights_2026_09_303334353637345[entry_sector],"")=AG498),--(IFERROR(Flights_2026_09_303334353637345[nfl],-1)&gt;=AH498),--(IFERROR(Flights_2026_09_303334353637345[nfl],-1)&lt;=IF(AH498=450,450,AH498+9)))</f>
        <v>0</v>
      </c>
    </row>
    <row r="499" spans="32:35" x14ac:dyDescent="0.2">
      <c r="AF499" s="2">
        <v>0.70833333333333337</v>
      </c>
      <c r="AG499" t="s">
        <v>747</v>
      </c>
      <c r="AH499" s="17">
        <v>230</v>
      </c>
      <c r="AI499" s="17" cm="1">
        <f t="array" ref="AI499">SUMPRODUCT(--(IFERROR(HOUR(Flights_2026_09_303334353637345[entry_hour]),-1)=HOUR(AF499)),--(IFERROR(Flights_2026_09_303334353637345[entry_sector],"")=AG499),--(IFERROR(Flights_2026_09_303334353637345[nfl],-1)&gt;=AH499),--(IFERROR(Flights_2026_09_303334353637345[nfl],-1)&lt;=IF(AH499=450,450,AH499+9)))</f>
        <v>0</v>
      </c>
    </row>
    <row r="500" spans="32:35" x14ac:dyDescent="0.2">
      <c r="AF500" s="2">
        <v>0.70833333333333337</v>
      </c>
      <c r="AG500" t="s">
        <v>747</v>
      </c>
      <c r="AH500" s="17">
        <v>240</v>
      </c>
      <c r="AI500" s="17" cm="1">
        <f t="array" ref="AI500">SUMPRODUCT(--(IFERROR(HOUR(Flights_2026_09_303334353637345[entry_hour]),-1)=HOUR(AF500)),--(IFERROR(Flights_2026_09_303334353637345[entry_sector],"")=AG500),--(IFERROR(Flights_2026_09_303334353637345[nfl],-1)&gt;=AH500),--(IFERROR(Flights_2026_09_303334353637345[nfl],-1)&lt;=IF(AH500=450,450,AH500+9)))</f>
        <v>0</v>
      </c>
    </row>
    <row r="501" spans="32:35" x14ac:dyDescent="0.2">
      <c r="AF501" s="2">
        <v>0.70833333333333337</v>
      </c>
      <c r="AG501" t="s">
        <v>747</v>
      </c>
      <c r="AH501" s="17">
        <v>250</v>
      </c>
      <c r="AI501" s="17" cm="1">
        <f t="array" ref="AI501">SUMPRODUCT(--(IFERROR(HOUR(Flights_2026_09_303334353637345[entry_hour]),-1)=HOUR(AF501)),--(IFERROR(Flights_2026_09_303334353637345[entry_sector],"")=AG501),--(IFERROR(Flights_2026_09_303334353637345[nfl],-1)&gt;=AH501),--(IFERROR(Flights_2026_09_303334353637345[nfl],-1)&lt;=IF(AH501=450,450,AH501+9)))</f>
        <v>0</v>
      </c>
    </row>
    <row r="502" spans="32:35" x14ac:dyDescent="0.2">
      <c r="AF502" s="2">
        <v>0.70833333333333337</v>
      </c>
      <c r="AG502" t="s">
        <v>747</v>
      </c>
      <c r="AH502" s="17">
        <v>260</v>
      </c>
      <c r="AI502" s="17" cm="1">
        <f t="array" ref="AI502">SUMPRODUCT(--(IFERROR(HOUR(Flights_2026_09_303334353637345[entry_hour]),-1)=HOUR(AF502)),--(IFERROR(Flights_2026_09_303334353637345[entry_sector],"")=AG502),--(IFERROR(Flights_2026_09_303334353637345[nfl],-1)&gt;=AH502),--(IFERROR(Flights_2026_09_303334353637345[nfl],-1)&lt;=IF(AH502=450,450,AH502+9)))</f>
        <v>0</v>
      </c>
    </row>
    <row r="503" spans="32:35" x14ac:dyDescent="0.2">
      <c r="AF503" s="2">
        <v>0.70833333333333337</v>
      </c>
      <c r="AG503" t="s">
        <v>747</v>
      </c>
      <c r="AH503" s="17">
        <v>270</v>
      </c>
      <c r="AI503" s="17" cm="1">
        <f t="array" ref="AI503">SUMPRODUCT(--(IFERROR(HOUR(Flights_2026_09_303334353637345[entry_hour]),-1)=HOUR(AF503)),--(IFERROR(Flights_2026_09_303334353637345[entry_sector],"")=AG503),--(IFERROR(Flights_2026_09_303334353637345[nfl],-1)&gt;=AH503),--(IFERROR(Flights_2026_09_303334353637345[nfl],-1)&lt;=IF(AH503=450,450,AH503+9)))</f>
        <v>0</v>
      </c>
    </row>
    <row r="504" spans="32:35" x14ac:dyDescent="0.2">
      <c r="AF504" s="2">
        <v>0.70833333333333337</v>
      </c>
      <c r="AG504" t="s">
        <v>747</v>
      </c>
      <c r="AH504" s="17">
        <v>280</v>
      </c>
      <c r="AI504" s="17" cm="1">
        <f t="array" ref="AI504">SUMPRODUCT(--(IFERROR(HOUR(Flights_2026_09_303334353637345[entry_hour]),-1)=HOUR(AF504)),--(IFERROR(Flights_2026_09_303334353637345[entry_sector],"")=AG504),--(IFERROR(Flights_2026_09_303334353637345[nfl],-1)&gt;=AH504),--(IFERROR(Flights_2026_09_303334353637345[nfl],-1)&lt;=IF(AH504=450,450,AH504+9)))</f>
        <v>0</v>
      </c>
    </row>
    <row r="505" spans="32:35" x14ac:dyDescent="0.2">
      <c r="AF505" s="2">
        <v>0.70833333333333337</v>
      </c>
      <c r="AG505" t="s">
        <v>747</v>
      </c>
      <c r="AH505" s="17">
        <v>290</v>
      </c>
      <c r="AI505" s="17" cm="1">
        <f t="array" ref="AI505">SUMPRODUCT(--(IFERROR(HOUR(Flights_2026_09_303334353637345[entry_hour]),-1)=HOUR(AF505)),--(IFERROR(Flights_2026_09_303334353637345[entry_sector],"")=AG505),--(IFERROR(Flights_2026_09_303334353637345[nfl],-1)&gt;=AH505),--(IFERROR(Flights_2026_09_303334353637345[nfl],-1)&lt;=IF(AH505=450,450,AH505+9)))</f>
        <v>0</v>
      </c>
    </row>
    <row r="506" spans="32:35" x14ac:dyDescent="0.2">
      <c r="AF506" s="2">
        <v>0.70833333333333337</v>
      </c>
      <c r="AG506" t="s">
        <v>747</v>
      </c>
      <c r="AH506" s="17">
        <v>300</v>
      </c>
      <c r="AI506" s="17" cm="1">
        <f t="array" ref="AI506">SUMPRODUCT(--(IFERROR(HOUR(Flights_2026_09_303334353637345[entry_hour]),-1)=HOUR(AF506)),--(IFERROR(Flights_2026_09_303334353637345[entry_sector],"")=AG506),--(IFERROR(Flights_2026_09_303334353637345[nfl],-1)&gt;=AH506),--(IFERROR(Flights_2026_09_303334353637345[nfl],-1)&lt;=IF(AH506=450,450,AH506+9)))</f>
        <v>0</v>
      </c>
    </row>
    <row r="507" spans="32:35" x14ac:dyDescent="0.2">
      <c r="AF507" s="2">
        <v>0.70833333333333337</v>
      </c>
      <c r="AG507" t="s">
        <v>747</v>
      </c>
      <c r="AH507" s="17">
        <v>310</v>
      </c>
      <c r="AI507" s="17" cm="1">
        <f t="array" ref="AI507">SUMPRODUCT(--(IFERROR(HOUR(Flights_2026_09_303334353637345[entry_hour]),-1)=HOUR(AF507)),--(IFERROR(Flights_2026_09_303334353637345[entry_sector],"")=AG507),--(IFERROR(Flights_2026_09_303334353637345[nfl],-1)&gt;=AH507),--(IFERROR(Flights_2026_09_303334353637345[nfl],-1)&lt;=IF(AH507=450,450,AH507+9)))</f>
        <v>0</v>
      </c>
    </row>
    <row r="508" spans="32:35" x14ac:dyDescent="0.2">
      <c r="AF508" s="2">
        <v>0.70833333333333337</v>
      </c>
      <c r="AG508" t="s">
        <v>747</v>
      </c>
      <c r="AH508" s="17">
        <v>320</v>
      </c>
      <c r="AI508" s="17" cm="1">
        <f t="array" ref="AI508">SUMPRODUCT(--(IFERROR(HOUR(Flights_2026_09_303334353637345[entry_hour]),-1)=HOUR(AF508)),--(IFERROR(Flights_2026_09_303334353637345[entry_sector],"")=AG508),--(IFERROR(Flights_2026_09_303334353637345[nfl],-1)&gt;=AH508),--(IFERROR(Flights_2026_09_303334353637345[nfl],-1)&lt;=IF(AH508=450,450,AH508+9)))</f>
        <v>0</v>
      </c>
    </row>
    <row r="509" spans="32:35" x14ac:dyDescent="0.2">
      <c r="AF509" s="2">
        <v>0.70833333333333337</v>
      </c>
      <c r="AG509" t="s">
        <v>747</v>
      </c>
      <c r="AH509" s="17">
        <v>330</v>
      </c>
      <c r="AI509" s="17" cm="1">
        <f t="array" ref="AI509">SUMPRODUCT(--(IFERROR(HOUR(Flights_2026_09_303334353637345[entry_hour]),-1)=HOUR(AF509)),--(IFERROR(Flights_2026_09_303334353637345[entry_sector],"")=AG509),--(IFERROR(Flights_2026_09_303334353637345[nfl],-1)&gt;=AH509),--(IFERROR(Flights_2026_09_303334353637345[nfl],-1)&lt;=IF(AH509=450,450,AH509+9)))</f>
        <v>0</v>
      </c>
    </row>
    <row r="510" spans="32:35" x14ac:dyDescent="0.2">
      <c r="AF510" s="2">
        <v>0.70833333333333337</v>
      </c>
      <c r="AG510" t="s">
        <v>747</v>
      </c>
      <c r="AH510" s="17">
        <v>340</v>
      </c>
      <c r="AI510" s="17" cm="1">
        <f t="array" ref="AI510">SUMPRODUCT(--(IFERROR(HOUR(Flights_2026_09_303334353637345[entry_hour]),-1)=HOUR(AF510)),--(IFERROR(Flights_2026_09_303334353637345[entry_sector],"")=AG510),--(IFERROR(Flights_2026_09_303334353637345[nfl],-1)&gt;=AH510),--(IFERROR(Flights_2026_09_303334353637345[nfl],-1)&lt;=IF(AH510=450,450,AH510+9)))</f>
        <v>0</v>
      </c>
    </row>
    <row r="511" spans="32:35" x14ac:dyDescent="0.2">
      <c r="AF511" s="2">
        <v>0.70833333333333337</v>
      </c>
      <c r="AG511" t="s">
        <v>747</v>
      </c>
      <c r="AH511" s="17">
        <v>350</v>
      </c>
      <c r="AI511" s="17" cm="1">
        <f t="array" ref="AI511">SUMPRODUCT(--(IFERROR(HOUR(Flights_2026_09_303334353637345[entry_hour]),-1)=HOUR(AF511)),--(IFERROR(Flights_2026_09_303334353637345[entry_sector],"")=AG511),--(IFERROR(Flights_2026_09_303334353637345[nfl],-1)&gt;=AH511),--(IFERROR(Flights_2026_09_303334353637345[nfl],-1)&lt;=IF(AH511=450,450,AH511+9)))</f>
        <v>0</v>
      </c>
    </row>
    <row r="512" spans="32:35" x14ac:dyDescent="0.2">
      <c r="AF512" s="2">
        <v>0.70833333333333337</v>
      </c>
      <c r="AG512" t="s">
        <v>747</v>
      </c>
      <c r="AH512" s="17">
        <v>360</v>
      </c>
      <c r="AI512" s="17" cm="1">
        <f t="array" ref="AI512">SUMPRODUCT(--(IFERROR(HOUR(Flights_2026_09_303334353637345[entry_hour]),-1)=HOUR(AF512)),--(IFERROR(Flights_2026_09_303334353637345[entry_sector],"")=AG512),--(IFERROR(Flights_2026_09_303334353637345[nfl],-1)&gt;=AH512),--(IFERROR(Flights_2026_09_303334353637345[nfl],-1)&lt;=IF(AH512=450,450,AH512+9)))</f>
        <v>1</v>
      </c>
    </row>
    <row r="513" spans="32:35" x14ac:dyDescent="0.2">
      <c r="AF513" s="2">
        <v>0.70833333333333337</v>
      </c>
      <c r="AG513" t="s">
        <v>747</v>
      </c>
      <c r="AH513" s="17">
        <v>370</v>
      </c>
      <c r="AI513" s="17" cm="1">
        <f t="array" ref="AI513">SUMPRODUCT(--(IFERROR(HOUR(Flights_2026_09_303334353637345[entry_hour]),-1)=HOUR(AF513)),--(IFERROR(Flights_2026_09_303334353637345[entry_sector],"")=AG513),--(IFERROR(Flights_2026_09_303334353637345[nfl],-1)&gt;=AH513),--(IFERROR(Flights_2026_09_303334353637345[nfl],-1)&lt;=IF(AH513=450,450,AH513+9)))</f>
        <v>0</v>
      </c>
    </row>
    <row r="514" spans="32:35" x14ac:dyDescent="0.2">
      <c r="AF514" s="2">
        <v>0.70833333333333337</v>
      </c>
      <c r="AG514" t="s">
        <v>747</v>
      </c>
      <c r="AH514" s="17">
        <v>380</v>
      </c>
      <c r="AI514" s="17" cm="1">
        <f t="array" ref="AI514">SUMPRODUCT(--(IFERROR(HOUR(Flights_2026_09_303334353637345[entry_hour]),-1)=HOUR(AF514)),--(IFERROR(Flights_2026_09_303334353637345[entry_sector],"")=AG514),--(IFERROR(Flights_2026_09_303334353637345[nfl],-1)&gt;=AH514),--(IFERROR(Flights_2026_09_303334353637345[nfl],-1)&lt;=IF(AH514=450,450,AH514+9)))</f>
        <v>0</v>
      </c>
    </row>
    <row r="515" spans="32:35" x14ac:dyDescent="0.2">
      <c r="AF515" s="2">
        <v>0.70833333333333337</v>
      </c>
      <c r="AG515" t="s">
        <v>747</v>
      </c>
      <c r="AH515" s="17">
        <v>390</v>
      </c>
      <c r="AI515" s="17" cm="1">
        <f t="array" ref="AI515">SUMPRODUCT(--(IFERROR(HOUR(Flights_2026_09_303334353637345[entry_hour]),-1)=HOUR(AF515)),--(IFERROR(Flights_2026_09_303334353637345[entry_sector],"")=AG515),--(IFERROR(Flights_2026_09_303334353637345[nfl],-1)&gt;=AH515),--(IFERROR(Flights_2026_09_303334353637345[nfl],-1)&lt;=IF(AH515=450,450,AH515+9)))</f>
        <v>1</v>
      </c>
    </row>
    <row r="516" spans="32:35" x14ac:dyDescent="0.2">
      <c r="AF516" s="2">
        <v>0.70833333333333337</v>
      </c>
      <c r="AG516" t="s">
        <v>747</v>
      </c>
      <c r="AH516" s="17">
        <v>400</v>
      </c>
      <c r="AI516" s="17" cm="1">
        <f t="array" ref="AI516">SUMPRODUCT(--(IFERROR(HOUR(Flights_2026_09_303334353637345[entry_hour]),-1)=HOUR(AF516)),--(IFERROR(Flights_2026_09_303334353637345[entry_sector],"")=AG516),--(IFERROR(Flights_2026_09_303334353637345[nfl],-1)&gt;=AH516),--(IFERROR(Flights_2026_09_303334353637345[nfl],-1)&lt;=IF(AH516=450,450,AH516+9)))</f>
        <v>0</v>
      </c>
    </row>
    <row r="517" spans="32:35" x14ac:dyDescent="0.2">
      <c r="AF517" s="2">
        <v>0.70833333333333337</v>
      </c>
      <c r="AG517" t="s">
        <v>747</v>
      </c>
      <c r="AH517" s="17">
        <v>410</v>
      </c>
      <c r="AI517" s="17" cm="1">
        <f t="array" ref="AI517">SUMPRODUCT(--(IFERROR(HOUR(Flights_2026_09_303334353637345[entry_hour]),-1)=HOUR(AF517)),--(IFERROR(Flights_2026_09_303334353637345[entry_sector],"")=AG517),--(IFERROR(Flights_2026_09_303334353637345[nfl],-1)&gt;=AH517),--(IFERROR(Flights_2026_09_303334353637345[nfl],-1)&lt;=IF(AH517=450,450,AH517+9)))</f>
        <v>0</v>
      </c>
    </row>
    <row r="518" spans="32:35" x14ac:dyDescent="0.2">
      <c r="AF518" s="2">
        <v>0.70833333333333337</v>
      </c>
      <c r="AG518" t="s">
        <v>747</v>
      </c>
      <c r="AH518" s="17">
        <v>420</v>
      </c>
      <c r="AI518" s="17" cm="1">
        <f t="array" ref="AI518">SUMPRODUCT(--(IFERROR(HOUR(Flights_2026_09_303334353637345[entry_hour]),-1)=HOUR(AF518)),--(IFERROR(Flights_2026_09_303334353637345[entry_sector],"")=AG518),--(IFERROR(Flights_2026_09_303334353637345[nfl],-1)&gt;=AH518),--(IFERROR(Flights_2026_09_303334353637345[nfl],-1)&lt;=IF(AH518=450,450,AH518+9)))</f>
        <v>0</v>
      </c>
    </row>
    <row r="519" spans="32:35" x14ac:dyDescent="0.2">
      <c r="AF519" s="2">
        <v>0.70833333333333337</v>
      </c>
      <c r="AG519" t="s">
        <v>747</v>
      </c>
      <c r="AH519" s="17">
        <v>430</v>
      </c>
      <c r="AI519" s="17" cm="1">
        <f t="array" ref="AI519">SUMPRODUCT(--(IFERROR(HOUR(Flights_2026_09_303334353637345[entry_hour]),-1)=HOUR(AF519)),--(IFERROR(Flights_2026_09_303334353637345[entry_sector],"")=AG519),--(IFERROR(Flights_2026_09_303334353637345[nfl],-1)&gt;=AH519),--(IFERROR(Flights_2026_09_303334353637345[nfl],-1)&lt;=IF(AH519=450,450,AH519+9)))</f>
        <v>0</v>
      </c>
    </row>
    <row r="520" spans="32:35" x14ac:dyDescent="0.2">
      <c r="AF520" s="2">
        <v>0.70833333333333337</v>
      </c>
      <c r="AG520" t="s">
        <v>747</v>
      </c>
      <c r="AH520" s="17">
        <v>440</v>
      </c>
      <c r="AI520" s="17" cm="1">
        <f t="array" ref="AI520">SUMPRODUCT(--(IFERROR(HOUR(Flights_2026_09_303334353637345[entry_hour]),-1)=HOUR(AF520)),--(IFERROR(Flights_2026_09_303334353637345[entry_sector],"")=AG520),--(IFERROR(Flights_2026_09_303334353637345[nfl],-1)&gt;=AH520),--(IFERROR(Flights_2026_09_303334353637345[nfl],-1)&lt;=IF(AH520=450,450,AH520+9)))</f>
        <v>0</v>
      </c>
    </row>
    <row r="521" spans="32:35" x14ac:dyDescent="0.2">
      <c r="AF521" s="2">
        <v>0.70833333333333337</v>
      </c>
      <c r="AG521" t="s">
        <v>747</v>
      </c>
      <c r="AH521" s="17">
        <v>450</v>
      </c>
      <c r="AI521" s="17" cm="1">
        <f t="array" ref="AI521">SUMPRODUCT(--(IFERROR(HOUR(Flights_2026_09_303334353637345[entry_hour]),-1)=HOUR(AF521)),--(IFERROR(Flights_2026_09_303334353637345[entry_sector],"")=AG521),--(IFERROR(Flights_2026_09_303334353637345[nfl],-1)&gt;=AH521),--(IFERROR(Flights_2026_09_303334353637345[nfl],-1)&lt;=IF(AH521=450,450,AH521+9)))</f>
        <v>0</v>
      </c>
    </row>
    <row r="522" spans="32:35" x14ac:dyDescent="0.2">
      <c r="AF522" s="2">
        <v>0.75</v>
      </c>
      <c r="AG522" t="s">
        <v>743</v>
      </c>
      <c r="AH522" s="17">
        <v>200</v>
      </c>
      <c r="AI522" s="17" cm="1">
        <f t="array" ref="AI522">SUMPRODUCT(--(IFERROR(HOUR(Flights_2026_09_303334353637345[entry_hour]),-1)=HOUR(AF522)),--(IFERROR(Flights_2026_09_303334353637345[entry_sector],"")=AG522),--(IFERROR(Flights_2026_09_303334353637345[nfl],-1)&gt;=AH522),--(IFERROR(Flights_2026_09_303334353637345[nfl],-1)&lt;=IF(AH522=450,450,AH522+9)))</f>
        <v>0</v>
      </c>
    </row>
    <row r="523" spans="32:35" x14ac:dyDescent="0.2">
      <c r="AF523" s="2">
        <v>0.75</v>
      </c>
      <c r="AG523" t="s">
        <v>743</v>
      </c>
      <c r="AH523" s="17">
        <v>210</v>
      </c>
      <c r="AI523" s="17" cm="1">
        <f t="array" ref="AI523">SUMPRODUCT(--(IFERROR(HOUR(Flights_2026_09_303334353637345[entry_hour]),-1)=HOUR(AF523)),--(IFERROR(Flights_2026_09_303334353637345[entry_sector],"")=AG523),--(IFERROR(Flights_2026_09_303334353637345[nfl],-1)&gt;=AH523),--(IFERROR(Flights_2026_09_303334353637345[nfl],-1)&lt;=IF(AH523=450,450,AH523+9)))</f>
        <v>0</v>
      </c>
    </row>
    <row r="524" spans="32:35" x14ac:dyDescent="0.2">
      <c r="AF524" s="2">
        <v>0.75</v>
      </c>
      <c r="AG524" t="s">
        <v>743</v>
      </c>
      <c r="AH524" s="17">
        <v>220</v>
      </c>
      <c r="AI524" s="17" cm="1">
        <f t="array" ref="AI524">SUMPRODUCT(--(IFERROR(HOUR(Flights_2026_09_303334353637345[entry_hour]),-1)=HOUR(AF524)),--(IFERROR(Flights_2026_09_303334353637345[entry_sector],"")=AG524),--(IFERROR(Flights_2026_09_303334353637345[nfl],-1)&gt;=AH524),--(IFERROR(Flights_2026_09_303334353637345[nfl],-1)&lt;=IF(AH524=450,450,AH524+9)))</f>
        <v>0</v>
      </c>
    </row>
    <row r="525" spans="32:35" x14ac:dyDescent="0.2">
      <c r="AF525" s="2">
        <v>0.75</v>
      </c>
      <c r="AG525" t="s">
        <v>743</v>
      </c>
      <c r="AH525" s="17">
        <v>230</v>
      </c>
      <c r="AI525" s="17" cm="1">
        <f t="array" ref="AI525">SUMPRODUCT(--(IFERROR(HOUR(Flights_2026_09_303334353637345[entry_hour]),-1)=HOUR(AF525)),--(IFERROR(Flights_2026_09_303334353637345[entry_sector],"")=AG525),--(IFERROR(Flights_2026_09_303334353637345[nfl],-1)&gt;=AH525),--(IFERROR(Flights_2026_09_303334353637345[nfl],-1)&lt;=IF(AH525=450,450,AH525+9)))</f>
        <v>0</v>
      </c>
    </row>
    <row r="526" spans="32:35" x14ac:dyDescent="0.2">
      <c r="AF526" s="2">
        <v>0.75</v>
      </c>
      <c r="AG526" t="s">
        <v>743</v>
      </c>
      <c r="AH526" s="17">
        <v>240</v>
      </c>
      <c r="AI526" s="17" cm="1">
        <f t="array" ref="AI526">SUMPRODUCT(--(IFERROR(HOUR(Flights_2026_09_303334353637345[entry_hour]),-1)=HOUR(AF526)),--(IFERROR(Flights_2026_09_303334353637345[entry_sector],"")=AG526),--(IFERROR(Flights_2026_09_303334353637345[nfl],-1)&gt;=AH526),--(IFERROR(Flights_2026_09_303334353637345[nfl],-1)&lt;=IF(AH526=450,450,AH526+9)))</f>
        <v>0</v>
      </c>
    </row>
    <row r="527" spans="32:35" x14ac:dyDescent="0.2">
      <c r="AF527" s="2">
        <v>0.75</v>
      </c>
      <c r="AG527" t="s">
        <v>743</v>
      </c>
      <c r="AH527" s="17">
        <v>250</v>
      </c>
      <c r="AI527" s="17" cm="1">
        <f t="array" ref="AI527">SUMPRODUCT(--(IFERROR(HOUR(Flights_2026_09_303334353637345[entry_hour]),-1)=HOUR(AF527)),--(IFERROR(Flights_2026_09_303334353637345[entry_sector],"")=AG527),--(IFERROR(Flights_2026_09_303334353637345[nfl],-1)&gt;=AH527),--(IFERROR(Flights_2026_09_303334353637345[nfl],-1)&lt;=IF(AH527=450,450,AH527+9)))</f>
        <v>0</v>
      </c>
    </row>
    <row r="528" spans="32:35" x14ac:dyDescent="0.2">
      <c r="AF528" s="2">
        <v>0.75</v>
      </c>
      <c r="AG528" t="s">
        <v>743</v>
      </c>
      <c r="AH528" s="17">
        <v>260</v>
      </c>
      <c r="AI528" s="17" cm="1">
        <f t="array" ref="AI528">SUMPRODUCT(--(IFERROR(HOUR(Flights_2026_09_303334353637345[entry_hour]),-1)=HOUR(AF528)),--(IFERROR(Flights_2026_09_303334353637345[entry_sector],"")=AG528),--(IFERROR(Flights_2026_09_303334353637345[nfl],-1)&gt;=AH528),--(IFERROR(Flights_2026_09_303334353637345[nfl],-1)&lt;=IF(AH528=450,450,AH528+9)))</f>
        <v>0</v>
      </c>
    </row>
    <row r="529" spans="32:35" x14ac:dyDescent="0.2">
      <c r="AF529" s="2">
        <v>0.75</v>
      </c>
      <c r="AG529" t="s">
        <v>743</v>
      </c>
      <c r="AH529" s="17">
        <v>270</v>
      </c>
      <c r="AI529" s="17" cm="1">
        <f t="array" ref="AI529">SUMPRODUCT(--(IFERROR(HOUR(Flights_2026_09_303334353637345[entry_hour]),-1)=HOUR(AF529)),--(IFERROR(Flights_2026_09_303334353637345[entry_sector],"")=AG529),--(IFERROR(Flights_2026_09_303334353637345[nfl],-1)&gt;=AH529),--(IFERROR(Flights_2026_09_303334353637345[nfl],-1)&lt;=IF(AH529=450,450,AH529+9)))</f>
        <v>0</v>
      </c>
    </row>
    <row r="530" spans="32:35" x14ac:dyDescent="0.2">
      <c r="AF530" s="2">
        <v>0.75</v>
      </c>
      <c r="AG530" t="s">
        <v>743</v>
      </c>
      <c r="AH530" s="17">
        <v>280</v>
      </c>
      <c r="AI530" s="17" cm="1">
        <f t="array" ref="AI530">SUMPRODUCT(--(IFERROR(HOUR(Flights_2026_09_303334353637345[entry_hour]),-1)=HOUR(AF530)),--(IFERROR(Flights_2026_09_303334353637345[entry_sector],"")=AG530),--(IFERROR(Flights_2026_09_303334353637345[nfl],-1)&gt;=AH530),--(IFERROR(Flights_2026_09_303334353637345[nfl],-1)&lt;=IF(AH530=450,450,AH530+9)))</f>
        <v>0</v>
      </c>
    </row>
    <row r="531" spans="32:35" x14ac:dyDescent="0.2">
      <c r="AF531" s="2">
        <v>0.75</v>
      </c>
      <c r="AG531" t="s">
        <v>743</v>
      </c>
      <c r="AH531" s="17">
        <v>290</v>
      </c>
      <c r="AI531" s="17" cm="1">
        <f t="array" ref="AI531">SUMPRODUCT(--(IFERROR(HOUR(Flights_2026_09_303334353637345[entry_hour]),-1)=HOUR(AF531)),--(IFERROR(Flights_2026_09_303334353637345[entry_sector],"")=AG531),--(IFERROR(Flights_2026_09_303334353637345[nfl],-1)&gt;=AH531),--(IFERROR(Flights_2026_09_303334353637345[nfl],-1)&lt;=IF(AH531=450,450,AH531+9)))</f>
        <v>0</v>
      </c>
    </row>
    <row r="532" spans="32:35" x14ac:dyDescent="0.2">
      <c r="AF532" s="2">
        <v>0.75</v>
      </c>
      <c r="AG532" t="s">
        <v>743</v>
      </c>
      <c r="AH532" s="17">
        <v>300</v>
      </c>
      <c r="AI532" s="17" cm="1">
        <f t="array" ref="AI532">SUMPRODUCT(--(IFERROR(HOUR(Flights_2026_09_303334353637345[entry_hour]),-1)=HOUR(AF532)),--(IFERROR(Flights_2026_09_303334353637345[entry_sector],"")=AG532),--(IFERROR(Flights_2026_09_303334353637345[nfl],-1)&gt;=AH532),--(IFERROR(Flights_2026_09_303334353637345[nfl],-1)&lt;=IF(AH532=450,450,AH532+9)))</f>
        <v>0</v>
      </c>
    </row>
    <row r="533" spans="32:35" x14ac:dyDescent="0.2">
      <c r="AF533" s="2">
        <v>0.75</v>
      </c>
      <c r="AG533" t="s">
        <v>743</v>
      </c>
      <c r="AH533" s="17">
        <v>310</v>
      </c>
      <c r="AI533" s="17" cm="1">
        <f t="array" ref="AI533">SUMPRODUCT(--(IFERROR(HOUR(Flights_2026_09_303334353637345[entry_hour]),-1)=HOUR(AF533)),--(IFERROR(Flights_2026_09_303334353637345[entry_sector],"")=AG533),--(IFERROR(Flights_2026_09_303334353637345[nfl],-1)&gt;=AH533),--(IFERROR(Flights_2026_09_303334353637345[nfl],-1)&lt;=IF(AH533=450,450,AH533+9)))</f>
        <v>0</v>
      </c>
    </row>
    <row r="534" spans="32:35" x14ac:dyDescent="0.2">
      <c r="AF534" s="2">
        <v>0.75</v>
      </c>
      <c r="AG534" t="s">
        <v>743</v>
      </c>
      <c r="AH534" s="17">
        <v>320</v>
      </c>
      <c r="AI534" s="17" cm="1">
        <f t="array" ref="AI534">SUMPRODUCT(--(IFERROR(HOUR(Flights_2026_09_303334353637345[entry_hour]),-1)=HOUR(AF534)),--(IFERROR(Flights_2026_09_303334353637345[entry_sector],"")=AG534),--(IFERROR(Flights_2026_09_303334353637345[nfl],-1)&gt;=AH534),--(IFERROR(Flights_2026_09_303334353637345[nfl],-1)&lt;=IF(AH534=450,450,AH534+9)))</f>
        <v>0</v>
      </c>
    </row>
    <row r="535" spans="32:35" x14ac:dyDescent="0.2">
      <c r="AF535" s="2">
        <v>0.75</v>
      </c>
      <c r="AG535" t="s">
        <v>743</v>
      </c>
      <c r="AH535" s="17">
        <v>330</v>
      </c>
      <c r="AI535" s="17" cm="1">
        <f t="array" ref="AI535">SUMPRODUCT(--(IFERROR(HOUR(Flights_2026_09_303334353637345[entry_hour]),-1)=HOUR(AF535)),--(IFERROR(Flights_2026_09_303334353637345[entry_sector],"")=AG535),--(IFERROR(Flights_2026_09_303334353637345[nfl],-1)&gt;=AH535),--(IFERROR(Flights_2026_09_303334353637345[nfl],-1)&lt;=IF(AH535=450,450,AH535+9)))</f>
        <v>0</v>
      </c>
    </row>
    <row r="536" spans="32:35" x14ac:dyDescent="0.2">
      <c r="AF536" s="2">
        <v>0.75</v>
      </c>
      <c r="AG536" t="s">
        <v>743</v>
      </c>
      <c r="AH536" s="17">
        <v>340</v>
      </c>
      <c r="AI536" s="17" cm="1">
        <f t="array" ref="AI536">SUMPRODUCT(--(IFERROR(HOUR(Flights_2026_09_303334353637345[entry_hour]),-1)=HOUR(AF536)),--(IFERROR(Flights_2026_09_303334353637345[entry_sector],"")=AG536),--(IFERROR(Flights_2026_09_303334353637345[nfl],-1)&gt;=AH536),--(IFERROR(Flights_2026_09_303334353637345[nfl],-1)&lt;=IF(AH536=450,450,AH536+9)))</f>
        <v>0</v>
      </c>
    </row>
    <row r="537" spans="32:35" x14ac:dyDescent="0.2">
      <c r="AF537" s="2">
        <v>0.75</v>
      </c>
      <c r="AG537" t="s">
        <v>743</v>
      </c>
      <c r="AH537" s="17">
        <v>350</v>
      </c>
      <c r="AI537" s="17" cm="1">
        <f t="array" ref="AI537">SUMPRODUCT(--(IFERROR(HOUR(Flights_2026_09_303334353637345[entry_hour]),-1)=HOUR(AF537)),--(IFERROR(Flights_2026_09_303334353637345[entry_sector],"")=AG537),--(IFERROR(Flights_2026_09_303334353637345[nfl],-1)&gt;=AH537),--(IFERROR(Flights_2026_09_303334353637345[nfl],-1)&lt;=IF(AH537=450,450,AH537+9)))</f>
        <v>0</v>
      </c>
    </row>
    <row r="538" spans="32:35" x14ac:dyDescent="0.2">
      <c r="AF538" s="2">
        <v>0.75</v>
      </c>
      <c r="AG538" t="s">
        <v>743</v>
      </c>
      <c r="AH538" s="17">
        <v>360</v>
      </c>
      <c r="AI538" s="17" cm="1">
        <f t="array" ref="AI538">SUMPRODUCT(--(IFERROR(HOUR(Flights_2026_09_303334353637345[entry_hour]),-1)=HOUR(AF538)),--(IFERROR(Flights_2026_09_303334353637345[entry_sector],"")=AG538),--(IFERROR(Flights_2026_09_303334353637345[nfl],-1)&gt;=AH538),--(IFERROR(Flights_2026_09_303334353637345[nfl],-1)&lt;=IF(AH538=450,450,AH538+9)))</f>
        <v>0</v>
      </c>
    </row>
    <row r="539" spans="32:35" x14ac:dyDescent="0.2">
      <c r="AF539" s="2">
        <v>0.75</v>
      </c>
      <c r="AG539" t="s">
        <v>743</v>
      </c>
      <c r="AH539" s="17">
        <v>370</v>
      </c>
      <c r="AI539" s="17" cm="1">
        <f t="array" ref="AI539">SUMPRODUCT(--(IFERROR(HOUR(Flights_2026_09_303334353637345[entry_hour]),-1)=HOUR(AF539)),--(IFERROR(Flights_2026_09_303334353637345[entry_sector],"")=AG539),--(IFERROR(Flights_2026_09_303334353637345[nfl],-1)&gt;=AH539),--(IFERROR(Flights_2026_09_303334353637345[nfl],-1)&lt;=IF(AH539=450,450,AH539+9)))</f>
        <v>0</v>
      </c>
    </row>
    <row r="540" spans="32:35" x14ac:dyDescent="0.2">
      <c r="AF540" s="2">
        <v>0.75</v>
      </c>
      <c r="AG540" t="s">
        <v>743</v>
      </c>
      <c r="AH540" s="17">
        <v>380</v>
      </c>
      <c r="AI540" s="17" cm="1">
        <f t="array" ref="AI540">SUMPRODUCT(--(IFERROR(HOUR(Flights_2026_09_303334353637345[entry_hour]),-1)=HOUR(AF540)),--(IFERROR(Flights_2026_09_303334353637345[entry_sector],"")=AG540),--(IFERROR(Flights_2026_09_303334353637345[nfl],-1)&gt;=AH540),--(IFERROR(Flights_2026_09_303334353637345[nfl],-1)&lt;=IF(AH540=450,450,AH540+9)))</f>
        <v>0</v>
      </c>
    </row>
    <row r="541" spans="32:35" x14ac:dyDescent="0.2">
      <c r="AF541" s="2">
        <v>0.75</v>
      </c>
      <c r="AG541" t="s">
        <v>743</v>
      </c>
      <c r="AH541" s="17">
        <v>390</v>
      </c>
      <c r="AI541" s="17" cm="1">
        <f t="array" ref="AI541">SUMPRODUCT(--(IFERROR(HOUR(Flights_2026_09_303334353637345[entry_hour]),-1)=HOUR(AF541)),--(IFERROR(Flights_2026_09_303334353637345[entry_sector],"")=AG541),--(IFERROR(Flights_2026_09_303334353637345[nfl],-1)&gt;=AH541),--(IFERROR(Flights_2026_09_303334353637345[nfl],-1)&lt;=IF(AH541=450,450,AH541+9)))</f>
        <v>0</v>
      </c>
    </row>
    <row r="542" spans="32:35" x14ac:dyDescent="0.2">
      <c r="AF542" s="2">
        <v>0.75</v>
      </c>
      <c r="AG542" t="s">
        <v>743</v>
      </c>
      <c r="AH542" s="17">
        <v>400</v>
      </c>
      <c r="AI542" s="17" cm="1">
        <f t="array" ref="AI542">SUMPRODUCT(--(IFERROR(HOUR(Flights_2026_09_303334353637345[entry_hour]),-1)=HOUR(AF542)),--(IFERROR(Flights_2026_09_303334353637345[entry_sector],"")=AG542),--(IFERROR(Flights_2026_09_303334353637345[nfl],-1)&gt;=AH542),--(IFERROR(Flights_2026_09_303334353637345[nfl],-1)&lt;=IF(AH542=450,450,AH542+9)))</f>
        <v>0</v>
      </c>
    </row>
    <row r="543" spans="32:35" x14ac:dyDescent="0.2">
      <c r="AF543" s="2">
        <v>0.75</v>
      </c>
      <c r="AG543" t="s">
        <v>743</v>
      </c>
      <c r="AH543" s="17">
        <v>410</v>
      </c>
      <c r="AI543" s="17" cm="1">
        <f t="array" ref="AI543">SUMPRODUCT(--(IFERROR(HOUR(Flights_2026_09_303334353637345[entry_hour]),-1)=HOUR(AF543)),--(IFERROR(Flights_2026_09_303334353637345[entry_sector],"")=AG543),--(IFERROR(Flights_2026_09_303334353637345[nfl],-1)&gt;=AH543),--(IFERROR(Flights_2026_09_303334353637345[nfl],-1)&lt;=IF(AH543=450,450,AH543+9)))</f>
        <v>0</v>
      </c>
    </row>
    <row r="544" spans="32:35" x14ac:dyDescent="0.2">
      <c r="AF544" s="2">
        <v>0.75</v>
      </c>
      <c r="AG544" t="s">
        <v>743</v>
      </c>
      <c r="AH544" s="17">
        <v>420</v>
      </c>
      <c r="AI544" s="17" cm="1">
        <f t="array" ref="AI544">SUMPRODUCT(--(IFERROR(HOUR(Flights_2026_09_303334353637345[entry_hour]),-1)=HOUR(AF544)),--(IFERROR(Flights_2026_09_303334353637345[entry_sector],"")=AG544),--(IFERROR(Flights_2026_09_303334353637345[nfl],-1)&gt;=AH544),--(IFERROR(Flights_2026_09_303334353637345[nfl],-1)&lt;=IF(AH544=450,450,AH544+9)))</f>
        <v>0</v>
      </c>
    </row>
    <row r="545" spans="32:35" x14ac:dyDescent="0.2">
      <c r="AF545" s="2">
        <v>0.75</v>
      </c>
      <c r="AG545" t="s">
        <v>743</v>
      </c>
      <c r="AH545" s="17">
        <v>430</v>
      </c>
      <c r="AI545" s="17" cm="1">
        <f t="array" ref="AI545">SUMPRODUCT(--(IFERROR(HOUR(Flights_2026_09_303334353637345[entry_hour]),-1)=HOUR(AF545)),--(IFERROR(Flights_2026_09_303334353637345[entry_sector],"")=AG545),--(IFERROR(Flights_2026_09_303334353637345[nfl],-1)&gt;=AH545),--(IFERROR(Flights_2026_09_303334353637345[nfl],-1)&lt;=IF(AH545=450,450,AH545+9)))</f>
        <v>0</v>
      </c>
    </row>
    <row r="546" spans="32:35" x14ac:dyDescent="0.2">
      <c r="AF546" s="2">
        <v>0.75</v>
      </c>
      <c r="AG546" t="s">
        <v>743</v>
      </c>
      <c r="AH546" s="17">
        <v>440</v>
      </c>
      <c r="AI546" s="17" cm="1">
        <f t="array" ref="AI546">SUMPRODUCT(--(IFERROR(HOUR(Flights_2026_09_303334353637345[entry_hour]),-1)=HOUR(AF546)),--(IFERROR(Flights_2026_09_303334353637345[entry_sector],"")=AG546),--(IFERROR(Flights_2026_09_303334353637345[nfl],-1)&gt;=AH546),--(IFERROR(Flights_2026_09_303334353637345[nfl],-1)&lt;=IF(AH546=450,450,AH546+9)))</f>
        <v>0</v>
      </c>
    </row>
    <row r="547" spans="32:35" x14ac:dyDescent="0.2">
      <c r="AF547" s="2">
        <v>0.75</v>
      </c>
      <c r="AG547" t="s">
        <v>743</v>
      </c>
      <c r="AH547" s="17">
        <v>450</v>
      </c>
      <c r="AI547" s="17" cm="1">
        <f t="array" ref="AI547">SUMPRODUCT(--(IFERROR(HOUR(Flights_2026_09_303334353637345[entry_hour]),-1)=HOUR(AF547)),--(IFERROR(Flights_2026_09_303334353637345[entry_sector],"")=AG547),--(IFERROR(Flights_2026_09_303334353637345[nfl],-1)&gt;=AH547),--(IFERROR(Flights_2026_09_303334353637345[nfl],-1)&lt;=IF(AH547=450,450,AH547+9)))</f>
        <v>0</v>
      </c>
    </row>
    <row r="548" spans="32:35" x14ac:dyDescent="0.2">
      <c r="AF548" s="2">
        <v>0.75</v>
      </c>
      <c r="AG548" t="s">
        <v>744</v>
      </c>
      <c r="AH548" s="17">
        <v>200</v>
      </c>
      <c r="AI548" s="17" cm="1">
        <f t="array" ref="AI548">SUMPRODUCT(--(IFERROR(HOUR(Flights_2026_09_303334353637345[entry_hour]),-1)=HOUR(AF548)),--(IFERROR(Flights_2026_09_303334353637345[entry_sector],"")=AG548),--(IFERROR(Flights_2026_09_303334353637345[nfl],-1)&gt;=AH548),--(IFERROR(Flights_2026_09_303334353637345[nfl],-1)&lt;=IF(AH548=450,450,AH548+9)))</f>
        <v>0</v>
      </c>
    </row>
    <row r="549" spans="32:35" x14ac:dyDescent="0.2">
      <c r="AF549" s="2">
        <v>0.75</v>
      </c>
      <c r="AG549" t="s">
        <v>744</v>
      </c>
      <c r="AH549" s="17">
        <v>210</v>
      </c>
      <c r="AI549" s="17" cm="1">
        <f t="array" ref="AI549">SUMPRODUCT(--(IFERROR(HOUR(Flights_2026_09_303334353637345[entry_hour]),-1)=HOUR(AF549)),--(IFERROR(Flights_2026_09_303334353637345[entry_sector],"")=AG549),--(IFERROR(Flights_2026_09_303334353637345[nfl],-1)&gt;=AH549),--(IFERROR(Flights_2026_09_303334353637345[nfl],-1)&lt;=IF(AH549=450,450,AH549+9)))</f>
        <v>0</v>
      </c>
    </row>
    <row r="550" spans="32:35" x14ac:dyDescent="0.2">
      <c r="AF550" s="2">
        <v>0.75</v>
      </c>
      <c r="AG550" t="s">
        <v>744</v>
      </c>
      <c r="AH550" s="17">
        <v>220</v>
      </c>
      <c r="AI550" s="17" cm="1">
        <f t="array" ref="AI550">SUMPRODUCT(--(IFERROR(HOUR(Flights_2026_09_303334353637345[entry_hour]),-1)=HOUR(AF550)),--(IFERROR(Flights_2026_09_303334353637345[entry_sector],"")=AG550),--(IFERROR(Flights_2026_09_303334353637345[nfl],-1)&gt;=AH550),--(IFERROR(Flights_2026_09_303334353637345[nfl],-1)&lt;=IF(AH550=450,450,AH550+9)))</f>
        <v>5</v>
      </c>
    </row>
    <row r="551" spans="32:35" x14ac:dyDescent="0.2">
      <c r="AF551" s="2">
        <v>0.75</v>
      </c>
      <c r="AG551" t="s">
        <v>744</v>
      </c>
      <c r="AH551" s="17">
        <v>230</v>
      </c>
      <c r="AI551" s="17" cm="1">
        <f t="array" ref="AI551">SUMPRODUCT(--(IFERROR(HOUR(Flights_2026_09_303334353637345[entry_hour]),-1)=HOUR(AF551)),--(IFERROR(Flights_2026_09_303334353637345[entry_sector],"")=AG551),--(IFERROR(Flights_2026_09_303334353637345[nfl],-1)&gt;=AH551),--(IFERROR(Flights_2026_09_303334353637345[nfl],-1)&lt;=IF(AH551=450,450,AH551+9)))</f>
        <v>0</v>
      </c>
    </row>
    <row r="552" spans="32:35" x14ac:dyDescent="0.2">
      <c r="AF552" s="2">
        <v>0.75</v>
      </c>
      <c r="AG552" t="s">
        <v>744</v>
      </c>
      <c r="AH552" s="17">
        <v>240</v>
      </c>
      <c r="AI552" s="17" cm="1">
        <f t="array" ref="AI552">SUMPRODUCT(--(IFERROR(HOUR(Flights_2026_09_303334353637345[entry_hour]),-1)=HOUR(AF552)),--(IFERROR(Flights_2026_09_303334353637345[entry_sector],"")=AG552),--(IFERROR(Flights_2026_09_303334353637345[nfl],-1)&gt;=AH552),--(IFERROR(Flights_2026_09_303334353637345[nfl],-1)&lt;=IF(AH552=450,450,AH552+9)))</f>
        <v>0</v>
      </c>
    </row>
    <row r="553" spans="32:35" x14ac:dyDescent="0.2">
      <c r="AF553" s="2">
        <v>0.75</v>
      </c>
      <c r="AG553" t="s">
        <v>744</v>
      </c>
      <c r="AH553" s="17">
        <v>250</v>
      </c>
      <c r="AI553" s="17" cm="1">
        <f t="array" ref="AI553">SUMPRODUCT(--(IFERROR(HOUR(Flights_2026_09_303334353637345[entry_hour]),-1)=HOUR(AF553)),--(IFERROR(Flights_2026_09_303334353637345[entry_sector],"")=AG553),--(IFERROR(Flights_2026_09_303334353637345[nfl],-1)&gt;=AH553),--(IFERROR(Flights_2026_09_303334353637345[nfl],-1)&lt;=IF(AH553=450,450,AH553+9)))</f>
        <v>0</v>
      </c>
    </row>
    <row r="554" spans="32:35" x14ac:dyDescent="0.2">
      <c r="AF554" s="2">
        <v>0.75</v>
      </c>
      <c r="AG554" t="s">
        <v>744</v>
      </c>
      <c r="AH554" s="17">
        <v>260</v>
      </c>
      <c r="AI554" s="17" cm="1">
        <f t="array" ref="AI554">SUMPRODUCT(--(IFERROR(HOUR(Flights_2026_09_303334353637345[entry_hour]),-1)=HOUR(AF554)),--(IFERROR(Flights_2026_09_303334353637345[entry_sector],"")=AG554),--(IFERROR(Flights_2026_09_303334353637345[nfl],-1)&gt;=AH554),--(IFERROR(Flights_2026_09_303334353637345[nfl],-1)&lt;=IF(AH554=450,450,AH554+9)))</f>
        <v>0</v>
      </c>
    </row>
    <row r="555" spans="32:35" x14ac:dyDescent="0.2">
      <c r="AF555" s="2">
        <v>0.75</v>
      </c>
      <c r="AG555" t="s">
        <v>744</v>
      </c>
      <c r="AH555" s="17">
        <v>270</v>
      </c>
      <c r="AI555" s="17" cm="1">
        <f t="array" ref="AI555">SUMPRODUCT(--(IFERROR(HOUR(Flights_2026_09_303334353637345[entry_hour]),-1)=HOUR(AF555)),--(IFERROR(Flights_2026_09_303334353637345[entry_sector],"")=AG555),--(IFERROR(Flights_2026_09_303334353637345[nfl],-1)&gt;=AH555),--(IFERROR(Flights_2026_09_303334353637345[nfl],-1)&lt;=IF(AH555=450,450,AH555+9)))</f>
        <v>0</v>
      </c>
    </row>
    <row r="556" spans="32:35" x14ac:dyDescent="0.2">
      <c r="AF556" s="2">
        <v>0.75</v>
      </c>
      <c r="AG556" t="s">
        <v>744</v>
      </c>
      <c r="AH556" s="17">
        <v>280</v>
      </c>
      <c r="AI556" s="17" cm="1">
        <f t="array" ref="AI556">SUMPRODUCT(--(IFERROR(HOUR(Flights_2026_09_303334353637345[entry_hour]),-1)=HOUR(AF556)),--(IFERROR(Flights_2026_09_303334353637345[entry_sector],"")=AG556),--(IFERROR(Flights_2026_09_303334353637345[nfl],-1)&gt;=AH556),--(IFERROR(Flights_2026_09_303334353637345[nfl],-1)&lt;=IF(AH556=450,450,AH556+9)))</f>
        <v>0</v>
      </c>
    </row>
    <row r="557" spans="32:35" x14ac:dyDescent="0.2">
      <c r="AF557" s="2">
        <v>0.75</v>
      </c>
      <c r="AG557" t="s">
        <v>744</v>
      </c>
      <c r="AH557" s="17">
        <v>290</v>
      </c>
      <c r="AI557" s="17" cm="1">
        <f t="array" ref="AI557">SUMPRODUCT(--(IFERROR(HOUR(Flights_2026_09_303334353637345[entry_hour]),-1)=HOUR(AF557)),--(IFERROR(Flights_2026_09_303334353637345[entry_sector],"")=AG557),--(IFERROR(Flights_2026_09_303334353637345[nfl],-1)&gt;=AH557),--(IFERROR(Flights_2026_09_303334353637345[nfl],-1)&lt;=IF(AH557=450,450,AH557+9)))</f>
        <v>0</v>
      </c>
    </row>
    <row r="558" spans="32:35" x14ac:dyDescent="0.2">
      <c r="AF558" s="2">
        <v>0.75</v>
      </c>
      <c r="AG558" t="s">
        <v>744</v>
      </c>
      <c r="AH558" s="17">
        <v>300</v>
      </c>
      <c r="AI558" s="17" cm="1">
        <f t="array" ref="AI558">SUMPRODUCT(--(IFERROR(HOUR(Flights_2026_09_303334353637345[entry_hour]),-1)=HOUR(AF558)),--(IFERROR(Flights_2026_09_303334353637345[entry_sector],"")=AG558),--(IFERROR(Flights_2026_09_303334353637345[nfl],-1)&gt;=AH558),--(IFERROR(Flights_2026_09_303334353637345[nfl],-1)&lt;=IF(AH558=450,450,AH558+9)))</f>
        <v>0</v>
      </c>
    </row>
    <row r="559" spans="32:35" x14ac:dyDescent="0.2">
      <c r="AF559" s="2">
        <v>0.75</v>
      </c>
      <c r="AG559" t="s">
        <v>744</v>
      </c>
      <c r="AH559" s="17">
        <v>310</v>
      </c>
      <c r="AI559" s="17" cm="1">
        <f t="array" ref="AI559">SUMPRODUCT(--(IFERROR(HOUR(Flights_2026_09_303334353637345[entry_hour]),-1)=HOUR(AF559)),--(IFERROR(Flights_2026_09_303334353637345[entry_sector],"")=AG559),--(IFERROR(Flights_2026_09_303334353637345[nfl],-1)&gt;=AH559),--(IFERROR(Flights_2026_09_303334353637345[nfl],-1)&lt;=IF(AH559=450,450,AH559+9)))</f>
        <v>0</v>
      </c>
    </row>
    <row r="560" spans="32:35" x14ac:dyDescent="0.2">
      <c r="AF560" s="2">
        <v>0.75</v>
      </c>
      <c r="AG560" t="s">
        <v>744</v>
      </c>
      <c r="AH560" s="17">
        <v>320</v>
      </c>
      <c r="AI560" s="17" cm="1">
        <f t="array" ref="AI560">SUMPRODUCT(--(IFERROR(HOUR(Flights_2026_09_303334353637345[entry_hour]),-1)=HOUR(AF560)),--(IFERROR(Flights_2026_09_303334353637345[entry_sector],"")=AG560),--(IFERROR(Flights_2026_09_303334353637345[nfl],-1)&gt;=AH560),--(IFERROR(Flights_2026_09_303334353637345[nfl],-1)&lt;=IF(AH560=450,450,AH560+9)))</f>
        <v>0</v>
      </c>
    </row>
    <row r="561" spans="32:35" x14ac:dyDescent="0.2">
      <c r="AF561" s="2">
        <v>0.75</v>
      </c>
      <c r="AG561" t="s">
        <v>744</v>
      </c>
      <c r="AH561" s="17">
        <v>330</v>
      </c>
      <c r="AI561" s="17" cm="1">
        <f t="array" ref="AI561">SUMPRODUCT(--(IFERROR(HOUR(Flights_2026_09_303334353637345[entry_hour]),-1)=HOUR(AF561)),--(IFERROR(Flights_2026_09_303334353637345[entry_sector],"")=AG561),--(IFERROR(Flights_2026_09_303334353637345[nfl],-1)&gt;=AH561),--(IFERROR(Flights_2026_09_303334353637345[nfl],-1)&lt;=IF(AH561=450,450,AH561+9)))</f>
        <v>1</v>
      </c>
    </row>
    <row r="562" spans="32:35" x14ac:dyDescent="0.2">
      <c r="AF562" s="2">
        <v>0.75</v>
      </c>
      <c r="AG562" t="s">
        <v>744</v>
      </c>
      <c r="AH562" s="17">
        <v>340</v>
      </c>
      <c r="AI562" s="17" cm="1">
        <f t="array" ref="AI562">SUMPRODUCT(--(IFERROR(HOUR(Flights_2026_09_303334353637345[entry_hour]),-1)=HOUR(AF562)),--(IFERROR(Flights_2026_09_303334353637345[entry_sector],"")=AG562),--(IFERROR(Flights_2026_09_303334353637345[nfl],-1)&gt;=AH562),--(IFERROR(Flights_2026_09_303334353637345[nfl],-1)&lt;=IF(AH562=450,450,AH562+9)))</f>
        <v>0</v>
      </c>
    </row>
    <row r="563" spans="32:35" x14ac:dyDescent="0.2">
      <c r="AF563" s="2">
        <v>0.75</v>
      </c>
      <c r="AG563" t="s">
        <v>744</v>
      </c>
      <c r="AH563" s="17">
        <v>350</v>
      </c>
      <c r="AI563" s="17" cm="1">
        <f t="array" ref="AI563">SUMPRODUCT(--(IFERROR(HOUR(Flights_2026_09_303334353637345[entry_hour]),-1)=HOUR(AF563)),--(IFERROR(Flights_2026_09_303334353637345[entry_sector],"")=AG563),--(IFERROR(Flights_2026_09_303334353637345[nfl],-1)&gt;=AH563),--(IFERROR(Flights_2026_09_303334353637345[nfl],-1)&lt;=IF(AH563=450,450,AH563+9)))</f>
        <v>1</v>
      </c>
    </row>
    <row r="564" spans="32:35" x14ac:dyDescent="0.2">
      <c r="AF564" s="2">
        <v>0.75</v>
      </c>
      <c r="AG564" t="s">
        <v>744</v>
      </c>
      <c r="AH564" s="17">
        <v>360</v>
      </c>
      <c r="AI564" s="17" cm="1">
        <f t="array" ref="AI564">SUMPRODUCT(--(IFERROR(HOUR(Flights_2026_09_303334353637345[entry_hour]),-1)=HOUR(AF564)),--(IFERROR(Flights_2026_09_303334353637345[entry_sector],"")=AG564),--(IFERROR(Flights_2026_09_303334353637345[nfl],-1)&gt;=AH564),--(IFERROR(Flights_2026_09_303334353637345[nfl],-1)&lt;=IF(AH564=450,450,AH564+9)))</f>
        <v>0</v>
      </c>
    </row>
    <row r="565" spans="32:35" x14ac:dyDescent="0.2">
      <c r="AF565" s="2">
        <v>0.75</v>
      </c>
      <c r="AG565" t="s">
        <v>744</v>
      </c>
      <c r="AH565" s="17">
        <v>370</v>
      </c>
      <c r="AI565" s="17" cm="1">
        <f t="array" ref="AI565">SUMPRODUCT(--(IFERROR(HOUR(Flights_2026_09_303334353637345[entry_hour]),-1)=HOUR(AF565)),--(IFERROR(Flights_2026_09_303334353637345[entry_sector],"")=AG565),--(IFERROR(Flights_2026_09_303334353637345[nfl],-1)&gt;=AH565),--(IFERROR(Flights_2026_09_303334353637345[nfl],-1)&lt;=IF(AH565=450,450,AH565+9)))</f>
        <v>0</v>
      </c>
    </row>
    <row r="566" spans="32:35" x14ac:dyDescent="0.2">
      <c r="AF566" s="2">
        <v>0.75</v>
      </c>
      <c r="AG566" t="s">
        <v>744</v>
      </c>
      <c r="AH566" s="17">
        <v>380</v>
      </c>
      <c r="AI566" s="17" cm="1">
        <f t="array" ref="AI566">SUMPRODUCT(--(IFERROR(HOUR(Flights_2026_09_303334353637345[entry_hour]),-1)=HOUR(AF566)),--(IFERROR(Flights_2026_09_303334353637345[entry_sector],"")=AG566),--(IFERROR(Flights_2026_09_303334353637345[nfl],-1)&gt;=AH566),--(IFERROR(Flights_2026_09_303334353637345[nfl],-1)&lt;=IF(AH566=450,450,AH566+9)))</f>
        <v>0</v>
      </c>
    </row>
    <row r="567" spans="32:35" x14ac:dyDescent="0.2">
      <c r="AF567" s="2">
        <v>0.75</v>
      </c>
      <c r="AG567" t="s">
        <v>744</v>
      </c>
      <c r="AH567" s="17">
        <v>390</v>
      </c>
      <c r="AI567" s="17" cm="1">
        <f t="array" ref="AI567">SUMPRODUCT(--(IFERROR(HOUR(Flights_2026_09_303334353637345[entry_hour]),-1)=HOUR(AF567)),--(IFERROR(Flights_2026_09_303334353637345[entry_sector],"")=AG567),--(IFERROR(Flights_2026_09_303334353637345[nfl],-1)&gt;=AH567),--(IFERROR(Flights_2026_09_303334353637345[nfl],-1)&lt;=IF(AH567=450,450,AH567+9)))</f>
        <v>0</v>
      </c>
    </row>
    <row r="568" spans="32:35" x14ac:dyDescent="0.2">
      <c r="AF568" s="2">
        <v>0.75</v>
      </c>
      <c r="AG568" t="s">
        <v>744</v>
      </c>
      <c r="AH568" s="17">
        <v>400</v>
      </c>
      <c r="AI568" s="17" cm="1">
        <f t="array" ref="AI568">SUMPRODUCT(--(IFERROR(HOUR(Flights_2026_09_303334353637345[entry_hour]),-1)=HOUR(AF568)),--(IFERROR(Flights_2026_09_303334353637345[entry_sector],"")=AG568),--(IFERROR(Flights_2026_09_303334353637345[nfl],-1)&gt;=AH568),--(IFERROR(Flights_2026_09_303334353637345[nfl],-1)&lt;=IF(AH568=450,450,AH568+9)))</f>
        <v>0</v>
      </c>
    </row>
    <row r="569" spans="32:35" x14ac:dyDescent="0.2">
      <c r="AF569" s="2">
        <v>0.75</v>
      </c>
      <c r="AG569" t="s">
        <v>744</v>
      </c>
      <c r="AH569" s="17">
        <v>410</v>
      </c>
      <c r="AI569" s="17" cm="1">
        <f t="array" ref="AI569">SUMPRODUCT(--(IFERROR(HOUR(Flights_2026_09_303334353637345[entry_hour]),-1)=HOUR(AF569)),--(IFERROR(Flights_2026_09_303334353637345[entry_sector],"")=AG569),--(IFERROR(Flights_2026_09_303334353637345[nfl],-1)&gt;=AH569),--(IFERROR(Flights_2026_09_303334353637345[nfl],-1)&lt;=IF(AH569=450,450,AH569+9)))</f>
        <v>0</v>
      </c>
    </row>
    <row r="570" spans="32:35" x14ac:dyDescent="0.2">
      <c r="AF570" s="2">
        <v>0.75</v>
      </c>
      <c r="AG570" t="s">
        <v>744</v>
      </c>
      <c r="AH570" s="17">
        <v>420</v>
      </c>
      <c r="AI570" s="17" cm="1">
        <f t="array" ref="AI570">SUMPRODUCT(--(IFERROR(HOUR(Flights_2026_09_303334353637345[entry_hour]),-1)=HOUR(AF570)),--(IFERROR(Flights_2026_09_303334353637345[entry_sector],"")=AG570),--(IFERROR(Flights_2026_09_303334353637345[nfl],-1)&gt;=AH570),--(IFERROR(Flights_2026_09_303334353637345[nfl],-1)&lt;=IF(AH570=450,450,AH570+9)))</f>
        <v>0</v>
      </c>
    </row>
    <row r="571" spans="32:35" x14ac:dyDescent="0.2">
      <c r="AF571" s="2">
        <v>0.75</v>
      </c>
      <c r="AG571" t="s">
        <v>744</v>
      </c>
      <c r="AH571" s="17">
        <v>430</v>
      </c>
      <c r="AI571" s="17" cm="1">
        <f t="array" ref="AI571">SUMPRODUCT(--(IFERROR(HOUR(Flights_2026_09_303334353637345[entry_hour]),-1)=HOUR(AF571)),--(IFERROR(Flights_2026_09_303334353637345[entry_sector],"")=AG571),--(IFERROR(Flights_2026_09_303334353637345[nfl],-1)&gt;=AH571),--(IFERROR(Flights_2026_09_303334353637345[nfl],-1)&lt;=IF(AH571=450,450,AH571+9)))</f>
        <v>0</v>
      </c>
    </row>
    <row r="572" spans="32:35" x14ac:dyDescent="0.2">
      <c r="AF572" s="2">
        <v>0.75</v>
      </c>
      <c r="AG572" t="s">
        <v>744</v>
      </c>
      <c r="AH572" s="17">
        <v>440</v>
      </c>
      <c r="AI572" s="17" cm="1">
        <f t="array" ref="AI572">SUMPRODUCT(--(IFERROR(HOUR(Flights_2026_09_303334353637345[entry_hour]),-1)=HOUR(AF572)),--(IFERROR(Flights_2026_09_303334353637345[entry_sector],"")=AG572),--(IFERROR(Flights_2026_09_303334353637345[nfl],-1)&gt;=AH572),--(IFERROR(Flights_2026_09_303334353637345[nfl],-1)&lt;=IF(AH572=450,450,AH572+9)))</f>
        <v>0</v>
      </c>
    </row>
    <row r="573" spans="32:35" x14ac:dyDescent="0.2">
      <c r="AF573" s="2">
        <v>0.75</v>
      </c>
      <c r="AG573" t="s">
        <v>744</v>
      </c>
      <c r="AH573" s="17">
        <v>450</v>
      </c>
      <c r="AI573" s="17" cm="1">
        <f t="array" ref="AI573">SUMPRODUCT(--(IFERROR(HOUR(Flights_2026_09_303334353637345[entry_hour]),-1)=HOUR(AF573)),--(IFERROR(Flights_2026_09_303334353637345[entry_sector],"")=AG573),--(IFERROR(Flights_2026_09_303334353637345[nfl],-1)&gt;=AH573),--(IFERROR(Flights_2026_09_303334353637345[nfl],-1)&lt;=IF(AH573=450,450,AH573+9)))</f>
        <v>0</v>
      </c>
    </row>
    <row r="574" spans="32:35" x14ac:dyDescent="0.2">
      <c r="AF574" s="2">
        <v>0.75</v>
      </c>
      <c r="AG574" t="s">
        <v>745</v>
      </c>
      <c r="AH574" s="17">
        <v>200</v>
      </c>
      <c r="AI574" s="17" cm="1">
        <f t="array" ref="AI574">SUMPRODUCT(--(IFERROR(HOUR(Flights_2026_09_303334353637345[entry_hour]),-1)=HOUR(AF574)),--(IFERROR(Flights_2026_09_303334353637345[entry_sector],"")=AG574),--(IFERROR(Flights_2026_09_303334353637345[nfl],-1)&gt;=AH574),--(IFERROR(Flights_2026_09_303334353637345[nfl],-1)&lt;=IF(AH574=450,450,AH574+9)))</f>
        <v>0</v>
      </c>
    </row>
    <row r="575" spans="32:35" x14ac:dyDescent="0.2">
      <c r="AF575" s="2">
        <v>0.75</v>
      </c>
      <c r="AG575" t="s">
        <v>745</v>
      </c>
      <c r="AH575" s="17">
        <v>210</v>
      </c>
      <c r="AI575" s="17" cm="1">
        <f t="array" ref="AI575">SUMPRODUCT(--(IFERROR(HOUR(Flights_2026_09_303334353637345[entry_hour]),-1)=HOUR(AF575)),--(IFERROR(Flights_2026_09_303334353637345[entry_sector],"")=AG575),--(IFERROR(Flights_2026_09_303334353637345[nfl],-1)&gt;=AH575),--(IFERROR(Flights_2026_09_303334353637345[nfl],-1)&lt;=IF(AH575=450,450,AH575+9)))</f>
        <v>0</v>
      </c>
    </row>
    <row r="576" spans="32:35" x14ac:dyDescent="0.2">
      <c r="AF576" s="2">
        <v>0.75</v>
      </c>
      <c r="AG576" t="s">
        <v>745</v>
      </c>
      <c r="AH576" s="17">
        <v>220</v>
      </c>
      <c r="AI576" s="17" cm="1">
        <f t="array" ref="AI576">SUMPRODUCT(--(IFERROR(HOUR(Flights_2026_09_303334353637345[entry_hour]),-1)=HOUR(AF576)),--(IFERROR(Flights_2026_09_303334353637345[entry_sector],"")=AG576),--(IFERROR(Flights_2026_09_303334353637345[nfl],-1)&gt;=AH576),--(IFERROR(Flights_2026_09_303334353637345[nfl],-1)&lt;=IF(AH576=450,450,AH576+9)))</f>
        <v>0</v>
      </c>
    </row>
    <row r="577" spans="32:35" x14ac:dyDescent="0.2">
      <c r="AF577" s="2">
        <v>0.75</v>
      </c>
      <c r="AG577" t="s">
        <v>745</v>
      </c>
      <c r="AH577" s="17">
        <v>230</v>
      </c>
      <c r="AI577" s="17" cm="1">
        <f t="array" ref="AI577">SUMPRODUCT(--(IFERROR(HOUR(Flights_2026_09_303334353637345[entry_hour]),-1)=HOUR(AF577)),--(IFERROR(Flights_2026_09_303334353637345[entry_sector],"")=AG577),--(IFERROR(Flights_2026_09_303334353637345[nfl],-1)&gt;=AH577),--(IFERROR(Flights_2026_09_303334353637345[nfl],-1)&lt;=IF(AH577=450,450,AH577+9)))</f>
        <v>0</v>
      </c>
    </row>
    <row r="578" spans="32:35" x14ac:dyDescent="0.2">
      <c r="AF578" s="2">
        <v>0.75</v>
      </c>
      <c r="AG578" t="s">
        <v>745</v>
      </c>
      <c r="AH578" s="17">
        <v>240</v>
      </c>
      <c r="AI578" s="17" cm="1">
        <f t="array" ref="AI578">SUMPRODUCT(--(IFERROR(HOUR(Flights_2026_09_303334353637345[entry_hour]),-1)=HOUR(AF578)),--(IFERROR(Flights_2026_09_303334353637345[entry_sector],"")=AG578),--(IFERROR(Flights_2026_09_303334353637345[nfl],-1)&gt;=AH578),--(IFERROR(Flights_2026_09_303334353637345[nfl],-1)&lt;=IF(AH578=450,450,AH578+9)))</f>
        <v>0</v>
      </c>
    </row>
    <row r="579" spans="32:35" x14ac:dyDescent="0.2">
      <c r="AF579" s="2">
        <v>0.75</v>
      </c>
      <c r="AG579" t="s">
        <v>745</v>
      </c>
      <c r="AH579" s="17">
        <v>250</v>
      </c>
      <c r="AI579" s="17" cm="1">
        <f t="array" ref="AI579">SUMPRODUCT(--(IFERROR(HOUR(Flights_2026_09_303334353637345[entry_hour]),-1)=HOUR(AF579)),--(IFERROR(Flights_2026_09_303334353637345[entry_sector],"")=AG579),--(IFERROR(Flights_2026_09_303334353637345[nfl],-1)&gt;=AH579),--(IFERROR(Flights_2026_09_303334353637345[nfl],-1)&lt;=IF(AH579=450,450,AH579+9)))</f>
        <v>0</v>
      </c>
    </row>
    <row r="580" spans="32:35" x14ac:dyDescent="0.2">
      <c r="AF580" s="2">
        <v>0.75</v>
      </c>
      <c r="AG580" t="s">
        <v>745</v>
      </c>
      <c r="AH580" s="17">
        <v>260</v>
      </c>
      <c r="AI580" s="17" cm="1">
        <f t="array" ref="AI580">SUMPRODUCT(--(IFERROR(HOUR(Flights_2026_09_303334353637345[entry_hour]),-1)=HOUR(AF580)),--(IFERROR(Flights_2026_09_303334353637345[entry_sector],"")=AG580),--(IFERROR(Flights_2026_09_303334353637345[nfl],-1)&gt;=AH580),--(IFERROR(Flights_2026_09_303334353637345[nfl],-1)&lt;=IF(AH580=450,450,AH580+9)))</f>
        <v>0</v>
      </c>
    </row>
    <row r="581" spans="32:35" x14ac:dyDescent="0.2">
      <c r="AF581" s="2">
        <v>0.75</v>
      </c>
      <c r="AG581" t="s">
        <v>745</v>
      </c>
      <c r="AH581" s="17">
        <v>270</v>
      </c>
      <c r="AI581" s="17" cm="1">
        <f t="array" ref="AI581">SUMPRODUCT(--(IFERROR(HOUR(Flights_2026_09_303334353637345[entry_hour]),-1)=HOUR(AF581)),--(IFERROR(Flights_2026_09_303334353637345[entry_sector],"")=AG581),--(IFERROR(Flights_2026_09_303334353637345[nfl],-1)&gt;=AH581),--(IFERROR(Flights_2026_09_303334353637345[nfl],-1)&lt;=IF(AH581=450,450,AH581+9)))</f>
        <v>0</v>
      </c>
    </row>
    <row r="582" spans="32:35" x14ac:dyDescent="0.2">
      <c r="AF582" s="2">
        <v>0.75</v>
      </c>
      <c r="AG582" t="s">
        <v>745</v>
      </c>
      <c r="AH582" s="17">
        <v>280</v>
      </c>
      <c r="AI582" s="17" cm="1">
        <f t="array" ref="AI582">SUMPRODUCT(--(IFERROR(HOUR(Flights_2026_09_303334353637345[entry_hour]),-1)=HOUR(AF582)),--(IFERROR(Flights_2026_09_303334353637345[entry_sector],"")=AG582),--(IFERROR(Flights_2026_09_303334353637345[nfl],-1)&gt;=AH582),--(IFERROR(Flights_2026_09_303334353637345[nfl],-1)&lt;=IF(AH582=450,450,AH582+9)))</f>
        <v>0</v>
      </c>
    </row>
    <row r="583" spans="32:35" x14ac:dyDescent="0.2">
      <c r="AF583" s="2">
        <v>0.75</v>
      </c>
      <c r="AG583" t="s">
        <v>745</v>
      </c>
      <c r="AH583" s="17">
        <v>290</v>
      </c>
      <c r="AI583" s="17" cm="1">
        <f t="array" ref="AI583">SUMPRODUCT(--(IFERROR(HOUR(Flights_2026_09_303334353637345[entry_hour]),-1)=HOUR(AF583)),--(IFERROR(Flights_2026_09_303334353637345[entry_sector],"")=AG583),--(IFERROR(Flights_2026_09_303334353637345[nfl],-1)&gt;=AH583),--(IFERROR(Flights_2026_09_303334353637345[nfl],-1)&lt;=IF(AH583=450,450,AH583+9)))</f>
        <v>0</v>
      </c>
    </row>
    <row r="584" spans="32:35" x14ac:dyDescent="0.2">
      <c r="AF584" s="2">
        <v>0.75</v>
      </c>
      <c r="AG584" t="s">
        <v>745</v>
      </c>
      <c r="AH584" s="17">
        <v>300</v>
      </c>
      <c r="AI584" s="17" cm="1">
        <f t="array" ref="AI584">SUMPRODUCT(--(IFERROR(HOUR(Flights_2026_09_303334353637345[entry_hour]),-1)=HOUR(AF584)),--(IFERROR(Flights_2026_09_303334353637345[entry_sector],"")=AG584),--(IFERROR(Flights_2026_09_303334353637345[nfl],-1)&gt;=AH584),--(IFERROR(Flights_2026_09_303334353637345[nfl],-1)&lt;=IF(AH584=450,450,AH584+9)))</f>
        <v>0</v>
      </c>
    </row>
    <row r="585" spans="32:35" x14ac:dyDescent="0.2">
      <c r="AF585" s="2">
        <v>0.75</v>
      </c>
      <c r="AG585" t="s">
        <v>745</v>
      </c>
      <c r="AH585" s="17">
        <v>310</v>
      </c>
      <c r="AI585" s="17" cm="1">
        <f t="array" ref="AI585">SUMPRODUCT(--(IFERROR(HOUR(Flights_2026_09_303334353637345[entry_hour]),-1)=HOUR(AF585)),--(IFERROR(Flights_2026_09_303334353637345[entry_sector],"")=AG585),--(IFERROR(Flights_2026_09_303334353637345[nfl],-1)&gt;=AH585),--(IFERROR(Flights_2026_09_303334353637345[nfl],-1)&lt;=IF(AH585=450,450,AH585+9)))</f>
        <v>0</v>
      </c>
    </row>
    <row r="586" spans="32:35" x14ac:dyDescent="0.2">
      <c r="AF586" s="2">
        <v>0.75</v>
      </c>
      <c r="AG586" t="s">
        <v>745</v>
      </c>
      <c r="AH586" s="17">
        <v>320</v>
      </c>
      <c r="AI586" s="17" cm="1">
        <f t="array" ref="AI586">SUMPRODUCT(--(IFERROR(HOUR(Flights_2026_09_303334353637345[entry_hour]),-1)=HOUR(AF586)),--(IFERROR(Flights_2026_09_303334353637345[entry_sector],"")=AG586),--(IFERROR(Flights_2026_09_303334353637345[nfl],-1)&gt;=AH586),--(IFERROR(Flights_2026_09_303334353637345[nfl],-1)&lt;=IF(AH586=450,450,AH586+9)))</f>
        <v>0</v>
      </c>
    </row>
    <row r="587" spans="32:35" x14ac:dyDescent="0.2">
      <c r="AF587" s="2">
        <v>0.75</v>
      </c>
      <c r="AG587" t="s">
        <v>745</v>
      </c>
      <c r="AH587" s="17">
        <v>330</v>
      </c>
      <c r="AI587" s="17" cm="1">
        <f t="array" ref="AI587">SUMPRODUCT(--(IFERROR(HOUR(Flights_2026_09_303334353637345[entry_hour]),-1)=HOUR(AF587)),--(IFERROR(Flights_2026_09_303334353637345[entry_sector],"")=AG587),--(IFERROR(Flights_2026_09_303334353637345[nfl],-1)&gt;=AH587),--(IFERROR(Flights_2026_09_303334353637345[nfl],-1)&lt;=IF(AH587=450,450,AH587+9)))</f>
        <v>2</v>
      </c>
    </row>
    <row r="588" spans="32:35" x14ac:dyDescent="0.2">
      <c r="AF588" s="2">
        <v>0.75</v>
      </c>
      <c r="AG588" t="s">
        <v>745</v>
      </c>
      <c r="AH588" s="17">
        <v>340</v>
      </c>
      <c r="AI588" s="17" cm="1">
        <f t="array" ref="AI588">SUMPRODUCT(--(IFERROR(HOUR(Flights_2026_09_303334353637345[entry_hour]),-1)=HOUR(AF588)),--(IFERROR(Flights_2026_09_303334353637345[entry_sector],"")=AG588),--(IFERROR(Flights_2026_09_303334353637345[nfl],-1)&gt;=AH588),--(IFERROR(Flights_2026_09_303334353637345[nfl],-1)&lt;=IF(AH588=450,450,AH588+9)))</f>
        <v>0</v>
      </c>
    </row>
    <row r="589" spans="32:35" x14ac:dyDescent="0.2">
      <c r="AF589" s="2">
        <v>0.75</v>
      </c>
      <c r="AG589" t="s">
        <v>745</v>
      </c>
      <c r="AH589" s="17">
        <v>350</v>
      </c>
      <c r="AI589" s="17" cm="1">
        <f t="array" ref="AI589">SUMPRODUCT(--(IFERROR(HOUR(Flights_2026_09_303334353637345[entry_hour]),-1)=HOUR(AF589)),--(IFERROR(Flights_2026_09_303334353637345[entry_sector],"")=AG589),--(IFERROR(Flights_2026_09_303334353637345[nfl],-1)&gt;=AH589),--(IFERROR(Flights_2026_09_303334353637345[nfl],-1)&lt;=IF(AH589=450,450,AH589+9)))</f>
        <v>4</v>
      </c>
    </row>
    <row r="590" spans="32:35" x14ac:dyDescent="0.2">
      <c r="AF590" s="2">
        <v>0.75</v>
      </c>
      <c r="AG590" t="s">
        <v>745</v>
      </c>
      <c r="AH590" s="17">
        <v>360</v>
      </c>
      <c r="AI590" s="17" cm="1">
        <f t="array" ref="AI590">SUMPRODUCT(--(IFERROR(HOUR(Flights_2026_09_303334353637345[entry_hour]),-1)=HOUR(AF590)),--(IFERROR(Flights_2026_09_303334353637345[entry_sector],"")=AG590),--(IFERROR(Flights_2026_09_303334353637345[nfl],-1)&gt;=AH590),--(IFERROR(Flights_2026_09_303334353637345[nfl],-1)&lt;=IF(AH590=450,450,AH590+9)))</f>
        <v>0</v>
      </c>
    </row>
    <row r="591" spans="32:35" x14ac:dyDescent="0.2">
      <c r="AF591" s="2">
        <v>0.75</v>
      </c>
      <c r="AG591" t="s">
        <v>745</v>
      </c>
      <c r="AH591" s="17">
        <v>370</v>
      </c>
      <c r="AI591" s="17" cm="1">
        <f t="array" ref="AI591">SUMPRODUCT(--(IFERROR(HOUR(Flights_2026_09_303334353637345[entry_hour]),-1)=HOUR(AF591)),--(IFERROR(Flights_2026_09_303334353637345[entry_sector],"")=AG591),--(IFERROR(Flights_2026_09_303334353637345[nfl],-1)&gt;=AH591),--(IFERROR(Flights_2026_09_303334353637345[nfl],-1)&lt;=IF(AH591=450,450,AH591+9)))</f>
        <v>2</v>
      </c>
    </row>
    <row r="592" spans="32:35" x14ac:dyDescent="0.2">
      <c r="AF592" s="2">
        <v>0.75</v>
      </c>
      <c r="AG592" t="s">
        <v>745</v>
      </c>
      <c r="AH592" s="17">
        <v>380</v>
      </c>
      <c r="AI592" s="17" cm="1">
        <f t="array" ref="AI592">SUMPRODUCT(--(IFERROR(HOUR(Flights_2026_09_303334353637345[entry_hour]),-1)=HOUR(AF592)),--(IFERROR(Flights_2026_09_303334353637345[entry_sector],"")=AG592),--(IFERROR(Flights_2026_09_303334353637345[nfl],-1)&gt;=AH592),--(IFERROR(Flights_2026_09_303334353637345[nfl],-1)&lt;=IF(AH592=450,450,AH592+9)))</f>
        <v>0</v>
      </c>
    </row>
    <row r="593" spans="32:35" x14ac:dyDescent="0.2">
      <c r="AF593" s="2">
        <v>0.75</v>
      </c>
      <c r="AG593" t="s">
        <v>745</v>
      </c>
      <c r="AH593" s="17">
        <v>390</v>
      </c>
      <c r="AI593" s="17" cm="1">
        <f t="array" ref="AI593">SUMPRODUCT(--(IFERROR(HOUR(Flights_2026_09_303334353637345[entry_hour]),-1)=HOUR(AF593)),--(IFERROR(Flights_2026_09_303334353637345[entry_sector],"")=AG593),--(IFERROR(Flights_2026_09_303334353637345[nfl],-1)&gt;=AH593),--(IFERROR(Flights_2026_09_303334353637345[nfl],-1)&lt;=IF(AH593=450,450,AH593+9)))</f>
        <v>0</v>
      </c>
    </row>
    <row r="594" spans="32:35" x14ac:dyDescent="0.2">
      <c r="AF594" s="2">
        <v>0.75</v>
      </c>
      <c r="AG594" t="s">
        <v>745</v>
      </c>
      <c r="AH594" s="17">
        <v>400</v>
      </c>
      <c r="AI594" s="17" cm="1">
        <f t="array" ref="AI594">SUMPRODUCT(--(IFERROR(HOUR(Flights_2026_09_303334353637345[entry_hour]),-1)=HOUR(AF594)),--(IFERROR(Flights_2026_09_303334353637345[entry_sector],"")=AG594),--(IFERROR(Flights_2026_09_303334353637345[nfl],-1)&gt;=AH594),--(IFERROR(Flights_2026_09_303334353637345[nfl],-1)&lt;=IF(AH594=450,450,AH594+9)))</f>
        <v>0</v>
      </c>
    </row>
    <row r="595" spans="32:35" x14ac:dyDescent="0.2">
      <c r="AF595" s="2">
        <v>0.75</v>
      </c>
      <c r="AG595" t="s">
        <v>745</v>
      </c>
      <c r="AH595" s="17">
        <v>410</v>
      </c>
      <c r="AI595" s="17" cm="1">
        <f t="array" ref="AI595">SUMPRODUCT(--(IFERROR(HOUR(Flights_2026_09_303334353637345[entry_hour]),-1)=HOUR(AF595)),--(IFERROR(Flights_2026_09_303334353637345[entry_sector],"")=AG595),--(IFERROR(Flights_2026_09_303334353637345[nfl],-1)&gt;=AH595),--(IFERROR(Flights_2026_09_303334353637345[nfl],-1)&lt;=IF(AH595=450,450,AH595+9)))</f>
        <v>0</v>
      </c>
    </row>
    <row r="596" spans="32:35" x14ac:dyDescent="0.2">
      <c r="AF596" s="2">
        <v>0.75</v>
      </c>
      <c r="AG596" t="s">
        <v>745</v>
      </c>
      <c r="AH596" s="17">
        <v>420</v>
      </c>
      <c r="AI596" s="17" cm="1">
        <f t="array" ref="AI596">SUMPRODUCT(--(IFERROR(HOUR(Flights_2026_09_303334353637345[entry_hour]),-1)=HOUR(AF596)),--(IFERROR(Flights_2026_09_303334353637345[entry_sector],"")=AG596),--(IFERROR(Flights_2026_09_303334353637345[nfl],-1)&gt;=AH596),--(IFERROR(Flights_2026_09_303334353637345[nfl],-1)&lt;=IF(AH596=450,450,AH596+9)))</f>
        <v>0</v>
      </c>
    </row>
    <row r="597" spans="32:35" x14ac:dyDescent="0.2">
      <c r="AF597" s="2">
        <v>0.75</v>
      </c>
      <c r="AG597" t="s">
        <v>745</v>
      </c>
      <c r="AH597" s="17">
        <v>430</v>
      </c>
      <c r="AI597" s="17" cm="1">
        <f t="array" ref="AI597">SUMPRODUCT(--(IFERROR(HOUR(Flights_2026_09_303334353637345[entry_hour]),-1)=HOUR(AF597)),--(IFERROR(Flights_2026_09_303334353637345[entry_sector],"")=AG597),--(IFERROR(Flights_2026_09_303334353637345[nfl],-1)&gt;=AH597),--(IFERROR(Flights_2026_09_303334353637345[nfl],-1)&lt;=IF(AH597=450,450,AH597+9)))</f>
        <v>0</v>
      </c>
    </row>
    <row r="598" spans="32:35" x14ac:dyDescent="0.2">
      <c r="AF598" s="2">
        <v>0.75</v>
      </c>
      <c r="AG598" t="s">
        <v>745</v>
      </c>
      <c r="AH598" s="17">
        <v>440</v>
      </c>
      <c r="AI598" s="17" cm="1">
        <f t="array" ref="AI598">SUMPRODUCT(--(IFERROR(HOUR(Flights_2026_09_303334353637345[entry_hour]),-1)=HOUR(AF598)),--(IFERROR(Flights_2026_09_303334353637345[entry_sector],"")=AG598),--(IFERROR(Flights_2026_09_303334353637345[nfl],-1)&gt;=AH598),--(IFERROR(Flights_2026_09_303334353637345[nfl],-1)&lt;=IF(AH598=450,450,AH598+9)))</f>
        <v>0</v>
      </c>
    </row>
    <row r="599" spans="32:35" x14ac:dyDescent="0.2">
      <c r="AF599" s="2">
        <v>0.75</v>
      </c>
      <c r="AG599" t="s">
        <v>745</v>
      </c>
      <c r="AH599" s="17">
        <v>450</v>
      </c>
      <c r="AI599" s="17" cm="1">
        <f t="array" ref="AI599">SUMPRODUCT(--(IFERROR(HOUR(Flights_2026_09_303334353637345[entry_hour]),-1)=HOUR(AF599)),--(IFERROR(Flights_2026_09_303334353637345[entry_sector],"")=AG599),--(IFERROR(Flights_2026_09_303334353637345[nfl],-1)&gt;=AH599),--(IFERROR(Flights_2026_09_303334353637345[nfl],-1)&lt;=IF(AH599=450,450,AH599+9)))</f>
        <v>0</v>
      </c>
    </row>
    <row r="600" spans="32:35" x14ac:dyDescent="0.2">
      <c r="AF600" s="2">
        <v>0.75</v>
      </c>
      <c r="AG600" t="s">
        <v>840</v>
      </c>
      <c r="AH600" s="17">
        <v>200</v>
      </c>
      <c r="AI600" s="17" cm="1">
        <f t="array" ref="AI600">SUMPRODUCT(--(IFERROR(HOUR(Flights_2026_09_303334353637345[entry_hour]),-1)=HOUR(AF600)),--(IFERROR(Flights_2026_09_303334353637345[entry_sector],"")=AG600),--(IFERROR(Flights_2026_09_303334353637345[nfl],-1)&gt;=AH600),--(IFERROR(Flights_2026_09_303334353637345[nfl],-1)&lt;=IF(AH600=450,450,AH600+9)))</f>
        <v>0</v>
      </c>
    </row>
    <row r="601" spans="32:35" x14ac:dyDescent="0.2">
      <c r="AF601" s="2">
        <v>0.75</v>
      </c>
      <c r="AG601" t="s">
        <v>840</v>
      </c>
      <c r="AH601" s="17">
        <v>210</v>
      </c>
      <c r="AI601" s="17" cm="1">
        <f t="array" ref="AI601">SUMPRODUCT(--(IFERROR(HOUR(Flights_2026_09_303334353637345[entry_hour]),-1)=HOUR(AF601)),--(IFERROR(Flights_2026_09_303334353637345[entry_sector],"")=AG601),--(IFERROR(Flights_2026_09_303334353637345[nfl],-1)&gt;=AH601),--(IFERROR(Flights_2026_09_303334353637345[nfl],-1)&lt;=IF(AH601=450,450,AH601+9)))</f>
        <v>0</v>
      </c>
    </row>
    <row r="602" spans="32:35" x14ac:dyDescent="0.2">
      <c r="AF602" s="2">
        <v>0.75</v>
      </c>
      <c r="AG602" t="s">
        <v>840</v>
      </c>
      <c r="AH602" s="17">
        <v>220</v>
      </c>
      <c r="AI602" s="17" cm="1">
        <f t="array" ref="AI602">SUMPRODUCT(--(IFERROR(HOUR(Flights_2026_09_303334353637345[entry_hour]),-1)=HOUR(AF602)),--(IFERROR(Flights_2026_09_303334353637345[entry_sector],"")=AG602),--(IFERROR(Flights_2026_09_303334353637345[nfl],-1)&gt;=AH602),--(IFERROR(Flights_2026_09_303334353637345[nfl],-1)&lt;=IF(AH602=450,450,AH602+9)))</f>
        <v>0</v>
      </c>
    </row>
    <row r="603" spans="32:35" x14ac:dyDescent="0.2">
      <c r="AF603" s="2">
        <v>0.75</v>
      </c>
      <c r="AG603" t="s">
        <v>840</v>
      </c>
      <c r="AH603" s="17">
        <v>230</v>
      </c>
      <c r="AI603" s="17" cm="1">
        <f t="array" ref="AI603">SUMPRODUCT(--(IFERROR(HOUR(Flights_2026_09_303334353637345[entry_hour]),-1)=HOUR(AF603)),--(IFERROR(Flights_2026_09_303334353637345[entry_sector],"")=AG603),--(IFERROR(Flights_2026_09_303334353637345[nfl],-1)&gt;=AH603),--(IFERROR(Flights_2026_09_303334353637345[nfl],-1)&lt;=IF(AH603=450,450,AH603+9)))</f>
        <v>0</v>
      </c>
    </row>
    <row r="604" spans="32:35" x14ac:dyDescent="0.2">
      <c r="AF604" s="2">
        <v>0.75</v>
      </c>
      <c r="AG604" t="s">
        <v>840</v>
      </c>
      <c r="AH604" s="17">
        <v>240</v>
      </c>
      <c r="AI604" s="17" cm="1">
        <f t="array" ref="AI604">SUMPRODUCT(--(IFERROR(HOUR(Flights_2026_09_303334353637345[entry_hour]),-1)=HOUR(AF604)),--(IFERROR(Flights_2026_09_303334353637345[entry_sector],"")=AG604),--(IFERROR(Flights_2026_09_303334353637345[nfl],-1)&gt;=AH604),--(IFERROR(Flights_2026_09_303334353637345[nfl],-1)&lt;=IF(AH604=450,450,AH604+9)))</f>
        <v>0</v>
      </c>
    </row>
    <row r="605" spans="32:35" x14ac:dyDescent="0.2">
      <c r="AF605" s="2">
        <v>0.75</v>
      </c>
      <c r="AG605" t="s">
        <v>840</v>
      </c>
      <c r="AH605" s="17">
        <v>250</v>
      </c>
      <c r="AI605" s="17" cm="1">
        <f t="array" ref="AI605">SUMPRODUCT(--(IFERROR(HOUR(Flights_2026_09_303334353637345[entry_hour]),-1)=HOUR(AF605)),--(IFERROR(Flights_2026_09_303334353637345[entry_sector],"")=AG605),--(IFERROR(Flights_2026_09_303334353637345[nfl],-1)&gt;=AH605),--(IFERROR(Flights_2026_09_303334353637345[nfl],-1)&lt;=IF(AH605=450,450,AH605+9)))</f>
        <v>0</v>
      </c>
    </row>
    <row r="606" spans="32:35" x14ac:dyDescent="0.2">
      <c r="AF606" s="2">
        <v>0.75</v>
      </c>
      <c r="AG606" t="s">
        <v>840</v>
      </c>
      <c r="AH606" s="17">
        <v>260</v>
      </c>
      <c r="AI606" s="17" cm="1">
        <f t="array" ref="AI606">SUMPRODUCT(--(IFERROR(HOUR(Flights_2026_09_303334353637345[entry_hour]),-1)=HOUR(AF606)),--(IFERROR(Flights_2026_09_303334353637345[entry_sector],"")=AG606),--(IFERROR(Flights_2026_09_303334353637345[nfl],-1)&gt;=AH606),--(IFERROR(Flights_2026_09_303334353637345[nfl],-1)&lt;=IF(AH606=450,450,AH606+9)))</f>
        <v>0</v>
      </c>
    </row>
    <row r="607" spans="32:35" x14ac:dyDescent="0.2">
      <c r="AF607" s="2">
        <v>0.75</v>
      </c>
      <c r="AG607" t="s">
        <v>840</v>
      </c>
      <c r="AH607" s="17">
        <v>270</v>
      </c>
      <c r="AI607" s="17" cm="1">
        <f t="array" ref="AI607">SUMPRODUCT(--(IFERROR(HOUR(Flights_2026_09_303334353637345[entry_hour]),-1)=HOUR(AF607)),--(IFERROR(Flights_2026_09_303334353637345[entry_sector],"")=AG607),--(IFERROR(Flights_2026_09_303334353637345[nfl],-1)&gt;=AH607),--(IFERROR(Flights_2026_09_303334353637345[nfl],-1)&lt;=IF(AH607=450,450,AH607+9)))</f>
        <v>0</v>
      </c>
    </row>
    <row r="608" spans="32:35" x14ac:dyDescent="0.2">
      <c r="AF608" s="2">
        <v>0.75</v>
      </c>
      <c r="AG608" t="s">
        <v>840</v>
      </c>
      <c r="AH608" s="17">
        <v>280</v>
      </c>
      <c r="AI608" s="17" cm="1">
        <f t="array" ref="AI608">SUMPRODUCT(--(IFERROR(HOUR(Flights_2026_09_303334353637345[entry_hour]),-1)=HOUR(AF608)),--(IFERROR(Flights_2026_09_303334353637345[entry_sector],"")=AG608),--(IFERROR(Flights_2026_09_303334353637345[nfl],-1)&gt;=AH608),--(IFERROR(Flights_2026_09_303334353637345[nfl],-1)&lt;=IF(AH608=450,450,AH608+9)))</f>
        <v>0</v>
      </c>
    </row>
    <row r="609" spans="32:35" x14ac:dyDescent="0.2">
      <c r="AF609" s="2">
        <v>0.75</v>
      </c>
      <c r="AG609" t="s">
        <v>840</v>
      </c>
      <c r="AH609" s="17">
        <v>290</v>
      </c>
      <c r="AI609" s="17" cm="1">
        <f t="array" ref="AI609">SUMPRODUCT(--(IFERROR(HOUR(Flights_2026_09_303334353637345[entry_hour]),-1)=HOUR(AF609)),--(IFERROR(Flights_2026_09_303334353637345[entry_sector],"")=AG609),--(IFERROR(Flights_2026_09_303334353637345[nfl],-1)&gt;=AH609),--(IFERROR(Flights_2026_09_303334353637345[nfl],-1)&lt;=IF(AH609=450,450,AH609+9)))</f>
        <v>0</v>
      </c>
    </row>
    <row r="610" spans="32:35" x14ac:dyDescent="0.2">
      <c r="AF610" s="2">
        <v>0.75</v>
      </c>
      <c r="AG610" t="s">
        <v>840</v>
      </c>
      <c r="AH610" s="17">
        <v>300</v>
      </c>
      <c r="AI610" s="17" cm="1">
        <f t="array" ref="AI610">SUMPRODUCT(--(IFERROR(HOUR(Flights_2026_09_303334353637345[entry_hour]),-1)=HOUR(AF610)),--(IFERROR(Flights_2026_09_303334353637345[entry_sector],"")=AG610),--(IFERROR(Flights_2026_09_303334353637345[nfl],-1)&gt;=AH610),--(IFERROR(Flights_2026_09_303334353637345[nfl],-1)&lt;=IF(AH610=450,450,AH610+9)))</f>
        <v>0</v>
      </c>
    </row>
    <row r="611" spans="32:35" x14ac:dyDescent="0.2">
      <c r="AF611" s="2">
        <v>0.75</v>
      </c>
      <c r="AG611" t="s">
        <v>840</v>
      </c>
      <c r="AH611" s="17">
        <v>310</v>
      </c>
      <c r="AI611" s="17" cm="1">
        <f t="array" ref="AI611">SUMPRODUCT(--(IFERROR(HOUR(Flights_2026_09_303334353637345[entry_hour]),-1)=HOUR(AF611)),--(IFERROR(Flights_2026_09_303334353637345[entry_sector],"")=AG611),--(IFERROR(Flights_2026_09_303334353637345[nfl],-1)&gt;=AH611),--(IFERROR(Flights_2026_09_303334353637345[nfl],-1)&lt;=IF(AH611=450,450,AH611+9)))</f>
        <v>1</v>
      </c>
    </row>
    <row r="612" spans="32:35" x14ac:dyDescent="0.2">
      <c r="AF612" s="2">
        <v>0.75</v>
      </c>
      <c r="AG612" t="s">
        <v>840</v>
      </c>
      <c r="AH612" s="17">
        <v>320</v>
      </c>
      <c r="AI612" s="17" cm="1">
        <f t="array" ref="AI612">SUMPRODUCT(--(IFERROR(HOUR(Flights_2026_09_303334353637345[entry_hour]),-1)=HOUR(AF612)),--(IFERROR(Flights_2026_09_303334353637345[entry_sector],"")=AG612),--(IFERROR(Flights_2026_09_303334353637345[nfl],-1)&gt;=AH612),--(IFERROR(Flights_2026_09_303334353637345[nfl],-1)&lt;=IF(AH612=450,450,AH612+9)))</f>
        <v>0</v>
      </c>
    </row>
    <row r="613" spans="32:35" x14ac:dyDescent="0.2">
      <c r="AF613" s="2">
        <v>0.75</v>
      </c>
      <c r="AG613" t="s">
        <v>840</v>
      </c>
      <c r="AH613" s="17">
        <v>330</v>
      </c>
      <c r="AI613" s="17" cm="1">
        <f t="array" ref="AI613">SUMPRODUCT(--(IFERROR(HOUR(Flights_2026_09_303334353637345[entry_hour]),-1)=HOUR(AF613)),--(IFERROR(Flights_2026_09_303334353637345[entry_sector],"")=AG613),--(IFERROR(Flights_2026_09_303334353637345[nfl],-1)&gt;=AH613),--(IFERROR(Flights_2026_09_303334353637345[nfl],-1)&lt;=IF(AH613=450,450,AH613+9)))</f>
        <v>0</v>
      </c>
    </row>
    <row r="614" spans="32:35" x14ac:dyDescent="0.2">
      <c r="AF614" s="2">
        <v>0.75</v>
      </c>
      <c r="AG614" t="s">
        <v>840</v>
      </c>
      <c r="AH614" s="17">
        <v>340</v>
      </c>
      <c r="AI614" s="17" cm="1">
        <f t="array" ref="AI614">SUMPRODUCT(--(IFERROR(HOUR(Flights_2026_09_303334353637345[entry_hour]),-1)=HOUR(AF614)),--(IFERROR(Flights_2026_09_303334353637345[entry_sector],"")=AG614),--(IFERROR(Flights_2026_09_303334353637345[nfl],-1)&gt;=AH614),--(IFERROR(Flights_2026_09_303334353637345[nfl],-1)&lt;=IF(AH614=450,450,AH614+9)))</f>
        <v>0</v>
      </c>
    </row>
    <row r="615" spans="32:35" x14ac:dyDescent="0.2">
      <c r="AF615" s="2">
        <v>0.75</v>
      </c>
      <c r="AG615" t="s">
        <v>840</v>
      </c>
      <c r="AH615" s="17">
        <v>350</v>
      </c>
      <c r="AI615" s="17" cm="1">
        <f t="array" ref="AI615">SUMPRODUCT(--(IFERROR(HOUR(Flights_2026_09_303334353637345[entry_hour]),-1)=HOUR(AF615)),--(IFERROR(Flights_2026_09_303334353637345[entry_sector],"")=AG615),--(IFERROR(Flights_2026_09_303334353637345[nfl],-1)&gt;=AH615),--(IFERROR(Flights_2026_09_303334353637345[nfl],-1)&lt;=IF(AH615=450,450,AH615+9)))</f>
        <v>2</v>
      </c>
    </row>
    <row r="616" spans="32:35" x14ac:dyDescent="0.2">
      <c r="AF616" s="2">
        <v>0.75</v>
      </c>
      <c r="AG616" t="s">
        <v>840</v>
      </c>
      <c r="AH616" s="17">
        <v>360</v>
      </c>
      <c r="AI616" s="17" cm="1">
        <f t="array" ref="AI616">SUMPRODUCT(--(IFERROR(HOUR(Flights_2026_09_303334353637345[entry_hour]),-1)=HOUR(AF616)),--(IFERROR(Flights_2026_09_303334353637345[entry_sector],"")=AG616),--(IFERROR(Flights_2026_09_303334353637345[nfl],-1)&gt;=AH616),--(IFERROR(Flights_2026_09_303334353637345[nfl],-1)&lt;=IF(AH616=450,450,AH616+9)))</f>
        <v>0</v>
      </c>
    </row>
    <row r="617" spans="32:35" x14ac:dyDescent="0.2">
      <c r="AF617" s="2">
        <v>0.75</v>
      </c>
      <c r="AG617" t="s">
        <v>840</v>
      </c>
      <c r="AH617" s="17">
        <v>370</v>
      </c>
      <c r="AI617" s="17" cm="1">
        <f t="array" ref="AI617">SUMPRODUCT(--(IFERROR(HOUR(Flights_2026_09_303334353637345[entry_hour]),-1)=HOUR(AF617)),--(IFERROR(Flights_2026_09_303334353637345[entry_sector],"")=AG617),--(IFERROR(Flights_2026_09_303334353637345[nfl],-1)&gt;=AH617),--(IFERROR(Flights_2026_09_303334353637345[nfl],-1)&lt;=IF(AH617=450,450,AH617+9)))</f>
        <v>0</v>
      </c>
    </row>
    <row r="618" spans="32:35" x14ac:dyDescent="0.2">
      <c r="AF618" s="2">
        <v>0.75</v>
      </c>
      <c r="AG618" t="s">
        <v>840</v>
      </c>
      <c r="AH618" s="17">
        <v>380</v>
      </c>
      <c r="AI618" s="17" cm="1">
        <f t="array" ref="AI618">SUMPRODUCT(--(IFERROR(HOUR(Flights_2026_09_303334353637345[entry_hour]),-1)=HOUR(AF618)),--(IFERROR(Flights_2026_09_303334353637345[entry_sector],"")=AG618),--(IFERROR(Flights_2026_09_303334353637345[nfl],-1)&gt;=AH618),--(IFERROR(Flights_2026_09_303334353637345[nfl],-1)&lt;=IF(AH618=450,450,AH618+9)))</f>
        <v>0</v>
      </c>
    </row>
    <row r="619" spans="32:35" x14ac:dyDescent="0.2">
      <c r="AF619" s="2">
        <v>0.75</v>
      </c>
      <c r="AG619" t="s">
        <v>840</v>
      </c>
      <c r="AH619" s="17">
        <v>390</v>
      </c>
      <c r="AI619" s="17" cm="1">
        <f t="array" ref="AI619">SUMPRODUCT(--(IFERROR(HOUR(Flights_2026_09_303334353637345[entry_hour]),-1)=HOUR(AF619)),--(IFERROR(Flights_2026_09_303334353637345[entry_sector],"")=AG619),--(IFERROR(Flights_2026_09_303334353637345[nfl],-1)&gt;=AH619),--(IFERROR(Flights_2026_09_303334353637345[nfl],-1)&lt;=IF(AH619=450,450,AH619+9)))</f>
        <v>0</v>
      </c>
    </row>
    <row r="620" spans="32:35" x14ac:dyDescent="0.2">
      <c r="AF620" s="2">
        <v>0.75</v>
      </c>
      <c r="AG620" t="s">
        <v>840</v>
      </c>
      <c r="AH620" s="17">
        <v>400</v>
      </c>
      <c r="AI620" s="17" cm="1">
        <f t="array" ref="AI620">SUMPRODUCT(--(IFERROR(HOUR(Flights_2026_09_303334353637345[entry_hour]),-1)=HOUR(AF620)),--(IFERROR(Flights_2026_09_303334353637345[entry_sector],"")=AG620),--(IFERROR(Flights_2026_09_303334353637345[nfl],-1)&gt;=AH620),--(IFERROR(Flights_2026_09_303334353637345[nfl],-1)&lt;=IF(AH620=450,450,AH620+9)))</f>
        <v>0</v>
      </c>
    </row>
    <row r="621" spans="32:35" x14ac:dyDescent="0.2">
      <c r="AF621" s="2">
        <v>0.75</v>
      </c>
      <c r="AG621" t="s">
        <v>840</v>
      </c>
      <c r="AH621" s="17">
        <v>410</v>
      </c>
      <c r="AI621" s="17" cm="1">
        <f t="array" ref="AI621">SUMPRODUCT(--(IFERROR(HOUR(Flights_2026_09_303334353637345[entry_hour]),-1)=HOUR(AF621)),--(IFERROR(Flights_2026_09_303334353637345[entry_sector],"")=AG621),--(IFERROR(Flights_2026_09_303334353637345[nfl],-1)&gt;=AH621),--(IFERROR(Flights_2026_09_303334353637345[nfl],-1)&lt;=IF(AH621=450,450,AH621+9)))</f>
        <v>1</v>
      </c>
    </row>
    <row r="622" spans="32:35" x14ac:dyDescent="0.2">
      <c r="AF622" s="2">
        <v>0.75</v>
      </c>
      <c r="AG622" t="s">
        <v>840</v>
      </c>
      <c r="AH622" s="17">
        <v>420</v>
      </c>
      <c r="AI622" s="17" cm="1">
        <f t="array" ref="AI622">SUMPRODUCT(--(IFERROR(HOUR(Flights_2026_09_303334353637345[entry_hour]),-1)=HOUR(AF622)),--(IFERROR(Flights_2026_09_303334353637345[entry_sector],"")=AG622),--(IFERROR(Flights_2026_09_303334353637345[nfl],-1)&gt;=AH622),--(IFERROR(Flights_2026_09_303334353637345[nfl],-1)&lt;=IF(AH622=450,450,AH622+9)))</f>
        <v>0</v>
      </c>
    </row>
    <row r="623" spans="32:35" x14ac:dyDescent="0.2">
      <c r="AF623" s="2">
        <v>0.75</v>
      </c>
      <c r="AG623" t="s">
        <v>840</v>
      </c>
      <c r="AH623" s="17">
        <v>430</v>
      </c>
      <c r="AI623" s="17" cm="1">
        <f t="array" ref="AI623">SUMPRODUCT(--(IFERROR(HOUR(Flights_2026_09_303334353637345[entry_hour]),-1)=HOUR(AF623)),--(IFERROR(Flights_2026_09_303334353637345[entry_sector],"")=AG623),--(IFERROR(Flights_2026_09_303334353637345[nfl],-1)&gt;=AH623),--(IFERROR(Flights_2026_09_303334353637345[nfl],-1)&lt;=IF(AH623=450,450,AH623+9)))</f>
        <v>0</v>
      </c>
    </row>
    <row r="624" spans="32:35" x14ac:dyDescent="0.2">
      <c r="AF624" s="2">
        <v>0.75</v>
      </c>
      <c r="AG624" t="s">
        <v>840</v>
      </c>
      <c r="AH624" s="17">
        <v>440</v>
      </c>
      <c r="AI624" s="17" cm="1">
        <f t="array" ref="AI624">SUMPRODUCT(--(IFERROR(HOUR(Flights_2026_09_303334353637345[entry_hour]),-1)=HOUR(AF624)),--(IFERROR(Flights_2026_09_303334353637345[entry_sector],"")=AG624),--(IFERROR(Flights_2026_09_303334353637345[nfl],-1)&gt;=AH624),--(IFERROR(Flights_2026_09_303334353637345[nfl],-1)&lt;=IF(AH624=450,450,AH624+9)))</f>
        <v>0</v>
      </c>
    </row>
    <row r="625" spans="32:35" x14ac:dyDescent="0.2">
      <c r="AF625" s="2">
        <v>0.75</v>
      </c>
      <c r="AG625" t="s">
        <v>840</v>
      </c>
      <c r="AH625" s="17">
        <v>450</v>
      </c>
      <c r="AI625" s="17" cm="1">
        <f t="array" ref="AI625">SUMPRODUCT(--(IFERROR(HOUR(Flights_2026_09_303334353637345[entry_hour]),-1)=HOUR(AF625)),--(IFERROR(Flights_2026_09_303334353637345[entry_sector],"")=AG625),--(IFERROR(Flights_2026_09_303334353637345[nfl],-1)&gt;=AH625),--(IFERROR(Flights_2026_09_303334353637345[nfl],-1)&lt;=IF(AH625=450,450,AH625+9)))</f>
        <v>0</v>
      </c>
    </row>
    <row r="626" spans="32:35" x14ac:dyDescent="0.2">
      <c r="AF626" s="2">
        <v>0.75</v>
      </c>
      <c r="AG626" t="s">
        <v>747</v>
      </c>
      <c r="AH626" s="17">
        <v>200</v>
      </c>
      <c r="AI626" s="17" cm="1">
        <f t="array" ref="AI626">SUMPRODUCT(--(IFERROR(HOUR(Flights_2026_09_303334353637345[entry_hour]),-1)=HOUR(AF626)),--(IFERROR(Flights_2026_09_303334353637345[entry_sector],"")=AG626),--(IFERROR(Flights_2026_09_303334353637345[nfl],-1)&gt;=AH626),--(IFERROR(Flights_2026_09_303334353637345[nfl],-1)&lt;=IF(AH626=450,450,AH626+9)))</f>
        <v>0</v>
      </c>
    </row>
    <row r="627" spans="32:35" x14ac:dyDescent="0.2">
      <c r="AF627" s="2">
        <v>0.75</v>
      </c>
      <c r="AG627" t="s">
        <v>747</v>
      </c>
      <c r="AH627" s="17">
        <v>210</v>
      </c>
      <c r="AI627" s="17" cm="1">
        <f t="array" ref="AI627">SUMPRODUCT(--(IFERROR(HOUR(Flights_2026_09_303334353637345[entry_hour]),-1)=HOUR(AF627)),--(IFERROR(Flights_2026_09_303334353637345[entry_sector],"")=AG627),--(IFERROR(Flights_2026_09_303334353637345[nfl],-1)&gt;=AH627),--(IFERROR(Flights_2026_09_303334353637345[nfl],-1)&lt;=IF(AH627=450,450,AH627+9)))</f>
        <v>0</v>
      </c>
    </row>
    <row r="628" spans="32:35" x14ac:dyDescent="0.2">
      <c r="AF628" s="2">
        <v>0.75</v>
      </c>
      <c r="AG628" t="s">
        <v>747</v>
      </c>
      <c r="AH628" s="17">
        <v>220</v>
      </c>
      <c r="AI628" s="17" cm="1">
        <f t="array" ref="AI628">SUMPRODUCT(--(IFERROR(HOUR(Flights_2026_09_303334353637345[entry_hour]),-1)=HOUR(AF628)),--(IFERROR(Flights_2026_09_303334353637345[entry_sector],"")=AG628),--(IFERROR(Flights_2026_09_303334353637345[nfl],-1)&gt;=AH628),--(IFERROR(Flights_2026_09_303334353637345[nfl],-1)&lt;=IF(AH628=450,450,AH628+9)))</f>
        <v>0</v>
      </c>
    </row>
    <row r="629" spans="32:35" x14ac:dyDescent="0.2">
      <c r="AF629" s="2">
        <v>0.75</v>
      </c>
      <c r="AG629" t="s">
        <v>747</v>
      </c>
      <c r="AH629" s="17">
        <v>230</v>
      </c>
      <c r="AI629" s="17" cm="1">
        <f t="array" ref="AI629">SUMPRODUCT(--(IFERROR(HOUR(Flights_2026_09_303334353637345[entry_hour]),-1)=HOUR(AF629)),--(IFERROR(Flights_2026_09_303334353637345[entry_sector],"")=AG629),--(IFERROR(Flights_2026_09_303334353637345[nfl],-1)&gt;=AH629),--(IFERROR(Flights_2026_09_303334353637345[nfl],-1)&lt;=IF(AH629=450,450,AH629+9)))</f>
        <v>0</v>
      </c>
    </row>
    <row r="630" spans="32:35" x14ac:dyDescent="0.2">
      <c r="AF630" s="2">
        <v>0.75</v>
      </c>
      <c r="AG630" t="s">
        <v>747</v>
      </c>
      <c r="AH630" s="17">
        <v>240</v>
      </c>
      <c r="AI630" s="17" cm="1">
        <f t="array" ref="AI630">SUMPRODUCT(--(IFERROR(HOUR(Flights_2026_09_303334353637345[entry_hour]),-1)=HOUR(AF630)),--(IFERROR(Flights_2026_09_303334353637345[entry_sector],"")=AG630),--(IFERROR(Flights_2026_09_303334353637345[nfl],-1)&gt;=AH630),--(IFERROR(Flights_2026_09_303334353637345[nfl],-1)&lt;=IF(AH630=450,450,AH630+9)))</f>
        <v>0</v>
      </c>
    </row>
    <row r="631" spans="32:35" x14ac:dyDescent="0.2">
      <c r="AF631" s="2">
        <v>0.75</v>
      </c>
      <c r="AG631" t="s">
        <v>747</v>
      </c>
      <c r="AH631" s="17">
        <v>250</v>
      </c>
      <c r="AI631" s="17" cm="1">
        <f t="array" ref="AI631">SUMPRODUCT(--(IFERROR(HOUR(Flights_2026_09_303334353637345[entry_hour]),-1)=HOUR(AF631)),--(IFERROR(Flights_2026_09_303334353637345[entry_sector],"")=AG631),--(IFERROR(Flights_2026_09_303334353637345[nfl],-1)&gt;=AH631),--(IFERROR(Flights_2026_09_303334353637345[nfl],-1)&lt;=IF(AH631=450,450,AH631+9)))</f>
        <v>0</v>
      </c>
    </row>
    <row r="632" spans="32:35" x14ac:dyDescent="0.2">
      <c r="AF632" s="2">
        <v>0.75</v>
      </c>
      <c r="AG632" t="s">
        <v>747</v>
      </c>
      <c r="AH632" s="17">
        <v>260</v>
      </c>
      <c r="AI632" s="17" cm="1">
        <f t="array" ref="AI632">SUMPRODUCT(--(IFERROR(HOUR(Flights_2026_09_303334353637345[entry_hour]),-1)=HOUR(AF632)),--(IFERROR(Flights_2026_09_303334353637345[entry_sector],"")=AG632),--(IFERROR(Flights_2026_09_303334353637345[nfl],-1)&gt;=AH632),--(IFERROR(Flights_2026_09_303334353637345[nfl],-1)&lt;=IF(AH632=450,450,AH632+9)))</f>
        <v>0</v>
      </c>
    </row>
    <row r="633" spans="32:35" x14ac:dyDescent="0.2">
      <c r="AF633" s="2">
        <v>0.75</v>
      </c>
      <c r="AG633" t="s">
        <v>747</v>
      </c>
      <c r="AH633" s="17">
        <v>270</v>
      </c>
      <c r="AI633" s="17" cm="1">
        <f t="array" ref="AI633">SUMPRODUCT(--(IFERROR(HOUR(Flights_2026_09_303334353637345[entry_hour]),-1)=HOUR(AF633)),--(IFERROR(Flights_2026_09_303334353637345[entry_sector],"")=AG633),--(IFERROR(Flights_2026_09_303334353637345[nfl],-1)&gt;=AH633),--(IFERROR(Flights_2026_09_303334353637345[nfl],-1)&lt;=IF(AH633=450,450,AH633+9)))</f>
        <v>0</v>
      </c>
    </row>
    <row r="634" spans="32:35" x14ac:dyDescent="0.2">
      <c r="AF634" s="2">
        <v>0.75</v>
      </c>
      <c r="AG634" t="s">
        <v>747</v>
      </c>
      <c r="AH634" s="17">
        <v>280</v>
      </c>
      <c r="AI634" s="17" cm="1">
        <f t="array" ref="AI634">SUMPRODUCT(--(IFERROR(HOUR(Flights_2026_09_303334353637345[entry_hour]),-1)=HOUR(AF634)),--(IFERROR(Flights_2026_09_303334353637345[entry_sector],"")=AG634),--(IFERROR(Flights_2026_09_303334353637345[nfl],-1)&gt;=AH634),--(IFERROR(Flights_2026_09_303334353637345[nfl],-1)&lt;=IF(AH634=450,450,AH634+9)))</f>
        <v>0</v>
      </c>
    </row>
    <row r="635" spans="32:35" x14ac:dyDescent="0.2">
      <c r="AF635" s="2">
        <v>0.75</v>
      </c>
      <c r="AG635" t="s">
        <v>747</v>
      </c>
      <c r="AH635" s="17">
        <v>290</v>
      </c>
      <c r="AI635" s="17" cm="1">
        <f t="array" ref="AI635">SUMPRODUCT(--(IFERROR(HOUR(Flights_2026_09_303334353637345[entry_hour]),-1)=HOUR(AF635)),--(IFERROR(Flights_2026_09_303334353637345[entry_sector],"")=AG635),--(IFERROR(Flights_2026_09_303334353637345[nfl],-1)&gt;=AH635),--(IFERROR(Flights_2026_09_303334353637345[nfl],-1)&lt;=IF(AH635=450,450,AH635+9)))</f>
        <v>0</v>
      </c>
    </row>
    <row r="636" spans="32:35" x14ac:dyDescent="0.2">
      <c r="AF636" s="2">
        <v>0.75</v>
      </c>
      <c r="AG636" t="s">
        <v>747</v>
      </c>
      <c r="AH636" s="17">
        <v>300</v>
      </c>
      <c r="AI636" s="17" cm="1">
        <f t="array" ref="AI636">SUMPRODUCT(--(IFERROR(HOUR(Flights_2026_09_303334353637345[entry_hour]),-1)=HOUR(AF636)),--(IFERROR(Flights_2026_09_303334353637345[entry_sector],"")=AG636),--(IFERROR(Flights_2026_09_303334353637345[nfl],-1)&gt;=AH636),--(IFERROR(Flights_2026_09_303334353637345[nfl],-1)&lt;=IF(AH636=450,450,AH636+9)))</f>
        <v>1</v>
      </c>
    </row>
    <row r="637" spans="32:35" x14ac:dyDescent="0.2">
      <c r="AF637" s="2">
        <v>0.75</v>
      </c>
      <c r="AG637" t="s">
        <v>747</v>
      </c>
      <c r="AH637" s="17">
        <v>310</v>
      </c>
      <c r="AI637" s="17" cm="1">
        <f t="array" ref="AI637">SUMPRODUCT(--(IFERROR(HOUR(Flights_2026_09_303334353637345[entry_hour]),-1)=HOUR(AF637)),--(IFERROR(Flights_2026_09_303334353637345[entry_sector],"")=AG637),--(IFERROR(Flights_2026_09_303334353637345[nfl],-1)&gt;=AH637),--(IFERROR(Flights_2026_09_303334353637345[nfl],-1)&lt;=IF(AH637=450,450,AH637+9)))</f>
        <v>0</v>
      </c>
    </row>
    <row r="638" spans="32:35" x14ac:dyDescent="0.2">
      <c r="AF638" s="2">
        <v>0.75</v>
      </c>
      <c r="AG638" t="s">
        <v>747</v>
      </c>
      <c r="AH638" s="17">
        <v>320</v>
      </c>
      <c r="AI638" s="17" cm="1">
        <f t="array" ref="AI638">SUMPRODUCT(--(IFERROR(HOUR(Flights_2026_09_303334353637345[entry_hour]),-1)=HOUR(AF638)),--(IFERROR(Flights_2026_09_303334353637345[entry_sector],"")=AG638),--(IFERROR(Flights_2026_09_303334353637345[nfl],-1)&gt;=AH638),--(IFERROR(Flights_2026_09_303334353637345[nfl],-1)&lt;=IF(AH638=450,450,AH638+9)))</f>
        <v>0</v>
      </c>
    </row>
    <row r="639" spans="32:35" x14ac:dyDescent="0.2">
      <c r="AF639" s="2">
        <v>0.75</v>
      </c>
      <c r="AG639" t="s">
        <v>747</v>
      </c>
      <c r="AH639" s="17">
        <v>330</v>
      </c>
      <c r="AI639" s="17" cm="1">
        <f t="array" ref="AI639">SUMPRODUCT(--(IFERROR(HOUR(Flights_2026_09_303334353637345[entry_hour]),-1)=HOUR(AF639)),--(IFERROR(Flights_2026_09_303334353637345[entry_sector],"")=AG639),--(IFERROR(Flights_2026_09_303334353637345[nfl],-1)&gt;=AH639),--(IFERROR(Flights_2026_09_303334353637345[nfl],-1)&lt;=IF(AH639=450,450,AH639+9)))</f>
        <v>0</v>
      </c>
    </row>
    <row r="640" spans="32:35" x14ac:dyDescent="0.2">
      <c r="AF640" s="2">
        <v>0.75</v>
      </c>
      <c r="AG640" t="s">
        <v>747</v>
      </c>
      <c r="AH640" s="17">
        <v>340</v>
      </c>
      <c r="AI640" s="17" cm="1">
        <f t="array" ref="AI640">SUMPRODUCT(--(IFERROR(HOUR(Flights_2026_09_303334353637345[entry_hour]),-1)=HOUR(AF640)),--(IFERROR(Flights_2026_09_303334353637345[entry_sector],"")=AG640),--(IFERROR(Flights_2026_09_303334353637345[nfl],-1)&gt;=AH640),--(IFERROR(Flights_2026_09_303334353637345[nfl],-1)&lt;=IF(AH640=450,450,AH640+9)))</f>
        <v>0</v>
      </c>
    </row>
    <row r="641" spans="32:35" x14ac:dyDescent="0.2">
      <c r="AF641" s="2">
        <v>0.75</v>
      </c>
      <c r="AG641" t="s">
        <v>747</v>
      </c>
      <c r="AH641" s="17">
        <v>350</v>
      </c>
      <c r="AI641" s="17" cm="1">
        <f t="array" ref="AI641">SUMPRODUCT(--(IFERROR(HOUR(Flights_2026_09_303334353637345[entry_hour]),-1)=HOUR(AF641)),--(IFERROR(Flights_2026_09_303334353637345[entry_sector],"")=AG641),--(IFERROR(Flights_2026_09_303334353637345[nfl],-1)&gt;=AH641),--(IFERROR(Flights_2026_09_303334353637345[nfl],-1)&lt;=IF(AH641=450,450,AH641+9)))</f>
        <v>0</v>
      </c>
    </row>
    <row r="642" spans="32:35" x14ac:dyDescent="0.2">
      <c r="AF642" s="2">
        <v>0.75</v>
      </c>
      <c r="AG642" t="s">
        <v>747</v>
      </c>
      <c r="AH642" s="17">
        <v>360</v>
      </c>
      <c r="AI642" s="17" cm="1">
        <f t="array" ref="AI642">SUMPRODUCT(--(IFERROR(HOUR(Flights_2026_09_303334353637345[entry_hour]),-1)=HOUR(AF642)),--(IFERROR(Flights_2026_09_303334353637345[entry_sector],"")=AG642),--(IFERROR(Flights_2026_09_303334353637345[nfl],-1)&gt;=AH642),--(IFERROR(Flights_2026_09_303334353637345[nfl],-1)&lt;=IF(AH642=450,450,AH642+9)))</f>
        <v>0</v>
      </c>
    </row>
    <row r="643" spans="32:35" x14ac:dyDescent="0.2">
      <c r="AF643" s="2">
        <v>0.75</v>
      </c>
      <c r="AG643" t="s">
        <v>747</v>
      </c>
      <c r="AH643" s="17">
        <v>370</v>
      </c>
      <c r="AI643" s="17" cm="1">
        <f t="array" ref="AI643">SUMPRODUCT(--(IFERROR(HOUR(Flights_2026_09_303334353637345[entry_hour]),-1)=HOUR(AF643)),--(IFERROR(Flights_2026_09_303334353637345[entry_sector],"")=AG643),--(IFERROR(Flights_2026_09_303334353637345[nfl],-1)&gt;=AH643),--(IFERROR(Flights_2026_09_303334353637345[nfl],-1)&lt;=IF(AH643=450,450,AH643+9)))</f>
        <v>0</v>
      </c>
    </row>
    <row r="644" spans="32:35" x14ac:dyDescent="0.2">
      <c r="AF644" s="2">
        <v>0.75</v>
      </c>
      <c r="AG644" t="s">
        <v>747</v>
      </c>
      <c r="AH644" s="17">
        <v>380</v>
      </c>
      <c r="AI644" s="17" cm="1">
        <f t="array" ref="AI644">SUMPRODUCT(--(IFERROR(HOUR(Flights_2026_09_303334353637345[entry_hour]),-1)=HOUR(AF644)),--(IFERROR(Flights_2026_09_303334353637345[entry_sector],"")=AG644),--(IFERROR(Flights_2026_09_303334353637345[nfl],-1)&gt;=AH644),--(IFERROR(Flights_2026_09_303334353637345[nfl],-1)&lt;=IF(AH644=450,450,AH644+9)))</f>
        <v>0</v>
      </c>
    </row>
    <row r="645" spans="32:35" x14ac:dyDescent="0.2">
      <c r="AF645" s="2">
        <v>0.75</v>
      </c>
      <c r="AG645" t="s">
        <v>747</v>
      </c>
      <c r="AH645" s="17">
        <v>390</v>
      </c>
      <c r="AI645" s="17" cm="1">
        <f t="array" ref="AI645">SUMPRODUCT(--(IFERROR(HOUR(Flights_2026_09_303334353637345[entry_hour]),-1)=HOUR(AF645)),--(IFERROR(Flights_2026_09_303334353637345[entry_sector],"")=AG645),--(IFERROR(Flights_2026_09_303334353637345[nfl],-1)&gt;=AH645),--(IFERROR(Flights_2026_09_303334353637345[nfl],-1)&lt;=IF(AH645=450,450,AH645+9)))</f>
        <v>0</v>
      </c>
    </row>
    <row r="646" spans="32:35" x14ac:dyDescent="0.2">
      <c r="AF646" s="2">
        <v>0.75</v>
      </c>
      <c r="AG646" t="s">
        <v>747</v>
      </c>
      <c r="AH646" s="17">
        <v>400</v>
      </c>
      <c r="AI646" s="17" cm="1">
        <f t="array" ref="AI646">SUMPRODUCT(--(IFERROR(HOUR(Flights_2026_09_303334353637345[entry_hour]),-1)=HOUR(AF646)),--(IFERROR(Flights_2026_09_303334353637345[entry_sector],"")=AG646),--(IFERROR(Flights_2026_09_303334353637345[nfl],-1)&gt;=AH646),--(IFERROR(Flights_2026_09_303334353637345[nfl],-1)&lt;=IF(AH646=450,450,AH646+9)))</f>
        <v>0</v>
      </c>
    </row>
    <row r="647" spans="32:35" x14ac:dyDescent="0.2">
      <c r="AF647" s="2">
        <v>0.75</v>
      </c>
      <c r="AG647" t="s">
        <v>747</v>
      </c>
      <c r="AH647" s="17">
        <v>410</v>
      </c>
      <c r="AI647" s="17" cm="1">
        <f t="array" ref="AI647">SUMPRODUCT(--(IFERROR(HOUR(Flights_2026_09_303334353637345[entry_hour]),-1)=HOUR(AF647)),--(IFERROR(Flights_2026_09_303334353637345[entry_sector],"")=AG647),--(IFERROR(Flights_2026_09_303334353637345[nfl],-1)&gt;=AH647),--(IFERROR(Flights_2026_09_303334353637345[nfl],-1)&lt;=IF(AH647=450,450,AH647+9)))</f>
        <v>0</v>
      </c>
    </row>
    <row r="648" spans="32:35" x14ac:dyDescent="0.2">
      <c r="AF648" s="2">
        <v>0.75</v>
      </c>
      <c r="AG648" t="s">
        <v>747</v>
      </c>
      <c r="AH648" s="17">
        <v>420</v>
      </c>
      <c r="AI648" s="17" cm="1">
        <f t="array" ref="AI648">SUMPRODUCT(--(IFERROR(HOUR(Flights_2026_09_303334353637345[entry_hour]),-1)=HOUR(AF648)),--(IFERROR(Flights_2026_09_303334353637345[entry_sector],"")=AG648),--(IFERROR(Flights_2026_09_303334353637345[nfl],-1)&gt;=AH648),--(IFERROR(Flights_2026_09_303334353637345[nfl],-1)&lt;=IF(AH648=450,450,AH648+9)))</f>
        <v>0</v>
      </c>
    </row>
    <row r="649" spans="32:35" x14ac:dyDescent="0.2">
      <c r="AF649" s="2">
        <v>0.75</v>
      </c>
      <c r="AG649" t="s">
        <v>747</v>
      </c>
      <c r="AH649" s="17">
        <v>430</v>
      </c>
      <c r="AI649" s="17" cm="1">
        <f t="array" ref="AI649">SUMPRODUCT(--(IFERROR(HOUR(Flights_2026_09_303334353637345[entry_hour]),-1)=HOUR(AF649)),--(IFERROR(Flights_2026_09_303334353637345[entry_sector],"")=AG649),--(IFERROR(Flights_2026_09_303334353637345[nfl],-1)&gt;=AH649),--(IFERROR(Flights_2026_09_303334353637345[nfl],-1)&lt;=IF(AH649=450,450,AH649+9)))</f>
        <v>0</v>
      </c>
    </row>
    <row r="650" spans="32:35" x14ac:dyDescent="0.2">
      <c r="AF650" s="2">
        <v>0.75</v>
      </c>
      <c r="AG650" t="s">
        <v>747</v>
      </c>
      <c r="AH650" s="17">
        <v>440</v>
      </c>
      <c r="AI650" s="17" cm="1">
        <f t="array" ref="AI650">SUMPRODUCT(--(IFERROR(HOUR(Flights_2026_09_303334353637345[entry_hour]),-1)=HOUR(AF650)),--(IFERROR(Flights_2026_09_303334353637345[entry_sector],"")=AG650),--(IFERROR(Flights_2026_09_303334353637345[nfl],-1)&gt;=AH650),--(IFERROR(Flights_2026_09_303334353637345[nfl],-1)&lt;=IF(AH650=450,450,AH650+9)))</f>
        <v>0</v>
      </c>
    </row>
    <row r="651" spans="32:35" x14ac:dyDescent="0.2">
      <c r="AF651" s="2">
        <v>0.75</v>
      </c>
      <c r="AG651" t="s">
        <v>747</v>
      </c>
      <c r="AH651" s="17">
        <v>450</v>
      </c>
      <c r="AI651" s="17" cm="1">
        <f t="array" ref="AI651">SUMPRODUCT(--(IFERROR(HOUR(Flights_2026_09_303334353637345[entry_hour]),-1)=HOUR(AF651)),--(IFERROR(Flights_2026_09_303334353637345[entry_sector],"")=AG651),--(IFERROR(Flights_2026_09_303334353637345[nfl],-1)&gt;=AH651),--(IFERROR(Flights_2026_09_303334353637345[nfl],-1)&lt;=IF(AH651=450,450,AH651+9)))</f>
        <v>0</v>
      </c>
    </row>
    <row r="652" spans="32:35" x14ac:dyDescent="0.2">
      <c r="AF652" s="2">
        <v>0.79166666666666663</v>
      </c>
      <c r="AG652" t="s">
        <v>743</v>
      </c>
      <c r="AH652" s="17">
        <v>200</v>
      </c>
      <c r="AI652" s="17" cm="1">
        <f t="array" ref="AI652">SUMPRODUCT(--(IFERROR(HOUR(Flights_2026_09_303334353637345[entry_hour]),-1)=HOUR(AF652)),--(IFERROR(Flights_2026_09_303334353637345[entry_sector],"")=AG652),--(IFERROR(Flights_2026_09_303334353637345[nfl],-1)&gt;=AH652),--(IFERROR(Flights_2026_09_303334353637345[nfl],-1)&lt;=IF(AH652=450,450,AH652+9)))</f>
        <v>0</v>
      </c>
    </row>
    <row r="653" spans="32:35" x14ac:dyDescent="0.2">
      <c r="AF653" s="2">
        <v>0.79166666666666663</v>
      </c>
      <c r="AG653" t="s">
        <v>743</v>
      </c>
      <c r="AH653" s="17">
        <v>210</v>
      </c>
      <c r="AI653" s="17" cm="1">
        <f t="array" ref="AI653">SUMPRODUCT(--(IFERROR(HOUR(Flights_2026_09_303334353637345[entry_hour]),-1)=HOUR(AF653)),--(IFERROR(Flights_2026_09_303334353637345[entry_sector],"")=AG653),--(IFERROR(Flights_2026_09_303334353637345[nfl],-1)&gt;=AH653),--(IFERROR(Flights_2026_09_303334353637345[nfl],-1)&lt;=IF(AH653=450,450,AH653+9)))</f>
        <v>0</v>
      </c>
    </row>
    <row r="654" spans="32:35" x14ac:dyDescent="0.2">
      <c r="AF654" s="2">
        <v>0.79166666666666663</v>
      </c>
      <c r="AG654" t="s">
        <v>743</v>
      </c>
      <c r="AH654" s="17">
        <v>220</v>
      </c>
      <c r="AI654" s="17" cm="1">
        <f t="array" ref="AI654">SUMPRODUCT(--(IFERROR(HOUR(Flights_2026_09_303334353637345[entry_hour]),-1)=HOUR(AF654)),--(IFERROR(Flights_2026_09_303334353637345[entry_sector],"")=AG654),--(IFERROR(Flights_2026_09_303334353637345[nfl],-1)&gt;=AH654),--(IFERROR(Flights_2026_09_303334353637345[nfl],-1)&lt;=IF(AH654=450,450,AH654+9)))</f>
        <v>0</v>
      </c>
    </row>
    <row r="655" spans="32:35" x14ac:dyDescent="0.2">
      <c r="AF655" s="2">
        <v>0.79166666666666663</v>
      </c>
      <c r="AG655" t="s">
        <v>743</v>
      </c>
      <c r="AH655" s="17">
        <v>230</v>
      </c>
      <c r="AI655" s="17" cm="1">
        <f t="array" ref="AI655">SUMPRODUCT(--(IFERROR(HOUR(Flights_2026_09_303334353637345[entry_hour]),-1)=HOUR(AF655)),--(IFERROR(Flights_2026_09_303334353637345[entry_sector],"")=AG655),--(IFERROR(Flights_2026_09_303334353637345[nfl],-1)&gt;=AH655),--(IFERROR(Flights_2026_09_303334353637345[nfl],-1)&lt;=IF(AH655=450,450,AH655+9)))</f>
        <v>0</v>
      </c>
    </row>
    <row r="656" spans="32:35" x14ac:dyDescent="0.2">
      <c r="AF656" s="2">
        <v>0.79166666666666663</v>
      </c>
      <c r="AG656" t="s">
        <v>743</v>
      </c>
      <c r="AH656" s="17">
        <v>240</v>
      </c>
      <c r="AI656" s="17" cm="1">
        <f t="array" ref="AI656">SUMPRODUCT(--(IFERROR(HOUR(Flights_2026_09_303334353637345[entry_hour]),-1)=HOUR(AF656)),--(IFERROR(Flights_2026_09_303334353637345[entry_sector],"")=AG656),--(IFERROR(Flights_2026_09_303334353637345[nfl],-1)&gt;=AH656),--(IFERROR(Flights_2026_09_303334353637345[nfl],-1)&lt;=IF(AH656=450,450,AH656+9)))</f>
        <v>0</v>
      </c>
    </row>
    <row r="657" spans="32:35" x14ac:dyDescent="0.2">
      <c r="AF657" s="2">
        <v>0.79166666666666663</v>
      </c>
      <c r="AG657" t="s">
        <v>743</v>
      </c>
      <c r="AH657" s="17">
        <v>250</v>
      </c>
      <c r="AI657" s="17" cm="1">
        <f t="array" ref="AI657">SUMPRODUCT(--(IFERROR(HOUR(Flights_2026_09_303334353637345[entry_hour]),-1)=HOUR(AF657)),--(IFERROR(Flights_2026_09_303334353637345[entry_sector],"")=AG657),--(IFERROR(Flights_2026_09_303334353637345[nfl],-1)&gt;=AH657),--(IFERROR(Flights_2026_09_303334353637345[nfl],-1)&lt;=IF(AH657=450,450,AH657+9)))</f>
        <v>0</v>
      </c>
    </row>
    <row r="658" spans="32:35" x14ac:dyDescent="0.2">
      <c r="AF658" s="2">
        <v>0.79166666666666663</v>
      </c>
      <c r="AG658" t="s">
        <v>743</v>
      </c>
      <c r="AH658" s="17">
        <v>260</v>
      </c>
      <c r="AI658" s="17" cm="1">
        <f t="array" ref="AI658">SUMPRODUCT(--(IFERROR(HOUR(Flights_2026_09_303334353637345[entry_hour]),-1)=HOUR(AF658)),--(IFERROR(Flights_2026_09_303334353637345[entry_sector],"")=AG658),--(IFERROR(Flights_2026_09_303334353637345[nfl],-1)&gt;=AH658),--(IFERROR(Flights_2026_09_303334353637345[nfl],-1)&lt;=IF(AH658=450,450,AH658+9)))</f>
        <v>0</v>
      </c>
    </row>
    <row r="659" spans="32:35" x14ac:dyDescent="0.2">
      <c r="AF659" s="2">
        <v>0.79166666666666663</v>
      </c>
      <c r="AG659" t="s">
        <v>743</v>
      </c>
      <c r="AH659" s="17">
        <v>270</v>
      </c>
      <c r="AI659" s="17" cm="1">
        <f t="array" ref="AI659">SUMPRODUCT(--(IFERROR(HOUR(Flights_2026_09_303334353637345[entry_hour]),-1)=HOUR(AF659)),--(IFERROR(Flights_2026_09_303334353637345[entry_sector],"")=AG659),--(IFERROR(Flights_2026_09_303334353637345[nfl],-1)&gt;=AH659),--(IFERROR(Flights_2026_09_303334353637345[nfl],-1)&lt;=IF(AH659=450,450,AH659+9)))</f>
        <v>0</v>
      </c>
    </row>
    <row r="660" spans="32:35" x14ac:dyDescent="0.2">
      <c r="AF660" s="2">
        <v>0.79166666666666663</v>
      </c>
      <c r="AG660" t="s">
        <v>743</v>
      </c>
      <c r="AH660" s="17">
        <v>280</v>
      </c>
      <c r="AI660" s="17" cm="1">
        <f t="array" ref="AI660">SUMPRODUCT(--(IFERROR(HOUR(Flights_2026_09_303334353637345[entry_hour]),-1)=HOUR(AF660)),--(IFERROR(Flights_2026_09_303334353637345[entry_sector],"")=AG660),--(IFERROR(Flights_2026_09_303334353637345[nfl],-1)&gt;=AH660),--(IFERROR(Flights_2026_09_303334353637345[nfl],-1)&lt;=IF(AH660=450,450,AH660+9)))</f>
        <v>0</v>
      </c>
    </row>
    <row r="661" spans="32:35" x14ac:dyDescent="0.2">
      <c r="AF661" s="2">
        <v>0.79166666666666663</v>
      </c>
      <c r="AG661" t="s">
        <v>743</v>
      </c>
      <c r="AH661" s="17">
        <v>290</v>
      </c>
      <c r="AI661" s="17" cm="1">
        <f t="array" ref="AI661">SUMPRODUCT(--(IFERROR(HOUR(Flights_2026_09_303334353637345[entry_hour]),-1)=HOUR(AF661)),--(IFERROR(Flights_2026_09_303334353637345[entry_sector],"")=AG661),--(IFERROR(Flights_2026_09_303334353637345[nfl],-1)&gt;=AH661),--(IFERROR(Flights_2026_09_303334353637345[nfl],-1)&lt;=IF(AH661=450,450,AH661+9)))</f>
        <v>0</v>
      </c>
    </row>
    <row r="662" spans="32:35" x14ac:dyDescent="0.2">
      <c r="AF662" s="2">
        <v>0.79166666666666663</v>
      </c>
      <c r="AG662" t="s">
        <v>743</v>
      </c>
      <c r="AH662" s="17">
        <v>300</v>
      </c>
      <c r="AI662" s="17" cm="1">
        <f t="array" ref="AI662">SUMPRODUCT(--(IFERROR(HOUR(Flights_2026_09_303334353637345[entry_hour]),-1)=HOUR(AF662)),--(IFERROR(Flights_2026_09_303334353637345[entry_sector],"")=AG662),--(IFERROR(Flights_2026_09_303334353637345[nfl],-1)&gt;=AH662),--(IFERROR(Flights_2026_09_303334353637345[nfl],-1)&lt;=IF(AH662=450,450,AH662+9)))</f>
        <v>0</v>
      </c>
    </row>
    <row r="663" spans="32:35" x14ac:dyDescent="0.2">
      <c r="AF663" s="2">
        <v>0.79166666666666663</v>
      </c>
      <c r="AG663" t="s">
        <v>743</v>
      </c>
      <c r="AH663" s="17">
        <v>310</v>
      </c>
      <c r="AI663" s="17" cm="1">
        <f t="array" ref="AI663">SUMPRODUCT(--(IFERROR(HOUR(Flights_2026_09_303334353637345[entry_hour]),-1)=HOUR(AF663)),--(IFERROR(Flights_2026_09_303334353637345[entry_sector],"")=AG663),--(IFERROR(Flights_2026_09_303334353637345[nfl],-1)&gt;=AH663),--(IFERROR(Flights_2026_09_303334353637345[nfl],-1)&lt;=IF(AH663=450,450,AH663+9)))</f>
        <v>1</v>
      </c>
    </row>
    <row r="664" spans="32:35" x14ac:dyDescent="0.2">
      <c r="AF664" s="2">
        <v>0.79166666666666663</v>
      </c>
      <c r="AG664" t="s">
        <v>743</v>
      </c>
      <c r="AH664" s="17">
        <v>320</v>
      </c>
      <c r="AI664" s="17" cm="1">
        <f t="array" ref="AI664">SUMPRODUCT(--(IFERROR(HOUR(Flights_2026_09_303334353637345[entry_hour]),-1)=HOUR(AF664)),--(IFERROR(Flights_2026_09_303334353637345[entry_sector],"")=AG664),--(IFERROR(Flights_2026_09_303334353637345[nfl],-1)&gt;=AH664),--(IFERROR(Flights_2026_09_303334353637345[nfl],-1)&lt;=IF(AH664=450,450,AH664+9)))</f>
        <v>0</v>
      </c>
    </row>
    <row r="665" spans="32:35" x14ac:dyDescent="0.2">
      <c r="AF665" s="2">
        <v>0.79166666666666663</v>
      </c>
      <c r="AG665" t="s">
        <v>743</v>
      </c>
      <c r="AH665" s="17">
        <v>330</v>
      </c>
      <c r="AI665" s="17" cm="1">
        <f t="array" ref="AI665">SUMPRODUCT(--(IFERROR(HOUR(Flights_2026_09_303334353637345[entry_hour]),-1)=HOUR(AF665)),--(IFERROR(Flights_2026_09_303334353637345[entry_sector],"")=AG665),--(IFERROR(Flights_2026_09_303334353637345[nfl],-1)&gt;=AH665),--(IFERROR(Flights_2026_09_303334353637345[nfl],-1)&lt;=IF(AH665=450,450,AH665+9)))</f>
        <v>1</v>
      </c>
    </row>
    <row r="666" spans="32:35" x14ac:dyDescent="0.2">
      <c r="AF666" s="2">
        <v>0.79166666666666663</v>
      </c>
      <c r="AG666" t="s">
        <v>743</v>
      </c>
      <c r="AH666" s="17">
        <v>340</v>
      </c>
      <c r="AI666" s="17" cm="1">
        <f t="array" ref="AI666">SUMPRODUCT(--(IFERROR(HOUR(Flights_2026_09_303334353637345[entry_hour]),-1)=HOUR(AF666)),--(IFERROR(Flights_2026_09_303334353637345[entry_sector],"")=AG666),--(IFERROR(Flights_2026_09_303334353637345[nfl],-1)&gt;=AH666),--(IFERROR(Flights_2026_09_303334353637345[nfl],-1)&lt;=IF(AH666=450,450,AH666+9)))</f>
        <v>0</v>
      </c>
    </row>
    <row r="667" spans="32:35" x14ac:dyDescent="0.2">
      <c r="AF667" s="2">
        <v>0.79166666666666663</v>
      </c>
      <c r="AG667" t="s">
        <v>743</v>
      </c>
      <c r="AH667" s="17">
        <v>350</v>
      </c>
      <c r="AI667" s="17" cm="1">
        <f t="array" ref="AI667">SUMPRODUCT(--(IFERROR(HOUR(Flights_2026_09_303334353637345[entry_hour]),-1)=HOUR(AF667)),--(IFERROR(Flights_2026_09_303334353637345[entry_sector],"")=AG667),--(IFERROR(Flights_2026_09_303334353637345[nfl],-1)&gt;=AH667),--(IFERROR(Flights_2026_09_303334353637345[nfl],-1)&lt;=IF(AH667=450,450,AH667+9)))</f>
        <v>0</v>
      </c>
    </row>
    <row r="668" spans="32:35" x14ac:dyDescent="0.2">
      <c r="AF668" s="2">
        <v>0.79166666666666663</v>
      </c>
      <c r="AG668" t="s">
        <v>743</v>
      </c>
      <c r="AH668" s="17">
        <v>360</v>
      </c>
      <c r="AI668" s="17" cm="1">
        <f t="array" ref="AI668">SUMPRODUCT(--(IFERROR(HOUR(Flights_2026_09_303334353637345[entry_hour]),-1)=HOUR(AF668)),--(IFERROR(Flights_2026_09_303334353637345[entry_sector],"")=AG668),--(IFERROR(Flights_2026_09_303334353637345[nfl],-1)&gt;=AH668),--(IFERROR(Flights_2026_09_303334353637345[nfl],-1)&lt;=IF(AH668=450,450,AH668+9)))</f>
        <v>0</v>
      </c>
    </row>
    <row r="669" spans="32:35" x14ac:dyDescent="0.2">
      <c r="AF669" s="2">
        <v>0.79166666666666663</v>
      </c>
      <c r="AG669" t="s">
        <v>743</v>
      </c>
      <c r="AH669" s="17">
        <v>370</v>
      </c>
      <c r="AI669" s="17" cm="1">
        <f t="array" ref="AI669">SUMPRODUCT(--(IFERROR(HOUR(Flights_2026_09_303334353637345[entry_hour]),-1)=HOUR(AF669)),--(IFERROR(Flights_2026_09_303334353637345[entry_sector],"")=AG669),--(IFERROR(Flights_2026_09_303334353637345[nfl],-1)&gt;=AH669),--(IFERROR(Flights_2026_09_303334353637345[nfl],-1)&lt;=IF(AH669=450,450,AH669+9)))</f>
        <v>0</v>
      </c>
    </row>
    <row r="670" spans="32:35" x14ac:dyDescent="0.2">
      <c r="AF670" s="2">
        <v>0.79166666666666663</v>
      </c>
      <c r="AG670" t="s">
        <v>743</v>
      </c>
      <c r="AH670" s="17">
        <v>380</v>
      </c>
      <c r="AI670" s="17" cm="1">
        <f t="array" ref="AI670">SUMPRODUCT(--(IFERROR(HOUR(Flights_2026_09_303334353637345[entry_hour]),-1)=HOUR(AF670)),--(IFERROR(Flights_2026_09_303334353637345[entry_sector],"")=AG670),--(IFERROR(Flights_2026_09_303334353637345[nfl],-1)&gt;=AH670),--(IFERROR(Flights_2026_09_303334353637345[nfl],-1)&lt;=IF(AH670=450,450,AH670+9)))</f>
        <v>0</v>
      </c>
    </row>
    <row r="671" spans="32:35" x14ac:dyDescent="0.2">
      <c r="AF671" s="2">
        <v>0.79166666666666663</v>
      </c>
      <c r="AG671" t="s">
        <v>743</v>
      </c>
      <c r="AH671" s="17">
        <v>390</v>
      </c>
      <c r="AI671" s="17" cm="1">
        <f t="array" ref="AI671">SUMPRODUCT(--(IFERROR(HOUR(Flights_2026_09_303334353637345[entry_hour]),-1)=HOUR(AF671)),--(IFERROR(Flights_2026_09_303334353637345[entry_sector],"")=AG671),--(IFERROR(Flights_2026_09_303334353637345[nfl],-1)&gt;=AH671),--(IFERROR(Flights_2026_09_303334353637345[nfl],-1)&lt;=IF(AH671=450,450,AH671+9)))</f>
        <v>0</v>
      </c>
    </row>
    <row r="672" spans="32:35" x14ac:dyDescent="0.2">
      <c r="AF672" s="2">
        <v>0.79166666666666663</v>
      </c>
      <c r="AG672" t="s">
        <v>743</v>
      </c>
      <c r="AH672" s="17">
        <v>400</v>
      </c>
      <c r="AI672" s="17" cm="1">
        <f t="array" ref="AI672">SUMPRODUCT(--(IFERROR(HOUR(Flights_2026_09_303334353637345[entry_hour]),-1)=HOUR(AF672)),--(IFERROR(Flights_2026_09_303334353637345[entry_sector],"")=AG672),--(IFERROR(Flights_2026_09_303334353637345[nfl],-1)&gt;=AH672),--(IFERROR(Flights_2026_09_303334353637345[nfl],-1)&lt;=IF(AH672=450,450,AH672+9)))</f>
        <v>0</v>
      </c>
    </row>
    <row r="673" spans="32:35" x14ac:dyDescent="0.2">
      <c r="AF673" s="2">
        <v>0.79166666666666663</v>
      </c>
      <c r="AG673" t="s">
        <v>743</v>
      </c>
      <c r="AH673" s="17">
        <v>410</v>
      </c>
      <c r="AI673" s="17" cm="1">
        <f t="array" ref="AI673">SUMPRODUCT(--(IFERROR(HOUR(Flights_2026_09_303334353637345[entry_hour]),-1)=HOUR(AF673)),--(IFERROR(Flights_2026_09_303334353637345[entry_sector],"")=AG673),--(IFERROR(Flights_2026_09_303334353637345[nfl],-1)&gt;=AH673),--(IFERROR(Flights_2026_09_303334353637345[nfl],-1)&lt;=IF(AH673=450,450,AH673+9)))</f>
        <v>0</v>
      </c>
    </row>
    <row r="674" spans="32:35" x14ac:dyDescent="0.2">
      <c r="AF674" s="2">
        <v>0.79166666666666663</v>
      </c>
      <c r="AG674" t="s">
        <v>743</v>
      </c>
      <c r="AH674" s="17">
        <v>420</v>
      </c>
      <c r="AI674" s="17" cm="1">
        <f t="array" ref="AI674">SUMPRODUCT(--(IFERROR(HOUR(Flights_2026_09_303334353637345[entry_hour]),-1)=HOUR(AF674)),--(IFERROR(Flights_2026_09_303334353637345[entry_sector],"")=AG674),--(IFERROR(Flights_2026_09_303334353637345[nfl],-1)&gt;=AH674),--(IFERROR(Flights_2026_09_303334353637345[nfl],-1)&lt;=IF(AH674=450,450,AH674+9)))</f>
        <v>0</v>
      </c>
    </row>
    <row r="675" spans="32:35" x14ac:dyDescent="0.2">
      <c r="AF675" s="2">
        <v>0.79166666666666663</v>
      </c>
      <c r="AG675" t="s">
        <v>743</v>
      </c>
      <c r="AH675" s="17">
        <v>430</v>
      </c>
      <c r="AI675" s="17" cm="1">
        <f t="array" ref="AI675">SUMPRODUCT(--(IFERROR(HOUR(Flights_2026_09_303334353637345[entry_hour]),-1)=HOUR(AF675)),--(IFERROR(Flights_2026_09_303334353637345[entry_sector],"")=AG675),--(IFERROR(Flights_2026_09_303334353637345[nfl],-1)&gt;=AH675),--(IFERROR(Flights_2026_09_303334353637345[nfl],-1)&lt;=IF(AH675=450,450,AH675+9)))</f>
        <v>0</v>
      </c>
    </row>
    <row r="676" spans="32:35" x14ac:dyDescent="0.2">
      <c r="AF676" s="2">
        <v>0.79166666666666663</v>
      </c>
      <c r="AG676" t="s">
        <v>743</v>
      </c>
      <c r="AH676" s="17">
        <v>440</v>
      </c>
      <c r="AI676" s="17" cm="1">
        <f t="array" ref="AI676">SUMPRODUCT(--(IFERROR(HOUR(Flights_2026_09_303334353637345[entry_hour]),-1)=HOUR(AF676)),--(IFERROR(Flights_2026_09_303334353637345[entry_sector],"")=AG676),--(IFERROR(Flights_2026_09_303334353637345[nfl],-1)&gt;=AH676),--(IFERROR(Flights_2026_09_303334353637345[nfl],-1)&lt;=IF(AH676=450,450,AH676+9)))</f>
        <v>0</v>
      </c>
    </row>
    <row r="677" spans="32:35" x14ac:dyDescent="0.2">
      <c r="AF677" s="2">
        <v>0.79166666666666663</v>
      </c>
      <c r="AG677" t="s">
        <v>743</v>
      </c>
      <c r="AH677" s="17">
        <v>450</v>
      </c>
      <c r="AI677" s="17" cm="1">
        <f t="array" ref="AI677">SUMPRODUCT(--(IFERROR(HOUR(Flights_2026_09_303334353637345[entry_hour]),-1)=HOUR(AF677)),--(IFERROR(Flights_2026_09_303334353637345[entry_sector],"")=AG677),--(IFERROR(Flights_2026_09_303334353637345[nfl],-1)&gt;=AH677),--(IFERROR(Flights_2026_09_303334353637345[nfl],-1)&lt;=IF(AH677=450,450,AH677+9)))</f>
        <v>0</v>
      </c>
    </row>
    <row r="678" spans="32:35" x14ac:dyDescent="0.2">
      <c r="AF678" s="2">
        <v>0.79166666666666663</v>
      </c>
      <c r="AG678" t="s">
        <v>744</v>
      </c>
      <c r="AH678" s="17">
        <v>200</v>
      </c>
      <c r="AI678" s="17" cm="1">
        <f t="array" ref="AI678">SUMPRODUCT(--(IFERROR(HOUR(Flights_2026_09_303334353637345[entry_hour]),-1)=HOUR(AF678)),--(IFERROR(Flights_2026_09_303334353637345[entry_sector],"")=AG678),--(IFERROR(Flights_2026_09_303334353637345[nfl],-1)&gt;=AH678),--(IFERROR(Flights_2026_09_303334353637345[nfl],-1)&lt;=IF(AH678=450,450,AH678+9)))</f>
        <v>0</v>
      </c>
    </row>
    <row r="679" spans="32:35" x14ac:dyDescent="0.2">
      <c r="AF679" s="2">
        <v>0.79166666666666663</v>
      </c>
      <c r="AG679" t="s">
        <v>744</v>
      </c>
      <c r="AH679" s="17">
        <v>210</v>
      </c>
      <c r="AI679" s="17" cm="1">
        <f t="array" ref="AI679">SUMPRODUCT(--(IFERROR(HOUR(Flights_2026_09_303334353637345[entry_hour]),-1)=HOUR(AF679)),--(IFERROR(Flights_2026_09_303334353637345[entry_sector],"")=AG679),--(IFERROR(Flights_2026_09_303334353637345[nfl],-1)&gt;=AH679),--(IFERROR(Flights_2026_09_303334353637345[nfl],-1)&lt;=IF(AH679=450,450,AH679+9)))</f>
        <v>0</v>
      </c>
    </row>
    <row r="680" spans="32:35" x14ac:dyDescent="0.2">
      <c r="AF680" s="2">
        <v>0.79166666666666663</v>
      </c>
      <c r="AG680" t="s">
        <v>744</v>
      </c>
      <c r="AH680" s="17">
        <v>220</v>
      </c>
      <c r="AI680" s="17" cm="1">
        <f t="array" ref="AI680">SUMPRODUCT(--(IFERROR(HOUR(Flights_2026_09_303334353637345[entry_hour]),-1)=HOUR(AF680)),--(IFERROR(Flights_2026_09_303334353637345[entry_sector],"")=AG680),--(IFERROR(Flights_2026_09_303334353637345[nfl],-1)&gt;=AH680),--(IFERROR(Flights_2026_09_303334353637345[nfl],-1)&lt;=IF(AH680=450,450,AH680+9)))</f>
        <v>3</v>
      </c>
    </row>
    <row r="681" spans="32:35" x14ac:dyDescent="0.2">
      <c r="AF681" s="2">
        <v>0.79166666666666663</v>
      </c>
      <c r="AG681" t="s">
        <v>744</v>
      </c>
      <c r="AH681" s="17">
        <v>230</v>
      </c>
      <c r="AI681" s="17" cm="1">
        <f t="array" ref="AI681">SUMPRODUCT(--(IFERROR(HOUR(Flights_2026_09_303334353637345[entry_hour]),-1)=HOUR(AF681)),--(IFERROR(Flights_2026_09_303334353637345[entry_sector],"")=AG681),--(IFERROR(Flights_2026_09_303334353637345[nfl],-1)&gt;=AH681),--(IFERROR(Flights_2026_09_303334353637345[nfl],-1)&lt;=IF(AH681=450,450,AH681+9)))</f>
        <v>0</v>
      </c>
    </row>
    <row r="682" spans="32:35" x14ac:dyDescent="0.2">
      <c r="AF682" s="2">
        <v>0.79166666666666663</v>
      </c>
      <c r="AG682" t="s">
        <v>744</v>
      </c>
      <c r="AH682" s="17">
        <v>240</v>
      </c>
      <c r="AI682" s="17" cm="1">
        <f t="array" ref="AI682">SUMPRODUCT(--(IFERROR(HOUR(Flights_2026_09_303334353637345[entry_hour]),-1)=HOUR(AF682)),--(IFERROR(Flights_2026_09_303334353637345[entry_sector],"")=AG682),--(IFERROR(Flights_2026_09_303334353637345[nfl],-1)&gt;=AH682),--(IFERROR(Flights_2026_09_303334353637345[nfl],-1)&lt;=IF(AH682=450,450,AH682+9)))</f>
        <v>0</v>
      </c>
    </row>
    <row r="683" spans="32:35" x14ac:dyDescent="0.2">
      <c r="AF683" s="2">
        <v>0.79166666666666663</v>
      </c>
      <c r="AG683" t="s">
        <v>744</v>
      </c>
      <c r="AH683" s="17">
        <v>250</v>
      </c>
      <c r="AI683" s="17" cm="1">
        <f t="array" ref="AI683">SUMPRODUCT(--(IFERROR(HOUR(Flights_2026_09_303334353637345[entry_hour]),-1)=HOUR(AF683)),--(IFERROR(Flights_2026_09_303334353637345[entry_sector],"")=AG683),--(IFERROR(Flights_2026_09_303334353637345[nfl],-1)&gt;=AH683),--(IFERROR(Flights_2026_09_303334353637345[nfl],-1)&lt;=IF(AH683=450,450,AH683+9)))</f>
        <v>0</v>
      </c>
    </row>
    <row r="684" spans="32:35" x14ac:dyDescent="0.2">
      <c r="AF684" s="2">
        <v>0.79166666666666663</v>
      </c>
      <c r="AG684" t="s">
        <v>744</v>
      </c>
      <c r="AH684" s="17">
        <v>260</v>
      </c>
      <c r="AI684" s="17" cm="1">
        <f t="array" ref="AI684">SUMPRODUCT(--(IFERROR(HOUR(Flights_2026_09_303334353637345[entry_hour]),-1)=HOUR(AF684)),--(IFERROR(Flights_2026_09_303334353637345[entry_sector],"")=AG684),--(IFERROR(Flights_2026_09_303334353637345[nfl],-1)&gt;=AH684),--(IFERROR(Flights_2026_09_303334353637345[nfl],-1)&lt;=IF(AH684=450,450,AH684+9)))</f>
        <v>0</v>
      </c>
    </row>
    <row r="685" spans="32:35" x14ac:dyDescent="0.2">
      <c r="AF685" s="2">
        <v>0.79166666666666663</v>
      </c>
      <c r="AG685" t="s">
        <v>744</v>
      </c>
      <c r="AH685" s="17">
        <v>270</v>
      </c>
      <c r="AI685" s="17" cm="1">
        <f t="array" ref="AI685">SUMPRODUCT(--(IFERROR(HOUR(Flights_2026_09_303334353637345[entry_hour]),-1)=HOUR(AF685)),--(IFERROR(Flights_2026_09_303334353637345[entry_sector],"")=AG685),--(IFERROR(Flights_2026_09_303334353637345[nfl],-1)&gt;=AH685),--(IFERROR(Flights_2026_09_303334353637345[nfl],-1)&lt;=IF(AH685=450,450,AH685+9)))</f>
        <v>0</v>
      </c>
    </row>
    <row r="686" spans="32:35" x14ac:dyDescent="0.2">
      <c r="AF686" s="2">
        <v>0.79166666666666663</v>
      </c>
      <c r="AG686" t="s">
        <v>744</v>
      </c>
      <c r="AH686" s="17">
        <v>280</v>
      </c>
      <c r="AI686" s="17" cm="1">
        <f t="array" ref="AI686">SUMPRODUCT(--(IFERROR(HOUR(Flights_2026_09_303334353637345[entry_hour]),-1)=HOUR(AF686)),--(IFERROR(Flights_2026_09_303334353637345[entry_sector],"")=AG686),--(IFERROR(Flights_2026_09_303334353637345[nfl],-1)&gt;=AH686),--(IFERROR(Flights_2026_09_303334353637345[nfl],-1)&lt;=IF(AH686=450,450,AH686+9)))</f>
        <v>0</v>
      </c>
    </row>
    <row r="687" spans="32:35" x14ac:dyDescent="0.2">
      <c r="AF687" s="2">
        <v>0.79166666666666663</v>
      </c>
      <c r="AG687" t="s">
        <v>744</v>
      </c>
      <c r="AH687" s="17">
        <v>290</v>
      </c>
      <c r="AI687" s="17" cm="1">
        <f t="array" ref="AI687">SUMPRODUCT(--(IFERROR(HOUR(Flights_2026_09_303334353637345[entry_hour]),-1)=HOUR(AF687)),--(IFERROR(Flights_2026_09_303334353637345[entry_sector],"")=AG687),--(IFERROR(Flights_2026_09_303334353637345[nfl],-1)&gt;=AH687),--(IFERROR(Flights_2026_09_303334353637345[nfl],-1)&lt;=IF(AH687=450,450,AH687+9)))</f>
        <v>0</v>
      </c>
    </row>
    <row r="688" spans="32:35" x14ac:dyDescent="0.2">
      <c r="AF688" s="2">
        <v>0.79166666666666663</v>
      </c>
      <c r="AG688" t="s">
        <v>744</v>
      </c>
      <c r="AH688" s="17">
        <v>300</v>
      </c>
      <c r="AI688" s="17" cm="1">
        <f t="array" ref="AI688">SUMPRODUCT(--(IFERROR(HOUR(Flights_2026_09_303334353637345[entry_hour]),-1)=HOUR(AF688)),--(IFERROR(Flights_2026_09_303334353637345[entry_sector],"")=AG688),--(IFERROR(Flights_2026_09_303334353637345[nfl],-1)&gt;=AH688),--(IFERROR(Flights_2026_09_303334353637345[nfl],-1)&lt;=IF(AH688=450,450,AH688+9)))</f>
        <v>0</v>
      </c>
    </row>
    <row r="689" spans="32:35" x14ac:dyDescent="0.2">
      <c r="AF689" s="2">
        <v>0.79166666666666663</v>
      </c>
      <c r="AG689" t="s">
        <v>744</v>
      </c>
      <c r="AH689" s="17">
        <v>310</v>
      </c>
      <c r="AI689" s="17" cm="1">
        <f t="array" ref="AI689">SUMPRODUCT(--(IFERROR(HOUR(Flights_2026_09_303334353637345[entry_hour]),-1)=HOUR(AF689)),--(IFERROR(Flights_2026_09_303334353637345[entry_sector],"")=AG689),--(IFERROR(Flights_2026_09_303334353637345[nfl],-1)&gt;=AH689),--(IFERROR(Flights_2026_09_303334353637345[nfl],-1)&lt;=IF(AH689=450,450,AH689+9)))</f>
        <v>0</v>
      </c>
    </row>
    <row r="690" spans="32:35" x14ac:dyDescent="0.2">
      <c r="AF690" s="2">
        <v>0.79166666666666663</v>
      </c>
      <c r="AG690" t="s">
        <v>744</v>
      </c>
      <c r="AH690" s="17">
        <v>320</v>
      </c>
      <c r="AI690" s="17" cm="1">
        <f t="array" ref="AI690">SUMPRODUCT(--(IFERROR(HOUR(Flights_2026_09_303334353637345[entry_hour]),-1)=HOUR(AF690)),--(IFERROR(Flights_2026_09_303334353637345[entry_sector],"")=AG690),--(IFERROR(Flights_2026_09_303334353637345[nfl],-1)&gt;=AH690),--(IFERROR(Flights_2026_09_303334353637345[nfl],-1)&lt;=IF(AH690=450,450,AH690+9)))</f>
        <v>0</v>
      </c>
    </row>
    <row r="691" spans="32:35" x14ac:dyDescent="0.2">
      <c r="AF691" s="2">
        <v>0.79166666666666663</v>
      </c>
      <c r="AG691" t="s">
        <v>744</v>
      </c>
      <c r="AH691" s="17">
        <v>330</v>
      </c>
      <c r="AI691" s="17" cm="1">
        <f t="array" ref="AI691">SUMPRODUCT(--(IFERROR(HOUR(Flights_2026_09_303334353637345[entry_hour]),-1)=HOUR(AF691)),--(IFERROR(Flights_2026_09_303334353637345[entry_sector],"")=AG691),--(IFERROR(Flights_2026_09_303334353637345[nfl],-1)&gt;=AH691),--(IFERROR(Flights_2026_09_303334353637345[nfl],-1)&lt;=IF(AH691=450,450,AH691+9)))</f>
        <v>0</v>
      </c>
    </row>
    <row r="692" spans="32:35" x14ac:dyDescent="0.2">
      <c r="AF692" s="2">
        <v>0.79166666666666663</v>
      </c>
      <c r="AG692" t="s">
        <v>744</v>
      </c>
      <c r="AH692" s="17">
        <v>340</v>
      </c>
      <c r="AI692" s="17" cm="1">
        <f t="array" ref="AI692">SUMPRODUCT(--(IFERROR(HOUR(Flights_2026_09_303334353637345[entry_hour]),-1)=HOUR(AF692)),--(IFERROR(Flights_2026_09_303334353637345[entry_sector],"")=AG692),--(IFERROR(Flights_2026_09_303334353637345[nfl],-1)&gt;=AH692),--(IFERROR(Flights_2026_09_303334353637345[nfl],-1)&lt;=IF(AH692=450,450,AH692+9)))</f>
        <v>0</v>
      </c>
    </row>
    <row r="693" spans="32:35" x14ac:dyDescent="0.2">
      <c r="AF693" s="2">
        <v>0.79166666666666663</v>
      </c>
      <c r="AG693" t="s">
        <v>744</v>
      </c>
      <c r="AH693" s="17">
        <v>350</v>
      </c>
      <c r="AI693" s="17" cm="1">
        <f t="array" ref="AI693">SUMPRODUCT(--(IFERROR(HOUR(Flights_2026_09_303334353637345[entry_hour]),-1)=HOUR(AF693)),--(IFERROR(Flights_2026_09_303334353637345[entry_sector],"")=AG693),--(IFERROR(Flights_2026_09_303334353637345[nfl],-1)&gt;=AH693),--(IFERROR(Flights_2026_09_303334353637345[nfl],-1)&lt;=IF(AH693=450,450,AH693+9)))</f>
        <v>0</v>
      </c>
    </row>
    <row r="694" spans="32:35" x14ac:dyDescent="0.2">
      <c r="AF694" s="2">
        <v>0.79166666666666663</v>
      </c>
      <c r="AG694" t="s">
        <v>744</v>
      </c>
      <c r="AH694" s="17">
        <v>360</v>
      </c>
      <c r="AI694" s="17" cm="1">
        <f t="array" ref="AI694">SUMPRODUCT(--(IFERROR(HOUR(Flights_2026_09_303334353637345[entry_hour]),-1)=HOUR(AF694)),--(IFERROR(Flights_2026_09_303334353637345[entry_sector],"")=AG694),--(IFERROR(Flights_2026_09_303334353637345[nfl],-1)&gt;=AH694),--(IFERROR(Flights_2026_09_303334353637345[nfl],-1)&lt;=IF(AH694=450,450,AH694+9)))</f>
        <v>0</v>
      </c>
    </row>
    <row r="695" spans="32:35" x14ac:dyDescent="0.2">
      <c r="AF695" s="2">
        <v>0.79166666666666663</v>
      </c>
      <c r="AG695" t="s">
        <v>744</v>
      </c>
      <c r="AH695" s="17">
        <v>370</v>
      </c>
      <c r="AI695" s="17" cm="1">
        <f t="array" ref="AI695">SUMPRODUCT(--(IFERROR(HOUR(Flights_2026_09_303334353637345[entry_hour]),-1)=HOUR(AF695)),--(IFERROR(Flights_2026_09_303334353637345[entry_sector],"")=AG695),--(IFERROR(Flights_2026_09_303334353637345[nfl],-1)&gt;=AH695),--(IFERROR(Flights_2026_09_303334353637345[nfl],-1)&lt;=IF(AH695=450,450,AH695+9)))</f>
        <v>1</v>
      </c>
    </row>
    <row r="696" spans="32:35" x14ac:dyDescent="0.2">
      <c r="AF696" s="2">
        <v>0.79166666666666663</v>
      </c>
      <c r="AG696" t="s">
        <v>744</v>
      </c>
      <c r="AH696" s="17">
        <v>380</v>
      </c>
      <c r="AI696" s="17" cm="1">
        <f t="array" ref="AI696">SUMPRODUCT(--(IFERROR(HOUR(Flights_2026_09_303334353637345[entry_hour]),-1)=HOUR(AF696)),--(IFERROR(Flights_2026_09_303334353637345[entry_sector],"")=AG696),--(IFERROR(Flights_2026_09_303334353637345[nfl],-1)&gt;=AH696),--(IFERROR(Flights_2026_09_303334353637345[nfl],-1)&lt;=IF(AH696=450,450,AH696+9)))</f>
        <v>0</v>
      </c>
    </row>
    <row r="697" spans="32:35" x14ac:dyDescent="0.2">
      <c r="AF697" s="2">
        <v>0.79166666666666663</v>
      </c>
      <c r="AG697" t="s">
        <v>744</v>
      </c>
      <c r="AH697" s="17">
        <v>390</v>
      </c>
      <c r="AI697" s="17" cm="1">
        <f t="array" ref="AI697">SUMPRODUCT(--(IFERROR(HOUR(Flights_2026_09_303334353637345[entry_hour]),-1)=HOUR(AF697)),--(IFERROR(Flights_2026_09_303334353637345[entry_sector],"")=AG697),--(IFERROR(Flights_2026_09_303334353637345[nfl],-1)&gt;=AH697),--(IFERROR(Flights_2026_09_303334353637345[nfl],-1)&lt;=IF(AH697=450,450,AH697+9)))</f>
        <v>0</v>
      </c>
    </row>
    <row r="698" spans="32:35" x14ac:dyDescent="0.2">
      <c r="AF698" s="2">
        <v>0.79166666666666663</v>
      </c>
      <c r="AG698" t="s">
        <v>744</v>
      </c>
      <c r="AH698" s="17">
        <v>400</v>
      </c>
      <c r="AI698" s="17" cm="1">
        <f t="array" ref="AI698">SUMPRODUCT(--(IFERROR(HOUR(Flights_2026_09_303334353637345[entry_hour]),-1)=HOUR(AF698)),--(IFERROR(Flights_2026_09_303334353637345[entry_sector],"")=AG698),--(IFERROR(Flights_2026_09_303334353637345[nfl],-1)&gt;=AH698),--(IFERROR(Flights_2026_09_303334353637345[nfl],-1)&lt;=IF(AH698=450,450,AH698+9)))</f>
        <v>0</v>
      </c>
    </row>
    <row r="699" spans="32:35" x14ac:dyDescent="0.2">
      <c r="AF699" s="2">
        <v>0.79166666666666663</v>
      </c>
      <c r="AG699" t="s">
        <v>744</v>
      </c>
      <c r="AH699" s="17">
        <v>410</v>
      </c>
      <c r="AI699" s="17" cm="1">
        <f t="array" ref="AI699">SUMPRODUCT(--(IFERROR(HOUR(Flights_2026_09_303334353637345[entry_hour]),-1)=HOUR(AF699)),--(IFERROR(Flights_2026_09_303334353637345[entry_sector],"")=AG699),--(IFERROR(Flights_2026_09_303334353637345[nfl],-1)&gt;=AH699),--(IFERROR(Flights_2026_09_303334353637345[nfl],-1)&lt;=IF(AH699=450,450,AH699+9)))</f>
        <v>0</v>
      </c>
    </row>
    <row r="700" spans="32:35" x14ac:dyDescent="0.2">
      <c r="AF700" s="2">
        <v>0.79166666666666663</v>
      </c>
      <c r="AG700" t="s">
        <v>744</v>
      </c>
      <c r="AH700" s="17">
        <v>420</v>
      </c>
      <c r="AI700" s="17" cm="1">
        <f t="array" ref="AI700">SUMPRODUCT(--(IFERROR(HOUR(Flights_2026_09_303334353637345[entry_hour]),-1)=HOUR(AF700)),--(IFERROR(Flights_2026_09_303334353637345[entry_sector],"")=AG700),--(IFERROR(Flights_2026_09_303334353637345[nfl],-1)&gt;=AH700),--(IFERROR(Flights_2026_09_303334353637345[nfl],-1)&lt;=IF(AH700=450,450,AH700+9)))</f>
        <v>0</v>
      </c>
    </row>
    <row r="701" spans="32:35" x14ac:dyDescent="0.2">
      <c r="AF701" s="2">
        <v>0.79166666666666663</v>
      </c>
      <c r="AG701" t="s">
        <v>744</v>
      </c>
      <c r="AH701" s="17">
        <v>430</v>
      </c>
      <c r="AI701" s="17" cm="1">
        <f t="array" ref="AI701">SUMPRODUCT(--(IFERROR(HOUR(Flights_2026_09_303334353637345[entry_hour]),-1)=HOUR(AF701)),--(IFERROR(Flights_2026_09_303334353637345[entry_sector],"")=AG701),--(IFERROR(Flights_2026_09_303334353637345[nfl],-1)&gt;=AH701),--(IFERROR(Flights_2026_09_303334353637345[nfl],-1)&lt;=IF(AH701=450,450,AH701+9)))</f>
        <v>0</v>
      </c>
    </row>
    <row r="702" spans="32:35" x14ac:dyDescent="0.2">
      <c r="AF702" s="2">
        <v>0.79166666666666663</v>
      </c>
      <c r="AG702" t="s">
        <v>744</v>
      </c>
      <c r="AH702" s="17">
        <v>440</v>
      </c>
      <c r="AI702" s="17" cm="1">
        <f t="array" ref="AI702">SUMPRODUCT(--(IFERROR(HOUR(Flights_2026_09_303334353637345[entry_hour]),-1)=HOUR(AF702)),--(IFERROR(Flights_2026_09_303334353637345[entry_sector],"")=AG702),--(IFERROR(Flights_2026_09_303334353637345[nfl],-1)&gt;=AH702),--(IFERROR(Flights_2026_09_303334353637345[nfl],-1)&lt;=IF(AH702=450,450,AH702+9)))</f>
        <v>0</v>
      </c>
    </row>
    <row r="703" spans="32:35" x14ac:dyDescent="0.2">
      <c r="AF703" s="2">
        <v>0.79166666666666663</v>
      </c>
      <c r="AG703" t="s">
        <v>744</v>
      </c>
      <c r="AH703" s="17">
        <v>450</v>
      </c>
      <c r="AI703" s="17" cm="1">
        <f t="array" ref="AI703">SUMPRODUCT(--(IFERROR(HOUR(Flights_2026_09_303334353637345[entry_hour]),-1)=HOUR(AF703)),--(IFERROR(Flights_2026_09_303334353637345[entry_sector],"")=AG703),--(IFERROR(Flights_2026_09_303334353637345[nfl],-1)&gt;=AH703),--(IFERROR(Flights_2026_09_303334353637345[nfl],-1)&lt;=IF(AH703=450,450,AH703+9)))</f>
        <v>0</v>
      </c>
    </row>
    <row r="704" spans="32:35" x14ac:dyDescent="0.2">
      <c r="AF704" s="2">
        <v>0.79166666666666663</v>
      </c>
      <c r="AG704" t="s">
        <v>745</v>
      </c>
      <c r="AH704" s="17">
        <v>200</v>
      </c>
      <c r="AI704" s="17" cm="1">
        <f t="array" ref="AI704">SUMPRODUCT(--(IFERROR(HOUR(Flights_2026_09_303334353637345[entry_hour]),-1)=HOUR(AF704)),--(IFERROR(Flights_2026_09_303334353637345[entry_sector],"")=AG704),--(IFERROR(Flights_2026_09_303334353637345[nfl],-1)&gt;=AH704),--(IFERROR(Flights_2026_09_303334353637345[nfl],-1)&lt;=IF(AH704=450,450,AH704+9)))</f>
        <v>0</v>
      </c>
    </row>
    <row r="705" spans="32:35" x14ac:dyDescent="0.2">
      <c r="AF705" s="2">
        <v>0.79166666666666663</v>
      </c>
      <c r="AG705" t="s">
        <v>745</v>
      </c>
      <c r="AH705" s="17">
        <v>210</v>
      </c>
      <c r="AI705" s="17" cm="1">
        <f t="array" ref="AI705">SUMPRODUCT(--(IFERROR(HOUR(Flights_2026_09_303334353637345[entry_hour]),-1)=HOUR(AF705)),--(IFERROR(Flights_2026_09_303334353637345[entry_sector],"")=AG705),--(IFERROR(Flights_2026_09_303334353637345[nfl],-1)&gt;=AH705),--(IFERROR(Flights_2026_09_303334353637345[nfl],-1)&lt;=IF(AH705=450,450,AH705+9)))</f>
        <v>0</v>
      </c>
    </row>
    <row r="706" spans="32:35" x14ac:dyDescent="0.2">
      <c r="AF706" s="2">
        <v>0.79166666666666663</v>
      </c>
      <c r="AG706" t="s">
        <v>745</v>
      </c>
      <c r="AH706" s="17">
        <v>220</v>
      </c>
      <c r="AI706" s="17" cm="1">
        <f t="array" ref="AI706">SUMPRODUCT(--(IFERROR(HOUR(Flights_2026_09_303334353637345[entry_hour]),-1)=HOUR(AF706)),--(IFERROR(Flights_2026_09_303334353637345[entry_sector],"")=AG706),--(IFERROR(Flights_2026_09_303334353637345[nfl],-1)&gt;=AH706),--(IFERROR(Flights_2026_09_303334353637345[nfl],-1)&lt;=IF(AH706=450,450,AH706+9)))</f>
        <v>0</v>
      </c>
    </row>
    <row r="707" spans="32:35" x14ac:dyDescent="0.2">
      <c r="AF707" s="2">
        <v>0.79166666666666663</v>
      </c>
      <c r="AG707" t="s">
        <v>745</v>
      </c>
      <c r="AH707" s="17">
        <v>230</v>
      </c>
      <c r="AI707" s="17" cm="1">
        <f t="array" ref="AI707">SUMPRODUCT(--(IFERROR(HOUR(Flights_2026_09_303334353637345[entry_hour]),-1)=HOUR(AF707)),--(IFERROR(Flights_2026_09_303334353637345[entry_sector],"")=AG707),--(IFERROR(Flights_2026_09_303334353637345[nfl],-1)&gt;=AH707),--(IFERROR(Flights_2026_09_303334353637345[nfl],-1)&lt;=IF(AH707=450,450,AH707+9)))</f>
        <v>0</v>
      </c>
    </row>
    <row r="708" spans="32:35" x14ac:dyDescent="0.2">
      <c r="AF708" s="2">
        <v>0.79166666666666663</v>
      </c>
      <c r="AG708" t="s">
        <v>745</v>
      </c>
      <c r="AH708" s="17">
        <v>240</v>
      </c>
      <c r="AI708" s="17" cm="1">
        <f t="array" ref="AI708">SUMPRODUCT(--(IFERROR(HOUR(Flights_2026_09_303334353637345[entry_hour]),-1)=HOUR(AF708)),--(IFERROR(Flights_2026_09_303334353637345[entry_sector],"")=AG708),--(IFERROR(Flights_2026_09_303334353637345[nfl],-1)&gt;=AH708),--(IFERROR(Flights_2026_09_303334353637345[nfl],-1)&lt;=IF(AH708=450,450,AH708+9)))</f>
        <v>0</v>
      </c>
    </row>
    <row r="709" spans="32:35" x14ac:dyDescent="0.2">
      <c r="AF709" s="2">
        <v>0.79166666666666663</v>
      </c>
      <c r="AG709" t="s">
        <v>745</v>
      </c>
      <c r="AH709" s="17">
        <v>250</v>
      </c>
      <c r="AI709" s="17" cm="1">
        <f t="array" ref="AI709">SUMPRODUCT(--(IFERROR(HOUR(Flights_2026_09_303334353637345[entry_hour]),-1)=HOUR(AF709)),--(IFERROR(Flights_2026_09_303334353637345[entry_sector],"")=AG709),--(IFERROR(Flights_2026_09_303334353637345[nfl],-1)&gt;=AH709),--(IFERROR(Flights_2026_09_303334353637345[nfl],-1)&lt;=IF(AH709=450,450,AH709+9)))</f>
        <v>0</v>
      </c>
    </row>
    <row r="710" spans="32:35" x14ac:dyDescent="0.2">
      <c r="AF710" s="2">
        <v>0.79166666666666663</v>
      </c>
      <c r="AG710" t="s">
        <v>745</v>
      </c>
      <c r="AH710" s="17">
        <v>260</v>
      </c>
      <c r="AI710" s="17" cm="1">
        <f t="array" ref="AI710">SUMPRODUCT(--(IFERROR(HOUR(Flights_2026_09_303334353637345[entry_hour]),-1)=HOUR(AF710)),--(IFERROR(Flights_2026_09_303334353637345[entry_sector],"")=AG710),--(IFERROR(Flights_2026_09_303334353637345[nfl],-1)&gt;=AH710),--(IFERROR(Flights_2026_09_303334353637345[nfl],-1)&lt;=IF(AH710=450,450,AH710+9)))</f>
        <v>0</v>
      </c>
    </row>
    <row r="711" spans="32:35" x14ac:dyDescent="0.2">
      <c r="AF711" s="2">
        <v>0.79166666666666663</v>
      </c>
      <c r="AG711" t="s">
        <v>745</v>
      </c>
      <c r="AH711" s="17">
        <v>270</v>
      </c>
      <c r="AI711" s="17" cm="1">
        <f t="array" ref="AI711">SUMPRODUCT(--(IFERROR(HOUR(Flights_2026_09_303334353637345[entry_hour]),-1)=HOUR(AF711)),--(IFERROR(Flights_2026_09_303334353637345[entry_sector],"")=AG711),--(IFERROR(Flights_2026_09_303334353637345[nfl],-1)&gt;=AH711),--(IFERROR(Flights_2026_09_303334353637345[nfl],-1)&lt;=IF(AH711=450,450,AH711+9)))</f>
        <v>0</v>
      </c>
    </row>
    <row r="712" spans="32:35" x14ac:dyDescent="0.2">
      <c r="AF712" s="2">
        <v>0.79166666666666663</v>
      </c>
      <c r="AG712" t="s">
        <v>745</v>
      </c>
      <c r="AH712" s="17">
        <v>280</v>
      </c>
      <c r="AI712" s="17" cm="1">
        <f t="array" ref="AI712">SUMPRODUCT(--(IFERROR(HOUR(Flights_2026_09_303334353637345[entry_hour]),-1)=HOUR(AF712)),--(IFERROR(Flights_2026_09_303334353637345[entry_sector],"")=AG712),--(IFERROR(Flights_2026_09_303334353637345[nfl],-1)&gt;=AH712),--(IFERROR(Flights_2026_09_303334353637345[nfl],-1)&lt;=IF(AH712=450,450,AH712+9)))</f>
        <v>0</v>
      </c>
    </row>
    <row r="713" spans="32:35" x14ac:dyDescent="0.2">
      <c r="AF713" s="2">
        <v>0.79166666666666663</v>
      </c>
      <c r="AG713" t="s">
        <v>745</v>
      </c>
      <c r="AH713" s="17">
        <v>290</v>
      </c>
      <c r="AI713" s="17" cm="1">
        <f t="array" ref="AI713">SUMPRODUCT(--(IFERROR(HOUR(Flights_2026_09_303334353637345[entry_hour]),-1)=HOUR(AF713)),--(IFERROR(Flights_2026_09_303334353637345[entry_sector],"")=AG713),--(IFERROR(Flights_2026_09_303334353637345[nfl],-1)&gt;=AH713),--(IFERROR(Flights_2026_09_303334353637345[nfl],-1)&lt;=IF(AH713=450,450,AH713+9)))</f>
        <v>0</v>
      </c>
    </row>
    <row r="714" spans="32:35" x14ac:dyDescent="0.2">
      <c r="AF714" s="2">
        <v>0.79166666666666663</v>
      </c>
      <c r="AG714" t="s">
        <v>745</v>
      </c>
      <c r="AH714" s="17">
        <v>300</v>
      </c>
      <c r="AI714" s="17" cm="1">
        <f t="array" ref="AI714">SUMPRODUCT(--(IFERROR(HOUR(Flights_2026_09_303334353637345[entry_hour]),-1)=HOUR(AF714)),--(IFERROR(Flights_2026_09_303334353637345[entry_sector],"")=AG714),--(IFERROR(Flights_2026_09_303334353637345[nfl],-1)&gt;=AH714),--(IFERROR(Flights_2026_09_303334353637345[nfl],-1)&lt;=IF(AH714=450,450,AH714+9)))</f>
        <v>0</v>
      </c>
    </row>
    <row r="715" spans="32:35" x14ac:dyDescent="0.2">
      <c r="AF715" s="2">
        <v>0.79166666666666663</v>
      </c>
      <c r="AG715" t="s">
        <v>745</v>
      </c>
      <c r="AH715" s="17">
        <v>310</v>
      </c>
      <c r="AI715" s="17" cm="1">
        <f t="array" ref="AI715">SUMPRODUCT(--(IFERROR(HOUR(Flights_2026_09_303334353637345[entry_hour]),-1)=HOUR(AF715)),--(IFERROR(Flights_2026_09_303334353637345[entry_sector],"")=AG715),--(IFERROR(Flights_2026_09_303334353637345[nfl],-1)&gt;=AH715),--(IFERROR(Flights_2026_09_303334353637345[nfl],-1)&lt;=IF(AH715=450,450,AH715+9)))</f>
        <v>0</v>
      </c>
    </row>
    <row r="716" spans="32:35" x14ac:dyDescent="0.2">
      <c r="AF716" s="2">
        <v>0.79166666666666663</v>
      </c>
      <c r="AG716" t="s">
        <v>745</v>
      </c>
      <c r="AH716" s="17">
        <v>320</v>
      </c>
      <c r="AI716" s="17" cm="1">
        <f t="array" ref="AI716">SUMPRODUCT(--(IFERROR(HOUR(Flights_2026_09_303334353637345[entry_hour]),-1)=HOUR(AF716)),--(IFERROR(Flights_2026_09_303334353637345[entry_sector],"")=AG716),--(IFERROR(Flights_2026_09_303334353637345[nfl],-1)&gt;=AH716),--(IFERROR(Flights_2026_09_303334353637345[nfl],-1)&lt;=IF(AH716=450,450,AH716+9)))</f>
        <v>0</v>
      </c>
    </row>
    <row r="717" spans="32:35" x14ac:dyDescent="0.2">
      <c r="AF717" s="2">
        <v>0.79166666666666663</v>
      </c>
      <c r="AG717" t="s">
        <v>745</v>
      </c>
      <c r="AH717" s="17">
        <v>330</v>
      </c>
      <c r="AI717" s="17" cm="1">
        <f t="array" ref="AI717">SUMPRODUCT(--(IFERROR(HOUR(Flights_2026_09_303334353637345[entry_hour]),-1)=HOUR(AF717)),--(IFERROR(Flights_2026_09_303334353637345[entry_sector],"")=AG717),--(IFERROR(Flights_2026_09_303334353637345[nfl],-1)&gt;=AH717),--(IFERROR(Flights_2026_09_303334353637345[nfl],-1)&lt;=IF(AH717=450,450,AH717+9)))</f>
        <v>1</v>
      </c>
    </row>
    <row r="718" spans="32:35" x14ac:dyDescent="0.2">
      <c r="AF718" s="2">
        <v>0.79166666666666663</v>
      </c>
      <c r="AG718" t="s">
        <v>745</v>
      </c>
      <c r="AH718" s="17">
        <v>340</v>
      </c>
      <c r="AI718" s="17" cm="1">
        <f t="array" ref="AI718">SUMPRODUCT(--(IFERROR(HOUR(Flights_2026_09_303334353637345[entry_hour]),-1)=HOUR(AF718)),--(IFERROR(Flights_2026_09_303334353637345[entry_sector],"")=AG718),--(IFERROR(Flights_2026_09_303334353637345[nfl],-1)&gt;=AH718),--(IFERROR(Flights_2026_09_303334353637345[nfl],-1)&lt;=IF(AH718=450,450,AH718+9)))</f>
        <v>0</v>
      </c>
    </row>
    <row r="719" spans="32:35" x14ac:dyDescent="0.2">
      <c r="AF719" s="2">
        <v>0.79166666666666663</v>
      </c>
      <c r="AG719" t="s">
        <v>745</v>
      </c>
      <c r="AH719" s="17">
        <v>350</v>
      </c>
      <c r="AI719" s="17" cm="1">
        <f t="array" ref="AI719">SUMPRODUCT(--(IFERROR(HOUR(Flights_2026_09_303334353637345[entry_hour]),-1)=HOUR(AF719)),--(IFERROR(Flights_2026_09_303334353637345[entry_sector],"")=AG719),--(IFERROR(Flights_2026_09_303334353637345[nfl],-1)&gt;=AH719),--(IFERROR(Flights_2026_09_303334353637345[nfl],-1)&lt;=IF(AH719=450,450,AH719+9)))</f>
        <v>1</v>
      </c>
    </row>
    <row r="720" spans="32:35" x14ac:dyDescent="0.2">
      <c r="AF720" s="2">
        <v>0.79166666666666663</v>
      </c>
      <c r="AG720" t="s">
        <v>745</v>
      </c>
      <c r="AH720" s="17">
        <v>360</v>
      </c>
      <c r="AI720" s="17" cm="1">
        <f t="array" ref="AI720">SUMPRODUCT(--(IFERROR(HOUR(Flights_2026_09_303334353637345[entry_hour]),-1)=HOUR(AF720)),--(IFERROR(Flights_2026_09_303334353637345[entry_sector],"")=AG720),--(IFERROR(Flights_2026_09_303334353637345[nfl],-1)&gt;=AH720),--(IFERROR(Flights_2026_09_303334353637345[nfl],-1)&lt;=IF(AH720=450,450,AH720+9)))</f>
        <v>1</v>
      </c>
    </row>
    <row r="721" spans="32:35" x14ac:dyDescent="0.2">
      <c r="AF721" s="2">
        <v>0.79166666666666663</v>
      </c>
      <c r="AG721" t="s">
        <v>745</v>
      </c>
      <c r="AH721" s="17">
        <v>370</v>
      </c>
      <c r="AI721" s="17" cm="1">
        <f t="array" ref="AI721">SUMPRODUCT(--(IFERROR(HOUR(Flights_2026_09_303334353637345[entry_hour]),-1)=HOUR(AF721)),--(IFERROR(Flights_2026_09_303334353637345[entry_sector],"")=AG721),--(IFERROR(Flights_2026_09_303334353637345[nfl],-1)&gt;=AH721),--(IFERROR(Flights_2026_09_303334353637345[nfl],-1)&lt;=IF(AH721=450,450,AH721+9)))</f>
        <v>2</v>
      </c>
    </row>
    <row r="722" spans="32:35" x14ac:dyDescent="0.2">
      <c r="AF722" s="2">
        <v>0.79166666666666663</v>
      </c>
      <c r="AG722" t="s">
        <v>745</v>
      </c>
      <c r="AH722" s="17">
        <v>380</v>
      </c>
      <c r="AI722" s="17" cm="1">
        <f t="array" ref="AI722">SUMPRODUCT(--(IFERROR(HOUR(Flights_2026_09_303334353637345[entry_hour]),-1)=HOUR(AF722)),--(IFERROR(Flights_2026_09_303334353637345[entry_sector],"")=AG722),--(IFERROR(Flights_2026_09_303334353637345[nfl],-1)&gt;=AH722),--(IFERROR(Flights_2026_09_303334353637345[nfl],-1)&lt;=IF(AH722=450,450,AH722+9)))</f>
        <v>0</v>
      </c>
    </row>
    <row r="723" spans="32:35" x14ac:dyDescent="0.2">
      <c r="AF723" s="2">
        <v>0.79166666666666663</v>
      </c>
      <c r="AG723" t="s">
        <v>745</v>
      </c>
      <c r="AH723" s="17">
        <v>390</v>
      </c>
      <c r="AI723" s="17" cm="1">
        <f t="array" ref="AI723">SUMPRODUCT(--(IFERROR(HOUR(Flights_2026_09_303334353637345[entry_hour]),-1)=HOUR(AF723)),--(IFERROR(Flights_2026_09_303334353637345[entry_sector],"")=AG723),--(IFERROR(Flights_2026_09_303334353637345[nfl],-1)&gt;=AH723),--(IFERROR(Flights_2026_09_303334353637345[nfl],-1)&lt;=IF(AH723=450,450,AH723+9)))</f>
        <v>1</v>
      </c>
    </row>
    <row r="724" spans="32:35" x14ac:dyDescent="0.2">
      <c r="AF724" s="2">
        <v>0.79166666666666663</v>
      </c>
      <c r="AG724" t="s">
        <v>745</v>
      </c>
      <c r="AH724" s="17">
        <v>400</v>
      </c>
      <c r="AI724" s="17" cm="1">
        <f t="array" ref="AI724">SUMPRODUCT(--(IFERROR(HOUR(Flights_2026_09_303334353637345[entry_hour]),-1)=HOUR(AF724)),--(IFERROR(Flights_2026_09_303334353637345[entry_sector],"")=AG724),--(IFERROR(Flights_2026_09_303334353637345[nfl],-1)&gt;=AH724),--(IFERROR(Flights_2026_09_303334353637345[nfl],-1)&lt;=IF(AH724=450,450,AH724+9)))</f>
        <v>0</v>
      </c>
    </row>
    <row r="725" spans="32:35" x14ac:dyDescent="0.2">
      <c r="AF725" s="2">
        <v>0.79166666666666663</v>
      </c>
      <c r="AG725" t="s">
        <v>745</v>
      </c>
      <c r="AH725" s="17">
        <v>410</v>
      </c>
      <c r="AI725" s="17" cm="1">
        <f t="array" ref="AI725">SUMPRODUCT(--(IFERROR(HOUR(Flights_2026_09_303334353637345[entry_hour]),-1)=HOUR(AF725)),--(IFERROR(Flights_2026_09_303334353637345[entry_sector],"")=AG725),--(IFERROR(Flights_2026_09_303334353637345[nfl],-1)&gt;=AH725),--(IFERROR(Flights_2026_09_303334353637345[nfl],-1)&lt;=IF(AH725=450,450,AH725+9)))</f>
        <v>0</v>
      </c>
    </row>
    <row r="726" spans="32:35" x14ac:dyDescent="0.2">
      <c r="AF726" s="2">
        <v>0.79166666666666663</v>
      </c>
      <c r="AG726" t="s">
        <v>745</v>
      </c>
      <c r="AH726" s="17">
        <v>420</v>
      </c>
      <c r="AI726" s="17" cm="1">
        <f t="array" ref="AI726">SUMPRODUCT(--(IFERROR(HOUR(Flights_2026_09_303334353637345[entry_hour]),-1)=HOUR(AF726)),--(IFERROR(Flights_2026_09_303334353637345[entry_sector],"")=AG726),--(IFERROR(Flights_2026_09_303334353637345[nfl],-1)&gt;=AH726),--(IFERROR(Flights_2026_09_303334353637345[nfl],-1)&lt;=IF(AH726=450,450,AH726+9)))</f>
        <v>0</v>
      </c>
    </row>
    <row r="727" spans="32:35" x14ac:dyDescent="0.2">
      <c r="AF727" s="2">
        <v>0.79166666666666663</v>
      </c>
      <c r="AG727" t="s">
        <v>745</v>
      </c>
      <c r="AH727" s="17">
        <v>430</v>
      </c>
      <c r="AI727" s="17" cm="1">
        <f t="array" ref="AI727">SUMPRODUCT(--(IFERROR(HOUR(Flights_2026_09_303334353637345[entry_hour]),-1)=HOUR(AF727)),--(IFERROR(Flights_2026_09_303334353637345[entry_sector],"")=AG727),--(IFERROR(Flights_2026_09_303334353637345[nfl],-1)&gt;=AH727),--(IFERROR(Flights_2026_09_303334353637345[nfl],-1)&lt;=IF(AH727=450,450,AH727+9)))</f>
        <v>0</v>
      </c>
    </row>
    <row r="728" spans="32:35" x14ac:dyDescent="0.2">
      <c r="AF728" s="2">
        <v>0.79166666666666663</v>
      </c>
      <c r="AG728" t="s">
        <v>745</v>
      </c>
      <c r="AH728" s="17">
        <v>440</v>
      </c>
      <c r="AI728" s="17" cm="1">
        <f t="array" ref="AI728">SUMPRODUCT(--(IFERROR(HOUR(Flights_2026_09_303334353637345[entry_hour]),-1)=HOUR(AF728)),--(IFERROR(Flights_2026_09_303334353637345[entry_sector],"")=AG728),--(IFERROR(Flights_2026_09_303334353637345[nfl],-1)&gt;=AH728),--(IFERROR(Flights_2026_09_303334353637345[nfl],-1)&lt;=IF(AH728=450,450,AH728+9)))</f>
        <v>0</v>
      </c>
    </row>
    <row r="729" spans="32:35" x14ac:dyDescent="0.2">
      <c r="AF729" s="2">
        <v>0.79166666666666663</v>
      </c>
      <c r="AG729" t="s">
        <v>745</v>
      </c>
      <c r="AH729" s="17">
        <v>450</v>
      </c>
      <c r="AI729" s="17" cm="1">
        <f t="array" ref="AI729">SUMPRODUCT(--(IFERROR(HOUR(Flights_2026_09_303334353637345[entry_hour]),-1)=HOUR(AF729)),--(IFERROR(Flights_2026_09_303334353637345[entry_sector],"")=AG729),--(IFERROR(Flights_2026_09_303334353637345[nfl],-1)&gt;=AH729),--(IFERROR(Flights_2026_09_303334353637345[nfl],-1)&lt;=IF(AH729=450,450,AH729+9)))</f>
        <v>0</v>
      </c>
    </row>
    <row r="730" spans="32:35" x14ac:dyDescent="0.2">
      <c r="AF730" s="2">
        <v>0.79166666666666663</v>
      </c>
      <c r="AG730" t="s">
        <v>840</v>
      </c>
      <c r="AH730" s="17">
        <v>200</v>
      </c>
      <c r="AI730" s="17" cm="1">
        <f t="array" ref="AI730">SUMPRODUCT(--(IFERROR(HOUR(Flights_2026_09_303334353637345[entry_hour]),-1)=HOUR(AF730)),--(IFERROR(Flights_2026_09_303334353637345[entry_sector],"")=AG730),--(IFERROR(Flights_2026_09_303334353637345[nfl],-1)&gt;=AH730),--(IFERROR(Flights_2026_09_303334353637345[nfl],-1)&lt;=IF(AH730=450,450,AH730+9)))</f>
        <v>0</v>
      </c>
    </row>
    <row r="731" spans="32:35" x14ac:dyDescent="0.2">
      <c r="AF731" s="2">
        <v>0.79166666666666663</v>
      </c>
      <c r="AG731" t="s">
        <v>840</v>
      </c>
      <c r="AH731" s="17">
        <v>210</v>
      </c>
      <c r="AI731" s="17" cm="1">
        <f t="array" ref="AI731">SUMPRODUCT(--(IFERROR(HOUR(Flights_2026_09_303334353637345[entry_hour]),-1)=HOUR(AF731)),--(IFERROR(Flights_2026_09_303334353637345[entry_sector],"")=AG731),--(IFERROR(Flights_2026_09_303334353637345[nfl],-1)&gt;=AH731),--(IFERROR(Flights_2026_09_303334353637345[nfl],-1)&lt;=IF(AH731=450,450,AH731+9)))</f>
        <v>0</v>
      </c>
    </row>
    <row r="732" spans="32:35" x14ac:dyDescent="0.2">
      <c r="AF732" s="2">
        <v>0.79166666666666663</v>
      </c>
      <c r="AG732" t="s">
        <v>840</v>
      </c>
      <c r="AH732" s="17">
        <v>220</v>
      </c>
      <c r="AI732" s="17" cm="1">
        <f t="array" ref="AI732">SUMPRODUCT(--(IFERROR(HOUR(Flights_2026_09_303334353637345[entry_hour]),-1)=HOUR(AF732)),--(IFERROR(Flights_2026_09_303334353637345[entry_sector],"")=AG732),--(IFERROR(Flights_2026_09_303334353637345[nfl],-1)&gt;=AH732),--(IFERROR(Flights_2026_09_303334353637345[nfl],-1)&lt;=IF(AH732=450,450,AH732+9)))</f>
        <v>0</v>
      </c>
    </row>
    <row r="733" spans="32:35" x14ac:dyDescent="0.2">
      <c r="AF733" s="2">
        <v>0.79166666666666663</v>
      </c>
      <c r="AG733" t="s">
        <v>840</v>
      </c>
      <c r="AH733" s="17">
        <v>230</v>
      </c>
      <c r="AI733" s="17" cm="1">
        <f t="array" ref="AI733">SUMPRODUCT(--(IFERROR(HOUR(Flights_2026_09_303334353637345[entry_hour]),-1)=HOUR(AF733)),--(IFERROR(Flights_2026_09_303334353637345[entry_sector],"")=AG733),--(IFERROR(Flights_2026_09_303334353637345[nfl],-1)&gt;=AH733),--(IFERROR(Flights_2026_09_303334353637345[nfl],-1)&lt;=IF(AH733=450,450,AH733+9)))</f>
        <v>0</v>
      </c>
    </row>
    <row r="734" spans="32:35" x14ac:dyDescent="0.2">
      <c r="AF734" s="2">
        <v>0.79166666666666663</v>
      </c>
      <c r="AG734" t="s">
        <v>840</v>
      </c>
      <c r="AH734" s="17">
        <v>240</v>
      </c>
      <c r="AI734" s="17" cm="1">
        <f t="array" ref="AI734">SUMPRODUCT(--(IFERROR(HOUR(Flights_2026_09_303334353637345[entry_hour]),-1)=HOUR(AF734)),--(IFERROR(Flights_2026_09_303334353637345[entry_sector],"")=AG734),--(IFERROR(Flights_2026_09_303334353637345[nfl],-1)&gt;=AH734),--(IFERROR(Flights_2026_09_303334353637345[nfl],-1)&lt;=IF(AH734=450,450,AH734+9)))</f>
        <v>0</v>
      </c>
    </row>
    <row r="735" spans="32:35" x14ac:dyDescent="0.2">
      <c r="AF735" s="2">
        <v>0.79166666666666663</v>
      </c>
      <c r="AG735" t="s">
        <v>840</v>
      </c>
      <c r="AH735" s="17">
        <v>250</v>
      </c>
      <c r="AI735" s="17" cm="1">
        <f t="array" ref="AI735">SUMPRODUCT(--(IFERROR(HOUR(Flights_2026_09_303334353637345[entry_hour]),-1)=HOUR(AF735)),--(IFERROR(Flights_2026_09_303334353637345[entry_sector],"")=AG735),--(IFERROR(Flights_2026_09_303334353637345[nfl],-1)&gt;=AH735),--(IFERROR(Flights_2026_09_303334353637345[nfl],-1)&lt;=IF(AH735=450,450,AH735+9)))</f>
        <v>0</v>
      </c>
    </row>
    <row r="736" spans="32:35" x14ac:dyDescent="0.2">
      <c r="AF736" s="2">
        <v>0.79166666666666663</v>
      </c>
      <c r="AG736" t="s">
        <v>840</v>
      </c>
      <c r="AH736" s="17">
        <v>260</v>
      </c>
      <c r="AI736" s="17" cm="1">
        <f t="array" ref="AI736">SUMPRODUCT(--(IFERROR(HOUR(Flights_2026_09_303334353637345[entry_hour]),-1)=HOUR(AF736)),--(IFERROR(Flights_2026_09_303334353637345[entry_sector],"")=AG736),--(IFERROR(Flights_2026_09_303334353637345[nfl],-1)&gt;=AH736),--(IFERROR(Flights_2026_09_303334353637345[nfl],-1)&lt;=IF(AH736=450,450,AH736+9)))</f>
        <v>0</v>
      </c>
    </row>
    <row r="737" spans="32:35" x14ac:dyDescent="0.2">
      <c r="AF737" s="2">
        <v>0.79166666666666663</v>
      </c>
      <c r="AG737" t="s">
        <v>840</v>
      </c>
      <c r="AH737" s="17">
        <v>270</v>
      </c>
      <c r="AI737" s="17" cm="1">
        <f t="array" ref="AI737">SUMPRODUCT(--(IFERROR(HOUR(Flights_2026_09_303334353637345[entry_hour]),-1)=HOUR(AF737)),--(IFERROR(Flights_2026_09_303334353637345[entry_sector],"")=AG737),--(IFERROR(Flights_2026_09_303334353637345[nfl],-1)&gt;=AH737),--(IFERROR(Flights_2026_09_303334353637345[nfl],-1)&lt;=IF(AH737=450,450,AH737+9)))</f>
        <v>0</v>
      </c>
    </row>
    <row r="738" spans="32:35" x14ac:dyDescent="0.2">
      <c r="AF738" s="2">
        <v>0.79166666666666663</v>
      </c>
      <c r="AG738" t="s">
        <v>840</v>
      </c>
      <c r="AH738" s="17">
        <v>280</v>
      </c>
      <c r="AI738" s="17" cm="1">
        <f t="array" ref="AI738">SUMPRODUCT(--(IFERROR(HOUR(Flights_2026_09_303334353637345[entry_hour]),-1)=HOUR(AF738)),--(IFERROR(Flights_2026_09_303334353637345[entry_sector],"")=AG738),--(IFERROR(Flights_2026_09_303334353637345[nfl],-1)&gt;=AH738),--(IFERROR(Flights_2026_09_303334353637345[nfl],-1)&lt;=IF(AH738=450,450,AH738+9)))</f>
        <v>0</v>
      </c>
    </row>
    <row r="739" spans="32:35" x14ac:dyDescent="0.2">
      <c r="AF739" s="2">
        <v>0.79166666666666663</v>
      </c>
      <c r="AG739" t="s">
        <v>840</v>
      </c>
      <c r="AH739" s="17">
        <v>290</v>
      </c>
      <c r="AI739" s="17" cm="1">
        <f t="array" ref="AI739">SUMPRODUCT(--(IFERROR(HOUR(Flights_2026_09_303334353637345[entry_hour]),-1)=HOUR(AF739)),--(IFERROR(Flights_2026_09_303334353637345[entry_sector],"")=AG739),--(IFERROR(Flights_2026_09_303334353637345[nfl],-1)&gt;=AH739),--(IFERROR(Flights_2026_09_303334353637345[nfl],-1)&lt;=IF(AH739=450,450,AH739+9)))</f>
        <v>0</v>
      </c>
    </row>
    <row r="740" spans="32:35" x14ac:dyDescent="0.2">
      <c r="AF740" s="2">
        <v>0.79166666666666663</v>
      </c>
      <c r="AG740" t="s">
        <v>840</v>
      </c>
      <c r="AH740" s="17">
        <v>300</v>
      </c>
      <c r="AI740" s="17" cm="1">
        <f t="array" ref="AI740">SUMPRODUCT(--(IFERROR(HOUR(Flights_2026_09_303334353637345[entry_hour]),-1)=HOUR(AF740)),--(IFERROR(Flights_2026_09_303334353637345[entry_sector],"")=AG740),--(IFERROR(Flights_2026_09_303334353637345[nfl],-1)&gt;=AH740),--(IFERROR(Flights_2026_09_303334353637345[nfl],-1)&lt;=IF(AH740=450,450,AH740+9)))</f>
        <v>0</v>
      </c>
    </row>
    <row r="741" spans="32:35" x14ac:dyDescent="0.2">
      <c r="AF741" s="2">
        <v>0.79166666666666663</v>
      </c>
      <c r="AG741" t="s">
        <v>840</v>
      </c>
      <c r="AH741" s="17">
        <v>310</v>
      </c>
      <c r="AI741" s="17" cm="1">
        <f t="array" ref="AI741">SUMPRODUCT(--(IFERROR(HOUR(Flights_2026_09_303334353637345[entry_hour]),-1)=HOUR(AF741)),--(IFERROR(Flights_2026_09_303334353637345[entry_sector],"")=AG741),--(IFERROR(Flights_2026_09_303334353637345[nfl],-1)&gt;=AH741),--(IFERROR(Flights_2026_09_303334353637345[nfl],-1)&lt;=IF(AH741=450,450,AH741+9)))</f>
        <v>0</v>
      </c>
    </row>
    <row r="742" spans="32:35" x14ac:dyDescent="0.2">
      <c r="AF742" s="2">
        <v>0.79166666666666663</v>
      </c>
      <c r="AG742" t="s">
        <v>840</v>
      </c>
      <c r="AH742" s="17">
        <v>320</v>
      </c>
      <c r="AI742" s="17" cm="1">
        <f t="array" ref="AI742">SUMPRODUCT(--(IFERROR(HOUR(Flights_2026_09_303334353637345[entry_hour]),-1)=HOUR(AF742)),--(IFERROR(Flights_2026_09_303334353637345[entry_sector],"")=AG742),--(IFERROR(Flights_2026_09_303334353637345[nfl],-1)&gt;=AH742),--(IFERROR(Flights_2026_09_303334353637345[nfl],-1)&lt;=IF(AH742=450,450,AH742+9)))</f>
        <v>0</v>
      </c>
    </row>
    <row r="743" spans="32:35" x14ac:dyDescent="0.2">
      <c r="AF743" s="2">
        <v>0.79166666666666663</v>
      </c>
      <c r="AG743" t="s">
        <v>840</v>
      </c>
      <c r="AH743" s="17">
        <v>330</v>
      </c>
      <c r="AI743" s="17" cm="1">
        <f t="array" ref="AI743">SUMPRODUCT(--(IFERROR(HOUR(Flights_2026_09_303334353637345[entry_hour]),-1)=HOUR(AF743)),--(IFERROR(Flights_2026_09_303334353637345[entry_sector],"")=AG743),--(IFERROR(Flights_2026_09_303334353637345[nfl],-1)&gt;=AH743),--(IFERROR(Flights_2026_09_303334353637345[nfl],-1)&lt;=IF(AH743=450,450,AH743+9)))</f>
        <v>0</v>
      </c>
    </row>
    <row r="744" spans="32:35" x14ac:dyDescent="0.2">
      <c r="AF744" s="2">
        <v>0.79166666666666663</v>
      </c>
      <c r="AG744" t="s">
        <v>840</v>
      </c>
      <c r="AH744" s="17">
        <v>340</v>
      </c>
      <c r="AI744" s="17" cm="1">
        <f t="array" ref="AI744">SUMPRODUCT(--(IFERROR(HOUR(Flights_2026_09_303334353637345[entry_hour]),-1)=HOUR(AF744)),--(IFERROR(Flights_2026_09_303334353637345[entry_sector],"")=AG744),--(IFERROR(Flights_2026_09_303334353637345[nfl],-1)&gt;=AH744),--(IFERROR(Flights_2026_09_303334353637345[nfl],-1)&lt;=IF(AH744=450,450,AH744+9)))</f>
        <v>0</v>
      </c>
    </row>
    <row r="745" spans="32:35" x14ac:dyDescent="0.2">
      <c r="AF745" s="2">
        <v>0.79166666666666663</v>
      </c>
      <c r="AG745" t="s">
        <v>840</v>
      </c>
      <c r="AH745" s="17">
        <v>350</v>
      </c>
      <c r="AI745" s="17" cm="1">
        <f t="array" ref="AI745">SUMPRODUCT(--(IFERROR(HOUR(Flights_2026_09_303334353637345[entry_hour]),-1)=HOUR(AF745)),--(IFERROR(Flights_2026_09_303334353637345[entry_sector],"")=AG745),--(IFERROR(Flights_2026_09_303334353637345[nfl],-1)&gt;=AH745),--(IFERROR(Flights_2026_09_303334353637345[nfl],-1)&lt;=IF(AH745=450,450,AH745+9)))</f>
        <v>1</v>
      </c>
    </row>
    <row r="746" spans="32:35" x14ac:dyDescent="0.2">
      <c r="AF746" s="2">
        <v>0.79166666666666663</v>
      </c>
      <c r="AG746" t="s">
        <v>840</v>
      </c>
      <c r="AH746" s="17">
        <v>360</v>
      </c>
      <c r="AI746" s="17" cm="1">
        <f t="array" ref="AI746">SUMPRODUCT(--(IFERROR(HOUR(Flights_2026_09_303334353637345[entry_hour]),-1)=HOUR(AF746)),--(IFERROR(Flights_2026_09_303334353637345[entry_sector],"")=AG746),--(IFERROR(Flights_2026_09_303334353637345[nfl],-1)&gt;=AH746),--(IFERROR(Flights_2026_09_303334353637345[nfl],-1)&lt;=IF(AH746=450,450,AH746+9)))</f>
        <v>0</v>
      </c>
    </row>
    <row r="747" spans="32:35" x14ac:dyDescent="0.2">
      <c r="AF747" s="2">
        <v>0.79166666666666663</v>
      </c>
      <c r="AG747" t="s">
        <v>840</v>
      </c>
      <c r="AH747" s="17">
        <v>370</v>
      </c>
      <c r="AI747" s="17" cm="1">
        <f t="array" ref="AI747">SUMPRODUCT(--(IFERROR(HOUR(Flights_2026_09_303334353637345[entry_hour]),-1)=HOUR(AF747)),--(IFERROR(Flights_2026_09_303334353637345[entry_sector],"")=AG747),--(IFERROR(Flights_2026_09_303334353637345[nfl],-1)&gt;=AH747),--(IFERROR(Flights_2026_09_303334353637345[nfl],-1)&lt;=IF(AH747=450,450,AH747+9)))</f>
        <v>0</v>
      </c>
    </row>
    <row r="748" spans="32:35" x14ac:dyDescent="0.2">
      <c r="AF748" s="2">
        <v>0.79166666666666663</v>
      </c>
      <c r="AG748" t="s">
        <v>840</v>
      </c>
      <c r="AH748" s="17">
        <v>380</v>
      </c>
      <c r="AI748" s="17" cm="1">
        <f t="array" ref="AI748">SUMPRODUCT(--(IFERROR(HOUR(Flights_2026_09_303334353637345[entry_hour]),-1)=HOUR(AF748)),--(IFERROR(Flights_2026_09_303334353637345[entry_sector],"")=AG748),--(IFERROR(Flights_2026_09_303334353637345[nfl],-1)&gt;=AH748),--(IFERROR(Flights_2026_09_303334353637345[nfl],-1)&lt;=IF(AH748=450,450,AH748+9)))</f>
        <v>0</v>
      </c>
    </row>
    <row r="749" spans="32:35" x14ac:dyDescent="0.2">
      <c r="AF749" s="2">
        <v>0.79166666666666663</v>
      </c>
      <c r="AG749" t="s">
        <v>840</v>
      </c>
      <c r="AH749" s="17">
        <v>390</v>
      </c>
      <c r="AI749" s="17" cm="1">
        <f t="array" ref="AI749">SUMPRODUCT(--(IFERROR(HOUR(Flights_2026_09_303334353637345[entry_hour]),-1)=HOUR(AF749)),--(IFERROR(Flights_2026_09_303334353637345[entry_sector],"")=AG749),--(IFERROR(Flights_2026_09_303334353637345[nfl],-1)&gt;=AH749),--(IFERROR(Flights_2026_09_303334353637345[nfl],-1)&lt;=IF(AH749=450,450,AH749+9)))</f>
        <v>0</v>
      </c>
    </row>
    <row r="750" spans="32:35" x14ac:dyDescent="0.2">
      <c r="AF750" s="2">
        <v>0.79166666666666663</v>
      </c>
      <c r="AG750" t="s">
        <v>840</v>
      </c>
      <c r="AH750" s="17">
        <v>400</v>
      </c>
      <c r="AI750" s="17" cm="1">
        <f t="array" ref="AI750">SUMPRODUCT(--(IFERROR(HOUR(Flights_2026_09_303334353637345[entry_hour]),-1)=HOUR(AF750)),--(IFERROR(Flights_2026_09_303334353637345[entry_sector],"")=AG750),--(IFERROR(Flights_2026_09_303334353637345[nfl],-1)&gt;=AH750),--(IFERROR(Flights_2026_09_303334353637345[nfl],-1)&lt;=IF(AH750=450,450,AH750+9)))</f>
        <v>0</v>
      </c>
    </row>
    <row r="751" spans="32:35" x14ac:dyDescent="0.2">
      <c r="AF751" s="2">
        <v>0.79166666666666663</v>
      </c>
      <c r="AG751" t="s">
        <v>840</v>
      </c>
      <c r="AH751" s="17">
        <v>410</v>
      </c>
      <c r="AI751" s="17" cm="1">
        <f t="array" ref="AI751">SUMPRODUCT(--(IFERROR(HOUR(Flights_2026_09_303334353637345[entry_hour]),-1)=HOUR(AF751)),--(IFERROR(Flights_2026_09_303334353637345[entry_sector],"")=AG751),--(IFERROR(Flights_2026_09_303334353637345[nfl],-1)&gt;=AH751),--(IFERROR(Flights_2026_09_303334353637345[nfl],-1)&lt;=IF(AH751=450,450,AH751+9)))</f>
        <v>0</v>
      </c>
    </row>
    <row r="752" spans="32:35" x14ac:dyDescent="0.2">
      <c r="AF752" s="2">
        <v>0.79166666666666663</v>
      </c>
      <c r="AG752" t="s">
        <v>840</v>
      </c>
      <c r="AH752" s="17">
        <v>420</v>
      </c>
      <c r="AI752" s="17" cm="1">
        <f t="array" ref="AI752">SUMPRODUCT(--(IFERROR(HOUR(Flights_2026_09_303334353637345[entry_hour]),-1)=HOUR(AF752)),--(IFERROR(Flights_2026_09_303334353637345[entry_sector],"")=AG752),--(IFERROR(Flights_2026_09_303334353637345[nfl],-1)&gt;=AH752),--(IFERROR(Flights_2026_09_303334353637345[nfl],-1)&lt;=IF(AH752=450,450,AH752+9)))</f>
        <v>0</v>
      </c>
    </row>
    <row r="753" spans="32:35" x14ac:dyDescent="0.2">
      <c r="AF753" s="2">
        <v>0.79166666666666663</v>
      </c>
      <c r="AG753" t="s">
        <v>840</v>
      </c>
      <c r="AH753" s="17">
        <v>430</v>
      </c>
      <c r="AI753" s="17" cm="1">
        <f t="array" ref="AI753">SUMPRODUCT(--(IFERROR(HOUR(Flights_2026_09_303334353637345[entry_hour]),-1)=HOUR(AF753)),--(IFERROR(Flights_2026_09_303334353637345[entry_sector],"")=AG753),--(IFERROR(Flights_2026_09_303334353637345[nfl],-1)&gt;=AH753),--(IFERROR(Flights_2026_09_303334353637345[nfl],-1)&lt;=IF(AH753=450,450,AH753+9)))</f>
        <v>0</v>
      </c>
    </row>
    <row r="754" spans="32:35" x14ac:dyDescent="0.2">
      <c r="AF754" s="2">
        <v>0.79166666666666663</v>
      </c>
      <c r="AG754" t="s">
        <v>840</v>
      </c>
      <c r="AH754" s="17">
        <v>440</v>
      </c>
      <c r="AI754" s="17" cm="1">
        <f t="array" ref="AI754">SUMPRODUCT(--(IFERROR(HOUR(Flights_2026_09_303334353637345[entry_hour]),-1)=HOUR(AF754)),--(IFERROR(Flights_2026_09_303334353637345[entry_sector],"")=AG754),--(IFERROR(Flights_2026_09_303334353637345[nfl],-1)&gt;=AH754),--(IFERROR(Flights_2026_09_303334353637345[nfl],-1)&lt;=IF(AH754=450,450,AH754+9)))</f>
        <v>0</v>
      </c>
    </row>
    <row r="755" spans="32:35" x14ac:dyDescent="0.2">
      <c r="AF755" s="2">
        <v>0.79166666666666663</v>
      </c>
      <c r="AG755" t="s">
        <v>840</v>
      </c>
      <c r="AH755" s="17">
        <v>450</v>
      </c>
      <c r="AI755" s="17" cm="1">
        <f t="array" ref="AI755">SUMPRODUCT(--(IFERROR(HOUR(Flights_2026_09_303334353637345[entry_hour]),-1)=HOUR(AF755)),--(IFERROR(Flights_2026_09_303334353637345[entry_sector],"")=AG755),--(IFERROR(Flights_2026_09_303334353637345[nfl],-1)&gt;=AH755),--(IFERROR(Flights_2026_09_303334353637345[nfl],-1)&lt;=IF(AH755=450,450,AH755+9)))</f>
        <v>0</v>
      </c>
    </row>
    <row r="756" spans="32:35" x14ac:dyDescent="0.2">
      <c r="AF756" s="2">
        <v>0.79166666666666663</v>
      </c>
      <c r="AG756" t="s">
        <v>747</v>
      </c>
      <c r="AH756" s="17">
        <v>200</v>
      </c>
      <c r="AI756" s="17" cm="1">
        <f t="array" ref="AI756">SUMPRODUCT(--(IFERROR(HOUR(Flights_2026_09_303334353637345[entry_hour]),-1)=HOUR(AF756)),--(IFERROR(Flights_2026_09_303334353637345[entry_sector],"")=AG756),--(IFERROR(Flights_2026_09_303334353637345[nfl],-1)&gt;=AH756),--(IFERROR(Flights_2026_09_303334353637345[nfl],-1)&lt;=IF(AH756=450,450,AH756+9)))</f>
        <v>0</v>
      </c>
    </row>
    <row r="757" spans="32:35" x14ac:dyDescent="0.2">
      <c r="AF757" s="2">
        <v>0.79166666666666663</v>
      </c>
      <c r="AG757" t="s">
        <v>747</v>
      </c>
      <c r="AH757" s="17">
        <v>210</v>
      </c>
      <c r="AI757" s="17" cm="1">
        <f t="array" ref="AI757">SUMPRODUCT(--(IFERROR(HOUR(Flights_2026_09_303334353637345[entry_hour]),-1)=HOUR(AF757)),--(IFERROR(Flights_2026_09_303334353637345[entry_sector],"")=AG757),--(IFERROR(Flights_2026_09_303334353637345[nfl],-1)&gt;=AH757),--(IFERROR(Flights_2026_09_303334353637345[nfl],-1)&lt;=IF(AH757=450,450,AH757+9)))</f>
        <v>1</v>
      </c>
    </row>
    <row r="758" spans="32:35" x14ac:dyDescent="0.2">
      <c r="AF758" s="2">
        <v>0.79166666666666663</v>
      </c>
      <c r="AG758" t="s">
        <v>747</v>
      </c>
      <c r="AH758" s="17">
        <v>220</v>
      </c>
      <c r="AI758" s="17" cm="1">
        <f t="array" ref="AI758">SUMPRODUCT(--(IFERROR(HOUR(Flights_2026_09_303334353637345[entry_hour]),-1)=HOUR(AF758)),--(IFERROR(Flights_2026_09_303334353637345[entry_sector],"")=AG758),--(IFERROR(Flights_2026_09_303334353637345[nfl],-1)&gt;=AH758),--(IFERROR(Flights_2026_09_303334353637345[nfl],-1)&lt;=IF(AH758=450,450,AH758+9)))</f>
        <v>0</v>
      </c>
    </row>
    <row r="759" spans="32:35" x14ac:dyDescent="0.2">
      <c r="AF759" s="2">
        <v>0.79166666666666663</v>
      </c>
      <c r="AG759" t="s">
        <v>747</v>
      </c>
      <c r="AH759" s="17">
        <v>230</v>
      </c>
      <c r="AI759" s="17" cm="1">
        <f t="array" ref="AI759">SUMPRODUCT(--(IFERROR(HOUR(Flights_2026_09_303334353637345[entry_hour]),-1)=HOUR(AF759)),--(IFERROR(Flights_2026_09_303334353637345[entry_sector],"")=AG759),--(IFERROR(Flights_2026_09_303334353637345[nfl],-1)&gt;=AH759),--(IFERROR(Flights_2026_09_303334353637345[nfl],-1)&lt;=IF(AH759=450,450,AH759+9)))</f>
        <v>0</v>
      </c>
    </row>
    <row r="760" spans="32:35" x14ac:dyDescent="0.2">
      <c r="AF760" s="2">
        <v>0.79166666666666663</v>
      </c>
      <c r="AG760" t="s">
        <v>747</v>
      </c>
      <c r="AH760" s="17">
        <v>240</v>
      </c>
      <c r="AI760" s="17" cm="1">
        <f t="array" ref="AI760">SUMPRODUCT(--(IFERROR(HOUR(Flights_2026_09_303334353637345[entry_hour]),-1)=HOUR(AF760)),--(IFERROR(Flights_2026_09_303334353637345[entry_sector],"")=AG760),--(IFERROR(Flights_2026_09_303334353637345[nfl],-1)&gt;=AH760),--(IFERROR(Flights_2026_09_303334353637345[nfl],-1)&lt;=IF(AH760=450,450,AH760+9)))</f>
        <v>0</v>
      </c>
    </row>
    <row r="761" spans="32:35" x14ac:dyDescent="0.2">
      <c r="AF761" s="2">
        <v>0.79166666666666663</v>
      </c>
      <c r="AG761" t="s">
        <v>747</v>
      </c>
      <c r="AH761" s="17">
        <v>250</v>
      </c>
      <c r="AI761" s="17" cm="1">
        <f t="array" ref="AI761">SUMPRODUCT(--(IFERROR(HOUR(Flights_2026_09_303334353637345[entry_hour]),-1)=HOUR(AF761)),--(IFERROR(Flights_2026_09_303334353637345[entry_sector],"")=AG761),--(IFERROR(Flights_2026_09_303334353637345[nfl],-1)&gt;=AH761),--(IFERROR(Flights_2026_09_303334353637345[nfl],-1)&lt;=IF(AH761=450,450,AH761+9)))</f>
        <v>0</v>
      </c>
    </row>
    <row r="762" spans="32:35" x14ac:dyDescent="0.2">
      <c r="AF762" s="2">
        <v>0.79166666666666663</v>
      </c>
      <c r="AG762" t="s">
        <v>747</v>
      </c>
      <c r="AH762" s="17">
        <v>260</v>
      </c>
      <c r="AI762" s="17" cm="1">
        <f t="array" ref="AI762">SUMPRODUCT(--(IFERROR(HOUR(Flights_2026_09_303334353637345[entry_hour]),-1)=HOUR(AF762)),--(IFERROR(Flights_2026_09_303334353637345[entry_sector],"")=AG762),--(IFERROR(Flights_2026_09_303334353637345[nfl],-1)&gt;=AH762),--(IFERROR(Flights_2026_09_303334353637345[nfl],-1)&lt;=IF(AH762=450,450,AH762+9)))</f>
        <v>0</v>
      </c>
    </row>
    <row r="763" spans="32:35" x14ac:dyDescent="0.2">
      <c r="AF763" s="2">
        <v>0.79166666666666663</v>
      </c>
      <c r="AG763" t="s">
        <v>747</v>
      </c>
      <c r="AH763" s="17">
        <v>270</v>
      </c>
      <c r="AI763" s="17" cm="1">
        <f t="array" ref="AI763">SUMPRODUCT(--(IFERROR(HOUR(Flights_2026_09_303334353637345[entry_hour]),-1)=HOUR(AF763)),--(IFERROR(Flights_2026_09_303334353637345[entry_sector],"")=AG763),--(IFERROR(Flights_2026_09_303334353637345[nfl],-1)&gt;=AH763),--(IFERROR(Flights_2026_09_303334353637345[nfl],-1)&lt;=IF(AH763=450,450,AH763+9)))</f>
        <v>0</v>
      </c>
    </row>
    <row r="764" spans="32:35" x14ac:dyDescent="0.2">
      <c r="AF764" s="2">
        <v>0.79166666666666663</v>
      </c>
      <c r="AG764" t="s">
        <v>747</v>
      </c>
      <c r="AH764" s="17">
        <v>280</v>
      </c>
      <c r="AI764" s="17" cm="1">
        <f t="array" ref="AI764">SUMPRODUCT(--(IFERROR(HOUR(Flights_2026_09_303334353637345[entry_hour]),-1)=HOUR(AF764)),--(IFERROR(Flights_2026_09_303334353637345[entry_sector],"")=AG764),--(IFERROR(Flights_2026_09_303334353637345[nfl],-1)&gt;=AH764),--(IFERROR(Flights_2026_09_303334353637345[nfl],-1)&lt;=IF(AH764=450,450,AH764+9)))</f>
        <v>0</v>
      </c>
    </row>
    <row r="765" spans="32:35" x14ac:dyDescent="0.2">
      <c r="AF765" s="2">
        <v>0.79166666666666663</v>
      </c>
      <c r="AG765" t="s">
        <v>747</v>
      </c>
      <c r="AH765" s="17">
        <v>290</v>
      </c>
      <c r="AI765" s="17" cm="1">
        <f t="array" ref="AI765">SUMPRODUCT(--(IFERROR(HOUR(Flights_2026_09_303334353637345[entry_hour]),-1)=HOUR(AF765)),--(IFERROR(Flights_2026_09_303334353637345[entry_sector],"")=AG765),--(IFERROR(Flights_2026_09_303334353637345[nfl],-1)&gt;=AH765),--(IFERROR(Flights_2026_09_303334353637345[nfl],-1)&lt;=IF(AH765=450,450,AH765+9)))</f>
        <v>0</v>
      </c>
    </row>
    <row r="766" spans="32:35" x14ac:dyDescent="0.2">
      <c r="AF766" s="2">
        <v>0.79166666666666663</v>
      </c>
      <c r="AG766" t="s">
        <v>747</v>
      </c>
      <c r="AH766" s="17">
        <v>300</v>
      </c>
      <c r="AI766" s="17" cm="1">
        <f t="array" ref="AI766">SUMPRODUCT(--(IFERROR(HOUR(Flights_2026_09_303334353637345[entry_hour]),-1)=HOUR(AF766)),--(IFERROR(Flights_2026_09_303334353637345[entry_sector],"")=AG766),--(IFERROR(Flights_2026_09_303334353637345[nfl],-1)&gt;=AH766),--(IFERROR(Flights_2026_09_303334353637345[nfl],-1)&lt;=IF(AH766=450,450,AH766+9)))</f>
        <v>0</v>
      </c>
    </row>
    <row r="767" spans="32:35" x14ac:dyDescent="0.2">
      <c r="AF767" s="2">
        <v>0.79166666666666663</v>
      </c>
      <c r="AG767" t="s">
        <v>747</v>
      </c>
      <c r="AH767" s="17">
        <v>310</v>
      </c>
      <c r="AI767" s="17" cm="1">
        <f t="array" ref="AI767">SUMPRODUCT(--(IFERROR(HOUR(Flights_2026_09_303334353637345[entry_hour]),-1)=HOUR(AF767)),--(IFERROR(Flights_2026_09_303334353637345[entry_sector],"")=AG767),--(IFERROR(Flights_2026_09_303334353637345[nfl],-1)&gt;=AH767),--(IFERROR(Flights_2026_09_303334353637345[nfl],-1)&lt;=IF(AH767=450,450,AH767+9)))</f>
        <v>0</v>
      </c>
    </row>
    <row r="768" spans="32:35" x14ac:dyDescent="0.2">
      <c r="AF768" s="2">
        <v>0.79166666666666663</v>
      </c>
      <c r="AG768" t="s">
        <v>747</v>
      </c>
      <c r="AH768" s="17">
        <v>320</v>
      </c>
      <c r="AI768" s="17" cm="1">
        <f t="array" ref="AI768">SUMPRODUCT(--(IFERROR(HOUR(Flights_2026_09_303334353637345[entry_hour]),-1)=HOUR(AF768)),--(IFERROR(Flights_2026_09_303334353637345[entry_sector],"")=AG768),--(IFERROR(Flights_2026_09_303334353637345[nfl],-1)&gt;=AH768),--(IFERROR(Flights_2026_09_303334353637345[nfl],-1)&lt;=IF(AH768=450,450,AH768+9)))</f>
        <v>0</v>
      </c>
    </row>
    <row r="769" spans="32:35" x14ac:dyDescent="0.2">
      <c r="AF769" s="2">
        <v>0.79166666666666663</v>
      </c>
      <c r="AG769" t="s">
        <v>747</v>
      </c>
      <c r="AH769" s="17">
        <v>330</v>
      </c>
      <c r="AI769" s="17" cm="1">
        <f t="array" ref="AI769">SUMPRODUCT(--(IFERROR(HOUR(Flights_2026_09_303334353637345[entry_hour]),-1)=HOUR(AF769)),--(IFERROR(Flights_2026_09_303334353637345[entry_sector],"")=AG769),--(IFERROR(Flights_2026_09_303334353637345[nfl],-1)&gt;=AH769),--(IFERROR(Flights_2026_09_303334353637345[nfl],-1)&lt;=IF(AH769=450,450,AH769+9)))</f>
        <v>0</v>
      </c>
    </row>
    <row r="770" spans="32:35" x14ac:dyDescent="0.2">
      <c r="AF770" s="2">
        <v>0.79166666666666663</v>
      </c>
      <c r="AG770" t="s">
        <v>747</v>
      </c>
      <c r="AH770" s="17">
        <v>340</v>
      </c>
      <c r="AI770" s="17" cm="1">
        <f t="array" ref="AI770">SUMPRODUCT(--(IFERROR(HOUR(Flights_2026_09_303334353637345[entry_hour]),-1)=HOUR(AF770)),--(IFERROR(Flights_2026_09_303334353637345[entry_sector],"")=AG770),--(IFERROR(Flights_2026_09_303334353637345[nfl],-1)&gt;=AH770),--(IFERROR(Flights_2026_09_303334353637345[nfl],-1)&lt;=IF(AH770=450,450,AH770+9)))</f>
        <v>0</v>
      </c>
    </row>
    <row r="771" spans="32:35" x14ac:dyDescent="0.2">
      <c r="AF771" s="2">
        <v>0.79166666666666663</v>
      </c>
      <c r="AG771" t="s">
        <v>747</v>
      </c>
      <c r="AH771" s="17">
        <v>350</v>
      </c>
      <c r="AI771" s="17" cm="1">
        <f t="array" ref="AI771">SUMPRODUCT(--(IFERROR(HOUR(Flights_2026_09_303334353637345[entry_hour]),-1)=HOUR(AF771)),--(IFERROR(Flights_2026_09_303334353637345[entry_sector],"")=AG771),--(IFERROR(Flights_2026_09_303334353637345[nfl],-1)&gt;=AH771),--(IFERROR(Flights_2026_09_303334353637345[nfl],-1)&lt;=IF(AH771=450,450,AH771+9)))</f>
        <v>0</v>
      </c>
    </row>
    <row r="772" spans="32:35" x14ac:dyDescent="0.2">
      <c r="AF772" s="2">
        <v>0.79166666666666663</v>
      </c>
      <c r="AG772" t="s">
        <v>747</v>
      </c>
      <c r="AH772" s="17">
        <v>360</v>
      </c>
      <c r="AI772" s="17" cm="1">
        <f t="array" ref="AI772">SUMPRODUCT(--(IFERROR(HOUR(Flights_2026_09_303334353637345[entry_hour]),-1)=HOUR(AF772)),--(IFERROR(Flights_2026_09_303334353637345[entry_sector],"")=AG772),--(IFERROR(Flights_2026_09_303334353637345[nfl],-1)&gt;=AH772),--(IFERROR(Flights_2026_09_303334353637345[nfl],-1)&lt;=IF(AH772=450,450,AH772+9)))</f>
        <v>0</v>
      </c>
    </row>
    <row r="773" spans="32:35" x14ac:dyDescent="0.2">
      <c r="AF773" s="2">
        <v>0.79166666666666663</v>
      </c>
      <c r="AG773" t="s">
        <v>747</v>
      </c>
      <c r="AH773" s="17">
        <v>370</v>
      </c>
      <c r="AI773" s="17" cm="1">
        <f t="array" ref="AI773">SUMPRODUCT(--(IFERROR(HOUR(Flights_2026_09_303334353637345[entry_hour]),-1)=HOUR(AF773)),--(IFERROR(Flights_2026_09_303334353637345[entry_sector],"")=AG773),--(IFERROR(Flights_2026_09_303334353637345[nfl],-1)&gt;=AH773),--(IFERROR(Flights_2026_09_303334353637345[nfl],-1)&lt;=IF(AH773=450,450,AH773+9)))</f>
        <v>0</v>
      </c>
    </row>
    <row r="774" spans="32:35" x14ac:dyDescent="0.2">
      <c r="AF774" s="2">
        <v>0.79166666666666663</v>
      </c>
      <c r="AG774" t="s">
        <v>747</v>
      </c>
      <c r="AH774" s="17">
        <v>380</v>
      </c>
      <c r="AI774" s="17" cm="1">
        <f t="array" ref="AI774">SUMPRODUCT(--(IFERROR(HOUR(Flights_2026_09_303334353637345[entry_hour]),-1)=HOUR(AF774)),--(IFERROR(Flights_2026_09_303334353637345[entry_sector],"")=AG774),--(IFERROR(Flights_2026_09_303334353637345[nfl],-1)&gt;=AH774),--(IFERROR(Flights_2026_09_303334353637345[nfl],-1)&lt;=IF(AH774=450,450,AH774+9)))</f>
        <v>0</v>
      </c>
    </row>
    <row r="775" spans="32:35" x14ac:dyDescent="0.2">
      <c r="AF775" s="2">
        <v>0.79166666666666663</v>
      </c>
      <c r="AG775" t="s">
        <v>747</v>
      </c>
      <c r="AH775" s="17">
        <v>390</v>
      </c>
      <c r="AI775" s="17" cm="1">
        <f t="array" ref="AI775">SUMPRODUCT(--(IFERROR(HOUR(Flights_2026_09_303334353637345[entry_hour]),-1)=HOUR(AF775)),--(IFERROR(Flights_2026_09_303334353637345[entry_sector],"")=AG775),--(IFERROR(Flights_2026_09_303334353637345[nfl],-1)&gt;=AH775),--(IFERROR(Flights_2026_09_303334353637345[nfl],-1)&lt;=IF(AH775=450,450,AH775+9)))</f>
        <v>0</v>
      </c>
    </row>
    <row r="776" spans="32:35" x14ac:dyDescent="0.2">
      <c r="AF776" s="2">
        <v>0.79166666666666663</v>
      </c>
      <c r="AG776" t="s">
        <v>747</v>
      </c>
      <c r="AH776" s="17">
        <v>400</v>
      </c>
      <c r="AI776" s="17" cm="1">
        <f t="array" ref="AI776">SUMPRODUCT(--(IFERROR(HOUR(Flights_2026_09_303334353637345[entry_hour]),-1)=HOUR(AF776)),--(IFERROR(Flights_2026_09_303334353637345[entry_sector],"")=AG776),--(IFERROR(Flights_2026_09_303334353637345[nfl],-1)&gt;=AH776),--(IFERROR(Flights_2026_09_303334353637345[nfl],-1)&lt;=IF(AH776=450,450,AH776+9)))</f>
        <v>0</v>
      </c>
    </row>
    <row r="777" spans="32:35" x14ac:dyDescent="0.2">
      <c r="AF777" s="2">
        <v>0.79166666666666663</v>
      </c>
      <c r="AG777" t="s">
        <v>747</v>
      </c>
      <c r="AH777" s="17">
        <v>410</v>
      </c>
      <c r="AI777" s="17" cm="1">
        <f t="array" ref="AI777">SUMPRODUCT(--(IFERROR(HOUR(Flights_2026_09_303334353637345[entry_hour]),-1)=HOUR(AF777)),--(IFERROR(Flights_2026_09_303334353637345[entry_sector],"")=AG777),--(IFERROR(Flights_2026_09_303334353637345[nfl],-1)&gt;=AH777),--(IFERROR(Flights_2026_09_303334353637345[nfl],-1)&lt;=IF(AH777=450,450,AH777+9)))</f>
        <v>0</v>
      </c>
    </row>
    <row r="778" spans="32:35" x14ac:dyDescent="0.2">
      <c r="AF778" s="2">
        <v>0.79166666666666663</v>
      </c>
      <c r="AG778" t="s">
        <v>747</v>
      </c>
      <c r="AH778" s="17">
        <v>420</v>
      </c>
      <c r="AI778" s="17" cm="1">
        <f t="array" ref="AI778">SUMPRODUCT(--(IFERROR(HOUR(Flights_2026_09_303334353637345[entry_hour]),-1)=HOUR(AF778)),--(IFERROR(Flights_2026_09_303334353637345[entry_sector],"")=AG778),--(IFERROR(Flights_2026_09_303334353637345[nfl],-1)&gt;=AH778),--(IFERROR(Flights_2026_09_303334353637345[nfl],-1)&lt;=IF(AH778=450,450,AH778+9)))</f>
        <v>0</v>
      </c>
    </row>
    <row r="779" spans="32:35" x14ac:dyDescent="0.2">
      <c r="AF779" s="2">
        <v>0.79166666666666663</v>
      </c>
      <c r="AG779" t="s">
        <v>747</v>
      </c>
      <c r="AH779" s="17">
        <v>430</v>
      </c>
      <c r="AI779" s="17" cm="1">
        <f t="array" ref="AI779">SUMPRODUCT(--(IFERROR(HOUR(Flights_2026_09_303334353637345[entry_hour]),-1)=HOUR(AF779)),--(IFERROR(Flights_2026_09_303334353637345[entry_sector],"")=AG779),--(IFERROR(Flights_2026_09_303334353637345[nfl],-1)&gt;=AH779),--(IFERROR(Flights_2026_09_303334353637345[nfl],-1)&lt;=IF(AH779=450,450,AH779+9)))</f>
        <v>0</v>
      </c>
    </row>
    <row r="780" spans="32:35" x14ac:dyDescent="0.2">
      <c r="AF780" s="2">
        <v>0.79166666666666663</v>
      </c>
      <c r="AG780" t="s">
        <v>747</v>
      </c>
      <c r="AH780" s="17">
        <v>440</v>
      </c>
      <c r="AI780" s="17" cm="1">
        <f t="array" ref="AI780">SUMPRODUCT(--(IFERROR(HOUR(Flights_2026_09_303334353637345[entry_hour]),-1)=HOUR(AF780)),--(IFERROR(Flights_2026_09_303334353637345[entry_sector],"")=AG780),--(IFERROR(Flights_2026_09_303334353637345[nfl],-1)&gt;=AH780),--(IFERROR(Flights_2026_09_303334353637345[nfl],-1)&lt;=IF(AH780=450,450,AH780+9)))</f>
        <v>0</v>
      </c>
    </row>
    <row r="781" spans="32:35" x14ac:dyDescent="0.2">
      <c r="AF781" s="2">
        <v>0.79166666666666663</v>
      </c>
      <c r="AG781" t="s">
        <v>747</v>
      </c>
      <c r="AH781" s="17">
        <v>450</v>
      </c>
      <c r="AI781" s="17" cm="1">
        <f t="array" ref="AI781">SUMPRODUCT(--(IFERROR(HOUR(Flights_2026_09_303334353637345[entry_hour]),-1)=HOUR(AF781)),--(IFERROR(Flights_2026_09_303334353637345[entry_sector],"")=AG781),--(IFERROR(Flights_2026_09_303334353637345[nfl],-1)&gt;=AH781),--(IFERROR(Flights_2026_09_303334353637345[nfl],-1)&lt;=IF(AH781=450,450,AH781+9)))</f>
        <v>0</v>
      </c>
    </row>
    <row r="782" spans="32:35" x14ac:dyDescent="0.2">
      <c r="AF782" s="2">
        <v>0.83333333333333337</v>
      </c>
      <c r="AG782" t="s">
        <v>743</v>
      </c>
      <c r="AH782" s="17">
        <v>200</v>
      </c>
      <c r="AI782" s="17" cm="1">
        <f t="array" ref="AI782">SUMPRODUCT(--(IFERROR(HOUR(Flights_2026_09_303334353637345[entry_hour]),-1)=HOUR(AF782)),--(IFERROR(Flights_2026_09_303334353637345[entry_sector],"")=AG782),--(IFERROR(Flights_2026_09_303334353637345[nfl],-1)&gt;=AH782),--(IFERROR(Flights_2026_09_303334353637345[nfl],-1)&lt;=IF(AH782=450,450,AH782+9)))</f>
        <v>0</v>
      </c>
    </row>
    <row r="783" spans="32:35" x14ac:dyDescent="0.2">
      <c r="AF783" s="2">
        <v>0.83333333333333337</v>
      </c>
      <c r="AG783" t="s">
        <v>743</v>
      </c>
      <c r="AH783" s="17">
        <v>210</v>
      </c>
      <c r="AI783" s="17" cm="1">
        <f t="array" ref="AI783">SUMPRODUCT(--(IFERROR(HOUR(Flights_2026_09_303334353637345[entry_hour]),-1)=HOUR(AF783)),--(IFERROR(Flights_2026_09_303334353637345[entry_sector],"")=AG783),--(IFERROR(Flights_2026_09_303334353637345[nfl],-1)&gt;=AH783),--(IFERROR(Flights_2026_09_303334353637345[nfl],-1)&lt;=IF(AH783=450,450,AH783+9)))</f>
        <v>0</v>
      </c>
    </row>
    <row r="784" spans="32:35" x14ac:dyDescent="0.2">
      <c r="AF784" s="2">
        <v>0.83333333333333337</v>
      </c>
      <c r="AG784" t="s">
        <v>743</v>
      </c>
      <c r="AH784" s="17">
        <v>220</v>
      </c>
      <c r="AI784" s="17" cm="1">
        <f t="array" ref="AI784">SUMPRODUCT(--(IFERROR(HOUR(Flights_2026_09_303334353637345[entry_hour]),-1)=HOUR(AF784)),--(IFERROR(Flights_2026_09_303334353637345[entry_sector],"")=AG784),--(IFERROR(Flights_2026_09_303334353637345[nfl],-1)&gt;=AH784),--(IFERROR(Flights_2026_09_303334353637345[nfl],-1)&lt;=IF(AH784=450,450,AH784+9)))</f>
        <v>0</v>
      </c>
    </row>
    <row r="785" spans="32:35" x14ac:dyDescent="0.2">
      <c r="AF785" s="2">
        <v>0.83333333333333337</v>
      </c>
      <c r="AG785" t="s">
        <v>743</v>
      </c>
      <c r="AH785" s="17">
        <v>230</v>
      </c>
      <c r="AI785" s="17" cm="1">
        <f t="array" ref="AI785">SUMPRODUCT(--(IFERROR(HOUR(Flights_2026_09_303334353637345[entry_hour]),-1)=HOUR(AF785)),--(IFERROR(Flights_2026_09_303334353637345[entry_sector],"")=AG785),--(IFERROR(Flights_2026_09_303334353637345[nfl],-1)&gt;=AH785),--(IFERROR(Flights_2026_09_303334353637345[nfl],-1)&lt;=IF(AH785=450,450,AH785+9)))</f>
        <v>0</v>
      </c>
    </row>
    <row r="786" spans="32:35" x14ac:dyDescent="0.2">
      <c r="AF786" s="2">
        <v>0.83333333333333337</v>
      </c>
      <c r="AG786" t="s">
        <v>743</v>
      </c>
      <c r="AH786" s="17">
        <v>240</v>
      </c>
      <c r="AI786" s="17" cm="1">
        <f t="array" ref="AI786">SUMPRODUCT(--(IFERROR(HOUR(Flights_2026_09_303334353637345[entry_hour]),-1)=HOUR(AF786)),--(IFERROR(Flights_2026_09_303334353637345[entry_sector],"")=AG786),--(IFERROR(Flights_2026_09_303334353637345[nfl],-1)&gt;=AH786),--(IFERROR(Flights_2026_09_303334353637345[nfl],-1)&lt;=IF(AH786=450,450,AH786+9)))</f>
        <v>0</v>
      </c>
    </row>
    <row r="787" spans="32:35" x14ac:dyDescent="0.2">
      <c r="AF787" s="2">
        <v>0.83333333333333337</v>
      </c>
      <c r="AG787" t="s">
        <v>743</v>
      </c>
      <c r="AH787" s="17">
        <v>250</v>
      </c>
      <c r="AI787" s="17" cm="1">
        <f t="array" ref="AI787">SUMPRODUCT(--(IFERROR(HOUR(Flights_2026_09_303334353637345[entry_hour]),-1)=HOUR(AF787)),--(IFERROR(Flights_2026_09_303334353637345[entry_sector],"")=AG787),--(IFERROR(Flights_2026_09_303334353637345[nfl],-1)&gt;=AH787),--(IFERROR(Flights_2026_09_303334353637345[nfl],-1)&lt;=IF(AH787=450,450,AH787+9)))</f>
        <v>0</v>
      </c>
    </row>
    <row r="788" spans="32:35" x14ac:dyDescent="0.2">
      <c r="AF788" s="2">
        <v>0.83333333333333337</v>
      </c>
      <c r="AG788" t="s">
        <v>743</v>
      </c>
      <c r="AH788" s="17">
        <v>260</v>
      </c>
      <c r="AI788" s="17" cm="1">
        <f t="array" ref="AI788">SUMPRODUCT(--(IFERROR(HOUR(Flights_2026_09_303334353637345[entry_hour]),-1)=HOUR(AF788)),--(IFERROR(Flights_2026_09_303334353637345[entry_sector],"")=AG788),--(IFERROR(Flights_2026_09_303334353637345[nfl],-1)&gt;=AH788),--(IFERROR(Flights_2026_09_303334353637345[nfl],-1)&lt;=IF(AH788=450,450,AH788+9)))</f>
        <v>0</v>
      </c>
    </row>
    <row r="789" spans="32:35" x14ac:dyDescent="0.2">
      <c r="AF789" s="2">
        <v>0.83333333333333337</v>
      </c>
      <c r="AG789" t="s">
        <v>743</v>
      </c>
      <c r="AH789" s="17">
        <v>270</v>
      </c>
      <c r="AI789" s="17" cm="1">
        <f t="array" ref="AI789">SUMPRODUCT(--(IFERROR(HOUR(Flights_2026_09_303334353637345[entry_hour]),-1)=HOUR(AF789)),--(IFERROR(Flights_2026_09_303334353637345[entry_sector],"")=AG789),--(IFERROR(Flights_2026_09_303334353637345[nfl],-1)&gt;=AH789),--(IFERROR(Flights_2026_09_303334353637345[nfl],-1)&lt;=IF(AH789=450,450,AH789+9)))</f>
        <v>0</v>
      </c>
    </row>
    <row r="790" spans="32:35" x14ac:dyDescent="0.2">
      <c r="AF790" s="2">
        <v>0.83333333333333337</v>
      </c>
      <c r="AG790" t="s">
        <v>743</v>
      </c>
      <c r="AH790" s="17">
        <v>280</v>
      </c>
      <c r="AI790" s="17" cm="1">
        <f t="array" ref="AI790">SUMPRODUCT(--(IFERROR(HOUR(Flights_2026_09_303334353637345[entry_hour]),-1)=HOUR(AF790)),--(IFERROR(Flights_2026_09_303334353637345[entry_sector],"")=AG790),--(IFERROR(Flights_2026_09_303334353637345[nfl],-1)&gt;=AH790),--(IFERROR(Flights_2026_09_303334353637345[nfl],-1)&lt;=IF(AH790=450,450,AH790+9)))</f>
        <v>0</v>
      </c>
    </row>
    <row r="791" spans="32:35" x14ac:dyDescent="0.2">
      <c r="AF791" s="2">
        <v>0.83333333333333337</v>
      </c>
      <c r="AG791" t="s">
        <v>743</v>
      </c>
      <c r="AH791" s="17">
        <v>290</v>
      </c>
      <c r="AI791" s="17" cm="1">
        <f t="array" ref="AI791">SUMPRODUCT(--(IFERROR(HOUR(Flights_2026_09_303334353637345[entry_hour]),-1)=HOUR(AF791)),--(IFERROR(Flights_2026_09_303334353637345[entry_sector],"")=AG791),--(IFERROR(Flights_2026_09_303334353637345[nfl],-1)&gt;=AH791),--(IFERROR(Flights_2026_09_303334353637345[nfl],-1)&lt;=IF(AH791=450,450,AH791+9)))</f>
        <v>0</v>
      </c>
    </row>
    <row r="792" spans="32:35" x14ac:dyDescent="0.2">
      <c r="AF792" s="2">
        <v>0.83333333333333337</v>
      </c>
      <c r="AG792" t="s">
        <v>743</v>
      </c>
      <c r="AH792" s="17">
        <v>300</v>
      </c>
      <c r="AI792" s="17" cm="1">
        <f t="array" ref="AI792">SUMPRODUCT(--(IFERROR(HOUR(Flights_2026_09_303334353637345[entry_hour]),-1)=HOUR(AF792)),--(IFERROR(Flights_2026_09_303334353637345[entry_sector],"")=AG792),--(IFERROR(Flights_2026_09_303334353637345[nfl],-1)&gt;=AH792),--(IFERROR(Flights_2026_09_303334353637345[nfl],-1)&lt;=IF(AH792=450,450,AH792+9)))</f>
        <v>0</v>
      </c>
    </row>
    <row r="793" spans="32:35" x14ac:dyDescent="0.2">
      <c r="AF793" s="2">
        <v>0.83333333333333337</v>
      </c>
      <c r="AG793" t="s">
        <v>743</v>
      </c>
      <c r="AH793" s="17">
        <v>310</v>
      </c>
      <c r="AI793" s="17" cm="1">
        <f t="array" ref="AI793">SUMPRODUCT(--(IFERROR(HOUR(Flights_2026_09_303334353637345[entry_hour]),-1)=HOUR(AF793)),--(IFERROR(Flights_2026_09_303334353637345[entry_sector],"")=AG793),--(IFERROR(Flights_2026_09_303334353637345[nfl],-1)&gt;=AH793),--(IFERROR(Flights_2026_09_303334353637345[nfl],-1)&lt;=IF(AH793=450,450,AH793+9)))</f>
        <v>0</v>
      </c>
    </row>
    <row r="794" spans="32:35" x14ac:dyDescent="0.2">
      <c r="AF794" s="2">
        <v>0.83333333333333337</v>
      </c>
      <c r="AG794" t="s">
        <v>743</v>
      </c>
      <c r="AH794" s="17">
        <v>320</v>
      </c>
      <c r="AI794" s="17" cm="1">
        <f t="array" ref="AI794">SUMPRODUCT(--(IFERROR(HOUR(Flights_2026_09_303334353637345[entry_hour]),-1)=HOUR(AF794)),--(IFERROR(Flights_2026_09_303334353637345[entry_sector],"")=AG794),--(IFERROR(Flights_2026_09_303334353637345[nfl],-1)&gt;=AH794),--(IFERROR(Flights_2026_09_303334353637345[nfl],-1)&lt;=IF(AH794=450,450,AH794+9)))</f>
        <v>0</v>
      </c>
    </row>
    <row r="795" spans="32:35" x14ac:dyDescent="0.2">
      <c r="AF795" s="2">
        <v>0.83333333333333337</v>
      </c>
      <c r="AG795" t="s">
        <v>743</v>
      </c>
      <c r="AH795" s="17">
        <v>330</v>
      </c>
      <c r="AI795" s="17" cm="1">
        <f t="array" ref="AI795">SUMPRODUCT(--(IFERROR(HOUR(Flights_2026_09_303334353637345[entry_hour]),-1)=HOUR(AF795)),--(IFERROR(Flights_2026_09_303334353637345[entry_sector],"")=AG795),--(IFERROR(Flights_2026_09_303334353637345[nfl],-1)&gt;=AH795),--(IFERROR(Flights_2026_09_303334353637345[nfl],-1)&lt;=IF(AH795=450,450,AH795+9)))</f>
        <v>0</v>
      </c>
    </row>
    <row r="796" spans="32:35" x14ac:dyDescent="0.2">
      <c r="AF796" s="2">
        <v>0.83333333333333337</v>
      </c>
      <c r="AG796" t="s">
        <v>743</v>
      </c>
      <c r="AH796" s="17">
        <v>340</v>
      </c>
      <c r="AI796" s="17" cm="1">
        <f t="array" ref="AI796">SUMPRODUCT(--(IFERROR(HOUR(Flights_2026_09_303334353637345[entry_hour]),-1)=HOUR(AF796)),--(IFERROR(Flights_2026_09_303334353637345[entry_sector],"")=AG796),--(IFERROR(Flights_2026_09_303334353637345[nfl],-1)&gt;=AH796),--(IFERROR(Flights_2026_09_303334353637345[nfl],-1)&lt;=IF(AH796=450,450,AH796+9)))</f>
        <v>0</v>
      </c>
    </row>
    <row r="797" spans="32:35" x14ac:dyDescent="0.2">
      <c r="AF797" s="2">
        <v>0.83333333333333337</v>
      </c>
      <c r="AG797" t="s">
        <v>743</v>
      </c>
      <c r="AH797" s="17">
        <v>350</v>
      </c>
      <c r="AI797" s="17" cm="1">
        <f t="array" ref="AI797">SUMPRODUCT(--(IFERROR(HOUR(Flights_2026_09_303334353637345[entry_hour]),-1)=HOUR(AF797)),--(IFERROR(Flights_2026_09_303334353637345[entry_sector],"")=AG797),--(IFERROR(Flights_2026_09_303334353637345[nfl],-1)&gt;=AH797),--(IFERROR(Flights_2026_09_303334353637345[nfl],-1)&lt;=IF(AH797=450,450,AH797+9)))</f>
        <v>0</v>
      </c>
    </row>
    <row r="798" spans="32:35" x14ac:dyDescent="0.2">
      <c r="AF798" s="2">
        <v>0.83333333333333337</v>
      </c>
      <c r="AG798" t="s">
        <v>743</v>
      </c>
      <c r="AH798" s="17">
        <v>360</v>
      </c>
      <c r="AI798" s="17" cm="1">
        <f t="array" ref="AI798">SUMPRODUCT(--(IFERROR(HOUR(Flights_2026_09_303334353637345[entry_hour]),-1)=HOUR(AF798)),--(IFERROR(Flights_2026_09_303334353637345[entry_sector],"")=AG798),--(IFERROR(Flights_2026_09_303334353637345[nfl],-1)&gt;=AH798),--(IFERROR(Flights_2026_09_303334353637345[nfl],-1)&lt;=IF(AH798=450,450,AH798+9)))</f>
        <v>0</v>
      </c>
    </row>
    <row r="799" spans="32:35" x14ac:dyDescent="0.2">
      <c r="AF799" s="2">
        <v>0.83333333333333337</v>
      </c>
      <c r="AG799" t="s">
        <v>743</v>
      </c>
      <c r="AH799" s="17">
        <v>370</v>
      </c>
      <c r="AI799" s="17" cm="1">
        <f t="array" ref="AI799">SUMPRODUCT(--(IFERROR(HOUR(Flights_2026_09_303334353637345[entry_hour]),-1)=HOUR(AF799)),--(IFERROR(Flights_2026_09_303334353637345[entry_sector],"")=AG799),--(IFERROR(Flights_2026_09_303334353637345[nfl],-1)&gt;=AH799),--(IFERROR(Flights_2026_09_303334353637345[nfl],-1)&lt;=IF(AH799=450,450,AH799+9)))</f>
        <v>0</v>
      </c>
    </row>
    <row r="800" spans="32:35" x14ac:dyDescent="0.2">
      <c r="AF800" s="2">
        <v>0.83333333333333337</v>
      </c>
      <c r="AG800" t="s">
        <v>743</v>
      </c>
      <c r="AH800" s="17">
        <v>380</v>
      </c>
      <c r="AI800" s="17" cm="1">
        <f t="array" ref="AI800">SUMPRODUCT(--(IFERROR(HOUR(Flights_2026_09_303334353637345[entry_hour]),-1)=HOUR(AF800)),--(IFERROR(Flights_2026_09_303334353637345[entry_sector],"")=AG800),--(IFERROR(Flights_2026_09_303334353637345[nfl],-1)&gt;=AH800),--(IFERROR(Flights_2026_09_303334353637345[nfl],-1)&lt;=IF(AH800=450,450,AH800+9)))</f>
        <v>0</v>
      </c>
    </row>
    <row r="801" spans="32:35" x14ac:dyDescent="0.2">
      <c r="AF801" s="2">
        <v>0.83333333333333337</v>
      </c>
      <c r="AG801" t="s">
        <v>743</v>
      </c>
      <c r="AH801" s="17">
        <v>390</v>
      </c>
      <c r="AI801" s="17" cm="1">
        <f t="array" ref="AI801">SUMPRODUCT(--(IFERROR(HOUR(Flights_2026_09_303334353637345[entry_hour]),-1)=HOUR(AF801)),--(IFERROR(Flights_2026_09_303334353637345[entry_sector],"")=AG801),--(IFERROR(Flights_2026_09_303334353637345[nfl],-1)&gt;=AH801),--(IFERROR(Flights_2026_09_303334353637345[nfl],-1)&lt;=IF(AH801=450,450,AH801+9)))</f>
        <v>0</v>
      </c>
    </row>
    <row r="802" spans="32:35" x14ac:dyDescent="0.2">
      <c r="AF802" s="2">
        <v>0.83333333333333337</v>
      </c>
      <c r="AG802" t="s">
        <v>743</v>
      </c>
      <c r="AH802" s="17">
        <v>400</v>
      </c>
      <c r="AI802" s="17" cm="1">
        <f t="array" ref="AI802">SUMPRODUCT(--(IFERROR(HOUR(Flights_2026_09_303334353637345[entry_hour]),-1)=HOUR(AF802)),--(IFERROR(Flights_2026_09_303334353637345[entry_sector],"")=AG802),--(IFERROR(Flights_2026_09_303334353637345[nfl],-1)&gt;=AH802),--(IFERROR(Flights_2026_09_303334353637345[nfl],-1)&lt;=IF(AH802=450,450,AH802+9)))</f>
        <v>0</v>
      </c>
    </row>
    <row r="803" spans="32:35" x14ac:dyDescent="0.2">
      <c r="AF803" s="2">
        <v>0.83333333333333337</v>
      </c>
      <c r="AG803" t="s">
        <v>743</v>
      </c>
      <c r="AH803" s="17">
        <v>410</v>
      </c>
      <c r="AI803" s="17" cm="1">
        <f t="array" ref="AI803">SUMPRODUCT(--(IFERROR(HOUR(Flights_2026_09_303334353637345[entry_hour]),-1)=HOUR(AF803)),--(IFERROR(Flights_2026_09_303334353637345[entry_sector],"")=AG803),--(IFERROR(Flights_2026_09_303334353637345[nfl],-1)&gt;=AH803),--(IFERROR(Flights_2026_09_303334353637345[nfl],-1)&lt;=IF(AH803=450,450,AH803+9)))</f>
        <v>0</v>
      </c>
    </row>
    <row r="804" spans="32:35" x14ac:dyDescent="0.2">
      <c r="AF804" s="2">
        <v>0.83333333333333337</v>
      </c>
      <c r="AG804" t="s">
        <v>743</v>
      </c>
      <c r="AH804" s="17">
        <v>420</v>
      </c>
      <c r="AI804" s="17" cm="1">
        <f t="array" ref="AI804">SUMPRODUCT(--(IFERROR(HOUR(Flights_2026_09_303334353637345[entry_hour]),-1)=HOUR(AF804)),--(IFERROR(Flights_2026_09_303334353637345[entry_sector],"")=AG804),--(IFERROR(Flights_2026_09_303334353637345[nfl],-1)&gt;=AH804),--(IFERROR(Flights_2026_09_303334353637345[nfl],-1)&lt;=IF(AH804=450,450,AH804+9)))</f>
        <v>0</v>
      </c>
    </row>
    <row r="805" spans="32:35" x14ac:dyDescent="0.2">
      <c r="AF805" s="2">
        <v>0.83333333333333337</v>
      </c>
      <c r="AG805" t="s">
        <v>743</v>
      </c>
      <c r="AH805" s="17">
        <v>430</v>
      </c>
      <c r="AI805" s="17" cm="1">
        <f t="array" ref="AI805">SUMPRODUCT(--(IFERROR(HOUR(Flights_2026_09_303334353637345[entry_hour]),-1)=HOUR(AF805)),--(IFERROR(Flights_2026_09_303334353637345[entry_sector],"")=AG805),--(IFERROR(Flights_2026_09_303334353637345[nfl],-1)&gt;=AH805),--(IFERROR(Flights_2026_09_303334353637345[nfl],-1)&lt;=IF(AH805=450,450,AH805+9)))</f>
        <v>0</v>
      </c>
    </row>
    <row r="806" spans="32:35" x14ac:dyDescent="0.2">
      <c r="AF806" s="2">
        <v>0.83333333333333337</v>
      </c>
      <c r="AG806" t="s">
        <v>743</v>
      </c>
      <c r="AH806" s="17">
        <v>440</v>
      </c>
      <c r="AI806" s="17" cm="1">
        <f t="array" ref="AI806">SUMPRODUCT(--(IFERROR(HOUR(Flights_2026_09_303334353637345[entry_hour]),-1)=HOUR(AF806)),--(IFERROR(Flights_2026_09_303334353637345[entry_sector],"")=AG806),--(IFERROR(Flights_2026_09_303334353637345[nfl],-1)&gt;=AH806),--(IFERROR(Flights_2026_09_303334353637345[nfl],-1)&lt;=IF(AH806=450,450,AH806+9)))</f>
        <v>0</v>
      </c>
    </row>
    <row r="807" spans="32:35" x14ac:dyDescent="0.2">
      <c r="AF807" s="2">
        <v>0.83333333333333337</v>
      </c>
      <c r="AG807" t="s">
        <v>743</v>
      </c>
      <c r="AH807" s="17">
        <v>450</v>
      </c>
      <c r="AI807" s="17" cm="1">
        <f t="array" ref="AI807">SUMPRODUCT(--(IFERROR(HOUR(Flights_2026_09_303334353637345[entry_hour]),-1)=HOUR(AF807)),--(IFERROR(Flights_2026_09_303334353637345[entry_sector],"")=AG807),--(IFERROR(Flights_2026_09_303334353637345[nfl],-1)&gt;=AH807),--(IFERROR(Flights_2026_09_303334353637345[nfl],-1)&lt;=IF(AH807=450,450,AH807+9)))</f>
        <v>0</v>
      </c>
    </row>
    <row r="808" spans="32:35" x14ac:dyDescent="0.2">
      <c r="AF808" s="2">
        <v>0.83333333333333337</v>
      </c>
      <c r="AG808" t="s">
        <v>744</v>
      </c>
      <c r="AH808" s="17">
        <v>200</v>
      </c>
      <c r="AI808" s="17" cm="1">
        <f t="array" ref="AI808">SUMPRODUCT(--(IFERROR(HOUR(Flights_2026_09_303334353637345[entry_hour]),-1)=HOUR(AF808)),--(IFERROR(Flights_2026_09_303334353637345[entry_sector],"")=AG808),--(IFERROR(Flights_2026_09_303334353637345[nfl],-1)&gt;=AH808),--(IFERROR(Flights_2026_09_303334353637345[nfl],-1)&lt;=IF(AH808=450,450,AH808+9)))</f>
        <v>0</v>
      </c>
    </row>
    <row r="809" spans="32:35" x14ac:dyDescent="0.2">
      <c r="AF809" s="2">
        <v>0.83333333333333337</v>
      </c>
      <c r="AG809" t="s">
        <v>744</v>
      </c>
      <c r="AH809" s="17">
        <v>210</v>
      </c>
      <c r="AI809" s="17" cm="1">
        <f t="array" ref="AI809">SUMPRODUCT(--(IFERROR(HOUR(Flights_2026_09_303334353637345[entry_hour]),-1)=HOUR(AF809)),--(IFERROR(Flights_2026_09_303334353637345[entry_sector],"")=AG809),--(IFERROR(Flights_2026_09_303334353637345[nfl],-1)&gt;=AH809),--(IFERROR(Flights_2026_09_303334353637345[nfl],-1)&lt;=IF(AH809=450,450,AH809+9)))</f>
        <v>0</v>
      </c>
    </row>
    <row r="810" spans="32:35" x14ac:dyDescent="0.2">
      <c r="AF810" s="2">
        <v>0.83333333333333337</v>
      </c>
      <c r="AG810" t="s">
        <v>744</v>
      </c>
      <c r="AH810" s="17">
        <v>220</v>
      </c>
      <c r="AI810" s="17" cm="1">
        <f t="array" ref="AI810">SUMPRODUCT(--(IFERROR(HOUR(Flights_2026_09_303334353637345[entry_hour]),-1)=HOUR(AF810)),--(IFERROR(Flights_2026_09_303334353637345[entry_sector],"")=AG810),--(IFERROR(Flights_2026_09_303334353637345[nfl],-1)&gt;=AH810),--(IFERROR(Flights_2026_09_303334353637345[nfl],-1)&lt;=IF(AH810=450,450,AH810+9)))</f>
        <v>1</v>
      </c>
    </row>
    <row r="811" spans="32:35" x14ac:dyDescent="0.2">
      <c r="AF811" s="2">
        <v>0.83333333333333337</v>
      </c>
      <c r="AG811" t="s">
        <v>744</v>
      </c>
      <c r="AH811" s="17">
        <v>230</v>
      </c>
      <c r="AI811" s="17" cm="1">
        <f t="array" ref="AI811">SUMPRODUCT(--(IFERROR(HOUR(Flights_2026_09_303334353637345[entry_hour]),-1)=HOUR(AF811)),--(IFERROR(Flights_2026_09_303334353637345[entry_sector],"")=AG811),--(IFERROR(Flights_2026_09_303334353637345[nfl],-1)&gt;=AH811),--(IFERROR(Flights_2026_09_303334353637345[nfl],-1)&lt;=IF(AH811=450,450,AH811+9)))</f>
        <v>0</v>
      </c>
    </row>
    <row r="812" spans="32:35" x14ac:dyDescent="0.2">
      <c r="AF812" s="2">
        <v>0.83333333333333337</v>
      </c>
      <c r="AG812" t="s">
        <v>744</v>
      </c>
      <c r="AH812" s="17">
        <v>240</v>
      </c>
      <c r="AI812" s="17" cm="1">
        <f t="array" ref="AI812">SUMPRODUCT(--(IFERROR(HOUR(Flights_2026_09_303334353637345[entry_hour]),-1)=HOUR(AF812)),--(IFERROR(Flights_2026_09_303334353637345[entry_sector],"")=AG812),--(IFERROR(Flights_2026_09_303334353637345[nfl],-1)&gt;=AH812),--(IFERROR(Flights_2026_09_303334353637345[nfl],-1)&lt;=IF(AH812=450,450,AH812+9)))</f>
        <v>0</v>
      </c>
    </row>
    <row r="813" spans="32:35" x14ac:dyDescent="0.2">
      <c r="AF813" s="2">
        <v>0.83333333333333337</v>
      </c>
      <c r="AG813" t="s">
        <v>744</v>
      </c>
      <c r="AH813" s="17">
        <v>250</v>
      </c>
      <c r="AI813" s="17" cm="1">
        <f t="array" ref="AI813">SUMPRODUCT(--(IFERROR(HOUR(Flights_2026_09_303334353637345[entry_hour]),-1)=HOUR(AF813)),--(IFERROR(Flights_2026_09_303334353637345[entry_sector],"")=AG813),--(IFERROR(Flights_2026_09_303334353637345[nfl],-1)&gt;=AH813),--(IFERROR(Flights_2026_09_303334353637345[nfl],-1)&lt;=IF(AH813=450,450,AH813+9)))</f>
        <v>0</v>
      </c>
    </row>
    <row r="814" spans="32:35" x14ac:dyDescent="0.2">
      <c r="AF814" s="2">
        <v>0.83333333333333337</v>
      </c>
      <c r="AG814" t="s">
        <v>744</v>
      </c>
      <c r="AH814" s="17">
        <v>260</v>
      </c>
      <c r="AI814" s="17" cm="1">
        <f t="array" ref="AI814">SUMPRODUCT(--(IFERROR(HOUR(Flights_2026_09_303334353637345[entry_hour]),-1)=HOUR(AF814)),--(IFERROR(Flights_2026_09_303334353637345[entry_sector],"")=AG814),--(IFERROR(Flights_2026_09_303334353637345[nfl],-1)&gt;=AH814),--(IFERROR(Flights_2026_09_303334353637345[nfl],-1)&lt;=IF(AH814=450,450,AH814+9)))</f>
        <v>0</v>
      </c>
    </row>
    <row r="815" spans="32:35" x14ac:dyDescent="0.2">
      <c r="AF815" s="2">
        <v>0.83333333333333337</v>
      </c>
      <c r="AG815" t="s">
        <v>744</v>
      </c>
      <c r="AH815" s="17">
        <v>270</v>
      </c>
      <c r="AI815" s="17" cm="1">
        <f t="array" ref="AI815">SUMPRODUCT(--(IFERROR(HOUR(Flights_2026_09_303334353637345[entry_hour]),-1)=HOUR(AF815)),--(IFERROR(Flights_2026_09_303334353637345[entry_sector],"")=AG815),--(IFERROR(Flights_2026_09_303334353637345[nfl],-1)&gt;=AH815),--(IFERROR(Flights_2026_09_303334353637345[nfl],-1)&lt;=IF(AH815=450,450,AH815+9)))</f>
        <v>0</v>
      </c>
    </row>
    <row r="816" spans="32:35" x14ac:dyDescent="0.2">
      <c r="AF816" s="2">
        <v>0.83333333333333337</v>
      </c>
      <c r="AG816" t="s">
        <v>744</v>
      </c>
      <c r="AH816" s="17">
        <v>280</v>
      </c>
      <c r="AI816" s="17" cm="1">
        <f t="array" ref="AI816">SUMPRODUCT(--(IFERROR(HOUR(Flights_2026_09_303334353637345[entry_hour]),-1)=HOUR(AF816)),--(IFERROR(Flights_2026_09_303334353637345[entry_sector],"")=AG816),--(IFERROR(Flights_2026_09_303334353637345[nfl],-1)&gt;=AH816),--(IFERROR(Flights_2026_09_303334353637345[nfl],-1)&lt;=IF(AH816=450,450,AH816+9)))</f>
        <v>0</v>
      </c>
    </row>
    <row r="817" spans="32:35" x14ac:dyDescent="0.2">
      <c r="AF817" s="2">
        <v>0.83333333333333337</v>
      </c>
      <c r="AG817" t="s">
        <v>744</v>
      </c>
      <c r="AH817" s="17">
        <v>290</v>
      </c>
      <c r="AI817" s="17" cm="1">
        <f t="array" ref="AI817">SUMPRODUCT(--(IFERROR(HOUR(Flights_2026_09_303334353637345[entry_hour]),-1)=HOUR(AF817)),--(IFERROR(Flights_2026_09_303334353637345[entry_sector],"")=AG817),--(IFERROR(Flights_2026_09_303334353637345[nfl],-1)&gt;=AH817),--(IFERROR(Flights_2026_09_303334353637345[nfl],-1)&lt;=IF(AH817=450,450,AH817+9)))</f>
        <v>0</v>
      </c>
    </row>
    <row r="818" spans="32:35" x14ac:dyDescent="0.2">
      <c r="AF818" s="2">
        <v>0.83333333333333337</v>
      </c>
      <c r="AG818" t="s">
        <v>744</v>
      </c>
      <c r="AH818" s="17">
        <v>300</v>
      </c>
      <c r="AI818" s="17" cm="1">
        <f t="array" ref="AI818">SUMPRODUCT(--(IFERROR(HOUR(Flights_2026_09_303334353637345[entry_hour]),-1)=HOUR(AF818)),--(IFERROR(Flights_2026_09_303334353637345[entry_sector],"")=AG818),--(IFERROR(Flights_2026_09_303334353637345[nfl],-1)&gt;=AH818),--(IFERROR(Flights_2026_09_303334353637345[nfl],-1)&lt;=IF(AH818=450,450,AH818+9)))</f>
        <v>0</v>
      </c>
    </row>
    <row r="819" spans="32:35" x14ac:dyDescent="0.2">
      <c r="AF819" s="2">
        <v>0.83333333333333337</v>
      </c>
      <c r="AG819" t="s">
        <v>744</v>
      </c>
      <c r="AH819" s="17">
        <v>310</v>
      </c>
      <c r="AI819" s="17" cm="1">
        <f t="array" ref="AI819">SUMPRODUCT(--(IFERROR(HOUR(Flights_2026_09_303334353637345[entry_hour]),-1)=HOUR(AF819)),--(IFERROR(Flights_2026_09_303334353637345[entry_sector],"")=AG819),--(IFERROR(Flights_2026_09_303334353637345[nfl],-1)&gt;=AH819),--(IFERROR(Flights_2026_09_303334353637345[nfl],-1)&lt;=IF(AH819=450,450,AH819+9)))</f>
        <v>0</v>
      </c>
    </row>
    <row r="820" spans="32:35" x14ac:dyDescent="0.2">
      <c r="AF820" s="2">
        <v>0.83333333333333337</v>
      </c>
      <c r="AG820" t="s">
        <v>744</v>
      </c>
      <c r="AH820" s="17">
        <v>320</v>
      </c>
      <c r="AI820" s="17" cm="1">
        <f t="array" ref="AI820">SUMPRODUCT(--(IFERROR(HOUR(Flights_2026_09_303334353637345[entry_hour]),-1)=HOUR(AF820)),--(IFERROR(Flights_2026_09_303334353637345[entry_sector],"")=AG820),--(IFERROR(Flights_2026_09_303334353637345[nfl],-1)&gt;=AH820),--(IFERROR(Flights_2026_09_303334353637345[nfl],-1)&lt;=IF(AH820=450,450,AH820+9)))</f>
        <v>0</v>
      </c>
    </row>
    <row r="821" spans="32:35" x14ac:dyDescent="0.2">
      <c r="AF821" s="2">
        <v>0.83333333333333337</v>
      </c>
      <c r="AG821" t="s">
        <v>744</v>
      </c>
      <c r="AH821" s="17">
        <v>330</v>
      </c>
      <c r="AI821" s="17" cm="1">
        <f t="array" ref="AI821">SUMPRODUCT(--(IFERROR(HOUR(Flights_2026_09_303334353637345[entry_hour]),-1)=HOUR(AF821)),--(IFERROR(Flights_2026_09_303334353637345[entry_sector],"")=AG821),--(IFERROR(Flights_2026_09_303334353637345[nfl],-1)&gt;=AH821),--(IFERROR(Flights_2026_09_303334353637345[nfl],-1)&lt;=IF(AH821=450,450,AH821+9)))</f>
        <v>0</v>
      </c>
    </row>
    <row r="822" spans="32:35" x14ac:dyDescent="0.2">
      <c r="AF822" s="2">
        <v>0.83333333333333337</v>
      </c>
      <c r="AG822" t="s">
        <v>744</v>
      </c>
      <c r="AH822" s="17">
        <v>340</v>
      </c>
      <c r="AI822" s="17" cm="1">
        <f t="array" ref="AI822">SUMPRODUCT(--(IFERROR(HOUR(Flights_2026_09_303334353637345[entry_hour]),-1)=HOUR(AF822)),--(IFERROR(Flights_2026_09_303334353637345[entry_sector],"")=AG822),--(IFERROR(Flights_2026_09_303334353637345[nfl],-1)&gt;=AH822),--(IFERROR(Flights_2026_09_303334353637345[nfl],-1)&lt;=IF(AH822=450,450,AH822+9)))</f>
        <v>0</v>
      </c>
    </row>
    <row r="823" spans="32:35" x14ac:dyDescent="0.2">
      <c r="AF823" s="2">
        <v>0.83333333333333337</v>
      </c>
      <c r="AG823" t="s">
        <v>744</v>
      </c>
      <c r="AH823" s="17">
        <v>350</v>
      </c>
      <c r="AI823" s="17" cm="1">
        <f t="array" ref="AI823">SUMPRODUCT(--(IFERROR(HOUR(Flights_2026_09_303334353637345[entry_hour]),-1)=HOUR(AF823)),--(IFERROR(Flights_2026_09_303334353637345[entry_sector],"")=AG823),--(IFERROR(Flights_2026_09_303334353637345[nfl],-1)&gt;=AH823),--(IFERROR(Flights_2026_09_303334353637345[nfl],-1)&lt;=IF(AH823=450,450,AH823+9)))</f>
        <v>0</v>
      </c>
    </row>
    <row r="824" spans="32:35" x14ac:dyDescent="0.2">
      <c r="AF824" s="2">
        <v>0.83333333333333337</v>
      </c>
      <c r="AG824" t="s">
        <v>744</v>
      </c>
      <c r="AH824" s="17">
        <v>360</v>
      </c>
      <c r="AI824" s="17" cm="1">
        <f t="array" ref="AI824">SUMPRODUCT(--(IFERROR(HOUR(Flights_2026_09_303334353637345[entry_hour]),-1)=HOUR(AF824)),--(IFERROR(Flights_2026_09_303334353637345[entry_sector],"")=AG824),--(IFERROR(Flights_2026_09_303334353637345[nfl],-1)&gt;=AH824),--(IFERROR(Flights_2026_09_303334353637345[nfl],-1)&lt;=IF(AH824=450,450,AH824+9)))</f>
        <v>0</v>
      </c>
    </row>
    <row r="825" spans="32:35" x14ac:dyDescent="0.2">
      <c r="AF825" s="2">
        <v>0.83333333333333337</v>
      </c>
      <c r="AG825" t="s">
        <v>744</v>
      </c>
      <c r="AH825" s="17">
        <v>370</v>
      </c>
      <c r="AI825" s="17" cm="1">
        <f t="array" ref="AI825">SUMPRODUCT(--(IFERROR(HOUR(Flights_2026_09_303334353637345[entry_hour]),-1)=HOUR(AF825)),--(IFERROR(Flights_2026_09_303334353637345[entry_sector],"")=AG825),--(IFERROR(Flights_2026_09_303334353637345[nfl],-1)&gt;=AH825),--(IFERROR(Flights_2026_09_303334353637345[nfl],-1)&lt;=IF(AH825=450,450,AH825+9)))</f>
        <v>0</v>
      </c>
    </row>
    <row r="826" spans="32:35" x14ac:dyDescent="0.2">
      <c r="AF826" s="2">
        <v>0.83333333333333337</v>
      </c>
      <c r="AG826" t="s">
        <v>744</v>
      </c>
      <c r="AH826" s="17">
        <v>380</v>
      </c>
      <c r="AI826" s="17" cm="1">
        <f t="array" ref="AI826">SUMPRODUCT(--(IFERROR(HOUR(Flights_2026_09_303334353637345[entry_hour]),-1)=HOUR(AF826)),--(IFERROR(Flights_2026_09_303334353637345[entry_sector],"")=AG826),--(IFERROR(Flights_2026_09_303334353637345[nfl],-1)&gt;=AH826),--(IFERROR(Flights_2026_09_303334353637345[nfl],-1)&lt;=IF(AH826=450,450,AH826+9)))</f>
        <v>0</v>
      </c>
    </row>
    <row r="827" spans="32:35" x14ac:dyDescent="0.2">
      <c r="AF827" s="2">
        <v>0.83333333333333337</v>
      </c>
      <c r="AG827" t="s">
        <v>744</v>
      </c>
      <c r="AH827" s="17">
        <v>390</v>
      </c>
      <c r="AI827" s="17" cm="1">
        <f t="array" ref="AI827">SUMPRODUCT(--(IFERROR(HOUR(Flights_2026_09_303334353637345[entry_hour]),-1)=HOUR(AF827)),--(IFERROR(Flights_2026_09_303334353637345[entry_sector],"")=AG827),--(IFERROR(Flights_2026_09_303334353637345[nfl],-1)&gt;=AH827),--(IFERROR(Flights_2026_09_303334353637345[nfl],-1)&lt;=IF(AH827=450,450,AH827+9)))</f>
        <v>0</v>
      </c>
    </row>
    <row r="828" spans="32:35" x14ac:dyDescent="0.2">
      <c r="AF828" s="2">
        <v>0.83333333333333337</v>
      </c>
      <c r="AG828" t="s">
        <v>744</v>
      </c>
      <c r="AH828" s="17">
        <v>400</v>
      </c>
      <c r="AI828" s="17" cm="1">
        <f t="array" ref="AI828">SUMPRODUCT(--(IFERROR(HOUR(Flights_2026_09_303334353637345[entry_hour]),-1)=HOUR(AF828)),--(IFERROR(Flights_2026_09_303334353637345[entry_sector],"")=AG828),--(IFERROR(Flights_2026_09_303334353637345[nfl],-1)&gt;=AH828),--(IFERROR(Flights_2026_09_303334353637345[nfl],-1)&lt;=IF(AH828=450,450,AH828+9)))</f>
        <v>0</v>
      </c>
    </row>
    <row r="829" spans="32:35" x14ac:dyDescent="0.2">
      <c r="AF829" s="2">
        <v>0.83333333333333337</v>
      </c>
      <c r="AG829" t="s">
        <v>744</v>
      </c>
      <c r="AH829" s="17">
        <v>410</v>
      </c>
      <c r="AI829" s="17" cm="1">
        <f t="array" ref="AI829">SUMPRODUCT(--(IFERROR(HOUR(Flights_2026_09_303334353637345[entry_hour]),-1)=HOUR(AF829)),--(IFERROR(Flights_2026_09_303334353637345[entry_sector],"")=AG829),--(IFERROR(Flights_2026_09_303334353637345[nfl],-1)&gt;=AH829),--(IFERROR(Flights_2026_09_303334353637345[nfl],-1)&lt;=IF(AH829=450,450,AH829+9)))</f>
        <v>0</v>
      </c>
    </row>
    <row r="830" spans="32:35" x14ac:dyDescent="0.2">
      <c r="AF830" s="2">
        <v>0.83333333333333337</v>
      </c>
      <c r="AG830" t="s">
        <v>744</v>
      </c>
      <c r="AH830" s="17">
        <v>420</v>
      </c>
      <c r="AI830" s="17" cm="1">
        <f t="array" ref="AI830">SUMPRODUCT(--(IFERROR(HOUR(Flights_2026_09_303334353637345[entry_hour]),-1)=HOUR(AF830)),--(IFERROR(Flights_2026_09_303334353637345[entry_sector],"")=AG830),--(IFERROR(Flights_2026_09_303334353637345[nfl],-1)&gt;=AH830),--(IFERROR(Flights_2026_09_303334353637345[nfl],-1)&lt;=IF(AH830=450,450,AH830+9)))</f>
        <v>0</v>
      </c>
    </row>
    <row r="831" spans="32:35" x14ac:dyDescent="0.2">
      <c r="AF831" s="2">
        <v>0.83333333333333337</v>
      </c>
      <c r="AG831" t="s">
        <v>744</v>
      </c>
      <c r="AH831" s="17">
        <v>430</v>
      </c>
      <c r="AI831" s="17" cm="1">
        <f t="array" ref="AI831">SUMPRODUCT(--(IFERROR(HOUR(Flights_2026_09_303334353637345[entry_hour]),-1)=HOUR(AF831)),--(IFERROR(Flights_2026_09_303334353637345[entry_sector],"")=AG831),--(IFERROR(Flights_2026_09_303334353637345[nfl],-1)&gt;=AH831),--(IFERROR(Flights_2026_09_303334353637345[nfl],-1)&lt;=IF(AH831=450,450,AH831+9)))</f>
        <v>0</v>
      </c>
    </row>
    <row r="832" spans="32:35" x14ac:dyDescent="0.2">
      <c r="AF832" s="2">
        <v>0.83333333333333337</v>
      </c>
      <c r="AG832" t="s">
        <v>744</v>
      </c>
      <c r="AH832" s="17">
        <v>440</v>
      </c>
      <c r="AI832" s="17" cm="1">
        <f t="array" ref="AI832">SUMPRODUCT(--(IFERROR(HOUR(Flights_2026_09_303334353637345[entry_hour]),-1)=HOUR(AF832)),--(IFERROR(Flights_2026_09_303334353637345[entry_sector],"")=AG832),--(IFERROR(Flights_2026_09_303334353637345[nfl],-1)&gt;=AH832),--(IFERROR(Flights_2026_09_303334353637345[nfl],-1)&lt;=IF(AH832=450,450,AH832+9)))</f>
        <v>0</v>
      </c>
    </row>
    <row r="833" spans="32:35" x14ac:dyDescent="0.2">
      <c r="AF833" s="2">
        <v>0.83333333333333337</v>
      </c>
      <c r="AG833" t="s">
        <v>744</v>
      </c>
      <c r="AH833" s="17">
        <v>450</v>
      </c>
      <c r="AI833" s="17" cm="1">
        <f t="array" ref="AI833">SUMPRODUCT(--(IFERROR(HOUR(Flights_2026_09_303334353637345[entry_hour]),-1)=HOUR(AF833)),--(IFERROR(Flights_2026_09_303334353637345[entry_sector],"")=AG833),--(IFERROR(Flights_2026_09_303334353637345[nfl],-1)&gt;=AH833),--(IFERROR(Flights_2026_09_303334353637345[nfl],-1)&lt;=IF(AH833=450,450,AH833+9)))</f>
        <v>0</v>
      </c>
    </row>
    <row r="834" spans="32:35" x14ac:dyDescent="0.2">
      <c r="AF834" s="2">
        <v>0.83333333333333337</v>
      </c>
      <c r="AG834" t="s">
        <v>745</v>
      </c>
      <c r="AH834" s="17">
        <v>200</v>
      </c>
      <c r="AI834" s="17" cm="1">
        <f t="array" ref="AI834">SUMPRODUCT(--(IFERROR(HOUR(Flights_2026_09_303334353637345[entry_hour]),-1)=HOUR(AF834)),--(IFERROR(Flights_2026_09_303334353637345[entry_sector],"")=AG834),--(IFERROR(Flights_2026_09_303334353637345[nfl],-1)&gt;=AH834),--(IFERROR(Flights_2026_09_303334353637345[nfl],-1)&lt;=IF(AH834=450,450,AH834+9)))</f>
        <v>0</v>
      </c>
    </row>
    <row r="835" spans="32:35" x14ac:dyDescent="0.2">
      <c r="AF835" s="2">
        <v>0.83333333333333337</v>
      </c>
      <c r="AG835" t="s">
        <v>745</v>
      </c>
      <c r="AH835" s="17">
        <v>210</v>
      </c>
      <c r="AI835" s="17" cm="1">
        <f t="array" ref="AI835">SUMPRODUCT(--(IFERROR(HOUR(Flights_2026_09_303334353637345[entry_hour]),-1)=HOUR(AF835)),--(IFERROR(Flights_2026_09_303334353637345[entry_sector],"")=AG835),--(IFERROR(Flights_2026_09_303334353637345[nfl],-1)&gt;=AH835),--(IFERROR(Flights_2026_09_303334353637345[nfl],-1)&lt;=IF(AH835=450,450,AH835+9)))</f>
        <v>0</v>
      </c>
    </row>
    <row r="836" spans="32:35" x14ac:dyDescent="0.2">
      <c r="AF836" s="2">
        <v>0.83333333333333337</v>
      </c>
      <c r="AG836" t="s">
        <v>745</v>
      </c>
      <c r="AH836" s="17">
        <v>220</v>
      </c>
      <c r="AI836" s="17" cm="1">
        <f t="array" ref="AI836">SUMPRODUCT(--(IFERROR(HOUR(Flights_2026_09_303334353637345[entry_hour]),-1)=HOUR(AF836)),--(IFERROR(Flights_2026_09_303334353637345[entry_sector],"")=AG836),--(IFERROR(Flights_2026_09_303334353637345[nfl],-1)&gt;=AH836),--(IFERROR(Flights_2026_09_303334353637345[nfl],-1)&lt;=IF(AH836=450,450,AH836+9)))</f>
        <v>0</v>
      </c>
    </row>
    <row r="837" spans="32:35" x14ac:dyDescent="0.2">
      <c r="AF837" s="2">
        <v>0.83333333333333337</v>
      </c>
      <c r="AG837" t="s">
        <v>745</v>
      </c>
      <c r="AH837" s="17">
        <v>230</v>
      </c>
      <c r="AI837" s="17" cm="1">
        <f t="array" ref="AI837">SUMPRODUCT(--(IFERROR(HOUR(Flights_2026_09_303334353637345[entry_hour]),-1)=HOUR(AF837)),--(IFERROR(Flights_2026_09_303334353637345[entry_sector],"")=AG837),--(IFERROR(Flights_2026_09_303334353637345[nfl],-1)&gt;=AH837),--(IFERROR(Flights_2026_09_303334353637345[nfl],-1)&lt;=IF(AH837=450,450,AH837+9)))</f>
        <v>0</v>
      </c>
    </row>
    <row r="838" spans="32:35" x14ac:dyDescent="0.2">
      <c r="AF838" s="2">
        <v>0.83333333333333337</v>
      </c>
      <c r="AG838" t="s">
        <v>745</v>
      </c>
      <c r="AH838" s="17">
        <v>240</v>
      </c>
      <c r="AI838" s="17" cm="1">
        <f t="array" ref="AI838">SUMPRODUCT(--(IFERROR(HOUR(Flights_2026_09_303334353637345[entry_hour]),-1)=HOUR(AF838)),--(IFERROR(Flights_2026_09_303334353637345[entry_sector],"")=AG838),--(IFERROR(Flights_2026_09_303334353637345[nfl],-1)&gt;=AH838),--(IFERROR(Flights_2026_09_303334353637345[nfl],-1)&lt;=IF(AH838=450,450,AH838+9)))</f>
        <v>0</v>
      </c>
    </row>
    <row r="839" spans="32:35" x14ac:dyDescent="0.2">
      <c r="AF839" s="2">
        <v>0.83333333333333337</v>
      </c>
      <c r="AG839" t="s">
        <v>745</v>
      </c>
      <c r="AH839" s="17">
        <v>250</v>
      </c>
      <c r="AI839" s="17" cm="1">
        <f t="array" ref="AI839">SUMPRODUCT(--(IFERROR(HOUR(Flights_2026_09_303334353637345[entry_hour]),-1)=HOUR(AF839)),--(IFERROR(Flights_2026_09_303334353637345[entry_sector],"")=AG839),--(IFERROR(Flights_2026_09_303334353637345[nfl],-1)&gt;=AH839),--(IFERROR(Flights_2026_09_303334353637345[nfl],-1)&lt;=IF(AH839=450,450,AH839+9)))</f>
        <v>0</v>
      </c>
    </row>
    <row r="840" spans="32:35" x14ac:dyDescent="0.2">
      <c r="AF840" s="2">
        <v>0.83333333333333337</v>
      </c>
      <c r="AG840" t="s">
        <v>745</v>
      </c>
      <c r="AH840" s="17">
        <v>260</v>
      </c>
      <c r="AI840" s="17" cm="1">
        <f t="array" ref="AI840">SUMPRODUCT(--(IFERROR(HOUR(Flights_2026_09_303334353637345[entry_hour]),-1)=HOUR(AF840)),--(IFERROR(Flights_2026_09_303334353637345[entry_sector],"")=AG840),--(IFERROR(Flights_2026_09_303334353637345[nfl],-1)&gt;=AH840),--(IFERROR(Flights_2026_09_303334353637345[nfl],-1)&lt;=IF(AH840=450,450,AH840+9)))</f>
        <v>0</v>
      </c>
    </row>
    <row r="841" spans="32:35" x14ac:dyDescent="0.2">
      <c r="AF841" s="2">
        <v>0.83333333333333337</v>
      </c>
      <c r="AG841" t="s">
        <v>745</v>
      </c>
      <c r="AH841" s="17">
        <v>270</v>
      </c>
      <c r="AI841" s="17" cm="1">
        <f t="array" ref="AI841">SUMPRODUCT(--(IFERROR(HOUR(Flights_2026_09_303334353637345[entry_hour]),-1)=HOUR(AF841)),--(IFERROR(Flights_2026_09_303334353637345[entry_sector],"")=AG841),--(IFERROR(Flights_2026_09_303334353637345[nfl],-1)&gt;=AH841),--(IFERROR(Flights_2026_09_303334353637345[nfl],-1)&lt;=IF(AH841=450,450,AH841+9)))</f>
        <v>0</v>
      </c>
    </row>
    <row r="842" spans="32:35" x14ac:dyDescent="0.2">
      <c r="AF842" s="2">
        <v>0.83333333333333337</v>
      </c>
      <c r="AG842" t="s">
        <v>745</v>
      </c>
      <c r="AH842" s="17">
        <v>280</v>
      </c>
      <c r="AI842" s="17" cm="1">
        <f t="array" ref="AI842">SUMPRODUCT(--(IFERROR(HOUR(Flights_2026_09_303334353637345[entry_hour]),-1)=HOUR(AF842)),--(IFERROR(Flights_2026_09_303334353637345[entry_sector],"")=AG842),--(IFERROR(Flights_2026_09_303334353637345[nfl],-1)&gt;=AH842),--(IFERROR(Flights_2026_09_303334353637345[nfl],-1)&lt;=IF(AH842=450,450,AH842+9)))</f>
        <v>0</v>
      </c>
    </row>
    <row r="843" spans="32:35" x14ac:dyDescent="0.2">
      <c r="AF843" s="2">
        <v>0.83333333333333337</v>
      </c>
      <c r="AG843" t="s">
        <v>745</v>
      </c>
      <c r="AH843" s="17">
        <v>290</v>
      </c>
      <c r="AI843" s="17" cm="1">
        <f t="array" ref="AI843">SUMPRODUCT(--(IFERROR(HOUR(Flights_2026_09_303334353637345[entry_hour]),-1)=HOUR(AF843)),--(IFERROR(Flights_2026_09_303334353637345[entry_sector],"")=AG843),--(IFERROR(Flights_2026_09_303334353637345[nfl],-1)&gt;=AH843),--(IFERROR(Flights_2026_09_303334353637345[nfl],-1)&lt;=IF(AH843=450,450,AH843+9)))</f>
        <v>0</v>
      </c>
    </row>
    <row r="844" spans="32:35" x14ac:dyDescent="0.2">
      <c r="AF844" s="2">
        <v>0.83333333333333337</v>
      </c>
      <c r="AG844" t="s">
        <v>745</v>
      </c>
      <c r="AH844" s="17">
        <v>300</v>
      </c>
      <c r="AI844" s="17" cm="1">
        <f t="array" ref="AI844">SUMPRODUCT(--(IFERROR(HOUR(Flights_2026_09_303334353637345[entry_hour]),-1)=HOUR(AF844)),--(IFERROR(Flights_2026_09_303334353637345[entry_sector],"")=AG844),--(IFERROR(Flights_2026_09_303334353637345[nfl],-1)&gt;=AH844),--(IFERROR(Flights_2026_09_303334353637345[nfl],-1)&lt;=IF(AH844=450,450,AH844+9)))</f>
        <v>0</v>
      </c>
    </row>
    <row r="845" spans="32:35" x14ac:dyDescent="0.2">
      <c r="AF845" s="2">
        <v>0.83333333333333337</v>
      </c>
      <c r="AG845" t="s">
        <v>745</v>
      </c>
      <c r="AH845" s="17">
        <v>310</v>
      </c>
      <c r="AI845" s="17" cm="1">
        <f t="array" ref="AI845">SUMPRODUCT(--(IFERROR(HOUR(Flights_2026_09_303334353637345[entry_hour]),-1)=HOUR(AF845)),--(IFERROR(Flights_2026_09_303334353637345[entry_sector],"")=AG845),--(IFERROR(Flights_2026_09_303334353637345[nfl],-1)&gt;=AH845),--(IFERROR(Flights_2026_09_303334353637345[nfl],-1)&lt;=IF(AH845=450,450,AH845+9)))</f>
        <v>0</v>
      </c>
    </row>
    <row r="846" spans="32:35" x14ac:dyDescent="0.2">
      <c r="AF846" s="2">
        <v>0.83333333333333337</v>
      </c>
      <c r="AG846" t="s">
        <v>745</v>
      </c>
      <c r="AH846" s="17">
        <v>320</v>
      </c>
      <c r="AI846" s="17" cm="1">
        <f t="array" ref="AI846">SUMPRODUCT(--(IFERROR(HOUR(Flights_2026_09_303334353637345[entry_hour]),-1)=HOUR(AF846)),--(IFERROR(Flights_2026_09_303334353637345[entry_sector],"")=AG846),--(IFERROR(Flights_2026_09_303334353637345[nfl],-1)&gt;=AH846),--(IFERROR(Flights_2026_09_303334353637345[nfl],-1)&lt;=IF(AH846=450,450,AH846+9)))</f>
        <v>0</v>
      </c>
    </row>
    <row r="847" spans="32:35" x14ac:dyDescent="0.2">
      <c r="AF847" s="2">
        <v>0.83333333333333337</v>
      </c>
      <c r="AG847" t="s">
        <v>745</v>
      </c>
      <c r="AH847" s="17">
        <v>330</v>
      </c>
      <c r="AI847" s="17" cm="1">
        <f t="array" ref="AI847">SUMPRODUCT(--(IFERROR(HOUR(Flights_2026_09_303334353637345[entry_hour]),-1)=HOUR(AF847)),--(IFERROR(Flights_2026_09_303334353637345[entry_sector],"")=AG847),--(IFERROR(Flights_2026_09_303334353637345[nfl],-1)&gt;=AH847),--(IFERROR(Flights_2026_09_303334353637345[nfl],-1)&lt;=IF(AH847=450,450,AH847+9)))</f>
        <v>1</v>
      </c>
    </row>
    <row r="848" spans="32:35" x14ac:dyDescent="0.2">
      <c r="AF848" s="2">
        <v>0.83333333333333337</v>
      </c>
      <c r="AG848" t="s">
        <v>745</v>
      </c>
      <c r="AH848" s="17">
        <v>340</v>
      </c>
      <c r="AI848" s="17" cm="1">
        <f t="array" ref="AI848">SUMPRODUCT(--(IFERROR(HOUR(Flights_2026_09_303334353637345[entry_hour]),-1)=HOUR(AF848)),--(IFERROR(Flights_2026_09_303334353637345[entry_sector],"")=AG848),--(IFERROR(Flights_2026_09_303334353637345[nfl],-1)&gt;=AH848),--(IFERROR(Flights_2026_09_303334353637345[nfl],-1)&lt;=IF(AH848=450,450,AH848+9)))</f>
        <v>0</v>
      </c>
    </row>
    <row r="849" spans="32:35" x14ac:dyDescent="0.2">
      <c r="AF849" s="2">
        <v>0.83333333333333337</v>
      </c>
      <c r="AG849" t="s">
        <v>745</v>
      </c>
      <c r="AH849" s="17">
        <v>350</v>
      </c>
      <c r="AI849" s="17" cm="1">
        <f t="array" ref="AI849">SUMPRODUCT(--(IFERROR(HOUR(Flights_2026_09_303334353637345[entry_hour]),-1)=HOUR(AF849)),--(IFERROR(Flights_2026_09_303334353637345[entry_sector],"")=AG849),--(IFERROR(Flights_2026_09_303334353637345[nfl],-1)&gt;=AH849),--(IFERROR(Flights_2026_09_303334353637345[nfl],-1)&lt;=IF(AH849=450,450,AH849+9)))</f>
        <v>1</v>
      </c>
    </row>
    <row r="850" spans="32:35" x14ac:dyDescent="0.2">
      <c r="AF850" s="2">
        <v>0.83333333333333337</v>
      </c>
      <c r="AG850" t="s">
        <v>745</v>
      </c>
      <c r="AH850" s="17">
        <v>360</v>
      </c>
      <c r="AI850" s="17" cm="1">
        <f t="array" ref="AI850">SUMPRODUCT(--(IFERROR(HOUR(Flights_2026_09_303334353637345[entry_hour]),-1)=HOUR(AF850)),--(IFERROR(Flights_2026_09_303334353637345[entry_sector],"")=AG850),--(IFERROR(Flights_2026_09_303334353637345[nfl],-1)&gt;=AH850),--(IFERROR(Flights_2026_09_303334353637345[nfl],-1)&lt;=IF(AH850=450,450,AH850+9)))</f>
        <v>0</v>
      </c>
    </row>
    <row r="851" spans="32:35" x14ac:dyDescent="0.2">
      <c r="AF851" s="2">
        <v>0.83333333333333337</v>
      </c>
      <c r="AG851" t="s">
        <v>745</v>
      </c>
      <c r="AH851" s="17">
        <v>370</v>
      </c>
      <c r="AI851" s="17" cm="1">
        <f t="array" ref="AI851">SUMPRODUCT(--(IFERROR(HOUR(Flights_2026_09_303334353637345[entry_hour]),-1)=HOUR(AF851)),--(IFERROR(Flights_2026_09_303334353637345[entry_sector],"")=AG851),--(IFERROR(Flights_2026_09_303334353637345[nfl],-1)&gt;=AH851),--(IFERROR(Flights_2026_09_303334353637345[nfl],-1)&lt;=IF(AH851=450,450,AH851+9)))</f>
        <v>0</v>
      </c>
    </row>
    <row r="852" spans="32:35" x14ac:dyDescent="0.2">
      <c r="AF852" s="2">
        <v>0.83333333333333337</v>
      </c>
      <c r="AG852" t="s">
        <v>745</v>
      </c>
      <c r="AH852" s="17">
        <v>380</v>
      </c>
      <c r="AI852" s="17" cm="1">
        <f t="array" ref="AI852">SUMPRODUCT(--(IFERROR(HOUR(Flights_2026_09_303334353637345[entry_hour]),-1)=HOUR(AF852)),--(IFERROR(Flights_2026_09_303334353637345[entry_sector],"")=AG852),--(IFERROR(Flights_2026_09_303334353637345[nfl],-1)&gt;=AH852),--(IFERROR(Flights_2026_09_303334353637345[nfl],-1)&lt;=IF(AH852=450,450,AH852+9)))</f>
        <v>0</v>
      </c>
    </row>
    <row r="853" spans="32:35" x14ac:dyDescent="0.2">
      <c r="AF853" s="2">
        <v>0.83333333333333337</v>
      </c>
      <c r="AG853" t="s">
        <v>745</v>
      </c>
      <c r="AH853" s="17">
        <v>390</v>
      </c>
      <c r="AI853" s="17" cm="1">
        <f t="array" ref="AI853">SUMPRODUCT(--(IFERROR(HOUR(Flights_2026_09_303334353637345[entry_hour]),-1)=HOUR(AF853)),--(IFERROR(Flights_2026_09_303334353637345[entry_sector],"")=AG853),--(IFERROR(Flights_2026_09_303334353637345[nfl],-1)&gt;=AH853),--(IFERROR(Flights_2026_09_303334353637345[nfl],-1)&lt;=IF(AH853=450,450,AH853+9)))</f>
        <v>0</v>
      </c>
    </row>
    <row r="854" spans="32:35" x14ac:dyDescent="0.2">
      <c r="AF854" s="2">
        <v>0.83333333333333337</v>
      </c>
      <c r="AG854" t="s">
        <v>745</v>
      </c>
      <c r="AH854" s="17">
        <v>400</v>
      </c>
      <c r="AI854" s="17" cm="1">
        <f t="array" ref="AI854">SUMPRODUCT(--(IFERROR(HOUR(Flights_2026_09_303334353637345[entry_hour]),-1)=HOUR(AF854)),--(IFERROR(Flights_2026_09_303334353637345[entry_sector],"")=AG854),--(IFERROR(Flights_2026_09_303334353637345[nfl],-1)&gt;=AH854),--(IFERROR(Flights_2026_09_303334353637345[nfl],-1)&lt;=IF(AH854=450,450,AH854+9)))</f>
        <v>0</v>
      </c>
    </row>
    <row r="855" spans="32:35" x14ac:dyDescent="0.2">
      <c r="AF855" s="2">
        <v>0.83333333333333337</v>
      </c>
      <c r="AG855" t="s">
        <v>745</v>
      </c>
      <c r="AH855" s="17">
        <v>410</v>
      </c>
      <c r="AI855" s="17" cm="1">
        <f t="array" ref="AI855">SUMPRODUCT(--(IFERROR(HOUR(Flights_2026_09_303334353637345[entry_hour]),-1)=HOUR(AF855)),--(IFERROR(Flights_2026_09_303334353637345[entry_sector],"")=AG855),--(IFERROR(Flights_2026_09_303334353637345[nfl],-1)&gt;=AH855),--(IFERROR(Flights_2026_09_303334353637345[nfl],-1)&lt;=IF(AH855=450,450,AH855+9)))</f>
        <v>0</v>
      </c>
    </row>
    <row r="856" spans="32:35" x14ac:dyDescent="0.2">
      <c r="AF856" s="2">
        <v>0.83333333333333337</v>
      </c>
      <c r="AG856" t="s">
        <v>745</v>
      </c>
      <c r="AH856" s="17">
        <v>420</v>
      </c>
      <c r="AI856" s="17" cm="1">
        <f t="array" ref="AI856">SUMPRODUCT(--(IFERROR(HOUR(Flights_2026_09_303334353637345[entry_hour]),-1)=HOUR(AF856)),--(IFERROR(Flights_2026_09_303334353637345[entry_sector],"")=AG856),--(IFERROR(Flights_2026_09_303334353637345[nfl],-1)&gt;=AH856),--(IFERROR(Flights_2026_09_303334353637345[nfl],-1)&lt;=IF(AH856=450,450,AH856+9)))</f>
        <v>0</v>
      </c>
    </row>
    <row r="857" spans="32:35" x14ac:dyDescent="0.2">
      <c r="AF857" s="2">
        <v>0.83333333333333337</v>
      </c>
      <c r="AG857" t="s">
        <v>745</v>
      </c>
      <c r="AH857" s="17">
        <v>430</v>
      </c>
      <c r="AI857" s="17" cm="1">
        <f t="array" ref="AI857">SUMPRODUCT(--(IFERROR(HOUR(Flights_2026_09_303334353637345[entry_hour]),-1)=HOUR(AF857)),--(IFERROR(Flights_2026_09_303334353637345[entry_sector],"")=AG857),--(IFERROR(Flights_2026_09_303334353637345[nfl],-1)&gt;=AH857),--(IFERROR(Flights_2026_09_303334353637345[nfl],-1)&lt;=IF(AH857=450,450,AH857+9)))</f>
        <v>0</v>
      </c>
    </row>
    <row r="858" spans="32:35" x14ac:dyDescent="0.2">
      <c r="AF858" s="2">
        <v>0.83333333333333337</v>
      </c>
      <c r="AG858" t="s">
        <v>745</v>
      </c>
      <c r="AH858" s="17">
        <v>440</v>
      </c>
      <c r="AI858" s="17" cm="1">
        <f t="array" ref="AI858">SUMPRODUCT(--(IFERROR(HOUR(Flights_2026_09_303334353637345[entry_hour]),-1)=HOUR(AF858)),--(IFERROR(Flights_2026_09_303334353637345[entry_sector],"")=AG858),--(IFERROR(Flights_2026_09_303334353637345[nfl],-1)&gt;=AH858),--(IFERROR(Flights_2026_09_303334353637345[nfl],-1)&lt;=IF(AH858=450,450,AH858+9)))</f>
        <v>0</v>
      </c>
    </row>
    <row r="859" spans="32:35" x14ac:dyDescent="0.2">
      <c r="AF859" s="2">
        <v>0.83333333333333337</v>
      </c>
      <c r="AG859" t="s">
        <v>745</v>
      </c>
      <c r="AH859" s="17">
        <v>450</v>
      </c>
      <c r="AI859" s="17" cm="1">
        <f t="array" ref="AI859">SUMPRODUCT(--(IFERROR(HOUR(Flights_2026_09_303334353637345[entry_hour]),-1)=HOUR(AF859)),--(IFERROR(Flights_2026_09_303334353637345[entry_sector],"")=AG859),--(IFERROR(Flights_2026_09_303334353637345[nfl],-1)&gt;=AH859),--(IFERROR(Flights_2026_09_303334353637345[nfl],-1)&lt;=IF(AH859=450,450,AH859+9)))</f>
        <v>1</v>
      </c>
    </row>
    <row r="860" spans="32:35" x14ac:dyDescent="0.2">
      <c r="AF860" s="2">
        <v>0.83333333333333337</v>
      </c>
      <c r="AG860" t="s">
        <v>840</v>
      </c>
      <c r="AH860" s="17">
        <v>200</v>
      </c>
      <c r="AI860" s="17" cm="1">
        <f t="array" ref="AI860">SUMPRODUCT(--(IFERROR(HOUR(Flights_2026_09_303334353637345[entry_hour]),-1)=HOUR(AF860)),--(IFERROR(Flights_2026_09_303334353637345[entry_sector],"")=AG860),--(IFERROR(Flights_2026_09_303334353637345[nfl],-1)&gt;=AH860),--(IFERROR(Flights_2026_09_303334353637345[nfl],-1)&lt;=IF(AH860=450,450,AH860+9)))</f>
        <v>0</v>
      </c>
    </row>
    <row r="861" spans="32:35" x14ac:dyDescent="0.2">
      <c r="AF861" s="2">
        <v>0.83333333333333337</v>
      </c>
      <c r="AG861" t="s">
        <v>840</v>
      </c>
      <c r="AH861" s="17">
        <v>210</v>
      </c>
      <c r="AI861" s="17" cm="1">
        <f t="array" ref="AI861">SUMPRODUCT(--(IFERROR(HOUR(Flights_2026_09_303334353637345[entry_hour]),-1)=HOUR(AF861)),--(IFERROR(Flights_2026_09_303334353637345[entry_sector],"")=AG861),--(IFERROR(Flights_2026_09_303334353637345[nfl],-1)&gt;=AH861),--(IFERROR(Flights_2026_09_303334353637345[nfl],-1)&lt;=IF(AH861=450,450,AH861+9)))</f>
        <v>0</v>
      </c>
    </row>
    <row r="862" spans="32:35" x14ac:dyDescent="0.2">
      <c r="AF862" s="2">
        <v>0.83333333333333337</v>
      </c>
      <c r="AG862" t="s">
        <v>840</v>
      </c>
      <c r="AH862" s="17">
        <v>220</v>
      </c>
      <c r="AI862" s="17" cm="1">
        <f t="array" ref="AI862">SUMPRODUCT(--(IFERROR(HOUR(Flights_2026_09_303334353637345[entry_hour]),-1)=HOUR(AF862)),--(IFERROR(Flights_2026_09_303334353637345[entry_sector],"")=AG862),--(IFERROR(Flights_2026_09_303334353637345[nfl],-1)&gt;=AH862),--(IFERROR(Flights_2026_09_303334353637345[nfl],-1)&lt;=IF(AH862=450,450,AH862+9)))</f>
        <v>0</v>
      </c>
    </row>
    <row r="863" spans="32:35" x14ac:dyDescent="0.2">
      <c r="AF863" s="2">
        <v>0.83333333333333337</v>
      </c>
      <c r="AG863" t="s">
        <v>840</v>
      </c>
      <c r="AH863" s="17">
        <v>230</v>
      </c>
      <c r="AI863" s="17" cm="1">
        <f t="array" ref="AI863">SUMPRODUCT(--(IFERROR(HOUR(Flights_2026_09_303334353637345[entry_hour]),-1)=HOUR(AF863)),--(IFERROR(Flights_2026_09_303334353637345[entry_sector],"")=AG863),--(IFERROR(Flights_2026_09_303334353637345[nfl],-1)&gt;=AH863),--(IFERROR(Flights_2026_09_303334353637345[nfl],-1)&lt;=IF(AH863=450,450,AH863+9)))</f>
        <v>0</v>
      </c>
    </row>
    <row r="864" spans="32:35" x14ac:dyDescent="0.2">
      <c r="AF864" s="2">
        <v>0.83333333333333337</v>
      </c>
      <c r="AG864" t="s">
        <v>840</v>
      </c>
      <c r="AH864" s="17">
        <v>240</v>
      </c>
      <c r="AI864" s="17" cm="1">
        <f t="array" ref="AI864">SUMPRODUCT(--(IFERROR(HOUR(Flights_2026_09_303334353637345[entry_hour]),-1)=HOUR(AF864)),--(IFERROR(Flights_2026_09_303334353637345[entry_sector],"")=AG864),--(IFERROR(Flights_2026_09_303334353637345[nfl],-1)&gt;=AH864),--(IFERROR(Flights_2026_09_303334353637345[nfl],-1)&lt;=IF(AH864=450,450,AH864+9)))</f>
        <v>0</v>
      </c>
    </row>
    <row r="865" spans="32:35" x14ac:dyDescent="0.2">
      <c r="AF865" s="2">
        <v>0.83333333333333337</v>
      </c>
      <c r="AG865" t="s">
        <v>840</v>
      </c>
      <c r="AH865" s="17">
        <v>250</v>
      </c>
      <c r="AI865" s="17" cm="1">
        <f t="array" ref="AI865">SUMPRODUCT(--(IFERROR(HOUR(Flights_2026_09_303334353637345[entry_hour]),-1)=HOUR(AF865)),--(IFERROR(Flights_2026_09_303334353637345[entry_sector],"")=AG865),--(IFERROR(Flights_2026_09_303334353637345[nfl],-1)&gt;=AH865),--(IFERROR(Flights_2026_09_303334353637345[nfl],-1)&lt;=IF(AH865=450,450,AH865+9)))</f>
        <v>0</v>
      </c>
    </row>
    <row r="866" spans="32:35" x14ac:dyDescent="0.2">
      <c r="AF866" s="2">
        <v>0.83333333333333337</v>
      </c>
      <c r="AG866" t="s">
        <v>840</v>
      </c>
      <c r="AH866" s="17">
        <v>260</v>
      </c>
      <c r="AI866" s="17" cm="1">
        <f t="array" ref="AI866">SUMPRODUCT(--(IFERROR(HOUR(Flights_2026_09_303334353637345[entry_hour]),-1)=HOUR(AF866)),--(IFERROR(Flights_2026_09_303334353637345[entry_sector],"")=AG866),--(IFERROR(Flights_2026_09_303334353637345[nfl],-1)&gt;=AH866),--(IFERROR(Flights_2026_09_303334353637345[nfl],-1)&lt;=IF(AH866=450,450,AH866+9)))</f>
        <v>0</v>
      </c>
    </row>
    <row r="867" spans="32:35" x14ac:dyDescent="0.2">
      <c r="AF867" s="2">
        <v>0.83333333333333337</v>
      </c>
      <c r="AG867" t="s">
        <v>840</v>
      </c>
      <c r="AH867" s="17">
        <v>270</v>
      </c>
      <c r="AI867" s="17" cm="1">
        <f t="array" ref="AI867">SUMPRODUCT(--(IFERROR(HOUR(Flights_2026_09_303334353637345[entry_hour]),-1)=HOUR(AF867)),--(IFERROR(Flights_2026_09_303334353637345[entry_sector],"")=AG867),--(IFERROR(Flights_2026_09_303334353637345[nfl],-1)&gt;=AH867),--(IFERROR(Flights_2026_09_303334353637345[nfl],-1)&lt;=IF(AH867=450,450,AH867+9)))</f>
        <v>0</v>
      </c>
    </row>
    <row r="868" spans="32:35" x14ac:dyDescent="0.2">
      <c r="AF868" s="2">
        <v>0.83333333333333337</v>
      </c>
      <c r="AG868" t="s">
        <v>840</v>
      </c>
      <c r="AH868" s="17">
        <v>280</v>
      </c>
      <c r="AI868" s="17" cm="1">
        <f t="array" ref="AI868">SUMPRODUCT(--(IFERROR(HOUR(Flights_2026_09_303334353637345[entry_hour]),-1)=HOUR(AF868)),--(IFERROR(Flights_2026_09_303334353637345[entry_sector],"")=AG868),--(IFERROR(Flights_2026_09_303334353637345[nfl],-1)&gt;=AH868),--(IFERROR(Flights_2026_09_303334353637345[nfl],-1)&lt;=IF(AH868=450,450,AH868+9)))</f>
        <v>0</v>
      </c>
    </row>
    <row r="869" spans="32:35" x14ac:dyDescent="0.2">
      <c r="AF869" s="2">
        <v>0.83333333333333337</v>
      </c>
      <c r="AG869" t="s">
        <v>840</v>
      </c>
      <c r="AH869" s="17">
        <v>290</v>
      </c>
      <c r="AI869" s="17" cm="1">
        <f t="array" ref="AI869">SUMPRODUCT(--(IFERROR(HOUR(Flights_2026_09_303334353637345[entry_hour]),-1)=HOUR(AF869)),--(IFERROR(Flights_2026_09_303334353637345[entry_sector],"")=AG869),--(IFERROR(Flights_2026_09_303334353637345[nfl],-1)&gt;=AH869),--(IFERROR(Flights_2026_09_303334353637345[nfl],-1)&lt;=IF(AH869=450,450,AH869+9)))</f>
        <v>0</v>
      </c>
    </row>
    <row r="870" spans="32:35" x14ac:dyDescent="0.2">
      <c r="AF870" s="2">
        <v>0.83333333333333337</v>
      </c>
      <c r="AG870" t="s">
        <v>840</v>
      </c>
      <c r="AH870" s="17">
        <v>300</v>
      </c>
      <c r="AI870" s="17" cm="1">
        <f t="array" ref="AI870">SUMPRODUCT(--(IFERROR(HOUR(Flights_2026_09_303334353637345[entry_hour]),-1)=HOUR(AF870)),--(IFERROR(Flights_2026_09_303334353637345[entry_sector],"")=AG870),--(IFERROR(Flights_2026_09_303334353637345[nfl],-1)&gt;=AH870),--(IFERROR(Flights_2026_09_303334353637345[nfl],-1)&lt;=IF(AH870=450,450,AH870+9)))</f>
        <v>0</v>
      </c>
    </row>
    <row r="871" spans="32:35" x14ac:dyDescent="0.2">
      <c r="AF871" s="2">
        <v>0.83333333333333337</v>
      </c>
      <c r="AG871" t="s">
        <v>840</v>
      </c>
      <c r="AH871" s="17">
        <v>310</v>
      </c>
      <c r="AI871" s="17" cm="1">
        <f t="array" ref="AI871">SUMPRODUCT(--(IFERROR(HOUR(Flights_2026_09_303334353637345[entry_hour]),-1)=HOUR(AF871)),--(IFERROR(Flights_2026_09_303334353637345[entry_sector],"")=AG871),--(IFERROR(Flights_2026_09_303334353637345[nfl],-1)&gt;=AH871),--(IFERROR(Flights_2026_09_303334353637345[nfl],-1)&lt;=IF(AH871=450,450,AH871+9)))</f>
        <v>0</v>
      </c>
    </row>
    <row r="872" spans="32:35" x14ac:dyDescent="0.2">
      <c r="AF872" s="2">
        <v>0.83333333333333337</v>
      </c>
      <c r="AG872" t="s">
        <v>840</v>
      </c>
      <c r="AH872" s="17">
        <v>320</v>
      </c>
      <c r="AI872" s="17" cm="1">
        <f t="array" ref="AI872">SUMPRODUCT(--(IFERROR(HOUR(Flights_2026_09_303334353637345[entry_hour]),-1)=HOUR(AF872)),--(IFERROR(Flights_2026_09_303334353637345[entry_sector],"")=AG872),--(IFERROR(Flights_2026_09_303334353637345[nfl],-1)&gt;=AH872),--(IFERROR(Flights_2026_09_303334353637345[nfl],-1)&lt;=IF(AH872=450,450,AH872+9)))</f>
        <v>0</v>
      </c>
    </row>
    <row r="873" spans="32:35" x14ac:dyDescent="0.2">
      <c r="AF873" s="2">
        <v>0.83333333333333337</v>
      </c>
      <c r="AG873" t="s">
        <v>840</v>
      </c>
      <c r="AH873" s="17">
        <v>330</v>
      </c>
      <c r="AI873" s="17" cm="1">
        <f t="array" ref="AI873">SUMPRODUCT(--(IFERROR(HOUR(Flights_2026_09_303334353637345[entry_hour]),-1)=HOUR(AF873)),--(IFERROR(Flights_2026_09_303334353637345[entry_sector],"")=AG873),--(IFERROR(Flights_2026_09_303334353637345[nfl],-1)&gt;=AH873),--(IFERROR(Flights_2026_09_303334353637345[nfl],-1)&lt;=IF(AH873=450,450,AH873+9)))</f>
        <v>0</v>
      </c>
    </row>
    <row r="874" spans="32:35" x14ac:dyDescent="0.2">
      <c r="AF874" s="2">
        <v>0.83333333333333337</v>
      </c>
      <c r="AG874" t="s">
        <v>840</v>
      </c>
      <c r="AH874" s="17">
        <v>340</v>
      </c>
      <c r="AI874" s="17" cm="1">
        <f t="array" ref="AI874">SUMPRODUCT(--(IFERROR(HOUR(Flights_2026_09_303334353637345[entry_hour]),-1)=HOUR(AF874)),--(IFERROR(Flights_2026_09_303334353637345[entry_sector],"")=AG874),--(IFERROR(Flights_2026_09_303334353637345[nfl],-1)&gt;=AH874),--(IFERROR(Flights_2026_09_303334353637345[nfl],-1)&lt;=IF(AH874=450,450,AH874+9)))</f>
        <v>0</v>
      </c>
    </row>
    <row r="875" spans="32:35" x14ac:dyDescent="0.2">
      <c r="AF875" s="2">
        <v>0.83333333333333337</v>
      </c>
      <c r="AG875" t="s">
        <v>840</v>
      </c>
      <c r="AH875" s="17">
        <v>350</v>
      </c>
      <c r="AI875" s="17" cm="1">
        <f t="array" ref="AI875">SUMPRODUCT(--(IFERROR(HOUR(Flights_2026_09_303334353637345[entry_hour]),-1)=HOUR(AF875)),--(IFERROR(Flights_2026_09_303334353637345[entry_sector],"")=AG875),--(IFERROR(Flights_2026_09_303334353637345[nfl],-1)&gt;=AH875),--(IFERROR(Flights_2026_09_303334353637345[nfl],-1)&lt;=IF(AH875=450,450,AH875+9)))</f>
        <v>0</v>
      </c>
    </row>
    <row r="876" spans="32:35" x14ac:dyDescent="0.2">
      <c r="AF876" s="2">
        <v>0.83333333333333337</v>
      </c>
      <c r="AG876" t="s">
        <v>840</v>
      </c>
      <c r="AH876" s="17">
        <v>360</v>
      </c>
      <c r="AI876" s="17" cm="1">
        <f t="array" ref="AI876">SUMPRODUCT(--(IFERROR(HOUR(Flights_2026_09_303334353637345[entry_hour]),-1)=HOUR(AF876)),--(IFERROR(Flights_2026_09_303334353637345[entry_sector],"")=AG876),--(IFERROR(Flights_2026_09_303334353637345[nfl],-1)&gt;=AH876),--(IFERROR(Flights_2026_09_303334353637345[nfl],-1)&lt;=IF(AH876=450,450,AH876+9)))</f>
        <v>0</v>
      </c>
    </row>
    <row r="877" spans="32:35" x14ac:dyDescent="0.2">
      <c r="AF877" s="2">
        <v>0.83333333333333337</v>
      </c>
      <c r="AG877" t="s">
        <v>840</v>
      </c>
      <c r="AH877" s="17">
        <v>370</v>
      </c>
      <c r="AI877" s="17" cm="1">
        <f t="array" ref="AI877">SUMPRODUCT(--(IFERROR(HOUR(Flights_2026_09_303334353637345[entry_hour]),-1)=HOUR(AF877)),--(IFERROR(Flights_2026_09_303334353637345[entry_sector],"")=AG877),--(IFERROR(Flights_2026_09_303334353637345[nfl],-1)&gt;=AH877),--(IFERROR(Flights_2026_09_303334353637345[nfl],-1)&lt;=IF(AH877=450,450,AH877+9)))</f>
        <v>0</v>
      </c>
    </row>
    <row r="878" spans="32:35" x14ac:dyDescent="0.2">
      <c r="AF878" s="2">
        <v>0.83333333333333337</v>
      </c>
      <c r="AG878" t="s">
        <v>840</v>
      </c>
      <c r="AH878" s="17">
        <v>380</v>
      </c>
      <c r="AI878" s="17" cm="1">
        <f t="array" ref="AI878">SUMPRODUCT(--(IFERROR(HOUR(Flights_2026_09_303334353637345[entry_hour]),-1)=HOUR(AF878)),--(IFERROR(Flights_2026_09_303334353637345[entry_sector],"")=AG878),--(IFERROR(Flights_2026_09_303334353637345[nfl],-1)&gt;=AH878),--(IFERROR(Flights_2026_09_303334353637345[nfl],-1)&lt;=IF(AH878=450,450,AH878+9)))</f>
        <v>0</v>
      </c>
    </row>
    <row r="879" spans="32:35" x14ac:dyDescent="0.2">
      <c r="AF879" s="2">
        <v>0.83333333333333337</v>
      </c>
      <c r="AG879" t="s">
        <v>840</v>
      </c>
      <c r="AH879" s="17">
        <v>390</v>
      </c>
      <c r="AI879" s="17" cm="1">
        <f t="array" ref="AI879">SUMPRODUCT(--(IFERROR(HOUR(Flights_2026_09_303334353637345[entry_hour]),-1)=HOUR(AF879)),--(IFERROR(Flights_2026_09_303334353637345[entry_sector],"")=AG879),--(IFERROR(Flights_2026_09_303334353637345[nfl],-1)&gt;=AH879),--(IFERROR(Flights_2026_09_303334353637345[nfl],-1)&lt;=IF(AH879=450,450,AH879+9)))</f>
        <v>1</v>
      </c>
    </row>
    <row r="880" spans="32:35" x14ac:dyDescent="0.2">
      <c r="AF880" s="2">
        <v>0.83333333333333337</v>
      </c>
      <c r="AG880" t="s">
        <v>840</v>
      </c>
      <c r="AH880" s="17">
        <v>400</v>
      </c>
      <c r="AI880" s="17" cm="1">
        <f t="array" ref="AI880">SUMPRODUCT(--(IFERROR(HOUR(Flights_2026_09_303334353637345[entry_hour]),-1)=HOUR(AF880)),--(IFERROR(Flights_2026_09_303334353637345[entry_sector],"")=AG880),--(IFERROR(Flights_2026_09_303334353637345[nfl],-1)&gt;=AH880),--(IFERROR(Flights_2026_09_303334353637345[nfl],-1)&lt;=IF(AH880=450,450,AH880+9)))</f>
        <v>0</v>
      </c>
    </row>
    <row r="881" spans="32:35" x14ac:dyDescent="0.2">
      <c r="AF881" s="2">
        <v>0.83333333333333337</v>
      </c>
      <c r="AG881" t="s">
        <v>840</v>
      </c>
      <c r="AH881" s="17">
        <v>410</v>
      </c>
      <c r="AI881" s="17" cm="1">
        <f t="array" ref="AI881">SUMPRODUCT(--(IFERROR(HOUR(Flights_2026_09_303334353637345[entry_hour]),-1)=HOUR(AF881)),--(IFERROR(Flights_2026_09_303334353637345[entry_sector],"")=AG881),--(IFERROR(Flights_2026_09_303334353637345[nfl],-1)&gt;=AH881),--(IFERROR(Flights_2026_09_303334353637345[nfl],-1)&lt;=IF(AH881=450,450,AH881+9)))</f>
        <v>0</v>
      </c>
    </row>
    <row r="882" spans="32:35" x14ac:dyDescent="0.2">
      <c r="AF882" s="2">
        <v>0.83333333333333337</v>
      </c>
      <c r="AG882" t="s">
        <v>840</v>
      </c>
      <c r="AH882" s="17">
        <v>420</v>
      </c>
      <c r="AI882" s="17" cm="1">
        <f t="array" ref="AI882">SUMPRODUCT(--(IFERROR(HOUR(Flights_2026_09_303334353637345[entry_hour]),-1)=HOUR(AF882)),--(IFERROR(Flights_2026_09_303334353637345[entry_sector],"")=AG882),--(IFERROR(Flights_2026_09_303334353637345[nfl],-1)&gt;=AH882),--(IFERROR(Flights_2026_09_303334353637345[nfl],-1)&lt;=IF(AH882=450,450,AH882+9)))</f>
        <v>0</v>
      </c>
    </row>
    <row r="883" spans="32:35" x14ac:dyDescent="0.2">
      <c r="AF883" s="2">
        <v>0.83333333333333337</v>
      </c>
      <c r="AG883" t="s">
        <v>840</v>
      </c>
      <c r="AH883" s="17">
        <v>430</v>
      </c>
      <c r="AI883" s="17" cm="1">
        <f t="array" ref="AI883">SUMPRODUCT(--(IFERROR(HOUR(Flights_2026_09_303334353637345[entry_hour]),-1)=HOUR(AF883)),--(IFERROR(Flights_2026_09_303334353637345[entry_sector],"")=AG883),--(IFERROR(Flights_2026_09_303334353637345[nfl],-1)&gt;=AH883),--(IFERROR(Flights_2026_09_303334353637345[nfl],-1)&lt;=IF(AH883=450,450,AH883+9)))</f>
        <v>0</v>
      </c>
    </row>
    <row r="884" spans="32:35" x14ac:dyDescent="0.2">
      <c r="AF884" s="2">
        <v>0.83333333333333337</v>
      </c>
      <c r="AG884" t="s">
        <v>840</v>
      </c>
      <c r="AH884" s="17">
        <v>440</v>
      </c>
      <c r="AI884" s="17" cm="1">
        <f t="array" ref="AI884">SUMPRODUCT(--(IFERROR(HOUR(Flights_2026_09_303334353637345[entry_hour]),-1)=HOUR(AF884)),--(IFERROR(Flights_2026_09_303334353637345[entry_sector],"")=AG884),--(IFERROR(Flights_2026_09_303334353637345[nfl],-1)&gt;=AH884),--(IFERROR(Flights_2026_09_303334353637345[nfl],-1)&lt;=IF(AH884=450,450,AH884+9)))</f>
        <v>0</v>
      </c>
    </row>
    <row r="885" spans="32:35" x14ac:dyDescent="0.2">
      <c r="AF885" s="2">
        <v>0.83333333333333337</v>
      </c>
      <c r="AG885" t="s">
        <v>840</v>
      </c>
      <c r="AH885" s="17">
        <v>450</v>
      </c>
      <c r="AI885" s="17" cm="1">
        <f t="array" ref="AI885">SUMPRODUCT(--(IFERROR(HOUR(Flights_2026_09_303334353637345[entry_hour]),-1)=HOUR(AF885)),--(IFERROR(Flights_2026_09_303334353637345[entry_sector],"")=AG885),--(IFERROR(Flights_2026_09_303334353637345[nfl],-1)&gt;=AH885),--(IFERROR(Flights_2026_09_303334353637345[nfl],-1)&lt;=IF(AH885=450,450,AH885+9)))</f>
        <v>0</v>
      </c>
    </row>
    <row r="886" spans="32:35" x14ac:dyDescent="0.2">
      <c r="AF886" s="2">
        <v>0.83333333333333337</v>
      </c>
      <c r="AG886" t="s">
        <v>747</v>
      </c>
      <c r="AH886" s="17">
        <v>200</v>
      </c>
      <c r="AI886" s="17" cm="1">
        <f t="array" ref="AI886">SUMPRODUCT(--(IFERROR(HOUR(Flights_2026_09_303334353637345[entry_hour]),-1)=HOUR(AF886)),--(IFERROR(Flights_2026_09_303334353637345[entry_sector],"")=AG886),--(IFERROR(Flights_2026_09_303334353637345[nfl],-1)&gt;=AH886),--(IFERROR(Flights_2026_09_303334353637345[nfl],-1)&lt;=IF(AH886=450,450,AH886+9)))</f>
        <v>0</v>
      </c>
    </row>
    <row r="887" spans="32:35" x14ac:dyDescent="0.2">
      <c r="AF887" s="2">
        <v>0.83333333333333337</v>
      </c>
      <c r="AG887" t="s">
        <v>747</v>
      </c>
      <c r="AH887" s="17">
        <v>210</v>
      </c>
      <c r="AI887" s="17" cm="1">
        <f t="array" ref="AI887">SUMPRODUCT(--(IFERROR(HOUR(Flights_2026_09_303334353637345[entry_hour]),-1)=HOUR(AF887)),--(IFERROR(Flights_2026_09_303334353637345[entry_sector],"")=AG887),--(IFERROR(Flights_2026_09_303334353637345[nfl],-1)&gt;=AH887),--(IFERROR(Flights_2026_09_303334353637345[nfl],-1)&lt;=IF(AH887=450,450,AH887+9)))</f>
        <v>0</v>
      </c>
    </row>
    <row r="888" spans="32:35" x14ac:dyDescent="0.2">
      <c r="AF888" s="2">
        <v>0.83333333333333337</v>
      </c>
      <c r="AG888" t="s">
        <v>747</v>
      </c>
      <c r="AH888" s="17">
        <v>220</v>
      </c>
      <c r="AI888" s="17" cm="1">
        <f t="array" ref="AI888">SUMPRODUCT(--(IFERROR(HOUR(Flights_2026_09_303334353637345[entry_hour]),-1)=HOUR(AF888)),--(IFERROR(Flights_2026_09_303334353637345[entry_sector],"")=AG888),--(IFERROR(Flights_2026_09_303334353637345[nfl],-1)&gt;=AH888),--(IFERROR(Flights_2026_09_303334353637345[nfl],-1)&lt;=IF(AH888=450,450,AH888+9)))</f>
        <v>1</v>
      </c>
    </row>
    <row r="889" spans="32:35" x14ac:dyDescent="0.2">
      <c r="AF889" s="2">
        <v>0.83333333333333337</v>
      </c>
      <c r="AG889" t="s">
        <v>747</v>
      </c>
      <c r="AH889" s="17">
        <v>230</v>
      </c>
      <c r="AI889" s="17" cm="1">
        <f t="array" ref="AI889">SUMPRODUCT(--(IFERROR(HOUR(Flights_2026_09_303334353637345[entry_hour]),-1)=HOUR(AF889)),--(IFERROR(Flights_2026_09_303334353637345[entry_sector],"")=AG889),--(IFERROR(Flights_2026_09_303334353637345[nfl],-1)&gt;=AH889),--(IFERROR(Flights_2026_09_303334353637345[nfl],-1)&lt;=IF(AH889=450,450,AH889+9)))</f>
        <v>0</v>
      </c>
    </row>
    <row r="890" spans="32:35" x14ac:dyDescent="0.2">
      <c r="AF890" s="2">
        <v>0.83333333333333337</v>
      </c>
      <c r="AG890" t="s">
        <v>747</v>
      </c>
      <c r="AH890" s="17">
        <v>240</v>
      </c>
      <c r="AI890" s="17" cm="1">
        <f t="array" ref="AI890">SUMPRODUCT(--(IFERROR(HOUR(Flights_2026_09_303334353637345[entry_hour]),-1)=HOUR(AF890)),--(IFERROR(Flights_2026_09_303334353637345[entry_sector],"")=AG890),--(IFERROR(Flights_2026_09_303334353637345[nfl],-1)&gt;=AH890),--(IFERROR(Flights_2026_09_303334353637345[nfl],-1)&lt;=IF(AH890=450,450,AH890+9)))</f>
        <v>0</v>
      </c>
    </row>
    <row r="891" spans="32:35" x14ac:dyDescent="0.2">
      <c r="AF891" s="2">
        <v>0.83333333333333337</v>
      </c>
      <c r="AG891" t="s">
        <v>747</v>
      </c>
      <c r="AH891" s="17">
        <v>250</v>
      </c>
      <c r="AI891" s="17" cm="1">
        <f t="array" ref="AI891">SUMPRODUCT(--(IFERROR(HOUR(Flights_2026_09_303334353637345[entry_hour]),-1)=HOUR(AF891)),--(IFERROR(Flights_2026_09_303334353637345[entry_sector],"")=AG891),--(IFERROR(Flights_2026_09_303334353637345[nfl],-1)&gt;=AH891),--(IFERROR(Flights_2026_09_303334353637345[nfl],-1)&lt;=IF(AH891=450,450,AH891+9)))</f>
        <v>0</v>
      </c>
    </row>
    <row r="892" spans="32:35" x14ac:dyDescent="0.2">
      <c r="AF892" s="2">
        <v>0.83333333333333337</v>
      </c>
      <c r="AG892" t="s">
        <v>747</v>
      </c>
      <c r="AH892" s="17">
        <v>260</v>
      </c>
      <c r="AI892" s="17" cm="1">
        <f t="array" ref="AI892">SUMPRODUCT(--(IFERROR(HOUR(Flights_2026_09_303334353637345[entry_hour]),-1)=HOUR(AF892)),--(IFERROR(Flights_2026_09_303334353637345[entry_sector],"")=AG892),--(IFERROR(Flights_2026_09_303334353637345[nfl],-1)&gt;=AH892),--(IFERROR(Flights_2026_09_303334353637345[nfl],-1)&lt;=IF(AH892=450,450,AH892+9)))</f>
        <v>0</v>
      </c>
    </row>
    <row r="893" spans="32:35" x14ac:dyDescent="0.2">
      <c r="AF893" s="2">
        <v>0.83333333333333337</v>
      </c>
      <c r="AG893" t="s">
        <v>747</v>
      </c>
      <c r="AH893" s="17">
        <v>270</v>
      </c>
      <c r="AI893" s="17" cm="1">
        <f t="array" ref="AI893">SUMPRODUCT(--(IFERROR(HOUR(Flights_2026_09_303334353637345[entry_hour]),-1)=HOUR(AF893)),--(IFERROR(Flights_2026_09_303334353637345[entry_sector],"")=AG893),--(IFERROR(Flights_2026_09_303334353637345[nfl],-1)&gt;=AH893),--(IFERROR(Flights_2026_09_303334353637345[nfl],-1)&lt;=IF(AH893=450,450,AH893+9)))</f>
        <v>0</v>
      </c>
    </row>
    <row r="894" spans="32:35" x14ac:dyDescent="0.2">
      <c r="AF894" s="2">
        <v>0.83333333333333337</v>
      </c>
      <c r="AG894" t="s">
        <v>747</v>
      </c>
      <c r="AH894" s="17">
        <v>280</v>
      </c>
      <c r="AI894" s="17" cm="1">
        <f t="array" ref="AI894">SUMPRODUCT(--(IFERROR(HOUR(Flights_2026_09_303334353637345[entry_hour]),-1)=HOUR(AF894)),--(IFERROR(Flights_2026_09_303334353637345[entry_sector],"")=AG894),--(IFERROR(Flights_2026_09_303334353637345[nfl],-1)&gt;=AH894),--(IFERROR(Flights_2026_09_303334353637345[nfl],-1)&lt;=IF(AH894=450,450,AH894+9)))</f>
        <v>0</v>
      </c>
    </row>
    <row r="895" spans="32:35" x14ac:dyDescent="0.2">
      <c r="AF895" s="2">
        <v>0.83333333333333337</v>
      </c>
      <c r="AG895" t="s">
        <v>747</v>
      </c>
      <c r="AH895" s="17">
        <v>290</v>
      </c>
      <c r="AI895" s="17" cm="1">
        <f t="array" ref="AI895">SUMPRODUCT(--(IFERROR(HOUR(Flights_2026_09_303334353637345[entry_hour]),-1)=HOUR(AF895)),--(IFERROR(Flights_2026_09_303334353637345[entry_sector],"")=AG895),--(IFERROR(Flights_2026_09_303334353637345[nfl],-1)&gt;=AH895),--(IFERROR(Flights_2026_09_303334353637345[nfl],-1)&lt;=IF(AH895=450,450,AH895+9)))</f>
        <v>0</v>
      </c>
    </row>
    <row r="896" spans="32:35" x14ac:dyDescent="0.2">
      <c r="AF896" s="2">
        <v>0.83333333333333337</v>
      </c>
      <c r="AG896" t="s">
        <v>747</v>
      </c>
      <c r="AH896" s="17">
        <v>300</v>
      </c>
      <c r="AI896" s="17" cm="1">
        <f t="array" ref="AI896">SUMPRODUCT(--(IFERROR(HOUR(Flights_2026_09_303334353637345[entry_hour]),-1)=HOUR(AF896)),--(IFERROR(Flights_2026_09_303334353637345[entry_sector],"")=AG896),--(IFERROR(Flights_2026_09_303334353637345[nfl],-1)&gt;=AH896),--(IFERROR(Flights_2026_09_303334353637345[nfl],-1)&lt;=IF(AH896=450,450,AH896+9)))</f>
        <v>0</v>
      </c>
    </row>
    <row r="897" spans="32:35" x14ac:dyDescent="0.2">
      <c r="AF897" s="2">
        <v>0.83333333333333337</v>
      </c>
      <c r="AG897" t="s">
        <v>747</v>
      </c>
      <c r="AH897" s="17">
        <v>310</v>
      </c>
      <c r="AI897" s="17" cm="1">
        <f t="array" ref="AI897">SUMPRODUCT(--(IFERROR(HOUR(Flights_2026_09_303334353637345[entry_hour]),-1)=HOUR(AF897)),--(IFERROR(Flights_2026_09_303334353637345[entry_sector],"")=AG897),--(IFERROR(Flights_2026_09_303334353637345[nfl],-1)&gt;=AH897),--(IFERROR(Flights_2026_09_303334353637345[nfl],-1)&lt;=IF(AH897=450,450,AH897+9)))</f>
        <v>0</v>
      </c>
    </row>
    <row r="898" spans="32:35" x14ac:dyDescent="0.2">
      <c r="AF898" s="2">
        <v>0.83333333333333337</v>
      </c>
      <c r="AG898" t="s">
        <v>747</v>
      </c>
      <c r="AH898" s="17">
        <v>320</v>
      </c>
      <c r="AI898" s="17" cm="1">
        <f t="array" ref="AI898">SUMPRODUCT(--(IFERROR(HOUR(Flights_2026_09_303334353637345[entry_hour]),-1)=HOUR(AF898)),--(IFERROR(Flights_2026_09_303334353637345[entry_sector],"")=AG898),--(IFERROR(Flights_2026_09_303334353637345[nfl],-1)&gt;=AH898),--(IFERROR(Flights_2026_09_303334353637345[nfl],-1)&lt;=IF(AH898=450,450,AH898+9)))</f>
        <v>0</v>
      </c>
    </row>
    <row r="899" spans="32:35" x14ac:dyDescent="0.2">
      <c r="AF899" s="2">
        <v>0.83333333333333337</v>
      </c>
      <c r="AG899" t="s">
        <v>747</v>
      </c>
      <c r="AH899" s="17">
        <v>330</v>
      </c>
      <c r="AI899" s="17" cm="1">
        <f t="array" ref="AI899">SUMPRODUCT(--(IFERROR(HOUR(Flights_2026_09_303334353637345[entry_hour]),-1)=HOUR(AF899)),--(IFERROR(Flights_2026_09_303334353637345[entry_sector],"")=AG899),--(IFERROR(Flights_2026_09_303334353637345[nfl],-1)&gt;=AH899),--(IFERROR(Flights_2026_09_303334353637345[nfl],-1)&lt;=IF(AH899=450,450,AH899+9)))</f>
        <v>0</v>
      </c>
    </row>
    <row r="900" spans="32:35" x14ac:dyDescent="0.2">
      <c r="AF900" s="2">
        <v>0.83333333333333337</v>
      </c>
      <c r="AG900" t="s">
        <v>747</v>
      </c>
      <c r="AH900" s="17">
        <v>340</v>
      </c>
      <c r="AI900" s="17" cm="1">
        <f t="array" ref="AI900">SUMPRODUCT(--(IFERROR(HOUR(Flights_2026_09_303334353637345[entry_hour]),-1)=HOUR(AF900)),--(IFERROR(Flights_2026_09_303334353637345[entry_sector],"")=AG900),--(IFERROR(Flights_2026_09_303334353637345[nfl],-1)&gt;=AH900),--(IFERROR(Flights_2026_09_303334353637345[nfl],-1)&lt;=IF(AH900=450,450,AH900+9)))</f>
        <v>0</v>
      </c>
    </row>
    <row r="901" spans="32:35" x14ac:dyDescent="0.2">
      <c r="AF901" s="2">
        <v>0.83333333333333337</v>
      </c>
      <c r="AG901" t="s">
        <v>747</v>
      </c>
      <c r="AH901" s="17">
        <v>350</v>
      </c>
      <c r="AI901" s="17" cm="1">
        <f t="array" ref="AI901">SUMPRODUCT(--(IFERROR(HOUR(Flights_2026_09_303334353637345[entry_hour]),-1)=HOUR(AF901)),--(IFERROR(Flights_2026_09_303334353637345[entry_sector],"")=AG901),--(IFERROR(Flights_2026_09_303334353637345[nfl],-1)&gt;=AH901),--(IFERROR(Flights_2026_09_303334353637345[nfl],-1)&lt;=IF(AH901=450,450,AH901+9)))</f>
        <v>0</v>
      </c>
    </row>
    <row r="902" spans="32:35" x14ac:dyDescent="0.2">
      <c r="AF902" s="2">
        <v>0.83333333333333337</v>
      </c>
      <c r="AG902" t="s">
        <v>747</v>
      </c>
      <c r="AH902" s="17">
        <v>360</v>
      </c>
      <c r="AI902" s="17" cm="1">
        <f t="array" ref="AI902">SUMPRODUCT(--(IFERROR(HOUR(Flights_2026_09_303334353637345[entry_hour]),-1)=HOUR(AF902)),--(IFERROR(Flights_2026_09_303334353637345[entry_sector],"")=AG902),--(IFERROR(Flights_2026_09_303334353637345[nfl],-1)&gt;=AH902),--(IFERROR(Flights_2026_09_303334353637345[nfl],-1)&lt;=IF(AH902=450,450,AH902+9)))</f>
        <v>1</v>
      </c>
    </row>
    <row r="903" spans="32:35" x14ac:dyDescent="0.2">
      <c r="AF903" s="2">
        <v>0.83333333333333337</v>
      </c>
      <c r="AG903" t="s">
        <v>747</v>
      </c>
      <c r="AH903" s="17">
        <v>370</v>
      </c>
      <c r="AI903" s="17" cm="1">
        <f t="array" ref="AI903">SUMPRODUCT(--(IFERROR(HOUR(Flights_2026_09_303334353637345[entry_hour]),-1)=HOUR(AF903)),--(IFERROR(Flights_2026_09_303334353637345[entry_sector],"")=AG903),--(IFERROR(Flights_2026_09_303334353637345[nfl],-1)&gt;=AH903),--(IFERROR(Flights_2026_09_303334353637345[nfl],-1)&lt;=IF(AH903=450,450,AH903+9)))</f>
        <v>0</v>
      </c>
    </row>
    <row r="904" spans="32:35" x14ac:dyDescent="0.2">
      <c r="AF904" s="2">
        <v>0.83333333333333337</v>
      </c>
      <c r="AG904" t="s">
        <v>747</v>
      </c>
      <c r="AH904" s="17">
        <v>380</v>
      </c>
      <c r="AI904" s="17" cm="1">
        <f t="array" ref="AI904">SUMPRODUCT(--(IFERROR(HOUR(Flights_2026_09_303334353637345[entry_hour]),-1)=HOUR(AF904)),--(IFERROR(Flights_2026_09_303334353637345[entry_sector],"")=AG904),--(IFERROR(Flights_2026_09_303334353637345[nfl],-1)&gt;=AH904),--(IFERROR(Flights_2026_09_303334353637345[nfl],-1)&lt;=IF(AH904=450,450,AH904+9)))</f>
        <v>0</v>
      </c>
    </row>
    <row r="905" spans="32:35" x14ac:dyDescent="0.2">
      <c r="AF905" s="2">
        <v>0.83333333333333337</v>
      </c>
      <c r="AG905" t="s">
        <v>747</v>
      </c>
      <c r="AH905" s="17">
        <v>390</v>
      </c>
      <c r="AI905" s="17" cm="1">
        <f t="array" ref="AI905">SUMPRODUCT(--(IFERROR(HOUR(Flights_2026_09_303334353637345[entry_hour]),-1)=HOUR(AF905)),--(IFERROR(Flights_2026_09_303334353637345[entry_sector],"")=AG905),--(IFERROR(Flights_2026_09_303334353637345[nfl],-1)&gt;=AH905),--(IFERROR(Flights_2026_09_303334353637345[nfl],-1)&lt;=IF(AH905=450,450,AH905+9)))</f>
        <v>1</v>
      </c>
    </row>
    <row r="906" spans="32:35" x14ac:dyDescent="0.2">
      <c r="AF906" s="2">
        <v>0.83333333333333337</v>
      </c>
      <c r="AG906" t="s">
        <v>747</v>
      </c>
      <c r="AH906" s="17">
        <v>400</v>
      </c>
      <c r="AI906" s="17" cm="1">
        <f t="array" ref="AI906">SUMPRODUCT(--(IFERROR(HOUR(Flights_2026_09_303334353637345[entry_hour]),-1)=HOUR(AF906)),--(IFERROR(Flights_2026_09_303334353637345[entry_sector],"")=AG906),--(IFERROR(Flights_2026_09_303334353637345[nfl],-1)&gt;=AH906),--(IFERROR(Flights_2026_09_303334353637345[nfl],-1)&lt;=IF(AH906=450,450,AH906+9)))</f>
        <v>1</v>
      </c>
    </row>
    <row r="907" spans="32:35" x14ac:dyDescent="0.2">
      <c r="AF907" s="2">
        <v>0.83333333333333337</v>
      </c>
      <c r="AG907" t="s">
        <v>747</v>
      </c>
      <c r="AH907" s="17">
        <v>410</v>
      </c>
      <c r="AI907" s="17" cm="1">
        <f t="array" ref="AI907">SUMPRODUCT(--(IFERROR(HOUR(Flights_2026_09_303334353637345[entry_hour]),-1)=HOUR(AF907)),--(IFERROR(Flights_2026_09_303334353637345[entry_sector],"")=AG907),--(IFERROR(Flights_2026_09_303334353637345[nfl],-1)&gt;=AH907),--(IFERROR(Flights_2026_09_303334353637345[nfl],-1)&lt;=IF(AH907=450,450,AH907+9)))</f>
        <v>0</v>
      </c>
    </row>
    <row r="908" spans="32:35" x14ac:dyDescent="0.2">
      <c r="AF908" s="2">
        <v>0.83333333333333337</v>
      </c>
      <c r="AG908" t="s">
        <v>747</v>
      </c>
      <c r="AH908" s="17">
        <v>420</v>
      </c>
      <c r="AI908" s="17" cm="1">
        <f t="array" ref="AI908">SUMPRODUCT(--(IFERROR(HOUR(Flights_2026_09_303334353637345[entry_hour]),-1)=HOUR(AF908)),--(IFERROR(Flights_2026_09_303334353637345[entry_sector],"")=AG908),--(IFERROR(Flights_2026_09_303334353637345[nfl],-1)&gt;=AH908),--(IFERROR(Flights_2026_09_303334353637345[nfl],-1)&lt;=IF(AH908=450,450,AH908+9)))</f>
        <v>0</v>
      </c>
    </row>
    <row r="909" spans="32:35" x14ac:dyDescent="0.2">
      <c r="AF909" s="2">
        <v>0.83333333333333337</v>
      </c>
      <c r="AG909" t="s">
        <v>747</v>
      </c>
      <c r="AH909" s="17">
        <v>430</v>
      </c>
      <c r="AI909" s="17" cm="1">
        <f t="array" ref="AI909">SUMPRODUCT(--(IFERROR(HOUR(Flights_2026_09_303334353637345[entry_hour]),-1)=HOUR(AF909)),--(IFERROR(Flights_2026_09_303334353637345[entry_sector],"")=AG909),--(IFERROR(Flights_2026_09_303334353637345[nfl],-1)&gt;=AH909),--(IFERROR(Flights_2026_09_303334353637345[nfl],-1)&lt;=IF(AH909=450,450,AH909+9)))</f>
        <v>0</v>
      </c>
    </row>
    <row r="910" spans="32:35" x14ac:dyDescent="0.2">
      <c r="AF910" s="2">
        <v>0.83333333333333337</v>
      </c>
      <c r="AG910" t="s">
        <v>747</v>
      </c>
      <c r="AH910" s="17">
        <v>440</v>
      </c>
      <c r="AI910" s="17" cm="1">
        <f t="array" ref="AI910">SUMPRODUCT(--(IFERROR(HOUR(Flights_2026_09_303334353637345[entry_hour]),-1)=HOUR(AF910)),--(IFERROR(Flights_2026_09_303334353637345[entry_sector],"")=AG910),--(IFERROR(Flights_2026_09_303334353637345[nfl],-1)&gt;=AH910),--(IFERROR(Flights_2026_09_303334353637345[nfl],-1)&lt;=IF(AH910=450,450,AH910+9)))</f>
        <v>0</v>
      </c>
    </row>
    <row r="911" spans="32:35" x14ac:dyDescent="0.2">
      <c r="AF911" s="2">
        <v>0.83333333333333337</v>
      </c>
      <c r="AG911" t="s">
        <v>747</v>
      </c>
      <c r="AH911" s="17">
        <v>450</v>
      </c>
      <c r="AI911" s="17" cm="1">
        <f t="array" ref="AI911">SUMPRODUCT(--(IFERROR(HOUR(Flights_2026_09_303334353637345[entry_hour]),-1)=HOUR(AF911)),--(IFERROR(Flights_2026_09_303334353637345[entry_sector],"")=AG911),--(IFERROR(Flights_2026_09_303334353637345[nfl],-1)&gt;=AH911),--(IFERROR(Flights_2026_09_303334353637345[nfl],-1)&lt;=IF(AH911=450,450,AH911+9)))</f>
        <v>0</v>
      </c>
    </row>
    <row r="912" spans="32:35" x14ac:dyDescent="0.2">
      <c r="AF912" s="2">
        <v>0.875</v>
      </c>
      <c r="AG912" t="s">
        <v>743</v>
      </c>
      <c r="AH912" s="17">
        <v>200</v>
      </c>
      <c r="AI912" s="17" cm="1">
        <f t="array" ref="AI912">SUMPRODUCT(--(IFERROR(HOUR(Flights_2026_09_303334353637345[entry_hour]),-1)=HOUR(AF912)),--(IFERROR(Flights_2026_09_303334353637345[entry_sector],"")=AG912),--(IFERROR(Flights_2026_09_303334353637345[nfl],-1)&gt;=AH912),--(IFERROR(Flights_2026_09_303334353637345[nfl],-1)&lt;=IF(AH912=450,450,AH912+9)))</f>
        <v>0</v>
      </c>
    </row>
    <row r="913" spans="32:35" x14ac:dyDescent="0.2">
      <c r="AF913" s="2">
        <v>0.875</v>
      </c>
      <c r="AG913" t="s">
        <v>743</v>
      </c>
      <c r="AH913" s="17">
        <v>210</v>
      </c>
      <c r="AI913" s="17" cm="1">
        <f t="array" ref="AI913">SUMPRODUCT(--(IFERROR(HOUR(Flights_2026_09_303334353637345[entry_hour]),-1)=HOUR(AF913)),--(IFERROR(Flights_2026_09_303334353637345[entry_sector],"")=AG913),--(IFERROR(Flights_2026_09_303334353637345[nfl],-1)&gt;=AH913),--(IFERROR(Flights_2026_09_303334353637345[nfl],-1)&lt;=IF(AH913=450,450,AH913+9)))</f>
        <v>0</v>
      </c>
    </row>
    <row r="914" spans="32:35" x14ac:dyDescent="0.2">
      <c r="AF914" s="2">
        <v>0.875</v>
      </c>
      <c r="AG914" t="s">
        <v>743</v>
      </c>
      <c r="AH914" s="17">
        <v>220</v>
      </c>
      <c r="AI914" s="17" cm="1">
        <f t="array" ref="AI914">SUMPRODUCT(--(IFERROR(HOUR(Flights_2026_09_303334353637345[entry_hour]),-1)=HOUR(AF914)),--(IFERROR(Flights_2026_09_303334353637345[entry_sector],"")=AG914),--(IFERROR(Flights_2026_09_303334353637345[nfl],-1)&gt;=AH914),--(IFERROR(Flights_2026_09_303334353637345[nfl],-1)&lt;=IF(AH914=450,450,AH914+9)))</f>
        <v>0</v>
      </c>
    </row>
    <row r="915" spans="32:35" x14ac:dyDescent="0.2">
      <c r="AF915" s="2">
        <v>0.875</v>
      </c>
      <c r="AG915" t="s">
        <v>743</v>
      </c>
      <c r="AH915" s="17">
        <v>230</v>
      </c>
      <c r="AI915" s="17" cm="1">
        <f t="array" ref="AI915">SUMPRODUCT(--(IFERROR(HOUR(Flights_2026_09_303334353637345[entry_hour]),-1)=HOUR(AF915)),--(IFERROR(Flights_2026_09_303334353637345[entry_sector],"")=AG915),--(IFERROR(Flights_2026_09_303334353637345[nfl],-1)&gt;=AH915),--(IFERROR(Flights_2026_09_303334353637345[nfl],-1)&lt;=IF(AH915=450,450,AH915+9)))</f>
        <v>0</v>
      </c>
    </row>
    <row r="916" spans="32:35" x14ac:dyDescent="0.2">
      <c r="AF916" s="2">
        <v>0.875</v>
      </c>
      <c r="AG916" t="s">
        <v>743</v>
      </c>
      <c r="AH916" s="17">
        <v>240</v>
      </c>
      <c r="AI916" s="17" cm="1">
        <f t="array" ref="AI916">SUMPRODUCT(--(IFERROR(HOUR(Flights_2026_09_303334353637345[entry_hour]),-1)=HOUR(AF916)),--(IFERROR(Flights_2026_09_303334353637345[entry_sector],"")=AG916),--(IFERROR(Flights_2026_09_303334353637345[nfl],-1)&gt;=AH916),--(IFERROR(Flights_2026_09_303334353637345[nfl],-1)&lt;=IF(AH916=450,450,AH916+9)))</f>
        <v>0</v>
      </c>
    </row>
    <row r="917" spans="32:35" x14ac:dyDescent="0.2">
      <c r="AF917" s="2">
        <v>0.875</v>
      </c>
      <c r="AG917" t="s">
        <v>743</v>
      </c>
      <c r="AH917" s="17">
        <v>250</v>
      </c>
      <c r="AI917" s="17" cm="1">
        <f t="array" ref="AI917">SUMPRODUCT(--(IFERROR(HOUR(Flights_2026_09_303334353637345[entry_hour]),-1)=HOUR(AF917)),--(IFERROR(Flights_2026_09_303334353637345[entry_sector],"")=AG917),--(IFERROR(Flights_2026_09_303334353637345[nfl],-1)&gt;=AH917),--(IFERROR(Flights_2026_09_303334353637345[nfl],-1)&lt;=IF(AH917=450,450,AH917+9)))</f>
        <v>0</v>
      </c>
    </row>
    <row r="918" spans="32:35" x14ac:dyDescent="0.2">
      <c r="AF918" s="2">
        <v>0.875</v>
      </c>
      <c r="AG918" t="s">
        <v>743</v>
      </c>
      <c r="AH918" s="17">
        <v>260</v>
      </c>
      <c r="AI918" s="17" cm="1">
        <f t="array" ref="AI918">SUMPRODUCT(--(IFERROR(HOUR(Flights_2026_09_303334353637345[entry_hour]),-1)=HOUR(AF918)),--(IFERROR(Flights_2026_09_303334353637345[entry_sector],"")=AG918),--(IFERROR(Flights_2026_09_303334353637345[nfl],-1)&gt;=AH918),--(IFERROR(Flights_2026_09_303334353637345[nfl],-1)&lt;=IF(AH918=450,450,AH918+9)))</f>
        <v>0</v>
      </c>
    </row>
    <row r="919" spans="32:35" x14ac:dyDescent="0.2">
      <c r="AF919" s="2">
        <v>0.875</v>
      </c>
      <c r="AG919" t="s">
        <v>743</v>
      </c>
      <c r="AH919" s="17">
        <v>270</v>
      </c>
      <c r="AI919" s="17" cm="1">
        <f t="array" ref="AI919">SUMPRODUCT(--(IFERROR(HOUR(Flights_2026_09_303334353637345[entry_hour]),-1)=HOUR(AF919)),--(IFERROR(Flights_2026_09_303334353637345[entry_sector],"")=AG919),--(IFERROR(Flights_2026_09_303334353637345[nfl],-1)&gt;=AH919),--(IFERROR(Flights_2026_09_303334353637345[nfl],-1)&lt;=IF(AH919=450,450,AH919+9)))</f>
        <v>0</v>
      </c>
    </row>
    <row r="920" spans="32:35" x14ac:dyDescent="0.2">
      <c r="AF920" s="2">
        <v>0.875</v>
      </c>
      <c r="AG920" t="s">
        <v>743</v>
      </c>
      <c r="AH920" s="17">
        <v>280</v>
      </c>
      <c r="AI920" s="17" cm="1">
        <f t="array" ref="AI920">SUMPRODUCT(--(IFERROR(HOUR(Flights_2026_09_303334353637345[entry_hour]),-1)=HOUR(AF920)),--(IFERROR(Flights_2026_09_303334353637345[entry_sector],"")=AG920),--(IFERROR(Flights_2026_09_303334353637345[nfl],-1)&gt;=AH920),--(IFERROR(Flights_2026_09_303334353637345[nfl],-1)&lt;=IF(AH920=450,450,AH920+9)))</f>
        <v>0</v>
      </c>
    </row>
    <row r="921" spans="32:35" x14ac:dyDescent="0.2">
      <c r="AF921" s="2">
        <v>0.875</v>
      </c>
      <c r="AG921" t="s">
        <v>743</v>
      </c>
      <c r="AH921" s="17">
        <v>290</v>
      </c>
      <c r="AI921" s="17" cm="1">
        <f t="array" ref="AI921">SUMPRODUCT(--(IFERROR(HOUR(Flights_2026_09_303334353637345[entry_hour]),-1)=HOUR(AF921)),--(IFERROR(Flights_2026_09_303334353637345[entry_sector],"")=AG921),--(IFERROR(Flights_2026_09_303334353637345[nfl],-1)&gt;=AH921),--(IFERROR(Flights_2026_09_303334353637345[nfl],-1)&lt;=IF(AH921=450,450,AH921+9)))</f>
        <v>0</v>
      </c>
    </row>
    <row r="922" spans="32:35" x14ac:dyDescent="0.2">
      <c r="AF922" s="2">
        <v>0.875</v>
      </c>
      <c r="AG922" t="s">
        <v>743</v>
      </c>
      <c r="AH922" s="17">
        <v>300</v>
      </c>
      <c r="AI922" s="17" cm="1">
        <f t="array" ref="AI922">SUMPRODUCT(--(IFERROR(HOUR(Flights_2026_09_303334353637345[entry_hour]),-1)=HOUR(AF922)),--(IFERROR(Flights_2026_09_303334353637345[entry_sector],"")=AG922),--(IFERROR(Flights_2026_09_303334353637345[nfl],-1)&gt;=AH922),--(IFERROR(Flights_2026_09_303334353637345[nfl],-1)&lt;=IF(AH922=450,450,AH922+9)))</f>
        <v>0</v>
      </c>
    </row>
    <row r="923" spans="32:35" x14ac:dyDescent="0.2">
      <c r="AF923" s="2">
        <v>0.875</v>
      </c>
      <c r="AG923" t="s">
        <v>743</v>
      </c>
      <c r="AH923" s="17">
        <v>310</v>
      </c>
      <c r="AI923" s="17" cm="1">
        <f t="array" ref="AI923">SUMPRODUCT(--(IFERROR(HOUR(Flights_2026_09_303334353637345[entry_hour]),-1)=HOUR(AF923)),--(IFERROR(Flights_2026_09_303334353637345[entry_sector],"")=AG923),--(IFERROR(Flights_2026_09_303334353637345[nfl],-1)&gt;=AH923),--(IFERROR(Flights_2026_09_303334353637345[nfl],-1)&lt;=IF(AH923=450,450,AH923+9)))</f>
        <v>0</v>
      </c>
    </row>
    <row r="924" spans="32:35" x14ac:dyDescent="0.2">
      <c r="AF924" s="2">
        <v>0.875</v>
      </c>
      <c r="AG924" t="s">
        <v>743</v>
      </c>
      <c r="AH924" s="17">
        <v>320</v>
      </c>
      <c r="AI924" s="17" cm="1">
        <f t="array" ref="AI924">SUMPRODUCT(--(IFERROR(HOUR(Flights_2026_09_303334353637345[entry_hour]),-1)=HOUR(AF924)),--(IFERROR(Flights_2026_09_303334353637345[entry_sector],"")=AG924),--(IFERROR(Flights_2026_09_303334353637345[nfl],-1)&gt;=AH924),--(IFERROR(Flights_2026_09_303334353637345[nfl],-1)&lt;=IF(AH924=450,450,AH924+9)))</f>
        <v>0</v>
      </c>
    </row>
    <row r="925" spans="32:35" x14ac:dyDescent="0.2">
      <c r="AF925" s="2">
        <v>0.875</v>
      </c>
      <c r="AG925" t="s">
        <v>743</v>
      </c>
      <c r="AH925" s="17">
        <v>330</v>
      </c>
      <c r="AI925" s="17" cm="1">
        <f t="array" ref="AI925">SUMPRODUCT(--(IFERROR(HOUR(Flights_2026_09_303334353637345[entry_hour]),-1)=HOUR(AF925)),--(IFERROR(Flights_2026_09_303334353637345[entry_sector],"")=AG925),--(IFERROR(Flights_2026_09_303334353637345[nfl],-1)&gt;=AH925),--(IFERROR(Flights_2026_09_303334353637345[nfl],-1)&lt;=IF(AH925=450,450,AH925+9)))</f>
        <v>0</v>
      </c>
    </row>
    <row r="926" spans="32:35" x14ac:dyDescent="0.2">
      <c r="AF926" s="2">
        <v>0.875</v>
      </c>
      <c r="AG926" t="s">
        <v>743</v>
      </c>
      <c r="AH926" s="17">
        <v>340</v>
      </c>
      <c r="AI926" s="17" cm="1">
        <f t="array" ref="AI926">SUMPRODUCT(--(IFERROR(HOUR(Flights_2026_09_303334353637345[entry_hour]),-1)=HOUR(AF926)),--(IFERROR(Flights_2026_09_303334353637345[entry_sector],"")=AG926),--(IFERROR(Flights_2026_09_303334353637345[nfl],-1)&gt;=AH926),--(IFERROR(Flights_2026_09_303334353637345[nfl],-1)&lt;=IF(AH926=450,450,AH926+9)))</f>
        <v>0</v>
      </c>
    </row>
    <row r="927" spans="32:35" x14ac:dyDescent="0.2">
      <c r="AF927" s="2">
        <v>0.875</v>
      </c>
      <c r="AG927" t="s">
        <v>743</v>
      </c>
      <c r="AH927" s="17">
        <v>350</v>
      </c>
      <c r="AI927" s="17" cm="1">
        <f t="array" ref="AI927">SUMPRODUCT(--(IFERROR(HOUR(Flights_2026_09_303334353637345[entry_hour]),-1)=HOUR(AF927)),--(IFERROR(Flights_2026_09_303334353637345[entry_sector],"")=AG927),--(IFERROR(Flights_2026_09_303334353637345[nfl],-1)&gt;=AH927),--(IFERROR(Flights_2026_09_303334353637345[nfl],-1)&lt;=IF(AH927=450,450,AH927+9)))</f>
        <v>0</v>
      </c>
    </row>
    <row r="928" spans="32:35" x14ac:dyDescent="0.2">
      <c r="AF928" s="2">
        <v>0.875</v>
      </c>
      <c r="AG928" t="s">
        <v>743</v>
      </c>
      <c r="AH928" s="17">
        <v>360</v>
      </c>
      <c r="AI928" s="17" cm="1">
        <f t="array" ref="AI928">SUMPRODUCT(--(IFERROR(HOUR(Flights_2026_09_303334353637345[entry_hour]),-1)=HOUR(AF928)),--(IFERROR(Flights_2026_09_303334353637345[entry_sector],"")=AG928),--(IFERROR(Flights_2026_09_303334353637345[nfl],-1)&gt;=AH928),--(IFERROR(Flights_2026_09_303334353637345[nfl],-1)&lt;=IF(AH928=450,450,AH928+9)))</f>
        <v>0</v>
      </c>
    </row>
    <row r="929" spans="32:35" x14ac:dyDescent="0.2">
      <c r="AF929" s="2">
        <v>0.875</v>
      </c>
      <c r="AG929" t="s">
        <v>743</v>
      </c>
      <c r="AH929" s="17">
        <v>370</v>
      </c>
      <c r="AI929" s="17" cm="1">
        <f t="array" ref="AI929">SUMPRODUCT(--(IFERROR(HOUR(Flights_2026_09_303334353637345[entry_hour]),-1)=HOUR(AF929)),--(IFERROR(Flights_2026_09_303334353637345[entry_sector],"")=AG929),--(IFERROR(Flights_2026_09_303334353637345[nfl],-1)&gt;=AH929),--(IFERROR(Flights_2026_09_303334353637345[nfl],-1)&lt;=IF(AH929=450,450,AH929+9)))</f>
        <v>0</v>
      </c>
    </row>
    <row r="930" spans="32:35" x14ac:dyDescent="0.2">
      <c r="AF930" s="2">
        <v>0.875</v>
      </c>
      <c r="AG930" t="s">
        <v>743</v>
      </c>
      <c r="AH930" s="17">
        <v>380</v>
      </c>
      <c r="AI930" s="17" cm="1">
        <f t="array" ref="AI930">SUMPRODUCT(--(IFERROR(HOUR(Flights_2026_09_303334353637345[entry_hour]),-1)=HOUR(AF930)),--(IFERROR(Flights_2026_09_303334353637345[entry_sector],"")=AG930),--(IFERROR(Flights_2026_09_303334353637345[nfl],-1)&gt;=AH930),--(IFERROR(Flights_2026_09_303334353637345[nfl],-1)&lt;=IF(AH930=450,450,AH930+9)))</f>
        <v>0</v>
      </c>
    </row>
    <row r="931" spans="32:35" x14ac:dyDescent="0.2">
      <c r="AF931" s="2">
        <v>0.875</v>
      </c>
      <c r="AG931" t="s">
        <v>743</v>
      </c>
      <c r="AH931" s="17">
        <v>390</v>
      </c>
      <c r="AI931" s="17" cm="1">
        <f t="array" ref="AI931">SUMPRODUCT(--(IFERROR(HOUR(Flights_2026_09_303334353637345[entry_hour]),-1)=HOUR(AF931)),--(IFERROR(Flights_2026_09_303334353637345[entry_sector],"")=AG931),--(IFERROR(Flights_2026_09_303334353637345[nfl],-1)&gt;=AH931),--(IFERROR(Flights_2026_09_303334353637345[nfl],-1)&lt;=IF(AH931=450,450,AH931+9)))</f>
        <v>0</v>
      </c>
    </row>
    <row r="932" spans="32:35" x14ac:dyDescent="0.2">
      <c r="AF932" s="2">
        <v>0.875</v>
      </c>
      <c r="AG932" t="s">
        <v>743</v>
      </c>
      <c r="AH932" s="17">
        <v>400</v>
      </c>
      <c r="AI932" s="17" cm="1">
        <f t="array" ref="AI932">SUMPRODUCT(--(IFERROR(HOUR(Flights_2026_09_303334353637345[entry_hour]),-1)=HOUR(AF932)),--(IFERROR(Flights_2026_09_303334353637345[entry_sector],"")=AG932),--(IFERROR(Flights_2026_09_303334353637345[nfl],-1)&gt;=AH932),--(IFERROR(Flights_2026_09_303334353637345[nfl],-1)&lt;=IF(AH932=450,450,AH932+9)))</f>
        <v>0</v>
      </c>
    </row>
    <row r="933" spans="32:35" x14ac:dyDescent="0.2">
      <c r="AF933" s="2">
        <v>0.875</v>
      </c>
      <c r="AG933" t="s">
        <v>743</v>
      </c>
      <c r="AH933" s="17">
        <v>410</v>
      </c>
      <c r="AI933" s="17" cm="1">
        <f t="array" ref="AI933">SUMPRODUCT(--(IFERROR(HOUR(Flights_2026_09_303334353637345[entry_hour]),-1)=HOUR(AF933)),--(IFERROR(Flights_2026_09_303334353637345[entry_sector],"")=AG933),--(IFERROR(Flights_2026_09_303334353637345[nfl],-1)&gt;=AH933),--(IFERROR(Flights_2026_09_303334353637345[nfl],-1)&lt;=IF(AH933=450,450,AH933+9)))</f>
        <v>0</v>
      </c>
    </row>
    <row r="934" spans="32:35" x14ac:dyDescent="0.2">
      <c r="AF934" s="2">
        <v>0.875</v>
      </c>
      <c r="AG934" t="s">
        <v>743</v>
      </c>
      <c r="AH934" s="17">
        <v>420</v>
      </c>
      <c r="AI934" s="17" cm="1">
        <f t="array" ref="AI934">SUMPRODUCT(--(IFERROR(HOUR(Flights_2026_09_303334353637345[entry_hour]),-1)=HOUR(AF934)),--(IFERROR(Flights_2026_09_303334353637345[entry_sector],"")=AG934),--(IFERROR(Flights_2026_09_303334353637345[nfl],-1)&gt;=AH934),--(IFERROR(Flights_2026_09_303334353637345[nfl],-1)&lt;=IF(AH934=450,450,AH934+9)))</f>
        <v>0</v>
      </c>
    </row>
    <row r="935" spans="32:35" x14ac:dyDescent="0.2">
      <c r="AF935" s="2">
        <v>0.875</v>
      </c>
      <c r="AG935" t="s">
        <v>743</v>
      </c>
      <c r="AH935" s="17">
        <v>430</v>
      </c>
      <c r="AI935" s="17" cm="1">
        <f t="array" ref="AI935">SUMPRODUCT(--(IFERROR(HOUR(Flights_2026_09_303334353637345[entry_hour]),-1)=HOUR(AF935)),--(IFERROR(Flights_2026_09_303334353637345[entry_sector],"")=AG935),--(IFERROR(Flights_2026_09_303334353637345[nfl],-1)&gt;=AH935),--(IFERROR(Flights_2026_09_303334353637345[nfl],-1)&lt;=IF(AH935=450,450,AH935+9)))</f>
        <v>0</v>
      </c>
    </row>
    <row r="936" spans="32:35" x14ac:dyDescent="0.2">
      <c r="AF936" s="2">
        <v>0.875</v>
      </c>
      <c r="AG936" t="s">
        <v>743</v>
      </c>
      <c r="AH936" s="17">
        <v>440</v>
      </c>
      <c r="AI936" s="17" cm="1">
        <f t="array" ref="AI936">SUMPRODUCT(--(IFERROR(HOUR(Flights_2026_09_303334353637345[entry_hour]),-1)=HOUR(AF936)),--(IFERROR(Flights_2026_09_303334353637345[entry_sector],"")=AG936),--(IFERROR(Flights_2026_09_303334353637345[nfl],-1)&gt;=AH936),--(IFERROR(Flights_2026_09_303334353637345[nfl],-1)&lt;=IF(AH936=450,450,AH936+9)))</f>
        <v>0</v>
      </c>
    </row>
    <row r="937" spans="32:35" x14ac:dyDescent="0.2">
      <c r="AF937" s="2">
        <v>0.875</v>
      </c>
      <c r="AG937" t="s">
        <v>743</v>
      </c>
      <c r="AH937" s="17">
        <v>450</v>
      </c>
      <c r="AI937" s="17" cm="1">
        <f t="array" ref="AI937">SUMPRODUCT(--(IFERROR(HOUR(Flights_2026_09_303334353637345[entry_hour]),-1)=HOUR(AF937)),--(IFERROR(Flights_2026_09_303334353637345[entry_sector],"")=AG937),--(IFERROR(Flights_2026_09_303334353637345[nfl],-1)&gt;=AH937),--(IFERROR(Flights_2026_09_303334353637345[nfl],-1)&lt;=IF(AH937=450,450,AH937+9)))</f>
        <v>0</v>
      </c>
    </row>
    <row r="938" spans="32:35" x14ac:dyDescent="0.2">
      <c r="AF938" s="2">
        <v>0.875</v>
      </c>
      <c r="AG938" t="s">
        <v>744</v>
      </c>
      <c r="AH938" s="17">
        <v>200</v>
      </c>
      <c r="AI938" s="17" cm="1">
        <f t="array" ref="AI938">SUMPRODUCT(--(IFERROR(HOUR(Flights_2026_09_303334353637345[entry_hour]),-1)=HOUR(AF938)),--(IFERROR(Flights_2026_09_303334353637345[entry_sector],"")=AG938),--(IFERROR(Flights_2026_09_303334353637345[nfl],-1)&gt;=AH938),--(IFERROR(Flights_2026_09_303334353637345[nfl],-1)&lt;=IF(AH938=450,450,AH938+9)))</f>
        <v>0</v>
      </c>
    </row>
    <row r="939" spans="32:35" x14ac:dyDescent="0.2">
      <c r="AF939" s="2">
        <v>0.875</v>
      </c>
      <c r="AG939" t="s">
        <v>744</v>
      </c>
      <c r="AH939" s="17">
        <v>210</v>
      </c>
      <c r="AI939" s="17" cm="1">
        <f t="array" ref="AI939">SUMPRODUCT(--(IFERROR(HOUR(Flights_2026_09_303334353637345[entry_hour]),-1)=HOUR(AF939)),--(IFERROR(Flights_2026_09_303334353637345[entry_sector],"")=AG939),--(IFERROR(Flights_2026_09_303334353637345[nfl],-1)&gt;=AH939),--(IFERROR(Flights_2026_09_303334353637345[nfl],-1)&lt;=IF(AH939=450,450,AH939+9)))</f>
        <v>0</v>
      </c>
    </row>
    <row r="940" spans="32:35" x14ac:dyDescent="0.2">
      <c r="AF940" s="2">
        <v>0.875</v>
      </c>
      <c r="AG940" t="s">
        <v>744</v>
      </c>
      <c r="AH940" s="17">
        <v>220</v>
      </c>
      <c r="AI940" s="17" cm="1">
        <f t="array" ref="AI940">SUMPRODUCT(--(IFERROR(HOUR(Flights_2026_09_303334353637345[entry_hour]),-1)=HOUR(AF940)),--(IFERROR(Flights_2026_09_303334353637345[entry_sector],"")=AG940),--(IFERROR(Flights_2026_09_303334353637345[nfl],-1)&gt;=AH940),--(IFERROR(Flights_2026_09_303334353637345[nfl],-1)&lt;=IF(AH940=450,450,AH940+9)))</f>
        <v>1</v>
      </c>
    </row>
    <row r="941" spans="32:35" x14ac:dyDescent="0.2">
      <c r="AF941" s="2">
        <v>0.875</v>
      </c>
      <c r="AG941" t="s">
        <v>744</v>
      </c>
      <c r="AH941" s="17">
        <v>230</v>
      </c>
      <c r="AI941" s="17" cm="1">
        <f t="array" ref="AI941">SUMPRODUCT(--(IFERROR(HOUR(Flights_2026_09_303334353637345[entry_hour]),-1)=HOUR(AF941)),--(IFERROR(Flights_2026_09_303334353637345[entry_sector],"")=AG941),--(IFERROR(Flights_2026_09_303334353637345[nfl],-1)&gt;=AH941),--(IFERROR(Flights_2026_09_303334353637345[nfl],-1)&lt;=IF(AH941=450,450,AH941+9)))</f>
        <v>0</v>
      </c>
    </row>
    <row r="942" spans="32:35" x14ac:dyDescent="0.2">
      <c r="AF942" s="2">
        <v>0.875</v>
      </c>
      <c r="AG942" t="s">
        <v>744</v>
      </c>
      <c r="AH942" s="17">
        <v>240</v>
      </c>
      <c r="AI942" s="17" cm="1">
        <f t="array" ref="AI942">SUMPRODUCT(--(IFERROR(HOUR(Flights_2026_09_303334353637345[entry_hour]),-1)=HOUR(AF942)),--(IFERROR(Flights_2026_09_303334353637345[entry_sector],"")=AG942),--(IFERROR(Flights_2026_09_303334353637345[nfl],-1)&gt;=AH942),--(IFERROR(Flights_2026_09_303334353637345[nfl],-1)&lt;=IF(AH942=450,450,AH942+9)))</f>
        <v>0</v>
      </c>
    </row>
    <row r="943" spans="32:35" x14ac:dyDescent="0.2">
      <c r="AF943" s="2">
        <v>0.875</v>
      </c>
      <c r="AG943" t="s">
        <v>744</v>
      </c>
      <c r="AH943" s="17">
        <v>250</v>
      </c>
      <c r="AI943" s="17" cm="1">
        <f t="array" ref="AI943">SUMPRODUCT(--(IFERROR(HOUR(Flights_2026_09_303334353637345[entry_hour]),-1)=HOUR(AF943)),--(IFERROR(Flights_2026_09_303334353637345[entry_sector],"")=AG943),--(IFERROR(Flights_2026_09_303334353637345[nfl],-1)&gt;=AH943),--(IFERROR(Flights_2026_09_303334353637345[nfl],-1)&lt;=IF(AH943=450,450,AH943+9)))</f>
        <v>0</v>
      </c>
    </row>
    <row r="944" spans="32:35" x14ac:dyDescent="0.2">
      <c r="AF944" s="2">
        <v>0.875</v>
      </c>
      <c r="AG944" t="s">
        <v>744</v>
      </c>
      <c r="AH944" s="17">
        <v>260</v>
      </c>
      <c r="AI944" s="17" cm="1">
        <f t="array" ref="AI944">SUMPRODUCT(--(IFERROR(HOUR(Flights_2026_09_303334353637345[entry_hour]),-1)=HOUR(AF944)),--(IFERROR(Flights_2026_09_303334353637345[entry_sector],"")=AG944),--(IFERROR(Flights_2026_09_303334353637345[nfl],-1)&gt;=AH944),--(IFERROR(Flights_2026_09_303334353637345[nfl],-1)&lt;=IF(AH944=450,450,AH944+9)))</f>
        <v>0</v>
      </c>
    </row>
    <row r="945" spans="32:35" x14ac:dyDescent="0.2">
      <c r="AF945" s="2">
        <v>0.875</v>
      </c>
      <c r="AG945" t="s">
        <v>744</v>
      </c>
      <c r="AH945" s="17">
        <v>270</v>
      </c>
      <c r="AI945" s="17" cm="1">
        <f t="array" ref="AI945">SUMPRODUCT(--(IFERROR(HOUR(Flights_2026_09_303334353637345[entry_hour]),-1)=HOUR(AF945)),--(IFERROR(Flights_2026_09_303334353637345[entry_sector],"")=AG945),--(IFERROR(Flights_2026_09_303334353637345[nfl],-1)&gt;=AH945),--(IFERROR(Flights_2026_09_303334353637345[nfl],-1)&lt;=IF(AH945=450,450,AH945+9)))</f>
        <v>0</v>
      </c>
    </row>
    <row r="946" spans="32:35" x14ac:dyDescent="0.2">
      <c r="AF946" s="2">
        <v>0.875</v>
      </c>
      <c r="AG946" t="s">
        <v>744</v>
      </c>
      <c r="AH946" s="17">
        <v>280</v>
      </c>
      <c r="AI946" s="17" cm="1">
        <f t="array" ref="AI946">SUMPRODUCT(--(IFERROR(HOUR(Flights_2026_09_303334353637345[entry_hour]),-1)=HOUR(AF946)),--(IFERROR(Flights_2026_09_303334353637345[entry_sector],"")=AG946),--(IFERROR(Flights_2026_09_303334353637345[nfl],-1)&gt;=AH946),--(IFERROR(Flights_2026_09_303334353637345[nfl],-1)&lt;=IF(AH946=450,450,AH946+9)))</f>
        <v>0</v>
      </c>
    </row>
    <row r="947" spans="32:35" x14ac:dyDescent="0.2">
      <c r="AF947" s="2">
        <v>0.875</v>
      </c>
      <c r="AG947" t="s">
        <v>744</v>
      </c>
      <c r="AH947" s="17">
        <v>290</v>
      </c>
      <c r="AI947" s="17" cm="1">
        <f t="array" ref="AI947">SUMPRODUCT(--(IFERROR(HOUR(Flights_2026_09_303334353637345[entry_hour]),-1)=HOUR(AF947)),--(IFERROR(Flights_2026_09_303334353637345[entry_sector],"")=AG947),--(IFERROR(Flights_2026_09_303334353637345[nfl],-1)&gt;=AH947),--(IFERROR(Flights_2026_09_303334353637345[nfl],-1)&lt;=IF(AH947=450,450,AH947+9)))</f>
        <v>0</v>
      </c>
    </row>
    <row r="948" spans="32:35" x14ac:dyDescent="0.2">
      <c r="AF948" s="2">
        <v>0.875</v>
      </c>
      <c r="AG948" t="s">
        <v>744</v>
      </c>
      <c r="AH948" s="17">
        <v>300</v>
      </c>
      <c r="AI948" s="17" cm="1">
        <f t="array" ref="AI948">SUMPRODUCT(--(IFERROR(HOUR(Flights_2026_09_303334353637345[entry_hour]),-1)=HOUR(AF948)),--(IFERROR(Flights_2026_09_303334353637345[entry_sector],"")=AG948),--(IFERROR(Flights_2026_09_303334353637345[nfl],-1)&gt;=AH948),--(IFERROR(Flights_2026_09_303334353637345[nfl],-1)&lt;=IF(AH948=450,450,AH948+9)))</f>
        <v>0</v>
      </c>
    </row>
    <row r="949" spans="32:35" x14ac:dyDescent="0.2">
      <c r="AF949" s="2">
        <v>0.875</v>
      </c>
      <c r="AG949" t="s">
        <v>744</v>
      </c>
      <c r="AH949" s="17">
        <v>310</v>
      </c>
      <c r="AI949" s="17" cm="1">
        <f t="array" ref="AI949">SUMPRODUCT(--(IFERROR(HOUR(Flights_2026_09_303334353637345[entry_hour]),-1)=HOUR(AF949)),--(IFERROR(Flights_2026_09_303334353637345[entry_sector],"")=AG949),--(IFERROR(Flights_2026_09_303334353637345[nfl],-1)&gt;=AH949),--(IFERROR(Flights_2026_09_303334353637345[nfl],-1)&lt;=IF(AH949=450,450,AH949+9)))</f>
        <v>0</v>
      </c>
    </row>
    <row r="950" spans="32:35" x14ac:dyDescent="0.2">
      <c r="AF950" s="2">
        <v>0.875</v>
      </c>
      <c r="AG950" t="s">
        <v>744</v>
      </c>
      <c r="AH950" s="17">
        <v>320</v>
      </c>
      <c r="AI950" s="17" cm="1">
        <f t="array" ref="AI950">SUMPRODUCT(--(IFERROR(HOUR(Flights_2026_09_303334353637345[entry_hour]),-1)=HOUR(AF950)),--(IFERROR(Flights_2026_09_303334353637345[entry_sector],"")=AG950),--(IFERROR(Flights_2026_09_303334353637345[nfl],-1)&gt;=AH950),--(IFERROR(Flights_2026_09_303334353637345[nfl],-1)&lt;=IF(AH950=450,450,AH950+9)))</f>
        <v>0</v>
      </c>
    </row>
    <row r="951" spans="32:35" x14ac:dyDescent="0.2">
      <c r="AF951" s="2">
        <v>0.875</v>
      </c>
      <c r="AG951" t="s">
        <v>744</v>
      </c>
      <c r="AH951" s="17">
        <v>330</v>
      </c>
      <c r="AI951" s="17" cm="1">
        <f t="array" ref="AI951">SUMPRODUCT(--(IFERROR(HOUR(Flights_2026_09_303334353637345[entry_hour]),-1)=HOUR(AF951)),--(IFERROR(Flights_2026_09_303334353637345[entry_sector],"")=AG951),--(IFERROR(Flights_2026_09_303334353637345[nfl],-1)&gt;=AH951),--(IFERROR(Flights_2026_09_303334353637345[nfl],-1)&lt;=IF(AH951=450,450,AH951+9)))</f>
        <v>0</v>
      </c>
    </row>
    <row r="952" spans="32:35" x14ac:dyDescent="0.2">
      <c r="AF952" s="2">
        <v>0.875</v>
      </c>
      <c r="AG952" t="s">
        <v>744</v>
      </c>
      <c r="AH952" s="17">
        <v>340</v>
      </c>
      <c r="AI952" s="17" cm="1">
        <f t="array" ref="AI952">SUMPRODUCT(--(IFERROR(HOUR(Flights_2026_09_303334353637345[entry_hour]),-1)=HOUR(AF952)),--(IFERROR(Flights_2026_09_303334353637345[entry_sector],"")=AG952),--(IFERROR(Flights_2026_09_303334353637345[nfl],-1)&gt;=AH952),--(IFERROR(Flights_2026_09_303334353637345[nfl],-1)&lt;=IF(AH952=450,450,AH952+9)))</f>
        <v>0</v>
      </c>
    </row>
    <row r="953" spans="32:35" x14ac:dyDescent="0.2">
      <c r="AF953" s="2">
        <v>0.875</v>
      </c>
      <c r="AG953" t="s">
        <v>744</v>
      </c>
      <c r="AH953" s="17">
        <v>350</v>
      </c>
      <c r="AI953" s="17" cm="1">
        <f t="array" ref="AI953">SUMPRODUCT(--(IFERROR(HOUR(Flights_2026_09_303334353637345[entry_hour]),-1)=HOUR(AF953)),--(IFERROR(Flights_2026_09_303334353637345[entry_sector],"")=AG953),--(IFERROR(Flights_2026_09_303334353637345[nfl],-1)&gt;=AH953),--(IFERROR(Flights_2026_09_303334353637345[nfl],-1)&lt;=IF(AH953=450,450,AH953+9)))</f>
        <v>0</v>
      </c>
    </row>
    <row r="954" spans="32:35" x14ac:dyDescent="0.2">
      <c r="AF954" s="2">
        <v>0.875</v>
      </c>
      <c r="AG954" t="s">
        <v>744</v>
      </c>
      <c r="AH954" s="17">
        <v>360</v>
      </c>
      <c r="AI954" s="17" cm="1">
        <f t="array" ref="AI954">SUMPRODUCT(--(IFERROR(HOUR(Flights_2026_09_303334353637345[entry_hour]),-1)=HOUR(AF954)),--(IFERROR(Flights_2026_09_303334353637345[entry_sector],"")=AG954),--(IFERROR(Flights_2026_09_303334353637345[nfl],-1)&gt;=AH954),--(IFERROR(Flights_2026_09_303334353637345[nfl],-1)&lt;=IF(AH954=450,450,AH954+9)))</f>
        <v>0</v>
      </c>
    </row>
    <row r="955" spans="32:35" x14ac:dyDescent="0.2">
      <c r="AF955" s="2">
        <v>0.875</v>
      </c>
      <c r="AG955" t="s">
        <v>744</v>
      </c>
      <c r="AH955" s="17">
        <v>370</v>
      </c>
      <c r="AI955" s="17" cm="1">
        <f t="array" ref="AI955">SUMPRODUCT(--(IFERROR(HOUR(Flights_2026_09_303334353637345[entry_hour]),-1)=HOUR(AF955)),--(IFERROR(Flights_2026_09_303334353637345[entry_sector],"")=AG955),--(IFERROR(Flights_2026_09_303334353637345[nfl],-1)&gt;=AH955),--(IFERROR(Flights_2026_09_303334353637345[nfl],-1)&lt;=IF(AH955=450,450,AH955+9)))</f>
        <v>0</v>
      </c>
    </row>
    <row r="956" spans="32:35" x14ac:dyDescent="0.2">
      <c r="AF956" s="2">
        <v>0.875</v>
      </c>
      <c r="AG956" t="s">
        <v>744</v>
      </c>
      <c r="AH956" s="17">
        <v>380</v>
      </c>
      <c r="AI956" s="17" cm="1">
        <f t="array" ref="AI956">SUMPRODUCT(--(IFERROR(HOUR(Flights_2026_09_303334353637345[entry_hour]),-1)=HOUR(AF956)),--(IFERROR(Flights_2026_09_303334353637345[entry_sector],"")=AG956),--(IFERROR(Flights_2026_09_303334353637345[nfl],-1)&gt;=AH956),--(IFERROR(Flights_2026_09_303334353637345[nfl],-1)&lt;=IF(AH956=450,450,AH956+9)))</f>
        <v>0</v>
      </c>
    </row>
    <row r="957" spans="32:35" x14ac:dyDescent="0.2">
      <c r="AF957" s="2">
        <v>0.875</v>
      </c>
      <c r="AG957" t="s">
        <v>744</v>
      </c>
      <c r="AH957" s="17">
        <v>390</v>
      </c>
      <c r="AI957" s="17" cm="1">
        <f t="array" ref="AI957">SUMPRODUCT(--(IFERROR(HOUR(Flights_2026_09_303334353637345[entry_hour]),-1)=HOUR(AF957)),--(IFERROR(Flights_2026_09_303334353637345[entry_sector],"")=AG957),--(IFERROR(Flights_2026_09_303334353637345[nfl],-1)&gt;=AH957),--(IFERROR(Flights_2026_09_303334353637345[nfl],-1)&lt;=IF(AH957=450,450,AH957+9)))</f>
        <v>0</v>
      </c>
    </row>
    <row r="958" spans="32:35" x14ac:dyDescent="0.2">
      <c r="AF958" s="2">
        <v>0.875</v>
      </c>
      <c r="AG958" t="s">
        <v>744</v>
      </c>
      <c r="AH958" s="17">
        <v>400</v>
      </c>
      <c r="AI958" s="17" cm="1">
        <f t="array" ref="AI958">SUMPRODUCT(--(IFERROR(HOUR(Flights_2026_09_303334353637345[entry_hour]),-1)=HOUR(AF958)),--(IFERROR(Flights_2026_09_303334353637345[entry_sector],"")=AG958),--(IFERROR(Flights_2026_09_303334353637345[nfl],-1)&gt;=AH958),--(IFERROR(Flights_2026_09_303334353637345[nfl],-1)&lt;=IF(AH958=450,450,AH958+9)))</f>
        <v>0</v>
      </c>
    </row>
    <row r="959" spans="32:35" x14ac:dyDescent="0.2">
      <c r="AF959" s="2">
        <v>0.875</v>
      </c>
      <c r="AG959" t="s">
        <v>744</v>
      </c>
      <c r="AH959" s="17">
        <v>410</v>
      </c>
      <c r="AI959" s="17" cm="1">
        <f t="array" ref="AI959">SUMPRODUCT(--(IFERROR(HOUR(Flights_2026_09_303334353637345[entry_hour]),-1)=HOUR(AF959)),--(IFERROR(Flights_2026_09_303334353637345[entry_sector],"")=AG959),--(IFERROR(Flights_2026_09_303334353637345[nfl],-1)&gt;=AH959),--(IFERROR(Flights_2026_09_303334353637345[nfl],-1)&lt;=IF(AH959=450,450,AH959+9)))</f>
        <v>0</v>
      </c>
    </row>
    <row r="960" spans="32:35" x14ac:dyDescent="0.2">
      <c r="AF960" s="2">
        <v>0.875</v>
      </c>
      <c r="AG960" t="s">
        <v>744</v>
      </c>
      <c r="AH960" s="17">
        <v>420</v>
      </c>
      <c r="AI960" s="17" cm="1">
        <f t="array" ref="AI960">SUMPRODUCT(--(IFERROR(HOUR(Flights_2026_09_303334353637345[entry_hour]),-1)=HOUR(AF960)),--(IFERROR(Flights_2026_09_303334353637345[entry_sector],"")=AG960),--(IFERROR(Flights_2026_09_303334353637345[nfl],-1)&gt;=AH960),--(IFERROR(Flights_2026_09_303334353637345[nfl],-1)&lt;=IF(AH960=450,450,AH960+9)))</f>
        <v>0</v>
      </c>
    </row>
    <row r="961" spans="32:35" x14ac:dyDescent="0.2">
      <c r="AF961" s="2">
        <v>0.875</v>
      </c>
      <c r="AG961" t="s">
        <v>744</v>
      </c>
      <c r="AH961" s="17">
        <v>430</v>
      </c>
      <c r="AI961" s="17" cm="1">
        <f t="array" ref="AI961">SUMPRODUCT(--(IFERROR(HOUR(Flights_2026_09_303334353637345[entry_hour]),-1)=HOUR(AF961)),--(IFERROR(Flights_2026_09_303334353637345[entry_sector],"")=AG961),--(IFERROR(Flights_2026_09_303334353637345[nfl],-1)&gt;=AH961),--(IFERROR(Flights_2026_09_303334353637345[nfl],-1)&lt;=IF(AH961=450,450,AH961+9)))</f>
        <v>0</v>
      </c>
    </row>
    <row r="962" spans="32:35" x14ac:dyDescent="0.2">
      <c r="AF962" s="2">
        <v>0.875</v>
      </c>
      <c r="AG962" t="s">
        <v>744</v>
      </c>
      <c r="AH962" s="17">
        <v>440</v>
      </c>
      <c r="AI962" s="17" cm="1">
        <f t="array" ref="AI962">SUMPRODUCT(--(IFERROR(HOUR(Flights_2026_09_303334353637345[entry_hour]),-1)=HOUR(AF962)),--(IFERROR(Flights_2026_09_303334353637345[entry_sector],"")=AG962),--(IFERROR(Flights_2026_09_303334353637345[nfl],-1)&gt;=AH962),--(IFERROR(Flights_2026_09_303334353637345[nfl],-1)&lt;=IF(AH962=450,450,AH962+9)))</f>
        <v>0</v>
      </c>
    </row>
    <row r="963" spans="32:35" x14ac:dyDescent="0.2">
      <c r="AF963" s="2">
        <v>0.875</v>
      </c>
      <c r="AG963" t="s">
        <v>744</v>
      </c>
      <c r="AH963" s="17">
        <v>450</v>
      </c>
      <c r="AI963" s="17" cm="1">
        <f t="array" ref="AI963">SUMPRODUCT(--(IFERROR(HOUR(Flights_2026_09_303334353637345[entry_hour]),-1)=HOUR(AF963)),--(IFERROR(Flights_2026_09_303334353637345[entry_sector],"")=AG963),--(IFERROR(Flights_2026_09_303334353637345[nfl],-1)&gt;=AH963),--(IFERROR(Flights_2026_09_303334353637345[nfl],-1)&lt;=IF(AH963=450,450,AH963+9)))</f>
        <v>0</v>
      </c>
    </row>
    <row r="964" spans="32:35" x14ac:dyDescent="0.2">
      <c r="AF964" s="2">
        <v>0.875</v>
      </c>
      <c r="AG964" t="s">
        <v>745</v>
      </c>
      <c r="AH964" s="17">
        <v>200</v>
      </c>
      <c r="AI964" s="17" cm="1">
        <f t="array" ref="AI964">SUMPRODUCT(--(IFERROR(HOUR(Flights_2026_09_303334353637345[entry_hour]),-1)=HOUR(AF964)),--(IFERROR(Flights_2026_09_303334353637345[entry_sector],"")=AG964),--(IFERROR(Flights_2026_09_303334353637345[nfl],-1)&gt;=AH964),--(IFERROR(Flights_2026_09_303334353637345[nfl],-1)&lt;=IF(AH964=450,450,AH964+9)))</f>
        <v>0</v>
      </c>
    </row>
    <row r="965" spans="32:35" x14ac:dyDescent="0.2">
      <c r="AF965" s="2">
        <v>0.875</v>
      </c>
      <c r="AG965" t="s">
        <v>745</v>
      </c>
      <c r="AH965" s="17">
        <v>210</v>
      </c>
      <c r="AI965" s="17" cm="1">
        <f t="array" ref="AI965">SUMPRODUCT(--(IFERROR(HOUR(Flights_2026_09_303334353637345[entry_hour]),-1)=HOUR(AF965)),--(IFERROR(Flights_2026_09_303334353637345[entry_sector],"")=AG965),--(IFERROR(Flights_2026_09_303334353637345[nfl],-1)&gt;=AH965),--(IFERROR(Flights_2026_09_303334353637345[nfl],-1)&lt;=IF(AH965=450,450,AH965+9)))</f>
        <v>0</v>
      </c>
    </row>
    <row r="966" spans="32:35" x14ac:dyDescent="0.2">
      <c r="AF966" s="2">
        <v>0.875</v>
      </c>
      <c r="AG966" t="s">
        <v>745</v>
      </c>
      <c r="AH966" s="17">
        <v>220</v>
      </c>
      <c r="AI966" s="17" cm="1">
        <f t="array" ref="AI966">SUMPRODUCT(--(IFERROR(HOUR(Flights_2026_09_303334353637345[entry_hour]),-1)=HOUR(AF966)),--(IFERROR(Flights_2026_09_303334353637345[entry_sector],"")=AG966),--(IFERROR(Flights_2026_09_303334353637345[nfl],-1)&gt;=AH966),--(IFERROR(Flights_2026_09_303334353637345[nfl],-1)&lt;=IF(AH966=450,450,AH966+9)))</f>
        <v>0</v>
      </c>
    </row>
    <row r="967" spans="32:35" x14ac:dyDescent="0.2">
      <c r="AF967" s="2">
        <v>0.875</v>
      </c>
      <c r="AG967" t="s">
        <v>745</v>
      </c>
      <c r="AH967" s="17">
        <v>230</v>
      </c>
      <c r="AI967" s="17" cm="1">
        <f t="array" ref="AI967">SUMPRODUCT(--(IFERROR(HOUR(Flights_2026_09_303334353637345[entry_hour]),-1)=HOUR(AF967)),--(IFERROR(Flights_2026_09_303334353637345[entry_sector],"")=AG967),--(IFERROR(Flights_2026_09_303334353637345[nfl],-1)&gt;=AH967),--(IFERROR(Flights_2026_09_303334353637345[nfl],-1)&lt;=IF(AH967=450,450,AH967+9)))</f>
        <v>0</v>
      </c>
    </row>
    <row r="968" spans="32:35" x14ac:dyDescent="0.2">
      <c r="AF968" s="2">
        <v>0.875</v>
      </c>
      <c r="AG968" t="s">
        <v>745</v>
      </c>
      <c r="AH968" s="17">
        <v>240</v>
      </c>
      <c r="AI968" s="17" cm="1">
        <f t="array" ref="AI968">SUMPRODUCT(--(IFERROR(HOUR(Flights_2026_09_303334353637345[entry_hour]),-1)=HOUR(AF968)),--(IFERROR(Flights_2026_09_303334353637345[entry_sector],"")=AG968),--(IFERROR(Flights_2026_09_303334353637345[nfl],-1)&gt;=AH968),--(IFERROR(Flights_2026_09_303334353637345[nfl],-1)&lt;=IF(AH968=450,450,AH968+9)))</f>
        <v>0</v>
      </c>
    </row>
    <row r="969" spans="32:35" x14ac:dyDescent="0.2">
      <c r="AF969" s="2">
        <v>0.875</v>
      </c>
      <c r="AG969" t="s">
        <v>745</v>
      </c>
      <c r="AH969" s="17">
        <v>250</v>
      </c>
      <c r="AI969" s="17" cm="1">
        <f t="array" ref="AI969">SUMPRODUCT(--(IFERROR(HOUR(Flights_2026_09_303334353637345[entry_hour]),-1)=HOUR(AF969)),--(IFERROR(Flights_2026_09_303334353637345[entry_sector],"")=AG969),--(IFERROR(Flights_2026_09_303334353637345[nfl],-1)&gt;=AH969),--(IFERROR(Flights_2026_09_303334353637345[nfl],-1)&lt;=IF(AH969=450,450,AH969+9)))</f>
        <v>0</v>
      </c>
    </row>
    <row r="970" spans="32:35" x14ac:dyDescent="0.2">
      <c r="AF970" s="2">
        <v>0.875</v>
      </c>
      <c r="AG970" t="s">
        <v>745</v>
      </c>
      <c r="AH970" s="17">
        <v>260</v>
      </c>
      <c r="AI970" s="17" cm="1">
        <f t="array" ref="AI970">SUMPRODUCT(--(IFERROR(HOUR(Flights_2026_09_303334353637345[entry_hour]),-1)=HOUR(AF970)),--(IFERROR(Flights_2026_09_303334353637345[entry_sector],"")=AG970),--(IFERROR(Flights_2026_09_303334353637345[nfl],-1)&gt;=AH970),--(IFERROR(Flights_2026_09_303334353637345[nfl],-1)&lt;=IF(AH970=450,450,AH970+9)))</f>
        <v>0</v>
      </c>
    </row>
    <row r="971" spans="32:35" x14ac:dyDescent="0.2">
      <c r="AF971" s="2">
        <v>0.875</v>
      </c>
      <c r="AG971" t="s">
        <v>745</v>
      </c>
      <c r="AH971" s="17">
        <v>270</v>
      </c>
      <c r="AI971" s="17" cm="1">
        <f t="array" ref="AI971">SUMPRODUCT(--(IFERROR(HOUR(Flights_2026_09_303334353637345[entry_hour]),-1)=HOUR(AF971)),--(IFERROR(Flights_2026_09_303334353637345[entry_sector],"")=AG971),--(IFERROR(Flights_2026_09_303334353637345[nfl],-1)&gt;=AH971),--(IFERROR(Flights_2026_09_303334353637345[nfl],-1)&lt;=IF(AH971=450,450,AH971+9)))</f>
        <v>0</v>
      </c>
    </row>
    <row r="972" spans="32:35" x14ac:dyDescent="0.2">
      <c r="AF972" s="2">
        <v>0.875</v>
      </c>
      <c r="AG972" t="s">
        <v>745</v>
      </c>
      <c r="AH972" s="17">
        <v>280</v>
      </c>
      <c r="AI972" s="17" cm="1">
        <f t="array" ref="AI972">SUMPRODUCT(--(IFERROR(HOUR(Flights_2026_09_303334353637345[entry_hour]),-1)=HOUR(AF972)),--(IFERROR(Flights_2026_09_303334353637345[entry_sector],"")=AG972),--(IFERROR(Flights_2026_09_303334353637345[nfl],-1)&gt;=AH972),--(IFERROR(Flights_2026_09_303334353637345[nfl],-1)&lt;=IF(AH972=450,450,AH972+9)))</f>
        <v>0</v>
      </c>
    </row>
    <row r="973" spans="32:35" x14ac:dyDescent="0.2">
      <c r="AF973" s="2">
        <v>0.875</v>
      </c>
      <c r="AG973" t="s">
        <v>745</v>
      </c>
      <c r="AH973" s="17">
        <v>290</v>
      </c>
      <c r="AI973" s="17" cm="1">
        <f t="array" ref="AI973">SUMPRODUCT(--(IFERROR(HOUR(Flights_2026_09_303334353637345[entry_hour]),-1)=HOUR(AF973)),--(IFERROR(Flights_2026_09_303334353637345[entry_sector],"")=AG973),--(IFERROR(Flights_2026_09_303334353637345[nfl],-1)&gt;=AH973),--(IFERROR(Flights_2026_09_303334353637345[nfl],-1)&lt;=IF(AH973=450,450,AH973+9)))</f>
        <v>0</v>
      </c>
    </row>
    <row r="974" spans="32:35" x14ac:dyDescent="0.2">
      <c r="AF974" s="2">
        <v>0.875</v>
      </c>
      <c r="AG974" t="s">
        <v>745</v>
      </c>
      <c r="AH974" s="17">
        <v>300</v>
      </c>
      <c r="AI974" s="17" cm="1">
        <f t="array" ref="AI974">SUMPRODUCT(--(IFERROR(HOUR(Flights_2026_09_303334353637345[entry_hour]),-1)=HOUR(AF974)),--(IFERROR(Flights_2026_09_303334353637345[entry_sector],"")=AG974),--(IFERROR(Flights_2026_09_303334353637345[nfl],-1)&gt;=AH974),--(IFERROR(Flights_2026_09_303334353637345[nfl],-1)&lt;=IF(AH974=450,450,AH974+9)))</f>
        <v>0</v>
      </c>
    </row>
    <row r="975" spans="32:35" x14ac:dyDescent="0.2">
      <c r="AF975" s="2">
        <v>0.875</v>
      </c>
      <c r="AG975" t="s">
        <v>745</v>
      </c>
      <c r="AH975" s="17">
        <v>310</v>
      </c>
      <c r="AI975" s="17" cm="1">
        <f t="array" ref="AI975">SUMPRODUCT(--(IFERROR(HOUR(Flights_2026_09_303334353637345[entry_hour]),-1)=HOUR(AF975)),--(IFERROR(Flights_2026_09_303334353637345[entry_sector],"")=AG975),--(IFERROR(Flights_2026_09_303334353637345[nfl],-1)&gt;=AH975),--(IFERROR(Flights_2026_09_303334353637345[nfl],-1)&lt;=IF(AH975=450,450,AH975+9)))</f>
        <v>0</v>
      </c>
    </row>
    <row r="976" spans="32:35" x14ac:dyDescent="0.2">
      <c r="AF976" s="2">
        <v>0.875</v>
      </c>
      <c r="AG976" t="s">
        <v>745</v>
      </c>
      <c r="AH976" s="17">
        <v>320</v>
      </c>
      <c r="AI976" s="17" cm="1">
        <f t="array" ref="AI976">SUMPRODUCT(--(IFERROR(HOUR(Flights_2026_09_303334353637345[entry_hour]),-1)=HOUR(AF976)),--(IFERROR(Flights_2026_09_303334353637345[entry_sector],"")=AG976),--(IFERROR(Flights_2026_09_303334353637345[nfl],-1)&gt;=AH976),--(IFERROR(Flights_2026_09_303334353637345[nfl],-1)&lt;=IF(AH976=450,450,AH976+9)))</f>
        <v>0</v>
      </c>
    </row>
    <row r="977" spans="32:35" x14ac:dyDescent="0.2">
      <c r="AF977" s="2">
        <v>0.875</v>
      </c>
      <c r="AG977" t="s">
        <v>745</v>
      </c>
      <c r="AH977" s="17">
        <v>330</v>
      </c>
      <c r="AI977" s="17" cm="1">
        <f t="array" ref="AI977">SUMPRODUCT(--(IFERROR(HOUR(Flights_2026_09_303334353637345[entry_hour]),-1)=HOUR(AF977)),--(IFERROR(Flights_2026_09_303334353637345[entry_sector],"")=AG977),--(IFERROR(Flights_2026_09_303334353637345[nfl],-1)&gt;=AH977),--(IFERROR(Flights_2026_09_303334353637345[nfl],-1)&lt;=IF(AH977=450,450,AH977+9)))</f>
        <v>0</v>
      </c>
    </row>
    <row r="978" spans="32:35" x14ac:dyDescent="0.2">
      <c r="AF978" s="2">
        <v>0.875</v>
      </c>
      <c r="AG978" t="s">
        <v>745</v>
      </c>
      <c r="AH978" s="17">
        <v>340</v>
      </c>
      <c r="AI978" s="17" cm="1">
        <f t="array" ref="AI978">SUMPRODUCT(--(IFERROR(HOUR(Flights_2026_09_303334353637345[entry_hour]),-1)=HOUR(AF978)),--(IFERROR(Flights_2026_09_303334353637345[entry_sector],"")=AG978),--(IFERROR(Flights_2026_09_303334353637345[nfl],-1)&gt;=AH978),--(IFERROR(Flights_2026_09_303334353637345[nfl],-1)&lt;=IF(AH978=450,450,AH978+9)))</f>
        <v>0</v>
      </c>
    </row>
    <row r="979" spans="32:35" x14ac:dyDescent="0.2">
      <c r="AF979" s="2">
        <v>0.875</v>
      </c>
      <c r="AG979" t="s">
        <v>745</v>
      </c>
      <c r="AH979" s="17">
        <v>350</v>
      </c>
      <c r="AI979" s="17" cm="1">
        <f t="array" ref="AI979">SUMPRODUCT(--(IFERROR(HOUR(Flights_2026_09_303334353637345[entry_hour]),-1)=HOUR(AF979)),--(IFERROR(Flights_2026_09_303334353637345[entry_sector],"")=AG979),--(IFERROR(Flights_2026_09_303334353637345[nfl],-1)&gt;=AH979),--(IFERROR(Flights_2026_09_303334353637345[nfl],-1)&lt;=IF(AH979=450,450,AH979+9)))</f>
        <v>1</v>
      </c>
    </row>
    <row r="980" spans="32:35" x14ac:dyDescent="0.2">
      <c r="AF980" s="2">
        <v>0.875</v>
      </c>
      <c r="AG980" t="s">
        <v>745</v>
      </c>
      <c r="AH980" s="17">
        <v>360</v>
      </c>
      <c r="AI980" s="17" cm="1">
        <f t="array" ref="AI980">SUMPRODUCT(--(IFERROR(HOUR(Flights_2026_09_303334353637345[entry_hour]),-1)=HOUR(AF980)),--(IFERROR(Flights_2026_09_303334353637345[entry_sector],"")=AG980),--(IFERROR(Flights_2026_09_303334353637345[nfl],-1)&gt;=AH980),--(IFERROR(Flights_2026_09_303334353637345[nfl],-1)&lt;=IF(AH980=450,450,AH980+9)))</f>
        <v>0</v>
      </c>
    </row>
    <row r="981" spans="32:35" x14ac:dyDescent="0.2">
      <c r="AF981" s="2">
        <v>0.875</v>
      </c>
      <c r="AG981" t="s">
        <v>745</v>
      </c>
      <c r="AH981" s="17">
        <v>370</v>
      </c>
      <c r="AI981" s="17" cm="1">
        <f t="array" ref="AI981">SUMPRODUCT(--(IFERROR(HOUR(Flights_2026_09_303334353637345[entry_hour]),-1)=HOUR(AF981)),--(IFERROR(Flights_2026_09_303334353637345[entry_sector],"")=AG981),--(IFERROR(Flights_2026_09_303334353637345[nfl],-1)&gt;=AH981),--(IFERROR(Flights_2026_09_303334353637345[nfl],-1)&lt;=IF(AH981=450,450,AH981+9)))</f>
        <v>1</v>
      </c>
    </row>
    <row r="982" spans="32:35" x14ac:dyDescent="0.2">
      <c r="AF982" s="2">
        <v>0.875</v>
      </c>
      <c r="AG982" t="s">
        <v>745</v>
      </c>
      <c r="AH982" s="17">
        <v>380</v>
      </c>
      <c r="AI982" s="17" cm="1">
        <f t="array" ref="AI982">SUMPRODUCT(--(IFERROR(HOUR(Flights_2026_09_303334353637345[entry_hour]),-1)=HOUR(AF982)),--(IFERROR(Flights_2026_09_303334353637345[entry_sector],"")=AG982),--(IFERROR(Flights_2026_09_303334353637345[nfl],-1)&gt;=AH982),--(IFERROR(Flights_2026_09_303334353637345[nfl],-1)&lt;=IF(AH982=450,450,AH982+9)))</f>
        <v>0</v>
      </c>
    </row>
    <row r="983" spans="32:35" x14ac:dyDescent="0.2">
      <c r="AF983" s="2">
        <v>0.875</v>
      </c>
      <c r="AG983" t="s">
        <v>745</v>
      </c>
      <c r="AH983" s="17">
        <v>390</v>
      </c>
      <c r="AI983" s="17" cm="1">
        <f t="array" ref="AI983">SUMPRODUCT(--(IFERROR(HOUR(Flights_2026_09_303334353637345[entry_hour]),-1)=HOUR(AF983)),--(IFERROR(Flights_2026_09_303334353637345[entry_sector],"")=AG983),--(IFERROR(Flights_2026_09_303334353637345[nfl],-1)&gt;=AH983),--(IFERROR(Flights_2026_09_303334353637345[nfl],-1)&lt;=IF(AH983=450,450,AH983+9)))</f>
        <v>1</v>
      </c>
    </row>
    <row r="984" spans="32:35" x14ac:dyDescent="0.2">
      <c r="AF984" s="2">
        <v>0.875</v>
      </c>
      <c r="AG984" t="s">
        <v>745</v>
      </c>
      <c r="AH984" s="17">
        <v>400</v>
      </c>
      <c r="AI984" s="17" cm="1">
        <f t="array" ref="AI984">SUMPRODUCT(--(IFERROR(HOUR(Flights_2026_09_303334353637345[entry_hour]),-1)=HOUR(AF984)),--(IFERROR(Flights_2026_09_303334353637345[entry_sector],"")=AG984),--(IFERROR(Flights_2026_09_303334353637345[nfl],-1)&gt;=AH984),--(IFERROR(Flights_2026_09_303334353637345[nfl],-1)&lt;=IF(AH984=450,450,AH984+9)))</f>
        <v>0</v>
      </c>
    </row>
    <row r="985" spans="32:35" x14ac:dyDescent="0.2">
      <c r="AF985" s="2">
        <v>0.875</v>
      </c>
      <c r="AG985" t="s">
        <v>745</v>
      </c>
      <c r="AH985" s="17">
        <v>410</v>
      </c>
      <c r="AI985" s="17" cm="1">
        <f t="array" ref="AI985">SUMPRODUCT(--(IFERROR(HOUR(Flights_2026_09_303334353637345[entry_hour]),-1)=HOUR(AF985)),--(IFERROR(Flights_2026_09_303334353637345[entry_sector],"")=AG985),--(IFERROR(Flights_2026_09_303334353637345[nfl],-1)&gt;=AH985),--(IFERROR(Flights_2026_09_303334353637345[nfl],-1)&lt;=IF(AH985=450,450,AH985+9)))</f>
        <v>0</v>
      </c>
    </row>
    <row r="986" spans="32:35" x14ac:dyDescent="0.2">
      <c r="AF986" s="2">
        <v>0.875</v>
      </c>
      <c r="AG986" t="s">
        <v>745</v>
      </c>
      <c r="AH986" s="17">
        <v>420</v>
      </c>
      <c r="AI986" s="17" cm="1">
        <f t="array" ref="AI986">SUMPRODUCT(--(IFERROR(HOUR(Flights_2026_09_303334353637345[entry_hour]),-1)=HOUR(AF986)),--(IFERROR(Flights_2026_09_303334353637345[entry_sector],"")=AG986),--(IFERROR(Flights_2026_09_303334353637345[nfl],-1)&gt;=AH986),--(IFERROR(Flights_2026_09_303334353637345[nfl],-1)&lt;=IF(AH986=450,450,AH986+9)))</f>
        <v>0</v>
      </c>
    </row>
    <row r="987" spans="32:35" x14ac:dyDescent="0.2">
      <c r="AF987" s="2">
        <v>0.875</v>
      </c>
      <c r="AG987" t="s">
        <v>745</v>
      </c>
      <c r="AH987" s="17">
        <v>430</v>
      </c>
      <c r="AI987" s="17" cm="1">
        <f t="array" ref="AI987">SUMPRODUCT(--(IFERROR(HOUR(Flights_2026_09_303334353637345[entry_hour]),-1)=HOUR(AF987)),--(IFERROR(Flights_2026_09_303334353637345[entry_sector],"")=AG987),--(IFERROR(Flights_2026_09_303334353637345[nfl],-1)&gt;=AH987),--(IFERROR(Flights_2026_09_303334353637345[nfl],-1)&lt;=IF(AH987=450,450,AH987+9)))</f>
        <v>1</v>
      </c>
    </row>
    <row r="988" spans="32:35" x14ac:dyDescent="0.2">
      <c r="AF988" s="2">
        <v>0.875</v>
      </c>
      <c r="AG988" t="s">
        <v>745</v>
      </c>
      <c r="AH988" s="17">
        <v>440</v>
      </c>
      <c r="AI988" s="17" cm="1">
        <f t="array" ref="AI988">SUMPRODUCT(--(IFERROR(HOUR(Flights_2026_09_303334353637345[entry_hour]),-1)=HOUR(AF988)),--(IFERROR(Flights_2026_09_303334353637345[entry_sector],"")=AG988),--(IFERROR(Flights_2026_09_303334353637345[nfl],-1)&gt;=AH988),--(IFERROR(Flights_2026_09_303334353637345[nfl],-1)&lt;=IF(AH988=450,450,AH988+9)))</f>
        <v>0</v>
      </c>
    </row>
    <row r="989" spans="32:35" x14ac:dyDescent="0.2">
      <c r="AF989" s="2">
        <v>0.875</v>
      </c>
      <c r="AG989" t="s">
        <v>745</v>
      </c>
      <c r="AH989" s="17">
        <v>450</v>
      </c>
      <c r="AI989" s="17" cm="1">
        <f t="array" ref="AI989">SUMPRODUCT(--(IFERROR(HOUR(Flights_2026_09_303334353637345[entry_hour]),-1)=HOUR(AF989)),--(IFERROR(Flights_2026_09_303334353637345[entry_sector],"")=AG989),--(IFERROR(Flights_2026_09_303334353637345[nfl],-1)&gt;=AH989),--(IFERROR(Flights_2026_09_303334353637345[nfl],-1)&lt;=IF(AH989=450,450,AH989+9)))</f>
        <v>0</v>
      </c>
    </row>
    <row r="990" spans="32:35" x14ac:dyDescent="0.2">
      <c r="AF990" s="2">
        <v>0.875</v>
      </c>
      <c r="AG990" t="s">
        <v>840</v>
      </c>
      <c r="AH990" s="17">
        <v>200</v>
      </c>
      <c r="AI990" s="17" cm="1">
        <f t="array" ref="AI990">SUMPRODUCT(--(IFERROR(HOUR(Flights_2026_09_303334353637345[entry_hour]),-1)=HOUR(AF990)),--(IFERROR(Flights_2026_09_303334353637345[entry_sector],"")=AG990),--(IFERROR(Flights_2026_09_303334353637345[nfl],-1)&gt;=AH990),--(IFERROR(Flights_2026_09_303334353637345[nfl],-1)&lt;=IF(AH990=450,450,AH990+9)))</f>
        <v>0</v>
      </c>
    </row>
    <row r="991" spans="32:35" x14ac:dyDescent="0.2">
      <c r="AF991" s="2">
        <v>0.875</v>
      </c>
      <c r="AG991" t="s">
        <v>840</v>
      </c>
      <c r="AH991" s="17">
        <v>210</v>
      </c>
      <c r="AI991" s="17" cm="1">
        <f t="array" ref="AI991">SUMPRODUCT(--(IFERROR(HOUR(Flights_2026_09_303334353637345[entry_hour]),-1)=HOUR(AF991)),--(IFERROR(Flights_2026_09_303334353637345[entry_sector],"")=AG991),--(IFERROR(Flights_2026_09_303334353637345[nfl],-1)&gt;=AH991),--(IFERROR(Flights_2026_09_303334353637345[nfl],-1)&lt;=IF(AH991=450,450,AH991+9)))</f>
        <v>0</v>
      </c>
    </row>
    <row r="992" spans="32:35" x14ac:dyDescent="0.2">
      <c r="AF992" s="2">
        <v>0.875</v>
      </c>
      <c r="AG992" t="s">
        <v>840</v>
      </c>
      <c r="AH992" s="17">
        <v>220</v>
      </c>
      <c r="AI992" s="17" cm="1">
        <f t="array" ref="AI992">SUMPRODUCT(--(IFERROR(HOUR(Flights_2026_09_303334353637345[entry_hour]),-1)=HOUR(AF992)),--(IFERROR(Flights_2026_09_303334353637345[entry_sector],"")=AG992),--(IFERROR(Flights_2026_09_303334353637345[nfl],-1)&gt;=AH992),--(IFERROR(Flights_2026_09_303334353637345[nfl],-1)&lt;=IF(AH992=450,450,AH992+9)))</f>
        <v>0</v>
      </c>
    </row>
    <row r="993" spans="32:35" x14ac:dyDescent="0.2">
      <c r="AF993" s="2">
        <v>0.875</v>
      </c>
      <c r="AG993" t="s">
        <v>840</v>
      </c>
      <c r="AH993" s="17">
        <v>230</v>
      </c>
      <c r="AI993" s="17" cm="1">
        <f t="array" ref="AI993">SUMPRODUCT(--(IFERROR(HOUR(Flights_2026_09_303334353637345[entry_hour]),-1)=HOUR(AF993)),--(IFERROR(Flights_2026_09_303334353637345[entry_sector],"")=AG993),--(IFERROR(Flights_2026_09_303334353637345[nfl],-1)&gt;=AH993),--(IFERROR(Flights_2026_09_303334353637345[nfl],-1)&lt;=IF(AH993=450,450,AH993+9)))</f>
        <v>0</v>
      </c>
    </row>
    <row r="994" spans="32:35" x14ac:dyDescent="0.2">
      <c r="AF994" s="2">
        <v>0.875</v>
      </c>
      <c r="AG994" t="s">
        <v>840</v>
      </c>
      <c r="AH994" s="17">
        <v>240</v>
      </c>
      <c r="AI994" s="17" cm="1">
        <f t="array" ref="AI994">SUMPRODUCT(--(IFERROR(HOUR(Flights_2026_09_303334353637345[entry_hour]),-1)=HOUR(AF994)),--(IFERROR(Flights_2026_09_303334353637345[entry_sector],"")=AG994),--(IFERROR(Flights_2026_09_303334353637345[nfl],-1)&gt;=AH994),--(IFERROR(Flights_2026_09_303334353637345[nfl],-1)&lt;=IF(AH994=450,450,AH994+9)))</f>
        <v>0</v>
      </c>
    </row>
    <row r="995" spans="32:35" x14ac:dyDescent="0.2">
      <c r="AF995" s="2">
        <v>0.875</v>
      </c>
      <c r="AG995" t="s">
        <v>840</v>
      </c>
      <c r="AH995" s="17">
        <v>250</v>
      </c>
      <c r="AI995" s="17" cm="1">
        <f t="array" ref="AI995">SUMPRODUCT(--(IFERROR(HOUR(Flights_2026_09_303334353637345[entry_hour]),-1)=HOUR(AF995)),--(IFERROR(Flights_2026_09_303334353637345[entry_sector],"")=AG995),--(IFERROR(Flights_2026_09_303334353637345[nfl],-1)&gt;=AH995),--(IFERROR(Flights_2026_09_303334353637345[nfl],-1)&lt;=IF(AH995=450,450,AH995+9)))</f>
        <v>0</v>
      </c>
    </row>
    <row r="996" spans="32:35" x14ac:dyDescent="0.2">
      <c r="AF996" s="2">
        <v>0.875</v>
      </c>
      <c r="AG996" t="s">
        <v>840</v>
      </c>
      <c r="AH996" s="17">
        <v>260</v>
      </c>
      <c r="AI996" s="17" cm="1">
        <f t="array" ref="AI996">SUMPRODUCT(--(IFERROR(HOUR(Flights_2026_09_303334353637345[entry_hour]),-1)=HOUR(AF996)),--(IFERROR(Flights_2026_09_303334353637345[entry_sector],"")=AG996),--(IFERROR(Flights_2026_09_303334353637345[nfl],-1)&gt;=AH996),--(IFERROR(Flights_2026_09_303334353637345[nfl],-1)&lt;=IF(AH996=450,450,AH996+9)))</f>
        <v>0</v>
      </c>
    </row>
    <row r="997" spans="32:35" x14ac:dyDescent="0.2">
      <c r="AF997" s="2">
        <v>0.875</v>
      </c>
      <c r="AG997" t="s">
        <v>840</v>
      </c>
      <c r="AH997" s="17">
        <v>270</v>
      </c>
      <c r="AI997" s="17" cm="1">
        <f t="array" ref="AI997">SUMPRODUCT(--(IFERROR(HOUR(Flights_2026_09_303334353637345[entry_hour]),-1)=HOUR(AF997)),--(IFERROR(Flights_2026_09_303334353637345[entry_sector],"")=AG997),--(IFERROR(Flights_2026_09_303334353637345[nfl],-1)&gt;=AH997),--(IFERROR(Flights_2026_09_303334353637345[nfl],-1)&lt;=IF(AH997=450,450,AH997+9)))</f>
        <v>0</v>
      </c>
    </row>
    <row r="998" spans="32:35" x14ac:dyDescent="0.2">
      <c r="AF998" s="2">
        <v>0.875</v>
      </c>
      <c r="AG998" t="s">
        <v>840</v>
      </c>
      <c r="AH998" s="17">
        <v>280</v>
      </c>
      <c r="AI998" s="17" cm="1">
        <f t="array" ref="AI998">SUMPRODUCT(--(IFERROR(HOUR(Flights_2026_09_303334353637345[entry_hour]),-1)=HOUR(AF998)),--(IFERROR(Flights_2026_09_303334353637345[entry_sector],"")=AG998),--(IFERROR(Flights_2026_09_303334353637345[nfl],-1)&gt;=AH998),--(IFERROR(Flights_2026_09_303334353637345[nfl],-1)&lt;=IF(AH998=450,450,AH998+9)))</f>
        <v>0</v>
      </c>
    </row>
    <row r="999" spans="32:35" x14ac:dyDescent="0.2">
      <c r="AF999" s="2">
        <v>0.875</v>
      </c>
      <c r="AG999" t="s">
        <v>840</v>
      </c>
      <c r="AH999" s="17">
        <v>290</v>
      </c>
      <c r="AI999" s="17" cm="1">
        <f t="array" ref="AI999">SUMPRODUCT(--(IFERROR(HOUR(Flights_2026_09_303334353637345[entry_hour]),-1)=HOUR(AF999)),--(IFERROR(Flights_2026_09_303334353637345[entry_sector],"")=AG999),--(IFERROR(Flights_2026_09_303334353637345[nfl],-1)&gt;=AH999),--(IFERROR(Flights_2026_09_303334353637345[nfl],-1)&lt;=IF(AH999=450,450,AH999+9)))</f>
        <v>0</v>
      </c>
    </row>
    <row r="1000" spans="32:35" x14ac:dyDescent="0.2">
      <c r="AF1000" s="2">
        <v>0.875</v>
      </c>
      <c r="AG1000" t="s">
        <v>840</v>
      </c>
      <c r="AH1000" s="17">
        <v>300</v>
      </c>
      <c r="AI1000" s="17" cm="1">
        <f t="array" ref="AI1000">SUMPRODUCT(--(IFERROR(HOUR(Flights_2026_09_303334353637345[entry_hour]),-1)=HOUR(AF1000)),--(IFERROR(Flights_2026_09_303334353637345[entry_sector],"")=AG1000),--(IFERROR(Flights_2026_09_303334353637345[nfl],-1)&gt;=AH1000),--(IFERROR(Flights_2026_09_303334353637345[nfl],-1)&lt;=IF(AH1000=450,450,AH1000+9)))</f>
        <v>0</v>
      </c>
    </row>
    <row r="1001" spans="32:35" x14ac:dyDescent="0.2">
      <c r="AF1001" s="2">
        <v>0.875</v>
      </c>
      <c r="AG1001" t="s">
        <v>840</v>
      </c>
      <c r="AH1001" s="17">
        <v>310</v>
      </c>
      <c r="AI1001" s="17" cm="1">
        <f t="array" ref="AI1001">SUMPRODUCT(--(IFERROR(HOUR(Flights_2026_09_303334353637345[entry_hour]),-1)=HOUR(AF1001)),--(IFERROR(Flights_2026_09_303334353637345[entry_sector],"")=AG1001),--(IFERROR(Flights_2026_09_303334353637345[nfl],-1)&gt;=AH1001),--(IFERROR(Flights_2026_09_303334353637345[nfl],-1)&lt;=IF(AH1001=450,450,AH1001+9)))</f>
        <v>0</v>
      </c>
    </row>
    <row r="1002" spans="32:35" x14ac:dyDescent="0.2">
      <c r="AF1002" s="2">
        <v>0.875</v>
      </c>
      <c r="AG1002" t="s">
        <v>840</v>
      </c>
      <c r="AH1002" s="17">
        <v>320</v>
      </c>
      <c r="AI1002" s="17" cm="1">
        <f t="array" ref="AI1002">SUMPRODUCT(--(IFERROR(HOUR(Flights_2026_09_303334353637345[entry_hour]),-1)=HOUR(AF1002)),--(IFERROR(Flights_2026_09_303334353637345[entry_sector],"")=AG1002),--(IFERROR(Flights_2026_09_303334353637345[nfl],-1)&gt;=AH1002),--(IFERROR(Flights_2026_09_303334353637345[nfl],-1)&lt;=IF(AH1002=450,450,AH1002+9)))</f>
        <v>0</v>
      </c>
    </row>
    <row r="1003" spans="32:35" x14ac:dyDescent="0.2">
      <c r="AF1003" s="2">
        <v>0.875</v>
      </c>
      <c r="AG1003" t="s">
        <v>840</v>
      </c>
      <c r="AH1003" s="17">
        <v>330</v>
      </c>
      <c r="AI1003" s="17" cm="1">
        <f t="array" ref="AI1003">SUMPRODUCT(--(IFERROR(HOUR(Flights_2026_09_303334353637345[entry_hour]),-1)=HOUR(AF1003)),--(IFERROR(Flights_2026_09_303334353637345[entry_sector],"")=AG1003),--(IFERROR(Flights_2026_09_303334353637345[nfl],-1)&gt;=AH1003),--(IFERROR(Flights_2026_09_303334353637345[nfl],-1)&lt;=IF(AH1003=450,450,AH1003+9)))</f>
        <v>0</v>
      </c>
    </row>
    <row r="1004" spans="32:35" x14ac:dyDescent="0.2">
      <c r="AF1004" s="2">
        <v>0.875</v>
      </c>
      <c r="AG1004" t="s">
        <v>840</v>
      </c>
      <c r="AH1004" s="17">
        <v>340</v>
      </c>
      <c r="AI1004" s="17" cm="1">
        <f t="array" ref="AI1004">SUMPRODUCT(--(IFERROR(HOUR(Flights_2026_09_303334353637345[entry_hour]),-1)=HOUR(AF1004)),--(IFERROR(Flights_2026_09_303334353637345[entry_sector],"")=AG1004),--(IFERROR(Flights_2026_09_303334353637345[nfl],-1)&gt;=AH1004),--(IFERROR(Flights_2026_09_303334353637345[nfl],-1)&lt;=IF(AH1004=450,450,AH1004+9)))</f>
        <v>0</v>
      </c>
    </row>
    <row r="1005" spans="32:35" x14ac:dyDescent="0.2">
      <c r="AF1005" s="2">
        <v>0.875</v>
      </c>
      <c r="AG1005" t="s">
        <v>840</v>
      </c>
      <c r="AH1005" s="17">
        <v>350</v>
      </c>
      <c r="AI1005" s="17" cm="1">
        <f t="array" ref="AI1005">SUMPRODUCT(--(IFERROR(HOUR(Flights_2026_09_303334353637345[entry_hour]),-1)=HOUR(AF1005)),--(IFERROR(Flights_2026_09_303334353637345[entry_sector],"")=AG1005),--(IFERROR(Flights_2026_09_303334353637345[nfl],-1)&gt;=AH1005),--(IFERROR(Flights_2026_09_303334353637345[nfl],-1)&lt;=IF(AH1005=450,450,AH1005+9)))</f>
        <v>1</v>
      </c>
    </row>
    <row r="1006" spans="32:35" x14ac:dyDescent="0.2">
      <c r="AF1006" s="2">
        <v>0.875</v>
      </c>
      <c r="AG1006" t="s">
        <v>840</v>
      </c>
      <c r="AH1006" s="17">
        <v>360</v>
      </c>
      <c r="AI1006" s="17" cm="1">
        <f t="array" ref="AI1006">SUMPRODUCT(--(IFERROR(HOUR(Flights_2026_09_303334353637345[entry_hour]),-1)=HOUR(AF1006)),--(IFERROR(Flights_2026_09_303334353637345[entry_sector],"")=AG1006),--(IFERROR(Flights_2026_09_303334353637345[nfl],-1)&gt;=AH1006),--(IFERROR(Flights_2026_09_303334353637345[nfl],-1)&lt;=IF(AH1006=450,450,AH1006+9)))</f>
        <v>0</v>
      </c>
    </row>
    <row r="1007" spans="32:35" x14ac:dyDescent="0.2">
      <c r="AF1007" s="2">
        <v>0.875</v>
      </c>
      <c r="AG1007" t="s">
        <v>840</v>
      </c>
      <c r="AH1007" s="17">
        <v>370</v>
      </c>
      <c r="AI1007" s="17" cm="1">
        <f t="array" ref="AI1007">SUMPRODUCT(--(IFERROR(HOUR(Flights_2026_09_303334353637345[entry_hour]),-1)=HOUR(AF1007)),--(IFERROR(Flights_2026_09_303334353637345[entry_sector],"")=AG1007),--(IFERROR(Flights_2026_09_303334353637345[nfl],-1)&gt;=AH1007),--(IFERROR(Flights_2026_09_303334353637345[nfl],-1)&lt;=IF(AH1007=450,450,AH1007+9)))</f>
        <v>2</v>
      </c>
    </row>
    <row r="1008" spans="32:35" x14ac:dyDescent="0.2">
      <c r="AF1008" s="2">
        <v>0.875</v>
      </c>
      <c r="AG1008" t="s">
        <v>840</v>
      </c>
      <c r="AH1008" s="17">
        <v>380</v>
      </c>
      <c r="AI1008" s="17" cm="1">
        <f t="array" ref="AI1008">SUMPRODUCT(--(IFERROR(HOUR(Flights_2026_09_303334353637345[entry_hour]),-1)=HOUR(AF1008)),--(IFERROR(Flights_2026_09_303334353637345[entry_sector],"")=AG1008),--(IFERROR(Flights_2026_09_303334353637345[nfl],-1)&gt;=AH1008),--(IFERROR(Flights_2026_09_303334353637345[nfl],-1)&lt;=IF(AH1008=450,450,AH1008+9)))</f>
        <v>0</v>
      </c>
    </row>
    <row r="1009" spans="32:35" x14ac:dyDescent="0.2">
      <c r="AF1009" s="2">
        <v>0.875</v>
      </c>
      <c r="AG1009" t="s">
        <v>840</v>
      </c>
      <c r="AH1009" s="17">
        <v>390</v>
      </c>
      <c r="AI1009" s="17" cm="1">
        <f t="array" ref="AI1009">SUMPRODUCT(--(IFERROR(HOUR(Flights_2026_09_303334353637345[entry_hour]),-1)=HOUR(AF1009)),--(IFERROR(Flights_2026_09_303334353637345[entry_sector],"")=AG1009),--(IFERROR(Flights_2026_09_303334353637345[nfl],-1)&gt;=AH1009),--(IFERROR(Flights_2026_09_303334353637345[nfl],-1)&lt;=IF(AH1009=450,450,AH1009+9)))</f>
        <v>0</v>
      </c>
    </row>
    <row r="1010" spans="32:35" x14ac:dyDescent="0.2">
      <c r="AF1010" s="2">
        <v>0.875</v>
      </c>
      <c r="AG1010" t="s">
        <v>840</v>
      </c>
      <c r="AH1010" s="17">
        <v>400</v>
      </c>
      <c r="AI1010" s="17" cm="1">
        <f t="array" ref="AI1010">SUMPRODUCT(--(IFERROR(HOUR(Flights_2026_09_303334353637345[entry_hour]),-1)=HOUR(AF1010)),--(IFERROR(Flights_2026_09_303334353637345[entry_sector],"")=AG1010),--(IFERROR(Flights_2026_09_303334353637345[nfl],-1)&gt;=AH1010),--(IFERROR(Flights_2026_09_303334353637345[nfl],-1)&lt;=IF(AH1010=450,450,AH1010+9)))</f>
        <v>0</v>
      </c>
    </row>
    <row r="1011" spans="32:35" x14ac:dyDescent="0.2">
      <c r="AF1011" s="2">
        <v>0.875</v>
      </c>
      <c r="AG1011" t="s">
        <v>840</v>
      </c>
      <c r="AH1011" s="17">
        <v>410</v>
      </c>
      <c r="AI1011" s="17" cm="1">
        <f t="array" ref="AI1011">SUMPRODUCT(--(IFERROR(HOUR(Flights_2026_09_303334353637345[entry_hour]),-1)=HOUR(AF1011)),--(IFERROR(Flights_2026_09_303334353637345[entry_sector],"")=AG1011),--(IFERROR(Flights_2026_09_303334353637345[nfl],-1)&gt;=AH1011),--(IFERROR(Flights_2026_09_303334353637345[nfl],-1)&lt;=IF(AH1011=450,450,AH1011+9)))</f>
        <v>0</v>
      </c>
    </row>
    <row r="1012" spans="32:35" x14ac:dyDescent="0.2">
      <c r="AF1012" s="2">
        <v>0.875</v>
      </c>
      <c r="AG1012" t="s">
        <v>840</v>
      </c>
      <c r="AH1012" s="17">
        <v>420</v>
      </c>
      <c r="AI1012" s="17" cm="1">
        <f t="array" ref="AI1012">SUMPRODUCT(--(IFERROR(HOUR(Flights_2026_09_303334353637345[entry_hour]),-1)=HOUR(AF1012)),--(IFERROR(Flights_2026_09_303334353637345[entry_sector],"")=AG1012),--(IFERROR(Flights_2026_09_303334353637345[nfl],-1)&gt;=AH1012),--(IFERROR(Flights_2026_09_303334353637345[nfl],-1)&lt;=IF(AH1012=450,450,AH1012+9)))</f>
        <v>0</v>
      </c>
    </row>
    <row r="1013" spans="32:35" x14ac:dyDescent="0.2">
      <c r="AF1013" s="2">
        <v>0.875</v>
      </c>
      <c r="AG1013" t="s">
        <v>840</v>
      </c>
      <c r="AH1013" s="17">
        <v>430</v>
      </c>
      <c r="AI1013" s="17" cm="1">
        <f t="array" ref="AI1013">SUMPRODUCT(--(IFERROR(HOUR(Flights_2026_09_303334353637345[entry_hour]),-1)=HOUR(AF1013)),--(IFERROR(Flights_2026_09_303334353637345[entry_sector],"")=AG1013),--(IFERROR(Flights_2026_09_303334353637345[nfl],-1)&gt;=AH1013),--(IFERROR(Flights_2026_09_303334353637345[nfl],-1)&lt;=IF(AH1013=450,450,AH1013+9)))</f>
        <v>1</v>
      </c>
    </row>
    <row r="1014" spans="32:35" x14ac:dyDescent="0.2">
      <c r="AF1014" s="2">
        <v>0.875</v>
      </c>
      <c r="AG1014" t="s">
        <v>840</v>
      </c>
      <c r="AH1014" s="17">
        <v>440</v>
      </c>
      <c r="AI1014" s="17" cm="1">
        <f t="array" ref="AI1014">SUMPRODUCT(--(IFERROR(HOUR(Flights_2026_09_303334353637345[entry_hour]),-1)=HOUR(AF1014)),--(IFERROR(Flights_2026_09_303334353637345[entry_sector],"")=AG1014),--(IFERROR(Flights_2026_09_303334353637345[nfl],-1)&gt;=AH1014),--(IFERROR(Flights_2026_09_303334353637345[nfl],-1)&lt;=IF(AH1014=450,450,AH1014+9)))</f>
        <v>0</v>
      </c>
    </row>
    <row r="1015" spans="32:35" x14ac:dyDescent="0.2">
      <c r="AF1015" s="2">
        <v>0.875</v>
      </c>
      <c r="AG1015" t="s">
        <v>840</v>
      </c>
      <c r="AH1015" s="17">
        <v>450</v>
      </c>
      <c r="AI1015" s="17" cm="1">
        <f t="array" ref="AI1015">SUMPRODUCT(--(IFERROR(HOUR(Flights_2026_09_303334353637345[entry_hour]),-1)=HOUR(AF1015)),--(IFERROR(Flights_2026_09_303334353637345[entry_sector],"")=AG1015),--(IFERROR(Flights_2026_09_303334353637345[nfl],-1)&gt;=AH1015),--(IFERROR(Flights_2026_09_303334353637345[nfl],-1)&lt;=IF(AH1015=450,450,AH1015+9)))</f>
        <v>0</v>
      </c>
    </row>
    <row r="1016" spans="32:35" x14ac:dyDescent="0.2">
      <c r="AF1016" s="2">
        <v>0.875</v>
      </c>
      <c r="AG1016" t="s">
        <v>747</v>
      </c>
      <c r="AH1016" s="17">
        <v>200</v>
      </c>
      <c r="AI1016" s="17" cm="1">
        <f t="array" ref="AI1016">SUMPRODUCT(--(IFERROR(HOUR(Flights_2026_09_303334353637345[entry_hour]),-1)=HOUR(AF1016)),--(IFERROR(Flights_2026_09_303334353637345[entry_sector],"")=AG1016),--(IFERROR(Flights_2026_09_303334353637345[nfl],-1)&gt;=AH1016),--(IFERROR(Flights_2026_09_303334353637345[nfl],-1)&lt;=IF(AH1016=450,450,AH1016+9)))</f>
        <v>0</v>
      </c>
    </row>
    <row r="1017" spans="32:35" x14ac:dyDescent="0.2">
      <c r="AF1017" s="2">
        <v>0.875</v>
      </c>
      <c r="AG1017" t="s">
        <v>747</v>
      </c>
      <c r="AH1017" s="17">
        <v>210</v>
      </c>
      <c r="AI1017" s="17" cm="1">
        <f t="array" ref="AI1017">SUMPRODUCT(--(IFERROR(HOUR(Flights_2026_09_303334353637345[entry_hour]),-1)=HOUR(AF1017)),--(IFERROR(Flights_2026_09_303334353637345[entry_sector],"")=AG1017),--(IFERROR(Flights_2026_09_303334353637345[nfl],-1)&gt;=AH1017),--(IFERROR(Flights_2026_09_303334353637345[nfl],-1)&lt;=IF(AH1017=450,450,AH1017+9)))</f>
        <v>1</v>
      </c>
    </row>
    <row r="1018" spans="32:35" x14ac:dyDescent="0.2">
      <c r="AF1018" s="2">
        <v>0.875</v>
      </c>
      <c r="AG1018" t="s">
        <v>747</v>
      </c>
      <c r="AH1018" s="17">
        <v>220</v>
      </c>
      <c r="AI1018" s="17" cm="1">
        <f t="array" ref="AI1018">SUMPRODUCT(--(IFERROR(HOUR(Flights_2026_09_303334353637345[entry_hour]),-1)=HOUR(AF1018)),--(IFERROR(Flights_2026_09_303334353637345[entry_sector],"")=AG1018),--(IFERROR(Flights_2026_09_303334353637345[nfl],-1)&gt;=AH1018),--(IFERROR(Flights_2026_09_303334353637345[nfl],-1)&lt;=IF(AH1018=450,450,AH1018+9)))</f>
        <v>0</v>
      </c>
    </row>
    <row r="1019" spans="32:35" x14ac:dyDescent="0.2">
      <c r="AF1019" s="2">
        <v>0.875</v>
      </c>
      <c r="AG1019" t="s">
        <v>747</v>
      </c>
      <c r="AH1019" s="17">
        <v>230</v>
      </c>
      <c r="AI1019" s="17" cm="1">
        <f t="array" ref="AI1019">SUMPRODUCT(--(IFERROR(HOUR(Flights_2026_09_303334353637345[entry_hour]),-1)=HOUR(AF1019)),--(IFERROR(Flights_2026_09_303334353637345[entry_sector],"")=AG1019),--(IFERROR(Flights_2026_09_303334353637345[nfl],-1)&gt;=AH1019),--(IFERROR(Flights_2026_09_303334353637345[nfl],-1)&lt;=IF(AH1019=450,450,AH1019+9)))</f>
        <v>0</v>
      </c>
    </row>
    <row r="1020" spans="32:35" x14ac:dyDescent="0.2">
      <c r="AF1020" s="2">
        <v>0.875</v>
      </c>
      <c r="AG1020" t="s">
        <v>747</v>
      </c>
      <c r="AH1020" s="17">
        <v>240</v>
      </c>
      <c r="AI1020" s="17" cm="1">
        <f t="array" ref="AI1020">SUMPRODUCT(--(IFERROR(HOUR(Flights_2026_09_303334353637345[entry_hour]),-1)=HOUR(AF1020)),--(IFERROR(Flights_2026_09_303334353637345[entry_sector],"")=AG1020),--(IFERROR(Flights_2026_09_303334353637345[nfl],-1)&gt;=AH1020),--(IFERROR(Flights_2026_09_303334353637345[nfl],-1)&lt;=IF(AH1020=450,450,AH1020+9)))</f>
        <v>0</v>
      </c>
    </row>
    <row r="1021" spans="32:35" x14ac:dyDescent="0.2">
      <c r="AF1021" s="2">
        <v>0.875</v>
      </c>
      <c r="AG1021" t="s">
        <v>747</v>
      </c>
      <c r="AH1021" s="17">
        <v>250</v>
      </c>
      <c r="AI1021" s="17" cm="1">
        <f t="array" ref="AI1021">SUMPRODUCT(--(IFERROR(HOUR(Flights_2026_09_303334353637345[entry_hour]),-1)=HOUR(AF1021)),--(IFERROR(Flights_2026_09_303334353637345[entry_sector],"")=AG1021),--(IFERROR(Flights_2026_09_303334353637345[nfl],-1)&gt;=AH1021),--(IFERROR(Flights_2026_09_303334353637345[nfl],-1)&lt;=IF(AH1021=450,450,AH1021+9)))</f>
        <v>0</v>
      </c>
    </row>
    <row r="1022" spans="32:35" x14ac:dyDescent="0.2">
      <c r="AF1022" s="2">
        <v>0.875</v>
      </c>
      <c r="AG1022" t="s">
        <v>747</v>
      </c>
      <c r="AH1022" s="17">
        <v>260</v>
      </c>
      <c r="AI1022" s="17" cm="1">
        <f t="array" ref="AI1022">SUMPRODUCT(--(IFERROR(HOUR(Flights_2026_09_303334353637345[entry_hour]),-1)=HOUR(AF1022)),--(IFERROR(Flights_2026_09_303334353637345[entry_sector],"")=AG1022),--(IFERROR(Flights_2026_09_303334353637345[nfl],-1)&gt;=AH1022),--(IFERROR(Flights_2026_09_303334353637345[nfl],-1)&lt;=IF(AH1022=450,450,AH1022+9)))</f>
        <v>0</v>
      </c>
    </row>
    <row r="1023" spans="32:35" x14ac:dyDescent="0.2">
      <c r="AF1023" s="2">
        <v>0.875</v>
      </c>
      <c r="AG1023" t="s">
        <v>747</v>
      </c>
      <c r="AH1023" s="17">
        <v>270</v>
      </c>
      <c r="AI1023" s="17" cm="1">
        <f t="array" ref="AI1023">SUMPRODUCT(--(IFERROR(HOUR(Flights_2026_09_303334353637345[entry_hour]),-1)=HOUR(AF1023)),--(IFERROR(Flights_2026_09_303334353637345[entry_sector],"")=AG1023),--(IFERROR(Flights_2026_09_303334353637345[nfl],-1)&gt;=AH1023),--(IFERROR(Flights_2026_09_303334353637345[nfl],-1)&lt;=IF(AH1023=450,450,AH1023+9)))</f>
        <v>0</v>
      </c>
    </row>
    <row r="1024" spans="32:35" x14ac:dyDescent="0.2">
      <c r="AF1024" s="2">
        <v>0.875</v>
      </c>
      <c r="AG1024" t="s">
        <v>747</v>
      </c>
      <c r="AH1024" s="17">
        <v>280</v>
      </c>
      <c r="AI1024" s="17" cm="1">
        <f t="array" ref="AI1024">SUMPRODUCT(--(IFERROR(HOUR(Flights_2026_09_303334353637345[entry_hour]),-1)=HOUR(AF1024)),--(IFERROR(Flights_2026_09_303334353637345[entry_sector],"")=AG1024),--(IFERROR(Flights_2026_09_303334353637345[nfl],-1)&gt;=AH1024),--(IFERROR(Flights_2026_09_303334353637345[nfl],-1)&lt;=IF(AH1024=450,450,AH1024+9)))</f>
        <v>0</v>
      </c>
    </row>
    <row r="1025" spans="32:35" x14ac:dyDescent="0.2">
      <c r="AF1025" s="2">
        <v>0.875</v>
      </c>
      <c r="AG1025" t="s">
        <v>747</v>
      </c>
      <c r="AH1025" s="17">
        <v>290</v>
      </c>
      <c r="AI1025" s="17" cm="1">
        <f t="array" ref="AI1025">SUMPRODUCT(--(IFERROR(HOUR(Flights_2026_09_303334353637345[entry_hour]),-1)=HOUR(AF1025)),--(IFERROR(Flights_2026_09_303334353637345[entry_sector],"")=AG1025),--(IFERROR(Flights_2026_09_303334353637345[nfl],-1)&gt;=AH1025),--(IFERROR(Flights_2026_09_303334353637345[nfl],-1)&lt;=IF(AH1025=450,450,AH1025+9)))</f>
        <v>0</v>
      </c>
    </row>
    <row r="1026" spans="32:35" x14ac:dyDescent="0.2">
      <c r="AF1026" s="2">
        <v>0.875</v>
      </c>
      <c r="AG1026" t="s">
        <v>747</v>
      </c>
      <c r="AH1026" s="17">
        <v>300</v>
      </c>
      <c r="AI1026" s="17" cm="1">
        <f t="array" ref="AI1026">SUMPRODUCT(--(IFERROR(HOUR(Flights_2026_09_303334353637345[entry_hour]),-1)=HOUR(AF1026)),--(IFERROR(Flights_2026_09_303334353637345[entry_sector],"")=AG1026),--(IFERROR(Flights_2026_09_303334353637345[nfl],-1)&gt;=AH1026),--(IFERROR(Flights_2026_09_303334353637345[nfl],-1)&lt;=IF(AH1026=450,450,AH1026+9)))</f>
        <v>0</v>
      </c>
    </row>
    <row r="1027" spans="32:35" x14ac:dyDescent="0.2">
      <c r="AF1027" s="2">
        <v>0.875</v>
      </c>
      <c r="AG1027" t="s">
        <v>747</v>
      </c>
      <c r="AH1027" s="17">
        <v>310</v>
      </c>
      <c r="AI1027" s="17" cm="1">
        <f t="array" ref="AI1027">SUMPRODUCT(--(IFERROR(HOUR(Flights_2026_09_303334353637345[entry_hour]),-1)=HOUR(AF1027)),--(IFERROR(Flights_2026_09_303334353637345[entry_sector],"")=AG1027),--(IFERROR(Flights_2026_09_303334353637345[nfl],-1)&gt;=AH1027),--(IFERROR(Flights_2026_09_303334353637345[nfl],-1)&lt;=IF(AH1027=450,450,AH1027+9)))</f>
        <v>0</v>
      </c>
    </row>
    <row r="1028" spans="32:35" x14ac:dyDescent="0.2">
      <c r="AF1028" s="2">
        <v>0.875</v>
      </c>
      <c r="AG1028" t="s">
        <v>747</v>
      </c>
      <c r="AH1028" s="17">
        <v>320</v>
      </c>
      <c r="AI1028" s="17" cm="1">
        <f t="array" ref="AI1028">SUMPRODUCT(--(IFERROR(HOUR(Flights_2026_09_303334353637345[entry_hour]),-1)=HOUR(AF1028)),--(IFERROR(Flights_2026_09_303334353637345[entry_sector],"")=AG1028),--(IFERROR(Flights_2026_09_303334353637345[nfl],-1)&gt;=AH1028),--(IFERROR(Flights_2026_09_303334353637345[nfl],-1)&lt;=IF(AH1028=450,450,AH1028+9)))</f>
        <v>0</v>
      </c>
    </row>
    <row r="1029" spans="32:35" x14ac:dyDescent="0.2">
      <c r="AF1029" s="2">
        <v>0.875</v>
      </c>
      <c r="AG1029" t="s">
        <v>747</v>
      </c>
      <c r="AH1029" s="17">
        <v>330</v>
      </c>
      <c r="AI1029" s="17" cm="1">
        <f t="array" ref="AI1029">SUMPRODUCT(--(IFERROR(HOUR(Flights_2026_09_303334353637345[entry_hour]),-1)=HOUR(AF1029)),--(IFERROR(Flights_2026_09_303334353637345[entry_sector],"")=AG1029),--(IFERROR(Flights_2026_09_303334353637345[nfl],-1)&gt;=AH1029),--(IFERROR(Flights_2026_09_303334353637345[nfl],-1)&lt;=IF(AH1029=450,450,AH1029+9)))</f>
        <v>0</v>
      </c>
    </row>
    <row r="1030" spans="32:35" x14ac:dyDescent="0.2">
      <c r="AF1030" s="2">
        <v>0.875</v>
      </c>
      <c r="AG1030" t="s">
        <v>747</v>
      </c>
      <c r="AH1030" s="17">
        <v>340</v>
      </c>
      <c r="AI1030" s="17" cm="1">
        <f t="array" ref="AI1030">SUMPRODUCT(--(IFERROR(HOUR(Flights_2026_09_303334353637345[entry_hour]),-1)=HOUR(AF1030)),--(IFERROR(Flights_2026_09_303334353637345[entry_sector],"")=AG1030),--(IFERROR(Flights_2026_09_303334353637345[nfl],-1)&gt;=AH1030),--(IFERROR(Flights_2026_09_303334353637345[nfl],-1)&lt;=IF(AH1030=450,450,AH1030+9)))</f>
        <v>0</v>
      </c>
    </row>
    <row r="1031" spans="32:35" x14ac:dyDescent="0.2">
      <c r="AF1031" s="2">
        <v>0.875</v>
      </c>
      <c r="AG1031" t="s">
        <v>747</v>
      </c>
      <c r="AH1031" s="17">
        <v>350</v>
      </c>
      <c r="AI1031" s="17" cm="1">
        <f t="array" ref="AI1031">SUMPRODUCT(--(IFERROR(HOUR(Flights_2026_09_303334353637345[entry_hour]),-1)=HOUR(AF1031)),--(IFERROR(Flights_2026_09_303334353637345[entry_sector],"")=AG1031),--(IFERROR(Flights_2026_09_303334353637345[nfl],-1)&gt;=AH1031),--(IFERROR(Flights_2026_09_303334353637345[nfl],-1)&lt;=IF(AH1031=450,450,AH1031+9)))</f>
        <v>0</v>
      </c>
    </row>
    <row r="1032" spans="32:35" x14ac:dyDescent="0.2">
      <c r="AF1032" s="2">
        <v>0.875</v>
      </c>
      <c r="AG1032" t="s">
        <v>747</v>
      </c>
      <c r="AH1032" s="17">
        <v>360</v>
      </c>
      <c r="AI1032" s="17" cm="1">
        <f t="array" ref="AI1032">SUMPRODUCT(--(IFERROR(HOUR(Flights_2026_09_303334353637345[entry_hour]),-1)=HOUR(AF1032)),--(IFERROR(Flights_2026_09_303334353637345[entry_sector],"")=AG1032),--(IFERROR(Flights_2026_09_303334353637345[nfl],-1)&gt;=AH1032),--(IFERROR(Flights_2026_09_303334353637345[nfl],-1)&lt;=IF(AH1032=450,450,AH1032+9)))</f>
        <v>0</v>
      </c>
    </row>
    <row r="1033" spans="32:35" x14ac:dyDescent="0.2">
      <c r="AF1033" s="2">
        <v>0.875</v>
      </c>
      <c r="AG1033" t="s">
        <v>747</v>
      </c>
      <c r="AH1033" s="17">
        <v>370</v>
      </c>
      <c r="AI1033" s="17" cm="1">
        <f t="array" ref="AI1033">SUMPRODUCT(--(IFERROR(HOUR(Flights_2026_09_303334353637345[entry_hour]),-1)=HOUR(AF1033)),--(IFERROR(Flights_2026_09_303334353637345[entry_sector],"")=AG1033),--(IFERROR(Flights_2026_09_303334353637345[nfl],-1)&gt;=AH1033),--(IFERROR(Flights_2026_09_303334353637345[nfl],-1)&lt;=IF(AH1033=450,450,AH1033+9)))</f>
        <v>0</v>
      </c>
    </row>
    <row r="1034" spans="32:35" x14ac:dyDescent="0.2">
      <c r="AF1034" s="2">
        <v>0.875</v>
      </c>
      <c r="AG1034" t="s">
        <v>747</v>
      </c>
      <c r="AH1034" s="17">
        <v>380</v>
      </c>
      <c r="AI1034" s="17" cm="1">
        <f t="array" ref="AI1034">SUMPRODUCT(--(IFERROR(HOUR(Flights_2026_09_303334353637345[entry_hour]),-1)=HOUR(AF1034)),--(IFERROR(Flights_2026_09_303334353637345[entry_sector],"")=AG1034),--(IFERROR(Flights_2026_09_303334353637345[nfl],-1)&gt;=AH1034),--(IFERROR(Flights_2026_09_303334353637345[nfl],-1)&lt;=IF(AH1034=450,450,AH1034+9)))</f>
        <v>0</v>
      </c>
    </row>
    <row r="1035" spans="32:35" x14ac:dyDescent="0.2">
      <c r="AF1035" s="2">
        <v>0.875</v>
      </c>
      <c r="AG1035" t="s">
        <v>747</v>
      </c>
      <c r="AH1035" s="17">
        <v>390</v>
      </c>
      <c r="AI1035" s="17" cm="1">
        <f t="array" ref="AI1035">SUMPRODUCT(--(IFERROR(HOUR(Flights_2026_09_303334353637345[entry_hour]),-1)=HOUR(AF1035)),--(IFERROR(Flights_2026_09_303334353637345[entry_sector],"")=AG1035),--(IFERROR(Flights_2026_09_303334353637345[nfl],-1)&gt;=AH1035),--(IFERROR(Flights_2026_09_303334353637345[nfl],-1)&lt;=IF(AH1035=450,450,AH1035+9)))</f>
        <v>0</v>
      </c>
    </row>
    <row r="1036" spans="32:35" x14ac:dyDescent="0.2">
      <c r="AF1036" s="2">
        <v>0.875</v>
      </c>
      <c r="AG1036" t="s">
        <v>747</v>
      </c>
      <c r="AH1036" s="17">
        <v>400</v>
      </c>
      <c r="AI1036" s="17" cm="1">
        <f t="array" ref="AI1036">SUMPRODUCT(--(IFERROR(HOUR(Flights_2026_09_303334353637345[entry_hour]),-1)=HOUR(AF1036)),--(IFERROR(Flights_2026_09_303334353637345[entry_sector],"")=AG1036),--(IFERROR(Flights_2026_09_303334353637345[nfl],-1)&gt;=AH1036),--(IFERROR(Flights_2026_09_303334353637345[nfl],-1)&lt;=IF(AH1036=450,450,AH1036+9)))</f>
        <v>0</v>
      </c>
    </row>
    <row r="1037" spans="32:35" x14ac:dyDescent="0.2">
      <c r="AF1037" s="2">
        <v>0.875</v>
      </c>
      <c r="AG1037" t="s">
        <v>747</v>
      </c>
      <c r="AH1037" s="17">
        <v>410</v>
      </c>
      <c r="AI1037" s="17" cm="1">
        <f t="array" ref="AI1037">SUMPRODUCT(--(IFERROR(HOUR(Flights_2026_09_303334353637345[entry_hour]),-1)=HOUR(AF1037)),--(IFERROR(Flights_2026_09_303334353637345[entry_sector],"")=AG1037),--(IFERROR(Flights_2026_09_303334353637345[nfl],-1)&gt;=AH1037),--(IFERROR(Flights_2026_09_303334353637345[nfl],-1)&lt;=IF(AH1037=450,450,AH1037+9)))</f>
        <v>0</v>
      </c>
    </row>
    <row r="1038" spans="32:35" x14ac:dyDescent="0.2">
      <c r="AF1038" s="2">
        <v>0.875</v>
      </c>
      <c r="AG1038" t="s">
        <v>747</v>
      </c>
      <c r="AH1038" s="17">
        <v>420</v>
      </c>
      <c r="AI1038" s="17" cm="1">
        <f t="array" ref="AI1038">SUMPRODUCT(--(IFERROR(HOUR(Flights_2026_09_303334353637345[entry_hour]),-1)=HOUR(AF1038)),--(IFERROR(Flights_2026_09_303334353637345[entry_sector],"")=AG1038),--(IFERROR(Flights_2026_09_303334353637345[nfl],-1)&gt;=AH1038),--(IFERROR(Flights_2026_09_303334353637345[nfl],-1)&lt;=IF(AH1038=450,450,AH1038+9)))</f>
        <v>0</v>
      </c>
    </row>
    <row r="1039" spans="32:35" x14ac:dyDescent="0.2">
      <c r="AF1039" s="2">
        <v>0.875</v>
      </c>
      <c r="AG1039" t="s">
        <v>747</v>
      </c>
      <c r="AH1039" s="17">
        <v>430</v>
      </c>
      <c r="AI1039" s="17" cm="1">
        <f t="array" ref="AI1039">SUMPRODUCT(--(IFERROR(HOUR(Flights_2026_09_303334353637345[entry_hour]),-1)=HOUR(AF1039)),--(IFERROR(Flights_2026_09_303334353637345[entry_sector],"")=AG1039),--(IFERROR(Flights_2026_09_303334353637345[nfl],-1)&gt;=AH1039),--(IFERROR(Flights_2026_09_303334353637345[nfl],-1)&lt;=IF(AH1039=450,450,AH1039+9)))</f>
        <v>0</v>
      </c>
    </row>
    <row r="1040" spans="32:35" x14ac:dyDescent="0.2">
      <c r="AF1040" s="2">
        <v>0.875</v>
      </c>
      <c r="AG1040" t="s">
        <v>747</v>
      </c>
      <c r="AH1040" s="17">
        <v>440</v>
      </c>
      <c r="AI1040" s="17" cm="1">
        <f t="array" ref="AI1040">SUMPRODUCT(--(IFERROR(HOUR(Flights_2026_09_303334353637345[entry_hour]),-1)=HOUR(AF1040)),--(IFERROR(Flights_2026_09_303334353637345[entry_sector],"")=AG1040),--(IFERROR(Flights_2026_09_303334353637345[nfl],-1)&gt;=AH1040),--(IFERROR(Flights_2026_09_303334353637345[nfl],-1)&lt;=IF(AH1040=450,450,AH1040+9)))</f>
        <v>0</v>
      </c>
    </row>
    <row r="1041" spans="32:35" x14ac:dyDescent="0.2">
      <c r="AF1041" s="2">
        <v>0.875</v>
      </c>
      <c r="AG1041" t="s">
        <v>747</v>
      </c>
      <c r="AH1041" s="17">
        <v>450</v>
      </c>
      <c r="AI1041" s="17" cm="1">
        <f t="array" ref="AI1041">SUMPRODUCT(--(IFERROR(HOUR(Flights_2026_09_303334353637345[entry_hour]),-1)=HOUR(AF1041)),--(IFERROR(Flights_2026_09_303334353637345[entry_sector],"")=AG1041),--(IFERROR(Flights_2026_09_303334353637345[nfl],-1)&gt;=AH1041),--(IFERROR(Flights_2026_09_303334353637345[nfl],-1)&lt;=IF(AH1041=450,450,AH1041+9)))</f>
        <v>0</v>
      </c>
    </row>
    <row r="1042" spans="32:35" x14ac:dyDescent="0.2">
      <c r="AF1042" s="2">
        <v>0.91666666666666663</v>
      </c>
      <c r="AG1042" t="s">
        <v>743</v>
      </c>
      <c r="AH1042" s="17">
        <v>200</v>
      </c>
      <c r="AI1042" s="17" cm="1">
        <f t="array" ref="AI1042">SUMPRODUCT(--(IFERROR(HOUR(Flights_2026_09_303334353637345[entry_hour]),-1)=HOUR(AF1042)),--(IFERROR(Flights_2026_09_303334353637345[entry_sector],"")=AG1042),--(IFERROR(Flights_2026_09_303334353637345[nfl],-1)&gt;=AH1042),--(IFERROR(Flights_2026_09_303334353637345[nfl],-1)&lt;=IF(AH1042=450,450,AH1042+9)))</f>
        <v>0</v>
      </c>
    </row>
    <row r="1043" spans="32:35" x14ac:dyDescent="0.2">
      <c r="AF1043" s="2">
        <v>0.91666666666666663</v>
      </c>
      <c r="AG1043" t="s">
        <v>743</v>
      </c>
      <c r="AH1043" s="17">
        <v>210</v>
      </c>
      <c r="AI1043" s="17" cm="1">
        <f t="array" ref="AI1043">SUMPRODUCT(--(IFERROR(HOUR(Flights_2026_09_303334353637345[entry_hour]),-1)=HOUR(AF1043)),--(IFERROR(Flights_2026_09_303334353637345[entry_sector],"")=AG1043),--(IFERROR(Flights_2026_09_303334353637345[nfl],-1)&gt;=AH1043),--(IFERROR(Flights_2026_09_303334353637345[nfl],-1)&lt;=IF(AH1043=450,450,AH1043+9)))</f>
        <v>0</v>
      </c>
    </row>
    <row r="1044" spans="32:35" x14ac:dyDescent="0.2">
      <c r="AF1044" s="2">
        <v>0.91666666666666663</v>
      </c>
      <c r="AG1044" t="s">
        <v>743</v>
      </c>
      <c r="AH1044" s="17">
        <v>220</v>
      </c>
      <c r="AI1044" s="17" cm="1">
        <f t="array" ref="AI1044">SUMPRODUCT(--(IFERROR(HOUR(Flights_2026_09_303334353637345[entry_hour]),-1)=HOUR(AF1044)),--(IFERROR(Flights_2026_09_303334353637345[entry_sector],"")=AG1044),--(IFERROR(Flights_2026_09_303334353637345[nfl],-1)&gt;=AH1044),--(IFERROR(Flights_2026_09_303334353637345[nfl],-1)&lt;=IF(AH1044=450,450,AH1044+9)))</f>
        <v>0</v>
      </c>
    </row>
    <row r="1045" spans="32:35" x14ac:dyDescent="0.2">
      <c r="AF1045" s="2">
        <v>0.91666666666666663</v>
      </c>
      <c r="AG1045" t="s">
        <v>743</v>
      </c>
      <c r="AH1045" s="17">
        <v>230</v>
      </c>
      <c r="AI1045" s="17" cm="1">
        <f t="array" ref="AI1045">SUMPRODUCT(--(IFERROR(HOUR(Flights_2026_09_303334353637345[entry_hour]),-1)=HOUR(AF1045)),--(IFERROR(Flights_2026_09_303334353637345[entry_sector],"")=AG1045),--(IFERROR(Flights_2026_09_303334353637345[nfl],-1)&gt;=AH1045),--(IFERROR(Flights_2026_09_303334353637345[nfl],-1)&lt;=IF(AH1045=450,450,AH1045+9)))</f>
        <v>0</v>
      </c>
    </row>
    <row r="1046" spans="32:35" x14ac:dyDescent="0.2">
      <c r="AF1046" s="2">
        <v>0.91666666666666663</v>
      </c>
      <c r="AG1046" t="s">
        <v>743</v>
      </c>
      <c r="AH1046" s="17">
        <v>240</v>
      </c>
      <c r="AI1046" s="17" cm="1">
        <f t="array" ref="AI1046">SUMPRODUCT(--(IFERROR(HOUR(Flights_2026_09_303334353637345[entry_hour]),-1)=HOUR(AF1046)),--(IFERROR(Flights_2026_09_303334353637345[entry_sector],"")=AG1046),--(IFERROR(Flights_2026_09_303334353637345[nfl],-1)&gt;=AH1046),--(IFERROR(Flights_2026_09_303334353637345[nfl],-1)&lt;=IF(AH1046=450,450,AH1046+9)))</f>
        <v>0</v>
      </c>
    </row>
    <row r="1047" spans="32:35" x14ac:dyDescent="0.2">
      <c r="AF1047" s="2">
        <v>0.91666666666666663</v>
      </c>
      <c r="AG1047" t="s">
        <v>743</v>
      </c>
      <c r="AH1047" s="17">
        <v>250</v>
      </c>
      <c r="AI1047" s="17" cm="1">
        <f t="array" ref="AI1047">SUMPRODUCT(--(IFERROR(HOUR(Flights_2026_09_303334353637345[entry_hour]),-1)=HOUR(AF1047)),--(IFERROR(Flights_2026_09_303334353637345[entry_sector],"")=AG1047),--(IFERROR(Flights_2026_09_303334353637345[nfl],-1)&gt;=AH1047),--(IFERROR(Flights_2026_09_303334353637345[nfl],-1)&lt;=IF(AH1047=450,450,AH1047+9)))</f>
        <v>0</v>
      </c>
    </row>
    <row r="1048" spans="32:35" x14ac:dyDescent="0.2">
      <c r="AF1048" s="2">
        <v>0.91666666666666663</v>
      </c>
      <c r="AG1048" t="s">
        <v>743</v>
      </c>
      <c r="AH1048" s="17">
        <v>260</v>
      </c>
      <c r="AI1048" s="17" cm="1">
        <f t="array" ref="AI1048">SUMPRODUCT(--(IFERROR(HOUR(Flights_2026_09_303334353637345[entry_hour]),-1)=HOUR(AF1048)),--(IFERROR(Flights_2026_09_303334353637345[entry_sector],"")=AG1048),--(IFERROR(Flights_2026_09_303334353637345[nfl],-1)&gt;=AH1048),--(IFERROR(Flights_2026_09_303334353637345[nfl],-1)&lt;=IF(AH1048=450,450,AH1048+9)))</f>
        <v>0</v>
      </c>
    </row>
    <row r="1049" spans="32:35" x14ac:dyDescent="0.2">
      <c r="AF1049" s="2">
        <v>0.91666666666666663</v>
      </c>
      <c r="AG1049" t="s">
        <v>743</v>
      </c>
      <c r="AH1049" s="17">
        <v>270</v>
      </c>
      <c r="AI1049" s="17" cm="1">
        <f t="array" ref="AI1049">SUMPRODUCT(--(IFERROR(HOUR(Flights_2026_09_303334353637345[entry_hour]),-1)=HOUR(AF1049)),--(IFERROR(Flights_2026_09_303334353637345[entry_sector],"")=AG1049),--(IFERROR(Flights_2026_09_303334353637345[nfl],-1)&gt;=AH1049),--(IFERROR(Flights_2026_09_303334353637345[nfl],-1)&lt;=IF(AH1049=450,450,AH1049+9)))</f>
        <v>0</v>
      </c>
    </row>
    <row r="1050" spans="32:35" x14ac:dyDescent="0.2">
      <c r="AF1050" s="2">
        <v>0.91666666666666663</v>
      </c>
      <c r="AG1050" t="s">
        <v>743</v>
      </c>
      <c r="AH1050" s="17">
        <v>280</v>
      </c>
      <c r="AI1050" s="17" cm="1">
        <f t="array" ref="AI1050">SUMPRODUCT(--(IFERROR(HOUR(Flights_2026_09_303334353637345[entry_hour]),-1)=HOUR(AF1050)),--(IFERROR(Flights_2026_09_303334353637345[entry_sector],"")=AG1050),--(IFERROR(Flights_2026_09_303334353637345[nfl],-1)&gt;=AH1050),--(IFERROR(Flights_2026_09_303334353637345[nfl],-1)&lt;=IF(AH1050=450,450,AH1050+9)))</f>
        <v>0</v>
      </c>
    </row>
    <row r="1051" spans="32:35" x14ac:dyDescent="0.2">
      <c r="AF1051" s="2">
        <v>0.91666666666666663</v>
      </c>
      <c r="AG1051" t="s">
        <v>743</v>
      </c>
      <c r="AH1051" s="17">
        <v>290</v>
      </c>
      <c r="AI1051" s="17" cm="1">
        <f t="array" ref="AI1051">SUMPRODUCT(--(IFERROR(HOUR(Flights_2026_09_303334353637345[entry_hour]),-1)=HOUR(AF1051)),--(IFERROR(Flights_2026_09_303334353637345[entry_sector],"")=AG1051),--(IFERROR(Flights_2026_09_303334353637345[nfl],-1)&gt;=AH1051),--(IFERROR(Flights_2026_09_303334353637345[nfl],-1)&lt;=IF(AH1051=450,450,AH1051+9)))</f>
        <v>0</v>
      </c>
    </row>
    <row r="1052" spans="32:35" x14ac:dyDescent="0.2">
      <c r="AF1052" s="2">
        <v>0.91666666666666663</v>
      </c>
      <c r="AG1052" t="s">
        <v>743</v>
      </c>
      <c r="AH1052" s="17">
        <v>300</v>
      </c>
      <c r="AI1052" s="17" cm="1">
        <f t="array" ref="AI1052">SUMPRODUCT(--(IFERROR(HOUR(Flights_2026_09_303334353637345[entry_hour]),-1)=HOUR(AF1052)),--(IFERROR(Flights_2026_09_303334353637345[entry_sector],"")=AG1052),--(IFERROR(Flights_2026_09_303334353637345[nfl],-1)&gt;=AH1052),--(IFERROR(Flights_2026_09_303334353637345[nfl],-1)&lt;=IF(AH1052=450,450,AH1052+9)))</f>
        <v>0</v>
      </c>
    </row>
    <row r="1053" spans="32:35" x14ac:dyDescent="0.2">
      <c r="AF1053" s="2">
        <v>0.91666666666666663</v>
      </c>
      <c r="AG1053" t="s">
        <v>743</v>
      </c>
      <c r="AH1053" s="17">
        <v>310</v>
      </c>
      <c r="AI1053" s="17" cm="1">
        <f t="array" ref="AI1053">SUMPRODUCT(--(IFERROR(HOUR(Flights_2026_09_303334353637345[entry_hour]),-1)=HOUR(AF1053)),--(IFERROR(Flights_2026_09_303334353637345[entry_sector],"")=AG1053),--(IFERROR(Flights_2026_09_303334353637345[nfl],-1)&gt;=AH1053),--(IFERROR(Flights_2026_09_303334353637345[nfl],-1)&lt;=IF(AH1053=450,450,AH1053+9)))</f>
        <v>0</v>
      </c>
    </row>
    <row r="1054" spans="32:35" x14ac:dyDescent="0.2">
      <c r="AF1054" s="2">
        <v>0.91666666666666663</v>
      </c>
      <c r="AG1054" t="s">
        <v>743</v>
      </c>
      <c r="AH1054" s="17">
        <v>320</v>
      </c>
      <c r="AI1054" s="17" cm="1">
        <f t="array" ref="AI1054">SUMPRODUCT(--(IFERROR(HOUR(Flights_2026_09_303334353637345[entry_hour]),-1)=HOUR(AF1054)),--(IFERROR(Flights_2026_09_303334353637345[entry_sector],"")=AG1054),--(IFERROR(Flights_2026_09_303334353637345[nfl],-1)&gt;=AH1054),--(IFERROR(Flights_2026_09_303334353637345[nfl],-1)&lt;=IF(AH1054=450,450,AH1054+9)))</f>
        <v>0</v>
      </c>
    </row>
    <row r="1055" spans="32:35" x14ac:dyDescent="0.2">
      <c r="AF1055" s="2">
        <v>0.91666666666666663</v>
      </c>
      <c r="AG1055" t="s">
        <v>743</v>
      </c>
      <c r="AH1055" s="17">
        <v>330</v>
      </c>
      <c r="AI1055" s="17" cm="1">
        <f t="array" ref="AI1055">SUMPRODUCT(--(IFERROR(HOUR(Flights_2026_09_303334353637345[entry_hour]),-1)=HOUR(AF1055)),--(IFERROR(Flights_2026_09_303334353637345[entry_sector],"")=AG1055),--(IFERROR(Flights_2026_09_303334353637345[nfl],-1)&gt;=AH1055),--(IFERROR(Flights_2026_09_303334353637345[nfl],-1)&lt;=IF(AH1055=450,450,AH1055+9)))</f>
        <v>0</v>
      </c>
    </row>
    <row r="1056" spans="32:35" x14ac:dyDescent="0.2">
      <c r="AF1056" s="2">
        <v>0.91666666666666663</v>
      </c>
      <c r="AG1056" t="s">
        <v>743</v>
      </c>
      <c r="AH1056" s="17">
        <v>340</v>
      </c>
      <c r="AI1056" s="17" cm="1">
        <f t="array" ref="AI1056">SUMPRODUCT(--(IFERROR(HOUR(Flights_2026_09_303334353637345[entry_hour]),-1)=HOUR(AF1056)),--(IFERROR(Flights_2026_09_303334353637345[entry_sector],"")=AG1056),--(IFERROR(Flights_2026_09_303334353637345[nfl],-1)&gt;=AH1056),--(IFERROR(Flights_2026_09_303334353637345[nfl],-1)&lt;=IF(AH1056=450,450,AH1056+9)))</f>
        <v>0</v>
      </c>
    </row>
    <row r="1057" spans="32:35" x14ac:dyDescent="0.2">
      <c r="AF1057" s="2">
        <v>0.91666666666666663</v>
      </c>
      <c r="AG1057" t="s">
        <v>743</v>
      </c>
      <c r="AH1057" s="17">
        <v>350</v>
      </c>
      <c r="AI1057" s="17" cm="1">
        <f t="array" ref="AI1057">SUMPRODUCT(--(IFERROR(HOUR(Flights_2026_09_303334353637345[entry_hour]),-1)=HOUR(AF1057)),--(IFERROR(Flights_2026_09_303334353637345[entry_sector],"")=AG1057),--(IFERROR(Flights_2026_09_303334353637345[nfl],-1)&gt;=AH1057),--(IFERROR(Flights_2026_09_303334353637345[nfl],-1)&lt;=IF(AH1057=450,450,AH1057+9)))</f>
        <v>0</v>
      </c>
    </row>
    <row r="1058" spans="32:35" x14ac:dyDescent="0.2">
      <c r="AF1058" s="2">
        <v>0.91666666666666663</v>
      </c>
      <c r="AG1058" t="s">
        <v>743</v>
      </c>
      <c r="AH1058" s="17">
        <v>360</v>
      </c>
      <c r="AI1058" s="17" cm="1">
        <f t="array" ref="AI1058">SUMPRODUCT(--(IFERROR(HOUR(Flights_2026_09_303334353637345[entry_hour]),-1)=HOUR(AF1058)),--(IFERROR(Flights_2026_09_303334353637345[entry_sector],"")=AG1058),--(IFERROR(Flights_2026_09_303334353637345[nfl],-1)&gt;=AH1058),--(IFERROR(Flights_2026_09_303334353637345[nfl],-1)&lt;=IF(AH1058=450,450,AH1058+9)))</f>
        <v>0</v>
      </c>
    </row>
    <row r="1059" spans="32:35" x14ac:dyDescent="0.2">
      <c r="AF1059" s="2">
        <v>0.91666666666666663</v>
      </c>
      <c r="AG1059" t="s">
        <v>743</v>
      </c>
      <c r="AH1059" s="17">
        <v>370</v>
      </c>
      <c r="AI1059" s="17" cm="1">
        <f t="array" ref="AI1059">SUMPRODUCT(--(IFERROR(HOUR(Flights_2026_09_303334353637345[entry_hour]),-1)=HOUR(AF1059)),--(IFERROR(Flights_2026_09_303334353637345[entry_sector],"")=AG1059),--(IFERROR(Flights_2026_09_303334353637345[nfl],-1)&gt;=AH1059),--(IFERROR(Flights_2026_09_303334353637345[nfl],-1)&lt;=IF(AH1059=450,450,AH1059+9)))</f>
        <v>0</v>
      </c>
    </row>
    <row r="1060" spans="32:35" x14ac:dyDescent="0.2">
      <c r="AF1060" s="2">
        <v>0.91666666666666663</v>
      </c>
      <c r="AG1060" t="s">
        <v>743</v>
      </c>
      <c r="AH1060" s="17">
        <v>380</v>
      </c>
      <c r="AI1060" s="17" cm="1">
        <f t="array" ref="AI1060">SUMPRODUCT(--(IFERROR(HOUR(Flights_2026_09_303334353637345[entry_hour]),-1)=HOUR(AF1060)),--(IFERROR(Flights_2026_09_303334353637345[entry_sector],"")=AG1060),--(IFERROR(Flights_2026_09_303334353637345[nfl],-1)&gt;=AH1060),--(IFERROR(Flights_2026_09_303334353637345[nfl],-1)&lt;=IF(AH1060=450,450,AH1060+9)))</f>
        <v>0</v>
      </c>
    </row>
    <row r="1061" spans="32:35" x14ac:dyDescent="0.2">
      <c r="AF1061" s="2">
        <v>0.91666666666666663</v>
      </c>
      <c r="AG1061" t="s">
        <v>743</v>
      </c>
      <c r="AH1061" s="17">
        <v>390</v>
      </c>
      <c r="AI1061" s="17" cm="1">
        <f t="array" ref="AI1061">SUMPRODUCT(--(IFERROR(HOUR(Flights_2026_09_303334353637345[entry_hour]),-1)=HOUR(AF1061)),--(IFERROR(Flights_2026_09_303334353637345[entry_sector],"")=AG1061),--(IFERROR(Flights_2026_09_303334353637345[nfl],-1)&gt;=AH1061),--(IFERROR(Flights_2026_09_303334353637345[nfl],-1)&lt;=IF(AH1061=450,450,AH1061+9)))</f>
        <v>0</v>
      </c>
    </row>
    <row r="1062" spans="32:35" x14ac:dyDescent="0.2">
      <c r="AF1062" s="2">
        <v>0.91666666666666663</v>
      </c>
      <c r="AG1062" t="s">
        <v>743</v>
      </c>
      <c r="AH1062" s="17">
        <v>400</v>
      </c>
      <c r="AI1062" s="17" cm="1">
        <f t="array" ref="AI1062">SUMPRODUCT(--(IFERROR(HOUR(Flights_2026_09_303334353637345[entry_hour]),-1)=HOUR(AF1062)),--(IFERROR(Flights_2026_09_303334353637345[entry_sector],"")=AG1062),--(IFERROR(Flights_2026_09_303334353637345[nfl],-1)&gt;=AH1062),--(IFERROR(Flights_2026_09_303334353637345[nfl],-1)&lt;=IF(AH1062=450,450,AH1062+9)))</f>
        <v>0</v>
      </c>
    </row>
    <row r="1063" spans="32:35" x14ac:dyDescent="0.2">
      <c r="AF1063" s="2">
        <v>0.91666666666666663</v>
      </c>
      <c r="AG1063" t="s">
        <v>743</v>
      </c>
      <c r="AH1063" s="17">
        <v>410</v>
      </c>
      <c r="AI1063" s="17" cm="1">
        <f t="array" ref="AI1063">SUMPRODUCT(--(IFERROR(HOUR(Flights_2026_09_303334353637345[entry_hour]),-1)=HOUR(AF1063)),--(IFERROR(Flights_2026_09_303334353637345[entry_sector],"")=AG1063),--(IFERROR(Flights_2026_09_303334353637345[nfl],-1)&gt;=AH1063),--(IFERROR(Flights_2026_09_303334353637345[nfl],-1)&lt;=IF(AH1063=450,450,AH1063+9)))</f>
        <v>0</v>
      </c>
    </row>
    <row r="1064" spans="32:35" x14ac:dyDescent="0.2">
      <c r="AF1064" s="2">
        <v>0.91666666666666663</v>
      </c>
      <c r="AG1064" t="s">
        <v>743</v>
      </c>
      <c r="AH1064" s="17">
        <v>420</v>
      </c>
      <c r="AI1064" s="17" cm="1">
        <f t="array" ref="AI1064">SUMPRODUCT(--(IFERROR(HOUR(Flights_2026_09_303334353637345[entry_hour]),-1)=HOUR(AF1064)),--(IFERROR(Flights_2026_09_303334353637345[entry_sector],"")=AG1064),--(IFERROR(Flights_2026_09_303334353637345[nfl],-1)&gt;=AH1064),--(IFERROR(Flights_2026_09_303334353637345[nfl],-1)&lt;=IF(AH1064=450,450,AH1064+9)))</f>
        <v>0</v>
      </c>
    </row>
    <row r="1065" spans="32:35" x14ac:dyDescent="0.2">
      <c r="AF1065" s="2">
        <v>0.91666666666666663</v>
      </c>
      <c r="AG1065" t="s">
        <v>743</v>
      </c>
      <c r="AH1065" s="17">
        <v>430</v>
      </c>
      <c r="AI1065" s="17" cm="1">
        <f t="array" ref="AI1065">SUMPRODUCT(--(IFERROR(HOUR(Flights_2026_09_303334353637345[entry_hour]),-1)=HOUR(AF1065)),--(IFERROR(Flights_2026_09_303334353637345[entry_sector],"")=AG1065),--(IFERROR(Flights_2026_09_303334353637345[nfl],-1)&gt;=AH1065),--(IFERROR(Flights_2026_09_303334353637345[nfl],-1)&lt;=IF(AH1065=450,450,AH1065+9)))</f>
        <v>0</v>
      </c>
    </row>
    <row r="1066" spans="32:35" x14ac:dyDescent="0.2">
      <c r="AF1066" s="2">
        <v>0.91666666666666663</v>
      </c>
      <c r="AG1066" t="s">
        <v>743</v>
      </c>
      <c r="AH1066" s="17">
        <v>440</v>
      </c>
      <c r="AI1066" s="17" cm="1">
        <f t="array" ref="AI1066">SUMPRODUCT(--(IFERROR(HOUR(Flights_2026_09_303334353637345[entry_hour]),-1)=HOUR(AF1066)),--(IFERROR(Flights_2026_09_303334353637345[entry_sector],"")=AG1066),--(IFERROR(Flights_2026_09_303334353637345[nfl],-1)&gt;=AH1066),--(IFERROR(Flights_2026_09_303334353637345[nfl],-1)&lt;=IF(AH1066=450,450,AH1066+9)))</f>
        <v>0</v>
      </c>
    </row>
    <row r="1067" spans="32:35" x14ac:dyDescent="0.2">
      <c r="AF1067" s="2">
        <v>0.91666666666666663</v>
      </c>
      <c r="AG1067" t="s">
        <v>743</v>
      </c>
      <c r="AH1067" s="17">
        <v>450</v>
      </c>
      <c r="AI1067" s="17" cm="1">
        <f t="array" ref="AI1067">SUMPRODUCT(--(IFERROR(HOUR(Flights_2026_09_303334353637345[entry_hour]),-1)=HOUR(AF1067)),--(IFERROR(Flights_2026_09_303334353637345[entry_sector],"")=AG1067),--(IFERROR(Flights_2026_09_303334353637345[nfl],-1)&gt;=AH1067),--(IFERROR(Flights_2026_09_303334353637345[nfl],-1)&lt;=IF(AH1067=450,450,AH1067+9)))</f>
        <v>0</v>
      </c>
    </row>
    <row r="1068" spans="32:35" x14ac:dyDescent="0.2">
      <c r="AF1068" s="2">
        <v>0.91666666666666663</v>
      </c>
      <c r="AG1068" t="s">
        <v>744</v>
      </c>
      <c r="AH1068" s="17">
        <v>200</v>
      </c>
      <c r="AI1068" s="17" cm="1">
        <f t="array" ref="AI1068">SUMPRODUCT(--(IFERROR(HOUR(Flights_2026_09_303334353637345[entry_hour]),-1)=HOUR(AF1068)),--(IFERROR(Flights_2026_09_303334353637345[entry_sector],"")=AG1068),--(IFERROR(Flights_2026_09_303334353637345[nfl],-1)&gt;=AH1068),--(IFERROR(Flights_2026_09_303334353637345[nfl],-1)&lt;=IF(AH1068=450,450,AH1068+9)))</f>
        <v>0</v>
      </c>
    </row>
    <row r="1069" spans="32:35" x14ac:dyDescent="0.2">
      <c r="AF1069" s="2">
        <v>0.91666666666666663</v>
      </c>
      <c r="AG1069" t="s">
        <v>744</v>
      </c>
      <c r="AH1069" s="17">
        <v>210</v>
      </c>
      <c r="AI1069" s="17" cm="1">
        <f t="array" ref="AI1069">SUMPRODUCT(--(IFERROR(HOUR(Flights_2026_09_303334353637345[entry_hour]),-1)=HOUR(AF1069)),--(IFERROR(Flights_2026_09_303334353637345[entry_sector],"")=AG1069),--(IFERROR(Flights_2026_09_303334353637345[nfl],-1)&gt;=AH1069),--(IFERROR(Flights_2026_09_303334353637345[nfl],-1)&lt;=IF(AH1069=450,450,AH1069+9)))</f>
        <v>0</v>
      </c>
    </row>
    <row r="1070" spans="32:35" x14ac:dyDescent="0.2">
      <c r="AF1070" s="2">
        <v>0.91666666666666663</v>
      </c>
      <c r="AG1070" t="s">
        <v>744</v>
      </c>
      <c r="AH1070" s="17">
        <v>220</v>
      </c>
      <c r="AI1070" s="17" cm="1">
        <f t="array" ref="AI1070">SUMPRODUCT(--(IFERROR(HOUR(Flights_2026_09_303334353637345[entry_hour]),-1)=HOUR(AF1070)),--(IFERROR(Flights_2026_09_303334353637345[entry_sector],"")=AG1070),--(IFERROR(Flights_2026_09_303334353637345[nfl],-1)&gt;=AH1070),--(IFERROR(Flights_2026_09_303334353637345[nfl],-1)&lt;=IF(AH1070=450,450,AH1070+9)))</f>
        <v>2</v>
      </c>
    </row>
    <row r="1071" spans="32:35" x14ac:dyDescent="0.2">
      <c r="AF1071" s="2">
        <v>0.91666666666666663</v>
      </c>
      <c r="AG1071" t="s">
        <v>744</v>
      </c>
      <c r="AH1071" s="17">
        <v>230</v>
      </c>
      <c r="AI1071" s="17" cm="1">
        <f t="array" ref="AI1071">SUMPRODUCT(--(IFERROR(HOUR(Flights_2026_09_303334353637345[entry_hour]),-1)=HOUR(AF1071)),--(IFERROR(Flights_2026_09_303334353637345[entry_sector],"")=AG1071),--(IFERROR(Flights_2026_09_303334353637345[nfl],-1)&gt;=AH1071),--(IFERROR(Flights_2026_09_303334353637345[nfl],-1)&lt;=IF(AH1071=450,450,AH1071+9)))</f>
        <v>0</v>
      </c>
    </row>
    <row r="1072" spans="32:35" x14ac:dyDescent="0.2">
      <c r="AF1072" s="2">
        <v>0.91666666666666663</v>
      </c>
      <c r="AG1072" t="s">
        <v>744</v>
      </c>
      <c r="AH1072" s="17">
        <v>240</v>
      </c>
      <c r="AI1072" s="17" cm="1">
        <f t="array" ref="AI1072">SUMPRODUCT(--(IFERROR(HOUR(Flights_2026_09_303334353637345[entry_hour]),-1)=HOUR(AF1072)),--(IFERROR(Flights_2026_09_303334353637345[entry_sector],"")=AG1072),--(IFERROR(Flights_2026_09_303334353637345[nfl],-1)&gt;=AH1072),--(IFERROR(Flights_2026_09_303334353637345[nfl],-1)&lt;=IF(AH1072=450,450,AH1072+9)))</f>
        <v>0</v>
      </c>
    </row>
    <row r="1073" spans="32:35" x14ac:dyDescent="0.2">
      <c r="AF1073" s="2">
        <v>0.91666666666666663</v>
      </c>
      <c r="AG1073" t="s">
        <v>744</v>
      </c>
      <c r="AH1073" s="17">
        <v>250</v>
      </c>
      <c r="AI1073" s="17" cm="1">
        <f t="array" ref="AI1073">SUMPRODUCT(--(IFERROR(HOUR(Flights_2026_09_303334353637345[entry_hour]),-1)=HOUR(AF1073)),--(IFERROR(Flights_2026_09_303334353637345[entry_sector],"")=AG1073),--(IFERROR(Flights_2026_09_303334353637345[nfl],-1)&gt;=AH1073),--(IFERROR(Flights_2026_09_303334353637345[nfl],-1)&lt;=IF(AH1073=450,450,AH1073+9)))</f>
        <v>0</v>
      </c>
    </row>
    <row r="1074" spans="32:35" x14ac:dyDescent="0.2">
      <c r="AF1074" s="2">
        <v>0.91666666666666663</v>
      </c>
      <c r="AG1074" t="s">
        <v>744</v>
      </c>
      <c r="AH1074" s="17">
        <v>260</v>
      </c>
      <c r="AI1074" s="17" cm="1">
        <f t="array" ref="AI1074">SUMPRODUCT(--(IFERROR(HOUR(Flights_2026_09_303334353637345[entry_hour]),-1)=HOUR(AF1074)),--(IFERROR(Flights_2026_09_303334353637345[entry_sector],"")=AG1074),--(IFERROR(Flights_2026_09_303334353637345[nfl],-1)&gt;=AH1074),--(IFERROR(Flights_2026_09_303334353637345[nfl],-1)&lt;=IF(AH1074=450,450,AH1074+9)))</f>
        <v>0</v>
      </c>
    </row>
    <row r="1075" spans="32:35" x14ac:dyDescent="0.2">
      <c r="AF1075" s="2">
        <v>0.91666666666666663</v>
      </c>
      <c r="AG1075" t="s">
        <v>744</v>
      </c>
      <c r="AH1075" s="17">
        <v>270</v>
      </c>
      <c r="AI1075" s="17" cm="1">
        <f t="array" ref="AI1075">SUMPRODUCT(--(IFERROR(HOUR(Flights_2026_09_303334353637345[entry_hour]),-1)=HOUR(AF1075)),--(IFERROR(Flights_2026_09_303334353637345[entry_sector],"")=AG1075),--(IFERROR(Flights_2026_09_303334353637345[nfl],-1)&gt;=AH1075),--(IFERROR(Flights_2026_09_303334353637345[nfl],-1)&lt;=IF(AH1075=450,450,AH1075+9)))</f>
        <v>0</v>
      </c>
    </row>
    <row r="1076" spans="32:35" x14ac:dyDescent="0.2">
      <c r="AF1076" s="2">
        <v>0.91666666666666663</v>
      </c>
      <c r="AG1076" t="s">
        <v>744</v>
      </c>
      <c r="AH1076" s="17">
        <v>280</v>
      </c>
      <c r="AI1076" s="17" cm="1">
        <f t="array" ref="AI1076">SUMPRODUCT(--(IFERROR(HOUR(Flights_2026_09_303334353637345[entry_hour]),-1)=HOUR(AF1076)),--(IFERROR(Flights_2026_09_303334353637345[entry_sector],"")=AG1076),--(IFERROR(Flights_2026_09_303334353637345[nfl],-1)&gt;=AH1076),--(IFERROR(Flights_2026_09_303334353637345[nfl],-1)&lt;=IF(AH1076=450,450,AH1076+9)))</f>
        <v>0</v>
      </c>
    </row>
    <row r="1077" spans="32:35" x14ac:dyDescent="0.2">
      <c r="AF1077" s="2">
        <v>0.91666666666666663</v>
      </c>
      <c r="AG1077" t="s">
        <v>744</v>
      </c>
      <c r="AH1077" s="17">
        <v>290</v>
      </c>
      <c r="AI1077" s="17" cm="1">
        <f t="array" ref="AI1077">SUMPRODUCT(--(IFERROR(HOUR(Flights_2026_09_303334353637345[entry_hour]),-1)=HOUR(AF1077)),--(IFERROR(Flights_2026_09_303334353637345[entry_sector],"")=AG1077),--(IFERROR(Flights_2026_09_303334353637345[nfl],-1)&gt;=AH1077),--(IFERROR(Flights_2026_09_303334353637345[nfl],-1)&lt;=IF(AH1077=450,450,AH1077+9)))</f>
        <v>0</v>
      </c>
    </row>
    <row r="1078" spans="32:35" x14ac:dyDescent="0.2">
      <c r="AF1078" s="2">
        <v>0.91666666666666663</v>
      </c>
      <c r="AG1078" t="s">
        <v>744</v>
      </c>
      <c r="AH1078" s="17">
        <v>300</v>
      </c>
      <c r="AI1078" s="17" cm="1">
        <f t="array" ref="AI1078">SUMPRODUCT(--(IFERROR(HOUR(Flights_2026_09_303334353637345[entry_hour]),-1)=HOUR(AF1078)),--(IFERROR(Flights_2026_09_303334353637345[entry_sector],"")=AG1078),--(IFERROR(Flights_2026_09_303334353637345[nfl],-1)&gt;=AH1078),--(IFERROR(Flights_2026_09_303334353637345[nfl],-1)&lt;=IF(AH1078=450,450,AH1078+9)))</f>
        <v>0</v>
      </c>
    </row>
    <row r="1079" spans="32:35" x14ac:dyDescent="0.2">
      <c r="AF1079" s="2">
        <v>0.91666666666666663</v>
      </c>
      <c r="AG1079" t="s">
        <v>744</v>
      </c>
      <c r="AH1079" s="17">
        <v>310</v>
      </c>
      <c r="AI1079" s="17" cm="1">
        <f t="array" ref="AI1079">SUMPRODUCT(--(IFERROR(HOUR(Flights_2026_09_303334353637345[entry_hour]),-1)=HOUR(AF1079)),--(IFERROR(Flights_2026_09_303334353637345[entry_sector],"")=AG1079),--(IFERROR(Flights_2026_09_303334353637345[nfl],-1)&gt;=AH1079),--(IFERROR(Flights_2026_09_303334353637345[nfl],-1)&lt;=IF(AH1079=450,450,AH1079+9)))</f>
        <v>0</v>
      </c>
    </row>
    <row r="1080" spans="32:35" x14ac:dyDescent="0.2">
      <c r="AF1080" s="2">
        <v>0.91666666666666663</v>
      </c>
      <c r="AG1080" t="s">
        <v>744</v>
      </c>
      <c r="AH1080" s="17">
        <v>320</v>
      </c>
      <c r="AI1080" s="17" cm="1">
        <f t="array" ref="AI1080">SUMPRODUCT(--(IFERROR(HOUR(Flights_2026_09_303334353637345[entry_hour]),-1)=HOUR(AF1080)),--(IFERROR(Flights_2026_09_303334353637345[entry_sector],"")=AG1080),--(IFERROR(Flights_2026_09_303334353637345[nfl],-1)&gt;=AH1080),--(IFERROR(Flights_2026_09_303334353637345[nfl],-1)&lt;=IF(AH1080=450,450,AH1080+9)))</f>
        <v>0</v>
      </c>
    </row>
    <row r="1081" spans="32:35" x14ac:dyDescent="0.2">
      <c r="AF1081" s="2">
        <v>0.91666666666666663</v>
      </c>
      <c r="AG1081" t="s">
        <v>744</v>
      </c>
      <c r="AH1081" s="17">
        <v>330</v>
      </c>
      <c r="AI1081" s="17" cm="1">
        <f t="array" ref="AI1081">SUMPRODUCT(--(IFERROR(HOUR(Flights_2026_09_303334353637345[entry_hour]),-1)=HOUR(AF1081)),--(IFERROR(Flights_2026_09_303334353637345[entry_sector],"")=AG1081),--(IFERROR(Flights_2026_09_303334353637345[nfl],-1)&gt;=AH1081),--(IFERROR(Flights_2026_09_303334353637345[nfl],-1)&lt;=IF(AH1081=450,450,AH1081+9)))</f>
        <v>0</v>
      </c>
    </row>
    <row r="1082" spans="32:35" x14ac:dyDescent="0.2">
      <c r="AF1082" s="2">
        <v>0.91666666666666663</v>
      </c>
      <c r="AG1082" t="s">
        <v>744</v>
      </c>
      <c r="AH1082" s="17">
        <v>340</v>
      </c>
      <c r="AI1082" s="17" cm="1">
        <f t="array" ref="AI1082">SUMPRODUCT(--(IFERROR(HOUR(Flights_2026_09_303334353637345[entry_hour]),-1)=HOUR(AF1082)),--(IFERROR(Flights_2026_09_303334353637345[entry_sector],"")=AG1082),--(IFERROR(Flights_2026_09_303334353637345[nfl],-1)&gt;=AH1082),--(IFERROR(Flights_2026_09_303334353637345[nfl],-1)&lt;=IF(AH1082=450,450,AH1082+9)))</f>
        <v>0</v>
      </c>
    </row>
    <row r="1083" spans="32:35" x14ac:dyDescent="0.2">
      <c r="AF1083" s="2">
        <v>0.91666666666666663</v>
      </c>
      <c r="AG1083" t="s">
        <v>744</v>
      </c>
      <c r="AH1083" s="17">
        <v>350</v>
      </c>
      <c r="AI1083" s="17" cm="1">
        <f t="array" ref="AI1083">SUMPRODUCT(--(IFERROR(HOUR(Flights_2026_09_303334353637345[entry_hour]),-1)=HOUR(AF1083)),--(IFERROR(Flights_2026_09_303334353637345[entry_sector],"")=AG1083),--(IFERROR(Flights_2026_09_303334353637345[nfl],-1)&gt;=AH1083),--(IFERROR(Flights_2026_09_303334353637345[nfl],-1)&lt;=IF(AH1083=450,450,AH1083+9)))</f>
        <v>0</v>
      </c>
    </row>
    <row r="1084" spans="32:35" x14ac:dyDescent="0.2">
      <c r="AF1084" s="2">
        <v>0.91666666666666663</v>
      </c>
      <c r="AG1084" t="s">
        <v>744</v>
      </c>
      <c r="AH1084" s="17">
        <v>360</v>
      </c>
      <c r="AI1084" s="17" cm="1">
        <f t="array" ref="AI1084">SUMPRODUCT(--(IFERROR(HOUR(Flights_2026_09_303334353637345[entry_hour]),-1)=HOUR(AF1084)),--(IFERROR(Flights_2026_09_303334353637345[entry_sector],"")=AG1084),--(IFERROR(Flights_2026_09_303334353637345[nfl],-1)&gt;=AH1084),--(IFERROR(Flights_2026_09_303334353637345[nfl],-1)&lt;=IF(AH1084=450,450,AH1084+9)))</f>
        <v>0</v>
      </c>
    </row>
    <row r="1085" spans="32:35" x14ac:dyDescent="0.2">
      <c r="AF1085" s="2">
        <v>0.91666666666666663</v>
      </c>
      <c r="AG1085" t="s">
        <v>744</v>
      </c>
      <c r="AH1085" s="17">
        <v>370</v>
      </c>
      <c r="AI1085" s="17" cm="1">
        <f t="array" ref="AI1085">SUMPRODUCT(--(IFERROR(HOUR(Flights_2026_09_303334353637345[entry_hour]),-1)=HOUR(AF1085)),--(IFERROR(Flights_2026_09_303334353637345[entry_sector],"")=AG1085),--(IFERROR(Flights_2026_09_303334353637345[nfl],-1)&gt;=AH1085),--(IFERROR(Flights_2026_09_303334353637345[nfl],-1)&lt;=IF(AH1085=450,450,AH1085+9)))</f>
        <v>0</v>
      </c>
    </row>
    <row r="1086" spans="32:35" x14ac:dyDescent="0.2">
      <c r="AF1086" s="2">
        <v>0.91666666666666663</v>
      </c>
      <c r="AG1086" t="s">
        <v>744</v>
      </c>
      <c r="AH1086" s="17">
        <v>380</v>
      </c>
      <c r="AI1086" s="17" cm="1">
        <f t="array" ref="AI1086">SUMPRODUCT(--(IFERROR(HOUR(Flights_2026_09_303334353637345[entry_hour]),-1)=HOUR(AF1086)),--(IFERROR(Flights_2026_09_303334353637345[entry_sector],"")=AG1086),--(IFERROR(Flights_2026_09_303334353637345[nfl],-1)&gt;=AH1086),--(IFERROR(Flights_2026_09_303334353637345[nfl],-1)&lt;=IF(AH1086=450,450,AH1086+9)))</f>
        <v>0</v>
      </c>
    </row>
    <row r="1087" spans="32:35" x14ac:dyDescent="0.2">
      <c r="AF1087" s="2">
        <v>0.91666666666666663</v>
      </c>
      <c r="AG1087" t="s">
        <v>744</v>
      </c>
      <c r="AH1087" s="17">
        <v>390</v>
      </c>
      <c r="AI1087" s="17" cm="1">
        <f t="array" ref="AI1087">SUMPRODUCT(--(IFERROR(HOUR(Flights_2026_09_303334353637345[entry_hour]),-1)=HOUR(AF1087)),--(IFERROR(Flights_2026_09_303334353637345[entry_sector],"")=AG1087),--(IFERROR(Flights_2026_09_303334353637345[nfl],-1)&gt;=AH1087),--(IFERROR(Flights_2026_09_303334353637345[nfl],-1)&lt;=IF(AH1087=450,450,AH1087+9)))</f>
        <v>0</v>
      </c>
    </row>
    <row r="1088" spans="32:35" x14ac:dyDescent="0.2">
      <c r="AF1088" s="2">
        <v>0.91666666666666663</v>
      </c>
      <c r="AG1088" t="s">
        <v>744</v>
      </c>
      <c r="AH1088" s="17">
        <v>400</v>
      </c>
      <c r="AI1088" s="17" cm="1">
        <f t="array" ref="AI1088">SUMPRODUCT(--(IFERROR(HOUR(Flights_2026_09_303334353637345[entry_hour]),-1)=HOUR(AF1088)),--(IFERROR(Flights_2026_09_303334353637345[entry_sector],"")=AG1088),--(IFERROR(Flights_2026_09_303334353637345[nfl],-1)&gt;=AH1088),--(IFERROR(Flights_2026_09_303334353637345[nfl],-1)&lt;=IF(AH1088=450,450,AH1088+9)))</f>
        <v>0</v>
      </c>
    </row>
    <row r="1089" spans="32:35" x14ac:dyDescent="0.2">
      <c r="AF1089" s="2">
        <v>0.91666666666666663</v>
      </c>
      <c r="AG1089" t="s">
        <v>744</v>
      </c>
      <c r="AH1089" s="17">
        <v>410</v>
      </c>
      <c r="AI1089" s="17" cm="1">
        <f t="array" ref="AI1089">SUMPRODUCT(--(IFERROR(HOUR(Flights_2026_09_303334353637345[entry_hour]),-1)=HOUR(AF1089)),--(IFERROR(Flights_2026_09_303334353637345[entry_sector],"")=AG1089),--(IFERROR(Flights_2026_09_303334353637345[nfl],-1)&gt;=AH1089),--(IFERROR(Flights_2026_09_303334353637345[nfl],-1)&lt;=IF(AH1089=450,450,AH1089+9)))</f>
        <v>0</v>
      </c>
    </row>
    <row r="1090" spans="32:35" x14ac:dyDescent="0.2">
      <c r="AF1090" s="2">
        <v>0.91666666666666663</v>
      </c>
      <c r="AG1090" t="s">
        <v>744</v>
      </c>
      <c r="AH1090" s="17">
        <v>420</v>
      </c>
      <c r="AI1090" s="17" cm="1">
        <f t="array" ref="AI1090">SUMPRODUCT(--(IFERROR(HOUR(Flights_2026_09_303334353637345[entry_hour]),-1)=HOUR(AF1090)),--(IFERROR(Flights_2026_09_303334353637345[entry_sector],"")=AG1090),--(IFERROR(Flights_2026_09_303334353637345[nfl],-1)&gt;=AH1090),--(IFERROR(Flights_2026_09_303334353637345[nfl],-1)&lt;=IF(AH1090=450,450,AH1090+9)))</f>
        <v>0</v>
      </c>
    </row>
    <row r="1091" spans="32:35" x14ac:dyDescent="0.2">
      <c r="AF1091" s="2">
        <v>0.91666666666666663</v>
      </c>
      <c r="AG1091" t="s">
        <v>744</v>
      </c>
      <c r="AH1091" s="17">
        <v>430</v>
      </c>
      <c r="AI1091" s="17" cm="1">
        <f t="array" ref="AI1091">SUMPRODUCT(--(IFERROR(HOUR(Flights_2026_09_303334353637345[entry_hour]),-1)=HOUR(AF1091)),--(IFERROR(Flights_2026_09_303334353637345[entry_sector],"")=AG1091),--(IFERROR(Flights_2026_09_303334353637345[nfl],-1)&gt;=AH1091),--(IFERROR(Flights_2026_09_303334353637345[nfl],-1)&lt;=IF(AH1091=450,450,AH1091+9)))</f>
        <v>0</v>
      </c>
    </row>
    <row r="1092" spans="32:35" x14ac:dyDescent="0.2">
      <c r="AF1092" s="2">
        <v>0.91666666666666663</v>
      </c>
      <c r="AG1092" t="s">
        <v>744</v>
      </c>
      <c r="AH1092" s="17">
        <v>440</v>
      </c>
      <c r="AI1092" s="17" cm="1">
        <f t="array" ref="AI1092">SUMPRODUCT(--(IFERROR(HOUR(Flights_2026_09_303334353637345[entry_hour]),-1)=HOUR(AF1092)),--(IFERROR(Flights_2026_09_303334353637345[entry_sector],"")=AG1092),--(IFERROR(Flights_2026_09_303334353637345[nfl],-1)&gt;=AH1092),--(IFERROR(Flights_2026_09_303334353637345[nfl],-1)&lt;=IF(AH1092=450,450,AH1092+9)))</f>
        <v>0</v>
      </c>
    </row>
    <row r="1093" spans="32:35" x14ac:dyDescent="0.2">
      <c r="AF1093" s="2">
        <v>0.91666666666666663</v>
      </c>
      <c r="AG1093" t="s">
        <v>744</v>
      </c>
      <c r="AH1093" s="17">
        <v>450</v>
      </c>
      <c r="AI1093" s="17" cm="1">
        <f t="array" ref="AI1093">SUMPRODUCT(--(IFERROR(HOUR(Flights_2026_09_303334353637345[entry_hour]),-1)=HOUR(AF1093)),--(IFERROR(Flights_2026_09_303334353637345[entry_sector],"")=AG1093),--(IFERROR(Flights_2026_09_303334353637345[nfl],-1)&gt;=AH1093),--(IFERROR(Flights_2026_09_303334353637345[nfl],-1)&lt;=IF(AH1093=450,450,AH1093+9)))</f>
        <v>0</v>
      </c>
    </row>
    <row r="1094" spans="32:35" x14ac:dyDescent="0.2">
      <c r="AF1094" s="2">
        <v>0.91666666666666663</v>
      </c>
      <c r="AG1094" t="s">
        <v>745</v>
      </c>
      <c r="AH1094" s="17">
        <v>200</v>
      </c>
      <c r="AI1094" s="17" cm="1">
        <f t="array" ref="AI1094">SUMPRODUCT(--(IFERROR(HOUR(Flights_2026_09_303334353637345[entry_hour]),-1)=HOUR(AF1094)),--(IFERROR(Flights_2026_09_303334353637345[entry_sector],"")=AG1094),--(IFERROR(Flights_2026_09_303334353637345[nfl],-1)&gt;=AH1094),--(IFERROR(Flights_2026_09_303334353637345[nfl],-1)&lt;=IF(AH1094=450,450,AH1094+9)))</f>
        <v>0</v>
      </c>
    </row>
    <row r="1095" spans="32:35" x14ac:dyDescent="0.2">
      <c r="AF1095" s="2">
        <v>0.91666666666666663</v>
      </c>
      <c r="AG1095" t="s">
        <v>745</v>
      </c>
      <c r="AH1095" s="17">
        <v>210</v>
      </c>
      <c r="AI1095" s="17" cm="1">
        <f t="array" ref="AI1095">SUMPRODUCT(--(IFERROR(HOUR(Flights_2026_09_303334353637345[entry_hour]),-1)=HOUR(AF1095)),--(IFERROR(Flights_2026_09_303334353637345[entry_sector],"")=AG1095),--(IFERROR(Flights_2026_09_303334353637345[nfl],-1)&gt;=AH1095),--(IFERROR(Flights_2026_09_303334353637345[nfl],-1)&lt;=IF(AH1095=450,450,AH1095+9)))</f>
        <v>0</v>
      </c>
    </row>
    <row r="1096" spans="32:35" x14ac:dyDescent="0.2">
      <c r="AF1096" s="2">
        <v>0.91666666666666663</v>
      </c>
      <c r="AG1096" t="s">
        <v>745</v>
      </c>
      <c r="AH1096" s="17">
        <v>220</v>
      </c>
      <c r="AI1096" s="17" cm="1">
        <f t="array" ref="AI1096">SUMPRODUCT(--(IFERROR(HOUR(Flights_2026_09_303334353637345[entry_hour]),-1)=HOUR(AF1096)),--(IFERROR(Flights_2026_09_303334353637345[entry_sector],"")=AG1096),--(IFERROR(Flights_2026_09_303334353637345[nfl],-1)&gt;=AH1096),--(IFERROR(Flights_2026_09_303334353637345[nfl],-1)&lt;=IF(AH1096=450,450,AH1096+9)))</f>
        <v>0</v>
      </c>
    </row>
    <row r="1097" spans="32:35" x14ac:dyDescent="0.2">
      <c r="AF1097" s="2">
        <v>0.91666666666666663</v>
      </c>
      <c r="AG1097" t="s">
        <v>745</v>
      </c>
      <c r="AH1097" s="17">
        <v>230</v>
      </c>
      <c r="AI1097" s="17" cm="1">
        <f t="array" ref="AI1097">SUMPRODUCT(--(IFERROR(HOUR(Flights_2026_09_303334353637345[entry_hour]),-1)=HOUR(AF1097)),--(IFERROR(Flights_2026_09_303334353637345[entry_sector],"")=AG1097),--(IFERROR(Flights_2026_09_303334353637345[nfl],-1)&gt;=AH1097),--(IFERROR(Flights_2026_09_303334353637345[nfl],-1)&lt;=IF(AH1097=450,450,AH1097+9)))</f>
        <v>0</v>
      </c>
    </row>
    <row r="1098" spans="32:35" x14ac:dyDescent="0.2">
      <c r="AF1098" s="2">
        <v>0.91666666666666663</v>
      </c>
      <c r="AG1098" t="s">
        <v>745</v>
      </c>
      <c r="AH1098" s="17">
        <v>240</v>
      </c>
      <c r="AI1098" s="17" cm="1">
        <f t="array" ref="AI1098">SUMPRODUCT(--(IFERROR(HOUR(Flights_2026_09_303334353637345[entry_hour]),-1)=HOUR(AF1098)),--(IFERROR(Flights_2026_09_303334353637345[entry_sector],"")=AG1098),--(IFERROR(Flights_2026_09_303334353637345[nfl],-1)&gt;=AH1098),--(IFERROR(Flights_2026_09_303334353637345[nfl],-1)&lt;=IF(AH1098=450,450,AH1098+9)))</f>
        <v>0</v>
      </c>
    </row>
    <row r="1099" spans="32:35" x14ac:dyDescent="0.2">
      <c r="AF1099" s="2">
        <v>0.91666666666666663</v>
      </c>
      <c r="AG1099" t="s">
        <v>745</v>
      </c>
      <c r="AH1099" s="17">
        <v>250</v>
      </c>
      <c r="AI1099" s="17" cm="1">
        <f t="array" ref="AI1099">SUMPRODUCT(--(IFERROR(HOUR(Flights_2026_09_303334353637345[entry_hour]),-1)=HOUR(AF1099)),--(IFERROR(Flights_2026_09_303334353637345[entry_sector],"")=AG1099),--(IFERROR(Flights_2026_09_303334353637345[nfl],-1)&gt;=AH1099),--(IFERROR(Flights_2026_09_303334353637345[nfl],-1)&lt;=IF(AH1099=450,450,AH1099+9)))</f>
        <v>0</v>
      </c>
    </row>
    <row r="1100" spans="32:35" x14ac:dyDescent="0.2">
      <c r="AF1100" s="2">
        <v>0.91666666666666663</v>
      </c>
      <c r="AG1100" t="s">
        <v>745</v>
      </c>
      <c r="AH1100" s="17">
        <v>260</v>
      </c>
      <c r="AI1100" s="17" cm="1">
        <f t="array" ref="AI1100">SUMPRODUCT(--(IFERROR(HOUR(Flights_2026_09_303334353637345[entry_hour]),-1)=HOUR(AF1100)),--(IFERROR(Flights_2026_09_303334353637345[entry_sector],"")=AG1100),--(IFERROR(Flights_2026_09_303334353637345[nfl],-1)&gt;=AH1100),--(IFERROR(Flights_2026_09_303334353637345[nfl],-1)&lt;=IF(AH1100=450,450,AH1100+9)))</f>
        <v>0</v>
      </c>
    </row>
    <row r="1101" spans="32:35" x14ac:dyDescent="0.2">
      <c r="AF1101" s="2">
        <v>0.91666666666666663</v>
      </c>
      <c r="AG1101" t="s">
        <v>745</v>
      </c>
      <c r="AH1101" s="17">
        <v>270</v>
      </c>
      <c r="AI1101" s="17" cm="1">
        <f t="array" ref="AI1101">SUMPRODUCT(--(IFERROR(HOUR(Flights_2026_09_303334353637345[entry_hour]),-1)=HOUR(AF1101)),--(IFERROR(Flights_2026_09_303334353637345[entry_sector],"")=AG1101),--(IFERROR(Flights_2026_09_303334353637345[nfl],-1)&gt;=AH1101),--(IFERROR(Flights_2026_09_303334353637345[nfl],-1)&lt;=IF(AH1101=450,450,AH1101+9)))</f>
        <v>0</v>
      </c>
    </row>
    <row r="1102" spans="32:35" x14ac:dyDescent="0.2">
      <c r="AF1102" s="2">
        <v>0.91666666666666663</v>
      </c>
      <c r="AG1102" t="s">
        <v>745</v>
      </c>
      <c r="AH1102" s="17">
        <v>280</v>
      </c>
      <c r="AI1102" s="17" cm="1">
        <f t="array" ref="AI1102">SUMPRODUCT(--(IFERROR(HOUR(Flights_2026_09_303334353637345[entry_hour]),-1)=HOUR(AF1102)),--(IFERROR(Flights_2026_09_303334353637345[entry_sector],"")=AG1102),--(IFERROR(Flights_2026_09_303334353637345[nfl],-1)&gt;=AH1102),--(IFERROR(Flights_2026_09_303334353637345[nfl],-1)&lt;=IF(AH1102=450,450,AH1102+9)))</f>
        <v>0</v>
      </c>
    </row>
    <row r="1103" spans="32:35" x14ac:dyDescent="0.2">
      <c r="AF1103" s="2">
        <v>0.91666666666666663</v>
      </c>
      <c r="AG1103" t="s">
        <v>745</v>
      </c>
      <c r="AH1103" s="17">
        <v>290</v>
      </c>
      <c r="AI1103" s="17" cm="1">
        <f t="array" ref="AI1103">SUMPRODUCT(--(IFERROR(HOUR(Flights_2026_09_303334353637345[entry_hour]),-1)=HOUR(AF1103)),--(IFERROR(Flights_2026_09_303334353637345[entry_sector],"")=AG1103),--(IFERROR(Flights_2026_09_303334353637345[nfl],-1)&gt;=AH1103),--(IFERROR(Flights_2026_09_303334353637345[nfl],-1)&lt;=IF(AH1103=450,450,AH1103+9)))</f>
        <v>0</v>
      </c>
    </row>
    <row r="1104" spans="32:35" x14ac:dyDescent="0.2">
      <c r="AF1104" s="2">
        <v>0.91666666666666663</v>
      </c>
      <c r="AG1104" t="s">
        <v>745</v>
      </c>
      <c r="AH1104" s="17">
        <v>300</v>
      </c>
      <c r="AI1104" s="17" cm="1">
        <f t="array" ref="AI1104">SUMPRODUCT(--(IFERROR(HOUR(Flights_2026_09_303334353637345[entry_hour]),-1)=HOUR(AF1104)),--(IFERROR(Flights_2026_09_303334353637345[entry_sector],"")=AG1104),--(IFERROR(Flights_2026_09_303334353637345[nfl],-1)&gt;=AH1104),--(IFERROR(Flights_2026_09_303334353637345[nfl],-1)&lt;=IF(AH1104=450,450,AH1104+9)))</f>
        <v>0</v>
      </c>
    </row>
    <row r="1105" spans="32:35" x14ac:dyDescent="0.2">
      <c r="AF1105" s="2">
        <v>0.91666666666666663</v>
      </c>
      <c r="AG1105" t="s">
        <v>745</v>
      </c>
      <c r="AH1105" s="17">
        <v>310</v>
      </c>
      <c r="AI1105" s="17" cm="1">
        <f t="array" ref="AI1105">SUMPRODUCT(--(IFERROR(HOUR(Flights_2026_09_303334353637345[entry_hour]),-1)=HOUR(AF1105)),--(IFERROR(Flights_2026_09_303334353637345[entry_sector],"")=AG1105),--(IFERROR(Flights_2026_09_303334353637345[nfl],-1)&gt;=AH1105),--(IFERROR(Flights_2026_09_303334353637345[nfl],-1)&lt;=IF(AH1105=450,450,AH1105+9)))</f>
        <v>0</v>
      </c>
    </row>
    <row r="1106" spans="32:35" x14ac:dyDescent="0.2">
      <c r="AF1106" s="2">
        <v>0.91666666666666663</v>
      </c>
      <c r="AG1106" t="s">
        <v>745</v>
      </c>
      <c r="AH1106" s="17">
        <v>320</v>
      </c>
      <c r="AI1106" s="17" cm="1">
        <f t="array" ref="AI1106">SUMPRODUCT(--(IFERROR(HOUR(Flights_2026_09_303334353637345[entry_hour]),-1)=HOUR(AF1106)),--(IFERROR(Flights_2026_09_303334353637345[entry_sector],"")=AG1106),--(IFERROR(Flights_2026_09_303334353637345[nfl],-1)&gt;=AH1106),--(IFERROR(Flights_2026_09_303334353637345[nfl],-1)&lt;=IF(AH1106=450,450,AH1106+9)))</f>
        <v>0</v>
      </c>
    </row>
    <row r="1107" spans="32:35" x14ac:dyDescent="0.2">
      <c r="AF1107" s="2">
        <v>0.91666666666666663</v>
      </c>
      <c r="AG1107" t="s">
        <v>745</v>
      </c>
      <c r="AH1107" s="17">
        <v>330</v>
      </c>
      <c r="AI1107" s="17" cm="1">
        <f t="array" ref="AI1107">SUMPRODUCT(--(IFERROR(HOUR(Flights_2026_09_303334353637345[entry_hour]),-1)=HOUR(AF1107)),--(IFERROR(Flights_2026_09_303334353637345[entry_sector],"")=AG1107),--(IFERROR(Flights_2026_09_303334353637345[nfl],-1)&gt;=AH1107),--(IFERROR(Flights_2026_09_303334353637345[nfl],-1)&lt;=IF(AH1107=450,450,AH1107+9)))</f>
        <v>0</v>
      </c>
    </row>
    <row r="1108" spans="32:35" x14ac:dyDescent="0.2">
      <c r="AF1108" s="2">
        <v>0.91666666666666663</v>
      </c>
      <c r="AG1108" t="s">
        <v>745</v>
      </c>
      <c r="AH1108" s="17">
        <v>340</v>
      </c>
      <c r="AI1108" s="17" cm="1">
        <f t="array" ref="AI1108">SUMPRODUCT(--(IFERROR(HOUR(Flights_2026_09_303334353637345[entry_hour]),-1)=HOUR(AF1108)),--(IFERROR(Flights_2026_09_303334353637345[entry_sector],"")=AG1108),--(IFERROR(Flights_2026_09_303334353637345[nfl],-1)&gt;=AH1108),--(IFERROR(Flights_2026_09_303334353637345[nfl],-1)&lt;=IF(AH1108=450,450,AH1108+9)))</f>
        <v>0</v>
      </c>
    </row>
    <row r="1109" spans="32:35" x14ac:dyDescent="0.2">
      <c r="AF1109" s="2">
        <v>0.91666666666666663</v>
      </c>
      <c r="AG1109" t="s">
        <v>745</v>
      </c>
      <c r="AH1109" s="17">
        <v>350</v>
      </c>
      <c r="AI1109" s="17" cm="1">
        <f t="array" ref="AI1109">SUMPRODUCT(--(IFERROR(HOUR(Flights_2026_09_303334353637345[entry_hour]),-1)=HOUR(AF1109)),--(IFERROR(Flights_2026_09_303334353637345[entry_sector],"")=AG1109),--(IFERROR(Flights_2026_09_303334353637345[nfl],-1)&gt;=AH1109),--(IFERROR(Flights_2026_09_303334353637345[nfl],-1)&lt;=IF(AH1109=450,450,AH1109+9)))</f>
        <v>1</v>
      </c>
    </row>
    <row r="1110" spans="32:35" x14ac:dyDescent="0.2">
      <c r="AF1110" s="2">
        <v>0.91666666666666663</v>
      </c>
      <c r="AG1110" t="s">
        <v>745</v>
      </c>
      <c r="AH1110" s="17">
        <v>360</v>
      </c>
      <c r="AI1110" s="17" cm="1">
        <f t="array" ref="AI1110">SUMPRODUCT(--(IFERROR(HOUR(Flights_2026_09_303334353637345[entry_hour]),-1)=HOUR(AF1110)),--(IFERROR(Flights_2026_09_303334353637345[entry_sector],"")=AG1110),--(IFERROR(Flights_2026_09_303334353637345[nfl],-1)&gt;=AH1110),--(IFERROR(Flights_2026_09_303334353637345[nfl],-1)&lt;=IF(AH1110=450,450,AH1110+9)))</f>
        <v>0</v>
      </c>
    </row>
    <row r="1111" spans="32:35" x14ac:dyDescent="0.2">
      <c r="AF1111" s="2">
        <v>0.91666666666666663</v>
      </c>
      <c r="AG1111" t="s">
        <v>745</v>
      </c>
      <c r="AH1111" s="17">
        <v>370</v>
      </c>
      <c r="AI1111" s="17" cm="1">
        <f t="array" ref="AI1111">SUMPRODUCT(--(IFERROR(HOUR(Flights_2026_09_303334353637345[entry_hour]),-1)=HOUR(AF1111)),--(IFERROR(Flights_2026_09_303334353637345[entry_sector],"")=AG1111),--(IFERROR(Flights_2026_09_303334353637345[nfl],-1)&gt;=AH1111),--(IFERROR(Flights_2026_09_303334353637345[nfl],-1)&lt;=IF(AH1111=450,450,AH1111+9)))</f>
        <v>1</v>
      </c>
    </row>
    <row r="1112" spans="32:35" x14ac:dyDescent="0.2">
      <c r="AF1112" s="2">
        <v>0.91666666666666663</v>
      </c>
      <c r="AG1112" t="s">
        <v>745</v>
      </c>
      <c r="AH1112" s="17">
        <v>380</v>
      </c>
      <c r="AI1112" s="17" cm="1">
        <f t="array" ref="AI1112">SUMPRODUCT(--(IFERROR(HOUR(Flights_2026_09_303334353637345[entry_hour]),-1)=HOUR(AF1112)),--(IFERROR(Flights_2026_09_303334353637345[entry_sector],"")=AG1112),--(IFERROR(Flights_2026_09_303334353637345[nfl],-1)&gt;=AH1112),--(IFERROR(Flights_2026_09_303334353637345[nfl],-1)&lt;=IF(AH1112=450,450,AH1112+9)))</f>
        <v>0</v>
      </c>
    </row>
    <row r="1113" spans="32:35" x14ac:dyDescent="0.2">
      <c r="AF1113" s="2">
        <v>0.91666666666666663</v>
      </c>
      <c r="AG1113" t="s">
        <v>745</v>
      </c>
      <c r="AH1113" s="17">
        <v>390</v>
      </c>
      <c r="AI1113" s="17" cm="1">
        <f t="array" ref="AI1113">SUMPRODUCT(--(IFERROR(HOUR(Flights_2026_09_303334353637345[entry_hour]),-1)=HOUR(AF1113)),--(IFERROR(Flights_2026_09_303334353637345[entry_sector],"")=AG1113),--(IFERROR(Flights_2026_09_303334353637345[nfl],-1)&gt;=AH1113),--(IFERROR(Flights_2026_09_303334353637345[nfl],-1)&lt;=IF(AH1113=450,450,AH1113+9)))</f>
        <v>0</v>
      </c>
    </row>
    <row r="1114" spans="32:35" x14ac:dyDescent="0.2">
      <c r="AF1114" s="2">
        <v>0.91666666666666663</v>
      </c>
      <c r="AG1114" t="s">
        <v>745</v>
      </c>
      <c r="AH1114" s="17">
        <v>400</v>
      </c>
      <c r="AI1114" s="17" cm="1">
        <f t="array" ref="AI1114">SUMPRODUCT(--(IFERROR(HOUR(Flights_2026_09_303334353637345[entry_hour]),-1)=HOUR(AF1114)),--(IFERROR(Flights_2026_09_303334353637345[entry_sector],"")=AG1114),--(IFERROR(Flights_2026_09_303334353637345[nfl],-1)&gt;=AH1114),--(IFERROR(Flights_2026_09_303334353637345[nfl],-1)&lt;=IF(AH1114=450,450,AH1114+9)))</f>
        <v>0</v>
      </c>
    </row>
    <row r="1115" spans="32:35" x14ac:dyDescent="0.2">
      <c r="AF1115" s="2">
        <v>0.91666666666666663</v>
      </c>
      <c r="AG1115" t="s">
        <v>745</v>
      </c>
      <c r="AH1115" s="17">
        <v>410</v>
      </c>
      <c r="AI1115" s="17" cm="1">
        <f t="array" ref="AI1115">SUMPRODUCT(--(IFERROR(HOUR(Flights_2026_09_303334353637345[entry_hour]),-1)=HOUR(AF1115)),--(IFERROR(Flights_2026_09_303334353637345[entry_sector],"")=AG1115),--(IFERROR(Flights_2026_09_303334353637345[nfl],-1)&gt;=AH1115),--(IFERROR(Flights_2026_09_303334353637345[nfl],-1)&lt;=IF(AH1115=450,450,AH1115+9)))</f>
        <v>0</v>
      </c>
    </row>
    <row r="1116" spans="32:35" x14ac:dyDescent="0.2">
      <c r="AF1116" s="2">
        <v>0.91666666666666663</v>
      </c>
      <c r="AG1116" t="s">
        <v>745</v>
      </c>
      <c r="AH1116" s="17">
        <v>420</v>
      </c>
      <c r="AI1116" s="17" cm="1">
        <f t="array" ref="AI1116">SUMPRODUCT(--(IFERROR(HOUR(Flights_2026_09_303334353637345[entry_hour]),-1)=HOUR(AF1116)),--(IFERROR(Flights_2026_09_303334353637345[entry_sector],"")=AG1116),--(IFERROR(Flights_2026_09_303334353637345[nfl],-1)&gt;=AH1116),--(IFERROR(Flights_2026_09_303334353637345[nfl],-1)&lt;=IF(AH1116=450,450,AH1116+9)))</f>
        <v>0</v>
      </c>
    </row>
    <row r="1117" spans="32:35" x14ac:dyDescent="0.2">
      <c r="AF1117" s="2">
        <v>0.91666666666666663</v>
      </c>
      <c r="AG1117" t="s">
        <v>745</v>
      </c>
      <c r="AH1117" s="17">
        <v>430</v>
      </c>
      <c r="AI1117" s="17" cm="1">
        <f t="array" ref="AI1117">SUMPRODUCT(--(IFERROR(HOUR(Flights_2026_09_303334353637345[entry_hour]),-1)=HOUR(AF1117)),--(IFERROR(Flights_2026_09_303334353637345[entry_sector],"")=AG1117),--(IFERROR(Flights_2026_09_303334353637345[nfl],-1)&gt;=AH1117),--(IFERROR(Flights_2026_09_303334353637345[nfl],-1)&lt;=IF(AH1117=450,450,AH1117+9)))</f>
        <v>0</v>
      </c>
    </row>
    <row r="1118" spans="32:35" x14ac:dyDescent="0.2">
      <c r="AF1118" s="2">
        <v>0.91666666666666663</v>
      </c>
      <c r="AG1118" t="s">
        <v>745</v>
      </c>
      <c r="AH1118" s="17">
        <v>440</v>
      </c>
      <c r="AI1118" s="17" cm="1">
        <f t="array" ref="AI1118">SUMPRODUCT(--(IFERROR(HOUR(Flights_2026_09_303334353637345[entry_hour]),-1)=HOUR(AF1118)),--(IFERROR(Flights_2026_09_303334353637345[entry_sector],"")=AG1118),--(IFERROR(Flights_2026_09_303334353637345[nfl],-1)&gt;=AH1118),--(IFERROR(Flights_2026_09_303334353637345[nfl],-1)&lt;=IF(AH1118=450,450,AH1118+9)))</f>
        <v>0</v>
      </c>
    </row>
    <row r="1119" spans="32:35" x14ac:dyDescent="0.2">
      <c r="AF1119" s="2">
        <v>0.91666666666666663</v>
      </c>
      <c r="AG1119" t="s">
        <v>745</v>
      </c>
      <c r="AH1119" s="17">
        <v>450</v>
      </c>
      <c r="AI1119" s="17" cm="1">
        <f t="array" ref="AI1119">SUMPRODUCT(--(IFERROR(HOUR(Flights_2026_09_303334353637345[entry_hour]),-1)=HOUR(AF1119)),--(IFERROR(Flights_2026_09_303334353637345[entry_sector],"")=AG1119),--(IFERROR(Flights_2026_09_303334353637345[nfl],-1)&gt;=AH1119),--(IFERROR(Flights_2026_09_303334353637345[nfl],-1)&lt;=IF(AH1119=450,450,AH1119+9)))</f>
        <v>0</v>
      </c>
    </row>
    <row r="1120" spans="32:35" x14ac:dyDescent="0.2">
      <c r="AF1120" s="2">
        <v>0.91666666666666663</v>
      </c>
      <c r="AG1120" t="s">
        <v>840</v>
      </c>
      <c r="AH1120" s="17">
        <v>200</v>
      </c>
      <c r="AI1120" s="17" cm="1">
        <f t="array" ref="AI1120">SUMPRODUCT(--(IFERROR(HOUR(Flights_2026_09_303334353637345[entry_hour]),-1)=HOUR(AF1120)),--(IFERROR(Flights_2026_09_303334353637345[entry_sector],"")=AG1120),--(IFERROR(Flights_2026_09_303334353637345[nfl],-1)&gt;=AH1120),--(IFERROR(Flights_2026_09_303334353637345[nfl],-1)&lt;=IF(AH1120=450,450,AH1120+9)))</f>
        <v>0</v>
      </c>
    </row>
    <row r="1121" spans="32:35" x14ac:dyDescent="0.2">
      <c r="AF1121" s="2">
        <v>0.91666666666666663</v>
      </c>
      <c r="AG1121" t="s">
        <v>840</v>
      </c>
      <c r="AH1121" s="17">
        <v>210</v>
      </c>
      <c r="AI1121" s="17" cm="1">
        <f t="array" ref="AI1121">SUMPRODUCT(--(IFERROR(HOUR(Flights_2026_09_303334353637345[entry_hour]),-1)=HOUR(AF1121)),--(IFERROR(Flights_2026_09_303334353637345[entry_sector],"")=AG1121),--(IFERROR(Flights_2026_09_303334353637345[nfl],-1)&gt;=AH1121),--(IFERROR(Flights_2026_09_303334353637345[nfl],-1)&lt;=IF(AH1121=450,450,AH1121+9)))</f>
        <v>0</v>
      </c>
    </row>
    <row r="1122" spans="32:35" x14ac:dyDescent="0.2">
      <c r="AF1122" s="2">
        <v>0.91666666666666663</v>
      </c>
      <c r="AG1122" t="s">
        <v>840</v>
      </c>
      <c r="AH1122" s="17">
        <v>220</v>
      </c>
      <c r="AI1122" s="17" cm="1">
        <f t="array" ref="AI1122">SUMPRODUCT(--(IFERROR(HOUR(Flights_2026_09_303334353637345[entry_hour]),-1)=HOUR(AF1122)),--(IFERROR(Flights_2026_09_303334353637345[entry_sector],"")=AG1122),--(IFERROR(Flights_2026_09_303334353637345[nfl],-1)&gt;=AH1122),--(IFERROR(Flights_2026_09_303334353637345[nfl],-1)&lt;=IF(AH1122=450,450,AH1122+9)))</f>
        <v>0</v>
      </c>
    </row>
    <row r="1123" spans="32:35" x14ac:dyDescent="0.2">
      <c r="AF1123" s="2">
        <v>0.91666666666666663</v>
      </c>
      <c r="AG1123" t="s">
        <v>840</v>
      </c>
      <c r="AH1123" s="17">
        <v>230</v>
      </c>
      <c r="AI1123" s="17" cm="1">
        <f t="array" ref="AI1123">SUMPRODUCT(--(IFERROR(HOUR(Flights_2026_09_303334353637345[entry_hour]),-1)=HOUR(AF1123)),--(IFERROR(Flights_2026_09_303334353637345[entry_sector],"")=AG1123),--(IFERROR(Flights_2026_09_303334353637345[nfl],-1)&gt;=AH1123),--(IFERROR(Flights_2026_09_303334353637345[nfl],-1)&lt;=IF(AH1123=450,450,AH1123+9)))</f>
        <v>0</v>
      </c>
    </row>
    <row r="1124" spans="32:35" x14ac:dyDescent="0.2">
      <c r="AF1124" s="2">
        <v>0.91666666666666663</v>
      </c>
      <c r="AG1124" t="s">
        <v>840</v>
      </c>
      <c r="AH1124" s="17">
        <v>240</v>
      </c>
      <c r="AI1124" s="17" cm="1">
        <f t="array" ref="AI1124">SUMPRODUCT(--(IFERROR(HOUR(Flights_2026_09_303334353637345[entry_hour]),-1)=HOUR(AF1124)),--(IFERROR(Flights_2026_09_303334353637345[entry_sector],"")=AG1124),--(IFERROR(Flights_2026_09_303334353637345[nfl],-1)&gt;=AH1124),--(IFERROR(Flights_2026_09_303334353637345[nfl],-1)&lt;=IF(AH1124=450,450,AH1124+9)))</f>
        <v>0</v>
      </c>
    </row>
    <row r="1125" spans="32:35" x14ac:dyDescent="0.2">
      <c r="AF1125" s="2">
        <v>0.91666666666666663</v>
      </c>
      <c r="AG1125" t="s">
        <v>840</v>
      </c>
      <c r="AH1125" s="17">
        <v>250</v>
      </c>
      <c r="AI1125" s="17" cm="1">
        <f t="array" ref="AI1125">SUMPRODUCT(--(IFERROR(HOUR(Flights_2026_09_303334353637345[entry_hour]),-1)=HOUR(AF1125)),--(IFERROR(Flights_2026_09_303334353637345[entry_sector],"")=AG1125),--(IFERROR(Flights_2026_09_303334353637345[nfl],-1)&gt;=AH1125),--(IFERROR(Flights_2026_09_303334353637345[nfl],-1)&lt;=IF(AH1125=450,450,AH1125+9)))</f>
        <v>0</v>
      </c>
    </row>
    <row r="1126" spans="32:35" x14ac:dyDescent="0.2">
      <c r="AF1126" s="2">
        <v>0.91666666666666663</v>
      </c>
      <c r="AG1126" t="s">
        <v>840</v>
      </c>
      <c r="AH1126" s="17">
        <v>260</v>
      </c>
      <c r="AI1126" s="17" cm="1">
        <f t="array" ref="AI1126">SUMPRODUCT(--(IFERROR(HOUR(Flights_2026_09_303334353637345[entry_hour]),-1)=HOUR(AF1126)),--(IFERROR(Flights_2026_09_303334353637345[entry_sector],"")=AG1126),--(IFERROR(Flights_2026_09_303334353637345[nfl],-1)&gt;=AH1126),--(IFERROR(Flights_2026_09_303334353637345[nfl],-1)&lt;=IF(AH1126=450,450,AH1126+9)))</f>
        <v>0</v>
      </c>
    </row>
    <row r="1127" spans="32:35" x14ac:dyDescent="0.2">
      <c r="AF1127" s="2">
        <v>0.91666666666666663</v>
      </c>
      <c r="AG1127" t="s">
        <v>840</v>
      </c>
      <c r="AH1127" s="17">
        <v>270</v>
      </c>
      <c r="AI1127" s="17" cm="1">
        <f t="array" ref="AI1127">SUMPRODUCT(--(IFERROR(HOUR(Flights_2026_09_303334353637345[entry_hour]),-1)=HOUR(AF1127)),--(IFERROR(Flights_2026_09_303334353637345[entry_sector],"")=AG1127),--(IFERROR(Flights_2026_09_303334353637345[nfl],-1)&gt;=AH1127),--(IFERROR(Flights_2026_09_303334353637345[nfl],-1)&lt;=IF(AH1127=450,450,AH1127+9)))</f>
        <v>0</v>
      </c>
    </row>
    <row r="1128" spans="32:35" x14ac:dyDescent="0.2">
      <c r="AF1128" s="2">
        <v>0.91666666666666663</v>
      </c>
      <c r="AG1128" t="s">
        <v>840</v>
      </c>
      <c r="AH1128" s="17">
        <v>280</v>
      </c>
      <c r="AI1128" s="17" cm="1">
        <f t="array" ref="AI1128">SUMPRODUCT(--(IFERROR(HOUR(Flights_2026_09_303334353637345[entry_hour]),-1)=HOUR(AF1128)),--(IFERROR(Flights_2026_09_303334353637345[entry_sector],"")=AG1128),--(IFERROR(Flights_2026_09_303334353637345[nfl],-1)&gt;=AH1128),--(IFERROR(Flights_2026_09_303334353637345[nfl],-1)&lt;=IF(AH1128=450,450,AH1128+9)))</f>
        <v>0</v>
      </c>
    </row>
    <row r="1129" spans="32:35" x14ac:dyDescent="0.2">
      <c r="AF1129" s="2">
        <v>0.91666666666666663</v>
      </c>
      <c r="AG1129" t="s">
        <v>840</v>
      </c>
      <c r="AH1129" s="17">
        <v>290</v>
      </c>
      <c r="AI1129" s="17" cm="1">
        <f t="array" ref="AI1129">SUMPRODUCT(--(IFERROR(HOUR(Flights_2026_09_303334353637345[entry_hour]),-1)=HOUR(AF1129)),--(IFERROR(Flights_2026_09_303334353637345[entry_sector],"")=AG1129),--(IFERROR(Flights_2026_09_303334353637345[nfl],-1)&gt;=AH1129),--(IFERROR(Flights_2026_09_303334353637345[nfl],-1)&lt;=IF(AH1129=450,450,AH1129+9)))</f>
        <v>0</v>
      </c>
    </row>
    <row r="1130" spans="32:35" x14ac:dyDescent="0.2">
      <c r="AF1130" s="2">
        <v>0.91666666666666663</v>
      </c>
      <c r="AG1130" t="s">
        <v>840</v>
      </c>
      <c r="AH1130" s="17">
        <v>300</v>
      </c>
      <c r="AI1130" s="17" cm="1">
        <f t="array" ref="AI1130">SUMPRODUCT(--(IFERROR(HOUR(Flights_2026_09_303334353637345[entry_hour]),-1)=HOUR(AF1130)),--(IFERROR(Flights_2026_09_303334353637345[entry_sector],"")=AG1130),--(IFERROR(Flights_2026_09_303334353637345[nfl],-1)&gt;=AH1130),--(IFERROR(Flights_2026_09_303334353637345[nfl],-1)&lt;=IF(AH1130=450,450,AH1130+9)))</f>
        <v>0</v>
      </c>
    </row>
    <row r="1131" spans="32:35" x14ac:dyDescent="0.2">
      <c r="AF1131" s="2">
        <v>0.91666666666666663</v>
      </c>
      <c r="AG1131" t="s">
        <v>840</v>
      </c>
      <c r="AH1131" s="17">
        <v>310</v>
      </c>
      <c r="AI1131" s="17" cm="1">
        <f t="array" ref="AI1131">SUMPRODUCT(--(IFERROR(HOUR(Flights_2026_09_303334353637345[entry_hour]),-1)=HOUR(AF1131)),--(IFERROR(Flights_2026_09_303334353637345[entry_sector],"")=AG1131),--(IFERROR(Flights_2026_09_303334353637345[nfl],-1)&gt;=AH1131),--(IFERROR(Flights_2026_09_303334353637345[nfl],-1)&lt;=IF(AH1131=450,450,AH1131+9)))</f>
        <v>0</v>
      </c>
    </row>
    <row r="1132" spans="32:35" x14ac:dyDescent="0.2">
      <c r="AF1132" s="2">
        <v>0.91666666666666663</v>
      </c>
      <c r="AG1132" t="s">
        <v>840</v>
      </c>
      <c r="AH1132" s="17">
        <v>320</v>
      </c>
      <c r="AI1132" s="17" cm="1">
        <f t="array" ref="AI1132">SUMPRODUCT(--(IFERROR(HOUR(Flights_2026_09_303334353637345[entry_hour]),-1)=HOUR(AF1132)),--(IFERROR(Flights_2026_09_303334353637345[entry_sector],"")=AG1132),--(IFERROR(Flights_2026_09_303334353637345[nfl],-1)&gt;=AH1132),--(IFERROR(Flights_2026_09_303334353637345[nfl],-1)&lt;=IF(AH1132=450,450,AH1132+9)))</f>
        <v>0</v>
      </c>
    </row>
    <row r="1133" spans="32:35" x14ac:dyDescent="0.2">
      <c r="AF1133" s="2">
        <v>0.91666666666666663</v>
      </c>
      <c r="AG1133" t="s">
        <v>840</v>
      </c>
      <c r="AH1133" s="17">
        <v>330</v>
      </c>
      <c r="AI1133" s="17" cm="1">
        <f t="array" ref="AI1133">SUMPRODUCT(--(IFERROR(HOUR(Flights_2026_09_303334353637345[entry_hour]),-1)=HOUR(AF1133)),--(IFERROR(Flights_2026_09_303334353637345[entry_sector],"")=AG1133),--(IFERROR(Flights_2026_09_303334353637345[nfl],-1)&gt;=AH1133),--(IFERROR(Flights_2026_09_303334353637345[nfl],-1)&lt;=IF(AH1133=450,450,AH1133+9)))</f>
        <v>0</v>
      </c>
    </row>
    <row r="1134" spans="32:35" x14ac:dyDescent="0.2">
      <c r="AF1134" s="2">
        <v>0.91666666666666663</v>
      </c>
      <c r="AG1134" t="s">
        <v>840</v>
      </c>
      <c r="AH1134" s="17">
        <v>340</v>
      </c>
      <c r="AI1134" s="17" cm="1">
        <f t="array" ref="AI1134">SUMPRODUCT(--(IFERROR(HOUR(Flights_2026_09_303334353637345[entry_hour]),-1)=HOUR(AF1134)),--(IFERROR(Flights_2026_09_303334353637345[entry_sector],"")=AG1134),--(IFERROR(Flights_2026_09_303334353637345[nfl],-1)&gt;=AH1134),--(IFERROR(Flights_2026_09_303334353637345[nfl],-1)&lt;=IF(AH1134=450,450,AH1134+9)))</f>
        <v>0</v>
      </c>
    </row>
    <row r="1135" spans="32:35" x14ac:dyDescent="0.2">
      <c r="AF1135" s="2">
        <v>0.91666666666666663</v>
      </c>
      <c r="AG1135" t="s">
        <v>840</v>
      </c>
      <c r="AH1135" s="17">
        <v>350</v>
      </c>
      <c r="AI1135" s="17" cm="1">
        <f t="array" ref="AI1135">SUMPRODUCT(--(IFERROR(HOUR(Flights_2026_09_303334353637345[entry_hour]),-1)=HOUR(AF1135)),--(IFERROR(Flights_2026_09_303334353637345[entry_sector],"")=AG1135),--(IFERROR(Flights_2026_09_303334353637345[nfl],-1)&gt;=AH1135),--(IFERROR(Flights_2026_09_303334353637345[nfl],-1)&lt;=IF(AH1135=450,450,AH1135+9)))</f>
        <v>1</v>
      </c>
    </row>
    <row r="1136" spans="32:35" x14ac:dyDescent="0.2">
      <c r="AF1136" s="2">
        <v>0.91666666666666663</v>
      </c>
      <c r="AG1136" t="s">
        <v>840</v>
      </c>
      <c r="AH1136" s="17">
        <v>360</v>
      </c>
      <c r="AI1136" s="17" cm="1">
        <f t="array" ref="AI1136">SUMPRODUCT(--(IFERROR(HOUR(Flights_2026_09_303334353637345[entry_hour]),-1)=HOUR(AF1136)),--(IFERROR(Flights_2026_09_303334353637345[entry_sector],"")=AG1136),--(IFERROR(Flights_2026_09_303334353637345[nfl],-1)&gt;=AH1136),--(IFERROR(Flights_2026_09_303334353637345[nfl],-1)&lt;=IF(AH1136=450,450,AH1136+9)))</f>
        <v>0</v>
      </c>
    </row>
    <row r="1137" spans="32:35" x14ac:dyDescent="0.2">
      <c r="AF1137" s="2">
        <v>0.91666666666666663</v>
      </c>
      <c r="AG1137" t="s">
        <v>840</v>
      </c>
      <c r="AH1137" s="17">
        <v>370</v>
      </c>
      <c r="AI1137" s="17" cm="1">
        <f t="array" ref="AI1137">SUMPRODUCT(--(IFERROR(HOUR(Flights_2026_09_303334353637345[entry_hour]),-1)=HOUR(AF1137)),--(IFERROR(Flights_2026_09_303334353637345[entry_sector],"")=AG1137),--(IFERROR(Flights_2026_09_303334353637345[nfl],-1)&gt;=AH1137),--(IFERROR(Flights_2026_09_303334353637345[nfl],-1)&lt;=IF(AH1137=450,450,AH1137+9)))</f>
        <v>0</v>
      </c>
    </row>
    <row r="1138" spans="32:35" x14ac:dyDescent="0.2">
      <c r="AF1138" s="2">
        <v>0.91666666666666663</v>
      </c>
      <c r="AG1138" t="s">
        <v>840</v>
      </c>
      <c r="AH1138" s="17">
        <v>380</v>
      </c>
      <c r="AI1138" s="17" cm="1">
        <f t="array" ref="AI1138">SUMPRODUCT(--(IFERROR(HOUR(Flights_2026_09_303334353637345[entry_hour]),-1)=HOUR(AF1138)),--(IFERROR(Flights_2026_09_303334353637345[entry_sector],"")=AG1138),--(IFERROR(Flights_2026_09_303334353637345[nfl],-1)&gt;=AH1138),--(IFERROR(Flights_2026_09_303334353637345[nfl],-1)&lt;=IF(AH1138=450,450,AH1138+9)))</f>
        <v>0</v>
      </c>
    </row>
    <row r="1139" spans="32:35" x14ac:dyDescent="0.2">
      <c r="AF1139" s="2">
        <v>0.91666666666666663</v>
      </c>
      <c r="AG1139" t="s">
        <v>840</v>
      </c>
      <c r="AH1139" s="17">
        <v>390</v>
      </c>
      <c r="AI1139" s="17" cm="1">
        <f t="array" ref="AI1139">SUMPRODUCT(--(IFERROR(HOUR(Flights_2026_09_303334353637345[entry_hour]),-1)=HOUR(AF1139)),--(IFERROR(Flights_2026_09_303334353637345[entry_sector],"")=AG1139),--(IFERROR(Flights_2026_09_303334353637345[nfl],-1)&gt;=AH1139),--(IFERROR(Flights_2026_09_303334353637345[nfl],-1)&lt;=IF(AH1139=450,450,AH1139+9)))</f>
        <v>0</v>
      </c>
    </row>
    <row r="1140" spans="32:35" x14ac:dyDescent="0.2">
      <c r="AF1140" s="2">
        <v>0.91666666666666663</v>
      </c>
      <c r="AG1140" t="s">
        <v>840</v>
      </c>
      <c r="AH1140" s="17">
        <v>400</v>
      </c>
      <c r="AI1140" s="17" cm="1">
        <f t="array" ref="AI1140">SUMPRODUCT(--(IFERROR(HOUR(Flights_2026_09_303334353637345[entry_hour]),-1)=HOUR(AF1140)),--(IFERROR(Flights_2026_09_303334353637345[entry_sector],"")=AG1140),--(IFERROR(Flights_2026_09_303334353637345[nfl],-1)&gt;=AH1140),--(IFERROR(Flights_2026_09_303334353637345[nfl],-1)&lt;=IF(AH1140=450,450,AH1140+9)))</f>
        <v>0</v>
      </c>
    </row>
    <row r="1141" spans="32:35" x14ac:dyDescent="0.2">
      <c r="AF1141" s="2">
        <v>0.91666666666666663</v>
      </c>
      <c r="AG1141" t="s">
        <v>840</v>
      </c>
      <c r="AH1141" s="17">
        <v>410</v>
      </c>
      <c r="AI1141" s="17" cm="1">
        <f t="array" ref="AI1141">SUMPRODUCT(--(IFERROR(HOUR(Flights_2026_09_303334353637345[entry_hour]),-1)=HOUR(AF1141)),--(IFERROR(Flights_2026_09_303334353637345[entry_sector],"")=AG1141),--(IFERROR(Flights_2026_09_303334353637345[nfl],-1)&gt;=AH1141),--(IFERROR(Flights_2026_09_303334353637345[nfl],-1)&lt;=IF(AH1141=450,450,AH1141+9)))</f>
        <v>0</v>
      </c>
    </row>
    <row r="1142" spans="32:35" x14ac:dyDescent="0.2">
      <c r="AF1142" s="2">
        <v>0.91666666666666663</v>
      </c>
      <c r="AG1142" t="s">
        <v>840</v>
      </c>
      <c r="AH1142" s="17">
        <v>420</v>
      </c>
      <c r="AI1142" s="17" cm="1">
        <f t="array" ref="AI1142">SUMPRODUCT(--(IFERROR(HOUR(Flights_2026_09_303334353637345[entry_hour]),-1)=HOUR(AF1142)),--(IFERROR(Flights_2026_09_303334353637345[entry_sector],"")=AG1142),--(IFERROR(Flights_2026_09_303334353637345[nfl],-1)&gt;=AH1142),--(IFERROR(Flights_2026_09_303334353637345[nfl],-1)&lt;=IF(AH1142=450,450,AH1142+9)))</f>
        <v>0</v>
      </c>
    </row>
    <row r="1143" spans="32:35" x14ac:dyDescent="0.2">
      <c r="AF1143" s="2">
        <v>0.91666666666666663</v>
      </c>
      <c r="AG1143" t="s">
        <v>840</v>
      </c>
      <c r="AH1143" s="17">
        <v>430</v>
      </c>
      <c r="AI1143" s="17" cm="1">
        <f t="array" ref="AI1143">SUMPRODUCT(--(IFERROR(HOUR(Flights_2026_09_303334353637345[entry_hour]),-1)=HOUR(AF1143)),--(IFERROR(Flights_2026_09_303334353637345[entry_sector],"")=AG1143),--(IFERROR(Flights_2026_09_303334353637345[nfl],-1)&gt;=AH1143),--(IFERROR(Flights_2026_09_303334353637345[nfl],-1)&lt;=IF(AH1143=450,450,AH1143+9)))</f>
        <v>0</v>
      </c>
    </row>
    <row r="1144" spans="32:35" x14ac:dyDescent="0.2">
      <c r="AF1144" s="2">
        <v>0.91666666666666663</v>
      </c>
      <c r="AG1144" t="s">
        <v>840</v>
      </c>
      <c r="AH1144" s="17">
        <v>440</v>
      </c>
      <c r="AI1144" s="17" cm="1">
        <f t="array" ref="AI1144">SUMPRODUCT(--(IFERROR(HOUR(Flights_2026_09_303334353637345[entry_hour]),-1)=HOUR(AF1144)),--(IFERROR(Flights_2026_09_303334353637345[entry_sector],"")=AG1144),--(IFERROR(Flights_2026_09_303334353637345[nfl],-1)&gt;=AH1144),--(IFERROR(Flights_2026_09_303334353637345[nfl],-1)&lt;=IF(AH1144=450,450,AH1144+9)))</f>
        <v>0</v>
      </c>
    </row>
    <row r="1145" spans="32:35" x14ac:dyDescent="0.2">
      <c r="AF1145" s="2">
        <v>0.91666666666666663</v>
      </c>
      <c r="AG1145" t="s">
        <v>840</v>
      </c>
      <c r="AH1145" s="17">
        <v>450</v>
      </c>
      <c r="AI1145" s="17" cm="1">
        <f t="array" ref="AI1145">SUMPRODUCT(--(IFERROR(HOUR(Flights_2026_09_303334353637345[entry_hour]),-1)=HOUR(AF1145)),--(IFERROR(Flights_2026_09_303334353637345[entry_sector],"")=AG1145),--(IFERROR(Flights_2026_09_303334353637345[nfl],-1)&gt;=AH1145),--(IFERROR(Flights_2026_09_303334353637345[nfl],-1)&lt;=IF(AH1145=450,450,AH1145+9)))</f>
        <v>0</v>
      </c>
    </row>
    <row r="1146" spans="32:35" x14ac:dyDescent="0.2">
      <c r="AF1146" s="2">
        <v>0.91666666666666663</v>
      </c>
      <c r="AG1146" t="s">
        <v>747</v>
      </c>
      <c r="AH1146" s="17">
        <v>200</v>
      </c>
      <c r="AI1146" s="17" cm="1">
        <f t="array" ref="AI1146">SUMPRODUCT(--(IFERROR(HOUR(Flights_2026_09_303334353637345[entry_hour]),-1)=HOUR(AF1146)),--(IFERROR(Flights_2026_09_303334353637345[entry_sector],"")=AG1146),--(IFERROR(Flights_2026_09_303334353637345[nfl],-1)&gt;=AH1146),--(IFERROR(Flights_2026_09_303334353637345[nfl],-1)&lt;=IF(AH1146=450,450,AH1146+9)))</f>
        <v>0</v>
      </c>
    </row>
    <row r="1147" spans="32:35" x14ac:dyDescent="0.2">
      <c r="AF1147" s="2">
        <v>0.91666666666666663</v>
      </c>
      <c r="AG1147" t="s">
        <v>747</v>
      </c>
      <c r="AH1147" s="17">
        <v>210</v>
      </c>
      <c r="AI1147" s="17" cm="1">
        <f t="array" ref="AI1147">SUMPRODUCT(--(IFERROR(HOUR(Flights_2026_09_303334353637345[entry_hour]),-1)=HOUR(AF1147)),--(IFERROR(Flights_2026_09_303334353637345[entry_sector],"")=AG1147),--(IFERROR(Flights_2026_09_303334353637345[nfl],-1)&gt;=AH1147),--(IFERROR(Flights_2026_09_303334353637345[nfl],-1)&lt;=IF(AH1147=450,450,AH1147+9)))</f>
        <v>1</v>
      </c>
    </row>
    <row r="1148" spans="32:35" x14ac:dyDescent="0.2">
      <c r="AF1148" s="2">
        <v>0.91666666666666663</v>
      </c>
      <c r="AG1148" t="s">
        <v>747</v>
      </c>
      <c r="AH1148" s="17">
        <v>220</v>
      </c>
      <c r="AI1148" s="17" cm="1">
        <f t="array" ref="AI1148">SUMPRODUCT(--(IFERROR(HOUR(Flights_2026_09_303334353637345[entry_hour]),-1)=HOUR(AF1148)),--(IFERROR(Flights_2026_09_303334353637345[entry_sector],"")=AG1148),--(IFERROR(Flights_2026_09_303334353637345[nfl],-1)&gt;=AH1148),--(IFERROR(Flights_2026_09_303334353637345[nfl],-1)&lt;=IF(AH1148=450,450,AH1148+9)))</f>
        <v>0</v>
      </c>
    </row>
    <row r="1149" spans="32:35" x14ac:dyDescent="0.2">
      <c r="AF1149" s="2">
        <v>0.91666666666666663</v>
      </c>
      <c r="AG1149" t="s">
        <v>747</v>
      </c>
      <c r="AH1149" s="17">
        <v>230</v>
      </c>
      <c r="AI1149" s="17" cm="1">
        <f t="array" ref="AI1149">SUMPRODUCT(--(IFERROR(HOUR(Flights_2026_09_303334353637345[entry_hour]),-1)=HOUR(AF1149)),--(IFERROR(Flights_2026_09_303334353637345[entry_sector],"")=AG1149),--(IFERROR(Flights_2026_09_303334353637345[nfl],-1)&gt;=AH1149),--(IFERROR(Flights_2026_09_303334353637345[nfl],-1)&lt;=IF(AH1149=450,450,AH1149+9)))</f>
        <v>0</v>
      </c>
    </row>
    <row r="1150" spans="32:35" x14ac:dyDescent="0.2">
      <c r="AF1150" s="2">
        <v>0.91666666666666663</v>
      </c>
      <c r="AG1150" t="s">
        <v>747</v>
      </c>
      <c r="AH1150" s="17">
        <v>240</v>
      </c>
      <c r="AI1150" s="17" cm="1">
        <f t="array" ref="AI1150">SUMPRODUCT(--(IFERROR(HOUR(Flights_2026_09_303334353637345[entry_hour]),-1)=HOUR(AF1150)),--(IFERROR(Flights_2026_09_303334353637345[entry_sector],"")=AG1150),--(IFERROR(Flights_2026_09_303334353637345[nfl],-1)&gt;=AH1150),--(IFERROR(Flights_2026_09_303334353637345[nfl],-1)&lt;=IF(AH1150=450,450,AH1150+9)))</f>
        <v>0</v>
      </c>
    </row>
    <row r="1151" spans="32:35" x14ac:dyDescent="0.2">
      <c r="AF1151" s="2">
        <v>0.91666666666666663</v>
      </c>
      <c r="AG1151" t="s">
        <v>747</v>
      </c>
      <c r="AH1151" s="17">
        <v>250</v>
      </c>
      <c r="AI1151" s="17" cm="1">
        <f t="array" ref="AI1151">SUMPRODUCT(--(IFERROR(HOUR(Flights_2026_09_303334353637345[entry_hour]),-1)=HOUR(AF1151)),--(IFERROR(Flights_2026_09_303334353637345[entry_sector],"")=AG1151),--(IFERROR(Flights_2026_09_303334353637345[nfl],-1)&gt;=AH1151),--(IFERROR(Flights_2026_09_303334353637345[nfl],-1)&lt;=IF(AH1151=450,450,AH1151+9)))</f>
        <v>0</v>
      </c>
    </row>
    <row r="1152" spans="32:35" x14ac:dyDescent="0.2">
      <c r="AF1152" s="2">
        <v>0.91666666666666663</v>
      </c>
      <c r="AG1152" t="s">
        <v>747</v>
      </c>
      <c r="AH1152" s="17">
        <v>260</v>
      </c>
      <c r="AI1152" s="17" cm="1">
        <f t="array" ref="AI1152">SUMPRODUCT(--(IFERROR(HOUR(Flights_2026_09_303334353637345[entry_hour]),-1)=HOUR(AF1152)),--(IFERROR(Flights_2026_09_303334353637345[entry_sector],"")=AG1152),--(IFERROR(Flights_2026_09_303334353637345[nfl],-1)&gt;=AH1152),--(IFERROR(Flights_2026_09_303334353637345[nfl],-1)&lt;=IF(AH1152=450,450,AH1152+9)))</f>
        <v>0</v>
      </c>
    </row>
    <row r="1153" spans="32:35" x14ac:dyDescent="0.2">
      <c r="AF1153" s="2">
        <v>0.91666666666666663</v>
      </c>
      <c r="AG1153" t="s">
        <v>747</v>
      </c>
      <c r="AH1153" s="17">
        <v>270</v>
      </c>
      <c r="AI1153" s="17" cm="1">
        <f t="array" ref="AI1153">SUMPRODUCT(--(IFERROR(HOUR(Flights_2026_09_303334353637345[entry_hour]),-1)=HOUR(AF1153)),--(IFERROR(Flights_2026_09_303334353637345[entry_sector],"")=AG1153),--(IFERROR(Flights_2026_09_303334353637345[nfl],-1)&gt;=AH1153),--(IFERROR(Flights_2026_09_303334353637345[nfl],-1)&lt;=IF(AH1153=450,450,AH1153+9)))</f>
        <v>0</v>
      </c>
    </row>
    <row r="1154" spans="32:35" x14ac:dyDescent="0.2">
      <c r="AF1154" s="2">
        <v>0.91666666666666663</v>
      </c>
      <c r="AG1154" t="s">
        <v>747</v>
      </c>
      <c r="AH1154" s="17">
        <v>280</v>
      </c>
      <c r="AI1154" s="17" cm="1">
        <f t="array" ref="AI1154">SUMPRODUCT(--(IFERROR(HOUR(Flights_2026_09_303334353637345[entry_hour]),-1)=HOUR(AF1154)),--(IFERROR(Flights_2026_09_303334353637345[entry_sector],"")=AG1154),--(IFERROR(Flights_2026_09_303334353637345[nfl],-1)&gt;=AH1154),--(IFERROR(Flights_2026_09_303334353637345[nfl],-1)&lt;=IF(AH1154=450,450,AH1154+9)))</f>
        <v>0</v>
      </c>
    </row>
    <row r="1155" spans="32:35" x14ac:dyDescent="0.2">
      <c r="AF1155" s="2">
        <v>0.91666666666666663</v>
      </c>
      <c r="AG1155" t="s">
        <v>747</v>
      </c>
      <c r="AH1155" s="17">
        <v>290</v>
      </c>
      <c r="AI1155" s="17" cm="1">
        <f t="array" ref="AI1155">SUMPRODUCT(--(IFERROR(HOUR(Flights_2026_09_303334353637345[entry_hour]),-1)=HOUR(AF1155)),--(IFERROR(Flights_2026_09_303334353637345[entry_sector],"")=AG1155),--(IFERROR(Flights_2026_09_303334353637345[nfl],-1)&gt;=AH1155),--(IFERROR(Flights_2026_09_303334353637345[nfl],-1)&lt;=IF(AH1155=450,450,AH1155+9)))</f>
        <v>0</v>
      </c>
    </row>
    <row r="1156" spans="32:35" x14ac:dyDescent="0.2">
      <c r="AF1156" s="2">
        <v>0.91666666666666663</v>
      </c>
      <c r="AG1156" t="s">
        <v>747</v>
      </c>
      <c r="AH1156" s="17">
        <v>300</v>
      </c>
      <c r="AI1156" s="17" cm="1">
        <f t="array" ref="AI1156">SUMPRODUCT(--(IFERROR(HOUR(Flights_2026_09_303334353637345[entry_hour]),-1)=HOUR(AF1156)),--(IFERROR(Flights_2026_09_303334353637345[entry_sector],"")=AG1156),--(IFERROR(Flights_2026_09_303334353637345[nfl],-1)&gt;=AH1156),--(IFERROR(Flights_2026_09_303334353637345[nfl],-1)&lt;=IF(AH1156=450,450,AH1156+9)))</f>
        <v>0</v>
      </c>
    </row>
    <row r="1157" spans="32:35" x14ac:dyDescent="0.2">
      <c r="AF1157" s="2">
        <v>0.91666666666666663</v>
      </c>
      <c r="AG1157" t="s">
        <v>747</v>
      </c>
      <c r="AH1157" s="17">
        <v>310</v>
      </c>
      <c r="AI1157" s="17" cm="1">
        <f t="array" ref="AI1157">SUMPRODUCT(--(IFERROR(HOUR(Flights_2026_09_303334353637345[entry_hour]),-1)=HOUR(AF1157)),--(IFERROR(Flights_2026_09_303334353637345[entry_sector],"")=AG1157),--(IFERROR(Flights_2026_09_303334353637345[nfl],-1)&gt;=AH1157),--(IFERROR(Flights_2026_09_303334353637345[nfl],-1)&lt;=IF(AH1157=450,450,AH1157+9)))</f>
        <v>0</v>
      </c>
    </row>
    <row r="1158" spans="32:35" x14ac:dyDescent="0.2">
      <c r="AF1158" s="2">
        <v>0.91666666666666663</v>
      </c>
      <c r="AG1158" t="s">
        <v>747</v>
      </c>
      <c r="AH1158" s="17">
        <v>320</v>
      </c>
      <c r="AI1158" s="17" cm="1">
        <f t="array" ref="AI1158">SUMPRODUCT(--(IFERROR(HOUR(Flights_2026_09_303334353637345[entry_hour]),-1)=HOUR(AF1158)),--(IFERROR(Flights_2026_09_303334353637345[entry_sector],"")=AG1158),--(IFERROR(Flights_2026_09_303334353637345[nfl],-1)&gt;=AH1158),--(IFERROR(Flights_2026_09_303334353637345[nfl],-1)&lt;=IF(AH1158=450,450,AH1158+9)))</f>
        <v>0</v>
      </c>
    </row>
    <row r="1159" spans="32:35" x14ac:dyDescent="0.2">
      <c r="AF1159" s="2">
        <v>0.91666666666666663</v>
      </c>
      <c r="AG1159" t="s">
        <v>747</v>
      </c>
      <c r="AH1159" s="17">
        <v>330</v>
      </c>
      <c r="AI1159" s="17" cm="1">
        <f t="array" ref="AI1159">SUMPRODUCT(--(IFERROR(HOUR(Flights_2026_09_303334353637345[entry_hour]),-1)=HOUR(AF1159)),--(IFERROR(Flights_2026_09_303334353637345[entry_sector],"")=AG1159),--(IFERROR(Flights_2026_09_303334353637345[nfl],-1)&gt;=AH1159),--(IFERROR(Flights_2026_09_303334353637345[nfl],-1)&lt;=IF(AH1159=450,450,AH1159+9)))</f>
        <v>0</v>
      </c>
    </row>
    <row r="1160" spans="32:35" x14ac:dyDescent="0.2">
      <c r="AF1160" s="2">
        <v>0.91666666666666663</v>
      </c>
      <c r="AG1160" t="s">
        <v>747</v>
      </c>
      <c r="AH1160" s="17">
        <v>340</v>
      </c>
      <c r="AI1160" s="17" cm="1">
        <f t="array" ref="AI1160">SUMPRODUCT(--(IFERROR(HOUR(Flights_2026_09_303334353637345[entry_hour]),-1)=HOUR(AF1160)),--(IFERROR(Flights_2026_09_303334353637345[entry_sector],"")=AG1160),--(IFERROR(Flights_2026_09_303334353637345[nfl],-1)&gt;=AH1160),--(IFERROR(Flights_2026_09_303334353637345[nfl],-1)&lt;=IF(AH1160=450,450,AH1160+9)))</f>
        <v>0</v>
      </c>
    </row>
    <row r="1161" spans="32:35" x14ac:dyDescent="0.2">
      <c r="AF1161" s="2">
        <v>0.91666666666666663</v>
      </c>
      <c r="AG1161" t="s">
        <v>747</v>
      </c>
      <c r="AH1161" s="17">
        <v>350</v>
      </c>
      <c r="AI1161" s="17" cm="1">
        <f t="array" ref="AI1161">SUMPRODUCT(--(IFERROR(HOUR(Flights_2026_09_303334353637345[entry_hour]),-1)=HOUR(AF1161)),--(IFERROR(Flights_2026_09_303334353637345[entry_sector],"")=AG1161),--(IFERROR(Flights_2026_09_303334353637345[nfl],-1)&gt;=AH1161),--(IFERROR(Flights_2026_09_303334353637345[nfl],-1)&lt;=IF(AH1161=450,450,AH1161+9)))</f>
        <v>0</v>
      </c>
    </row>
    <row r="1162" spans="32:35" x14ac:dyDescent="0.2">
      <c r="AF1162" s="2">
        <v>0.91666666666666663</v>
      </c>
      <c r="AG1162" t="s">
        <v>747</v>
      </c>
      <c r="AH1162" s="17">
        <v>360</v>
      </c>
      <c r="AI1162" s="17" cm="1">
        <f t="array" ref="AI1162">SUMPRODUCT(--(IFERROR(HOUR(Flights_2026_09_303334353637345[entry_hour]),-1)=HOUR(AF1162)),--(IFERROR(Flights_2026_09_303334353637345[entry_sector],"")=AG1162),--(IFERROR(Flights_2026_09_303334353637345[nfl],-1)&gt;=AH1162),--(IFERROR(Flights_2026_09_303334353637345[nfl],-1)&lt;=IF(AH1162=450,450,AH1162+9)))</f>
        <v>0</v>
      </c>
    </row>
    <row r="1163" spans="32:35" x14ac:dyDescent="0.2">
      <c r="AF1163" s="2">
        <v>0.91666666666666663</v>
      </c>
      <c r="AG1163" t="s">
        <v>747</v>
      </c>
      <c r="AH1163" s="17">
        <v>370</v>
      </c>
      <c r="AI1163" s="17" cm="1">
        <f t="array" ref="AI1163">SUMPRODUCT(--(IFERROR(HOUR(Flights_2026_09_303334353637345[entry_hour]),-1)=HOUR(AF1163)),--(IFERROR(Flights_2026_09_303334353637345[entry_sector],"")=AG1163),--(IFERROR(Flights_2026_09_303334353637345[nfl],-1)&gt;=AH1163),--(IFERROR(Flights_2026_09_303334353637345[nfl],-1)&lt;=IF(AH1163=450,450,AH1163+9)))</f>
        <v>0</v>
      </c>
    </row>
    <row r="1164" spans="32:35" x14ac:dyDescent="0.2">
      <c r="AF1164" s="2">
        <v>0.91666666666666663</v>
      </c>
      <c r="AG1164" t="s">
        <v>747</v>
      </c>
      <c r="AH1164" s="17">
        <v>380</v>
      </c>
      <c r="AI1164" s="17" cm="1">
        <f t="array" ref="AI1164">SUMPRODUCT(--(IFERROR(HOUR(Flights_2026_09_303334353637345[entry_hour]),-1)=HOUR(AF1164)),--(IFERROR(Flights_2026_09_303334353637345[entry_sector],"")=AG1164),--(IFERROR(Flights_2026_09_303334353637345[nfl],-1)&gt;=AH1164),--(IFERROR(Flights_2026_09_303334353637345[nfl],-1)&lt;=IF(AH1164=450,450,AH1164+9)))</f>
        <v>0</v>
      </c>
    </row>
    <row r="1165" spans="32:35" x14ac:dyDescent="0.2">
      <c r="AF1165" s="2">
        <v>0.91666666666666663</v>
      </c>
      <c r="AG1165" t="s">
        <v>747</v>
      </c>
      <c r="AH1165" s="17">
        <v>390</v>
      </c>
      <c r="AI1165" s="17" cm="1">
        <f t="array" ref="AI1165">SUMPRODUCT(--(IFERROR(HOUR(Flights_2026_09_303334353637345[entry_hour]),-1)=HOUR(AF1165)),--(IFERROR(Flights_2026_09_303334353637345[entry_sector],"")=AG1165),--(IFERROR(Flights_2026_09_303334353637345[nfl],-1)&gt;=AH1165),--(IFERROR(Flights_2026_09_303334353637345[nfl],-1)&lt;=IF(AH1165=450,450,AH1165+9)))</f>
        <v>0</v>
      </c>
    </row>
    <row r="1166" spans="32:35" x14ac:dyDescent="0.2">
      <c r="AF1166" s="2">
        <v>0.91666666666666663</v>
      </c>
      <c r="AG1166" t="s">
        <v>747</v>
      </c>
      <c r="AH1166" s="17">
        <v>400</v>
      </c>
      <c r="AI1166" s="17" cm="1">
        <f t="array" ref="AI1166">SUMPRODUCT(--(IFERROR(HOUR(Flights_2026_09_303334353637345[entry_hour]),-1)=HOUR(AF1166)),--(IFERROR(Flights_2026_09_303334353637345[entry_sector],"")=AG1166),--(IFERROR(Flights_2026_09_303334353637345[nfl],-1)&gt;=AH1166),--(IFERROR(Flights_2026_09_303334353637345[nfl],-1)&lt;=IF(AH1166=450,450,AH1166+9)))</f>
        <v>0</v>
      </c>
    </row>
    <row r="1167" spans="32:35" x14ac:dyDescent="0.2">
      <c r="AF1167" s="2">
        <v>0.91666666666666663</v>
      </c>
      <c r="AG1167" t="s">
        <v>747</v>
      </c>
      <c r="AH1167" s="17">
        <v>410</v>
      </c>
      <c r="AI1167" s="17" cm="1">
        <f t="array" ref="AI1167">SUMPRODUCT(--(IFERROR(HOUR(Flights_2026_09_303334353637345[entry_hour]),-1)=HOUR(AF1167)),--(IFERROR(Flights_2026_09_303334353637345[entry_sector],"")=AG1167),--(IFERROR(Flights_2026_09_303334353637345[nfl],-1)&gt;=AH1167),--(IFERROR(Flights_2026_09_303334353637345[nfl],-1)&lt;=IF(AH1167=450,450,AH1167+9)))</f>
        <v>0</v>
      </c>
    </row>
    <row r="1168" spans="32:35" x14ac:dyDescent="0.2">
      <c r="AF1168" s="2">
        <v>0.91666666666666663</v>
      </c>
      <c r="AG1168" t="s">
        <v>747</v>
      </c>
      <c r="AH1168" s="17">
        <v>420</v>
      </c>
      <c r="AI1168" s="17" cm="1">
        <f t="array" ref="AI1168">SUMPRODUCT(--(IFERROR(HOUR(Flights_2026_09_303334353637345[entry_hour]),-1)=HOUR(AF1168)),--(IFERROR(Flights_2026_09_303334353637345[entry_sector],"")=AG1168),--(IFERROR(Flights_2026_09_303334353637345[nfl],-1)&gt;=AH1168),--(IFERROR(Flights_2026_09_303334353637345[nfl],-1)&lt;=IF(AH1168=450,450,AH1168+9)))</f>
        <v>0</v>
      </c>
    </row>
    <row r="1169" spans="32:35" x14ac:dyDescent="0.2">
      <c r="AF1169" s="2">
        <v>0.91666666666666663</v>
      </c>
      <c r="AG1169" t="s">
        <v>747</v>
      </c>
      <c r="AH1169" s="17">
        <v>430</v>
      </c>
      <c r="AI1169" s="17" cm="1">
        <f t="array" ref="AI1169">SUMPRODUCT(--(IFERROR(HOUR(Flights_2026_09_303334353637345[entry_hour]),-1)=HOUR(AF1169)),--(IFERROR(Flights_2026_09_303334353637345[entry_sector],"")=AG1169),--(IFERROR(Flights_2026_09_303334353637345[nfl],-1)&gt;=AH1169),--(IFERROR(Flights_2026_09_303334353637345[nfl],-1)&lt;=IF(AH1169=450,450,AH1169+9)))</f>
        <v>0</v>
      </c>
    </row>
    <row r="1170" spans="32:35" x14ac:dyDescent="0.2">
      <c r="AF1170" s="2">
        <v>0.91666666666666663</v>
      </c>
      <c r="AG1170" t="s">
        <v>747</v>
      </c>
      <c r="AH1170" s="17">
        <v>440</v>
      </c>
      <c r="AI1170" s="17" cm="1">
        <f t="array" ref="AI1170">SUMPRODUCT(--(IFERROR(HOUR(Flights_2026_09_303334353637345[entry_hour]),-1)=HOUR(AF1170)),--(IFERROR(Flights_2026_09_303334353637345[entry_sector],"")=AG1170),--(IFERROR(Flights_2026_09_303334353637345[nfl],-1)&gt;=AH1170),--(IFERROR(Flights_2026_09_303334353637345[nfl],-1)&lt;=IF(AH1170=450,450,AH1170+9)))</f>
        <v>0</v>
      </c>
    </row>
    <row r="1171" spans="32:35" x14ac:dyDescent="0.2">
      <c r="AF1171" s="2">
        <v>0.91666666666666663</v>
      </c>
      <c r="AG1171" t="s">
        <v>747</v>
      </c>
      <c r="AH1171" s="17">
        <v>450</v>
      </c>
      <c r="AI1171" s="17" cm="1">
        <f t="array" ref="AI1171">SUMPRODUCT(--(IFERROR(HOUR(Flights_2026_09_303334353637345[entry_hour]),-1)=HOUR(AF1171)),--(IFERROR(Flights_2026_09_303334353637345[entry_sector],"")=AG1171),--(IFERROR(Flights_2026_09_303334353637345[nfl],-1)&gt;=AH1171),--(IFERROR(Flights_2026_09_303334353637345[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73" priority="1">
      <formula>AND(B236&lt;&gt;"",B236=1)</formula>
    </cfRule>
    <cfRule type="expression" dxfId="72" priority="2">
      <formula>AND(B236&lt;&gt;"",B236&gt;=2,B236&lt;=3)</formula>
    </cfRule>
    <cfRule type="expression" dxfId="71" priority="3">
      <formula>AND(B236&lt;&gt;"",B236&gt;=4,B236&lt;=5)</formula>
    </cfRule>
    <cfRule type="expression" dxfId="70" priority="4">
      <formula>AND(B236&lt;&gt;"",B236&gt;=6)</formula>
    </cfRule>
  </conditionalFormatting>
  <conditionalFormatting sqref="B268:J272">
    <cfRule type="expression" dxfId="69" priority="5" stopIfTrue="1">
      <formula>AK2=0</formula>
    </cfRule>
    <cfRule type="expression" dxfId="68" priority="6" stopIfTrue="1">
      <formula>AK2=1</formula>
    </cfRule>
    <cfRule type="expression" dxfId="67" priority="7" stopIfTrue="1">
      <formula>AND(AK2&gt;=2,AK2&lt;=3)</formula>
    </cfRule>
    <cfRule type="expression" dxfId="66" priority="8" stopIfTrue="1">
      <formula>AND(AK2&gt;=4,AK2&lt;=5)</formula>
    </cfRule>
    <cfRule type="expression" dxfId="65"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5A9C6-3F53-9B4E-B0CD-84607371B4B3}">
  <dimension ref="A1:AS1171"/>
  <sheetViews>
    <sheetView showGridLines="0" zoomScaleNormal="100" workbookViewId="0">
      <selection activeCell="H5" sqref="H5:H182"/>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17</v>
      </c>
      <c r="B2" s="29" t="s">
        <v>18</v>
      </c>
      <c r="C2" s="29" t="s">
        <v>19</v>
      </c>
      <c r="D2" s="29" t="s">
        <v>20</v>
      </c>
      <c r="E2" s="29" t="s">
        <v>3089</v>
      </c>
      <c r="F2" s="30">
        <v>46303.023229166662</v>
      </c>
      <c r="G2" s="29" t="s">
        <v>21</v>
      </c>
      <c r="H2" s="29" t="s">
        <v>3090</v>
      </c>
      <c r="I2" s="31">
        <v>330</v>
      </c>
      <c r="J2" s="29" t="s">
        <v>22</v>
      </c>
      <c r="K2" s="29" t="s">
        <v>23</v>
      </c>
      <c r="L2" s="31">
        <v>477</v>
      </c>
      <c r="M2" s="29" t="s">
        <v>3091</v>
      </c>
      <c r="N2" s="30">
        <v>46302.993946759263</v>
      </c>
      <c r="O2" s="31">
        <v>330</v>
      </c>
      <c r="P2" s="29" t="s">
        <v>26</v>
      </c>
      <c r="Q2" s="31">
        <v>330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IPSEV</v>
      </c>
      <c r="AF2" s="2">
        <v>0.58333333333333337</v>
      </c>
      <c r="AG2" t="s">
        <v>743</v>
      </c>
      <c r="AH2" s="17">
        <v>200</v>
      </c>
      <c r="AI2" s="17" cm="1">
        <f t="array" ref="AI2">SUMPRODUCT(--(IFERROR(HOUR(Flights_2026_09_3033343536373456[entry_hour]),-1)=HOUR(AF2)),--(IFERROR(Flights_2026_09_3033343536373456[entry_sector],"")=AG2),--(IFERROR(Flights_2026_09_3033343536373456[nfl],-1)&gt;=AH2),--(IFERROR(Flights_2026_09_3033343536373456[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1</v>
      </c>
      <c r="AQ2" s="17">
        <f t="shared" si="0"/>
        <v>0</v>
      </c>
      <c r="AR2" s="17">
        <f t="shared" si="0"/>
        <v>0</v>
      </c>
      <c r="AS2" s="17">
        <f t="shared" si="0"/>
        <v>0</v>
      </c>
    </row>
    <row r="3" spans="1:45" x14ac:dyDescent="0.2">
      <c r="A3" s="29" t="s">
        <v>51</v>
      </c>
      <c r="B3" s="29" t="s">
        <v>52</v>
      </c>
      <c r="C3" s="29" t="s">
        <v>19</v>
      </c>
      <c r="D3" s="29" t="s">
        <v>53</v>
      </c>
      <c r="E3" s="29" t="s">
        <v>2220</v>
      </c>
      <c r="F3" s="30">
        <v>46303.030462962968</v>
      </c>
      <c r="G3" s="29" t="s">
        <v>21</v>
      </c>
      <c r="H3" s="29" t="s">
        <v>3092</v>
      </c>
      <c r="I3" s="31">
        <v>370</v>
      </c>
      <c r="J3" s="29" t="s">
        <v>22</v>
      </c>
      <c r="K3" s="29" t="s">
        <v>55</v>
      </c>
      <c r="L3" s="31">
        <v>927</v>
      </c>
      <c r="M3" s="29" t="s">
        <v>78</v>
      </c>
      <c r="N3" s="30">
        <v>46302.978391203702</v>
      </c>
      <c r="O3" s="31">
        <v>370</v>
      </c>
      <c r="P3" s="29" t="s">
        <v>26</v>
      </c>
      <c r="Q3" s="31">
        <v>370</v>
      </c>
      <c r="R3" t="str">
        <f>IF(B3="","",_xlfn.XLOOKUP(B3,DB!$A$2:$A$205,DB!$C$2:$C$205,"")&amp;"")</f>
        <v>Sector 6</v>
      </c>
      <c r="S3" t="str">
        <f>IF(B3="","",_xlfn.XLOOKUP(B3,DB!$A$2:$A$205,DB!$E$2:$E$205,""))</f>
        <v>Sector 4</v>
      </c>
      <c r="T3" t="str">
        <f>IF(B3="","",_xlfn.XLOOKUP(B3,DB!$A$2:$A$205,DB!$F$2:$F$205,""))</f>
        <v>VOMAR/XUDUN</v>
      </c>
      <c r="U3" t="str">
        <f>IF(B3="","",_xlfn.XLOOKUP(B3,DB!$A$2:$A$205,DB!$D$2:$D$205,""))</f>
        <v>MMEX</v>
      </c>
      <c r="V3" t="str">
        <f>IF(B3="","",IF(OR(COUNTIF(M3,"????N?????W")&gt;0,COUNTIF(M3,"????N?????E")&gt;0,COUNTIF(M3,"????S?????W")&gt;0,COUNTIF(M3,"????S?????E")&gt;0),_xlfn.XLOOKUP(B3,DB!$A$2:$A$205,DB!$B$2:$B$205,""),M3))</f>
        <v>GOTAS</v>
      </c>
      <c r="AF3" s="2">
        <v>0.58333333333333337</v>
      </c>
      <c r="AG3" t="s">
        <v>743</v>
      </c>
      <c r="AH3" s="17">
        <v>210</v>
      </c>
      <c r="AI3" s="17" cm="1">
        <f t="array" ref="AI3">SUMPRODUCT(--(IFERROR(HOUR(Flights_2026_09_3033343536373456[entry_hour]),-1)=HOUR(AF3)),--(IFERROR(Flights_2026_09_3033343536373456[entry_sector],"")=AG3),--(IFERROR(Flights_2026_09_3033343536373456[nfl],-1)&gt;=AH3),--(IFERROR(Flights_2026_09_3033343536373456[nfl],-1)&lt;=IF(AH3=450,450,AH3+9)))</f>
        <v>0</v>
      </c>
      <c r="AJ3" t="s">
        <v>744</v>
      </c>
      <c r="AK3" s="17">
        <f t="shared" si="0"/>
        <v>4</v>
      </c>
      <c r="AL3" s="17">
        <f t="shared" si="0"/>
        <v>8</v>
      </c>
      <c r="AM3" s="17">
        <f t="shared" si="0"/>
        <v>12</v>
      </c>
      <c r="AN3" s="17">
        <f t="shared" si="0"/>
        <v>9</v>
      </c>
      <c r="AO3" s="17">
        <f t="shared" si="0"/>
        <v>6</v>
      </c>
      <c r="AP3" s="17">
        <f t="shared" si="0"/>
        <v>7</v>
      </c>
      <c r="AQ3" s="17">
        <f t="shared" si="0"/>
        <v>0</v>
      </c>
      <c r="AR3" s="17">
        <f t="shared" si="0"/>
        <v>0</v>
      </c>
      <c r="AS3" s="17">
        <f t="shared" si="0"/>
        <v>2</v>
      </c>
    </row>
    <row r="4" spans="1:45" x14ac:dyDescent="0.2">
      <c r="A4" s="29" t="s">
        <v>48</v>
      </c>
      <c r="B4" s="29" t="s">
        <v>49</v>
      </c>
      <c r="C4" s="29" t="s">
        <v>19</v>
      </c>
      <c r="D4" s="29" t="s">
        <v>53</v>
      </c>
      <c r="E4" s="29" t="s">
        <v>1939</v>
      </c>
      <c r="F4" s="30">
        <v>46303.032199074078</v>
      </c>
      <c r="G4" s="29" t="s">
        <v>21</v>
      </c>
      <c r="H4" s="29" t="s">
        <v>3093</v>
      </c>
      <c r="I4" s="31">
        <v>360</v>
      </c>
      <c r="J4" s="29" t="s">
        <v>22</v>
      </c>
      <c r="K4" s="29" t="s">
        <v>23</v>
      </c>
      <c r="L4" s="31">
        <v>177</v>
      </c>
      <c r="M4" s="29" t="s">
        <v>37</v>
      </c>
      <c r="N4" s="30">
        <v>46303.016469907408</v>
      </c>
      <c r="O4" s="31">
        <v>81</v>
      </c>
      <c r="P4" s="29" t="s">
        <v>26</v>
      </c>
      <c r="Q4" s="31">
        <v>220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NOSAT</v>
      </c>
      <c r="AF4" s="2">
        <v>0.58333333333333337</v>
      </c>
      <c r="AG4" t="s">
        <v>743</v>
      </c>
      <c r="AH4" s="17">
        <v>220</v>
      </c>
      <c r="AI4" s="17" cm="1">
        <f t="array" ref="AI4">SUMPRODUCT(--(IFERROR(HOUR(Flights_2026_09_3033343536373456[entry_hour]),-1)=HOUR(AF4)),--(IFERROR(Flights_2026_09_3033343536373456[entry_sector],"")=AG4),--(IFERROR(Flights_2026_09_3033343536373456[nfl],-1)&gt;=AH4),--(IFERROR(Flights_2026_09_3033343536373456[nfl],-1)&lt;=IF(AH4=450,450,AH4+9)))</f>
        <v>0</v>
      </c>
      <c r="AJ4" t="s">
        <v>745</v>
      </c>
      <c r="AK4" s="17">
        <f t="shared" si="0"/>
        <v>3</v>
      </c>
      <c r="AL4" s="17">
        <f t="shared" si="0"/>
        <v>1</v>
      </c>
      <c r="AM4" s="17">
        <f t="shared" si="0"/>
        <v>2</v>
      </c>
      <c r="AN4" s="17">
        <f t="shared" si="0"/>
        <v>2</v>
      </c>
      <c r="AO4" s="17">
        <f t="shared" si="0"/>
        <v>2</v>
      </c>
      <c r="AP4" s="17">
        <f t="shared" si="0"/>
        <v>3</v>
      </c>
      <c r="AQ4" s="17">
        <f t="shared" si="0"/>
        <v>2</v>
      </c>
      <c r="AR4" s="17">
        <f t="shared" si="0"/>
        <v>2</v>
      </c>
      <c r="AS4" s="17">
        <f t="shared" si="0"/>
        <v>1</v>
      </c>
    </row>
    <row r="5" spans="1:45" x14ac:dyDescent="0.2">
      <c r="A5" s="29" t="s">
        <v>45</v>
      </c>
      <c r="B5" s="29" t="s">
        <v>46</v>
      </c>
      <c r="C5" s="29" t="s">
        <v>19</v>
      </c>
      <c r="D5" s="29" t="s">
        <v>47</v>
      </c>
      <c r="E5" s="29" t="s">
        <v>3094</v>
      </c>
      <c r="F5" s="30">
        <v>46303.044571759259</v>
      </c>
      <c r="G5" s="29" t="s">
        <v>21</v>
      </c>
      <c r="H5" s="29" t="s">
        <v>3095</v>
      </c>
      <c r="I5" s="31">
        <v>310</v>
      </c>
      <c r="J5" s="29" t="s">
        <v>22</v>
      </c>
      <c r="K5" s="29" t="s">
        <v>23</v>
      </c>
      <c r="L5" s="31">
        <v>428</v>
      </c>
      <c r="M5" s="29" t="s">
        <v>218</v>
      </c>
      <c r="N5" s="30">
        <v>46303.017222222217</v>
      </c>
      <c r="O5" s="31">
        <v>310</v>
      </c>
      <c r="P5" s="29" t="s">
        <v>26</v>
      </c>
      <c r="Q5" s="31">
        <v>310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IRDOV</v>
      </c>
      <c r="AF5" s="2">
        <v>0.58333333333333337</v>
      </c>
      <c r="AG5" t="s">
        <v>743</v>
      </c>
      <c r="AH5" s="17">
        <v>230</v>
      </c>
      <c r="AI5" s="17" cm="1">
        <f t="array" ref="AI5">SUMPRODUCT(--(IFERROR(HOUR(Flights_2026_09_3033343536373456[entry_hour]),-1)=HOUR(AF5)),--(IFERROR(Flights_2026_09_3033343536373456[entry_sector],"")=AG5),--(IFERROR(Flights_2026_09_3033343536373456[nfl],-1)&gt;=AH5),--(IFERROR(Flights_2026_09_3033343536373456[nfl],-1)&lt;=IF(AH5=450,450,AH5+9)))</f>
        <v>0</v>
      </c>
      <c r="AJ5" t="s">
        <v>840</v>
      </c>
      <c r="AK5" s="17">
        <f t="shared" si="0"/>
        <v>1</v>
      </c>
      <c r="AL5" s="17">
        <f t="shared" si="0"/>
        <v>3</v>
      </c>
      <c r="AM5" s="17">
        <f t="shared" si="0"/>
        <v>1</v>
      </c>
      <c r="AN5" s="17">
        <f t="shared" si="0"/>
        <v>2</v>
      </c>
      <c r="AO5" s="17">
        <f t="shared" si="0"/>
        <v>2</v>
      </c>
      <c r="AP5" s="17">
        <f t="shared" si="0"/>
        <v>0</v>
      </c>
      <c r="AQ5" s="17">
        <f t="shared" si="0"/>
        <v>2</v>
      </c>
      <c r="AR5" s="17">
        <f t="shared" si="0"/>
        <v>1</v>
      </c>
      <c r="AS5" s="17">
        <f t="shared" si="0"/>
        <v>1</v>
      </c>
    </row>
    <row r="6" spans="1:45" x14ac:dyDescent="0.2">
      <c r="A6" s="29" t="s">
        <v>58</v>
      </c>
      <c r="B6" s="29" t="s">
        <v>59</v>
      </c>
      <c r="C6" s="29" t="s">
        <v>19</v>
      </c>
      <c r="D6" s="29" t="s">
        <v>60</v>
      </c>
      <c r="E6" s="29" t="s">
        <v>879</v>
      </c>
      <c r="F6" s="30">
        <v>46303.047280092593</v>
      </c>
      <c r="G6" s="29" t="s">
        <v>21</v>
      </c>
      <c r="H6" s="29" t="s">
        <v>3096</v>
      </c>
      <c r="I6" s="31">
        <v>340</v>
      </c>
      <c r="J6" s="29" t="s">
        <v>22</v>
      </c>
      <c r="K6" s="29" t="s">
        <v>23</v>
      </c>
      <c r="L6" s="31">
        <v>170</v>
      </c>
      <c r="M6" s="29" t="s">
        <v>37</v>
      </c>
      <c r="N6" s="30">
        <v>46303.032453703709</v>
      </c>
      <c r="O6" s="31">
        <v>216</v>
      </c>
      <c r="P6" s="29" t="s">
        <v>26</v>
      </c>
      <c r="Q6" s="31">
        <v>220</v>
      </c>
      <c r="R6" t="str">
        <f>IF(B6="","",_xlfn.XLOOKUP(B6,DB!$A$2:$A$205,DB!$C$2:$C$205,"")&amp;"")</f>
        <v>Sector 3</v>
      </c>
      <c r="S6" t="str">
        <f>IF(B6="","",_xlfn.XLOOKUP(B6,DB!$A$2:$A$205,DB!$E$2:$E$205,""))</f>
        <v>Sector 3</v>
      </c>
      <c r="T6" t="str">
        <f>IF(B6="","",_xlfn.XLOOKUP(B6,DB!$A$2:$A$205,DB!$F$2:$F$205,""))</f>
        <v>NOSAT</v>
      </c>
      <c r="U6" t="str">
        <f>IF(B6="","",_xlfn.XLOOKUP(B6,DB!$A$2:$A$205,DB!$D$2:$D$205,""))</f>
        <v>MUFH</v>
      </c>
      <c r="V6" t="str">
        <f>IF(B6="","",IF(OR(COUNTIF(M6,"????N?????W")&gt;0,COUNTIF(M6,"????N?????E")&gt;0,COUNTIF(M6,"????S?????W")&gt;0,COUNTIF(M6,"????S?????E")&gt;0),_xlfn.XLOOKUP(B6,DB!$A$2:$A$205,DB!$B$2:$B$205,""),M6))</f>
        <v>NOSAT</v>
      </c>
      <c r="AF6" s="2">
        <v>0.58333333333333337</v>
      </c>
      <c r="AG6" t="s">
        <v>743</v>
      </c>
      <c r="AH6" s="17">
        <v>240</v>
      </c>
      <c r="AI6" s="17" cm="1">
        <f t="array" ref="AI6">SUMPRODUCT(--(IFERROR(HOUR(Flights_2026_09_3033343536373456[entry_hour]),-1)=HOUR(AF6)),--(IFERROR(Flights_2026_09_3033343536373456[entry_sector],"")=AG6),--(IFERROR(Flights_2026_09_3033343536373456[nfl],-1)&gt;=AH6),--(IFERROR(Flights_2026_09_3033343536373456[nfl],-1)&lt;=IF(AH6=450,450,AH6+9)))</f>
        <v>0</v>
      </c>
      <c r="AJ6" t="s">
        <v>747</v>
      </c>
      <c r="AK6" s="17">
        <f t="shared" si="0"/>
        <v>1</v>
      </c>
      <c r="AL6" s="17">
        <f t="shared" si="0"/>
        <v>1</v>
      </c>
      <c r="AM6" s="17">
        <f t="shared" si="0"/>
        <v>2</v>
      </c>
      <c r="AN6" s="17">
        <f t="shared" si="0"/>
        <v>1</v>
      </c>
      <c r="AO6" s="17">
        <f t="shared" si="0"/>
        <v>1</v>
      </c>
      <c r="AP6" s="17">
        <f t="shared" si="0"/>
        <v>1</v>
      </c>
      <c r="AQ6" s="17">
        <f t="shared" si="0"/>
        <v>1</v>
      </c>
      <c r="AR6" s="17">
        <f t="shared" si="0"/>
        <v>1</v>
      </c>
      <c r="AS6" s="17">
        <f t="shared" si="0"/>
        <v>1</v>
      </c>
    </row>
    <row r="7" spans="1:45" x14ac:dyDescent="0.2">
      <c r="A7" s="29" t="s">
        <v>64</v>
      </c>
      <c r="B7" s="29" t="s">
        <v>65</v>
      </c>
      <c r="C7" s="29" t="s">
        <v>19</v>
      </c>
      <c r="D7" s="29" t="s">
        <v>20</v>
      </c>
      <c r="E7" s="29" t="s">
        <v>166</v>
      </c>
      <c r="F7" s="30">
        <v>46303.053113425922</v>
      </c>
      <c r="G7" s="29" t="s">
        <v>21</v>
      </c>
      <c r="H7" s="29" t="s">
        <v>3097</v>
      </c>
      <c r="I7" s="31">
        <v>350</v>
      </c>
      <c r="J7" s="29" t="s">
        <v>22</v>
      </c>
      <c r="K7" s="29" t="s">
        <v>23</v>
      </c>
      <c r="L7" s="31">
        <v>1010</v>
      </c>
      <c r="M7" s="29" t="s">
        <v>3098</v>
      </c>
      <c r="N7" s="30">
        <v>46302.99827546296</v>
      </c>
      <c r="O7" s="31">
        <v>330</v>
      </c>
      <c r="P7" s="29" t="s">
        <v>26</v>
      </c>
      <c r="Q7" s="31">
        <v>350</v>
      </c>
      <c r="R7" t="str">
        <f>IF(B7="","",_xlfn.XLOOKUP(B7,DB!$A$2:$A$205,DB!$C$2:$C$205,"")&amp;"")</f>
        <v>Sector 6</v>
      </c>
      <c r="S7" t="str">
        <f>IF(B7="","",_xlfn.XLOOKUP(B7,DB!$A$2:$A$205,DB!$E$2:$E$205,""))</f>
        <v>Sector 4</v>
      </c>
      <c r="T7" t="str">
        <f>IF(B7="","",_xlfn.XLOOKUP(B7,DB!$A$2:$A$205,DB!$F$2:$F$205,""))</f>
        <v>VOMAR/XUDUN</v>
      </c>
      <c r="U7" t="str">
        <f>IF(B7="","",_xlfn.XLOOKUP(B7,DB!$A$2:$A$205,DB!$D$2:$D$205,""))</f>
        <v>MMEX</v>
      </c>
      <c r="V7" t="str">
        <f>IF(B7="","",IF(OR(COUNTIF(M7,"????N?????W")&gt;0,COUNTIF(M7,"????N?????E")&gt;0,COUNTIF(M7,"????S?????W")&gt;0,COUNTIF(M7,"????S?????E")&gt;0),_xlfn.XLOOKUP(B7,DB!$A$2:$A$205,DB!$B$2:$B$205,""),M7))</f>
        <v>GOTAS</v>
      </c>
      <c r="AF7" s="2">
        <v>0.58333333333333337</v>
      </c>
      <c r="AG7" t="s">
        <v>743</v>
      </c>
      <c r="AH7" s="17">
        <v>250</v>
      </c>
      <c r="AI7" s="17" cm="1">
        <f t="array" ref="AI7">SUMPRODUCT(--(IFERROR(HOUR(Flights_2026_09_3033343536373456[entry_hour]),-1)=HOUR(AF7)),--(IFERROR(Flights_2026_09_3033343536373456[entry_sector],"")=AG7),--(IFERROR(Flights_2026_09_3033343536373456[nfl],-1)&gt;=AH7),--(IFERROR(Flights_2026_09_3033343536373456[nfl],-1)&lt;=IF(AH7=450,450,AH7+9)))</f>
        <v>0</v>
      </c>
    </row>
    <row r="8" spans="1:45" x14ac:dyDescent="0.2">
      <c r="A8" s="29" t="s">
        <v>2176</v>
      </c>
      <c r="B8" s="29" t="s">
        <v>57</v>
      </c>
      <c r="C8" s="29" t="s">
        <v>19</v>
      </c>
      <c r="D8" s="29" t="s">
        <v>47</v>
      </c>
      <c r="E8" s="29" t="s">
        <v>3099</v>
      </c>
      <c r="F8" s="30">
        <v>46303.057951388888</v>
      </c>
      <c r="G8" s="29" t="s">
        <v>21</v>
      </c>
      <c r="H8" s="29" t="s">
        <v>3100</v>
      </c>
      <c r="I8" s="31">
        <v>370</v>
      </c>
      <c r="J8" s="29" t="s">
        <v>22</v>
      </c>
      <c r="K8" s="29" t="s">
        <v>23</v>
      </c>
      <c r="L8" s="31">
        <v>451</v>
      </c>
      <c r="M8" s="29" t="s">
        <v>3101</v>
      </c>
      <c r="N8" s="30">
        <v>46303.02920138889</v>
      </c>
      <c r="O8" s="31">
        <v>370</v>
      </c>
      <c r="P8" s="29" t="s">
        <v>26</v>
      </c>
      <c r="Q8" s="31">
        <v>370</v>
      </c>
      <c r="R8" t="str">
        <f>IF(B8="","",_xlfn.XLOOKUP(B8,DB!$A$2:$A$205,DB!$C$2:$C$205,"")&amp;"")</f>
        <v>Sector 5</v>
      </c>
      <c r="S8" t="str">
        <f>IF(B8="","",_xlfn.XLOOKUP(B8,DB!$A$2:$A$205,DB!$E$2:$E$205,""))</f>
        <v>Sector 4</v>
      </c>
      <c r="T8" t="str">
        <f>IF(B8="","",_xlfn.XLOOKUP(B8,DB!$A$2:$A$205,DB!$F$2:$F$205,""))</f>
        <v>VOMAR/XUDUN</v>
      </c>
      <c r="U8" t="str">
        <f>IF(B8="","",_xlfn.XLOOKUP(B8,DB!$A$2:$A$205,DB!$D$2:$D$205,""))</f>
        <v>KZHU</v>
      </c>
      <c r="V8" t="str">
        <f>IF(B8="","",IF(OR(COUNTIF(M8,"????N?????W")&gt;0,COUNTIF(M8,"????N?????E")&gt;0,COUNTIF(M8,"????S?????W")&gt;0,COUNTIF(M8,"????S?????E")&gt;0),_xlfn.XLOOKUP(B8,DB!$A$2:$A$205,DB!$B$2:$B$205,""),M8))</f>
        <v>DUTNA</v>
      </c>
      <c r="AF8" s="2">
        <v>0.58333333333333337</v>
      </c>
      <c r="AG8" t="s">
        <v>743</v>
      </c>
      <c r="AH8" s="17">
        <v>260</v>
      </c>
      <c r="AI8" s="17" cm="1">
        <f t="array" ref="AI8">SUMPRODUCT(--(IFERROR(HOUR(Flights_2026_09_3033343536373456[entry_hour]),-1)=HOUR(AF8)),--(IFERROR(Flights_2026_09_3033343536373456[entry_sector],"")=AG8),--(IFERROR(Flights_2026_09_3033343536373456[nfl],-1)&gt;=AH8),--(IFERROR(Flights_2026_09_3033343536373456[nfl],-1)&lt;=IF(AH8=450,450,AH8+9)))</f>
        <v>0</v>
      </c>
    </row>
    <row r="9" spans="1:45" x14ac:dyDescent="0.2">
      <c r="A9" s="29" t="s">
        <v>79</v>
      </c>
      <c r="B9" s="29" t="s">
        <v>65</v>
      </c>
      <c r="C9" s="29" t="s">
        <v>19</v>
      </c>
      <c r="D9" s="29" t="s">
        <v>76</v>
      </c>
      <c r="E9" s="29" t="s">
        <v>815</v>
      </c>
      <c r="F9" s="30">
        <v>46303.065243055556</v>
      </c>
      <c r="G9" s="29" t="s">
        <v>21</v>
      </c>
      <c r="H9" s="29" t="s">
        <v>3102</v>
      </c>
      <c r="I9" s="31">
        <v>350</v>
      </c>
      <c r="J9" s="29" t="s">
        <v>22</v>
      </c>
      <c r="K9" s="29" t="s">
        <v>23</v>
      </c>
      <c r="L9" s="31">
        <v>947</v>
      </c>
      <c r="M9" s="29" t="s">
        <v>422</v>
      </c>
      <c r="N9" s="30">
        <v>46303.015416666662</v>
      </c>
      <c r="O9" s="31">
        <v>350</v>
      </c>
      <c r="P9" s="29" t="s">
        <v>26</v>
      </c>
      <c r="Q9" s="31">
        <v>350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3033343536373456[entry_hour]),-1)=HOUR(AF9)),--(IFERROR(Flights_2026_09_3033343536373456[entry_sector],"")=AG9),--(IFERROR(Flights_2026_09_3033343536373456[nfl],-1)&gt;=AH9),--(IFERROR(Flights_2026_09_3033343536373456[nfl],-1)&lt;=IF(AH9=450,450,AH9+9)))</f>
        <v>0</v>
      </c>
    </row>
    <row r="10" spans="1:45" x14ac:dyDescent="0.2">
      <c r="A10" s="29" t="s">
        <v>85</v>
      </c>
      <c r="B10" s="29" t="s">
        <v>86</v>
      </c>
      <c r="C10" s="29" t="s">
        <v>19</v>
      </c>
      <c r="D10" s="29" t="s">
        <v>53</v>
      </c>
      <c r="E10" s="29" t="s">
        <v>558</v>
      </c>
      <c r="F10" s="30">
        <v>46303.067974537036</v>
      </c>
      <c r="G10" s="29" t="s">
        <v>28</v>
      </c>
      <c r="H10" s="29" t="s">
        <v>3103</v>
      </c>
      <c r="I10" s="31">
        <v>350</v>
      </c>
      <c r="J10" s="29" t="s">
        <v>22</v>
      </c>
      <c r="K10" s="29" t="s">
        <v>55</v>
      </c>
      <c r="L10" s="31">
        <v>900</v>
      </c>
      <c r="M10" s="29" t="s">
        <v>437</v>
      </c>
      <c r="N10" s="30">
        <v>46303.020034722227</v>
      </c>
      <c r="O10" s="31">
        <v>350</v>
      </c>
      <c r="P10" s="29" t="s">
        <v>26</v>
      </c>
      <c r="Q10" s="31">
        <v>350</v>
      </c>
      <c r="R10" t="str">
        <f>IF(B10="","",_xlfn.XLOOKUP(B10,DB!$A$2:$A$205,DB!$C$2:$C$205,"")&amp;"")</f>
        <v>Sector 6</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GOTAS</v>
      </c>
      <c r="AF10" s="2">
        <v>0.58333333333333337</v>
      </c>
      <c r="AG10" t="s">
        <v>743</v>
      </c>
      <c r="AH10" s="17">
        <v>280</v>
      </c>
      <c r="AI10" s="17" cm="1">
        <f t="array" ref="AI10">SUMPRODUCT(--(IFERROR(HOUR(Flights_2026_09_3033343536373456[entry_hour]),-1)=HOUR(AF10)),--(IFERROR(Flights_2026_09_3033343536373456[entry_sector],"")=AG10),--(IFERROR(Flights_2026_09_3033343536373456[nfl],-1)&gt;=AH10),--(IFERROR(Flights_2026_09_3033343536373456[nfl],-1)&lt;=IF(AH10=450,450,AH10+9)))</f>
        <v>0</v>
      </c>
    </row>
    <row r="11" spans="1:45" x14ac:dyDescent="0.2">
      <c r="A11" s="29" t="s">
        <v>433</v>
      </c>
      <c r="B11" s="29" t="s">
        <v>75</v>
      </c>
      <c r="C11" s="29" t="s">
        <v>19</v>
      </c>
      <c r="D11" s="29" t="s">
        <v>53</v>
      </c>
      <c r="E11" s="29" t="s">
        <v>663</v>
      </c>
      <c r="F11" s="30">
        <v>46303.069710648153</v>
      </c>
      <c r="G11" s="29" t="s">
        <v>21</v>
      </c>
      <c r="H11" s="29" t="s">
        <v>3104</v>
      </c>
      <c r="I11" s="31">
        <v>350</v>
      </c>
      <c r="J11" s="29" t="s">
        <v>22</v>
      </c>
      <c r="K11" s="29" t="s">
        <v>23</v>
      </c>
      <c r="L11" s="31">
        <v>942</v>
      </c>
      <c r="M11" s="29" t="s">
        <v>811</v>
      </c>
      <c r="N11" s="30">
        <v>46303.019247685181</v>
      </c>
      <c r="O11" s="31">
        <v>370</v>
      </c>
      <c r="P11" s="29" t="s">
        <v>26</v>
      </c>
      <c r="Q11" s="31">
        <v>350</v>
      </c>
      <c r="R11" t="str">
        <f>IF(B11="","",_xlfn.XLOOKUP(B11,DB!$A$2:$A$205,DB!$C$2:$C$205,"")&amp;"")</f>
        <v>Sector 5</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LIDAM</v>
      </c>
      <c r="AF11" s="2">
        <v>0.58333333333333337</v>
      </c>
      <c r="AG11" t="s">
        <v>743</v>
      </c>
      <c r="AH11" s="17">
        <v>290</v>
      </c>
      <c r="AI11" s="17" cm="1">
        <f t="array" ref="AI11">SUMPRODUCT(--(IFERROR(HOUR(Flights_2026_09_3033343536373456[entry_hour]),-1)=HOUR(AF11)),--(IFERROR(Flights_2026_09_3033343536373456[entry_sector],"")=AG11),--(IFERROR(Flights_2026_09_3033343536373456[nfl],-1)&gt;=AH11),--(IFERROR(Flights_2026_09_3033343536373456[nfl],-1)&lt;=IF(AH11=450,450,AH11+9)))</f>
        <v>0</v>
      </c>
    </row>
    <row r="12" spans="1:45" x14ac:dyDescent="0.2">
      <c r="A12" s="29" t="s">
        <v>3105</v>
      </c>
      <c r="B12" s="29" t="s">
        <v>3106</v>
      </c>
      <c r="C12" s="29" t="s">
        <v>19</v>
      </c>
      <c r="D12" s="29" t="s">
        <v>2216</v>
      </c>
      <c r="E12" s="29" t="s">
        <v>3105</v>
      </c>
      <c r="F12" s="30">
        <v>46303.077337962968</v>
      </c>
      <c r="G12" s="29" t="s">
        <v>21</v>
      </c>
      <c r="H12" s="29" t="s">
        <v>3107</v>
      </c>
      <c r="I12" s="31">
        <v>410</v>
      </c>
      <c r="J12" s="29" t="s">
        <v>22</v>
      </c>
      <c r="K12" s="29" t="s">
        <v>31</v>
      </c>
      <c r="L12" s="31">
        <v>428</v>
      </c>
      <c r="M12" s="29" t="s">
        <v>218</v>
      </c>
      <c r="N12" s="30">
        <v>46303.047337962962</v>
      </c>
      <c r="O12" s="31">
        <v>410</v>
      </c>
      <c r="P12" s="29" t="s">
        <v>32</v>
      </c>
      <c r="Q12" s="31">
        <v>410</v>
      </c>
      <c r="R12" t="str">
        <f>IF(B12="","",_xlfn.XLOOKUP(B12,DB!$A$2:$A$205,DB!$C$2:$C$205,"")&amp;"")</f>
        <v>Sector 3</v>
      </c>
      <c r="S12" t="str">
        <f>IF(B12="","",_xlfn.XLOOKUP(B12,DB!$A$2:$A$205,DB!$E$2:$E$205,""))</f>
        <v>Sector 3</v>
      </c>
      <c r="T12" t="str">
        <f>IF(B12="","",_xlfn.XLOOKUP(B12,DB!$A$2:$A$205,DB!$F$2:$F$205,""))</f>
        <v>NOSAT</v>
      </c>
      <c r="U12" t="str">
        <f>IF(B12="","",_xlfn.XLOOKUP(B12,DB!$A$2:$A$205,DB!$D$2:$D$205,""))</f>
        <v>KZHU</v>
      </c>
      <c r="V12" t="str">
        <f>IF(B12="","",IF(OR(COUNTIF(M12,"????N?????W")&gt;0,COUNTIF(M12,"????N?????E")&gt;0,COUNTIF(M12,"????S?????W")&gt;0,COUNTIF(M12,"????S?????E")&gt;0),_xlfn.XLOOKUP(B12,DB!$A$2:$A$205,DB!$B$2:$B$205,""),M12))</f>
        <v>IRDOV</v>
      </c>
      <c r="AF12" s="2">
        <v>0.58333333333333337</v>
      </c>
      <c r="AG12" t="s">
        <v>743</v>
      </c>
      <c r="AH12" s="17">
        <v>300</v>
      </c>
      <c r="AI12" s="17" cm="1">
        <f t="array" ref="AI12">SUMPRODUCT(--(IFERROR(HOUR(Flights_2026_09_3033343536373456[entry_hour]),-1)=HOUR(AF12)),--(IFERROR(Flights_2026_09_3033343536373456[entry_sector],"")=AG12),--(IFERROR(Flights_2026_09_3033343536373456[nfl],-1)&gt;=AH12),--(IFERROR(Flights_2026_09_3033343536373456[nfl],-1)&lt;=IF(AH12=450,450,AH12+9)))</f>
        <v>0</v>
      </c>
    </row>
    <row r="13" spans="1:45" x14ac:dyDescent="0.2">
      <c r="A13" s="29" t="s">
        <v>3108</v>
      </c>
      <c r="B13" s="29" t="s">
        <v>382</v>
      </c>
      <c r="C13" s="29" t="s">
        <v>19</v>
      </c>
      <c r="D13" s="29" t="s">
        <v>41</v>
      </c>
      <c r="E13" s="29" t="s">
        <v>403</v>
      </c>
      <c r="F13" s="30">
        <v>46303.091712962967</v>
      </c>
      <c r="G13" s="29" t="s">
        <v>21</v>
      </c>
      <c r="H13" s="29" t="s">
        <v>3109</v>
      </c>
      <c r="I13" s="31">
        <v>380</v>
      </c>
      <c r="J13" s="29" t="s">
        <v>22</v>
      </c>
      <c r="K13" s="29" t="s">
        <v>23</v>
      </c>
      <c r="L13" s="31">
        <v>150</v>
      </c>
      <c r="M13" s="29" t="s">
        <v>805</v>
      </c>
      <c r="N13" s="30">
        <v>46303.079583333332</v>
      </c>
      <c r="O13" s="31">
        <v>296</v>
      </c>
      <c r="P13" s="29" t="s">
        <v>26</v>
      </c>
      <c r="Q13" s="31">
        <v>220</v>
      </c>
      <c r="R13" t="str">
        <f>IF(B13="","",_xlfn.XLOOKUP(B13,DB!$A$2:$A$205,DB!$C$2:$C$205,"")&amp;"")</f>
        <v>Sector 3</v>
      </c>
      <c r="S13" t="str">
        <f>IF(B13="","",_xlfn.XLOOKUP(B13,DB!$A$2:$A$205,DB!$E$2:$E$205,""))</f>
        <v>Sector 3</v>
      </c>
      <c r="T13" t="str">
        <f>IF(B13="","",_xlfn.XLOOKUP(B13,DB!$A$2:$A$205,DB!$F$2:$F$205,""))</f>
        <v>NOSAT</v>
      </c>
      <c r="U13" t="str">
        <f>IF(B13="","",_xlfn.XLOOKUP(B13,DB!$A$2:$A$205,DB!$D$2:$D$205,""))</f>
        <v>MUFH</v>
      </c>
      <c r="V13" t="str">
        <f>IF(B13="","",IF(OR(COUNTIF(M13,"????N?????W")&gt;0,COUNTIF(M13,"????N?????E")&gt;0,COUNTIF(M13,"????S?????W")&gt;0,COUNTIF(M13,"????S?????E")&gt;0),_xlfn.XLOOKUP(B13,DB!$A$2:$A$205,DB!$B$2:$B$205,""),M13))</f>
        <v>NOSAT</v>
      </c>
      <c r="AF13" s="2">
        <v>0.58333333333333337</v>
      </c>
      <c r="AG13" t="s">
        <v>743</v>
      </c>
      <c r="AH13" s="17">
        <v>310</v>
      </c>
      <c r="AI13" s="17" cm="1">
        <f t="array" ref="AI13">SUMPRODUCT(--(IFERROR(HOUR(Flights_2026_09_3033343536373456[entry_hour]),-1)=HOUR(AF13)),--(IFERROR(Flights_2026_09_3033343536373456[entry_sector],"")=AG13),--(IFERROR(Flights_2026_09_3033343536373456[nfl],-1)&gt;=AH13),--(IFERROR(Flights_2026_09_3033343536373456[nfl],-1)&lt;=IF(AH13=450,450,AH13+9)))</f>
        <v>0</v>
      </c>
    </row>
    <row r="14" spans="1:45" x14ac:dyDescent="0.2">
      <c r="A14" s="29" t="s">
        <v>112</v>
      </c>
      <c r="B14" s="29" t="s">
        <v>81</v>
      </c>
      <c r="C14" s="29" t="s">
        <v>19</v>
      </c>
      <c r="D14" s="29" t="s">
        <v>41</v>
      </c>
      <c r="E14" s="29" t="s">
        <v>608</v>
      </c>
      <c r="F14" s="30">
        <v>46303.093171296292</v>
      </c>
      <c r="G14" s="29" t="s">
        <v>28</v>
      </c>
      <c r="H14" s="29" t="s">
        <v>3110</v>
      </c>
      <c r="I14" s="31">
        <v>370</v>
      </c>
      <c r="J14" s="29" t="s">
        <v>22</v>
      </c>
      <c r="K14" s="29" t="s">
        <v>23</v>
      </c>
      <c r="L14" s="31">
        <v>859</v>
      </c>
      <c r="M14" s="29" t="s">
        <v>3111</v>
      </c>
      <c r="N14" s="30">
        <v>46303.046064814815</v>
      </c>
      <c r="O14" s="31">
        <v>370</v>
      </c>
      <c r="P14" s="29" t="s">
        <v>26</v>
      </c>
      <c r="Q14" s="31">
        <v>370</v>
      </c>
      <c r="R14" t="str">
        <f>IF(B14="","",_xlfn.XLOOKUP(B14,DB!$A$2:$A$205,DB!$C$2:$C$205,"")&amp;"")</f>
        <v>Sector 5</v>
      </c>
      <c r="S14" t="str">
        <f>IF(B14="","",_xlfn.XLOOKUP(B14,DB!$A$2:$A$205,DB!$E$2:$E$205,""))</f>
        <v>Sector 4</v>
      </c>
      <c r="T14" t="str">
        <f>IF(B14="","",_xlfn.XLOOKUP(B14,DB!$A$2:$A$205,DB!$F$2:$F$205,""))</f>
        <v>VOMAR/XUDUN</v>
      </c>
      <c r="U14" t="str">
        <f>IF(B14="","",_xlfn.XLOOKUP(B14,DB!$A$2:$A$205,DB!$D$2:$D$205,""))</f>
        <v>MMTY</v>
      </c>
      <c r="V14" t="str">
        <f>IF(B14="","",IF(OR(COUNTIF(M14,"????N?????W")&gt;0,COUNTIF(M14,"????N?????E")&gt;0,COUNTIF(M14,"????S?????W")&gt;0,COUNTIF(M14,"????S?????E")&gt;0),_xlfn.XLOOKUP(B14,DB!$A$2:$A$205,DB!$B$2:$B$205,""),M14))</f>
        <v>MATOL</v>
      </c>
      <c r="AF14" s="2">
        <v>0.58333333333333337</v>
      </c>
      <c r="AG14" t="s">
        <v>743</v>
      </c>
      <c r="AH14" s="17">
        <v>320</v>
      </c>
      <c r="AI14" s="17" cm="1">
        <f t="array" ref="AI14">SUMPRODUCT(--(IFERROR(HOUR(Flights_2026_09_3033343536373456[entry_hour]),-1)=HOUR(AF14)),--(IFERROR(Flights_2026_09_3033343536373456[entry_sector],"")=AG14),--(IFERROR(Flights_2026_09_3033343536373456[nfl],-1)&gt;=AH14),--(IFERROR(Flights_2026_09_3033343536373456[nfl],-1)&lt;=IF(AH14=450,450,AH14+9)))</f>
        <v>0</v>
      </c>
    </row>
    <row r="15" spans="1:45" x14ac:dyDescent="0.2">
      <c r="A15" s="29" t="s">
        <v>94</v>
      </c>
      <c r="B15" s="29" t="s">
        <v>65</v>
      </c>
      <c r="C15" s="29" t="s">
        <v>19</v>
      </c>
      <c r="D15" s="29" t="s">
        <v>76</v>
      </c>
      <c r="E15" s="29" t="s">
        <v>3112</v>
      </c>
      <c r="F15" s="30">
        <v>46303.132164351853</v>
      </c>
      <c r="G15" s="29" t="s">
        <v>28</v>
      </c>
      <c r="H15" s="29" t="s">
        <v>3113</v>
      </c>
      <c r="I15" s="31">
        <v>350</v>
      </c>
      <c r="J15" s="29" t="s">
        <v>22</v>
      </c>
      <c r="K15" s="29" t="s">
        <v>23</v>
      </c>
      <c r="L15" s="31">
        <v>1075</v>
      </c>
      <c r="M15" s="29" t="s">
        <v>2844</v>
      </c>
      <c r="N15" s="30">
        <v>46303.073530092588</v>
      </c>
      <c r="O15" s="31">
        <v>350</v>
      </c>
      <c r="P15" s="29" t="s">
        <v>26</v>
      </c>
      <c r="Q15" s="31">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3033343536373456[entry_hour]),-1)=HOUR(AF15)),--(IFERROR(Flights_2026_09_3033343536373456[entry_sector],"")=AG15),--(IFERROR(Flights_2026_09_3033343536373456[nfl],-1)&gt;=AH15),--(IFERROR(Flights_2026_09_3033343536373456[nfl],-1)&lt;=IF(AH15=450,450,AH15+9)))</f>
        <v>0</v>
      </c>
    </row>
    <row r="16" spans="1:45" x14ac:dyDescent="0.2">
      <c r="A16" s="29" t="s">
        <v>88</v>
      </c>
      <c r="B16" s="29" t="s">
        <v>89</v>
      </c>
      <c r="C16" s="29" t="s">
        <v>19</v>
      </c>
      <c r="D16" s="29" t="s">
        <v>107</v>
      </c>
      <c r="E16" s="29" t="s">
        <v>3114</v>
      </c>
      <c r="F16" s="30">
        <v>46303.135046296295</v>
      </c>
      <c r="G16" s="29" t="s">
        <v>28</v>
      </c>
      <c r="H16" s="29" t="s">
        <v>3115</v>
      </c>
      <c r="I16" s="31">
        <v>360</v>
      </c>
      <c r="J16" s="29" t="s">
        <v>22</v>
      </c>
      <c r="K16" s="29" t="s">
        <v>23</v>
      </c>
      <c r="L16" s="31">
        <v>242</v>
      </c>
      <c r="M16" s="29" t="s">
        <v>44</v>
      </c>
      <c r="N16" s="30">
        <v>46303.114351851851</v>
      </c>
      <c r="O16" s="31">
        <v>311</v>
      </c>
      <c r="P16" s="29" t="s">
        <v>26</v>
      </c>
      <c r="Q16" s="31">
        <v>360</v>
      </c>
      <c r="R16" t="str">
        <f>IF(B16="","",_xlfn.XLOOKUP(B16,DB!$A$2:$A$205,DB!$C$2:$C$205,"")&amp;"")</f>
        <v>Sector 7</v>
      </c>
      <c r="S16" t="str">
        <f>IF(B16="","",_xlfn.XLOOKUP(B16,DB!$A$2:$A$205,DB!$E$2:$E$205,""))</f>
        <v>Sector 7</v>
      </c>
      <c r="T16" t="str">
        <f>IF(B16="","",_xlfn.XLOOKUP(B16,DB!$A$2:$A$205,DB!$F$2:$F$205,""))</f>
        <v>PAULE/SIGMA</v>
      </c>
      <c r="U16" t="str">
        <f>IF(B16="","",_xlfn.XLOOKUP(B16,DB!$A$2:$A$205,DB!$D$2:$D$205,""))</f>
        <v>MHCC</v>
      </c>
      <c r="V16" t="str">
        <f>IF(B16="","",IF(OR(COUNTIF(M16,"????N?????W")&gt;0,COUNTIF(M16,"????N?????E")&gt;0,COUNTIF(M16,"????S?????W")&gt;0,COUNTIF(M16,"????S?????E")&gt;0),_xlfn.XLOOKUP(B16,DB!$A$2:$A$205,DB!$B$2:$B$205,""),M16))</f>
        <v>SIGMA</v>
      </c>
      <c r="AF16" s="2">
        <v>0.58333333333333337</v>
      </c>
      <c r="AG16" t="s">
        <v>743</v>
      </c>
      <c r="AH16" s="17">
        <v>340</v>
      </c>
      <c r="AI16" s="17" cm="1">
        <f t="array" ref="AI16">SUMPRODUCT(--(IFERROR(HOUR(Flights_2026_09_3033343536373456[entry_hour]),-1)=HOUR(AF16)),--(IFERROR(Flights_2026_09_3033343536373456[entry_sector],"")=AG16),--(IFERROR(Flights_2026_09_3033343536373456[nfl],-1)&gt;=AH16),--(IFERROR(Flights_2026_09_3033343536373456[nfl],-1)&lt;=IF(AH16=450,450,AH16+9)))</f>
        <v>0</v>
      </c>
    </row>
    <row r="17" spans="1:35" x14ac:dyDescent="0.2">
      <c r="A17" s="29" t="s">
        <v>96</v>
      </c>
      <c r="B17" s="29" t="s">
        <v>65</v>
      </c>
      <c r="C17" s="29" t="s">
        <v>19</v>
      </c>
      <c r="D17" s="29" t="s">
        <v>20</v>
      </c>
      <c r="E17" s="29" t="s">
        <v>512</v>
      </c>
      <c r="F17" s="30">
        <v>46303.142245370371</v>
      </c>
      <c r="G17" s="29" t="s">
        <v>28</v>
      </c>
      <c r="H17" s="29" t="s">
        <v>3116</v>
      </c>
      <c r="I17" s="31">
        <v>370</v>
      </c>
      <c r="J17" s="29" t="s">
        <v>22</v>
      </c>
      <c r="K17" s="29" t="s">
        <v>23</v>
      </c>
      <c r="L17" s="31">
        <v>1074</v>
      </c>
      <c r="M17" s="29" t="s">
        <v>78</v>
      </c>
      <c r="N17" s="30">
        <v>46303.082569444443</v>
      </c>
      <c r="O17" s="31">
        <v>350</v>
      </c>
      <c r="P17" s="29" t="s">
        <v>26</v>
      </c>
      <c r="Q17" s="31">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3033343536373456[entry_hour]),-1)=HOUR(AF17)),--(IFERROR(Flights_2026_09_3033343536373456[entry_sector],"")=AG17),--(IFERROR(Flights_2026_09_3033343536373456[nfl],-1)&gt;=AH17),--(IFERROR(Flights_2026_09_3033343536373456[nfl],-1)&lt;=IF(AH17=450,450,AH17+9)))</f>
        <v>0</v>
      </c>
    </row>
    <row r="18" spans="1:35" x14ac:dyDescent="0.2">
      <c r="A18" s="29" t="s">
        <v>106</v>
      </c>
      <c r="B18" s="29" t="s">
        <v>65</v>
      </c>
      <c r="C18" s="29" t="s">
        <v>19</v>
      </c>
      <c r="D18" s="29" t="s">
        <v>47</v>
      </c>
      <c r="E18" s="29" t="s">
        <v>3117</v>
      </c>
      <c r="F18" s="30">
        <v>46303.171041666668</v>
      </c>
      <c r="G18" s="29" t="s">
        <v>28</v>
      </c>
      <c r="H18" s="29" t="s">
        <v>3118</v>
      </c>
      <c r="I18" s="31">
        <v>370</v>
      </c>
      <c r="J18" s="29" t="s">
        <v>22</v>
      </c>
      <c r="K18" s="29" t="s">
        <v>23</v>
      </c>
      <c r="L18" s="31">
        <v>889</v>
      </c>
      <c r="M18" s="29" t="s">
        <v>475</v>
      </c>
      <c r="N18" s="30">
        <v>46303.122106481482</v>
      </c>
      <c r="O18" s="31">
        <v>370</v>
      </c>
      <c r="P18" s="29" t="s">
        <v>26</v>
      </c>
      <c r="Q18" s="31">
        <v>370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entry_hour]),-1)=HOUR(AF18)),--(IFERROR(Flights_2026_09_3033343536373456[entry_sector],"")=AG18),--(IFERROR(Flights_2026_09_3033343536373456[nfl],-1)&gt;=AH18),--(IFERROR(Flights_2026_09_3033343536373456[nfl],-1)&lt;=IF(AH18=450,450,AH18+9)))</f>
        <v>0</v>
      </c>
    </row>
    <row r="19" spans="1:35" x14ac:dyDescent="0.2">
      <c r="A19" s="29" t="s">
        <v>108</v>
      </c>
      <c r="B19" s="29" t="s">
        <v>65</v>
      </c>
      <c r="C19" s="29" t="s">
        <v>19</v>
      </c>
      <c r="D19" s="29" t="s">
        <v>76</v>
      </c>
      <c r="E19" s="29" t="s">
        <v>3119</v>
      </c>
      <c r="F19" s="30">
        <v>46303.194386574076</v>
      </c>
      <c r="G19" s="29" t="s">
        <v>28</v>
      </c>
      <c r="H19" s="29" t="s">
        <v>3120</v>
      </c>
      <c r="I19" s="31">
        <v>350</v>
      </c>
      <c r="J19" s="29" t="s">
        <v>22</v>
      </c>
      <c r="K19" s="29" t="s">
        <v>23</v>
      </c>
      <c r="L19" s="31">
        <v>888</v>
      </c>
      <c r="M19" s="29" t="s">
        <v>78</v>
      </c>
      <c r="N19" s="30">
        <v>46303.145405092597</v>
      </c>
      <c r="O19" s="31">
        <v>350</v>
      </c>
      <c r="P19" s="29" t="s">
        <v>26</v>
      </c>
      <c r="Q19" s="31">
        <v>350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entry_hour]),-1)=HOUR(AF19)),--(IFERROR(Flights_2026_09_3033343536373456[entry_sector],"")=AG19),--(IFERROR(Flights_2026_09_3033343536373456[nfl],-1)&gt;=AH19),--(IFERROR(Flights_2026_09_3033343536373456[nfl],-1)&lt;=IF(AH19=450,450,AH19+9)))</f>
        <v>0</v>
      </c>
    </row>
    <row r="20" spans="1:35" x14ac:dyDescent="0.2">
      <c r="A20" s="29" t="s">
        <v>99</v>
      </c>
      <c r="B20" s="29" t="s">
        <v>52</v>
      </c>
      <c r="C20" s="29" t="s">
        <v>19</v>
      </c>
      <c r="D20" s="29" t="s">
        <v>41</v>
      </c>
      <c r="E20" s="29" t="s">
        <v>100</v>
      </c>
      <c r="F20" s="30">
        <v>46303.248113425929</v>
      </c>
      <c r="G20" s="29" t="s">
        <v>28</v>
      </c>
      <c r="H20" s="29" t="s">
        <v>1444</v>
      </c>
      <c r="I20" s="31">
        <v>370</v>
      </c>
      <c r="J20" s="29" t="s">
        <v>22</v>
      </c>
      <c r="K20" s="29" t="s">
        <v>55</v>
      </c>
      <c r="L20" s="31">
        <v>895</v>
      </c>
      <c r="M20" s="29" t="s">
        <v>78</v>
      </c>
      <c r="N20" s="30">
        <v>46303.19703703704</v>
      </c>
      <c r="O20" s="31">
        <v>370</v>
      </c>
      <c r="P20" s="29" t="s">
        <v>26</v>
      </c>
      <c r="Q20" s="31">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entry_hour]),-1)=HOUR(AF20)),--(IFERROR(Flights_2026_09_3033343536373456[entry_sector],"")=AG20),--(IFERROR(Flights_2026_09_3033343536373456[nfl],-1)&gt;=AH20),--(IFERROR(Flights_2026_09_3033343536373456[nfl],-1)&lt;=IF(AH20=450,450,AH20+9)))</f>
        <v>0</v>
      </c>
    </row>
    <row r="21" spans="1:35" x14ac:dyDescent="0.2">
      <c r="A21" s="29" t="s">
        <v>114</v>
      </c>
      <c r="B21" s="29" t="s">
        <v>65</v>
      </c>
      <c r="C21" s="29" t="s">
        <v>19</v>
      </c>
      <c r="D21" s="29" t="s">
        <v>20</v>
      </c>
      <c r="E21" s="29" t="s">
        <v>557</v>
      </c>
      <c r="F21" s="30">
        <v>46303.255277777775</v>
      </c>
      <c r="G21" s="29" t="s">
        <v>28</v>
      </c>
      <c r="H21" s="29" t="s">
        <v>3121</v>
      </c>
      <c r="I21" s="31">
        <v>370</v>
      </c>
      <c r="J21" s="29" t="s">
        <v>22</v>
      </c>
      <c r="K21" s="29" t="s">
        <v>23</v>
      </c>
      <c r="L21" s="31">
        <v>876</v>
      </c>
      <c r="M21" s="29" t="s">
        <v>432</v>
      </c>
      <c r="N21" s="30">
        <v>46303.206759259258</v>
      </c>
      <c r="O21" s="31">
        <v>370</v>
      </c>
      <c r="P21" s="29" t="s">
        <v>26</v>
      </c>
      <c r="Q21" s="3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3033343536373456[entry_hour]),-1)=HOUR(AF21)),--(IFERROR(Flights_2026_09_3033343536373456[entry_sector],"")=AG21),--(IFERROR(Flights_2026_09_3033343536373456[nfl],-1)&gt;=AH21),--(IFERROR(Flights_2026_09_3033343536373456[nfl],-1)&lt;=IF(AH21=450,450,AH21+9)))</f>
        <v>0</v>
      </c>
    </row>
    <row r="22" spans="1:35" x14ac:dyDescent="0.2">
      <c r="A22" s="29" t="s">
        <v>115</v>
      </c>
      <c r="B22" s="29" t="s">
        <v>65</v>
      </c>
      <c r="C22" s="29" t="s">
        <v>19</v>
      </c>
      <c r="D22" s="29" t="s">
        <v>76</v>
      </c>
      <c r="E22" s="29" t="s">
        <v>161</v>
      </c>
      <c r="F22" s="30">
        <v>46303.257847222223</v>
      </c>
      <c r="G22" s="29" t="s">
        <v>28</v>
      </c>
      <c r="H22" s="29" t="s">
        <v>3122</v>
      </c>
      <c r="I22" s="31">
        <v>350</v>
      </c>
      <c r="J22" s="29" t="s">
        <v>22</v>
      </c>
      <c r="K22" s="29" t="s">
        <v>23</v>
      </c>
      <c r="L22" s="31">
        <v>876</v>
      </c>
      <c r="M22" s="29" t="s">
        <v>432</v>
      </c>
      <c r="N22" s="30">
        <v>46303.208865740744</v>
      </c>
      <c r="O22" s="31">
        <v>350</v>
      </c>
      <c r="P22" s="29" t="s">
        <v>26</v>
      </c>
      <c r="Q22" s="31">
        <v>350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3033343536373456[entry_hour]),-1)=HOUR(AF22)),--(IFERROR(Flights_2026_09_3033343536373456[entry_sector],"")=AG22),--(IFERROR(Flights_2026_09_3033343536373456[nfl],-1)&gt;=AH22),--(IFERROR(Flights_2026_09_3033343536373456[nfl],-1)&lt;=IF(AH22=450,450,AH22+9)))</f>
        <v>0</v>
      </c>
    </row>
    <row r="23" spans="1:35" x14ac:dyDescent="0.2">
      <c r="A23" s="29" t="s">
        <v>110</v>
      </c>
      <c r="B23" s="29" t="s">
        <v>81</v>
      </c>
      <c r="C23" s="29" t="s">
        <v>19</v>
      </c>
      <c r="D23" s="29" t="s">
        <v>76</v>
      </c>
      <c r="E23" s="29" t="s">
        <v>321</v>
      </c>
      <c r="F23" s="30">
        <v>46303.266967592594</v>
      </c>
      <c r="G23" s="29" t="s">
        <v>28</v>
      </c>
      <c r="H23" s="29" t="s">
        <v>3123</v>
      </c>
      <c r="I23" s="31">
        <v>350</v>
      </c>
      <c r="J23" s="29" t="s">
        <v>22</v>
      </c>
      <c r="K23" s="29" t="s">
        <v>55</v>
      </c>
      <c r="L23" s="31">
        <v>864</v>
      </c>
      <c r="M23" s="29" t="s">
        <v>3124</v>
      </c>
      <c r="N23" s="30">
        <v>46303.219664351855</v>
      </c>
      <c r="O23" s="31">
        <v>350</v>
      </c>
      <c r="P23" s="29" t="s">
        <v>26</v>
      </c>
      <c r="Q23" s="31">
        <v>350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3033343536373456[entry_hour]),-1)=HOUR(AF23)),--(IFERROR(Flights_2026_09_3033343536373456[entry_sector],"")=AG23),--(IFERROR(Flights_2026_09_3033343536373456[nfl],-1)&gt;=AH23),--(IFERROR(Flights_2026_09_3033343536373456[nfl],-1)&lt;=IF(AH23=450,450,AH23+9)))</f>
        <v>0</v>
      </c>
    </row>
    <row r="24" spans="1:35" x14ac:dyDescent="0.2">
      <c r="A24" s="29" t="s">
        <v>369</v>
      </c>
      <c r="B24" s="29" t="s">
        <v>206</v>
      </c>
      <c r="C24" s="29" t="s">
        <v>19</v>
      </c>
      <c r="D24" s="29" t="s">
        <v>53</v>
      </c>
      <c r="E24" s="29" t="s">
        <v>381</v>
      </c>
      <c r="F24" s="30">
        <v>46303.431180555555</v>
      </c>
      <c r="G24" s="29" t="s">
        <v>28</v>
      </c>
      <c r="H24" s="29" t="s">
        <v>3125</v>
      </c>
      <c r="I24" s="31">
        <v>360</v>
      </c>
      <c r="J24" s="29" t="s">
        <v>22</v>
      </c>
      <c r="K24" s="29" t="s">
        <v>23</v>
      </c>
      <c r="L24" s="31">
        <v>211</v>
      </c>
      <c r="M24" s="29" t="s">
        <v>44</v>
      </c>
      <c r="N24" s="30">
        <v>46303.413923611108</v>
      </c>
      <c r="O24" s="31">
        <v>278</v>
      </c>
      <c r="P24" s="29" t="s">
        <v>26</v>
      </c>
      <c r="Q24" s="31">
        <v>360</v>
      </c>
      <c r="R24" t="str">
        <f>IF(B24="","",_xlfn.XLOOKUP(B24,DB!$A$2:$A$205,DB!$C$2:$C$205,"")&amp;"")</f>
        <v>Sector 7</v>
      </c>
      <c r="S24" t="str">
        <f>IF(B24="","",_xlfn.XLOOKUP(B24,DB!$A$2:$A$205,DB!$E$2:$E$205,""))</f>
        <v>Sector 7</v>
      </c>
      <c r="T24" t="str">
        <f>IF(B24="","",_xlfn.XLOOKUP(B24,DB!$A$2:$A$205,DB!$F$2:$F$205,""))</f>
        <v>PAULE/SIGMA</v>
      </c>
      <c r="U24" t="str">
        <f>IF(B24="","",_xlfn.XLOOKUP(B24,DB!$A$2:$A$205,DB!$D$2:$D$205,""))</f>
        <v>MHCC</v>
      </c>
      <c r="V24" t="str">
        <f>IF(B24="","",IF(OR(COUNTIF(M24,"????N?????W")&gt;0,COUNTIF(M24,"????N?????E")&gt;0,COUNTIF(M24,"????S?????W")&gt;0,COUNTIF(M24,"????S?????E")&gt;0),_xlfn.XLOOKUP(B24,DB!$A$2:$A$205,DB!$B$2:$B$205,""),M24))</f>
        <v>SIGMA</v>
      </c>
      <c r="AF24" s="2">
        <v>0.58333333333333337</v>
      </c>
      <c r="AG24" t="s">
        <v>743</v>
      </c>
      <c r="AH24" s="17">
        <v>420</v>
      </c>
      <c r="AI24" s="17" cm="1">
        <f t="array" ref="AI24">SUMPRODUCT(--(IFERROR(HOUR(Flights_2026_09_3033343536373456[entry_hour]),-1)=HOUR(AF24)),--(IFERROR(Flights_2026_09_3033343536373456[entry_sector],"")=AG24),--(IFERROR(Flights_2026_09_3033343536373456[nfl],-1)&gt;=AH24),--(IFERROR(Flights_2026_09_3033343536373456[nfl],-1)&lt;=IF(AH24=450,450,AH24+9)))</f>
        <v>0</v>
      </c>
    </row>
    <row r="25" spans="1:35" x14ac:dyDescent="0.2">
      <c r="A25" s="29" t="s">
        <v>121</v>
      </c>
      <c r="B25" s="29" t="s">
        <v>122</v>
      </c>
      <c r="C25" s="29" t="s">
        <v>19</v>
      </c>
      <c r="D25" s="29" t="s">
        <v>123</v>
      </c>
      <c r="E25" s="29" t="s">
        <v>124</v>
      </c>
      <c r="F25" s="30">
        <v>46303.51767361111</v>
      </c>
      <c r="G25" s="29" t="s">
        <v>28</v>
      </c>
      <c r="H25" s="29" t="s">
        <v>3126</v>
      </c>
      <c r="I25" s="31">
        <v>350</v>
      </c>
      <c r="J25" s="29" t="s">
        <v>22</v>
      </c>
      <c r="K25" s="29" t="s">
        <v>23</v>
      </c>
      <c r="L25" s="31">
        <v>849</v>
      </c>
      <c r="M25" s="29" t="s">
        <v>1081</v>
      </c>
      <c r="N25" s="30">
        <v>46303.470532407402</v>
      </c>
      <c r="O25" s="31">
        <v>370</v>
      </c>
      <c r="P25" s="29" t="s">
        <v>26</v>
      </c>
      <c r="Q25" s="31">
        <v>350</v>
      </c>
      <c r="R25" t="str">
        <f>IF(B25="","",_xlfn.XLOOKUP(B25,DB!$A$2:$A$205,DB!$C$2:$C$205,"")&amp;"")</f>
        <v>Sector 5</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LIDAM</v>
      </c>
      <c r="AF25" s="2">
        <v>0.58333333333333337</v>
      </c>
      <c r="AG25" t="s">
        <v>743</v>
      </c>
      <c r="AH25" s="17">
        <v>430</v>
      </c>
      <c r="AI25" s="17" cm="1">
        <f t="array" ref="AI25">SUMPRODUCT(--(IFERROR(HOUR(Flights_2026_09_3033343536373456[entry_hour]),-1)=HOUR(AF25)),--(IFERROR(Flights_2026_09_3033343536373456[entry_sector],"")=AG25),--(IFERROR(Flights_2026_09_3033343536373456[nfl],-1)&gt;=AH25),--(IFERROR(Flights_2026_09_3033343536373456[nfl],-1)&lt;=IF(AH25=450,450,AH25+9)))</f>
        <v>0</v>
      </c>
    </row>
    <row r="26" spans="1:35" x14ac:dyDescent="0.2">
      <c r="A26" s="29" t="s">
        <v>144</v>
      </c>
      <c r="B26" s="29" t="s">
        <v>69</v>
      </c>
      <c r="C26" s="29" t="s">
        <v>19</v>
      </c>
      <c r="D26" s="29" t="s">
        <v>60</v>
      </c>
      <c r="E26" s="29"/>
      <c r="F26" s="30">
        <v>46303.559282407412</v>
      </c>
      <c r="G26" s="29" t="s">
        <v>28</v>
      </c>
      <c r="H26" s="29" t="s">
        <v>3127</v>
      </c>
      <c r="I26" s="31">
        <v>330</v>
      </c>
      <c r="J26" s="29" t="s">
        <v>22</v>
      </c>
      <c r="K26" s="29" t="s">
        <v>23</v>
      </c>
      <c r="L26" s="31">
        <v>735</v>
      </c>
      <c r="M26" s="29" t="s">
        <v>69</v>
      </c>
      <c r="N26" s="30">
        <v>46303.519097222219</v>
      </c>
      <c r="O26" s="31">
        <v>0</v>
      </c>
      <c r="P26" s="29" t="s">
        <v>26</v>
      </c>
      <c r="Q26" s="31">
        <v>330</v>
      </c>
      <c r="R26" t="str">
        <f>IF(B26="","",_xlfn.XLOOKUP(B26,DB!$A$2:$A$205,DB!$C$2:$C$205,"")&amp;"")</f>
        <v>Sector 1</v>
      </c>
      <c r="S26" t="str">
        <f>IF(B26="","",_xlfn.XLOOKUP(B26,DB!$A$2:$A$205,DB!$E$2:$E$205,""))</f>
        <v>Sector 4</v>
      </c>
      <c r="T26" t="str">
        <f>IF(B26="","",_xlfn.XLOOKUP(B26,DB!$A$2:$A$205,DB!$F$2:$F$205,""))</f>
        <v>VOMAR/XUDUN</v>
      </c>
      <c r="U26" t="str">
        <f>IF(B26="","",_xlfn.XLOOKUP(B26,DB!$A$2:$A$205,DB!$D$2:$D$205,""))</f>
        <v>MMID</v>
      </c>
      <c r="V26" t="str">
        <f>IF(B26="","",IF(OR(COUNTIF(M26,"????N?????W")&gt;0,COUNTIF(M26,"????N?????E")&gt;0,COUNTIF(M26,"????S?????W")&gt;0,COUNTIF(M26,"????S?????E")&gt;0),_xlfn.XLOOKUP(B26,DB!$A$2:$A$205,DB!$B$2:$B$205,""),M26))</f>
        <v>MMVA</v>
      </c>
      <c r="AF26" s="2">
        <v>0.58333333333333337</v>
      </c>
      <c r="AG26" t="s">
        <v>743</v>
      </c>
      <c r="AH26" s="17">
        <v>440</v>
      </c>
      <c r="AI26" s="17" cm="1">
        <f t="array" ref="AI26">SUMPRODUCT(--(IFERROR(HOUR(Flights_2026_09_3033343536373456[entry_hour]),-1)=HOUR(AF26)),--(IFERROR(Flights_2026_09_3033343536373456[entry_sector],"")=AG26),--(IFERROR(Flights_2026_09_3033343536373456[nfl],-1)&gt;=AH26),--(IFERROR(Flights_2026_09_3033343536373456[nfl],-1)&lt;=IF(AH26=450,450,AH26+9)))</f>
        <v>0</v>
      </c>
    </row>
    <row r="27" spans="1:35" x14ac:dyDescent="0.2">
      <c r="A27" s="29" t="s">
        <v>126</v>
      </c>
      <c r="B27" s="29" t="s">
        <v>86</v>
      </c>
      <c r="C27" s="29" t="s">
        <v>19</v>
      </c>
      <c r="D27" s="29" t="s">
        <v>53</v>
      </c>
      <c r="E27" s="29" t="s">
        <v>558</v>
      </c>
      <c r="F27" s="30">
        <v>46303.58520833333</v>
      </c>
      <c r="G27" s="29" t="s">
        <v>21</v>
      </c>
      <c r="H27" s="29" t="s">
        <v>3128</v>
      </c>
      <c r="I27" s="31">
        <v>350</v>
      </c>
      <c r="J27" s="29" t="s">
        <v>22</v>
      </c>
      <c r="K27" s="29" t="s">
        <v>23</v>
      </c>
      <c r="L27" s="31">
        <v>898</v>
      </c>
      <c r="M27" s="29" t="s">
        <v>98</v>
      </c>
      <c r="N27" s="30">
        <v>46303.536053240736</v>
      </c>
      <c r="O27" s="31">
        <v>350</v>
      </c>
      <c r="P27" s="29" t="s">
        <v>26</v>
      </c>
      <c r="Q27" s="31">
        <v>350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3033343536373456[entry_hour]),-1)=HOUR(AF27)),--(IFERROR(Flights_2026_09_3033343536373456[entry_sector],"")=AG27),--(IFERROR(Flights_2026_09_3033343536373456[nfl],-1)&gt;=AH27),--(IFERROR(Flights_2026_09_3033343536373456[nfl],-1)&lt;=IF(AH27=450,450,AH27+9)))</f>
        <v>0</v>
      </c>
    </row>
    <row r="28" spans="1:35" x14ac:dyDescent="0.2">
      <c r="A28" s="29" t="s">
        <v>3129</v>
      </c>
      <c r="B28" s="29" t="s">
        <v>57</v>
      </c>
      <c r="C28" s="29" t="s">
        <v>19</v>
      </c>
      <c r="D28" s="29" t="s">
        <v>76</v>
      </c>
      <c r="E28" s="29" t="s">
        <v>3130</v>
      </c>
      <c r="F28" s="30">
        <v>46303.587546296301</v>
      </c>
      <c r="G28" s="29" t="s">
        <v>21</v>
      </c>
      <c r="H28" s="29" t="s">
        <v>3131</v>
      </c>
      <c r="I28" s="31">
        <v>330</v>
      </c>
      <c r="J28" s="29" t="s">
        <v>22</v>
      </c>
      <c r="K28" s="29" t="s">
        <v>23</v>
      </c>
      <c r="L28" s="31">
        <v>875</v>
      </c>
      <c r="M28" s="29" t="s">
        <v>3132</v>
      </c>
      <c r="N28" s="30">
        <v>46303.540104166663</v>
      </c>
      <c r="O28" s="31">
        <v>320</v>
      </c>
      <c r="P28" s="29" t="s">
        <v>26</v>
      </c>
      <c r="Q28" s="31">
        <v>320</v>
      </c>
      <c r="R28" t="str">
        <f>IF(B28="","",_xlfn.XLOOKUP(B28,DB!$A$2:$A$205,DB!$C$2:$C$205,"")&amp;"")</f>
        <v>Sector 5</v>
      </c>
      <c r="S28" t="str">
        <f>IF(B28="","",_xlfn.XLOOKUP(B28,DB!$A$2:$A$205,DB!$E$2:$E$205,""))</f>
        <v>Sector 4</v>
      </c>
      <c r="T28" t="str">
        <f>IF(B28="","",_xlfn.XLOOKUP(B28,DB!$A$2:$A$205,DB!$F$2:$F$205,""))</f>
        <v>VOMAR/XUDUN</v>
      </c>
      <c r="U28" t="str">
        <f>IF(B28="","",_xlfn.XLOOKUP(B28,DB!$A$2:$A$205,DB!$D$2:$D$205,""))</f>
        <v>KZHU</v>
      </c>
      <c r="V28" t="str">
        <f>IF(B28="","",IF(OR(COUNTIF(M28,"????N?????W")&gt;0,COUNTIF(M28,"????N?????E")&gt;0,COUNTIF(M28,"????S?????W")&gt;0,COUNTIF(M28,"????S?????E")&gt;0),_xlfn.XLOOKUP(B28,DB!$A$2:$A$205,DB!$B$2:$B$205,""),M28))</f>
        <v>DUTNA</v>
      </c>
      <c r="AF28" s="2">
        <v>0.58333333333333337</v>
      </c>
      <c r="AG28" t="s">
        <v>744</v>
      </c>
      <c r="AH28" s="17">
        <v>200</v>
      </c>
      <c r="AI28" s="17" cm="1">
        <f t="array" ref="AI28">SUMPRODUCT(--(IFERROR(HOUR(Flights_2026_09_3033343536373456[entry_hour]),-1)=HOUR(AF28)),--(IFERROR(Flights_2026_09_3033343536373456[entry_sector],"")=AG28),--(IFERROR(Flights_2026_09_3033343536373456[nfl],-1)&gt;=AH28),--(IFERROR(Flights_2026_09_3033343536373456[nfl],-1)&lt;=IF(AH28=450,450,AH28+9)))</f>
        <v>0</v>
      </c>
    </row>
    <row r="29" spans="1:35" x14ac:dyDescent="0.2">
      <c r="A29" s="29" t="s">
        <v>125</v>
      </c>
      <c r="B29" s="29" t="s">
        <v>81</v>
      </c>
      <c r="C29" s="29" t="s">
        <v>19</v>
      </c>
      <c r="D29" s="29" t="s">
        <v>53</v>
      </c>
      <c r="E29" s="29" t="s">
        <v>700</v>
      </c>
      <c r="F29" s="30">
        <v>46303.590787037036</v>
      </c>
      <c r="G29" s="29" t="s">
        <v>21</v>
      </c>
      <c r="H29" s="29" t="s">
        <v>3133</v>
      </c>
      <c r="I29" s="31">
        <v>370</v>
      </c>
      <c r="J29" s="29" t="s">
        <v>22</v>
      </c>
      <c r="K29" s="29" t="s">
        <v>23</v>
      </c>
      <c r="L29" s="31">
        <v>851</v>
      </c>
      <c r="M29" s="29" t="s">
        <v>3134</v>
      </c>
      <c r="N29" s="30">
        <v>46303.543310185181</v>
      </c>
      <c r="O29" s="31">
        <v>370</v>
      </c>
      <c r="P29" s="29" t="s">
        <v>26</v>
      </c>
      <c r="Q29" s="31">
        <v>370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3033343536373456[entry_hour]),-1)=HOUR(AF29)),--(IFERROR(Flights_2026_09_3033343536373456[entry_sector],"")=AG29),--(IFERROR(Flights_2026_09_3033343536373456[nfl],-1)&gt;=AH29),--(IFERROR(Flights_2026_09_3033343536373456[nfl],-1)&lt;=IF(AH29=450,450,AH29+9)))</f>
        <v>0</v>
      </c>
    </row>
    <row r="30" spans="1:35" x14ac:dyDescent="0.2">
      <c r="A30" s="29" t="s">
        <v>496</v>
      </c>
      <c r="B30" s="29" t="s">
        <v>267</v>
      </c>
      <c r="C30" s="29" t="s">
        <v>19</v>
      </c>
      <c r="D30" s="29" t="s">
        <v>441</v>
      </c>
      <c r="E30" s="29"/>
      <c r="F30" s="30">
        <v>46303.591770833329</v>
      </c>
      <c r="G30" s="29" t="s">
        <v>28</v>
      </c>
      <c r="H30" s="29" t="s">
        <v>29</v>
      </c>
      <c r="I30" s="31">
        <v>15</v>
      </c>
      <c r="J30" s="29" t="s">
        <v>30</v>
      </c>
      <c r="K30" s="29" t="s">
        <v>31</v>
      </c>
      <c r="L30" s="31">
        <v>58</v>
      </c>
      <c r="M30" s="29" t="s">
        <v>267</v>
      </c>
      <c r="N30" s="30">
        <v>46303.581562499996</v>
      </c>
      <c r="O30" s="31">
        <v>0</v>
      </c>
      <c r="P30" s="29" t="s">
        <v>32</v>
      </c>
      <c r="Q30" s="31">
        <v>15</v>
      </c>
      <c r="R30" t="str">
        <f>IF(B30="","",_xlfn.XLOOKUP(B30,DB!$A$2:$A$205,DB!$C$2:$C$205,"")&amp;"")</f>
        <v>Sector 7</v>
      </c>
      <c r="S30" t="str">
        <f>IF(B30="","",_xlfn.XLOOKUP(B30,DB!$A$2:$A$205,DB!$E$2:$E$205,""))</f>
        <v>Sector 7</v>
      </c>
      <c r="T30" t="str">
        <f>IF(B30="","",_xlfn.XLOOKUP(B30,DB!$A$2:$A$205,DB!$F$2:$F$205,""))</f>
        <v>PAULE/SIGMA</v>
      </c>
      <c r="U30" t="str">
        <f>IF(B30="","",_xlfn.XLOOKUP(B30,DB!$A$2:$A$205,DB!$D$2:$D$205,""))</f>
        <v>MMID</v>
      </c>
      <c r="V30" t="str">
        <f>IF(B30="","",IF(OR(COUNTIF(M30,"????N?????W")&gt;0,COUNTIF(M30,"????N?????E")&gt;0,COUNTIF(M30,"????S?????W")&gt;0,COUNTIF(M30,"????S?????E")&gt;0),_xlfn.XLOOKUP(B30,DB!$A$2:$A$205,DB!$B$2:$B$205,""),M30))</f>
        <v>MMCZ</v>
      </c>
      <c r="AF30" s="2">
        <v>0.58333333333333337</v>
      </c>
      <c r="AG30" t="s">
        <v>744</v>
      </c>
      <c r="AH30" s="17">
        <v>220</v>
      </c>
      <c r="AI30" s="17" cm="1">
        <f t="array" ref="AI30">SUMPRODUCT(--(IFERROR(HOUR(Flights_2026_09_3033343536373456[entry_hour]),-1)=HOUR(AF30)),--(IFERROR(Flights_2026_09_3033343536373456[entry_sector],"")=AG30),--(IFERROR(Flights_2026_09_3033343536373456[nfl],-1)&gt;=AH30),--(IFERROR(Flights_2026_09_3033343536373456[nfl],-1)&lt;=IF(AH30=450,450,AH30+9)))</f>
        <v>4</v>
      </c>
    </row>
    <row r="31" spans="1:35" x14ac:dyDescent="0.2">
      <c r="A31" s="29" t="s">
        <v>139</v>
      </c>
      <c r="B31" s="29" t="s">
        <v>140</v>
      </c>
      <c r="C31" s="29" t="s">
        <v>19</v>
      </c>
      <c r="D31" s="29" t="s">
        <v>60</v>
      </c>
      <c r="E31" s="29" t="s">
        <v>879</v>
      </c>
      <c r="F31" s="30">
        <v>46303.599166666667</v>
      </c>
      <c r="G31" s="29" t="s">
        <v>28</v>
      </c>
      <c r="H31" s="29" t="s">
        <v>3135</v>
      </c>
      <c r="I31" s="31">
        <v>210</v>
      </c>
      <c r="J31" s="29" t="s">
        <v>22</v>
      </c>
      <c r="K31" s="29" t="s">
        <v>23</v>
      </c>
      <c r="L31" s="31">
        <v>306</v>
      </c>
      <c r="M31" s="29" t="s">
        <v>140</v>
      </c>
      <c r="N31" s="30">
        <v>46303.577083333337</v>
      </c>
      <c r="O31" s="31">
        <v>0</v>
      </c>
      <c r="P31" s="29" t="s">
        <v>26</v>
      </c>
      <c r="Q31" s="31">
        <v>70</v>
      </c>
      <c r="R31" t="str">
        <f>IF(B31="","",_xlfn.XLOOKUP(B31,DB!$A$2:$A$205,DB!$C$2:$C$205,"")&amp;"")</f>
        <v>Sector 4</v>
      </c>
      <c r="S31" t="str">
        <f>IF(B31="","",_xlfn.XLOOKUP(B31,DB!$A$2:$A$205,DB!$E$2:$E$205,""))</f>
        <v>Sector 4</v>
      </c>
      <c r="T31" t="str">
        <f>IF(B31="","",_xlfn.XLOOKUP(B31,DB!$A$2:$A$205,DB!$F$2:$F$205,""))</f>
        <v>VOMAR/XUDUN</v>
      </c>
      <c r="U31" t="str">
        <f>IF(B31="","",_xlfn.XLOOKUP(B31,DB!$A$2:$A$205,DB!$D$2:$D$205,""))</f>
        <v>MMID</v>
      </c>
      <c r="V31" t="str">
        <f>IF(B31="","",IF(OR(COUNTIF(M31,"????N?????W")&gt;0,COUNTIF(M31,"????N?????E")&gt;0,COUNTIF(M31,"????S?????W")&gt;0,COUNTIF(M31,"????S?????E")&gt;0),_xlfn.XLOOKUP(B31,DB!$A$2:$A$205,DB!$B$2:$B$205,""),M31))</f>
        <v>MMMD</v>
      </c>
      <c r="AF31" s="2">
        <v>0.58333333333333337</v>
      </c>
      <c r="AG31" t="s">
        <v>744</v>
      </c>
      <c r="AH31" s="17">
        <v>230</v>
      </c>
      <c r="AI31" s="17" cm="1">
        <f t="array" ref="AI31">SUMPRODUCT(--(IFERROR(HOUR(Flights_2026_09_3033343536373456[entry_hour]),-1)=HOUR(AF31)),--(IFERROR(Flights_2026_09_3033343536373456[entry_sector],"")=AG31),--(IFERROR(Flights_2026_09_3033343536373456[nfl],-1)&gt;=AH31),--(IFERROR(Flights_2026_09_3033343536373456[nfl],-1)&lt;=IF(AH31=450,450,AH31+9)))</f>
        <v>0</v>
      </c>
    </row>
    <row r="32" spans="1:35" x14ac:dyDescent="0.2">
      <c r="A32" s="29" t="s">
        <v>442</v>
      </c>
      <c r="B32" s="29" t="s">
        <v>86</v>
      </c>
      <c r="C32" s="29" t="s">
        <v>19</v>
      </c>
      <c r="D32" s="29" t="s">
        <v>41</v>
      </c>
      <c r="E32" s="29" t="s">
        <v>2841</v>
      </c>
      <c r="F32" s="30">
        <v>46303.602719907409</v>
      </c>
      <c r="G32" s="29" t="s">
        <v>21</v>
      </c>
      <c r="H32" s="29" t="s">
        <v>3136</v>
      </c>
      <c r="I32" s="31">
        <v>370</v>
      </c>
      <c r="J32" s="29" t="s">
        <v>22</v>
      </c>
      <c r="K32" s="29" t="s">
        <v>23</v>
      </c>
      <c r="L32" s="31">
        <v>903</v>
      </c>
      <c r="M32" s="29" t="s">
        <v>78</v>
      </c>
      <c r="N32" s="30">
        <v>46303.553703703699</v>
      </c>
      <c r="O32" s="31">
        <v>370</v>
      </c>
      <c r="P32" s="29" t="s">
        <v>26</v>
      </c>
      <c r="Q32" s="31">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3033343536373456[entry_hour]),-1)=HOUR(AF32)),--(IFERROR(Flights_2026_09_3033343536373456[entry_sector],"")=AG32),--(IFERROR(Flights_2026_09_3033343536373456[nfl],-1)&gt;=AH32),--(IFERROR(Flights_2026_09_3033343536373456[nfl],-1)&lt;=IF(AH32=450,450,AH32+9)))</f>
        <v>0</v>
      </c>
    </row>
    <row r="33" spans="1:35" x14ac:dyDescent="0.2">
      <c r="A33" s="29" t="s">
        <v>129</v>
      </c>
      <c r="B33" s="29" t="s">
        <v>65</v>
      </c>
      <c r="C33" s="29" t="s">
        <v>19</v>
      </c>
      <c r="D33" s="29" t="s">
        <v>50</v>
      </c>
      <c r="E33" s="29" t="s">
        <v>799</v>
      </c>
      <c r="F33" s="30">
        <v>46303.605046296296</v>
      </c>
      <c r="G33" s="29" t="s">
        <v>21</v>
      </c>
      <c r="H33" s="29" t="s">
        <v>3137</v>
      </c>
      <c r="I33" s="31">
        <v>350</v>
      </c>
      <c r="J33" s="29" t="s">
        <v>22</v>
      </c>
      <c r="K33" s="29" t="s">
        <v>23</v>
      </c>
      <c r="L33" s="31">
        <v>907</v>
      </c>
      <c r="M33" s="29" t="s">
        <v>78</v>
      </c>
      <c r="N33" s="30">
        <v>46303.555266203708</v>
      </c>
      <c r="O33" s="31">
        <v>350</v>
      </c>
      <c r="P33" s="29" t="s">
        <v>26</v>
      </c>
      <c r="Q33" s="31">
        <v>350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GOTAS</v>
      </c>
      <c r="AF33" s="2">
        <v>0.58333333333333337</v>
      </c>
      <c r="AG33" t="s">
        <v>744</v>
      </c>
      <c r="AH33" s="17">
        <v>250</v>
      </c>
      <c r="AI33" s="17" cm="1">
        <f t="array" ref="AI33">SUMPRODUCT(--(IFERROR(HOUR(Flights_2026_09_3033343536373456[entry_hour]),-1)=HOUR(AF33)),--(IFERROR(Flights_2026_09_3033343536373456[entry_sector],"")=AG33),--(IFERROR(Flights_2026_09_3033343536373456[nfl],-1)&gt;=AH33),--(IFERROR(Flights_2026_09_3033343536373456[nfl],-1)&lt;=IF(AH33=450,450,AH33+9)))</f>
        <v>0</v>
      </c>
    </row>
    <row r="34" spans="1:35" x14ac:dyDescent="0.2">
      <c r="A34" s="29" t="s">
        <v>130</v>
      </c>
      <c r="B34" s="29" t="s">
        <v>65</v>
      </c>
      <c r="C34" s="29" t="s">
        <v>19</v>
      </c>
      <c r="D34" s="29" t="s">
        <v>47</v>
      </c>
      <c r="E34" s="29" t="s">
        <v>3138</v>
      </c>
      <c r="F34" s="30">
        <v>46303.608657407407</v>
      </c>
      <c r="G34" s="29" t="s">
        <v>21</v>
      </c>
      <c r="H34" s="29" t="s">
        <v>3139</v>
      </c>
      <c r="I34" s="31">
        <v>370</v>
      </c>
      <c r="J34" s="29" t="s">
        <v>22</v>
      </c>
      <c r="K34" s="29" t="s">
        <v>23</v>
      </c>
      <c r="L34" s="31">
        <v>1045</v>
      </c>
      <c r="M34" s="29" t="s">
        <v>2988</v>
      </c>
      <c r="N34" s="30">
        <v>46303.552534722221</v>
      </c>
      <c r="O34" s="31">
        <v>370</v>
      </c>
      <c r="P34" s="29" t="s">
        <v>26</v>
      </c>
      <c r="Q34" s="31">
        <v>370</v>
      </c>
      <c r="R34" t="str">
        <f>IF(B34="","",_xlfn.XLOOKUP(B34,DB!$A$2:$A$205,DB!$C$2:$C$205,"")&amp;"")</f>
        <v>Sector 6</v>
      </c>
      <c r="S34" t="str">
        <f>IF(B34="","",_xlfn.XLOOKUP(B34,DB!$A$2:$A$205,DB!$E$2:$E$205,""))</f>
        <v>Sector 4</v>
      </c>
      <c r="T34" t="str">
        <f>IF(B34="","",_xlfn.XLOOKUP(B34,DB!$A$2:$A$205,DB!$F$2:$F$205,""))</f>
        <v>VOMAR/XUDUN</v>
      </c>
      <c r="U34" t="str">
        <f>IF(B34="","",_xlfn.XLOOKUP(B34,DB!$A$2:$A$205,DB!$D$2:$D$205,""))</f>
        <v>MMEX</v>
      </c>
      <c r="V34" t="str">
        <f>IF(B34="","",IF(OR(COUNTIF(M34,"????N?????W")&gt;0,COUNTIF(M34,"????N?????E")&gt;0,COUNTIF(M34,"????S?????W")&gt;0,COUNTIF(M34,"????S?????E")&gt;0),_xlfn.XLOOKUP(B34,DB!$A$2:$A$205,DB!$B$2:$B$205,""),M34))</f>
        <v>ELOGO</v>
      </c>
      <c r="AF34" s="2">
        <v>0.58333333333333337</v>
      </c>
      <c r="AG34" t="s">
        <v>744</v>
      </c>
      <c r="AH34" s="17">
        <v>260</v>
      </c>
      <c r="AI34" s="17" cm="1">
        <f t="array" ref="AI34">SUMPRODUCT(--(IFERROR(HOUR(Flights_2026_09_3033343536373456[entry_hour]),-1)=HOUR(AF34)),--(IFERROR(Flights_2026_09_3033343536373456[entry_sector],"")=AG34),--(IFERROR(Flights_2026_09_3033343536373456[nfl],-1)&gt;=AH34),--(IFERROR(Flights_2026_09_3033343536373456[nfl],-1)&lt;=IF(AH34=450,450,AH34+9)))</f>
        <v>0</v>
      </c>
    </row>
    <row r="35" spans="1:35" x14ac:dyDescent="0.2">
      <c r="A35" s="29" t="s">
        <v>132</v>
      </c>
      <c r="B35" s="29" t="s">
        <v>81</v>
      </c>
      <c r="C35" s="29" t="s">
        <v>19</v>
      </c>
      <c r="D35" s="29" t="s">
        <v>53</v>
      </c>
      <c r="E35" s="29" t="s">
        <v>127</v>
      </c>
      <c r="F35" s="30">
        <v>46303.610787037032</v>
      </c>
      <c r="G35" s="29" t="s">
        <v>21</v>
      </c>
      <c r="H35" s="29" t="s">
        <v>3140</v>
      </c>
      <c r="I35" s="31">
        <v>370</v>
      </c>
      <c r="J35" s="29" t="s">
        <v>22</v>
      </c>
      <c r="K35" s="29" t="s">
        <v>23</v>
      </c>
      <c r="L35" s="31">
        <v>848</v>
      </c>
      <c r="M35" s="29" t="s">
        <v>2214</v>
      </c>
      <c r="N35" s="30">
        <v>46303.565196759257</v>
      </c>
      <c r="O35" s="31">
        <v>370</v>
      </c>
      <c r="P35" s="29" t="s">
        <v>26</v>
      </c>
      <c r="Q35" s="31">
        <v>370</v>
      </c>
      <c r="R35" t="str">
        <f>IF(B35="","",_xlfn.XLOOKUP(B35,DB!$A$2:$A$205,DB!$C$2:$C$205,"")&amp;"")</f>
        <v>Sector 5</v>
      </c>
      <c r="S35" t="str">
        <f>IF(B35="","",_xlfn.XLOOKUP(B35,DB!$A$2:$A$205,DB!$E$2:$E$205,""))</f>
        <v>Sector 4</v>
      </c>
      <c r="T35" t="str">
        <f>IF(B35="","",_xlfn.XLOOKUP(B35,DB!$A$2:$A$205,DB!$F$2:$F$205,""))</f>
        <v>VOMAR/XUDUN</v>
      </c>
      <c r="U35" t="str">
        <f>IF(B35="","",_xlfn.XLOOKUP(B35,DB!$A$2:$A$205,DB!$D$2:$D$205,""))</f>
        <v>MMTY</v>
      </c>
      <c r="V35" t="str">
        <f>IF(B35="","",IF(OR(COUNTIF(M35,"????N?????W")&gt;0,COUNTIF(M35,"????N?????E")&gt;0,COUNTIF(M35,"????S?????W")&gt;0,COUNTIF(M35,"????S?????E")&gt;0),_xlfn.XLOOKUP(B35,DB!$A$2:$A$205,DB!$B$2:$B$205,""),M35))</f>
        <v>MATOL</v>
      </c>
      <c r="AF35" s="2">
        <v>0.58333333333333337</v>
      </c>
      <c r="AG35" t="s">
        <v>744</v>
      </c>
      <c r="AH35" s="17">
        <v>270</v>
      </c>
      <c r="AI35" s="17" cm="1">
        <f t="array" ref="AI35">SUMPRODUCT(--(IFERROR(HOUR(Flights_2026_09_3033343536373456[entry_hour]),-1)=HOUR(AF35)),--(IFERROR(Flights_2026_09_3033343536373456[entry_sector],"")=AG35),--(IFERROR(Flights_2026_09_3033343536373456[nfl],-1)&gt;=AH35),--(IFERROR(Flights_2026_09_3033343536373456[nfl],-1)&lt;=IF(AH35=450,450,AH35+9)))</f>
        <v>0</v>
      </c>
    </row>
    <row r="36" spans="1:35" x14ac:dyDescent="0.2">
      <c r="A36" s="29" t="s">
        <v>376</v>
      </c>
      <c r="B36" s="29" t="s">
        <v>49</v>
      </c>
      <c r="C36" s="29" t="s">
        <v>19</v>
      </c>
      <c r="D36" s="29" t="s">
        <v>107</v>
      </c>
      <c r="E36" s="29" t="s">
        <v>3141</v>
      </c>
      <c r="F36" s="30">
        <v>46303.612685185188</v>
      </c>
      <c r="G36" s="29" t="s">
        <v>21</v>
      </c>
      <c r="H36" s="29" t="s">
        <v>3142</v>
      </c>
      <c r="I36" s="31">
        <v>360</v>
      </c>
      <c r="J36" s="29" t="s">
        <v>22</v>
      </c>
      <c r="K36" s="29" t="s">
        <v>23</v>
      </c>
      <c r="L36" s="31">
        <v>194</v>
      </c>
      <c r="M36" s="29" t="s">
        <v>37</v>
      </c>
      <c r="N36" s="30">
        <v>46303.597002314811</v>
      </c>
      <c r="O36" s="31">
        <v>193</v>
      </c>
      <c r="P36" s="29" t="s">
        <v>26</v>
      </c>
      <c r="Q36" s="31">
        <v>220</v>
      </c>
      <c r="R36" t="str">
        <f>IF(B36="","",_xlfn.XLOOKUP(B36,DB!$A$2:$A$205,DB!$C$2:$C$205,"")&amp;"")</f>
        <v>Sector 3</v>
      </c>
      <c r="S36" t="str">
        <f>IF(B36="","",_xlfn.XLOOKUP(B36,DB!$A$2:$A$205,DB!$E$2:$E$205,""))</f>
        <v>Sector 3</v>
      </c>
      <c r="T36" t="str">
        <f>IF(B36="","",_xlfn.XLOOKUP(B36,DB!$A$2:$A$205,DB!$F$2:$F$205,""))</f>
        <v>NOSAT</v>
      </c>
      <c r="U36" t="str">
        <f>IF(B36="","",_xlfn.XLOOKUP(B36,DB!$A$2:$A$205,DB!$D$2:$D$205,""))</f>
        <v>KZHU</v>
      </c>
      <c r="V36" t="str">
        <f>IF(B36="","",IF(OR(COUNTIF(M36,"????N?????W")&gt;0,COUNTIF(M36,"????N?????E")&gt;0,COUNTIF(M36,"????S?????W")&gt;0,COUNTIF(M36,"????S?????E")&gt;0),_xlfn.XLOOKUP(B36,DB!$A$2:$A$205,DB!$B$2:$B$205,""),M36))</f>
        <v>NOSAT</v>
      </c>
      <c r="AF36" s="2">
        <v>0.58333333333333337</v>
      </c>
      <c r="AG36" t="s">
        <v>744</v>
      </c>
      <c r="AH36" s="17">
        <v>280</v>
      </c>
      <c r="AI36" s="17" cm="1">
        <f t="array" ref="AI36">SUMPRODUCT(--(IFERROR(HOUR(Flights_2026_09_3033343536373456[entry_hour]),-1)=HOUR(AF36)),--(IFERROR(Flights_2026_09_3033343536373456[entry_sector],"")=AG36),--(IFERROR(Flights_2026_09_3033343536373456[nfl],-1)&gt;=AH36),--(IFERROR(Flights_2026_09_3033343536373456[nfl],-1)&lt;=IF(AH36=450,450,AH36+9)))</f>
        <v>0</v>
      </c>
    </row>
    <row r="37" spans="1:35" x14ac:dyDescent="0.2">
      <c r="A37" s="29" t="s">
        <v>137</v>
      </c>
      <c r="B37" s="29" t="s">
        <v>52</v>
      </c>
      <c r="C37" s="29" t="s">
        <v>19</v>
      </c>
      <c r="D37" s="29" t="s">
        <v>53</v>
      </c>
      <c r="E37" s="29" t="s">
        <v>2246</v>
      </c>
      <c r="F37" s="30">
        <v>46303.614074074074</v>
      </c>
      <c r="G37" s="29" t="s">
        <v>28</v>
      </c>
      <c r="H37" s="29" t="s">
        <v>3143</v>
      </c>
      <c r="I37" s="31">
        <v>370</v>
      </c>
      <c r="J37" s="29" t="s">
        <v>22</v>
      </c>
      <c r="K37" s="29" t="s">
        <v>23</v>
      </c>
      <c r="L37" s="31">
        <v>901</v>
      </c>
      <c r="M37" s="29" t="s">
        <v>78</v>
      </c>
      <c r="N37" s="30">
        <v>46303.565439814818</v>
      </c>
      <c r="O37" s="31">
        <v>370</v>
      </c>
      <c r="P37" s="29" t="s">
        <v>26</v>
      </c>
      <c r="Q37" s="31">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3033343536373456[entry_hour]),-1)=HOUR(AF37)),--(IFERROR(Flights_2026_09_3033343536373456[entry_sector],"")=AG37),--(IFERROR(Flights_2026_09_3033343536373456[nfl],-1)&gt;=AH37),--(IFERROR(Flights_2026_09_3033343536373456[nfl],-1)&lt;=IF(AH37=450,450,AH37+9)))</f>
        <v>0</v>
      </c>
    </row>
    <row r="38" spans="1:35" x14ac:dyDescent="0.2">
      <c r="A38" s="29" t="s">
        <v>3144</v>
      </c>
      <c r="B38" s="29" t="s">
        <v>208</v>
      </c>
      <c r="C38" s="29" t="s">
        <v>19</v>
      </c>
      <c r="D38" s="29" t="s">
        <v>76</v>
      </c>
      <c r="E38" s="29" t="s">
        <v>3145</v>
      </c>
      <c r="F38" s="30">
        <v>46303.615775462968</v>
      </c>
      <c r="G38" s="29" t="s">
        <v>21</v>
      </c>
      <c r="H38" s="29" t="s">
        <v>3146</v>
      </c>
      <c r="I38" s="31">
        <v>340</v>
      </c>
      <c r="J38" s="29" t="s">
        <v>22</v>
      </c>
      <c r="K38" s="29" t="s">
        <v>23</v>
      </c>
      <c r="L38" s="31">
        <v>164</v>
      </c>
      <c r="M38" s="29" t="s">
        <v>37</v>
      </c>
      <c r="N38" s="30">
        <v>46303.601678240739</v>
      </c>
      <c r="O38" s="31">
        <v>279</v>
      </c>
      <c r="P38" s="29" t="s">
        <v>26</v>
      </c>
      <c r="Q38" s="31">
        <v>220</v>
      </c>
      <c r="R38" t="str">
        <f>IF(B38="","",_xlfn.XLOOKUP(B38,DB!$A$2:$A$205,DB!$C$2:$C$205,"")&amp;"")</f>
        <v>Sector 3</v>
      </c>
      <c r="S38" t="str">
        <f>IF(B38="","",_xlfn.XLOOKUP(B38,DB!$A$2:$A$205,DB!$E$2:$E$205,""))</f>
        <v>Sector 3</v>
      </c>
      <c r="T38" t="str">
        <f>IF(B38="","",_xlfn.XLOOKUP(B38,DB!$A$2:$A$205,DB!$F$2:$F$205,""))</f>
        <v>NOSAT</v>
      </c>
      <c r="U38" t="str">
        <f>IF(B38="","",_xlfn.XLOOKUP(B38,DB!$A$2:$A$205,DB!$D$2:$D$205,""))</f>
        <v>KZHU</v>
      </c>
      <c r="V38" t="str">
        <f>IF(B38="","",IF(OR(COUNTIF(M38,"????N?????W")&gt;0,COUNTIF(M38,"????N?????E")&gt;0,COUNTIF(M38,"????S?????W")&gt;0,COUNTIF(M38,"????S?????E")&gt;0),_xlfn.XLOOKUP(B38,DB!$A$2:$A$205,DB!$B$2:$B$205,""),M38))</f>
        <v>NOSAT</v>
      </c>
      <c r="AF38" s="2">
        <v>0.58333333333333337</v>
      </c>
      <c r="AG38" t="s">
        <v>744</v>
      </c>
      <c r="AH38" s="17">
        <v>300</v>
      </c>
      <c r="AI38" s="17" cm="1">
        <f t="array" ref="AI38">SUMPRODUCT(--(IFERROR(HOUR(Flights_2026_09_3033343536373456[entry_hour]),-1)=HOUR(AF38)),--(IFERROR(Flights_2026_09_3033343536373456[entry_sector],"")=AG38),--(IFERROR(Flights_2026_09_3033343536373456[nfl],-1)&gt;=AH38),--(IFERROR(Flights_2026_09_3033343536373456[nfl],-1)&lt;=IF(AH38=450,450,AH38+9)))</f>
        <v>0</v>
      </c>
    </row>
    <row r="39" spans="1:35" x14ac:dyDescent="0.2">
      <c r="A39" s="29" t="s">
        <v>3147</v>
      </c>
      <c r="B39" s="29" t="s">
        <v>472</v>
      </c>
      <c r="C39" s="29" t="s">
        <v>19</v>
      </c>
      <c r="D39" s="29" t="s">
        <v>76</v>
      </c>
      <c r="E39" s="29" t="s">
        <v>2639</v>
      </c>
      <c r="F39" s="30">
        <v>46303.617881944447</v>
      </c>
      <c r="G39" s="29" t="s">
        <v>21</v>
      </c>
      <c r="H39" s="29" t="s">
        <v>3148</v>
      </c>
      <c r="I39" s="31">
        <v>340</v>
      </c>
      <c r="J39" s="29" t="s">
        <v>22</v>
      </c>
      <c r="K39" s="29" t="s">
        <v>23</v>
      </c>
      <c r="L39" s="31">
        <v>161</v>
      </c>
      <c r="M39" s="29" t="s">
        <v>37</v>
      </c>
      <c r="N39" s="30">
        <v>46303.603888888887</v>
      </c>
      <c r="O39" s="31">
        <v>266</v>
      </c>
      <c r="P39" s="29" t="s">
        <v>26</v>
      </c>
      <c r="Q39" s="31">
        <v>220</v>
      </c>
      <c r="R39" t="str">
        <f>IF(B39="","",_xlfn.XLOOKUP(B39,DB!$A$2:$A$205,DB!$C$2:$C$205,"")&amp;"")</f>
        <v>Sector 5</v>
      </c>
      <c r="S39" t="str">
        <f>IF(B39="","",_xlfn.XLOOKUP(B39,DB!$A$2:$A$205,DB!$E$2:$E$205,""))</f>
        <v>Sector 4</v>
      </c>
      <c r="T39" t="str">
        <f>IF(B39="","",_xlfn.XLOOKUP(B39,DB!$A$2:$A$205,DB!$F$2:$F$205,""))</f>
        <v>VOMAR/XUDUN</v>
      </c>
      <c r="U39" t="str">
        <f>IF(B39="","",_xlfn.XLOOKUP(B39,DB!$A$2:$A$205,DB!$D$2:$D$205,""))</f>
        <v>KZHU</v>
      </c>
      <c r="V39" t="str">
        <f>IF(B39="","",IF(OR(COUNTIF(M39,"????N?????W")&gt;0,COUNTIF(M39,"????N?????E")&gt;0,COUNTIF(M39,"????S?????W")&gt;0,COUNTIF(M39,"????S?????E")&gt;0),_xlfn.XLOOKUP(B39,DB!$A$2:$A$205,DB!$B$2:$B$205,""),M39))</f>
        <v>NOSAT</v>
      </c>
      <c r="AF39" s="2">
        <v>0.58333333333333337</v>
      </c>
      <c r="AG39" t="s">
        <v>744</v>
      </c>
      <c r="AH39" s="17">
        <v>310</v>
      </c>
      <c r="AI39" s="17" cm="1">
        <f t="array" ref="AI39">SUMPRODUCT(--(IFERROR(HOUR(Flights_2026_09_3033343536373456[entry_hour]),-1)=HOUR(AF39)),--(IFERROR(Flights_2026_09_3033343536373456[entry_sector],"")=AG39),--(IFERROR(Flights_2026_09_3033343536373456[nfl],-1)&gt;=AH39),--(IFERROR(Flights_2026_09_3033343536373456[nfl],-1)&lt;=IF(AH39=450,450,AH39+9)))</f>
        <v>0</v>
      </c>
    </row>
    <row r="40" spans="1:35" x14ac:dyDescent="0.2">
      <c r="A40" s="29" t="s">
        <v>134</v>
      </c>
      <c r="B40" s="29" t="s">
        <v>75</v>
      </c>
      <c r="C40" s="29" t="s">
        <v>19</v>
      </c>
      <c r="D40" s="29" t="s">
        <v>41</v>
      </c>
      <c r="E40" s="29" t="s">
        <v>676</v>
      </c>
      <c r="F40" s="30">
        <v>46303.621585648143</v>
      </c>
      <c r="G40" s="29" t="s">
        <v>28</v>
      </c>
      <c r="H40" s="29" t="s">
        <v>3149</v>
      </c>
      <c r="I40" s="31">
        <v>370</v>
      </c>
      <c r="J40" s="29" t="s">
        <v>22</v>
      </c>
      <c r="K40" s="29" t="s">
        <v>23</v>
      </c>
      <c r="L40" s="31">
        <v>1051</v>
      </c>
      <c r="M40" s="29" t="s">
        <v>3150</v>
      </c>
      <c r="N40" s="30">
        <v>46303.564328703702</v>
      </c>
      <c r="O40" s="31">
        <v>370</v>
      </c>
      <c r="P40" s="29" t="s">
        <v>26</v>
      </c>
      <c r="Q40" s="31">
        <v>370</v>
      </c>
      <c r="R40" t="str">
        <f>IF(B40="","",_xlfn.XLOOKUP(B40,DB!$A$2:$A$205,DB!$C$2:$C$205,"")&amp;"")</f>
        <v>Sector 5</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LIDAM</v>
      </c>
      <c r="AF40" s="2">
        <v>0.58333333333333337</v>
      </c>
      <c r="AG40" t="s">
        <v>744</v>
      </c>
      <c r="AH40" s="17">
        <v>320</v>
      </c>
      <c r="AI40" s="17" cm="1">
        <f t="array" ref="AI40">SUMPRODUCT(--(IFERROR(HOUR(Flights_2026_09_3033343536373456[entry_hour]),-1)=HOUR(AF40)),--(IFERROR(Flights_2026_09_3033343536373456[entry_sector],"")=AG40),--(IFERROR(Flights_2026_09_3033343536373456[nfl],-1)&gt;=AH40),--(IFERROR(Flights_2026_09_3033343536373456[nfl],-1)&lt;=IF(AH40=450,450,AH40+9)))</f>
        <v>0</v>
      </c>
    </row>
    <row r="41" spans="1:35" x14ac:dyDescent="0.2">
      <c r="A41" s="29" t="s">
        <v>447</v>
      </c>
      <c r="B41" s="29" t="s">
        <v>175</v>
      </c>
      <c r="C41" s="29" t="s">
        <v>19</v>
      </c>
      <c r="D41" s="29" t="s">
        <v>76</v>
      </c>
      <c r="E41" s="29" t="s">
        <v>3151</v>
      </c>
      <c r="F41" s="30">
        <v>46303.622916666667</v>
      </c>
      <c r="G41" s="29" t="s">
        <v>21</v>
      </c>
      <c r="H41" s="29" t="s">
        <v>3152</v>
      </c>
      <c r="I41" s="31">
        <v>320</v>
      </c>
      <c r="J41" s="29" t="s">
        <v>22</v>
      </c>
      <c r="K41" s="29" t="s">
        <v>23</v>
      </c>
      <c r="L41" s="31">
        <v>177</v>
      </c>
      <c r="M41" s="29" t="s">
        <v>37</v>
      </c>
      <c r="N41" s="30">
        <v>46303.607581018514</v>
      </c>
      <c r="O41" s="31">
        <v>219</v>
      </c>
      <c r="P41" s="29" t="s">
        <v>26</v>
      </c>
      <c r="Q41" s="31">
        <v>220</v>
      </c>
      <c r="R41" t="str">
        <f>IF(B41="","",_xlfn.XLOOKUP(B41,DB!$A$2:$A$205,DB!$C$2:$C$205,"")&amp;"")</f>
        <v>Sector 3</v>
      </c>
      <c r="S41" t="str">
        <f>IF(B41="","",_xlfn.XLOOKUP(B41,DB!$A$2:$A$205,DB!$E$2:$E$205,""))</f>
        <v>Sector 3</v>
      </c>
      <c r="T41" t="str">
        <f>IF(B41="","",_xlfn.XLOOKUP(B41,DB!$A$2:$A$205,DB!$F$2:$F$205,""))</f>
        <v>NOSAT</v>
      </c>
      <c r="U41" t="str">
        <f>IF(B41="","",_xlfn.XLOOKUP(B41,DB!$A$2:$A$205,DB!$D$2:$D$205,""))</f>
        <v>KZHU</v>
      </c>
      <c r="V41" t="str">
        <f>IF(B41="","",IF(OR(COUNTIF(M41,"????N?????W")&gt;0,COUNTIF(M41,"????N?????E")&gt;0,COUNTIF(M41,"????S?????W")&gt;0,COUNTIF(M41,"????S?????E")&gt;0),_xlfn.XLOOKUP(B41,DB!$A$2:$A$205,DB!$B$2:$B$205,""),M41))</f>
        <v>NOSAT</v>
      </c>
      <c r="AF41" s="2">
        <v>0.58333333333333337</v>
      </c>
      <c r="AG41" t="s">
        <v>744</v>
      </c>
      <c r="AH41" s="17">
        <v>330</v>
      </c>
      <c r="AI41" s="17" cm="1">
        <f t="array" ref="AI41">SUMPRODUCT(--(IFERROR(HOUR(Flights_2026_09_3033343536373456[entry_hour]),-1)=HOUR(AF41)),--(IFERROR(Flights_2026_09_3033343536373456[entry_sector],"")=AG41),--(IFERROR(Flights_2026_09_3033343536373456[nfl],-1)&gt;=AH41),--(IFERROR(Flights_2026_09_3033343536373456[nfl],-1)&lt;=IF(AH41=450,450,AH41+9)))</f>
        <v>0</v>
      </c>
    </row>
    <row r="42" spans="1:35" x14ac:dyDescent="0.2">
      <c r="A42" s="29" t="s">
        <v>146</v>
      </c>
      <c r="B42" s="29" t="s">
        <v>89</v>
      </c>
      <c r="C42" s="29" t="s">
        <v>19</v>
      </c>
      <c r="D42" s="29" t="s">
        <v>47</v>
      </c>
      <c r="E42" s="29" t="s">
        <v>928</v>
      </c>
      <c r="F42" s="30">
        <v>46303.624884259261</v>
      </c>
      <c r="G42" s="29" t="s">
        <v>21</v>
      </c>
      <c r="H42" s="29" t="s">
        <v>3153</v>
      </c>
      <c r="I42" s="31">
        <v>340</v>
      </c>
      <c r="J42" s="29" t="s">
        <v>22</v>
      </c>
      <c r="K42" s="29" t="s">
        <v>23</v>
      </c>
      <c r="L42" s="31">
        <v>222</v>
      </c>
      <c r="M42" s="29" t="s">
        <v>3154</v>
      </c>
      <c r="N42" s="30">
        <v>46303.606412037036</v>
      </c>
      <c r="O42" s="31">
        <v>150</v>
      </c>
      <c r="P42" s="29" t="s">
        <v>26</v>
      </c>
      <c r="Q42" s="31">
        <v>360</v>
      </c>
      <c r="R42" t="str">
        <f>IF(B42="","",_xlfn.XLOOKUP(B42,DB!$A$2:$A$205,DB!$C$2:$C$205,"")&amp;"")</f>
        <v>Sector 7</v>
      </c>
      <c r="S42" t="str">
        <f>IF(B42="","",_xlfn.XLOOKUP(B42,DB!$A$2:$A$205,DB!$E$2:$E$205,""))</f>
        <v>Sector 7</v>
      </c>
      <c r="T42" t="str">
        <f>IF(B42="","",_xlfn.XLOOKUP(B42,DB!$A$2:$A$205,DB!$F$2:$F$205,""))</f>
        <v>PAULE/SIGMA</v>
      </c>
      <c r="U42" t="str">
        <f>IF(B42="","",_xlfn.XLOOKUP(B42,DB!$A$2:$A$205,DB!$D$2:$D$205,""))</f>
        <v>MHCC</v>
      </c>
      <c r="V42" t="str">
        <f>IF(B42="","",IF(OR(COUNTIF(M42,"????N?????W")&gt;0,COUNTIF(M42,"????N?????E")&gt;0,COUNTIF(M42,"????S?????W")&gt;0,COUNTIF(M42,"????S?????E")&gt;0),_xlfn.XLOOKUP(B42,DB!$A$2:$A$205,DB!$B$2:$B$205,""),M42))</f>
        <v>SIGMA</v>
      </c>
      <c r="AF42" s="2">
        <v>0.58333333333333337</v>
      </c>
      <c r="AG42" t="s">
        <v>744</v>
      </c>
      <c r="AH42" s="17">
        <v>340</v>
      </c>
      <c r="AI42" s="17" cm="1">
        <f t="array" ref="AI42">SUMPRODUCT(--(IFERROR(HOUR(Flights_2026_09_3033343536373456[entry_hour]),-1)=HOUR(AF42)),--(IFERROR(Flights_2026_09_3033343536373456[entry_sector],"")=AG42),--(IFERROR(Flights_2026_09_3033343536373456[nfl],-1)&gt;=AH42),--(IFERROR(Flights_2026_09_3033343536373456[nfl],-1)&lt;=IF(AH42=450,450,AH42+9)))</f>
        <v>0</v>
      </c>
    </row>
    <row r="43" spans="1:35" x14ac:dyDescent="0.2">
      <c r="A43" s="29" t="s">
        <v>153</v>
      </c>
      <c r="B43" s="29" t="s">
        <v>154</v>
      </c>
      <c r="C43" s="29" t="s">
        <v>19</v>
      </c>
      <c r="D43" s="29" t="s">
        <v>53</v>
      </c>
      <c r="E43" s="29" t="s">
        <v>138</v>
      </c>
      <c r="F43" s="30">
        <v>46303.628460648149</v>
      </c>
      <c r="G43" s="29" t="s">
        <v>21</v>
      </c>
      <c r="H43" s="29" t="s">
        <v>3155</v>
      </c>
      <c r="I43" s="31">
        <v>350</v>
      </c>
      <c r="J43" s="29" t="s">
        <v>22</v>
      </c>
      <c r="K43" s="29" t="s">
        <v>23</v>
      </c>
      <c r="L43" s="31">
        <v>790</v>
      </c>
      <c r="M43" s="29" t="s">
        <v>1032</v>
      </c>
      <c r="N43" s="30">
        <v>46303.584502314814</v>
      </c>
      <c r="O43" s="31">
        <v>350</v>
      </c>
      <c r="P43" s="29" t="s">
        <v>26</v>
      </c>
      <c r="Q43" s="31">
        <v>350</v>
      </c>
      <c r="R43" t="str">
        <f>IF(B43="","",_xlfn.XLOOKUP(B43,DB!$A$2:$A$205,DB!$C$2:$C$205,"")&amp;"")</f>
        <v>Sector 5</v>
      </c>
      <c r="S43" t="str">
        <f>IF(B43="","",_xlfn.XLOOKUP(B43,DB!$A$2:$A$205,DB!$E$2:$E$205,""))</f>
        <v>Sector 4</v>
      </c>
      <c r="T43" t="str">
        <f>IF(B43="","",_xlfn.XLOOKUP(B43,DB!$A$2:$A$205,DB!$F$2:$F$205,""))</f>
        <v>VOMAR/XUDUN</v>
      </c>
      <c r="U43" t="str">
        <f>IF(B43="","",_xlfn.XLOOKUP(B43,DB!$A$2:$A$205,DB!$D$2:$D$205,""))</f>
        <v>MMTY</v>
      </c>
      <c r="V43" t="str">
        <f>IF(B43="","",IF(OR(COUNTIF(M43,"????N?????W")&gt;0,COUNTIF(M43,"????N?????E")&gt;0,COUNTIF(M43,"????S?????W")&gt;0,COUNTIF(M43,"????S?????E")&gt;0),_xlfn.XLOOKUP(B43,DB!$A$2:$A$205,DB!$B$2:$B$205,""),M43))</f>
        <v>MATOL</v>
      </c>
      <c r="AF43" s="2">
        <v>0.58333333333333337</v>
      </c>
      <c r="AG43" t="s">
        <v>744</v>
      </c>
      <c r="AH43" s="17">
        <v>350</v>
      </c>
      <c r="AI43" s="17" cm="1">
        <f t="array" ref="AI43">SUMPRODUCT(--(IFERROR(HOUR(Flights_2026_09_3033343536373456[entry_hour]),-1)=HOUR(AF43)),--(IFERROR(Flights_2026_09_3033343536373456[entry_sector],"")=AG43),--(IFERROR(Flights_2026_09_3033343536373456[nfl],-1)&gt;=AH43),--(IFERROR(Flights_2026_09_3033343536373456[nfl],-1)&lt;=IF(AH43=450,450,AH43+9)))</f>
        <v>1</v>
      </c>
    </row>
    <row r="44" spans="1:35" x14ac:dyDescent="0.2">
      <c r="A44" s="29" t="s">
        <v>142</v>
      </c>
      <c r="B44" s="29" t="s">
        <v>49</v>
      </c>
      <c r="C44" s="29" t="s">
        <v>19</v>
      </c>
      <c r="D44" s="29" t="s">
        <v>50</v>
      </c>
      <c r="E44" s="29" t="s">
        <v>2259</v>
      </c>
      <c r="F44" s="30">
        <v>46303.629733796297</v>
      </c>
      <c r="G44" s="29" t="s">
        <v>21</v>
      </c>
      <c r="H44" s="29" t="s">
        <v>3156</v>
      </c>
      <c r="I44" s="31">
        <v>320</v>
      </c>
      <c r="J44" s="29" t="s">
        <v>22</v>
      </c>
      <c r="K44" s="29" t="s">
        <v>23</v>
      </c>
      <c r="L44" s="31">
        <v>170</v>
      </c>
      <c r="M44" s="29" t="s">
        <v>37</v>
      </c>
      <c r="N44" s="30">
        <v>46303.614317129628</v>
      </c>
      <c r="O44" s="31">
        <v>237</v>
      </c>
      <c r="P44" s="29" t="s">
        <v>26</v>
      </c>
      <c r="Q44" s="31">
        <v>220</v>
      </c>
      <c r="R44" t="str">
        <f>IF(B44="","",_xlfn.XLOOKUP(B44,DB!$A$2:$A$205,DB!$C$2:$C$205,"")&amp;"")</f>
        <v>Sector 3</v>
      </c>
      <c r="S44" t="str">
        <f>IF(B44="","",_xlfn.XLOOKUP(B44,DB!$A$2:$A$205,DB!$E$2:$E$205,""))</f>
        <v>Sector 3</v>
      </c>
      <c r="T44" t="str">
        <f>IF(B44="","",_xlfn.XLOOKUP(B44,DB!$A$2:$A$205,DB!$F$2:$F$205,""))</f>
        <v>NOSAT</v>
      </c>
      <c r="U44" t="str">
        <f>IF(B44="","",_xlfn.XLOOKUP(B44,DB!$A$2:$A$205,DB!$D$2:$D$205,""))</f>
        <v>KZHU</v>
      </c>
      <c r="V44" t="str">
        <f>IF(B44="","",IF(OR(COUNTIF(M44,"????N?????W")&gt;0,COUNTIF(M44,"????N?????E")&gt;0,COUNTIF(M44,"????S?????W")&gt;0,COUNTIF(M44,"????S?????E")&gt;0),_xlfn.XLOOKUP(B44,DB!$A$2:$A$205,DB!$B$2:$B$205,""),M44))</f>
        <v>NOSAT</v>
      </c>
      <c r="AF44" s="2">
        <v>0.58333333333333337</v>
      </c>
      <c r="AG44" t="s">
        <v>744</v>
      </c>
      <c r="AH44" s="17">
        <v>360</v>
      </c>
      <c r="AI44" s="17" cm="1">
        <f t="array" ref="AI44">SUMPRODUCT(--(IFERROR(HOUR(Flights_2026_09_3033343536373456[entry_hour]),-1)=HOUR(AF44)),--(IFERROR(Flights_2026_09_3033343536373456[entry_sector],"")=AG44),--(IFERROR(Flights_2026_09_3033343536373456[nfl],-1)&gt;=AH44),--(IFERROR(Flights_2026_09_3033343536373456[nfl],-1)&lt;=IF(AH44=450,450,AH44+9)))</f>
        <v>0</v>
      </c>
    </row>
    <row r="45" spans="1:35" x14ac:dyDescent="0.2">
      <c r="A45" s="29" t="s">
        <v>151</v>
      </c>
      <c r="B45" s="29" t="s">
        <v>65</v>
      </c>
      <c r="C45" s="29" t="s">
        <v>19</v>
      </c>
      <c r="D45" s="29" t="s">
        <v>50</v>
      </c>
      <c r="E45" s="29" t="s">
        <v>80</v>
      </c>
      <c r="F45" s="30">
        <v>46303.631354166668</v>
      </c>
      <c r="G45" s="29" t="s">
        <v>21</v>
      </c>
      <c r="H45" s="29" t="s">
        <v>3157</v>
      </c>
      <c r="I45" s="31">
        <v>350</v>
      </c>
      <c r="J45" s="29" t="s">
        <v>22</v>
      </c>
      <c r="K45" s="29" t="s">
        <v>23</v>
      </c>
      <c r="L45" s="31">
        <v>875</v>
      </c>
      <c r="M45" s="29" t="s">
        <v>432</v>
      </c>
      <c r="N45" s="30">
        <v>46303.581134259264</v>
      </c>
      <c r="O45" s="31">
        <v>350</v>
      </c>
      <c r="P45" s="29" t="s">
        <v>26</v>
      </c>
      <c r="Q45" s="31">
        <v>350</v>
      </c>
      <c r="R45" t="str">
        <f>IF(B45="","",_xlfn.XLOOKUP(B45,DB!$A$2:$A$205,DB!$C$2:$C$205,"")&amp;"")</f>
        <v>Sector 6</v>
      </c>
      <c r="S45" t="str">
        <f>IF(B45="","",_xlfn.XLOOKUP(B45,DB!$A$2:$A$205,DB!$E$2:$E$205,""))</f>
        <v>Sector 4</v>
      </c>
      <c r="T45" t="str">
        <f>IF(B45="","",_xlfn.XLOOKUP(B45,DB!$A$2:$A$205,DB!$F$2:$F$205,""))</f>
        <v>VOMAR/XUDUN</v>
      </c>
      <c r="U45" t="str">
        <f>IF(B45="","",_xlfn.XLOOKUP(B45,DB!$A$2:$A$205,DB!$D$2:$D$205,""))</f>
        <v>MMEX</v>
      </c>
      <c r="V45" t="str">
        <f>IF(B45="","",IF(OR(COUNTIF(M45,"????N?????W")&gt;0,COUNTIF(M45,"????N?????E")&gt;0,COUNTIF(M45,"????S?????W")&gt;0,COUNTIF(M45,"????S?????E")&gt;0),_xlfn.XLOOKUP(B45,DB!$A$2:$A$205,DB!$B$2:$B$205,""),M45))</f>
        <v>GOTAS</v>
      </c>
      <c r="AF45" s="2">
        <v>0.58333333333333337</v>
      </c>
      <c r="AG45" t="s">
        <v>744</v>
      </c>
      <c r="AH45" s="17">
        <v>370</v>
      </c>
      <c r="AI45" s="17" cm="1">
        <f t="array" ref="AI45">SUMPRODUCT(--(IFERROR(HOUR(Flights_2026_09_3033343536373456[entry_hour]),-1)=HOUR(AF45)),--(IFERROR(Flights_2026_09_3033343536373456[entry_sector],"")=AG45),--(IFERROR(Flights_2026_09_3033343536373456[nfl],-1)&gt;=AH45),--(IFERROR(Flights_2026_09_3033343536373456[nfl],-1)&lt;=IF(AH45=450,450,AH45+9)))</f>
        <v>0</v>
      </c>
    </row>
    <row r="46" spans="1:35" x14ac:dyDescent="0.2">
      <c r="A46" s="29" t="s">
        <v>160</v>
      </c>
      <c r="B46" s="29" t="s">
        <v>65</v>
      </c>
      <c r="C46" s="29" t="s">
        <v>19</v>
      </c>
      <c r="D46" s="29" t="s">
        <v>53</v>
      </c>
      <c r="E46" s="29" t="s">
        <v>828</v>
      </c>
      <c r="F46" s="30">
        <v>46303.632337962961</v>
      </c>
      <c r="G46" s="29" t="s">
        <v>28</v>
      </c>
      <c r="H46" s="29" t="s">
        <v>3158</v>
      </c>
      <c r="I46" s="31">
        <v>350</v>
      </c>
      <c r="J46" s="29" t="s">
        <v>22</v>
      </c>
      <c r="K46" s="29" t="s">
        <v>23</v>
      </c>
      <c r="L46" s="31">
        <v>1125</v>
      </c>
      <c r="M46" s="29" t="s">
        <v>3159</v>
      </c>
      <c r="N46" s="30">
        <v>46303.571157407408</v>
      </c>
      <c r="O46" s="31">
        <v>350</v>
      </c>
      <c r="P46" s="29" t="s">
        <v>26</v>
      </c>
      <c r="Q46" s="31">
        <v>350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DUPLO</v>
      </c>
      <c r="AF46" s="2">
        <v>0.58333333333333337</v>
      </c>
      <c r="AG46" t="s">
        <v>744</v>
      </c>
      <c r="AH46" s="17">
        <v>380</v>
      </c>
      <c r="AI46" s="17" cm="1">
        <f t="array" ref="AI46">SUMPRODUCT(--(IFERROR(HOUR(Flights_2026_09_3033343536373456[entry_hour]),-1)=HOUR(AF46)),--(IFERROR(Flights_2026_09_3033343536373456[entry_sector],"")=AG46),--(IFERROR(Flights_2026_09_3033343536373456[nfl],-1)&gt;=AH46),--(IFERROR(Flights_2026_09_3033343536373456[nfl],-1)&lt;=IF(AH46=450,450,AH46+9)))</f>
        <v>0</v>
      </c>
    </row>
    <row r="47" spans="1:35" x14ac:dyDescent="0.2">
      <c r="A47" s="29" t="s">
        <v>2248</v>
      </c>
      <c r="B47" s="29" t="s">
        <v>57</v>
      </c>
      <c r="C47" s="29" t="s">
        <v>19</v>
      </c>
      <c r="D47" s="29" t="s">
        <v>47</v>
      </c>
      <c r="E47" s="29" t="s">
        <v>3160</v>
      </c>
      <c r="F47" s="30">
        <v>46303.63381944444</v>
      </c>
      <c r="G47" s="29" t="s">
        <v>21</v>
      </c>
      <c r="H47" s="29" t="s">
        <v>3161</v>
      </c>
      <c r="I47" s="31">
        <v>350</v>
      </c>
      <c r="J47" s="29" t="s">
        <v>22</v>
      </c>
      <c r="K47" s="29" t="s">
        <v>23</v>
      </c>
      <c r="L47" s="31">
        <v>753</v>
      </c>
      <c r="M47" s="29" t="s">
        <v>3162</v>
      </c>
      <c r="N47" s="30">
        <v>46303.592546296291</v>
      </c>
      <c r="O47" s="31">
        <v>350</v>
      </c>
      <c r="P47" s="29" t="s">
        <v>26</v>
      </c>
      <c r="Q47" s="31">
        <v>350</v>
      </c>
      <c r="R47" t="str">
        <f>IF(B47="","",_xlfn.XLOOKUP(B47,DB!$A$2:$A$205,DB!$C$2:$C$205,"")&amp;"")</f>
        <v>Sector 5</v>
      </c>
      <c r="S47" t="str">
        <f>IF(B47="","",_xlfn.XLOOKUP(B47,DB!$A$2:$A$205,DB!$E$2:$E$205,""))</f>
        <v>Sector 4</v>
      </c>
      <c r="T47" t="str">
        <f>IF(B47="","",_xlfn.XLOOKUP(B47,DB!$A$2:$A$205,DB!$F$2:$F$205,""))</f>
        <v>VOMAR/XUDUN</v>
      </c>
      <c r="U47" t="str">
        <f>IF(B47="","",_xlfn.XLOOKUP(B47,DB!$A$2:$A$205,DB!$D$2:$D$205,""))</f>
        <v>KZHU</v>
      </c>
      <c r="V47" t="str">
        <f>IF(B47="","",IF(OR(COUNTIF(M47,"????N?????W")&gt;0,COUNTIF(M47,"????N?????E")&gt;0,COUNTIF(M47,"????S?????W")&gt;0,COUNTIF(M47,"????S?????E")&gt;0),_xlfn.XLOOKUP(B47,DB!$A$2:$A$205,DB!$B$2:$B$205,""),M47))</f>
        <v>DUTNA</v>
      </c>
      <c r="AF47" s="2">
        <v>0.58333333333333337</v>
      </c>
      <c r="AG47" t="s">
        <v>744</v>
      </c>
      <c r="AH47" s="17">
        <v>390</v>
      </c>
      <c r="AI47" s="17" cm="1">
        <f t="array" ref="AI47">SUMPRODUCT(--(IFERROR(HOUR(Flights_2026_09_3033343536373456[entry_hour]),-1)=HOUR(AF47)),--(IFERROR(Flights_2026_09_3033343536373456[entry_sector],"")=AG47),--(IFERROR(Flights_2026_09_3033343536373456[nfl],-1)&gt;=AH47),--(IFERROR(Flights_2026_09_3033343536373456[nfl],-1)&lt;=IF(AH47=450,450,AH47+9)))</f>
        <v>0</v>
      </c>
    </row>
    <row r="48" spans="1:35" x14ac:dyDescent="0.2">
      <c r="A48" s="29" t="s">
        <v>157</v>
      </c>
      <c r="B48" s="29" t="s">
        <v>102</v>
      </c>
      <c r="C48" s="29" t="s">
        <v>19</v>
      </c>
      <c r="D48" s="29" t="s">
        <v>41</v>
      </c>
      <c r="E48" s="29" t="s">
        <v>100</v>
      </c>
      <c r="F48" s="30">
        <v>46303.635972222226</v>
      </c>
      <c r="G48" s="29" t="s">
        <v>21</v>
      </c>
      <c r="H48" s="29" t="s">
        <v>3163</v>
      </c>
      <c r="I48" s="31">
        <v>350</v>
      </c>
      <c r="J48" s="29" t="s">
        <v>22</v>
      </c>
      <c r="K48" s="29" t="s">
        <v>23</v>
      </c>
      <c r="L48" s="31">
        <v>1102</v>
      </c>
      <c r="M48" s="29" t="s">
        <v>3159</v>
      </c>
      <c r="N48" s="30">
        <v>46303.578449074077</v>
      </c>
      <c r="O48" s="31">
        <v>263</v>
      </c>
      <c r="P48" s="29" t="s">
        <v>26</v>
      </c>
      <c r="Q48" s="31">
        <v>370</v>
      </c>
      <c r="R48" t="str">
        <f>IF(B48="","",_xlfn.XLOOKUP(B48,DB!$A$2:$A$205,DB!$C$2:$C$205,"")&amp;"")</f>
        <v>Sector 6</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DUPLO</v>
      </c>
      <c r="AF48" s="2">
        <v>0.58333333333333337</v>
      </c>
      <c r="AG48" t="s">
        <v>744</v>
      </c>
      <c r="AH48" s="17">
        <v>400</v>
      </c>
      <c r="AI48" s="17" cm="1">
        <f t="array" ref="AI48">SUMPRODUCT(--(IFERROR(HOUR(Flights_2026_09_3033343536373456[entry_hour]),-1)=HOUR(AF48)),--(IFERROR(Flights_2026_09_3033343536373456[entry_sector],"")=AG48),--(IFERROR(Flights_2026_09_3033343536373456[nfl],-1)&gt;=AH48),--(IFERROR(Flights_2026_09_3033343536373456[nfl],-1)&lt;=IF(AH48=450,450,AH48+9)))</f>
        <v>0</v>
      </c>
    </row>
    <row r="49" spans="1:35" x14ac:dyDescent="0.2">
      <c r="A49" s="29" t="s">
        <v>596</v>
      </c>
      <c r="B49" s="29" t="s">
        <v>597</v>
      </c>
      <c r="C49" s="29" t="s">
        <v>19</v>
      </c>
      <c r="D49" s="29" t="s">
        <v>107</v>
      </c>
      <c r="E49" s="29" t="s">
        <v>3164</v>
      </c>
      <c r="F49" s="30">
        <v>46303.638749999998</v>
      </c>
      <c r="G49" s="29" t="s">
        <v>21</v>
      </c>
      <c r="H49" s="29" t="s">
        <v>3165</v>
      </c>
      <c r="I49" s="31">
        <v>350</v>
      </c>
      <c r="J49" s="29" t="s">
        <v>22</v>
      </c>
      <c r="K49" s="29" t="s">
        <v>23</v>
      </c>
      <c r="L49" s="31">
        <v>850</v>
      </c>
      <c r="M49" s="29" t="s">
        <v>3066</v>
      </c>
      <c r="N49" s="30">
        <v>46303.594571759255</v>
      </c>
      <c r="O49" s="31">
        <v>350</v>
      </c>
      <c r="P49" s="29" t="s">
        <v>26</v>
      </c>
      <c r="Q49" s="31">
        <v>350</v>
      </c>
      <c r="R49" t="str">
        <f>IF(B49="","",_xlfn.XLOOKUP(B49,DB!$A$2:$A$205,DB!$C$2:$C$205,"")&amp;"")</f>
        <v>Sector 3</v>
      </c>
      <c r="S49" t="str">
        <f>IF(B49="","",_xlfn.XLOOKUP(B49,DB!$A$2:$A$205,DB!$E$2:$E$205,""))</f>
        <v>Sector 3</v>
      </c>
      <c r="T49" t="str">
        <f>IF(B49="","",_xlfn.XLOOKUP(B49,DB!$A$2:$A$205,DB!$F$2:$F$205,""))</f>
        <v>NOSAT</v>
      </c>
      <c r="U49" t="str">
        <f>IF(B49="","",_xlfn.XLOOKUP(B49,DB!$A$2:$A$205,DB!$D$2:$D$205,""))</f>
        <v>KZHU</v>
      </c>
      <c r="V49" t="str">
        <f>IF(B49="","",IF(OR(COUNTIF(M49,"????N?????W")&gt;0,COUNTIF(M49,"????N?????E")&gt;0,COUNTIF(M49,"????S?????W")&gt;0,COUNTIF(M49,"????S?????E")&gt;0),_xlfn.XLOOKUP(B49,DB!$A$2:$A$205,DB!$B$2:$B$205,""),M49))</f>
        <v>PISAD</v>
      </c>
      <c r="AF49" s="2">
        <v>0.58333333333333337</v>
      </c>
      <c r="AG49" t="s">
        <v>744</v>
      </c>
      <c r="AH49" s="17">
        <v>410</v>
      </c>
      <c r="AI49" s="17" cm="1">
        <f t="array" ref="AI49">SUMPRODUCT(--(IFERROR(HOUR(Flights_2026_09_3033343536373456[entry_hour]),-1)=HOUR(AF49)),--(IFERROR(Flights_2026_09_3033343536373456[entry_sector],"")=AG49),--(IFERROR(Flights_2026_09_3033343536373456[nfl],-1)&gt;=AH49),--(IFERROR(Flights_2026_09_3033343536373456[nfl],-1)&lt;=IF(AH49=450,450,AH49+9)))</f>
        <v>0</v>
      </c>
    </row>
    <row r="50" spans="1:35" x14ac:dyDescent="0.2">
      <c r="A50" s="29" t="s">
        <v>159</v>
      </c>
      <c r="B50" s="29" t="s">
        <v>62</v>
      </c>
      <c r="C50" s="29" t="s">
        <v>19</v>
      </c>
      <c r="D50" s="29" t="s">
        <v>50</v>
      </c>
      <c r="E50" s="29" t="s">
        <v>143</v>
      </c>
      <c r="F50" s="30">
        <v>46303.64025462963</v>
      </c>
      <c r="G50" s="29" t="s">
        <v>21</v>
      </c>
      <c r="H50" s="29" t="s">
        <v>3166</v>
      </c>
      <c r="I50" s="31">
        <v>320</v>
      </c>
      <c r="J50" s="29" t="s">
        <v>22</v>
      </c>
      <c r="K50" s="29" t="s">
        <v>23</v>
      </c>
      <c r="L50" s="31">
        <v>202</v>
      </c>
      <c r="M50" s="29" t="s">
        <v>37</v>
      </c>
      <c r="N50" s="30">
        <v>46303.625335648147</v>
      </c>
      <c r="O50" s="31">
        <v>308</v>
      </c>
      <c r="P50" s="29" t="s">
        <v>26</v>
      </c>
      <c r="Q50" s="31">
        <v>220</v>
      </c>
      <c r="R50" t="str">
        <f>IF(B50="","",_xlfn.XLOOKUP(B50,DB!$A$2:$A$205,DB!$C$2:$C$205,"")&amp;"")</f>
        <v>Sector 3</v>
      </c>
      <c r="S50" t="str">
        <f>IF(B50="","",_xlfn.XLOOKUP(B50,DB!$A$2:$A$205,DB!$E$2:$E$205,""))</f>
        <v>Sector 3</v>
      </c>
      <c r="T50" t="str">
        <f>IF(B50="","",_xlfn.XLOOKUP(B50,DB!$A$2:$A$205,DB!$F$2:$F$205,""))</f>
        <v>NOSAT</v>
      </c>
      <c r="U50" t="str">
        <f>IF(B50="","",_xlfn.XLOOKUP(B50,DB!$A$2:$A$205,DB!$D$2:$D$205,""))</f>
        <v>KZHU</v>
      </c>
      <c r="V50" t="str">
        <f>IF(B50="","",IF(OR(COUNTIF(M50,"????N?????W")&gt;0,COUNTIF(M50,"????N?????E")&gt;0,COUNTIF(M50,"????S?????W")&gt;0,COUNTIF(M50,"????S?????E")&gt;0),_xlfn.XLOOKUP(B50,DB!$A$2:$A$205,DB!$B$2:$B$205,""),M50))</f>
        <v>NOSAT</v>
      </c>
      <c r="AF50" s="2">
        <v>0.58333333333333337</v>
      </c>
      <c r="AG50" t="s">
        <v>744</v>
      </c>
      <c r="AH50" s="17">
        <v>420</v>
      </c>
      <c r="AI50" s="17" cm="1">
        <f t="array" ref="AI50">SUMPRODUCT(--(IFERROR(HOUR(Flights_2026_09_3033343536373456[entry_hour]),-1)=HOUR(AF50)),--(IFERROR(Flights_2026_09_3033343536373456[entry_sector],"")=AG50),--(IFERROR(Flights_2026_09_3033343536373456[nfl],-1)&gt;=AH50),--(IFERROR(Flights_2026_09_3033343536373456[nfl],-1)&lt;=IF(AH50=450,450,AH50+9)))</f>
        <v>0</v>
      </c>
    </row>
    <row r="51" spans="1:35" x14ac:dyDescent="0.2">
      <c r="A51" s="29" t="s">
        <v>149</v>
      </c>
      <c r="B51" s="29" t="s">
        <v>150</v>
      </c>
      <c r="C51" s="29" t="s">
        <v>19</v>
      </c>
      <c r="D51" s="29" t="s">
        <v>41</v>
      </c>
      <c r="E51" s="29" t="s">
        <v>407</v>
      </c>
      <c r="F51" s="30">
        <v>46303.642268518517</v>
      </c>
      <c r="G51" s="29" t="s">
        <v>21</v>
      </c>
      <c r="H51" s="29" t="s">
        <v>3167</v>
      </c>
      <c r="I51" s="31">
        <v>390</v>
      </c>
      <c r="J51" s="29" t="s">
        <v>22</v>
      </c>
      <c r="K51" s="29" t="s">
        <v>23</v>
      </c>
      <c r="L51" s="31">
        <v>1135</v>
      </c>
      <c r="M51" s="29" t="s">
        <v>2988</v>
      </c>
      <c r="N51" s="30">
        <v>46303.582743055551</v>
      </c>
      <c r="O51" s="31">
        <v>390</v>
      </c>
      <c r="P51" s="29" t="s">
        <v>26</v>
      </c>
      <c r="Q51" s="31">
        <v>390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ELOGO</v>
      </c>
      <c r="AF51" s="2">
        <v>0.58333333333333337</v>
      </c>
      <c r="AG51" t="s">
        <v>744</v>
      </c>
      <c r="AH51" s="17">
        <v>430</v>
      </c>
      <c r="AI51" s="17" cm="1">
        <f t="array" ref="AI51">SUMPRODUCT(--(IFERROR(HOUR(Flights_2026_09_3033343536373456[entry_hour]),-1)=HOUR(AF51)),--(IFERROR(Flights_2026_09_3033343536373456[entry_sector],"")=AG51),--(IFERROR(Flights_2026_09_3033343536373456[nfl],-1)&gt;=AH51),--(IFERROR(Flights_2026_09_3033343536373456[nfl],-1)&lt;=IF(AH51=450,450,AH51+9)))</f>
        <v>0</v>
      </c>
    </row>
    <row r="52" spans="1:35" x14ac:dyDescent="0.2">
      <c r="A52" s="29" t="s">
        <v>451</v>
      </c>
      <c r="B52" s="29" t="s">
        <v>229</v>
      </c>
      <c r="C52" s="29" t="s">
        <v>19</v>
      </c>
      <c r="D52" s="29" t="s">
        <v>47</v>
      </c>
      <c r="E52" s="29" t="s">
        <v>3168</v>
      </c>
      <c r="F52" s="30">
        <v>46303.645856481482</v>
      </c>
      <c r="G52" s="29" t="s">
        <v>21</v>
      </c>
      <c r="H52" s="29" t="s">
        <v>3169</v>
      </c>
      <c r="I52" s="31">
        <v>370</v>
      </c>
      <c r="J52" s="29" t="s">
        <v>22</v>
      </c>
      <c r="K52" s="29" t="s">
        <v>23</v>
      </c>
      <c r="L52" s="31">
        <v>830</v>
      </c>
      <c r="M52" s="29" t="s">
        <v>3170</v>
      </c>
      <c r="N52" s="30">
        <v>46303.60050925926</v>
      </c>
      <c r="O52" s="31">
        <v>370</v>
      </c>
      <c r="P52" s="29" t="s">
        <v>26</v>
      </c>
      <c r="Q52" s="31">
        <v>370</v>
      </c>
      <c r="R52" t="str">
        <f>IF(B52="","",_xlfn.XLOOKUP(B52,DB!$A$2:$A$205,DB!$C$2:$C$205,"")&amp;"")</f>
        <v>Sector 5</v>
      </c>
      <c r="S52" t="str">
        <f>IF(B52="","",_xlfn.XLOOKUP(B52,DB!$A$2:$A$205,DB!$E$2:$E$205,""))</f>
        <v>Sector 4</v>
      </c>
      <c r="T52" t="str">
        <f>IF(B52="","",_xlfn.XLOOKUP(B52,DB!$A$2:$A$205,DB!$F$2:$F$205,""))</f>
        <v>VOMAR/XUDUN</v>
      </c>
      <c r="U52" t="str">
        <f>IF(B52="","",_xlfn.XLOOKUP(B52,DB!$A$2:$A$205,DB!$D$2:$D$205,""))</f>
        <v>KZHU</v>
      </c>
      <c r="V52" t="str">
        <f>IF(B52="","",IF(OR(COUNTIF(M52,"????N?????W")&gt;0,COUNTIF(M52,"????N?????E")&gt;0,COUNTIF(M52,"????S?????W")&gt;0,COUNTIF(M52,"????S?????E")&gt;0),_xlfn.XLOOKUP(B52,DB!$A$2:$A$205,DB!$B$2:$B$205,""),M52))</f>
        <v>IPSEV</v>
      </c>
      <c r="AF52" s="2">
        <v>0.58333333333333337</v>
      </c>
      <c r="AG52" t="s">
        <v>744</v>
      </c>
      <c r="AH52" s="17">
        <v>440</v>
      </c>
      <c r="AI52" s="17" cm="1">
        <f t="array" ref="AI52">SUMPRODUCT(--(IFERROR(HOUR(Flights_2026_09_3033343536373456[entry_hour]),-1)=HOUR(AF52)),--(IFERROR(Flights_2026_09_3033343536373456[entry_sector],"")=AG52),--(IFERROR(Flights_2026_09_3033343536373456[nfl],-1)&gt;=AH52),--(IFERROR(Flights_2026_09_3033343536373456[nfl],-1)&lt;=IF(AH52=450,450,AH52+9)))</f>
        <v>0</v>
      </c>
    </row>
    <row r="53" spans="1:35" x14ac:dyDescent="0.2">
      <c r="A53" s="29" t="s">
        <v>118</v>
      </c>
      <c r="B53" s="29" t="s">
        <v>119</v>
      </c>
      <c r="C53" s="29" t="s">
        <v>19</v>
      </c>
      <c r="D53" s="29" t="s">
        <v>120</v>
      </c>
      <c r="E53" s="29" t="s">
        <v>2060</v>
      </c>
      <c r="F53" s="30">
        <v>46303.646956018521</v>
      </c>
      <c r="G53" s="29" t="s">
        <v>21</v>
      </c>
      <c r="H53" s="29" t="s">
        <v>3171</v>
      </c>
      <c r="I53" s="31">
        <v>330</v>
      </c>
      <c r="J53" s="29" t="s">
        <v>22</v>
      </c>
      <c r="K53" s="29" t="s">
        <v>23</v>
      </c>
      <c r="L53" s="31">
        <v>795</v>
      </c>
      <c r="M53" s="29" t="s">
        <v>3172</v>
      </c>
      <c r="N53" s="30">
        <v>46303.603761574079</v>
      </c>
      <c r="O53" s="31">
        <v>330</v>
      </c>
      <c r="P53" s="29" t="s">
        <v>26</v>
      </c>
      <c r="Q53" s="31">
        <v>330</v>
      </c>
      <c r="R53" t="str">
        <f>IF(B53="","",_xlfn.XLOOKUP(B53,DB!$A$2:$A$205,DB!$C$2:$C$205,"")&amp;"")</f>
        <v>Sector 5</v>
      </c>
      <c r="S53" t="str">
        <f>IF(B53="","",_xlfn.XLOOKUP(B53,DB!$A$2:$A$205,DB!$E$2:$E$205,""))</f>
        <v>Sector 4</v>
      </c>
      <c r="T53" t="str">
        <f>IF(B53="","",_xlfn.XLOOKUP(B53,DB!$A$2:$A$205,DB!$F$2:$F$205,""))</f>
        <v>VOMAR/XUDUN</v>
      </c>
      <c r="U53" t="str">
        <f>IF(B53="","",_xlfn.XLOOKUP(B53,DB!$A$2:$A$205,DB!$D$2:$D$205,""))</f>
        <v>MMTY</v>
      </c>
      <c r="V53" t="str">
        <f>IF(B53="","",IF(OR(COUNTIF(M53,"????N?????W")&gt;0,COUNTIF(M53,"????N?????E")&gt;0,COUNTIF(M53,"????S?????W")&gt;0,COUNTIF(M53,"????S?????E")&gt;0),_xlfn.XLOOKUP(B53,DB!$A$2:$A$205,DB!$B$2:$B$205,""),M53))</f>
        <v>MATOL</v>
      </c>
      <c r="AF53" s="2">
        <v>0.58333333333333337</v>
      </c>
      <c r="AG53" t="s">
        <v>744</v>
      </c>
      <c r="AH53" s="17">
        <v>450</v>
      </c>
      <c r="AI53" s="17" cm="1">
        <f t="array" ref="AI53">SUMPRODUCT(--(IFERROR(HOUR(Flights_2026_09_3033343536373456[entry_hour]),-1)=HOUR(AF53)),--(IFERROR(Flights_2026_09_3033343536373456[entry_sector],"")=AG53),--(IFERROR(Flights_2026_09_3033343536373456[nfl],-1)&gt;=AH53),--(IFERROR(Flights_2026_09_3033343536373456[nfl],-1)&lt;=IF(AH53=450,450,AH53+9)))</f>
        <v>0</v>
      </c>
    </row>
    <row r="54" spans="1:35" x14ac:dyDescent="0.2">
      <c r="A54" s="29" t="s">
        <v>165</v>
      </c>
      <c r="B54" s="29" t="s">
        <v>65</v>
      </c>
      <c r="C54" s="29" t="s">
        <v>19</v>
      </c>
      <c r="D54" s="29" t="s">
        <v>20</v>
      </c>
      <c r="E54" s="29" t="s">
        <v>2715</v>
      </c>
      <c r="F54" s="30">
        <v>46303.648287037038</v>
      </c>
      <c r="G54" s="29" t="s">
        <v>21</v>
      </c>
      <c r="H54" s="29" t="s">
        <v>3173</v>
      </c>
      <c r="I54" s="31">
        <v>350</v>
      </c>
      <c r="J54" s="29" t="s">
        <v>22</v>
      </c>
      <c r="K54" s="29" t="s">
        <v>23</v>
      </c>
      <c r="L54" s="31">
        <v>1066</v>
      </c>
      <c r="M54" s="29" t="s">
        <v>3174</v>
      </c>
      <c r="N54" s="30">
        <v>46303.594571759255</v>
      </c>
      <c r="O54" s="31">
        <v>350</v>
      </c>
      <c r="P54" s="29" t="s">
        <v>26</v>
      </c>
      <c r="Q54" s="31">
        <v>350</v>
      </c>
      <c r="R54" t="str">
        <f>IF(B54="","",_xlfn.XLOOKUP(B54,DB!$A$2:$A$205,DB!$C$2:$C$205,"")&amp;"")</f>
        <v>Sector 6</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GOTAS</v>
      </c>
      <c r="AF54" s="2">
        <v>0.58333333333333337</v>
      </c>
      <c r="AG54" t="s">
        <v>745</v>
      </c>
      <c r="AH54" s="17">
        <v>200</v>
      </c>
      <c r="AI54" s="17" cm="1">
        <f t="array" ref="AI54">SUMPRODUCT(--(IFERROR(HOUR(Flights_2026_09_3033343536373456[entry_hour]),-1)=HOUR(AF54)),--(IFERROR(Flights_2026_09_3033343536373456[entry_sector],"")=AG54),--(IFERROR(Flights_2026_09_3033343536373456[nfl],-1)&gt;=AH54),--(IFERROR(Flights_2026_09_3033343536373456[nfl],-1)&lt;=IF(AH54=450,450,AH54+9)))</f>
        <v>0</v>
      </c>
    </row>
    <row r="55" spans="1:35" x14ac:dyDescent="0.2">
      <c r="A55" s="29" t="s">
        <v>155</v>
      </c>
      <c r="B55" s="29" t="s">
        <v>18</v>
      </c>
      <c r="C55" s="29" t="s">
        <v>19</v>
      </c>
      <c r="D55" s="29" t="s">
        <v>20</v>
      </c>
      <c r="E55" s="29" t="s">
        <v>1070</v>
      </c>
      <c r="F55" s="30">
        <v>46303.649710648147</v>
      </c>
      <c r="G55" s="29" t="s">
        <v>21</v>
      </c>
      <c r="H55" s="29" t="s">
        <v>3175</v>
      </c>
      <c r="I55" s="31">
        <v>330</v>
      </c>
      <c r="J55" s="29" t="s">
        <v>22</v>
      </c>
      <c r="K55" s="29" t="s">
        <v>23</v>
      </c>
      <c r="L55" s="31">
        <v>847</v>
      </c>
      <c r="M55" s="29" t="s">
        <v>818</v>
      </c>
      <c r="N55" s="30">
        <v>46303.604398148149</v>
      </c>
      <c r="O55" s="31">
        <v>350</v>
      </c>
      <c r="P55" s="29" t="s">
        <v>26</v>
      </c>
      <c r="Q55" s="31">
        <v>330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IPSEV</v>
      </c>
      <c r="AF55" s="2">
        <v>0.58333333333333337</v>
      </c>
      <c r="AG55" t="s">
        <v>745</v>
      </c>
      <c r="AH55" s="17">
        <v>210</v>
      </c>
      <c r="AI55" s="17" cm="1">
        <f t="array" ref="AI55">SUMPRODUCT(--(IFERROR(HOUR(Flights_2026_09_3033343536373456[entry_hour]),-1)=HOUR(AF55)),--(IFERROR(Flights_2026_09_3033343536373456[entry_sector],"")=AG55),--(IFERROR(Flights_2026_09_3033343536373456[nfl],-1)&gt;=AH55),--(IFERROR(Flights_2026_09_3033343536373456[nfl],-1)&lt;=IF(AH55=450,450,AH55+9)))</f>
        <v>0</v>
      </c>
    </row>
    <row r="56" spans="1:35" x14ac:dyDescent="0.2">
      <c r="A56" s="29" t="s">
        <v>164</v>
      </c>
      <c r="B56" s="29" t="s">
        <v>89</v>
      </c>
      <c r="C56" s="29" t="s">
        <v>19</v>
      </c>
      <c r="D56" s="29" t="s">
        <v>47</v>
      </c>
      <c r="E56" s="29" t="s">
        <v>3176</v>
      </c>
      <c r="F56" s="30">
        <v>46303.651284722218</v>
      </c>
      <c r="G56" s="29" t="s">
        <v>21</v>
      </c>
      <c r="H56" s="29" t="s">
        <v>3177</v>
      </c>
      <c r="I56" s="31">
        <v>360</v>
      </c>
      <c r="J56" s="29" t="s">
        <v>22</v>
      </c>
      <c r="K56" s="29" t="s">
        <v>23</v>
      </c>
      <c r="L56" s="31">
        <v>236</v>
      </c>
      <c r="M56" s="29" t="s">
        <v>1402</v>
      </c>
      <c r="N56" s="30">
        <v>46303.634606481486</v>
      </c>
      <c r="O56" s="31">
        <v>323</v>
      </c>
      <c r="P56" s="29" t="s">
        <v>26</v>
      </c>
      <c r="Q56" s="31">
        <v>360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SIGMA</v>
      </c>
      <c r="AF56" s="2">
        <v>0.58333333333333337</v>
      </c>
      <c r="AG56" t="s">
        <v>745</v>
      </c>
      <c r="AH56" s="17">
        <v>220</v>
      </c>
      <c r="AI56" s="17" cm="1">
        <f t="array" ref="AI56">SUMPRODUCT(--(IFERROR(HOUR(Flights_2026_09_3033343536373456[entry_hour]),-1)=HOUR(AF56)),--(IFERROR(Flights_2026_09_3033343536373456[entry_sector],"")=AG56),--(IFERROR(Flights_2026_09_3033343536373456[nfl],-1)&gt;=AH56),--(IFERROR(Flights_2026_09_3033343536373456[nfl],-1)&lt;=IF(AH56=450,450,AH56+9)))</f>
        <v>1</v>
      </c>
    </row>
    <row r="57" spans="1:35" x14ac:dyDescent="0.2">
      <c r="A57" s="29" t="s">
        <v>178</v>
      </c>
      <c r="B57" s="29" t="s">
        <v>179</v>
      </c>
      <c r="C57" s="29" t="s">
        <v>19</v>
      </c>
      <c r="D57" s="29" t="s">
        <v>53</v>
      </c>
      <c r="E57" s="29" t="s">
        <v>2577</v>
      </c>
      <c r="F57" s="30">
        <v>46303.654583333337</v>
      </c>
      <c r="G57" s="29" t="s">
        <v>21</v>
      </c>
      <c r="H57" s="29" t="s">
        <v>3178</v>
      </c>
      <c r="I57" s="31">
        <v>370</v>
      </c>
      <c r="J57" s="29" t="s">
        <v>22</v>
      </c>
      <c r="K57" s="29" t="s">
        <v>23</v>
      </c>
      <c r="L57" s="31">
        <v>852</v>
      </c>
      <c r="M57" s="29" t="s">
        <v>3179</v>
      </c>
      <c r="N57" s="30">
        <v>46303.6091087963</v>
      </c>
      <c r="O57" s="31">
        <v>370</v>
      </c>
      <c r="P57" s="29" t="s">
        <v>26</v>
      </c>
      <c r="Q57" s="31">
        <v>370</v>
      </c>
      <c r="R57" t="str">
        <f>IF(B57="","",_xlfn.XLOOKUP(B57,DB!$A$2:$A$205,DB!$C$2:$C$205,"")&amp;"")</f>
        <v>Sector 5</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LIDAM</v>
      </c>
      <c r="AF57" s="2">
        <v>0.58333333333333337</v>
      </c>
      <c r="AG57" t="s">
        <v>745</v>
      </c>
      <c r="AH57" s="17">
        <v>230</v>
      </c>
      <c r="AI57" s="17" cm="1">
        <f t="array" ref="AI57">SUMPRODUCT(--(IFERROR(HOUR(Flights_2026_09_3033343536373456[entry_hour]),-1)=HOUR(AF57)),--(IFERROR(Flights_2026_09_3033343536373456[entry_sector],"")=AG57),--(IFERROR(Flights_2026_09_3033343536373456[nfl],-1)&gt;=AH57),--(IFERROR(Flights_2026_09_3033343536373456[nfl],-1)&lt;=IF(AH57=450,450,AH57+9)))</f>
        <v>0</v>
      </c>
    </row>
    <row r="58" spans="1:35" x14ac:dyDescent="0.2">
      <c r="A58" s="29" t="s">
        <v>162</v>
      </c>
      <c r="B58" s="29" t="s">
        <v>163</v>
      </c>
      <c r="C58" s="29" t="s">
        <v>19</v>
      </c>
      <c r="D58" s="29" t="s">
        <v>53</v>
      </c>
      <c r="E58" s="29" t="s">
        <v>381</v>
      </c>
      <c r="F58" s="30">
        <v>46303.657129629632</v>
      </c>
      <c r="G58" s="29" t="s">
        <v>21</v>
      </c>
      <c r="H58" s="29" t="s">
        <v>3180</v>
      </c>
      <c r="I58" s="31">
        <v>380</v>
      </c>
      <c r="J58" s="29" t="s">
        <v>22</v>
      </c>
      <c r="K58" s="29" t="s">
        <v>23</v>
      </c>
      <c r="L58" s="31">
        <v>172</v>
      </c>
      <c r="M58" s="29" t="s">
        <v>173</v>
      </c>
      <c r="N58" s="30">
        <v>46303.641157407408</v>
      </c>
      <c r="O58" s="31">
        <v>321</v>
      </c>
      <c r="P58" s="29" t="s">
        <v>26</v>
      </c>
      <c r="Q58" s="31">
        <v>220</v>
      </c>
      <c r="R58" t="str">
        <f>IF(B58="","",_xlfn.XLOOKUP(B58,DB!$A$2:$A$205,DB!$C$2:$C$205,"")&amp;"")</f>
        <v>Sector 3</v>
      </c>
      <c r="S58" t="str">
        <f>IF(B58="","",_xlfn.XLOOKUP(B58,DB!$A$2:$A$205,DB!$E$2:$E$205,""))</f>
        <v>Sector 3</v>
      </c>
      <c r="T58" t="str">
        <f>IF(B58="","",_xlfn.XLOOKUP(B58,DB!$A$2:$A$205,DB!$F$2:$F$205,""))</f>
        <v>NOSAT</v>
      </c>
      <c r="U58" t="str">
        <f>IF(B58="","",_xlfn.XLOOKUP(B58,DB!$A$2:$A$205,DB!$D$2:$D$205,""))</f>
        <v>MUFH</v>
      </c>
      <c r="V58" t="str">
        <f>IF(B58="","",IF(OR(COUNTIF(M58,"????N?????W")&gt;0,COUNTIF(M58,"????N?????E")&gt;0,COUNTIF(M58,"????S?????W")&gt;0,COUNTIF(M58,"????S?????E")&gt;0),_xlfn.XLOOKUP(B58,DB!$A$2:$A$205,DB!$B$2:$B$205,""),M58))</f>
        <v>NOSAT</v>
      </c>
      <c r="AF58" s="2">
        <v>0.58333333333333337</v>
      </c>
      <c r="AG58" t="s">
        <v>745</v>
      </c>
      <c r="AH58" s="17">
        <v>240</v>
      </c>
      <c r="AI58" s="17" cm="1">
        <f t="array" ref="AI58">SUMPRODUCT(--(IFERROR(HOUR(Flights_2026_09_3033343536373456[entry_hour]),-1)=HOUR(AF58)),--(IFERROR(Flights_2026_09_3033343536373456[entry_sector],"")=AG58),--(IFERROR(Flights_2026_09_3033343536373456[nfl],-1)&gt;=AH58),--(IFERROR(Flights_2026_09_3033343536373456[nfl],-1)&lt;=IF(AH58=450,450,AH58+9)))</f>
        <v>0</v>
      </c>
    </row>
    <row r="59" spans="1:35" x14ac:dyDescent="0.2">
      <c r="A59" s="29" t="s">
        <v>3181</v>
      </c>
      <c r="B59" s="29" t="s">
        <v>182</v>
      </c>
      <c r="C59" s="29" t="s">
        <v>19</v>
      </c>
      <c r="D59" s="29" t="s">
        <v>53</v>
      </c>
      <c r="E59" s="29" t="s">
        <v>3182</v>
      </c>
      <c r="F59" s="30">
        <v>46303.659664351857</v>
      </c>
      <c r="G59" s="29" t="s">
        <v>21</v>
      </c>
      <c r="H59" s="29" t="s">
        <v>3183</v>
      </c>
      <c r="I59" s="31">
        <v>360</v>
      </c>
      <c r="J59" s="29" t="s">
        <v>22</v>
      </c>
      <c r="K59" s="29" t="s">
        <v>23</v>
      </c>
      <c r="L59" s="31">
        <v>166</v>
      </c>
      <c r="M59" s="29" t="s">
        <v>36</v>
      </c>
      <c r="N59" s="30">
        <v>46303.644745370373</v>
      </c>
      <c r="O59" s="31">
        <v>296</v>
      </c>
      <c r="P59" s="29" t="s">
        <v>26</v>
      </c>
      <c r="Q59" s="31">
        <v>220</v>
      </c>
      <c r="R59" t="str">
        <f>IF(B59="","",_xlfn.XLOOKUP(B59,DB!$A$2:$A$205,DB!$C$2:$C$205,"")&amp;"")</f>
        <v>Sector 3</v>
      </c>
      <c r="S59" t="str">
        <f>IF(B59="","",_xlfn.XLOOKUP(B59,DB!$A$2:$A$205,DB!$E$2:$E$205,""))</f>
        <v>Sector 3</v>
      </c>
      <c r="T59" t="str">
        <f>IF(B59="","",_xlfn.XLOOKUP(B59,DB!$A$2:$A$205,DB!$F$2:$F$205,""))</f>
        <v>NOSAT</v>
      </c>
      <c r="U59" t="str">
        <f>IF(B59="","",_xlfn.XLOOKUP(B59,DB!$A$2:$A$205,DB!$D$2:$D$205,""))</f>
        <v>MUFH</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3033343536373456[entry_hour]),-1)=HOUR(AF59)),--(IFERROR(Flights_2026_09_3033343536373456[entry_sector],"")=AG59),--(IFERROR(Flights_2026_09_3033343536373456[nfl],-1)&gt;=AH59),--(IFERROR(Flights_2026_09_3033343536373456[nfl],-1)&lt;=IF(AH59=450,450,AH59+9)))</f>
        <v>0</v>
      </c>
    </row>
    <row r="60" spans="1:35" x14ac:dyDescent="0.2">
      <c r="A60" s="29" t="s">
        <v>375</v>
      </c>
      <c r="B60" s="29" t="s">
        <v>49</v>
      </c>
      <c r="C60" s="29" t="s">
        <v>19</v>
      </c>
      <c r="D60" s="29" t="s">
        <v>107</v>
      </c>
      <c r="E60" s="29" t="s">
        <v>3184</v>
      </c>
      <c r="F60" s="30">
        <v>46303.663182870368</v>
      </c>
      <c r="G60" s="29" t="s">
        <v>21</v>
      </c>
      <c r="H60" s="29" t="s">
        <v>3185</v>
      </c>
      <c r="I60" s="31">
        <v>360</v>
      </c>
      <c r="J60" s="29" t="s">
        <v>22</v>
      </c>
      <c r="K60" s="29" t="s">
        <v>23</v>
      </c>
      <c r="L60" s="31">
        <v>163</v>
      </c>
      <c r="M60" s="29" t="s">
        <v>3186</v>
      </c>
      <c r="N60" s="30">
        <v>46303.649085648147</v>
      </c>
      <c r="O60" s="31">
        <v>302</v>
      </c>
      <c r="P60" s="29" t="s">
        <v>26</v>
      </c>
      <c r="Q60" s="31">
        <v>220</v>
      </c>
      <c r="R60" t="str">
        <f>IF(B60="","",_xlfn.XLOOKUP(B60,DB!$A$2:$A$205,DB!$C$2:$C$205,"")&amp;"")</f>
        <v>Sector 3</v>
      </c>
      <c r="S60" t="str">
        <f>IF(B60="","",_xlfn.XLOOKUP(B60,DB!$A$2:$A$205,DB!$E$2:$E$205,""))</f>
        <v>Sector 3</v>
      </c>
      <c r="T60" t="str">
        <f>IF(B60="","",_xlfn.XLOOKUP(B60,DB!$A$2:$A$205,DB!$F$2:$F$205,""))</f>
        <v>NOSAT</v>
      </c>
      <c r="U60" t="str">
        <f>IF(B60="","",_xlfn.XLOOKUP(B60,DB!$A$2:$A$205,DB!$D$2:$D$205,""))</f>
        <v>KZHU</v>
      </c>
      <c r="V60" t="str">
        <f>IF(B60="","",IF(OR(COUNTIF(M60,"????N?????W")&gt;0,COUNTIF(M60,"????N?????E")&gt;0,COUNTIF(M60,"????S?????W")&gt;0,COUNTIF(M60,"????S?????E")&gt;0),_xlfn.XLOOKUP(B60,DB!$A$2:$A$205,DB!$B$2:$B$205,""),M60))</f>
        <v>PISAD</v>
      </c>
      <c r="AF60" s="2">
        <v>0.58333333333333337</v>
      </c>
      <c r="AG60" t="s">
        <v>745</v>
      </c>
      <c r="AH60" s="17">
        <v>260</v>
      </c>
      <c r="AI60" s="17" cm="1">
        <f t="array" ref="AI60">SUMPRODUCT(--(IFERROR(HOUR(Flights_2026_09_3033343536373456[entry_hour]),-1)=HOUR(AF60)),--(IFERROR(Flights_2026_09_3033343536373456[entry_sector],"")=AG60),--(IFERROR(Flights_2026_09_3033343536373456[nfl],-1)&gt;=AH60),--(IFERROR(Flights_2026_09_3033343536373456[nfl],-1)&lt;=IF(AH60=450,450,AH60+9)))</f>
        <v>0</v>
      </c>
    </row>
    <row r="61" spans="1:35" x14ac:dyDescent="0.2">
      <c r="A61" s="29" t="s">
        <v>248</v>
      </c>
      <c r="B61" s="29" t="s">
        <v>2959</v>
      </c>
      <c r="C61" s="29" t="s">
        <v>19</v>
      </c>
      <c r="D61" s="29" t="s">
        <v>249</v>
      </c>
      <c r="E61" s="29"/>
      <c r="F61" s="30">
        <v>46303.663773148146</v>
      </c>
      <c r="G61" s="29" t="s">
        <v>28</v>
      </c>
      <c r="H61" s="29" t="s">
        <v>29</v>
      </c>
      <c r="I61" s="31">
        <v>15</v>
      </c>
      <c r="J61" s="29" t="s">
        <v>30</v>
      </c>
      <c r="K61" s="29" t="s">
        <v>31</v>
      </c>
      <c r="L61" s="31">
        <v>74</v>
      </c>
      <c r="M61" s="29" t="s">
        <v>2959</v>
      </c>
      <c r="N61" s="30">
        <v>46303.650868055556</v>
      </c>
      <c r="O61" s="31">
        <v>0</v>
      </c>
      <c r="P61" s="29" t="s">
        <v>32</v>
      </c>
      <c r="Q61" s="31">
        <v>927</v>
      </c>
      <c r="R61" t="str">
        <f>IF(B61="","",_xlfn.XLOOKUP(B61,DB!$A$2:$A$205,DB!$C$2:$C$205,"")&amp;"")</f>
        <v/>
      </c>
      <c r="S61" t="str">
        <f>IF(B61="","",_xlfn.XLOOKUP(B61,DB!$A$2:$A$205,DB!$E$2:$E$205,""))</f>
        <v/>
      </c>
      <c r="T61" t="str">
        <f>IF(B61="","",_xlfn.XLOOKUP(B61,DB!$A$2:$A$205,DB!$F$2:$F$205,""))</f>
        <v/>
      </c>
      <c r="U61" t="str">
        <f>IF(B61="","",_xlfn.XLOOKUP(B61,DB!$A$2:$A$205,DB!$D$2:$D$205,""))</f>
        <v/>
      </c>
      <c r="V61" t="str">
        <f>IF(B61="","",IF(OR(COUNTIF(M61,"????N?????W")&gt;0,COUNTIF(M61,"????N?????E")&gt;0,COUNTIF(M61,"????S?????W")&gt;0,COUNTIF(M61,"????S?????E")&gt;0),_xlfn.XLOOKUP(B61,DB!$A$2:$A$205,DB!$B$2:$B$205,""),M61))</f>
        <v>XHOL</v>
      </c>
      <c r="AF61" s="2">
        <v>0.58333333333333337</v>
      </c>
      <c r="AG61" t="s">
        <v>745</v>
      </c>
      <c r="AH61" s="17">
        <v>270</v>
      </c>
      <c r="AI61" s="17" cm="1">
        <f t="array" ref="AI61">SUMPRODUCT(--(IFERROR(HOUR(Flights_2026_09_3033343536373456[entry_hour]),-1)=HOUR(AF61)),--(IFERROR(Flights_2026_09_3033343536373456[entry_sector],"")=AG61),--(IFERROR(Flights_2026_09_3033343536373456[nfl],-1)&gt;=AH61),--(IFERROR(Flights_2026_09_3033343536373456[nfl],-1)&lt;=IF(AH61=450,450,AH61+9)))</f>
        <v>0</v>
      </c>
    </row>
    <row r="62" spans="1:35" x14ac:dyDescent="0.2">
      <c r="A62" s="29" t="s">
        <v>212</v>
      </c>
      <c r="B62" s="29" t="s">
        <v>213</v>
      </c>
      <c r="C62" s="29" t="s">
        <v>19</v>
      </c>
      <c r="D62" s="29" t="s">
        <v>90</v>
      </c>
      <c r="E62" s="29" t="s">
        <v>3187</v>
      </c>
      <c r="F62" s="30">
        <v>46303.66506944444</v>
      </c>
      <c r="G62" s="29" t="s">
        <v>21</v>
      </c>
      <c r="H62" s="29" t="s">
        <v>3188</v>
      </c>
      <c r="I62" s="31">
        <v>360</v>
      </c>
      <c r="J62" s="29" t="s">
        <v>22</v>
      </c>
      <c r="K62" s="29" t="s">
        <v>23</v>
      </c>
      <c r="L62" s="31">
        <v>857</v>
      </c>
      <c r="M62" s="29" t="s">
        <v>3189</v>
      </c>
      <c r="N62" s="30">
        <v>46303.619016203702</v>
      </c>
      <c r="O62" s="31">
        <v>360</v>
      </c>
      <c r="P62" s="29" t="s">
        <v>26</v>
      </c>
      <c r="Q62" s="31">
        <v>360</v>
      </c>
      <c r="R62" t="str">
        <f>IF(B62="","",_xlfn.XLOOKUP(B62,DB!$A$2:$A$205,DB!$C$2:$C$205,"")&amp;"")</f>
        <v>Sector 5</v>
      </c>
      <c r="S62" t="str">
        <f>IF(B62="","",_xlfn.XLOOKUP(B62,DB!$A$2:$A$205,DB!$E$2:$E$205,""))</f>
        <v>Sector 4</v>
      </c>
      <c r="T62" t="str">
        <f>IF(B62="","",_xlfn.XLOOKUP(B62,DB!$A$2:$A$205,DB!$F$2:$F$205,""))</f>
        <v>VOMAR/XUDUN</v>
      </c>
      <c r="U62" t="str">
        <f>IF(B62="","",_xlfn.XLOOKUP(B62,DB!$A$2:$A$205,DB!$D$2:$D$205,""))</f>
        <v>KZHU</v>
      </c>
      <c r="V62" t="str">
        <f>IF(B62="","",IF(OR(COUNTIF(M62,"????N?????W")&gt;0,COUNTIF(M62,"????N?????E")&gt;0,COUNTIF(M62,"????S?????W")&gt;0,COUNTIF(M62,"????S?????E")&gt;0),_xlfn.XLOOKUP(B62,DB!$A$2:$A$205,DB!$B$2:$B$205,""),M62))</f>
        <v>IPSEV</v>
      </c>
      <c r="AF62" s="2">
        <v>0.58333333333333337</v>
      </c>
      <c r="AG62" t="s">
        <v>745</v>
      </c>
      <c r="AH62" s="17">
        <v>280</v>
      </c>
      <c r="AI62" s="17" cm="1">
        <f t="array" ref="AI62">SUMPRODUCT(--(IFERROR(HOUR(Flights_2026_09_3033343536373456[entry_hour]),-1)=HOUR(AF62)),--(IFERROR(Flights_2026_09_3033343536373456[entry_sector],"")=AG62),--(IFERROR(Flights_2026_09_3033343536373456[nfl],-1)&gt;=AH62),--(IFERROR(Flights_2026_09_3033343536373456[nfl],-1)&lt;=IF(AH62=450,450,AH62+9)))</f>
        <v>0</v>
      </c>
    </row>
    <row r="63" spans="1:35" x14ac:dyDescent="0.2">
      <c r="A63" s="29" t="s">
        <v>156</v>
      </c>
      <c r="B63" s="29" t="s">
        <v>75</v>
      </c>
      <c r="C63" s="29" t="s">
        <v>19</v>
      </c>
      <c r="D63" s="29" t="s">
        <v>50</v>
      </c>
      <c r="E63" s="29" t="s">
        <v>2813</v>
      </c>
      <c r="F63" s="30">
        <v>46303.666307870371</v>
      </c>
      <c r="G63" s="29" t="s">
        <v>21</v>
      </c>
      <c r="H63" s="29" t="s">
        <v>3190</v>
      </c>
      <c r="I63" s="31">
        <v>350</v>
      </c>
      <c r="J63" s="29" t="s">
        <v>22</v>
      </c>
      <c r="K63" s="29" t="s">
        <v>23</v>
      </c>
      <c r="L63" s="31">
        <v>895</v>
      </c>
      <c r="M63" s="29" t="s">
        <v>78</v>
      </c>
      <c r="N63" s="30">
        <v>46303.618379629625</v>
      </c>
      <c r="O63" s="31">
        <v>330</v>
      </c>
      <c r="P63" s="29" t="s">
        <v>26</v>
      </c>
      <c r="Q63" s="31">
        <v>330</v>
      </c>
      <c r="R63" t="str">
        <f>IF(B63="","",_xlfn.XLOOKUP(B63,DB!$A$2:$A$205,DB!$C$2:$C$205,"")&amp;"")</f>
        <v>Sector 5</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GOTAS</v>
      </c>
      <c r="AF63" s="2">
        <v>0.58333333333333337</v>
      </c>
      <c r="AG63" t="s">
        <v>745</v>
      </c>
      <c r="AH63" s="17">
        <v>290</v>
      </c>
      <c r="AI63" s="17" cm="1">
        <f t="array" ref="AI63">SUMPRODUCT(--(IFERROR(HOUR(Flights_2026_09_3033343536373456[entry_hour]),-1)=HOUR(AF63)),--(IFERROR(Flights_2026_09_3033343536373456[entry_sector],"")=AG63),--(IFERROR(Flights_2026_09_3033343536373456[nfl],-1)&gt;=AH63),--(IFERROR(Flights_2026_09_3033343536373456[nfl],-1)&lt;=IF(AH63=450,450,AH63+9)))</f>
        <v>0</v>
      </c>
    </row>
    <row r="64" spans="1:35" x14ac:dyDescent="0.2">
      <c r="A64" s="29" t="s">
        <v>176</v>
      </c>
      <c r="B64" s="29" t="s">
        <v>177</v>
      </c>
      <c r="C64" s="29" t="s">
        <v>19</v>
      </c>
      <c r="D64" s="29" t="s">
        <v>120</v>
      </c>
      <c r="E64" s="29" t="s">
        <v>3191</v>
      </c>
      <c r="F64" s="30">
        <v>46303.669432870374</v>
      </c>
      <c r="G64" s="29" t="s">
        <v>21</v>
      </c>
      <c r="H64" s="29" t="s">
        <v>3192</v>
      </c>
      <c r="I64" s="31">
        <v>340</v>
      </c>
      <c r="J64" s="29" t="s">
        <v>22</v>
      </c>
      <c r="K64" s="29" t="s">
        <v>23</v>
      </c>
      <c r="L64" s="31">
        <v>184</v>
      </c>
      <c r="M64" s="29" t="s">
        <v>37</v>
      </c>
      <c r="N64" s="30">
        <v>46303.65357638889</v>
      </c>
      <c r="O64" s="31">
        <v>311</v>
      </c>
      <c r="P64" s="29" t="s">
        <v>26</v>
      </c>
      <c r="Q64" s="31">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3033343536373456[entry_hour]),-1)=HOUR(AF64)),--(IFERROR(Flights_2026_09_3033343536373456[entry_sector],"")=AG64),--(IFERROR(Flights_2026_09_3033343536373456[nfl],-1)&gt;=AH64),--(IFERROR(Flights_2026_09_3033343536373456[nfl],-1)&lt;=IF(AH64=450,450,AH64+9)))</f>
        <v>0</v>
      </c>
    </row>
    <row r="65" spans="1:35" x14ac:dyDescent="0.2">
      <c r="A65" s="29" t="s">
        <v>170</v>
      </c>
      <c r="B65" s="29" t="s">
        <v>171</v>
      </c>
      <c r="C65" s="29" t="s">
        <v>19</v>
      </c>
      <c r="D65" s="29" t="s">
        <v>50</v>
      </c>
      <c r="E65" s="29" t="s">
        <v>3193</v>
      </c>
      <c r="F65" s="30">
        <v>46303.671099537038</v>
      </c>
      <c r="G65" s="29" t="s">
        <v>21</v>
      </c>
      <c r="H65" s="29" t="s">
        <v>3194</v>
      </c>
      <c r="I65" s="31">
        <v>320</v>
      </c>
      <c r="J65" s="29" t="s">
        <v>22</v>
      </c>
      <c r="K65" s="29" t="s">
        <v>23</v>
      </c>
      <c r="L65" s="31">
        <v>187</v>
      </c>
      <c r="M65" s="29" t="s">
        <v>37</v>
      </c>
      <c r="N65" s="30">
        <v>46303.655578703707</v>
      </c>
      <c r="O65" s="31">
        <v>222</v>
      </c>
      <c r="P65" s="29" t="s">
        <v>26</v>
      </c>
      <c r="Q65" s="31">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3033343536373456[entry_hour]),-1)=HOUR(AF65)),--(IFERROR(Flights_2026_09_3033343536373456[entry_sector],"")=AG65),--(IFERROR(Flights_2026_09_3033343536373456[nfl],-1)&gt;=AH65),--(IFERROR(Flights_2026_09_3033343536373456[nfl],-1)&lt;=IF(AH65=450,450,AH65+9)))</f>
        <v>0</v>
      </c>
    </row>
    <row r="66" spans="1:35" x14ac:dyDescent="0.2">
      <c r="A66" s="29" t="s">
        <v>180</v>
      </c>
      <c r="B66" s="29" t="s">
        <v>57</v>
      </c>
      <c r="C66" s="29" t="s">
        <v>19</v>
      </c>
      <c r="D66" s="29" t="s">
        <v>76</v>
      </c>
      <c r="E66" s="29" t="s">
        <v>826</v>
      </c>
      <c r="F66" s="30">
        <v>46303.673645833333</v>
      </c>
      <c r="G66" s="29" t="s">
        <v>21</v>
      </c>
      <c r="H66" s="29" t="s">
        <v>3195</v>
      </c>
      <c r="I66" s="31">
        <v>330</v>
      </c>
      <c r="J66" s="29" t="s">
        <v>22</v>
      </c>
      <c r="K66" s="29" t="s">
        <v>23</v>
      </c>
      <c r="L66" s="31">
        <v>888</v>
      </c>
      <c r="M66" s="29" t="s">
        <v>83</v>
      </c>
      <c r="N66" s="30">
        <v>46303.625891203701</v>
      </c>
      <c r="O66" s="31">
        <v>330</v>
      </c>
      <c r="P66" s="29" t="s">
        <v>26</v>
      </c>
      <c r="Q66" s="31">
        <v>330</v>
      </c>
      <c r="R66" t="str">
        <f>IF(B66="","",_xlfn.XLOOKUP(B66,DB!$A$2:$A$205,DB!$C$2:$C$205,"")&amp;"")</f>
        <v>Sector 5</v>
      </c>
      <c r="S66" t="str">
        <f>IF(B66="","",_xlfn.XLOOKUP(B66,DB!$A$2:$A$205,DB!$E$2:$E$205,""))</f>
        <v>Sector 4</v>
      </c>
      <c r="T66" t="str">
        <f>IF(B66="","",_xlfn.XLOOKUP(B66,DB!$A$2:$A$205,DB!$F$2:$F$205,""))</f>
        <v>VOMAR/XUDUN</v>
      </c>
      <c r="U66" t="str">
        <f>IF(B66="","",_xlfn.XLOOKUP(B66,DB!$A$2:$A$205,DB!$D$2:$D$205,""))</f>
        <v>KZHU</v>
      </c>
      <c r="V66" t="str">
        <f>IF(B66="","",IF(OR(COUNTIF(M66,"????N?????W")&gt;0,COUNTIF(M66,"????N?????E")&gt;0,COUNTIF(M66,"????S?????W")&gt;0,COUNTIF(M66,"????S?????E")&gt;0),_xlfn.XLOOKUP(B66,DB!$A$2:$A$205,DB!$B$2:$B$205,""),M66))</f>
        <v>DUTNA</v>
      </c>
      <c r="AF66" s="2">
        <v>0.58333333333333337</v>
      </c>
      <c r="AG66" t="s">
        <v>745</v>
      </c>
      <c r="AH66" s="17">
        <v>320</v>
      </c>
      <c r="AI66" s="17" cm="1">
        <f t="array" ref="AI66">SUMPRODUCT(--(IFERROR(HOUR(Flights_2026_09_3033343536373456[entry_hour]),-1)=HOUR(AF66)),--(IFERROR(Flights_2026_09_3033343536373456[entry_sector],"")=AG66),--(IFERROR(Flights_2026_09_3033343536373456[nfl],-1)&gt;=AH66),--(IFERROR(Flights_2026_09_3033343536373456[nfl],-1)&lt;=IF(AH66=450,450,AH66+9)))</f>
        <v>0</v>
      </c>
    </row>
    <row r="67" spans="1:35" x14ac:dyDescent="0.2">
      <c r="A67" s="29" t="s">
        <v>187</v>
      </c>
      <c r="B67" s="29" t="s">
        <v>188</v>
      </c>
      <c r="C67" s="29" t="s">
        <v>19</v>
      </c>
      <c r="D67" s="29" t="s">
        <v>107</v>
      </c>
      <c r="E67" s="29" t="s">
        <v>1123</v>
      </c>
      <c r="F67" s="30">
        <v>46303.67591435185</v>
      </c>
      <c r="G67" s="29" t="s">
        <v>21</v>
      </c>
      <c r="H67" s="29" t="s">
        <v>3196</v>
      </c>
      <c r="I67" s="31">
        <v>340</v>
      </c>
      <c r="J67" s="29" t="s">
        <v>22</v>
      </c>
      <c r="K67" s="29" t="s">
        <v>23</v>
      </c>
      <c r="L67" s="31">
        <v>236</v>
      </c>
      <c r="M67" s="29" t="s">
        <v>190</v>
      </c>
      <c r="N67" s="30">
        <v>46303.65662037037</v>
      </c>
      <c r="O67" s="31">
        <v>254</v>
      </c>
      <c r="P67" s="29" t="s">
        <v>26</v>
      </c>
      <c r="Q67" s="31">
        <v>210</v>
      </c>
      <c r="R67" t="str">
        <f>IF(B67="","",_xlfn.XLOOKUP(B67,DB!$A$2:$A$205,DB!$C$2:$C$205,"")&amp;"")</f>
        <v>Sector 7</v>
      </c>
      <c r="S67" t="str">
        <f>IF(B67="","",_xlfn.XLOOKUP(B67,DB!$A$2:$A$205,DB!$E$2:$E$205,""))</f>
        <v>Sector 7</v>
      </c>
      <c r="T67" t="str">
        <f>IF(B67="","",_xlfn.XLOOKUP(B67,DB!$A$2:$A$205,DB!$F$2:$F$205,""))</f>
        <v>PAULE/SIGMA</v>
      </c>
      <c r="U67" t="str">
        <f>IF(B67="","",_xlfn.XLOOKUP(B67,DB!$A$2:$A$205,DB!$D$2:$D$205,""))</f>
        <v>MHCC</v>
      </c>
      <c r="V67" t="str">
        <f>IF(B67="","",IF(OR(COUNTIF(M67,"????N?????W")&gt;0,COUNTIF(M67,"????N?????E")&gt;0,COUNTIF(M67,"????S?????W")&gt;0,COUNTIF(M67,"????S?????E")&gt;0),_xlfn.XLOOKUP(B67,DB!$A$2:$A$205,DB!$B$2:$B$205,""),M67))</f>
        <v>ILUBA</v>
      </c>
      <c r="AF67" s="2">
        <v>0.58333333333333337</v>
      </c>
      <c r="AG67" t="s">
        <v>745</v>
      </c>
      <c r="AH67" s="17">
        <v>330</v>
      </c>
      <c r="AI67" s="17" cm="1">
        <f t="array" ref="AI67">SUMPRODUCT(--(IFERROR(HOUR(Flights_2026_09_3033343536373456[entry_hour]),-1)=HOUR(AF67)),--(IFERROR(Flights_2026_09_3033343536373456[entry_sector],"")=AG67),--(IFERROR(Flights_2026_09_3033343536373456[nfl],-1)&gt;=AH67),--(IFERROR(Flights_2026_09_3033343536373456[nfl],-1)&lt;=IF(AH67=450,450,AH67+9)))</f>
        <v>3</v>
      </c>
    </row>
    <row r="68" spans="1:35" x14ac:dyDescent="0.2">
      <c r="A68" s="29" t="s">
        <v>184</v>
      </c>
      <c r="B68" s="29" t="s">
        <v>141</v>
      </c>
      <c r="C68" s="29" t="s">
        <v>19</v>
      </c>
      <c r="D68" s="29" t="s">
        <v>76</v>
      </c>
      <c r="E68" s="29" t="s">
        <v>3197</v>
      </c>
      <c r="F68" s="30">
        <v>46303.678969907407</v>
      </c>
      <c r="G68" s="29" t="s">
        <v>21</v>
      </c>
      <c r="H68" s="29" t="s">
        <v>3198</v>
      </c>
      <c r="I68" s="31">
        <v>320</v>
      </c>
      <c r="J68" s="29" t="s">
        <v>22</v>
      </c>
      <c r="K68" s="29" t="s">
        <v>23</v>
      </c>
      <c r="L68" s="31">
        <v>185</v>
      </c>
      <c r="M68" s="29" t="s">
        <v>37</v>
      </c>
      <c r="N68" s="30">
        <v>46303.663171296299</v>
      </c>
      <c r="O68" s="31">
        <v>259</v>
      </c>
      <c r="P68" s="29" t="s">
        <v>26</v>
      </c>
      <c r="Q68" s="31">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3033343536373456[entry_hour]),-1)=HOUR(AF68)),--(IFERROR(Flights_2026_09_3033343536373456[entry_sector],"")=AG68),--(IFERROR(Flights_2026_09_3033343536373456[nfl],-1)&gt;=AH68),--(IFERROR(Flights_2026_09_3033343536373456[nfl],-1)&lt;=IF(AH68=450,450,AH68+9)))</f>
        <v>0</v>
      </c>
    </row>
    <row r="69" spans="1:35" x14ac:dyDescent="0.2">
      <c r="A69" s="29" t="s">
        <v>202</v>
      </c>
      <c r="B69" s="29" t="s">
        <v>203</v>
      </c>
      <c r="C69" s="29" t="s">
        <v>19</v>
      </c>
      <c r="D69" s="29" t="s">
        <v>50</v>
      </c>
      <c r="E69" s="29" t="s">
        <v>1764</v>
      </c>
      <c r="F69" s="30">
        <v>46303.681446759263</v>
      </c>
      <c r="G69" s="29" t="s">
        <v>21</v>
      </c>
      <c r="H69" s="29" t="s">
        <v>3199</v>
      </c>
      <c r="I69" s="31">
        <v>340</v>
      </c>
      <c r="J69" s="29" t="s">
        <v>22</v>
      </c>
      <c r="K69" s="29" t="s">
        <v>23</v>
      </c>
      <c r="L69" s="31">
        <v>182</v>
      </c>
      <c r="M69" s="29" t="s">
        <v>37</v>
      </c>
      <c r="N69" s="30">
        <v>46303.665868055556</v>
      </c>
      <c r="O69" s="31">
        <v>293</v>
      </c>
      <c r="P69" s="29" t="s">
        <v>26</v>
      </c>
      <c r="Q69" s="31">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3033343536373456[entry_hour]),-1)=HOUR(AF69)),--(IFERROR(Flights_2026_09_3033343536373456[entry_sector],"")=AG69),--(IFERROR(Flights_2026_09_3033343536373456[nfl],-1)&gt;=AH69),--(IFERROR(Flights_2026_09_3033343536373456[nfl],-1)&lt;=IF(AH69=450,450,AH69+9)))</f>
        <v>2</v>
      </c>
    </row>
    <row r="70" spans="1:35" x14ac:dyDescent="0.2">
      <c r="A70" s="29" t="s">
        <v>191</v>
      </c>
      <c r="B70" s="29" t="s">
        <v>52</v>
      </c>
      <c r="C70" s="29" t="s">
        <v>19</v>
      </c>
      <c r="D70" s="29" t="s">
        <v>50</v>
      </c>
      <c r="E70" s="29" t="s">
        <v>548</v>
      </c>
      <c r="F70" s="30">
        <v>46303.68414351852</v>
      </c>
      <c r="G70" s="29" t="s">
        <v>21</v>
      </c>
      <c r="H70" s="29" t="s">
        <v>3200</v>
      </c>
      <c r="I70" s="31">
        <v>350</v>
      </c>
      <c r="J70" s="29" t="s">
        <v>22</v>
      </c>
      <c r="K70" s="29" t="s">
        <v>23</v>
      </c>
      <c r="L70" s="31">
        <v>854</v>
      </c>
      <c r="M70" s="29" t="s">
        <v>56</v>
      </c>
      <c r="N70" s="30">
        <v>46303.638159722221</v>
      </c>
      <c r="O70" s="31">
        <v>350</v>
      </c>
      <c r="P70" s="29" t="s">
        <v>26</v>
      </c>
      <c r="Q70" s="31">
        <v>350</v>
      </c>
      <c r="R70" t="str">
        <f>IF(B70="","",_xlfn.XLOOKUP(B70,DB!$A$2:$A$205,DB!$C$2:$C$205,"")&amp;"")</f>
        <v>Sector 6</v>
      </c>
      <c r="S70" t="str">
        <f>IF(B70="","",_xlfn.XLOOKUP(B70,DB!$A$2:$A$205,DB!$E$2:$E$205,""))</f>
        <v>Sector 4</v>
      </c>
      <c r="T70" t="str">
        <f>IF(B70="","",_xlfn.XLOOKUP(B70,DB!$A$2:$A$205,DB!$F$2:$F$205,""))</f>
        <v>VOMAR/XUDUN</v>
      </c>
      <c r="U70" t="str">
        <f>IF(B70="","",_xlfn.XLOOKUP(B70,DB!$A$2:$A$205,DB!$D$2:$D$205,""))</f>
        <v>MMEX</v>
      </c>
      <c r="V70" t="str">
        <f>IF(B70="","",IF(OR(COUNTIF(M70,"????N?????W")&gt;0,COUNTIF(M70,"????N?????E")&gt;0,COUNTIF(M70,"????S?????W")&gt;0,COUNTIF(M70,"????S?????E")&gt;0),_xlfn.XLOOKUP(B70,DB!$A$2:$A$205,DB!$B$2:$B$205,""),M70))</f>
        <v>ELURA</v>
      </c>
      <c r="AF70" s="2">
        <v>0.58333333333333337</v>
      </c>
      <c r="AG70" t="s">
        <v>745</v>
      </c>
      <c r="AH70" s="17">
        <v>360</v>
      </c>
      <c r="AI70" s="17" cm="1">
        <f t="array" ref="AI70">SUMPRODUCT(--(IFERROR(HOUR(Flights_2026_09_3033343536373456[entry_hour]),-1)=HOUR(AF70)),--(IFERROR(Flights_2026_09_3033343536373456[entry_sector],"")=AG70),--(IFERROR(Flights_2026_09_3033343536373456[nfl],-1)&gt;=AH70),--(IFERROR(Flights_2026_09_3033343536373456[nfl],-1)&lt;=IF(AH70=450,450,AH70+9)))</f>
        <v>1</v>
      </c>
    </row>
    <row r="71" spans="1:35" x14ac:dyDescent="0.2">
      <c r="A71" s="29" t="s">
        <v>198</v>
      </c>
      <c r="B71" s="29" t="s">
        <v>199</v>
      </c>
      <c r="C71" s="29" t="s">
        <v>19</v>
      </c>
      <c r="D71" s="29" t="s">
        <v>53</v>
      </c>
      <c r="E71" s="29" t="s">
        <v>3201</v>
      </c>
      <c r="F71" s="30">
        <v>46303.685601851852</v>
      </c>
      <c r="G71" s="29" t="s">
        <v>21</v>
      </c>
      <c r="H71" s="29" t="s">
        <v>3202</v>
      </c>
      <c r="I71" s="31">
        <v>340</v>
      </c>
      <c r="J71" s="29" t="s">
        <v>22</v>
      </c>
      <c r="K71" s="29" t="s">
        <v>23</v>
      </c>
      <c r="L71" s="31">
        <v>244</v>
      </c>
      <c r="M71" s="29" t="s">
        <v>44</v>
      </c>
      <c r="N71" s="30">
        <v>46303.668113425927</v>
      </c>
      <c r="O71" s="31">
        <v>333</v>
      </c>
      <c r="P71" s="29" t="s">
        <v>26</v>
      </c>
      <c r="Q71" s="31">
        <v>210</v>
      </c>
      <c r="R71" t="str">
        <f>IF(B71="","",_xlfn.XLOOKUP(B71,DB!$A$2:$A$205,DB!$C$2:$C$205,"")&amp;"")</f>
        <v>Sector 7</v>
      </c>
      <c r="S71" t="str">
        <f>IF(B71="","",_xlfn.XLOOKUP(B71,DB!$A$2:$A$205,DB!$E$2:$E$205,""))</f>
        <v>Sector 7</v>
      </c>
      <c r="T71" t="str">
        <f>IF(B71="","",_xlfn.XLOOKUP(B71,DB!$A$2:$A$205,DB!$F$2:$F$205,""))</f>
        <v>PAULE/SIGMA</v>
      </c>
      <c r="U71" t="str">
        <f>IF(B71="","",_xlfn.XLOOKUP(B71,DB!$A$2:$A$205,DB!$D$2:$D$205,""))</f>
        <v>MHCC</v>
      </c>
      <c r="V71" t="str">
        <f>IF(B71="","",IF(OR(COUNTIF(M71,"????N?????W")&gt;0,COUNTIF(M71,"????N?????E")&gt;0,COUNTIF(M71,"????S?????W")&gt;0,COUNTIF(M71,"????S?????E")&gt;0),_xlfn.XLOOKUP(B71,DB!$A$2:$A$205,DB!$B$2:$B$205,""),M71))</f>
        <v>SIGMA</v>
      </c>
      <c r="AF71" s="2">
        <v>0.58333333333333337</v>
      </c>
      <c r="AG71" t="s">
        <v>745</v>
      </c>
      <c r="AH71" s="17">
        <v>370</v>
      </c>
      <c r="AI71" s="17" cm="1">
        <f t="array" ref="AI71">SUMPRODUCT(--(IFERROR(HOUR(Flights_2026_09_3033343536373456[entry_hour]),-1)=HOUR(AF71)),--(IFERROR(Flights_2026_09_3033343536373456[entry_sector],"")=AG71),--(IFERROR(Flights_2026_09_3033343536373456[nfl],-1)&gt;=AH71),--(IFERROR(Flights_2026_09_3033343536373456[nfl],-1)&lt;=IF(AH71=450,450,AH71+9)))</f>
        <v>2</v>
      </c>
    </row>
    <row r="72" spans="1:35" x14ac:dyDescent="0.2">
      <c r="A72" s="29" t="s">
        <v>3203</v>
      </c>
      <c r="B72" s="29" t="s">
        <v>59</v>
      </c>
      <c r="C72" s="29" t="s">
        <v>19</v>
      </c>
      <c r="D72" s="29" t="s">
        <v>2950</v>
      </c>
      <c r="E72" s="29" t="s">
        <v>3203</v>
      </c>
      <c r="F72" s="30">
        <v>46303.686944444446</v>
      </c>
      <c r="G72" s="29" t="s">
        <v>21</v>
      </c>
      <c r="H72" s="29" t="s">
        <v>3204</v>
      </c>
      <c r="I72" s="31">
        <v>400</v>
      </c>
      <c r="J72" s="29" t="s">
        <v>22</v>
      </c>
      <c r="K72" s="29" t="s">
        <v>31</v>
      </c>
      <c r="L72" s="31">
        <v>197</v>
      </c>
      <c r="M72" s="29" t="s">
        <v>37</v>
      </c>
      <c r="N72" s="30">
        <v>46303.669571759259</v>
      </c>
      <c r="O72" s="31">
        <v>200</v>
      </c>
      <c r="P72" s="29" t="s">
        <v>26</v>
      </c>
      <c r="Q72" s="31">
        <v>220</v>
      </c>
      <c r="R72" t="str">
        <f>IF(B72="","",_xlfn.XLOOKUP(B72,DB!$A$2:$A$205,DB!$C$2:$C$205,"")&amp;"")</f>
        <v>Sector 3</v>
      </c>
      <c r="S72" t="str">
        <f>IF(B72="","",_xlfn.XLOOKUP(B72,DB!$A$2:$A$205,DB!$E$2:$E$205,""))</f>
        <v>Sector 3</v>
      </c>
      <c r="T72" t="str">
        <f>IF(B72="","",_xlfn.XLOOKUP(B72,DB!$A$2:$A$205,DB!$F$2:$F$205,""))</f>
        <v>NOSAT</v>
      </c>
      <c r="U72" t="str">
        <f>IF(B72="","",_xlfn.XLOOKUP(B72,DB!$A$2:$A$205,DB!$D$2:$D$205,""))</f>
        <v>MUFH</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3033343536373456[entry_hour]),-1)=HOUR(AF72)),--(IFERROR(Flights_2026_09_3033343536373456[entry_sector],"")=AG72),--(IFERROR(Flights_2026_09_3033343536373456[nfl],-1)&gt;=AH72),--(IFERROR(Flights_2026_09_3033343536373456[nfl],-1)&lt;=IF(AH72=450,450,AH72+9)))</f>
        <v>0</v>
      </c>
    </row>
    <row r="73" spans="1:35" x14ac:dyDescent="0.2">
      <c r="A73" s="29" t="s">
        <v>295</v>
      </c>
      <c r="B73" s="29" t="s">
        <v>59</v>
      </c>
      <c r="C73" s="29" t="s">
        <v>19</v>
      </c>
      <c r="D73" s="29" t="s">
        <v>50</v>
      </c>
      <c r="E73" s="29" t="s">
        <v>907</v>
      </c>
      <c r="F73" s="30">
        <v>46303.688032407408</v>
      </c>
      <c r="G73" s="29" t="s">
        <v>21</v>
      </c>
      <c r="H73" s="29" t="s">
        <v>3205</v>
      </c>
      <c r="I73" s="31">
        <v>280</v>
      </c>
      <c r="J73" s="29" t="s">
        <v>22</v>
      </c>
      <c r="K73" s="29" t="s">
        <v>23</v>
      </c>
      <c r="L73" s="31">
        <v>214</v>
      </c>
      <c r="M73" s="29" t="s">
        <v>37</v>
      </c>
      <c r="N73" s="30">
        <v>46303.672210648147</v>
      </c>
      <c r="O73" s="31">
        <v>181</v>
      </c>
      <c r="P73" s="29" t="s">
        <v>26</v>
      </c>
      <c r="Q73" s="31">
        <v>220</v>
      </c>
      <c r="R73" t="str">
        <f>IF(B73="","",_xlfn.XLOOKUP(B73,DB!$A$2:$A$205,DB!$C$2:$C$205,"")&amp;"")</f>
        <v>Sector 3</v>
      </c>
      <c r="S73" t="str">
        <f>IF(B73="","",_xlfn.XLOOKUP(B73,DB!$A$2:$A$205,DB!$E$2:$E$205,""))</f>
        <v>Sector 3</v>
      </c>
      <c r="T73" t="str">
        <f>IF(B73="","",_xlfn.XLOOKUP(B73,DB!$A$2:$A$205,DB!$F$2:$F$205,""))</f>
        <v>NOSAT</v>
      </c>
      <c r="U73" t="str">
        <f>IF(B73="","",_xlfn.XLOOKUP(B73,DB!$A$2:$A$205,DB!$D$2:$D$205,""))</f>
        <v>MUFH</v>
      </c>
      <c r="V73" t="str">
        <f>IF(B73="","",IF(OR(COUNTIF(M73,"????N?????W")&gt;0,COUNTIF(M73,"????N?????E")&gt;0,COUNTIF(M73,"????S?????W")&gt;0,COUNTIF(M73,"????S?????E")&gt;0),_xlfn.XLOOKUP(B73,DB!$A$2:$A$205,DB!$B$2:$B$205,""),M73))</f>
        <v>NOSAT</v>
      </c>
      <c r="AF73" s="2">
        <v>0.58333333333333337</v>
      </c>
      <c r="AG73" t="s">
        <v>745</v>
      </c>
      <c r="AH73" s="17">
        <v>390</v>
      </c>
      <c r="AI73" s="17" cm="1">
        <f t="array" ref="AI73">SUMPRODUCT(--(IFERROR(HOUR(Flights_2026_09_3033343536373456[entry_hour]),-1)=HOUR(AF73)),--(IFERROR(Flights_2026_09_3033343536373456[entry_sector],"")=AG73),--(IFERROR(Flights_2026_09_3033343536373456[nfl],-1)&gt;=AH73),--(IFERROR(Flights_2026_09_3033343536373456[nfl],-1)&lt;=IF(AH73=450,450,AH73+9)))</f>
        <v>0</v>
      </c>
    </row>
    <row r="74" spans="1:35" x14ac:dyDescent="0.2">
      <c r="A74" s="29" t="s">
        <v>205</v>
      </c>
      <c r="B74" s="29" t="s">
        <v>206</v>
      </c>
      <c r="C74" s="29" t="s">
        <v>19</v>
      </c>
      <c r="D74" s="29" t="s">
        <v>41</v>
      </c>
      <c r="E74" s="29" t="s">
        <v>3206</v>
      </c>
      <c r="F74" s="30">
        <v>46303.689675925925</v>
      </c>
      <c r="G74" s="29" t="s">
        <v>21</v>
      </c>
      <c r="H74" s="29" t="s">
        <v>3207</v>
      </c>
      <c r="I74" s="31">
        <v>360</v>
      </c>
      <c r="J74" s="29" t="s">
        <v>22</v>
      </c>
      <c r="K74" s="29" t="s">
        <v>23</v>
      </c>
      <c r="L74" s="31">
        <v>270</v>
      </c>
      <c r="M74" s="29" t="s">
        <v>190</v>
      </c>
      <c r="N74" s="30">
        <v>46303.672037037039</v>
      </c>
      <c r="O74" s="31">
        <v>269</v>
      </c>
      <c r="P74" s="29" t="s">
        <v>26</v>
      </c>
      <c r="Q74" s="31">
        <v>210</v>
      </c>
      <c r="R74" t="str">
        <f>IF(B74="","",_xlfn.XLOOKUP(B74,DB!$A$2:$A$205,DB!$C$2:$C$205,"")&amp;"")</f>
        <v>Sector 7</v>
      </c>
      <c r="S74" t="str">
        <f>IF(B74="","",_xlfn.XLOOKUP(B74,DB!$A$2:$A$205,DB!$E$2:$E$205,""))</f>
        <v>Sector 7</v>
      </c>
      <c r="T74" t="str">
        <f>IF(B74="","",_xlfn.XLOOKUP(B74,DB!$A$2:$A$205,DB!$F$2:$F$205,""))</f>
        <v>PAULE/SIGMA</v>
      </c>
      <c r="U74" t="str">
        <f>IF(B74="","",_xlfn.XLOOKUP(B74,DB!$A$2:$A$205,DB!$D$2:$D$205,""))</f>
        <v>MHCC</v>
      </c>
      <c r="V74" t="str">
        <f>IF(B74="","",IF(OR(COUNTIF(M74,"????N?????W")&gt;0,COUNTIF(M74,"????N?????E")&gt;0,COUNTIF(M74,"????S?????W")&gt;0,COUNTIF(M74,"????S?????E")&gt;0),_xlfn.XLOOKUP(B74,DB!$A$2:$A$205,DB!$B$2:$B$205,""),M74))</f>
        <v>ILUBA</v>
      </c>
      <c r="AF74" s="2">
        <v>0.58333333333333337</v>
      </c>
      <c r="AG74" t="s">
        <v>745</v>
      </c>
      <c r="AH74" s="17">
        <v>400</v>
      </c>
      <c r="AI74" s="17" cm="1">
        <f t="array" ref="AI74">SUMPRODUCT(--(IFERROR(HOUR(Flights_2026_09_3033343536373456[entry_hour]),-1)=HOUR(AF74)),--(IFERROR(Flights_2026_09_3033343536373456[entry_sector],"")=AG74),--(IFERROR(Flights_2026_09_3033343536373456[nfl],-1)&gt;=AH74),--(IFERROR(Flights_2026_09_3033343536373456[nfl],-1)&lt;=IF(AH74=450,450,AH74+9)))</f>
        <v>0</v>
      </c>
    </row>
    <row r="75" spans="1:35" x14ac:dyDescent="0.2">
      <c r="A75" s="29" t="s">
        <v>452</v>
      </c>
      <c r="B75" s="29" t="s">
        <v>62</v>
      </c>
      <c r="C75" s="29" t="s">
        <v>19</v>
      </c>
      <c r="D75" s="29" t="s">
        <v>107</v>
      </c>
      <c r="E75" s="29" t="s">
        <v>3208</v>
      </c>
      <c r="F75" s="30">
        <v>46303.690983796296</v>
      </c>
      <c r="G75" s="29" t="s">
        <v>21</v>
      </c>
      <c r="H75" s="29" t="s">
        <v>3209</v>
      </c>
      <c r="I75" s="31">
        <v>380</v>
      </c>
      <c r="J75" s="29" t="s">
        <v>22</v>
      </c>
      <c r="K75" s="29" t="s">
        <v>23</v>
      </c>
      <c r="L75" s="31">
        <v>201</v>
      </c>
      <c r="M75" s="29" t="s">
        <v>37</v>
      </c>
      <c r="N75" s="30">
        <v>46303.676423611112</v>
      </c>
      <c r="O75" s="31">
        <v>202</v>
      </c>
      <c r="P75" s="29" t="s">
        <v>26</v>
      </c>
      <c r="Q75" s="31">
        <v>220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NOSAT</v>
      </c>
      <c r="AF75" s="2">
        <v>0.58333333333333337</v>
      </c>
      <c r="AG75" t="s">
        <v>745</v>
      </c>
      <c r="AH75" s="17">
        <v>410</v>
      </c>
      <c r="AI75" s="17" cm="1">
        <f t="array" ref="AI75">SUMPRODUCT(--(IFERROR(HOUR(Flights_2026_09_3033343536373456[entry_hour]),-1)=HOUR(AF75)),--(IFERROR(Flights_2026_09_3033343536373456[entry_sector],"")=AG75),--(IFERROR(Flights_2026_09_3033343536373456[nfl],-1)&gt;=AH75),--(IFERROR(Flights_2026_09_3033343536373456[nfl],-1)&lt;=IF(AH75=450,450,AH75+9)))</f>
        <v>0</v>
      </c>
    </row>
    <row r="76" spans="1:35" x14ac:dyDescent="0.2">
      <c r="A76" s="29" t="s">
        <v>458</v>
      </c>
      <c r="B76" s="29" t="s">
        <v>459</v>
      </c>
      <c r="C76" s="29" t="s">
        <v>19</v>
      </c>
      <c r="D76" s="29" t="s">
        <v>41</v>
      </c>
      <c r="E76" s="29" t="s">
        <v>533</v>
      </c>
      <c r="F76" s="30">
        <v>46303.692523148144</v>
      </c>
      <c r="G76" s="29" t="s">
        <v>21</v>
      </c>
      <c r="H76" s="29" t="s">
        <v>3210</v>
      </c>
      <c r="I76" s="31">
        <v>390</v>
      </c>
      <c r="J76" s="29" t="s">
        <v>22</v>
      </c>
      <c r="K76" s="29" t="s">
        <v>23</v>
      </c>
      <c r="L76" s="31">
        <v>1165</v>
      </c>
      <c r="M76" s="29" t="s">
        <v>460</v>
      </c>
      <c r="N76" s="30">
        <v>46303.628344907411</v>
      </c>
      <c r="O76" s="31">
        <v>272</v>
      </c>
      <c r="P76" s="29" t="s">
        <v>26</v>
      </c>
      <c r="Q76" s="31">
        <v>390</v>
      </c>
      <c r="R76" t="str">
        <f>IF(B76="","",_xlfn.XLOOKUP(B76,DB!$A$2:$A$205,DB!$C$2:$C$205,"")&amp;"")</f>
        <v>Sector 1</v>
      </c>
      <c r="S76" t="str">
        <f>IF(B76="","",_xlfn.XLOOKUP(B76,DB!$A$2:$A$205,DB!$E$2:$E$205,""))</f>
        <v>Sector 4</v>
      </c>
      <c r="T76" t="str">
        <f>IF(B76="","",_xlfn.XLOOKUP(B76,DB!$A$2:$A$205,DB!$F$2:$F$205,""))</f>
        <v>VOMAR/XUDUN</v>
      </c>
      <c r="U76" t="str">
        <f>IF(B76="","",_xlfn.XLOOKUP(B76,DB!$A$2:$A$205,DB!$D$2:$D$205,""))</f>
        <v>MMEX</v>
      </c>
      <c r="V76" t="str">
        <f>IF(B76="","",IF(OR(COUNTIF(M76,"????N?????W")&gt;0,COUNTIF(M76,"????N?????E")&gt;0,COUNTIF(M76,"????S?????W")&gt;0,COUNTIF(M76,"????S?????E")&gt;0),_xlfn.XLOOKUP(B76,DB!$A$2:$A$205,DB!$B$2:$B$205,""),M76))</f>
        <v>OMATO</v>
      </c>
      <c r="AF76" s="2">
        <v>0.58333333333333337</v>
      </c>
      <c r="AG76" t="s">
        <v>745</v>
      </c>
      <c r="AH76" s="17">
        <v>420</v>
      </c>
      <c r="AI76" s="17" cm="1">
        <f t="array" ref="AI76">SUMPRODUCT(--(IFERROR(HOUR(Flights_2026_09_3033343536373456[entry_hour]),-1)=HOUR(AF76)),--(IFERROR(Flights_2026_09_3033343536373456[entry_sector],"")=AG76),--(IFERROR(Flights_2026_09_3033343536373456[nfl],-1)&gt;=AH76),--(IFERROR(Flights_2026_09_3033343536373456[nfl],-1)&lt;=IF(AH76=450,450,AH76+9)))</f>
        <v>0</v>
      </c>
    </row>
    <row r="77" spans="1:35" x14ac:dyDescent="0.2">
      <c r="A77" s="29" t="s">
        <v>200</v>
      </c>
      <c r="B77" s="29" t="s">
        <v>75</v>
      </c>
      <c r="C77" s="29" t="s">
        <v>19</v>
      </c>
      <c r="D77" s="29" t="s">
        <v>53</v>
      </c>
      <c r="E77" s="29" t="s">
        <v>377</v>
      </c>
      <c r="F77" s="30">
        <v>46303.695196759261</v>
      </c>
      <c r="G77" s="29" t="s">
        <v>21</v>
      </c>
      <c r="H77" s="29" t="s">
        <v>3211</v>
      </c>
      <c r="I77" s="31">
        <v>350</v>
      </c>
      <c r="J77" s="29" t="s">
        <v>22</v>
      </c>
      <c r="K77" s="29" t="s">
        <v>23</v>
      </c>
      <c r="L77" s="31">
        <v>852</v>
      </c>
      <c r="M77" s="29" t="s">
        <v>136</v>
      </c>
      <c r="N77" s="30">
        <v>46303.648043981477</v>
      </c>
      <c r="O77" s="31">
        <v>350</v>
      </c>
      <c r="P77" s="29" t="s">
        <v>26</v>
      </c>
      <c r="Q77" s="31">
        <v>350</v>
      </c>
      <c r="R77" t="str">
        <f>IF(B77="","",_xlfn.XLOOKUP(B77,DB!$A$2:$A$205,DB!$C$2:$C$205,"")&amp;"")</f>
        <v>Sector 5</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LIDAM</v>
      </c>
      <c r="AF77" s="2">
        <v>0.58333333333333337</v>
      </c>
      <c r="AG77" t="s">
        <v>745</v>
      </c>
      <c r="AH77" s="17">
        <v>430</v>
      </c>
      <c r="AI77" s="17" cm="1">
        <f t="array" ref="AI77">SUMPRODUCT(--(IFERROR(HOUR(Flights_2026_09_3033343536373456[entry_hour]),-1)=HOUR(AF77)),--(IFERROR(Flights_2026_09_3033343536373456[entry_sector],"")=AG77),--(IFERROR(Flights_2026_09_3033343536373456[nfl],-1)&gt;=AH77),--(IFERROR(Flights_2026_09_3033343536373456[nfl],-1)&lt;=IF(AH77=450,450,AH77+9)))</f>
        <v>0</v>
      </c>
    </row>
    <row r="78" spans="1:35" x14ac:dyDescent="0.2">
      <c r="A78" s="29" t="s">
        <v>222</v>
      </c>
      <c r="B78" s="29" t="s">
        <v>223</v>
      </c>
      <c r="C78" s="29" t="s">
        <v>19</v>
      </c>
      <c r="D78" s="29" t="s">
        <v>53</v>
      </c>
      <c r="E78" s="29" t="s">
        <v>3212</v>
      </c>
      <c r="F78" s="30">
        <v>46303.69666666667</v>
      </c>
      <c r="G78" s="29" t="s">
        <v>21</v>
      </c>
      <c r="H78" s="29" t="s">
        <v>3213</v>
      </c>
      <c r="I78" s="31">
        <v>320</v>
      </c>
      <c r="J78" s="29" t="s">
        <v>22</v>
      </c>
      <c r="K78" s="29" t="s">
        <v>23</v>
      </c>
      <c r="L78" s="31">
        <v>180</v>
      </c>
      <c r="M78" s="29" t="s">
        <v>37</v>
      </c>
      <c r="N78" s="30">
        <v>46303.681250000001</v>
      </c>
      <c r="O78" s="31">
        <v>154</v>
      </c>
      <c r="P78" s="29" t="s">
        <v>26</v>
      </c>
      <c r="Q78" s="31">
        <v>220</v>
      </c>
      <c r="R78" t="str">
        <f>IF(B78="","",_xlfn.XLOOKUP(B78,DB!$A$2:$A$205,DB!$C$2:$C$205,"")&amp;"")</f>
        <v>Sector 3</v>
      </c>
      <c r="S78" t="str">
        <f>IF(B78="","",_xlfn.XLOOKUP(B78,DB!$A$2:$A$205,DB!$E$2:$E$205,""))</f>
        <v>Sector 3</v>
      </c>
      <c r="T78" t="str">
        <f>IF(B78="","",_xlfn.XLOOKUP(B78,DB!$A$2:$A$205,DB!$F$2:$F$205,""))</f>
        <v>NOSAT</v>
      </c>
      <c r="U78" t="str">
        <f>IF(B78="","",_xlfn.XLOOKUP(B78,DB!$A$2:$A$205,DB!$D$2:$D$205,""))</f>
        <v>MUFH</v>
      </c>
      <c r="V78" t="str">
        <f>IF(B78="","",IF(OR(COUNTIF(M78,"????N?????W")&gt;0,COUNTIF(M78,"????N?????E")&gt;0,COUNTIF(M78,"????S?????W")&gt;0,COUNTIF(M78,"????S?????E")&gt;0),_xlfn.XLOOKUP(B78,DB!$A$2:$A$205,DB!$B$2:$B$205,""),M78))</f>
        <v>NOSAT</v>
      </c>
      <c r="AF78" s="2">
        <v>0.58333333333333337</v>
      </c>
      <c r="AG78" t="s">
        <v>745</v>
      </c>
      <c r="AH78" s="17">
        <v>440</v>
      </c>
      <c r="AI78" s="17" cm="1">
        <f t="array" ref="AI78">SUMPRODUCT(--(IFERROR(HOUR(Flights_2026_09_3033343536373456[entry_hour]),-1)=HOUR(AF78)),--(IFERROR(Flights_2026_09_3033343536373456[entry_sector],"")=AG78),--(IFERROR(Flights_2026_09_3033343536373456[nfl],-1)&gt;=AH78),--(IFERROR(Flights_2026_09_3033343536373456[nfl],-1)&lt;=IF(AH78=450,450,AH78+9)))</f>
        <v>0</v>
      </c>
    </row>
    <row r="79" spans="1:35" x14ac:dyDescent="0.2">
      <c r="A79" s="29" t="s">
        <v>207</v>
      </c>
      <c r="B79" s="29" t="s">
        <v>65</v>
      </c>
      <c r="C79" s="29" t="s">
        <v>19</v>
      </c>
      <c r="D79" s="29" t="s">
        <v>20</v>
      </c>
      <c r="E79" s="29" t="s">
        <v>97</v>
      </c>
      <c r="F79" s="30">
        <v>46303.697858796295</v>
      </c>
      <c r="G79" s="29" t="s">
        <v>21</v>
      </c>
      <c r="H79" s="29" t="s">
        <v>3214</v>
      </c>
      <c r="I79" s="31">
        <v>350</v>
      </c>
      <c r="J79" s="29" t="s">
        <v>22</v>
      </c>
      <c r="K79" s="29" t="s">
        <v>23</v>
      </c>
      <c r="L79" s="31">
        <v>1146</v>
      </c>
      <c r="M79" s="29" t="s">
        <v>3215</v>
      </c>
      <c r="N79" s="30">
        <v>46303.637511574074</v>
      </c>
      <c r="O79" s="31">
        <v>350</v>
      </c>
      <c r="P79" s="29" t="s">
        <v>26</v>
      </c>
      <c r="Q79" s="31">
        <v>350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3033343536373456[entry_hour]),-1)=HOUR(AF79)),--(IFERROR(Flights_2026_09_3033343536373456[entry_sector],"")=AG79),--(IFERROR(Flights_2026_09_3033343536373456[nfl],-1)&gt;=AH79),--(IFERROR(Flights_2026_09_3033343536373456[nfl],-1)&lt;=IF(AH79=450,450,AH79+9)))</f>
        <v>0</v>
      </c>
    </row>
    <row r="80" spans="1:35" x14ac:dyDescent="0.2">
      <c r="A80" s="29" t="s">
        <v>2299</v>
      </c>
      <c r="B80" s="29" t="s">
        <v>208</v>
      </c>
      <c r="C80" s="29" t="s">
        <v>19</v>
      </c>
      <c r="D80" s="29" t="s">
        <v>50</v>
      </c>
      <c r="E80" s="29" t="s">
        <v>3216</v>
      </c>
      <c r="F80" s="30">
        <v>46303.699178240742</v>
      </c>
      <c r="G80" s="29" t="s">
        <v>21</v>
      </c>
      <c r="H80" s="29" t="s">
        <v>3217</v>
      </c>
      <c r="I80" s="31">
        <v>300</v>
      </c>
      <c r="J80" s="29" t="s">
        <v>22</v>
      </c>
      <c r="K80" s="29" t="s">
        <v>23</v>
      </c>
      <c r="L80" s="31">
        <v>179</v>
      </c>
      <c r="M80" s="29" t="s">
        <v>37</v>
      </c>
      <c r="N80" s="30">
        <v>46303.68346064815</v>
      </c>
      <c r="O80" s="31">
        <v>154</v>
      </c>
      <c r="P80" s="29" t="s">
        <v>26</v>
      </c>
      <c r="Q80" s="31">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3033343536373456[entry_hour]),-1)=HOUR(AF80)),--(IFERROR(Flights_2026_09_3033343536373456[entry_sector],"")=AG80),--(IFERROR(Flights_2026_09_3033343536373456[nfl],-1)&gt;=AH80),--(IFERROR(Flights_2026_09_3033343536373456[nfl],-1)&lt;=IF(AH80=450,450,AH80+9)))</f>
        <v>0</v>
      </c>
    </row>
    <row r="81" spans="1:35" x14ac:dyDescent="0.2">
      <c r="A81" s="29" t="s">
        <v>3218</v>
      </c>
      <c r="B81" s="29" t="s">
        <v>546</v>
      </c>
      <c r="C81" s="29" t="s">
        <v>19</v>
      </c>
      <c r="D81" s="29" t="s">
        <v>547</v>
      </c>
      <c r="E81" s="29" t="s">
        <v>3218</v>
      </c>
      <c r="F81" s="30">
        <v>46303.700879629629</v>
      </c>
      <c r="G81" s="29" t="s">
        <v>21</v>
      </c>
      <c r="H81" s="29" t="s">
        <v>3219</v>
      </c>
      <c r="I81" s="31">
        <v>410</v>
      </c>
      <c r="J81" s="29" t="s">
        <v>22</v>
      </c>
      <c r="K81" s="29" t="s">
        <v>31</v>
      </c>
      <c r="L81" s="31">
        <v>803</v>
      </c>
      <c r="M81" s="29" t="s">
        <v>84</v>
      </c>
      <c r="N81" s="30">
        <v>46303.65225694445</v>
      </c>
      <c r="O81" s="31">
        <v>410</v>
      </c>
      <c r="P81" s="29" t="s">
        <v>26</v>
      </c>
      <c r="Q81" s="31">
        <v>410</v>
      </c>
      <c r="R81" t="str">
        <f>IF(B81="","",_xlfn.XLOOKUP(B81,DB!$A$2:$A$205,DB!$C$2:$C$205,"")&amp;"")</f>
        <v>Sector 5</v>
      </c>
      <c r="S81" t="str">
        <f>IF(B81="","",_xlfn.XLOOKUP(B81,DB!$A$2:$A$205,DB!$E$2:$E$205,""))</f>
        <v>Sector 4</v>
      </c>
      <c r="T81" t="str">
        <f>IF(B81="","",_xlfn.XLOOKUP(B81,DB!$A$2:$A$205,DB!$F$2:$F$205,""))</f>
        <v>VOMAR/XUDUN</v>
      </c>
      <c r="U81" t="str">
        <f>IF(B81="","",_xlfn.XLOOKUP(B81,DB!$A$2:$A$205,DB!$D$2:$D$205,""))</f>
        <v>KZHU</v>
      </c>
      <c r="V81" t="str">
        <f>IF(B81="","",IF(OR(COUNTIF(M81,"????N?????W")&gt;0,COUNTIF(M81,"????N?????E")&gt;0,COUNTIF(M81,"????S?????W")&gt;0,COUNTIF(M81,"????S?????E")&gt;0),_xlfn.XLOOKUP(B81,DB!$A$2:$A$205,DB!$B$2:$B$205,""),M81))</f>
        <v>MATOL</v>
      </c>
      <c r="AF81" s="2">
        <v>0.58333333333333337</v>
      </c>
      <c r="AG81" t="s">
        <v>840</v>
      </c>
      <c r="AH81" s="17">
        <v>210</v>
      </c>
      <c r="AI81" s="17" cm="1">
        <f t="array" ref="AI81">SUMPRODUCT(--(IFERROR(HOUR(Flights_2026_09_3033343536373456[entry_hour]),-1)=HOUR(AF81)),--(IFERROR(Flights_2026_09_3033343536373456[entry_sector],"")=AG81),--(IFERROR(Flights_2026_09_3033343536373456[nfl],-1)&gt;=AH81),--(IFERROR(Flights_2026_09_3033343536373456[nfl],-1)&lt;=IF(AH81=450,450,AH81+9)))</f>
        <v>0</v>
      </c>
    </row>
    <row r="82" spans="1:35" x14ac:dyDescent="0.2">
      <c r="A82" s="29" t="s">
        <v>538</v>
      </c>
      <c r="B82" s="29" t="s">
        <v>89</v>
      </c>
      <c r="C82" s="29" t="s">
        <v>19</v>
      </c>
      <c r="D82" s="29" t="s">
        <v>47</v>
      </c>
      <c r="E82" s="29" t="s">
        <v>2195</v>
      </c>
      <c r="F82" s="30">
        <v>46303.702476851853</v>
      </c>
      <c r="G82" s="29" t="s">
        <v>21</v>
      </c>
      <c r="H82" s="29" t="s">
        <v>3220</v>
      </c>
      <c r="I82" s="31">
        <v>340</v>
      </c>
      <c r="J82" s="29" t="s">
        <v>22</v>
      </c>
      <c r="K82" s="29" t="s">
        <v>23</v>
      </c>
      <c r="L82" s="31">
        <v>237</v>
      </c>
      <c r="M82" s="29" t="s">
        <v>3221</v>
      </c>
      <c r="N82" s="30">
        <v>46303.685011574074</v>
      </c>
      <c r="O82" s="31">
        <v>210</v>
      </c>
      <c r="P82" s="29" t="s">
        <v>26</v>
      </c>
      <c r="Q82" s="31">
        <v>340</v>
      </c>
      <c r="R82" t="str">
        <f>IF(B82="","",_xlfn.XLOOKUP(B82,DB!$A$2:$A$205,DB!$C$2:$C$205,"")&amp;"")</f>
        <v>Sector 7</v>
      </c>
      <c r="S82" t="str">
        <f>IF(B82="","",_xlfn.XLOOKUP(B82,DB!$A$2:$A$205,DB!$E$2:$E$205,""))</f>
        <v>Sector 7</v>
      </c>
      <c r="T82" t="str">
        <f>IF(B82="","",_xlfn.XLOOKUP(B82,DB!$A$2:$A$205,DB!$F$2:$F$205,""))</f>
        <v>PAULE/SIGMA</v>
      </c>
      <c r="U82" t="str">
        <f>IF(B82="","",_xlfn.XLOOKUP(B82,DB!$A$2:$A$205,DB!$D$2:$D$205,""))</f>
        <v>MHCC</v>
      </c>
      <c r="V82" t="str">
        <f>IF(B82="","",IF(OR(COUNTIF(M82,"????N?????W")&gt;0,COUNTIF(M82,"????N?????E")&gt;0,COUNTIF(M82,"????S?????W")&gt;0,COUNTIF(M82,"????S?????E")&gt;0),_xlfn.XLOOKUP(B82,DB!$A$2:$A$205,DB!$B$2:$B$205,""),M82))</f>
        <v>SIGMA</v>
      </c>
      <c r="AF82" s="2">
        <v>0.58333333333333337</v>
      </c>
      <c r="AG82" t="s">
        <v>840</v>
      </c>
      <c r="AH82" s="17">
        <v>220</v>
      </c>
      <c r="AI82" s="17" cm="1">
        <f t="array" ref="AI82">SUMPRODUCT(--(IFERROR(HOUR(Flights_2026_09_3033343536373456[entry_hour]),-1)=HOUR(AF82)),--(IFERROR(Flights_2026_09_3033343536373456[entry_sector],"")=AG82),--(IFERROR(Flights_2026_09_3033343536373456[nfl],-1)&gt;=AH82),--(IFERROR(Flights_2026_09_3033343536373456[nfl],-1)&lt;=IF(AH82=450,450,AH82+9)))</f>
        <v>0</v>
      </c>
    </row>
    <row r="83" spans="1:35" x14ac:dyDescent="0.2">
      <c r="A83" s="29" t="s">
        <v>461</v>
      </c>
      <c r="B83" s="29" t="s">
        <v>65</v>
      </c>
      <c r="C83" s="29" t="s">
        <v>19</v>
      </c>
      <c r="D83" s="29" t="s">
        <v>211</v>
      </c>
      <c r="E83" s="29" t="s">
        <v>3222</v>
      </c>
      <c r="F83" s="30">
        <v>46303.703449074077</v>
      </c>
      <c r="G83" s="29" t="s">
        <v>21</v>
      </c>
      <c r="H83" s="29" t="s">
        <v>3223</v>
      </c>
      <c r="I83" s="31">
        <v>370</v>
      </c>
      <c r="J83" s="29" t="s">
        <v>22</v>
      </c>
      <c r="K83" s="29" t="s">
        <v>23</v>
      </c>
      <c r="L83" s="31">
        <v>921</v>
      </c>
      <c r="M83" s="29" t="s">
        <v>2494</v>
      </c>
      <c r="N83" s="30">
        <v>46303.65425925926</v>
      </c>
      <c r="O83" s="31">
        <v>370</v>
      </c>
      <c r="P83" s="29" t="s">
        <v>38</v>
      </c>
      <c r="Q83" s="31">
        <v>370</v>
      </c>
      <c r="R83" t="str">
        <f>IF(B83="","",_xlfn.XLOOKUP(B83,DB!$A$2:$A$205,DB!$C$2:$C$205,"")&amp;"")</f>
        <v>Sector 6</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GOTAS</v>
      </c>
      <c r="AF83" s="2">
        <v>0.58333333333333337</v>
      </c>
      <c r="AG83" t="s">
        <v>840</v>
      </c>
      <c r="AH83" s="17">
        <v>230</v>
      </c>
      <c r="AI83" s="17" cm="1">
        <f t="array" ref="AI83">SUMPRODUCT(--(IFERROR(HOUR(Flights_2026_09_3033343536373456[entry_hour]),-1)=HOUR(AF83)),--(IFERROR(Flights_2026_09_3033343536373456[entry_sector],"")=AG83),--(IFERROR(Flights_2026_09_3033343536373456[nfl],-1)&gt;=AH83),--(IFERROR(Flights_2026_09_3033343536373456[nfl],-1)&lt;=IF(AH83=450,450,AH83+9)))</f>
        <v>0</v>
      </c>
    </row>
    <row r="84" spans="1:35" x14ac:dyDescent="0.2">
      <c r="A84" s="29" t="s">
        <v>174</v>
      </c>
      <c r="B84" s="29" t="s">
        <v>175</v>
      </c>
      <c r="C84" s="29" t="s">
        <v>19</v>
      </c>
      <c r="D84" s="29" t="s">
        <v>47</v>
      </c>
      <c r="E84" s="29" t="s">
        <v>3224</v>
      </c>
      <c r="F84" s="30">
        <v>46303.705312499995</v>
      </c>
      <c r="G84" s="29" t="s">
        <v>21</v>
      </c>
      <c r="H84" s="29" t="s">
        <v>3225</v>
      </c>
      <c r="I84" s="31">
        <v>320</v>
      </c>
      <c r="J84" s="29" t="s">
        <v>22</v>
      </c>
      <c r="K84" s="29" t="s">
        <v>23</v>
      </c>
      <c r="L84" s="31">
        <v>326</v>
      </c>
      <c r="M84" s="29" t="s">
        <v>698</v>
      </c>
      <c r="N84" s="30">
        <v>46303.679293981477</v>
      </c>
      <c r="O84" s="31">
        <v>187</v>
      </c>
      <c r="P84" s="29" t="s">
        <v>26</v>
      </c>
      <c r="Q84" s="31">
        <v>220</v>
      </c>
      <c r="R84" t="str">
        <f>IF(B84="","",_xlfn.XLOOKUP(B84,DB!$A$2:$A$205,DB!$C$2:$C$205,"")&amp;"")</f>
        <v>Sector 3</v>
      </c>
      <c r="S84" t="str">
        <f>IF(B84="","",_xlfn.XLOOKUP(B84,DB!$A$2:$A$205,DB!$E$2:$E$205,""))</f>
        <v>Sector 3</v>
      </c>
      <c r="T84" t="str">
        <f>IF(B84="","",_xlfn.XLOOKUP(B84,DB!$A$2:$A$205,DB!$F$2:$F$205,""))</f>
        <v>NOSAT</v>
      </c>
      <c r="U84" t="str">
        <f>IF(B84="","",_xlfn.XLOOKUP(B84,DB!$A$2:$A$205,DB!$D$2:$D$205,""))</f>
        <v>KZHU</v>
      </c>
      <c r="V84" t="str">
        <f>IF(B84="","",IF(OR(COUNTIF(M84,"????N?????W")&gt;0,COUNTIF(M84,"????N?????E")&gt;0,COUNTIF(M84,"????S?????W")&gt;0,COUNTIF(M84,"????S?????E")&gt;0),_xlfn.XLOOKUP(B84,DB!$A$2:$A$205,DB!$B$2:$B$205,""),M84))</f>
        <v>PISAD</v>
      </c>
      <c r="AF84" s="2">
        <v>0.58333333333333337</v>
      </c>
      <c r="AG84" t="s">
        <v>840</v>
      </c>
      <c r="AH84" s="17">
        <v>240</v>
      </c>
      <c r="AI84" s="17" cm="1">
        <f t="array" ref="AI84">SUMPRODUCT(--(IFERROR(HOUR(Flights_2026_09_3033343536373456[entry_hour]),-1)=HOUR(AF84)),--(IFERROR(Flights_2026_09_3033343536373456[entry_sector],"")=AG84),--(IFERROR(Flights_2026_09_3033343536373456[nfl],-1)&gt;=AH84),--(IFERROR(Flights_2026_09_3033343536373456[nfl],-1)&lt;=IF(AH84=450,450,AH84+9)))</f>
        <v>0</v>
      </c>
    </row>
    <row r="85" spans="1:35" x14ac:dyDescent="0.2">
      <c r="A85" s="29" t="s">
        <v>238</v>
      </c>
      <c r="B85" s="29" t="s">
        <v>46</v>
      </c>
      <c r="C85" s="29" t="s">
        <v>19</v>
      </c>
      <c r="D85" s="29" t="s">
        <v>50</v>
      </c>
      <c r="E85" s="29" t="s">
        <v>3226</v>
      </c>
      <c r="F85" s="30">
        <v>46303.707557870366</v>
      </c>
      <c r="G85" s="29" t="s">
        <v>21</v>
      </c>
      <c r="H85" s="29" t="s">
        <v>3227</v>
      </c>
      <c r="I85" s="31">
        <v>340</v>
      </c>
      <c r="J85" s="29" t="s">
        <v>22</v>
      </c>
      <c r="K85" s="29" t="s">
        <v>23</v>
      </c>
      <c r="L85" s="31">
        <v>214</v>
      </c>
      <c r="M85" s="29" t="s">
        <v>37</v>
      </c>
      <c r="N85" s="30">
        <v>46303.687581018516</v>
      </c>
      <c r="O85" s="31">
        <v>200</v>
      </c>
      <c r="P85" s="29" t="s">
        <v>26</v>
      </c>
      <c r="Q85" s="31">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3033343536373456[entry_hour]),-1)=HOUR(AF85)),--(IFERROR(Flights_2026_09_3033343536373456[entry_sector],"")=AG85),--(IFERROR(Flights_2026_09_3033343536373456[nfl],-1)&gt;=AH85),--(IFERROR(Flights_2026_09_3033343536373456[nfl],-1)&lt;=IF(AH85=450,450,AH85+9)))</f>
        <v>0</v>
      </c>
    </row>
    <row r="86" spans="1:35" x14ac:dyDescent="0.2">
      <c r="A86" s="29" t="s">
        <v>185</v>
      </c>
      <c r="B86" s="29" t="s">
        <v>186</v>
      </c>
      <c r="C86" s="29" t="s">
        <v>19</v>
      </c>
      <c r="D86" s="29" t="s">
        <v>20</v>
      </c>
      <c r="E86" s="29" t="s">
        <v>493</v>
      </c>
      <c r="F86" s="30">
        <v>46303.709293981483</v>
      </c>
      <c r="G86" s="29" t="s">
        <v>21</v>
      </c>
      <c r="H86" s="29" t="s">
        <v>3228</v>
      </c>
      <c r="I86" s="31">
        <v>320</v>
      </c>
      <c r="J86" s="29" t="s">
        <v>22</v>
      </c>
      <c r="K86" s="29" t="s">
        <v>23</v>
      </c>
      <c r="L86" s="31">
        <v>214</v>
      </c>
      <c r="M86" s="29" t="s">
        <v>37</v>
      </c>
      <c r="N86" s="30">
        <v>46303.690185185187</v>
      </c>
      <c r="O86" s="31">
        <v>161</v>
      </c>
      <c r="P86" s="29" t="s">
        <v>26</v>
      </c>
      <c r="Q86" s="31">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3033343536373456[entry_hour]),-1)=HOUR(AF86)),--(IFERROR(Flights_2026_09_3033343536373456[entry_sector],"")=AG86),--(IFERROR(Flights_2026_09_3033343536373456[nfl],-1)&gt;=AH86),--(IFERROR(Flights_2026_09_3033343536373456[nfl],-1)&lt;=IF(AH86=450,450,AH86+9)))</f>
        <v>0</v>
      </c>
    </row>
    <row r="87" spans="1:35" x14ac:dyDescent="0.2">
      <c r="A87" s="29" t="s">
        <v>1268</v>
      </c>
      <c r="B87" s="29" t="s">
        <v>287</v>
      </c>
      <c r="C87" s="29" t="s">
        <v>19</v>
      </c>
      <c r="D87" s="29" t="s">
        <v>90</v>
      </c>
      <c r="E87" s="29" t="s">
        <v>3229</v>
      </c>
      <c r="F87" s="30">
        <v>46303.71092592593</v>
      </c>
      <c r="G87" s="29" t="s">
        <v>21</v>
      </c>
      <c r="H87" s="29" t="s">
        <v>3230</v>
      </c>
      <c r="I87" s="31">
        <v>380</v>
      </c>
      <c r="J87" s="29" t="s">
        <v>22</v>
      </c>
      <c r="K87" s="29" t="s">
        <v>23</v>
      </c>
      <c r="L87" s="31">
        <v>214</v>
      </c>
      <c r="M87" s="29" t="s">
        <v>37</v>
      </c>
      <c r="N87" s="30">
        <v>46303.694143518514</v>
      </c>
      <c r="O87" s="31">
        <v>139</v>
      </c>
      <c r="P87" s="29" t="s">
        <v>26</v>
      </c>
      <c r="Q87" s="31">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3033343536373456[entry_hour]),-1)=HOUR(AF87)),--(IFERROR(Flights_2026_09_3033343536373456[entry_sector],"")=AG87),--(IFERROR(Flights_2026_09_3033343536373456[nfl],-1)&gt;=AH87),--(IFERROR(Flights_2026_09_3033343536373456[nfl],-1)&lt;=IF(AH87=450,450,AH87+9)))</f>
        <v>0</v>
      </c>
    </row>
    <row r="88" spans="1:35" x14ac:dyDescent="0.2">
      <c r="A88" s="29" t="s">
        <v>227</v>
      </c>
      <c r="B88" s="29" t="s">
        <v>18</v>
      </c>
      <c r="C88" s="29" t="s">
        <v>19</v>
      </c>
      <c r="D88" s="29" t="s">
        <v>120</v>
      </c>
      <c r="E88" s="29" t="s">
        <v>3231</v>
      </c>
      <c r="F88" s="30">
        <v>46303.715925925921</v>
      </c>
      <c r="G88" s="29" t="s">
        <v>21</v>
      </c>
      <c r="H88" s="29" t="s">
        <v>3232</v>
      </c>
      <c r="I88" s="31">
        <v>340</v>
      </c>
      <c r="J88" s="29" t="s">
        <v>22</v>
      </c>
      <c r="K88" s="29" t="s">
        <v>23</v>
      </c>
      <c r="L88" s="31">
        <v>856</v>
      </c>
      <c r="M88" s="29" t="s">
        <v>3233</v>
      </c>
      <c r="N88" s="30">
        <v>46303.670787037037</v>
      </c>
      <c r="O88" s="31">
        <v>341</v>
      </c>
      <c r="P88" s="29" t="s">
        <v>26</v>
      </c>
      <c r="Q88" s="31">
        <v>340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NOTEN</v>
      </c>
      <c r="AF88" s="2">
        <v>0.58333333333333337</v>
      </c>
      <c r="AG88" t="s">
        <v>840</v>
      </c>
      <c r="AH88" s="17">
        <v>280</v>
      </c>
      <c r="AI88" s="17" cm="1">
        <f t="array" ref="AI88">SUMPRODUCT(--(IFERROR(HOUR(Flights_2026_09_3033343536373456[entry_hour]),-1)=HOUR(AF88)),--(IFERROR(Flights_2026_09_3033343536373456[entry_sector],"")=AG88),--(IFERROR(Flights_2026_09_3033343536373456[nfl],-1)&gt;=AH88),--(IFERROR(Flights_2026_09_3033343536373456[nfl],-1)&lt;=IF(AH88=450,450,AH88+9)))</f>
        <v>0</v>
      </c>
    </row>
    <row r="89" spans="1:35" x14ac:dyDescent="0.2">
      <c r="A89" s="29" t="s">
        <v>219</v>
      </c>
      <c r="B89" s="29" t="s">
        <v>49</v>
      </c>
      <c r="C89" s="29" t="s">
        <v>19</v>
      </c>
      <c r="D89" s="29" t="s">
        <v>107</v>
      </c>
      <c r="E89" s="29" t="s">
        <v>3234</v>
      </c>
      <c r="F89" s="30">
        <v>46303.717442129629</v>
      </c>
      <c r="G89" s="29" t="s">
        <v>21</v>
      </c>
      <c r="H89" s="29" t="s">
        <v>3235</v>
      </c>
      <c r="I89" s="31">
        <v>360</v>
      </c>
      <c r="J89" s="29" t="s">
        <v>22</v>
      </c>
      <c r="K89" s="29" t="s">
        <v>23</v>
      </c>
      <c r="L89" s="31">
        <v>214</v>
      </c>
      <c r="M89" s="29" t="s">
        <v>37</v>
      </c>
      <c r="N89" s="30">
        <v>46303.701574074075</v>
      </c>
      <c r="O89" s="31">
        <v>177</v>
      </c>
      <c r="P89" s="29" t="s">
        <v>26</v>
      </c>
      <c r="Q89" s="31">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3033343536373456[entry_hour]),-1)=HOUR(AF89)),--(IFERROR(Flights_2026_09_3033343536373456[entry_sector],"")=AG89),--(IFERROR(Flights_2026_09_3033343536373456[nfl],-1)&gt;=AH89),--(IFERROR(Flights_2026_09_3033343536373456[nfl],-1)&lt;=IF(AH89=450,450,AH89+9)))</f>
        <v>0</v>
      </c>
    </row>
    <row r="90" spans="1:35" x14ac:dyDescent="0.2">
      <c r="A90" s="29" t="s">
        <v>209</v>
      </c>
      <c r="B90" s="29" t="s">
        <v>62</v>
      </c>
      <c r="C90" s="29" t="s">
        <v>19</v>
      </c>
      <c r="D90" s="29" t="s">
        <v>50</v>
      </c>
      <c r="E90" s="29" t="s">
        <v>910</v>
      </c>
      <c r="F90" s="30">
        <v>46303.719467592593</v>
      </c>
      <c r="G90" s="29" t="s">
        <v>21</v>
      </c>
      <c r="H90" s="29" t="s">
        <v>3236</v>
      </c>
      <c r="I90" s="31">
        <v>340</v>
      </c>
      <c r="J90" s="29" t="s">
        <v>22</v>
      </c>
      <c r="K90" s="29" t="s">
        <v>23</v>
      </c>
      <c r="L90" s="31">
        <v>194</v>
      </c>
      <c r="M90" s="29" t="s">
        <v>37</v>
      </c>
      <c r="N90" s="30">
        <v>46303.705347222218</v>
      </c>
      <c r="O90" s="31">
        <v>150</v>
      </c>
      <c r="P90" s="29" t="s">
        <v>26</v>
      </c>
      <c r="Q90" s="31">
        <v>220</v>
      </c>
      <c r="R90" t="str">
        <f>IF(B90="","",_xlfn.XLOOKUP(B90,DB!$A$2:$A$205,DB!$C$2:$C$205,"")&amp;"")</f>
        <v>Sector 3</v>
      </c>
      <c r="S90" t="str">
        <f>IF(B90="","",_xlfn.XLOOKUP(B90,DB!$A$2:$A$205,DB!$E$2:$E$205,""))</f>
        <v>Sector 3</v>
      </c>
      <c r="T90" t="str">
        <f>IF(B90="","",_xlfn.XLOOKUP(B90,DB!$A$2:$A$205,DB!$F$2:$F$205,""))</f>
        <v>NOSAT</v>
      </c>
      <c r="U90" t="str">
        <f>IF(B90="","",_xlfn.XLOOKUP(B90,DB!$A$2:$A$205,DB!$D$2:$D$205,""))</f>
        <v>KZHU</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3033343536373456[entry_hour]),-1)=HOUR(AF90)),--(IFERROR(Flights_2026_09_3033343536373456[entry_sector],"")=AG90),--(IFERROR(Flights_2026_09_3033343536373456[nfl],-1)&gt;=AH90),--(IFERROR(Flights_2026_09_3033343536373456[nfl],-1)&lt;=IF(AH90=450,450,AH90+9)))</f>
        <v>0</v>
      </c>
    </row>
    <row r="91" spans="1:35" x14ac:dyDescent="0.2">
      <c r="A91" s="29" t="s">
        <v>194</v>
      </c>
      <c r="B91" s="29" t="s">
        <v>65</v>
      </c>
      <c r="C91" s="29" t="s">
        <v>19</v>
      </c>
      <c r="D91" s="29" t="s">
        <v>76</v>
      </c>
      <c r="E91" s="29" t="s">
        <v>116</v>
      </c>
      <c r="F91" s="30">
        <v>46303.72079861111</v>
      </c>
      <c r="G91" s="29" t="s">
        <v>21</v>
      </c>
      <c r="H91" s="29" t="s">
        <v>3237</v>
      </c>
      <c r="I91" s="31">
        <v>350</v>
      </c>
      <c r="J91" s="29" t="s">
        <v>22</v>
      </c>
      <c r="K91" s="29" t="s">
        <v>23</v>
      </c>
      <c r="L91" s="31">
        <v>1108</v>
      </c>
      <c r="M91" s="29" t="s">
        <v>3159</v>
      </c>
      <c r="N91" s="30">
        <v>46303.659687499996</v>
      </c>
      <c r="O91" s="31">
        <v>350</v>
      </c>
      <c r="P91" s="29" t="s">
        <v>26</v>
      </c>
      <c r="Q91" s="31">
        <v>350</v>
      </c>
      <c r="R91" t="str">
        <f>IF(B91="","",_xlfn.XLOOKUP(B91,DB!$A$2:$A$205,DB!$C$2:$C$205,"")&amp;"")</f>
        <v>Sector 6</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DUPLO</v>
      </c>
      <c r="AF91" s="2">
        <v>0.58333333333333337</v>
      </c>
      <c r="AG91" t="s">
        <v>840</v>
      </c>
      <c r="AH91" s="17">
        <v>310</v>
      </c>
      <c r="AI91" s="17" cm="1">
        <f t="array" ref="AI91">SUMPRODUCT(--(IFERROR(HOUR(Flights_2026_09_3033343536373456[entry_hour]),-1)=HOUR(AF91)),--(IFERROR(Flights_2026_09_3033343536373456[entry_sector],"")=AG91),--(IFERROR(Flights_2026_09_3033343536373456[nfl],-1)&gt;=AH91),--(IFERROR(Flights_2026_09_3033343536373456[nfl],-1)&lt;=IF(AH91=450,450,AH91+9)))</f>
        <v>0</v>
      </c>
    </row>
    <row r="92" spans="1:35" x14ac:dyDescent="0.2">
      <c r="A92" s="29" t="s">
        <v>241</v>
      </c>
      <c r="B92" s="29" t="s">
        <v>18</v>
      </c>
      <c r="C92" s="29" t="s">
        <v>19</v>
      </c>
      <c r="D92" s="29" t="s">
        <v>120</v>
      </c>
      <c r="E92" s="29" t="s">
        <v>3238</v>
      </c>
      <c r="F92" s="30">
        <v>46303.722650462965</v>
      </c>
      <c r="G92" s="29" t="s">
        <v>21</v>
      </c>
      <c r="H92" s="29" t="s">
        <v>3239</v>
      </c>
      <c r="I92" s="31">
        <v>330</v>
      </c>
      <c r="J92" s="29" t="s">
        <v>22</v>
      </c>
      <c r="K92" s="29" t="s">
        <v>23</v>
      </c>
      <c r="L92" s="31">
        <v>753</v>
      </c>
      <c r="M92" s="29" t="s">
        <v>251</v>
      </c>
      <c r="N92" s="30">
        <v>46303.681134259255</v>
      </c>
      <c r="O92" s="31">
        <v>330</v>
      </c>
      <c r="P92" s="29" t="s">
        <v>26</v>
      </c>
      <c r="Q92" s="31">
        <v>330</v>
      </c>
      <c r="R92" t="str">
        <f>IF(B92="","",_xlfn.XLOOKUP(B92,DB!$A$2:$A$205,DB!$C$2:$C$205,"")&amp;"")</f>
        <v>Sector 5</v>
      </c>
      <c r="S92" t="str">
        <f>IF(B92="","",_xlfn.XLOOKUP(B92,DB!$A$2:$A$205,DB!$E$2:$E$205,""))</f>
        <v>Sector 4</v>
      </c>
      <c r="T92" t="str">
        <f>IF(B92="","",_xlfn.XLOOKUP(B92,DB!$A$2:$A$205,DB!$F$2:$F$205,""))</f>
        <v>VOMAR/XUDUN</v>
      </c>
      <c r="U92" t="str">
        <f>IF(B92="","",_xlfn.XLOOKUP(B92,DB!$A$2:$A$205,DB!$D$2:$D$205,""))</f>
        <v>KZHU</v>
      </c>
      <c r="V92" t="str">
        <f>IF(B92="","",IF(OR(COUNTIF(M92,"????N?????W")&gt;0,COUNTIF(M92,"????N?????E")&gt;0,COUNTIF(M92,"????S?????W")&gt;0,COUNTIF(M92,"????S?????E")&gt;0),_xlfn.XLOOKUP(B92,DB!$A$2:$A$205,DB!$B$2:$B$205,""),M92))</f>
        <v>IPSEV</v>
      </c>
      <c r="AF92" s="2">
        <v>0.58333333333333337</v>
      </c>
      <c r="AG92" t="s">
        <v>840</v>
      </c>
      <c r="AH92" s="17">
        <v>320</v>
      </c>
      <c r="AI92" s="17" cm="1">
        <f t="array" ref="AI92">SUMPRODUCT(--(IFERROR(HOUR(Flights_2026_09_3033343536373456[entry_hour]),-1)=HOUR(AF92)),--(IFERROR(Flights_2026_09_3033343536373456[entry_sector],"")=AG92),--(IFERROR(Flights_2026_09_3033343536373456[nfl],-1)&gt;=AH92),--(IFERROR(Flights_2026_09_3033343536373456[nfl],-1)&lt;=IF(AH92=450,450,AH92+9)))</f>
        <v>0</v>
      </c>
    </row>
    <row r="93" spans="1:35" x14ac:dyDescent="0.2">
      <c r="A93" s="29" t="s">
        <v>453</v>
      </c>
      <c r="B93" s="29" t="s">
        <v>196</v>
      </c>
      <c r="C93" s="29" t="s">
        <v>19</v>
      </c>
      <c r="D93" s="29" t="s">
        <v>47</v>
      </c>
      <c r="E93" s="29" t="s">
        <v>623</v>
      </c>
      <c r="F93" s="30">
        <v>46303.724375000005</v>
      </c>
      <c r="G93" s="29" t="s">
        <v>21</v>
      </c>
      <c r="H93" s="29" t="s">
        <v>3240</v>
      </c>
      <c r="I93" s="31">
        <v>340</v>
      </c>
      <c r="J93" s="29" t="s">
        <v>22</v>
      </c>
      <c r="K93" s="29" t="s">
        <v>23</v>
      </c>
      <c r="L93" s="31">
        <v>214</v>
      </c>
      <c r="M93" s="29" t="s">
        <v>37</v>
      </c>
      <c r="N93" s="30">
        <v>46303.707569444443</v>
      </c>
      <c r="O93" s="31">
        <v>204</v>
      </c>
      <c r="P93" s="29" t="s">
        <v>26</v>
      </c>
      <c r="Q93" s="31">
        <v>220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3033343536373456[entry_hour]),-1)=HOUR(AF93)),--(IFERROR(Flights_2026_09_3033343536373456[entry_sector],"")=AG93),--(IFERROR(Flights_2026_09_3033343536373456[nfl],-1)&gt;=AH93),--(IFERROR(Flights_2026_09_3033343536373456[nfl],-1)&lt;=IF(AH93=450,450,AH93+9)))</f>
        <v>0</v>
      </c>
    </row>
    <row r="94" spans="1:35" x14ac:dyDescent="0.2">
      <c r="A94" s="29" t="s">
        <v>474</v>
      </c>
      <c r="B94" s="29" t="s">
        <v>46</v>
      </c>
      <c r="C94" s="29" t="s">
        <v>19</v>
      </c>
      <c r="D94" s="29" t="s">
        <v>76</v>
      </c>
      <c r="E94" s="29" t="s">
        <v>3241</v>
      </c>
      <c r="F94" s="30">
        <v>46303.730115740742</v>
      </c>
      <c r="G94" s="29" t="s">
        <v>21</v>
      </c>
      <c r="H94" s="29" t="s">
        <v>3242</v>
      </c>
      <c r="I94" s="31">
        <v>340</v>
      </c>
      <c r="J94" s="29" t="s">
        <v>22</v>
      </c>
      <c r="K94" s="29" t="s">
        <v>23</v>
      </c>
      <c r="L94" s="31">
        <v>165</v>
      </c>
      <c r="M94" s="29" t="s">
        <v>3243</v>
      </c>
      <c r="N94" s="30">
        <v>46303.716412037036</v>
      </c>
      <c r="O94" s="31">
        <v>187</v>
      </c>
      <c r="P94" s="29" t="s">
        <v>26</v>
      </c>
      <c r="Q94" s="31">
        <v>220</v>
      </c>
      <c r="R94" t="str">
        <f>IF(B94="","",_xlfn.XLOOKUP(B94,DB!$A$2:$A$205,DB!$C$2:$C$205,"")&amp;"")</f>
        <v>Sector 3</v>
      </c>
      <c r="S94" t="str">
        <f>IF(B94="","",_xlfn.XLOOKUP(B94,DB!$A$2:$A$205,DB!$E$2:$E$205,""))</f>
        <v>Sector 3</v>
      </c>
      <c r="T94" t="str">
        <f>IF(B94="","",_xlfn.XLOOKUP(B94,DB!$A$2:$A$205,DB!$F$2:$F$205,""))</f>
        <v>NOSAT</v>
      </c>
      <c r="U94" t="str">
        <f>IF(B94="","",_xlfn.XLOOKUP(B94,DB!$A$2:$A$205,DB!$D$2:$D$205,""))</f>
        <v>KZHU</v>
      </c>
      <c r="V94" t="str">
        <f>IF(B94="","",IF(OR(COUNTIF(M94,"????N?????W")&gt;0,COUNTIF(M94,"????N?????E")&gt;0,COUNTIF(M94,"????S?????W")&gt;0,COUNTIF(M94,"????S?????E")&gt;0),_xlfn.XLOOKUP(B94,DB!$A$2:$A$205,DB!$B$2:$B$205,""),M94))</f>
        <v>PISAD</v>
      </c>
      <c r="AF94" s="2">
        <v>0.58333333333333337</v>
      </c>
      <c r="AG94" t="s">
        <v>840</v>
      </c>
      <c r="AH94" s="17">
        <v>340</v>
      </c>
      <c r="AI94" s="17" cm="1">
        <f t="array" ref="AI94">SUMPRODUCT(--(IFERROR(HOUR(Flights_2026_09_3033343536373456[entry_hour]),-1)=HOUR(AF94)),--(IFERROR(Flights_2026_09_3033343536373456[entry_sector],"")=AG94),--(IFERROR(Flights_2026_09_3033343536373456[nfl],-1)&gt;=AH94),--(IFERROR(Flights_2026_09_3033343536373456[nfl],-1)&lt;=IF(AH94=450,450,AH94+9)))</f>
        <v>0</v>
      </c>
    </row>
    <row r="95" spans="1:35" x14ac:dyDescent="0.2">
      <c r="A95" s="29" t="s">
        <v>224</v>
      </c>
      <c r="B95" s="29" t="s">
        <v>141</v>
      </c>
      <c r="C95" s="29" t="s">
        <v>19</v>
      </c>
      <c r="D95" s="29" t="s">
        <v>53</v>
      </c>
      <c r="E95" s="29" t="s">
        <v>1561</v>
      </c>
      <c r="F95" s="30">
        <v>46303.732465277775</v>
      </c>
      <c r="G95" s="29" t="s">
        <v>21</v>
      </c>
      <c r="H95" s="29" t="s">
        <v>3244</v>
      </c>
      <c r="I95" s="31">
        <v>340</v>
      </c>
      <c r="J95" s="29" t="s">
        <v>22</v>
      </c>
      <c r="K95" s="29" t="s">
        <v>23</v>
      </c>
      <c r="L95" s="31">
        <v>160</v>
      </c>
      <c r="M95" s="29" t="s">
        <v>37</v>
      </c>
      <c r="N95" s="30">
        <v>46303.718865740739</v>
      </c>
      <c r="O95" s="31">
        <v>139</v>
      </c>
      <c r="P95" s="29" t="s">
        <v>26</v>
      </c>
      <c r="Q95" s="31">
        <v>220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NOSAT</v>
      </c>
      <c r="AF95" s="2">
        <v>0.58333333333333337</v>
      </c>
      <c r="AG95" t="s">
        <v>840</v>
      </c>
      <c r="AH95" s="17">
        <v>350</v>
      </c>
      <c r="AI95" s="17" cm="1">
        <f t="array" ref="AI95">SUMPRODUCT(--(IFERROR(HOUR(Flights_2026_09_3033343536373456[entry_hour]),-1)=HOUR(AF95)),--(IFERROR(Flights_2026_09_3033343536373456[entry_sector],"")=AG95),--(IFERROR(Flights_2026_09_3033343536373456[nfl],-1)&gt;=AH95),--(IFERROR(Flights_2026_09_3033343536373456[nfl],-1)&lt;=IF(AH95=450,450,AH95+9)))</f>
        <v>1</v>
      </c>
    </row>
    <row r="96" spans="1:35" x14ac:dyDescent="0.2">
      <c r="A96" s="29" t="s">
        <v>1280</v>
      </c>
      <c r="B96" s="29" t="s">
        <v>215</v>
      </c>
      <c r="C96" s="29" t="s">
        <v>19</v>
      </c>
      <c r="D96" s="29" t="s">
        <v>107</v>
      </c>
      <c r="E96" s="29" t="s">
        <v>3245</v>
      </c>
      <c r="F96" s="30">
        <v>46303.735833333332</v>
      </c>
      <c r="G96" s="29" t="s">
        <v>21</v>
      </c>
      <c r="H96" s="29" t="s">
        <v>3246</v>
      </c>
      <c r="I96" s="31">
        <v>320</v>
      </c>
      <c r="J96" s="29" t="s">
        <v>22</v>
      </c>
      <c r="K96" s="29" t="s">
        <v>23</v>
      </c>
      <c r="L96" s="31">
        <v>165</v>
      </c>
      <c r="M96" s="29" t="s">
        <v>37</v>
      </c>
      <c r="N96" s="30">
        <v>46303.721585648149</v>
      </c>
      <c r="O96" s="31">
        <v>150</v>
      </c>
      <c r="P96" s="29" t="s">
        <v>26</v>
      </c>
      <c r="Q96" s="31">
        <v>220</v>
      </c>
      <c r="R96" t="str">
        <f>IF(B96="","",_xlfn.XLOOKUP(B96,DB!$A$2:$A$205,DB!$C$2:$C$205,"")&amp;"")</f>
        <v>Sector 3</v>
      </c>
      <c r="S96" t="str">
        <f>IF(B96="","",_xlfn.XLOOKUP(B96,DB!$A$2:$A$205,DB!$E$2:$E$205,""))</f>
        <v>Sector 3</v>
      </c>
      <c r="T96" t="str">
        <f>IF(B96="","",_xlfn.XLOOKUP(B96,DB!$A$2:$A$205,DB!$F$2:$F$205,""))</f>
        <v>NOSAT</v>
      </c>
      <c r="U96" t="str">
        <f>IF(B96="","",_xlfn.XLOOKUP(B96,DB!$A$2:$A$205,DB!$D$2:$D$205,""))</f>
        <v>KZHU</v>
      </c>
      <c r="V96" t="str">
        <f>IF(B96="","",IF(OR(COUNTIF(M96,"????N?????W")&gt;0,COUNTIF(M96,"????N?????E")&gt;0,COUNTIF(M96,"????S?????W")&gt;0,COUNTIF(M96,"????S?????E")&gt;0),_xlfn.XLOOKUP(B96,DB!$A$2:$A$205,DB!$B$2:$B$205,""),M96))</f>
        <v>NOSAT</v>
      </c>
      <c r="AF96" s="2">
        <v>0.58333333333333337</v>
      </c>
      <c r="AG96" t="s">
        <v>840</v>
      </c>
      <c r="AH96" s="17">
        <v>360</v>
      </c>
      <c r="AI96" s="17" cm="1">
        <f t="array" ref="AI96">SUMPRODUCT(--(IFERROR(HOUR(Flights_2026_09_3033343536373456[entry_hour]),-1)=HOUR(AF96)),--(IFERROR(Flights_2026_09_3033343536373456[entry_sector],"")=AG96),--(IFERROR(Flights_2026_09_3033343536373456[nfl],-1)&gt;=AH96),--(IFERROR(Flights_2026_09_3033343536373456[nfl],-1)&lt;=IF(AH96=450,450,AH96+9)))</f>
        <v>0</v>
      </c>
    </row>
    <row r="97" spans="1:35" x14ac:dyDescent="0.2">
      <c r="A97" s="29" t="s">
        <v>3247</v>
      </c>
      <c r="B97" s="29" t="s">
        <v>229</v>
      </c>
      <c r="C97" s="29" t="s">
        <v>19</v>
      </c>
      <c r="D97" s="29" t="s">
        <v>362</v>
      </c>
      <c r="E97" s="29" t="s">
        <v>3248</v>
      </c>
      <c r="F97" s="30">
        <v>46303.738645833335</v>
      </c>
      <c r="G97" s="29" t="s">
        <v>21</v>
      </c>
      <c r="H97" s="29" t="s">
        <v>3249</v>
      </c>
      <c r="I97" s="31">
        <v>410</v>
      </c>
      <c r="J97" s="29" t="s">
        <v>22</v>
      </c>
      <c r="K97" s="29" t="s">
        <v>31</v>
      </c>
      <c r="L97" s="31">
        <v>802</v>
      </c>
      <c r="M97" s="29" t="s">
        <v>84</v>
      </c>
      <c r="N97" s="30">
        <v>46303.692395833335</v>
      </c>
      <c r="O97" s="31">
        <v>410</v>
      </c>
      <c r="P97" s="29" t="s">
        <v>26</v>
      </c>
      <c r="Q97" s="31">
        <v>410</v>
      </c>
      <c r="R97" t="str">
        <f>IF(B97="","",_xlfn.XLOOKUP(B97,DB!$A$2:$A$205,DB!$C$2:$C$205,"")&amp;"")</f>
        <v>Sector 5</v>
      </c>
      <c r="S97" t="str">
        <f>IF(B97="","",_xlfn.XLOOKUP(B97,DB!$A$2:$A$205,DB!$E$2:$E$205,""))</f>
        <v>Sector 4</v>
      </c>
      <c r="T97" t="str">
        <f>IF(B97="","",_xlfn.XLOOKUP(B97,DB!$A$2:$A$205,DB!$F$2:$F$205,""))</f>
        <v>VOMAR/XUDUN</v>
      </c>
      <c r="U97" t="str">
        <f>IF(B97="","",_xlfn.XLOOKUP(B97,DB!$A$2:$A$205,DB!$D$2:$D$205,""))</f>
        <v>KZHU</v>
      </c>
      <c r="V97" t="str">
        <f>IF(B97="","",IF(OR(COUNTIF(M97,"????N?????W")&gt;0,COUNTIF(M97,"????N?????E")&gt;0,COUNTIF(M97,"????S?????W")&gt;0,COUNTIF(M97,"????S?????E")&gt;0),_xlfn.XLOOKUP(B97,DB!$A$2:$A$205,DB!$B$2:$B$205,""),M97))</f>
        <v>MATOL</v>
      </c>
      <c r="AF97" s="2">
        <v>0.58333333333333337</v>
      </c>
      <c r="AG97" t="s">
        <v>840</v>
      </c>
      <c r="AH97" s="17">
        <v>370</v>
      </c>
      <c r="AI97" s="17" cm="1">
        <f t="array" ref="AI97">SUMPRODUCT(--(IFERROR(HOUR(Flights_2026_09_3033343536373456[entry_hour]),-1)=HOUR(AF97)),--(IFERROR(Flights_2026_09_3033343536373456[entry_sector],"")=AG97),--(IFERROR(Flights_2026_09_3033343536373456[nfl],-1)&gt;=AH97),--(IFERROR(Flights_2026_09_3033343536373456[nfl],-1)&lt;=IF(AH97=450,450,AH97+9)))</f>
        <v>0</v>
      </c>
    </row>
    <row r="98" spans="1:35" x14ac:dyDescent="0.2">
      <c r="A98" s="29" t="s">
        <v>248</v>
      </c>
      <c r="B98" s="29" t="s">
        <v>2959</v>
      </c>
      <c r="C98" s="29" t="s">
        <v>19</v>
      </c>
      <c r="D98" s="29" t="s">
        <v>249</v>
      </c>
      <c r="E98" s="29"/>
      <c r="F98" s="30">
        <v>46303.742060185185</v>
      </c>
      <c r="G98" s="29" t="s">
        <v>28</v>
      </c>
      <c r="H98" s="29" t="s">
        <v>3250</v>
      </c>
      <c r="I98" s="31">
        <v>15</v>
      </c>
      <c r="J98" s="29" t="s">
        <v>30</v>
      </c>
      <c r="K98" s="29" t="s">
        <v>31</v>
      </c>
      <c r="L98" s="31">
        <v>92</v>
      </c>
      <c r="M98" s="29" t="s">
        <v>2959</v>
      </c>
      <c r="N98" s="30">
        <v>46303.72520833333</v>
      </c>
      <c r="O98" s="31">
        <v>0</v>
      </c>
      <c r="P98" s="29" t="s">
        <v>32</v>
      </c>
      <c r="Q98" s="31">
        <v>15</v>
      </c>
      <c r="R98" t="str">
        <f>IF(B98="","",_xlfn.XLOOKUP(B98,DB!$A$2:$A$205,DB!$C$2:$C$205,"")&amp;"")</f>
        <v/>
      </c>
      <c r="S98" t="str">
        <f>IF(B98="","",_xlfn.XLOOKUP(B98,DB!$A$2:$A$205,DB!$E$2:$E$205,""))</f>
        <v/>
      </c>
      <c r="T98" t="str">
        <f>IF(B98="","",_xlfn.XLOOKUP(B98,DB!$A$2:$A$205,DB!$F$2:$F$205,""))</f>
        <v/>
      </c>
      <c r="U98" t="str">
        <f>IF(B98="","",_xlfn.XLOOKUP(B98,DB!$A$2:$A$205,DB!$D$2:$D$205,""))</f>
        <v/>
      </c>
      <c r="V98" t="str">
        <f>IF(B98="","",IF(OR(COUNTIF(M98,"????N?????W")&gt;0,COUNTIF(M98,"????N?????E")&gt;0,COUNTIF(M98,"????S?????W")&gt;0,COUNTIF(M98,"????S?????E")&gt;0),_xlfn.XLOOKUP(B98,DB!$A$2:$A$205,DB!$B$2:$B$205,""),M98))</f>
        <v>XHOL</v>
      </c>
      <c r="AF98" s="2">
        <v>0.58333333333333337</v>
      </c>
      <c r="AG98" t="s">
        <v>840</v>
      </c>
      <c r="AH98" s="17">
        <v>380</v>
      </c>
      <c r="AI98" s="17" cm="1">
        <f t="array" ref="AI98">SUMPRODUCT(--(IFERROR(HOUR(Flights_2026_09_3033343536373456[entry_hour]),-1)=HOUR(AF98)),--(IFERROR(Flights_2026_09_3033343536373456[entry_sector],"")=AG98),--(IFERROR(Flights_2026_09_3033343536373456[nfl],-1)&gt;=AH98),--(IFERROR(Flights_2026_09_3033343536373456[nfl],-1)&lt;=IF(AH98=450,450,AH98+9)))</f>
        <v>0</v>
      </c>
    </row>
    <row r="99" spans="1:35" x14ac:dyDescent="0.2">
      <c r="A99" s="29" t="s">
        <v>239</v>
      </c>
      <c r="B99" s="29" t="s">
        <v>59</v>
      </c>
      <c r="C99" s="29" t="s">
        <v>19</v>
      </c>
      <c r="D99" s="29" t="s">
        <v>47</v>
      </c>
      <c r="E99" s="29" t="s">
        <v>3251</v>
      </c>
      <c r="F99" s="30">
        <v>46303.744942129633</v>
      </c>
      <c r="G99" s="29" t="s">
        <v>21</v>
      </c>
      <c r="H99" s="29" t="s">
        <v>3252</v>
      </c>
      <c r="I99" s="31">
        <v>340</v>
      </c>
      <c r="J99" s="29" t="s">
        <v>22</v>
      </c>
      <c r="K99" s="29" t="s">
        <v>23</v>
      </c>
      <c r="L99" s="31">
        <v>155</v>
      </c>
      <c r="M99" s="29" t="s">
        <v>37</v>
      </c>
      <c r="N99" s="30">
        <v>46303.731157407412</v>
      </c>
      <c r="O99" s="31">
        <v>165</v>
      </c>
      <c r="P99" s="29" t="s">
        <v>26</v>
      </c>
      <c r="Q99" s="31">
        <v>220</v>
      </c>
      <c r="R99" t="str">
        <f>IF(B99="","",_xlfn.XLOOKUP(B99,DB!$A$2:$A$205,DB!$C$2:$C$205,"")&amp;"")</f>
        <v>Sector 3</v>
      </c>
      <c r="S99" t="str">
        <f>IF(B99="","",_xlfn.XLOOKUP(B99,DB!$A$2:$A$205,DB!$E$2:$E$205,""))</f>
        <v>Sector 3</v>
      </c>
      <c r="T99" t="str">
        <f>IF(B99="","",_xlfn.XLOOKUP(B99,DB!$A$2:$A$205,DB!$F$2:$F$205,""))</f>
        <v>NOSAT</v>
      </c>
      <c r="U99" t="str">
        <f>IF(B99="","",_xlfn.XLOOKUP(B99,DB!$A$2:$A$205,DB!$D$2:$D$205,""))</f>
        <v>MUFH</v>
      </c>
      <c r="V99" t="str">
        <f>IF(B99="","",IF(OR(COUNTIF(M99,"????N?????W")&gt;0,COUNTIF(M99,"????N?????E")&gt;0,COUNTIF(M99,"????S?????W")&gt;0,COUNTIF(M99,"????S?????E")&gt;0),_xlfn.XLOOKUP(B99,DB!$A$2:$A$205,DB!$B$2:$B$205,""),M99))</f>
        <v>NOSAT</v>
      </c>
      <c r="AF99" s="2">
        <v>0.58333333333333337</v>
      </c>
      <c r="AG99" t="s">
        <v>840</v>
      </c>
      <c r="AH99" s="17">
        <v>390</v>
      </c>
      <c r="AI99" s="17" cm="1">
        <f t="array" ref="AI99">SUMPRODUCT(--(IFERROR(HOUR(Flights_2026_09_3033343536373456[entry_hour]),-1)=HOUR(AF99)),--(IFERROR(Flights_2026_09_3033343536373456[entry_sector],"")=AG99),--(IFERROR(Flights_2026_09_3033343536373456[nfl],-1)&gt;=AH99),--(IFERROR(Flights_2026_09_3033343536373456[nfl],-1)&lt;=IF(AH99=450,450,AH99+9)))</f>
        <v>0</v>
      </c>
    </row>
    <row r="100" spans="1:35" x14ac:dyDescent="0.2">
      <c r="A100" s="29" t="s">
        <v>268</v>
      </c>
      <c r="B100" s="29" t="s">
        <v>269</v>
      </c>
      <c r="C100" s="29" t="s">
        <v>19</v>
      </c>
      <c r="D100" s="29" t="s">
        <v>76</v>
      </c>
      <c r="E100" s="29" t="s">
        <v>2362</v>
      </c>
      <c r="F100" s="30">
        <v>46303.746678240743</v>
      </c>
      <c r="G100" s="29" t="s">
        <v>21</v>
      </c>
      <c r="H100" s="29" t="s">
        <v>3253</v>
      </c>
      <c r="I100" s="31">
        <v>350</v>
      </c>
      <c r="J100" s="29" t="s">
        <v>22</v>
      </c>
      <c r="K100" s="29" t="s">
        <v>23</v>
      </c>
      <c r="L100" s="31">
        <v>798</v>
      </c>
      <c r="M100" s="29" t="s">
        <v>84</v>
      </c>
      <c r="N100" s="30">
        <v>46303.702384259261</v>
      </c>
      <c r="O100" s="31">
        <v>350</v>
      </c>
      <c r="P100" s="29" t="s">
        <v>26</v>
      </c>
      <c r="Q100" s="31">
        <v>350</v>
      </c>
      <c r="R100" t="str">
        <f>IF(B100="","",_xlfn.XLOOKUP(B100,DB!$A$2:$A$205,DB!$C$2:$C$205,"")&amp;"")</f>
        <v>Sector 5</v>
      </c>
      <c r="S100" t="str">
        <f>IF(B100="","",_xlfn.XLOOKUP(B100,DB!$A$2:$A$205,DB!$E$2:$E$205,""))</f>
        <v>Sector 4</v>
      </c>
      <c r="T100" t="str">
        <f>IF(B100="","",_xlfn.XLOOKUP(B100,DB!$A$2:$A$205,DB!$F$2:$F$205,""))</f>
        <v>VOMAR/XUDUN</v>
      </c>
      <c r="U100" t="str">
        <f>IF(B100="","",_xlfn.XLOOKUP(B100,DB!$A$2:$A$205,DB!$D$2:$D$205,""))</f>
        <v>MMTY</v>
      </c>
      <c r="V100" t="str">
        <f>IF(B100="","",IF(OR(COUNTIF(M100,"????N?????W")&gt;0,COUNTIF(M100,"????N?????E")&gt;0,COUNTIF(M100,"????S?????W")&gt;0,COUNTIF(M100,"????S?????E")&gt;0),_xlfn.XLOOKUP(B100,DB!$A$2:$A$205,DB!$B$2:$B$205,""),M100))</f>
        <v>MATOL</v>
      </c>
      <c r="AF100" s="2">
        <v>0.58333333333333337</v>
      </c>
      <c r="AG100" t="s">
        <v>840</v>
      </c>
      <c r="AH100" s="17">
        <v>400</v>
      </c>
      <c r="AI100" s="17" cm="1">
        <f t="array" ref="AI100">SUMPRODUCT(--(IFERROR(HOUR(Flights_2026_09_3033343536373456[entry_hour]),-1)=HOUR(AF100)),--(IFERROR(Flights_2026_09_3033343536373456[entry_sector],"")=AG100),--(IFERROR(Flights_2026_09_3033343536373456[nfl],-1)&gt;=AH100),--(IFERROR(Flights_2026_09_3033343536373456[nfl],-1)&lt;=IF(AH100=450,450,AH100+9)))</f>
        <v>0</v>
      </c>
    </row>
    <row r="101" spans="1:35" x14ac:dyDescent="0.2">
      <c r="A101" s="29" t="s">
        <v>244</v>
      </c>
      <c r="B101" s="29" t="s">
        <v>89</v>
      </c>
      <c r="C101" s="29" t="s">
        <v>19</v>
      </c>
      <c r="D101" s="29" t="s">
        <v>107</v>
      </c>
      <c r="E101" s="29" t="s">
        <v>2848</v>
      </c>
      <c r="F101" s="30">
        <v>46303.747835648144</v>
      </c>
      <c r="G101" s="29" t="s">
        <v>21</v>
      </c>
      <c r="H101" s="29" t="s">
        <v>3254</v>
      </c>
      <c r="I101" s="31">
        <v>360</v>
      </c>
      <c r="J101" s="29" t="s">
        <v>22</v>
      </c>
      <c r="K101" s="29" t="s">
        <v>23</v>
      </c>
      <c r="L101" s="31">
        <v>244</v>
      </c>
      <c r="M101" s="29" t="s">
        <v>44</v>
      </c>
      <c r="N101" s="30">
        <v>46303.729212962964</v>
      </c>
      <c r="O101" s="31">
        <v>286</v>
      </c>
      <c r="P101" s="29" t="s">
        <v>26</v>
      </c>
      <c r="Q101" s="31">
        <v>210</v>
      </c>
      <c r="R101" t="str">
        <f>IF(B101="","",_xlfn.XLOOKUP(B101,DB!$A$2:$A$205,DB!$C$2:$C$205,"")&amp;"")</f>
        <v>Sector 7</v>
      </c>
      <c r="S101" t="str">
        <f>IF(B101="","",_xlfn.XLOOKUP(B101,DB!$A$2:$A$205,DB!$E$2:$E$205,""))</f>
        <v>Sector 7</v>
      </c>
      <c r="T101" t="str">
        <f>IF(B101="","",_xlfn.XLOOKUP(B101,DB!$A$2:$A$205,DB!$F$2:$F$205,""))</f>
        <v>PAULE/SIGMA</v>
      </c>
      <c r="U101" t="str">
        <f>IF(B101="","",_xlfn.XLOOKUP(B101,DB!$A$2:$A$205,DB!$D$2:$D$205,""))</f>
        <v>MHCC</v>
      </c>
      <c r="V101" t="str">
        <f>IF(B101="","",IF(OR(COUNTIF(M101,"????N?????W")&gt;0,COUNTIF(M101,"????N?????E")&gt;0,COUNTIF(M101,"????S?????W")&gt;0,COUNTIF(M101,"????S?????E")&gt;0),_xlfn.XLOOKUP(B101,DB!$A$2:$A$205,DB!$B$2:$B$205,""),M101))</f>
        <v>SIGMA</v>
      </c>
      <c r="AF101" s="2">
        <v>0.58333333333333337</v>
      </c>
      <c r="AG101" t="s">
        <v>840</v>
      </c>
      <c r="AH101" s="17">
        <v>410</v>
      </c>
      <c r="AI101" s="17" cm="1">
        <f t="array" ref="AI101">SUMPRODUCT(--(IFERROR(HOUR(Flights_2026_09_3033343536373456[entry_hour]),-1)=HOUR(AF101)),--(IFERROR(Flights_2026_09_3033343536373456[entry_sector],"")=AG101),--(IFERROR(Flights_2026_09_3033343536373456[nfl],-1)&gt;=AH101),--(IFERROR(Flights_2026_09_3033343536373456[nfl],-1)&lt;=IF(AH101=450,450,AH101+9)))</f>
        <v>0</v>
      </c>
    </row>
    <row r="102" spans="1:35" x14ac:dyDescent="0.2">
      <c r="A102" s="29" t="s">
        <v>467</v>
      </c>
      <c r="B102" s="29" t="s">
        <v>468</v>
      </c>
      <c r="C102" s="29" t="s">
        <v>19</v>
      </c>
      <c r="D102" s="29" t="s">
        <v>107</v>
      </c>
      <c r="E102" s="29" t="s">
        <v>3255</v>
      </c>
      <c r="F102" s="30">
        <v>46303.748877314814</v>
      </c>
      <c r="G102" s="29" t="s">
        <v>21</v>
      </c>
      <c r="H102" s="29" t="s">
        <v>3256</v>
      </c>
      <c r="I102" s="31">
        <v>370</v>
      </c>
      <c r="J102" s="29" t="s">
        <v>22</v>
      </c>
      <c r="K102" s="29" t="s">
        <v>23</v>
      </c>
      <c r="L102" s="31">
        <v>803</v>
      </c>
      <c r="M102" s="29" t="s">
        <v>84</v>
      </c>
      <c r="N102" s="30">
        <v>46303.703472222223</v>
      </c>
      <c r="O102" s="31">
        <v>370</v>
      </c>
      <c r="P102" s="29" t="s">
        <v>26</v>
      </c>
      <c r="Q102" s="31">
        <v>370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MATOL</v>
      </c>
      <c r="AF102" s="2">
        <v>0.58333333333333337</v>
      </c>
      <c r="AG102" t="s">
        <v>840</v>
      </c>
      <c r="AH102" s="17">
        <v>420</v>
      </c>
      <c r="AI102" s="17" cm="1">
        <f t="array" ref="AI102">SUMPRODUCT(--(IFERROR(HOUR(Flights_2026_09_3033343536373456[entry_hour]),-1)=HOUR(AF102)),--(IFERROR(Flights_2026_09_3033343536373456[entry_sector],"")=AG102),--(IFERROR(Flights_2026_09_3033343536373456[nfl],-1)&gt;=AH102),--(IFERROR(Flights_2026_09_3033343536373456[nfl],-1)&lt;=IF(AH102=450,450,AH102+9)))</f>
        <v>0</v>
      </c>
    </row>
    <row r="103" spans="1:35" x14ac:dyDescent="0.2">
      <c r="A103" s="29" t="s">
        <v>252</v>
      </c>
      <c r="B103" s="29" t="s">
        <v>253</v>
      </c>
      <c r="C103" s="29" t="s">
        <v>19</v>
      </c>
      <c r="D103" s="29" t="s">
        <v>254</v>
      </c>
      <c r="E103" s="29" t="s">
        <v>627</v>
      </c>
      <c r="F103" s="30">
        <v>46303.751168981486</v>
      </c>
      <c r="G103" s="29" t="s">
        <v>28</v>
      </c>
      <c r="H103" s="29" t="s">
        <v>3257</v>
      </c>
      <c r="I103" s="31">
        <v>90</v>
      </c>
      <c r="J103" s="29" t="s">
        <v>22</v>
      </c>
      <c r="K103" s="29" t="s">
        <v>23</v>
      </c>
      <c r="L103" s="31">
        <v>367</v>
      </c>
      <c r="M103" s="29" t="s">
        <v>253</v>
      </c>
      <c r="N103" s="30">
        <v>46303.691782407404</v>
      </c>
      <c r="O103" s="31">
        <v>0</v>
      </c>
      <c r="P103" s="29" t="s">
        <v>32</v>
      </c>
      <c r="Q103" s="31">
        <v>90</v>
      </c>
      <c r="R103" t="str">
        <f>IF(B103="","",_xlfn.XLOOKUP(B103,DB!$A$2:$A$205,DB!$C$2:$C$205,"")&amp;"")</f>
        <v>Sector 7</v>
      </c>
      <c r="S103" t="str">
        <f>IF(B103="","",_xlfn.XLOOKUP(B103,DB!$A$2:$A$205,DB!$E$2:$E$205,""))</f>
        <v>Sector 7</v>
      </c>
      <c r="T103" t="str">
        <f>IF(B103="","",_xlfn.XLOOKUP(B103,DB!$A$2:$A$205,DB!$F$2:$F$205,""))</f>
        <v>PAULE/SIGMA</v>
      </c>
      <c r="U103" t="str">
        <f>IF(B103="","",_xlfn.XLOOKUP(B103,DB!$A$2:$A$205,DB!$D$2:$D$205,""))</f>
        <v>MHCC</v>
      </c>
      <c r="V103" t="str">
        <f>IF(B103="","",IF(OR(COUNTIF(M103,"????N?????W")&gt;0,COUNTIF(M103,"????N?????E")&gt;0,COUNTIF(M103,"????S?????W")&gt;0,COUNTIF(M103,"????S?????E")&gt;0),_xlfn.XLOOKUP(B103,DB!$A$2:$A$205,DB!$B$2:$B$205,""),M103))</f>
        <v>MZBZ</v>
      </c>
      <c r="AF103" s="2">
        <v>0.58333333333333337</v>
      </c>
      <c r="AG103" t="s">
        <v>840</v>
      </c>
      <c r="AH103" s="17">
        <v>430</v>
      </c>
      <c r="AI103" s="17" cm="1">
        <f t="array" ref="AI103">SUMPRODUCT(--(IFERROR(HOUR(Flights_2026_09_3033343536373456[entry_hour]),-1)=HOUR(AF103)),--(IFERROR(Flights_2026_09_3033343536373456[entry_sector],"")=AG103),--(IFERROR(Flights_2026_09_3033343536373456[nfl],-1)&gt;=AH103),--(IFERROR(Flights_2026_09_3033343536373456[nfl],-1)&lt;=IF(AH103=450,450,AH103+9)))</f>
        <v>0</v>
      </c>
    </row>
    <row r="104" spans="1:35" x14ac:dyDescent="0.2">
      <c r="A104" s="29" t="s">
        <v>257</v>
      </c>
      <c r="B104" s="29" t="s">
        <v>258</v>
      </c>
      <c r="C104" s="29" t="s">
        <v>19</v>
      </c>
      <c r="D104" s="29" t="s">
        <v>53</v>
      </c>
      <c r="E104" s="29" t="s">
        <v>3258</v>
      </c>
      <c r="F104" s="30">
        <v>46303.751527777778</v>
      </c>
      <c r="G104" s="29" t="s">
        <v>21</v>
      </c>
      <c r="H104" s="29" t="s">
        <v>3259</v>
      </c>
      <c r="I104" s="31">
        <v>360</v>
      </c>
      <c r="J104" s="29" t="s">
        <v>22</v>
      </c>
      <c r="K104" s="29" t="s">
        <v>23</v>
      </c>
      <c r="L104" s="31">
        <v>214</v>
      </c>
      <c r="M104" s="29" t="s">
        <v>37</v>
      </c>
      <c r="N104" s="30">
        <v>46303.733333333337</v>
      </c>
      <c r="O104" s="31">
        <v>154</v>
      </c>
      <c r="P104" s="29" t="s">
        <v>26</v>
      </c>
      <c r="Q104" s="31">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3033343536373456[entry_hour]),-1)=HOUR(AF104)),--(IFERROR(Flights_2026_09_3033343536373456[entry_sector],"")=AG104),--(IFERROR(Flights_2026_09_3033343536373456[nfl],-1)&gt;=AH104),--(IFERROR(Flights_2026_09_3033343536373456[nfl],-1)&lt;=IF(AH104=450,450,AH104+9)))</f>
        <v>0</v>
      </c>
    </row>
    <row r="105" spans="1:35" x14ac:dyDescent="0.2">
      <c r="A105" s="29" t="s">
        <v>624</v>
      </c>
      <c r="B105" s="29" t="s">
        <v>301</v>
      </c>
      <c r="C105" s="29" t="s">
        <v>19</v>
      </c>
      <c r="D105" s="29" t="s">
        <v>76</v>
      </c>
      <c r="E105" s="29" t="s">
        <v>3260</v>
      </c>
      <c r="F105" s="30">
        <v>46303.752858796295</v>
      </c>
      <c r="G105" s="29" t="s">
        <v>21</v>
      </c>
      <c r="H105" s="29" t="s">
        <v>3261</v>
      </c>
      <c r="I105" s="31">
        <v>330</v>
      </c>
      <c r="J105" s="29" t="s">
        <v>22</v>
      </c>
      <c r="K105" s="29" t="s">
        <v>23</v>
      </c>
      <c r="L105" s="31">
        <v>808</v>
      </c>
      <c r="M105" s="29" t="s">
        <v>84</v>
      </c>
      <c r="N105" s="30">
        <v>46303.70789351852</v>
      </c>
      <c r="O105" s="31">
        <v>330</v>
      </c>
      <c r="P105" s="29" t="s">
        <v>26</v>
      </c>
      <c r="Q105" s="31">
        <v>330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MATOL</v>
      </c>
      <c r="AF105" s="2">
        <v>0.58333333333333337</v>
      </c>
      <c r="AG105" t="s">
        <v>840</v>
      </c>
      <c r="AH105" s="17">
        <v>450</v>
      </c>
      <c r="AI105" s="17" cm="1">
        <f t="array" ref="AI105">SUMPRODUCT(--(IFERROR(HOUR(Flights_2026_09_3033343536373456[entry_hour]),-1)=HOUR(AF105)),--(IFERROR(Flights_2026_09_3033343536373456[entry_sector],"")=AG105),--(IFERROR(Flights_2026_09_3033343536373456[nfl],-1)&gt;=AH105),--(IFERROR(Flights_2026_09_3033343536373456[nfl],-1)&lt;=IF(AH105=450,450,AH105+9)))</f>
        <v>0</v>
      </c>
    </row>
    <row r="106" spans="1:35" x14ac:dyDescent="0.2">
      <c r="A106" s="29" t="s">
        <v>181</v>
      </c>
      <c r="B106" s="29" t="s">
        <v>182</v>
      </c>
      <c r="C106" s="29" t="s">
        <v>19</v>
      </c>
      <c r="D106" s="29" t="s">
        <v>53</v>
      </c>
      <c r="E106" s="29" t="s">
        <v>2692</v>
      </c>
      <c r="F106" s="30">
        <v>46303.754074074073</v>
      </c>
      <c r="G106" s="29" t="s">
        <v>21</v>
      </c>
      <c r="H106" s="29" t="s">
        <v>563</v>
      </c>
      <c r="I106" s="31">
        <v>340</v>
      </c>
      <c r="J106" s="29" t="s">
        <v>22</v>
      </c>
      <c r="K106" s="29" t="s">
        <v>23</v>
      </c>
      <c r="L106" s="31">
        <v>214</v>
      </c>
      <c r="M106" s="29" t="s">
        <v>37</v>
      </c>
      <c r="N106" s="30">
        <v>46303.735532407409</v>
      </c>
      <c r="O106" s="31">
        <v>148</v>
      </c>
      <c r="P106" s="29" t="s">
        <v>26</v>
      </c>
      <c r="Q106" s="31">
        <v>220</v>
      </c>
      <c r="R106" t="str">
        <f>IF(B106="","",_xlfn.XLOOKUP(B106,DB!$A$2:$A$205,DB!$C$2:$C$205,"")&amp;"")</f>
        <v>Sector 3</v>
      </c>
      <c r="S106" t="str">
        <f>IF(B106="","",_xlfn.XLOOKUP(B106,DB!$A$2:$A$205,DB!$E$2:$E$205,""))</f>
        <v>Sector 3</v>
      </c>
      <c r="T106" t="str">
        <f>IF(B106="","",_xlfn.XLOOKUP(B106,DB!$A$2:$A$205,DB!$F$2:$F$205,""))</f>
        <v>NOSAT</v>
      </c>
      <c r="U106" t="str">
        <f>IF(B106="","",_xlfn.XLOOKUP(B106,DB!$A$2:$A$205,DB!$D$2:$D$205,""))</f>
        <v>MUFH</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3033343536373456[entry_hour]),-1)=HOUR(AF106)),--(IFERROR(Flights_2026_09_3033343536373456[entry_sector],"")=AG106),--(IFERROR(Flights_2026_09_3033343536373456[nfl],-1)&gt;=AH106),--(IFERROR(Flights_2026_09_3033343536373456[nfl],-1)&lt;=IF(AH106=450,450,AH106+9)))</f>
        <v>0</v>
      </c>
    </row>
    <row r="107" spans="1:35" x14ac:dyDescent="0.2">
      <c r="A107" s="29" t="s">
        <v>228</v>
      </c>
      <c r="B107" s="29" t="s">
        <v>229</v>
      </c>
      <c r="C107" s="29" t="s">
        <v>19</v>
      </c>
      <c r="D107" s="29" t="s">
        <v>90</v>
      </c>
      <c r="E107" s="29" t="s">
        <v>2442</v>
      </c>
      <c r="F107" s="30">
        <v>46303.755173611113</v>
      </c>
      <c r="G107" s="29" t="s">
        <v>21</v>
      </c>
      <c r="H107" s="29" t="s">
        <v>3262</v>
      </c>
      <c r="I107" s="31">
        <v>370</v>
      </c>
      <c r="J107" s="29" t="s">
        <v>22</v>
      </c>
      <c r="K107" s="29" t="s">
        <v>23</v>
      </c>
      <c r="L107" s="31">
        <v>862</v>
      </c>
      <c r="M107" s="29" t="s">
        <v>2231</v>
      </c>
      <c r="N107" s="30">
        <v>46303.707928240736</v>
      </c>
      <c r="O107" s="31">
        <v>370</v>
      </c>
      <c r="P107" s="29" t="s">
        <v>26</v>
      </c>
      <c r="Q107" s="31">
        <v>370</v>
      </c>
      <c r="R107" t="str">
        <f>IF(B107="","",_xlfn.XLOOKUP(B107,DB!$A$2:$A$205,DB!$C$2:$C$205,"")&amp;"")</f>
        <v>Sector 5</v>
      </c>
      <c r="S107" t="str">
        <f>IF(B107="","",_xlfn.XLOOKUP(B107,DB!$A$2:$A$205,DB!$E$2:$E$205,""))</f>
        <v>Sector 4</v>
      </c>
      <c r="T107" t="str">
        <f>IF(B107="","",_xlfn.XLOOKUP(B107,DB!$A$2:$A$205,DB!$F$2:$F$205,""))</f>
        <v>VOMAR/XUDUN</v>
      </c>
      <c r="U107" t="str">
        <f>IF(B107="","",_xlfn.XLOOKUP(B107,DB!$A$2:$A$205,DB!$D$2:$D$205,""))</f>
        <v>KZHU</v>
      </c>
      <c r="V107" t="str">
        <f>IF(B107="","",IF(OR(COUNTIF(M107,"????N?????W")&gt;0,COUNTIF(M107,"????N?????E")&gt;0,COUNTIF(M107,"????S?????W")&gt;0,COUNTIF(M107,"????S?????E")&gt;0),_xlfn.XLOOKUP(B107,DB!$A$2:$A$205,DB!$B$2:$B$205,""),M107))</f>
        <v>IPSEV</v>
      </c>
      <c r="AF107" s="2">
        <v>0.58333333333333337</v>
      </c>
      <c r="AG107" t="s">
        <v>747</v>
      </c>
      <c r="AH107" s="17">
        <v>210</v>
      </c>
      <c r="AI107" s="17" cm="1">
        <f t="array" ref="AI107">SUMPRODUCT(--(IFERROR(HOUR(Flights_2026_09_3033343536373456[entry_hour]),-1)=HOUR(AF107)),--(IFERROR(Flights_2026_09_3033343536373456[entry_sector],"")=AG107),--(IFERROR(Flights_2026_09_3033343536373456[nfl],-1)&gt;=AH107),--(IFERROR(Flights_2026_09_3033343536373456[nfl],-1)&lt;=IF(AH107=450,450,AH107+9)))</f>
        <v>0</v>
      </c>
    </row>
    <row r="108" spans="1:35" x14ac:dyDescent="0.2">
      <c r="A108" s="29" t="s">
        <v>242</v>
      </c>
      <c r="B108" s="29" t="s">
        <v>46</v>
      </c>
      <c r="C108" s="29" t="s">
        <v>19</v>
      </c>
      <c r="D108" s="29" t="s">
        <v>50</v>
      </c>
      <c r="E108" s="29" t="s">
        <v>2015</v>
      </c>
      <c r="F108" s="30">
        <v>46303.756273148145</v>
      </c>
      <c r="G108" s="29" t="s">
        <v>21</v>
      </c>
      <c r="H108" s="29" t="s">
        <v>3263</v>
      </c>
      <c r="I108" s="31">
        <v>320</v>
      </c>
      <c r="J108" s="29" t="s">
        <v>22</v>
      </c>
      <c r="K108" s="29" t="s">
        <v>23</v>
      </c>
      <c r="L108" s="31">
        <v>214</v>
      </c>
      <c r="M108" s="29" t="s">
        <v>37</v>
      </c>
      <c r="N108" s="30">
        <v>46303.739571759259</v>
      </c>
      <c r="O108" s="31">
        <v>249</v>
      </c>
      <c r="P108" s="29" t="s">
        <v>26</v>
      </c>
      <c r="Q108" s="31">
        <v>220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NOSAT</v>
      </c>
      <c r="AF108" s="2">
        <v>0.58333333333333337</v>
      </c>
      <c r="AG108" t="s">
        <v>747</v>
      </c>
      <c r="AH108" s="17">
        <v>220</v>
      </c>
      <c r="AI108" s="17" cm="1">
        <f t="array" ref="AI108">SUMPRODUCT(--(IFERROR(HOUR(Flights_2026_09_3033343536373456[entry_hour]),-1)=HOUR(AF108)),--(IFERROR(Flights_2026_09_3033343536373456[entry_sector],"")=AG108),--(IFERROR(Flights_2026_09_3033343536373456[nfl],-1)&gt;=AH108),--(IFERROR(Flights_2026_09_3033343536373456[nfl],-1)&lt;=IF(AH108=450,450,AH108+9)))</f>
        <v>0</v>
      </c>
    </row>
    <row r="109" spans="1:35" x14ac:dyDescent="0.2">
      <c r="A109" s="29" t="s">
        <v>263</v>
      </c>
      <c r="B109" s="29" t="s">
        <v>65</v>
      </c>
      <c r="C109" s="29" t="s">
        <v>19</v>
      </c>
      <c r="D109" s="29" t="s">
        <v>20</v>
      </c>
      <c r="E109" s="29" t="s">
        <v>366</v>
      </c>
      <c r="F109" s="30">
        <v>46303.75744212963</v>
      </c>
      <c r="G109" s="29" t="s">
        <v>21</v>
      </c>
      <c r="H109" s="29" t="s">
        <v>3264</v>
      </c>
      <c r="I109" s="31">
        <v>350</v>
      </c>
      <c r="J109" s="29" t="s">
        <v>22</v>
      </c>
      <c r="K109" s="29" t="s">
        <v>23</v>
      </c>
      <c r="L109" s="31">
        <v>902</v>
      </c>
      <c r="M109" s="29" t="s">
        <v>78</v>
      </c>
      <c r="N109" s="30">
        <v>46303.708819444444</v>
      </c>
      <c r="O109" s="31">
        <v>350</v>
      </c>
      <c r="P109" s="29" t="s">
        <v>26</v>
      </c>
      <c r="Q109" s="31">
        <v>350</v>
      </c>
      <c r="R109" t="str">
        <f>IF(B109="","",_xlfn.XLOOKUP(B109,DB!$A$2:$A$205,DB!$C$2:$C$205,"")&amp;"")</f>
        <v>Sector 6</v>
      </c>
      <c r="S109" t="str">
        <f>IF(B109="","",_xlfn.XLOOKUP(B109,DB!$A$2:$A$205,DB!$E$2:$E$205,""))</f>
        <v>Sector 4</v>
      </c>
      <c r="T109" t="str">
        <f>IF(B109="","",_xlfn.XLOOKUP(B109,DB!$A$2:$A$205,DB!$F$2:$F$205,""))</f>
        <v>VOMAR/XUDUN</v>
      </c>
      <c r="U109" t="str">
        <f>IF(B109="","",_xlfn.XLOOKUP(B109,DB!$A$2:$A$205,DB!$D$2:$D$205,""))</f>
        <v>MMEX</v>
      </c>
      <c r="V109" t="str">
        <f>IF(B109="","",IF(OR(COUNTIF(M109,"????N?????W")&gt;0,COUNTIF(M109,"????N?????E")&gt;0,COUNTIF(M109,"????S?????W")&gt;0,COUNTIF(M109,"????S?????E")&gt;0),_xlfn.XLOOKUP(B109,DB!$A$2:$A$205,DB!$B$2:$B$205,""),M109))</f>
        <v>GOTAS</v>
      </c>
      <c r="AF109" s="2">
        <v>0.58333333333333337</v>
      </c>
      <c r="AG109" t="s">
        <v>747</v>
      </c>
      <c r="AH109" s="17">
        <v>230</v>
      </c>
      <c r="AI109" s="17" cm="1">
        <f t="array" ref="AI109">SUMPRODUCT(--(IFERROR(HOUR(Flights_2026_09_3033343536373456[entry_hour]),-1)=HOUR(AF109)),--(IFERROR(Flights_2026_09_3033343536373456[entry_sector],"")=AG109),--(IFERROR(Flights_2026_09_3033343536373456[nfl],-1)&gt;=AH109),--(IFERROR(Flights_2026_09_3033343536373456[nfl],-1)&lt;=IF(AH109=450,450,AH109+9)))</f>
        <v>0</v>
      </c>
    </row>
    <row r="110" spans="1:35" x14ac:dyDescent="0.2">
      <c r="A110" s="29" t="s">
        <v>3265</v>
      </c>
      <c r="B110" s="29" t="s">
        <v>81</v>
      </c>
      <c r="C110" s="29" t="s">
        <v>19</v>
      </c>
      <c r="D110" s="29" t="s">
        <v>359</v>
      </c>
      <c r="E110" s="29"/>
      <c r="F110" s="30">
        <v>46303.75917824074</v>
      </c>
      <c r="G110" s="29" t="s">
        <v>21</v>
      </c>
      <c r="H110" s="29" t="s">
        <v>3219</v>
      </c>
      <c r="I110" s="31">
        <v>370</v>
      </c>
      <c r="J110" s="29" t="s">
        <v>22</v>
      </c>
      <c r="K110" s="29" t="s">
        <v>31</v>
      </c>
      <c r="L110" s="31">
        <v>803</v>
      </c>
      <c r="M110" s="29" t="s">
        <v>84</v>
      </c>
      <c r="N110" s="30">
        <v>46303.713414351849</v>
      </c>
      <c r="O110" s="31">
        <v>370</v>
      </c>
      <c r="P110" s="29" t="s">
        <v>26</v>
      </c>
      <c r="Q110" s="31">
        <v>370</v>
      </c>
      <c r="R110" t="str">
        <f>IF(B110="","",_xlfn.XLOOKUP(B110,DB!$A$2:$A$205,DB!$C$2:$C$205,"")&amp;"")</f>
        <v>Sector 5</v>
      </c>
      <c r="S110" t="str">
        <f>IF(B110="","",_xlfn.XLOOKUP(B110,DB!$A$2:$A$205,DB!$E$2:$E$205,""))</f>
        <v>Sector 4</v>
      </c>
      <c r="T110" t="str">
        <f>IF(B110="","",_xlfn.XLOOKUP(B110,DB!$A$2:$A$205,DB!$F$2:$F$205,""))</f>
        <v>VOMAR/XUDUN</v>
      </c>
      <c r="U110" t="str">
        <f>IF(B110="","",_xlfn.XLOOKUP(B110,DB!$A$2:$A$205,DB!$D$2:$D$205,""))</f>
        <v>MMTY</v>
      </c>
      <c r="V110" t="str">
        <f>IF(B110="","",IF(OR(COUNTIF(M110,"????N?????W")&gt;0,COUNTIF(M110,"????N?????E")&gt;0,COUNTIF(M110,"????S?????W")&gt;0,COUNTIF(M110,"????S?????E")&gt;0),_xlfn.XLOOKUP(B110,DB!$A$2:$A$205,DB!$B$2:$B$205,""),M110))</f>
        <v>MATOL</v>
      </c>
      <c r="AF110" s="2">
        <v>0.58333333333333337</v>
      </c>
      <c r="AG110" t="s">
        <v>747</v>
      </c>
      <c r="AH110" s="17">
        <v>240</v>
      </c>
      <c r="AI110" s="17" cm="1">
        <f t="array" ref="AI110">SUMPRODUCT(--(IFERROR(HOUR(Flights_2026_09_3033343536373456[entry_hour]),-1)=HOUR(AF110)),--(IFERROR(Flights_2026_09_3033343536373456[entry_sector],"")=AG110),--(IFERROR(Flights_2026_09_3033343536373456[nfl],-1)&gt;=AH110),--(IFERROR(Flights_2026_09_3033343536373456[nfl],-1)&lt;=IF(AH110=450,450,AH110+9)))</f>
        <v>0</v>
      </c>
    </row>
    <row r="111" spans="1:35" x14ac:dyDescent="0.2">
      <c r="A111" s="29" t="s">
        <v>245</v>
      </c>
      <c r="B111" s="29" t="s">
        <v>208</v>
      </c>
      <c r="C111" s="29" t="s">
        <v>19</v>
      </c>
      <c r="D111" s="29" t="s">
        <v>120</v>
      </c>
      <c r="E111" s="29" t="s">
        <v>2588</v>
      </c>
      <c r="F111" s="30">
        <v>46303.76048611111</v>
      </c>
      <c r="G111" s="29" t="s">
        <v>21</v>
      </c>
      <c r="H111" s="29" t="s">
        <v>3266</v>
      </c>
      <c r="I111" s="31">
        <v>320</v>
      </c>
      <c r="J111" s="29" t="s">
        <v>22</v>
      </c>
      <c r="K111" s="29" t="s">
        <v>23</v>
      </c>
      <c r="L111" s="31">
        <v>197</v>
      </c>
      <c r="M111" s="29" t="s">
        <v>37</v>
      </c>
      <c r="N111" s="30">
        <v>46303.743206018524</v>
      </c>
      <c r="O111" s="31">
        <v>249</v>
      </c>
      <c r="P111" s="29" t="s">
        <v>26</v>
      </c>
      <c r="Q111" s="31">
        <v>220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NOSAT</v>
      </c>
      <c r="AF111" s="2">
        <v>0.58333333333333337</v>
      </c>
      <c r="AG111" t="s">
        <v>747</v>
      </c>
      <c r="AH111" s="17">
        <v>250</v>
      </c>
      <c r="AI111" s="17" cm="1">
        <f t="array" ref="AI111">SUMPRODUCT(--(IFERROR(HOUR(Flights_2026_09_3033343536373456[entry_hour]),-1)=HOUR(AF111)),--(IFERROR(Flights_2026_09_3033343536373456[entry_sector],"")=AG111),--(IFERROR(Flights_2026_09_3033343536373456[nfl],-1)&gt;=AH111),--(IFERROR(Flights_2026_09_3033343536373456[nfl],-1)&lt;=IF(AH111=450,450,AH111+9)))</f>
        <v>0</v>
      </c>
    </row>
    <row r="112" spans="1:35" x14ac:dyDescent="0.2">
      <c r="A112" s="29" t="s">
        <v>3013</v>
      </c>
      <c r="B112" s="29" t="s">
        <v>102</v>
      </c>
      <c r="C112" s="29" t="s">
        <v>19</v>
      </c>
      <c r="D112" s="29" t="s">
        <v>2637</v>
      </c>
      <c r="E112" s="29"/>
      <c r="F112" s="30">
        <v>46303.762442129635</v>
      </c>
      <c r="G112" s="29" t="s">
        <v>28</v>
      </c>
      <c r="H112" s="29" t="s">
        <v>3267</v>
      </c>
      <c r="I112" s="31">
        <v>350</v>
      </c>
      <c r="J112" s="29" t="s">
        <v>22</v>
      </c>
      <c r="K112" s="29" t="s">
        <v>55</v>
      </c>
      <c r="L112" s="31">
        <v>981</v>
      </c>
      <c r="M112" s="29" t="s">
        <v>78</v>
      </c>
      <c r="N112" s="30">
        <v>46303.694421296299</v>
      </c>
      <c r="O112" s="31">
        <v>272</v>
      </c>
      <c r="P112" s="29" t="s">
        <v>32</v>
      </c>
      <c r="Q112" s="31">
        <v>350</v>
      </c>
      <c r="R112" t="str">
        <f>IF(B112="","",_xlfn.XLOOKUP(B112,DB!$A$2:$A$205,DB!$C$2:$C$205,"")&amp;"")</f>
        <v>Sector 6</v>
      </c>
      <c r="S112" t="str">
        <f>IF(B112="","",_xlfn.XLOOKUP(B112,DB!$A$2:$A$205,DB!$E$2:$E$205,""))</f>
        <v>Sector 4</v>
      </c>
      <c r="T112" t="str">
        <f>IF(B112="","",_xlfn.XLOOKUP(B112,DB!$A$2:$A$205,DB!$F$2:$F$205,""))</f>
        <v>VOMAR/XUDUN</v>
      </c>
      <c r="U112" t="str">
        <f>IF(B112="","",_xlfn.XLOOKUP(B112,DB!$A$2:$A$205,DB!$D$2:$D$205,""))</f>
        <v>MMEX</v>
      </c>
      <c r="V112" t="str">
        <f>IF(B112="","",IF(OR(COUNTIF(M112,"????N?????W")&gt;0,COUNTIF(M112,"????N?????E")&gt;0,COUNTIF(M112,"????S?????W")&gt;0,COUNTIF(M112,"????S?????E")&gt;0),_xlfn.XLOOKUP(B112,DB!$A$2:$A$205,DB!$B$2:$B$205,""),M112))</f>
        <v>GOTAS</v>
      </c>
      <c r="AF112" s="2">
        <v>0.58333333333333337</v>
      </c>
      <c r="AG112" t="s">
        <v>747</v>
      </c>
      <c r="AH112" s="17">
        <v>260</v>
      </c>
      <c r="AI112" s="17" cm="1">
        <f t="array" ref="AI112">SUMPRODUCT(--(IFERROR(HOUR(Flights_2026_09_3033343536373456[entry_hour]),-1)=HOUR(AF112)),--(IFERROR(Flights_2026_09_3033343536373456[entry_sector],"")=AG112),--(IFERROR(Flights_2026_09_3033343536373456[nfl],-1)&gt;=AH112),--(IFERROR(Flights_2026_09_3033343536373456[nfl],-1)&lt;=IF(AH112=450,450,AH112+9)))</f>
        <v>0</v>
      </c>
    </row>
    <row r="113" spans="1:35" x14ac:dyDescent="0.2">
      <c r="A113" s="29" t="s">
        <v>233</v>
      </c>
      <c r="B113" s="29" t="s">
        <v>122</v>
      </c>
      <c r="C113" s="29" t="s">
        <v>19</v>
      </c>
      <c r="D113" s="29" t="s">
        <v>53</v>
      </c>
      <c r="E113" s="29" t="s">
        <v>87</v>
      </c>
      <c r="F113" s="30">
        <v>46303.763599537036</v>
      </c>
      <c r="G113" s="29" t="s">
        <v>21</v>
      </c>
      <c r="H113" s="29" t="s">
        <v>3268</v>
      </c>
      <c r="I113" s="31">
        <v>350</v>
      </c>
      <c r="J113" s="29" t="s">
        <v>22</v>
      </c>
      <c r="K113" s="29" t="s">
        <v>23</v>
      </c>
      <c r="L113" s="31">
        <v>854</v>
      </c>
      <c r="M113" s="29" t="s">
        <v>136</v>
      </c>
      <c r="N113" s="30">
        <v>46303.716840277775</v>
      </c>
      <c r="O113" s="31">
        <v>350</v>
      </c>
      <c r="P113" s="29" t="s">
        <v>26</v>
      </c>
      <c r="Q113" s="31">
        <v>350</v>
      </c>
      <c r="R113" t="str">
        <f>IF(B113="","",_xlfn.XLOOKUP(B113,DB!$A$2:$A$205,DB!$C$2:$C$205,"")&amp;"")</f>
        <v>Sector 5</v>
      </c>
      <c r="S113" t="str">
        <f>IF(B113="","",_xlfn.XLOOKUP(B113,DB!$A$2:$A$205,DB!$E$2:$E$205,""))</f>
        <v>Sector 4</v>
      </c>
      <c r="T113" t="str">
        <f>IF(B113="","",_xlfn.XLOOKUP(B113,DB!$A$2:$A$205,DB!$F$2:$F$205,""))</f>
        <v>VOMAR/XUDUN</v>
      </c>
      <c r="U113" t="str">
        <f>IF(B113="","",_xlfn.XLOOKUP(B113,DB!$A$2:$A$205,DB!$D$2:$D$205,""))</f>
        <v>MMEX</v>
      </c>
      <c r="V113" t="str">
        <f>IF(B113="","",IF(OR(COUNTIF(M113,"????N?????W")&gt;0,COUNTIF(M113,"????N?????E")&gt;0,COUNTIF(M113,"????S?????W")&gt;0,COUNTIF(M113,"????S?????E")&gt;0),_xlfn.XLOOKUP(B113,DB!$A$2:$A$205,DB!$B$2:$B$205,""),M113))</f>
        <v>LIDAM</v>
      </c>
      <c r="AF113" s="2">
        <v>0.58333333333333337</v>
      </c>
      <c r="AG113" t="s">
        <v>747</v>
      </c>
      <c r="AH113" s="17">
        <v>270</v>
      </c>
      <c r="AI113" s="17" cm="1">
        <f t="array" ref="AI113">SUMPRODUCT(--(IFERROR(HOUR(Flights_2026_09_3033343536373456[entry_hour]),-1)=HOUR(AF113)),--(IFERROR(Flights_2026_09_3033343536373456[entry_sector],"")=AG113),--(IFERROR(Flights_2026_09_3033343536373456[nfl],-1)&gt;=AH113),--(IFERROR(Flights_2026_09_3033343536373456[nfl],-1)&lt;=IF(AH113=450,450,AH113+9)))</f>
        <v>0</v>
      </c>
    </row>
    <row r="114" spans="1:35" x14ac:dyDescent="0.2">
      <c r="A114" s="29" t="s">
        <v>255</v>
      </c>
      <c r="B114" s="29" t="s">
        <v>267</v>
      </c>
      <c r="C114" s="29" t="s">
        <v>19</v>
      </c>
      <c r="D114" s="29" t="s">
        <v>256</v>
      </c>
      <c r="E114" s="29"/>
      <c r="F114" s="30">
        <v>46303.764907407407</v>
      </c>
      <c r="G114" s="29" t="s">
        <v>28</v>
      </c>
      <c r="H114" s="29" t="s">
        <v>3269</v>
      </c>
      <c r="I114" s="31">
        <v>15</v>
      </c>
      <c r="J114" s="29" t="s">
        <v>30</v>
      </c>
      <c r="K114" s="29" t="s">
        <v>31</v>
      </c>
      <c r="L114" s="31">
        <v>68</v>
      </c>
      <c r="M114" s="29" t="s">
        <v>267</v>
      </c>
      <c r="N114" s="30">
        <v>46303.723969907413</v>
      </c>
      <c r="O114" s="31">
        <v>0</v>
      </c>
      <c r="P114" s="29" t="s">
        <v>32</v>
      </c>
      <c r="Q114" s="31">
        <v>927</v>
      </c>
      <c r="R114" t="str">
        <f>IF(B114="","",_xlfn.XLOOKUP(B114,DB!$A$2:$A$205,DB!$C$2:$C$205,"")&amp;"")</f>
        <v>Sector 7</v>
      </c>
      <c r="S114" t="str">
        <f>IF(B114="","",_xlfn.XLOOKUP(B114,DB!$A$2:$A$205,DB!$E$2:$E$205,""))</f>
        <v>Sector 7</v>
      </c>
      <c r="T114" t="str">
        <f>IF(B114="","",_xlfn.XLOOKUP(B114,DB!$A$2:$A$205,DB!$F$2:$F$205,""))</f>
        <v>PAULE/SIGMA</v>
      </c>
      <c r="U114" t="str">
        <f>IF(B114="","",_xlfn.XLOOKUP(B114,DB!$A$2:$A$205,DB!$D$2:$D$205,""))</f>
        <v>MMID</v>
      </c>
      <c r="V114" t="str">
        <f>IF(B114="","",IF(OR(COUNTIF(M114,"????N?????W")&gt;0,COUNTIF(M114,"????N?????E")&gt;0,COUNTIF(M114,"????S?????W")&gt;0,COUNTIF(M114,"????S?????E")&gt;0),_xlfn.XLOOKUP(B114,DB!$A$2:$A$205,DB!$B$2:$B$205,""),M114))</f>
        <v>MMCZ</v>
      </c>
      <c r="AF114" s="2">
        <v>0.58333333333333337</v>
      </c>
      <c r="AG114" t="s">
        <v>747</v>
      </c>
      <c r="AH114" s="17">
        <v>280</v>
      </c>
      <c r="AI114" s="17" cm="1">
        <f t="array" ref="AI114">SUMPRODUCT(--(IFERROR(HOUR(Flights_2026_09_3033343536373456[entry_hour]),-1)=HOUR(AF114)),--(IFERROR(Flights_2026_09_3033343536373456[entry_sector],"")=AG114),--(IFERROR(Flights_2026_09_3033343536373456[nfl],-1)&gt;=AH114),--(IFERROR(Flights_2026_09_3033343536373456[nfl],-1)&lt;=IF(AH114=450,450,AH114+9)))</f>
        <v>0</v>
      </c>
    </row>
    <row r="115" spans="1:35" x14ac:dyDescent="0.2">
      <c r="A115" s="29" t="s">
        <v>260</v>
      </c>
      <c r="B115" s="29" t="s">
        <v>186</v>
      </c>
      <c r="C115" s="29" t="s">
        <v>19</v>
      </c>
      <c r="D115" s="29" t="s">
        <v>20</v>
      </c>
      <c r="E115" s="29" t="s">
        <v>3270</v>
      </c>
      <c r="F115" s="30">
        <v>46303.765104166669</v>
      </c>
      <c r="G115" s="29" t="s">
        <v>21</v>
      </c>
      <c r="H115" s="29" t="s">
        <v>3271</v>
      </c>
      <c r="I115" s="31">
        <v>340</v>
      </c>
      <c r="J115" s="29" t="s">
        <v>22</v>
      </c>
      <c r="K115" s="29" t="s">
        <v>23</v>
      </c>
      <c r="L115" s="31">
        <v>209</v>
      </c>
      <c r="M115" s="29" t="s">
        <v>37</v>
      </c>
      <c r="N115" s="30">
        <v>46303.747175925921</v>
      </c>
      <c r="O115" s="31">
        <v>311</v>
      </c>
      <c r="P115" s="29" t="s">
        <v>26</v>
      </c>
      <c r="Q115" s="31">
        <v>220</v>
      </c>
      <c r="R115" t="str">
        <f>IF(B115="","",_xlfn.XLOOKUP(B115,DB!$A$2:$A$205,DB!$C$2:$C$205,"")&amp;"")</f>
        <v>Sector 3</v>
      </c>
      <c r="S115" t="str">
        <f>IF(B115="","",_xlfn.XLOOKUP(B115,DB!$A$2:$A$205,DB!$E$2:$E$205,""))</f>
        <v>Sector 3</v>
      </c>
      <c r="T115" t="str">
        <f>IF(B115="","",_xlfn.XLOOKUP(B115,DB!$A$2:$A$205,DB!$F$2:$F$205,""))</f>
        <v>NOSAT</v>
      </c>
      <c r="U115" t="str">
        <f>IF(B115="","",_xlfn.XLOOKUP(B115,DB!$A$2:$A$205,DB!$D$2:$D$205,""))</f>
        <v>KZHU</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3033343536373456[entry_hour]),-1)=HOUR(AF115)),--(IFERROR(Flights_2026_09_3033343536373456[entry_sector],"")=AG115),--(IFERROR(Flights_2026_09_3033343536373456[nfl],-1)&gt;=AH115),--(IFERROR(Flights_2026_09_3033343536373456[nfl],-1)&lt;=IF(AH115=450,450,AH115+9)))</f>
        <v>0</v>
      </c>
    </row>
    <row r="116" spans="1:35" x14ac:dyDescent="0.2">
      <c r="A116" s="29" t="s">
        <v>628</v>
      </c>
      <c r="B116" s="29" t="s">
        <v>629</v>
      </c>
      <c r="C116" s="29" t="s">
        <v>19</v>
      </c>
      <c r="D116" s="29" t="s">
        <v>107</v>
      </c>
      <c r="E116" s="29" t="s">
        <v>639</v>
      </c>
      <c r="F116" s="30">
        <v>46303.766377314816</v>
      </c>
      <c r="G116" s="29" t="s">
        <v>21</v>
      </c>
      <c r="H116" s="29" t="s">
        <v>3272</v>
      </c>
      <c r="I116" s="31">
        <v>320</v>
      </c>
      <c r="J116" s="29" t="s">
        <v>22</v>
      </c>
      <c r="K116" s="29" t="s">
        <v>23</v>
      </c>
      <c r="L116" s="31">
        <v>214</v>
      </c>
      <c r="M116" s="29" t="s">
        <v>37</v>
      </c>
      <c r="N116" s="30">
        <v>46303.749444444446</v>
      </c>
      <c r="O116" s="31">
        <v>212</v>
      </c>
      <c r="P116" s="29" t="s">
        <v>26</v>
      </c>
      <c r="Q116" s="31">
        <v>220</v>
      </c>
      <c r="R116" t="str">
        <f>IF(B116="","",_xlfn.XLOOKUP(B116,DB!$A$2:$A$205,DB!$C$2:$C$205,"")&amp;"")</f>
        <v>Sector 5</v>
      </c>
      <c r="S116" t="str">
        <f>IF(B116="","",_xlfn.XLOOKUP(B116,DB!$A$2:$A$205,DB!$E$2:$E$205,""))</f>
        <v>Sector 4</v>
      </c>
      <c r="T116" t="str">
        <f>IF(B116="","",_xlfn.XLOOKUP(B116,DB!$A$2:$A$205,DB!$F$2:$F$205,""))</f>
        <v>VOMAR/XUDUN</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3033343536373456[entry_hour]),-1)=HOUR(AF116)),--(IFERROR(Flights_2026_09_3033343536373456[entry_sector],"")=AG116),--(IFERROR(Flights_2026_09_3033343536373456[nfl],-1)&gt;=AH116),--(IFERROR(Flights_2026_09_3033343536373456[nfl],-1)&lt;=IF(AH116=450,450,AH116+9)))</f>
        <v>0</v>
      </c>
    </row>
    <row r="117" spans="1:35" x14ac:dyDescent="0.2">
      <c r="A117" s="29" t="s">
        <v>283</v>
      </c>
      <c r="B117" s="29" t="s">
        <v>272</v>
      </c>
      <c r="C117" s="29" t="s">
        <v>19</v>
      </c>
      <c r="D117" s="29" t="s">
        <v>53</v>
      </c>
      <c r="E117" s="29" t="s">
        <v>292</v>
      </c>
      <c r="F117" s="30">
        <v>46303.767905092594</v>
      </c>
      <c r="G117" s="29" t="s">
        <v>28</v>
      </c>
      <c r="H117" s="29" t="s">
        <v>3273</v>
      </c>
      <c r="I117" s="31">
        <v>350</v>
      </c>
      <c r="J117" s="29" t="s">
        <v>22</v>
      </c>
      <c r="K117" s="29" t="s">
        <v>23</v>
      </c>
      <c r="L117" s="31">
        <v>852</v>
      </c>
      <c r="M117" s="29" t="s">
        <v>136</v>
      </c>
      <c r="N117" s="30">
        <v>46303.719398148147</v>
      </c>
      <c r="O117" s="31">
        <v>350</v>
      </c>
      <c r="P117" s="29" t="s">
        <v>26</v>
      </c>
      <c r="Q117" s="31">
        <v>350</v>
      </c>
      <c r="R117" t="str">
        <f>IF(B117="","",_xlfn.XLOOKUP(B117,DB!$A$2:$A$205,DB!$C$2:$C$205,"")&amp;"")</f>
        <v>Sector 5</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LIDAM</v>
      </c>
      <c r="AF117" s="2">
        <v>0.58333333333333337</v>
      </c>
      <c r="AG117" t="s">
        <v>747</v>
      </c>
      <c r="AH117" s="17">
        <v>310</v>
      </c>
      <c r="AI117" s="17" cm="1">
        <f t="array" ref="AI117">SUMPRODUCT(--(IFERROR(HOUR(Flights_2026_09_3033343536373456[entry_hour]),-1)=HOUR(AF117)),--(IFERROR(Flights_2026_09_3033343536373456[entry_sector],"")=AG117),--(IFERROR(Flights_2026_09_3033343536373456[nfl],-1)&gt;=AH117),--(IFERROR(Flights_2026_09_3033343536373456[nfl],-1)&lt;=IF(AH117=450,450,AH117+9)))</f>
        <v>0</v>
      </c>
    </row>
    <row r="118" spans="1:35" x14ac:dyDescent="0.2">
      <c r="A118" s="29" t="s">
        <v>471</v>
      </c>
      <c r="B118" s="29" t="s">
        <v>472</v>
      </c>
      <c r="C118" s="29" t="s">
        <v>19</v>
      </c>
      <c r="D118" s="29" t="s">
        <v>107</v>
      </c>
      <c r="E118" s="29" t="s">
        <v>1865</v>
      </c>
      <c r="F118" s="30">
        <v>46303.769155092596</v>
      </c>
      <c r="G118" s="29" t="s">
        <v>21</v>
      </c>
      <c r="H118" s="29" t="s">
        <v>3274</v>
      </c>
      <c r="I118" s="31">
        <v>360</v>
      </c>
      <c r="J118" s="29" t="s">
        <v>22</v>
      </c>
      <c r="K118" s="29" t="s">
        <v>23</v>
      </c>
      <c r="L118" s="31">
        <v>195</v>
      </c>
      <c r="M118" s="29" t="s">
        <v>37</v>
      </c>
      <c r="N118" s="30">
        <v>46303.752557870372</v>
      </c>
      <c r="O118" s="31">
        <v>288</v>
      </c>
      <c r="P118" s="29" t="s">
        <v>26</v>
      </c>
      <c r="Q118" s="31">
        <v>220</v>
      </c>
      <c r="R118" t="str">
        <f>IF(B118="","",_xlfn.XLOOKUP(B118,DB!$A$2:$A$205,DB!$C$2:$C$205,"")&amp;"")</f>
        <v>Sector 5</v>
      </c>
      <c r="S118" t="str">
        <f>IF(B118="","",_xlfn.XLOOKUP(B118,DB!$A$2:$A$205,DB!$E$2:$E$205,""))</f>
        <v>Sector 4</v>
      </c>
      <c r="T118" t="str">
        <f>IF(B118="","",_xlfn.XLOOKUP(B118,DB!$A$2:$A$205,DB!$F$2:$F$205,""))</f>
        <v>VOMAR/XUDUN</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3033343536373456[entry_hour]),-1)=HOUR(AF118)),--(IFERROR(Flights_2026_09_3033343536373456[entry_sector],"")=AG118),--(IFERROR(Flights_2026_09_3033343536373456[nfl],-1)&gt;=AH118),--(IFERROR(Flights_2026_09_3033343536373456[nfl],-1)&lt;=IF(AH118=450,450,AH118+9)))</f>
        <v>0</v>
      </c>
    </row>
    <row r="119" spans="1:35" x14ac:dyDescent="0.2">
      <c r="A119" s="29" t="s">
        <v>276</v>
      </c>
      <c r="B119" s="29" t="s">
        <v>65</v>
      </c>
      <c r="C119" s="29" t="s">
        <v>19</v>
      </c>
      <c r="D119" s="29" t="s">
        <v>76</v>
      </c>
      <c r="E119" s="29" t="s">
        <v>921</v>
      </c>
      <c r="F119" s="30">
        <v>46303.770879629628</v>
      </c>
      <c r="G119" s="29" t="s">
        <v>21</v>
      </c>
      <c r="H119" s="29" t="s">
        <v>3275</v>
      </c>
      <c r="I119" s="31">
        <v>350</v>
      </c>
      <c r="J119" s="29" t="s">
        <v>22</v>
      </c>
      <c r="K119" s="29" t="s">
        <v>23</v>
      </c>
      <c r="L119" s="31">
        <v>897</v>
      </c>
      <c r="M119" s="29" t="s">
        <v>167</v>
      </c>
      <c r="N119" s="30">
        <v>46303.72378472222</v>
      </c>
      <c r="O119" s="31">
        <v>350</v>
      </c>
      <c r="P119" s="29" t="s">
        <v>26</v>
      </c>
      <c r="Q119" s="31">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3033343536373456[entry_hour]),-1)=HOUR(AF119)),--(IFERROR(Flights_2026_09_3033343536373456[entry_sector],"")=AG119),--(IFERROR(Flights_2026_09_3033343536373456[nfl],-1)&gt;=AH119),--(IFERROR(Flights_2026_09_3033343536373456[nfl],-1)&lt;=IF(AH119=450,450,AH119+9)))</f>
        <v>0</v>
      </c>
    </row>
    <row r="120" spans="1:35" x14ac:dyDescent="0.2">
      <c r="A120" s="29" t="s">
        <v>397</v>
      </c>
      <c r="B120" s="29" t="s">
        <v>398</v>
      </c>
      <c r="C120" s="29" t="s">
        <v>19</v>
      </c>
      <c r="D120" s="29" t="s">
        <v>50</v>
      </c>
      <c r="E120" s="29" t="s">
        <v>2646</v>
      </c>
      <c r="F120" s="30">
        <v>46303.772499999999</v>
      </c>
      <c r="G120" s="29" t="s">
        <v>21</v>
      </c>
      <c r="H120" s="29" t="s">
        <v>3276</v>
      </c>
      <c r="I120" s="31">
        <v>340</v>
      </c>
      <c r="J120" s="29" t="s">
        <v>22</v>
      </c>
      <c r="K120" s="29" t="s">
        <v>23</v>
      </c>
      <c r="L120" s="31">
        <v>214</v>
      </c>
      <c r="M120" s="29" t="s">
        <v>37</v>
      </c>
      <c r="N120" s="30">
        <v>46303.755011574074</v>
      </c>
      <c r="O120" s="31">
        <v>333</v>
      </c>
      <c r="P120" s="29" t="s">
        <v>26</v>
      </c>
      <c r="Q120" s="31">
        <v>220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NOSAT</v>
      </c>
      <c r="AF120" s="2">
        <v>0.58333333333333337</v>
      </c>
      <c r="AG120" t="s">
        <v>747</v>
      </c>
      <c r="AH120" s="17">
        <v>340</v>
      </c>
      <c r="AI120" s="17" cm="1">
        <f t="array" ref="AI120">SUMPRODUCT(--(IFERROR(HOUR(Flights_2026_09_3033343536373456[entry_hour]),-1)=HOUR(AF120)),--(IFERROR(Flights_2026_09_3033343536373456[entry_sector],"")=AG120),--(IFERROR(Flights_2026_09_3033343536373456[nfl],-1)&gt;=AH120),--(IFERROR(Flights_2026_09_3033343536373456[nfl],-1)&lt;=IF(AH120=450,450,AH120+9)))</f>
        <v>0</v>
      </c>
    </row>
    <row r="121" spans="1:35" x14ac:dyDescent="0.2">
      <c r="A121" s="29" t="s">
        <v>281</v>
      </c>
      <c r="B121" s="29" t="s">
        <v>282</v>
      </c>
      <c r="C121" s="29" t="s">
        <v>19</v>
      </c>
      <c r="D121" s="29" t="s">
        <v>53</v>
      </c>
      <c r="E121" s="29" t="s">
        <v>3277</v>
      </c>
      <c r="F121" s="30">
        <v>46303.777187500003</v>
      </c>
      <c r="G121" s="29" t="s">
        <v>21</v>
      </c>
      <c r="H121" s="29" t="s">
        <v>3278</v>
      </c>
      <c r="I121" s="31">
        <v>320</v>
      </c>
      <c r="J121" s="29" t="s">
        <v>22</v>
      </c>
      <c r="K121" s="29" t="s">
        <v>23</v>
      </c>
      <c r="L121" s="31">
        <v>205</v>
      </c>
      <c r="M121" s="29" t="s">
        <v>44</v>
      </c>
      <c r="N121" s="30">
        <v>46303.761018518519</v>
      </c>
      <c r="O121" s="31">
        <v>175</v>
      </c>
      <c r="P121" s="29" t="s">
        <v>26</v>
      </c>
      <c r="Q121" s="31">
        <v>210</v>
      </c>
      <c r="R121" t="str">
        <f>IF(B121="","",_xlfn.XLOOKUP(B121,DB!$A$2:$A$205,DB!$C$2:$C$205,"")&amp;"")</f>
        <v>Sector 7</v>
      </c>
      <c r="S121" t="str">
        <f>IF(B121="","",_xlfn.XLOOKUP(B121,DB!$A$2:$A$205,DB!$E$2:$E$205,""))</f>
        <v>Sector 7</v>
      </c>
      <c r="T121" t="str">
        <f>IF(B121="","",_xlfn.XLOOKUP(B121,DB!$A$2:$A$205,DB!$F$2:$F$205,""))</f>
        <v>PAULE/SIGMA</v>
      </c>
      <c r="U121" t="str">
        <f>IF(B121="","",_xlfn.XLOOKUP(B121,DB!$A$2:$A$205,DB!$D$2:$D$205,""))</f>
        <v>MHCC</v>
      </c>
      <c r="V121" t="str">
        <f>IF(B121="","",IF(OR(COUNTIF(M121,"????N?????W")&gt;0,COUNTIF(M121,"????N?????E")&gt;0,COUNTIF(M121,"????S?????W")&gt;0,COUNTIF(M121,"????S?????E")&gt;0),_xlfn.XLOOKUP(B121,DB!$A$2:$A$205,DB!$B$2:$B$205,""),M121))</f>
        <v>SIGMA</v>
      </c>
      <c r="AF121" s="2">
        <v>0.58333333333333337</v>
      </c>
      <c r="AG121" t="s">
        <v>747</v>
      </c>
      <c r="AH121" s="17">
        <v>350</v>
      </c>
      <c r="AI121" s="17" cm="1">
        <f t="array" ref="AI121">SUMPRODUCT(--(IFERROR(HOUR(Flights_2026_09_3033343536373456[entry_hour]),-1)=HOUR(AF121)),--(IFERROR(Flights_2026_09_3033343536373456[entry_sector],"")=AG121),--(IFERROR(Flights_2026_09_3033343536373456[nfl],-1)&gt;=AH121),--(IFERROR(Flights_2026_09_3033343536373456[nfl],-1)&lt;=IF(AH121=450,450,AH121+9)))</f>
        <v>0</v>
      </c>
    </row>
    <row r="122" spans="1:35" x14ac:dyDescent="0.2">
      <c r="A122" s="29" t="s">
        <v>273</v>
      </c>
      <c r="B122" s="29" t="s">
        <v>81</v>
      </c>
      <c r="C122" s="29" t="s">
        <v>19</v>
      </c>
      <c r="D122" s="29" t="s">
        <v>76</v>
      </c>
      <c r="E122" s="29" t="s">
        <v>3279</v>
      </c>
      <c r="F122" s="30">
        <v>46303.778587962966</v>
      </c>
      <c r="G122" s="29" t="s">
        <v>21</v>
      </c>
      <c r="H122" s="29" t="s">
        <v>3280</v>
      </c>
      <c r="I122" s="31">
        <v>370</v>
      </c>
      <c r="J122" s="29" t="s">
        <v>22</v>
      </c>
      <c r="K122" s="29" t="s">
        <v>23</v>
      </c>
      <c r="L122" s="31">
        <v>851</v>
      </c>
      <c r="M122" s="29" t="s">
        <v>136</v>
      </c>
      <c r="N122" s="30">
        <v>46303.732164351852</v>
      </c>
      <c r="O122" s="31">
        <v>362</v>
      </c>
      <c r="P122" s="29" t="s">
        <v>26</v>
      </c>
      <c r="Q122" s="31">
        <v>360</v>
      </c>
      <c r="R122" t="str">
        <f>IF(B122="","",_xlfn.XLOOKUP(B122,DB!$A$2:$A$205,DB!$C$2:$C$205,"")&amp;"")</f>
        <v>Sector 5</v>
      </c>
      <c r="S122" t="str">
        <f>IF(B122="","",_xlfn.XLOOKUP(B122,DB!$A$2:$A$205,DB!$E$2:$E$205,""))</f>
        <v>Sector 4</v>
      </c>
      <c r="T122" t="str">
        <f>IF(B122="","",_xlfn.XLOOKUP(B122,DB!$A$2:$A$205,DB!$F$2:$F$205,""))</f>
        <v>VOMAR/XUDUN</v>
      </c>
      <c r="U122" t="str">
        <f>IF(B122="","",_xlfn.XLOOKUP(B122,DB!$A$2:$A$205,DB!$D$2:$D$205,""))</f>
        <v>MMTY</v>
      </c>
      <c r="V122" t="str">
        <f>IF(B122="","",IF(OR(COUNTIF(M122,"????N?????W")&gt;0,COUNTIF(M122,"????N?????E")&gt;0,COUNTIF(M122,"????S?????W")&gt;0,COUNTIF(M122,"????S?????E")&gt;0),_xlfn.XLOOKUP(B122,DB!$A$2:$A$205,DB!$B$2:$B$205,""),M122))</f>
        <v>LIDAM</v>
      </c>
      <c r="AF122" s="2">
        <v>0.58333333333333337</v>
      </c>
      <c r="AG122" t="s">
        <v>747</v>
      </c>
      <c r="AH122" s="17">
        <v>360</v>
      </c>
      <c r="AI122" s="17" cm="1">
        <f t="array" ref="AI122">SUMPRODUCT(--(IFERROR(HOUR(Flights_2026_09_3033343536373456[entry_hour]),-1)=HOUR(AF122)),--(IFERROR(Flights_2026_09_3033343536373456[entry_sector],"")=AG122),--(IFERROR(Flights_2026_09_3033343536373456[nfl],-1)&gt;=AH122),--(IFERROR(Flights_2026_09_3033343536373456[nfl],-1)&lt;=IF(AH122=450,450,AH122+9)))</f>
        <v>1</v>
      </c>
    </row>
    <row r="123" spans="1:35" x14ac:dyDescent="0.2">
      <c r="A123" s="29" t="s">
        <v>3281</v>
      </c>
      <c r="B123" s="29" t="s">
        <v>122</v>
      </c>
      <c r="C123" s="29" t="s">
        <v>19</v>
      </c>
      <c r="D123" s="29" t="s">
        <v>595</v>
      </c>
      <c r="E123" s="29"/>
      <c r="F123" s="30">
        <v>46303.779282407406</v>
      </c>
      <c r="G123" s="29" t="s">
        <v>28</v>
      </c>
      <c r="H123" s="29" t="s">
        <v>3282</v>
      </c>
      <c r="I123" s="31">
        <v>175</v>
      </c>
      <c r="J123" s="29" t="s">
        <v>30</v>
      </c>
      <c r="K123" s="29" t="s">
        <v>31</v>
      </c>
      <c r="L123" s="31">
        <v>865</v>
      </c>
      <c r="M123" s="29" t="s">
        <v>2497</v>
      </c>
      <c r="N123" s="30">
        <v>46303.705046296294</v>
      </c>
      <c r="O123" s="31">
        <v>175</v>
      </c>
      <c r="P123" s="29" t="s">
        <v>32</v>
      </c>
      <c r="Q123" s="31">
        <v>175</v>
      </c>
      <c r="R123" t="str">
        <f>IF(B123="","",_xlfn.XLOOKUP(B123,DB!$A$2:$A$205,DB!$C$2:$C$205,"")&amp;"")</f>
        <v>Sector 5</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LIDAM</v>
      </c>
      <c r="AF123" s="2">
        <v>0.58333333333333337</v>
      </c>
      <c r="AG123" t="s">
        <v>747</v>
      </c>
      <c r="AH123" s="17">
        <v>370</v>
      </c>
      <c r="AI123" s="17" cm="1">
        <f t="array" ref="AI123">SUMPRODUCT(--(IFERROR(HOUR(Flights_2026_09_3033343536373456[entry_hour]),-1)=HOUR(AF123)),--(IFERROR(Flights_2026_09_3033343536373456[entry_sector],"")=AG123),--(IFERROR(Flights_2026_09_3033343536373456[nfl],-1)&gt;=AH123),--(IFERROR(Flights_2026_09_3033343536373456[nfl],-1)&lt;=IF(AH123=450,450,AH123+9)))</f>
        <v>0</v>
      </c>
    </row>
    <row r="124" spans="1:35" x14ac:dyDescent="0.2">
      <c r="A124" s="29" t="s">
        <v>859</v>
      </c>
      <c r="B124" s="29" t="s">
        <v>208</v>
      </c>
      <c r="C124" s="29" t="s">
        <v>19</v>
      </c>
      <c r="D124" s="29" t="s">
        <v>47</v>
      </c>
      <c r="E124" s="29" t="s">
        <v>3283</v>
      </c>
      <c r="F124" s="30">
        <v>46303.779780092591</v>
      </c>
      <c r="G124" s="29" t="s">
        <v>21</v>
      </c>
      <c r="H124" s="29" t="s">
        <v>3284</v>
      </c>
      <c r="I124" s="31">
        <v>280</v>
      </c>
      <c r="J124" s="29" t="s">
        <v>22</v>
      </c>
      <c r="K124" s="29" t="s">
        <v>23</v>
      </c>
      <c r="L124" s="31">
        <v>193</v>
      </c>
      <c r="M124" s="29" t="s">
        <v>37</v>
      </c>
      <c r="N124" s="30">
        <v>46303.762824074074</v>
      </c>
      <c r="O124" s="31">
        <v>195</v>
      </c>
      <c r="P124" s="29" t="s">
        <v>26</v>
      </c>
      <c r="Q124" s="31">
        <v>220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3033343536373456[entry_hour]),-1)=HOUR(AF124)),--(IFERROR(Flights_2026_09_3033343536373456[entry_sector],"")=AG124),--(IFERROR(Flights_2026_09_3033343536373456[nfl],-1)&gt;=AH124),--(IFERROR(Flights_2026_09_3033343536373456[nfl],-1)&lt;=IF(AH124=450,450,AH124+9)))</f>
        <v>0</v>
      </c>
    </row>
    <row r="125" spans="1:35" x14ac:dyDescent="0.2">
      <c r="A125" s="29" t="s">
        <v>288</v>
      </c>
      <c r="B125" s="29" t="s">
        <v>52</v>
      </c>
      <c r="C125" s="29" t="s">
        <v>19</v>
      </c>
      <c r="D125" s="29" t="s">
        <v>41</v>
      </c>
      <c r="E125" s="29" t="s">
        <v>3285</v>
      </c>
      <c r="F125" s="30">
        <v>46303.781388888892</v>
      </c>
      <c r="G125" s="29" t="s">
        <v>21</v>
      </c>
      <c r="H125" s="29" t="s">
        <v>3286</v>
      </c>
      <c r="I125" s="31">
        <v>390</v>
      </c>
      <c r="J125" s="29" t="s">
        <v>22</v>
      </c>
      <c r="K125" s="29" t="s">
        <v>23</v>
      </c>
      <c r="L125" s="31">
        <v>896</v>
      </c>
      <c r="M125" s="29" t="s">
        <v>95</v>
      </c>
      <c r="N125" s="30">
        <v>46303.731030092589</v>
      </c>
      <c r="O125" s="31">
        <v>390</v>
      </c>
      <c r="P125" s="29" t="s">
        <v>26</v>
      </c>
      <c r="Q125" s="31">
        <v>390</v>
      </c>
      <c r="R125" t="str">
        <f>IF(B125="","",_xlfn.XLOOKUP(B125,DB!$A$2:$A$205,DB!$C$2:$C$205,"")&amp;"")</f>
        <v>Sector 6</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GOTAS</v>
      </c>
      <c r="AF125" s="2">
        <v>0.58333333333333337</v>
      </c>
      <c r="AG125" t="s">
        <v>747</v>
      </c>
      <c r="AH125" s="17">
        <v>390</v>
      </c>
      <c r="AI125" s="17" cm="1">
        <f t="array" ref="AI125">SUMPRODUCT(--(IFERROR(HOUR(Flights_2026_09_3033343536373456[entry_hour]),-1)=HOUR(AF125)),--(IFERROR(Flights_2026_09_3033343536373456[entry_sector],"")=AG125),--(IFERROR(Flights_2026_09_3033343536373456[nfl],-1)&gt;=AH125),--(IFERROR(Flights_2026_09_3033343536373456[nfl],-1)&lt;=IF(AH125=450,450,AH125+9)))</f>
        <v>0</v>
      </c>
    </row>
    <row r="126" spans="1:35" x14ac:dyDescent="0.2">
      <c r="A126" s="29" t="s">
        <v>286</v>
      </c>
      <c r="B126" s="29" t="s">
        <v>287</v>
      </c>
      <c r="C126" s="29" t="s">
        <v>19</v>
      </c>
      <c r="D126" s="29" t="s">
        <v>53</v>
      </c>
      <c r="E126" s="29" t="s">
        <v>3287</v>
      </c>
      <c r="F126" s="30">
        <v>46303.784930555557</v>
      </c>
      <c r="G126" s="29" t="s">
        <v>21</v>
      </c>
      <c r="H126" s="29" t="s">
        <v>3288</v>
      </c>
      <c r="I126" s="31">
        <v>360</v>
      </c>
      <c r="J126" s="29" t="s">
        <v>22</v>
      </c>
      <c r="K126" s="29" t="s">
        <v>23</v>
      </c>
      <c r="L126" s="31">
        <v>170</v>
      </c>
      <c r="M126" s="29" t="s">
        <v>37</v>
      </c>
      <c r="N126" s="30">
        <v>46303.770254629635</v>
      </c>
      <c r="O126" s="31">
        <v>220</v>
      </c>
      <c r="P126" s="29" t="s">
        <v>26</v>
      </c>
      <c r="Q126" s="31">
        <v>220</v>
      </c>
      <c r="R126" t="str">
        <f>IF(B126="","",_xlfn.XLOOKUP(B126,DB!$A$2:$A$205,DB!$C$2:$C$205,"")&amp;"")</f>
        <v>Sector 3</v>
      </c>
      <c r="S126" t="str">
        <f>IF(B126="","",_xlfn.XLOOKUP(B126,DB!$A$2:$A$205,DB!$E$2:$E$205,""))</f>
        <v>Sector 3</v>
      </c>
      <c r="T126" t="str">
        <f>IF(B126="","",_xlfn.XLOOKUP(B126,DB!$A$2:$A$205,DB!$F$2:$F$205,""))</f>
        <v>NOSAT</v>
      </c>
      <c r="U126" t="str">
        <f>IF(B126="","",_xlfn.XLOOKUP(B126,DB!$A$2:$A$205,DB!$D$2:$D$205,""))</f>
        <v>MUFH</v>
      </c>
      <c r="V126" t="str">
        <f>IF(B126="","",IF(OR(COUNTIF(M126,"????N?????W")&gt;0,COUNTIF(M126,"????N?????E")&gt;0,COUNTIF(M126,"????S?????W")&gt;0,COUNTIF(M126,"????S?????E")&gt;0),_xlfn.XLOOKUP(B126,DB!$A$2:$A$205,DB!$B$2:$B$205,""),M126))</f>
        <v>NOSAT</v>
      </c>
      <c r="AF126" s="2">
        <v>0.58333333333333337</v>
      </c>
      <c r="AG126" t="s">
        <v>747</v>
      </c>
      <c r="AH126" s="17">
        <v>400</v>
      </c>
      <c r="AI126" s="17" cm="1">
        <f t="array" ref="AI126">SUMPRODUCT(--(IFERROR(HOUR(Flights_2026_09_3033343536373456[entry_hour]),-1)=HOUR(AF126)),--(IFERROR(Flights_2026_09_3033343536373456[entry_sector],"")=AG126),--(IFERROR(Flights_2026_09_3033343536373456[nfl],-1)&gt;=AH126),--(IFERROR(Flights_2026_09_3033343536373456[nfl],-1)&lt;=IF(AH126=450,450,AH126+9)))</f>
        <v>0</v>
      </c>
    </row>
    <row r="127" spans="1:35" x14ac:dyDescent="0.2">
      <c r="A127" s="29" t="s">
        <v>250</v>
      </c>
      <c r="B127" s="29" t="s">
        <v>213</v>
      </c>
      <c r="C127" s="29" t="s">
        <v>19</v>
      </c>
      <c r="D127" s="29" t="s">
        <v>90</v>
      </c>
      <c r="E127" s="29" t="s">
        <v>677</v>
      </c>
      <c r="F127" s="30">
        <v>46303.79011574074</v>
      </c>
      <c r="G127" s="29" t="s">
        <v>21</v>
      </c>
      <c r="H127" s="29" t="s">
        <v>3289</v>
      </c>
      <c r="I127" s="31">
        <v>390</v>
      </c>
      <c r="J127" s="29" t="s">
        <v>22</v>
      </c>
      <c r="K127" s="29" t="s">
        <v>23</v>
      </c>
      <c r="L127" s="31">
        <v>868</v>
      </c>
      <c r="M127" s="29" t="s">
        <v>833</v>
      </c>
      <c r="N127" s="30">
        <v>46303.744340277779</v>
      </c>
      <c r="O127" s="31">
        <v>370</v>
      </c>
      <c r="P127" s="29" t="s">
        <v>26</v>
      </c>
      <c r="Q127" s="31">
        <v>370</v>
      </c>
      <c r="R127" t="str">
        <f>IF(B127="","",_xlfn.XLOOKUP(B127,DB!$A$2:$A$205,DB!$C$2:$C$205,"")&amp;"")</f>
        <v>Sector 5</v>
      </c>
      <c r="S127" t="str">
        <f>IF(B127="","",_xlfn.XLOOKUP(B127,DB!$A$2:$A$205,DB!$E$2:$E$205,""))</f>
        <v>Sector 4</v>
      </c>
      <c r="T127" t="str">
        <f>IF(B127="","",_xlfn.XLOOKUP(B127,DB!$A$2:$A$205,DB!$F$2:$F$205,""))</f>
        <v>VOMAR/XUDUN</v>
      </c>
      <c r="U127" t="str">
        <f>IF(B127="","",_xlfn.XLOOKUP(B127,DB!$A$2:$A$205,DB!$D$2:$D$205,""))</f>
        <v>KZHU</v>
      </c>
      <c r="V127" t="str">
        <f>IF(B127="","",IF(OR(COUNTIF(M127,"????N?????W")&gt;0,COUNTIF(M127,"????N?????E")&gt;0,COUNTIF(M127,"????S?????W")&gt;0,COUNTIF(M127,"????S?????E")&gt;0),_xlfn.XLOOKUP(B127,DB!$A$2:$A$205,DB!$B$2:$B$205,""),M127))</f>
        <v>IPSEV</v>
      </c>
      <c r="AF127" s="2">
        <v>0.58333333333333337</v>
      </c>
      <c r="AG127" t="s">
        <v>747</v>
      </c>
      <c r="AH127" s="17">
        <v>410</v>
      </c>
      <c r="AI127" s="17" cm="1">
        <f t="array" ref="AI127">SUMPRODUCT(--(IFERROR(HOUR(Flights_2026_09_3033343536373456[entry_hour]),-1)=HOUR(AF127)),--(IFERROR(Flights_2026_09_3033343536373456[entry_sector],"")=AG127),--(IFERROR(Flights_2026_09_3033343536373456[nfl],-1)&gt;=AH127),--(IFERROR(Flights_2026_09_3033343536373456[nfl],-1)&lt;=IF(AH127=450,450,AH127+9)))</f>
        <v>0</v>
      </c>
    </row>
    <row r="128" spans="1:35" x14ac:dyDescent="0.2">
      <c r="A128" s="29" t="s">
        <v>870</v>
      </c>
      <c r="B128" s="29" t="s">
        <v>279</v>
      </c>
      <c r="C128" s="29" t="s">
        <v>19</v>
      </c>
      <c r="D128" s="29" t="s">
        <v>211</v>
      </c>
      <c r="E128" s="29" t="s">
        <v>2410</v>
      </c>
      <c r="F128" s="30">
        <v>46303.791747685187</v>
      </c>
      <c r="G128" s="29" t="s">
        <v>21</v>
      </c>
      <c r="H128" s="29" t="s">
        <v>3290</v>
      </c>
      <c r="I128" s="31">
        <v>430</v>
      </c>
      <c r="J128" s="29" t="s">
        <v>22</v>
      </c>
      <c r="K128" s="29" t="s">
        <v>23</v>
      </c>
      <c r="L128" s="31">
        <v>191</v>
      </c>
      <c r="M128" s="29" t="s">
        <v>37</v>
      </c>
      <c r="N128" s="30">
        <v>46303.775694444441</v>
      </c>
      <c r="O128" s="31">
        <v>198</v>
      </c>
      <c r="P128" s="29" t="s">
        <v>38</v>
      </c>
      <c r="Q128" s="31">
        <v>220</v>
      </c>
      <c r="R128" t="str">
        <f>IF(B128="","",_xlfn.XLOOKUP(B128,DB!$A$2:$A$205,DB!$C$2:$C$205,"")&amp;"")</f>
        <v>Sector 3</v>
      </c>
      <c r="S128" t="str">
        <f>IF(B128="","",_xlfn.XLOOKUP(B128,DB!$A$2:$A$205,DB!$E$2:$E$205,""))</f>
        <v>Sector 3</v>
      </c>
      <c r="T128" t="str">
        <f>IF(B128="","",_xlfn.XLOOKUP(B128,DB!$A$2:$A$205,DB!$F$2:$F$205,""))</f>
        <v>NOSAT</v>
      </c>
      <c r="U128" t="str">
        <f>IF(B128="","",_xlfn.XLOOKUP(B128,DB!$A$2:$A$205,DB!$D$2:$D$205,""))</f>
        <v>MUFH</v>
      </c>
      <c r="V128" t="str">
        <f>IF(B128="","",IF(OR(COUNTIF(M128,"????N?????W")&gt;0,COUNTIF(M128,"????N?????E")&gt;0,COUNTIF(M128,"????S?????W")&gt;0,COUNTIF(M128,"????S?????E")&gt;0),_xlfn.XLOOKUP(B128,DB!$A$2:$A$205,DB!$B$2:$B$205,""),M128))</f>
        <v>NOSAT</v>
      </c>
      <c r="AF128" s="2">
        <v>0.58333333333333337</v>
      </c>
      <c r="AG128" t="s">
        <v>747</v>
      </c>
      <c r="AH128" s="17">
        <v>420</v>
      </c>
      <c r="AI128" s="17" cm="1">
        <f t="array" ref="AI128">SUMPRODUCT(--(IFERROR(HOUR(Flights_2026_09_3033343536373456[entry_hour]),-1)=HOUR(AF128)),--(IFERROR(Flights_2026_09_3033343536373456[entry_sector],"")=AG128),--(IFERROR(Flights_2026_09_3033343536373456[nfl],-1)&gt;=AH128),--(IFERROR(Flights_2026_09_3033343536373456[nfl],-1)&lt;=IF(AH128=450,450,AH128+9)))</f>
        <v>0</v>
      </c>
    </row>
    <row r="129" spans="1:35" x14ac:dyDescent="0.2">
      <c r="A129" s="29" t="s">
        <v>482</v>
      </c>
      <c r="B129" s="29" t="s">
        <v>277</v>
      </c>
      <c r="C129" s="29" t="s">
        <v>19</v>
      </c>
      <c r="D129" s="29" t="s">
        <v>211</v>
      </c>
      <c r="E129" s="29" t="s">
        <v>278</v>
      </c>
      <c r="F129" s="30">
        <v>46303.79283564815</v>
      </c>
      <c r="G129" s="29" t="s">
        <v>28</v>
      </c>
      <c r="H129" s="29" t="s">
        <v>3291</v>
      </c>
      <c r="I129" s="31">
        <v>340</v>
      </c>
      <c r="J129" s="29" t="s">
        <v>22</v>
      </c>
      <c r="K129" s="29" t="s">
        <v>23</v>
      </c>
      <c r="L129" s="31">
        <v>192</v>
      </c>
      <c r="M129" s="29" t="s">
        <v>37</v>
      </c>
      <c r="N129" s="30">
        <v>46303.778437500005</v>
      </c>
      <c r="O129" s="31">
        <v>170</v>
      </c>
      <c r="P129" s="29" t="s">
        <v>38</v>
      </c>
      <c r="Q129" s="31">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3033343536373456[entry_hour]),-1)=HOUR(AF129)),--(IFERROR(Flights_2026_09_3033343536373456[entry_sector],"")=AG129),--(IFERROR(Flights_2026_09_3033343536373456[nfl],-1)&gt;=AH129),--(IFERROR(Flights_2026_09_3033343536373456[nfl],-1)&lt;=IF(AH129=450,450,AH129+9)))</f>
        <v>0</v>
      </c>
    </row>
    <row r="130" spans="1:35" x14ac:dyDescent="0.2">
      <c r="A130" s="29" t="s">
        <v>871</v>
      </c>
      <c r="B130" s="29" t="s">
        <v>141</v>
      </c>
      <c r="C130" s="29" t="s">
        <v>19</v>
      </c>
      <c r="D130" s="29" t="s">
        <v>53</v>
      </c>
      <c r="E130" s="29" t="s">
        <v>911</v>
      </c>
      <c r="F130" s="30">
        <v>46303.795173611114</v>
      </c>
      <c r="G130" s="29" t="s">
        <v>21</v>
      </c>
      <c r="H130" s="29" t="s">
        <v>3292</v>
      </c>
      <c r="I130" s="31">
        <v>300</v>
      </c>
      <c r="J130" s="29" t="s">
        <v>22</v>
      </c>
      <c r="K130" s="29" t="s">
        <v>23</v>
      </c>
      <c r="L130" s="31">
        <v>171</v>
      </c>
      <c r="M130" s="29" t="s">
        <v>37</v>
      </c>
      <c r="N130" s="30">
        <v>46303.7809837963</v>
      </c>
      <c r="O130" s="31">
        <v>220</v>
      </c>
      <c r="P130" s="29" t="s">
        <v>26</v>
      </c>
      <c r="Q130" s="31">
        <v>220</v>
      </c>
      <c r="R130" t="str">
        <f>IF(B130="","",_xlfn.XLOOKUP(B130,DB!$A$2:$A$205,DB!$C$2:$C$205,"")&amp;"")</f>
        <v>Sector 3</v>
      </c>
      <c r="S130" t="str">
        <f>IF(B130="","",_xlfn.XLOOKUP(B130,DB!$A$2:$A$205,DB!$E$2:$E$205,""))</f>
        <v>Sector 3</v>
      </c>
      <c r="T130" t="str">
        <f>IF(B130="","",_xlfn.XLOOKUP(B130,DB!$A$2:$A$205,DB!$F$2:$F$205,""))</f>
        <v>NOSAT</v>
      </c>
      <c r="U130" t="str">
        <f>IF(B130="","",_xlfn.XLOOKUP(B130,DB!$A$2:$A$205,DB!$D$2:$D$205,""))</f>
        <v>KZHU</v>
      </c>
      <c r="V130" t="str">
        <f>IF(B130="","",IF(OR(COUNTIF(M130,"????N?????W")&gt;0,COUNTIF(M130,"????N?????E")&gt;0,COUNTIF(M130,"????S?????W")&gt;0,COUNTIF(M130,"????S?????E")&gt;0),_xlfn.XLOOKUP(B130,DB!$A$2:$A$205,DB!$B$2:$B$205,""),M130))</f>
        <v>NOSAT</v>
      </c>
      <c r="AF130" s="2">
        <v>0.58333333333333337</v>
      </c>
      <c r="AG130" t="s">
        <v>747</v>
      </c>
      <c r="AH130" s="17">
        <v>440</v>
      </c>
      <c r="AI130" s="17" cm="1">
        <f t="array" ref="AI130">SUMPRODUCT(--(IFERROR(HOUR(Flights_2026_09_3033343536373456[entry_hour]),-1)=HOUR(AF130)),--(IFERROR(Flights_2026_09_3033343536373456[entry_sector],"")=AG130),--(IFERROR(Flights_2026_09_3033343536373456[nfl],-1)&gt;=AH130),--(IFERROR(Flights_2026_09_3033343536373456[nfl],-1)&lt;=IF(AH130=450,450,AH130+9)))</f>
        <v>0</v>
      </c>
    </row>
    <row r="131" spans="1:35" x14ac:dyDescent="0.2">
      <c r="A131" s="29" t="s">
        <v>484</v>
      </c>
      <c r="B131" s="29" t="s">
        <v>65</v>
      </c>
      <c r="C131" s="29" t="s">
        <v>19</v>
      </c>
      <c r="D131" s="29" t="s">
        <v>20</v>
      </c>
      <c r="E131" s="29" t="s">
        <v>543</v>
      </c>
      <c r="F131" s="30">
        <v>46303.796724537038</v>
      </c>
      <c r="G131" s="29" t="s">
        <v>21</v>
      </c>
      <c r="H131" s="29" t="s">
        <v>3293</v>
      </c>
      <c r="I131" s="31">
        <v>370</v>
      </c>
      <c r="J131" s="29" t="s">
        <v>22</v>
      </c>
      <c r="K131" s="29" t="s">
        <v>23</v>
      </c>
      <c r="L131" s="31">
        <v>874</v>
      </c>
      <c r="M131" s="29" t="s">
        <v>788</v>
      </c>
      <c r="N131" s="30">
        <v>46303.750879629632</v>
      </c>
      <c r="O131" s="31">
        <v>370</v>
      </c>
      <c r="P131" s="29" t="s">
        <v>26</v>
      </c>
      <c r="Q131" s="31">
        <v>350</v>
      </c>
      <c r="R131" t="str">
        <f>IF(B131="","",_xlfn.XLOOKUP(B131,DB!$A$2:$A$205,DB!$C$2:$C$205,"")&amp;"")</f>
        <v>Sector 6</v>
      </c>
      <c r="S131" t="str">
        <f>IF(B131="","",_xlfn.XLOOKUP(B131,DB!$A$2:$A$205,DB!$E$2:$E$205,""))</f>
        <v>Sector 4</v>
      </c>
      <c r="T131" t="str">
        <f>IF(B131="","",_xlfn.XLOOKUP(B131,DB!$A$2:$A$205,DB!$F$2:$F$205,""))</f>
        <v>VOMAR/XUDUN</v>
      </c>
      <c r="U131" t="str">
        <f>IF(B131="","",_xlfn.XLOOKUP(B131,DB!$A$2:$A$205,DB!$D$2:$D$205,""))</f>
        <v>MMEX</v>
      </c>
      <c r="V131" t="str">
        <f>IF(B131="","",IF(OR(COUNTIF(M131,"????N?????W")&gt;0,COUNTIF(M131,"????N?????E")&gt;0,COUNTIF(M131,"????S?????W")&gt;0,COUNTIF(M131,"????S?????E")&gt;0),_xlfn.XLOOKUP(B131,DB!$A$2:$A$205,DB!$B$2:$B$205,""),M131))</f>
        <v>GOTAS</v>
      </c>
      <c r="AF131" s="2">
        <v>0.58333333333333337</v>
      </c>
      <c r="AG131" t="s">
        <v>747</v>
      </c>
      <c r="AH131" s="17">
        <v>450</v>
      </c>
      <c r="AI131" s="17" cm="1">
        <f t="array" ref="AI131">SUMPRODUCT(--(IFERROR(HOUR(Flights_2026_09_3033343536373456[entry_hour]),-1)=HOUR(AF131)),--(IFERROR(Flights_2026_09_3033343536373456[entry_sector],"")=AG131),--(IFERROR(Flights_2026_09_3033343536373456[nfl],-1)&gt;=AH131),--(IFERROR(Flights_2026_09_3033343536373456[nfl],-1)&lt;=IF(AH131=450,450,AH131+9)))</f>
        <v>0</v>
      </c>
    </row>
    <row r="132" spans="1:35" x14ac:dyDescent="0.2">
      <c r="A132" s="29" t="s">
        <v>858</v>
      </c>
      <c r="B132" s="29" t="s">
        <v>57</v>
      </c>
      <c r="C132" s="29" t="s">
        <v>19</v>
      </c>
      <c r="D132" s="29" t="s">
        <v>47</v>
      </c>
      <c r="E132" s="29" t="s">
        <v>3294</v>
      </c>
      <c r="F132" s="30">
        <v>46303.799317129626</v>
      </c>
      <c r="G132" s="29" t="s">
        <v>21</v>
      </c>
      <c r="H132" s="29" t="s">
        <v>3295</v>
      </c>
      <c r="I132" s="31">
        <v>310</v>
      </c>
      <c r="J132" s="29" t="s">
        <v>22</v>
      </c>
      <c r="K132" s="29" t="s">
        <v>23</v>
      </c>
      <c r="L132" s="31">
        <v>809</v>
      </c>
      <c r="M132" s="29" t="s">
        <v>83</v>
      </c>
      <c r="N132" s="30">
        <v>46303.754675925928</v>
      </c>
      <c r="O132" s="31">
        <v>310</v>
      </c>
      <c r="P132" s="29" t="s">
        <v>26</v>
      </c>
      <c r="Q132" s="31">
        <v>310</v>
      </c>
      <c r="R132" t="str">
        <f>IF(B132="","",_xlfn.XLOOKUP(B132,DB!$A$2:$A$205,DB!$C$2:$C$205,"")&amp;"")</f>
        <v>Sector 5</v>
      </c>
      <c r="S132" t="str">
        <f>IF(B132="","",_xlfn.XLOOKUP(B132,DB!$A$2:$A$205,DB!$E$2:$E$205,""))</f>
        <v>Sector 4</v>
      </c>
      <c r="T132" t="str">
        <f>IF(B132="","",_xlfn.XLOOKUP(B132,DB!$A$2:$A$205,DB!$F$2:$F$205,""))</f>
        <v>VOMAR/XUDUN</v>
      </c>
      <c r="U132" t="str">
        <f>IF(B132="","",_xlfn.XLOOKUP(B132,DB!$A$2:$A$205,DB!$D$2:$D$205,""))</f>
        <v>KZHU</v>
      </c>
      <c r="V132" t="str">
        <f>IF(B132="","",IF(OR(COUNTIF(M132,"????N?????W")&gt;0,COUNTIF(M132,"????N?????E")&gt;0,COUNTIF(M132,"????S?????W")&gt;0,COUNTIF(M132,"????S?????E")&gt;0),_xlfn.XLOOKUP(B132,DB!$A$2:$A$205,DB!$B$2:$B$205,""),M132))</f>
        <v>DUTNA</v>
      </c>
      <c r="AF132" s="2">
        <v>0.625</v>
      </c>
      <c r="AG132" t="s">
        <v>743</v>
      </c>
      <c r="AH132" s="17">
        <v>200</v>
      </c>
      <c r="AI132" s="17" cm="1">
        <f t="array" ref="AI132">SUMPRODUCT(--(IFERROR(HOUR(Flights_2026_09_3033343536373456[entry_hour]),-1)=HOUR(AF132)),--(IFERROR(Flights_2026_09_3033343536373456[entry_sector],"")=AG132),--(IFERROR(Flights_2026_09_3033343536373456[nfl],-1)&gt;=AH132),--(IFERROR(Flights_2026_09_3033343536373456[nfl],-1)&lt;=IF(AH132=450,450,AH132+9)))</f>
        <v>0</v>
      </c>
    </row>
    <row r="133" spans="1:35" x14ac:dyDescent="0.2">
      <c r="A133" s="29" t="s">
        <v>480</v>
      </c>
      <c r="B133" s="29" t="s">
        <v>75</v>
      </c>
      <c r="C133" s="29" t="s">
        <v>19</v>
      </c>
      <c r="D133" s="29" t="s">
        <v>53</v>
      </c>
      <c r="E133" s="29" t="s">
        <v>663</v>
      </c>
      <c r="F133" s="30">
        <v>46303.800474537042</v>
      </c>
      <c r="G133" s="29" t="s">
        <v>21</v>
      </c>
      <c r="H133" s="29" t="s">
        <v>3296</v>
      </c>
      <c r="I133" s="31">
        <v>370</v>
      </c>
      <c r="J133" s="29" t="s">
        <v>22</v>
      </c>
      <c r="K133" s="29" t="s">
        <v>23</v>
      </c>
      <c r="L133" s="31">
        <v>850</v>
      </c>
      <c r="M133" s="29" t="s">
        <v>135</v>
      </c>
      <c r="N133" s="30">
        <v>46303.754050925927</v>
      </c>
      <c r="O133" s="31">
        <v>370</v>
      </c>
      <c r="P133" s="29" t="s">
        <v>26</v>
      </c>
      <c r="Q133" s="31">
        <v>370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3033343536373456[entry_hour]),-1)=HOUR(AF133)),--(IFERROR(Flights_2026_09_3033343536373456[entry_sector],"")=AG133),--(IFERROR(Flights_2026_09_3033343536373456[nfl],-1)&gt;=AH133),--(IFERROR(Flights_2026_09_3033343536373456[nfl],-1)&lt;=IF(AH133=450,450,AH133+9)))</f>
        <v>0</v>
      </c>
    </row>
    <row r="134" spans="1:35" x14ac:dyDescent="0.2">
      <c r="A134" s="29" t="s">
        <v>589</v>
      </c>
      <c r="B134" s="29" t="s">
        <v>27</v>
      </c>
      <c r="C134" s="29" t="s">
        <v>19</v>
      </c>
      <c r="D134" s="29" t="s">
        <v>514</v>
      </c>
      <c r="E134" s="29"/>
      <c r="F134" s="30">
        <v>46303.801168981481</v>
      </c>
      <c r="G134" s="29" t="s">
        <v>28</v>
      </c>
      <c r="H134" s="29" t="s">
        <v>3297</v>
      </c>
      <c r="I134" s="31">
        <v>55</v>
      </c>
      <c r="J134" s="29" t="s">
        <v>30</v>
      </c>
      <c r="K134" s="29" t="s">
        <v>31</v>
      </c>
      <c r="L134" s="31">
        <v>322</v>
      </c>
      <c r="M134" s="29" t="s">
        <v>27</v>
      </c>
      <c r="N134" s="30">
        <v>46303.757638888885</v>
      </c>
      <c r="O134" s="31">
        <v>0</v>
      </c>
      <c r="P134" s="29" t="s">
        <v>32</v>
      </c>
      <c r="Q134" s="31">
        <v>55</v>
      </c>
      <c r="R134" t="str">
        <f>IF(B134="","",_xlfn.XLOOKUP(B134,DB!$A$2:$A$205,DB!$C$2:$C$205,"")&amp;"")</f>
        <v>Sector 7</v>
      </c>
      <c r="S134" t="str">
        <f>IF(B134="","",_xlfn.XLOOKUP(B134,DB!$A$2:$A$205,DB!$E$2:$E$205,""))</f>
        <v>Sector 7</v>
      </c>
      <c r="T134" t="str">
        <f>IF(B134="","",_xlfn.XLOOKUP(B134,DB!$A$2:$A$205,DB!$F$2:$F$205,""))</f>
        <v>PAULE/SIGMA</v>
      </c>
      <c r="U134" t="str">
        <f>IF(B134="","",_xlfn.XLOOKUP(B134,DB!$A$2:$A$205,DB!$D$2:$D$205,""))</f>
        <v>MMID</v>
      </c>
      <c r="V134" t="str">
        <f>IF(B134="","",IF(OR(COUNTIF(M134,"????N?????W")&gt;0,COUNTIF(M134,"????N?????E")&gt;0,COUNTIF(M134,"????S?????W")&gt;0,COUNTIF(M134,"????S?????E")&gt;0),_xlfn.XLOOKUP(B134,DB!$A$2:$A$205,DB!$B$2:$B$205,""),M134))</f>
        <v>MMCM</v>
      </c>
      <c r="AF134" s="2">
        <v>0.625</v>
      </c>
      <c r="AG134" t="s">
        <v>743</v>
      </c>
      <c r="AH134" s="17">
        <v>220</v>
      </c>
      <c r="AI134" s="17" cm="1">
        <f t="array" ref="AI134">SUMPRODUCT(--(IFERROR(HOUR(Flights_2026_09_3033343536373456[entry_hour]),-1)=HOUR(AF134)),--(IFERROR(Flights_2026_09_3033343536373456[entry_sector],"")=AG134),--(IFERROR(Flights_2026_09_3033343536373456[nfl],-1)&gt;=AH134),--(IFERROR(Flights_2026_09_3033343536373456[nfl],-1)&lt;=IF(AH134=450,450,AH134+9)))</f>
        <v>0</v>
      </c>
    </row>
    <row r="135" spans="1:35" x14ac:dyDescent="0.2">
      <c r="A135" s="29" t="s">
        <v>285</v>
      </c>
      <c r="B135" s="29" t="s">
        <v>46</v>
      </c>
      <c r="C135" s="29" t="s">
        <v>19</v>
      </c>
      <c r="D135" s="29" t="s">
        <v>120</v>
      </c>
      <c r="E135" s="29" t="s">
        <v>3298</v>
      </c>
      <c r="F135" s="30">
        <v>46303.801736111112</v>
      </c>
      <c r="G135" s="29" t="s">
        <v>21</v>
      </c>
      <c r="H135" s="29" t="s">
        <v>3299</v>
      </c>
      <c r="I135" s="31">
        <v>310</v>
      </c>
      <c r="J135" s="29" t="s">
        <v>22</v>
      </c>
      <c r="K135" s="29" t="s">
        <v>23</v>
      </c>
      <c r="L135" s="31">
        <v>196</v>
      </c>
      <c r="M135" s="29" t="s">
        <v>37</v>
      </c>
      <c r="N135" s="30">
        <v>46303.784791666665</v>
      </c>
      <c r="O135" s="31">
        <v>220</v>
      </c>
      <c r="P135" s="29" t="s">
        <v>26</v>
      </c>
      <c r="Q135" s="31">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3033343536373456[entry_hour]),-1)=HOUR(AF135)),--(IFERROR(Flights_2026_09_3033343536373456[entry_sector],"")=AG135),--(IFERROR(Flights_2026_09_3033343536373456[nfl],-1)&gt;=AH135),--(IFERROR(Flights_2026_09_3033343536373456[nfl],-1)&lt;=IF(AH135=450,450,AH135+9)))</f>
        <v>0</v>
      </c>
    </row>
    <row r="136" spans="1:35" x14ac:dyDescent="0.2">
      <c r="A136" s="29" t="s">
        <v>3300</v>
      </c>
      <c r="B136" s="29" t="s">
        <v>229</v>
      </c>
      <c r="C136" s="29" t="s">
        <v>19</v>
      </c>
      <c r="D136" s="29" t="s">
        <v>2950</v>
      </c>
      <c r="E136" s="29" t="s">
        <v>3301</v>
      </c>
      <c r="F136" s="30">
        <v>46303.803807870368</v>
      </c>
      <c r="G136" s="29" t="s">
        <v>21</v>
      </c>
      <c r="H136" s="29" t="s">
        <v>3302</v>
      </c>
      <c r="I136" s="31">
        <v>450</v>
      </c>
      <c r="J136" s="29" t="s">
        <v>22</v>
      </c>
      <c r="K136" s="29" t="s">
        <v>31</v>
      </c>
      <c r="L136" s="31">
        <v>737</v>
      </c>
      <c r="M136" s="29" t="s">
        <v>251</v>
      </c>
      <c r="N136" s="30">
        <v>46303.761608796296</v>
      </c>
      <c r="O136" s="31">
        <v>450</v>
      </c>
      <c r="P136" s="29" t="s">
        <v>26</v>
      </c>
      <c r="Q136" s="31">
        <v>450</v>
      </c>
      <c r="R136" t="str">
        <f>IF(B136="","",_xlfn.XLOOKUP(B136,DB!$A$2:$A$205,DB!$C$2:$C$205,"")&amp;"")</f>
        <v>Sector 5</v>
      </c>
      <c r="S136" t="str">
        <f>IF(B136="","",_xlfn.XLOOKUP(B136,DB!$A$2:$A$205,DB!$E$2:$E$205,""))</f>
        <v>Sector 4</v>
      </c>
      <c r="T136" t="str">
        <f>IF(B136="","",_xlfn.XLOOKUP(B136,DB!$A$2:$A$205,DB!$F$2:$F$205,""))</f>
        <v>VOMAR/XUDUN</v>
      </c>
      <c r="U136" t="str">
        <f>IF(B136="","",_xlfn.XLOOKUP(B136,DB!$A$2:$A$205,DB!$D$2:$D$205,""))</f>
        <v>KZHU</v>
      </c>
      <c r="V136" t="str">
        <f>IF(B136="","",IF(OR(COUNTIF(M136,"????N?????W")&gt;0,COUNTIF(M136,"????N?????E")&gt;0,COUNTIF(M136,"????S?????W")&gt;0,COUNTIF(M136,"????S?????E")&gt;0),_xlfn.XLOOKUP(B136,DB!$A$2:$A$205,DB!$B$2:$B$205,""),M136))</f>
        <v>IPSEV</v>
      </c>
      <c r="AF136" s="2">
        <v>0.625</v>
      </c>
      <c r="AG136" t="s">
        <v>743</v>
      </c>
      <c r="AH136" s="17">
        <v>240</v>
      </c>
      <c r="AI136" s="17" cm="1">
        <f t="array" ref="AI136">SUMPRODUCT(--(IFERROR(HOUR(Flights_2026_09_3033343536373456[entry_hour]),-1)=HOUR(AF136)),--(IFERROR(Flights_2026_09_3033343536373456[entry_sector],"")=AG136),--(IFERROR(Flights_2026_09_3033343536373456[nfl],-1)&gt;=AH136),--(IFERROR(Flights_2026_09_3033343536373456[nfl],-1)&lt;=IF(AH136=450,450,AH136+9)))</f>
        <v>0</v>
      </c>
    </row>
    <row r="137" spans="1:35" x14ac:dyDescent="0.2">
      <c r="A137" s="29" t="s">
        <v>291</v>
      </c>
      <c r="B137" s="29" t="s">
        <v>86</v>
      </c>
      <c r="C137" s="29" t="s">
        <v>19</v>
      </c>
      <c r="D137" s="29" t="s">
        <v>41</v>
      </c>
      <c r="E137" s="29" t="s">
        <v>691</v>
      </c>
      <c r="F137" s="30">
        <v>46303.80532407407</v>
      </c>
      <c r="G137" s="29" t="s">
        <v>28</v>
      </c>
      <c r="H137" s="29" t="s">
        <v>3303</v>
      </c>
      <c r="I137" s="31">
        <v>370</v>
      </c>
      <c r="J137" s="29" t="s">
        <v>22</v>
      </c>
      <c r="K137" s="29" t="s">
        <v>23</v>
      </c>
      <c r="L137" s="31">
        <v>1139</v>
      </c>
      <c r="M137" s="29" t="s">
        <v>3304</v>
      </c>
      <c r="N137" s="30">
        <v>46303.74418981481</v>
      </c>
      <c r="O137" s="31">
        <v>370</v>
      </c>
      <c r="P137" s="29" t="s">
        <v>26</v>
      </c>
      <c r="Q137" s="31">
        <v>370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3033343536373456[entry_hour]),-1)=HOUR(AF137)),--(IFERROR(Flights_2026_09_3033343536373456[entry_sector],"")=AG137),--(IFERROR(Flights_2026_09_3033343536373456[nfl],-1)&gt;=AH137),--(IFERROR(Flights_2026_09_3033343536373456[nfl],-1)&lt;=IF(AH137=450,450,AH137+9)))</f>
        <v>0</v>
      </c>
    </row>
    <row r="138" spans="1:35" x14ac:dyDescent="0.2">
      <c r="A138" s="29" t="s">
        <v>226</v>
      </c>
      <c r="B138" s="29" t="s">
        <v>81</v>
      </c>
      <c r="C138" s="29" t="s">
        <v>19</v>
      </c>
      <c r="D138" s="29" t="s">
        <v>76</v>
      </c>
      <c r="E138" s="29" t="s">
        <v>519</v>
      </c>
      <c r="F138" s="30">
        <v>46303.806006944447</v>
      </c>
      <c r="G138" s="29" t="s">
        <v>21</v>
      </c>
      <c r="H138" s="29" t="s">
        <v>3305</v>
      </c>
      <c r="I138" s="31">
        <v>350</v>
      </c>
      <c r="J138" s="29" t="s">
        <v>22</v>
      </c>
      <c r="K138" s="29" t="s">
        <v>23</v>
      </c>
      <c r="L138" s="31">
        <v>850</v>
      </c>
      <c r="M138" s="29" t="s">
        <v>1261</v>
      </c>
      <c r="N138" s="30">
        <v>46303.761261574073</v>
      </c>
      <c r="O138" s="31">
        <v>350</v>
      </c>
      <c r="P138" s="29" t="s">
        <v>26</v>
      </c>
      <c r="Q138" s="31">
        <v>340</v>
      </c>
      <c r="R138" t="str">
        <f>IF(B138="","",_xlfn.XLOOKUP(B138,DB!$A$2:$A$205,DB!$C$2:$C$205,"")&amp;"")</f>
        <v>Sector 5</v>
      </c>
      <c r="S138" t="str">
        <f>IF(B138="","",_xlfn.XLOOKUP(B138,DB!$A$2:$A$205,DB!$E$2:$E$205,""))</f>
        <v>Sector 4</v>
      </c>
      <c r="T138" t="str">
        <f>IF(B138="","",_xlfn.XLOOKUP(B138,DB!$A$2:$A$205,DB!$F$2:$F$205,""))</f>
        <v>VOMAR/XUDUN</v>
      </c>
      <c r="U138" t="str">
        <f>IF(B138="","",_xlfn.XLOOKUP(B138,DB!$A$2:$A$205,DB!$D$2:$D$205,""))</f>
        <v>MMTY</v>
      </c>
      <c r="V138" t="str">
        <f>IF(B138="","",IF(OR(COUNTIF(M138,"????N?????W")&gt;0,COUNTIF(M138,"????N?????E")&gt;0,COUNTIF(M138,"????S?????W")&gt;0,COUNTIF(M138,"????S?????E")&gt;0),_xlfn.XLOOKUP(B138,DB!$A$2:$A$205,DB!$B$2:$B$205,""),M138))</f>
        <v>MATOL</v>
      </c>
      <c r="AF138" s="2">
        <v>0.625</v>
      </c>
      <c r="AG138" t="s">
        <v>743</v>
      </c>
      <c r="AH138" s="17">
        <v>260</v>
      </c>
      <c r="AI138" s="17" cm="1">
        <f t="array" ref="AI138">SUMPRODUCT(--(IFERROR(HOUR(Flights_2026_09_3033343536373456[entry_hour]),-1)=HOUR(AF138)),--(IFERROR(Flights_2026_09_3033343536373456[entry_sector],"")=AG138),--(IFERROR(Flights_2026_09_3033343536373456[nfl],-1)&gt;=AH138),--(IFERROR(Flights_2026_09_3033343536373456[nfl],-1)&lt;=IF(AH138=450,450,AH138+9)))</f>
        <v>0</v>
      </c>
    </row>
    <row r="139" spans="1:35" x14ac:dyDescent="0.2">
      <c r="A139" s="29" t="s">
        <v>2466</v>
      </c>
      <c r="B139" s="29" t="s">
        <v>86</v>
      </c>
      <c r="C139" s="29" t="s">
        <v>19</v>
      </c>
      <c r="D139" s="29" t="s">
        <v>359</v>
      </c>
      <c r="E139" s="29"/>
      <c r="F139" s="30">
        <v>46303.807523148149</v>
      </c>
      <c r="G139" s="29" t="s">
        <v>21</v>
      </c>
      <c r="H139" s="29" t="s">
        <v>3306</v>
      </c>
      <c r="I139" s="31">
        <v>370</v>
      </c>
      <c r="J139" s="29" t="s">
        <v>22</v>
      </c>
      <c r="K139" s="29" t="s">
        <v>31</v>
      </c>
      <c r="L139" s="31">
        <v>1105</v>
      </c>
      <c r="M139" s="29" t="s">
        <v>2519</v>
      </c>
      <c r="N139" s="30">
        <v>46303.745509259257</v>
      </c>
      <c r="O139" s="31">
        <v>350</v>
      </c>
      <c r="P139" s="29" t="s">
        <v>26</v>
      </c>
      <c r="Q139" s="31">
        <v>370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3033343536373456[entry_hour]),-1)=HOUR(AF139)),--(IFERROR(Flights_2026_09_3033343536373456[entry_sector],"")=AG139),--(IFERROR(Flights_2026_09_3033343536373456[nfl],-1)&gt;=AH139),--(IFERROR(Flights_2026_09_3033343536373456[nfl],-1)&lt;=IF(AH139=450,450,AH139+9)))</f>
        <v>0</v>
      </c>
    </row>
    <row r="140" spans="1:35" x14ac:dyDescent="0.2">
      <c r="A140" s="29" t="s">
        <v>488</v>
      </c>
      <c r="B140" s="29" t="s">
        <v>208</v>
      </c>
      <c r="C140" s="29" t="s">
        <v>19</v>
      </c>
      <c r="D140" s="29" t="s">
        <v>20</v>
      </c>
      <c r="E140" s="29" t="s">
        <v>3307</v>
      </c>
      <c r="F140" s="30">
        <v>46303.809189814812</v>
      </c>
      <c r="G140" s="29" t="s">
        <v>21</v>
      </c>
      <c r="H140" s="29" t="s">
        <v>3308</v>
      </c>
      <c r="I140" s="31">
        <v>290</v>
      </c>
      <c r="J140" s="29" t="s">
        <v>22</v>
      </c>
      <c r="K140" s="29" t="s">
        <v>23</v>
      </c>
      <c r="L140" s="31">
        <v>175</v>
      </c>
      <c r="M140" s="29" t="s">
        <v>37</v>
      </c>
      <c r="N140" s="30">
        <v>46303.793935185182</v>
      </c>
      <c r="O140" s="31">
        <v>290</v>
      </c>
      <c r="P140" s="29" t="s">
        <v>26</v>
      </c>
      <c r="Q140" s="31">
        <v>220</v>
      </c>
      <c r="R140" t="str">
        <f>IF(B140="","",_xlfn.XLOOKUP(B140,DB!$A$2:$A$205,DB!$C$2:$C$205,"")&amp;"")</f>
        <v>Sector 3</v>
      </c>
      <c r="S140" t="str">
        <f>IF(B140="","",_xlfn.XLOOKUP(B140,DB!$A$2:$A$205,DB!$E$2:$E$205,""))</f>
        <v>Sector 3</v>
      </c>
      <c r="T140" t="str">
        <f>IF(B140="","",_xlfn.XLOOKUP(B140,DB!$A$2:$A$205,DB!$F$2:$F$205,""))</f>
        <v>NOSAT</v>
      </c>
      <c r="U140" t="str">
        <f>IF(B140="","",_xlfn.XLOOKUP(B140,DB!$A$2:$A$205,DB!$D$2:$D$205,""))</f>
        <v>KZHU</v>
      </c>
      <c r="V140" t="str">
        <f>IF(B140="","",IF(OR(COUNTIF(M140,"????N?????W")&gt;0,COUNTIF(M140,"????N?????E")&gt;0,COUNTIF(M140,"????S?????W")&gt;0,COUNTIF(M140,"????S?????E")&gt;0),_xlfn.XLOOKUP(B140,DB!$A$2:$A$205,DB!$B$2:$B$205,""),M140))</f>
        <v>NOSAT</v>
      </c>
      <c r="AF140" s="2">
        <v>0.625</v>
      </c>
      <c r="AG140" t="s">
        <v>743</v>
      </c>
      <c r="AH140" s="17">
        <v>280</v>
      </c>
      <c r="AI140" s="17" cm="1">
        <f t="array" ref="AI140">SUMPRODUCT(--(IFERROR(HOUR(Flights_2026_09_3033343536373456[entry_hour]),-1)=HOUR(AF140)),--(IFERROR(Flights_2026_09_3033343536373456[entry_sector],"")=AG140),--(IFERROR(Flights_2026_09_3033343536373456[nfl],-1)&gt;=AH140),--(IFERROR(Flights_2026_09_3033343536373456[nfl],-1)&lt;=IF(AH140=450,450,AH140+9)))</f>
        <v>0</v>
      </c>
    </row>
    <row r="141" spans="1:35" x14ac:dyDescent="0.2">
      <c r="A141" s="29" t="s">
        <v>294</v>
      </c>
      <c r="B141" s="29" t="s">
        <v>65</v>
      </c>
      <c r="C141" s="29" t="s">
        <v>19</v>
      </c>
      <c r="D141" s="29" t="s">
        <v>41</v>
      </c>
      <c r="E141" s="29" t="s">
        <v>641</v>
      </c>
      <c r="F141" s="30">
        <v>46303.812199074076</v>
      </c>
      <c r="G141" s="29" t="s">
        <v>21</v>
      </c>
      <c r="H141" s="29" t="s">
        <v>3309</v>
      </c>
      <c r="I141" s="31">
        <v>390</v>
      </c>
      <c r="J141" s="29" t="s">
        <v>22</v>
      </c>
      <c r="K141" s="29" t="s">
        <v>23</v>
      </c>
      <c r="L141" s="31">
        <v>882</v>
      </c>
      <c r="M141" s="29" t="s">
        <v>3310</v>
      </c>
      <c r="N141" s="30">
        <v>46303.765300925923</v>
      </c>
      <c r="O141" s="31">
        <v>390</v>
      </c>
      <c r="P141" s="29" t="s">
        <v>26</v>
      </c>
      <c r="Q141" s="31">
        <v>370</v>
      </c>
      <c r="R141" t="str">
        <f>IF(B141="","",_xlfn.XLOOKUP(B141,DB!$A$2:$A$205,DB!$C$2:$C$205,"")&amp;"")</f>
        <v>Sector 6</v>
      </c>
      <c r="S141" t="str">
        <f>IF(B141="","",_xlfn.XLOOKUP(B141,DB!$A$2:$A$205,DB!$E$2:$E$205,""))</f>
        <v>Sector 4</v>
      </c>
      <c r="T141" t="str">
        <f>IF(B141="","",_xlfn.XLOOKUP(B141,DB!$A$2:$A$205,DB!$F$2:$F$205,""))</f>
        <v>VOMAR/XUDUN</v>
      </c>
      <c r="U141" t="str">
        <f>IF(B141="","",_xlfn.XLOOKUP(B141,DB!$A$2:$A$205,DB!$D$2:$D$205,""))</f>
        <v>MMEX</v>
      </c>
      <c r="V141" t="str">
        <f>IF(B141="","",IF(OR(COUNTIF(M141,"????N?????W")&gt;0,COUNTIF(M141,"????N?????E")&gt;0,COUNTIF(M141,"????S?????W")&gt;0,COUNTIF(M141,"????S?????E")&gt;0),_xlfn.XLOOKUP(B141,DB!$A$2:$A$205,DB!$B$2:$B$205,""),M141))</f>
        <v>GOTAS</v>
      </c>
      <c r="AF141" s="2">
        <v>0.625</v>
      </c>
      <c r="AG141" t="s">
        <v>743</v>
      </c>
      <c r="AH141" s="17">
        <v>290</v>
      </c>
      <c r="AI141" s="17" cm="1">
        <f t="array" ref="AI141">SUMPRODUCT(--(IFERROR(HOUR(Flights_2026_09_3033343536373456[entry_hour]),-1)=HOUR(AF141)),--(IFERROR(Flights_2026_09_3033343536373456[entry_sector],"")=AG141),--(IFERROR(Flights_2026_09_3033343536373456[nfl],-1)&gt;=AH141),--(IFERROR(Flights_2026_09_3033343536373456[nfl],-1)&lt;=IF(AH141=450,450,AH141+9)))</f>
        <v>0</v>
      </c>
    </row>
    <row r="142" spans="1:35" x14ac:dyDescent="0.2">
      <c r="A142" s="29" t="s">
        <v>302</v>
      </c>
      <c r="B142" s="29" t="s">
        <v>18</v>
      </c>
      <c r="C142" s="29" t="s">
        <v>19</v>
      </c>
      <c r="D142" s="29" t="s">
        <v>20</v>
      </c>
      <c r="E142" s="29" t="s">
        <v>854</v>
      </c>
      <c r="F142" s="30">
        <v>46303.813993055555</v>
      </c>
      <c r="G142" s="29" t="s">
        <v>21</v>
      </c>
      <c r="H142" s="29" t="s">
        <v>3311</v>
      </c>
      <c r="I142" s="31">
        <v>310</v>
      </c>
      <c r="J142" s="29" t="s">
        <v>22</v>
      </c>
      <c r="K142" s="29" t="s">
        <v>23</v>
      </c>
      <c r="L142" s="31">
        <v>811</v>
      </c>
      <c r="M142" s="29" t="s">
        <v>3312</v>
      </c>
      <c r="N142" s="30">
        <v>46303.77043981482</v>
      </c>
      <c r="O142" s="31">
        <v>310</v>
      </c>
      <c r="P142" s="29" t="s">
        <v>26</v>
      </c>
      <c r="Q142" s="31">
        <v>320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GABAT</v>
      </c>
      <c r="AF142" s="2">
        <v>0.625</v>
      </c>
      <c r="AG142" t="s">
        <v>743</v>
      </c>
      <c r="AH142" s="17">
        <v>300</v>
      </c>
      <c r="AI142" s="17" cm="1">
        <f t="array" ref="AI142">SUMPRODUCT(--(IFERROR(HOUR(Flights_2026_09_3033343536373456[entry_hour]),-1)=HOUR(AF142)),--(IFERROR(Flights_2026_09_3033343536373456[entry_sector],"")=AG142),--(IFERROR(Flights_2026_09_3033343536373456[nfl],-1)&gt;=AH142),--(IFERROR(Flights_2026_09_3033343536373456[nfl],-1)&lt;=IF(AH142=450,450,AH142+9)))</f>
        <v>0</v>
      </c>
    </row>
    <row r="143" spans="1:35" x14ac:dyDescent="0.2">
      <c r="A143" s="29" t="s">
        <v>487</v>
      </c>
      <c r="B143" s="29" t="s">
        <v>171</v>
      </c>
      <c r="C143" s="29" t="s">
        <v>19</v>
      </c>
      <c r="D143" s="29" t="s">
        <v>50</v>
      </c>
      <c r="E143" s="29" t="s">
        <v>3313</v>
      </c>
      <c r="F143" s="30">
        <v>46303.815138888887</v>
      </c>
      <c r="G143" s="29" t="s">
        <v>21</v>
      </c>
      <c r="H143" s="29" t="s">
        <v>3314</v>
      </c>
      <c r="I143" s="31">
        <v>340</v>
      </c>
      <c r="J143" s="29" t="s">
        <v>22</v>
      </c>
      <c r="K143" s="29" t="s">
        <v>23</v>
      </c>
      <c r="L143" s="31">
        <v>188</v>
      </c>
      <c r="M143" s="29" t="s">
        <v>37</v>
      </c>
      <c r="N143" s="30">
        <v>46303.798668981486</v>
      </c>
      <c r="O143" s="31">
        <v>340</v>
      </c>
      <c r="P143" s="29" t="s">
        <v>26</v>
      </c>
      <c r="Q143" s="31">
        <v>220</v>
      </c>
      <c r="R143" t="str">
        <f>IF(B143="","",_xlfn.XLOOKUP(B143,DB!$A$2:$A$205,DB!$C$2:$C$205,"")&amp;"")</f>
        <v>Sector 3</v>
      </c>
      <c r="S143" t="str">
        <f>IF(B143="","",_xlfn.XLOOKUP(B143,DB!$A$2:$A$205,DB!$E$2:$E$205,""))</f>
        <v>Sector 3</v>
      </c>
      <c r="T143" t="str">
        <f>IF(B143="","",_xlfn.XLOOKUP(B143,DB!$A$2:$A$205,DB!$F$2:$F$205,""))</f>
        <v>NOSAT</v>
      </c>
      <c r="U143" t="str">
        <f>IF(B143="","",_xlfn.XLOOKUP(B143,DB!$A$2:$A$205,DB!$D$2:$D$205,""))</f>
        <v>KZHU</v>
      </c>
      <c r="V143" t="str">
        <f>IF(B143="","",IF(OR(COUNTIF(M143,"????N?????W")&gt;0,COUNTIF(M143,"????N?????E")&gt;0,COUNTIF(M143,"????S?????W")&gt;0,COUNTIF(M143,"????S?????E")&gt;0),_xlfn.XLOOKUP(B143,DB!$A$2:$A$205,DB!$B$2:$B$205,""),M143))</f>
        <v>NOSAT</v>
      </c>
      <c r="AF143" s="2">
        <v>0.625</v>
      </c>
      <c r="AG143" t="s">
        <v>743</v>
      </c>
      <c r="AH143" s="17">
        <v>310</v>
      </c>
      <c r="AI143" s="17" cm="1">
        <f t="array" ref="AI143">SUMPRODUCT(--(IFERROR(HOUR(Flights_2026_09_3033343536373456[entry_hour]),-1)=HOUR(AF143)),--(IFERROR(Flights_2026_09_3033343536373456[entry_sector],"")=AG143),--(IFERROR(Flights_2026_09_3033343536373456[nfl],-1)&gt;=AH143),--(IFERROR(Flights_2026_09_3033343536373456[nfl],-1)&lt;=IF(AH143=450,450,AH143+9)))</f>
        <v>0</v>
      </c>
    </row>
    <row r="144" spans="1:35" x14ac:dyDescent="0.2">
      <c r="A144" s="29" t="s">
        <v>300</v>
      </c>
      <c r="B144" s="29" t="s">
        <v>301</v>
      </c>
      <c r="C144" s="29" t="s">
        <v>19</v>
      </c>
      <c r="D144" s="29" t="s">
        <v>20</v>
      </c>
      <c r="E144" s="29" t="s">
        <v>2554</v>
      </c>
      <c r="F144" s="30">
        <v>46303.816828703704</v>
      </c>
      <c r="G144" s="29" t="s">
        <v>21</v>
      </c>
      <c r="H144" s="29" t="s">
        <v>3315</v>
      </c>
      <c r="I144" s="31">
        <v>330</v>
      </c>
      <c r="J144" s="29" t="s">
        <v>22</v>
      </c>
      <c r="K144" s="29" t="s">
        <v>23</v>
      </c>
      <c r="L144" s="31">
        <v>853</v>
      </c>
      <c r="M144" s="29" t="s">
        <v>2902</v>
      </c>
      <c r="N144" s="30">
        <v>46303.772974537038</v>
      </c>
      <c r="O144" s="31">
        <v>330</v>
      </c>
      <c r="P144" s="29" t="s">
        <v>26</v>
      </c>
      <c r="Q144" s="31">
        <v>330</v>
      </c>
      <c r="R144" t="str">
        <f>IF(B144="","",_xlfn.XLOOKUP(B144,DB!$A$2:$A$205,DB!$C$2:$C$205,"")&amp;"")</f>
        <v>Sector 5</v>
      </c>
      <c r="S144" t="str">
        <f>IF(B144="","",_xlfn.XLOOKUP(B144,DB!$A$2:$A$205,DB!$E$2:$E$205,""))</f>
        <v>Sector 4</v>
      </c>
      <c r="T144" t="str">
        <f>IF(B144="","",_xlfn.XLOOKUP(B144,DB!$A$2:$A$205,DB!$F$2:$F$205,""))</f>
        <v>VOMAR/XUDUN</v>
      </c>
      <c r="U144" t="str">
        <f>IF(B144="","",_xlfn.XLOOKUP(B144,DB!$A$2:$A$205,DB!$D$2:$D$205,""))</f>
        <v>MMTY</v>
      </c>
      <c r="V144" t="str">
        <f>IF(B144="","",IF(OR(COUNTIF(M144,"????N?????W")&gt;0,COUNTIF(M144,"????N?????E")&gt;0,COUNTIF(M144,"????S?????W")&gt;0,COUNTIF(M144,"????S?????E")&gt;0),_xlfn.XLOOKUP(B144,DB!$A$2:$A$205,DB!$B$2:$B$205,""),M144))</f>
        <v>MATOL</v>
      </c>
      <c r="AF144" s="2">
        <v>0.625</v>
      </c>
      <c r="AG144" t="s">
        <v>743</v>
      </c>
      <c r="AH144" s="17">
        <v>320</v>
      </c>
      <c r="AI144" s="17" cm="1">
        <f t="array" ref="AI144">SUMPRODUCT(--(IFERROR(HOUR(Flights_2026_09_3033343536373456[entry_hour]),-1)=HOUR(AF144)),--(IFERROR(Flights_2026_09_3033343536373456[entry_sector],"")=AG144),--(IFERROR(Flights_2026_09_3033343536373456[nfl],-1)&gt;=AH144),--(IFERROR(Flights_2026_09_3033343536373456[nfl],-1)&lt;=IF(AH144=450,450,AH144+9)))</f>
        <v>0</v>
      </c>
    </row>
    <row r="145" spans="1:35" x14ac:dyDescent="0.2">
      <c r="A145" s="29" t="s">
        <v>3316</v>
      </c>
      <c r="B145" s="29" t="s">
        <v>3317</v>
      </c>
      <c r="C145" s="29" t="s">
        <v>19</v>
      </c>
      <c r="D145" s="29" t="s">
        <v>2946</v>
      </c>
      <c r="E145" s="29" t="s">
        <v>3318</v>
      </c>
      <c r="F145" s="30">
        <v>46303.818344907406</v>
      </c>
      <c r="G145" s="29" t="s">
        <v>21</v>
      </c>
      <c r="H145" s="29" t="s">
        <v>3319</v>
      </c>
      <c r="I145" s="31">
        <v>450</v>
      </c>
      <c r="J145" s="29" t="s">
        <v>22</v>
      </c>
      <c r="K145" s="29" t="s">
        <v>31</v>
      </c>
      <c r="L145" s="31">
        <v>174</v>
      </c>
      <c r="M145" s="29" t="s">
        <v>37</v>
      </c>
      <c r="N145" s="30">
        <v>46303.803657407407</v>
      </c>
      <c r="O145" s="31">
        <v>429</v>
      </c>
      <c r="P145" s="29" t="s">
        <v>26</v>
      </c>
      <c r="Q145" s="31">
        <v>220</v>
      </c>
      <c r="R145" t="str">
        <f>IF(B145="","",_xlfn.XLOOKUP(B145,DB!$A$2:$A$205,DB!$C$2:$C$205,"")&amp;"")</f>
        <v/>
      </c>
      <c r="S145" t="str">
        <f>IF(B145="","",_xlfn.XLOOKUP(B145,DB!$A$2:$A$205,DB!$E$2:$E$205,""))</f>
        <v/>
      </c>
      <c r="T145" t="str">
        <f>IF(B145="","",_xlfn.XLOOKUP(B145,DB!$A$2:$A$205,DB!$F$2:$F$205,""))</f>
        <v/>
      </c>
      <c r="U145" t="str">
        <f>IF(B145="","",_xlfn.XLOOKUP(B145,DB!$A$2:$A$205,DB!$D$2:$D$205,""))</f>
        <v/>
      </c>
      <c r="V145" t="str">
        <f>IF(B145="","",IF(OR(COUNTIF(M145,"????N?????W")&gt;0,COUNTIF(M145,"????N?????E")&gt;0,COUNTIF(M145,"????S?????W")&gt;0,COUNTIF(M145,"????S?????E")&gt;0),_xlfn.XLOOKUP(B145,DB!$A$2:$A$205,DB!$B$2:$B$205,""),M145))</f>
        <v>NOSAT</v>
      </c>
      <c r="AF145" s="2">
        <v>0.625</v>
      </c>
      <c r="AG145" t="s">
        <v>743</v>
      </c>
      <c r="AH145" s="17">
        <v>330</v>
      </c>
      <c r="AI145" s="17" cm="1">
        <f t="array" ref="AI145">SUMPRODUCT(--(IFERROR(HOUR(Flights_2026_09_3033343536373456[entry_hour]),-1)=HOUR(AF145)),--(IFERROR(Flights_2026_09_3033343536373456[entry_sector],"")=AG145),--(IFERROR(Flights_2026_09_3033343536373456[nfl],-1)&gt;=AH145),--(IFERROR(Flights_2026_09_3033343536373456[nfl],-1)&lt;=IF(AH145=450,450,AH145+9)))</f>
        <v>0</v>
      </c>
    </row>
    <row r="146" spans="1:35" x14ac:dyDescent="0.2">
      <c r="A146" s="29" t="s">
        <v>265</v>
      </c>
      <c r="B146" s="29" t="s">
        <v>171</v>
      </c>
      <c r="C146" s="29" t="s">
        <v>19</v>
      </c>
      <c r="D146" s="29" t="s">
        <v>50</v>
      </c>
      <c r="E146" s="29" t="s">
        <v>3320</v>
      </c>
      <c r="F146" s="30">
        <v>46303.82</v>
      </c>
      <c r="G146" s="29" t="s">
        <v>21</v>
      </c>
      <c r="H146" s="29" t="s">
        <v>3321</v>
      </c>
      <c r="I146" s="31">
        <v>320</v>
      </c>
      <c r="J146" s="29" t="s">
        <v>22</v>
      </c>
      <c r="K146" s="29" t="s">
        <v>23</v>
      </c>
      <c r="L146" s="31">
        <v>167</v>
      </c>
      <c r="M146" s="29" t="s">
        <v>37</v>
      </c>
      <c r="N146" s="30">
        <v>46303.805520833332</v>
      </c>
      <c r="O146" s="31">
        <v>320</v>
      </c>
      <c r="P146" s="29" t="s">
        <v>26</v>
      </c>
      <c r="Q146" s="31">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3033343536373456[entry_hour]),-1)=HOUR(AF146)),--(IFERROR(Flights_2026_09_3033343536373456[entry_sector],"")=AG146),--(IFERROR(Flights_2026_09_3033343536373456[nfl],-1)&gt;=AH146),--(IFERROR(Flights_2026_09_3033343536373456[nfl],-1)&lt;=IF(AH146=450,450,AH146+9)))</f>
        <v>0</v>
      </c>
    </row>
    <row r="147" spans="1:35" x14ac:dyDescent="0.2">
      <c r="A147" s="29" t="s">
        <v>320</v>
      </c>
      <c r="B147" s="29" t="s">
        <v>52</v>
      </c>
      <c r="C147" s="29" t="s">
        <v>19</v>
      </c>
      <c r="D147" s="29" t="s">
        <v>76</v>
      </c>
      <c r="E147" s="29" t="s">
        <v>1073</v>
      </c>
      <c r="F147" s="30">
        <v>46303.822777777779</v>
      </c>
      <c r="G147" s="29" t="s">
        <v>21</v>
      </c>
      <c r="H147" s="29" t="s">
        <v>3322</v>
      </c>
      <c r="I147" s="31">
        <v>350</v>
      </c>
      <c r="J147" s="29" t="s">
        <v>22</v>
      </c>
      <c r="K147" s="29" t="s">
        <v>55</v>
      </c>
      <c r="L147" s="31">
        <v>885</v>
      </c>
      <c r="M147" s="29" t="s">
        <v>432</v>
      </c>
      <c r="N147" s="30">
        <v>46303.774814814809</v>
      </c>
      <c r="O147" s="31">
        <v>350</v>
      </c>
      <c r="P147" s="29" t="s">
        <v>26</v>
      </c>
      <c r="Q147" s="31">
        <v>350</v>
      </c>
      <c r="R147" t="str">
        <f>IF(B147="","",_xlfn.XLOOKUP(B147,DB!$A$2:$A$205,DB!$C$2:$C$205,"")&amp;"")</f>
        <v>Sector 6</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GOTAS</v>
      </c>
      <c r="AF147" s="2">
        <v>0.625</v>
      </c>
      <c r="AG147" t="s">
        <v>743</v>
      </c>
      <c r="AH147" s="17">
        <v>350</v>
      </c>
      <c r="AI147" s="17" cm="1">
        <f t="array" ref="AI147">SUMPRODUCT(--(IFERROR(HOUR(Flights_2026_09_3033343536373456[entry_hour]),-1)=HOUR(AF147)),--(IFERROR(Flights_2026_09_3033343536373456[entry_sector],"")=AG147),--(IFERROR(Flights_2026_09_3033343536373456[nfl],-1)&gt;=AH147),--(IFERROR(Flights_2026_09_3033343536373456[nfl],-1)&lt;=IF(AH147=450,450,AH147+9)))</f>
        <v>0</v>
      </c>
    </row>
    <row r="148" spans="1:35" x14ac:dyDescent="0.2">
      <c r="A148" s="29" t="s">
        <v>3323</v>
      </c>
      <c r="B148" s="29" t="s">
        <v>884</v>
      </c>
      <c r="C148" s="29" t="s">
        <v>19</v>
      </c>
      <c r="D148" s="29" t="s">
        <v>456</v>
      </c>
      <c r="E148" s="29" t="s">
        <v>3323</v>
      </c>
      <c r="F148" s="30">
        <v>46303.824756944443</v>
      </c>
      <c r="G148" s="29" t="s">
        <v>21</v>
      </c>
      <c r="H148" s="29" t="s">
        <v>3324</v>
      </c>
      <c r="I148" s="31">
        <v>450</v>
      </c>
      <c r="J148" s="29" t="s">
        <v>22</v>
      </c>
      <c r="K148" s="29" t="s">
        <v>55</v>
      </c>
      <c r="L148" s="31">
        <v>192</v>
      </c>
      <c r="M148" s="29" t="s">
        <v>37</v>
      </c>
      <c r="N148" s="30">
        <v>46303.807847222226</v>
      </c>
      <c r="O148" s="31">
        <v>444</v>
      </c>
      <c r="P148" s="29" t="s">
        <v>26</v>
      </c>
      <c r="Q148" s="31">
        <v>220</v>
      </c>
      <c r="R148" t="str">
        <f>IF(B148="","",_xlfn.XLOOKUP(B148,DB!$A$2:$A$205,DB!$C$2:$C$205,"")&amp;"")</f>
        <v>Sector 3</v>
      </c>
      <c r="S148" t="str">
        <f>IF(B148="","",_xlfn.XLOOKUP(B148,DB!$A$2:$A$205,DB!$E$2:$E$205,""))</f>
        <v>Sector 3</v>
      </c>
      <c r="T148" t="str">
        <f>IF(B148="","",_xlfn.XLOOKUP(B148,DB!$A$2:$A$205,DB!$F$2:$F$205,""))</f>
        <v>NOSAT</v>
      </c>
      <c r="U148" t="str">
        <f>IF(B148="","",_xlfn.XLOOKUP(B148,DB!$A$2:$A$205,DB!$D$2:$D$205,""))</f>
        <v>MUFH</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3033343536373456[entry_hour]),-1)=HOUR(AF148)),--(IFERROR(Flights_2026_09_3033343536373456[entry_sector],"")=AG148),--(IFERROR(Flights_2026_09_3033343536373456[nfl],-1)&gt;=AH148),--(IFERROR(Flights_2026_09_3033343536373456[nfl],-1)&lt;=IF(AH148=450,450,AH148+9)))</f>
        <v>0</v>
      </c>
    </row>
    <row r="149" spans="1:35" x14ac:dyDescent="0.2">
      <c r="A149" s="29" t="s">
        <v>195</v>
      </c>
      <c r="B149" s="29" t="s">
        <v>196</v>
      </c>
      <c r="C149" s="29" t="s">
        <v>19</v>
      </c>
      <c r="D149" s="29" t="s">
        <v>107</v>
      </c>
      <c r="E149" s="29" t="s">
        <v>1063</v>
      </c>
      <c r="F149" s="30">
        <v>46303.826238425929</v>
      </c>
      <c r="G149" s="29" t="s">
        <v>21</v>
      </c>
      <c r="H149" s="29" t="s">
        <v>3325</v>
      </c>
      <c r="I149" s="31">
        <v>320</v>
      </c>
      <c r="J149" s="29" t="s">
        <v>22</v>
      </c>
      <c r="K149" s="29" t="s">
        <v>23</v>
      </c>
      <c r="L149" s="31">
        <v>184</v>
      </c>
      <c r="M149" s="29" t="s">
        <v>37</v>
      </c>
      <c r="N149" s="30">
        <v>46303.811157407406</v>
      </c>
      <c r="O149" s="31">
        <v>250</v>
      </c>
      <c r="P149" s="29" t="s">
        <v>26</v>
      </c>
      <c r="Q149" s="31">
        <v>220</v>
      </c>
      <c r="R149" t="str">
        <f>IF(B149="","",_xlfn.XLOOKUP(B149,DB!$A$2:$A$205,DB!$C$2:$C$205,"")&amp;"")</f>
        <v>Sector 3</v>
      </c>
      <c r="S149" t="str">
        <f>IF(B149="","",_xlfn.XLOOKUP(B149,DB!$A$2:$A$205,DB!$E$2:$E$205,""))</f>
        <v>Sector 3</v>
      </c>
      <c r="T149" t="str">
        <f>IF(B149="","",_xlfn.XLOOKUP(B149,DB!$A$2:$A$205,DB!$F$2:$F$205,""))</f>
        <v>NOSAT</v>
      </c>
      <c r="U149" t="str">
        <f>IF(B149="","",_xlfn.XLOOKUP(B149,DB!$A$2:$A$205,DB!$D$2:$D$205,""))</f>
        <v>KZHU</v>
      </c>
      <c r="V149" t="str">
        <f>IF(B149="","",IF(OR(COUNTIF(M149,"????N?????W")&gt;0,COUNTIF(M149,"????N?????E")&gt;0,COUNTIF(M149,"????S?????W")&gt;0,COUNTIF(M149,"????S?????E")&gt;0),_xlfn.XLOOKUP(B149,DB!$A$2:$A$205,DB!$B$2:$B$205,""),M149))</f>
        <v>NOSAT</v>
      </c>
      <c r="AF149" s="2">
        <v>0.625</v>
      </c>
      <c r="AG149" t="s">
        <v>743</v>
      </c>
      <c r="AH149" s="17">
        <v>370</v>
      </c>
      <c r="AI149" s="17" cm="1">
        <f t="array" ref="AI149">SUMPRODUCT(--(IFERROR(HOUR(Flights_2026_09_3033343536373456[entry_hour]),-1)=HOUR(AF149)),--(IFERROR(Flights_2026_09_3033343536373456[entry_sector],"")=AG149),--(IFERROR(Flights_2026_09_3033343536373456[nfl],-1)&gt;=AH149),--(IFERROR(Flights_2026_09_3033343536373456[nfl],-1)&lt;=IF(AH149=450,450,AH149+9)))</f>
        <v>0</v>
      </c>
    </row>
    <row r="150" spans="1:35" x14ac:dyDescent="0.2">
      <c r="A150" s="29" t="s">
        <v>489</v>
      </c>
      <c r="B150" s="29" t="s">
        <v>490</v>
      </c>
      <c r="C150" s="29" t="s">
        <v>19</v>
      </c>
      <c r="D150" s="29" t="s">
        <v>107</v>
      </c>
      <c r="E150" s="29" t="s">
        <v>3326</v>
      </c>
      <c r="F150" s="30">
        <v>46303.828206018516</v>
      </c>
      <c r="G150" s="29" t="s">
        <v>21</v>
      </c>
      <c r="H150" s="29" t="s">
        <v>3327</v>
      </c>
      <c r="I150" s="31">
        <v>350</v>
      </c>
      <c r="J150" s="29" t="s">
        <v>22</v>
      </c>
      <c r="K150" s="29" t="s">
        <v>23</v>
      </c>
      <c r="L150" s="31">
        <v>793</v>
      </c>
      <c r="M150" s="29" t="s">
        <v>84</v>
      </c>
      <c r="N150" s="30">
        <v>46303.786747685182</v>
      </c>
      <c r="O150" s="31">
        <v>350</v>
      </c>
      <c r="P150" s="29" t="s">
        <v>26</v>
      </c>
      <c r="Q150" s="31">
        <v>350</v>
      </c>
      <c r="R150" t="str">
        <f>IF(B150="","",_xlfn.XLOOKUP(B150,DB!$A$2:$A$205,DB!$C$2:$C$205,"")&amp;"")</f>
        <v>Sector 5</v>
      </c>
      <c r="S150" t="str">
        <f>IF(B150="","",_xlfn.XLOOKUP(B150,DB!$A$2:$A$205,DB!$E$2:$E$205,""))</f>
        <v>Sector 4</v>
      </c>
      <c r="T150" t="str">
        <f>IF(B150="","",_xlfn.XLOOKUP(B150,DB!$A$2:$A$205,DB!$F$2:$F$205,""))</f>
        <v>VOMAR/XUDUN</v>
      </c>
      <c r="U150" t="str">
        <f>IF(B150="","",_xlfn.XLOOKUP(B150,DB!$A$2:$A$205,DB!$D$2:$D$205,""))</f>
        <v>KZHU</v>
      </c>
      <c r="V150" t="str">
        <f>IF(B150="","",IF(OR(COUNTIF(M150,"????N?????W")&gt;0,COUNTIF(M150,"????N?????E")&gt;0,COUNTIF(M150,"????S?????W")&gt;0,COUNTIF(M150,"????S?????E")&gt;0),_xlfn.XLOOKUP(B150,DB!$A$2:$A$205,DB!$B$2:$B$205,""),M150))</f>
        <v>MATOL</v>
      </c>
      <c r="AF150" s="2">
        <v>0.625</v>
      </c>
      <c r="AG150" t="s">
        <v>743</v>
      </c>
      <c r="AH150" s="17">
        <v>380</v>
      </c>
      <c r="AI150" s="17" cm="1">
        <f t="array" ref="AI150">SUMPRODUCT(--(IFERROR(HOUR(Flights_2026_09_3033343536373456[entry_hour]),-1)=HOUR(AF150)),--(IFERROR(Flights_2026_09_3033343536373456[entry_sector],"")=AG150),--(IFERROR(Flights_2026_09_3033343536373456[nfl],-1)&gt;=AH150),--(IFERROR(Flights_2026_09_3033343536373456[nfl],-1)&lt;=IF(AH150=450,450,AH150+9)))</f>
        <v>0</v>
      </c>
    </row>
    <row r="151" spans="1:35" x14ac:dyDescent="0.2">
      <c r="A151" s="29" t="s">
        <v>235</v>
      </c>
      <c r="B151" s="29" t="s">
        <v>57</v>
      </c>
      <c r="C151" s="29" t="s">
        <v>19</v>
      </c>
      <c r="D151" s="29" t="s">
        <v>50</v>
      </c>
      <c r="E151" s="29" t="s">
        <v>3328</v>
      </c>
      <c r="F151" s="30">
        <v>46303.830104166671</v>
      </c>
      <c r="G151" s="29" t="s">
        <v>21</v>
      </c>
      <c r="H151" s="29" t="s">
        <v>3329</v>
      </c>
      <c r="I151" s="31">
        <v>330</v>
      </c>
      <c r="J151" s="29" t="s">
        <v>22</v>
      </c>
      <c r="K151" s="29" t="s">
        <v>23</v>
      </c>
      <c r="L151" s="31">
        <v>810</v>
      </c>
      <c r="M151" s="29" t="s">
        <v>3312</v>
      </c>
      <c r="N151" s="30">
        <v>46303.787499999999</v>
      </c>
      <c r="O151" s="31">
        <v>310</v>
      </c>
      <c r="P151" s="29" t="s">
        <v>26</v>
      </c>
      <c r="Q151" s="31">
        <v>310</v>
      </c>
      <c r="R151" t="str">
        <f>IF(B151="","",_xlfn.XLOOKUP(B151,DB!$A$2:$A$205,DB!$C$2:$C$205,"")&amp;"")</f>
        <v>Sector 5</v>
      </c>
      <c r="S151" t="str">
        <f>IF(B151="","",_xlfn.XLOOKUP(B151,DB!$A$2:$A$205,DB!$E$2:$E$205,""))</f>
        <v>Sector 4</v>
      </c>
      <c r="T151" t="str">
        <f>IF(B151="","",_xlfn.XLOOKUP(B151,DB!$A$2:$A$205,DB!$F$2:$F$205,""))</f>
        <v>VOMAR/XUDUN</v>
      </c>
      <c r="U151" t="str">
        <f>IF(B151="","",_xlfn.XLOOKUP(B151,DB!$A$2:$A$205,DB!$D$2:$D$205,""))</f>
        <v>KZHU</v>
      </c>
      <c r="V151" t="str">
        <f>IF(B151="","",IF(OR(COUNTIF(M151,"????N?????W")&gt;0,COUNTIF(M151,"????N?????E")&gt;0,COUNTIF(M151,"????S?????W")&gt;0,COUNTIF(M151,"????S?????E")&gt;0),_xlfn.XLOOKUP(B151,DB!$A$2:$A$205,DB!$B$2:$B$205,""),M151))</f>
        <v>GABAT</v>
      </c>
      <c r="AF151" s="2">
        <v>0.625</v>
      </c>
      <c r="AG151" t="s">
        <v>743</v>
      </c>
      <c r="AH151" s="17">
        <v>390</v>
      </c>
      <c r="AI151" s="17" cm="1">
        <f t="array" ref="AI151">SUMPRODUCT(--(IFERROR(HOUR(Flights_2026_09_3033343536373456[entry_hour]),-1)=HOUR(AF151)),--(IFERROR(Flights_2026_09_3033343536373456[entry_sector],"")=AG151),--(IFERROR(Flights_2026_09_3033343536373456[nfl],-1)&gt;=AH151),--(IFERROR(Flights_2026_09_3033343536373456[nfl],-1)&lt;=IF(AH151=450,450,AH151+9)))</f>
        <v>1</v>
      </c>
    </row>
    <row r="152" spans="1:35" x14ac:dyDescent="0.2">
      <c r="A152" s="29" t="s">
        <v>477</v>
      </c>
      <c r="B152" s="29" t="s">
        <v>81</v>
      </c>
      <c r="C152" s="29" t="s">
        <v>19</v>
      </c>
      <c r="D152" s="29" t="s">
        <v>50</v>
      </c>
      <c r="E152" s="29" t="s">
        <v>2994</v>
      </c>
      <c r="F152" s="30">
        <v>46303.831828703704</v>
      </c>
      <c r="G152" s="29" t="s">
        <v>21</v>
      </c>
      <c r="H152" s="29" t="s">
        <v>3330</v>
      </c>
      <c r="I152" s="31">
        <v>350</v>
      </c>
      <c r="J152" s="29" t="s">
        <v>22</v>
      </c>
      <c r="K152" s="29" t="s">
        <v>23</v>
      </c>
      <c r="L152" s="31">
        <v>997</v>
      </c>
      <c r="M152" s="29" t="s">
        <v>2988</v>
      </c>
      <c r="N152" s="30">
        <v>46303.77924768519</v>
      </c>
      <c r="O152" s="31">
        <v>350</v>
      </c>
      <c r="P152" s="29" t="s">
        <v>26</v>
      </c>
      <c r="Q152" s="31">
        <v>350</v>
      </c>
      <c r="R152" t="str">
        <f>IF(B152="","",_xlfn.XLOOKUP(B152,DB!$A$2:$A$205,DB!$C$2:$C$205,"")&amp;"")</f>
        <v>Sector 5</v>
      </c>
      <c r="S152" t="str">
        <f>IF(B152="","",_xlfn.XLOOKUP(B152,DB!$A$2:$A$205,DB!$E$2:$E$205,""))</f>
        <v>Sector 4</v>
      </c>
      <c r="T152" t="str">
        <f>IF(B152="","",_xlfn.XLOOKUP(B152,DB!$A$2:$A$205,DB!$F$2:$F$205,""))</f>
        <v>VOMAR/XUDUN</v>
      </c>
      <c r="U152" t="str">
        <f>IF(B152="","",_xlfn.XLOOKUP(B152,DB!$A$2:$A$205,DB!$D$2:$D$205,""))</f>
        <v>MMTY</v>
      </c>
      <c r="V152" t="str">
        <f>IF(B152="","",IF(OR(COUNTIF(M152,"????N?????W")&gt;0,COUNTIF(M152,"????N?????E")&gt;0,COUNTIF(M152,"????S?????W")&gt;0,COUNTIF(M152,"????S?????E")&gt;0),_xlfn.XLOOKUP(B152,DB!$A$2:$A$205,DB!$B$2:$B$205,""),M152))</f>
        <v>ELOGO</v>
      </c>
      <c r="AF152" s="2">
        <v>0.625</v>
      </c>
      <c r="AG152" t="s">
        <v>743</v>
      </c>
      <c r="AH152" s="17">
        <v>400</v>
      </c>
      <c r="AI152" s="17" cm="1">
        <f t="array" ref="AI152">SUMPRODUCT(--(IFERROR(HOUR(Flights_2026_09_3033343536373456[entry_hour]),-1)=HOUR(AF152)),--(IFERROR(Flights_2026_09_3033343536373456[entry_sector],"")=AG152),--(IFERROR(Flights_2026_09_3033343536373456[nfl],-1)&gt;=AH152),--(IFERROR(Flights_2026_09_3033343536373456[nfl],-1)&lt;=IF(AH152=450,450,AH152+9)))</f>
        <v>0</v>
      </c>
    </row>
    <row r="153" spans="1:35" x14ac:dyDescent="0.2">
      <c r="A153" s="29" t="s">
        <v>308</v>
      </c>
      <c r="B153" s="29" t="s">
        <v>59</v>
      </c>
      <c r="C153" s="29" t="s">
        <v>19</v>
      </c>
      <c r="D153" s="29" t="s">
        <v>47</v>
      </c>
      <c r="E153" s="29" t="s">
        <v>3331</v>
      </c>
      <c r="F153" s="30">
        <v>46303.833287037036</v>
      </c>
      <c r="G153" s="29" t="s">
        <v>21</v>
      </c>
      <c r="H153" s="29" t="s">
        <v>3332</v>
      </c>
      <c r="I153" s="31">
        <v>360</v>
      </c>
      <c r="J153" s="29" t="s">
        <v>22</v>
      </c>
      <c r="K153" s="29" t="s">
        <v>23</v>
      </c>
      <c r="L153" s="31">
        <v>177</v>
      </c>
      <c r="M153" s="29" t="s">
        <v>37</v>
      </c>
      <c r="N153" s="30">
        <v>46303.81753472222</v>
      </c>
      <c r="O153" s="31">
        <v>188</v>
      </c>
      <c r="P153" s="29" t="s">
        <v>26</v>
      </c>
      <c r="Q153" s="31">
        <v>220</v>
      </c>
      <c r="R153" t="str">
        <f>IF(B153="","",_xlfn.XLOOKUP(B153,DB!$A$2:$A$205,DB!$C$2:$C$205,"")&amp;"")</f>
        <v>Sector 3</v>
      </c>
      <c r="S153" t="str">
        <f>IF(B153="","",_xlfn.XLOOKUP(B153,DB!$A$2:$A$205,DB!$E$2:$E$205,""))</f>
        <v>Sector 3</v>
      </c>
      <c r="T153" t="str">
        <f>IF(B153="","",_xlfn.XLOOKUP(B153,DB!$A$2:$A$205,DB!$F$2:$F$205,""))</f>
        <v>NOSAT</v>
      </c>
      <c r="U153" t="str">
        <f>IF(B153="","",_xlfn.XLOOKUP(B153,DB!$A$2:$A$205,DB!$D$2:$D$205,""))</f>
        <v>MUFH</v>
      </c>
      <c r="V153" t="str">
        <f>IF(B153="","",IF(OR(COUNTIF(M153,"????N?????W")&gt;0,COUNTIF(M153,"????N?????E")&gt;0,COUNTIF(M153,"????S?????W")&gt;0,COUNTIF(M153,"????S?????E")&gt;0),_xlfn.XLOOKUP(B153,DB!$A$2:$A$205,DB!$B$2:$B$205,""),M153))</f>
        <v>NOSAT</v>
      </c>
      <c r="AF153" s="2">
        <v>0.625</v>
      </c>
      <c r="AG153" t="s">
        <v>743</v>
      </c>
      <c r="AH153" s="17">
        <v>410</v>
      </c>
      <c r="AI153" s="17" cm="1">
        <f t="array" ref="AI153">SUMPRODUCT(--(IFERROR(HOUR(Flights_2026_09_3033343536373456[entry_hour]),-1)=HOUR(AF153)),--(IFERROR(Flights_2026_09_3033343536373456[entry_sector],"")=AG153),--(IFERROR(Flights_2026_09_3033343536373456[nfl],-1)&gt;=AH153),--(IFERROR(Flights_2026_09_3033343536373456[nfl],-1)&lt;=IF(AH153=450,450,AH153+9)))</f>
        <v>0</v>
      </c>
    </row>
    <row r="154" spans="1:35" x14ac:dyDescent="0.2">
      <c r="A154" s="29" t="s">
        <v>392</v>
      </c>
      <c r="B154" s="29" t="s">
        <v>19</v>
      </c>
      <c r="C154" s="29" t="s">
        <v>19</v>
      </c>
      <c r="D154" s="29" t="s">
        <v>393</v>
      </c>
      <c r="E154" s="29"/>
      <c r="F154" s="30">
        <v>46303.834189814814</v>
      </c>
      <c r="G154" s="29" t="s">
        <v>28</v>
      </c>
      <c r="H154" s="29" t="s">
        <v>3333</v>
      </c>
      <c r="I154" s="31">
        <v>15</v>
      </c>
      <c r="J154" s="29" t="s">
        <v>30</v>
      </c>
      <c r="K154" s="29" t="s">
        <v>31</v>
      </c>
      <c r="L154" s="31">
        <v>82</v>
      </c>
      <c r="M154" s="29" t="s">
        <v>19</v>
      </c>
      <c r="N154" s="30">
        <v>46303.796157407407</v>
      </c>
      <c r="O154" s="31">
        <v>0</v>
      </c>
      <c r="P154" s="29" t="s">
        <v>32</v>
      </c>
      <c r="Q154" s="31">
        <v>15</v>
      </c>
      <c r="R154" t="str">
        <f>IF(B154="","",_xlfn.XLOOKUP(B154,DB!$A$2:$A$205,DB!$C$2:$C$205,"")&amp;"")</f>
        <v/>
      </c>
      <c r="S154" t="str">
        <f>IF(B154="","",_xlfn.XLOOKUP(B154,DB!$A$2:$A$205,DB!$E$2:$E$205,""))</f>
        <v/>
      </c>
      <c r="T154" t="str">
        <f>IF(B154="","",_xlfn.XLOOKUP(B154,DB!$A$2:$A$205,DB!$F$2:$F$205,""))</f>
        <v/>
      </c>
      <c r="U154" t="str">
        <f>IF(B154="","",_xlfn.XLOOKUP(B154,DB!$A$2:$A$205,DB!$D$2:$D$205,""))</f>
        <v/>
      </c>
      <c r="V154" t="str">
        <f>IF(B154="","",IF(OR(COUNTIF(M154,"????N?????W")&gt;0,COUNTIF(M154,"????N?????E")&gt;0,COUNTIF(M154,"????S?????W")&gt;0,COUNTIF(M154,"????S?????E")&gt;0),_xlfn.XLOOKUP(B154,DB!$A$2:$A$205,DB!$B$2:$B$205,""),M154))</f>
        <v>MMUN</v>
      </c>
      <c r="AF154" s="2">
        <v>0.625</v>
      </c>
      <c r="AG154" t="s">
        <v>743</v>
      </c>
      <c r="AH154" s="17">
        <v>420</v>
      </c>
      <c r="AI154" s="17" cm="1">
        <f t="array" ref="AI154">SUMPRODUCT(--(IFERROR(HOUR(Flights_2026_09_3033343536373456[entry_hour]),-1)=HOUR(AF154)),--(IFERROR(Flights_2026_09_3033343536373456[entry_sector],"")=AG154),--(IFERROR(Flights_2026_09_3033343536373456[nfl],-1)&gt;=AH154),--(IFERROR(Flights_2026_09_3033343536373456[nfl],-1)&lt;=IF(AH154=450,450,AH154+9)))</f>
        <v>0</v>
      </c>
    </row>
    <row r="155" spans="1:35" x14ac:dyDescent="0.2">
      <c r="A155" s="29" t="s">
        <v>231</v>
      </c>
      <c r="B155" s="29" t="s">
        <v>232</v>
      </c>
      <c r="C155" s="29" t="s">
        <v>19</v>
      </c>
      <c r="D155" s="29" t="s">
        <v>76</v>
      </c>
      <c r="E155" s="29" t="s">
        <v>161</v>
      </c>
      <c r="F155" s="30">
        <v>46303.834895833337</v>
      </c>
      <c r="G155" s="29" t="s">
        <v>21</v>
      </c>
      <c r="H155" s="29" t="s">
        <v>3334</v>
      </c>
      <c r="I155" s="31">
        <v>350</v>
      </c>
      <c r="J155" s="29" t="s">
        <v>22</v>
      </c>
      <c r="K155" s="29" t="s">
        <v>23</v>
      </c>
      <c r="L155" s="31">
        <v>868</v>
      </c>
      <c r="M155" s="29" t="s">
        <v>3335</v>
      </c>
      <c r="N155" s="30">
        <v>46303.797766203701</v>
      </c>
      <c r="O155" s="31">
        <v>350</v>
      </c>
      <c r="P155" s="29" t="s">
        <v>26</v>
      </c>
      <c r="Q155" s="31">
        <v>350</v>
      </c>
      <c r="R155" t="str">
        <f>IF(B155="","",_xlfn.XLOOKUP(B155,DB!$A$2:$A$205,DB!$C$2:$C$205,"")&amp;"")</f>
        <v>Sector 5</v>
      </c>
      <c r="S155" t="str">
        <f>IF(B155="","",_xlfn.XLOOKUP(B155,DB!$A$2:$A$205,DB!$E$2:$E$205,""))</f>
        <v>Sector 4</v>
      </c>
      <c r="T155" t="str">
        <f>IF(B155="","",_xlfn.XLOOKUP(B155,DB!$A$2:$A$205,DB!$F$2:$F$205,""))</f>
        <v>VOMAR/XUDUN</v>
      </c>
      <c r="U155" t="str">
        <f>IF(B155="","",_xlfn.XLOOKUP(B155,DB!$A$2:$A$205,DB!$D$2:$D$205,""))</f>
        <v>MMTY</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3033343536373456[entry_hour]),-1)=HOUR(AF155)),--(IFERROR(Flights_2026_09_3033343536373456[entry_sector],"")=AG155),--(IFERROR(Flights_2026_09_3033343536373456[nfl],-1)&gt;=AH155),--(IFERROR(Flights_2026_09_3033343536373456[nfl],-1)&lt;=IF(AH155=450,450,AH155+9)))</f>
        <v>0</v>
      </c>
    </row>
    <row r="156" spans="1:35" x14ac:dyDescent="0.2">
      <c r="A156" s="29" t="s">
        <v>309</v>
      </c>
      <c r="B156" s="29" t="s">
        <v>310</v>
      </c>
      <c r="C156" s="29" t="s">
        <v>19</v>
      </c>
      <c r="D156" s="29" t="s">
        <v>107</v>
      </c>
      <c r="E156" s="29" t="s">
        <v>1020</v>
      </c>
      <c r="F156" s="30">
        <v>46303.83657407407</v>
      </c>
      <c r="G156" s="29" t="s">
        <v>21</v>
      </c>
      <c r="H156" s="29" t="s">
        <v>3336</v>
      </c>
      <c r="I156" s="31">
        <v>370</v>
      </c>
      <c r="J156" s="29" t="s">
        <v>22</v>
      </c>
      <c r="K156" s="29" t="s">
        <v>23</v>
      </c>
      <c r="L156" s="31">
        <v>804</v>
      </c>
      <c r="M156" s="29" t="s">
        <v>1032</v>
      </c>
      <c r="N156" s="30">
        <v>46303.794108796297</v>
      </c>
      <c r="O156" s="31">
        <v>370</v>
      </c>
      <c r="P156" s="29" t="s">
        <v>26</v>
      </c>
      <c r="Q156" s="31">
        <v>370</v>
      </c>
      <c r="R156" t="str">
        <f>IF(B156="","",_xlfn.XLOOKUP(B156,DB!$A$2:$A$205,DB!$C$2:$C$205,"")&amp;"")</f>
        <v>Sector 3</v>
      </c>
      <c r="S156" t="str">
        <f>IF(B156="","",_xlfn.XLOOKUP(B156,DB!$A$2:$A$205,DB!$E$2:$E$205,""))</f>
        <v>Sector 3</v>
      </c>
      <c r="T156" t="str">
        <f>IF(B156="","",_xlfn.XLOOKUP(B156,DB!$A$2:$A$205,DB!$F$2:$F$205,""))</f>
        <v>NOSAT</v>
      </c>
      <c r="U156" t="str">
        <f>IF(B156="","",_xlfn.XLOOKUP(B156,DB!$A$2:$A$205,DB!$D$2:$D$205,""))</f>
        <v>KZHU</v>
      </c>
      <c r="V156" t="str">
        <f>IF(B156="","",IF(OR(COUNTIF(M156,"????N?????W")&gt;0,COUNTIF(M156,"????N?????E")&gt;0,COUNTIF(M156,"????S?????W")&gt;0,COUNTIF(M156,"????S?????E")&gt;0),_xlfn.XLOOKUP(B156,DB!$A$2:$A$205,DB!$B$2:$B$205,""),M156))</f>
        <v>PISAD</v>
      </c>
      <c r="AF156" s="2">
        <v>0.625</v>
      </c>
      <c r="AG156" t="s">
        <v>743</v>
      </c>
      <c r="AH156" s="17">
        <v>440</v>
      </c>
      <c r="AI156" s="17" cm="1">
        <f t="array" ref="AI156">SUMPRODUCT(--(IFERROR(HOUR(Flights_2026_09_3033343536373456[entry_hour]),-1)=HOUR(AF156)),--(IFERROR(Flights_2026_09_3033343536373456[entry_sector],"")=AG156),--(IFERROR(Flights_2026_09_3033343536373456[nfl],-1)&gt;=AH156),--(IFERROR(Flights_2026_09_3033343536373456[nfl],-1)&lt;=IF(AH156=450,450,AH156+9)))</f>
        <v>0</v>
      </c>
    </row>
    <row r="157" spans="1:35" x14ac:dyDescent="0.2">
      <c r="A157" s="29" t="s">
        <v>492</v>
      </c>
      <c r="B157" s="29" t="s">
        <v>177</v>
      </c>
      <c r="C157" s="29" t="s">
        <v>19</v>
      </c>
      <c r="D157" s="29" t="s">
        <v>20</v>
      </c>
      <c r="E157" s="29" t="s">
        <v>1115</v>
      </c>
      <c r="F157" s="30">
        <v>46303.837858796294</v>
      </c>
      <c r="G157" s="29" t="s">
        <v>21</v>
      </c>
      <c r="H157" s="29" t="s">
        <v>3337</v>
      </c>
      <c r="I157" s="31">
        <v>340</v>
      </c>
      <c r="J157" s="29" t="s">
        <v>22</v>
      </c>
      <c r="K157" s="29" t="s">
        <v>23</v>
      </c>
      <c r="L157" s="31">
        <v>197</v>
      </c>
      <c r="M157" s="29" t="s">
        <v>37</v>
      </c>
      <c r="N157" s="30">
        <v>46303.820428240739</v>
      </c>
      <c r="O157" s="31">
        <v>139</v>
      </c>
      <c r="P157" s="29" t="s">
        <v>26</v>
      </c>
      <c r="Q157" s="31">
        <v>220</v>
      </c>
      <c r="R157" t="str">
        <f>IF(B157="","",_xlfn.XLOOKUP(B157,DB!$A$2:$A$205,DB!$C$2:$C$205,"")&amp;"")</f>
        <v>Sector 3</v>
      </c>
      <c r="S157" t="str">
        <f>IF(B157="","",_xlfn.XLOOKUP(B157,DB!$A$2:$A$205,DB!$E$2:$E$205,""))</f>
        <v>Sector 3</v>
      </c>
      <c r="T157" t="str">
        <f>IF(B157="","",_xlfn.XLOOKUP(B157,DB!$A$2:$A$205,DB!$F$2:$F$205,""))</f>
        <v>NOSAT</v>
      </c>
      <c r="U157" t="str">
        <f>IF(B157="","",_xlfn.XLOOKUP(B157,DB!$A$2:$A$205,DB!$D$2:$D$205,""))</f>
        <v>KZHU</v>
      </c>
      <c r="V157" t="str">
        <f>IF(B157="","",IF(OR(COUNTIF(M157,"????N?????W")&gt;0,COUNTIF(M157,"????N?????E")&gt;0,COUNTIF(M157,"????S?????W")&gt;0,COUNTIF(M157,"????S?????E")&gt;0),_xlfn.XLOOKUP(B157,DB!$A$2:$A$205,DB!$B$2:$B$205,""),M157))</f>
        <v>NOSAT</v>
      </c>
      <c r="AF157" s="2">
        <v>0.625</v>
      </c>
      <c r="AG157" t="s">
        <v>743</v>
      </c>
      <c r="AH157" s="17">
        <v>450</v>
      </c>
      <c r="AI157" s="17" cm="1">
        <f t="array" ref="AI157">SUMPRODUCT(--(IFERROR(HOUR(Flights_2026_09_3033343536373456[entry_hour]),-1)=HOUR(AF157)),--(IFERROR(Flights_2026_09_3033343536373456[entry_sector],"")=AG157),--(IFERROR(Flights_2026_09_3033343536373456[nfl],-1)&gt;=AH157),--(IFERROR(Flights_2026_09_3033343536373456[nfl],-1)&lt;=IF(AH157=450,450,AH157+9)))</f>
        <v>0</v>
      </c>
    </row>
    <row r="158" spans="1:35" x14ac:dyDescent="0.2">
      <c r="A158" s="29" t="s">
        <v>1334</v>
      </c>
      <c r="B158" s="29" t="s">
        <v>738</v>
      </c>
      <c r="C158" s="29" t="s">
        <v>19</v>
      </c>
      <c r="D158" s="29" t="s">
        <v>107</v>
      </c>
      <c r="E158" s="29" t="s">
        <v>3338</v>
      </c>
      <c r="F158" s="30">
        <v>46303.839004629626</v>
      </c>
      <c r="G158" s="29" t="s">
        <v>21</v>
      </c>
      <c r="H158" s="29" t="s">
        <v>3339</v>
      </c>
      <c r="I158" s="31">
        <v>370</v>
      </c>
      <c r="J158" s="29" t="s">
        <v>22</v>
      </c>
      <c r="K158" s="29" t="s">
        <v>23</v>
      </c>
      <c r="L158" s="31">
        <v>892</v>
      </c>
      <c r="M158" s="29" t="s">
        <v>1049</v>
      </c>
      <c r="N158" s="30">
        <v>46303.791261574079</v>
      </c>
      <c r="O158" s="31">
        <v>362</v>
      </c>
      <c r="P158" s="29" t="s">
        <v>26</v>
      </c>
      <c r="Q158" s="31">
        <v>360</v>
      </c>
      <c r="R158" t="str">
        <f>IF(B158="","",_xlfn.XLOOKUP(B158,DB!$A$2:$A$205,DB!$C$2:$C$205,"")&amp;"")</f>
        <v>Sector 5</v>
      </c>
      <c r="S158" t="str">
        <f>IF(B158="","",_xlfn.XLOOKUP(B158,DB!$A$2:$A$205,DB!$E$2:$E$205,""))</f>
        <v>Sector 4</v>
      </c>
      <c r="T158" t="str">
        <f>IF(B158="","",_xlfn.XLOOKUP(B158,DB!$A$2:$A$205,DB!$F$2:$F$205,""))</f>
        <v>VOMAR/XUDUN</v>
      </c>
      <c r="U158" t="str">
        <f>IF(B158="","",_xlfn.XLOOKUP(B158,DB!$A$2:$A$205,DB!$D$2:$D$205,""))</f>
        <v>MMTY</v>
      </c>
      <c r="V158" t="str">
        <f>IF(B158="","",IF(OR(COUNTIF(M158,"????N?????W")&gt;0,COUNTIF(M158,"????N?????E")&gt;0,COUNTIF(M158,"????S?????W")&gt;0,COUNTIF(M158,"????S?????E")&gt;0),_xlfn.XLOOKUP(B158,DB!$A$2:$A$205,DB!$B$2:$B$205,""),M158))</f>
        <v>AXOMU</v>
      </c>
      <c r="AF158" s="2">
        <v>0.625</v>
      </c>
      <c r="AG158" t="s">
        <v>744</v>
      </c>
      <c r="AH158" s="17">
        <v>200</v>
      </c>
      <c r="AI158" s="17" cm="1">
        <f t="array" ref="AI158">SUMPRODUCT(--(IFERROR(HOUR(Flights_2026_09_3033343536373456[entry_hour]),-1)=HOUR(AF158)),--(IFERROR(Flights_2026_09_3033343536373456[entry_sector],"")=AG158),--(IFERROR(Flights_2026_09_3033343536373456[nfl],-1)&gt;=AH158),--(IFERROR(Flights_2026_09_3033343536373456[nfl],-1)&lt;=IF(AH158=450,450,AH158+9)))</f>
        <v>0</v>
      </c>
    </row>
    <row r="159" spans="1:35" x14ac:dyDescent="0.2">
      <c r="A159" s="29" t="s">
        <v>319</v>
      </c>
      <c r="B159" s="29" t="s">
        <v>313</v>
      </c>
      <c r="C159" s="29" t="s">
        <v>19</v>
      </c>
      <c r="D159" s="29" t="s">
        <v>41</v>
      </c>
      <c r="E159" s="29" t="s">
        <v>100</v>
      </c>
      <c r="F159" s="30">
        <v>46303.840266203704</v>
      </c>
      <c r="G159" s="29" t="s">
        <v>21</v>
      </c>
      <c r="H159" s="29" t="s">
        <v>3340</v>
      </c>
      <c r="I159" s="31">
        <v>370</v>
      </c>
      <c r="J159" s="29" t="s">
        <v>22</v>
      </c>
      <c r="K159" s="29" t="s">
        <v>23</v>
      </c>
      <c r="L159" s="31">
        <v>902</v>
      </c>
      <c r="M159" s="29" t="s">
        <v>313</v>
      </c>
      <c r="N159" s="30">
        <v>46303.782638888893</v>
      </c>
      <c r="O159" s="31">
        <v>15</v>
      </c>
      <c r="P159" s="29" t="s">
        <v>26</v>
      </c>
      <c r="Q159" s="31">
        <v>370</v>
      </c>
      <c r="R159" t="str">
        <f>IF(B159="","",_xlfn.XLOOKUP(B159,DB!$A$2:$A$205,DB!$C$2:$C$205,"")&amp;"")</f>
        <v>Sector 1</v>
      </c>
      <c r="S159" t="str">
        <f>IF(B159="","",_xlfn.XLOOKUP(B159,DB!$A$2:$A$205,DB!$E$2:$E$205,""))</f>
        <v>Sector 4</v>
      </c>
      <c r="T159" t="str">
        <f>IF(B159="","",_xlfn.XLOOKUP(B159,DB!$A$2:$A$205,DB!$F$2:$F$205,""))</f>
        <v>VOMAR/XUDUN</v>
      </c>
      <c r="U159" t="str">
        <f>IF(B159="","",_xlfn.XLOOKUP(B159,DB!$A$2:$A$205,DB!$D$2:$D$205,""))</f>
        <v>MMID</v>
      </c>
      <c r="V159" t="str">
        <f>IF(B159="","",IF(OR(COUNTIF(M159,"????N?????W")&gt;0,COUNTIF(M159,"????N?????E")&gt;0,COUNTIF(M159,"????S?????W")&gt;0,COUNTIF(M159,"????S?????E")&gt;0),_xlfn.XLOOKUP(B159,DB!$A$2:$A$205,DB!$B$2:$B$205,""),M159))</f>
        <v>MMTG</v>
      </c>
      <c r="AF159" s="2">
        <v>0.625</v>
      </c>
      <c r="AG159" t="s">
        <v>744</v>
      </c>
      <c r="AH159" s="17">
        <v>210</v>
      </c>
      <c r="AI159" s="17" cm="1">
        <f t="array" ref="AI159">SUMPRODUCT(--(IFERROR(HOUR(Flights_2026_09_3033343536373456[entry_hour]),-1)=HOUR(AF159)),--(IFERROR(Flights_2026_09_3033343536373456[entry_sector],"")=AG159),--(IFERROR(Flights_2026_09_3033343536373456[nfl],-1)&gt;=AH159),--(IFERROR(Flights_2026_09_3033343536373456[nfl],-1)&lt;=IF(AH159=450,450,AH159+9)))</f>
        <v>0</v>
      </c>
    </row>
    <row r="160" spans="1:35" x14ac:dyDescent="0.2">
      <c r="A160" s="29" t="s">
        <v>306</v>
      </c>
      <c r="B160" s="29" t="s">
        <v>307</v>
      </c>
      <c r="C160" s="29" t="s">
        <v>19</v>
      </c>
      <c r="D160" s="29" t="s">
        <v>120</v>
      </c>
      <c r="E160" s="29" t="s">
        <v>3341</v>
      </c>
      <c r="F160" s="30">
        <v>46303.841377314813</v>
      </c>
      <c r="G160" s="29" t="s">
        <v>21</v>
      </c>
      <c r="H160" s="29" t="s">
        <v>3342</v>
      </c>
      <c r="I160" s="31">
        <v>330</v>
      </c>
      <c r="J160" s="29" t="s">
        <v>22</v>
      </c>
      <c r="K160" s="29" t="s">
        <v>23</v>
      </c>
      <c r="L160" s="31">
        <v>857</v>
      </c>
      <c r="M160" s="29" t="s">
        <v>3343</v>
      </c>
      <c r="N160" s="30">
        <v>46303.795011574075</v>
      </c>
      <c r="O160" s="31">
        <v>330</v>
      </c>
      <c r="P160" s="29" t="s">
        <v>26</v>
      </c>
      <c r="Q160" s="31">
        <v>330</v>
      </c>
      <c r="R160" t="str">
        <f>IF(B160="","",_xlfn.XLOOKUP(B160,DB!$A$2:$A$205,DB!$C$2:$C$205,"")&amp;"")</f>
        <v>Sector 5</v>
      </c>
      <c r="S160" t="str">
        <f>IF(B160="","",_xlfn.XLOOKUP(B160,DB!$A$2:$A$205,DB!$E$2:$E$205,""))</f>
        <v>Sector 4</v>
      </c>
      <c r="T160" t="str">
        <f>IF(B160="","",_xlfn.XLOOKUP(B160,DB!$A$2:$A$205,DB!$F$2:$F$205,""))</f>
        <v>VOMAR/XUDUN</v>
      </c>
      <c r="U160" t="str">
        <f>IF(B160="","",_xlfn.XLOOKUP(B160,DB!$A$2:$A$205,DB!$D$2:$D$205,""))</f>
        <v>KZHU</v>
      </c>
      <c r="V160" t="str">
        <f>IF(B160="","",IF(OR(COUNTIF(M160,"????N?????W")&gt;0,COUNTIF(M160,"????N?????E")&gt;0,COUNTIF(M160,"????S?????W")&gt;0,COUNTIF(M160,"????S?????E")&gt;0),_xlfn.XLOOKUP(B160,DB!$A$2:$A$205,DB!$B$2:$B$205,""),M160))</f>
        <v>IPSEV</v>
      </c>
      <c r="AF160" s="2">
        <v>0.625</v>
      </c>
      <c r="AG160" t="s">
        <v>744</v>
      </c>
      <c r="AH160" s="17">
        <v>220</v>
      </c>
      <c r="AI160" s="17" cm="1">
        <f t="array" ref="AI160">SUMPRODUCT(--(IFERROR(HOUR(Flights_2026_09_3033343536373456[entry_hour]),-1)=HOUR(AF160)),--(IFERROR(Flights_2026_09_3033343536373456[entry_sector],"")=AG160),--(IFERROR(Flights_2026_09_3033343536373456[nfl],-1)&gt;=AH160),--(IFERROR(Flights_2026_09_3033343536373456[nfl],-1)&lt;=IF(AH160=450,450,AH160+9)))</f>
        <v>8</v>
      </c>
    </row>
    <row r="161" spans="1:35" x14ac:dyDescent="0.2">
      <c r="A161" s="29" t="s">
        <v>1018</v>
      </c>
      <c r="B161" s="29" t="s">
        <v>297</v>
      </c>
      <c r="C161" s="29" t="s">
        <v>19</v>
      </c>
      <c r="D161" s="29" t="s">
        <v>41</v>
      </c>
      <c r="E161" s="29" t="s">
        <v>3344</v>
      </c>
      <c r="F161" s="30">
        <v>46303.842592592591</v>
      </c>
      <c r="G161" s="29" t="s">
        <v>21</v>
      </c>
      <c r="H161" s="29" t="s">
        <v>3345</v>
      </c>
      <c r="I161" s="31">
        <v>370</v>
      </c>
      <c r="J161" s="29" t="s">
        <v>22</v>
      </c>
      <c r="K161" s="29" t="s">
        <v>23</v>
      </c>
      <c r="L161" s="31">
        <v>453</v>
      </c>
      <c r="M161" s="29" t="s">
        <v>757</v>
      </c>
      <c r="N161" s="30">
        <v>46303.812800925924</v>
      </c>
      <c r="O161" s="31">
        <v>370</v>
      </c>
      <c r="P161" s="29" t="s">
        <v>26</v>
      </c>
      <c r="Q161" s="31">
        <v>370</v>
      </c>
      <c r="R161" t="str">
        <f>IF(B161="","",_xlfn.XLOOKUP(B161,DB!$A$2:$A$205,DB!$C$2:$C$205,"")&amp;"")</f>
        <v>Sector 7</v>
      </c>
      <c r="S161" t="str">
        <f>IF(B161="","",_xlfn.XLOOKUP(B161,DB!$A$2:$A$205,DB!$E$2:$E$205,""))</f>
        <v>Sector 7</v>
      </c>
      <c r="T161" t="str">
        <f>IF(B161="","",_xlfn.XLOOKUP(B161,DB!$A$2:$A$205,DB!$F$2:$F$205,""))</f>
        <v>PAULE/SIGMA</v>
      </c>
      <c r="U161" t="str">
        <f>IF(B161="","",_xlfn.XLOOKUP(B161,DB!$A$2:$A$205,DB!$D$2:$D$205,""))</f>
        <v>MHCC</v>
      </c>
      <c r="V161" t="str">
        <f>IF(B161="","",IF(OR(COUNTIF(M161,"????N?????W")&gt;0,COUNTIF(M161,"????N?????E")&gt;0,COUNTIF(M161,"????S?????W")&gt;0,COUNTIF(M161,"????S?????E")&gt;0),_xlfn.XLOOKUP(B161,DB!$A$2:$A$205,DB!$B$2:$B$205,""),M161))</f>
        <v>ANEPU</v>
      </c>
      <c r="AF161" s="2">
        <v>0.625</v>
      </c>
      <c r="AG161" t="s">
        <v>744</v>
      </c>
      <c r="AH161" s="17">
        <v>230</v>
      </c>
      <c r="AI161" s="17" cm="1">
        <f t="array" ref="AI161">SUMPRODUCT(--(IFERROR(HOUR(Flights_2026_09_3033343536373456[entry_hour]),-1)=HOUR(AF161)),--(IFERROR(Flights_2026_09_3033343536373456[entry_sector],"")=AG161),--(IFERROR(Flights_2026_09_3033343536373456[nfl],-1)&gt;=AH161),--(IFERROR(Flights_2026_09_3033343536373456[nfl],-1)&lt;=IF(AH161=450,450,AH161+9)))</f>
        <v>0</v>
      </c>
    </row>
    <row r="162" spans="1:35" x14ac:dyDescent="0.2">
      <c r="A162" s="29" t="s">
        <v>311</v>
      </c>
      <c r="B162" s="29" t="s">
        <v>81</v>
      </c>
      <c r="C162" s="29" t="s">
        <v>19</v>
      </c>
      <c r="D162" s="29" t="s">
        <v>41</v>
      </c>
      <c r="E162" s="29" t="s">
        <v>275</v>
      </c>
      <c r="F162" s="30">
        <v>46303.843923611115</v>
      </c>
      <c r="G162" s="29" t="s">
        <v>21</v>
      </c>
      <c r="H162" s="29" t="s">
        <v>3346</v>
      </c>
      <c r="I162" s="31">
        <v>370</v>
      </c>
      <c r="J162" s="29" t="s">
        <v>22</v>
      </c>
      <c r="K162" s="29" t="s">
        <v>23</v>
      </c>
      <c r="L162" s="31">
        <v>940</v>
      </c>
      <c r="M162" s="29" t="s">
        <v>1284</v>
      </c>
      <c r="N162" s="30">
        <v>46303.793344907404</v>
      </c>
      <c r="O162" s="31">
        <v>370</v>
      </c>
      <c r="P162" s="29" t="s">
        <v>26</v>
      </c>
      <c r="Q162" s="31">
        <v>370</v>
      </c>
      <c r="R162" t="str">
        <f>IF(B162="","",_xlfn.XLOOKUP(B162,DB!$A$2:$A$205,DB!$C$2:$C$205,"")&amp;"")</f>
        <v>Sector 5</v>
      </c>
      <c r="S162" t="str">
        <f>IF(B162="","",_xlfn.XLOOKUP(B162,DB!$A$2:$A$205,DB!$E$2:$E$205,""))</f>
        <v>Sector 4</v>
      </c>
      <c r="T162" t="str">
        <f>IF(B162="","",_xlfn.XLOOKUP(B162,DB!$A$2:$A$205,DB!$F$2:$F$205,""))</f>
        <v>VOMAR/XUDUN</v>
      </c>
      <c r="U162" t="str">
        <f>IF(B162="","",_xlfn.XLOOKUP(B162,DB!$A$2:$A$205,DB!$D$2:$D$205,""))</f>
        <v>MMTY</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3033343536373456[entry_hour]),-1)=HOUR(AF162)),--(IFERROR(Flights_2026_09_3033343536373456[entry_sector],"")=AG162),--(IFERROR(Flights_2026_09_3033343536373456[nfl],-1)&gt;=AH162),--(IFERROR(Flights_2026_09_3033343536373456[nfl],-1)&lt;=IF(AH162=450,450,AH162+9)))</f>
        <v>0</v>
      </c>
    </row>
    <row r="163" spans="1:35" x14ac:dyDescent="0.2">
      <c r="A163" s="29" t="s">
        <v>305</v>
      </c>
      <c r="B163" s="29" t="s">
        <v>57</v>
      </c>
      <c r="C163" s="29" t="s">
        <v>19</v>
      </c>
      <c r="D163" s="29" t="s">
        <v>47</v>
      </c>
      <c r="E163" s="29" t="s">
        <v>2177</v>
      </c>
      <c r="F163" s="30">
        <v>46303.853333333333</v>
      </c>
      <c r="G163" s="29" t="s">
        <v>21</v>
      </c>
      <c r="H163" s="29" t="s">
        <v>3347</v>
      </c>
      <c r="I163" s="31">
        <v>370</v>
      </c>
      <c r="J163" s="29" t="s">
        <v>22</v>
      </c>
      <c r="K163" s="29" t="s">
        <v>23</v>
      </c>
      <c r="L163" s="31">
        <v>811</v>
      </c>
      <c r="M163" s="29" t="s">
        <v>83</v>
      </c>
      <c r="N163" s="30">
        <v>46303.809745370367</v>
      </c>
      <c r="O163" s="31">
        <v>370</v>
      </c>
      <c r="P163" s="29" t="s">
        <v>26</v>
      </c>
      <c r="Q163" s="31">
        <v>360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DUTNA</v>
      </c>
      <c r="AF163" s="2">
        <v>0.625</v>
      </c>
      <c r="AG163" t="s">
        <v>744</v>
      </c>
      <c r="AH163" s="17">
        <v>250</v>
      </c>
      <c r="AI163" s="17" cm="1">
        <f t="array" ref="AI163">SUMPRODUCT(--(IFERROR(HOUR(Flights_2026_09_3033343536373456[entry_hour]),-1)=HOUR(AF163)),--(IFERROR(Flights_2026_09_3033343536373456[entry_sector],"")=AG163),--(IFERROR(Flights_2026_09_3033343536373456[nfl],-1)&gt;=AH163),--(IFERROR(Flights_2026_09_3033343536373456[nfl],-1)&lt;=IF(AH163=450,450,AH163+9)))</f>
        <v>0</v>
      </c>
    </row>
    <row r="164" spans="1:35" x14ac:dyDescent="0.2">
      <c r="A164" s="29" t="s">
        <v>316</v>
      </c>
      <c r="B164" s="29" t="s">
        <v>75</v>
      </c>
      <c r="C164" s="29" t="s">
        <v>19</v>
      </c>
      <c r="D164" s="29" t="s">
        <v>41</v>
      </c>
      <c r="E164" s="29" t="s">
        <v>3348</v>
      </c>
      <c r="F164" s="30">
        <v>46303.855405092589</v>
      </c>
      <c r="G164" s="29" t="s">
        <v>21</v>
      </c>
      <c r="H164" s="29" t="s">
        <v>3349</v>
      </c>
      <c r="I164" s="31">
        <v>370</v>
      </c>
      <c r="J164" s="29" t="s">
        <v>22</v>
      </c>
      <c r="K164" s="29" t="s">
        <v>23</v>
      </c>
      <c r="L164" s="31">
        <v>921</v>
      </c>
      <c r="M164" s="29" t="s">
        <v>813</v>
      </c>
      <c r="N164" s="30">
        <v>46303.805115740739</v>
      </c>
      <c r="O164" s="31">
        <v>370</v>
      </c>
      <c r="P164" s="29" t="s">
        <v>26</v>
      </c>
      <c r="Q164" s="31">
        <v>370</v>
      </c>
      <c r="R164" t="str">
        <f>IF(B164="","",_xlfn.XLOOKUP(B164,DB!$A$2:$A$205,DB!$C$2:$C$205,"")&amp;"")</f>
        <v>Sector 5</v>
      </c>
      <c r="S164" t="str">
        <f>IF(B164="","",_xlfn.XLOOKUP(B164,DB!$A$2:$A$205,DB!$E$2:$E$205,""))</f>
        <v>Sector 4</v>
      </c>
      <c r="T164" t="str">
        <f>IF(B164="","",_xlfn.XLOOKUP(B164,DB!$A$2:$A$205,DB!$F$2:$F$205,""))</f>
        <v>VOMAR/XUDUN</v>
      </c>
      <c r="U164" t="str">
        <f>IF(B164="","",_xlfn.XLOOKUP(B164,DB!$A$2:$A$205,DB!$D$2:$D$205,""))</f>
        <v>MMEX</v>
      </c>
      <c r="V164" t="str">
        <f>IF(B164="","",IF(OR(COUNTIF(M164,"????N?????W")&gt;0,COUNTIF(M164,"????N?????E")&gt;0,COUNTIF(M164,"????S?????W")&gt;0,COUNTIF(M164,"????S?????E")&gt;0),_xlfn.XLOOKUP(B164,DB!$A$2:$A$205,DB!$B$2:$B$205,""),M164))</f>
        <v>LIDAM</v>
      </c>
      <c r="AF164" s="2">
        <v>0.625</v>
      </c>
      <c r="AG164" t="s">
        <v>744</v>
      </c>
      <c r="AH164" s="17">
        <v>260</v>
      </c>
      <c r="AI164" s="17" cm="1">
        <f t="array" ref="AI164">SUMPRODUCT(--(IFERROR(HOUR(Flights_2026_09_3033343536373456[entry_hour]),-1)=HOUR(AF164)),--(IFERROR(Flights_2026_09_3033343536373456[entry_sector],"")=AG164),--(IFERROR(Flights_2026_09_3033343536373456[nfl],-1)&gt;=AH164),--(IFERROR(Flights_2026_09_3033343536373456[nfl],-1)&lt;=IF(AH164=450,450,AH164+9)))</f>
        <v>0</v>
      </c>
    </row>
    <row r="165" spans="1:35" x14ac:dyDescent="0.2">
      <c r="A165" s="29" t="s">
        <v>318</v>
      </c>
      <c r="B165" s="29" t="s">
        <v>206</v>
      </c>
      <c r="C165" s="29" t="s">
        <v>19</v>
      </c>
      <c r="D165" s="29" t="s">
        <v>53</v>
      </c>
      <c r="E165" s="29" t="s">
        <v>3350</v>
      </c>
      <c r="F165" s="30">
        <v>46303.86038194444</v>
      </c>
      <c r="G165" s="29" t="s">
        <v>21</v>
      </c>
      <c r="H165" s="29" t="s">
        <v>3351</v>
      </c>
      <c r="I165" s="31">
        <v>360</v>
      </c>
      <c r="J165" s="29" t="s">
        <v>22</v>
      </c>
      <c r="K165" s="29" t="s">
        <v>23</v>
      </c>
      <c r="L165" s="31">
        <v>214</v>
      </c>
      <c r="M165" s="29" t="s">
        <v>44</v>
      </c>
      <c r="N165" s="30">
        <v>46303.84475694444</v>
      </c>
      <c r="O165" s="31">
        <v>30</v>
      </c>
      <c r="P165" s="29" t="s">
        <v>26</v>
      </c>
      <c r="Q165" s="31">
        <v>360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SIGMA</v>
      </c>
      <c r="AF165" s="2">
        <v>0.625</v>
      </c>
      <c r="AG165" t="s">
        <v>744</v>
      </c>
      <c r="AH165" s="17">
        <v>270</v>
      </c>
      <c r="AI165" s="17" cm="1">
        <f t="array" ref="AI165">SUMPRODUCT(--(IFERROR(HOUR(Flights_2026_09_3033343536373456[entry_hour]),-1)=HOUR(AF165)),--(IFERROR(Flights_2026_09_3033343536373456[entry_sector],"")=AG165),--(IFERROR(Flights_2026_09_3033343536373456[nfl],-1)&gt;=AH165),--(IFERROR(Flights_2026_09_3033343536373456[nfl],-1)&lt;=IF(AH165=450,450,AH165+9)))</f>
        <v>0</v>
      </c>
    </row>
    <row r="166" spans="1:35" x14ac:dyDescent="0.2">
      <c r="A166" s="29" t="s">
        <v>314</v>
      </c>
      <c r="B166" s="29" t="s">
        <v>89</v>
      </c>
      <c r="C166" s="29" t="s">
        <v>19</v>
      </c>
      <c r="D166" s="29" t="s">
        <v>47</v>
      </c>
      <c r="E166" s="29" t="s">
        <v>1107</v>
      </c>
      <c r="F166" s="30">
        <v>46303.864027777774</v>
      </c>
      <c r="G166" s="29" t="s">
        <v>21</v>
      </c>
      <c r="H166" s="29" t="s">
        <v>3352</v>
      </c>
      <c r="I166" s="31">
        <v>340</v>
      </c>
      <c r="J166" s="29" t="s">
        <v>22</v>
      </c>
      <c r="K166" s="29" t="s">
        <v>23</v>
      </c>
      <c r="L166" s="31">
        <v>215</v>
      </c>
      <c r="M166" s="29" t="s">
        <v>44</v>
      </c>
      <c r="N166" s="30">
        <v>46303.847905092596</v>
      </c>
      <c r="O166" s="31">
        <v>314</v>
      </c>
      <c r="P166" s="29" t="s">
        <v>26</v>
      </c>
      <c r="Q166" s="31">
        <v>380</v>
      </c>
      <c r="R166" t="str">
        <f>IF(B166="","",_xlfn.XLOOKUP(B166,DB!$A$2:$A$205,DB!$C$2:$C$205,"")&amp;"")</f>
        <v>Sector 7</v>
      </c>
      <c r="S166" t="str">
        <f>IF(B166="","",_xlfn.XLOOKUP(B166,DB!$A$2:$A$205,DB!$E$2:$E$205,""))</f>
        <v>Sector 7</v>
      </c>
      <c r="T166" t="str">
        <f>IF(B166="","",_xlfn.XLOOKUP(B166,DB!$A$2:$A$205,DB!$F$2:$F$205,""))</f>
        <v>PAULE/SIGMA</v>
      </c>
      <c r="U166" t="str">
        <f>IF(B166="","",_xlfn.XLOOKUP(B166,DB!$A$2:$A$205,DB!$D$2:$D$205,""))</f>
        <v>MHCC</v>
      </c>
      <c r="V166" t="str">
        <f>IF(B166="","",IF(OR(COUNTIF(M166,"????N?????W")&gt;0,COUNTIF(M166,"????N?????E")&gt;0,COUNTIF(M166,"????S?????W")&gt;0,COUNTIF(M166,"????S?????E")&gt;0),_xlfn.XLOOKUP(B166,DB!$A$2:$A$205,DB!$B$2:$B$205,""),M166))</f>
        <v>SIGMA</v>
      </c>
      <c r="AF166" s="2">
        <v>0.625</v>
      </c>
      <c r="AG166" t="s">
        <v>744</v>
      </c>
      <c r="AH166" s="17">
        <v>280</v>
      </c>
      <c r="AI166" s="17" cm="1">
        <f t="array" ref="AI166">SUMPRODUCT(--(IFERROR(HOUR(Flights_2026_09_3033343536373456[entry_hour]),-1)=HOUR(AF166)),--(IFERROR(Flights_2026_09_3033343536373456[entry_sector],"")=AG166),--(IFERROR(Flights_2026_09_3033343536373456[nfl],-1)&gt;=AH166),--(IFERROR(Flights_2026_09_3033343536373456[nfl],-1)&lt;=IF(AH166=450,450,AH166+9)))</f>
        <v>0</v>
      </c>
    </row>
    <row r="167" spans="1:35" x14ac:dyDescent="0.2">
      <c r="A167" s="29" t="s">
        <v>312</v>
      </c>
      <c r="B167" s="29" t="s">
        <v>313</v>
      </c>
      <c r="C167" s="29" t="s">
        <v>19</v>
      </c>
      <c r="D167" s="29" t="s">
        <v>53</v>
      </c>
      <c r="E167" s="29" t="s">
        <v>377</v>
      </c>
      <c r="F167" s="30">
        <v>46303.865694444445</v>
      </c>
      <c r="G167" s="29" t="s">
        <v>21</v>
      </c>
      <c r="H167" s="29" t="s">
        <v>3353</v>
      </c>
      <c r="I167" s="31">
        <v>370</v>
      </c>
      <c r="J167" s="29" t="s">
        <v>22</v>
      </c>
      <c r="K167" s="29" t="s">
        <v>23</v>
      </c>
      <c r="L167" s="31">
        <v>861</v>
      </c>
      <c r="M167" s="29" t="s">
        <v>313</v>
      </c>
      <c r="N167" s="30">
        <v>46303.810416666667</v>
      </c>
      <c r="O167" s="31">
        <v>15</v>
      </c>
      <c r="P167" s="29" t="s">
        <v>26</v>
      </c>
      <c r="Q167" s="31">
        <v>330</v>
      </c>
      <c r="R167" t="str">
        <f>IF(B167="","",_xlfn.XLOOKUP(B167,DB!$A$2:$A$205,DB!$C$2:$C$205,"")&amp;"")</f>
        <v>Sector 1</v>
      </c>
      <c r="S167" t="str">
        <f>IF(B167="","",_xlfn.XLOOKUP(B167,DB!$A$2:$A$205,DB!$E$2:$E$205,""))</f>
        <v>Sector 4</v>
      </c>
      <c r="T167" t="str">
        <f>IF(B167="","",_xlfn.XLOOKUP(B167,DB!$A$2:$A$205,DB!$F$2:$F$205,""))</f>
        <v>VOMAR/XUDUN</v>
      </c>
      <c r="U167" t="str">
        <f>IF(B167="","",_xlfn.XLOOKUP(B167,DB!$A$2:$A$205,DB!$D$2:$D$205,""))</f>
        <v>MMID</v>
      </c>
      <c r="V167" t="str">
        <f>IF(B167="","",IF(OR(COUNTIF(M167,"????N?????W")&gt;0,COUNTIF(M167,"????N?????E")&gt;0,COUNTIF(M167,"????S?????W")&gt;0,COUNTIF(M167,"????S?????E")&gt;0),_xlfn.XLOOKUP(B167,DB!$A$2:$A$205,DB!$B$2:$B$205,""),M167))</f>
        <v>MMTG</v>
      </c>
      <c r="AF167" s="2">
        <v>0.625</v>
      </c>
      <c r="AG167" t="s">
        <v>744</v>
      </c>
      <c r="AH167" s="17">
        <v>290</v>
      </c>
      <c r="AI167" s="17" cm="1">
        <f t="array" ref="AI167">SUMPRODUCT(--(IFERROR(HOUR(Flights_2026_09_3033343536373456[entry_hour]),-1)=HOUR(AF167)),--(IFERROR(Flights_2026_09_3033343536373456[entry_sector],"")=AG167),--(IFERROR(Flights_2026_09_3033343536373456[nfl],-1)&gt;=AH167),--(IFERROR(Flights_2026_09_3033343536373456[nfl],-1)&lt;=IF(AH167=450,450,AH167+9)))</f>
        <v>0</v>
      </c>
    </row>
    <row r="168" spans="1:35" x14ac:dyDescent="0.2">
      <c r="A168" s="29" t="s">
        <v>500</v>
      </c>
      <c r="B168" s="29" t="s">
        <v>301</v>
      </c>
      <c r="C168" s="29" t="s">
        <v>19</v>
      </c>
      <c r="D168" s="29" t="s">
        <v>107</v>
      </c>
      <c r="E168" s="29" t="s">
        <v>3354</v>
      </c>
      <c r="F168" s="30">
        <v>46303.8675462963</v>
      </c>
      <c r="G168" s="29" t="s">
        <v>21</v>
      </c>
      <c r="H168" s="29" t="s">
        <v>3355</v>
      </c>
      <c r="I168" s="31">
        <v>350</v>
      </c>
      <c r="J168" s="29" t="s">
        <v>22</v>
      </c>
      <c r="K168" s="29" t="s">
        <v>23</v>
      </c>
      <c r="L168" s="31">
        <v>844</v>
      </c>
      <c r="M168" s="29" t="s">
        <v>3356</v>
      </c>
      <c r="N168" s="30">
        <v>46303.822222222225</v>
      </c>
      <c r="O168" s="31">
        <v>370</v>
      </c>
      <c r="P168" s="29" t="s">
        <v>26</v>
      </c>
      <c r="Q168" s="31">
        <v>360</v>
      </c>
      <c r="R168" t="str">
        <f>IF(B168="","",_xlfn.XLOOKUP(B168,DB!$A$2:$A$205,DB!$C$2:$C$205,"")&amp;"")</f>
        <v>Sector 5</v>
      </c>
      <c r="S168" t="str">
        <f>IF(B168="","",_xlfn.XLOOKUP(B168,DB!$A$2:$A$205,DB!$E$2:$E$205,""))</f>
        <v>Sector 4</v>
      </c>
      <c r="T168" t="str">
        <f>IF(B168="","",_xlfn.XLOOKUP(B168,DB!$A$2:$A$205,DB!$F$2:$F$205,""))</f>
        <v>VOMAR/XUDUN</v>
      </c>
      <c r="U168" t="str">
        <f>IF(B168="","",_xlfn.XLOOKUP(B168,DB!$A$2:$A$205,DB!$D$2:$D$205,""))</f>
        <v>MMTY</v>
      </c>
      <c r="V168" t="str">
        <f>IF(B168="","",IF(OR(COUNTIF(M168,"????N?????W")&gt;0,COUNTIF(M168,"????N?????E")&gt;0,COUNTIF(M168,"????S?????W")&gt;0,COUNTIF(M168,"????S?????E")&gt;0),_xlfn.XLOOKUP(B168,DB!$A$2:$A$205,DB!$B$2:$B$205,""),M168))</f>
        <v>MATOL</v>
      </c>
      <c r="AF168" s="2">
        <v>0.625</v>
      </c>
      <c r="AG168" t="s">
        <v>744</v>
      </c>
      <c r="AH168" s="17">
        <v>300</v>
      </c>
      <c r="AI168" s="17" cm="1">
        <f t="array" ref="AI168">SUMPRODUCT(--(IFERROR(HOUR(Flights_2026_09_3033343536373456[entry_hour]),-1)=HOUR(AF168)),--(IFERROR(Flights_2026_09_3033343536373456[entry_sector],"")=AG168),--(IFERROR(Flights_2026_09_3033343536373456[nfl],-1)&gt;=AH168),--(IFERROR(Flights_2026_09_3033343536373456[nfl],-1)&lt;=IF(AH168=450,450,AH168+9)))</f>
        <v>0</v>
      </c>
    </row>
    <row r="169" spans="1:35" x14ac:dyDescent="0.2">
      <c r="A169" s="29" t="s">
        <v>323</v>
      </c>
      <c r="B169" s="29" t="s">
        <v>324</v>
      </c>
      <c r="C169" s="29" t="s">
        <v>19</v>
      </c>
      <c r="D169" s="29" t="s">
        <v>41</v>
      </c>
      <c r="E169" s="29" t="s">
        <v>407</v>
      </c>
      <c r="F169" s="30">
        <v>46303.869131944448</v>
      </c>
      <c r="G169" s="29" t="s">
        <v>21</v>
      </c>
      <c r="H169" s="29" t="s">
        <v>3357</v>
      </c>
      <c r="I169" s="31">
        <v>390</v>
      </c>
      <c r="J169" s="29" t="s">
        <v>22</v>
      </c>
      <c r="K169" s="29" t="s">
        <v>23</v>
      </c>
      <c r="L169" s="31">
        <v>404</v>
      </c>
      <c r="M169" s="29" t="s">
        <v>550</v>
      </c>
      <c r="N169" s="30">
        <v>46303.842453703706</v>
      </c>
      <c r="O169" s="31">
        <v>390</v>
      </c>
      <c r="P169" s="29" t="s">
        <v>26</v>
      </c>
      <c r="Q169" s="31">
        <v>390</v>
      </c>
      <c r="R169" t="str">
        <f>IF(B169="","",_xlfn.XLOOKUP(B169,DB!$A$2:$A$205,DB!$C$2:$C$205,"")&amp;"")</f>
        <v>Sector 7</v>
      </c>
      <c r="S169" t="str">
        <f>IF(B169="","",_xlfn.XLOOKUP(B169,DB!$A$2:$A$205,DB!$E$2:$E$205,""))</f>
        <v>Sector 7</v>
      </c>
      <c r="T169" t="str">
        <f>IF(B169="","",_xlfn.XLOOKUP(B169,DB!$A$2:$A$205,DB!$F$2:$F$205,""))</f>
        <v>PAULE/SIGMA</v>
      </c>
      <c r="U169" t="str">
        <f>IF(B169="","",_xlfn.XLOOKUP(B169,DB!$A$2:$A$205,DB!$D$2:$D$205,""))</f>
        <v>MHCC</v>
      </c>
      <c r="V169" t="str">
        <f>IF(B169="","",IF(OR(COUNTIF(M169,"????N?????W")&gt;0,COUNTIF(M169,"????N?????E")&gt;0,COUNTIF(M169,"????S?????W")&gt;0,COUNTIF(M169,"????S?????E")&gt;0),_xlfn.XLOOKUP(B169,DB!$A$2:$A$205,DB!$B$2:$B$205,""),M169))</f>
        <v>CTM</v>
      </c>
      <c r="AF169" s="2">
        <v>0.625</v>
      </c>
      <c r="AG169" t="s">
        <v>744</v>
      </c>
      <c r="AH169" s="17">
        <v>310</v>
      </c>
      <c r="AI169" s="17" cm="1">
        <f t="array" ref="AI169">SUMPRODUCT(--(IFERROR(HOUR(Flights_2026_09_3033343536373456[entry_hour]),-1)=HOUR(AF169)),--(IFERROR(Flights_2026_09_3033343536373456[entry_sector],"")=AG169),--(IFERROR(Flights_2026_09_3033343536373456[nfl],-1)&gt;=AH169),--(IFERROR(Flights_2026_09_3033343536373456[nfl],-1)&lt;=IF(AH169=450,450,AH169+9)))</f>
        <v>0</v>
      </c>
    </row>
    <row r="170" spans="1:35" x14ac:dyDescent="0.2">
      <c r="A170" s="29" t="s">
        <v>329</v>
      </c>
      <c r="B170" s="29" t="s">
        <v>330</v>
      </c>
      <c r="C170" s="29" t="s">
        <v>19</v>
      </c>
      <c r="D170" s="29" t="s">
        <v>20</v>
      </c>
      <c r="E170" s="29" t="s">
        <v>3358</v>
      </c>
      <c r="F170" s="30">
        <v>46303.872685185182</v>
      </c>
      <c r="G170" s="29" t="s">
        <v>21</v>
      </c>
      <c r="H170" s="29" t="s">
        <v>3359</v>
      </c>
      <c r="I170" s="31">
        <v>350</v>
      </c>
      <c r="J170" s="29" t="s">
        <v>22</v>
      </c>
      <c r="K170" s="29" t="s">
        <v>23</v>
      </c>
      <c r="L170" s="31">
        <v>803</v>
      </c>
      <c r="M170" s="29" t="s">
        <v>84</v>
      </c>
      <c r="N170" s="30">
        <v>46303.829976851848</v>
      </c>
      <c r="O170" s="31">
        <v>350</v>
      </c>
      <c r="P170" s="29" t="s">
        <v>26</v>
      </c>
      <c r="Q170" s="31">
        <v>350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MATOL</v>
      </c>
      <c r="AF170" s="2">
        <v>0.625</v>
      </c>
      <c r="AG170" t="s">
        <v>744</v>
      </c>
      <c r="AH170" s="17">
        <v>320</v>
      </c>
      <c r="AI170" s="17" cm="1">
        <f t="array" ref="AI170">SUMPRODUCT(--(IFERROR(HOUR(Flights_2026_09_3033343536373456[entry_hour]),-1)=HOUR(AF170)),--(IFERROR(Flights_2026_09_3033343536373456[entry_sector],"")=AG170),--(IFERROR(Flights_2026_09_3033343536373456[nfl],-1)&gt;=AH170),--(IFERROR(Flights_2026_09_3033343536373456[nfl],-1)&lt;=IF(AH170=450,450,AH170+9)))</f>
        <v>0</v>
      </c>
    </row>
    <row r="171" spans="1:35" x14ac:dyDescent="0.2">
      <c r="A171" s="29" t="s">
        <v>513</v>
      </c>
      <c r="B171" s="29" t="s">
        <v>534</v>
      </c>
      <c r="C171" s="29" t="s">
        <v>19</v>
      </c>
      <c r="D171" s="29" t="s">
        <v>514</v>
      </c>
      <c r="E171" s="29"/>
      <c r="F171" s="30">
        <v>46303.875671296293</v>
      </c>
      <c r="G171" s="29" t="s">
        <v>28</v>
      </c>
      <c r="H171" s="29" t="s">
        <v>29</v>
      </c>
      <c r="I171" s="31">
        <v>55</v>
      </c>
      <c r="J171" s="29" t="s">
        <v>30</v>
      </c>
      <c r="K171" s="29" t="s">
        <v>31</v>
      </c>
      <c r="L171" s="31">
        <v>227</v>
      </c>
      <c r="M171" s="29" t="s">
        <v>534</v>
      </c>
      <c r="N171" s="30">
        <v>46303.842210648145</v>
      </c>
      <c r="O171" s="31">
        <v>0</v>
      </c>
      <c r="P171" s="29" t="s">
        <v>32</v>
      </c>
      <c r="Q171" s="31">
        <v>55</v>
      </c>
      <c r="R171" t="str">
        <f>IF(B171="","",_xlfn.XLOOKUP(B171,DB!$A$2:$A$205,DB!$C$2:$C$205,"")&amp;"")</f>
        <v/>
      </c>
      <c r="S171" t="str">
        <f>IF(B171="","",_xlfn.XLOOKUP(B171,DB!$A$2:$A$205,DB!$E$2:$E$205,""))</f>
        <v/>
      </c>
      <c r="T171" t="str">
        <f>IF(B171="","",_xlfn.XLOOKUP(B171,DB!$A$2:$A$205,DB!$F$2:$F$205,""))</f>
        <v/>
      </c>
      <c r="U171" t="str">
        <f>IF(B171="","",_xlfn.XLOOKUP(B171,DB!$A$2:$A$205,DB!$D$2:$D$205,""))</f>
        <v/>
      </c>
      <c r="V171" t="str">
        <f>IF(B171="","",IF(OR(COUNTIF(M171,"????N?????W")&gt;0,COUNTIF(M171,"????N?????E")&gt;0,COUNTIF(M171,"????S?????W")&gt;0,COUNTIF(M171,"????S?????E")&gt;0),_xlfn.XLOOKUP(B171,DB!$A$2:$A$205,DB!$B$2:$B$205,""),M171))</f>
        <v>XPTU</v>
      </c>
      <c r="AF171" s="2">
        <v>0.625</v>
      </c>
      <c r="AG171" t="s">
        <v>744</v>
      </c>
      <c r="AH171" s="17">
        <v>330</v>
      </c>
      <c r="AI171" s="17" cm="1">
        <f t="array" ref="AI171">SUMPRODUCT(--(IFERROR(HOUR(Flights_2026_09_3033343536373456[entry_hour]),-1)=HOUR(AF171)),--(IFERROR(Flights_2026_09_3033343536373456[entry_sector],"")=AG171),--(IFERROR(Flights_2026_09_3033343536373456[nfl],-1)&gt;=AH171),--(IFERROR(Flights_2026_09_3033343536373456[nfl],-1)&lt;=IF(AH171=450,450,AH171+9)))</f>
        <v>0</v>
      </c>
    </row>
    <row r="172" spans="1:35" x14ac:dyDescent="0.2">
      <c r="A172" s="29" t="s">
        <v>429</v>
      </c>
      <c r="B172" s="29" t="s">
        <v>213</v>
      </c>
      <c r="C172" s="29" t="s">
        <v>19</v>
      </c>
      <c r="D172" s="29" t="s">
        <v>359</v>
      </c>
      <c r="E172" s="29"/>
      <c r="F172" s="30">
        <v>46303.876469907409</v>
      </c>
      <c r="G172" s="29" t="s">
        <v>21</v>
      </c>
      <c r="H172" s="29" t="s">
        <v>3360</v>
      </c>
      <c r="I172" s="31">
        <v>370</v>
      </c>
      <c r="J172" s="29" t="s">
        <v>22</v>
      </c>
      <c r="K172" s="29" t="s">
        <v>31</v>
      </c>
      <c r="L172" s="31">
        <v>600</v>
      </c>
      <c r="M172" s="29" t="s">
        <v>540</v>
      </c>
      <c r="N172" s="30">
        <v>46303.840567129635</v>
      </c>
      <c r="O172" s="31">
        <v>370</v>
      </c>
      <c r="P172" s="29" t="s">
        <v>26</v>
      </c>
      <c r="Q172" s="31">
        <v>370</v>
      </c>
      <c r="R172" t="str">
        <f>IF(B172="","",_xlfn.XLOOKUP(B172,DB!$A$2:$A$205,DB!$C$2:$C$205,"")&amp;"")</f>
        <v>Sector 5</v>
      </c>
      <c r="S172" t="str">
        <f>IF(B172="","",_xlfn.XLOOKUP(B172,DB!$A$2:$A$205,DB!$E$2:$E$205,""))</f>
        <v>Sector 4</v>
      </c>
      <c r="T172" t="str">
        <f>IF(B172="","",_xlfn.XLOOKUP(B172,DB!$A$2:$A$205,DB!$F$2:$F$205,""))</f>
        <v>VOMAR/XUDUN</v>
      </c>
      <c r="U172" t="str">
        <f>IF(B172="","",_xlfn.XLOOKUP(B172,DB!$A$2:$A$205,DB!$D$2:$D$205,""))</f>
        <v>KZHU</v>
      </c>
      <c r="V172" t="str">
        <f>IF(B172="","",IF(OR(COUNTIF(M172,"????N?????W")&gt;0,COUNTIF(M172,"????N?????E")&gt;0,COUNTIF(M172,"????S?????W")&gt;0,COUNTIF(M172,"????S?????E")&gt;0),_xlfn.XLOOKUP(B172,DB!$A$2:$A$205,DB!$B$2:$B$205,""),M172))</f>
        <v>DUTNA</v>
      </c>
      <c r="AF172" s="2">
        <v>0.625</v>
      </c>
      <c r="AG172" t="s">
        <v>744</v>
      </c>
      <c r="AH172" s="17">
        <v>340</v>
      </c>
      <c r="AI172" s="17" cm="1">
        <f t="array" ref="AI172">SUMPRODUCT(--(IFERROR(HOUR(Flights_2026_09_3033343536373456[entry_hour]),-1)=HOUR(AF172)),--(IFERROR(Flights_2026_09_3033343536373456[entry_sector],"")=AG172),--(IFERROR(Flights_2026_09_3033343536373456[nfl],-1)&gt;=AH172),--(IFERROR(Flights_2026_09_3033343536373456[nfl],-1)&lt;=IF(AH172=450,450,AH172+9)))</f>
        <v>0</v>
      </c>
    </row>
    <row r="173" spans="1:35" x14ac:dyDescent="0.2">
      <c r="A173" s="29" t="s">
        <v>304</v>
      </c>
      <c r="B173" s="29" t="s">
        <v>213</v>
      </c>
      <c r="C173" s="29" t="s">
        <v>19</v>
      </c>
      <c r="D173" s="29" t="s">
        <v>90</v>
      </c>
      <c r="E173" s="29" t="s">
        <v>3361</v>
      </c>
      <c r="F173" s="30">
        <v>46303.878414351857</v>
      </c>
      <c r="G173" s="29" t="s">
        <v>21</v>
      </c>
      <c r="H173" s="29" t="s">
        <v>3362</v>
      </c>
      <c r="I173" s="31">
        <v>330</v>
      </c>
      <c r="J173" s="29" t="s">
        <v>22</v>
      </c>
      <c r="K173" s="29" t="s">
        <v>23</v>
      </c>
      <c r="L173" s="31">
        <v>753</v>
      </c>
      <c r="M173" s="29" t="s">
        <v>251</v>
      </c>
      <c r="N173" s="30">
        <v>46303.835462962961</v>
      </c>
      <c r="O173" s="31">
        <v>330</v>
      </c>
      <c r="P173" s="29" t="s">
        <v>26</v>
      </c>
      <c r="Q173" s="31">
        <v>250</v>
      </c>
      <c r="R173" t="str">
        <f>IF(B173="","",_xlfn.XLOOKUP(B173,DB!$A$2:$A$205,DB!$C$2:$C$205,"")&amp;"")</f>
        <v>Sector 5</v>
      </c>
      <c r="S173" t="str">
        <f>IF(B173="","",_xlfn.XLOOKUP(B173,DB!$A$2:$A$205,DB!$E$2:$E$205,""))</f>
        <v>Sector 4</v>
      </c>
      <c r="T173" t="str">
        <f>IF(B173="","",_xlfn.XLOOKUP(B173,DB!$A$2:$A$205,DB!$F$2:$F$205,""))</f>
        <v>VOMAR/XUDUN</v>
      </c>
      <c r="U173" t="str">
        <f>IF(B173="","",_xlfn.XLOOKUP(B173,DB!$A$2:$A$205,DB!$D$2:$D$205,""))</f>
        <v>KZHU</v>
      </c>
      <c r="V173" t="str">
        <f>IF(B173="","",IF(OR(COUNTIF(M173,"????N?????W")&gt;0,COUNTIF(M173,"????N?????E")&gt;0,COUNTIF(M173,"????S?????W")&gt;0,COUNTIF(M173,"????S?????E")&gt;0),_xlfn.XLOOKUP(B173,DB!$A$2:$A$205,DB!$B$2:$B$205,""),M173))</f>
        <v>IPSEV</v>
      </c>
      <c r="AF173" s="2">
        <v>0.625</v>
      </c>
      <c r="AG173" t="s">
        <v>744</v>
      </c>
      <c r="AH173" s="17">
        <v>350</v>
      </c>
      <c r="AI173" s="17" cm="1">
        <f t="array" ref="AI173">SUMPRODUCT(--(IFERROR(HOUR(Flights_2026_09_3033343536373456[entry_hour]),-1)=HOUR(AF173)),--(IFERROR(Flights_2026_09_3033343536373456[entry_sector],"")=AG173),--(IFERROR(Flights_2026_09_3033343536373456[nfl],-1)&gt;=AH173),--(IFERROR(Flights_2026_09_3033343536373456[nfl],-1)&lt;=IF(AH173=450,450,AH173+9)))</f>
        <v>0</v>
      </c>
    </row>
    <row r="174" spans="1:35" x14ac:dyDescent="0.2">
      <c r="A174" s="29" t="s">
        <v>497</v>
      </c>
      <c r="B174" s="29" t="s">
        <v>498</v>
      </c>
      <c r="C174" s="29" t="s">
        <v>19</v>
      </c>
      <c r="D174" s="29" t="s">
        <v>107</v>
      </c>
      <c r="E174" s="29" t="s">
        <v>1153</v>
      </c>
      <c r="F174" s="30">
        <v>46303.880844907406</v>
      </c>
      <c r="G174" s="29" t="s">
        <v>21</v>
      </c>
      <c r="H174" s="29" t="s">
        <v>3363</v>
      </c>
      <c r="I174" s="31">
        <v>350</v>
      </c>
      <c r="J174" s="29" t="s">
        <v>22</v>
      </c>
      <c r="K174" s="29" t="s">
        <v>23</v>
      </c>
      <c r="L174" s="31">
        <v>913</v>
      </c>
      <c r="M174" s="29" t="s">
        <v>3364</v>
      </c>
      <c r="N174" s="30">
        <v>46303.832268518519</v>
      </c>
      <c r="O174" s="31">
        <v>350</v>
      </c>
      <c r="P174" s="29" t="s">
        <v>26</v>
      </c>
      <c r="Q174" s="31">
        <v>350</v>
      </c>
      <c r="R174" t="str">
        <f>IF(B174="","",_xlfn.XLOOKUP(B174,DB!$A$2:$A$205,DB!$C$2:$C$205,"")&amp;"")</f>
        <v>Sector 5</v>
      </c>
      <c r="S174" t="str">
        <f>IF(B174="","",_xlfn.XLOOKUP(B174,DB!$A$2:$A$205,DB!$E$2:$E$205,""))</f>
        <v>Sector 4</v>
      </c>
      <c r="T174" t="str">
        <f>IF(B174="","",_xlfn.XLOOKUP(B174,DB!$A$2:$A$205,DB!$F$2:$F$205,""))</f>
        <v>VOMAR/XUDUN</v>
      </c>
      <c r="U174" t="str">
        <f>IF(B174="","",_xlfn.XLOOKUP(B174,DB!$A$2:$A$205,DB!$D$2:$D$205,""))</f>
        <v>MMTY</v>
      </c>
      <c r="V174" t="str">
        <f>IF(B174="","",IF(OR(COUNTIF(M174,"????N?????W")&gt;0,COUNTIF(M174,"????N?????E")&gt;0,COUNTIF(M174,"????S?????W")&gt;0,COUNTIF(M174,"????S?????E")&gt;0),_xlfn.XLOOKUP(B174,DB!$A$2:$A$205,DB!$B$2:$B$205,""),M174))</f>
        <v>MATOL</v>
      </c>
      <c r="AF174" s="2">
        <v>0.625</v>
      </c>
      <c r="AG174" t="s">
        <v>744</v>
      </c>
      <c r="AH174" s="17">
        <v>360</v>
      </c>
      <c r="AI174" s="17" cm="1">
        <f t="array" ref="AI174">SUMPRODUCT(--(IFERROR(HOUR(Flights_2026_09_3033343536373456[entry_hour]),-1)=HOUR(AF174)),--(IFERROR(Flights_2026_09_3033343536373456[entry_sector],"")=AG174),--(IFERROR(Flights_2026_09_3033343536373456[nfl],-1)&gt;=AH174),--(IFERROR(Flights_2026_09_3033343536373456[nfl],-1)&lt;=IF(AH174=450,450,AH174+9)))</f>
        <v>0</v>
      </c>
    </row>
    <row r="175" spans="1:35" ht="28" customHeight="1" x14ac:dyDescent="0.2">
      <c r="A175" s="29" t="s">
        <v>255</v>
      </c>
      <c r="B175" s="29" t="s">
        <v>19</v>
      </c>
      <c r="C175" s="29" t="s">
        <v>19</v>
      </c>
      <c r="D175" s="29" t="s">
        <v>256</v>
      </c>
      <c r="E175" s="29"/>
      <c r="F175" s="30">
        <v>46303.885011574079</v>
      </c>
      <c r="G175" s="29" t="s">
        <v>28</v>
      </c>
      <c r="H175" s="29" t="s">
        <v>3365</v>
      </c>
      <c r="I175" s="31">
        <v>15</v>
      </c>
      <c r="J175" s="29" t="s">
        <v>30</v>
      </c>
      <c r="K175" s="29" t="s">
        <v>31</v>
      </c>
      <c r="L175" s="31">
        <v>76</v>
      </c>
      <c r="M175" s="29" t="s">
        <v>19</v>
      </c>
      <c r="N175" s="30">
        <v>46303.815532407403</v>
      </c>
      <c r="O175" s="31">
        <v>0</v>
      </c>
      <c r="P175" s="29" t="s">
        <v>32</v>
      </c>
      <c r="Q175" s="31">
        <v>15</v>
      </c>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MMUN</v>
      </c>
      <c r="AF175" s="2">
        <v>0.625</v>
      </c>
      <c r="AG175" t="s">
        <v>744</v>
      </c>
      <c r="AH175" s="17">
        <v>370</v>
      </c>
      <c r="AI175" s="17" cm="1">
        <f t="array" ref="AI175">SUMPRODUCT(--(IFERROR(HOUR(Flights_2026_09_3033343536373456[entry_hour]),-1)=HOUR(AF175)),--(IFERROR(Flights_2026_09_3033343536373456[entry_sector],"")=AG175),--(IFERROR(Flights_2026_09_3033343536373456[nfl],-1)&gt;=AH175),--(IFERROR(Flights_2026_09_3033343536373456[nfl],-1)&lt;=IF(AH175=450,450,AH175+9)))</f>
        <v>0</v>
      </c>
    </row>
    <row r="176" spans="1:35" x14ac:dyDescent="0.2">
      <c r="A176" s="29" t="s">
        <v>502</v>
      </c>
      <c r="B176" s="29" t="s">
        <v>498</v>
      </c>
      <c r="C176" s="29" t="s">
        <v>19</v>
      </c>
      <c r="D176" s="29" t="s">
        <v>107</v>
      </c>
      <c r="E176" s="29" t="s">
        <v>1110</v>
      </c>
      <c r="F176" s="30">
        <v>46303.887939814813</v>
      </c>
      <c r="G176" s="29" t="s">
        <v>21</v>
      </c>
      <c r="H176" s="29" t="s">
        <v>3366</v>
      </c>
      <c r="I176" s="31">
        <v>380</v>
      </c>
      <c r="J176" s="29" t="s">
        <v>22</v>
      </c>
      <c r="K176" s="29" t="s">
        <v>23</v>
      </c>
      <c r="L176" s="31">
        <v>899</v>
      </c>
      <c r="M176" s="29" t="s">
        <v>3367</v>
      </c>
      <c r="N176" s="30">
        <v>46303.838842592595</v>
      </c>
      <c r="O176" s="31">
        <v>380</v>
      </c>
      <c r="P176" s="29" t="s">
        <v>26</v>
      </c>
      <c r="Q176" s="31">
        <v>380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3033343536373456[entry_hour]),-1)=HOUR(AF176)),--(IFERROR(Flights_2026_09_3033343536373456[entry_sector],"")=AG176),--(IFERROR(Flights_2026_09_3033343536373456[nfl],-1)&gt;=AH176),--(IFERROR(Flights_2026_09_3033343536373456[nfl],-1)&lt;=IF(AH176=450,450,AH176+9)))</f>
        <v>0</v>
      </c>
    </row>
    <row r="177" spans="1:35" x14ac:dyDescent="0.2">
      <c r="A177" s="29" t="s">
        <v>327</v>
      </c>
      <c r="B177" s="29" t="s">
        <v>65</v>
      </c>
      <c r="C177" s="29" t="s">
        <v>19</v>
      </c>
      <c r="D177" s="29" t="s">
        <v>20</v>
      </c>
      <c r="E177" s="29" t="s">
        <v>665</v>
      </c>
      <c r="F177" s="30">
        <v>46303.897060185191</v>
      </c>
      <c r="G177" s="29" t="s">
        <v>21</v>
      </c>
      <c r="H177" s="29" t="s">
        <v>3368</v>
      </c>
      <c r="I177" s="31">
        <v>350</v>
      </c>
      <c r="J177" s="29" t="s">
        <v>22</v>
      </c>
      <c r="K177" s="29" t="s">
        <v>23</v>
      </c>
      <c r="L177" s="31">
        <v>955</v>
      </c>
      <c r="M177" s="29" t="s">
        <v>3310</v>
      </c>
      <c r="N177" s="30">
        <v>46303.846284722225</v>
      </c>
      <c r="O177" s="31">
        <v>350</v>
      </c>
      <c r="P177" s="29" t="s">
        <v>26</v>
      </c>
      <c r="Q177" s="31">
        <v>350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3033343536373456[entry_hour]),-1)=HOUR(AF177)),--(IFERROR(Flights_2026_09_3033343536373456[entry_sector],"")=AG177),--(IFERROR(Flights_2026_09_3033343536373456[nfl],-1)&gt;=AH177),--(IFERROR(Flights_2026_09_3033343536373456[nfl],-1)&lt;=IF(AH177=450,450,AH177+9)))</f>
        <v>0</v>
      </c>
    </row>
    <row r="178" spans="1:35" x14ac:dyDescent="0.2">
      <c r="A178" s="29" t="s">
        <v>3369</v>
      </c>
      <c r="B178" s="29" t="s">
        <v>3370</v>
      </c>
      <c r="C178" s="29" t="s">
        <v>19</v>
      </c>
      <c r="D178" s="29" t="s">
        <v>362</v>
      </c>
      <c r="E178" s="29" t="s">
        <v>3369</v>
      </c>
      <c r="F178" s="30">
        <v>46303.899513888886</v>
      </c>
      <c r="G178" s="29" t="s">
        <v>21</v>
      </c>
      <c r="H178" s="29" t="s">
        <v>3371</v>
      </c>
      <c r="I178" s="31">
        <v>370</v>
      </c>
      <c r="J178" s="29" t="s">
        <v>22</v>
      </c>
      <c r="K178" s="29" t="s">
        <v>55</v>
      </c>
      <c r="L178" s="31">
        <v>813</v>
      </c>
      <c r="M178" s="29" t="s">
        <v>84</v>
      </c>
      <c r="N178" s="30">
        <v>46303.855150462958</v>
      </c>
      <c r="O178" s="31">
        <v>371</v>
      </c>
      <c r="P178" s="29" t="s">
        <v>26</v>
      </c>
      <c r="Q178" s="31">
        <v>370</v>
      </c>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MATOL</v>
      </c>
      <c r="AF178" s="2">
        <v>0.625</v>
      </c>
      <c r="AG178" t="s">
        <v>744</v>
      </c>
      <c r="AH178" s="17">
        <v>400</v>
      </c>
      <c r="AI178" s="17" cm="1">
        <f t="array" ref="AI178">SUMPRODUCT(--(IFERROR(HOUR(Flights_2026_09_3033343536373456[entry_hour]),-1)=HOUR(AF178)),--(IFERROR(Flights_2026_09_3033343536373456[entry_sector],"")=AG178),--(IFERROR(Flights_2026_09_3033343536373456[nfl],-1)&gt;=AH178),--(IFERROR(Flights_2026_09_3033343536373456[nfl],-1)&lt;=IF(AH178=450,450,AH178+9)))</f>
        <v>0</v>
      </c>
    </row>
    <row r="179" spans="1:35" x14ac:dyDescent="0.2">
      <c r="A179" s="29" t="s">
        <v>248</v>
      </c>
      <c r="B179" s="29" t="s">
        <v>534</v>
      </c>
      <c r="C179" s="29" t="s">
        <v>19</v>
      </c>
      <c r="D179" s="29" t="s">
        <v>249</v>
      </c>
      <c r="E179" s="29"/>
      <c r="F179" s="30">
        <v>46303.901643518519</v>
      </c>
      <c r="G179" s="29" t="s">
        <v>28</v>
      </c>
      <c r="H179" s="29" t="s">
        <v>29</v>
      </c>
      <c r="I179" s="31">
        <v>35</v>
      </c>
      <c r="J179" s="29" t="s">
        <v>30</v>
      </c>
      <c r="K179" s="29" t="s">
        <v>31</v>
      </c>
      <c r="L179" s="31">
        <v>227</v>
      </c>
      <c r="M179" s="29" t="s">
        <v>534</v>
      </c>
      <c r="N179" s="30">
        <v>46303.860451388886</v>
      </c>
      <c r="O179" s="31">
        <v>0</v>
      </c>
      <c r="P179" s="29" t="s">
        <v>32</v>
      </c>
      <c r="Q179" s="31">
        <v>35</v>
      </c>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XPTU</v>
      </c>
      <c r="AF179" s="2">
        <v>0.625</v>
      </c>
      <c r="AG179" t="s">
        <v>744</v>
      </c>
      <c r="AH179" s="17">
        <v>410</v>
      </c>
      <c r="AI179" s="17" cm="1">
        <f t="array" ref="AI179">SUMPRODUCT(--(IFERROR(HOUR(Flights_2026_09_3033343536373456[entry_hour]),-1)=HOUR(AF179)),--(IFERROR(Flights_2026_09_3033343536373456[entry_sector],"")=AG179),--(IFERROR(Flights_2026_09_3033343536373456[nfl],-1)&gt;=AH179),--(IFERROR(Flights_2026_09_3033343536373456[nfl],-1)&lt;=IF(AH179=450,450,AH179+9)))</f>
        <v>0</v>
      </c>
    </row>
    <row r="180" spans="1:35" x14ac:dyDescent="0.2">
      <c r="A180" s="29" t="s">
        <v>334</v>
      </c>
      <c r="B180" s="29" t="s">
        <v>335</v>
      </c>
      <c r="C180" s="29" t="s">
        <v>19</v>
      </c>
      <c r="D180" s="29" t="s">
        <v>53</v>
      </c>
      <c r="E180" s="29" t="s">
        <v>3372</v>
      </c>
      <c r="F180" s="30">
        <v>46303.902743055558</v>
      </c>
      <c r="G180" s="29" t="s">
        <v>21</v>
      </c>
      <c r="H180" s="29" t="s">
        <v>3373</v>
      </c>
      <c r="I180" s="31">
        <v>370</v>
      </c>
      <c r="J180" s="29" t="s">
        <v>22</v>
      </c>
      <c r="K180" s="29" t="s">
        <v>23</v>
      </c>
      <c r="L180" s="31">
        <v>1001</v>
      </c>
      <c r="M180" s="29" t="s">
        <v>78</v>
      </c>
      <c r="N180" s="30">
        <v>46303.848726851851</v>
      </c>
      <c r="O180" s="31">
        <v>370</v>
      </c>
      <c r="P180" s="29" t="s">
        <v>26</v>
      </c>
      <c r="Q180" s="31">
        <v>370</v>
      </c>
      <c r="R180" t="str">
        <f>IF(B180="","",_xlfn.XLOOKUP(B180,DB!$A$2:$A$205,DB!$C$2:$C$205,"")&amp;"")</f>
        <v>Sector 6</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GOTAS</v>
      </c>
      <c r="AF180" s="2">
        <v>0.625</v>
      </c>
      <c r="AG180" t="s">
        <v>744</v>
      </c>
      <c r="AH180" s="17">
        <v>420</v>
      </c>
      <c r="AI180" s="17" cm="1">
        <f t="array" ref="AI180">SUMPRODUCT(--(IFERROR(HOUR(Flights_2026_09_3033343536373456[entry_hour]),-1)=HOUR(AF180)),--(IFERROR(Flights_2026_09_3033343536373456[entry_sector],"")=AG180),--(IFERROR(Flights_2026_09_3033343536373456[nfl],-1)&gt;=AH180),--(IFERROR(Flights_2026_09_3033343536373456[nfl],-1)&lt;=IF(AH180=450,450,AH180+9)))</f>
        <v>0</v>
      </c>
    </row>
    <row r="181" spans="1:35" x14ac:dyDescent="0.2">
      <c r="A181" s="29" t="s">
        <v>332</v>
      </c>
      <c r="B181" s="29" t="s">
        <v>40</v>
      </c>
      <c r="C181" s="29" t="s">
        <v>19</v>
      </c>
      <c r="D181" s="29" t="s">
        <v>53</v>
      </c>
      <c r="E181" s="29" t="s">
        <v>2763</v>
      </c>
      <c r="F181" s="30">
        <v>46303.904467592598</v>
      </c>
      <c r="G181" s="29" t="s">
        <v>21</v>
      </c>
      <c r="H181" s="29" t="s">
        <v>3374</v>
      </c>
      <c r="I181" s="31">
        <v>380</v>
      </c>
      <c r="J181" s="29" t="s">
        <v>22</v>
      </c>
      <c r="K181" s="29" t="s">
        <v>23</v>
      </c>
      <c r="L181" s="31">
        <v>244</v>
      </c>
      <c r="M181" s="29" t="s">
        <v>44</v>
      </c>
      <c r="N181" s="30">
        <v>46303.885844907403</v>
      </c>
      <c r="O181" s="31">
        <v>136</v>
      </c>
      <c r="P181" s="29" t="s">
        <v>26</v>
      </c>
      <c r="Q181" s="31">
        <v>380</v>
      </c>
      <c r="R181" t="str">
        <f>IF(B181="","",_xlfn.XLOOKUP(B181,DB!$A$2:$A$205,DB!$C$2:$C$205,"")&amp;"")</f>
        <v>Sector 7</v>
      </c>
      <c r="S181" t="str">
        <f>IF(B181="","",_xlfn.XLOOKUP(B181,DB!$A$2:$A$205,DB!$E$2:$E$205,""))</f>
        <v>Sector 7</v>
      </c>
      <c r="T181" t="str">
        <f>IF(B181="","",_xlfn.XLOOKUP(B181,DB!$A$2:$A$205,DB!$F$2:$F$205,""))</f>
        <v>PAULE/SIGMA</v>
      </c>
      <c r="U181" t="str">
        <f>IF(B181="","",_xlfn.XLOOKUP(B181,DB!$A$2:$A$205,DB!$D$2:$D$205,""))</f>
        <v>MHCC</v>
      </c>
      <c r="V181" t="str">
        <f>IF(B181="","",IF(OR(COUNTIF(M181,"????N?????W")&gt;0,COUNTIF(M181,"????N?????E")&gt;0,COUNTIF(M181,"????S?????W")&gt;0,COUNTIF(M181,"????S?????E")&gt;0),_xlfn.XLOOKUP(B181,DB!$A$2:$A$205,DB!$B$2:$B$205,""),M181))</f>
        <v>SIGMA</v>
      </c>
      <c r="AF181" s="2">
        <v>0.625</v>
      </c>
      <c r="AG181" t="s">
        <v>744</v>
      </c>
      <c r="AH181" s="17">
        <v>430</v>
      </c>
      <c r="AI181" s="17" cm="1">
        <f t="array" ref="AI181">SUMPRODUCT(--(IFERROR(HOUR(Flights_2026_09_3033343536373456[entry_hour]),-1)=HOUR(AF181)),--(IFERROR(Flights_2026_09_3033343536373456[entry_sector],"")=AG181),--(IFERROR(Flights_2026_09_3033343536373456[nfl],-1)&gt;=AH181),--(IFERROR(Flights_2026_09_3033343536373456[nfl],-1)&lt;=IF(AH181=450,450,AH181+9)))</f>
        <v>0</v>
      </c>
    </row>
    <row r="182" spans="1:35" x14ac:dyDescent="0.2">
      <c r="A182" s="29" t="s">
        <v>333</v>
      </c>
      <c r="B182" s="29" t="s">
        <v>119</v>
      </c>
      <c r="C182" s="29" t="s">
        <v>19</v>
      </c>
      <c r="D182" s="29" t="s">
        <v>47</v>
      </c>
      <c r="E182" s="29" t="s">
        <v>3375</v>
      </c>
      <c r="F182" s="30">
        <v>46303.909097222218</v>
      </c>
      <c r="G182" s="29" t="s">
        <v>21</v>
      </c>
      <c r="H182" s="29" t="s">
        <v>3376</v>
      </c>
      <c r="I182" s="31">
        <v>370</v>
      </c>
      <c r="J182" s="29" t="s">
        <v>22</v>
      </c>
      <c r="K182" s="29" t="s">
        <v>23</v>
      </c>
      <c r="L182" s="31">
        <v>936</v>
      </c>
      <c r="M182" s="29" t="s">
        <v>3377</v>
      </c>
      <c r="N182" s="30">
        <v>46303.859247685185</v>
      </c>
      <c r="O182" s="31">
        <v>370</v>
      </c>
      <c r="P182" s="29" t="s">
        <v>26</v>
      </c>
      <c r="Q182" s="31">
        <v>370</v>
      </c>
      <c r="R182" t="str">
        <f>IF(B182="","",_xlfn.XLOOKUP(B182,DB!$A$2:$A$205,DB!$C$2:$C$205,"")&amp;"")</f>
        <v>Sector 5</v>
      </c>
      <c r="S182" t="str">
        <f>IF(B182="","",_xlfn.XLOOKUP(B182,DB!$A$2:$A$205,DB!$E$2:$E$205,""))</f>
        <v>Sector 4</v>
      </c>
      <c r="T182" t="str">
        <f>IF(B182="","",_xlfn.XLOOKUP(B182,DB!$A$2:$A$205,DB!$F$2:$F$205,""))</f>
        <v>VOMAR/XUDUN</v>
      </c>
      <c r="U182" t="str">
        <f>IF(B182="","",_xlfn.XLOOKUP(B182,DB!$A$2:$A$205,DB!$D$2:$D$205,""))</f>
        <v>MMTY</v>
      </c>
      <c r="V182" t="str">
        <f>IF(B182="","",IF(OR(COUNTIF(M182,"????N?????W")&gt;0,COUNTIF(M182,"????N?????E")&gt;0,COUNTIF(M182,"????S?????W")&gt;0,COUNTIF(M182,"????S?????E")&gt;0),_xlfn.XLOOKUP(B182,DB!$A$2:$A$205,DB!$B$2:$B$205,""),M182))</f>
        <v>MATOL</v>
      </c>
      <c r="AF182" s="2">
        <v>0.625</v>
      </c>
      <c r="AG182" t="s">
        <v>744</v>
      </c>
      <c r="AH182" s="17">
        <v>440</v>
      </c>
      <c r="AI182" s="17" cm="1">
        <f t="array" ref="AI182">SUMPRODUCT(--(IFERROR(HOUR(Flights_2026_09_3033343536373456[entry_hour]),-1)=HOUR(AF182)),--(IFERROR(Flights_2026_09_3033343536373456[entry_sector],"")=AG182),--(IFERROR(Flights_2026_09_3033343536373456[nfl],-1)&gt;=AH182),--(IFERROR(Flights_2026_09_3033343536373456[nfl],-1)&lt;=IF(AH182=450,450,AH182+9)))</f>
        <v>0</v>
      </c>
    </row>
    <row r="183" spans="1:35" x14ac:dyDescent="0.2">
      <c r="A183" s="29" t="s">
        <v>342</v>
      </c>
      <c r="B183" s="29" t="s">
        <v>122</v>
      </c>
      <c r="C183" s="29" t="s">
        <v>19</v>
      </c>
      <c r="D183" s="29" t="s">
        <v>41</v>
      </c>
      <c r="E183" s="29" t="s">
        <v>336</v>
      </c>
      <c r="F183" s="30">
        <v>46303.917280092588</v>
      </c>
      <c r="G183" s="29" t="s">
        <v>21</v>
      </c>
      <c r="H183" s="29" t="s">
        <v>3378</v>
      </c>
      <c r="I183" s="31">
        <v>390</v>
      </c>
      <c r="J183" s="29" t="s">
        <v>22</v>
      </c>
      <c r="K183" s="29" t="s">
        <v>23</v>
      </c>
      <c r="L183" s="31">
        <v>859</v>
      </c>
      <c r="M183" s="29" t="s">
        <v>3379</v>
      </c>
      <c r="N183" s="30">
        <v>46303.874178240745</v>
      </c>
      <c r="O183" s="31">
        <v>390</v>
      </c>
      <c r="P183" s="29" t="s">
        <v>26</v>
      </c>
      <c r="Q183" s="31">
        <v>390</v>
      </c>
      <c r="R183" t="str">
        <f>IF(B183="","",_xlfn.XLOOKUP(B183,DB!$A$2:$A$205,DB!$C$2:$C$205,"")&amp;"")</f>
        <v>Sector 5</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LIDAM</v>
      </c>
      <c r="AF183" s="2">
        <v>0.625</v>
      </c>
      <c r="AG183" t="s">
        <v>744</v>
      </c>
      <c r="AH183" s="17">
        <v>450</v>
      </c>
      <c r="AI183" s="17" cm="1">
        <f t="array" ref="AI183">SUMPRODUCT(--(IFERROR(HOUR(Flights_2026_09_3033343536373456[entry_hour]),-1)=HOUR(AF183)),--(IFERROR(Flights_2026_09_3033343536373456[entry_sector],"")=AG183),--(IFERROR(Flights_2026_09_3033343536373456[nfl],-1)&gt;=AH183),--(IFERROR(Flights_2026_09_3033343536373456[nfl],-1)&lt;=IF(AH183=450,450,AH183+9)))</f>
        <v>0</v>
      </c>
    </row>
    <row r="184" spans="1:35" x14ac:dyDescent="0.2">
      <c r="A184" s="29" t="s">
        <v>337</v>
      </c>
      <c r="B184" s="29" t="s">
        <v>206</v>
      </c>
      <c r="C184" s="29" t="s">
        <v>19</v>
      </c>
      <c r="D184" s="29" t="s">
        <v>41</v>
      </c>
      <c r="E184" s="29" t="s">
        <v>3380</v>
      </c>
      <c r="F184" s="30">
        <v>46303.91914351852</v>
      </c>
      <c r="G184" s="29" t="s">
        <v>21</v>
      </c>
      <c r="H184" s="29" t="s">
        <v>3381</v>
      </c>
      <c r="I184" s="31">
        <v>360</v>
      </c>
      <c r="J184" s="29" t="s">
        <v>22</v>
      </c>
      <c r="K184" s="29" t="s">
        <v>23</v>
      </c>
      <c r="L184" s="31">
        <v>213</v>
      </c>
      <c r="M184" s="29" t="s">
        <v>509</v>
      </c>
      <c r="N184" s="30">
        <v>46303.903379629628</v>
      </c>
      <c r="O184" s="31">
        <v>83</v>
      </c>
      <c r="P184" s="29" t="s">
        <v>26</v>
      </c>
      <c r="Q184" s="31">
        <v>300</v>
      </c>
      <c r="R184" t="str">
        <f>IF(B184="","",_xlfn.XLOOKUP(B184,DB!$A$2:$A$205,DB!$C$2:$C$205,"")&amp;"")</f>
        <v>Sector 7</v>
      </c>
      <c r="S184" t="str">
        <f>IF(B184="","",_xlfn.XLOOKUP(B184,DB!$A$2:$A$205,DB!$E$2:$E$205,""))</f>
        <v>Sector 7</v>
      </c>
      <c r="T184" t="str">
        <f>IF(B184="","",_xlfn.XLOOKUP(B184,DB!$A$2:$A$205,DB!$F$2:$F$205,""))</f>
        <v>PAULE/SIGMA</v>
      </c>
      <c r="U184" t="str">
        <f>IF(B184="","",_xlfn.XLOOKUP(B184,DB!$A$2:$A$205,DB!$D$2:$D$205,""))</f>
        <v>MHCC</v>
      </c>
      <c r="V184" t="str">
        <f>IF(B184="","",IF(OR(COUNTIF(M184,"????N?????W")&gt;0,COUNTIF(M184,"????N?????E")&gt;0,COUNTIF(M184,"????S?????W")&gt;0,COUNTIF(M184,"????S?????E")&gt;0),_xlfn.XLOOKUP(B184,DB!$A$2:$A$205,DB!$B$2:$B$205,""),M184))</f>
        <v>SIGMA</v>
      </c>
      <c r="AF184" s="2">
        <v>0.625</v>
      </c>
      <c r="AG184" t="s">
        <v>745</v>
      </c>
      <c r="AH184" s="17">
        <v>200</v>
      </c>
      <c r="AI184" s="17" cm="1">
        <f t="array" ref="AI184">SUMPRODUCT(--(IFERROR(HOUR(Flights_2026_09_3033343536373456[entry_hour]),-1)=HOUR(AF184)),--(IFERROR(Flights_2026_09_3033343536373456[entry_sector],"")=AG184),--(IFERROR(Flights_2026_09_3033343536373456[nfl],-1)&gt;=AH184),--(IFERROR(Flights_2026_09_3033343536373456[nfl],-1)&lt;=IF(AH184=450,450,AH184+9)))</f>
        <v>0</v>
      </c>
    </row>
    <row r="185" spans="1:35" x14ac:dyDescent="0.2">
      <c r="A185" s="29" t="s">
        <v>392</v>
      </c>
      <c r="B185" s="29" t="s">
        <v>19</v>
      </c>
      <c r="C185" s="29" t="s">
        <v>19</v>
      </c>
      <c r="D185" s="29" t="s">
        <v>393</v>
      </c>
      <c r="E185" s="29"/>
      <c r="F185" s="30">
        <v>46303.920613425929</v>
      </c>
      <c r="G185" s="29" t="s">
        <v>28</v>
      </c>
      <c r="H185" s="29" t="s">
        <v>3382</v>
      </c>
      <c r="I185" s="31">
        <v>15</v>
      </c>
      <c r="J185" s="29" t="s">
        <v>30</v>
      </c>
      <c r="K185" s="29" t="s">
        <v>31</v>
      </c>
      <c r="L185" s="31">
        <v>84</v>
      </c>
      <c r="M185" s="29" t="s">
        <v>19</v>
      </c>
      <c r="N185" s="30">
        <v>46303.869224537033</v>
      </c>
      <c r="O185" s="31">
        <v>0</v>
      </c>
      <c r="P185" s="29" t="s">
        <v>32</v>
      </c>
      <c r="Q185" s="31">
        <v>15</v>
      </c>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MMUN</v>
      </c>
      <c r="AF185" s="2">
        <v>0.625</v>
      </c>
      <c r="AG185" t="s">
        <v>745</v>
      </c>
      <c r="AH185" s="17">
        <v>210</v>
      </c>
      <c r="AI185" s="17" cm="1">
        <f t="array" ref="AI185">SUMPRODUCT(--(IFERROR(HOUR(Flights_2026_09_3033343536373456[entry_hour]),-1)=HOUR(AF185)),--(IFERROR(Flights_2026_09_3033343536373456[entry_sector],"")=AG185),--(IFERROR(Flights_2026_09_3033343536373456[nfl],-1)&gt;=AH185),--(IFERROR(Flights_2026_09_3033343536373456[nfl],-1)&lt;=IF(AH185=450,450,AH185+9)))</f>
        <v>0</v>
      </c>
    </row>
    <row r="186" spans="1:35" x14ac:dyDescent="0.2">
      <c r="A186" s="29" t="s">
        <v>344</v>
      </c>
      <c r="B186" s="29" t="s">
        <v>52</v>
      </c>
      <c r="C186" s="29" t="s">
        <v>19</v>
      </c>
      <c r="D186" s="29" t="s">
        <v>47</v>
      </c>
      <c r="E186" s="29" t="s">
        <v>580</v>
      </c>
      <c r="F186" s="30">
        <v>46303.923298611116</v>
      </c>
      <c r="G186" s="29" t="s">
        <v>21</v>
      </c>
      <c r="H186" s="29" t="s">
        <v>3383</v>
      </c>
      <c r="I186" s="31">
        <v>370</v>
      </c>
      <c r="J186" s="29" t="s">
        <v>22</v>
      </c>
      <c r="K186" s="29" t="s">
        <v>23</v>
      </c>
      <c r="L186" s="31">
        <v>914</v>
      </c>
      <c r="M186" s="29" t="s">
        <v>78</v>
      </c>
      <c r="N186" s="30">
        <v>46303.873182870375</v>
      </c>
      <c r="O186" s="31">
        <v>370</v>
      </c>
      <c r="P186" s="29" t="s">
        <v>26</v>
      </c>
      <c r="Q186" s="31">
        <v>370</v>
      </c>
      <c r="R186" t="str">
        <f>IF(B186="","",_xlfn.XLOOKUP(B186,DB!$A$2:$A$205,DB!$C$2:$C$205,"")&amp;"")</f>
        <v>Sector 6</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GOTAS</v>
      </c>
      <c r="AF186" s="2">
        <v>0.625</v>
      </c>
      <c r="AG186" t="s">
        <v>745</v>
      </c>
      <c r="AH186" s="17">
        <v>220</v>
      </c>
      <c r="AI186" s="17" cm="1">
        <f t="array" ref="AI186">SUMPRODUCT(--(IFERROR(HOUR(Flights_2026_09_3033343536373456[entry_hour]),-1)=HOUR(AF186)),--(IFERROR(Flights_2026_09_3033343536373456[entry_sector],"")=AG186),--(IFERROR(Flights_2026_09_3033343536373456[nfl],-1)&gt;=AH186),--(IFERROR(Flights_2026_09_3033343536373456[nfl],-1)&lt;=IF(AH186=450,450,AH186+9)))</f>
        <v>0</v>
      </c>
    </row>
    <row r="187" spans="1:35" x14ac:dyDescent="0.2">
      <c r="A187" s="29" t="s">
        <v>510</v>
      </c>
      <c r="B187" s="29" t="s">
        <v>511</v>
      </c>
      <c r="C187" s="29" t="s">
        <v>19</v>
      </c>
      <c r="D187" s="29" t="s">
        <v>53</v>
      </c>
      <c r="E187" s="29" t="s">
        <v>381</v>
      </c>
      <c r="F187" s="30">
        <v>46303.939409722225</v>
      </c>
      <c r="G187" s="29" t="s">
        <v>21</v>
      </c>
      <c r="H187" s="29" t="s">
        <v>3384</v>
      </c>
      <c r="I187" s="31">
        <v>370</v>
      </c>
      <c r="J187" s="29" t="s">
        <v>22</v>
      </c>
      <c r="K187" s="29" t="s">
        <v>23</v>
      </c>
      <c r="L187" s="31">
        <v>786</v>
      </c>
      <c r="M187" s="29" t="s">
        <v>84</v>
      </c>
      <c r="N187" s="30">
        <v>46303.895000000004</v>
      </c>
      <c r="O187" s="31">
        <v>370</v>
      </c>
      <c r="P187" s="29" t="s">
        <v>26</v>
      </c>
      <c r="Q187" s="31">
        <v>370</v>
      </c>
      <c r="R187" t="str">
        <f>IF(B187="","",_xlfn.XLOOKUP(B187,DB!$A$2:$A$205,DB!$C$2:$C$205,"")&amp;"")</f>
        <v>Sector 5</v>
      </c>
      <c r="S187" t="str">
        <f>IF(B187="","",_xlfn.XLOOKUP(B187,DB!$A$2:$A$205,DB!$E$2:$E$205,""))</f>
        <v>Sector 4</v>
      </c>
      <c r="T187" t="str">
        <f>IF(B187="","",_xlfn.XLOOKUP(B187,DB!$A$2:$A$205,DB!$F$2:$F$205,""))</f>
        <v>VOMAR/XUDUN</v>
      </c>
      <c r="U187" t="str">
        <f>IF(B187="","",_xlfn.XLOOKUP(B187,DB!$A$2:$A$205,DB!$D$2:$D$205,""))</f>
        <v>MMTY</v>
      </c>
      <c r="V187" t="str">
        <f>IF(B187="","",IF(OR(COUNTIF(M187,"????N?????W")&gt;0,COUNTIF(M187,"????N?????E")&gt;0,COUNTIF(M187,"????S?????W")&gt;0,COUNTIF(M187,"????S?????E")&gt;0),_xlfn.XLOOKUP(B187,DB!$A$2:$A$205,DB!$B$2:$B$205,""),M187))</f>
        <v>MATOL</v>
      </c>
      <c r="AF187" s="2">
        <v>0.625</v>
      </c>
      <c r="AG187" t="s">
        <v>745</v>
      </c>
      <c r="AH187" s="17">
        <v>230</v>
      </c>
      <c r="AI187" s="17" cm="1">
        <f t="array" ref="AI187">SUMPRODUCT(--(IFERROR(HOUR(Flights_2026_09_3033343536373456[entry_hour]),-1)=HOUR(AF187)),--(IFERROR(Flights_2026_09_3033343536373456[entry_sector],"")=AG187),--(IFERROR(Flights_2026_09_3033343536373456[nfl],-1)&gt;=AH187),--(IFERROR(Flights_2026_09_3033343536373456[nfl],-1)&lt;=IF(AH187=450,450,AH187+9)))</f>
        <v>0</v>
      </c>
    </row>
    <row r="188" spans="1:35" x14ac:dyDescent="0.2">
      <c r="A188" s="29" t="s">
        <v>347</v>
      </c>
      <c r="B188" s="29" t="s">
        <v>282</v>
      </c>
      <c r="C188" s="29" t="s">
        <v>19</v>
      </c>
      <c r="D188" s="29" t="s">
        <v>53</v>
      </c>
      <c r="E188" s="29" t="s">
        <v>3385</v>
      </c>
      <c r="F188" s="30">
        <v>46303.942025462966</v>
      </c>
      <c r="G188" s="29" t="s">
        <v>21</v>
      </c>
      <c r="H188" s="29" t="s">
        <v>3386</v>
      </c>
      <c r="I188" s="31">
        <v>340</v>
      </c>
      <c r="J188" s="29" t="s">
        <v>22</v>
      </c>
      <c r="K188" s="29" t="s">
        <v>23</v>
      </c>
      <c r="L188" s="31">
        <v>239</v>
      </c>
      <c r="M188" s="29" t="s">
        <v>44</v>
      </c>
      <c r="N188" s="30">
        <v>46303.925613425927</v>
      </c>
      <c r="O188" s="31">
        <v>266</v>
      </c>
      <c r="P188" s="29" t="s">
        <v>26</v>
      </c>
      <c r="Q188" s="31">
        <v>320</v>
      </c>
      <c r="R188" t="str">
        <f>IF(B188="","",_xlfn.XLOOKUP(B188,DB!$A$2:$A$205,DB!$C$2:$C$205,"")&amp;"")</f>
        <v>Sector 7</v>
      </c>
      <c r="S188" t="str">
        <f>IF(B188="","",_xlfn.XLOOKUP(B188,DB!$A$2:$A$205,DB!$E$2:$E$205,""))</f>
        <v>Sector 7</v>
      </c>
      <c r="T188" t="str">
        <f>IF(B188="","",_xlfn.XLOOKUP(B188,DB!$A$2:$A$205,DB!$F$2:$F$205,""))</f>
        <v>PAULE/SIGMA</v>
      </c>
      <c r="U188" t="str">
        <f>IF(B188="","",_xlfn.XLOOKUP(B188,DB!$A$2:$A$205,DB!$D$2:$D$205,""))</f>
        <v>MHCC</v>
      </c>
      <c r="V188" t="str">
        <f>IF(B188="","",IF(OR(COUNTIF(M188,"????N?????W")&gt;0,COUNTIF(M188,"????N?????E")&gt;0,COUNTIF(M188,"????S?????W")&gt;0,COUNTIF(M188,"????S?????E")&gt;0),_xlfn.XLOOKUP(B188,DB!$A$2:$A$205,DB!$B$2:$B$205,""),M188))</f>
        <v>SIGMA</v>
      </c>
      <c r="AF188" s="2">
        <v>0.625</v>
      </c>
      <c r="AG188" t="s">
        <v>745</v>
      </c>
      <c r="AH188" s="17">
        <v>240</v>
      </c>
      <c r="AI188" s="17" cm="1">
        <f t="array" ref="AI188">SUMPRODUCT(--(IFERROR(HOUR(Flights_2026_09_3033343536373456[entry_hour]),-1)=HOUR(AF188)),--(IFERROR(Flights_2026_09_3033343536373456[entry_sector],"")=AG188),--(IFERROR(Flights_2026_09_3033343536373456[nfl],-1)&gt;=AH188),--(IFERROR(Flights_2026_09_3033343536373456[nfl],-1)&lt;=IF(AH188=450,450,AH188+9)))</f>
        <v>0</v>
      </c>
    </row>
    <row r="189" spans="1:35" x14ac:dyDescent="0.2">
      <c r="A189" s="29" t="s">
        <v>346</v>
      </c>
      <c r="B189" s="29" t="s">
        <v>335</v>
      </c>
      <c r="C189" s="29" t="s">
        <v>19</v>
      </c>
      <c r="D189" s="29" t="s">
        <v>50</v>
      </c>
      <c r="E189" s="29" t="s">
        <v>548</v>
      </c>
      <c r="F189" s="30">
        <v>46303.945196759261</v>
      </c>
      <c r="G189" s="29" t="s">
        <v>21</v>
      </c>
      <c r="H189" s="29" t="s">
        <v>3387</v>
      </c>
      <c r="I189" s="31">
        <v>350</v>
      </c>
      <c r="J189" s="29" t="s">
        <v>22</v>
      </c>
      <c r="K189" s="29" t="s">
        <v>23</v>
      </c>
      <c r="L189" s="31">
        <v>923</v>
      </c>
      <c r="M189" s="29" t="s">
        <v>432</v>
      </c>
      <c r="N189" s="30">
        <v>46303.896145833336</v>
      </c>
      <c r="O189" s="31">
        <v>350</v>
      </c>
      <c r="P189" s="29" t="s">
        <v>26</v>
      </c>
      <c r="Q189" s="31">
        <v>350</v>
      </c>
      <c r="R189" t="str">
        <f>IF(B189="","",_xlfn.XLOOKUP(B189,DB!$A$2:$A$205,DB!$C$2:$C$205,"")&amp;"")</f>
        <v>Sector 6</v>
      </c>
      <c r="S189" t="str">
        <f>IF(B189="","",_xlfn.XLOOKUP(B189,DB!$A$2:$A$205,DB!$E$2:$E$205,""))</f>
        <v>Sector 4</v>
      </c>
      <c r="T189" t="str">
        <f>IF(B189="","",_xlfn.XLOOKUP(B189,DB!$A$2:$A$205,DB!$F$2:$F$205,""))</f>
        <v>VOMAR/XUDUN</v>
      </c>
      <c r="U189" t="str">
        <f>IF(B189="","",_xlfn.XLOOKUP(B189,DB!$A$2:$A$205,DB!$D$2:$D$205,""))</f>
        <v>MMEX</v>
      </c>
      <c r="V189" t="str">
        <f>IF(B189="","",IF(OR(COUNTIF(M189,"????N?????W")&gt;0,COUNTIF(M189,"????N?????E")&gt;0,COUNTIF(M189,"????S?????W")&gt;0,COUNTIF(M189,"????S?????E")&gt;0),_xlfn.XLOOKUP(B189,DB!$A$2:$A$205,DB!$B$2:$B$205,""),M189))</f>
        <v>GOTAS</v>
      </c>
      <c r="AF189" s="2">
        <v>0.625</v>
      </c>
      <c r="AG189" t="s">
        <v>745</v>
      </c>
      <c r="AH189" s="17">
        <v>250</v>
      </c>
      <c r="AI189" s="17" cm="1">
        <f t="array" ref="AI189">SUMPRODUCT(--(IFERROR(HOUR(Flights_2026_09_3033343536373456[entry_hour]),-1)=HOUR(AF189)),--(IFERROR(Flights_2026_09_3033343536373456[entry_sector],"")=AG189),--(IFERROR(Flights_2026_09_3033343536373456[nfl],-1)&gt;=AH189),--(IFERROR(Flights_2026_09_3033343536373456[nfl],-1)&lt;=IF(AH189=450,450,AH189+9)))</f>
        <v>0</v>
      </c>
    </row>
    <row r="190" spans="1:35" x14ac:dyDescent="0.2">
      <c r="A190" s="29" t="s">
        <v>3388</v>
      </c>
      <c r="B190" s="29" t="s">
        <v>975</v>
      </c>
      <c r="C190" s="29" t="s">
        <v>19</v>
      </c>
      <c r="D190" s="29" t="s">
        <v>47</v>
      </c>
      <c r="E190" s="29" t="s">
        <v>3389</v>
      </c>
      <c r="F190" s="30">
        <v>46303.946469907409</v>
      </c>
      <c r="G190" s="29" t="s">
        <v>21</v>
      </c>
      <c r="H190" s="29" t="s">
        <v>3390</v>
      </c>
      <c r="I190" s="31">
        <v>360</v>
      </c>
      <c r="J190" s="29" t="s">
        <v>22</v>
      </c>
      <c r="K190" s="29" t="s">
        <v>23</v>
      </c>
      <c r="L190" s="31">
        <v>519</v>
      </c>
      <c r="M190" s="29" t="s">
        <v>3391</v>
      </c>
      <c r="N190" s="30">
        <v>46303.917291666672</v>
      </c>
      <c r="O190" s="31">
        <v>360</v>
      </c>
      <c r="P190" s="29" t="s">
        <v>26</v>
      </c>
      <c r="Q190" s="31">
        <v>320</v>
      </c>
      <c r="R190" t="str">
        <f>IF(B190="","",_xlfn.XLOOKUP(B190,DB!$A$2:$A$205,DB!$C$2:$C$205,"")&amp;"")</f>
        <v/>
      </c>
      <c r="S190" t="str">
        <f>IF(B190="","",_xlfn.XLOOKUP(B190,DB!$A$2:$A$205,DB!$E$2:$E$205,""))</f>
        <v/>
      </c>
      <c r="T190" t="str">
        <f>IF(B190="","",_xlfn.XLOOKUP(B190,DB!$A$2:$A$205,DB!$F$2:$F$205,""))</f>
        <v/>
      </c>
      <c r="U190">
        <f>IF(B190="","",_xlfn.XLOOKUP(B190,DB!$A$2:$A$205,DB!$D$2:$D$205,""))</f>
        <v>0</v>
      </c>
      <c r="V190">
        <f>IF(B190="","",IF(OR(COUNTIF(M190,"????N?????W")&gt;0,COUNTIF(M190,"????N?????E")&gt;0,COUNTIF(M190,"????S?????W")&gt;0,COUNTIF(M190,"????S?????E")&gt;0),_xlfn.XLOOKUP(B190,DB!$A$2:$A$205,DB!$B$2:$B$205,""),M190))</f>
        <v>0</v>
      </c>
      <c r="AF190" s="2">
        <v>0.625</v>
      </c>
      <c r="AG190" t="s">
        <v>745</v>
      </c>
      <c r="AH190" s="17">
        <v>260</v>
      </c>
      <c r="AI190" s="17" cm="1">
        <f t="array" ref="AI190">SUMPRODUCT(--(IFERROR(HOUR(Flights_2026_09_3033343536373456[entry_hour]),-1)=HOUR(AF190)),--(IFERROR(Flights_2026_09_3033343536373456[entry_sector],"")=AG190),--(IFERROR(Flights_2026_09_3033343536373456[nfl],-1)&gt;=AH190),--(IFERROR(Flights_2026_09_3033343536373456[nfl],-1)&lt;=IF(AH190=450,450,AH190+9)))</f>
        <v>0</v>
      </c>
    </row>
    <row r="191" spans="1:35" x14ac:dyDescent="0.2">
      <c r="A191" s="29" t="s">
        <v>3392</v>
      </c>
      <c r="B191" s="29" t="s">
        <v>27</v>
      </c>
      <c r="C191" s="29" t="s">
        <v>19</v>
      </c>
      <c r="D191" s="29" t="s">
        <v>3393</v>
      </c>
      <c r="E191" s="29"/>
      <c r="F191" s="30">
        <v>46303.948831018519</v>
      </c>
      <c r="G191" s="29" t="s">
        <v>28</v>
      </c>
      <c r="H191" s="29" t="s">
        <v>3394</v>
      </c>
      <c r="I191" s="31">
        <v>70</v>
      </c>
      <c r="J191" s="29" t="s">
        <v>22</v>
      </c>
      <c r="K191" s="29" t="s">
        <v>31</v>
      </c>
      <c r="L191" s="31">
        <v>362</v>
      </c>
      <c r="M191" s="29" t="s">
        <v>27</v>
      </c>
      <c r="N191" s="30">
        <v>46303.9</v>
      </c>
      <c r="O191" s="31">
        <v>0</v>
      </c>
      <c r="P191" s="29" t="s">
        <v>32</v>
      </c>
      <c r="Q191" s="31">
        <v>90</v>
      </c>
      <c r="R191" t="str">
        <f>IF(B191="","",_xlfn.XLOOKUP(B191,DB!$A$2:$A$205,DB!$C$2:$C$205,"")&amp;"")</f>
        <v>Sector 7</v>
      </c>
      <c r="S191" t="str">
        <f>IF(B191="","",_xlfn.XLOOKUP(B191,DB!$A$2:$A$205,DB!$E$2:$E$205,""))</f>
        <v>Sector 7</v>
      </c>
      <c r="T191" t="str">
        <f>IF(B191="","",_xlfn.XLOOKUP(B191,DB!$A$2:$A$205,DB!$F$2:$F$205,""))</f>
        <v>PAULE/SIGMA</v>
      </c>
      <c r="U191" t="str">
        <f>IF(B191="","",_xlfn.XLOOKUP(B191,DB!$A$2:$A$205,DB!$D$2:$D$205,""))</f>
        <v>MMID</v>
      </c>
      <c r="V191" t="str">
        <f>IF(B191="","",IF(OR(COUNTIF(M191,"????N?????W")&gt;0,COUNTIF(M191,"????N?????E")&gt;0,COUNTIF(M191,"????S?????W")&gt;0,COUNTIF(M191,"????S?????E")&gt;0),_xlfn.XLOOKUP(B191,DB!$A$2:$A$205,DB!$B$2:$B$205,""),M191))</f>
        <v>MMCM</v>
      </c>
      <c r="AF191" s="2">
        <v>0.625</v>
      </c>
      <c r="AG191" t="s">
        <v>745</v>
      </c>
      <c r="AH191" s="17">
        <v>270</v>
      </c>
      <c r="AI191" s="17" cm="1">
        <f t="array" ref="AI191">SUMPRODUCT(--(IFERROR(HOUR(Flights_2026_09_3033343536373456[entry_hour]),-1)=HOUR(AF191)),--(IFERROR(Flights_2026_09_3033343536373456[entry_sector],"")=AG191),--(IFERROR(Flights_2026_09_3033343536373456[nfl],-1)&gt;=AH191),--(IFERROR(Flights_2026_09_3033343536373456[nfl],-1)&lt;=IF(AH191=450,450,AH191+9)))</f>
        <v>0</v>
      </c>
    </row>
    <row r="192" spans="1:35" x14ac:dyDescent="0.2">
      <c r="A192" s="29" t="s">
        <v>364</v>
      </c>
      <c r="B192" s="29" t="s">
        <v>279</v>
      </c>
      <c r="C192" s="29" t="s">
        <v>19</v>
      </c>
      <c r="D192" s="29" t="s">
        <v>365</v>
      </c>
      <c r="E192" s="29" t="s">
        <v>649</v>
      </c>
      <c r="F192" s="30">
        <v>46303.952604166669</v>
      </c>
      <c r="G192" s="29" t="s">
        <v>21</v>
      </c>
      <c r="H192" s="29" t="s">
        <v>3395</v>
      </c>
      <c r="I192" s="31">
        <v>400</v>
      </c>
      <c r="J192" s="29" t="s">
        <v>22</v>
      </c>
      <c r="K192" s="29" t="s">
        <v>23</v>
      </c>
      <c r="L192" s="31">
        <v>177</v>
      </c>
      <c r="M192" s="29" t="s">
        <v>37</v>
      </c>
      <c r="N192" s="30">
        <v>46303.93649305556</v>
      </c>
      <c r="O192" s="31">
        <v>355</v>
      </c>
      <c r="P192" s="29" t="s">
        <v>38</v>
      </c>
      <c r="Q192" s="31">
        <v>220</v>
      </c>
      <c r="R192" t="str">
        <f>IF(B192="","",_xlfn.XLOOKUP(B192,DB!$A$2:$A$205,DB!$C$2:$C$205,"")&amp;"")</f>
        <v>Sector 3</v>
      </c>
      <c r="S192" t="str">
        <f>IF(B192="","",_xlfn.XLOOKUP(B192,DB!$A$2:$A$205,DB!$E$2:$E$205,""))</f>
        <v>Sector 3</v>
      </c>
      <c r="T192" t="str">
        <f>IF(B192="","",_xlfn.XLOOKUP(B192,DB!$A$2:$A$205,DB!$F$2:$F$205,""))</f>
        <v>NOSAT</v>
      </c>
      <c r="U192" t="str">
        <f>IF(B192="","",_xlfn.XLOOKUP(B192,DB!$A$2:$A$205,DB!$D$2:$D$205,""))</f>
        <v>MUFH</v>
      </c>
      <c r="V192" t="str">
        <f>IF(B192="","",IF(OR(COUNTIF(M192,"????N?????W")&gt;0,COUNTIF(M192,"????N?????E")&gt;0,COUNTIF(M192,"????S?????W")&gt;0,COUNTIF(M192,"????S?????E")&gt;0),_xlfn.XLOOKUP(B192,DB!$A$2:$A$205,DB!$B$2:$B$205,""),M192))</f>
        <v>NOSAT</v>
      </c>
      <c r="AF192" s="2">
        <v>0.625</v>
      </c>
      <c r="AG192" t="s">
        <v>745</v>
      </c>
      <c r="AH192" s="17">
        <v>280</v>
      </c>
      <c r="AI192" s="17" cm="1">
        <f t="array" ref="AI192">SUMPRODUCT(--(IFERROR(HOUR(Flights_2026_09_3033343536373456[entry_hour]),-1)=HOUR(AF192)),--(IFERROR(Flights_2026_09_3033343536373456[entry_sector],"")=AG192),--(IFERROR(Flights_2026_09_3033343536373456[nfl],-1)&gt;=AH192),--(IFERROR(Flights_2026_09_3033343536373456[nfl],-1)&lt;=IF(AH192=450,450,AH192+9)))</f>
        <v>0</v>
      </c>
    </row>
    <row r="193" spans="1:35" x14ac:dyDescent="0.2">
      <c r="A193" s="29" t="s">
        <v>349</v>
      </c>
      <c r="B193" s="29" t="s">
        <v>75</v>
      </c>
      <c r="C193" s="29" t="s">
        <v>19</v>
      </c>
      <c r="D193" s="29" t="s">
        <v>41</v>
      </c>
      <c r="E193" s="29" t="s">
        <v>1082</v>
      </c>
      <c r="F193" s="30">
        <v>46303.958541666667</v>
      </c>
      <c r="G193" s="29" t="s">
        <v>21</v>
      </c>
      <c r="H193" s="29" t="s">
        <v>3396</v>
      </c>
      <c r="I193" s="31">
        <v>370</v>
      </c>
      <c r="J193" s="29" t="s">
        <v>22</v>
      </c>
      <c r="K193" s="29" t="s">
        <v>23</v>
      </c>
      <c r="L193" s="31">
        <v>890</v>
      </c>
      <c r="M193" s="29" t="s">
        <v>3397</v>
      </c>
      <c r="N193" s="30">
        <v>46303.911215277782</v>
      </c>
      <c r="O193" s="31">
        <v>370</v>
      </c>
      <c r="P193" s="29" t="s">
        <v>26</v>
      </c>
      <c r="Q193" s="31">
        <v>370</v>
      </c>
      <c r="R193" t="str">
        <f>IF(B193="","",_xlfn.XLOOKUP(B193,DB!$A$2:$A$205,DB!$C$2:$C$205,"")&amp;"")</f>
        <v>Sector 5</v>
      </c>
      <c r="S193" t="str">
        <f>IF(B193="","",_xlfn.XLOOKUP(B193,DB!$A$2:$A$205,DB!$E$2:$E$205,""))</f>
        <v>Sector 4</v>
      </c>
      <c r="T193" t="str">
        <f>IF(B193="","",_xlfn.XLOOKUP(B193,DB!$A$2:$A$205,DB!$F$2:$F$205,""))</f>
        <v>VOMAR/XUDUN</v>
      </c>
      <c r="U193" t="str">
        <f>IF(B193="","",_xlfn.XLOOKUP(B193,DB!$A$2:$A$205,DB!$D$2:$D$205,""))</f>
        <v>MMEX</v>
      </c>
      <c r="V193" t="str">
        <f>IF(B193="","",IF(OR(COUNTIF(M193,"????N?????W")&gt;0,COUNTIF(M193,"????N?????E")&gt;0,COUNTIF(M193,"????S?????W")&gt;0,COUNTIF(M193,"????S?????E")&gt;0),_xlfn.XLOOKUP(B193,DB!$A$2:$A$205,DB!$B$2:$B$205,""),M193))</f>
        <v>LIDAM</v>
      </c>
      <c r="AF193" s="2">
        <v>0.625</v>
      </c>
      <c r="AG193" t="s">
        <v>745</v>
      </c>
      <c r="AH193" s="17">
        <v>290</v>
      </c>
      <c r="AI193" s="17" cm="1">
        <f t="array" ref="AI193">SUMPRODUCT(--(IFERROR(HOUR(Flights_2026_09_3033343536373456[entry_hour]),-1)=HOUR(AF193)),--(IFERROR(Flights_2026_09_3033343536373456[entry_sector],"")=AG193),--(IFERROR(Flights_2026_09_3033343536373456[nfl],-1)&gt;=AH193),--(IFERROR(Flights_2026_09_3033343536373456[nfl],-1)&lt;=IF(AH193=450,450,AH193+9)))</f>
        <v>0</v>
      </c>
    </row>
    <row r="194" spans="1:35" x14ac:dyDescent="0.2">
      <c r="A194" s="29" t="s">
        <v>353</v>
      </c>
      <c r="B194" s="29" t="s">
        <v>34</v>
      </c>
      <c r="C194" s="29" t="s">
        <v>19</v>
      </c>
      <c r="D194" s="29" t="s">
        <v>352</v>
      </c>
      <c r="E194" s="29" t="s">
        <v>3398</v>
      </c>
      <c r="F194" s="30">
        <v>46303.960335648153</v>
      </c>
      <c r="G194" s="29" t="s">
        <v>21</v>
      </c>
      <c r="H194" s="29" t="s">
        <v>3399</v>
      </c>
      <c r="I194" s="31">
        <v>400</v>
      </c>
      <c r="J194" s="29" t="s">
        <v>22</v>
      </c>
      <c r="K194" s="29" t="s">
        <v>23</v>
      </c>
      <c r="L194" s="31">
        <v>181</v>
      </c>
      <c r="M194" s="29" t="s">
        <v>37</v>
      </c>
      <c r="N194" s="30">
        <v>46303.944664351853</v>
      </c>
      <c r="O194" s="31">
        <v>263</v>
      </c>
      <c r="P194" s="29" t="s">
        <v>38</v>
      </c>
      <c r="Q194" s="31">
        <v>220</v>
      </c>
      <c r="R194" t="str">
        <f>IF(B194="","",_xlfn.XLOOKUP(B194,DB!$A$2:$A$205,DB!$C$2:$C$205,"")&amp;"")</f>
        <v>Sector 3</v>
      </c>
      <c r="S194" t="str">
        <f>IF(B194="","",_xlfn.XLOOKUP(B194,DB!$A$2:$A$205,DB!$E$2:$E$205,""))</f>
        <v>Sector 3</v>
      </c>
      <c r="T194" t="str">
        <f>IF(B194="","",_xlfn.XLOOKUP(B194,DB!$A$2:$A$205,DB!$F$2:$F$205,""))</f>
        <v>NOSAT</v>
      </c>
      <c r="U194" t="str">
        <f>IF(B194="","",_xlfn.XLOOKUP(B194,DB!$A$2:$A$205,DB!$D$2:$D$205,""))</f>
        <v>MUFH</v>
      </c>
      <c r="V194" t="str">
        <f>IF(B194="","",IF(OR(COUNTIF(M194,"????N?????W")&gt;0,COUNTIF(M194,"????N?????E")&gt;0,COUNTIF(M194,"????S?????W")&gt;0,COUNTIF(M194,"????S?????E")&gt;0),_xlfn.XLOOKUP(B194,DB!$A$2:$A$205,DB!$B$2:$B$205,""),M194))</f>
        <v>NOSAT</v>
      </c>
      <c r="AF194" s="2">
        <v>0.625</v>
      </c>
      <c r="AG194" t="s">
        <v>745</v>
      </c>
      <c r="AH194" s="17">
        <v>300</v>
      </c>
      <c r="AI194" s="17" cm="1">
        <f t="array" ref="AI194">SUMPRODUCT(--(IFERROR(HOUR(Flights_2026_09_3033343536373456[entry_hour]),-1)=HOUR(AF194)),--(IFERROR(Flights_2026_09_3033343536373456[entry_sector],"")=AG194),--(IFERROR(Flights_2026_09_3033343536373456[nfl],-1)&gt;=AH194),--(IFERROR(Flights_2026_09_3033343536373456[nfl],-1)&lt;=IF(AH194=450,450,AH194+9)))</f>
        <v>0</v>
      </c>
    </row>
    <row r="195" spans="1:35" x14ac:dyDescent="0.2">
      <c r="A195" s="29" t="s">
        <v>2395</v>
      </c>
      <c r="B195" s="29" t="s">
        <v>213</v>
      </c>
      <c r="C195" s="29" t="s">
        <v>19</v>
      </c>
      <c r="D195" s="29" t="s">
        <v>359</v>
      </c>
      <c r="E195" s="29" t="s">
        <v>2395</v>
      </c>
      <c r="F195" s="30">
        <v>46303.974733796298</v>
      </c>
      <c r="G195" s="29" t="s">
        <v>21</v>
      </c>
      <c r="H195" s="29" t="s">
        <v>3400</v>
      </c>
      <c r="I195" s="31">
        <v>350</v>
      </c>
      <c r="J195" s="29" t="s">
        <v>22</v>
      </c>
      <c r="K195" s="29" t="s">
        <v>31</v>
      </c>
      <c r="L195" s="31">
        <v>707</v>
      </c>
      <c r="M195" s="29" t="s">
        <v>251</v>
      </c>
      <c r="N195" s="30">
        <v>46303.933553240742</v>
      </c>
      <c r="O195" s="31">
        <v>330</v>
      </c>
      <c r="P195" s="29" t="s">
        <v>26</v>
      </c>
      <c r="Q195" s="31">
        <v>390</v>
      </c>
      <c r="R195" t="str">
        <f>IF(B195="","",_xlfn.XLOOKUP(B195,DB!$A$2:$A$205,DB!$C$2:$C$205,"")&amp;"")</f>
        <v>Sector 5</v>
      </c>
      <c r="S195" t="str">
        <f>IF(B195="","",_xlfn.XLOOKUP(B195,DB!$A$2:$A$205,DB!$E$2:$E$205,""))</f>
        <v>Sector 4</v>
      </c>
      <c r="T195" t="str">
        <f>IF(B195="","",_xlfn.XLOOKUP(B195,DB!$A$2:$A$205,DB!$F$2:$F$205,""))</f>
        <v>VOMAR/XUDUN</v>
      </c>
      <c r="U195" t="str">
        <f>IF(B195="","",_xlfn.XLOOKUP(B195,DB!$A$2:$A$205,DB!$D$2:$D$205,""))</f>
        <v>KZHU</v>
      </c>
      <c r="V195" t="str">
        <f>IF(B195="","",IF(OR(COUNTIF(M195,"????N?????W")&gt;0,COUNTIF(M195,"????N?????E")&gt;0,COUNTIF(M195,"????S?????W")&gt;0,COUNTIF(M195,"????S?????E")&gt;0),_xlfn.XLOOKUP(B195,DB!$A$2:$A$205,DB!$B$2:$B$205,""),M195))</f>
        <v>IPSEV</v>
      </c>
      <c r="AF195" s="2">
        <v>0.625</v>
      </c>
      <c r="AG195" t="s">
        <v>745</v>
      </c>
      <c r="AH195" s="17">
        <v>310</v>
      </c>
      <c r="AI195" s="17" cm="1">
        <f t="array" ref="AI195">SUMPRODUCT(--(IFERROR(HOUR(Flights_2026_09_3033343536373456[entry_hour]),-1)=HOUR(AF195)),--(IFERROR(Flights_2026_09_3033343536373456[entry_sector],"")=AG195),--(IFERROR(Flights_2026_09_3033343536373456[nfl],-1)&gt;=AH195),--(IFERROR(Flights_2026_09_3033343536373456[nfl],-1)&lt;=IF(AH195=450,450,AH195+9)))</f>
        <v>0</v>
      </c>
    </row>
    <row r="196" spans="1:35" x14ac:dyDescent="0.2">
      <c r="A196" s="29" t="s">
        <v>355</v>
      </c>
      <c r="B196" s="29" t="s">
        <v>81</v>
      </c>
      <c r="C196" s="29" t="s">
        <v>19</v>
      </c>
      <c r="D196" s="29" t="s">
        <v>41</v>
      </c>
      <c r="E196" s="29" t="s">
        <v>3401</v>
      </c>
      <c r="F196" s="30">
        <v>46303.977673611109</v>
      </c>
      <c r="G196" s="29" t="s">
        <v>28</v>
      </c>
      <c r="H196" s="29" t="s">
        <v>3402</v>
      </c>
      <c r="I196" s="31">
        <v>370</v>
      </c>
      <c r="J196" s="29" t="s">
        <v>22</v>
      </c>
      <c r="K196" s="29" t="s">
        <v>23</v>
      </c>
      <c r="L196" s="31">
        <v>807</v>
      </c>
      <c r="M196" s="29" t="s">
        <v>84</v>
      </c>
      <c r="N196" s="30">
        <v>46303.933472222227</v>
      </c>
      <c r="O196" s="31">
        <v>370</v>
      </c>
      <c r="P196" s="29" t="s">
        <v>26</v>
      </c>
      <c r="Q196" s="31">
        <v>370</v>
      </c>
      <c r="R196" t="str">
        <f>IF(B196="","",_xlfn.XLOOKUP(B196,DB!$A$2:$A$205,DB!$C$2:$C$205,"")&amp;"")</f>
        <v>Sector 5</v>
      </c>
      <c r="S196" t="str">
        <f>IF(B196="","",_xlfn.XLOOKUP(B196,DB!$A$2:$A$205,DB!$E$2:$E$205,""))</f>
        <v>Sector 4</v>
      </c>
      <c r="T196" t="str">
        <f>IF(B196="","",_xlfn.XLOOKUP(B196,DB!$A$2:$A$205,DB!$F$2:$F$205,""))</f>
        <v>VOMAR/XUDUN</v>
      </c>
      <c r="U196" t="str">
        <f>IF(B196="","",_xlfn.XLOOKUP(B196,DB!$A$2:$A$205,DB!$D$2:$D$205,""))</f>
        <v>MMTY</v>
      </c>
      <c r="V196" t="str">
        <f>IF(B196="","",IF(OR(COUNTIF(M196,"????N?????W")&gt;0,COUNTIF(M196,"????N?????E")&gt;0,COUNTIF(M196,"????S?????W")&gt;0,COUNTIF(M196,"????S?????E")&gt;0),_xlfn.XLOOKUP(B196,DB!$A$2:$A$205,DB!$B$2:$B$205,""),M196))</f>
        <v>MATOL</v>
      </c>
      <c r="AF196" s="2">
        <v>0.625</v>
      </c>
      <c r="AG196" t="s">
        <v>745</v>
      </c>
      <c r="AH196" s="17">
        <v>320</v>
      </c>
      <c r="AI196" s="17" cm="1">
        <f t="array" ref="AI196">SUMPRODUCT(--(IFERROR(HOUR(Flights_2026_09_3033343536373456[entry_hour]),-1)=HOUR(AF196)),--(IFERROR(Flights_2026_09_3033343536373456[entry_sector],"")=AG196),--(IFERROR(Flights_2026_09_3033343536373456[nfl],-1)&gt;=AH196),--(IFERROR(Flights_2026_09_3033343536373456[nfl],-1)&lt;=IF(AH196=450,450,AH196+9)))</f>
        <v>0</v>
      </c>
    </row>
    <row r="197" spans="1:35" x14ac:dyDescent="0.2">
      <c r="A197" s="29" t="s">
        <v>357</v>
      </c>
      <c r="B197" s="29" t="s">
        <v>65</v>
      </c>
      <c r="C197" s="29" t="s">
        <v>19</v>
      </c>
      <c r="D197" s="29" t="s">
        <v>20</v>
      </c>
      <c r="E197" s="29" t="s">
        <v>3403</v>
      </c>
      <c r="F197" s="30">
        <v>46303.994201388894</v>
      </c>
      <c r="G197" s="29" t="s">
        <v>21</v>
      </c>
      <c r="H197" s="29" t="s">
        <v>3404</v>
      </c>
      <c r="I197" s="31">
        <v>350</v>
      </c>
      <c r="J197" s="29" t="s">
        <v>22</v>
      </c>
      <c r="K197" s="29" t="s">
        <v>23</v>
      </c>
      <c r="L197" s="31">
        <v>996</v>
      </c>
      <c r="M197" s="29" t="s">
        <v>3405</v>
      </c>
      <c r="N197" s="30">
        <v>46303.942766203705</v>
      </c>
      <c r="O197" s="31">
        <v>350</v>
      </c>
      <c r="P197" s="29" t="s">
        <v>26</v>
      </c>
      <c r="Q197" s="31">
        <v>350</v>
      </c>
      <c r="R197" t="str">
        <f>IF(B197="","",_xlfn.XLOOKUP(B197,DB!$A$2:$A$205,DB!$C$2:$C$205,"")&amp;"")</f>
        <v>Sector 6</v>
      </c>
      <c r="S197" t="str">
        <f>IF(B197="","",_xlfn.XLOOKUP(B197,DB!$A$2:$A$205,DB!$E$2:$E$205,""))</f>
        <v>Sector 4</v>
      </c>
      <c r="T197" t="str">
        <f>IF(B197="","",_xlfn.XLOOKUP(B197,DB!$A$2:$A$205,DB!$F$2:$F$205,""))</f>
        <v>VOMAR/XUDUN</v>
      </c>
      <c r="U197" t="str">
        <f>IF(B197="","",_xlfn.XLOOKUP(B197,DB!$A$2:$A$205,DB!$D$2:$D$205,""))</f>
        <v>MMEX</v>
      </c>
      <c r="V197" t="str">
        <f>IF(B197="","",IF(OR(COUNTIF(M197,"????N?????W")&gt;0,COUNTIF(M197,"????N?????E")&gt;0,COUNTIF(M197,"????S?????W")&gt;0,COUNTIF(M197,"????S?????E")&gt;0),_xlfn.XLOOKUP(B197,DB!$A$2:$A$205,DB!$B$2:$B$205,""),M197))</f>
        <v>GOTAS</v>
      </c>
      <c r="AF197" s="2">
        <v>0.625</v>
      </c>
      <c r="AG197" t="s">
        <v>745</v>
      </c>
      <c r="AH197" s="17">
        <v>330</v>
      </c>
      <c r="AI197" s="17" cm="1">
        <f t="array" ref="AI197">SUMPRODUCT(--(IFERROR(HOUR(Flights_2026_09_3033343536373456[entry_hour]),-1)=HOUR(AF197)),--(IFERROR(Flights_2026_09_3033343536373456[entry_sector],"")=AG197),--(IFERROR(Flights_2026_09_3033343536373456[nfl],-1)&gt;=AH197),--(IFERROR(Flights_2026_09_3033343536373456[nfl],-1)&lt;=IF(AH197=450,450,AH197+9)))</f>
        <v>1</v>
      </c>
    </row>
    <row r="198" spans="1:35" x14ac:dyDescent="0.2">
      <c r="A198" s="29" t="s">
        <v>3406</v>
      </c>
      <c r="B198" s="29" t="s">
        <v>81</v>
      </c>
      <c r="C198" s="29" t="s">
        <v>19</v>
      </c>
      <c r="D198" s="29" t="s">
        <v>76</v>
      </c>
      <c r="E198" s="29" t="s">
        <v>116</v>
      </c>
      <c r="F198" s="30">
        <v>46303.999849537038</v>
      </c>
      <c r="G198" s="29" t="s">
        <v>21</v>
      </c>
      <c r="H198" s="29" t="s">
        <v>3407</v>
      </c>
      <c r="I198" s="31">
        <v>350</v>
      </c>
      <c r="J198" s="29" t="s">
        <v>22</v>
      </c>
      <c r="K198" s="29" t="s">
        <v>55</v>
      </c>
      <c r="L198" s="31">
        <v>813</v>
      </c>
      <c r="M198" s="29" t="s">
        <v>84</v>
      </c>
      <c r="N198" s="30">
        <v>46303.956597222219</v>
      </c>
      <c r="O198" s="31">
        <v>350</v>
      </c>
      <c r="P198" s="29" t="s">
        <v>26</v>
      </c>
      <c r="Q198" s="31">
        <v>350</v>
      </c>
      <c r="R198" t="str">
        <f>IF(B198="","",_xlfn.XLOOKUP(B198,DB!$A$2:$A$205,DB!$C$2:$C$205,"")&amp;"")</f>
        <v>Sector 5</v>
      </c>
      <c r="S198" t="str">
        <f>IF(B198="","",_xlfn.XLOOKUP(B198,DB!$A$2:$A$205,DB!$E$2:$E$205,""))</f>
        <v>Sector 4</v>
      </c>
      <c r="T198" t="str">
        <f>IF(B198="","",_xlfn.XLOOKUP(B198,DB!$A$2:$A$205,DB!$F$2:$F$205,""))</f>
        <v>VOMAR/XUDUN</v>
      </c>
      <c r="U198" t="str">
        <f>IF(B198="","",_xlfn.XLOOKUP(B198,DB!$A$2:$A$205,DB!$D$2:$D$205,""))</f>
        <v>MMTY</v>
      </c>
      <c r="V198" t="str">
        <f>IF(B198="","",IF(OR(COUNTIF(M198,"????N?????W")&gt;0,COUNTIF(M198,"????N?????E")&gt;0,COUNTIF(M198,"????S?????W")&gt;0,COUNTIF(M198,"????S?????E")&gt;0),_xlfn.XLOOKUP(B198,DB!$A$2:$A$205,DB!$B$2:$B$205,""),M198))</f>
        <v>MATOL</v>
      </c>
      <c r="AF198" s="2">
        <v>0.625</v>
      </c>
      <c r="AG198" t="s">
        <v>745</v>
      </c>
      <c r="AH198" s="17">
        <v>340</v>
      </c>
      <c r="AI198" s="17" cm="1">
        <f t="array" ref="AI198">SUMPRODUCT(--(IFERROR(HOUR(Flights_2026_09_3033343536373456[entry_hour]),-1)=HOUR(AF198)),--(IFERROR(Flights_2026_09_3033343536373456[entry_sector],"")=AG198),--(IFERROR(Flights_2026_09_3033343536373456[nfl],-1)&gt;=AH198),--(IFERROR(Flights_2026_09_3033343536373456[nfl],-1)&lt;=IF(AH198=450,450,AH198+9)))</f>
        <v>0</v>
      </c>
    </row>
    <row r="199" spans="1:35" ht="19" x14ac:dyDescent="0.2">
      <c r="A199" s="36" t="s">
        <v>2163</v>
      </c>
      <c r="B199" s="36"/>
      <c r="C199" s="36"/>
      <c r="D199" s="36"/>
      <c r="E199" s="36"/>
      <c r="F199" s="36"/>
      <c r="G199" s="36"/>
      <c r="H199" s="36"/>
      <c r="I199" s="36"/>
      <c r="J199" s="36"/>
      <c r="AF199" s="2">
        <v>0.625</v>
      </c>
      <c r="AG199" t="s">
        <v>745</v>
      </c>
      <c r="AH199" s="17">
        <v>350</v>
      </c>
      <c r="AI199" s="17" cm="1">
        <f t="array" ref="AI199">SUMPRODUCT(--(IFERROR(HOUR(Flights_2026_09_3033343536373456[entry_hour]),-1)=HOUR(AF199)),--(IFERROR(Flights_2026_09_3033343536373456[entry_sector],"")=AG199),--(IFERROR(Flights_2026_09_3033343536373456[nfl],-1)&gt;=AH199),--(IFERROR(Flights_2026_09_3033343536373456[nfl],-1)&lt;=IF(AH199=450,450,AH199+9)))</f>
        <v>1</v>
      </c>
    </row>
    <row r="200" spans="1:35" x14ac:dyDescent="0.2">
      <c r="AF200" s="2">
        <v>0.625</v>
      </c>
      <c r="AG200" t="s">
        <v>745</v>
      </c>
      <c r="AH200" s="17">
        <v>360</v>
      </c>
      <c r="AI200" s="17" cm="1">
        <f t="array" ref="AI200">SUMPRODUCT(--(IFERROR(HOUR(Flights_2026_09_3033343536373456[entry_hour]),-1)=HOUR(AF200)),--(IFERROR(Flights_2026_09_3033343536373456[entry_sector],"")=AG200),--(IFERROR(Flights_2026_09_3033343536373456[nfl],-1)&gt;=AH200),--(IFERROR(Flights_2026_09_3033343536373456[nfl],-1)&lt;=IF(AH200=450,450,AH200+9)))</f>
        <v>0</v>
      </c>
    </row>
    <row r="201" spans="1:35" x14ac:dyDescent="0.2">
      <c r="AF201" s="2">
        <v>0.625</v>
      </c>
      <c r="AG201" t="s">
        <v>745</v>
      </c>
      <c r="AH201" s="17">
        <v>370</v>
      </c>
      <c r="AI201" s="17" cm="1">
        <f t="array" ref="AI201">SUMPRODUCT(--(IFERROR(HOUR(Flights_2026_09_3033343536373456[entry_hour]),-1)=HOUR(AF201)),--(IFERROR(Flights_2026_09_3033343536373456[entry_sector],"")=AG201),--(IFERROR(Flights_2026_09_3033343536373456[nfl],-1)&gt;=AH201),--(IFERROR(Flights_2026_09_3033343536373456[nfl],-1)&lt;=IF(AH201=450,450,AH201+9)))</f>
        <v>0</v>
      </c>
    </row>
    <row r="202" spans="1:35" x14ac:dyDescent="0.2">
      <c r="AF202" s="2">
        <v>0.625</v>
      </c>
      <c r="AG202" t="s">
        <v>745</v>
      </c>
      <c r="AH202" s="17">
        <v>380</v>
      </c>
      <c r="AI202" s="17" cm="1">
        <f t="array" ref="AI202">SUMPRODUCT(--(IFERROR(HOUR(Flights_2026_09_3033343536373456[entry_hour]),-1)=HOUR(AF202)),--(IFERROR(Flights_2026_09_3033343536373456[entry_sector],"")=AG202),--(IFERROR(Flights_2026_09_3033343536373456[nfl],-1)&gt;=AH202),--(IFERROR(Flights_2026_09_3033343536373456[nfl],-1)&lt;=IF(AH202=450,450,AH202+9)))</f>
        <v>0</v>
      </c>
    </row>
    <row r="203" spans="1:35" x14ac:dyDescent="0.2">
      <c r="AF203" s="2">
        <v>0.625</v>
      </c>
      <c r="AG203" t="s">
        <v>745</v>
      </c>
      <c r="AH203" s="17">
        <v>390</v>
      </c>
      <c r="AI203" s="17" cm="1">
        <f t="array" ref="AI203">SUMPRODUCT(--(IFERROR(HOUR(Flights_2026_09_3033343536373456[entry_hour]),-1)=HOUR(AF203)),--(IFERROR(Flights_2026_09_3033343536373456[entry_sector],"")=AG203),--(IFERROR(Flights_2026_09_3033343536373456[nfl],-1)&gt;=AH203),--(IFERROR(Flights_2026_09_3033343536373456[nfl],-1)&lt;=IF(AH203=450,450,AH203+9)))</f>
        <v>0</v>
      </c>
    </row>
    <row r="204" spans="1:35" x14ac:dyDescent="0.2">
      <c r="AF204" s="2">
        <v>0.625</v>
      </c>
      <c r="AG204" t="s">
        <v>745</v>
      </c>
      <c r="AH204" s="17">
        <v>400</v>
      </c>
      <c r="AI204" s="17" cm="1">
        <f t="array" ref="AI204">SUMPRODUCT(--(IFERROR(HOUR(Flights_2026_09_3033343536373456[entry_hour]),-1)=HOUR(AF204)),--(IFERROR(Flights_2026_09_3033343536373456[entry_sector],"")=AG204),--(IFERROR(Flights_2026_09_3033343536373456[nfl],-1)&gt;=AH204),--(IFERROR(Flights_2026_09_3033343536373456[nfl],-1)&lt;=IF(AH204=450,450,AH204+9)))</f>
        <v>0</v>
      </c>
    </row>
    <row r="205" spans="1:35" x14ac:dyDescent="0.2">
      <c r="AF205" s="2">
        <v>0.625</v>
      </c>
      <c r="AG205" t="s">
        <v>745</v>
      </c>
      <c r="AH205" s="17">
        <v>410</v>
      </c>
      <c r="AI205" s="17" cm="1">
        <f t="array" ref="AI205">SUMPRODUCT(--(IFERROR(HOUR(Flights_2026_09_3033343536373456[entry_hour]),-1)=HOUR(AF205)),--(IFERROR(Flights_2026_09_3033343536373456[entry_sector],"")=AG205),--(IFERROR(Flights_2026_09_3033343536373456[nfl],-1)&gt;=AH205),--(IFERROR(Flights_2026_09_3033343536373456[nfl],-1)&lt;=IF(AH205=450,450,AH205+9)))</f>
        <v>1</v>
      </c>
    </row>
    <row r="206" spans="1:35" x14ac:dyDescent="0.2">
      <c r="AF206" s="2">
        <v>0.625</v>
      </c>
      <c r="AG206" t="s">
        <v>745</v>
      </c>
      <c r="AH206" s="17">
        <v>420</v>
      </c>
      <c r="AI206" s="17" cm="1">
        <f t="array" ref="AI206">SUMPRODUCT(--(IFERROR(HOUR(Flights_2026_09_3033343536373456[entry_hour]),-1)=HOUR(AF206)),--(IFERROR(Flights_2026_09_3033343536373456[entry_sector],"")=AG206),--(IFERROR(Flights_2026_09_3033343536373456[nfl],-1)&gt;=AH206),--(IFERROR(Flights_2026_09_3033343536373456[nfl],-1)&lt;=IF(AH206=450,450,AH206+9)))</f>
        <v>0</v>
      </c>
    </row>
    <row r="207" spans="1:35" x14ac:dyDescent="0.2">
      <c r="AF207" s="2">
        <v>0.625</v>
      </c>
      <c r="AG207" t="s">
        <v>745</v>
      </c>
      <c r="AH207" s="17">
        <v>430</v>
      </c>
      <c r="AI207" s="17" cm="1">
        <f t="array" ref="AI207">SUMPRODUCT(--(IFERROR(HOUR(Flights_2026_09_3033343536373456[entry_hour]),-1)=HOUR(AF207)),--(IFERROR(Flights_2026_09_3033343536373456[entry_sector],"")=AG207),--(IFERROR(Flights_2026_09_3033343536373456[nfl],-1)&gt;=AH207),--(IFERROR(Flights_2026_09_3033343536373456[nfl],-1)&lt;=IF(AH207=450,450,AH207+9)))</f>
        <v>0</v>
      </c>
    </row>
    <row r="208" spans="1:35" x14ac:dyDescent="0.2">
      <c r="AF208" s="2">
        <v>0.625</v>
      </c>
      <c r="AG208" t="s">
        <v>745</v>
      </c>
      <c r="AH208" s="17">
        <v>440</v>
      </c>
      <c r="AI208" s="17" cm="1">
        <f t="array" ref="AI208">SUMPRODUCT(--(IFERROR(HOUR(Flights_2026_09_3033343536373456[entry_hour]),-1)=HOUR(AF208)),--(IFERROR(Flights_2026_09_3033343536373456[entry_sector],"")=AG208),--(IFERROR(Flights_2026_09_3033343536373456[nfl],-1)&gt;=AH208),--(IFERROR(Flights_2026_09_3033343536373456[nfl],-1)&lt;=IF(AH208=450,450,AH208+9)))</f>
        <v>0</v>
      </c>
    </row>
    <row r="209" spans="1:35" ht="28" customHeight="1" x14ac:dyDescent="0.2">
      <c r="AF209" s="2">
        <v>0.625</v>
      </c>
      <c r="AG209" t="s">
        <v>745</v>
      </c>
      <c r="AH209" s="17">
        <v>450</v>
      </c>
      <c r="AI209" s="17" cm="1">
        <f t="array" ref="AI209">SUMPRODUCT(--(IFERROR(HOUR(Flights_2026_09_3033343536373456[entry_hour]),-1)=HOUR(AF209)),--(IFERROR(Flights_2026_09_3033343536373456[entry_sector],"")=AG209),--(IFERROR(Flights_2026_09_3033343536373456[nfl],-1)&gt;=AH209),--(IFERROR(Flights_2026_09_3033343536373456[nfl],-1)&lt;=IF(AH209=450,450,AH209+9)))</f>
        <v>0</v>
      </c>
    </row>
    <row r="210" spans="1:35" ht="25" customHeight="1" x14ac:dyDescent="0.2">
      <c r="AF210" s="2">
        <v>0.625</v>
      </c>
      <c r="AG210" t="s">
        <v>840</v>
      </c>
      <c r="AH210" s="17">
        <v>200</v>
      </c>
      <c r="AI210" s="17" cm="1">
        <f t="array" ref="AI210">SUMPRODUCT(--(IFERROR(HOUR(Flights_2026_09_3033343536373456[entry_hour]),-1)=HOUR(AF210)),--(IFERROR(Flights_2026_09_3033343536373456[entry_sector],"")=AG210),--(IFERROR(Flights_2026_09_3033343536373456[nfl],-1)&gt;=AH210),--(IFERROR(Flights_2026_09_3033343536373456[nfl],-1)&lt;=IF(AH210=450,450,AH210+9)))</f>
        <v>0</v>
      </c>
    </row>
    <row r="211" spans="1:35" x14ac:dyDescent="0.2">
      <c r="AF211" s="2">
        <v>0.625</v>
      </c>
      <c r="AG211" t="s">
        <v>840</v>
      </c>
      <c r="AH211" s="17">
        <v>210</v>
      </c>
      <c r="AI211" s="17" cm="1">
        <f t="array" ref="AI211">SUMPRODUCT(--(IFERROR(HOUR(Flights_2026_09_3033343536373456[entry_hour]),-1)=HOUR(AF211)),--(IFERROR(Flights_2026_09_3033343536373456[entry_sector],"")=AG211),--(IFERROR(Flights_2026_09_3033343536373456[nfl],-1)&gt;=AH211),--(IFERROR(Flights_2026_09_3033343536373456[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entry_hour]),-1)=HOUR(AF212)),--(IFERROR(Flights_2026_09_3033343536373456[entry_sector],"")=AG212),--(IFERROR(Flights_2026_09_3033343536373456[nfl],-1)&gt;=AH212),--(IFERROR(Flights_2026_09_3033343536373456[nfl],-1)&lt;=IF(AH212=450,450,AH212+9)))</f>
        <v>0</v>
      </c>
    </row>
    <row r="213" spans="1:35" x14ac:dyDescent="0.2">
      <c r="W213" s="17" cm="1">
        <f t="array" ref="W213">SUMPRODUCT(--(IFERROR(HOUR(Flights_2026_09_3033343536373456[entry_hour]),-1)=HOUR(W$212)),--(IFERROR(Flights_2026_09_3033343536373456[nfl],-1)&gt;=IF($V237=450,450,$V237)),--(IFERROR(Flights_2026_09_3033343536373456[nfl],-1)&lt;=IF($V237=450,450,$V237+9)))</f>
        <v>0</v>
      </c>
      <c r="X213" s="17" cm="1">
        <f t="array" ref="X213">SUMPRODUCT(--(IFERROR(HOUR(Flights_2026_09_3033343536373456[entry_hour]),-1)=HOUR(X$212)),--(IFERROR(Flights_2026_09_3033343536373456[nfl],-1)&gt;=IF($V237=450,450,$V237)),--(IFERROR(Flights_2026_09_3033343536373456[nfl],-1)&lt;=IF($V237=450,450,$V237+9)))</f>
        <v>0</v>
      </c>
      <c r="Y213" s="17" cm="1">
        <f t="array" ref="Y213">SUMPRODUCT(--(IFERROR(HOUR(Flights_2026_09_3033343536373456[entry_hour]),-1)=HOUR(Y$212)),--(IFERROR(Flights_2026_09_3033343536373456[nfl],-1)&gt;=IF($V237=450,450,$V237)),--(IFERROR(Flights_2026_09_3033343536373456[nfl],-1)&lt;=IF($V237=450,450,$V237+9)))</f>
        <v>0</v>
      </c>
      <c r="Z213" s="17" cm="1">
        <f t="array" ref="Z213">SUMPRODUCT(--(IFERROR(HOUR(Flights_2026_09_3033343536373456[entry_hour]),-1)=HOUR(Z$212)),--(IFERROR(Flights_2026_09_3033343536373456[nfl],-1)&gt;=IF($V237=450,450,$V237)),--(IFERROR(Flights_2026_09_3033343536373456[nfl],-1)&lt;=IF($V237=450,450,$V237+9)))</f>
        <v>0</v>
      </c>
      <c r="AA213" s="17" cm="1">
        <f t="array" ref="AA213">SUMPRODUCT(--(IFERROR(HOUR(Flights_2026_09_3033343536373456[entry_hour]),-1)=HOUR(AA$212)),--(IFERROR(Flights_2026_09_3033343536373456[nfl],-1)&gt;=IF($V237=450,450,$V237)),--(IFERROR(Flights_2026_09_3033343536373456[nfl],-1)&lt;=IF($V237=450,450,$V237+9)))</f>
        <v>1</v>
      </c>
      <c r="AB213" s="17" cm="1">
        <f t="array" ref="AB213">SUMPRODUCT(--(IFERROR(HOUR(Flights_2026_09_3033343536373456[entry_hour]),-1)=HOUR(AB$212)),--(IFERROR(Flights_2026_09_3033343536373456[nfl],-1)&gt;=IF($V237=450,450,$V237)),--(IFERROR(Flights_2026_09_3033343536373456[nfl],-1)&lt;=IF($V237=450,450,$V237+9)))</f>
        <v>0</v>
      </c>
      <c r="AC213" s="17" cm="1">
        <f t="array" ref="AC213">SUMPRODUCT(--(IFERROR(HOUR(Flights_2026_09_3033343536373456[entry_hour]),-1)=HOUR(AC$212)),--(IFERROR(Flights_2026_09_3033343536373456[nfl],-1)&gt;=IF($V237=450,450,$V237)),--(IFERROR(Flights_2026_09_3033343536373456[nfl],-1)&lt;=IF($V237=450,450,$V237+9)))</f>
        <v>0</v>
      </c>
      <c r="AD213" s="17" cm="1">
        <f t="array" ref="AD213">SUMPRODUCT(--(IFERROR(HOUR(Flights_2026_09_3033343536373456[entry_hour]),-1)=HOUR(AD$212)),--(IFERROR(Flights_2026_09_3033343536373456[nfl],-1)&gt;=IF($V237=450,450,$V237)),--(IFERROR(Flights_2026_09_3033343536373456[nfl],-1)&lt;=IF($V237=450,450,$V237+9)))</f>
        <v>0</v>
      </c>
      <c r="AE213" s="17" cm="1">
        <f t="array" ref="AE213">SUMPRODUCT(--(IFERROR(HOUR(Flights_2026_09_3033343536373456[entry_hour]),-1)=HOUR(AE$212)),--(IFERROR(Flights_2026_09_3033343536373456[nfl],-1)&gt;=IF($V237=450,450,$V237)),--(IFERROR(Flights_2026_09_3033343536373456[nfl],-1)&lt;=IF($V237=450,450,$V237+9)))</f>
        <v>0</v>
      </c>
      <c r="AF213" s="2">
        <v>0.625</v>
      </c>
      <c r="AG213" t="s">
        <v>840</v>
      </c>
      <c r="AH213" s="17">
        <v>230</v>
      </c>
      <c r="AI213" s="17" cm="1">
        <f t="array" ref="AI213">SUMPRODUCT(--(IFERROR(HOUR(Flights_2026_09_3033343536373456[entry_hour]),-1)=HOUR(AF213)),--(IFERROR(Flights_2026_09_3033343536373456[entry_sector],"")=AG213),--(IFERROR(Flights_2026_09_3033343536373456[nfl],-1)&gt;=AH213),--(IFERROR(Flights_2026_09_3033343536373456[nfl],-1)&lt;=IF(AH213=450,450,AH213+9)))</f>
        <v>0</v>
      </c>
    </row>
    <row r="214" spans="1:35" x14ac:dyDescent="0.2">
      <c r="W214" s="17" cm="1">
        <f t="array" ref="W214">SUMPRODUCT(--(IFERROR(HOUR(Flights_2026_09_3033343536373456[entry_hour]),-1)=HOUR(W$212)),--(IFERROR(Flights_2026_09_3033343536373456[nfl],-1)&gt;=IF($V238=450,450,$V238)),--(IFERROR(Flights_2026_09_3033343536373456[nfl],-1)&lt;=IF($V238=450,450,$V238+9)))</f>
        <v>0</v>
      </c>
      <c r="X214" s="17" cm="1">
        <f t="array" ref="X214">SUMPRODUCT(--(IFERROR(HOUR(Flights_2026_09_3033343536373456[entry_hour]),-1)=HOUR(X$212)),--(IFERROR(Flights_2026_09_3033343536373456[nfl],-1)&gt;=IF($V238=450,450,$V238)),--(IFERROR(Flights_2026_09_3033343536373456[nfl],-1)&lt;=IF($V238=450,450,$V238+9)))</f>
        <v>0</v>
      </c>
      <c r="Y214" s="17" cm="1">
        <f t="array" ref="Y214">SUMPRODUCT(--(IFERROR(HOUR(Flights_2026_09_3033343536373456[entry_hour]),-1)=HOUR(Y$212)),--(IFERROR(Flights_2026_09_3033343536373456[nfl],-1)&gt;=IF($V238=450,450,$V238)),--(IFERROR(Flights_2026_09_3033343536373456[nfl],-1)&lt;=IF($V238=450,450,$V238+9)))</f>
        <v>0</v>
      </c>
      <c r="Z214" s="17" cm="1">
        <f t="array" ref="Z214">SUMPRODUCT(--(IFERROR(HOUR(Flights_2026_09_3033343536373456[entry_hour]),-1)=HOUR(Z$212)),--(IFERROR(Flights_2026_09_3033343536373456[nfl],-1)&gt;=IF($V238=450,450,$V238)),--(IFERROR(Flights_2026_09_3033343536373456[nfl],-1)&lt;=IF($V238=450,450,$V238+9)))</f>
        <v>0</v>
      </c>
      <c r="AA214" s="17" cm="1">
        <f t="array" ref="AA214">SUMPRODUCT(--(IFERROR(HOUR(Flights_2026_09_3033343536373456[entry_hour]),-1)=HOUR(AA$212)),--(IFERROR(Flights_2026_09_3033343536373456[nfl],-1)&gt;=IF($V238=450,450,$V238)),--(IFERROR(Flights_2026_09_3033343536373456[nfl],-1)&lt;=IF($V238=450,450,$V238+9)))</f>
        <v>0</v>
      </c>
      <c r="AB214" s="17" cm="1">
        <f t="array" ref="AB214">SUMPRODUCT(--(IFERROR(HOUR(Flights_2026_09_3033343536373456[entry_hour]),-1)=HOUR(AB$212)),--(IFERROR(Flights_2026_09_3033343536373456[nfl],-1)&gt;=IF($V238=450,450,$V238)),--(IFERROR(Flights_2026_09_3033343536373456[nfl],-1)&lt;=IF($V238=450,450,$V238+9)))</f>
        <v>0</v>
      </c>
      <c r="AC214" s="17" cm="1">
        <f t="array" ref="AC214">SUMPRODUCT(--(IFERROR(HOUR(Flights_2026_09_3033343536373456[entry_hour]),-1)=HOUR(AC$212)),--(IFERROR(Flights_2026_09_3033343536373456[nfl],-1)&gt;=IF($V238=450,450,$V238)),--(IFERROR(Flights_2026_09_3033343536373456[nfl],-1)&lt;=IF($V238=450,450,$V238+9)))</f>
        <v>0</v>
      </c>
      <c r="AD214" s="17" cm="1">
        <f t="array" ref="AD214">SUMPRODUCT(--(IFERROR(HOUR(Flights_2026_09_3033343536373456[entry_hour]),-1)=HOUR(AD$212)),--(IFERROR(Flights_2026_09_3033343536373456[nfl],-1)&gt;=IF($V238=450,450,$V238)),--(IFERROR(Flights_2026_09_3033343536373456[nfl],-1)&lt;=IF($V238=450,450,$V238+9)))</f>
        <v>0</v>
      </c>
      <c r="AE214" s="17" cm="1">
        <f t="array" ref="AE214">SUMPRODUCT(--(IFERROR(HOUR(Flights_2026_09_3033343536373456[entry_hour]),-1)=HOUR(AE$212)),--(IFERROR(Flights_2026_09_3033343536373456[nfl],-1)&gt;=IF($V238=450,450,$V238)),--(IFERROR(Flights_2026_09_3033343536373456[nfl],-1)&lt;=IF($V238=450,450,$V238+9)))</f>
        <v>0</v>
      </c>
      <c r="AF214" s="2">
        <v>0.625</v>
      </c>
      <c r="AG214" t="s">
        <v>840</v>
      </c>
      <c r="AH214" s="17">
        <v>240</v>
      </c>
      <c r="AI214" s="17" cm="1">
        <f t="array" ref="AI214">SUMPRODUCT(--(IFERROR(HOUR(Flights_2026_09_3033343536373456[entry_hour]),-1)=HOUR(AF214)),--(IFERROR(Flights_2026_09_3033343536373456[entry_sector],"")=AG214),--(IFERROR(Flights_2026_09_3033343536373456[nfl],-1)&gt;=AH214),--(IFERROR(Flights_2026_09_3033343536373456[nfl],-1)&lt;=IF(AH214=450,450,AH214+9)))</f>
        <v>0</v>
      </c>
    </row>
    <row r="215" spans="1:35" x14ac:dyDescent="0.2">
      <c r="W215" s="17" cm="1">
        <f t="array" ref="W215">SUMPRODUCT(--(IFERROR(HOUR(Flights_2026_09_3033343536373456[entry_hour]),-1)=HOUR(W$212)),--(IFERROR(Flights_2026_09_3033343536373456[nfl],-1)&gt;=IF($V239=450,450,$V239)),--(IFERROR(Flights_2026_09_3033343536373456[nfl],-1)&lt;=IF($V239=450,450,$V239+9)))</f>
        <v>0</v>
      </c>
      <c r="X215" s="17" cm="1">
        <f t="array" ref="X215">SUMPRODUCT(--(IFERROR(HOUR(Flights_2026_09_3033343536373456[entry_hour]),-1)=HOUR(X$212)),--(IFERROR(Flights_2026_09_3033343536373456[nfl],-1)&gt;=IF($V239=450,450,$V239)),--(IFERROR(Flights_2026_09_3033343536373456[nfl],-1)&lt;=IF($V239=450,450,$V239+9)))</f>
        <v>0</v>
      </c>
      <c r="Y215" s="17" cm="1">
        <f t="array" ref="Y215">SUMPRODUCT(--(IFERROR(HOUR(Flights_2026_09_3033343536373456[entry_hour]),-1)=HOUR(Y$212)),--(IFERROR(Flights_2026_09_3033343536373456[nfl],-1)&gt;=IF($V239=450,450,$V239)),--(IFERROR(Flights_2026_09_3033343536373456[nfl],-1)&lt;=IF($V239=450,450,$V239+9)))</f>
        <v>0</v>
      </c>
      <c r="Z215" s="17" cm="1">
        <f t="array" ref="Z215">SUMPRODUCT(--(IFERROR(HOUR(Flights_2026_09_3033343536373456[entry_hour]),-1)=HOUR(Z$212)),--(IFERROR(Flights_2026_09_3033343536373456[nfl],-1)&gt;=IF($V239=450,450,$V239)),--(IFERROR(Flights_2026_09_3033343536373456[nfl],-1)&lt;=IF($V239=450,450,$V239+9)))</f>
        <v>0</v>
      </c>
      <c r="AA215" s="17" cm="1">
        <f t="array" ref="AA215">SUMPRODUCT(--(IFERROR(HOUR(Flights_2026_09_3033343536373456[entry_hour]),-1)=HOUR(AA$212)),--(IFERROR(Flights_2026_09_3033343536373456[nfl],-1)&gt;=IF($V239=450,450,$V239)),--(IFERROR(Flights_2026_09_3033343536373456[nfl],-1)&lt;=IF($V239=450,450,$V239+9)))</f>
        <v>0</v>
      </c>
      <c r="AB215" s="17" cm="1">
        <f t="array" ref="AB215">SUMPRODUCT(--(IFERROR(HOUR(Flights_2026_09_3033343536373456[entry_hour]),-1)=HOUR(AB$212)),--(IFERROR(Flights_2026_09_3033343536373456[nfl],-1)&gt;=IF($V239=450,450,$V239)),--(IFERROR(Flights_2026_09_3033343536373456[nfl],-1)&lt;=IF($V239=450,450,$V239+9)))</f>
        <v>0</v>
      </c>
      <c r="AC215" s="17" cm="1">
        <f t="array" ref="AC215">SUMPRODUCT(--(IFERROR(HOUR(Flights_2026_09_3033343536373456[entry_hour]),-1)=HOUR(AC$212)),--(IFERROR(Flights_2026_09_3033343536373456[nfl],-1)&gt;=IF($V239=450,450,$V239)),--(IFERROR(Flights_2026_09_3033343536373456[nfl],-1)&lt;=IF($V239=450,450,$V239+9)))</f>
        <v>0</v>
      </c>
      <c r="AD215" s="17" cm="1">
        <f t="array" ref="AD215">SUMPRODUCT(--(IFERROR(HOUR(Flights_2026_09_3033343536373456[entry_hour]),-1)=HOUR(AD$212)),--(IFERROR(Flights_2026_09_3033343536373456[nfl],-1)&gt;=IF($V239=450,450,$V239)),--(IFERROR(Flights_2026_09_3033343536373456[nfl],-1)&lt;=IF($V239=450,450,$V239+9)))</f>
        <v>0</v>
      </c>
      <c r="AE215" s="17" cm="1">
        <f t="array" ref="AE215">SUMPRODUCT(--(IFERROR(HOUR(Flights_2026_09_3033343536373456[entry_hour]),-1)=HOUR(AE$212)),--(IFERROR(Flights_2026_09_3033343536373456[nfl],-1)&gt;=IF($V239=450,450,$V239)),--(IFERROR(Flights_2026_09_3033343536373456[nfl],-1)&lt;=IF($V239=450,450,$V239+9)))</f>
        <v>0</v>
      </c>
      <c r="AF215" s="2">
        <v>0.625</v>
      </c>
      <c r="AG215" t="s">
        <v>840</v>
      </c>
      <c r="AH215" s="17">
        <v>250</v>
      </c>
      <c r="AI215" s="17" cm="1">
        <f t="array" ref="AI215">SUMPRODUCT(--(IFERROR(HOUR(Flights_2026_09_3033343536373456[entry_hour]),-1)=HOUR(AF215)),--(IFERROR(Flights_2026_09_3033343536373456[entry_sector],"")=AG215),--(IFERROR(Flights_2026_09_3033343536373456[nfl],-1)&gt;=AH215),--(IFERROR(Flights_2026_09_3033343536373456[nfl],-1)&lt;=IF(AH215=450,450,AH215+9)))</f>
        <v>0</v>
      </c>
    </row>
    <row r="216" spans="1:35" x14ac:dyDescent="0.2">
      <c r="W216" s="17" cm="1">
        <f t="array" ref="W216">SUMPRODUCT(--(IFERROR(HOUR(Flights_2026_09_3033343536373456[entry_hour]),-1)=HOUR(W$212)),--(IFERROR(Flights_2026_09_3033343536373456[nfl],-1)&gt;=IF($V240=450,450,$V240)),--(IFERROR(Flights_2026_09_3033343536373456[nfl],-1)&lt;=IF($V240=450,450,$V240+9)))</f>
        <v>0</v>
      </c>
      <c r="X216" s="17" cm="1">
        <f t="array" ref="X216">SUMPRODUCT(--(IFERROR(HOUR(Flights_2026_09_3033343536373456[entry_hour]),-1)=HOUR(X$212)),--(IFERROR(Flights_2026_09_3033343536373456[nfl],-1)&gt;=IF($V240=450,450,$V240)),--(IFERROR(Flights_2026_09_3033343536373456[nfl],-1)&lt;=IF($V240=450,450,$V240+9)))</f>
        <v>0</v>
      </c>
      <c r="Y216" s="17" cm="1">
        <f t="array" ref="Y216">SUMPRODUCT(--(IFERROR(HOUR(Flights_2026_09_3033343536373456[entry_hour]),-1)=HOUR(Y$212)),--(IFERROR(Flights_2026_09_3033343536373456[nfl],-1)&gt;=IF($V240=450,450,$V240)),--(IFERROR(Flights_2026_09_3033343536373456[nfl],-1)&lt;=IF($V240=450,450,$V240+9)))</f>
        <v>0</v>
      </c>
      <c r="Z216" s="17" cm="1">
        <f t="array" ref="Z216">SUMPRODUCT(--(IFERROR(HOUR(Flights_2026_09_3033343536373456[entry_hour]),-1)=HOUR(Z$212)),--(IFERROR(Flights_2026_09_3033343536373456[nfl],-1)&gt;=IF($V240=450,450,$V240)),--(IFERROR(Flights_2026_09_3033343536373456[nfl],-1)&lt;=IF($V240=450,450,$V240+9)))</f>
        <v>0</v>
      </c>
      <c r="AA216" s="17" cm="1">
        <f t="array" ref="AA216">SUMPRODUCT(--(IFERROR(HOUR(Flights_2026_09_3033343536373456[entry_hour]),-1)=HOUR(AA$212)),--(IFERROR(Flights_2026_09_3033343536373456[nfl],-1)&gt;=IF($V240=450,450,$V240)),--(IFERROR(Flights_2026_09_3033343536373456[nfl],-1)&lt;=IF($V240=450,450,$V240+9)))</f>
        <v>0</v>
      </c>
      <c r="AB216" s="17" cm="1">
        <f t="array" ref="AB216">SUMPRODUCT(--(IFERROR(HOUR(Flights_2026_09_3033343536373456[entry_hour]),-1)=HOUR(AB$212)),--(IFERROR(Flights_2026_09_3033343536373456[nfl],-1)&gt;=IF($V240=450,450,$V240)),--(IFERROR(Flights_2026_09_3033343536373456[nfl],-1)&lt;=IF($V240=450,450,$V240+9)))</f>
        <v>0</v>
      </c>
      <c r="AC216" s="17" cm="1">
        <f t="array" ref="AC216">SUMPRODUCT(--(IFERROR(HOUR(Flights_2026_09_3033343536373456[entry_hour]),-1)=HOUR(AC$212)),--(IFERROR(Flights_2026_09_3033343536373456[nfl],-1)&gt;=IF($V240=450,450,$V240)),--(IFERROR(Flights_2026_09_3033343536373456[nfl],-1)&lt;=IF($V240=450,450,$V240+9)))</f>
        <v>0</v>
      </c>
      <c r="AD216" s="17" cm="1">
        <f t="array" ref="AD216">SUMPRODUCT(--(IFERROR(HOUR(Flights_2026_09_3033343536373456[entry_hour]),-1)=HOUR(AD$212)),--(IFERROR(Flights_2026_09_3033343536373456[nfl],-1)&gt;=IF($V240=450,450,$V240)),--(IFERROR(Flights_2026_09_3033343536373456[nfl],-1)&lt;=IF($V240=450,450,$V240+9)))</f>
        <v>0</v>
      </c>
      <c r="AE216" s="17" cm="1">
        <f t="array" ref="AE216">SUMPRODUCT(--(IFERROR(HOUR(Flights_2026_09_3033343536373456[entry_hour]),-1)=HOUR(AE$212)),--(IFERROR(Flights_2026_09_3033343536373456[nfl],-1)&gt;=IF($V240=450,450,$V240)),--(IFERROR(Flights_2026_09_3033343536373456[nfl],-1)&lt;=IF($V240=450,450,$V240+9)))</f>
        <v>0</v>
      </c>
      <c r="AF216" s="2">
        <v>0.625</v>
      </c>
      <c r="AG216" t="s">
        <v>840</v>
      </c>
      <c r="AH216" s="17">
        <v>260</v>
      </c>
      <c r="AI216" s="17" cm="1">
        <f t="array" ref="AI216">SUMPRODUCT(--(IFERROR(HOUR(Flights_2026_09_3033343536373456[entry_hour]),-1)=HOUR(AF216)),--(IFERROR(Flights_2026_09_3033343536373456[entry_sector],"")=AG216),--(IFERROR(Flights_2026_09_3033343536373456[nfl],-1)&gt;=AH216),--(IFERROR(Flights_2026_09_3033343536373456[nfl],-1)&lt;=IF(AH216=450,450,AH216+9)))</f>
        <v>0</v>
      </c>
    </row>
    <row r="217" spans="1:35" x14ac:dyDescent="0.2">
      <c r="W217" s="17" cm="1">
        <f t="array" ref="W217">SUMPRODUCT(--(IFERROR(HOUR(Flights_2026_09_3033343536373456[entry_hour]),-1)=HOUR(W$212)),--(IFERROR(Flights_2026_09_3033343536373456[nfl],-1)&gt;=IF($V241=450,450,$V241)),--(IFERROR(Flights_2026_09_3033343536373456[nfl],-1)&lt;=IF($V241=450,450,$V241+9)))</f>
        <v>0</v>
      </c>
      <c r="X217" s="17" cm="1">
        <f t="array" ref="X217">SUMPRODUCT(--(IFERROR(HOUR(Flights_2026_09_3033343536373456[entry_hour]),-1)=HOUR(X$212)),--(IFERROR(Flights_2026_09_3033343536373456[nfl],-1)&gt;=IF($V241=450,450,$V241)),--(IFERROR(Flights_2026_09_3033343536373456[nfl],-1)&lt;=IF($V241=450,450,$V241+9)))</f>
        <v>1</v>
      </c>
      <c r="Y217" s="17" cm="1">
        <f t="array" ref="Y217">SUMPRODUCT(--(IFERROR(HOUR(Flights_2026_09_3033343536373456[entry_hour]),-1)=HOUR(Y$212)),--(IFERROR(Flights_2026_09_3033343536373456[nfl],-1)&gt;=IF($V241=450,450,$V241)),--(IFERROR(Flights_2026_09_3033343536373456[nfl],-1)&lt;=IF($V241=450,450,$V241+9)))</f>
        <v>1</v>
      </c>
      <c r="Z217" s="17" cm="1">
        <f t="array" ref="Z217">SUMPRODUCT(--(IFERROR(HOUR(Flights_2026_09_3033343536373456[entry_hour]),-1)=HOUR(Z$212)),--(IFERROR(Flights_2026_09_3033343536373456[nfl],-1)&gt;=IF($V241=450,450,$V241)),--(IFERROR(Flights_2026_09_3033343536373456[nfl],-1)&lt;=IF($V241=450,450,$V241+9)))</f>
        <v>0</v>
      </c>
      <c r="AA217" s="17" cm="1">
        <f t="array" ref="AA217">SUMPRODUCT(--(IFERROR(HOUR(Flights_2026_09_3033343536373456[entry_hour]),-1)=HOUR(AA$212)),--(IFERROR(Flights_2026_09_3033343536373456[nfl],-1)&gt;=IF($V241=450,450,$V241)),--(IFERROR(Flights_2026_09_3033343536373456[nfl],-1)&lt;=IF($V241=450,450,$V241+9)))</f>
        <v>0</v>
      </c>
      <c r="AB217" s="17" cm="1">
        <f t="array" ref="AB217">SUMPRODUCT(--(IFERROR(HOUR(Flights_2026_09_3033343536373456[entry_hour]),-1)=HOUR(AB$212)),--(IFERROR(Flights_2026_09_3033343536373456[nfl],-1)&gt;=IF($V241=450,450,$V241)),--(IFERROR(Flights_2026_09_3033343536373456[nfl],-1)&lt;=IF($V241=450,450,$V241+9)))</f>
        <v>0</v>
      </c>
      <c r="AC217" s="17" cm="1">
        <f t="array" ref="AC217">SUMPRODUCT(--(IFERROR(HOUR(Flights_2026_09_3033343536373456[entry_hour]),-1)=HOUR(AC$212)),--(IFERROR(Flights_2026_09_3033343536373456[nfl],-1)&gt;=IF($V241=450,450,$V241)),--(IFERROR(Flights_2026_09_3033343536373456[nfl],-1)&lt;=IF($V241=450,450,$V241+9)))</f>
        <v>0</v>
      </c>
      <c r="AD217" s="17" cm="1">
        <f t="array" ref="AD217">SUMPRODUCT(--(IFERROR(HOUR(Flights_2026_09_3033343536373456[entry_hour]),-1)=HOUR(AD$212)),--(IFERROR(Flights_2026_09_3033343536373456[nfl],-1)&gt;=IF($V241=450,450,$V241)),--(IFERROR(Flights_2026_09_3033343536373456[nfl],-1)&lt;=IF($V241=450,450,$V241+9)))</f>
        <v>0</v>
      </c>
      <c r="AE217" s="17" cm="1">
        <f t="array" ref="AE217">SUMPRODUCT(--(IFERROR(HOUR(Flights_2026_09_3033343536373456[entry_hour]),-1)=HOUR(AE$212)),--(IFERROR(Flights_2026_09_3033343536373456[nfl],-1)&gt;=IF($V241=450,450,$V241)),--(IFERROR(Flights_2026_09_3033343536373456[nfl],-1)&lt;=IF($V241=450,450,$V241+9)))</f>
        <v>0</v>
      </c>
      <c r="AF217" s="2">
        <v>0.625</v>
      </c>
      <c r="AG217" t="s">
        <v>840</v>
      </c>
      <c r="AH217" s="17">
        <v>270</v>
      </c>
      <c r="AI217" s="17" cm="1">
        <f t="array" ref="AI217">SUMPRODUCT(--(IFERROR(HOUR(Flights_2026_09_3033343536373456[entry_hour]),-1)=HOUR(AF217)),--(IFERROR(Flights_2026_09_3033343536373456[entry_sector],"")=AG217),--(IFERROR(Flights_2026_09_3033343536373456[nfl],-1)&gt;=AH217),--(IFERROR(Flights_2026_09_3033343536373456[nfl],-1)&lt;=IF(AH217=450,450,AH217+9)))</f>
        <v>0</v>
      </c>
    </row>
    <row r="218" spans="1:35" x14ac:dyDescent="0.2">
      <c r="W218" s="17" cm="1">
        <f t="array" ref="W218">SUMPRODUCT(--(IFERROR(HOUR(Flights_2026_09_3033343536373456[entry_hour]),-1)=HOUR(W$212)),--(IFERROR(Flights_2026_09_3033343536373456[nfl],-1)&gt;=IF($V242=450,450,$V242)),--(IFERROR(Flights_2026_09_3033343536373456[nfl],-1)&lt;=IF($V242=450,450,$V242+9)))</f>
        <v>0</v>
      </c>
      <c r="X218" s="17" cm="1">
        <f t="array" ref="X218">SUMPRODUCT(--(IFERROR(HOUR(Flights_2026_09_3033343536373456[entry_hour]),-1)=HOUR(X$212)),--(IFERROR(Flights_2026_09_3033343536373456[nfl],-1)&gt;=IF($V242=450,450,$V242)),--(IFERROR(Flights_2026_09_3033343536373456[nfl],-1)&lt;=IF($V242=450,450,$V242+9)))</f>
        <v>0</v>
      </c>
      <c r="Y218" s="17" cm="1">
        <f t="array" ref="Y218">SUMPRODUCT(--(IFERROR(HOUR(Flights_2026_09_3033343536373456[entry_hour]),-1)=HOUR(Y$212)),--(IFERROR(Flights_2026_09_3033343536373456[nfl],-1)&gt;=IF($V242=450,450,$V242)),--(IFERROR(Flights_2026_09_3033343536373456[nfl],-1)&lt;=IF($V242=450,450,$V242+9)))</f>
        <v>0</v>
      </c>
      <c r="Z218" s="17" cm="1">
        <f t="array" ref="Z218">SUMPRODUCT(--(IFERROR(HOUR(Flights_2026_09_3033343536373456[entry_hour]),-1)=HOUR(Z$212)),--(IFERROR(Flights_2026_09_3033343536373456[nfl],-1)&gt;=IF($V242=450,450,$V242)),--(IFERROR(Flights_2026_09_3033343536373456[nfl],-1)&lt;=IF($V242=450,450,$V242+9)))</f>
        <v>0</v>
      </c>
      <c r="AA218" s="17" cm="1">
        <f t="array" ref="AA218">SUMPRODUCT(--(IFERROR(HOUR(Flights_2026_09_3033343536373456[entry_hour]),-1)=HOUR(AA$212)),--(IFERROR(Flights_2026_09_3033343536373456[nfl],-1)&gt;=IF($V242=450,450,$V242)),--(IFERROR(Flights_2026_09_3033343536373456[nfl],-1)&lt;=IF($V242=450,450,$V242+9)))</f>
        <v>0</v>
      </c>
      <c r="AB218" s="17" cm="1">
        <f t="array" ref="AB218">SUMPRODUCT(--(IFERROR(HOUR(Flights_2026_09_3033343536373456[entry_hour]),-1)=HOUR(AB$212)),--(IFERROR(Flights_2026_09_3033343536373456[nfl],-1)&gt;=IF($V242=450,450,$V242)),--(IFERROR(Flights_2026_09_3033343536373456[nfl],-1)&lt;=IF($V242=450,450,$V242+9)))</f>
        <v>0</v>
      </c>
      <c r="AC218" s="17" cm="1">
        <f t="array" ref="AC218">SUMPRODUCT(--(IFERROR(HOUR(Flights_2026_09_3033343536373456[entry_hour]),-1)=HOUR(AC$212)),--(IFERROR(Flights_2026_09_3033343536373456[nfl],-1)&gt;=IF($V242=450,450,$V242)),--(IFERROR(Flights_2026_09_3033343536373456[nfl],-1)&lt;=IF($V242=450,450,$V242+9)))</f>
        <v>0</v>
      </c>
      <c r="AD218" s="17" cm="1">
        <f t="array" ref="AD218">SUMPRODUCT(--(IFERROR(HOUR(Flights_2026_09_3033343536373456[entry_hour]),-1)=HOUR(AD$212)),--(IFERROR(Flights_2026_09_3033343536373456[nfl],-1)&gt;=IF($V242=450,450,$V242)),--(IFERROR(Flights_2026_09_3033343536373456[nfl],-1)&lt;=IF($V242=450,450,$V242+9)))</f>
        <v>0</v>
      </c>
      <c r="AE218" s="17" cm="1">
        <f t="array" ref="AE218">SUMPRODUCT(--(IFERROR(HOUR(Flights_2026_09_3033343536373456[entry_hour]),-1)=HOUR(AE$212)),--(IFERROR(Flights_2026_09_3033343536373456[nfl],-1)&gt;=IF($V242=450,450,$V242)),--(IFERROR(Flights_2026_09_3033343536373456[nfl],-1)&lt;=IF($V242=450,450,$V242+9)))</f>
        <v>0</v>
      </c>
      <c r="AF218" s="2">
        <v>0.625</v>
      </c>
      <c r="AG218" t="s">
        <v>840</v>
      </c>
      <c r="AH218" s="17">
        <v>280</v>
      </c>
      <c r="AI218" s="17" cm="1">
        <f t="array" ref="AI218">SUMPRODUCT(--(IFERROR(HOUR(Flights_2026_09_3033343536373456[entry_hour]),-1)=HOUR(AF218)),--(IFERROR(Flights_2026_09_3033343536373456[entry_sector],"")=AG218),--(IFERROR(Flights_2026_09_3033343536373456[nfl],-1)&gt;=AH218),--(IFERROR(Flights_2026_09_3033343536373456[nfl],-1)&lt;=IF(AH218=450,450,AH218+9)))</f>
        <v>0</v>
      </c>
    </row>
    <row r="219" spans="1:35" x14ac:dyDescent="0.2">
      <c r="W219" s="17" cm="1">
        <f t="array" ref="W219">SUMPRODUCT(--(IFERROR(HOUR(Flights_2026_09_3033343536373456[entry_hour]),-1)=HOUR(W$212)),--(IFERROR(Flights_2026_09_3033343536373456[nfl],-1)&gt;=IF($V243=450,450,$V243)),--(IFERROR(Flights_2026_09_3033343536373456[nfl],-1)&lt;=IF($V243=450,450,$V243+9)))</f>
        <v>0</v>
      </c>
      <c r="X219" s="17" cm="1">
        <f t="array" ref="X219">SUMPRODUCT(--(IFERROR(HOUR(Flights_2026_09_3033343536373456[entry_hour]),-1)=HOUR(X$212)),--(IFERROR(Flights_2026_09_3033343536373456[nfl],-1)&gt;=IF($V243=450,450,$V243)),--(IFERROR(Flights_2026_09_3033343536373456[nfl],-1)&lt;=IF($V243=450,450,$V243+9)))</f>
        <v>1</v>
      </c>
      <c r="Y219" s="17" cm="1">
        <f t="array" ref="Y219">SUMPRODUCT(--(IFERROR(HOUR(Flights_2026_09_3033343536373456[entry_hour]),-1)=HOUR(Y$212)),--(IFERROR(Flights_2026_09_3033343536373456[nfl],-1)&gt;=IF($V243=450,450,$V243)),--(IFERROR(Flights_2026_09_3033343536373456[nfl],-1)&lt;=IF($V243=450,450,$V243+9)))</f>
        <v>0</v>
      </c>
      <c r="Z219" s="17" cm="1">
        <f t="array" ref="Z219">SUMPRODUCT(--(IFERROR(HOUR(Flights_2026_09_3033343536373456[entry_hour]),-1)=HOUR(Z$212)),--(IFERROR(Flights_2026_09_3033343536373456[nfl],-1)&gt;=IF($V243=450,450,$V243)),--(IFERROR(Flights_2026_09_3033343536373456[nfl],-1)&lt;=IF($V243=450,450,$V243+9)))</f>
        <v>1</v>
      </c>
      <c r="AA219" s="17" cm="1">
        <f t="array" ref="AA219">SUMPRODUCT(--(IFERROR(HOUR(Flights_2026_09_3033343536373456[entry_hour]),-1)=HOUR(AA$212)),--(IFERROR(Flights_2026_09_3033343536373456[nfl],-1)&gt;=IF($V243=450,450,$V243)),--(IFERROR(Flights_2026_09_3033343536373456[nfl],-1)&lt;=IF($V243=450,450,$V243+9)))</f>
        <v>0</v>
      </c>
      <c r="AB219" s="17" cm="1">
        <f t="array" ref="AB219">SUMPRODUCT(--(IFERROR(HOUR(Flights_2026_09_3033343536373456[entry_hour]),-1)=HOUR(AB$212)),--(IFERROR(Flights_2026_09_3033343536373456[nfl],-1)&gt;=IF($V243=450,450,$V243)),--(IFERROR(Flights_2026_09_3033343536373456[nfl],-1)&lt;=IF($V243=450,450,$V243+9)))</f>
        <v>0</v>
      </c>
      <c r="AC219" s="17" cm="1">
        <f t="array" ref="AC219">SUMPRODUCT(--(IFERROR(HOUR(Flights_2026_09_3033343536373456[entry_hour]),-1)=HOUR(AC$212)),--(IFERROR(Flights_2026_09_3033343536373456[nfl],-1)&gt;=IF($V243=450,450,$V243)),--(IFERROR(Flights_2026_09_3033343536373456[nfl],-1)&lt;=IF($V243=450,450,$V243+9)))</f>
        <v>2</v>
      </c>
      <c r="AD219" s="17" cm="1">
        <f t="array" ref="AD219">SUMPRODUCT(--(IFERROR(HOUR(Flights_2026_09_3033343536373456[entry_hour]),-1)=HOUR(AD$212)),--(IFERROR(Flights_2026_09_3033343536373456[nfl],-1)&gt;=IF($V243=450,450,$V243)),--(IFERROR(Flights_2026_09_3033343536373456[nfl],-1)&lt;=IF($V243=450,450,$V243+9)))</f>
        <v>0</v>
      </c>
      <c r="AE219" s="17" cm="1">
        <f t="array" ref="AE219">SUMPRODUCT(--(IFERROR(HOUR(Flights_2026_09_3033343536373456[entry_hour]),-1)=HOUR(AE$212)),--(IFERROR(Flights_2026_09_3033343536373456[nfl],-1)&gt;=IF($V243=450,450,$V243)),--(IFERROR(Flights_2026_09_3033343536373456[nfl],-1)&lt;=IF($V243=450,450,$V243+9)))</f>
        <v>1</v>
      </c>
      <c r="AF219" s="2">
        <v>0.625</v>
      </c>
      <c r="AG219" t="s">
        <v>840</v>
      </c>
      <c r="AH219" s="17">
        <v>290</v>
      </c>
      <c r="AI219" s="17" cm="1">
        <f t="array" ref="AI219">SUMPRODUCT(--(IFERROR(HOUR(Flights_2026_09_3033343536373456[entry_hour]),-1)=HOUR(AF219)),--(IFERROR(Flights_2026_09_3033343536373456[entry_sector],"")=AG219),--(IFERROR(Flights_2026_09_3033343536373456[nfl],-1)&gt;=AH219),--(IFERROR(Flights_2026_09_3033343536373456[nfl],-1)&lt;=IF(AH219=450,450,AH219+9)))</f>
        <v>0</v>
      </c>
    </row>
    <row r="220" spans="1:35" x14ac:dyDescent="0.2">
      <c r="W220" s="17" cm="1">
        <f t="array" ref="W220">SUMPRODUCT(--(IFERROR(HOUR(Flights_2026_09_3033343536373456[entry_hour]),-1)=HOUR(W$212)),--(IFERROR(Flights_2026_09_3033343536373456[nfl],-1)&gt;=IF($V244=450,450,$V244)),--(IFERROR(Flights_2026_09_3033343536373456[nfl],-1)&lt;=IF($V244=450,450,$V244+9)))</f>
        <v>0</v>
      </c>
      <c r="X220" s="17" cm="1">
        <f t="array" ref="X220">SUMPRODUCT(--(IFERROR(HOUR(Flights_2026_09_3033343536373456[entry_hour]),-1)=HOUR(X$212)),--(IFERROR(Flights_2026_09_3033343536373456[nfl],-1)&gt;=IF($V244=450,450,$V244)),--(IFERROR(Flights_2026_09_3033343536373456[nfl],-1)&lt;=IF($V244=450,450,$V244+9)))</f>
        <v>0</v>
      </c>
      <c r="Y220" s="17" cm="1">
        <f t="array" ref="Y220">SUMPRODUCT(--(IFERROR(HOUR(Flights_2026_09_3033343536373456[entry_hour]),-1)=HOUR(Y$212)),--(IFERROR(Flights_2026_09_3033343536373456[nfl],-1)&gt;=IF($V244=450,450,$V244)),--(IFERROR(Flights_2026_09_3033343536373456[nfl],-1)&lt;=IF($V244=450,450,$V244+9)))</f>
        <v>0</v>
      </c>
      <c r="Z220" s="17" cm="1">
        <f t="array" ref="Z220">SUMPRODUCT(--(IFERROR(HOUR(Flights_2026_09_3033343536373456[entry_hour]),-1)=HOUR(Z$212)),--(IFERROR(Flights_2026_09_3033343536373456[nfl],-1)&gt;=IF($V244=450,450,$V244)),--(IFERROR(Flights_2026_09_3033343536373456[nfl],-1)&lt;=IF($V244=450,450,$V244+9)))</f>
        <v>0</v>
      </c>
      <c r="AA220" s="17" cm="1">
        <f t="array" ref="AA220">SUMPRODUCT(--(IFERROR(HOUR(Flights_2026_09_3033343536373456[entry_hour]),-1)=HOUR(AA$212)),--(IFERROR(Flights_2026_09_3033343536373456[nfl],-1)&gt;=IF($V244=450,450,$V244)),--(IFERROR(Flights_2026_09_3033343536373456[nfl],-1)&lt;=IF($V244=450,450,$V244+9)))</f>
        <v>0</v>
      </c>
      <c r="AB220" s="17" cm="1">
        <f t="array" ref="AB220">SUMPRODUCT(--(IFERROR(HOUR(Flights_2026_09_3033343536373456[entry_hour]),-1)=HOUR(AB$212)),--(IFERROR(Flights_2026_09_3033343536373456[nfl],-1)&gt;=IF($V244=450,450,$V244)),--(IFERROR(Flights_2026_09_3033343536373456[nfl],-1)&lt;=IF($V244=450,450,$V244+9)))</f>
        <v>0</v>
      </c>
      <c r="AC220" s="17" cm="1">
        <f t="array" ref="AC220">SUMPRODUCT(--(IFERROR(HOUR(Flights_2026_09_3033343536373456[entry_hour]),-1)=HOUR(AC$212)),--(IFERROR(Flights_2026_09_3033343536373456[nfl],-1)&gt;=IF($V244=450,450,$V244)),--(IFERROR(Flights_2026_09_3033343536373456[nfl],-1)&lt;=IF($V244=450,450,$V244+9)))</f>
        <v>2</v>
      </c>
      <c r="AD220" s="17" cm="1">
        <f t="array" ref="AD220">SUMPRODUCT(--(IFERROR(HOUR(Flights_2026_09_3033343536373456[entry_hour]),-1)=HOUR(AD$212)),--(IFERROR(Flights_2026_09_3033343536373456[nfl],-1)&gt;=IF($V244=450,450,$V244)),--(IFERROR(Flights_2026_09_3033343536373456[nfl],-1)&lt;=IF($V244=450,450,$V244+9)))</f>
        <v>1</v>
      </c>
      <c r="AE220" s="17" cm="1">
        <f t="array" ref="AE220">SUMPRODUCT(--(IFERROR(HOUR(Flights_2026_09_3033343536373456[entry_hour]),-1)=HOUR(AE$212)),--(IFERROR(Flights_2026_09_3033343536373456[nfl],-1)&gt;=IF($V244=450,450,$V244)),--(IFERROR(Flights_2026_09_3033343536373456[nfl],-1)&lt;=IF($V244=450,450,$V244+9)))</f>
        <v>0</v>
      </c>
      <c r="AF220" s="2">
        <v>0.625</v>
      </c>
      <c r="AG220" t="s">
        <v>840</v>
      </c>
      <c r="AH220" s="17">
        <v>300</v>
      </c>
      <c r="AI220" s="17" cm="1">
        <f t="array" ref="AI220">SUMPRODUCT(--(IFERROR(HOUR(Flights_2026_09_3033343536373456[entry_hour]),-1)=HOUR(AF220)),--(IFERROR(Flights_2026_09_3033343536373456[entry_sector],"")=AG220),--(IFERROR(Flights_2026_09_3033343536373456[nfl],-1)&gt;=AH220),--(IFERROR(Flights_2026_09_3033343536373456[nfl],-1)&lt;=IF(AH220=450,450,AH220+9)))</f>
        <v>0</v>
      </c>
    </row>
    <row r="221" spans="1:35" x14ac:dyDescent="0.2">
      <c r="A221" s="3" t="s">
        <v>989</v>
      </c>
      <c r="B221" s="3" t="s">
        <v>743</v>
      </c>
      <c r="C221" s="3" t="s">
        <v>987</v>
      </c>
      <c r="D221" s="3" t="s">
        <v>744</v>
      </c>
      <c r="E221" s="3" t="s">
        <v>933</v>
      </c>
      <c r="F221" s="3" t="s">
        <v>745</v>
      </c>
      <c r="G221" s="3" t="s">
        <v>840</v>
      </c>
      <c r="H221" s="3" t="s">
        <v>747</v>
      </c>
      <c r="I221" s="3" t="s">
        <v>988</v>
      </c>
      <c r="W221" s="17" cm="1">
        <f t="array" ref="W221">SUMPRODUCT(--(IFERROR(HOUR(Flights_2026_09_3033343536373456[entry_hour]),-1)=HOUR(W$212)),--(IFERROR(Flights_2026_09_3033343536373456[nfl],-1)&gt;=IF($V245=450,450,$V245)),--(IFERROR(Flights_2026_09_3033343536373456[nfl],-1)&lt;=IF($V245=450,450,$V245+9)))</f>
        <v>2</v>
      </c>
      <c r="X221" s="17" cm="1">
        <f t="array" ref="X221">SUMPRODUCT(--(IFERROR(HOUR(Flights_2026_09_3033343536373456[entry_hour]),-1)=HOUR(X$212)),--(IFERROR(Flights_2026_09_3033343536373456[nfl],-1)&gt;=IF($V245=450,450,$V245)),--(IFERROR(Flights_2026_09_3033343536373456[nfl],-1)&lt;=IF($V245=450,450,$V245+9)))</f>
        <v>1</v>
      </c>
      <c r="Y221" s="17" cm="1">
        <f t="array" ref="Y221">SUMPRODUCT(--(IFERROR(HOUR(Flights_2026_09_3033343536373456[entry_hour]),-1)=HOUR(Y$212)),--(IFERROR(Flights_2026_09_3033343536373456[nfl],-1)&gt;=IF($V245=450,450,$V245)),--(IFERROR(Flights_2026_09_3033343536373456[nfl],-1)&lt;=IF($V245=450,450,$V245+9)))</f>
        <v>2</v>
      </c>
      <c r="Z221" s="17" cm="1">
        <f t="array" ref="Z221">SUMPRODUCT(--(IFERROR(HOUR(Flights_2026_09_3033343536373456[entry_hour]),-1)=HOUR(Z$212)),--(IFERROR(Flights_2026_09_3033343536373456[nfl],-1)&gt;=IF($V245=450,450,$V245)),--(IFERROR(Flights_2026_09_3033343536373456[nfl],-1)&lt;=IF($V245=450,450,$V245+9)))</f>
        <v>4</v>
      </c>
      <c r="AA221" s="17" cm="1">
        <f t="array" ref="AA221">SUMPRODUCT(--(IFERROR(HOUR(Flights_2026_09_3033343536373456[entry_hour]),-1)=HOUR(AA$212)),--(IFERROR(Flights_2026_09_3033343536373456[nfl],-1)&gt;=IF($V245=450,450,$V245)),--(IFERROR(Flights_2026_09_3033343536373456[nfl],-1)&lt;=IF($V245=450,450,$V245+9)))</f>
        <v>3</v>
      </c>
      <c r="AB221" s="17" cm="1">
        <f t="array" ref="AB221">SUMPRODUCT(--(IFERROR(HOUR(Flights_2026_09_3033343536373456[entry_hour]),-1)=HOUR(AB$212)),--(IFERROR(Flights_2026_09_3033343536373456[nfl],-1)&gt;=IF($V245=450,450,$V245)),--(IFERROR(Flights_2026_09_3033343536373456[nfl],-1)&lt;=IF($V245=450,450,$V245+9)))</f>
        <v>4</v>
      </c>
      <c r="AC221" s="17" cm="1">
        <f t="array" ref="AC221">SUMPRODUCT(--(IFERROR(HOUR(Flights_2026_09_3033343536373456[entry_hour]),-1)=HOUR(AC$212)),--(IFERROR(Flights_2026_09_3033343536373456[nfl],-1)&gt;=IF($V245=450,450,$V245)),--(IFERROR(Flights_2026_09_3033343536373456[nfl],-1)&lt;=IF($V245=450,450,$V245+9)))</f>
        <v>5</v>
      </c>
      <c r="AD221" s="17" cm="1">
        <f t="array" ref="AD221">SUMPRODUCT(--(IFERROR(HOUR(Flights_2026_09_3033343536373456[entry_hour]),-1)=HOUR(AD$212)),--(IFERROR(Flights_2026_09_3033343536373456[nfl],-1)&gt;=IF($V245=450,450,$V245)),--(IFERROR(Flights_2026_09_3033343536373456[nfl],-1)&lt;=IF($V245=450,450,$V245+9)))</f>
        <v>2</v>
      </c>
      <c r="AE221" s="17" cm="1">
        <f t="array" ref="AE221">SUMPRODUCT(--(IFERROR(HOUR(Flights_2026_09_3033343536373456[entry_hour]),-1)=HOUR(AE$212)),--(IFERROR(Flights_2026_09_3033343536373456[nfl],-1)&gt;=IF($V245=450,450,$V245)),--(IFERROR(Flights_2026_09_3033343536373456[nfl],-1)&lt;=IF($V245=450,450,$V245+9)))</f>
        <v>1</v>
      </c>
      <c r="AF221" s="2">
        <v>0.625</v>
      </c>
      <c r="AG221" t="s">
        <v>840</v>
      </c>
      <c r="AH221" s="17">
        <v>310</v>
      </c>
      <c r="AI221" s="17" cm="1">
        <f t="array" ref="AI221">SUMPRODUCT(--(IFERROR(HOUR(Flights_2026_09_3033343536373456[entry_hour]),-1)=HOUR(AF221)),--(IFERROR(Flights_2026_09_3033343536373456[entry_sector],"")=AG221),--(IFERROR(Flights_2026_09_3033343536373456[nfl],-1)&gt;=AH221),--(IFERROR(Flights_2026_09_3033343536373456[nfl],-1)&lt;=IF(AH221=450,450,AH221+9)))</f>
        <v>0</v>
      </c>
    </row>
    <row r="222" spans="1:35" x14ac:dyDescent="0.2">
      <c r="A222" s="4">
        <v>0.58333333333333337</v>
      </c>
      <c r="B222" s="28" cm="1">
        <f t="array" ref="B222">_xlfn.LET(_xlpm.h,HOUR($A222),_xlpm.s,B$221,_xlpm.hrs,IFERROR(HOUR(Flights_2026_09_3033343536373456[entry_hour]),-1),_xlpm.sectors,IF(_xlpm.s="Sector 4",_xlfn.XLOOKUP(Flights_2026_09_3033343536373456[adep],Tabla42[ADEP],Tabla42[Sector_4],""),Flights_2026_09_3033343536373456[entry_sector]),SUMPRODUCT(--(_xlpm.hrs=_xlpm.h),--(_xlpm.sectors=_xlpm.s)))</f>
        <v>0</v>
      </c>
      <c r="C222" s="28" cm="1">
        <f t="array" ref="C222">_xlfn.LET(_xlpm.h,HOUR($A222),_xlpm.s,C$221,_xlpm.hrs,IFERROR(HOUR(Flights_2026_09_3033343536373456[entry_hour]),-1),_xlpm.sectors,IF(_xlpm.s="Sector 4",_xlfn.XLOOKUP(Flights_2026_09_3033343536373456[adep],Tabla42[ADEP],Tabla42[Sector_4],""),Flights_2026_09_3033343536373456[entry_sector]),SUMPRODUCT(--(_xlpm.hrs=_xlpm.h),--(_xlpm.sectors=_xlpm.s)))</f>
        <v>0</v>
      </c>
      <c r="D222" s="28" cm="1">
        <f t="array" ref="D222">_xlfn.LET(_xlpm.h,HOUR($A222),_xlpm.s,D$221,_xlpm.hrs,IFERROR(HOUR(Flights_2026_09_3033343536373456[entry_hour]),-1),_xlpm.sectors,IF(_xlpm.s="Sector 4",_xlfn.XLOOKUP(Flights_2026_09_3033343536373456[adep],Tabla42[ADEP],Tabla42[Sector_4],""),Flights_2026_09_3033343536373456[entry_sector]),SUMPRODUCT(--(_xlpm.hrs=_xlpm.h),--(_xlpm.sectors=_xlpm.s)))</f>
        <v>5</v>
      </c>
      <c r="E222" s="28" cm="1">
        <f t="array" ref="E222">_xlfn.LET(_xlpm.h,HOUR($A222),_xlpm.s,E$221,_xlpm.hrs,IFERROR(HOUR(Flights_2026_09_3033343536373456[entry_hour]),-1),_xlpm.sectors,IF(_xlpm.s="Sector 4",_xlfn.XLOOKUP(Flights_2026_09_3033343536373456[adep],Tabla42[ADEP],Tabla42[Sector_4],""),Flights_2026_09_3033343536373456[entry_sector]),SUMPRODUCT(--(_xlpm.hrs=_xlpm.h),--(_xlpm.sectors=_xlpm.s)))</f>
        <v>10</v>
      </c>
      <c r="F222" s="28" cm="1">
        <f t="array" ref="F222">_xlfn.LET(_xlpm.h,HOUR($A222),_xlpm.s,F$221,_xlpm.hrs,IFERROR(HOUR(Flights_2026_09_3033343536373456[entry_hour]),-1),_xlpm.sectors,IF(_xlpm.s="Sector 4",_xlfn.XLOOKUP(Flights_2026_09_3033343536373456[adep],Tabla42[ADEP],Tabla42[Sector_4],""),Flights_2026_09_3033343536373456[entry_sector]),SUMPRODUCT(--(_xlpm.hrs=_xlpm.h),--(_xlpm.sectors=_xlpm.s)))</f>
        <v>9</v>
      </c>
      <c r="G222" s="28" cm="1">
        <f t="array" ref="G222">_xlfn.LET(_xlpm.h,HOUR($A222),_xlpm.s,G$221,_xlpm.hrs,IFERROR(HOUR(Flights_2026_09_3033343536373456[entry_hour]),-1),_xlpm.sectors,IF(_xlpm.s="Sector 4",_xlfn.XLOOKUP(Flights_2026_09_3033343536373456[adep],Tabla42[ADEP],Tabla42[Sector_4],""),Flights_2026_09_3033343536373456[entry_sector]),SUMPRODUCT(--(_xlpm.hrs=_xlpm.h),--(_xlpm.sectors=_xlpm.s)))</f>
        <v>1</v>
      </c>
      <c r="H222" s="17" cm="1">
        <f t="array" ref="H222">_xlfn.LET(_xlpm.h,HOUR($A222),_xlpm.s,H$221,_xlpm.hrs,IFERROR(HOUR(Flights_2026_09_3033343536373456[entry_hour]),-1),_xlpm.sectors,IF(_xlpm.s="Sector 4",_xlfn.XLOOKUP(Flights_2026_09_3033343536373456[adep],Tabla42[ADEP],Tabla42[Sector_4],""),Flights_2026_09_3033343536373456[entry_sector]),SUMPRODUCT(--(_xlpm.hrs=_xlpm.h),--(_xlpm.sectors=_xlpm.s)))</f>
        <v>1</v>
      </c>
      <c r="I222" s="17">
        <f t="shared" ref="I222:I230" si="1">SUM(B222:H222)</f>
        <v>26</v>
      </c>
      <c r="W222" s="17" cm="1">
        <f t="array" ref="W222">SUMPRODUCT(--(IFERROR(HOUR(Flights_2026_09_3033343536373456[entry_hour]),-1)=HOUR(W$212)),--(IFERROR(Flights_2026_09_3033343536373456[nfl],-1)&gt;=IF($V246=450,450,$V246)),--(IFERROR(Flights_2026_09_3033343536373456[nfl],-1)&lt;=IF($V246=450,450,$V246+9)))</f>
        <v>2</v>
      </c>
      <c r="X222" s="17" cm="1">
        <f t="array" ref="X222">SUMPRODUCT(--(IFERROR(HOUR(Flights_2026_09_3033343536373456[entry_hour]),-1)=HOUR(X$212)),--(IFERROR(Flights_2026_09_3033343536373456[nfl],-1)&gt;=IF($V246=450,450,$V246)),--(IFERROR(Flights_2026_09_3033343536373456[nfl],-1)&lt;=IF($V246=450,450,$V246+9)))</f>
        <v>1</v>
      </c>
      <c r="Y222" s="17" cm="1">
        <f t="array" ref="Y222">SUMPRODUCT(--(IFERROR(HOUR(Flights_2026_09_3033343536373456[entry_hour]),-1)=HOUR(Y$212)),--(IFERROR(Flights_2026_09_3033343536373456[nfl],-1)&gt;=IF($V246=450,450,$V246)),--(IFERROR(Flights_2026_09_3033343536373456[nfl],-1)&lt;=IF($V246=450,450,$V246+9)))</f>
        <v>0</v>
      </c>
      <c r="Z222" s="17" cm="1">
        <f t="array" ref="Z222">SUMPRODUCT(--(IFERROR(HOUR(Flights_2026_09_3033343536373456[entry_hour]),-1)=HOUR(Z$212)),--(IFERROR(Flights_2026_09_3033343536373456[nfl],-1)&gt;=IF($V246=450,450,$V246)),--(IFERROR(Flights_2026_09_3033343536373456[nfl],-1)&lt;=IF($V246=450,450,$V246+9)))</f>
        <v>1</v>
      </c>
      <c r="AA222" s="17" cm="1">
        <f t="array" ref="AA222">SUMPRODUCT(--(IFERROR(HOUR(Flights_2026_09_3033343536373456[entry_hour]),-1)=HOUR(AA$212)),--(IFERROR(Flights_2026_09_3033343536373456[nfl],-1)&gt;=IF($V246=450,450,$V246)),--(IFERROR(Flights_2026_09_3033343536373456[nfl],-1)&lt;=IF($V246=450,450,$V246+9)))</f>
        <v>1</v>
      </c>
      <c r="AB222" s="17" cm="1">
        <f t="array" ref="AB222">SUMPRODUCT(--(IFERROR(HOUR(Flights_2026_09_3033343536373456[entry_hour]),-1)=HOUR(AB$212)),--(IFERROR(Flights_2026_09_3033343536373456[nfl],-1)&gt;=IF($V246=450,450,$V246)),--(IFERROR(Flights_2026_09_3033343536373456[nfl],-1)&lt;=IF($V246=450,450,$V246+9)))</f>
        <v>2</v>
      </c>
      <c r="AC222" s="17" cm="1">
        <f t="array" ref="AC222">SUMPRODUCT(--(IFERROR(HOUR(Flights_2026_09_3033343536373456[entry_hour]),-1)=HOUR(AC$212)),--(IFERROR(Flights_2026_09_3033343536373456[nfl],-1)&gt;=IF($V246=450,450,$V246)),--(IFERROR(Flights_2026_09_3033343536373456[nfl],-1)&lt;=IF($V246=450,450,$V246+9)))</f>
        <v>1</v>
      </c>
      <c r="AD222" s="17" cm="1">
        <f t="array" ref="AD222">SUMPRODUCT(--(IFERROR(HOUR(Flights_2026_09_3033343536373456[entry_hour]),-1)=HOUR(AD$212)),--(IFERROR(Flights_2026_09_3033343536373456[nfl],-1)&gt;=IF($V246=450,450,$V246)),--(IFERROR(Flights_2026_09_3033343536373456[nfl],-1)&lt;=IF($V246=450,450,$V246+9)))</f>
        <v>0</v>
      </c>
      <c r="AE222" s="17" cm="1">
        <f t="array" ref="AE222">SUMPRODUCT(--(IFERROR(HOUR(Flights_2026_09_3033343536373456[entry_hour]),-1)=HOUR(AE$212)),--(IFERROR(Flights_2026_09_3033343536373456[nfl],-1)&gt;=IF($V246=450,450,$V246)),--(IFERROR(Flights_2026_09_3033343536373456[nfl],-1)&lt;=IF($V246=450,450,$V246+9)))</f>
        <v>0</v>
      </c>
      <c r="AF222" s="2">
        <v>0.625</v>
      </c>
      <c r="AG222" t="s">
        <v>840</v>
      </c>
      <c r="AH222" s="17">
        <v>320</v>
      </c>
      <c r="AI222" s="17" cm="1">
        <f t="array" ref="AI222">SUMPRODUCT(--(IFERROR(HOUR(Flights_2026_09_3033343536373456[entry_hour]),-1)=HOUR(AF222)),--(IFERROR(Flights_2026_09_3033343536373456[entry_sector],"")=AG222),--(IFERROR(Flights_2026_09_3033343536373456[nfl],-1)&gt;=AH222),--(IFERROR(Flights_2026_09_3033343536373456[nfl],-1)&lt;=IF(AH222=450,450,AH222+9)))</f>
        <v>0</v>
      </c>
    </row>
    <row r="223" spans="1:35" x14ac:dyDescent="0.2">
      <c r="A223" s="4">
        <v>0.625</v>
      </c>
      <c r="B223" s="28" cm="1">
        <f t="array" ref="B223">_xlfn.LET(_xlpm.h,HOUR($A223),_xlpm.s,B$221,_xlpm.hrs,IFERROR(HOUR(Flights_2026_09_3033343536373456[entry_hour]),-1),_xlpm.sectors,IF(_xlpm.s="Sector 4",_xlfn.XLOOKUP(Flights_2026_09_3033343536373456[adep],Tabla42[ADEP],Tabla42[Sector_4],""),Flights_2026_09_3033343536373456[entry_sector]),SUMPRODUCT(--(_xlpm.hrs=_xlpm.h),--(_xlpm.sectors=_xlpm.s)))</f>
        <v>1</v>
      </c>
      <c r="C223" s="28" cm="1">
        <f t="array" ref="C223">_xlfn.LET(_xlpm.h,HOUR($A223),_xlpm.s,C$221,_xlpm.hrs,IFERROR(HOUR(Flights_2026_09_3033343536373456[entry_hour]),-1),_xlpm.sectors,IF(_xlpm.s="Sector 4",_xlfn.XLOOKUP(Flights_2026_09_3033343536373456[adep],Tabla42[ADEP],Tabla42[Sector_4],""),Flights_2026_09_3033343536373456[entry_sector]),SUMPRODUCT(--(_xlpm.hrs=_xlpm.h),--(_xlpm.sectors=_xlpm.s)))</f>
        <v>0</v>
      </c>
      <c r="D223" s="28" cm="1">
        <f t="array" ref="D223">_xlfn.LET(_xlpm.h,HOUR($A223),_xlpm.s,D$221,_xlpm.hrs,IFERROR(HOUR(Flights_2026_09_3033343536373456[entry_hour]),-1),_xlpm.sectors,IF(_xlpm.s="Sector 4",_xlfn.XLOOKUP(Flights_2026_09_3033343536373456[adep],Tabla42[ADEP],Tabla42[Sector_4],""),Flights_2026_09_3033343536373456[entry_sector]),SUMPRODUCT(--(_xlpm.hrs=_xlpm.h),--(_xlpm.sectors=_xlpm.s)))</f>
        <v>8</v>
      </c>
      <c r="E223" s="28" cm="1">
        <f t="array" ref="E223">_xlfn.LET(_xlpm.h,HOUR($A223),_xlpm.s,E$221,_xlpm.hrs,IFERROR(HOUR(Flights_2026_09_3033343536373456[entry_hour]),-1),_xlpm.sectors,IF(_xlpm.s="Sector 4",_xlfn.XLOOKUP(Flights_2026_09_3033343536373456[adep],Tabla42[ADEP],Tabla42[Sector_4],""),Flights_2026_09_3033343536373456[entry_sector]),SUMPRODUCT(--(_xlpm.hrs=_xlpm.h),--(_xlpm.sectors=_xlpm.s)))</f>
        <v>8</v>
      </c>
      <c r="F223" s="28" cm="1">
        <f t="array" ref="F223">_xlfn.LET(_xlpm.h,HOUR($A223),_xlpm.s,F$221,_xlpm.hrs,IFERROR(HOUR(Flights_2026_09_3033343536373456[entry_hour]),-1),_xlpm.sectors,IF(_xlpm.s="Sector 4",_xlfn.XLOOKUP(Flights_2026_09_3033343536373456[adep],Tabla42[ADEP],Tabla42[Sector_4],""),Flights_2026_09_3033343536373456[entry_sector]),SUMPRODUCT(--(_xlpm.hrs=_xlpm.h),--(_xlpm.sectors=_xlpm.s)))</f>
        <v>3</v>
      </c>
      <c r="G223" s="28" cm="1">
        <f t="array" ref="G223">_xlfn.LET(_xlpm.h,HOUR($A223),_xlpm.s,G$221,_xlpm.hrs,IFERROR(HOUR(Flights_2026_09_3033343536373456[entry_hour]),-1),_xlpm.sectors,IF(_xlpm.s="Sector 4",_xlfn.XLOOKUP(Flights_2026_09_3033343536373456[adep],Tabla42[ADEP],Tabla42[Sector_4],""),Flights_2026_09_3033343536373456[entry_sector]),SUMPRODUCT(--(_xlpm.hrs=_xlpm.h),--(_xlpm.sectors=_xlpm.s)))</f>
        <v>4</v>
      </c>
      <c r="H223" s="17" cm="1">
        <f t="array" ref="H223">_xlfn.LET(_xlpm.h,HOUR($A223),_xlpm.s,H$221,_xlpm.hrs,IFERROR(HOUR(Flights_2026_09_3033343536373456[entry_hour]),-1),_xlpm.sectors,IF(_xlpm.s="Sector 4",_xlfn.XLOOKUP(Flights_2026_09_3033343536373456[adep],Tabla42[ADEP],Tabla42[Sector_4],""),Flights_2026_09_3033343536373456[entry_sector]),SUMPRODUCT(--(_xlpm.hrs=_xlpm.h),--(_xlpm.sectors=_xlpm.s)))</f>
        <v>2</v>
      </c>
      <c r="I223" s="17">
        <f t="shared" si="1"/>
        <v>26</v>
      </c>
      <c r="W223" s="17" cm="1">
        <f t="array" ref="W223">SUMPRODUCT(--(IFERROR(HOUR(Flights_2026_09_3033343536373456[entry_hour]),-1)=HOUR(W$212)),--(IFERROR(Flights_2026_09_3033343536373456[nfl],-1)&gt;=IF($V247=450,450,$V247)),--(IFERROR(Flights_2026_09_3033343536373456[nfl],-1)&lt;=IF($V247=450,450,$V247+9)))</f>
        <v>4</v>
      </c>
      <c r="X223" s="17" cm="1">
        <f t="array" ref="X223">SUMPRODUCT(--(IFERROR(HOUR(Flights_2026_09_3033343536373456[entry_hour]),-1)=HOUR(X$212)),--(IFERROR(Flights_2026_09_3033343536373456[nfl],-1)&gt;=IF($V247=450,450,$V247)),--(IFERROR(Flights_2026_09_3033343536373456[nfl],-1)&lt;=IF($V247=450,450,$V247+9)))</f>
        <v>4</v>
      </c>
      <c r="Y223" s="17" cm="1">
        <f t="array" ref="Y223">SUMPRODUCT(--(IFERROR(HOUR(Flights_2026_09_3033343536373456[entry_hour]),-1)=HOUR(Y$212)),--(IFERROR(Flights_2026_09_3033343536373456[nfl],-1)&gt;=IF($V247=450,450,$V247)),--(IFERROR(Flights_2026_09_3033343536373456[nfl],-1)&lt;=IF($V247=450,450,$V247+9)))</f>
        <v>2</v>
      </c>
      <c r="Z223" s="17" cm="1">
        <f t="array" ref="Z223">SUMPRODUCT(--(IFERROR(HOUR(Flights_2026_09_3033343536373456[entry_hour]),-1)=HOUR(Z$212)),--(IFERROR(Flights_2026_09_3033343536373456[nfl],-1)&gt;=IF($V247=450,450,$V247)),--(IFERROR(Flights_2026_09_3033343536373456[nfl],-1)&lt;=IF($V247=450,450,$V247+9)))</f>
        <v>4</v>
      </c>
      <c r="AA223" s="17" cm="1">
        <f t="array" ref="AA223">SUMPRODUCT(--(IFERROR(HOUR(Flights_2026_09_3033343536373456[entry_hour]),-1)=HOUR(AA$212)),--(IFERROR(Flights_2026_09_3033343536373456[nfl],-1)&gt;=IF($V247=450,450,$V247)),--(IFERROR(Flights_2026_09_3033343536373456[nfl],-1)&lt;=IF($V247=450,450,$V247+9)))</f>
        <v>4</v>
      </c>
      <c r="AB223" s="17" cm="1">
        <f t="array" ref="AB223">SUMPRODUCT(--(IFERROR(HOUR(Flights_2026_09_3033343536373456[entry_hour]),-1)=HOUR(AB$212)),--(IFERROR(Flights_2026_09_3033343536373456[nfl],-1)&gt;=IF($V247=450,450,$V247)),--(IFERROR(Flights_2026_09_3033343536373456[nfl],-1)&lt;=IF($V247=450,450,$V247+9)))</f>
        <v>3</v>
      </c>
      <c r="AC223" s="17" cm="1">
        <f t="array" ref="AC223">SUMPRODUCT(--(IFERROR(HOUR(Flights_2026_09_3033343536373456[entry_hour]),-1)=HOUR(AC$212)),--(IFERROR(Flights_2026_09_3033343536373456[nfl],-1)&gt;=IF($V247=450,450,$V247)),--(IFERROR(Flights_2026_09_3033343536373456[nfl],-1)&lt;=IF($V247=450,450,$V247+9)))</f>
        <v>1</v>
      </c>
      <c r="AD223" s="17" cm="1">
        <f t="array" ref="AD223">SUMPRODUCT(--(IFERROR(HOUR(Flights_2026_09_3033343536373456[entry_hour]),-1)=HOUR(AD$212)),--(IFERROR(Flights_2026_09_3033343536373456[nfl],-1)&gt;=IF($V247=450,450,$V247)),--(IFERROR(Flights_2026_09_3033343536373456[nfl],-1)&lt;=IF($V247=450,450,$V247+9)))</f>
        <v>1</v>
      </c>
      <c r="AE223" s="17" cm="1">
        <f t="array" ref="AE223">SUMPRODUCT(--(IFERROR(HOUR(Flights_2026_09_3033343536373456[entry_hour]),-1)=HOUR(AE$212)),--(IFERROR(Flights_2026_09_3033343536373456[nfl],-1)&gt;=IF($V247=450,450,$V247)),--(IFERROR(Flights_2026_09_3033343536373456[nfl],-1)&lt;=IF($V247=450,450,$V247+9)))</f>
        <v>2</v>
      </c>
      <c r="AF223" s="2">
        <v>0.625</v>
      </c>
      <c r="AG223" t="s">
        <v>840</v>
      </c>
      <c r="AH223" s="17">
        <v>330</v>
      </c>
      <c r="AI223" s="17" cm="1">
        <f t="array" ref="AI223">SUMPRODUCT(--(IFERROR(HOUR(Flights_2026_09_3033343536373456[entry_hour]),-1)=HOUR(AF223)),--(IFERROR(Flights_2026_09_3033343536373456[entry_sector],"")=AG223),--(IFERROR(Flights_2026_09_3033343536373456[nfl],-1)&gt;=AH223),--(IFERROR(Flights_2026_09_3033343536373456[nfl],-1)&lt;=IF(AH223=450,450,AH223+9)))</f>
        <v>0</v>
      </c>
    </row>
    <row r="224" spans="1:35" x14ac:dyDescent="0.2">
      <c r="A224" s="4">
        <v>0.66666666666666674</v>
      </c>
      <c r="B224" s="28" cm="1">
        <f t="array" ref="B224">_xlfn.LET(_xlpm.h,HOUR($A224),_xlpm.s,B$221,_xlpm.hrs,IFERROR(HOUR(Flights_2026_09_3033343536373456[entry_hour]),-1),_xlpm.sectors,IF(_xlpm.s="Sector 4",_xlfn.XLOOKUP(Flights_2026_09_3033343536373456[adep],Tabla42[ADEP],Tabla42[Sector_4],""),Flights_2026_09_3033343536373456[entry_sector]),SUMPRODUCT(--(_xlpm.hrs=_xlpm.h),--(_xlpm.sectors=_xlpm.s)))</f>
        <v>0</v>
      </c>
      <c r="C224" s="28" cm="1">
        <f t="array" ref="C224">_xlfn.LET(_xlpm.h,HOUR($A224),_xlpm.s,C$221,_xlpm.hrs,IFERROR(HOUR(Flights_2026_09_3033343536373456[entry_hour]),-1),_xlpm.sectors,IF(_xlpm.s="Sector 4",_xlfn.XLOOKUP(Flights_2026_09_3033343536373456[adep],Tabla42[ADEP],Tabla42[Sector_4],""),Flights_2026_09_3033343536373456[entry_sector]),SUMPRODUCT(--(_xlpm.hrs=_xlpm.h),--(_xlpm.sectors=_xlpm.s)))</f>
        <v>0</v>
      </c>
      <c r="D224" s="28" cm="1">
        <f t="array" ref="D224">_xlfn.LET(_xlpm.h,HOUR($A224),_xlpm.s,D$221,_xlpm.hrs,IFERROR(HOUR(Flights_2026_09_3033343536373456[entry_hour]),-1),_xlpm.sectors,IF(_xlpm.s="Sector 4",_xlfn.XLOOKUP(Flights_2026_09_3033343536373456[adep],Tabla42[ADEP],Tabla42[Sector_4],""),Flights_2026_09_3033343536373456[entry_sector]),SUMPRODUCT(--(_xlpm.hrs=_xlpm.h),--(_xlpm.sectors=_xlpm.s)))</f>
        <v>13</v>
      </c>
      <c r="E224" s="28" cm="1">
        <f t="array" ref="E224">_xlfn.LET(_xlpm.h,HOUR($A224),_xlpm.s,E$221,_xlpm.hrs,IFERROR(HOUR(Flights_2026_09_3033343536373456[entry_hour]),-1),_xlpm.sectors,IF(_xlpm.s="Sector 4",_xlfn.XLOOKUP(Flights_2026_09_3033343536373456[adep],Tabla42[ADEP],Tabla42[Sector_4],""),Flights_2026_09_3033343536373456[entry_sector]),SUMPRODUCT(--(_xlpm.hrs=_xlpm.h),--(_xlpm.sectors=_xlpm.s)))</f>
        <v>8</v>
      </c>
      <c r="F224" s="28" cm="1">
        <f t="array" ref="F224">_xlfn.LET(_xlpm.h,HOUR($A224),_xlpm.s,F$221,_xlpm.hrs,IFERROR(HOUR(Flights_2026_09_3033343536373456[entry_hour]),-1),_xlpm.sectors,IF(_xlpm.s="Sector 4",_xlfn.XLOOKUP(Flights_2026_09_3033343536373456[adep],Tabla42[ADEP],Tabla42[Sector_4],""),Flights_2026_09_3033343536373456[entry_sector]),SUMPRODUCT(--(_xlpm.hrs=_xlpm.h),--(_xlpm.sectors=_xlpm.s)))</f>
        <v>7</v>
      </c>
      <c r="G224" s="28" cm="1">
        <f t="array" ref="G224">_xlfn.LET(_xlpm.h,HOUR($A224),_xlpm.s,G$221,_xlpm.hrs,IFERROR(HOUR(Flights_2026_09_3033343536373456[entry_hour]),-1),_xlpm.sectors,IF(_xlpm.s="Sector 4",_xlfn.XLOOKUP(Flights_2026_09_3033343536373456[adep],Tabla42[ADEP],Tabla42[Sector_4],""),Flights_2026_09_3033343536373456[entry_sector]),SUMPRODUCT(--(_xlpm.hrs=_xlpm.h),--(_xlpm.sectors=_xlpm.s)))</f>
        <v>1</v>
      </c>
      <c r="H224" s="17" cm="1">
        <f t="array" ref="H224">_xlfn.LET(_xlpm.h,HOUR($A224),_xlpm.s,H$221,_xlpm.hrs,IFERROR(HOUR(Flights_2026_09_3033343536373456[entry_hour]),-1),_xlpm.sectors,IF(_xlpm.s="Sector 4",_xlfn.XLOOKUP(Flights_2026_09_3033343536373456[adep],Tabla42[ADEP],Tabla42[Sector_4],""),Flights_2026_09_3033343536373456[entry_sector]),SUMPRODUCT(--(_xlpm.hrs=_xlpm.h),--(_xlpm.sectors=_xlpm.s)))</f>
        <v>4</v>
      </c>
      <c r="I224" s="17">
        <f t="shared" si="1"/>
        <v>33</v>
      </c>
      <c r="W224" s="17" cm="1">
        <f t="array" ref="W224">SUMPRODUCT(--(IFERROR(HOUR(Flights_2026_09_3033343536373456[entry_hour]),-1)=HOUR(W$212)),--(IFERROR(Flights_2026_09_3033343536373456[nfl],-1)&gt;=IF($V248=450,450,$V248)),--(IFERROR(Flights_2026_09_3033343536373456[nfl],-1)&lt;=IF($V248=450,450,$V248+9)))</f>
        <v>0</v>
      </c>
      <c r="X224" s="17" cm="1">
        <f t="array" ref="X224">SUMPRODUCT(--(IFERROR(HOUR(Flights_2026_09_3033343536373456[entry_hour]),-1)=HOUR(X$212)),--(IFERROR(Flights_2026_09_3033343536373456[nfl],-1)&gt;=IF($V248=450,450,$V248)),--(IFERROR(Flights_2026_09_3033343536373456[nfl],-1)&lt;=IF($V248=450,450,$V248+9)))</f>
        <v>0</v>
      </c>
      <c r="Y224" s="17" cm="1">
        <f t="array" ref="Y224">SUMPRODUCT(--(IFERROR(HOUR(Flights_2026_09_3033343536373456[entry_hour]),-1)=HOUR(Y$212)),--(IFERROR(Flights_2026_09_3033343536373456[nfl],-1)&gt;=IF($V248=450,450,$V248)),--(IFERROR(Flights_2026_09_3033343536373456[nfl],-1)&lt;=IF($V248=450,450,$V248+9)))</f>
        <v>2</v>
      </c>
      <c r="Z224" s="17" cm="1">
        <f t="array" ref="Z224">SUMPRODUCT(--(IFERROR(HOUR(Flights_2026_09_3033343536373456[entry_hour]),-1)=HOUR(Z$212)),--(IFERROR(Flights_2026_09_3033343536373456[nfl],-1)&gt;=IF($V248=450,450,$V248)),--(IFERROR(Flights_2026_09_3033343536373456[nfl],-1)&lt;=IF($V248=450,450,$V248+9)))</f>
        <v>0</v>
      </c>
      <c r="AA224" s="17" cm="1">
        <f t="array" ref="AA224">SUMPRODUCT(--(IFERROR(HOUR(Flights_2026_09_3033343536373456[entry_hour]),-1)=HOUR(AA$212)),--(IFERROR(Flights_2026_09_3033343536373456[nfl],-1)&gt;=IF($V248=450,450,$V248)),--(IFERROR(Flights_2026_09_3033343536373456[nfl],-1)&lt;=IF($V248=450,450,$V248+9)))</f>
        <v>1</v>
      </c>
      <c r="AB224" s="17" cm="1">
        <f t="array" ref="AB224">SUMPRODUCT(--(IFERROR(HOUR(Flights_2026_09_3033343536373456[entry_hour]),-1)=HOUR(AB$212)),--(IFERROR(Flights_2026_09_3033343536373456[nfl],-1)&gt;=IF($V248=450,450,$V248)),--(IFERROR(Flights_2026_09_3033343536373456[nfl],-1)&lt;=IF($V248=450,450,$V248+9)))</f>
        <v>0</v>
      </c>
      <c r="AC224" s="17" cm="1">
        <f t="array" ref="AC224">SUMPRODUCT(--(IFERROR(HOUR(Flights_2026_09_3033343536373456[entry_hour]),-1)=HOUR(AC$212)),--(IFERROR(Flights_2026_09_3033343536373456[nfl],-1)&gt;=IF($V248=450,450,$V248)),--(IFERROR(Flights_2026_09_3033343536373456[nfl],-1)&lt;=IF($V248=450,450,$V248+9)))</f>
        <v>0</v>
      </c>
      <c r="AD224" s="17" cm="1">
        <f t="array" ref="AD224">SUMPRODUCT(--(IFERROR(HOUR(Flights_2026_09_3033343536373456[entry_hour]),-1)=HOUR(AD$212)),--(IFERROR(Flights_2026_09_3033343536373456[nfl],-1)&gt;=IF($V248=450,450,$V248)),--(IFERROR(Flights_2026_09_3033343536373456[nfl],-1)&lt;=IF($V248=450,450,$V248+9)))</f>
        <v>0</v>
      </c>
      <c r="AE224" s="17" cm="1">
        <f t="array" ref="AE224">SUMPRODUCT(--(IFERROR(HOUR(Flights_2026_09_3033343536373456[entry_hour]),-1)=HOUR(AE$212)),--(IFERROR(Flights_2026_09_3033343536373456[nfl],-1)&gt;=IF($V248=450,450,$V248)),--(IFERROR(Flights_2026_09_3033343536373456[nfl],-1)&lt;=IF($V248=450,450,$V248+9)))</f>
        <v>0</v>
      </c>
      <c r="AF224" s="2">
        <v>0.625</v>
      </c>
      <c r="AG224" t="s">
        <v>840</v>
      </c>
      <c r="AH224" s="17">
        <v>340</v>
      </c>
      <c r="AI224" s="17" cm="1">
        <f t="array" ref="AI224">SUMPRODUCT(--(IFERROR(HOUR(Flights_2026_09_3033343536373456[entry_hour]),-1)=HOUR(AF224)),--(IFERROR(Flights_2026_09_3033343536373456[entry_sector],"")=AG224),--(IFERROR(Flights_2026_09_3033343536373456[nfl],-1)&gt;=AH224),--(IFERROR(Flights_2026_09_3033343536373456[nfl],-1)&lt;=IF(AH224=450,450,AH224+9)))</f>
        <v>0</v>
      </c>
    </row>
    <row r="225" spans="1:35" x14ac:dyDescent="0.2">
      <c r="A225" s="4">
        <v>0.70833333333333337</v>
      </c>
      <c r="B225" s="28" cm="1">
        <f t="array" ref="B225">_xlfn.LET(_xlpm.h,HOUR($A225),_xlpm.s,B$221,_xlpm.hrs,IFERROR(HOUR(Flights_2026_09_3033343536373456[entry_hour]),-1),_xlpm.sectors,IF(_xlpm.s="Sector 4",_xlfn.XLOOKUP(Flights_2026_09_3033343536373456[adep],Tabla42[ADEP],Tabla42[Sector_4],""),Flights_2026_09_3033343536373456[entry_sector]),SUMPRODUCT(--(_xlpm.hrs=_xlpm.h),--(_xlpm.sectors=_xlpm.s)))</f>
        <v>0</v>
      </c>
      <c r="C225" s="28" cm="1">
        <f t="array" ref="C225">_xlfn.LET(_xlpm.h,HOUR($A225),_xlpm.s,C$221,_xlpm.hrs,IFERROR(HOUR(Flights_2026_09_3033343536373456[entry_hour]),-1),_xlpm.sectors,IF(_xlpm.s="Sector 4",_xlfn.XLOOKUP(Flights_2026_09_3033343536373456[adep],Tabla42[ADEP],Tabla42[Sector_4],""),Flights_2026_09_3033343536373456[entry_sector]),SUMPRODUCT(--(_xlpm.hrs=_xlpm.h),--(_xlpm.sectors=_xlpm.s)))</f>
        <v>0</v>
      </c>
      <c r="D225" s="28" cm="1">
        <f t="array" ref="D225">_xlfn.LET(_xlpm.h,HOUR($A225),_xlpm.s,D$221,_xlpm.hrs,IFERROR(HOUR(Flights_2026_09_3033343536373456[entry_hour]),-1),_xlpm.sectors,IF(_xlpm.s="Sector 4",_xlfn.XLOOKUP(Flights_2026_09_3033343536373456[adep],Tabla42[ADEP],Tabla42[Sector_4],""),Flights_2026_09_3033343536373456[entry_sector]),SUMPRODUCT(--(_xlpm.hrs=_xlpm.h),--(_xlpm.sectors=_xlpm.s)))</f>
        <v>9</v>
      </c>
      <c r="E225" s="28" cm="1">
        <f t="array" ref="E225">_xlfn.LET(_xlpm.h,HOUR($A225),_xlpm.s,E$221,_xlpm.hrs,IFERROR(HOUR(Flights_2026_09_3033343536373456[entry_hour]),-1),_xlpm.sectors,IF(_xlpm.s="Sector 4",_xlfn.XLOOKUP(Flights_2026_09_3033343536373456[adep],Tabla42[ADEP],Tabla42[Sector_4],""),Flights_2026_09_3033343536373456[entry_sector]),SUMPRODUCT(--(_xlpm.hrs=_xlpm.h),--(_xlpm.sectors=_xlpm.s)))</f>
        <v>11</v>
      </c>
      <c r="F225" s="28" cm="1">
        <f t="array" ref="F225">_xlfn.LET(_xlpm.h,HOUR($A225),_xlpm.s,F$221,_xlpm.hrs,IFERROR(HOUR(Flights_2026_09_3033343536373456[entry_hour]),-1),_xlpm.sectors,IF(_xlpm.s="Sector 4",_xlfn.XLOOKUP(Flights_2026_09_3033343536373456[adep],Tabla42[ADEP],Tabla42[Sector_4],""),Flights_2026_09_3033343536373456[entry_sector]),SUMPRODUCT(--(_xlpm.hrs=_xlpm.h),--(_xlpm.sectors=_xlpm.s)))</f>
        <v>6</v>
      </c>
      <c r="G225" s="28" cm="1">
        <f t="array" ref="G225">_xlfn.LET(_xlpm.h,HOUR($A225),_xlpm.s,G$221,_xlpm.hrs,IFERROR(HOUR(Flights_2026_09_3033343536373456[entry_hour]),-1),_xlpm.sectors,IF(_xlpm.s="Sector 4",_xlfn.XLOOKUP(Flights_2026_09_3033343536373456[adep],Tabla42[ADEP],Tabla42[Sector_4],""),Flights_2026_09_3033343536373456[entry_sector]),SUMPRODUCT(--(_xlpm.hrs=_xlpm.h),--(_xlpm.sectors=_xlpm.s)))</f>
        <v>5</v>
      </c>
      <c r="H225" s="17" cm="1">
        <f t="array" ref="H225">_xlfn.LET(_xlpm.h,HOUR($A225),_xlpm.s,H$221,_xlpm.hrs,IFERROR(HOUR(Flights_2026_09_3033343536373456[entry_hour]),-1),_xlpm.sectors,IF(_xlpm.s="Sector 4",_xlfn.XLOOKUP(Flights_2026_09_3033343536373456[adep],Tabla42[ADEP],Tabla42[Sector_4],""),Flights_2026_09_3033343536373456[entry_sector]),SUMPRODUCT(--(_xlpm.hrs=_xlpm.h),--(_xlpm.sectors=_xlpm.s)))</f>
        <v>2</v>
      </c>
      <c r="I225" s="17">
        <f t="shared" si="1"/>
        <v>33</v>
      </c>
      <c r="W225" s="17" cm="1">
        <f t="array" ref="W225">SUMPRODUCT(--(IFERROR(HOUR(Flights_2026_09_3033343536373456[entry_hour]),-1)=HOUR(W$212)),--(IFERROR(Flights_2026_09_3033343536373456[nfl],-1)&gt;=IF($V249=450,450,$V249)),--(IFERROR(Flights_2026_09_3033343536373456[nfl],-1)&lt;=IF($V249=450,450,$V249+9)))</f>
        <v>3</v>
      </c>
      <c r="X225" s="17" cm="1">
        <f t="array" ref="X225">SUMPRODUCT(--(IFERROR(HOUR(Flights_2026_09_3033343536373456[entry_hour]),-1)=HOUR(X$212)),--(IFERROR(Flights_2026_09_3033343536373456[nfl],-1)&gt;=IF($V249=450,450,$V249)),--(IFERROR(Flights_2026_09_3033343536373456[nfl],-1)&lt;=IF($V249=450,450,$V249+9)))</f>
        <v>1</v>
      </c>
      <c r="Y225" s="17" cm="1">
        <f t="array" ref="Y225">SUMPRODUCT(--(IFERROR(HOUR(Flights_2026_09_3033343536373456[entry_hour]),-1)=HOUR(Y$212)),--(IFERROR(Flights_2026_09_3033343536373456[nfl],-1)&gt;=IF($V249=450,450,$V249)),--(IFERROR(Flights_2026_09_3033343536373456[nfl],-1)&lt;=IF($V249=450,450,$V249+9)))</f>
        <v>2</v>
      </c>
      <c r="Z225" s="17" cm="1">
        <f t="array" ref="Z225">SUMPRODUCT(--(IFERROR(HOUR(Flights_2026_09_3033343536373456[entry_hour]),-1)=HOUR(Z$212)),--(IFERROR(Flights_2026_09_3033343536373456[nfl],-1)&gt;=IF($V249=450,450,$V249)),--(IFERROR(Flights_2026_09_3033343536373456[nfl],-1)&lt;=IF($V249=450,450,$V249+9)))</f>
        <v>0</v>
      </c>
      <c r="AA225" s="17" cm="1">
        <f t="array" ref="AA225">SUMPRODUCT(--(IFERROR(HOUR(Flights_2026_09_3033343536373456[entry_hour]),-1)=HOUR(AA$212)),--(IFERROR(Flights_2026_09_3033343536373456[nfl],-1)&gt;=IF($V249=450,450,$V249)),--(IFERROR(Flights_2026_09_3033343536373456[nfl],-1)&lt;=IF($V249=450,450,$V249+9)))</f>
        <v>1</v>
      </c>
      <c r="AB225" s="17" cm="1">
        <f t="array" ref="AB225">SUMPRODUCT(--(IFERROR(HOUR(Flights_2026_09_3033343536373456[entry_hour]),-1)=HOUR(AB$212)),--(IFERROR(Flights_2026_09_3033343536373456[nfl],-1)&gt;=IF($V249=450,450,$V249)),--(IFERROR(Flights_2026_09_3033343536373456[nfl],-1)&lt;=IF($V249=450,450,$V249+9)))</f>
        <v>2</v>
      </c>
      <c r="AC225" s="17" cm="1">
        <f t="array" ref="AC225">SUMPRODUCT(--(IFERROR(HOUR(Flights_2026_09_3033343536373456[entry_hour]),-1)=HOUR(AC$212)),--(IFERROR(Flights_2026_09_3033343536373456[nfl],-1)&gt;=IF($V249=450,450,$V249)),--(IFERROR(Flights_2026_09_3033343536373456[nfl],-1)&lt;=IF($V249=450,450,$V249+9)))</f>
        <v>0</v>
      </c>
      <c r="AD225" s="17" cm="1">
        <f t="array" ref="AD225">SUMPRODUCT(--(IFERROR(HOUR(Flights_2026_09_3033343536373456[entry_hour]),-1)=HOUR(AD$212)),--(IFERROR(Flights_2026_09_3033343536373456[nfl],-1)&gt;=IF($V249=450,450,$V249)),--(IFERROR(Flights_2026_09_3033343536373456[nfl],-1)&lt;=IF($V249=450,450,$V249+9)))</f>
        <v>0</v>
      </c>
      <c r="AE225" s="17" cm="1">
        <f t="array" ref="AE225">SUMPRODUCT(--(IFERROR(HOUR(Flights_2026_09_3033343536373456[entry_hour]),-1)=HOUR(AE$212)),--(IFERROR(Flights_2026_09_3033343536373456[nfl],-1)&gt;=IF($V249=450,450,$V249)),--(IFERROR(Flights_2026_09_3033343536373456[nfl],-1)&lt;=IF($V249=450,450,$V249+9)))</f>
        <v>0</v>
      </c>
      <c r="AF225" s="2">
        <v>0.625</v>
      </c>
      <c r="AG225" t="s">
        <v>840</v>
      </c>
      <c r="AH225" s="17">
        <v>350</v>
      </c>
      <c r="AI225" s="17" cm="1">
        <f t="array" ref="AI225">SUMPRODUCT(--(IFERROR(HOUR(Flights_2026_09_3033343536373456[entry_hour]),-1)=HOUR(AF225)),--(IFERROR(Flights_2026_09_3033343536373456[entry_sector],"")=AG225),--(IFERROR(Flights_2026_09_3033343536373456[nfl],-1)&gt;=AH225),--(IFERROR(Flights_2026_09_3033343536373456[nfl],-1)&lt;=IF(AH225=450,450,AH225+9)))</f>
        <v>3</v>
      </c>
    </row>
    <row r="226" spans="1:35" x14ac:dyDescent="0.2">
      <c r="A226" s="4">
        <v>0.75</v>
      </c>
      <c r="B226" s="28" cm="1">
        <f t="array" ref="B226">_xlfn.LET(_xlpm.h,HOUR($A226),_xlpm.s,B$221,_xlpm.hrs,IFERROR(HOUR(Flights_2026_09_3033343536373456[entry_hour]),-1),_xlpm.sectors,IF(_xlpm.s="Sector 4",_xlfn.XLOOKUP(Flights_2026_09_3033343536373456[adep],Tabla42[ADEP],Tabla42[Sector_4],""),Flights_2026_09_3033343536373456[entry_sector]),SUMPRODUCT(--(_xlpm.hrs=_xlpm.h),--(_xlpm.sectors=_xlpm.s)))</f>
        <v>1</v>
      </c>
      <c r="C226" s="28" cm="1">
        <f t="array" ref="C226">_xlfn.LET(_xlpm.h,HOUR($A226),_xlpm.s,C$221,_xlpm.hrs,IFERROR(HOUR(Flights_2026_09_3033343536373456[entry_hour]),-1),_xlpm.sectors,IF(_xlpm.s="Sector 4",_xlfn.XLOOKUP(Flights_2026_09_3033343536373456[adep],Tabla42[ADEP],Tabla42[Sector_4],""),Flights_2026_09_3033343536373456[entry_sector]),SUMPRODUCT(--(_xlpm.hrs=_xlpm.h),--(_xlpm.sectors=_xlpm.s)))</f>
        <v>0</v>
      </c>
      <c r="D226" s="28" cm="1">
        <f t="array" ref="D226">_xlfn.LET(_xlpm.h,HOUR($A226),_xlpm.s,D$221,_xlpm.hrs,IFERROR(HOUR(Flights_2026_09_3033343536373456[entry_hour]),-1),_xlpm.sectors,IF(_xlpm.s="Sector 4",_xlfn.XLOOKUP(Flights_2026_09_3033343536373456[adep],Tabla42[ADEP],Tabla42[Sector_4],""),Flights_2026_09_3033343536373456[entry_sector]),SUMPRODUCT(--(_xlpm.hrs=_xlpm.h),--(_xlpm.sectors=_xlpm.s)))</f>
        <v>6</v>
      </c>
      <c r="E226" s="28" cm="1">
        <f t="array" ref="E226">_xlfn.LET(_xlpm.h,HOUR($A226),_xlpm.s,E$221,_xlpm.hrs,IFERROR(HOUR(Flights_2026_09_3033343536373456[entry_hour]),-1),_xlpm.sectors,IF(_xlpm.s="Sector 4",_xlfn.XLOOKUP(Flights_2026_09_3033343536373456[adep],Tabla42[ADEP],Tabla42[Sector_4],""),Flights_2026_09_3033343536373456[entry_sector]),SUMPRODUCT(--(_xlpm.hrs=_xlpm.h),--(_xlpm.sectors=_xlpm.s)))</f>
        <v>16</v>
      </c>
      <c r="F226" s="28" cm="1">
        <f t="array" ref="F226">_xlfn.LET(_xlpm.h,HOUR($A226),_xlpm.s,F$221,_xlpm.hrs,IFERROR(HOUR(Flights_2026_09_3033343536373456[entry_hour]),-1),_xlpm.sectors,IF(_xlpm.s="Sector 4",_xlfn.XLOOKUP(Flights_2026_09_3033343536373456[adep],Tabla42[ADEP],Tabla42[Sector_4],""),Flights_2026_09_3033343536373456[entry_sector]),SUMPRODUCT(--(_xlpm.hrs=_xlpm.h),--(_xlpm.sectors=_xlpm.s)))</f>
        <v>12</v>
      </c>
      <c r="G226" s="28" cm="1">
        <f t="array" ref="G226">_xlfn.LET(_xlpm.h,HOUR($A226),_xlpm.s,G$221,_xlpm.hrs,IFERROR(HOUR(Flights_2026_09_3033343536373456[entry_hour]),-1),_xlpm.sectors,IF(_xlpm.s="Sector 4",_xlfn.XLOOKUP(Flights_2026_09_3033343536373456[adep],Tabla42[ADEP],Tabla42[Sector_4],""),Flights_2026_09_3033343536373456[entry_sector]),SUMPRODUCT(--(_xlpm.hrs=_xlpm.h),--(_xlpm.sectors=_xlpm.s)))</f>
        <v>3</v>
      </c>
      <c r="H226" s="17" cm="1">
        <f t="array" ref="H226">_xlfn.LET(_xlpm.h,HOUR($A226),_xlpm.s,H$221,_xlpm.hrs,IFERROR(HOUR(Flights_2026_09_3033343536373456[entry_hour]),-1),_xlpm.sectors,IF(_xlpm.s="Sector 4",_xlfn.XLOOKUP(Flights_2026_09_3033343536373456[adep],Tabla42[ADEP],Tabla42[Sector_4],""),Flights_2026_09_3033343536373456[entry_sector]),SUMPRODUCT(--(_xlpm.hrs=_xlpm.h),--(_xlpm.sectors=_xlpm.s)))</f>
        <v>2</v>
      </c>
      <c r="I226" s="17">
        <f t="shared" si="1"/>
        <v>40</v>
      </c>
      <c r="W226" s="17" cm="1">
        <f t="array" ref="W226">SUMPRODUCT(--(IFERROR(HOUR(Flights_2026_09_3033343536373456[entry_hour]),-1)=HOUR(W$212)),--(IFERROR(Flights_2026_09_3033343536373456[nfl],-1)&gt;=IF($V250=450,450,$V250)),--(IFERROR(Flights_2026_09_3033343536373456[nfl],-1)&lt;=IF($V250=450,450,$V250+9)))</f>
        <v>0</v>
      </c>
      <c r="X226" s="17" cm="1">
        <f t="array" ref="X226">SUMPRODUCT(--(IFERROR(HOUR(Flights_2026_09_3033343536373456[entry_hour]),-1)=HOUR(X$212)),--(IFERROR(Flights_2026_09_3033343536373456[nfl],-1)&gt;=IF($V250=450,450,$V250)),--(IFERROR(Flights_2026_09_3033343536373456[nfl],-1)&lt;=IF($V250=450,450,$V250+9)))</f>
        <v>0</v>
      </c>
      <c r="Y226" s="17" cm="1">
        <f t="array" ref="Y226">SUMPRODUCT(--(IFERROR(HOUR(Flights_2026_09_3033343536373456[entry_hour]),-1)=HOUR(Y$212)),--(IFERROR(Flights_2026_09_3033343536373456[nfl],-1)&gt;=IF($V250=450,450,$V250)),--(IFERROR(Flights_2026_09_3033343536373456[nfl],-1)&lt;=IF($V250=450,450,$V250+9)))</f>
        <v>0</v>
      </c>
      <c r="Z226" s="17" cm="1">
        <f t="array" ref="Z226">SUMPRODUCT(--(IFERROR(HOUR(Flights_2026_09_3033343536373456[entry_hour]),-1)=HOUR(Z$212)),--(IFERROR(Flights_2026_09_3033343536373456[nfl],-1)&gt;=IF($V250=450,450,$V250)),--(IFERROR(Flights_2026_09_3033343536373456[nfl],-1)&lt;=IF($V250=450,450,$V250+9)))</f>
        <v>0</v>
      </c>
      <c r="AA226" s="17" cm="1">
        <f t="array" ref="AA226">SUMPRODUCT(--(IFERROR(HOUR(Flights_2026_09_3033343536373456[entry_hour]),-1)=HOUR(AA$212)),--(IFERROR(Flights_2026_09_3033343536373456[nfl],-1)&gt;=IF($V250=450,450,$V250)),--(IFERROR(Flights_2026_09_3033343536373456[nfl],-1)&lt;=IF($V250=450,450,$V250+9)))</f>
        <v>1</v>
      </c>
      <c r="AB226" s="17" cm="1">
        <f t="array" ref="AB226">SUMPRODUCT(--(IFERROR(HOUR(Flights_2026_09_3033343536373456[entry_hour]),-1)=HOUR(AB$212)),--(IFERROR(Flights_2026_09_3033343536373456[nfl],-1)&gt;=IF($V250=450,450,$V250)),--(IFERROR(Flights_2026_09_3033343536373456[nfl],-1)&lt;=IF($V250=450,450,$V250+9)))</f>
        <v>0</v>
      </c>
      <c r="AC226" s="17" cm="1">
        <f t="array" ref="AC226">SUMPRODUCT(--(IFERROR(HOUR(Flights_2026_09_3033343536373456[entry_hour]),-1)=HOUR(AC$212)),--(IFERROR(Flights_2026_09_3033343536373456[nfl],-1)&gt;=IF($V250=450,450,$V250)),--(IFERROR(Flights_2026_09_3033343536373456[nfl],-1)&lt;=IF($V250=450,450,$V250+9)))</f>
        <v>0</v>
      </c>
      <c r="AD226" s="17" cm="1">
        <f t="array" ref="AD226">SUMPRODUCT(--(IFERROR(HOUR(Flights_2026_09_3033343536373456[entry_hour]),-1)=HOUR(AD$212)),--(IFERROR(Flights_2026_09_3033343536373456[nfl],-1)&gt;=IF($V250=450,450,$V250)),--(IFERROR(Flights_2026_09_3033343536373456[nfl],-1)&lt;=IF($V250=450,450,$V250+9)))</f>
        <v>0</v>
      </c>
      <c r="AE226" s="17" cm="1">
        <f t="array" ref="AE226">SUMPRODUCT(--(IFERROR(HOUR(Flights_2026_09_3033343536373456[entry_hour]),-1)=HOUR(AE$212)),--(IFERROR(Flights_2026_09_3033343536373456[nfl],-1)&gt;=IF($V250=450,450,$V250)),--(IFERROR(Flights_2026_09_3033343536373456[nfl],-1)&lt;=IF($V250=450,450,$V250+9)))</f>
        <v>2</v>
      </c>
      <c r="AF226" s="2">
        <v>0.625</v>
      </c>
      <c r="AG226" t="s">
        <v>840</v>
      </c>
      <c r="AH226" s="17">
        <v>360</v>
      </c>
      <c r="AI226" s="17" cm="1">
        <f t="array" ref="AI226">SUMPRODUCT(--(IFERROR(HOUR(Flights_2026_09_3033343536373456[entry_hour]),-1)=HOUR(AF226)),--(IFERROR(Flights_2026_09_3033343536373456[entry_sector],"")=AG226),--(IFERROR(Flights_2026_09_3033343536373456[nfl],-1)&gt;=AH226),--(IFERROR(Flights_2026_09_3033343536373456[nfl],-1)&lt;=IF(AH226=450,450,AH226+9)))</f>
        <v>0</v>
      </c>
    </row>
    <row r="227" spans="1:35" x14ac:dyDescent="0.2">
      <c r="A227" s="4">
        <v>0.79166666666666674</v>
      </c>
      <c r="B227" s="28" cm="1">
        <f t="array" ref="B227">_xlfn.LET(_xlpm.h,HOUR($A227),_xlpm.s,B$221,_xlpm.hrs,IFERROR(HOUR(Flights_2026_09_3033343536373456[entry_hour]),-1),_xlpm.sectors,IF(_xlpm.s="Sector 4",_xlfn.XLOOKUP(Flights_2026_09_3033343536373456[adep],Tabla42[ADEP],Tabla42[Sector_4],""),Flights_2026_09_3033343536373456[entry_sector]),SUMPRODUCT(--(_xlpm.hrs=_xlpm.h),--(_xlpm.sectors=_xlpm.s)))</f>
        <v>1</v>
      </c>
      <c r="C227" s="28" cm="1">
        <f t="array" ref="C227">_xlfn.LET(_xlpm.h,HOUR($A227),_xlpm.s,C$221,_xlpm.hrs,IFERROR(HOUR(Flights_2026_09_3033343536373456[entry_hour]),-1),_xlpm.sectors,IF(_xlpm.s="Sector 4",_xlfn.XLOOKUP(Flights_2026_09_3033343536373456[adep],Tabla42[ADEP],Tabla42[Sector_4],""),Flights_2026_09_3033343536373456[entry_sector]),SUMPRODUCT(--(_xlpm.hrs=_xlpm.h),--(_xlpm.sectors=_xlpm.s)))</f>
        <v>0</v>
      </c>
      <c r="D227" s="28" cm="1">
        <f t="array" ref="D227">_xlfn.LET(_xlpm.h,HOUR($A227),_xlpm.s,D$221,_xlpm.hrs,IFERROR(HOUR(Flights_2026_09_3033343536373456[entry_hour]),-1),_xlpm.sectors,IF(_xlpm.s="Sector 4",_xlfn.XLOOKUP(Flights_2026_09_3033343536373456[adep],Tabla42[ADEP],Tabla42[Sector_4],""),Flights_2026_09_3033343536373456[entry_sector]),SUMPRODUCT(--(_xlpm.hrs=_xlpm.h),--(_xlpm.sectors=_xlpm.s)))</f>
        <v>8</v>
      </c>
      <c r="E227" s="28" cm="1">
        <f t="array" ref="E227">_xlfn.LET(_xlpm.h,HOUR($A227),_xlpm.s,E$221,_xlpm.hrs,IFERROR(HOUR(Flights_2026_09_3033343536373456[entry_hour]),-1),_xlpm.sectors,IF(_xlpm.s="Sector 4",_xlfn.XLOOKUP(Flights_2026_09_3033343536373456[adep],Tabla42[ADEP],Tabla42[Sector_4],""),Flights_2026_09_3033343536373456[entry_sector]),SUMPRODUCT(--(_xlpm.hrs=_xlpm.h),--(_xlpm.sectors=_xlpm.s)))</f>
        <v>9</v>
      </c>
      <c r="F227" s="28" cm="1">
        <f t="array" ref="F227">_xlfn.LET(_xlpm.h,HOUR($A227),_xlpm.s,F$221,_xlpm.hrs,IFERROR(HOUR(Flights_2026_09_3033343536373456[entry_hour]),-1),_xlpm.sectors,IF(_xlpm.s="Sector 4",_xlfn.XLOOKUP(Flights_2026_09_3033343536373456[adep],Tabla42[ADEP],Tabla42[Sector_4],""),Flights_2026_09_3033343536373456[entry_sector]),SUMPRODUCT(--(_xlpm.hrs=_xlpm.h),--(_xlpm.sectors=_xlpm.s)))</f>
        <v>8</v>
      </c>
      <c r="G227" s="28" cm="1">
        <f t="array" ref="G227">_xlfn.LET(_xlpm.h,HOUR($A227),_xlpm.s,G$221,_xlpm.hrs,IFERROR(HOUR(Flights_2026_09_3033343536373456[entry_hour]),-1),_xlpm.sectors,IF(_xlpm.s="Sector 4",_xlfn.XLOOKUP(Flights_2026_09_3033343536373456[adep],Tabla42[ADEP],Tabla42[Sector_4],""),Flights_2026_09_3033343536373456[entry_sector]),SUMPRODUCT(--(_xlpm.hrs=_xlpm.h),--(_xlpm.sectors=_xlpm.s)))</f>
        <v>0</v>
      </c>
      <c r="H227" s="17" cm="1">
        <f t="array" ref="H227">_xlfn.LET(_xlpm.h,HOUR($A227),_xlpm.s,H$221,_xlpm.hrs,IFERROR(HOUR(Flights_2026_09_3033343536373456[entry_hour]),-1),_xlpm.sectors,IF(_xlpm.s="Sector 4",_xlfn.XLOOKUP(Flights_2026_09_3033343536373456[adep],Tabla42[ADEP],Tabla42[Sector_4],""),Flights_2026_09_3033343536373456[entry_sector]),SUMPRODUCT(--(_xlpm.hrs=_xlpm.h),--(_xlpm.sectors=_xlpm.s)))</f>
        <v>1</v>
      </c>
      <c r="I227" s="17">
        <f t="shared" si="1"/>
        <v>27</v>
      </c>
      <c r="W227" s="17" cm="1">
        <f t="array" ref="W227">SUMPRODUCT(--(IFERROR(HOUR(Flights_2026_09_3033343536373456[entry_hour]),-1)=HOUR(W$212)),--(IFERROR(Flights_2026_09_3033343536373456[nfl],-1)&gt;=IF($V251=450,450,$V251)),--(IFERROR(Flights_2026_09_3033343536373456[nfl],-1)&lt;=IF($V251=450,450,$V251+9)))</f>
        <v>0</v>
      </c>
      <c r="X227" s="17" cm="1">
        <f t="array" ref="X227">SUMPRODUCT(--(IFERROR(HOUR(Flights_2026_09_3033343536373456[entry_hour]),-1)=HOUR(X$212)),--(IFERROR(Flights_2026_09_3033343536373456[nfl],-1)&gt;=IF($V251=450,450,$V251)),--(IFERROR(Flights_2026_09_3033343536373456[nfl],-1)&lt;=IF($V251=450,450,$V251+9)))</f>
        <v>0</v>
      </c>
      <c r="Y227" s="17" cm="1">
        <f t="array" ref="Y227">SUMPRODUCT(--(IFERROR(HOUR(Flights_2026_09_3033343536373456[entry_hour]),-1)=HOUR(Y$212)),--(IFERROR(Flights_2026_09_3033343536373456[nfl],-1)&gt;=IF($V251=450,450,$V251)),--(IFERROR(Flights_2026_09_3033343536373456[nfl],-1)&lt;=IF($V251=450,450,$V251+9)))</f>
        <v>0</v>
      </c>
      <c r="Z227" s="17" cm="1">
        <f t="array" ref="Z227">SUMPRODUCT(--(IFERROR(HOUR(Flights_2026_09_3033343536373456[entry_hour]),-1)=HOUR(Z$212)),--(IFERROR(Flights_2026_09_3033343536373456[nfl],-1)&gt;=IF($V251=450,450,$V251)),--(IFERROR(Flights_2026_09_3033343536373456[nfl],-1)&lt;=IF($V251=450,450,$V251+9)))</f>
        <v>0</v>
      </c>
      <c r="AA227" s="17" cm="1">
        <f t="array" ref="AA227">SUMPRODUCT(--(IFERROR(HOUR(Flights_2026_09_3033343536373456[entry_hour]),-1)=HOUR(AA$212)),--(IFERROR(Flights_2026_09_3033343536373456[nfl],-1)&gt;=IF($V251=450,450,$V251)),--(IFERROR(Flights_2026_09_3033343536373456[nfl],-1)&lt;=IF($V251=450,450,$V251+9)))</f>
        <v>2</v>
      </c>
      <c r="AB227" s="17" cm="1">
        <f t="array" ref="AB227">SUMPRODUCT(--(IFERROR(HOUR(Flights_2026_09_3033343536373456[entry_hour]),-1)=HOUR(AB$212)),--(IFERROR(Flights_2026_09_3033343536373456[nfl],-1)&gt;=IF($V251=450,450,$V251)),--(IFERROR(Flights_2026_09_3033343536373456[nfl],-1)&lt;=IF($V251=450,450,$V251+9)))</f>
        <v>0</v>
      </c>
      <c r="AC227" s="17" cm="1">
        <f t="array" ref="AC227">SUMPRODUCT(--(IFERROR(HOUR(Flights_2026_09_3033343536373456[entry_hour]),-1)=HOUR(AC$212)),--(IFERROR(Flights_2026_09_3033343536373456[nfl],-1)&gt;=IF($V251=450,450,$V251)),--(IFERROR(Flights_2026_09_3033343536373456[nfl],-1)&lt;=IF($V251=450,450,$V251+9)))</f>
        <v>0</v>
      </c>
      <c r="AD227" s="17" cm="1">
        <f t="array" ref="AD227">SUMPRODUCT(--(IFERROR(HOUR(Flights_2026_09_3033343536373456[entry_hour]),-1)=HOUR(AD$212)),--(IFERROR(Flights_2026_09_3033343536373456[nfl],-1)&gt;=IF($V251=450,450,$V251)),--(IFERROR(Flights_2026_09_3033343536373456[nfl],-1)&lt;=IF($V251=450,450,$V251+9)))</f>
        <v>0</v>
      </c>
      <c r="AE227" s="17" cm="1">
        <f t="array" ref="AE227">SUMPRODUCT(--(IFERROR(HOUR(Flights_2026_09_3033343536373456[entry_hour]),-1)=HOUR(AE$212)),--(IFERROR(Flights_2026_09_3033343536373456[nfl],-1)&gt;=IF($V251=450,450,$V251)),--(IFERROR(Flights_2026_09_3033343536373456[nfl],-1)&lt;=IF($V251=450,450,$V251+9)))</f>
        <v>0</v>
      </c>
      <c r="AF227" s="2">
        <v>0.625</v>
      </c>
      <c r="AG227" t="s">
        <v>840</v>
      </c>
      <c r="AH227" s="17">
        <v>370</v>
      </c>
      <c r="AI227" s="17" cm="1">
        <f t="array" ref="AI227">SUMPRODUCT(--(IFERROR(HOUR(Flights_2026_09_3033343536373456[entry_hour]),-1)=HOUR(AF227)),--(IFERROR(Flights_2026_09_3033343536373456[entry_sector],"")=AG227),--(IFERROR(Flights_2026_09_3033343536373456[nfl],-1)&gt;=AH227),--(IFERROR(Flights_2026_09_3033343536373456[nfl],-1)&lt;=IF(AH227=450,450,AH227+9)))</f>
        <v>1</v>
      </c>
    </row>
    <row r="228" spans="1:35" x14ac:dyDescent="0.2">
      <c r="A228" s="4">
        <v>0.83333333333333337</v>
      </c>
      <c r="B228" s="28" cm="1">
        <f t="array" ref="B228">_xlfn.LET(_xlpm.h,HOUR($A228),_xlpm.s,B$221,_xlpm.hrs,IFERROR(HOUR(Flights_2026_09_3033343536373456[entry_hour]),-1),_xlpm.sectors,IF(_xlpm.s="Sector 4",_xlfn.XLOOKUP(Flights_2026_09_3033343536373456[adep],Tabla42[ADEP],Tabla42[Sector_4],""),Flights_2026_09_3033343536373456[entry_sector]),SUMPRODUCT(--(_xlpm.hrs=_xlpm.h),--(_xlpm.sectors=_xlpm.s)))</f>
        <v>0</v>
      </c>
      <c r="C228" s="28" cm="1">
        <f t="array" ref="C228">_xlfn.LET(_xlpm.h,HOUR($A228),_xlpm.s,C$221,_xlpm.hrs,IFERROR(HOUR(Flights_2026_09_3033343536373456[entry_hour]),-1),_xlpm.sectors,IF(_xlpm.s="Sector 4",_xlfn.XLOOKUP(Flights_2026_09_3033343536373456[adep],Tabla42[ADEP],Tabla42[Sector_4],""),Flights_2026_09_3033343536373456[entry_sector]),SUMPRODUCT(--(_xlpm.hrs=_xlpm.h),--(_xlpm.sectors=_xlpm.s)))</f>
        <v>0</v>
      </c>
      <c r="D228" s="28" cm="1">
        <f t="array" ref="D228">_xlfn.LET(_xlpm.h,HOUR($A228),_xlpm.s,D$221,_xlpm.hrs,IFERROR(HOUR(Flights_2026_09_3033343536373456[entry_hour]),-1),_xlpm.sectors,IF(_xlpm.s="Sector 4",_xlfn.XLOOKUP(Flights_2026_09_3033343536373456[adep],Tabla42[ADEP],Tabla42[Sector_4],""),Flights_2026_09_3033343536373456[entry_sector]),SUMPRODUCT(--(_xlpm.hrs=_xlpm.h),--(_xlpm.sectors=_xlpm.s)))</f>
        <v>0</v>
      </c>
      <c r="E228" s="28" cm="1">
        <f t="array" ref="E228">_xlfn.LET(_xlpm.h,HOUR($A228),_xlpm.s,E$221,_xlpm.hrs,IFERROR(HOUR(Flights_2026_09_3033343536373456[entry_hour]),-1),_xlpm.sectors,IF(_xlpm.s="Sector 4",_xlfn.XLOOKUP(Flights_2026_09_3033343536373456[adep],Tabla42[ADEP],Tabla42[Sector_4],""),Flights_2026_09_3033343536373456[entry_sector]),SUMPRODUCT(--(_xlpm.hrs=_xlpm.h),--(_xlpm.sectors=_xlpm.s)))</f>
        <v>8</v>
      </c>
      <c r="F228" s="28" cm="1">
        <f t="array" ref="F228">_xlfn.LET(_xlpm.h,HOUR($A228),_xlpm.s,F$221,_xlpm.hrs,IFERROR(HOUR(Flights_2026_09_3033343536373456[entry_hour]),-1),_xlpm.sectors,IF(_xlpm.s="Sector 4",_xlfn.XLOOKUP(Flights_2026_09_3033343536373456[adep],Tabla42[ADEP],Tabla42[Sector_4],""),Flights_2026_09_3033343536373456[entry_sector]),SUMPRODUCT(--(_xlpm.hrs=_xlpm.h),--(_xlpm.sectors=_xlpm.s)))</f>
        <v>5</v>
      </c>
      <c r="G228" s="28" cm="1">
        <f t="array" ref="G228">_xlfn.LET(_xlpm.h,HOUR($A228),_xlpm.s,G$221,_xlpm.hrs,IFERROR(HOUR(Flights_2026_09_3033343536373456[entry_hour]),-1),_xlpm.sectors,IF(_xlpm.s="Sector 4",_xlfn.XLOOKUP(Flights_2026_09_3033343536373456[adep],Tabla42[ADEP],Tabla42[Sector_4],""),Flights_2026_09_3033343536373456[entry_sector]),SUMPRODUCT(--(_xlpm.hrs=_xlpm.h),--(_xlpm.sectors=_xlpm.s)))</f>
        <v>3</v>
      </c>
      <c r="H228" s="17" cm="1">
        <f t="array" ref="H228">_xlfn.LET(_xlpm.h,HOUR($A228),_xlpm.s,H$221,_xlpm.hrs,IFERROR(HOUR(Flights_2026_09_3033343536373456[entry_hour]),-1),_xlpm.sectors,IF(_xlpm.s="Sector 4",_xlfn.XLOOKUP(Flights_2026_09_3033343536373456[adep],Tabla42[ADEP],Tabla42[Sector_4],""),Flights_2026_09_3033343536373456[entry_sector]),SUMPRODUCT(--(_xlpm.hrs=_xlpm.h),--(_xlpm.sectors=_xlpm.s)))</f>
        <v>3</v>
      </c>
      <c r="I228" s="17">
        <f t="shared" si="1"/>
        <v>19</v>
      </c>
      <c r="W228" s="17" cm="1">
        <f t="array" ref="W228">SUMPRODUCT(--(IFERROR(HOUR(Flights_2026_09_3033343536373456[entry_hour]),-1)=HOUR(W$212)),--(IFERROR(Flights_2026_09_3033343536373456[nfl],-1)&gt;=IF($V252=450,450,$V252)),--(IFERROR(Flights_2026_09_3033343536373456[nfl],-1)&lt;=IF($V252=450,450,$V252+9)))</f>
        <v>0</v>
      </c>
      <c r="X228" s="17" cm="1">
        <f t="array" ref="X228">SUMPRODUCT(--(IFERROR(HOUR(Flights_2026_09_3033343536373456[entry_hour]),-1)=HOUR(X$212)),--(IFERROR(Flights_2026_09_3033343536373456[nfl],-1)&gt;=IF($V252=450,450,$V252)),--(IFERROR(Flights_2026_09_3033343536373456[nfl],-1)&lt;=IF($V252=450,450,$V252+9)))</f>
        <v>0</v>
      </c>
      <c r="Y228" s="17" cm="1">
        <f t="array" ref="Y228">SUMPRODUCT(--(IFERROR(HOUR(Flights_2026_09_3033343536373456[entry_hour]),-1)=HOUR(Y$212)),--(IFERROR(Flights_2026_09_3033343536373456[nfl],-1)&gt;=IF($V252=450,450,$V252)),--(IFERROR(Flights_2026_09_3033343536373456[nfl],-1)&lt;=IF($V252=450,450,$V252+9)))</f>
        <v>0</v>
      </c>
      <c r="Z228" s="17" cm="1">
        <f t="array" ref="Z228">SUMPRODUCT(--(IFERROR(HOUR(Flights_2026_09_3033343536373456[entry_hour]),-1)=HOUR(Z$212)),--(IFERROR(Flights_2026_09_3033343536373456[nfl],-1)&gt;=IF($V252=450,450,$V252)),--(IFERROR(Flights_2026_09_3033343536373456[nfl],-1)&lt;=IF($V252=450,450,$V252+9)))</f>
        <v>0</v>
      </c>
      <c r="AA228" s="17" cm="1">
        <f t="array" ref="AA228">SUMPRODUCT(--(IFERROR(HOUR(Flights_2026_09_3033343536373456[entry_hour]),-1)=HOUR(AA$212)),--(IFERROR(Flights_2026_09_3033343536373456[nfl],-1)&gt;=IF($V252=450,450,$V252)),--(IFERROR(Flights_2026_09_3033343536373456[nfl],-1)&lt;=IF($V252=450,450,$V252+9)))</f>
        <v>0</v>
      </c>
      <c r="AB228" s="17" cm="1">
        <f t="array" ref="AB228">SUMPRODUCT(--(IFERROR(HOUR(Flights_2026_09_3033343536373456[entry_hour]),-1)=HOUR(AB$212)),--(IFERROR(Flights_2026_09_3033343536373456[nfl],-1)&gt;=IF($V252=450,450,$V252)),--(IFERROR(Flights_2026_09_3033343536373456[nfl],-1)&lt;=IF($V252=450,450,$V252+9)))</f>
        <v>0</v>
      </c>
      <c r="AC228" s="17" cm="1">
        <f t="array" ref="AC228">SUMPRODUCT(--(IFERROR(HOUR(Flights_2026_09_3033343536373456[entry_hour]),-1)=HOUR(AC$212)),--(IFERROR(Flights_2026_09_3033343536373456[nfl],-1)&gt;=IF($V252=450,450,$V252)),--(IFERROR(Flights_2026_09_3033343536373456[nfl],-1)&lt;=IF($V252=450,450,$V252+9)))</f>
        <v>0</v>
      </c>
      <c r="AD228" s="17" cm="1">
        <f t="array" ref="AD228">SUMPRODUCT(--(IFERROR(HOUR(Flights_2026_09_3033343536373456[entry_hour]),-1)=HOUR(AD$212)),--(IFERROR(Flights_2026_09_3033343536373456[nfl],-1)&gt;=IF($V252=450,450,$V252)),--(IFERROR(Flights_2026_09_3033343536373456[nfl],-1)&lt;=IF($V252=450,450,$V252+9)))</f>
        <v>1</v>
      </c>
      <c r="AE228" s="17" cm="1">
        <f t="array" ref="AE228">SUMPRODUCT(--(IFERROR(HOUR(Flights_2026_09_3033343536373456[entry_hour]),-1)=HOUR(AE$212)),--(IFERROR(Flights_2026_09_3033343536373456[nfl],-1)&gt;=IF($V252=450,450,$V252)),--(IFERROR(Flights_2026_09_3033343536373456[nfl],-1)&lt;=IF($V252=450,450,$V252+9)))</f>
        <v>0</v>
      </c>
      <c r="AF228" s="2">
        <v>0.625</v>
      </c>
      <c r="AG228" t="s">
        <v>840</v>
      </c>
      <c r="AH228" s="17">
        <v>380</v>
      </c>
      <c r="AI228" s="17" cm="1">
        <f t="array" ref="AI228">SUMPRODUCT(--(IFERROR(HOUR(Flights_2026_09_3033343536373456[entry_hour]),-1)=HOUR(AF228)),--(IFERROR(Flights_2026_09_3033343536373456[entry_sector],"")=AG228),--(IFERROR(Flights_2026_09_3033343536373456[nfl],-1)&gt;=AH228),--(IFERROR(Flights_2026_09_3033343536373456[nfl],-1)&lt;=IF(AH228=450,450,AH228+9)))</f>
        <v>0</v>
      </c>
    </row>
    <row r="229" spans="1:35" x14ac:dyDescent="0.2">
      <c r="A229" s="4">
        <v>0.875</v>
      </c>
      <c r="B229" s="28" cm="1">
        <f t="array" ref="B229">_xlfn.LET(_xlpm.h,HOUR($A229),_xlpm.s,B$221,_xlpm.hrs,IFERROR(HOUR(Flights_2026_09_3033343536373456[entry_hour]),-1),_xlpm.sectors,IF(_xlpm.s="Sector 4",_xlfn.XLOOKUP(Flights_2026_09_3033343536373456[adep],Tabla42[ADEP],Tabla42[Sector_4],""),Flights_2026_09_3033343536373456[entry_sector]),SUMPRODUCT(--(_xlpm.hrs=_xlpm.h),--(_xlpm.sectors=_xlpm.s)))</f>
        <v>0</v>
      </c>
      <c r="C229" s="28" cm="1">
        <f t="array" ref="C229">_xlfn.LET(_xlpm.h,HOUR($A229),_xlpm.s,C$221,_xlpm.hrs,IFERROR(HOUR(Flights_2026_09_3033343536373456[entry_hour]),-1),_xlpm.sectors,IF(_xlpm.s="Sector 4",_xlfn.XLOOKUP(Flights_2026_09_3033343536373456[adep],Tabla42[ADEP],Tabla42[Sector_4],""),Flights_2026_09_3033343536373456[entry_sector]),SUMPRODUCT(--(_xlpm.hrs=_xlpm.h),--(_xlpm.sectors=_xlpm.s)))</f>
        <v>0</v>
      </c>
      <c r="D229" s="28" cm="1">
        <f t="array" ref="D229">_xlfn.LET(_xlpm.h,HOUR($A229),_xlpm.s,D$221,_xlpm.hrs,IFERROR(HOUR(Flights_2026_09_3033343536373456[entry_hour]),-1),_xlpm.sectors,IF(_xlpm.s="Sector 4",_xlfn.XLOOKUP(Flights_2026_09_3033343536373456[adep],Tabla42[ADEP],Tabla42[Sector_4],""),Flights_2026_09_3033343536373456[entry_sector]),SUMPRODUCT(--(_xlpm.hrs=_xlpm.h),--(_xlpm.sectors=_xlpm.s)))</f>
        <v>0</v>
      </c>
      <c r="E229" s="28" cm="1">
        <f t="array" ref="E229">_xlfn.LET(_xlpm.h,HOUR($A229),_xlpm.s,E$221,_xlpm.hrs,IFERROR(HOUR(Flights_2026_09_3033343536373456[entry_hour]),-1),_xlpm.sectors,IF(_xlpm.s="Sector 4",_xlfn.XLOOKUP(Flights_2026_09_3033343536373456[adep],Tabla42[ADEP],Tabla42[Sector_4],""),Flights_2026_09_3033343536373456[entry_sector]),SUMPRODUCT(--(_xlpm.hrs=_xlpm.h),--(_xlpm.sectors=_xlpm.s)))</f>
        <v>3</v>
      </c>
      <c r="F229" s="28" cm="1">
        <f t="array" ref="F229">_xlfn.LET(_xlpm.h,HOUR($A229),_xlpm.s,F$221,_xlpm.hrs,IFERROR(HOUR(Flights_2026_09_3033343536373456[entry_hour]),-1),_xlpm.sectors,IF(_xlpm.s="Sector 4",_xlfn.XLOOKUP(Flights_2026_09_3033343536373456[adep],Tabla42[ADEP],Tabla42[Sector_4],""),Flights_2026_09_3033343536373456[entry_sector]),SUMPRODUCT(--(_xlpm.hrs=_xlpm.h),--(_xlpm.sectors=_xlpm.s)))</f>
        <v>2</v>
      </c>
      <c r="G229" s="28" cm="1">
        <f t="array" ref="G229">_xlfn.LET(_xlpm.h,HOUR($A229),_xlpm.s,G$221,_xlpm.hrs,IFERROR(HOUR(Flights_2026_09_3033343536373456[entry_hour]),-1),_xlpm.sectors,IF(_xlpm.s="Sector 4",_xlfn.XLOOKUP(Flights_2026_09_3033343536373456[adep],Tabla42[ADEP],Tabla42[Sector_4],""),Flights_2026_09_3033343536373456[entry_sector]),SUMPRODUCT(--(_xlpm.hrs=_xlpm.h),--(_xlpm.sectors=_xlpm.s)))</f>
        <v>1</v>
      </c>
      <c r="H229" s="17" cm="1">
        <f t="array" ref="H229">_xlfn.LET(_xlpm.h,HOUR($A229),_xlpm.s,H$221,_xlpm.hrs,IFERROR(HOUR(Flights_2026_09_3033343536373456[entry_hour]),-1),_xlpm.sectors,IF(_xlpm.s="Sector 4",_xlfn.XLOOKUP(Flights_2026_09_3033343536373456[adep],Tabla42[ADEP],Tabla42[Sector_4],""),Flights_2026_09_3033343536373456[entry_sector]),SUMPRODUCT(--(_xlpm.hrs=_xlpm.h),--(_xlpm.sectors=_xlpm.s)))</f>
        <v>3</v>
      </c>
      <c r="I229" s="17">
        <f t="shared" si="1"/>
        <v>9</v>
      </c>
      <c r="W229" s="17" cm="1">
        <f t="array" ref="W229">SUMPRODUCT(--(IFERROR(HOUR(Flights_2026_09_3033343536373456[entry_hour]),-1)=HOUR(W$212)),--(IFERROR(Flights_2026_09_3033343536373456[nfl],-1)&gt;=IF($V253=450,450,$V253)),--(IFERROR(Flights_2026_09_3033343536373456[nfl],-1)&lt;=IF($V253=450,450,$V253+9)))</f>
        <v>0</v>
      </c>
      <c r="X229" s="17" cm="1">
        <f t="array" ref="X229">SUMPRODUCT(--(IFERROR(HOUR(Flights_2026_09_3033343536373456[entry_hour]),-1)=HOUR(X$212)),--(IFERROR(Flights_2026_09_3033343536373456[nfl],-1)&gt;=IF($V253=450,450,$V253)),--(IFERROR(Flights_2026_09_3033343536373456[nfl],-1)&lt;=IF($V253=450,450,$V253+9)))</f>
        <v>0</v>
      </c>
      <c r="Y229" s="17" cm="1">
        <f t="array" ref="Y229">SUMPRODUCT(--(IFERROR(HOUR(Flights_2026_09_3033343536373456[entry_hour]),-1)=HOUR(Y$212)),--(IFERROR(Flights_2026_09_3033343536373456[nfl],-1)&gt;=IF($V253=450,450,$V253)),--(IFERROR(Flights_2026_09_3033343536373456[nfl],-1)&lt;=IF($V253=450,450,$V253+9)))</f>
        <v>0</v>
      </c>
      <c r="Z229" s="17" cm="1">
        <f t="array" ref="Z229">SUMPRODUCT(--(IFERROR(HOUR(Flights_2026_09_3033343536373456[entry_hour]),-1)=HOUR(Z$212)),--(IFERROR(Flights_2026_09_3033343536373456[nfl],-1)&gt;=IF($V253=450,450,$V253)),--(IFERROR(Flights_2026_09_3033343536373456[nfl],-1)&lt;=IF($V253=450,450,$V253+9)))</f>
        <v>0</v>
      </c>
      <c r="AA229" s="17" cm="1">
        <f t="array" ref="AA229">SUMPRODUCT(--(IFERROR(HOUR(Flights_2026_09_3033343536373456[entry_hour]),-1)=HOUR(AA$212)),--(IFERROR(Flights_2026_09_3033343536373456[nfl],-1)&gt;=IF($V253=450,450,$V253)),--(IFERROR(Flights_2026_09_3033343536373456[nfl],-1)&lt;=IF($V253=450,450,$V253+9)))</f>
        <v>0</v>
      </c>
      <c r="AB229" s="17" cm="1">
        <f t="array" ref="AB229">SUMPRODUCT(--(IFERROR(HOUR(Flights_2026_09_3033343536373456[entry_hour]),-1)=HOUR(AB$212)),--(IFERROR(Flights_2026_09_3033343536373456[nfl],-1)&gt;=IF($V253=450,450,$V253)),--(IFERROR(Flights_2026_09_3033343536373456[nfl],-1)&lt;=IF($V253=450,450,$V253+9)))</f>
        <v>0</v>
      </c>
      <c r="AC229" s="17" cm="1">
        <f t="array" ref="AC229">SUMPRODUCT(--(IFERROR(HOUR(Flights_2026_09_3033343536373456[entry_hour]),-1)=HOUR(AC$212)),--(IFERROR(Flights_2026_09_3033343536373456[nfl],-1)&gt;=IF($V253=450,450,$V253)),--(IFERROR(Flights_2026_09_3033343536373456[nfl],-1)&lt;=IF($V253=450,450,$V253+9)))</f>
        <v>0</v>
      </c>
      <c r="AD229" s="17" cm="1">
        <f t="array" ref="AD229">SUMPRODUCT(--(IFERROR(HOUR(Flights_2026_09_3033343536373456[entry_hour]),-1)=HOUR(AD$212)),--(IFERROR(Flights_2026_09_3033343536373456[nfl],-1)&gt;=IF($V253=450,450,$V253)),--(IFERROR(Flights_2026_09_3033343536373456[nfl],-1)&lt;=IF($V253=450,450,$V253+9)))</f>
        <v>0</v>
      </c>
      <c r="AE229" s="17" cm="1">
        <f t="array" ref="AE229">SUMPRODUCT(--(IFERROR(HOUR(Flights_2026_09_3033343536373456[entry_hour]),-1)=HOUR(AE$212)),--(IFERROR(Flights_2026_09_3033343536373456[nfl],-1)&gt;=IF($V253=450,450,$V253)),--(IFERROR(Flights_2026_09_3033343536373456[nfl],-1)&lt;=IF($V253=450,450,$V253+9)))</f>
        <v>0</v>
      </c>
      <c r="AF229" s="2">
        <v>0.625</v>
      </c>
      <c r="AG229" t="s">
        <v>840</v>
      </c>
      <c r="AH229" s="17">
        <v>390</v>
      </c>
      <c r="AI229" s="17" cm="1">
        <f t="array" ref="AI229">SUMPRODUCT(--(IFERROR(HOUR(Flights_2026_09_3033343536373456[entry_hour]),-1)=HOUR(AF229)),--(IFERROR(Flights_2026_09_3033343536373456[entry_sector],"")=AG229),--(IFERROR(Flights_2026_09_3033343536373456[nfl],-1)&gt;=AH229),--(IFERROR(Flights_2026_09_3033343536373456[nfl],-1)&lt;=IF(AH229=450,450,AH229+9)))</f>
        <v>0</v>
      </c>
    </row>
    <row r="230" spans="1:35" x14ac:dyDescent="0.2">
      <c r="A230" s="4">
        <v>0.91666666666666674</v>
      </c>
      <c r="B230" s="28" cm="1">
        <f t="array" ref="B230">_xlfn.LET(_xlpm.h,HOUR($A230),_xlpm.s,B$221,_xlpm.hrs,IFERROR(HOUR(Flights_2026_09_3033343536373456[entry_hour]),-1),_xlpm.sectors,IF(_xlpm.s="Sector 4",_xlfn.XLOOKUP(Flights_2026_09_3033343536373456[adep],Tabla42[ADEP],Tabla42[Sector_4],""),Flights_2026_09_3033343536373456[entry_sector]),SUMPRODUCT(--(_xlpm.hrs=_xlpm.h),--(_xlpm.sectors=_xlpm.s)))</f>
        <v>0</v>
      </c>
      <c r="C230" s="28" cm="1">
        <f t="array" ref="C230">_xlfn.LET(_xlpm.h,HOUR($A230),_xlpm.s,C$221,_xlpm.hrs,IFERROR(HOUR(Flights_2026_09_3033343536373456[entry_hour]),-1),_xlpm.sectors,IF(_xlpm.s="Sector 4",_xlfn.XLOOKUP(Flights_2026_09_3033343536373456[adep],Tabla42[ADEP],Tabla42[Sector_4],""),Flights_2026_09_3033343536373456[entry_sector]),SUMPRODUCT(--(_xlpm.hrs=_xlpm.h),--(_xlpm.sectors=_xlpm.s)))</f>
        <v>0</v>
      </c>
      <c r="D230" s="28" cm="1">
        <f t="array" ref="D230">_xlfn.LET(_xlpm.h,HOUR($A230),_xlpm.s,D$221,_xlpm.hrs,IFERROR(HOUR(Flights_2026_09_3033343536373456[entry_hour]),-1),_xlpm.sectors,IF(_xlpm.s="Sector 4",_xlfn.XLOOKUP(Flights_2026_09_3033343536373456[adep],Tabla42[ADEP],Tabla42[Sector_4],""),Flights_2026_09_3033343536373456[entry_sector]),SUMPRODUCT(--(_xlpm.hrs=_xlpm.h),--(_xlpm.sectors=_xlpm.s)))</f>
        <v>2</v>
      </c>
      <c r="E230" s="28" cm="1">
        <f t="array" ref="E230">_xlfn.LET(_xlpm.h,HOUR($A230),_xlpm.s,E$221,_xlpm.hrs,IFERROR(HOUR(Flights_2026_09_3033343536373456[entry_hour]),-1),_xlpm.sectors,IF(_xlpm.s="Sector 4",_xlfn.XLOOKUP(Flights_2026_09_3033343536373456[adep],Tabla42[ADEP],Tabla42[Sector_4],""),Flights_2026_09_3033343536373456[entry_sector]),SUMPRODUCT(--(_xlpm.hrs=_xlpm.h),--(_xlpm.sectors=_xlpm.s)))</f>
        <v>4</v>
      </c>
      <c r="F230" s="28" cm="1">
        <f t="array" ref="F230">_xlfn.LET(_xlpm.h,HOUR($A230),_xlpm.s,F$221,_xlpm.hrs,IFERROR(HOUR(Flights_2026_09_3033343536373456[entry_hour]),-1),_xlpm.sectors,IF(_xlpm.s="Sector 4",_xlfn.XLOOKUP(Flights_2026_09_3033343536373456[adep],Tabla42[ADEP],Tabla42[Sector_4],""),Flights_2026_09_3033343536373456[entry_sector]),SUMPRODUCT(--(_xlpm.hrs=_xlpm.h),--(_xlpm.sectors=_xlpm.s)))</f>
        <v>3</v>
      </c>
      <c r="G230" s="28" cm="1">
        <f t="array" ref="G230">_xlfn.LET(_xlpm.h,HOUR($A230),_xlpm.s,G$221,_xlpm.hrs,IFERROR(HOUR(Flights_2026_09_3033343536373456[entry_hour]),-1),_xlpm.sectors,IF(_xlpm.s="Sector 4",_xlfn.XLOOKUP(Flights_2026_09_3033343536373456[adep],Tabla42[ADEP],Tabla42[Sector_4],""),Flights_2026_09_3033343536373456[entry_sector]),SUMPRODUCT(--(_xlpm.hrs=_xlpm.h),--(_xlpm.sectors=_xlpm.s)))</f>
        <v>1</v>
      </c>
      <c r="H230" s="17" cm="1">
        <f t="array" ref="H230">_xlfn.LET(_xlpm.h,HOUR($A230),_xlpm.s,H$221,_xlpm.hrs,IFERROR(HOUR(Flights_2026_09_3033343536373456[entry_hour]),-1),_xlpm.sectors,IF(_xlpm.s="Sector 4",_xlfn.XLOOKUP(Flights_2026_09_3033343536373456[adep],Tabla42[ADEP],Tabla42[Sector_4],""),Flights_2026_09_3033343536373456[entry_sector]),SUMPRODUCT(--(_xlpm.hrs=_xlpm.h),--(_xlpm.sectors=_xlpm.s)))</f>
        <v>1</v>
      </c>
      <c r="I230" s="17">
        <f t="shared" si="1"/>
        <v>11</v>
      </c>
      <c r="W230" s="17" cm="1">
        <f t="array" ref="W230">SUMPRODUCT(--(IFERROR(HOUR(Flights_2026_09_3033343536373456[entry_hour]),-1)=HOUR(W$212)),--(IFERROR(Flights_2026_09_3033343536373456[nfl],-1)&gt;=IF($V254=450,450,$V254)),--(IFERROR(Flights_2026_09_3033343536373456[nfl],-1)&lt;=IF($V254=450,450,$V254+9)))</f>
        <v>0</v>
      </c>
      <c r="X230" s="17" cm="1">
        <f t="array" ref="X230">SUMPRODUCT(--(IFERROR(HOUR(Flights_2026_09_3033343536373456[entry_hour]),-1)=HOUR(X$212)),--(IFERROR(Flights_2026_09_3033343536373456[nfl],-1)&gt;=IF($V254=450,450,$V254)),--(IFERROR(Flights_2026_09_3033343536373456[nfl],-1)&lt;=IF($V254=450,450,$V254+9)))</f>
        <v>0</v>
      </c>
      <c r="Y230" s="17" cm="1">
        <f t="array" ref="Y230">SUMPRODUCT(--(IFERROR(HOUR(Flights_2026_09_3033343536373456[entry_hour]),-1)=HOUR(Y$212)),--(IFERROR(Flights_2026_09_3033343536373456[nfl],-1)&gt;=IF($V254=450,450,$V254)),--(IFERROR(Flights_2026_09_3033343536373456[nfl],-1)&lt;=IF($V254=450,450,$V254+9)))</f>
        <v>0</v>
      </c>
      <c r="Z230" s="17" cm="1">
        <f t="array" ref="Z230">SUMPRODUCT(--(IFERROR(HOUR(Flights_2026_09_3033343536373456[entry_hour]),-1)=HOUR(Z$212)),--(IFERROR(Flights_2026_09_3033343536373456[nfl],-1)&gt;=IF($V254=450,450,$V254)),--(IFERROR(Flights_2026_09_3033343536373456[nfl],-1)&lt;=IF($V254=450,450,$V254+9)))</f>
        <v>0</v>
      </c>
      <c r="AA230" s="17" cm="1">
        <f t="array" ref="AA230">SUMPRODUCT(--(IFERROR(HOUR(Flights_2026_09_3033343536373456[entry_hour]),-1)=HOUR(AA$212)),--(IFERROR(Flights_2026_09_3033343536373456[nfl],-1)&gt;=IF($V254=450,450,$V254)),--(IFERROR(Flights_2026_09_3033343536373456[nfl],-1)&lt;=IF($V254=450,450,$V254+9)))</f>
        <v>0</v>
      </c>
      <c r="AB230" s="17" cm="1">
        <f t="array" ref="AB230">SUMPRODUCT(--(IFERROR(HOUR(Flights_2026_09_3033343536373456[entry_hour]),-1)=HOUR(AB$212)),--(IFERROR(Flights_2026_09_3033343536373456[nfl],-1)&gt;=IF($V254=450,450,$V254)),--(IFERROR(Flights_2026_09_3033343536373456[nfl],-1)&lt;=IF($V254=450,450,$V254+9)))</f>
        <v>0</v>
      </c>
      <c r="AC230" s="17" cm="1">
        <f t="array" ref="AC230">SUMPRODUCT(--(IFERROR(HOUR(Flights_2026_09_3033343536373456[entry_hour]),-1)=HOUR(AC$212)),--(IFERROR(Flights_2026_09_3033343536373456[nfl],-1)&gt;=IF($V254=450,450,$V254)),--(IFERROR(Flights_2026_09_3033343536373456[nfl],-1)&lt;=IF($V254=450,450,$V254+9)))</f>
        <v>0</v>
      </c>
      <c r="AD230" s="17" cm="1">
        <f t="array" ref="AD230">SUMPRODUCT(--(IFERROR(HOUR(Flights_2026_09_3033343536373456[entry_hour]),-1)=HOUR(AD$212)),--(IFERROR(Flights_2026_09_3033343536373456[nfl],-1)&gt;=IF($V254=450,450,$V254)),--(IFERROR(Flights_2026_09_3033343536373456[nfl],-1)&lt;=IF($V254=450,450,$V254+9)))</f>
        <v>0</v>
      </c>
      <c r="AE230" s="17" cm="1">
        <f t="array" ref="AE230">SUMPRODUCT(--(IFERROR(HOUR(Flights_2026_09_3033343536373456[entry_hour]),-1)=HOUR(AE$212)),--(IFERROR(Flights_2026_09_3033343536373456[nfl],-1)&gt;=IF($V254=450,450,$V254)),--(IFERROR(Flights_2026_09_3033343536373456[nfl],-1)&lt;=IF($V254=450,450,$V254+9)))</f>
        <v>0</v>
      </c>
      <c r="AF230" s="2">
        <v>0.625</v>
      </c>
      <c r="AG230" t="s">
        <v>840</v>
      </c>
      <c r="AH230" s="17">
        <v>400</v>
      </c>
      <c r="AI230" s="17" cm="1">
        <f t="array" ref="AI230">SUMPRODUCT(--(IFERROR(HOUR(Flights_2026_09_3033343536373456[entry_hour]),-1)=HOUR(AF230)),--(IFERROR(Flights_2026_09_3033343536373456[entry_sector],"")=AG230),--(IFERROR(Flights_2026_09_3033343536373456[nfl],-1)&gt;=AH230),--(IFERROR(Flights_2026_09_3033343536373456[nfl],-1)&lt;=IF(AH230=450,450,AH230+9)))</f>
        <v>0</v>
      </c>
    </row>
    <row r="231" spans="1:35" x14ac:dyDescent="0.2">
      <c r="W231" s="17" cm="1">
        <f t="array" ref="W231">SUMPRODUCT(--(IFERROR(HOUR(Flights_2026_09_3033343536373456[entry_hour]),-1)=HOUR(W$212)),--(IFERROR(Flights_2026_09_3033343536373456[nfl],-1)&gt;=IF($V255=450,450,$V255)),--(IFERROR(Flights_2026_09_3033343536373456[nfl],-1)&lt;=IF($V255=450,450,$V255+9)))</f>
        <v>0</v>
      </c>
      <c r="X231" s="17" cm="1">
        <f t="array" ref="X231">SUMPRODUCT(--(IFERROR(HOUR(Flights_2026_09_3033343536373456[entry_hour]),-1)=HOUR(X$212)),--(IFERROR(Flights_2026_09_3033343536373456[nfl],-1)&gt;=IF($V255=450,450,$V255)),--(IFERROR(Flights_2026_09_3033343536373456[nfl],-1)&lt;=IF($V255=450,450,$V255+9)))</f>
        <v>0</v>
      </c>
      <c r="Y231" s="17" cm="1">
        <f t="array" ref="Y231">SUMPRODUCT(--(IFERROR(HOUR(Flights_2026_09_3033343536373456[entry_hour]),-1)=HOUR(Y$212)),--(IFERROR(Flights_2026_09_3033343536373456[nfl],-1)&gt;=IF($V255=450,450,$V255)),--(IFERROR(Flights_2026_09_3033343536373456[nfl],-1)&lt;=IF($V255=450,450,$V255+9)))</f>
        <v>0</v>
      </c>
      <c r="Z231" s="17" cm="1">
        <f t="array" ref="Z231">SUMPRODUCT(--(IFERROR(HOUR(Flights_2026_09_3033343536373456[entry_hour]),-1)=HOUR(Z$212)),--(IFERROR(Flights_2026_09_3033343536373456[nfl],-1)&gt;=IF($V255=450,450,$V255)),--(IFERROR(Flights_2026_09_3033343536373456[nfl],-1)&lt;=IF($V255=450,450,$V255+9)))</f>
        <v>0</v>
      </c>
      <c r="AA231" s="17" cm="1">
        <f t="array" ref="AA231">SUMPRODUCT(--(IFERROR(HOUR(Flights_2026_09_3033343536373456[entry_hour]),-1)=HOUR(AA$212)),--(IFERROR(Flights_2026_09_3033343536373456[nfl],-1)&gt;=IF($V255=450,450,$V255)),--(IFERROR(Flights_2026_09_3033343536373456[nfl],-1)&lt;=IF($V255=450,450,$V255+9)))</f>
        <v>0</v>
      </c>
      <c r="AB231" s="17" cm="1">
        <f t="array" ref="AB231">SUMPRODUCT(--(IFERROR(HOUR(Flights_2026_09_3033343536373456[entry_hour]),-1)=HOUR(AB$212)),--(IFERROR(Flights_2026_09_3033343536373456[nfl],-1)&gt;=IF($V255=450,450,$V255)),--(IFERROR(Flights_2026_09_3033343536373456[nfl],-1)&lt;=IF($V255=450,450,$V255+9)))</f>
        <v>0</v>
      </c>
      <c r="AC231" s="17" cm="1">
        <f t="array" ref="AC231">SUMPRODUCT(--(IFERROR(HOUR(Flights_2026_09_3033343536373456[entry_hour]),-1)=HOUR(AC$212)),--(IFERROR(Flights_2026_09_3033343536373456[nfl],-1)&gt;=IF($V255=450,450,$V255)),--(IFERROR(Flights_2026_09_3033343536373456[nfl],-1)&lt;=IF($V255=450,450,$V255+9)))</f>
        <v>0</v>
      </c>
      <c r="AD231" s="17" cm="1">
        <f t="array" ref="AD231">SUMPRODUCT(--(IFERROR(HOUR(Flights_2026_09_3033343536373456[entry_hour]),-1)=HOUR(AD$212)),--(IFERROR(Flights_2026_09_3033343536373456[nfl],-1)&gt;=IF($V255=450,450,$V255)),--(IFERROR(Flights_2026_09_3033343536373456[nfl],-1)&lt;=IF($V255=450,450,$V255+9)))</f>
        <v>0</v>
      </c>
      <c r="AE231" s="17" cm="1">
        <f t="array" ref="AE231">SUMPRODUCT(--(IFERROR(HOUR(Flights_2026_09_3033343536373456[entry_hour]),-1)=HOUR(AE$212)),--(IFERROR(Flights_2026_09_3033343536373456[nfl],-1)&gt;=IF($V255=450,450,$V255)),--(IFERROR(Flights_2026_09_3033343536373456[nfl],-1)&lt;=IF($V255=450,450,$V255+9)))</f>
        <v>0</v>
      </c>
      <c r="AF231" s="2">
        <v>0.625</v>
      </c>
      <c r="AG231" t="s">
        <v>840</v>
      </c>
      <c r="AH231" s="17">
        <v>410</v>
      </c>
      <c r="AI231" s="17" cm="1">
        <f t="array" ref="AI231">SUMPRODUCT(--(IFERROR(HOUR(Flights_2026_09_3033343536373456[entry_hour]),-1)=HOUR(AF231)),--(IFERROR(Flights_2026_09_3033343536373456[entry_sector],"")=AG231),--(IFERROR(Flights_2026_09_3033343536373456[nfl],-1)&gt;=AH231),--(IFERROR(Flights_2026_09_3033343536373456[nfl],-1)&lt;=IF(AH231=450,450,AH231+9)))</f>
        <v>0</v>
      </c>
    </row>
    <row r="232" spans="1:35" x14ac:dyDescent="0.2">
      <c r="W232" s="17" cm="1">
        <f t="array" ref="W232">SUMPRODUCT(--(IFERROR(HOUR(Flights_2026_09_3033343536373456[entry_hour]),-1)=HOUR(W$212)),--(IFERROR(Flights_2026_09_3033343536373456[nfl],-1)&gt;=IF($V256=450,450,$V256)),--(IFERROR(Flights_2026_09_3033343536373456[nfl],-1)&lt;=IF($V256=450,450,$V256+9)))</f>
        <v>0</v>
      </c>
      <c r="X232" s="17" cm="1">
        <f t="array" ref="X232">SUMPRODUCT(--(IFERROR(HOUR(Flights_2026_09_3033343536373456[entry_hour]),-1)=HOUR(X$212)),--(IFERROR(Flights_2026_09_3033343536373456[nfl],-1)&gt;=IF($V256=450,450,$V256)),--(IFERROR(Flights_2026_09_3033343536373456[nfl],-1)&lt;=IF($V256=450,450,$V256+9)))</f>
        <v>0</v>
      </c>
      <c r="Y232" s="17" cm="1">
        <f t="array" ref="Y232">SUMPRODUCT(--(IFERROR(HOUR(Flights_2026_09_3033343536373456[entry_hour]),-1)=HOUR(Y$212)),--(IFERROR(Flights_2026_09_3033343536373456[nfl],-1)&gt;=IF($V256=450,450,$V256)),--(IFERROR(Flights_2026_09_3033343536373456[nfl],-1)&lt;=IF($V256=450,450,$V256+9)))</f>
        <v>0</v>
      </c>
      <c r="Z232" s="17" cm="1">
        <f t="array" ref="Z232">SUMPRODUCT(--(IFERROR(HOUR(Flights_2026_09_3033343536373456[entry_hour]),-1)=HOUR(Z$212)),--(IFERROR(Flights_2026_09_3033343536373456[nfl],-1)&gt;=IF($V256=450,450,$V256)),--(IFERROR(Flights_2026_09_3033343536373456[nfl],-1)&lt;=IF($V256=450,450,$V256+9)))</f>
        <v>0</v>
      </c>
      <c r="AA232" s="17" cm="1">
        <f t="array" ref="AA232">SUMPRODUCT(--(IFERROR(HOUR(Flights_2026_09_3033343536373456[entry_hour]),-1)=HOUR(AA$212)),--(IFERROR(Flights_2026_09_3033343536373456[nfl],-1)&gt;=IF($V256=450,450,$V256)),--(IFERROR(Flights_2026_09_3033343536373456[nfl],-1)&lt;=IF($V256=450,450,$V256+9)))</f>
        <v>0</v>
      </c>
      <c r="AB232" s="17" cm="1">
        <f t="array" ref="AB232">SUMPRODUCT(--(IFERROR(HOUR(Flights_2026_09_3033343536373456[entry_hour]),-1)=HOUR(AB$212)),--(IFERROR(Flights_2026_09_3033343536373456[nfl],-1)&gt;=IF($V256=450,450,$V256)),--(IFERROR(Flights_2026_09_3033343536373456[nfl],-1)&lt;=IF($V256=450,450,$V256+9)))</f>
        <v>0</v>
      </c>
      <c r="AC232" s="17" cm="1">
        <f t="array" ref="AC232">SUMPRODUCT(--(IFERROR(HOUR(Flights_2026_09_3033343536373456[entry_hour]),-1)=HOUR(AC$212)),--(IFERROR(Flights_2026_09_3033343536373456[nfl],-1)&gt;=IF($V256=450,450,$V256)),--(IFERROR(Flights_2026_09_3033343536373456[nfl],-1)&lt;=IF($V256=450,450,$V256+9)))</f>
        <v>0</v>
      </c>
      <c r="AD232" s="17" cm="1">
        <f t="array" ref="AD232">SUMPRODUCT(--(IFERROR(HOUR(Flights_2026_09_3033343536373456[entry_hour]),-1)=HOUR(AD$212)),--(IFERROR(Flights_2026_09_3033343536373456[nfl],-1)&gt;=IF($V256=450,450,$V256)),--(IFERROR(Flights_2026_09_3033343536373456[nfl],-1)&lt;=IF($V256=450,450,$V256+9)))</f>
        <v>0</v>
      </c>
      <c r="AE232" s="17" cm="1">
        <f t="array" ref="AE232">SUMPRODUCT(--(IFERROR(HOUR(Flights_2026_09_3033343536373456[entry_hour]),-1)=HOUR(AE$212)),--(IFERROR(Flights_2026_09_3033343536373456[nfl],-1)&gt;=IF($V256=450,450,$V256)),--(IFERROR(Flights_2026_09_3033343536373456[nfl],-1)&lt;=IF($V256=450,450,$V256+9)))</f>
        <v>0</v>
      </c>
      <c r="AF232" s="2">
        <v>0.625</v>
      </c>
      <c r="AG232" t="s">
        <v>840</v>
      </c>
      <c r="AH232" s="17">
        <v>420</v>
      </c>
      <c r="AI232" s="17" cm="1">
        <f t="array" ref="AI232">SUMPRODUCT(--(IFERROR(HOUR(Flights_2026_09_3033343536373456[entry_hour]),-1)=HOUR(AF232)),--(IFERROR(Flights_2026_09_3033343536373456[entry_sector],"")=AG232),--(IFERROR(Flights_2026_09_3033343536373456[nfl],-1)&gt;=AH232),--(IFERROR(Flights_2026_09_3033343536373456[nfl],-1)&lt;=IF(AH232=450,450,AH232+9)))</f>
        <v>0</v>
      </c>
    </row>
    <row r="233" spans="1:35" ht="19" x14ac:dyDescent="0.2">
      <c r="A233" s="36" t="s">
        <v>2164</v>
      </c>
      <c r="B233" s="36"/>
      <c r="C233" s="36"/>
      <c r="D233" s="36"/>
      <c r="E233" s="36"/>
      <c r="F233" s="36"/>
      <c r="G233" s="36"/>
      <c r="H233" s="36"/>
      <c r="I233" s="36"/>
      <c r="J233" s="36"/>
      <c r="W233" s="17" cm="1">
        <f t="array" ref="W233">SUMPRODUCT(--(IFERROR(HOUR(Flights_2026_09_3033343536373456[entry_hour]),-1)=HOUR(W$212)),--(IFERROR(Flights_2026_09_3033343536373456[nfl],-1)&gt;=IF($V257=450,450,$V257)),--(IFERROR(Flights_2026_09_3033343536373456[nfl],-1)&lt;=IF($V257=450,450,$V257+9)))</f>
        <v>0</v>
      </c>
      <c r="X233" s="17" cm="1">
        <f t="array" ref="X233">SUMPRODUCT(--(IFERROR(HOUR(Flights_2026_09_3033343536373456[entry_hour]),-1)=HOUR(X$212)),--(IFERROR(Flights_2026_09_3033343536373456[nfl],-1)&gt;=IF($V257=450,450,$V257)),--(IFERROR(Flights_2026_09_3033343536373456[nfl],-1)&lt;=IF($V257=450,450,$V257+9)))</f>
        <v>0</v>
      </c>
      <c r="Y233" s="17" cm="1">
        <f t="array" ref="Y233">SUMPRODUCT(--(IFERROR(HOUR(Flights_2026_09_3033343536373456[entry_hour]),-1)=HOUR(Y$212)),--(IFERROR(Flights_2026_09_3033343536373456[nfl],-1)&gt;=IF($V257=450,450,$V257)),--(IFERROR(Flights_2026_09_3033343536373456[nfl],-1)&lt;=IF($V257=450,450,$V257+9)))</f>
        <v>0</v>
      </c>
      <c r="Z233" s="17" cm="1">
        <f t="array" ref="Z233">SUMPRODUCT(--(IFERROR(HOUR(Flights_2026_09_3033343536373456[entry_hour]),-1)=HOUR(Z$212)),--(IFERROR(Flights_2026_09_3033343536373456[nfl],-1)&gt;=IF($V257=450,450,$V257)),--(IFERROR(Flights_2026_09_3033343536373456[nfl],-1)&lt;=IF($V257=450,450,$V257+9)))</f>
        <v>0</v>
      </c>
      <c r="AA233" s="17" cm="1">
        <f t="array" ref="AA233">SUMPRODUCT(--(IFERROR(HOUR(Flights_2026_09_3033343536373456[entry_hour]),-1)=HOUR(AA$212)),--(IFERROR(Flights_2026_09_3033343536373456[nfl],-1)&gt;=IF($V257=450,450,$V257)),--(IFERROR(Flights_2026_09_3033343536373456[nfl],-1)&lt;=IF($V257=450,450,$V257+9)))</f>
        <v>0</v>
      </c>
      <c r="AB233" s="17" cm="1">
        <f t="array" ref="AB233">SUMPRODUCT(--(IFERROR(HOUR(Flights_2026_09_3033343536373456[entry_hour]),-1)=HOUR(AB$212)),--(IFERROR(Flights_2026_09_3033343536373456[nfl],-1)&gt;=IF($V257=450,450,$V257)),--(IFERROR(Flights_2026_09_3033343536373456[nfl],-1)&lt;=IF($V257=450,450,$V257+9)))</f>
        <v>0</v>
      </c>
      <c r="AC233" s="17" cm="1">
        <f t="array" ref="AC233">SUMPRODUCT(--(IFERROR(HOUR(Flights_2026_09_3033343536373456[entry_hour]),-1)=HOUR(AC$212)),--(IFERROR(Flights_2026_09_3033343536373456[nfl],-1)&gt;=IF($V257=450,450,$V257)),--(IFERROR(Flights_2026_09_3033343536373456[nfl],-1)&lt;=IF($V257=450,450,$V257+9)))</f>
        <v>1</v>
      </c>
      <c r="AD233" s="17" cm="1">
        <f t="array" ref="AD233">SUMPRODUCT(--(IFERROR(HOUR(Flights_2026_09_3033343536373456[entry_hour]),-1)=HOUR(AD$212)),--(IFERROR(Flights_2026_09_3033343536373456[nfl],-1)&gt;=IF($V257=450,450,$V257)),--(IFERROR(Flights_2026_09_3033343536373456[nfl],-1)&lt;=IF($V257=450,450,$V257+9)))</f>
        <v>0</v>
      </c>
      <c r="AE233" s="17" cm="1">
        <f t="array" ref="AE233">SUMPRODUCT(--(IFERROR(HOUR(Flights_2026_09_3033343536373456[entry_hour]),-1)=HOUR(AE$212)),--(IFERROR(Flights_2026_09_3033343536373456[nfl],-1)&gt;=IF($V257=450,450,$V257)),--(IFERROR(Flights_2026_09_3033343536373456[nfl],-1)&lt;=IF($V257=450,450,$V257+9)))</f>
        <v>0</v>
      </c>
      <c r="AF233" s="2">
        <v>0.625</v>
      </c>
      <c r="AG233" t="s">
        <v>840</v>
      </c>
      <c r="AH233" s="17">
        <v>430</v>
      </c>
      <c r="AI233" s="17" cm="1">
        <f t="array" ref="AI233">SUMPRODUCT(--(IFERROR(HOUR(Flights_2026_09_3033343536373456[entry_hour]),-1)=HOUR(AF233)),--(IFERROR(Flights_2026_09_3033343536373456[entry_sector],"")=AG233),--(IFERROR(Flights_2026_09_3033343536373456[nfl],-1)&gt;=AH233),--(IFERROR(Flights_2026_09_3033343536373456[nfl],-1)&lt;=IF(AH233=450,450,AH233+9)))</f>
        <v>0</v>
      </c>
    </row>
    <row r="234" spans="1:35" x14ac:dyDescent="0.2">
      <c r="A234" s="39" t="s">
        <v>992</v>
      </c>
      <c r="B234" s="39"/>
      <c r="C234" s="39"/>
      <c r="D234" s="39"/>
      <c r="E234" s="39"/>
      <c r="F234" s="39"/>
      <c r="G234" s="39"/>
      <c r="H234" s="39"/>
      <c r="I234" s="39"/>
      <c r="J234" s="39"/>
      <c r="W234" s="17" cm="1">
        <f t="array" ref="W234">SUMPRODUCT(--(IFERROR(HOUR(Flights_2026_09_3033343536373456[entry_hour]),-1)=HOUR(W$212)),--(IFERROR(Flights_2026_09_3033343536373456[nfl],-1)&gt;=IF($V258=450,450,$V258)),--(IFERROR(Flights_2026_09_3033343536373456[nfl],-1)&lt;=IF($V258=450,450,$V258+9)))</f>
        <v>0</v>
      </c>
      <c r="X234" s="17" cm="1">
        <f t="array" ref="X234">SUMPRODUCT(--(IFERROR(HOUR(Flights_2026_09_3033343536373456[entry_hour]),-1)=HOUR(X$212)),--(IFERROR(Flights_2026_09_3033343536373456[nfl],-1)&gt;=IF($V258=450,450,$V258)),--(IFERROR(Flights_2026_09_3033343536373456[nfl],-1)&lt;=IF($V258=450,450,$V258+9)))</f>
        <v>0</v>
      </c>
      <c r="Y234" s="17" cm="1">
        <f t="array" ref="Y234">SUMPRODUCT(--(IFERROR(HOUR(Flights_2026_09_3033343536373456[entry_hour]),-1)=HOUR(Y$212)),--(IFERROR(Flights_2026_09_3033343536373456[nfl],-1)&gt;=IF($V258=450,450,$V258)),--(IFERROR(Flights_2026_09_3033343536373456[nfl],-1)&lt;=IF($V258=450,450,$V258+9)))</f>
        <v>0</v>
      </c>
      <c r="Z234" s="17" cm="1">
        <f t="array" ref="Z234">SUMPRODUCT(--(IFERROR(HOUR(Flights_2026_09_3033343536373456[entry_hour]),-1)=HOUR(Z$212)),--(IFERROR(Flights_2026_09_3033343536373456[nfl],-1)&gt;=IF($V258=450,450,$V258)),--(IFERROR(Flights_2026_09_3033343536373456[nfl],-1)&lt;=IF($V258=450,450,$V258+9)))</f>
        <v>0</v>
      </c>
      <c r="AA234" s="17" cm="1">
        <f t="array" ref="AA234">SUMPRODUCT(--(IFERROR(HOUR(Flights_2026_09_3033343536373456[entry_hour]),-1)=HOUR(AA$212)),--(IFERROR(Flights_2026_09_3033343536373456[nfl],-1)&gt;=IF($V258=450,450,$V258)),--(IFERROR(Flights_2026_09_3033343536373456[nfl],-1)&lt;=IF($V258=450,450,$V258+9)))</f>
        <v>0</v>
      </c>
      <c r="AB234" s="17" cm="1">
        <f t="array" ref="AB234">SUMPRODUCT(--(IFERROR(HOUR(Flights_2026_09_3033343536373456[entry_hour]),-1)=HOUR(AB$212)),--(IFERROR(Flights_2026_09_3033343536373456[nfl],-1)&gt;=IF($V258=450,450,$V258)),--(IFERROR(Flights_2026_09_3033343536373456[nfl],-1)&lt;=IF($V258=450,450,$V258+9)))</f>
        <v>0</v>
      </c>
      <c r="AC234" s="17" cm="1">
        <f t="array" ref="AC234">SUMPRODUCT(--(IFERROR(HOUR(Flights_2026_09_3033343536373456[entry_hour]),-1)=HOUR(AC$212)),--(IFERROR(Flights_2026_09_3033343536373456[nfl],-1)&gt;=IF($V258=450,450,$V258)),--(IFERROR(Flights_2026_09_3033343536373456[nfl],-1)&lt;=IF($V258=450,450,$V258+9)))</f>
        <v>0</v>
      </c>
      <c r="AD234" s="17" cm="1">
        <f t="array" ref="AD234">SUMPRODUCT(--(IFERROR(HOUR(Flights_2026_09_3033343536373456[entry_hour]),-1)=HOUR(AD$212)),--(IFERROR(Flights_2026_09_3033343536373456[nfl],-1)&gt;=IF($V258=450,450,$V258)),--(IFERROR(Flights_2026_09_3033343536373456[nfl],-1)&lt;=IF($V258=450,450,$V258+9)))</f>
        <v>0</v>
      </c>
      <c r="AE234" s="17" cm="1">
        <f t="array" ref="AE234">SUMPRODUCT(--(IFERROR(HOUR(Flights_2026_09_3033343536373456[entry_hour]),-1)=HOUR(AE$212)),--(IFERROR(Flights_2026_09_3033343536373456[nfl],-1)&gt;=IF($V258=450,450,$V258)),--(IFERROR(Flights_2026_09_3033343536373456[nfl],-1)&lt;=IF($V258=450,450,$V258+9)))</f>
        <v>0</v>
      </c>
      <c r="AF234" s="2">
        <v>0.625</v>
      </c>
      <c r="AG234" t="s">
        <v>840</v>
      </c>
      <c r="AH234" s="17">
        <v>440</v>
      </c>
      <c r="AI234" s="17" cm="1">
        <f t="array" ref="AI234">SUMPRODUCT(--(IFERROR(HOUR(Flights_2026_09_3033343536373456[entry_hour]),-1)=HOUR(AF234)),--(IFERROR(Flights_2026_09_3033343536373456[entry_sector],"")=AG234),--(IFERROR(Flights_2026_09_3033343536373456[nfl],-1)&gt;=AH234),--(IFERROR(Flights_2026_09_3033343536373456[nfl],-1)&lt;=IF(AH234=450,450,AH234+9)))</f>
        <v>0</v>
      </c>
    </row>
    <row r="235" spans="1:35" x14ac:dyDescent="0.2">
      <c r="W235" s="17" cm="1">
        <f t="array" ref="W235">SUMPRODUCT(--(IFERROR(HOUR(Flights_2026_09_3033343536373456[entry_hour]),-1)=HOUR(W$212)),--(IFERROR(Flights_2026_09_3033343536373456[nfl],-1)&gt;=IF($V259=450,450,$V259)),--(IFERROR(Flights_2026_09_3033343536373456[nfl],-1)&lt;=IF($V259=450,450,$V259+9)))</f>
        <v>0</v>
      </c>
      <c r="X235" s="17" cm="1">
        <f t="array" ref="X235">SUMPRODUCT(--(IFERROR(HOUR(Flights_2026_09_3033343536373456[entry_hour]),-1)=HOUR(X$212)),--(IFERROR(Flights_2026_09_3033343536373456[nfl],-1)&gt;=IF($V259=450,450,$V259)),--(IFERROR(Flights_2026_09_3033343536373456[nfl],-1)&lt;=IF($V259=450,450,$V259+9)))</f>
        <v>0</v>
      </c>
      <c r="Y235" s="17" cm="1">
        <f t="array" ref="Y235">SUMPRODUCT(--(IFERROR(HOUR(Flights_2026_09_3033343536373456[entry_hour]),-1)=HOUR(Y$212)),--(IFERROR(Flights_2026_09_3033343536373456[nfl],-1)&gt;=IF($V259=450,450,$V259)),--(IFERROR(Flights_2026_09_3033343536373456[nfl],-1)&lt;=IF($V259=450,450,$V259+9)))</f>
        <v>0</v>
      </c>
      <c r="Z235" s="17" cm="1">
        <f t="array" ref="Z235">SUMPRODUCT(--(IFERROR(HOUR(Flights_2026_09_3033343536373456[entry_hour]),-1)=HOUR(Z$212)),--(IFERROR(Flights_2026_09_3033343536373456[nfl],-1)&gt;=IF($V259=450,450,$V259)),--(IFERROR(Flights_2026_09_3033343536373456[nfl],-1)&lt;=IF($V259=450,450,$V259+9)))</f>
        <v>0</v>
      </c>
      <c r="AA235" s="17" cm="1">
        <f t="array" ref="AA235">SUMPRODUCT(--(IFERROR(HOUR(Flights_2026_09_3033343536373456[entry_hour]),-1)=HOUR(AA$212)),--(IFERROR(Flights_2026_09_3033343536373456[nfl],-1)&gt;=IF($V259=450,450,$V259)),--(IFERROR(Flights_2026_09_3033343536373456[nfl],-1)&lt;=IF($V259=450,450,$V259+9)))</f>
        <v>0</v>
      </c>
      <c r="AB235" s="17" cm="1">
        <f t="array" ref="AB235">SUMPRODUCT(--(IFERROR(HOUR(Flights_2026_09_3033343536373456[entry_hour]),-1)=HOUR(AB$212)),--(IFERROR(Flights_2026_09_3033343536373456[nfl],-1)&gt;=IF($V259=450,450,$V259)),--(IFERROR(Flights_2026_09_3033343536373456[nfl],-1)&lt;=IF($V259=450,450,$V259+9)))</f>
        <v>0</v>
      </c>
      <c r="AC235" s="17" cm="1">
        <f t="array" ref="AC235">SUMPRODUCT(--(IFERROR(HOUR(Flights_2026_09_3033343536373456[entry_hour]),-1)=HOUR(AC$212)),--(IFERROR(Flights_2026_09_3033343536373456[nfl],-1)&gt;=IF($V259=450,450,$V259)),--(IFERROR(Flights_2026_09_3033343536373456[nfl],-1)&lt;=IF($V259=450,450,$V259+9)))</f>
        <v>0</v>
      </c>
      <c r="AD235" s="17" cm="1">
        <f t="array" ref="AD235">SUMPRODUCT(--(IFERROR(HOUR(Flights_2026_09_3033343536373456[entry_hour]),-1)=HOUR(AD$212)),--(IFERROR(Flights_2026_09_3033343536373456[nfl],-1)&gt;=IF($V259=450,450,$V259)),--(IFERROR(Flights_2026_09_3033343536373456[nfl],-1)&lt;=IF($V259=450,450,$V259+9)))</f>
        <v>0</v>
      </c>
      <c r="AE235" s="17" cm="1">
        <f t="array" ref="AE235">SUMPRODUCT(--(IFERROR(HOUR(Flights_2026_09_3033343536373456[entry_hour]),-1)=HOUR(AE$212)),--(IFERROR(Flights_2026_09_3033343536373456[nfl],-1)&gt;=IF($V259=450,450,$V259)),--(IFERROR(Flights_2026_09_3033343536373456[nfl],-1)&lt;=IF($V259=450,450,$V259+9)))</f>
        <v>0</v>
      </c>
      <c r="AF235" s="2">
        <v>0.625</v>
      </c>
      <c r="AG235" t="s">
        <v>840</v>
      </c>
      <c r="AH235" s="17">
        <v>450</v>
      </c>
      <c r="AI235" s="17" cm="1">
        <f t="array" ref="AI235">SUMPRODUCT(--(IFERROR(HOUR(Flights_2026_09_3033343536373456[entry_hour]),-1)=HOUR(AF235)),--(IFERROR(Flights_2026_09_3033343536373456[entry_sector],"")=AG235),--(IFERROR(Flights_2026_09_3033343536373456[nfl],-1)&gt;=AH235),--(IFERROR(Flights_2026_09_3033343536373456[nfl],-1)&lt;=IF(AH235=450,450,AH235+9)))</f>
        <v>0</v>
      </c>
    </row>
    <row r="236" spans="1:35" ht="28" customHeight="1" x14ac:dyDescent="0.2">
      <c r="A236" s="14" t="s">
        <v>993</v>
      </c>
      <c r="B236" s="15">
        <v>0.58333333333333337</v>
      </c>
      <c r="C236" s="15">
        <v>0.625</v>
      </c>
      <c r="D236" s="15">
        <v>0.66666666666666663</v>
      </c>
      <c r="E236" s="15">
        <v>0.70833333333333337</v>
      </c>
      <c r="F236" s="15">
        <v>0.75</v>
      </c>
      <c r="G236" s="15">
        <v>0.79166666666666663</v>
      </c>
      <c r="H236" s="15">
        <v>0.83333333333333337</v>
      </c>
      <c r="I236" s="15">
        <v>0.875</v>
      </c>
      <c r="J236" s="15">
        <v>0.91666666666666663</v>
      </c>
      <c r="L236" s="16" t="s">
        <v>991</v>
      </c>
      <c r="M236" s="16" t="s">
        <v>778</v>
      </c>
      <c r="V236" t="s">
        <v>994</v>
      </c>
      <c r="W236" s="17" cm="1">
        <f t="array" ref="W236">SUMPRODUCT(--(IFERROR(HOUR(Flights_2026_09_3033343536373456[entry_hour]),-1)=HOUR(W$212)),--(IFERROR(Flights_2026_09_3033343536373456[nfl],-1)&gt;=IF($V260=450,450,$V260)),--(IFERROR(Flights_2026_09_3033343536373456[nfl],-1)&lt;=IF($V260=450,450,$V260+9)))</f>
        <v>5</v>
      </c>
      <c r="X236" s="17" cm="1">
        <f t="array" ref="X236">SUMPRODUCT(--(IFERROR(HOUR(Flights_2026_09_3033343536373456[entry_hour]),-1)=HOUR(X$212)),--(IFERROR(Flights_2026_09_3033343536373456[nfl],-1)&gt;=IF($V260=450,450,$V260)),--(IFERROR(Flights_2026_09_3033343536373456[nfl],-1)&lt;=IF($V260=450,450,$V260+9)))</f>
        <v>8</v>
      </c>
      <c r="Y236" s="17" cm="1">
        <f t="array" ref="Y236">SUMPRODUCT(--(IFERROR(HOUR(Flights_2026_09_3033343536373456[entry_hour]),-1)=HOUR(Y$212)),--(IFERROR(Flights_2026_09_3033343536373456[nfl],-1)&gt;=IF($V260=450,450,$V260)),--(IFERROR(Flights_2026_09_3033343536373456[nfl],-1)&lt;=IF($V260=450,450,$V260+9)))</f>
        <v>12</v>
      </c>
      <c r="Z236" s="17" cm="1">
        <f t="array" ref="Z236">SUMPRODUCT(--(IFERROR(HOUR(Flights_2026_09_3033343536373456[entry_hour]),-1)=HOUR(Z$212)),--(IFERROR(Flights_2026_09_3033343536373456[nfl],-1)&gt;=IF($V260=450,450,$V260)),--(IFERROR(Flights_2026_09_3033343536373456[nfl],-1)&lt;=IF($V260=450,450,$V260+9)))</f>
        <v>10</v>
      </c>
      <c r="AA236" s="17" cm="1">
        <f t="array" ref="AA236">SUMPRODUCT(--(IFERROR(HOUR(Flights_2026_09_3033343536373456[entry_hour]),-1)=HOUR(AA$212)),--(IFERROR(Flights_2026_09_3033343536373456[nfl],-1)&gt;=IF($V260=450,450,$V260)),--(IFERROR(Flights_2026_09_3033343536373456[nfl],-1)&lt;=IF($V260=450,450,$V260+9)))</f>
        <v>8</v>
      </c>
      <c r="AB236" s="17" cm="1">
        <f t="array" ref="AB236">SUMPRODUCT(--(IFERROR(HOUR(Flights_2026_09_3033343536373456[entry_hour]),-1)=HOUR(AB$212)),--(IFERROR(Flights_2026_09_3033343536373456[nfl],-1)&gt;=IF($V260=450,450,$V260)),--(IFERROR(Flights_2026_09_3033343536373456[nfl],-1)&lt;=IF($V260=450,450,$V260+9)))</f>
        <v>8</v>
      </c>
      <c r="AC236" s="17" cm="1">
        <f t="array" ref="AC236">SUMPRODUCT(--(IFERROR(HOUR(Flights_2026_09_3033343536373456[entry_hour]),-1)=HOUR(AC$212)),--(IFERROR(Flights_2026_09_3033343536373456[nfl],-1)&gt;=IF($V260=450,450,$V260)),--(IFERROR(Flights_2026_09_3033343536373456[nfl],-1)&lt;=IF($V260=450,450,$V260+9)))</f>
        <v>0</v>
      </c>
      <c r="AD236" s="17" cm="1">
        <f t="array" ref="AD236">SUMPRODUCT(--(IFERROR(HOUR(Flights_2026_09_3033343536373456[entry_hour]),-1)=HOUR(AD$212)),--(IFERROR(Flights_2026_09_3033343536373456[nfl],-1)&gt;=IF($V260=450,450,$V260)),--(IFERROR(Flights_2026_09_3033343536373456[nfl],-1)&lt;=IF($V260=450,450,$V260+9)))</f>
        <v>0</v>
      </c>
      <c r="AE236" s="17" cm="1">
        <f t="array" ref="AE236">SUMPRODUCT(--(IFERROR(HOUR(Flights_2026_09_3033343536373456[entry_hour]),-1)=HOUR(AE$212)),--(IFERROR(Flights_2026_09_3033343536373456[nfl],-1)&gt;=IF($V260=450,450,$V260)),--(IFERROR(Flights_2026_09_3033343536373456[nfl],-1)&lt;=IF($V260=450,450,$V260+9)))</f>
        <v>2</v>
      </c>
      <c r="AF236" s="2">
        <v>0.625</v>
      </c>
      <c r="AG236" t="s">
        <v>747</v>
      </c>
      <c r="AH236" s="17">
        <v>200</v>
      </c>
      <c r="AI236" s="17" cm="1">
        <f t="array" ref="AI236">SUMPRODUCT(--(IFERROR(HOUR(Flights_2026_09_3033343536373456[entry_hour]),-1)=HOUR(AF236)),--(IFERROR(Flights_2026_09_3033343536373456[entry_sector],"")=AG236),--(IFERROR(Flights_2026_09_3033343536373456[nfl],-1)&gt;=AH236),--(IFERROR(Flights_2026_09_3033343536373456[nfl],-1)&lt;=IF(AH236=450,450,AH236+9)))</f>
        <v>0</v>
      </c>
    </row>
    <row r="237" spans="1:35" ht="25" customHeight="1" x14ac:dyDescent="0.2">
      <c r="A237" s="8">
        <v>450</v>
      </c>
      <c r="B237" s="19" t="str">
        <f>IF(AND(W213&gt;0,_xlfn.RANK.EQ(W213,W$213:W$238)+COUNTIF(W$213:W213,W213)-1&lt;=5),W213,"")</f>
        <v/>
      </c>
      <c r="C237" s="19" t="str">
        <f>IF(AND(X213&gt;0,_xlfn.RANK.EQ(X213,X$213:X$238)+COUNTIF(X$213:X213,X213)-1&lt;=5),X213,"")</f>
        <v/>
      </c>
      <c r="D237" s="19" t="str">
        <f>IF(AND(Y213&gt;0,_xlfn.RANK.EQ(Y213,Y$213:Y$238)+COUNTIF(Y$213:Y213,Y213)-1&lt;=5),Y213,"")</f>
        <v/>
      </c>
      <c r="E237" s="19" t="str">
        <f>IF(AND(Z213&gt;0,_xlfn.RANK.EQ(Z213,Z$213:Z$238)+COUNTIF(Z$213:Z213,Z213)-1&lt;=5),Z213,"")</f>
        <v/>
      </c>
      <c r="F237" s="19">
        <f>IF(AND(AA213&gt;0,_xlfn.RANK.EQ(AA213,AA$213:AA$238)+COUNTIF(AA$213:AA213,AA213)-1&lt;=5),AA213,"")</f>
        <v>1</v>
      </c>
      <c r="G237" s="19" t="str">
        <f>IF(AND(AB213&gt;0,_xlfn.RANK.EQ(AB213,AB$213:AB$238)+COUNTIF(AB$213:AB213,AB213)-1&lt;=5),AB213,"")</f>
        <v/>
      </c>
      <c r="H237" s="19" t="str">
        <f>IF(AND(AC213&gt;0,_xlfn.RANK.EQ(AC213,AC$213:AC$238)+COUNTIF(AC$213:AC213,AC213)-1&lt;=5),AC213,"")</f>
        <v/>
      </c>
      <c r="I237" s="19" t="str">
        <f>IF(AND(AD213&gt;0,_xlfn.RANK.EQ(AD213,AD$213:AD$238)+COUNTIF(AD$213:AD213,AD213)-1&lt;=5),AD213,"")</f>
        <v/>
      </c>
      <c r="J237" s="19" t="str">
        <f>IF(AND(AE213&gt;0,_xlfn.RANK.EQ(AE213,AE$213:AE$238)+COUNTIF(AE$213:AE213,AE213)-1&lt;=5),AE213,"")</f>
        <v/>
      </c>
      <c r="L237" s="13">
        <v>1</v>
      </c>
      <c r="M237" s="9" t="s">
        <v>995</v>
      </c>
      <c r="V237">
        <v>450</v>
      </c>
      <c r="W237" s="17" cm="1">
        <f t="array" ref="W237">SUMPRODUCT(--(IFERROR(HOUR(Flights_2026_09_3033343536373456[entry_hour]),-1)=HOUR(W$212)),--(IFERROR(Flights_2026_09_3033343536373456[nfl],-1)&gt;=IF($V261=450,450,$V261)),--(IFERROR(Flights_2026_09_3033343536373456[nfl],-1)&lt;=IF($V261=450,450,$V261+9)))</f>
        <v>0</v>
      </c>
      <c r="X237" s="17" cm="1">
        <f t="array" ref="X237">SUMPRODUCT(--(IFERROR(HOUR(Flights_2026_09_3033343536373456[entry_hour]),-1)=HOUR(X$212)),--(IFERROR(Flights_2026_09_3033343536373456[nfl],-1)&gt;=IF($V261=450,450,$V261)),--(IFERROR(Flights_2026_09_3033343536373456[nfl],-1)&lt;=IF($V261=450,450,$V261+9)))</f>
        <v>1</v>
      </c>
      <c r="Y237" s="17" cm="1">
        <f t="array" ref="Y237">SUMPRODUCT(--(IFERROR(HOUR(Flights_2026_09_3033343536373456[entry_hour]),-1)=HOUR(Y$212)),--(IFERROR(Flights_2026_09_3033343536373456[nfl],-1)&gt;=IF($V261=450,450,$V261)),--(IFERROR(Flights_2026_09_3033343536373456[nfl],-1)&lt;=IF($V261=450,450,$V261+9)))</f>
        <v>2</v>
      </c>
      <c r="Z237" s="17" cm="1">
        <f t="array" ref="Z237">SUMPRODUCT(--(IFERROR(HOUR(Flights_2026_09_3033343536373456[entry_hour]),-1)=HOUR(Z$212)),--(IFERROR(Flights_2026_09_3033343536373456[nfl],-1)&gt;=IF($V261=450,450,$V261)),--(IFERROR(Flights_2026_09_3033343536373456[nfl],-1)&lt;=IF($V261=450,450,$V261+9)))</f>
        <v>1</v>
      </c>
      <c r="AA237" s="17" cm="1">
        <f t="array" ref="AA237">SUMPRODUCT(--(IFERROR(HOUR(Flights_2026_09_3033343536373456[entry_hour]),-1)=HOUR(AA$212)),--(IFERROR(Flights_2026_09_3033343536373456[nfl],-1)&gt;=IF($V261=450,450,$V261)),--(IFERROR(Flights_2026_09_3033343536373456[nfl],-1)&lt;=IF($V261=450,450,$V261+9)))</f>
        <v>1</v>
      </c>
      <c r="AB237" s="17" cm="1">
        <f t="array" ref="AB237">SUMPRODUCT(--(IFERROR(HOUR(Flights_2026_09_3033343536373456[entry_hour]),-1)=HOUR(AB$212)),--(IFERROR(Flights_2026_09_3033343536373456[nfl],-1)&gt;=IF($V261=450,450,$V261)),--(IFERROR(Flights_2026_09_3033343536373456[nfl],-1)&lt;=IF($V261=450,450,$V261+9)))</f>
        <v>0</v>
      </c>
      <c r="AC237" s="17" cm="1">
        <f t="array" ref="AC237">SUMPRODUCT(--(IFERROR(HOUR(Flights_2026_09_3033343536373456[entry_hour]),-1)=HOUR(AC$212)),--(IFERROR(Flights_2026_09_3033343536373456[nfl],-1)&gt;=IF($V261=450,450,$V261)),--(IFERROR(Flights_2026_09_3033343536373456[nfl],-1)&lt;=IF($V261=450,450,$V261+9)))</f>
        <v>0</v>
      </c>
      <c r="AD237" s="17" cm="1">
        <f t="array" ref="AD237">SUMPRODUCT(--(IFERROR(HOUR(Flights_2026_09_3033343536373456[entry_hour]),-1)=HOUR(AD$212)),--(IFERROR(Flights_2026_09_3033343536373456[nfl],-1)&gt;=IF($V261=450,450,$V261)),--(IFERROR(Flights_2026_09_3033343536373456[nfl],-1)&lt;=IF($V261=450,450,$V261+9)))</f>
        <v>0</v>
      </c>
      <c r="AE237" s="17" cm="1">
        <f t="array" ref="AE237">SUMPRODUCT(--(IFERROR(HOUR(Flights_2026_09_3033343536373456[entry_hour]),-1)=HOUR(AE$212)),--(IFERROR(Flights_2026_09_3033343536373456[nfl],-1)&gt;=IF($V261=450,450,$V261)),--(IFERROR(Flights_2026_09_3033343536373456[nfl],-1)&lt;=IF($V261=450,450,$V261+9)))</f>
        <v>0</v>
      </c>
      <c r="AF237" s="2">
        <v>0.625</v>
      </c>
      <c r="AG237" t="s">
        <v>747</v>
      </c>
      <c r="AH237" s="17">
        <v>210</v>
      </c>
      <c r="AI237" s="17" cm="1">
        <f t="array" ref="AI237">SUMPRODUCT(--(IFERROR(HOUR(Flights_2026_09_3033343536373456[entry_hour]),-1)=HOUR(AF237)),--(IFERROR(Flights_2026_09_3033343536373456[entry_sector],"")=AG237),--(IFERROR(Flights_2026_09_3033343536373456[nfl],-1)&gt;=AH237),--(IFERROR(Flights_2026_09_3033343536373456[nfl],-1)&lt;=IF(AH237=450,450,AH237+9)))</f>
        <v>1</v>
      </c>
    </row>
    <row r="238" spans="1:35" x14ac:dyDescent="0.2">
      <c r="A238" s="8" t="s">
        <v>758</v>
      </c>
      <c r="B238" s="19" t="str">
        <f>IF(AND(W214&gt;0,_xlfn.RANK.EQ(W214,W$213:W$238)+COUNTIF(W$213:W214,W214)-1&lt;=5),W214,"")</f>
        <v/>
      </c>
      <c r="C238" s="19" t="str">
        <f>IF(AND(X214&gt;0,_xlfn.RANK.EQ(X214,X$213:X$238)+COUNTIF(X$213:X214,X214)-1&lt;=5),X214,"")</f>
        <v/>
      </c>
      <c r="D238" s="19" t="str">
        <f>IF(AND(Y214&gt;0,_xlfn.RANK.EQ(Y214,Y$213:Y$238)+COUNTIF(Y$213:Y214,Y214)-1&lt;=5),Y214,"")</f>
        <v/>
      </c>
      <c r="E238" s="19" t="str">
        <f>IF(AND(Z214&gt;0,_xlfn.RANK.EQ(Z214,Z$213:Z$238)+COUNTIF(Z$213:Z214,Z214)-1&lt;=5),Z214,"")</f>
        <v/>
      </c>
      <c r="F238" s="19" t="str">
        <f>IF(AND(AA214&gt;0,_xlfn.RANK.EQ(AA214,AA$213:AA$238)+COUNTIF(AA$213:AA214,AA214)-1&lt;=5),AA214,"")</f>
        <v/>
      </c>
      <c r="G238" s="19" t="str">
        <f>IF(AND(AB214&gt;0,_xlfn.RANK.EQ(AB214,AB$213:AB$238)+COUNTIF(AB$213:AB214,AB214)-1&lt;=5),AB214,"")</f>
        <v/>
      </c>
      <c r="H238" s="19" t="str">
        <f>IF(AND(AC214&gt;0,_xlfn.RANK.EQ(AC214,AC$213:AC$238)+COUNTIF(AC$213:AC214,AC214)-1&lt;=5),AC214,"")</f>
        <v/>
      </c>
      <c r="I238" s="19" t="str">
        <f>IF(AND(AD214&gt;0,_xlfn.RANK.EQ(AD214,AD$213:AD$238)+COUNTIF(AD$213:AD214,AD214)-1&lt;=5),AD214,"")</f>
        <v/>
      </c>
      <c r="J238" s="19" t="str">
        <f>IF(AND(AE214&gt;0,_xlfn.RANK.EQ(AE214,AE$213:AE$238)+COUNTIF(AE$213:AE214,AE214)-1&lt;=5),AE214,"")</f>
        <v/>
      </c>
      <c r="L238" s="10" t="s">
        <v>779</v>
      </c>
      <c r="M238" s="10" t="s">
        <v>996</v>
      </c>
      <c r="V238">
        <v>440</v>
      </c>
      <c r="W238" s="17" cm="1">
        <f t="array" ref="W238">SUMPRODUCT(--(IFERROR(HOUR(Flights_2026_09_3033343536373456[entry_hour]),-1)=HOUR(W$212)),--(IFERROR(Flights_2026_09_3033343536373456[nfl],-1)&gt;=IF($V262=450,450,$V262)),--(IFERROR(Flights_2026_09_3033343536373456[nfl],-1)&lt;=IF($V262=450,450,$V262+9)))</f>
        <v>0</v>
      </c>
      <c r="X238" s="17" cm="1">
        <f t="array" ref="X238">SUMPRODUCT(--(IFERROR(HOUR(Flights_2026_09_3033343536373456[entry_hour]),-1)=HOUR(X$212)),--(IFERROR(Flights_2026_09_3033343536373456[nfl],-1)&gt;=IF($V262=450,450,$V262)),--(IFERROR(Flights_2026_09_3033343536373456[nfl],-1)&lt;=IF($V262=450,450,$V262+9)))</f>
        <v>0</v>
      </c>
      <c r="Y238" s="17" cm="1">
        <f t="array" ref="Y238">SUMPRODUCT(--(IFERROR(HOUR(Flights_2026_09_3033343536373456[entry_hour]),-1)=HOUR(Y$212)),--(IFERROR(Flights_2026_09_3033343536373456[nfl],-1)&gt;=IF($V262=450,450,$V262)),--(IFERROR(Flights_2026_09_3033343536373456[nfl],-1)&lt;=IF($V262=450,450,$V262+9)))</f>
        <v>0</v>
      </c>
      <c r="Z238" s="17" cm="1">
        <f t="array" ref="Z238">SUMPRODUCT(--(IFERROR(HOUR(Flights_2026_09_3033343536373456[entry_hour]),-1)=HOUR(Z$212)),--(IFERROR(Flights_2026_09_3033343536373456[nfl],-1)&gt;=IF($V262=450,450,$V262)),--(IFERROR(Flights_2026_09_3033343536373456[nfl],-1)&lt;=IF($V262=450,450,$V262+9)))</f>
        <v>0</v>
      </c>
      <c r="AA238" s="17" cm="1">
        <f t="array" ref="AA238">SUMPRODUCT(--(IFERROR(HOUR(Flights_2026_09_3033343536373456[entry_hour]),-1)=HOUR(AA$212)),--(IFERROR(Flights_2026_09_3033343536373456[nfl],-1)&gt;=IF($V262=450,450,$V262)),--(IFERROR(Flights_2026_09_3033343536373456[nfl],-1)&lt;=IF($V262=450,450,$V262+9)))</f>
        <v>0</v>
      </c>
      <c r="AB238" s="17" cm="1">
        <f t="array" ref="AB238">SUMPRODUCT(--(IFERROR(HOUR(Flights_2026_09_3033343536373456[entry_hour]),-1)=HOUR(AB$212)),--(IFERROR(Flights_2026_09_3033343536373456[nfl],-1)&gt;=IF($V262=450,450,$V262)),--(IFERROR(Flights_2026_09_3033343536373456[nfl],-1)&lt;=IF($V262=450,450,$V262+9)))</f>
        <v>0</v>
      </c>
      <c r="AC238" s="17" cm="1">
        <f t="array" ref="AC238">SUMPRODUCT(--(IFERROR(HOUR(Flights_2026_09_3033343536373456[entry_hour]),-1)=HOUR(AC$212)),--(IFERROR(Flights_2026_09_3033343536373456[nfl],-1)&gt;=IF($V262=450,450,$V262)),--(IFERROR(Flights_2026_09_3033343536373456[nfl],-1)&lt;=IF($V262=450,450,$V262+9)))</f>
        <v>0</v>
      </c>
      <c r="AD238" s="17" cm="1">
        <f t="array" ref="AD238">SUMPRODUCT(--(IFERROR(HOUR(Flights_2026_09_3033343536373456[entry_hour]),-1)=HOUR(AD$212)),--(IFERROR(Flights_2026_09_3033343536373456[nfl],-1)&gt;=IF($V262=450,450,$V262)),--(IFERROR(Flights_2026_09_3033343536373456[nfl],-1)&lt;=IF($V262=450,450,$V262+9)))</f>
        <v>0</v>
      </c>
      <c r="AE238" s="17" cm="1">
        <f t="array" ref="AE238">SUMPRODUCT(--(IFERROR(HOUR(Flights_2026_09_3033343536373456[entry_hour]),-1)=HOUR(AE$212)),--(IFERROR(Flights_2026_09_3033343536373456[nfl],-1)&gt;=IF($V262=450,450,$V262)),--(IFERROR(Flights_2026_09_3033343536373456[nfl],-1)&lt;=IF($V262=450,450,$V262+9)))</f>
        <v>0</v>
      </c>
      <c r="AF238" s="2">
        <v>0.625</v>
      </c>
      <c r="AG238" t="s">
        <v>747</v>
      </c>
      <c r="AH238" s="17">
        <v>220</v>
      </c>
      <c r="AI238" s="17" cm="1">
        <f t="array" ref="AI238">SUMPRODUCT(--(IFERROR(HOUR(Flights_2026_09_3033343536373456[entry_hour]),-1)=HOUR(AF238)),--(IFERROR(Flights_2026_09_3033343536373456[entry_sector],"")=AG238),--(IFERROR(Flights_2026_09_3033343536373456[nfl],-1)&gt;=AH238),--(IFERROR(Flights_2026_09_3033343536373456[nfl],-1)&lt;=IF(AH238=450,450,AH238+9)))</f>
        <v>0</v>
      </c>
    </row>
    <row r="239" spans="1:35" x14ac:dyDescent="0.2">
      <c r="A239" s="8" t="s">
        <v>759</v>
      </c>
      <c r="B239" s="19" t="str">
        <f>IF(AND(W215&gt;0,_xlfn.RANK.EQ(W215,W$213:W$238)+COUNTIF(W$213:W215,W215)-1&lt;=5),W215,"")</f>
        <v/>
      </c>
      <c r="C239" s="19" t="str">
        <f>IF(AND(X215&gt;0,_xlfn.RANK.EQ(X215,X$213:X$238)+COUNTIF(X$213:X215,X215)-1&lt;=5),X215,"")</f>
        <v/>
      </c>
      <c r="D239" s="19" t="str">
        <f>IF(AND(Y215&gt;0,_xlfn.RANK.EQ(Y215,Y$213:Y$238)+COUNTIF(Y$213:Y215,Y215)-1&lt;=5),Y215,"")</f>
        <v/>
      </c>
      <c r="E239" s="19" t="str">
        <f>IF(AND(Z215&gt;0,_xlfn.RANK.EQ(Z215,Z$213:Z$238)+COUNTIF(Z$213:Z215,Z215)-1&lt;=5),Z215,"")</f>
        <v/>
      </c>
      <c r="F239" s="19" t="str">
        <f>IF(AND(AA215&gt;0,_xlfn.RANK.EQ(AA215,AA$213:AA$238)+COUNTIF(AA$213:AA215,AA215)-1&lt;=5),AA215,"")</f>
        <v/>
      </c>
      <c r="G239" s="19" t="str">
        <f>IF(AND(AB215&gt;0,_xlfn.RANK.EQ(AB215,AB$213:AB$238)+COUNTIF(AB$213:AB215,AB215)-1&lt;=5),AB215,"")</f>
        <v/>
      </c>
      <c r="H239" s="19" t="str">
        <f>IF(AND(AC215&gt;0,_xlfn.RANK.EQ(AC215,AC$213:AC$238)+COUNTIF(AC$213:AC215,AC215)-1&lt;=5),AC215,"")</f>
        <v/>
      </c>
      <c r="I239" s="19" t="str">
        <f>IF(AND(AD215&gt;0,_xlfn.RANK.EQ(AD215,AD$213:AD$238)+COUNTIF(AD$213:AD215,AD215)-1&lt;=5),AD215,"")</f>
        <v/>
      </c>
      <c r="J239" s="19" t="str">
        <f>IF(AND(AE215&gt;0,_xlfn.RANK.EQ(AE215,AE$213:AE$238)+COUNTIF(AE$213:AE215,AE215)-1&lt;=5),AE215,"")</f>
        <v/>
      </c>
      <c r="L239" s="11" t="s">
        <v>780</v>
      </c>
      <c r="M239" s="11" t="s">
        <v>997</v>
      </c>
      <c r="V239">
        <v>430</v>
      </c>
      <c r="AF239" s="2">
        <v>0.625</v>
      </c>
      <c r="AG239" t="s">
        <v>747</v>
      </c>
      <c r="AH239" s="17">
        <v>230</v>
      </c>
      <c r="AI239" s="17" cm="1">
        <f t="array" ref="AI239">SUMPRODUCT(--(IFERROR(HOUR(Flights_2026_09_3033343536373456[entry_hour]),-1)=HOUR(AF239)),--(IFERROR(Flights_2026_09_3033343536373456[entry_sector],"")=AG239),--(IFERROR(Flights_2026_09_3033343536373456[nfl],-1)&gt;=AH239),--(IFERROR(Flights_2026_09_3033343536373456[nfl],-1)&lt;=IF(AH239=450,450,AH239+9)))</f>
        <v>0</v>
      </c>
    </row>
    <row r="240" spans="1:35" ht="26" customHeight="1" x14ac:dyDescent="0.2">
      <c r="A240" s="8" t="s">
        <v>760</v>
      </c>
      <c r="B240" s="19" t="str">
        <f>IF(AND(W216&gt;0,_xlfn.RANK.EQ(W216,W$213:W$238)+COUNTIF(W$213:W216,W216)-1&lt;=5),W216,"")</f>
        <v/>
      </c>
      <c r="C240" s="19" t="str">
        <f>IF(AND(X216&gt;0,_xlfn.RANK.EQ(X216,X$213:X$238)+COUNTIF(X$213:X216,X216)-1&lt;=5),X216,"")</f>
        <v/>
      </c>
      <c r="D240" s="19" t="str">
        <f>IF(AND(Y216&gt;0,_xlfn.RANK.EQ(Y216,Y$213:Y$238)+COUNTIF(Y$213:Y216,Y216)-1&lt;=5),Y216,"")</f>
        <v/>
      </c>
      <c r="E240" s="19" t="str">
        <f>IF(AND(Z216&gt;0,_xlfn.RANK.EQ(Z216,Z$213:Z$238)+COUNTIF(Z$213:Z216,Z216)-1&lt;=5),Z216,"")</f>
        <v/>
      </c>
      <c r="F240" s="19" t="str">
        <f>IF(AND(AA216&gt;0,_xlfn.RANK.EQ(AA216,AA$213:AA$238)+COUNTIF(AA$213:AA216,AA216)-1&lt;=5),AA216,"")</f>
        <v/>
      </c>
      <c r="G240" s="19" t="str">
        <f>IF(AND(AB216&gt;0,_xlfn.RANK.EQ(AB216,AB$213:AB$238)+COUNTIF(AB$213:AB216,AB216)-1&lt;=5),AB216,"")</f>
        <v/>
      </c>
      <c r="H240" s="19" t="str">
        <f>IF(AND(AC216&gt;0,_xlfn.RANK.EQ(AC216,AC$213:AC$238)+COUNTIF(AC$213:AC216,AC216)-1&lt;=5),AC216,"")</f>
        <v/>
      </c>
      <c r="I240" s="19" t="str">
        <f>IF(AND(AD216&gt;0,_xlfn.RANK.EQ(AD216,AD$213:AD$238)+COUNTIF(AD$213:AD216,AD216)-1&lt;=5),AD216,"")</f>
        <v/>
      </c>
      <c r="J240" s="19" t="str">
        <f>IF(AND(AE216&gt;0,_xlfn.RANK.EQ(AE216,AE$213:AE$238)+COUNTIF(AE$213:AE216,AE216)-1&lt;=5),AE216,"")</f>
        <v/>
      </c>
      <c r="L240" s="12" t="s">
        <v>781</v>
      </c>
      <c r="M240" s="12" t="s">
        <v>998</v>
      </c>
      <c r="V240">
        <v>420</v>
      </c>
      <c r="AF240" s="2">
        <v>0.625</v>
      </c>
      <c r="AG240" t="s">
        <v>747</v>
      </c>
      <c r="AH240" s="17">
        <v>240</v>
      </c>
      <c r="AI240" s="17" cm="1">
        <f t="array" ref="AI240">SUMPRODUCT(--(IFERROR(HOUR(Flights_2026_09_3033343536373456[entry_hour]),-1)=HOUR(AF240)),--(IFERROR(Flights_2026_09_3033343536373456[entry_sector],"")=AG240),--(IFERROR(Flights_2026_09_3033343536373456[nfl],-1)&gt;=AH240),--(IFERROR(Flights_2026_09_3033343536373456[nfl],-1)&lt;=IF(AH240=450,450,AH240+9)))</f>
        <v>0</v>
      </c>
    </row>
    <row r="241" spans="1:35" ht="26" customHeight="1" x14ac:dyDescent="0.2">
      <c r="A241" s="8" t="s">
        <v>761</v>
      </c>
      <c r="B241" s="19" t="str">
        <f>IF(AND(W217&gt;0,_xlfn.RANK.EQ(W217,W$213:W$238)+COUNTIF(W$213:W217,W217)-1&lt;=5),W217,"")</f>
        <v/>
      </c>
      <c r="C241" s="19">
        <f>IF(AND(X217&gt;0,_xlfn.RANK.EQ(X217,X$213:X$238)+COUNTIF(X$213:X217,X217)-1&lt;=5),X217,"")</f>
        <v>1</v>
      </c>
      <c r="D241" s="19" t="str">
        <f>IF(AND(Y217&gt;0,_xlfn.RANK.EQ(Y217,Y$213:Y$238)+COUNTIF(Y$213:Y217,Y217)-1&lt;=5),Y217,"")</f>
        <v/>
      </c>
      <c r="E241" s="19" t="str">
        <f>IF(AND(Z217&gt;0,_xlfn.RANK.EQ(Z217,Z$213:Z$238)+COUNTIF(Z$213:Z217,Z217)-1&lt;=5),Z217,"")</f>
        <v/>
      </c>
      <c r="F241" s="19" t="str">
        <f>IF(AND(AA217&gt;0,_xlfn.RANK.EQ(AA217,AA$213:AA$238)+COUNTIF(AA$213:AA217,AA217)-1&lt;=5),AA217,"")</f>
        <v/>
      </c>
      <c r="G241" s="19" t="str">
        <f>IF(AND(AB217&gt;0,_xlfn.RANK.EQ(AB217,AB$213:AB$238)+COUNTIF(AB$213:AB217,AB217)-1&lt;=5),AB217,"")</f>
        <v/>
      </c>
      <c r="H241" s="19" t="str">
        <f>IF(AND(AC217&gt;0,_xlfn.RANK.EQ(AC217,AC$213:AC$238)+COUNTIF(AC$213:AC217,AC217)-1&lt;=5),AC217,"")</f>
        <v/>
      </c>
      <c r="I241" s="19" t="str">
        <f>IF(AND(AD217&gt;0,_xlfn.RANK.EQ(AD217,AD$213:AD$238)+COUNTIF(AD$213:AD217,AD217)-1&lt;=5),AD217,"")</f>
        <v/>
      </c>
      <c r="J241" s="19" t="str">
        <f>IF(AND(AE217&gt;0,_xlfn.RANK.EQ(AE217,AE$213:AE$238)+COUNTIF(AE$213:AE217,AE217)-1&lt;=5),AE217,"")</f>
        <v/>
      </c>
      <c r="V241">
        <v>410</v>
      </c>
      <c r="AF241" s="2">
        <v>0.625</v>
      </c>
      <c r="AG241" t="s">
        <v>747</v>
      </c>
      <c r="AH241" s="17">
        <v>250</v>
      </c>
      <c r="AI241" s="17" cm="1">
        <f t="array" ref="AI241">SUMPRODUCT(--(IFERROR(HOUR(Flights_2026_09_3033343536373456[entry_hour]),-1)=HOUR(AF241)),--(IFERROR(Flights_2026_09_3033343536373456[entry_sector],"")=AG241),--(IFERROR(Flights_2026_09_3033343536373456[nfl],-1)&gt;=AH241),--(IFERROR(Flights_2026_09_3033343536373456[nfl],-1)&lt;=IF(AH241=450,450,AH241+9)))</f>
        <v>0</v>
      </c>
    </row>
    <row r="242" spans="1:35" ht="26" customHeight="1" x14ac:dyDescent="0.2">
      <c r="A242" s="8" t="s">
        <v>762</v>
      </c>
      <c r="B242" s="19" t="str">
        <f>IF(AND(W218&gt;0,_xlfn.RANK.EQ(W218,W$213:W$238)+COUNTIF(W$213:W218,W218)-1&lt;=5),W218,"")</f>
        <v/>
      </c>
      <c r="C242" s="19" t="str">
        <f>IF(AND(X218&gt;0,_xlfn.RANK.EQ(X218,X$213:X$238)+COUNTIF(X$213:X218,X218)-1&lt;=5),X218,"")</f>
        <v/>
      </c>
      <c r="D242" s="19" t="str">
        <f>IF(AND(Y218&gt;0,_xlfn.RANK.EQ(Y218,Y$213:Y$238)+COUNTIF(Y$213:Y218,Y218)-1&lt;=5),Y218,"")</f>
        <v/>
      </c>
      <c r="E242" s="19" t="str">
        <f>IF(AND(Z218&gt;0,_xlfn.RANK.EQ(Z218,Z$213:Z$238)+COUNTIF(Z$213:Z218,Z218)-1&lt;=5),Z218,"")</f>
        <v/>
      </c>
      <c r="F242" s="19" t="str">
        <f>IF(AND(AA218&gt;0,_xlfn.RANK.EQ(AA218,AA$213:AA$238)+COUNTIF(AA$213:AA218,AA218)-1&lt;=5),AA218,"")</f>
        <v/>
      </c>
      <c r="G242" s="19" t="str">
        <f>IF(AND(AB218&gt;0,_xlfn.RANK.EQ(AB218,AB$213:AB$238)+COUNTIF(AB$213:AB218,AB218)-1&lt;=5),AB218,"")</f>
        <v/>
      </c>
      <c r="H242" s="19" t="str">
        <f>IF(AND(AC218&gt;0,_xlfn.RANK.EQ(AC218,AC$213:AC$238)+COUNTIF(AC$213:AC218,AC218)-1&lt;=5),AC218,"")</f>
        <v/>
      </c>
      <c r="I242" s="19" t="str">
        <f>IF(AND(AD218&gt;0,_xlfn.RANK.EQ(AD218,AD$213:AD$238)+COUNTIF(AD$213:AD218,AD218)-1&lt;=5),AD218,"")</f>
        <v/>
      </c>
      <c r="J242" s="19" t="str">
        <f>IF(AND(AE218&gt;0,_xlfn.RANK.EQ(AE218,AE$213:AE$238)+COUNTIF(AE$213:AE218,AE218)-1&lt;=5),AE218,"")</f>
        <v/>
      </c>
      <c r="V242">
        <v>400</v>
      </c>
      <c r="AF242" s="2">
        <v>0.625</v>
      </c>
      <c r="AG242" t="s">
        <v>747</v>
      </c>
      <c r="AH242" s="17">
        <v>260</v>
      </c>
      <c r="AI242" s="17" cm="1">
        <f t="array" ref="AI242">SUMPRODUCT(--(IFERROR(HOUR(Flights_2026_09_3033343536373456[entry_hour]),-1)=HOUR(AF242)),--(IFERROR(Flights_2026_09_3033343536373456[entry_sector],"")=AG242),--(IFERROR(Flights_2026_09_3033343536373456[nfl],-1)&gt;=AH242),--(IFERROR(Flights_2026_09_3033343536373456[nfl],-1)&lt;=IF(AH242=450,450,AH242+9)))</f>
        <v>0</v>
      </c>
    </row>
    <row r="243" spans="1:35" ht="26" customHeight="1" x14ac:dyDescent="0.2">
      <c r="A243" s="8" t="s">
        <v>763</v>
      </c>
      <c r="B243" s="19" t="str">
        <f>IF(AND(W219&gt;0,_xlfn.RANK.EQ(W219,W$213:W$238)+COUNTIF(W$213:W219,W219)-1&lt;=5),W219,"")</f>
        <v/>
      </c>
      <c r="C243" s="19">
        <f>IF(AND(X219&gt;0,_xlfn.RANK.EQ(X219,X$213:X$238)+COUNTIF(X$213:X219,X219)-1&lt;=5),X219,"")</f>
        <v>1</v>
      </c>
      <c r="D243" s="19" t="str">
        <f>IF(AND(Y219&gt;0,_xlfn.RANK.EQ(Y219,Y$213:Y$238)+COUNTIF(Y$213:Y219,Y219)-1&lt;=5),Y219,"")</f>
        <v/>
      </c>
      <c r="E243" s="19">
        <f>IF(AND(Z219&gt;0,_xlfn.RANK.EQ(Z219,Z$213:Z$238)+COUNTIF(Z$213:Z219,Z219)-1&lt;=5),Z219,"")</f>
        <v>1</v>
      </c>
      <c r="F243" s="19" t="str">
        <f>IF(AND(AA219&gt;0,_xlfn.RANK.EQ(AA219,AA$213:AA$238)+COUNTIF(AA$213:AA219,AA219)-1&lt;=5),AA219,"")</f>
        <v/>
      </c>
      <c r="G243" s="19" t="str">
        <f>IF(AND(AB219&gt;0,_xlfn.RANK.EQ(AB219,AB$213:AB$238)+COUNTIF(AB$213:AB219,AB219)-1&lt;=5),AB219,"")</f>
        <v/>
      </c>
      <c r="H243" s="19">
        <f>IF(AND(AC219&gt;0,_xlfn.RANK.EQ(AC219,AC$213:AC$238)+COUNTIF(AC$213:AC219,AC219)-1&lt;=5),AC219,"")</f>
        <v>2</v>
      </c>
      <c r="I243" s="19" t="str">
        <f>IF(AND(AD219&gt;0,_xlfn.RANK.EQ(AD219,AD$213:AD$238)+COUNTIF(AD$213:AD219,AD219)-1&lt;=5),AD219,"")</f>
        <v/>
      </c>
      <c r="J243" s="19">
        <f>IF(AND(AE219&gt;0,_xlfn.RANK.EQ(AE219,AE$213:AE$238)+COUNTIF(AE$213:AE219,AE219)-1&lt;=5),AE219,"")</f>
        <v>1</v>
      </c>
      <c r="V243">
        <v>390</v>
      </c>
      <c r="AF243" s="2">
        <v>0.625</v>
      </c>
      <c r="AG243" t="s">
        <v>747</v>
      </c>
      <c r="AH243" s="17">
        <v>270</v>
      </c>
      <c r="AI243" s="17" cm="1">
        <f t="array" ref="AI243">SUMPRODUCT(--(IFERROR(HOUR(Flights_2026_09_3033343536373456[entry_hour]),-1)=HOUR(AF243)),--(IFERROR(Flights_2026_09_3033343536373456[entry_sector],"")=AG243),--(IFERROR(Flights_2026_09_3033343536373456[nfl],-1)&gt;=AH243),--(IFERROR(Flights_2026_09_3033343536373456[nfl],-1)&lt;=IF(AH243=450,450,AH243+9)))</f>
        <v>0</v>
      </c>
    </row>
    <row r="244" spans="1:35" x14ac:dyDescent="0.2">
      <c r="A244" s="8" t="s">
        <v>764</v>
      </c>
      <c r="B244" s="19" t="str">
        <f>IF(AND(W220&gt;0,_xlfn.RANK.EQ(W220,W$213:W$238)+COUNTIF(W$213:W220,W220)-1&lt;=5),W220,"")</f>
        <v/>
      </c>
      <c r="C244" s="19" t="str">
        <f>IF(AND(X220&gt;0,_xlfn.RANK.EQ(X220,X$213:X$238)+COUNTIF(X$213:X220,X220)-1&lt;=5),X220,"")</f>
        <v/>
      </c>
      <c r="D244" s="19" t="str">
        <f>IF(AND(Y220&gt;0,_xlfn.RANK.EQ(Y220,Y$213:Y$238)+COUNTIF(Y$213:Y220,Y220)-1&lt;=5),Y220,"")</f>
        <v/>
      </c>
      <c r="E244" s="19" t="str">
        <f>IF(AND(Z220&gt;0,_xlfn.RANK.EQ(Z220,Z$213:Z$238)+COUNTIF(Z$213:Z220,Z220)-1&lt;=5),Z220,"")</f>
        <v/>
      </c>
      <c r="F244" s="19" t="str">
        <f>IF(AND(AA220&gt;0,_xlfn.RANK.EQ(AA220,AA$213:AA$238)+COUNTIF(AA$213:AA220,AA220)-1&lt;=5),AA220,"")</f>
        <v/>
      </c>
      <c r="G244" s="19" t="str">
        <f>IF(AND(AB220&gt;0,_xlfn.RANK.EQ(AB220,AB$213:AB$238)+COUNTIF(AB$213:AB220,AB220)-1&lt;=5),AB220,"")</f>
        <v/>
      </c>
      <c r="H244" s="19">
        <f>IF(AND(AC220&gt;0,_xlfn.RANK.EQ(AC220,AC$213:AC$238)+COUNTIF(AC$213:AC220,AC220)-1&lt;=5),AC220,"")</f>
        <v>2</v>
      </c>
      <c r="I244" s="19">
        <f>IF(AND(AD220&gt;0,_xlfn.RANK.EQ(AD220,AD$213:AD$238)+COUNTIF(AD$213:AD220,AD220)-1&lt;=5),AD220,"")</f>
        <v>1</v>
      </c>
      <c r="J244" s="19" t="str">
        <f>IF(AND(AE220&gt;0,_xlfn.RANK.EQ(AE220,AE$213:AE$238)+COUNTIF(AE$213:AE220,AE220)-1&lt;=5),AE220,"")</f>
        <v/>
      </c>
      <c r="V244">
        <v>380</v>
      </c>
      <c r="AF244" s="2">
        <v>0.625</v>
      </c>
      <c r="AG244" t="s">
        <v>747</v>
      </c>
      <c r="AH244" s="17">
        <v>280</v>
      </c>
      <c r="AI244" s="17" cm="1">
        <f t="array" ref="AI244">SUMPRODUCT(--(IFERROR(HOUR(Flights_2026_09_3033343536373456[entry_hour]),-1)=HOUR(AF244)),--(IFERROR(Flights_2026_09_3033343536373456[entry_sector],"")=AG244),--(IFERROR(Flights_2026_09_3033343536373456[nfl],-1)&gt;=AH244),--(IFERROR(Flights_2026_09_3033343536373456[nfl],-1)&lt;=IF(AH244=450,450,AH244+9)))</f>
        <v>0</v>
      </c>
    </row>
    <row r="245" spans="1:35" x14ac:dyDescent="0.2">
      <c r="A245" s="8" t="s">
        <v>765</v>
      </c>
      <c r="B245" s="19">
        <f>IF(AND(W221&gt;0,_xlfn.RANK.EQ(W221,W$213:W$238)+COUNTIF(W$213:W221,W221)-1&lt;=5),W221,"")</f>
        <v>2</v>
      </c>
      <c r="C245" s="19">
        <f>IF(AND(X221&gt;0,_xlfn.RANK.EQ(X221,X$213:X$238)+COUNTIF(X$213:X221,X221)-1&lt;=5),X221,"")</f>
        <v>1</v>
      </c>
      <c r="D245" s="19">
        <f>IF(AND(Y221&gt;0,_xlfn.RANK.EQ(Y221,Y$213:Y$238)+COUNTIF(Y$213:Y221,Y221)-1&lt;=5),Y221,"")</f>
        <v>2</v>
      </c>
      <c r="E245" s="19">
        <f>IF(AND(Z221&gt;0,_xlfn.RANK.EQ(Z221,Z$213:Z$238)+COUNTIF(Z$213:Z221,Z221)-1&lt;=5),Z221,"")</f>
        <v>4</v>
      </c>
      <c r="F245" s="19">
        <f>IF(AND(AA221&gt;0,_xlfn.RANK.EQ(AA221,AA$213:AA$238)+COUNTIF(AA$213:AA221,AA221)-1&lt;=5),AA221,"")</f>
        <v>3</v>
      </c>
      <c r="G245" s="19">
        <f>IF(AND(AB221&gt;0,_xlfn.RANK.EQ(AB221,AB$213:AB$238)+COUNTIF(AB$213:AB221,AB221)-1&lt;=5),AB221,"")</f>
        <v>4</v>
      </c>
      <c r="H245" s="19">
        <f>IF(AND(AC221&gt;0,_xlfn.RANK.EQ(AC221,AC$213:AC$238)+COUNTIF(AC$213:AC221,AC221)-1&lt;=5),AC221,"")</f>
        <v>5</v>
      </c>
      <c r="I245" s="19">
        <f>IF(AND(AD221&gt;0,_xlfn.RANK.EQ(AD221,AD$213:AD$238)+COUNTIF(AD$213:AD221,AD221)-1&lt;=5),AD221,"")</f>
        <v>2</v>
      </c>
      <c r="J245" s="19">
        <f>IF(AND(AE221&gt;0,_xlfn.RANK.EQ(AE221,AE$213:AE$238)+COUNTIF(AE$213:AE221,AE221)-1&lt;=5),AE221,"")</f>
        <v>1</v>
      </c>
      <c r="V245">
        <v>370</v>
      </c>
      <c r="AF245" s="2">
        <v>0.625</v>
      </c>
      <c r="AG245" t="s">
        <v>747</v>
      </c>
      <c r="AH245" s="17">
        <v>290</v>
      </c>
      <c r="AI245" s="17" cm="1">
        <f t="array" ref="AI245">SUMPRODUCT(--(IFERROR(HOUR(Flights_2026_09_3033343536373456[entry_hour]),-1)=HOUR(AF245)),--(IFERROR(Flights_2026_09_3033343536373456[entry_sector],"")=AG245),--(IFERROR(Flights_2026_09_3033343536373456[nfl],-1)&gt;=AH245),--(IFERROR(Flights_2026_09_3033343536373456[nfl],-1)&lt;=IF(AH245=450,450,AH245+9)))</f>
        <v>0</v>
      </c>
    </row>
    <row r="246" spans="1:35" x14ac:dyDescent="0.2">
      <c r="A246" s="8" t="s">
        <v>766</v>
      </c>
      <c r="B246" s="19">
        <f>IF(AND(W222&gt;0,_xlfn.RANK.EQ(W222,W$213:W$238)+COUNTIF(W$213:W222,W222)-1&lt;=5),W222,"")</f>
        <v>2</v>
      </c>
      <c r="C246" s="19" t="str">
        <f>IF(AND(X222&gt;0,_xlfn.RANK.EQ(X222,X$213:X$238)+COUNTIF(X$213:X222,X222)-1&lt;=5),X222,"")</f>
        <v/>
      </c>
      <c r="D246" s="19" t="str">
        <f>IF(AND(Y222&gt;0,_xlfn.RANK.EQ(Y222,Y$213:Y$238)+COUNTIF(Y$213:Y222,Y222)-1&lt;=5),Y222,"")</f>
        <v/>
      </c>
      <c r="E246" s="19">
        <f>IF(AND(Z222&gt;0,_xlfn.RANK.EQ(Z222,Z$213:Z$238)+COUNTIF(Z$213:Z222,Z222)-1&lt;=5),Z222,"")</f>
        <v>1</v>
      </c>
      <c r="F246" s="19" t="str">
        <f>IF(AND(AA222&gt;0,_xlfn.RANK.EQ(AA222,AA$213:AA$238)+COUNTIF(AA$213:AA222,AA222)-1&lt;=5),AA222,"")</f>
        <v/>
      </c>
      <c r="G246" s="19">
        <f>IF(AND(AB222&gt;0,_xlfn.RANK.EQ(AB222,AB$213:AB$238)+COUNTIF(AB$213:AB222,AB222)-1&lt;=5),AB222,"")</f>
        <v>2</v>
      </c>
      <c r="H246" s="19">
        <f>IF(AND(AC222&gt;0,_xlfn.RANK.EQ(AC222,AC$213:AC$238)+COUNTIF(AC$213:AC222,AC222)-1&lt;=5),AC222,"")</f>
        <v>1</v>
      </c>
      <c r="I246" s="19" t="str">
        <f>IF(AND(AD222&gt;0,_xlfn.RANK.EQ(AD222,AD$213:AD$238)+COUNTIF(AD$213:AD222,AD222)-1&lt;=5),AD222,"")</f>
        <v/>
      </c>
      <c r="J246" s="19" t="str">
        <f>IF(AND(AE222&gt;0,_xlfn.RANK.EQ(AE222,AE$213:AE$238)+COUNTIF(AE$213:AE222,AE222)-1&lt;=5),AE222,"")</f>
        <v/>
      </c>
      <c r="V246">
        <v>360</v>
      </c>
      <c r="AF246" s="2">
        <v>0.625</v>
      </c>
      <c r="AG246" t="s">
        <v>747</v>
      </c>
      <c r="AH246" s="17">
        <v>300</v>
      </c>
      <c r="AI246" s="17" cm="1">
        <f t="array" ref="AI246">SUMPRODUCT(--(IFERROR(HOUR(Flights_2026_09_3033343536373456[entry_hour]),-1)=HOUR(AF246)),--(IFERROR(Flights_2026_09_3033343536373456[entry_sector],"")=AG246),--(IFERROR(Flights_2026_09_3033343536373456[nfl],-1)&gt;=AH246),--(IFERROR(Flights_2026_09_3033343536373456[nfl],-1)&lt;=IF(AH246=450,450,AH246+9)))</f>
        <v>0</v>
      </c>
    </row>
    <row r="247" spans="1:35" ht="28" customHeight="1" x14ac:dyDescent="0.2">
      <c r="A247" s="8" t="s">
        <v>767</v>
      </c>
      <c r="B247" s="19">
        <f>IF(AND(W223&gt;0,_xlfn.RANK.EQ(W223,W$213:W$238)+COUNTIF(W$213:W223,W223)-1&lt;=5),W223,"")</f>
        <v>4</v>
      </c>
      <c r="C247" s="19">
        <f>IF(AND(X223&gt;0,_xlfn.RANK.EQ(X223,X$213:X$238)+COUNTIF(X$213:X223,X223)-1&lt;=5),X223,"")</f>
        <v>4</v>
      </c>
      <c r="D247" s="19">
        <f>IF(AND(Y223&gt;0,_xlfn.RANK.EQ(Y223,Y$213:Y$238)+COUNTIF(Y$213:Y223,Y223)-1&lt;=5),Y223,"")</f>
        <v>2</v>
      </c>
      <c r="E247" s="19">
        <f>IF(AND(Z223&gt;0,_xlfn.RANK.EQ(Z223,Z$213:Z$238)+COUNTIF(Z$213:Z223,Z223)-1&lt;=5),Z223,"")</f>
        <v>4</v>
      </c>
      <c r="F247" s="19">
        <f>IF(AND(AA223&gt;0,_xlfn.RANK.EQ(AA223,AA$213:AA$238)+COUNTIF(AA$213:AA223,AA223)-1&lt;=5),AA223,"")</f>
        <v>4</v>
      </c>
      <c r="G247" s="19">
        <f>IF(AND(AB223&gt;0,_xlfn.RANK.EQ(AB223,AB$213:AB$238)+COUNTIF(AB$213:AB223,AB223)-1&lt;=5),AB223,"")</f>
        <v>3</v>
      </c>
      <c r="H247" s="19">
        <f>IF(AND(AC223&gt;0,_xlfn.RANK.EQ(AC223,AC$213:AC$238)+COUNTIF(AC$213:AC223,AC223)-1&lt;=5),AC223,"")</f>
        <v>1</v>
      </c>
      <c r="I247" s="19">
        <f>IF(AND(AD223&gt;0,_xlfn.RANK.EQ(AD223,AD$213:AD$238)+COUNTIF(AD$213:AD223,AD223)-1&lt;=5),AD223,"")</f>
        <v>1</v>
      </c>
      <c r="J247" s="19">
        <f>IF(AND(AE223&gt;0,_xlfn.RANK.EQ(AE223,AE$213:AE$238)+COUNTIF(AE$213:AE223,AE223)-1&lt;=5),AE223,"")</f>
        <v>2</v>
      </c>
      <c r="V247">
        <v>350</v>
      </c>
      <c r="AF247" s="2">
        <v>0.625</v>
      </c>
      <c r="AG247" t="s">
        <v>747</v>
      </c>
      <c r="AH247" s="17">
        <v>310</v>
      </c>
      <c r="AI247" s="17" cm="1">
        <f t="array" ref="AI247">SUMPRODUCT(--(IFERROR(HOUR(Flights_2026_09_3033343536373456[entry_hour]),-1)=HOUR(AF247)),--(IFERROR(Flights_2026_09_3033343536373456[entry_sector],"")=AG247),--(IFERROR(Flights_2026_09_3033343536373456[nfl],-1)&gt;=AH247),--(IFERROR(Flights_2026_09_3033343536373456[nfl],-1)&lt;=IF(AH247=450,450,AH247+9)))</f>
        <v>0</v>
      </c>
    </row>
    <row r="248" spans="1:35" x14ac:dyDescent="0.2">
      <c r="A248" s="8" t="s">
        <v>768</v>
      </c>
      <c r="B248" s="19" t="str">
        <f>IF(AND(W224&gt;0,_xlfn.RANK.EQ(W224,W$213:W$238)+COUNTIF(W$213:W224,W224)-1&lt;=5),W224,"")</f>
        <v/>
      </c>
      <c r="C248" s="19" t="str">
        <f>IF(AND(X224&gt;0,_xlfn.RANK.EQ(X224,X$213:X$238)+COUNTIF(X$213:X224,X224)-1&lt;=5),X224,"")</f>
        <v/>
      </c>
      <c r="D248" s="19">
        <f>IF(AND(Y224&gt;0,_xlfn.RANK.EQ(Y224,Y$213:Y$238)+COUNTIF(Y$213:Y224,Y224)-1&lt;=5),Y224,"")</f>
        <v>2</v>
      </c>
      <c r="E248" s="19" t="str">
        <f>IF(AND(Z224&gt;0,_xlfn.RANK.EQ(Z224,Z$213:Z$238)+COUNTIF(Z$213:Z224,Z224)-1&lt;=5),Z224,"")</f>
        <v/>
      </c>
      <c r="F248" s="19" t="str">
        <f>IF(AND(AA224&gt;0,_xlfn.RANK.EQ(AA224,AA$213:AA$238)+COUNTIF(AA$213:AA224,AA224)-1&lt;=5),AA224,"")</f>
        <v/>
      </c>
      <c r="G248" s="19" t="str">
        <f>IF(AND(AB224&gt;0,_xlfn.RANK.EQ(AB224,AB$213:AB$238)+COUNTIF(AB$213:AB224,AB224)-1&lt;=5),AB224,"")</f>
        <v/>
      </c>
      <c r="H248" s="19" t="str">
        <f>IF(AND(AC224&gt;0,_xlfn.RANK.EQ(AC224,AC$213:AC$238)+COUNTIF(AC$213:AC224,AC224)-1&lt;=5),AC224,"")</f>
        <v/>
      </c>
      <c r="I248" s="19" t="str">
        <f>IF(AND(AD224&gt;0,_xlfn.RANK.EQ(AD224,AD$213:AD$238)+COUNTIF(AD$213:AD224,AD224)-1&lt;=5),AD224,"")</f>
        <v/>
      </c>
      <c r="J248" s="19" t="str">
        <f>IF(AND(AE224&gt;0,_xlfn.RANK.EQ(AE224,AE$213:AE$238)+COUNTIF(AE$213:AE224,AE224)-1&lt;=5),AE224,"")</f>
        <v/>
      </c>
      <c r="V248">
        <v>340</v>
      </c>
      <c r="AF248" s="2">
        <v>0.625</v>
      </c>
      <c r="AG248" t="s">
        <v>747</v>
      </c>
      <c r="AH248" s="17">
        <v>320</v>
      </c>
      <c r="AI248" s="17" cm="1">
        <f t="array" ref="AI248">SUMPRODUCT(--(IFERROR(HOUR(Flights_2026_09_3033343536373456[entry_hour]),-1)=HOUR(AF248)),--(IFERROR(Flights_2026_09_3033343536373456[entry_sector],"")=AG248),--(IFERROR(Flights_2026_09_3033343536373456[nfl],-1)&gt;=AH248),--(IFERROR(Flights_2026_09_3033343536373456[nfl],-1)&lt;=IF(AH248=450,450,AH248+9)))</f>
        <v>0</v>
      </c>
    </row>
    <row r="249" spans="1:35" x14ac:dyDescent="0.2">
      <c r="A249" s="8" t="s">
        <v>769</v>
      </c>
      <c r="B249" s="19">
        <f>IF(AND(W225&gt;0,_xlfn.RANK.EQ(W225,W$213:W$238)+COUNTIF(W$213:W225,W225)-1&lt;=5),W225,"")</f>
        <v>3</v>
      </c>
      <c r="C249" s="19" t="str">
        <f>IF(AND(X225&gt;0,_xlfn.RANK.EQ(X225,X$213:X$238)+COUNTIF(X$213:X225,X225)-1&lt;=5),X225,"")</f>
        <v/>
      </c>
      <c r="D249" s="19">
        <f>IF(AND(Y225&gt;0,_xlfn.RANK.EQ(Y225,Y$213:Y$238)+COUNTIF(Y$213:Y225,Y225)-1&lt;=5),Y225,"")</f>
        <v>2</v>
      </c>
      <c r="E249" s="19" t="str">
        <f>IF(AND(Z225&gt;0,_xlfn.RANK.EQ(Z225,Z$213:Z$238)+COUNTIF(Z$213:Z225,Z225)-1&lt;=5),Z225,"")</f>
        <v/>
      </c>
      <c r="F249" s="19" t="str">
        <f>IF(AND(AA225&gt;0,_xlfn.RANK.EQ(AA225,AA$213:AA$238)+COUNTIF(AA$213:AA225,AA225)-1&lt;=5),AA225,"")</f>
        <v/>
      </c>
      <c r="G249" s="19">
        <f>IF(AND(AB225&gt;0,_xlfn.RANK.EQ(AB225,AB$213:AB$238)+COUNTIF(AB$213:AB225,AB225)-1&lt;=5),AB225,"")</f>
        <v>2</v>
      </c>
      <c r="H249" s="19" t="str">
        <f>IF(AND(AC225&gt;0,_xlfn.RANK.EQ(AC225,AC$213:AC$238)+COUNTIF(AC$213:AC225,AC225)-1&lt;=5),AC225,"")</f>
        <v/>
      </c>
      <c r="I249" s="19" t="str">
        <f>IF(AND(AD225&gt;0,_xlfn.RANK.EQ(AD225,AD$213:AD$238)+COUNTIF(AD$213:AD225,AD225)-1&lt;=5),AD225,"")</f>
        <v/>
      </c>
      <c r="J249" s="19" t="str">
        <f>IF(AND(AE225&gt;0,_xlfn.RANK.EQ(AE225,AE$213:AE$238)+COUNTIF(AE$213:AE225,AE225)-1&lt;=5),AE225,"")</f>
        <v/>
      </c>
      <c r="V249">
        <v>330</v>
      </c>
      <c r="AF249" s="2">
        <v>0.625</v>
      </c>
      <c r="AG249" t="s">
        <v>747</v>
      </c>
      <c r="AH249" s="17">
        <v>330</v>
      </c>
      <c r="AI249" s="17" cm="1">
        <f t="array" ref="AI249">SUMPRODUCT(--(IFERROR(HOUR(Flights_2026_09_3033343536373456[entry_hour]),-1)=HOUR(AF249)),--(IFERROR(Flights_2026_09_3033343536373456[entry_sector],"")=AG249),--(IFERROR(Flights_2026_09_3033343536373456[nfl],-1)&gt;=AH249),--(IFERROR(Flights_2026_09_3033343536373456[nfl],-1)&lt;=IF(AH249=450,450,AH249+9)))</f>
        <v>0</v>
      </c>
    </row>
    <row r="250" spans="1:35" x14ac:dyDescent="0.2">
      <c r="A250" s="8" t="s">
        <v>770</v>
      </c>
      <c r="B250" s="19" t="str">
        <f>IF(AND(W226&gt;0,_xlfn.RANK.EQ(W226,W$213:W$238)+COUNTIF(W$213:W226,W226)-1&lt;=5),W226,"")</f>
        <v/>
      </c>
      <c r="C250" s="19" t="str">
        <f>IF(AND(X226&gt;0,_xlfn.RANK.EQ(X226,X$213:X$238)+COUNTIF(X$213:X226,X226)-1&lt;=5),X226,"")</f>
        <v/>
      </c>
      <c r="D250" s="19" t="str">
        <f>IF(AND(Y226&gt;0,_xlfn.RANK.EQ(Y226,Y$213:Y$238)+COUNTIF(Y$213:Y226,Y226)-1&lt;=5),Y226,"")</f>
        <v/>
      </c>
      <c r="E250" s="19" t="str">
        <f>IF(AND(Z226&gt;0,_xlfn.RANK.EQ(Z226,Z$213:Z$238)+COUNTIF(Z$213:Z226,Z226)-1&lt;=5),Z226,"")</f>
        <v/>
      </c>
      <c r="F250" s="19" t="str">
        <f>IF(AND(AA226&gt;0,_xlfn.RANK.EQ(AA226,AA$213:AA$238)+COUNTIF(AA$213:AA226,AA226)-1&lt;=5),AA226,"")</f>
        <v/>
      </c>
      <c r="G250" s="19" t="str">
        <f>IF(AND(AB226&gt;0,_xlfn.RANK.EQ(AB226,AB$213:AB$238)+COUNTIF(AB$213:AB226,AB226)-1&lt;=5),AB226,"")</f>
        <v/>
      </c>
      <c r="H250" s="19" t="str">
        <f>IF(AND(AC226&gt;0,_xlfn.RANK.EQ(AC226,AC$213:AC$238)+COUNTIF(AC$213:AC226,AC226)-1&lt;=5),AC226,"")</f>
        <v/>
      </c>
      <c r="I250" s="19" t="str">
        <f>IF(AND(AD226&gt;0,_xlfn.RANK.EQ(AD226,AD$213:AD$238)+COUNTIF(AD$213:AD226,AD226)-1&lt;=5),AD226,"")</f>
        <v/>
      </c>
      <c r="J250" s="19">
        <f>IF(AND(AE226&gt;0,_xlfn.RANK.EQ(AE226,AE$213:AE$238)+COUNTIF(AE$213:AE226,AE226)-1&lt;=5),AE226,"")</f>
        <v>2</v>
      </c>
      <c r="V250">
        <v>320</v>
      </c>
      <c r="AF250" s="2">
        <v>0.625</v>
      </c>
      <c r="AG250" t="s">
        <v>747</v>
      </c>
      <c r="AH250" s="17">
        <v>340</v>
      </c>
      <c r="AI250" s="17" cm="1">
        <f t="array" ref="AI250">SUMPRODUCT(--(IFERROR(HOUR(Flights_2026_09_3033343536373456[entry_hour]),-1)=HOUR(AF250)),--(IFERROR(Flights_2026_09_3033343536373456[entry_sector],"")=AG250),--(IFERROR(Flights_2026_09_3033343536373456[nfl],-1)&gt;=AH250),--(IFERROR(Flights_2026_09_3033343536373456[nfl],-1)&lt;=IF(AH250=450,450,AH250+9)))</f>
        <v>0</v>
      </c>
    </row>
    <row r="251" spans="1:35" x14ac:dyDescent="0.2">
      <c r="A251" s="8" t="s">
        <v>771</v>
      </c>
      <c r="B251" s="19" t="str">
        <f>IF(AND(W227&gt;0,_xlfn.RANK.EQ(W227,W$213:W$238)+COUNTIF(W$213:W227,W227)-1&lt;=5),W227,"")</f>
        <v/>
      </c>
      <c r="C251" s="19" t="str">
        <f>IF(AND(X227&gt;0,_xlfn.RANK.EQ(X227,X$213:X$238)+COUNTIF(X$213:X227,X227)-1&lt;=5),X227,"")</f>
        <v/>
      </c>
      <c r="D251" s="19" t="str">
        <f>IF(AND(Y227&gt;0,_xlfn.RANK.EQ(Y227,Y$213:Y$238)+COUNTIF(Y$213:Y227,Y227)-1&lt;=5),Y227,"")</f>
        <v/>
      </c>
      <c r="E251" s="19" t="str">
        <f>IF(AND(Z227&gt;0,_xlfn.RANK.EQ(Z227,Z$213:Z$238)+COUNTIF(Z$213:Z227,Z227)-1&lt;=5),Z227,"")</f>
        <v/>
      </c>
      <c r="F251" s="19">
        <f>IF(AND(AA227&gt;0,_xlfn.RANK.EQ(AA227,AA$213:AA$238)+COUNTIF(AA$213:AA227,AA227)-1&lt;=5),AA227,"")</f>
        <v>2</v>
      </c>
      <c r="G251" s="19" t="str">
        <f>IF(AND(AB227&gt;0,_xlfn.RANK.EQ(AB227,AB$213:AB$238)+COUNTIF(AB$213:AB227,AB227)-1&lt;=5),AB227,"")</f>
        <v/>
      </c>
      <c r="H251" s="19" t="str">
        <f>IF(AND(AC227&gt;0,_xlfn.RANK.EQ(AC227,AC$213:AC$238)+COUNTIF(AC$213:AC227,AC227)-1&lt;=5),AC227,"")</f>
        <v/>
      </c>
      <c r="I251" s="19" t="str">
        <f>IF(AND(AD227&gt;0,_xlfn.RANK.EQ(AD227,AD$213:AD$238)+COUNTIF(AD$213:AD227,AD227)-1&lt;=5),AD227,"")</f>
        <v/>
      </c>
      <c r="J251" s="19" t="str">
        <f>IF(AND(AE227&gt;0,_xlfn.RANK.EQ(AE227,AE$213:AE$238)+COUNTIF(AE$213:AE227,AE227)-1&lt;=5),AE227,"")</f>
        <v/>
      </c>
      <c r="V251">
        <v>310</v>
      </c>
      <c r="AF251" s="2">
        <v>0.625</v>
      </c>
      <c r="AG251" t="s">
        <v>747</v>
      </c>
      <c r="AH251" s="17">
        <v>350</v>
      </c>
      <c r="AI251" s="17" cm="1">
        <f t="array" ref="AI251">SUMPRODUCT(--(IFERROR(HOUR(Flights_2026_09_3033343536373456[entry_hour]),-1)=HOUR(AF251)),--(IFERROR(Flights_2026_09_3033343536373456[entry_sector],"")=AG251),--(IFERROR(Flights_2026_09_3033343536373456[nfl],-1)&gt;=AH251),--(IFERROR(Flights_2026_09_3033343536373456[nfl],-1)&lt;=IF(AH251=450,450,AH251+9)))</f>
        <v>0</v>
      </c>
    </row>
    <row r="252" spans="1:35" x14ac:dyDescent="0.2">
      <c r="A252" s="8" t="s">
        <v>772</v>
      </c>
      <c r="B252" s="19" t="str">
        <f>IF(AND(W228&gt;0,_xlfn.RANK.EQ(W228,W$213:W$238)+COUNTIF(W$213:W228,W228)-1&lt;=5),W228,"")</f>
        <v/>
      </c>
      <c r="C252" s="19" t="str">
        <f>IF(AND(X228&gt;0,_xlfn.RANK.EQ(X228,X$213:X$238)+COUNTIF(X$213:X228,X228)-1&lt;=5),X228,"")</f>
        <v/>
      </c>
      <c r="D252" s="19" t="str">
        <f>IF(AND(Y228&gt;0,_xlfn.RANK.EQ(Y228,Y$213:Y$238)+COUNTIF(Y$213:Y228,Y228)-1&lt;=5),Y228,"")</f>
        <v/>
      </c>
      <c r="E252" s="19" t="str">
        <f>IF(AND(Z228&gt;0,_xlfn.RANK.EQ(Z228,Z$213:Z$238)+COUNTIF(Z$213:Z228,Z228)-1&lt;=5),Z228,"")</f>
        <v/>
      </c>
      <c r="F252" s="19" t="str">
        <f>IF(AND(AA228&gt;0,_xlfn.RANK.EQ(AA228,AA$213:AA$238)+COUNTIF(AA$213:AA228,AA228)-1&lt;=5),AA228,"")</f>
        <v/>
      </c>
      <c r="G252" s="19" t="str">
        <f>IF(AND(AB228&gt;0,_xlfn.RANK.EQ(AB228,AB$213:AB$238)+COUNTIF(AB$213:AB228,AB228)-1&lt;=5),AB228,"")</f>
        <v/>
      </c>
      <c r="H252" s="19" t="str">
        <f>IF(AND(AC228&gt;0,_xlfn.RANK.EQ(AC228,AC$213:AC$238)+COUNTIF(AC$213:AC228,AC228)-1&lt;=5),AC228,"")</f>
        <v/>
      </c>
      <c r="I252" s="19">
        <f>IF(AND(AD228&gt;0,_xlfn.RANK.EQ(AD228,AD$213:AD$238)+COUNTIF(AD$213:AD228,AD228)-1&lt;=5),AD228,"")</f>
        <v>1</v>
      </c>
      <c r="J252" s="19" t="str">
        <f>IF(AND(AE228&gt;0,_xlfn.RANK.EQ(AE228,AE$213:AE$238)+COUNTIF(AE$213:AE228,AE228)-1&lt;=5),AE228,"")</f>
        <v/>
      </c>
      <c r="V252">
        <v>300</v>
      </c>
      <c r="AF252" s="2">
        <v>0.625</v>
      </c>
      <c r="AG252" t="s">
        <v>747</v>
      </c>
      <c r="AH252" s="17">
        <v>360</v>
      </c>
      <c r="AI252" s="17" cm="1">
        <f t="array" ref="AI252">SUMPRODUCT(--(IFERROR(HOUR(Flights_2026_09_3033343536373456[entry_hour]),-1)=HOUR(AF252)),--(IFERROR(Flights_2026_09_3033343536373456[entry_sector],"")=AG252),--(IFERROR(Flights_2026_09_3033343536373456[nfl],-1)&gt;=AH252),--(IFERROR(Flights_2026_09_3033343536373456[nfl],-1)&lt;=IF(AH252=450,450,AH252+9)))</f>
        <v>1</v>
      </c>
    </row>
    <row r="253" spans="1:35" x14ac:dyDescent="0.2">
      <c r="A253" s="8" t="s">
        <v>773</v>
      </c>
      <c r="B253" s="19" t="str">
        <f>IF(AND(W229&gt;0,_xlfn.RANK.EQ(W229,W$213:W$238)+COUNTIF(W$213:W229,W229)-1&lt;=5),W229,"")</f>
        <v/>
      </c>
      <c r="C253" s="19" t="str">
        <f>IF(AND(X229&gt;0,_xlfn.RANK.EQ(X229,X$213:X$238)+COUNTIF(X$213:X229,X229)-1&lt;=5),X229,"")</f>
        <v/>
      </c>
      <c r="D253" s="19" t="str">
        <f>IF(AND(Y229&gt;0,_xlfn.RANK.EQ(Y229,Y$213:Y$238)+COUNTIF(Y$213:Y229,Y229)-1&lt;=5),Y229,"")</f>
        <v/>
      </c>
      <c r="E253" s="19" t="str">
        <f>IF(AND(Z229&gt;0,_xlfn.RANK.EQ(Z229,Z$213:Z$238)+COUNTIF(Z$213:Z229,Z229)-1&lt;=5),Z229,"")</f>
        <v/>
      </c>
      <c r="F253" s="19" t="str">
        <f>IF(AND(AA229&gt;0,_xlfn.RANK.EQ(AA229,AA$213:AA$238)+COUNTIF(AA$213:AA229,AA229)-1&lt;=5),AA229,"")</f>
        <v/>
      </c>
      <c r="G253" s="19" t="str">
        <f>IF(AND(AB229&gt;0,_xlfn.RANK.EQ(AB229,AB$213:AB$238)+COUNTIF(AB$213:AB229,AB229)-1&lt;=5),AB229,"")</f>
        <v/>
      </c>
      <c r="H253" s="19" t="str">
        <f>IF(AND(AC229&gt;0,_xlfn.RANK.EQ(AC229,AC$213:AC$238)+COUNTIF(AC$213:AC229,AC229)-1&lt;=5),AC229,"")</f>
        <v/>
      </c>
      <c r="I253" s="19" t="str">
        <f>IF(AND(AD229&gt;0,_xlfn.RANK.EQ(AD229,AD$213:AD$238)+COUNTIF(AD$213:AD229,AD229)-1&lt;=5),AD229,"")</f>
        <v/>
      </c>
      <c r="J253" s="19" t="str">
        <f>IF(AND(AE229&gt;0,_xlfn.RANK.EQ(AE229,AE$213:AE$238)+COUNTIF(AE$213:AE229,AE229)-1&lt;=5),AE229,"")</f>
        <v/>
      </c>
      <c r="V253">
        <v>290</v>
      </c>
      <c r="AF253" s="2">
        <v>0.625</v>
      </c>
      <c r="AG253" t="s">
        <v>747</v>
      </c>
      <c r="AH253" s="17">
        <v>370</v>
      </c>
      <c r="AI253" s="17" cm="1">
        <f t="array" ref="AI253">SUMPRODUCT(--(IFERROR(HOUR(Flights_2026_09_3033343536373456[entry_hour]),-1)=HOUR(AF253)),--(IFERROR(Flights_2026_09_3033343536373456[entry_sector],"")=AG253),--(IFERROR(Flights_2026_09_3033343536373456[nfl],-1)&gt;=AH253),--(IFERROR(Flights_2026_09_3033343536373456[nfl],-1)&lt;=IF(AH253=450,450,AH253+9)))</f>
        <v>0</v>
      </c>
    </row>
    <row r="254" spans="1:35" x14ac:dyDescent="0.2">
      <c r="A254" s="8" t="s">
        <v>774</v>
      </c>
      <c r="B254" s="19" t="str">
        <f>IF(AND(W230&gt;0,_xlfn.RANK.EQ(W230,W$213:W$238)+COUNTIF(W$213:W230,W230)-1&lt;=5),W230,"")</f>
        <v/>
      </c>
      <c r="C254" s="19" t="str">
        <f>IF(AND(X230&gt;0,_xlfn.RANK.EQ(X230,X$213:X$238)+COUNTIF(X$213:X230,X230)-1&lt;=5),X230,"")</f>
        <v/>
      </c>
      <c r="D254" s="19" t="str">
        <f>IF(AND(Y230&gt;0,_xlfn.RANK.EQ(Y230,Y$213:Y$238)+COUNTIF(Y$213:Y230,Y230)-1&lt;=5),Y230,"")</f>
        <v/>
      </c>
      <c r="E254" s="19" t="str">
        <f>IF(AND(Z230&gt;0,_xlfn.RANK.EQ(Z230,Z$213:Z$238)+COUNTIF(Z$213:Z230,Z230)-1&lt;=5),Z230,"")</f>
        <v/>
      </c>
      <c r="F254" s="19" t="str">
        <f>IF(AND(AA230&gt;0,_xlfn.RANK.EQ(AA230,AA$213:AA$238)+COUNTIF(AA$213:AA230,AA230)-1&lt;=5),AA230,"")</f>
        <v/>
      </c>
      <c r="G254" s="19" t="str">
        <f>IF(AND(AB230&gt;0,_xlfn.RANK.EQ(AB230,AB$213:AB$238)+COUNTIF(AB$213:AB230,AB230)-1&lt;=5),AB230,"")</f>
        <v/>
      </c>
      <c r="H254" s="19" t="str">
        <f>IF(AND(AC230&gt;0,_xlfn.RANK.EQ(AC230,AC$213:AC$238)+COUNTIF(AC$213:AC230,AC230)-1&lt;=5),AC230,"")</f>
        <v/>
      </c>
      <c r="I254" s="19" t="str">
        <f>IF(AND(AD230&gt;0,_xlfn.RANK.EQ(AD230,AD$213:AD$238)+COUNTIF(AD$213:AD230,AD230)-1&lt;=5),AD230,"")</f>
        <v/>
      </c>
      <c r="J254" s="19" t="str">
        <f>IF(AND(AE230&gt;0,_xlfn.RANK.EQ(AE230,AE$213:AE$238)+COUNTIF(AE$213:AE230,AE230)-1&lt;=5),AE230,"")</f>
        <v/>
      </c>
      <c r="V254">
        <v>280</v>
      </c>
      <c r="AF254" s="2">
        <v>0.625</v>
      </c>
      <c r="AG254" t="s">
        <v>747</v>
      </c>
      <c r="AH254" s="17">
        <v>380</v>
      </c>
      <c r="AI254" s="17" cm="1">
        <f t="array" ref="AI254">SUMPRODUCT(--(IFERROR(HOUR(Flights_2026_09_3033343536373456[entry_hour]),-1)=HOUR(AF254)),--(IFERROR(Flights_2026_09_3033343536373456[entry_sector],"")=AG254),--(IFERROR(Flights_2026_09_3033343536373456[nfl],-1)&gt;=AH254),--(IFERROR(Flights_2026_09_3033343536373456[nfl],-1)&lt;=IF(AH254=450,450,AH254+9)))</f>
        <v>0</v>
      </c>
    </row>
    <row r="255" spans="1:35" x14ac:dyDescent="0.2">
      <c r="A255" s="8" t="s">
        <v>775</v>
      </c>
      <c r="B255" s="19" t="str">
        <f>IF(AND(W231&gt;0,_xlfn.RANK.EQ(W231,W$213:W$238)+COUNTIF(W$213:W231,W231)-1&lt;=5),W231,"")</f>
        <v/>
      </c>
      <c r="C255" s="19" t="str">
        <f>IF(AND(X231&gt;0,_xlfn.RANK.EQ(X231,X$213:X$238)+COUNTIF(X$213:X231,X231)-1&lt;=5),X231,"")</f>
        <v/>
      </c>
      <c r="D255" s="19" t="str">
        <f>IF(AND(Y231&gt;0,_xlfn.RANK.EQ(Y231,Y$213:Y$238)+COUNTIF(Y$213:Y231,Y231)-1&lt;=5),Y231,"")</f>
        <v/>
      </c>
      <c r="E255" s="19" t="str">
        <f>IF(AND(Z231&gt;0,_xlfn.RANK.EQ(Z231,Z$213:Z$238)+COUNTIF(Z$213:Z231,Z231)-1&lt;=5),Z231,"")</f>
        <v/>
      </c>
      <c r="F255" s="19" t="str">
        <f>IF(AND(AA231&gt;0,_xlfn.RANK.EQ(AA231,AA$213:AA$238)+COUNTIF(AA$213:AA231,AA231)-1&lt;=5),AA231,"")</f>
        <v/>
      </c>
      <c r="G255" s="19" t="str">
        <f>IF(AND(AB231&gt;0,_xlfn.RANK.EQ(AB231,AB$213:AB$238)+COUNTIF(AB$213:AB231,AB231)-1&lt;=5),AB231,"")</f>
        <v/>
      </c>
      <c r="H255" s="19" t="str">
        <f>IF(AND(AC231&gt;0,_xlfn.RANK.EQ(AC231,AC$213:AC$238)+COUNTIF(AC$213:AC231,AC231)-1&lt;=5),AC231,"")</f>
        <v/>
      </c>
      <c r="I255" s="19" t="str">
        <f>IF(AND(AD231&gt;0,_xlfn.RANK.EQ(AD231,AD$213:AD$238)+COUNTIF(AD$213:AD231,AD231)-1&lt;=5),AD231,"")</f>
        <v/>
      </c>
      <c r="J255" s="19" t="str">
        <f>IF(AND(AE231&gt;0,_xlfn.RANK.EQ(AE231,AE$213:AE$238)+COUNTIF(AE$213:AE231,AE231)-1&lt;=5),AE231,"")</f>
        <v/>
      </c>
      <c r="V255">
        <v>270</v>
      </c>
      <c r="AF255" s="2">
        <v>0.625</v>
      </c>
      <c r="AG255" t="s">
        <v>747</v>
      </c>
      <c r="AH255" s="17">
        <v>390</v>
      </c>
      <c r="AI255" s="17" cm="1">
        <f t="array" ref="AI255">SUMPRODUCT(--(IFERROR(HOUR(Flights_2026_09_3033343536373456[entry_hour]),-1)=HOUR(AF255)),--(IFERROR(Flights_2026_09_3033343536373456[entry_sector],"")=AG255),--(IFERROR(Flights_2026_09_3033343536373456[nfl],-1)&gt;=AH255),--(IFERROR(Flights_2026_09_3033343536373456[nfl],-1)&lt;=IF(AH255=450,450,AH255+9)))</f>
        <v>0</v>
      </c>
    </row>
    <row r="256" spans="1:35" x14ac:dyDescent="0.2">
      <c r="A256" s="8" t="s">
        <v>776</v>
      </c>
      <c r="B256" s="19" t="str">
        <f>IF(AND(W232&gt;0,_xlfn.RANK.EQ(W232,W$213:W$238)+COUNTIF(W$213:W232,W232)-1&lt;=5),W232,"")</f>
        <v/>
      </c>
      <c r="C256" s="19" t="str">
        <f>IF(AND(X232&gt;0,_xlfn.RANK.EQ(X232,X$213:X$238)+COUNTIF(X$213:X232,X232)-1&lt;=5),X232,"")</f>
        <v/>
      </c>
      <c r="D256" s="19" t="str">
        <f>IF(AND(Y232&gt;0,_xlfn.RANK.EQ(Y232,Y$213:Y$238)+COUNTIF(Y$213:Y232,Y232)-1&lt;=5),Y232,"")</f>
        <v/>
      </c>
      <c r="E256" s="19" t="str">
        <f>IF(AND(Z232&gt;0,_xlfn.RANK.EQ(Z232,Z$213:Z$238)+COUNTIF(Z$213:Z232,Z232)-1&lt;=5),Z232,"")</f>
        <v/>
      </c>
      <c r="F256" s="19" t="str">
        <f>IF(AND(AA232&gt;0,_xlfn.RANK.EQ(AA232,AA$213:AA$238)+COUNTIF(AA$213:AA232,AA232)-1&lt;=5),AA232,"")</f>
        <v/>
      </c>
      <c r="G256" s="19" t="str">
        <f>IF(AND(AB232&gt;0,_xlfn.RANK.EQ(AB232,AB$213:AB$238)+COUNTIF(AB$213:AB232,AB232)-1&lt;=5),AB232,"")</f>
        <v/>
      </c>
      <c r="H256" s="19" t="str">
        <f>IF(AND(AC232&gt;0,_xlfn.RANK.EQ(AC232,AC$213:AC$238)+COUNTIF(AC$213:AC232,AC232)-1&lt;=5),AC232,"")</f>
        <v/>
      </c>
      <c r="I256" s="19" t="str">
        <f>IF(AND(AD232&gt;0,_xlfn.RANK.EQ(AD232,AD$213:AD$238)+COUNTIF(AD$213:AD232,AD232)-1&lt;=5),AD232,"")</f>
        <v/>
      </c>
      <c r="J256" s="19" t="str">
        <f>IF(AND(AE232&gt;0,_xlfn.RANK.EQ(AE232,AE$213:AE$238)+COUNTIF(AE$213:AE232,AE232)-1&lt;=5),AE232,"")</f>
        <v/>
      </c>
      <c r="V256">
        <v>260</v>
      </c>
      <c r="AF256" s="2">
        <v>0.625</v>
      </c>
      <c r="AG256" t="s">
        <v>747</v>
      </c>
      <c r="AH256" s="17">
        <v>400</v>
      </c>
      <c r="AI256" s="17" cm="1">
        <f t="array" ref="AI256">SUMPRODUCT(--(IFERROR(HOUR(Flights_2026_09_3033343536373456[entry_hour]),-1)=HOUR(AF256)),--(IFERROR(Flights_2026_09_3033343536373456[entry_sector],"")=AG256),--(IFERROR(Flights_2026_09_3033343536373456[nfl],-1)&gt;=AH256),--(IFERROR(Flights_2026_09_3033343536373456[nfl],-1)&lt;=IF(AH256=450,450,AH256+9)))</f>
        <v>0</v>
      </c>
    </row>
    <row r="257" spans="1:35" x14ac:dyDescent="0.2">
      <c r="A257" s="8" t="s">
        <v>777</v>
      </c>
      <c r="B257" s="19" t="str">
        <f>IF(AND(W233&gt;0,_xlfn.RANK.EQ(W233,W$213:W$238)+COUNTIF(W$213:W233,W233)-1&lt;=5),W233,"")</f>
        <v/>
      </c>
      <c r="C257" s="19" t="str">
        <f>IF(AND(X233&gt;0,_xlfn.RANK.EQ(X233,X$213:X$238)+COUNTIF(X$213:X233,X233)-1&lt;=5),X233,"")</f>
        <v/>
      </c>
      <c r="D257" s="19" t="str">
        <f>IF(AND(Y233&gt;0,_xlfn.RANK.EQ(Y233,Y$213:Y$238)+COUNTIF(Y$213:Y233,Y233)-1&lt;=5),Y233,"")</f>
        <v/>
      </c>
      <c r="E257" s="19" t="str">
        <f>IF(AND(Z233&gt;0,_xlfn.RANK.EQ(Z233,Z$213:Z$238)+COUNTIF(Z$213:Z233,Z233)-1&lt;=5),Z233,"")</f>
        <v/>
      </c>
      <c r="F257" s="19" t="str">
        <f>IF(AND(AA233&gt;0,_xlfn.RANK.EQ(AA233,AA$213:AA$238)+COUNTIF(AA$213:AA233,AA233)-1&lt;=5),AA233,"")</f>
        <v/>
      </c>
      <c r="G257" s="19" t="str">
        <f>IF(AND(AB233&gt;0,_xlfn.RANK.EQ(AB233,AB$213:AB$238)+COUNTIF(AB$213:AB233,AB233)-1&lt;=5),AB233,"")</f>
        <v/>
      </c>
      <c r="H257" s="19" t="str">
        <f>IF(AND(AC233&gt;0,_xlfn.RANK.EQ(AC233,AC$213:AC$238)+COUNTIF(AC$213:AC233,AC233)-1&lt;=5),AC233,"")</f>
        <v/>
      </c>
      <c r="I257" s="19" t="str">
        <f>IF(AND(AD233&gt;0,_xlfn.RANK.EQ(AD233,AD$213:AD$238)+COUNTIF(AD$213:AD233,AD233)-1&lt;=5),AD233,"")</f>
        <v/>
      </c>
      <c r="J257" s="19" t="str">
        <f>IF(AND(AE233&gt;0,_xlfn.RANK.EQ(AE233,AE$213:AE$238)+COUNTIF(AE$213:AE233,AE233)-1&lt;=5),AE233,"")</f>
        <v/>
      </c>
      <c r="V257">
        <v>250</v>
      </c>
      <c r="AF257" s="2">
        <v>0.625</v>
      </c>
      <c r="AG257" t="s">
        <v>747</v>
      </c>
      <c r="AH257" s="17">
        <v>410</v>
      </c>
      <c r="AI257" s="17" cm="1">
        <f t="array" ref="AI257">SUMPRODUCT(--(IFERROR(HOUR(Flights_2026_09_3033343536373456[entry_hour]),-1)=HOUR(AF257)),--(IFERROR(Flights_2026_09_3033343536373456[entry_sector],"")=AG257),--(IFERROR(Flights_2026_09_3033343536373456[nfl],-1)&gt;=AH257),--(IFERROR(Flights_2026_09_3033343536373456[nfl],-1)&lt;=IF(AH257=450,450,AH257+9)))</f>
        <v>0</v>
      </c>
    </row>
    <row r="258" spans="1:35" x14ac:dyDescent="0.2">
      <c r="A258" s="8" t="s">
        <v>835</v>
      </c>
      <c r="B258" s="19" t="str">
        <f>IF(AND(W234&gt;0,_xlfn.RANK.EQ(W234,W$213:W$238)+COUNTIF(W$213:W234,W234)-1&lt;=5),W234,"")</f>
        <v/>
      </c>
      <c r="C258" s="19" t="str">
        <f>IF(AND(X234&gt;0,_xlfn.RANK.EQ(X234,X$213:X$238)+COUNTIF(X$213:X234,X234)-1&lt;=5),X234,"")</f>
        <v/>
      </c>
      <c r="D258" s="19" t="str">
        <f>IF(AND(Y234&gt;0,_xlfn.RANK.EQ(Y234,Y$213:Y$238)+COUNTIF(Y$213:Y234,Y234)-1&lt;=5),Y234,"")</f>
        <v/>
      </c>
      <c r="E258" s="19" t="str">
        <f>IF(AND(Z234&gt;0,_xlfn.RANK.EQ(Z234,Z$213:Z$238)+COUNTIF(Z$213:Z234,Z234)-1&lt;=5),Z234,"")</f>
        <v/>
      </c>
      <c r="F258" s="19" t="str">
        <f>IF(AND(AA234&gt;0,_xlfn.RANK.EQ(AA234,AA$213:AA$238)+COUNTIF(AA$213:AA234,AA234)-1&lt;=5),AA234,"")</f>
        <v/>
      </c>
      <c r="G258" s="19" t="str">
        <f>IF(AND(AB234&gt;0,_xlfn.RANK.EQ(AB234,AB$213:AB$238)+COUNTIF(AB$213:AB234,AB234)-1&lt;=5),AB234,"")</f>
        <v/>
      </c>
      <c r="H258" s="19" t="str">
        <f>IF(AND(AC234&gt;0,_xlfn.RANK.EQ(AC234,AC$213:AC$238)+COUNTIF(AC$213:AC234,AC234)-1&lt;=5),AC234,"")</f>
        <v/>
      </c>
      <c r="I258" s="19" t="str">
        <f>IF(AND(AD234&gt;0,_xlfn.RANK.EQ(AD234,AD$213:AD$238)+COUNTIF(AD$213:AD234,AD234)-1&lt;=5),AD234,"")</f>
        <v/>
      </c>
      <c r="J258" s="19" t="str">
        <f>IF(AND(AE234&gt;0,_xlfn.RANK.EQ(AE234,AE$213:AE$238)+COUNTIF(AE$213:AE234,AE234)-1&lt;=5),AE234,"")</f>
        <v/>
      </c>
      <c r="V258">
        <v>240</v>
      </c>
      <c r="AF258" s="2">
        <v>0.625</v>
      </c>
      <c r="AG258" t="s">
        <v>747</v>
      </c>
      <c r="AH258" s="17">
        <v>420</v>
      </c>
      <c r="AI258" s="17" cm="1">
        <f t="array" ref="AI258">SUMPRODUCT(--(IFERROR(HOUR(Flights_2026_09_3033343536373456[entry_hour]),-1)=HOUR(AF258)),--(IFERROR(Flights_2026_09_3033343536373456[entry_sector],"")=AG258),--(IFERROR(Flights_2026_09_3033343536373456[nfl],-1)&gt;=AH258),--(IFERROR(Flights_2026_09_3033343536373456[nfl],-1)&lt;=IF(AH258=450,450,AH258+9)))</f>
        <v>0</v>
      </c>
    </row>
    <row r="259" spans="1:35" x14ac:dyDescent="0.2">
      <c r="A259" s="8" t="s">
        <v>836</v>
      </c>
      <c r="B259" s="19" t="str">
        <f>IF(AND(W235&gt;0,_xlfn.RANK.EQ(W235,W$213:W$238)+COUNTIF(W$213:W235,W235)-1&lt;=5),W235,"")</f>
        <v/>
      </c>
      <c r="C259" s="19" t="str">
        <f>IF(AND(X235&gt;0,_xlfn.RANK.EQ(X235,X$213:X$238)+COUNTIF(X$213:X235,X235)-1&lt;=5),X235,"")</f>
        <v/>
      </c>
      <c r="D259" s="19" t="str">
        <f>IF(AND(Y235&gt;0,_xlfn.RANK.EQ(Y235,Y$213:Y$238)+COUNTIF(Y$213:Y235,Y235)-1&lt;=5),Y235,"")</f>
        <v/>
      </c>
      <c r="E259" s="19" t="str">
        <f>IF(AND(Z235&gt;0,_xlfn.RANK.EQ(Z235,Z$213:Z$238)+COUNTIF(Z$213:Z235,Z235)-1&lt;=5),Z235,"")</f>
        <v/>
      </c>
      <c r="F259" s="19" t="str">
        <f>IF(AND(AA235&gt;0,_xlfn.RANK.EQ(AA235,AA$213:AA$238)+COUNTIF(AA$213:AA235,AA235)-1&lt;=5),AA235,"")</f>
        <v/>
      </c>
      <c r="G259" s="19" t="str">
        <f>IF(AND(AB235&gt;0,_xlfn.RANK.EQ(AB235,AB$213:AB$238)+COUNTIF(AB$213:AB235,AB235)-1&lt;=5),AB235,"")</f>
        <v/>
      </c>
      <c r="H259" s="19" t="str">
        <f>IF(AND(AC235&gt;0,_xlfn.RANK.EQ(AC235,AC$213:AC$238)+COUNTIF(AC$213:AC235,AC235)-1&lt;=5),AC235,"")</f>
        <v/>
      </c>
      <c r="I259" s="19" t="str">
        <f>IF(AND(AD235&gt;0,_xlfn.RANK.EQ(AD235,AD$213:AD$238)+COUNTIF(AD$213:AD235,AD235)-1&lt;=5),AD235,"")</f>
        <v/>
      </c>
      <c r="J259" s="19" t="str">
        <f>IF(AND(AE235&gt;0,_xlfn.RANK.EQ(AE235,AE$213:AE$238)+COUNTIF(AE$213:AE235,AE235)-1&lt;=5),AE235,"")</f>
        <v/>
      </c>
      <c r="V259">
        <v>230</v>
      </c>
      <c r="AF259" s="2">
        <v>0.625</v>
      </c>
      <c r="AG259" t="s">
        <v>747</v>
      </c>
      <c r="AH259" s="17">
        <v>430</v>
      </c>
      <c r="AI259" s="17" cm="1">
        <f t="array" ref="AI259">SUMPRODUCT(--(IFERROR(HOUR(Flights_2026_09_3033343536373456[entry_hour]),-1)=HOUR(AF259)),--(IFERROR(Flights_2026_09_3033343536373456[entry_sector],"")=AG259),--(IFERROR(Flights_2026_09_3033343536373456[nfl],-1)&gt;=AH259),--(IFERROR(Flights_2026_09_3033343536373456[nfl],-1)&lt;=IF(AH259=450,450,AH259+9)))</f>
        <v>0</v>
      </c>
    </row>
    <row r="260" spans="1:35" x14ac:dyDescent="0.2">
      <c r="A260" s="8" t="s">
        <v>837</v>
      </c>
      <c r="B260" s="19">
        <f>IF(AND(W236&gt;0,_xlfn.RANK.EQ(W236,W$213:W$238)+COUNTIF(W$213:W236,W236)-1&lt;=5),W236,"")</f>
        <v>5</v>
      </c>
      <c r="C260" s="19">
        <f>IF(AND(X236&gt;0,_xlfn.RANK.EQ(X236,X$213:X$238)+COUNTIF(X$213:X236,X236)-1&lt;=5),X236,"")</f>
        <v>8</v>
      </c>
      <c r="D260" s="19">
        <f>IF(AND(Y236&gt;0,_xlfn.RANK.EQ(Y236,Y$213:Y$238)+COUNTIF(Y$213:Y236,Y236)-1&lt;=5),Y236,"")</f>
        <v>12</v>
      </c>
      <c r="E260" s="19">
        <f>IF(AND(Z236&gt;0,_xlfn.RANK.EQ(Z236,Z$213:Z$238)+COUNTIF(Z$213:Z236,Z236)-1&lt;=5),Z236,"")</f>
        <v>10</v>
      </c>
      <c r="F260" s="19">
        <f>IF(AND(AA236&gt;0,_xlfn.RANK.EQ(AA236,AA$213:AA$238)+COUNTIF(AA$213:AA236,AA236)-1&lt;=5),AA236,"")</f>
        <v>8</v>
      </c>
      <c r="G260" s="19">
        <f>IF(AND(AB236&gt;0,_xlfn.RANK.EQ(AB236,AB$213:AB$238)+COUNTIF(AB$213:AB236,AB236)-1&lt;=5),AB236,"")</f>
        <v>8</v>
      </c>
      <c r="H260" s="19" t="str">
        <f>IF(AND(AC236&gt;0,_xlfn.RANK.EQ(AC236,AC$213:AC$238)+COUNTIF(AC$213:AC236,AC236)-1&lt;=5),AC236,"")</f>
        <v/>
      </c>
      <c r="I260" s="19" t="str">
        <f>IF(AND(AD236&gt;0,_xlfn.RANK.EQ(AD236,AD$213:AD$238)+COUNTIF(AD$213:AD236,AD236)-1&lt;=5),AD236,"")</f>
        <v/>
      </c>
      <c r="J260" s="19">
        <f>IF(AND(AE236&gt;0,_xlfn.RANK.EQ(AE236,AE$213:AE$238)+COUNTIF(AE$213:AE236,AE236)-1&lt;=5),AE236,"")</f>
        <v>2</v>
      </c>
      <c r="V260">
        <v>220</v>
      </c>
      <c r="AF260" s="2">
        <v>0.625</v>
      </c>
      <c r="AG260" t="s">
        <v>747</v>
      </c>
      <c r="AH260" s="17">
        <v>440</v>
      </c>
      <c r="AI260" s="17" cm="1">
        <f t="array" ref="AI260">SUMPRODUCT(--(IFERROR(HOUR(Flights_2026_09_3033343536373456[entry_hour]),-1)=HOUR(AF260)),--(IFERROR(Flights_2026_09_3033343536373456[entry_sector],"")=AG260),--(IFERROR(Flights_2026_09_3033343536373456[nfl],-1)&gt;=AH260),--(IFERROR(Flights_2026_09_3033343536373456[nfl],-1)&lt;=IF(AH260=450,450,AH260+9)))</f>
        <v>0</v>
      </c>
    </row>
    <row r="261" spans="1:35" x14ac:dyDescent="0.2">
      <c r="A261" s="8" t="s">
        <v>838</v>
      </c>
      <c r="B261" s="19" t="str">
        <f>IF(AND(W237&gt;0,_xlfn.RANK.EQ(W237,W$213:W$238)+COUNTIF(W$213:W237,W237)-1&lt;=5),W237,"")</f>
        <v/>
      </c>
      <c r="C261" s="19" t="str">
        <f>IF(AND(X237&gt;0,_xlfn.RANK.EQ(X237,X$213:X$238)+COUNTIF(X$213:X237,X237)-1&lt;=5),X237,"")</f>
        <v/>
      </c>
      <c r="D261" s="19" t="str">
        <f>IF(AND(Y237&gt;0,_xlfn.RANK.EQ(Y237,Y$213:Y$238)+COUNTIF(Y$213:Y237,Y237)-1&lt;=5),Y237,"")</f>
        <v/>
      </c>
      <c r="E261" s="19" t="str">
        <f>IF(AND(Z237&gt;0,_xlfn.RANK.EQ(Z237,Z$213:Z$238)+COUNTIF(Z$213:Z237,Z237)-1&lt;=5),Z237,"")</f>
        <v/>
      </c>
      <c r="F261" s="19" t="str">
        <f>IF(AND(AA237&gt;0,_xlfn.RANK.EQ(AA237,AA$213:AA$238)+COUNTIF(AA$213:AA237,AA237)-1&lt;=5),AA237,"")</f>
        <v/>
      </c>
      <c r="G261" s="19" t="str">
        <f>IF(AND(AB237&gt;0,_xlfn.RANK.EQ(AB237,AB$213:AB$238)+COUNTIF(AB$213:AB237,AB237)-1&lt;=5),AB237,"")</f>
        <v/>
      </c>
      <c r="H261" s="19" t="str">
        <f>IF(AND(AC237&gt;0,_xlfn.RANK.EQ(AC237,AC$213:AC$238)+COUNTIF(AC$213:AC237,AC237)-1&lt;=5),AC237,"")</f>
        <v/>
      </c>
      <c r="I261" s="19" t="str">
        <f>IF(AND(AD237&gt;0,_xlfn.RANK.EQ(AD237,AD$213:AD$238)+COUNTIF(AD$213:AD237,AD237)-1&lt;=5),AD237,"")</f>
        <v/>
      </c>
      <c r="J261" s="19" t="str">
        <f>IF(AND(AE237&gt;0,_xlfn.RANK.EQ(AE237,AE$213:AE$238)+COUNTIF(AE$213:AE237,AE237)-1&lt;=5),AE237,"")</f>
        <v/>
      </c>
      <c r="V261">
        <v>210</v>
      </c>
      <c r="AF261" s="2">
        <v>0.625</v>
      </c>
      <c r="AG261" t="s">
        <v>747</v>
      </c>
      <c r="AH261" s="17">
        <v>450</v>
      </c>
      <c r="AI261" s="17" cm="1">
        <f t="array" ref="AI261">SUMPRODUCT(--(IFERROR(HOUR(Flights_2026_09_3033343536373456[entry_hour]),-1)=HOUR(AF261)),--(IFERROR(Flights_2026_09_3033343536373456[entry_sector],"")=AG261),--(IFERROR(Flights_2026_09_3033343536373456[nfl],-1)&gt;=AH261),--(IFERROR(Flights_2026_09_3033343536373456[nfl],-1)&lt;=IF(AH261=450,450,AH261+9)))</f>
        <v>0</v>
      </c>
    </row>
    <row r="262" spans="1:35" x14ac:dyDescent="0.2">
      <c r="A262" s="8" t="s">
        <v>839</v>
      </c>
      <c r="B262" s="19" t="str">
        <f>IF(AND(W238&gt;0,_xlfn.RANK.EQ(W238,W$213:W$238)+COUNTIF(W$213:W238,W238)-1&lt;=5),W238,"")</f>
        <v/>
      </c>
      <c r="C262" s="19" t="str">
        <f>IF(AND(X238&gt;0,_xlfn.RANK.EQ(X238,X$213:X$238)+COUNTIF(X$213:X238,X238)-1&lt;=5),X238,"")</f>
        <v/>
      </c>
      <c r="D262" s="19" t="str">
        <f>IF(AND(Y238&gt;0,_xlfn.RANK.EQ(Y238,Y$213:Y$238)+COUNTIF(Y$213:Y238,Y238)-1&lt;=5),Y238,"")</f>
        <v/>
      </c>
      <c r="E262" s="19" t="str">
        <f>IF(AND(Z238&gt;0,_xlfn.RANK.EQ(Z238,Z$213:Z$238)+COUNTIF(Z$213:Z238,Z238)-1&lt;=5),Z238,"")</f>
        <v/>
      </c>
      <c r="F262" s="19" t="str">
        <f>IF(AND(AA238&gt;0,_xlfn.RANK.EQ(AA238,AA$213:AA$238)+COUNTIF(AA$213:AA238,AA238)-1&lt;=5),AA238,"")</f>
        <v/>
      </c>
      <c r="G262" s="19" t="str">
        <f>IF(AND(AB238&gt;0,_xlfn.RANK.EQ(AB238,AB$213:AB$238)+COUNTIF(AB$213:AB238,AB238)-1&lt;=5),AB238,"")</f>
        <v/>
      </c>
      <c r="H262" s="19" t="str">
        <f>IF(AND(AC238&gt;0,_xlfn.RANK.EQ(AC238,AC$213:AC$238)+COUNTIF(AC$213:AC238,AC238)-1&lt;=5),AC238,"")</f>
        <v/>
      </c>
      <c r="I262" s="19" t="str">
        <f>IF(AND(AD238&gt;0,_xlfn.RANK.EQ(AD238,AD$213:AD$238)+COUNTIF(AD$213:AD238,AD238)-1&lt;=5),AD238,"")</f>
        <v/>
      </c>
      <c r="J262" s="19" t="str">
        <f>IF(AND(AE238&gt;0,_xlfn.RANK.EQ(AE238,AE$213:AE$238)+COUNTIF(AE$213:AE238,AE238)-1&lt;=5),AE238,"")</f>
        <v/>
      </c>
      <c r="V262">
        <v>200</v>
      </c>
      <c r="AF262" s="2">
        <v>0.66666666666666663</v>
      </c>
      <c r="AG262" t="s">
        <v>743</v>
      </c>
      <c r="AH262" s="17">
        <v>200</v>
      </c>
      <c r="AI262" s="17" cm="1">
        <f t="array" ref="AI262">SUMPRODUCT(--(IFERROR(HOUR(Flights_2026_09_3033343536373456[entry_hour]),-1)=HOUR(AF262)),--(IFERROR(Flights_2026_09_3033343536373456[entry_sector],"")=AG262),--(IFERROR(Flights_2026_09_3033343536373456[nfl],-1)&gt;=AH262),--(IFERROR(Flights_2026_09_3033343536373456[nfl],-1)&lt;=IF(AH262=450,450,AH262+9)))</f>
        <v>0</v>
      </c>
    </row>
    <row r="263" spans="1:35" x14ac:dyDescent="0.2">
      <c r="AF263" s="2">
        <v>0.66666666666666663</v>
      </c>
      <c r="AG263" t="s">
        <v>743</v>
      </c>
      <c r="AH263" s="17">
        <v>210</v>
      </c>
      <c r="AI263" s="17" cm="1">
        <f t="array" ref="AI263">SUMPRODUCT(--(IFERROR(HOUR(Flights_2026_09_3033343536373456[entry_hour]),-1)=HOUR(AF263)),--(IFERROR(Flights_2026_09_3033343536373456[entry_sector],"")=AG263),--(IFERROR(Flights_2026_09_3033343536373456[nfl],-1)&gt;=AH263),--(IFERROR(Flights_2026_09_3033343536373456[nfl],-1)&lt;=IF(AH263=450,450,AH263+9)))</f>
        <v>0</v>
      </c>
    </row>
    <row r="264" spans="1:35" x14ac:dyDescent="0.2">
      <c r="AF264" s="2">
        <v>0.66666666666666663</v>
      </c>
      <c r="AG264" t="s">
        <v>743</v>
      </c>
      <c r="AH264" s="17">
        <v>220</v>
      </c>
      <c r="AI264" s="17" cm="1">
        <f t="array" ref="AI264">SUMPRODUCT(--(IFERROR(HOUR(Flights_2026_09_3033343536373456[entry_hour]),-1)=HOUR(AF264)),--(IFERROR(Flights_2026_09_3033343536373456[entry_sector],"")=AG264),--(IFERROR(Flights_2026_09_3033343536373456[nfl],-1)&gt;=AH264),--(IFERROR(Flights_2026_09_3033343536373456[nfl],-1)&lt;=IF(AH264=450,450,AH264+9)))</f>
        <v>0</v>
      </c>
    </row>
    <row r="265" spans="1:35" ht="19" x14ac:dyDescent="0.2">
      <c r="A265" s="36" t="s">
        <v>2165</v>
      </c>
      <c r="B265" s="36"/>
      <c r="C265" s="36"/>
      <c r="D265" s="36"/>
      <c r="E265" s="36"/>
      <c r="F265" s="36"/>
      <c r="G265" s="36"/>
      <c r="H265" s="36"/>
      <c r="I265" s="36"/>
      <c r="J265" s="36"/>
      <c r="AF265" s="2">
        <v>0.66666666666666663</v>
      </c>
      <c r="AG265" t="s">
        <v>743</v>
      </c>
      <c r="AH265" s="17">
        <v>230</v>
      </c>
      <c r="AI265" s="17" cm="1">
        <f t="array" ref="AI265">SUMPRODUCT(--(IFERROR(HOUR(Flights_2026_09_3033343536373456[entry_hour]),-1)=HOUR(AF265)),--(IFERROR(Flights_2026_09_3033343536373456[entry_sector],"")=AG265),--(IFERROR(Flights_2026_09_3033343536373456[nfl],-1)&gt;=AH265),--(IFERROR(Flights_2026_09_3033343536373456[nfl],-1)&lt;=IF(AH265=450,450,AH265+9)))</f>
        <v>0</v>
      </c>
    </row>
    <row r="266" spans="1:35" x14ac:dyDescent="0.2">
      <c r="A266" s="39" t="s">
        <v>999</v>
      </c>
      <c r="B266" s="39"/>
      <c r="C266" s="39"/>
      <c r="D266" s="39"/>
      <c r="E266" s="39"/>
      <c r="F266" s="39"/>
      <c r="G266" s="39"/>
      <c r="H266" s="39"/>
      <c r="I266" s="39"/>
      <c r="J266" s="39"/>
      <c r="AF266" s="2">
        <v>0.66666666666666663</v>
      </c>
      <c r="AG266" t="s">
        <v>743</v>
      </c>
      <c r="AH266" s="17">
        <v>240</v>
      </c>
      <c r="AI266" s="17" cm="1">
        <f t="array" ref="AI266">SUMPRODUCT(--(IFERROR(HOUR(Flights_2026_09_3033343536373456[entry_hour]),-1)=HOUR(AF266)),--(IFERROR(Flights_2026_09_3033343536373456[entry_sector],"")=AG266),--(IFERROR(Flights_2026_09_3033343536373456[nfl],-1)&gt;=AH266),--(IFERROR(Flights_2026_09_3033343536373456[nfl],-1)&lt;=IF(AH266=450,450,AH266+9)))</f>
        <v>0</v>
      </c>
    </row>
    <row r="267" spans="1:35" x14ac:dyDescent="0.2">
      <c r="AF267" s="2">
        <v>0.66666666666666663</v>
      </c>
      <c r="AG267" t="s">
        <v>743</v>
      </c>
      <c r="AH267" s="17">
        <v>250</v>
      </c>
      <c r="AI267" s="17" cm="1">
        <f t="array" ref="AI267">SUMPRODUCT(--(IFERROR(HOUR(Flights_2026_09_3033343536373456[entry_hour]),-1)=HOUR(AF267)),--(IFERROR(Flights_2026_09_3033343536373456[entry_sector],"")=AG267),--(IFERROR(Flights_2026_09_3033343536373456[nfl],-1)&gt;=AH267),--(IFERROR(Flights_2026_09_3033343536373456[nfl],-1)&lt;=IF(AH267=450,450,AH267+9)))</f>
        <v>0</v>
      </c>
    </row>
    <row r="268" spans="1:35" x14ac:dyDescent="0.2">
      <c r="A268" s="6" t="s">
        <v>1000</v>
      </c>
      <c r="B268" s="7">
        <v>0.58333333333333337</v>
      </c>
      <c r="C268" s="7">
        <v>0.625</v>
      </c>
      <c r="D268" s="7">
        <v>0.66666666666666663</v>
      </c>
      <c r="E268" s="7">
        <v>0.70833333333333337</v>
      </c>
      <c r="F268" s="7">
        <v>0.75</v>
      </c>
      <c r="G268" s="7">
        <v>0.79166666666666663</v>
      </c>
      <c r="H268" s="7">
        <v>0.83333333333333337</v>
      </c>
      <c r="I268" s="7">
        <v>0.875</v>
      </c>
      <c r="J268" s="7">
        <v>0.91666666666666663</v>
      </c>
      <c r="L268" s="1" t="s">
        <v>991</v>
      </c>
      <c r="M268" s="1" t="s">
        <v>778</v>
      </c>
      <c r="AF268" s="2">
        <v>0.66666666666666663</v>
      </c>
      <c r="AG268" t="s">
        <v>743</v>
      </c>
      <c r="AH268" s="17">
        <v>260</v>
      </c>
      <c r="AI268" s="17" cm="1">
        <f t="array" ref="AI268">SUMPRODUCT(--(IFERROR(HOUR(Flights_2026_09_3033343536373456[entry_hour]),-1)=HOUR(AF268)),--(IFERROR(Flights_2026_09_3033343536373456[entry_sector],"")=AG268),--(IFERROR(Flights_2026_09_3033343536373456[nfl],-1)&gt;=AH268),--(IFERROR(Flights_2026_09_3033343536373456[nfl],-1)&lt;=IF(AH268=450,450,AH268+9)))</f>
        <v>0</v>
      </c>
    </row>
    <row r="269" spans="1:35" x14ac:dyDescent="0.2">
      <c r="A269" s="8" t="s">
        <v>743</v>
      </c>
      <c r="B269" s="20" t="str" cm="1">
        <f t="array" ref="B269">_xlfn.LET(_xlpm.m,AK2,_xlpm.b,_xlfn.XLOOKUP(1,($AF$2:$AF$1171=B$268)*($AG$2:$AG$1171=$A269)*($AI$2:$AI$1171=_xlpm.m),$AH$2:$AH$1171),IF(_xlpm.m=0,"No data",IF(_xlpm.b=450,"450",_xlpm.b&amp;"–"&amp;(_xlpm.b+9))&amp;" ("&amp;_xlpm.m&amp;")"))</f>
        <v>No data</v>
      </c>
      <c r="C269" s="20" t="str" cm="1">
        <f t="array" ref="C269">_xlfn.LET(_xlpm.m,AL2,_xlpm.b,_xlfn.XLOOKUP(1,($AF$2:$AF$1171=C$268)*($AG$2:$AG$1171=$A269)*($AI$2:$AI$1171=_xlpm.m),$AH$2:$AH$1171),IF(_xlpm.m=0,"No data",IF(_xlpm.b=450,"450",_xlpm.b&amp;"–"&amp;(_xlpm.b+9))&amp;" ("&amp;_xlpm.m&amp;")"))</f>
        <v>390–399 (1)</v>
      </c>
      <c r="D269" s="20" t="str" cm="1">
        <f t="array" ref="D269">_xlfn.LET(_xlpm.m,AM2,_xlpm.b,_xlfn.XLOOKUP(1,($AF$2:$AF$1171=D$268)*($AG$2:$AG$1171=$A269)*($AI$2:$AI$1171=_xlpm.m),$AH$2:$AH$1171),IF(_xlpm.m=0,"No data",IF(_xlpm.b=450,"450",_xlpm.b&amp;"–"&amp;(_xlpm.b+9))&amp;" ("&amp;_xlpm.m&amp;")"))</f>
        <v>No data</v>
      </c>
      <c r="E269" s="20" t="str" cm="1">
        <f t="array" ref="E269">_xlfn.LET(_xlpm.m,AN2,_xlpm.b,_xlfn.XLOOKUP(1,($AF$2:$AF$1171=E$268)*($AG$2:$AG$1171=$A269)*($AI$2:$AI$1171=_xlpm.m),$AH$2:$AH$1171),IF(_xlpm.m=0,"No data",IF(_xlpm.b=450,"450",_xlpm.b&amp;"–"&amp;(_xlpm.b+9))&amp;" ("&amp;_xlpm.m&amp;")"))</f>
        <v>No data</v>
      </c>
      <c r="F269" s="20" t="str" cm="1">
        <f t="array" ref="F269">_xlfn.LET(_xlpm.m,AO2,_xlpm.b,_xlfn.XLOOKUP(1,($AF$2:$AF$1171=F$268)*($AG$2:$AG$1171=$A269)*($AI$2:$AI$1171=_xlpm.m),$AH$2:$AH$1171),IF(_xlpm.m=0,"No data",IF(_xlpm.b=450,"450",_xlpm.b&amp;"–"&amp;(_xlpm.b+9))&amp;" ("&amp;_xlpm.m&amp;")"))</f>
        <v>370–379 (1)</v>
      </c>
      <c r="G269" s="20" t="str" cm="1">
        <f t="array" ref="G269">_xlfn.LET(_xlpm.m,AP2,_xlpm.b,_xlfn.XLOOKUP(1,($AF$2:$AF$1171=G$268)*($AG$2:$AG$1171=$A269)*($AI$2:$AI$1171=_xlpm.m),$AH$2:$AH$1171),IF(_xlpm.m=0,"No data",IF(_xlpm.b=450,"450",_xlpm.b&amp;"–"&amp;(_xlpm.b+9))&amp;" ("&amp;_xlpm.m&amp;")"))</f>
        <v>330–339 (1)</v>
      </c>
      <c r="H269" s="20" t="str" cm="1">
        <f t="array" ref="H269">_xlfn.LET(_xlpm.m,AQ2,_xlpm.b,_xlfn.XLOOKUP(1,($AF$2:$AF$1171=H$268)*($AG$2:$AG$1171=$A269)*($AI$2:$AI$1171=_xlpm.m),$AH$2:$AH$1171),IF(_xlpm.m=0,"No data",IF(_xlpm.b=450,"450",_xlpm.b&amp;"–"&amp;(_xlpm.b+9))&amp;" ("&amp;_xlpm.m&amp;")"))</f>
        <v>No data</v>
      </c>
      <c r="I269" s="20" t="str" cm="1">
        <f t="array" ref="I269">_xlfn.LET(_xlpm.m,AR2,_xlpm.b,_xlfn.XLOOKUP(1,($AF$2:$AF$1171=I$268)*($AG$2:$AG$1171=$A269)*($AI$2:$AI$1171=_xlpm.m),$AH$2:$AH$1171),IF(_xlpm.m=0,"No data",IF(_xlpm.b=450,"450",_xlpm.b&amp;"–"&amp;(_xlpm.b+9))&amp;" ("&amp;_xlpm.m&amp;")"))</f>
        <v>No data</v>
      </c>
      <c r="J269" s="20" t="str" cm="1">
        <f t="array" ref="J269">_xlfn.LET(_xlpm.m,AS2,_xlpm.b,_xlfn.XLOOKUP(1,($AF$2:$AF$1171=J$268)*($AG$2:$AG$1171=$A269)*($AI$2:$AI$1171=_xlpm.m),$AH$2:$AH$1171),IF(_xlpm.m=0,"No data",IF(_xlpm.b=450,"450",_xlpm.b&amp;"–"&amp;(_xlpm.b+9))&amp;" ("&amp;_xlpm.m&amp;")"))</f>
        <v>No data</v>
      </c>
      <c r="L269" s="21">
        <v>0</v>
      </c>
      <c r="M269" s="21" t="s">
        <v>1005</v>
      </c>
      <c r="AF269" s="2">
        <v>0.66666666666666663</v>
      </c>
      <c r="AG269" t="s">
        <v>743</v>
      </c>
      <c r="AH269" s="17">
        <v>270</v>
      </c>
      <c r="AI269" s="17" cm="1">
        <f t="array" ref="AI269">SUMPRODUCT(--(IFERROR(HOUR(Flights_2026_09_3033343536373456[entry_hour]),-1)=HOUR(AF269)),--(IFERROR(Flights_2026_09_3033343536373456[entry_sector],"")=AG269),--(IFERROR(Flights_2026_09_3033343536373456[nfl],-1)&gt;=AH269),--(IFERROR(Flights_2026_09_3033343536373456[nfl],-1)&lt;=IF(AH269=450,450,AH269+9)))</f>
        <v>0</v>
      </c>
    </row>
    <row r="270" spans="1:35" x14ac:dyDescent="0.2">
      <c r="A270" s="8" t="s">
        <v>744</v>
      </c>
      <c r="B270" s="20" t="str" cm="1">
        <f t="array" ref="B270">_xlfn.LET(_xlpm.m,AK3,_xlpm.b,_xlfn.XLOOKUP(1,($AF$2:$AF$1171=B$268)*($AG$2:$AG$1171=$A270)*($AI$2:$AI$1171=_xlpm.m),$AH$2:$AH$1171),IF(_xlpm.m=0,"No data",IF(_xlpm.b=450,"450",_xlpm.b&amp;"–"&amp;(_xlpm.b+9))&amp;" ("&amp;_xlpm.m&amp;")"))</f>
        <v>220–229 (4)</v>
      </c>
      <c r="C270" s="20" t="str" cm="1">
        <f t="array" ref="C270">_xlfn.LET(_xlpm.m,AL3,_xlpm.b,_xlfn.XLOOKUP(1,($AF$2:$AF$1171=C$268)*($AG$2:$AG$1171=$A270)*($AI$2:$AI$1171=_xlpm.m),$AH$2:$AH$1171),IF(_xlpm.m=0,"No data",IF(_xlpm.b=450,"450",_xlpm.b&amp;"–"&amp;(_xlpm.b+9))&amp;" ("&amp;_xlpm.m&amp;")"))</f>
        <v>220–229 (8)</v>
      </c>
      <c r="D270" s="20" t="str" cm="1">
        <f t="array" ref="D270">_xlfn.LET(_xlpm.m,AM3,_xlpm.b,_xlfn.XLOOKUP(1,($AF$2:$AF$1171=D$268)*($AG$2:$AG$1171=$A270)*($AI$2:$AI$1171=_xlpm.m),$AH$2:$AH$1171),IF(_xlpm.m=0,"No data",IF(_xlpm.b=450,"450",_xlpm.b&amp;"–"&amp;(_xlpm.b+9))&amp;" ("&amp;_xlpm.m&amp;")"))</f>
        <v>220–229 (12)</v>
      </c>
      <c r="E270" s="20" t="str" cm="1">
        <f t="array" ref="E270">_xlfn.LET(_xlpm.m,AN3,_xlpm.b,_xlfn.XLOOKUP(1,($AF$2:$AF$1171=E$268)*($AG$2:$AG$1171=$A270)*($AI$2:$AI$1171=_xlpm.m),$AH$2:$AH$1171),IF(_xlpm.m=0,"No data",IF(_xlpm.b=450,"450",_xlpm.b&amp;"–"&amp;(_xlpm.b+9))&amp;" ("&amp;_xlpm.m&amp;")"))</f>
        <v>220–229 (9)</v>
      </c>
      <c r="F270" s="20" t="str" cm="1">
        <f t="array" ref="F270">_xlfn.LET(_xlpm.m,AO3,_xlpm.b,_xlfn.XLOOKUP(1,($AF$2:$AF$1171=F$268)*($AG$2:$AG$1171=$A270)*($AI$2:$AI$1171=_xlpm.m),$AH$2:$AH$1171),IF(_xlpm.m=0,"No data",IF(_xlpm.b=450,"450",_xlpm.b&amp;"–"&amp;(_xlpm.b+9))&amp;" ("&amp;_xlpm.m&amp;")"))</f>
        <v>220–229 (6)</v>
      </c>
      <c r="G270" s="20" t="str" cm="1">
        <f t="array" ref="G270">_xlfn.LET(_xlpm.m,AP3,_xlpm.b,_xlfn.XLOOKUP(1,($AF$2:$AF$1171=G$268)*($AG$2:$AG$1171=$A270)*($AI$2:$AI$1171=_xlpm.m),$AH$2:$AH$1171),IF(_xlpm.m=0,"No data",IF(_xlpm.b=450,"450",_xlpm.b&amp;"–"&amp;(_xlpm.b+9))&amp;" ("&amp;_xlpm.m&amp;")"))</f>
        <v>220–229 (7)</v>
      </c>
      <c r="H270" s="20" t="str" cm="1">
        <f t="array" ref="H270">_xlfn.LET(_xlpm.m,AQ3,_xlpm.b,_xlfn.XLOOKUP(1,($AF$2:$AF$1171=H$268)*($AG$2:$AG$1171=$A270)*($AI$2:$AI$1171=_xlpm.m),$AH$2:$AH$1171),IF(_xlpm.m=0,"No data",IF(_xlpm.b=450,"450",_xlpm.b&amp;"–"&amp;(_xlpm.b+9))&amp;" ("&amp;_xlpm.m&amp;")"))</f>
        <v>No data</v>
      </c>
      <c r="I270" s="20" t="str" cm="1">
        <f t="array" ref="I270">_xlfn.LET(_xlpm.m,AR3,_xlpm.b,_xlfn.XLOOKUP(1,($AF$2:$AF$1171=I$268)*($AG$2:$AG$1171=$A270)*($AI$2:$AI$1171=_xlpm.m),$AH$2:$AH$1171),IF(_xlpm.m=0,"No data",IF(_xlpm.b=450,"450",_xlpm.b&amp;"–"&amp;(_xlpm.b+9))&amp;" ("&amp;_xlpm.m&amp;")"))</f>
        <v>No data</v>
      </c>
      <c r="J270" s="20" t="str" cm="1">
        <f t="array" ref="J270">_xlfn.LET(_xlpm.m,AS3,_xlpm.b,_xlfn.XLOOKUP(1,($AF$2:$AF$1171=J$268)*($AG$2:$AG$1171=$A270)*($AI$2:$AI$1171=_xlpm.m),$AH$2:$AH$1171),IF(_xlpm.m=0,"No data",IF(_xlpm.b=450,"450",_xlpm.b&amp;"–"&amp;(_xlpm.b+9))&amp;" ("&amp;_xlpm.m&amp;")"))</f>
        <v>220–229 (2)</v>
      </c>
      <c r="L270" s="22">
        <v>1</v>
      </c>
      <c r="M270" s="22" t="s">
        <v>995</v>
      </c>
      <c r="AF270" s="2">
        <v>0.66666666666666663</v>
      </c>
      <c r="AG270" t="s">
        <v>743</v>
      </c>
      <c r="AH270" s="17">
        <v>280</v>
      </c>
      <c r="AI270" s="17" cm="1">
        <f t="array" ref="AI270">SUMPRODUCT(--(IFERROR(HOUR(Flights_2026_09_3033343536373456[entry_hour]),-1)=HOUR(AF270)),--(IFERROR(Flights_2026_09_3033343536373456[entry_sector],"")=AG270),--(IFERROR(Flights_2026_09_3033343536373456[nfl],-1)&gt;=AH270),--(IFERROR(Flights_2026_09_3033343536373456[nfl],-1)&lt;=IF(AH270=450,450,AH270+9)))</f>
        <v>0</v>
      </c>
    </row>
    <row r="271" spans="1:35" x14ac:dyDescent="0.2">
      <c r="A271" s="8" t="s">
        <v>745</v>
      </c>
      <c r="B271" s="20" t="str" cm="1">
        <f t="array" ref="B271">_xlfn.LET(_xlpm.m,AK4,_xlpm.b,_xlfn.XLOOKUP(1,($AF$2:$AF$1171=B$268)*($AG$2:$AG$1171=$A271)*($AI$2:$AI$1171=_xlpm.m),$AH$2:$AH$1171),IF(_xlpm.m=0,"No data",IF(_xlpm.b=450,"450",_xlpm.b&amp;"–"&amp;(_xlpm.b+9))&amp;" ("&amp;_xlpm.m&amp;")"))</f>
        <v>330–339 (3)</v>
      </c>
      <c r="C271" s="20" t="str" cm="1">
        <f t="array" ref="C271">_xlfn.LET(_xlpm.m,AL4,_xlpm.b,_xlfn.XLOOKUP(1,($AF$2:$AF$1171=C$268)*($AG$2:$AG$1171=$A271)*($AI$2:$AI$1171=_xlpm.m),$AH$2:$AH$1171),IF(_xlpm.m=0,"No data",IF(_xlpm.b=450,"450",_xlpm.b&amp;"–"&amp;(_xlpm.b+9))&amp;" ("&amp;_xlpm.m&amp;")"))</f>
        <v>330–339 (1)</v>
      </c>
      <c r="D271" s="20" t="str" cm="1">
        <f t="array" ref="D271">_xlfn.LET(_xlpm.m,AM4,_xlpm.b,_xlfn.XLOOKUP(1,($AF$2:$AF$1171=D$268)*($AG$2:$AG$1171=$A271)*($AI$2:$AI$1171=_xlpm.m),$AH$2:$AH$1171),IF(_xlpm.m=0,"No data",IF(_xlpm.b=450,"450",_xlpm.b&amp;"–"&amp;(_xlpm.b+9))&amp;" ("&amp;_xlpm.m&amp;")"))</f>
        <v>330–339 (2)</v>
      </c>
      <c r="E271" s="20" t="str" cm="1">
        <f t="array" ref="E271">_xlfn.LET(_xlpm.m,AN4,_xlpm.b,_xlfn.XLOOKUP(1,($AF$2:$AF$1171=E$268)*($AG$2:$AG$1171=$A271)*($AI$2:$AI$1171=_xlpm.m),$AH$2:$AH$1171),IF(_xlpm.m=0,"No data",IF(_xlpm.b=450,"450",_xlpm.b&amp;"–"&amp;(_xlpm.b+9))&amp;" ("&amp;_xlpm.m&amp;")"))</f>
        <v>350–359 (2)</v>
      </c>
      <c r="F271" s="20" t="str" cm="1">
        <f t="array" ref="F271">_xlfn.LET(_xlpm.m,AO4,_xlpm.b,_xlfn.XLOOKUP(1,($AF$2:$AF$1171=F$268)*($AG$2:$AG$1171=$A271)*($AI$2:$AI$1171=_xlpm.m),$AH$2:$AH$1171),IF(_xlpm.m=0,"No data",IF(_xlpm.b=450,"450",_xlpm.b&amp;"–"&amp;(_xlpm.b+9))&amp;" ("&amp;_xlpm.m&amp;")"))</f>
        <v>220–229 (2)</v>
      </c>
      <c r="G271" s="20" t="str" cm="1">
        <f t="array" ref="G271">_xlfn.LET(_xlpm.m,AP4,_xlpm.b,_xlfn.XLOOKUP(1,($AF$2:$AF$1171=G$268)*($AG$2:$AG$1171=$A271)*($AI$2:$AI$1171=_xlpm.m),$AH$2:$AH$1171),IF(_xlpm.m=0,"No data",IF(_xlpm.b=450,"450",_xlpm.b&amp;"–"&amp;(_xlpm.b+9))&amp;" ("&amp;_xlpm.m&amp;")"))</f>
        <v>350–359 (3)</v>
      </c>
      <c r="H271" s="20" t="str" cm="1">
        <f t="array" ref="H271">_xlfn.LET(_xlpm.m,AQ4,_xlpm.b,_xlfn.XLOOKUP(1,($AF$2:$AF$1171=H$268)*($AG$2:$AG$1171=$A271)*($AI$2:$AI$1171=_xlpm.m),$AH$2:$AH$1171),IF(_xlpm.m=0,"No data",IF(_xlpm.b=450,"450",_xlpm.b&amp;"–"&amp;(_xlpm.b+9))&amp;" ("&amp;_xlpm.m&amp;")"))</f>
        <v>370–379 (2)</v>
      </c>
      <c r="I271" s="20" t="str" cm="1">
        <f t="array" ref="I271">_xlfn.LET(_xlpm.m,AR4,_xlpm.b,_xlfn.XLOOKUP(1,($AF$2:$AF$1171=I$268)*($AG$2:$AG$1171=$A271)*($AI$2:$AI$1171=_xlpm.m),$AH$2:$AH$1171),IF(_xlpm.m=0,"No data",IF(_xlpm.b=450,"450",_xlpm.b&amp;"–"&amp;(_xlpm.b+9))&amp;" ("&amp;_xlpm.m&amp;")"))</f>
        <v>370–379 (2)</v>
      </c>
      <c r="J271" s="20" t="str" cm="1">
        <f t="array" ref="J271">_xlfn.LET(_xlpm.m,AS4,_xlpm.b,_xlfn.XLOOKUP(1,($AF$2:$AF$1171=J$268)*($AG$2:$AG$1171=$A271)*($AI$2:$AI$1171=_xlpm.m),$AH$2:$AH$1171),IF(_xlpm.m=0,"No data",IF(_xlpm.b=450,"450",_xlpm.b&amp;"–"&amp;(_xlpm.b+9))&amp;" ("&amp;_xlpm.m&amp;")"))</f>
        <v>350–359 (1)</v>
      </c>
      <c r="L271" s="23" t="s">
        <v>779</v>
      </c>
      <c r="M271" s="23" t="s">
        <v>996</v>
      </c>
      <c r="AF271" s="2">
        <v>0.66666666666666663</v>
      </c>
      <c r="AG271" t="s">
        <v>743</v>
      </c>
      <c r="AH271" s="17">
        <v>290</v>
      </c>
      <c r="AI271" s="17" cm="1">
        <f t="array" ref="AI271">SUMPRODUCT(--(IFERROR(HOUR(Flights_2026_09_3033343536373456[entry_hour]),-1)=HOUR(AF271)),--(IFERROR(Flights_2026_09_3033343536373456[entry_sector],"")=AG271),--(IFERROR(Flights_2026_09_3033343536373456[nfl],-1)&gt;=AH271),--(IFERROR(Flights_2026_09_3033343536373456[nfl],-1)&lt;=IF(AH271=450,450,AH271+9)))</f>
        <v>0</v>
      </c>
    </row>
    <row r="272" spans="1:35" x14ac:dyDescent="0.2">
      <c r="A272" s="8" t="s">
        <v>840</v>
      </c>
      <c r="B272" s="20" t="str" cm="1">
        <f t="array" ref="B272">_xlfn.LET(_xlpm.m,AK5,_xlpm.b,_xlfn.XLOOKUP(1,($AF$2:$AF$1171=B$268)*($AG$2:$AG$1171=$A272)*($AI$2:$AI$1171=_xlpm.m),$AH$2:$AH$1171),IF(_xlpm.m=0,"No data",IF(_xlpm.b=450,"450",_xlpm.b&amp;"–"&amp;(_xlpm.b+9))&amp;" ("&amp;_xlpm.m&amp;")"))</f>
        <v>350–359 (1)</v>
      </c>
      <c r="C272" s="20" t="str" cm="1">
        <f t="array" ref="C272">_xlfn.LET(_xlpm.m,AL5,_xlpm.b,_xlfn.XLOOKUP(1,($AF$2:$AF$1171=C$268)*($AG$2:$AG$1171=$A272)*($AI$2:$AI$1171=_xlpm.m),$AH$2:$AH$1171),IF(_xlpm.m=0,"No data",IF(_xlpm.b=450,"450",_xlpm.b&amp;"–"&amp;(_xlpm.b+9))&amp;" ("&amp;_xlpm.m&amp;")"))</f>
        <v>350–359 (3)</v>
      </c>
      <c r="D272" s="20" t="str" cm="1">
        <f t="array" ref="D272">_xlfn.LET(_xlpm.m,AM5,_xlpm.b,_xlfn.XLOOKUP(1,($AF$2:$AF$1171=D$268)*($AG$2:$AG$1171=$A272)*($AI$2:$AI$1171=_xlpm.m),$AH$2:$AH$1171),IF(_xlpm.m=0,"No data",IF(_xlpm.b=450,"450",_xlpm.b&amp;"–"&amp;(_xlpm.b+9))&amp;" ("&amp;_xlpm.m&amp;")"))</f>
        <v>350–359 (1)</v>
      </c>
      <c r="E272" s="20" t="str" cm="1">
        <f t="array" ref="E272">_xlfn.LET(_xlpm.m,AN5,_xlpm.b,_xlfn.XLOOKUP(1,($AF$2:$AF$1171=E$268)*($AG$2:$AG$1171=$A272)*($AI$2:$AI$1171=_xlpm.m),$AH$2:$AH$1171),IF(_xlpm.m=0,"No data",IF(_xlpm.b=450,"450",_xlpm.b&amp;"–"&amp;(_xlpm.b+9))&amp;" ("&amp;_xlpm.m&amp;")"))</f>
        <v>350–359 (2)</v>
      </c>
      <c r="F272" s="20" t="str" cm="1">
        <f t="array" ref="F272">_xlfn.LET(_xlpm.m,AO5,_xlpm.b,_xlfn.XLOOKUP(1,($AF$2:$AF$1171=F$268)*($AG$2:$AG$1171=$A272)*($AI$2:$AI$1171=_xlpm.m),$AH$2:$AH$1171),IF(_xlpm.m=0,"No data",IF(_xlpm.b=450,"450",_xlpm.b&amp;"–"&amp;(_xlpm.b+9))&amp;" ("&amp;_xlpm.m&amp;")"))</f>
        <v>350–359 (2)</v>
      </c>
      <c r="G272" s="20" t="str" cm="1">
        <f t="array" ref="G272">_xlfn.LET(_xlpm.m,AP5,_xlpm.b,_xlfn.XLOOKUP(1,($AF$2:$AF$1171=G$268)*($AG$2:$AG$1171=$A272)*($AI$2:$AI$1171=_xlpm.m),$AH$2:$AH$1171),IF(_xlpm.m=0,"No data",IF(_xlpm.b=450,"450",_xlpm.b&amp;"–"&amp;(_xlpm.b+9))&amp;" ("&amp;_xlpm.m&amp;")"))</f>
        <v>No data</v>
      </c>
      <c r="H272" s="20" t="str" cm="1">
        <f t="array" ref="H272">_xlfn.LET(_xlpm.m,AQ5,_xlpm.b,_xlfn.XLOOKUP(1,($AF$2:$AF$1171=H$268)*($AG$2:$AG$1171=$A272)*($AI$2:$AI$1171=_xlpm.m),$AH$2:$AH$1171),IF(_xlpm.m=0,"No data",IF(_xlpm.b=450,"450",_xlpm.b&amp;"–"&amp;(_xlpm.b+9))&amp;" ("&amp;_xlpm.m&amp;")"))</f>
        <v>370–379 (2)</v>
      </c>
      <c r="I272" s="20" t="str" cm="1">
        <f t="array" ref="I272">_xlfn.LET(_xlpm.m,AR5,_xlpm.b,_xlfn.XLOOKUP(1,($AF$2:$AF$1171=I$268)*($AG$2:$AG$1171=$A272)*($AI$2:$AI$1171=_xlpm.m),$AH$2:$AH$1171),IF(_xlpm.m=0,"No data",IF(_xlpm.b=450,"450",_xlpm.b&amp;"–"&amp;(_xlpm.b+9))&amp;" ("&amp;_xlpm.m&amp;")"))</f>
        <v>350–359 (1)</v>
      </c>
      <c r="J272" s="20" t="str" cm="1">
        <f t="array" ref="J272">_xlfn.LET(_xlpm.m,AS5,_xlpm.b,_xlfn.XLOOKUP(1,($AF$2:$AF$1171=J$268)*($AG$2:$AG$1171=$A272)*($AI$2:$AI$1171=_xlpm.m),$AH$2:$AH$1171),IF(_xlpm.m=0,"No data",IF(_xlpm.b=450,"450",_xlpm.b&amp;"–"&amp;(_xlpm.b+9))&amp;" ("&amp;_xlpm.m&amp;")"))</f>
        <v>350–359 (1)</v>
      </c>
      <c r="L272" s="24" t="s">
        <v>780</v>
      </c>
      <c r="M272" s="24" t="s">
        <v>997</v>
      </c>
      <c r="AF272" s="2">
        <v>0.66666666666666663</v>
      </c>
      <c r="AG272" t="s">
        <v>743</v>
      </c>
      <c r="AH272" s="17">
        <v>300</v>
      </c>
      <c r="AI272" s="17" cm="1">
        <f t="array" ref="AI272">SUMPRODUCT(--(IFERROR(HOUR(Flights_2026_09_3033343536373456[entry_hour]),-1)=HOUR(AF272)),--(IFERROR(Flights_2026_09_3033343536373456[entry_sector],"")=AG272),--(IFERROR(Flights_2026_09_3033343536373456[nfl],-1)&gt;=AH272),--(IFERROR(Flights_2026_09_3033343536373456[nfl],-1)&lt;=IF(AH272=450,450,AH272+9)))</f>
        <v>0</v>
      </c>
    </row>
    <row r="273" spans="1:35" x14ac:dyDescent="0.2">
      <c r="A273" s="8" t="s">
        <v>747</v>
      </c>
      <c r="B273" s="20" t="str" cm="1">
        <f t="array" ref="B273">_xlfn.LET(_xlpm.m,AK6,_xlpm.b,_xlfn.XLOOKUP(1,($AF$2:$AF$1171=B$268)*($AG$2:$AG$1171=$A273)*($AI$2:$AI$1171=_xlpm.m),$AH$2:$AH$1171),IF(_xlpm.m=0,"No data",IF(_xlpm.b=450,"450",_xlpm.b&amp;"–"&amp;(_xlpm.b+9))&amp;" ("&amp;_xlpm.m&amp;")"))</f>
        <v>360–369 (1)</v>
      </c>
      <c r="C273" s="20" t="str" cm="1">
        <f t="array" ref="C273">_xlfn.LET(_xlpm.m,AL6,_xlpm.b,_xlfn.XLOOKUP(1,($AF$2:$AF$1171=C$268)*($AG$2:$AG$1171=$A273)*($AI$2:$AI$1171=_xlpm.m),$AH$2:$AH$1171),IF(_xlpm.m=0,"No data",IF(_xlpm.b=450,"450",_xlpm.b&amp;"–"&amp;(_xlpm.b+9))&amp;" ("&amp;_xlpm.m&amp;")"))</f>
        <v>210–219 (1)</v>
      </c>
      <c r="D273" s="20" t="str" cm="1">
        <f t="array" ref="D273">_xlfn.LET(_xlpm.m,AM6,_xlpm.b,_xlfn.XLOOKUP(1,($AF$2:$AF$1171=D$268)*($AG$2:$AG$1171=$A273)*($AI$2:$AI$1171=_xlpm.m),$AH$2:$AH$1171),IF(_xlpm.m=0,"No data",IF(_xlpm.b=450,"450",_xlpm.b&amp;"–"&amp;(_xlpm.b+9))&amp;" ("&amp;_xlpm.m&amp;")"))</f>
        <v>210–219 (2)</v>
      </c>
      <c r="E273" s="20" t="str" cm="1">
        <f t="array" ref="E273">_xlfn.LET(_xlpm.m,AN6,_xlpm.b,_xlfn.XLOOKUP(1,($AF$2:$AF$1171=E$268)*($AG$2:$AG$1171=$A273)*($AI$2:$AI$1171=_xlpm.m),$AH$2:$AH$1171),IF(_xlpm.m=0,"No data",IF(_xlpm.b=450,"450",_xlpm.b&amp;"–"&amp;(_xlpm.b+9))&amp;" ("&amp;_xlpm.m&amp;")"))</f>
        <v>210–219 (1)</v>
      </c>
      <c r="F273" s="20" t="str" cm="1">
        <f t="array" ref="F273">_xlfn.LET(_xlpm.m,AO6,_xlpm.b,_xlfn.XLOOKUP(1,($AF$2:$AF$1171=F$268)*($AG$2:$AG$1171=$A273)*($AI$2:$AI$1171=_xlpm.m),$AH$2:$AH$1171),IF(_xlpm.m=0,"No data",IF(_xlpm.b=450,"450",_xlpm.b&amp;"–"&amp;(_xlpm.b+9))&amp;" ("&amp;_xlpm.m&amp;")"))</f>
        <v>210–219 (1)</v>
      </c>
      <c r="G273" s="20" t="str" cm="1">
        <f t="array" ref="G273">_xlfn.LET(_xlpm.m,AP6,_xlpm.b,_xlfn.XLOOKUP(1,($AF$2:$AF$1171=G$268)*($AG$2:$AG$1171=$A273)*($AI$2:$AI$1171=_xlpm.m),$AH$2:$AH$1171),IF(_xlpm.m=0,"No data",IF(_xlpm.b=450,"450",_xlpm.b&amp;"–"&amp;(_xlpm.b+9))&amp;" ("&amp;_xlpm.m&amp;")"))</f>
        <v>370–379 (1)</v>
      </c>
      <c r="H273" s="20" t="str" cm="1">
        <f t="array" ref="H273">_xlfn.LET(_xlpm.m,AQ6,_xlpm.b,_xlfn.XLOOKUP(1,($AF$2:$AF$1171=H$268)*($AG$2:$AG$1171=$A273)*($AI$2:$AI$1171=_xlpm.m),$AH$2:$AH$1171),IF(_xlpm.m=0,"No data",IF(_xlpm.b=450,"450",_xlpm.b&amp;"–"&amp;(_xlpm.b+9))&amp;" ("&amp;_xlpm.m&amp;")"))</f>
        <v>360–369 (1)</v>
      </c>
      <c r="I273" s="20" t="str" cm="1">
        <f t="array" ref="I273">_xlfn.LET(_xlpm.m,AR6,_xlpm.b,_xlfn.XLOOKUP(1,($AF$2:$AF$1171=I$268)*($AG$2:$AG$1171=$A273)*($AI$2:$AI$1171=_xlpm.m),$AH$2:$AH$1171),IF(_xlpm.m=0,"No data",IF(_xlpm.b=450,"450",_xlpm.b&amp;"–"&amp;(_xlpm.b+9))&amp;" ("&amp;_xlpm.m&amp;")"))</f>
        <v>300–309 (1)</v>
      </c>
      <c r="J273" s="20" t="str" cm="1">
        <f t="array" ref="J273">_xlfn.LET(_xlpm.m,AS6,_xlpm.b,_xlfn.XLOOKUP(1,($AF$2:$AF$1171=J$268)*($AG$2:$AG$1171=$A273)*($AI$2:$AI$1171=_xlpm.m),$AH$2:$AH$1171),IF(_xlpm.m=0,"No data",IF(_xlpm.b=450,"450",_xlpm.b&amp;"–"&amp;(_xlpm.b+9))&amp;" ("&amp;_xlpm.m&amp;")"))</f>
        <v>320–329 (1)</v>
      </c>
      <c r="L273" s="25" t="s">
        <v>781</v>
      </c>
      <c r="M273" s="25" t="s">
        <v>998</v>
      </c>
      <c r="AF273" s="2">
        <v>0.66666666666666663</v>
      </c>
      <c r="AG273" t="s">
        <v>743</v>
      </c>
      <c r="AH273" s="17">
        <v>310</v>
      </c>
      <c r="AI273" s="17" cm="1">
        <f t="array" ref="AI273">SUMPRODUCT(--(IFERROR(HOUR(Flights_2026_09_3033343536373456[entry_hour]),-1)=HOUR(AF273)),--(IFERROR(Flights_2026_09_3033343536373456[entry_sector],"")=AG273),--(IFERROR(Flights_2026_09_3033343536373456[nfl],-1)&gt;=AH273),--(IFERROR(Flights_2026_09_3033343536373456[nfl],-1)&lt;=IF(AH273=450,450,AH273+9)))</f>
        <v>0</v>
      </c>
    </row>
    <row r="274" spans="1:35" x14ac:dyDescent="0.2">
      <c r="AF274" s="2">
        <v>0.66666666666666663</v>
      </c>
      <c r="AG274" t="s">
        <v>743</v>
      </c>
      <c r="AH274" s="17">
        <v>320</v>
      </c>
      <c r="AI274" s="17" cm="1">
        <f t="array" ref="AI274">SUMPRODUCT(--(IFERROR(HOUR(Flights_2026_09_3033343536373456[entry_hour]),-1)=HOUR(AF274)),--(IFERROR(Flights_2026_09_3033343536373456[entry_sector],"")=AG274),--(IFERROR(Flights_2026_09_3033343536373456[nfl],-1)&gt;=AH274),--(IFERROR(Flights_2026_09_3033343536373456[nfl],-1)&lt;=IF(AH274=450,450,AH274+9)))</f>
        <v>0</v>
      </c>
    </row>
    <row r="275" spans="1:35" x14ac:dyDescent="0.2">
      <c r="AF275" s="2">
        <v>0.66666666666666663</v>
      </c>
      <c r="AG275" t="s">
        <v>743</v>
      </c>
      <c r="AH275" s="17">
        <v>330</v>
      </c>
      <c r="AI275" s="17" cm="1">
        <f t="array" ref="AI275">SUMPRODUCT(--(IFERROR(HOUR(Flights_2026_09_3033343536373456[entry_hour]),-1)=HOUR(AF275)),--(IFERROR(Flights_2026_09_3033343536373456[entry_sector],"")=AG275),--(IFERROR(Flights_2026_09_3033343536373456[nfl],-1)&gt;=AH275),--(IFERROR(Flights_2026_09_3033343536373456[nfl],-1)&lt;=IF(AH275=450,450,AH275+9)))</f>
        <v>0</v>
      </c>
    </row>
    <row r="276" spans="1:35" x14ac:dyDescent="0.2">
      <c r="AF276" s="2">
        <v>0.66666666666666663</v>
      </c>
      <c r="AG276" t="s">
        <v>743</v>
      </c>
      <c r="AH276" s="17">
        <v>340</v>
      </c>
      <c r="AI276" s="17" cm="1">
        <f t="array" ref="AI276">SUMPRODUCT(--(IFERROR(HOUR(Flights_2026_09_3033343536373456[entry_hour]),-1)=HOUR(AF276)),--(IFERROR(Flights_2026_09_3033343536373456[entry_sector],"")=AG276),--(IFERROR(Flights_2026_09_3033343536373456[nfl],-1)&gt;=AH276),--(IFERROR(Flights_2026_09_3033343536373456[nfl],-1)&lt;=IF(AH276=450,450,AH276+9)))</f>
        <v>0</v>
      </c>
    </row>
    <row r="277" spans="1:35" ht="19" x14ac:dyDescent="0.2">
      <c r="A277" s="36" t="s">
        <v>2166</v>
      </c>
      <c r="B277" s="36"/>
      <c r="C277" s="36"/>
      <c r="D277" s="36"/>
      <c r="E277" s="36"/>
      <c r="F277" s="36"/>
      <c r="G277" s="36"/>
      <c r="H277" s="36"/>
      <c r="I277" s="36"/>
      <c r="J277" s="36"/>
      <c r="AF277" s="2">
        <v>0.66666666666666663</v>
      </c>
      <c r="AG277" t="s">
        <v>743</v>
      </c>
      <c r="AH277" s="17">
        <v>350</v>
      </c>
      <c r="AI277" s="17" cm="1">
        <f t="array" ref="AI277">SUMPRODUCT(--(IFERROR(HOUR(Flights_2026_09_3033343536373456[entry_hour]),-1)=HOUR(AF277)),--(IFERROR(Flights_2026_09_3033343536373456[entry_sector],"")=AG277),--(IFERROR(Flights_2026_09_3033343536373456[nfl],-1)&gt;=AH277),--(IFERROR(Flights_2026_09_3033343536373456[nfl],-1)&lt;=IF(AH277=450,450,AH277+9)))</f>
        <v>0</v>
      </c>
    </row>
    <row r="278" spans="1:35" x14ac:dyDescent="0.2">
      <c r="AF278" s="2">
        <v>0.66666666666666663</v>
      </c>
      <c r="AG278" t="s">
        <v>743</v>
      </c>
      <c r="AH278" s="17">
        <v>360</v>
      </c>
      <c r="AI278" s="17" cm="1">
        <f t="array" ref="AI278">SUMPRODUCT(--(IFERROR(HOUR(Flights_2026_09_3033343536373456[entry_hour]),-1)=HOUR(AF278)),--(IFERROR(Flights_2026_09_3033343536373456[entry_sector],"")=AG278),--(IFERROR(Flights_2026_09_3033343536373456[nfl],-1)&gt;=AH278),--(IFERROR(Flights_2026_09_3033343536373456[nfl],-1)&lt;=IF(AH278=450,450,AH278+9)))</f>
        <v>0</v>
      </c>
    </row>
    <row r="279" spans="1:35" x14ac:dyDescent="0.2">
      <c r="AF279" s="2">
        <v>0.66666666666666663</v>
      </c>
      <c r="AG279" t="s">
        <v>743</v>
      </c>
      <c r="AH279" s="17">
        <v>370</v>
      </c>
      <c r="AI279" s="17" cm="1">
        <f t="array" ref="AI279">SUMPRODUCT(--(IFERROR(HOUR(Flights_2026_09_3033343536373456[entry_hour]),-1)=HOUR(AF279)),--(IFERROR(Flights_2026_09_3033343536373456[entry_sector],"")=AG279),--(IFERROR(Flights_2026_09_3033343536373456[nfl],-1)&gt;=AH279),--(IFERROR(Flights_2026_09_3033343536373456[nfl],-1)&lt;=IF(AH279=450,450,AH279+9)))</f>
        <v>0</v>
      </c>
    </row>
    <row r="280" spans="1:35" x14ac:dyDescent="0.2">
      <c r="AF280" s="2">
        <v>0.66666666666666663</v>
      </c>
      <c r="AG280" t="s">
        <v>743</v>
      </c>
      <c r="AH280" s="17">
        <v>380</v>
      </c>
      <c r="AI280" s="17" cm="1">
        <f t="array" ref="AI280">SUMPRODUCT(--(IFERROR(HOUR(Flights_2026_09_3033343536373456[entry_hour]),-1)=HOUR(AF280)),--(IFERROR(Flights_2026_09_3033343536373456[entry_sector],"")=AG280),--(IFERROR(Flights_2026_09_3033343536373456[nfl],-1)&gt;=AH280),--(IFERROR(Flights_2026_09_3033343536373456[nfl],-1)&lt;=IF(AH280=450,450,AH280+9)))</f>
        <v>0</v>
      </c>
    </row>
    <row r="281" spans="1:35" ht="16" customHeight="1" x14ac:dyDescent="0.2">
      <c r="AF281" s="2">
        <v>0.66666666666666663</v>
      </c>
      <c r="AG281" t="s">
        <v>743</v>
      </c>
      <c r="AH281" s="17">
        <v>390</v>
      </c>
      <c r="AI281" s="17" cm="1">
        <f t="array" ref="AI281">SUMPRODUCT(--(IFERROR(HOUR(Flights_2026_09_3033343536373456[entry_hour]),-1)=HOUR(AF281)),--(IFERROR(Flights_2026_09_3033343536373456[entry_sector],"")=AG281),--(IFERROR(Flights_2026_09_3033343536373456[nfl],-1)&gt;=AH281),--(IFERROR(Flights_2026_09_3033343536373456[nfl],-1)&lt;=IF(AH281=450,450,AH281+9)))</f>
        <v>0</v>
      </c>
    </row>
    <row r="282" spans="1:35" x14ac:dyDescent="0.2">
      <c r="AF282" s="2">
        <v>0.66666666666666663</v>
      </c>
      <c r="AG282" t="s">
        <v>743</v>
      </c>
      <c r="AH282" s="17">
        <v>400</v>
      </c>
      <c r="AI282" s="17" cm="1">
        <f t="array" ref="AI282">SUMPRODUCT(--(IFERROR(HOUR(Flights_2026_09_3033343536373456[entry_hour]),-1)=HOUR(AF282)),--(IFERROR(Flights_2026_09_3033343536373456[entry_sector],"")=AG282),--(IFERROR(Flights_2026_09_3033343536373456[nfl],-1)&gt;=AH282),--(IFERROR(Flights_2026_09_3033343536373456[nfl],-1)&lt;=IF(AH282=450,450,AH282+9)))</f>
        <v>0</v>
      </c>
    </row>
    <row r="283" spans="1:35" x14ac:dyDescent="0.2">
      <c r="AF283" s="2">
        <v>0.66666666666666663</v>
      </c>
      <c r="AG283" t="s">
        <v>743</v>
      </c>
      <c r="AH283" s="17">
        <v>410</v>
      </c>
      <c r="AI283" s="17" cm="1">
        <f t="array" ref="AI283">SUMPRODUCT(--(IFERROR(HOUR(Flights_2026_09_3033343536373456[entry_hour]),-1)=HOUR(AF283)),--(IFERROR(Flights_2026_09_3033343536373456[entry_sector],"")=AG283),--(IFERROR(Flights_2026_09_3033343536373456[nfl],-1)&gt;=AH283),--(IFERROR(Flights_2026_09_3033343536373456[nfl],-1)&lt;=IF(AH283=450,450,AH283+9)))</f>
        <v>0</v>
      </c>
    </row>
    <row r="284" spans="1:35" x14ac:dyDescent="0.2">
      <c r="AF284" s="2">
        <v>0.66666666666666663</v>
      </c>
      <c r="AG284" t="s">
        <v>743</v>
      </c>
      <c r="AH284" s="17">
        <v>420</v>
      </c>
      <c r="AI284" s="17" cm="1">
        <f t="array" ref="AI284">SUMPRODUCT(--(IFERROR(HOUR(Flights_2026_09_3033343536373456[entry_hour]),-1)=HOUR(AF284)),--(IFERROR(Flights_2026_09_3033343536373456[entry_sector],"")=AG284),--(IFERROR(Flights_2026_09_3033343536373456[nfl],-1)&gt;=AH284),--(IFERROR(Flights_2026_09_3033343536373456[nfl],-1)&lt;=IF(AH284=450,450,AH284+9)))</f>
        <v>0</v>
      </c>
    </row>
    <row r="285" spans="1:35" x14ac:dyDescent="0.2">
      <c r="AF285" s="2">
        <v>0.66666666666666663</v>
      </c>
      <c r="AG285" t="s">
        <v>743</v>
      </c>
      <c r="AH285" s="17">
        <v>430</v>
      </c>
      <c r="AI285" s="17" cm="1">
        <f t="array" ref="AI285">SUMPRODUCT(--(IFERROR(HOUR(Flights_2026_09_3033343536373456[entry_hour]),-1)=HOUR(AF285)),--(IFERROR(Flights_2026_09_3033343536373456[entry_sector],"")=AG285),--(IFERROR(Flights_2026_09_3033343536373456[nfl],-1)&gt;=AH285),--(IFERROR(Flights_2026_09_3033343536373456[nfl],-1)&lt;=IF(AH285=450,450,AH285+9)))</f>
        <v>0</v>
      </c>
    </row>
    <row r="286" spans="1:35" x14ac:dyDescent="0.2">
      <c r="AF286" s="2">
        <v>0.66666666666666663</v>
      </c>
      <c r="AG286" t="s">
        <v>743</v>
      </c>
      <c r="AH286" s="17">
        <v>440</v>
      </c>
      <c r="AI286" s="17" cm="1">
        <f t="array" ref="AI286">SUMPRODUCT(--(IFERROR(HOUR(Flights_2026_09_3033343536373456[entry_hour]),-1)=HOUR(AF286)),--(IFERROR(Flights_2026_09_3033343536373456[entry_sector],"")=AG286),--(IFERROR(Flights_2026_09_3033343536373456[nfl],-1)&gt;=AH286),--(IFERROR(Flights_2026_09_3033343536373456[nfl],-1)&lt;=IF(AH286=450,450,AH286+9)))</f>
        <v>0</v>
      </c>
    </row>
    <row r="287" spans="1:35" x14ac:dyDescent="0.2">
      <c r="AF287" s="2">
        <v>0.66666666666666663</v>
      </c>
      <c r="AG287" t="s">
        <v>743</v>
      </c>
      <c r="AH287" s="17">
        <v>450</v>
      </c>
      <c r="AI287" s="17" cm="1">
        <f t="array" ref="AI287">SUMPRODUCT(--(IFERROR(HOUR(Flights_2026_09_3033343536373456[entry_hour]),-1)=HOUR(AF287)),--(IFERROR(Flights_2026_09_3033343536373456[entry_sector],"")=AG287),--(IFERROR(Flights_2026_09_3033343536373456[nfl],-1)&gt;=AH287),--(IFERROR(Flights_2026_09_3033343536373456[nfl],-1)&lt;=IF(AH287=450,450,AH287+9)))</f>
        <v>0</v>
      </c>
    </row>
    <row r="288" spans="1:35" x14ac:dyDescent="0.2">
      <c r="AF288" s="2">
        <v>0.66666666666666663</v>
      </c>
      <c r="AG288" t="s">
        <v>744</v>
      </c>
      <c r="AH288" s="17">
        <v>200</v>
      </c>
      <c r="AI288" s="17" cm="1">
        <f t="array" ref="AI288">SUMPRODUCT(--(IFERROR(HOUR(Flights_2026_09_3033343536373456[entry_hour]),-1)=HOUR(AF288)),--(IFERROR(Flights_2026_09_3033343536373456[entry_sector],"")=AG288),--(IFERROR(Flights_2026_09_3033343536373456[nfl],-1)&gt;=AH288),--(IFERROR(Flights_2026_09_3033343536373456[nfl],-1)&lt;=IF(AH288=450,450,AH288+9)))</f>
        <v>0</v>
      </c>
    </row>
    <row r="289" spans="1:35" x14ac:dyDescent="0.2">
      <c r="AF289" s="2">
        <v>0.66666666666666663</v>
      </c>
      <c r="AG289" t="s">
        <v>744</v>
      </c>
      <c r="AH289" s="17">
        <v>210</v>
      </c>
      <c r="AI289" s="17" cm="1">
        <f t="array" ref="AI289">SUMPRODUCT(--(IFERROR(HOUR(Flights_2026_09_3033343536373456[entry_hour]),-1)=HOUR(AF289)),--(IFERROR(Flights_2026_09_3033343536373456[entry_sector],"")=AG289),--(IFERROR(Flights_2026_09_3033343536373456[nfl],-1)&gt;=AH289),--(IFERROR(Flights_2026_09_3033343536373456[nfl],-1)&lt;=IF(AH289=450,450,AH289+9)))</f>
        <v>0</v>
      </c>
    </row>
    <row r="290" spans="1:35" x14ac:dyDescent="0.2">
      <c r="AF290" s="2">
        <v>0.66666666666666663</v>
      </c>
      <c r="AG290" t="s">
        <v>744</v>
      </c>
      <c r="AH290" s="17">
        <v>220</v>
      </c>
      <c r="AI290" s="17" cm="1">
        <f t="array" ref="AI290">SUMPRODUCT(--(IFERROR(HOUR(Flights_2026_09_3033343536373456[entry_hour]),-1)=HOUR(AF290)),--(IFERROR(Flights_2026_09_3033343536373456[entry_sector],"")=AG290),--(IFERROR(Flights_2026_09_3033343536373456[nfl],-1)&gt;=AH290),--(IFERROR(Flights_2026_09_3033343536373456[nfl],-1)&lt;=IF(AH290=450,450,AH290+9)))</f>
        <v>12</v>
      </c>
    </row>
    <row r="291" spans="1:35" x14ac:dyDescent="0.2">
      <c r="AF291" s="2">
        <v>0.66666666666666663</v>
      </c>
      <c r="AG291" t="s">
        <v>744</v>
      </c>
      <c r="AH291" s="17">
        <v>230</v>
      </c>
      <c r="AI291" s="17" cm="1">
        <f t="array" ref="AI291">SUMPRODUCT(--(IFERROR(HOUR(Flights_2026_09_3033343536373456[entry_hour]),-1)=HOUR(AF291)),--(IFERROR(Flights_2026_09_3033343536373456[entry_sector],"")=AG291),--(IFERROR(Flights_2026_09_3033343536373456[nfl],-1)&gt;=AH291),--(IFERROR(Flights_2026_09_3033343536373456[nfl],-1)&lt;=IF(AH291=450,450,AH291+9)))</f>
        <v>0</v>
      </c>
    </row>
    <row r="292" spans="1:35" x14ac:dyDescent="0.2">
      <c r="AF292" s="2">
        <v>0.66666666666666663</v>
      </c>
      <c r="AG292" t="s">
        <v>744</v>
      </c>
      <c r="AH292" s="17">
        <v>240</v>
      </c>
      <c r="AI292" s="17" cm="1">
        <f t="array" ref="AI292">SUMPRODUCT(--(IFERROR(HOUR(Flights_2026_09_3033343536373456[entry_hour]),-1)=HOUR(AF292)),--(IFERROR(Flights_2026_09_3033343536373456[entry_sector],"")=AG292),--(IFERROR(Flights_2026_09_3033343536373456[nfl],-1)&gt;=AH292),--(IFERROR(Flights_2026_09_3033343536373456[nfl],-1)&lt;=IF(AH292=450,450,AH292+9)))</f>
        <v>0</v>
      </c>
    </row>
    <row r="293" spans="1:35" x14ac:dyDescent="0.2">
      <c r="AF293" s="2">
        <v>0.66666666666666663</v>
      </c>
      <c r="AG293" t="s">
        <v>744</v>
      </c>
      <c r="AH293" s="17">
        <v>250</v>
      </c>
      <c r="AI293" s="17" cm="1">
        <f t="array" ref="AI293">SUMPRODUCT(--(IFERROR(HOUR(Flights_2026_09_3033343536373456[entry_hour]),-1)=HOUR(AF293)),--(IFERROR(Flights_2026_09_3033343536373456[entry_sector],"")=AG293),--(IFERROR(Flights_2026_09_3033343536373456[nfl],-1)&gt;=AH293),--(IFERROR(Flights_2026_09_3033343536373456[nfl],-1)&lt;=IF(AH293=450,450,AH293+9)))</f>
        <v>0</v>
      </c>
    </row>
    <row r="294" spans="1:35" x14ac:dyDescent="0.2">
      <c r="AF294" s="2">
        <v>0.66666666666666663</v>
      </c>
      <c r="AG294" t="s">
        <v>744</v>
      </c>
      <c r="AH294" s="17">
        <v>260</v>
      </c>
      <c r="AI294" s="17" cm="1">
        <f t="array" ref="AI294">SUMPRODUCT(--(IFERROR(HOUR(Flights_2026_09_3033343536373456[entry_hour]),-1)=HOUR(AF294)),--(IFERROR(Flights_2026_09_3033343536373456[entry_sector],"")=AG294),--(IFERROR(Flights_2026_09_3033343536373456[nfl],-1)&gt;=AH294),--(IFERROR(Flights_2026_09_3033343536373456[nfl],-1)&lt;=IF(AH294=450,450,AH294+9)))</f>
        <v>0</v>
      </c>
    </row>
    <row r="295" spans="1:35" x14ac:dyDescent="0.2">
      <c r="AF295" s="2">
        <v>0.66666666666666663</v>
      </c>
      <c r="AG295" t="s">
        <v>744</v>
      </c>
      <c r="AH295" s="17">
        <v>270</v>
      </c>
      <c r="AI295" s="17" cm="1">
        <f t="array" ref="AI295">SUMPRODUCT(--(IFERROR(HOUR(Flights_2026_09_3033343536373456[entry_hour]),-1)=HOUR(AF295)),--(IFERROR(Flights_2026_09_3033343536373456[entry_sector],"")=AG295),--(IFERROR(Flights_2026_09_3033343536373456[nfl],-1)&gt;=AH295),--(IFERROR(Flights_2026_09_3033343536373456[nfl],-1)&lt;=IF(AH295=450,450,AH295+9)))</f>
        <v>0</v>
      </c>
    </row>
    <row r="296" spans="1:35" x14ac:dyDescent="0.2">
      <c r="AF296" s="2">
        <v>0.66666666666666663</v>
      </c>
      <c r="AG296" t="s">
        <v>744</v>
      </c>
      <c r="AH296" s="17">
        <v>280</v>
      </c>
      <c r="AI296" s="17" cm="1">
        <f t="array" ref="AI296">SUMPRODUCT(--(IFERROR(HOUR(Flights_2026_09_3033343536373456[entry_hour]),-1)=HOUR(AF296)),--(IFERROR(Flights_2026_09_3033343536373456[entry_sector],"")=AG296),--(IFERROR(Flights_2026_09_3033343536373456[nfl],-1)&gt;=AH296),--(IFERROR(Flights_2026_09_3033343536373456[nfl],-1)&lt;=IF(AH296=450,450,AH296+9)))</f>
        <v>0</v>
      </c>
    </row>
    <row r="297" spans="1:35" x14ac:dyDescent="0.2">
      <c r="AF297" s="2">
        <v>0.66666666666666663</v>
      </c>
      <c r="AG297" t="s">
        <v>744</v>
      </c>
      <c r="AH297" s="17">
        <v>290</v>
      </c>
      <c r="AI297" s="17" cm="1">
        <f t="array" ref="AI297">SUMPRODUCT(--(IFERROR(HOUR(Flights_2026_09_3033343536373456[entry_hour]),-1)=HOUR(AF297)),--(IFERROR(Flights_2026_09_3033343536373456[entry_sector],"")=AG297),--(IFERROR(Flights_2026_09_3033343536373456[nfl],-1)&gt;=AH297),--(IFERROR(Flights_2026_09_3033343536373456[nfl],-1)&lt;=IF(AH297=450,450,AH297+9)))</f>
        <v>0</v>
      </c>
    </row>
    <row r="298" spans="1:35" x14ac:dyDescent="0.2">
      <c r="AF298" s="2">
        <v>0.66666666666666663</v>
      </c>
      <c r="AG298" t="s">
        <v>744</v>
      </c>
      <c r="AH298" s="17">
        <v>300</v>
      </c>
      <c r="AI298" s="17" cm="1">
        <f t="array" ref="AI298">SUMPRODUCT(--(IFERROR(HOUR(Flights_2026_09_3033343536373456[entry_hour]),-1)=HOUR(AF298)),--(IFERROR(Flights_2026_09_3033343536373456[entry_sector],"")=AG298),--(IFERROR(Flights_2026_09_3033343536373456[nfl],-1)&gt;=AH298),--(IFERROR(Flights_2026_09_3033343536373456[nfl],-1)&lt;=IF(AH298=450,450,AH298+9)))</f>
        <v>0</v>
      </c>
    </row>
    <row r="299" spans="1:35" x14ac:dyDescent="0.2">
      <c r="A299" s="3" t="s">
        <v>989</v>
      </c>
      <c r="B299" s="3" t="s">
        <v>785</v>
      </c>
      <c r="C299" s="3" t="s">
        <v>37</v>
      </c>
      <c r="D299" s="3" t="s">
        <v>786</v>
      </c>
      <c r="AF299" s="2">
        <v>0.66666666666666663</v>
      </c>
      <c r="AG299" t="s">
        <v>744</v>
      </c>
      <c r="AH299" s="17">
        <v>310</v>
      </c>
      <c r="AI299" s="17" cm="1">
        <f t="array" ref="AI299">SUMPRODUCT(--(IFERROR(HOUR(Flights_2026_09_3033343536373456[entry_hour]),-1)=HOUR(AF299)),--(IFERROR(Flights_2026_09_3033343536373456[entry_sector],"")=AG299),--(IFERROR(Flights_2026_09_3033343536373456[nfl],-1)&gt;=AH299),--(IFERROR(Flights_2026_09_3033343536373456[nfl],-1)&lt;=IF(AH299=450,450,AH299+9)))</f>
        <v>0</v>
      </c>
    </row>
    <row r="300" spans="1:35" x14ac:dyDescent="0.2">
      <c r="A300" s="4">
        <v>0.58333333333333337</v>
      </c>
      <c r="B300" s="5" cm="1">
        <f t="array" ref="B300">SUMPRODUCT(--(HOUR(Flights_2026_09_3033343536373456[entry_hour])=HOUR($A300)),--(Flights_2026_09_3033343536373456[TMA_Fix]=B$299))</f>
        <v>10</v>
      </c>
      <c r="C300" s="5" cm="1">
        <f t="array" ref="C300">SUMPRODUCT(--(HOUR(Flights_2026_09_3033343536373456[entry_hour])=HOUR($A300)),--(Flights_2026_09_3033343536373456[BPN_2]=C$299))</f>
        <v>5</v>
      </c>
      <c r="D300" s="5" cm="1">
        <f t="array" ref="D300">SUMPRODUCT(--(HOUR(Flights_2026_09_3033343536373456[entry_hour])=HOUR($A300)),--(Flights_2026_09_3033343536373456[TMA_Fix]=D$299))</f>
        <v>1</v>
      </c>
      <c r="AF300" s="2">
        <v>0.66666666666666663</v>
      </c>
      <c r="AG300" t="s">
        <v>744</v>
      </c>
      <c r="AH300" s="17">
        <v>320</v>
      </c>
      <c r="AI300" s="17" cm="1">
        <f t="array" ref="AI300">SUMPRODUCT(--(IFERROR(HOUR(Flights_2026_09_3033343536373456[entry_hour]),-1)=HOUR(AF300)),--(IFERROR(Flights_2026_09_3033343536373456[entry_sector],"")=AG300),--(IFERROR(Flights_2026_09_3033343536373456[nfl],-1)&gt;=AH300),--(IFERROR(Flights_2026_09_3033343536373456[nfl],-1)&lt;=IF(AH300=450,450,AH300+9)))</f>
        <v>0</v>
      </c>
    </row>
    <row r="301" spans="1:35" x14ac:dyDescent="0.2">
      <c r="A301" s="4">
        <v>0.625</v>
      </c>
      <c r="B301" s="5" cm="1">
        <f t="array" ref="B301">SUMPRODUCT(--(HOUR(Flights_2026_09_3033343536373456[entry_hour])=HOUR($A301)),--(Flights_2026_09_3033343536373456[TMA_Fix]=B$299))</f>
        <v>8</v>
      </c>
      <c r="C301" s="5" cm="1">
        <f t="array" ref="C301">SUMPRODUCT(--(HOUR(Flights_2026_09_3033343536373456[entry_hour])=HOUR($A301)),--(Flights_2026_09_3033343536373456[BPN_2]=C$299))</f>
        <v>7</v>
      </c>
      <c r="D301" s="5" cm="1">
        <f t="array" ref="D301">SUMPRODUCT(--(HOUR(Flights_2026_09_3033343536373456[entry_hour])=HOUR($A301)),--(Flights_2026_09_3033343536373456[TMA_Fix]=D$299))</f>
        <v>2</v>
      </c>
      <c r="AF301" s="2">
        <v>0.66666666666666663</v>
      </c>
      <c r="AG301" t="s">
        <v>744</v>
      </c>
      <c r="AH301" s="17">
        <v>330</v>
      </c>
      <c r="AI301" s="17" cm="1">
        <f t="array" ref="AI301">SUMPRODUCT(--(IFERROR(HOUR(Flights_2026_09_3033343536373456[entry_hour]),-1)=HOUR(AF301)),--(IFERROR(Flights_2026_09_3033343536373456[entry_sector],"")=AG301),--(IFERROR(Flights_2026_09_3033343536373456[nfl],-1)&gt;=AH301),--(IFERROR(Flights_2026_09_3033343536373456[nfl],-1)&lt;=IF(AH301=450,450,AH301+9)))</f>
        <v>0</v>
      </c>
    </row>
    <row r="302" spans="1:35" x14ac:dyDescent="0.2">
      <c r="A302" s="4">
        <v>0.66666666666666663</v>
      </c>
      <c r="B302" s="5" cm="1">
        <f t="array" ref="B302">SUMPRODUCT(--(HOUR(Flights_2026_09_3033343536373456[entry_hour])=HOUR($A302)),--(Flights_2026_09_3033343536373456[TMA_Fix]=B$299))</f>
        <v>8</v>
      </c>
      <c r="C302" s="5" cm="1">
        <f t="array" ref="C302">SUMPRODUCT(--(HOUR(Flights_2026_09_3033343536373456[entry_hour])=HOUR($A302)),--(Flights_2026_09_3033343536373456[BPN_2]=C$299))</f>
        <v>11</v>
      </c>
      <c r="D302" s="5" cm="1">
        <f t="array" ref="D302">SUMPRODUCT(--(HOUR(Flights_2026_09_3033343536373456[entry_hour])=HOUR($A302)),--(Flights_2026_09_3033343536373456[TMA_Fix]=D$299))</f>
        <v>4</v>
      </c>
      <c r="AF302" s="2">
        <v>0.66666666666666663</v>
      </c>
      <c r="AG302" t="s">
        <v>744</v>
      </c>
      <c r="AH302" s="17">
        <v>340</v>
      </c>
      <c r="AI302" s="17" cm="1">
        <f t="array" ref="AI302">SUMPRODUCT(--(IFERROR(HOUR(Flights_2026_09_3033343536373456[entry_hour]),-1)=HOUR(AF302)),--(IFERROR(Flights_2026_09_3033343536373456[entry_sector],"")=AG302),--(IFERROR(Flights_2026_09_3033343536373456[nfl],-1)&gt;=AH302),--(IFERROR(Flights_2026_09_3033343536373456[nfl],-1)&lt;=IF(AH302=450,450,AH302+9)))</f>
        <v>0</v>
      </c>
    </row>
    <row r="303" spans="1:35" x14ac:dyDescent="0.2">
      <c r="A303" s="4">
        <v>0.70833333333333337</v>
      </c>
      <c r="B303" s="5" cm="1">
        <f t="array" ref="B303">SUMPRODUCT(--(HOUR(Flights_2026_09_3033343536373456[entry_hour])=HOUR($A303)),--(Flights_2026_09_3033343536373456[TMA_Fix]=B$299))</f>
        <v>11</v>
      </c>
      <c r="C303" s="5" cm="1">
        <f t="array" ref="C303">SUMPRODUCT(--(HOUR(Flights_2026_09_3033343536373456[entry_hour])=HOUR($A303)),--(Flights_2026_09_3033343536373456[BPN_2]=C$299))</f>
        <v>9</v>
      </c>
      <c r="D303" s="5" cm="1">
        <f t="array" ref="D303">SUMPRODUCT(--(HOUR(Flights_2026_09_3033343536373456[entry_hour])=HOUR($A303)),--(Flights_2026_09_3033343536373456[TMA_Fix]=D$299))</f>
        <v>2</v>
      </c>
      <c r="AF303" s="2">
        <v>0.66666666666666663</v>
      </c>
      <c r="AG303" t="s">
        <v>744</v>
      </c>
      <c r="AH303" s="17">
        <v>350</v>
      </c>
      <c r="AI303" s="17" cm="1">
        <f t="array" ref="AI303">SUMPRODUCT(--(IFERROR(HOUR(Flights_2026_09_3033343536373456[entry_hour]),-1)=HOUR(AF303)),--(IFERROR(Flights_2026_09_3033343536373456[entry_sector],"")=AG303),--(IFERROR(Flights_2026_09_3033343536373456[nfl],-1)&gt;=AH303),--(IFERROR(Flights_2026_09_3033343536373456[nfl],-1)&lt;=IF(AH303=450,450,AH303+9)))</f>
        <v>0</v>
      </c>
    </row>
    <row r="304" spans="1:35" x14ac:dyDescent="0.2">
      <c r="A304" s="4">
        <v>0.75</v>
      </c>
      <c r="B304" s="5" cm="1">
        <f t="array" ref="B304">SUMPRODUCT(--(HOUR(Flights_2026_09_3033343536373456[entry_hour])=HOUR($A304)),--(Flights_2026_09_3033343536373456[TMA_Fix]=B$299))</f>
        <v>16</v>
      </c>
      <c r="C304" s="5" cm="1">
        <f t="array" ref="C304">SUMPRODUCT(--(HOUR(Flights_2026_09_3033343536373456[entry_hour])=HOUR($A304)),--(Flights_2026_09_3033343536373456[BPN_2]=C$299))</f>
        <v>8</v>
      </c>
      <c r="D304" s="5" cm="1">
        <f t="array" ref="D304">SUMPRODUCT(--(HOUR(Flights_2026_09_3033343536373456[entry_hour])=HOUR($A304)),--(Flights_2026_09_3033343536373456[TMA_Fix]=D$299))</f>
        <v>2</v>
      </c>
      <c r="AF304" s="2">
        <v>0.66666666666666663</v>
      </c>
      <c r="AG304" t="s">
        <v>744</v>
      </c>
      <c r="AH304" s="17">
        <v>360</v>
      </c>
      <c r="AI304" s="17" cm="1">
        <f t="array" ref="AI304">SUMPRODUCT(--(IFERROR(HOUR(Flights_2026_09_3033343536373456[entry_hour]),-1)=HOUR(AF304)),--(IFERROR(Flights_2026_09_3033343536373456[entry_sector],"")=AG304),--(IFERROR(Flights_2026_09_3033343536373456[nfl],-1)&gt;=AH304),--(IFERROR(Flights_2026_09_3033343536373456[nfl],-1)&lt;=IF(AH304=450,450,AH304+9)))</f>
        <v>0</v>
      </c>
    </row>
    <row r="305" spans="1:35" x14ac:dyDescent="0.2">
      <c r="A305" s="4">
        <v>0.79166666666666663</v>
      </c>
      <c r="B305" s="5" cm="1">
        <f t="array" ref="B305">SUMPRODUCT(--(HOUR(Flights_2026_09_3033343536373456[entry_hour])=HOUR($A305)),--(Flights_2026_09_3033343536373456[TMA_Fix]=B$299))</f>
        <v>9</v>
      </c>
      <c r="C305" s="5" cm="1">
        <f t="array" ref="C305">SUMPRODUCT(--(HOUR(Flights_2026_09_3033343536373456[entry_hour])=HOUR($A305)),--(Flights_2026_09_3033343536373456[BPN_2]=C$299))</f>
        <v>8</v>
      </c>
      <c r="D305" s="5" cm="1">
        <f t="array" ref="D305">SUMPRODUCT(--(HOUR(Flights_2026_09_3033343536373456[entry_hour])=HOUR($A305)),--(Flights_2026_09_3033343536373456[TMA_Fix]=D$299))</f>
        <v>1</v>
      </c>
      <c r="AF305" s="2">
        <v>0.66666666666666663</v>
      </c>
      <c r="AG305" t="s">
        <v>744</v>
      </c>
      <c r="AH305" s="17">
        <v>370</v>
      </c>
      <c r="AI305" s="17" cm="1">
        <f t="array" ref="AI305">SUMPRODUCT(--(IFERROR(HOUR(Flights_2026_09_3033343536373456[entry_hour]),-1)=HOUR(AF305)),--(IFERROR(Flights_2026_09_3033343536373456[entry_sector],"")=AG305),--(IFERROR(Flights_2026_09_3033343536373456[nfl],-1)&gt;=AH305),--(IFERROR(Flights_2026_09_3033343536373456[nfl],-1)&lt;=IF(AH305=450,450,AH305+9)))</f>
        <v>1</v>
      </c>
    </row>
    <row r="306" spans="1:35" x14ac:dyDescent="0.2">
      <c r="A306" s="4">
        <v>0.83333333333333337</v>
      </c>
      <c r="B306" s="5" cm="1">
        <f t="array" ref="B306">SUMPRODUCT(--(HOUR(Flights_2026_09_3033343536373456[entry_hour])=HOUR($A306)),--(Flights_2026_09_3033343536373456[TMA_Fix]=B$299))</f>
        <v>8</v>
      </c>
      <c r="C306" s="5" cm="1">
        <f t="array" ref="C306">SUMPRODUCT(--(HOUR(Flights_2026_09_3033343536373456[entry_hour])=HOUR($A306)),--(Flights_2026_09_3033343536373456[BPN_2]=C$299))</f>
        <v>0</v>
      </c>
      <c r="D306" s="5" cm="1">
        <f t="array" ref="D306">SUMPRODUCT(--(HOUR(Flights_2026_09_3033343536373456[entry_hour])=HOUR($A306)),--(Flights_2026_09_3033343536373456[TMA_Fix]=D$299))</f>
        <v>3</v>
      </c>
      <c r="AF306" s="2">
        <v>0.66666666666666663</v>
      </c>
      <c r="AG306" t="s">
        <v>744</v>
      </c>
      <c r="AH306" s="17">
        <v>380</v>
      </c>
      <c r="AI306" s="17" cm="1">
        <f t="array" ref="AI306">SUMPRODUCT(--(IFERROR(HOUR(Flights_2026_09_3033343536373456[entry_hour]),-1)=HOUR(AF306)),--(IFERROR(Flights_2026_09_3033343536373456[entry_sector],"")=AG306),--(IFERROR(Flights_2026_09_3033343536373456[nfl],-1)&gt;=AH306),--(IFERROR(Flights_2026_09_3033343536373456[nfl],-1)&lt;=IF(AH306=450,450,AH306+9)))</f>
        <v>0</v>
      </c>
    </row>
    <row r="307" spans="1:35" x14ac:dyDescent="0.2">
      <c r="A307" s="4">
        <v>0.875</v>
      </c>
      <c r="B307" s="5" cm="1">
        <f t="array" ref="B307">SUMPRODUCT(--(HOUR(Flights_2026_09_3033343536373456[entry_hour])=HOUR($A307)),--(Flights_2026_09_3033343536373456[TMA_Fix]=B$299))</f>
        <v>3</v>
      </c>
      <c r="C307" s="5" cm="1">
        <f t="array" ref="C307">SUMPRODUCT(--(HOUR(Flights_2026_09_3033343536373456[entry_hour])=HOUR($A307)),--(Flights_2026_09_3033343536373456[BPN_2]=C$299))</f>
        <v>0</v>
      </c>
      <c r="D307" s="5" cm="1">
        <f t="array" ref="D307">SUMPRODUCT(--(HOUR(Flights_2026_09_3033343536373456[entry_hour])=HOUR($A307)),--(Flights_2026_09_3033343536373456[TMA_Fix]=D$299))</f>
        <v>3</v>
      </c>
      <c r="AF307" s="2">
        <v>0.66666666666666663</v>
      </c>
      <c r="AG307" t="s">
        <v>744</v>
      </c>
      <c r="AH307" s="17">
        <v>390</v>
      </c>
      <c r="AI307" s="17" cm="1">
        <f t="array" ref="AI307">SUMPRODUCT(--(IFERROR(HOUR(Flights_2026_09_3033343536373456[entry_hour]),-1)=HOUR(AF307)),--(IFERROR(Flights_2026_09_3033343536373456[entry_sector],"")=AG307),--(IFERROR(Flights_2026_09_3033343536373456[nfl],-1)&gt;=AH307),--(IFERROR(Flights_2026_09_3033343536373456[nfl],-1)&lt;=IF(AH307=450,450,AH307+9)))</f>
        <v>0</v>
      </c>
    </row>
    <row r="308" spans="1:35" x14ac:dyDescent="0.2">
      <c r="A308" s="4">
        <v>0.91666666666666663</v>
      </c>
      <c r="B308" s="5" cm="1">
        <f t="array" ref="B308">SUMPRODUCT(--(HOUR(Flights_2026_09_3033343536373456[entry_hour])=HOUR($A308)),--(Flights_2026_09_3033343536373456[TMA_Fix]=B$299))</f>
        <v>4</v>
      </c>
      <c r="C308" s="5" cm="1">
        <f t="array" ref="C308">SUMPRODUCT(--(HOUR(Flights_2026_09_3033343536373456[entry_hour])=HOUR($A308)),--(Flights_2026_09_3033343536373456[BPN_2]=C$299))</f>
        <v>2</v>
      </c>
      <c r="D308" s="5" cm="1">
        <f t="array" ref="D308">SUMPRODUCT(--(HOUR(Flights_2026_09_3033343536373456[entry_hour])=HOUR($A308)),--(Flights_2026_09_3033343536373456[TMA_Fix]=D$299))</f>
        <v>1</v>
      </c>
      <c r="AF308" s="2">
        <v>0.66666666666666663</v>
      </c>
      <c r="AG308" t="s">
        <v>744</v>
      </c>
      <c r="AH308" s="17">
        <v>400</v>
      </c>
      <c r="AI308" s="17" cm="1">
        <f t="array" ref="AI308">SUMPRODUCT(--(IFERROR(HOUR(Flights_2026_09_3033343536373456[entry_hour]),-1)=HOUR(AF308)),--(IFERROR(Flights_2026_09_3033343536373456[entry_sector],"")=AG308),--(IFERROR(Flights_2026_09_3033343536373456[nfl],-1)&gt;=AH308),--(IFERROR(Flights_2026_09_3033343536373456[nfl],-1)&lt;=IF(AH308=450,450,AH308+9)))</f>
        <v>0</v>
      </c>
    </row>
    <row r="309" spans="1:35" x14ac:dyDescent="0.2">
      <c r="AF309" s="2">
        <v>0.66666666666666663</v>
      </c>
      <c r="AG309" t="s">
        <v>744</v>
      </c>
      <c r="AH309" s="17">
        <v>410</v>
      </c>
      <c r="AI309" s="17" cm="1">
        <f t="array" ref="AI309">SUMPRODUCT(--(IFERROR(HOUR(Flights_2026_09_3033343536373456[entry_hour]),-1)=HOUR(AF309)),--(IFERROR(Flights_2026_09_3033343536373456[entry_sector],"")=AG309),--(IFERROR(Flights_2026_09_3033343536373456[nfl],-1)&gt;=AH309),--(IFERROR(Flights_2026_09_3033343536373456[nfl],-1)&lt;=IF(AH309=450,450,AH309+9)))</f>
        <v>0</v>
      </c>
    </row>
    <row r="310" spans="1:35" x14ac:dyDescent="0.2">
      <c r="AF310" s="2">
        <v>0.66666666666666663</v>
      </c>
      <c r="AG310" t="s">
        <v>744</v>
      </c>
      <c r="AH310" s="17">
        <v>420</v>
      </c>
      <c r="AI310" s="17" cm="1">
        <f t="array" ref="AI310">SUMPRODUCT(--(IFERROR(HOUR(Flights_2026_09_3033343536373456[entry_hour]),-1)=HOUR(AF310)),--(IFERROR(Flights_2026_09_3033343536373456[entry_sector],"")=AG310),--(IFERROR(Flights_2026_09_3033343536373456[nfl],-1)&gt;=AH310),--(IFERROR(Flights_2026_09_3033343536373456[nfl],-1)&lt;=IF(AH310=450,450,AH310+9)))</f>
        <v>0</v>
      </c>
    </row>
    <row r="311" spans="1:35" ht="19" x14ac:dyDescent="0.2">
      <c r="A311" s="36" t="s">
        <v>2167</v>
      </c>
      <c r="B311" s="36"/>
      <c r="C311" s="36"/>
      <c r="D311" s="36"/>
      <c r="E311" s="36"/>
      <c r="F311" s="36"/>
      <c r="G311" s="36"/>
      <c r="H311" s="36"/>
      <c r="I311" s="36"/>
      <c r="J311" s="36"/>
      <c r="K311" s="36"/>
      <c r="L311" s="36"/>
      <c r="M311" s="36"/>
      <c r="N311" s="36"/>
      <c r="O311" s="36"/>
      <c r="AF311" s="2">
        <v>0.66666666666666663</v>
      </c>
      <c r="AG311" t="s">
        <v>744</v>
      </c>
      <c r="AH311" s="17">
        <v>430</v>
      </c>
      <c r="AI311" s="17" cm="1">
        <f t="array" ref="AI311">SUMPRODUCT(--(IFERROR(HOUR(Flights_2026_09_3033343536373456[entry_hour]),-1)=HOUR(AF311)),--(IFERROR(Flights_2026_09_3033343536373456[entry_sector],"")=AG311),--(IFERROR(Flights_2026_09_3033343536373456[nfl],-1)&gt;=AH311),--(IFERROR(Flights_2026_09_3033343536373456[nfl],-1)&lt;=IF(AH311=450,450,AH311+9)))</f>
        <v>0</v>
      </c>
    </row>
    <row r="312" spans="1:35" x14ac:dyDescent="0.2">
      <c r="AF312" s="2">
        <v>0.66666666666666663</v>
      </c>
      <c r="AG312" t="s">
        <v>744</v>
      </c>
      <c r="AH312" s="17">
        <v>440</v>
      </c>
      <c r="AI312" s="17" cm="1">
        <f t="array" ref="AI312">SUMPRODUCT(--(IFERROR(HOUR(Flights_2026_09_3033343536373456[entry_hour]),-1)=HOUR(AF312)),--(IFERROR(Flights_2026_09_3033343536373456[entry_sector],"")=AG312),--(IFERROR(Flights_2026_09_3033343536373456[nfl],-1)&gt;=AH312),--(IFERROR(Flights_2026_09_3033343536373456[nfl],-1)&lt;=IF(AH312=450,450,AH312+9)))</f>
        <v>0</v>
      </c>
    </row>
    <row r="313" spans="1:35" x14ac:dyDescent="0.2">
      <c r="AF313" s="2">
        <v>0.66666666666666663</v>
      </c>
      <c r="AG313" t="s">
        <v>744</v>
      </c>
      <c r="AH313" s="17">
        <v>450</v>
      </c>
      <c r="AI313" s="17" cm="1">
        <f t="array" ref="AI313">SUMPRODUCT(--(IFERROR(HOUR(Flights_2026_09_3033343536373456[entry_hour]),-1)=HOUR(AF313)),--(IFERROR(Flights_2026_09_3033343536373456[entry_sector],"")=AG313),--(IFERROR(Flights_2026_09_3033343536373456[nfl],-1)&gt;=AH313),--(IFERROR(Flights_2026_09_3033343536373456[nfl],-1)&lt;=IF(AH313=450,450,AH313+9)))</f>
        <v>0</v>
      </c>
    </row>
    <row r="314" spans="1:35" x14ac:dyDescent="0.2">
      <c r="AF314" s="2">
        <v>0.66666666666666663</v>
      </c>
      <c r="AG314" t="s">
        <v>745</v>
      </c>
      <c r="AH314" s="17">
        <v>200</v>
      </c>
      <c r="AI314" s="17" cm="1">
        <f t="array" ref="AI314">SUMPRODUCT(--(IFERROR(HOUR(Flights_2026_09_3033343536373456[entry_hour]),-1)=HOUR(AF314)),--(IFERROR(Flights_2026_09_3033343536373456[entry_sector],"")=AG314),--(IFERROR(Flights_2026_09_3033343536373456[nfl],-1)&gt;=AH314),--(IFERROR(Flights_2026_09_3033343536373456[nfl],-1)&lt;=IF(AH314=450,450,AH314+9)))</f>
        <v>0</v>
      </c>
    </row>
    <row r="315" spans="1:35" x14ac:dyDescent="0.2">
      <c r="AF315" s="2">
        <v>0.66666666666666663</v>
      </c>
      <c r="AG315" t="s">
        <v>745</v>
      </c>
      <c r="AH315" s="17">
        <v>210</v>
      </c>
      <c r="AI315" s="17" cm="1">
        <f t="array" ref="AI315">SUMPRODUCT(--(IFERROR(HOUR(Flights_2026_09_3033343536373456[entry_hour]),-1)=HOUR(AF315)),--(IFERROR(Flights_2026_09_3033343536373456[entry_sector],"")=AG315),--(IFERROR(Flights_2026_09_3033343536373456[nfl],-1)&gt;=AH315),--(IFERROR(Flights_2026_09_3033343536373456[nfl],-1)&lt;=IF(AH315=450,450,AH315+9)))</f>
        <v>0</v>
      </c>
    </row>
    <row r="316" spans="1:35" x14ac:dyDescent="0.2">
      <c r="AF316" s="2">
        <v>0.66666666666666663</v>
      </c>
      <c r="AG316" t="s">
        <v>745</v>
      </c>
      <c r="AH316" s="17">
        <v>220</v>
      </c>
      <c r="AI316" s="17" cm="1">
        <f t="array" ref="AI316">SUMPRODUCT(--(IFERROR(HOUR(Flights_2026_09_3033343536373456[entry_hour]),-1)=HOUR(AF316)),--(IFERROR(Flights_2026_09_3033343536373456[entry_sector],"")=AG316),--(IFERROR(Flights_2026_09_3033343536373456[nfl],-1)&gt;=AH316),--(IFERROR(Flights_2026_09_3033343536373456[nfl],-1)&lt;=IF(AH316=450,450,AH316+9)))</f>
        <v>0</v>
      </c>
    </row>
    <row r="317" spans="1:35" x14ac:dyDescent="0.2">
      <c r="AF317" s="2">
        <v>0.66666666666666663</v>
      </c>
      <c r="AG317" t="s">
        <v>745</v>
      </c>
      <c r="AH317" s="17">
        <v>230</v>
      </c>
      <c r="AI317" s="17" cm="1">
        <f t="array" ref="AI317">SUMPRODUCT(--(IFERROR(HOUR(Flights_2026_09_3033343536373456[entry_hour]),-1)=HOUR(AF317)),--(IFERROR(Flights_2026_09_3033343536373456[entry_sector],"")=AG317),--(IFERROR(Flights_2026_09_3033343536373456[nfl],-1)&gt;=AH317),--(IFERROR(Flights_2026_09_3033343536373456[nfl],-1)&lt;=IF(AH317=450,450,AH317+9)))</f>
        <v>0</v>
      </c>
    </row>
    <row r="318" spans="1:35" x14ac:dyDescent="0.2">
      <c r="AF318" s="2">
        <v>0.66666666666666663</v>
      </c>
      <c r="AG318" t="s">
        <v>745</v>
      </c>
      <c r="AH318" s="17">
        <v>240</v>
      </c>
      <c r="AI318" s="17" cm="1">
        <f t="array" ref="AI318">SUMPRODUCT(--(IFERROR(HOUR(Flights_2026_09_3033343536373456[entry_hour]),-1)=HOUR(AF318)),--(IFERROR(Flights_2026_09_3033343536373456[entry_sector],"")=AG318),--(IFERROR(Flights_2026_09_3033343536373456[nfl],-1)&gt;=AH318),--(IFERROR(Flights_2026_09_3033343536373456[nfl],-1)&lt;=IF(AH318=450,450,AH318+9)))</f>
        <v>0</v>
      </c>
    </row>
    <row r="319" spans="1:35" x14ac:dyDescent="0.2">
      <c r="AF319" s="2">
        <v>0.66666666666666663</v>
      </c>
      <c r="AG319" t="s">
        <v>745</v>
      </c>
      <c r="AH319" s="17">
        <v>250</v>
      </c>
      <c r="AI319" s="17" cm="1">
        <f t="array" ref="AI319">SUMPRODUCT(--(IFERROR(HOUR(Flights_2026_09_3033343536373456[entry_hour]),-1)=HOUR(AF319)),--(IFERROR(Flights_2026_09_3033343536373456[entry_sector],"")=AG319),--(IFERROR(Flights_2026_09_3033343536373456[nfl],-1)&gt;=AH319),--(IFERROR(Flights_2026_09_3033343536373456[nfl],-1)&lt;=IF(AH319=450,450,AH319+9)))</f>
        <v>0</v>
      </c>
    </row>
    <row r="320" spans="1:35" x14ac:dyDescent="0.2">
      <c r="AF320" s="2">
        <v>0.66666666666666663</v>
      </c>
      <c r="AG320" t="s">
        <v>745</v>
      </c>
      <c r="AH320" s="17">
        <v>260</v>
      </c>
      <c r="AI320" s="17" cm="1">
        <f t="array" ref="AI320">SUMPRODUCT(--(IFERROR(HOUR(Flights_2026_09_3033343536373456[entry_hour]),-1)=HOUR(AF320)),--(IFERROR(Flights_2026_09_3033343536373456[entry_sector],"")=AG320),--(IFERROR(Flights_2026_09_3033343536373456[nfl],-1)&gt;=AH320),--(IFERROR(Flights_2026_09_3033343536373456[nfl],-1)&lt;=IF(AH320=450,450,AH320+9)))</f>
        <v>0</v>
      </c>
    </row>
    <row r="321" spans="1:35" x14ac:dyDescent="0.2">
      <c r="AF321" s="2">
        <v>0.66666666666666663</v>
      </c>
      <c r="AG321" t="s">
        <v>745</v>
      </c>
      <c r="AH321" s="17">
        <v>270</v>
      </c>
      <c r="AI321" s="17" cm="1">
        <f t="array" ref="AI321">SUMPRODUCT(--(IFERROR(HOUR(Flights_2026_09_3033343536373456[entry_hour]),-1)=HOUR(AF321)),--(IFERROR(Flights_2026_09_3033343536373456[entry_sector],"")=AG321),--(IFERROR(Flights_2026_09_3033343536373456[nfl],-1)&gt;=AH321),--(IFERROR(Flights_2026_09_3033343536373456[nfl],-1)&lt;=IF(AH321=450,450,AH321+9)))</f>
        <v>0</v>
      </c>
    </row>
    <row r="322" spans="1:35" x14ac:dyDescent="0.2">
      <c r="AF322" s="2">
        <v>0.66666666666666663</v>
      </c>
      <c r="AG322" t="s">
        <v>745</v>
      </c>
      <c r="AH322" s="17">
        <v>280</v>
      </c>
      <c r="AI322" s="17" cm="1">
        <f t="array" ref="AI322">SUMPRODUCT(--(IFERROR(HOUR(Flights_2026_09_3033343536373456[entry_hour]),-1)=HOUR(AF322)),--(IFERROR(Flights_2026_09_3033343536373456[entry_sector],"")=AG322),--(IFERROR(Flights_2026_09_3033343536373456[nfl],-1)&gt;=AH322),--(IFERROR(Flights_2026_09_3033343536373456[nfl],-1)&lt;=IF(AH322=450,450,AH322+9)))</f>
        <v>0</v>
      </c>
    </row>
    <row r="323" spans="1:35" x14ac:dyDescent="0.2">
      <c r="AF323" s="2">
        <v>0.66666666666666663</v>
      </c>
      <c r="AG323" t="s">
        <v>745</v>
      </c>
      <c r="AH323" s="17">
        <v>290</v>
      </c>
      <c r="AI323" s="17" cm="1">
        <f t="array" ref="AI323">SUMPRODUCT(--(IFERROR(HOUR(Flights_2026_09_3033343536373456[entry_hour]),-1)=HOUR(AF323)),--(IFERROR(Flights_2026_09_3033343536373456[entry_sector],"")=AG323),--(IFERROR(Flights_2026_09_3033343536373456[nfl],-1)&gt;=AH323),--(IFERROR(Flights_2026_09_3033343536373456[nfl],-1)&lt;=IF(AH323=450,450,AH323+9)))</f>
        <v>0</v>
      </c>
    </row>
    <row r="324" spans="1:35" x14ac:dyDescent="0.2">
      <c r="AF324" s="2">
        <v>0.66666666666666663</v>
      </c>
      <c r="AG324" t="s">
        <v>745</v>
      </c>
      <c r="AH324" s="17">
        <v>300</v>
      </c>
      <c r="AI324" s="17" cm="1">
        <f t="array" ref="AI324">SUMPRODUCT(--(IFERROR(HOUR(Flights_2026_09_3033343536373456[entry_hour]),-1)=HOUR(AF324)),--(IFERROR(Flights_2026_09_3033343536373456[entry_sector],"")=AG324),--(IFERROR(Flights_2026_09_3033343536373456[nfl],-1)&gt;=AH324),--(IFERROR(Flights_2026_09_3033343536373456[nfl],-1)&lt;=IF(AH324=450,450,AH324+9)))</f>
        <v>0</v>
      </c>
    </row>
    <row r="325" spans="1:35" x14ac:dyDescent="0.2">
      <c r="AF325" s="2">
        <v>0.66666666666666663</v>
      </c>
      <c r="AG325" t="s">
        <v>745</v>
      </c>
      <c r="AH325" s="17">
        <v>310</v>
      </c>
      <c r="AI325" s="17" cm="1">
        <f t="array" ref="AI325">SUMPRODUCT(--(IFERROR(HOUR(Flights_2026_09_3033343536373456[entry_hour]),-1)=HOUR(AF325)),--(IFERROR(Flights_2026_09_3033343536373456[entry_sector],"")=AG325),--(IFERROR(Flights_2026_09_3033343536373456[nfl],-1)&gt;=AH325),--(IFERROR(Flights_2026_09_3033343536373456[nfl],-1)&lt;=IF(AH325=450,450,AH325+9)))</f>
        <v>0</v>
      </c>
    </row>
    <row r="326" spans="1:35" x14ac:dyDescent="0.2">
      <c r="AF326" s="2">
        <v>0.66666666666666663</v>
      </c>
      <c r="AG326" t="s">
        <v>745</v>
      </c>
      <c r="AH326" s="17">
        <v>320</v>
      </c>
      <c r="AI326" s="17" cm="1">
        <f t="array" ref="AI326">SUMPRODUCT(--(IFERROR(HOUR(Flights_2026_09_3033343536373456[entry_hour]),-1)=HOUR(AF326)),--(IFERROR(Flights_2026_09_3033343536373456[entry_sector],"")=AG326),--(IFERROR(Flights_2026_09_3033343536373456[nfl],-1)&gt;=AH326),--(IFERROR(Flights_2026_09_3033343536373456[nfl],-1)&lt;=IF(AH326=450,450,AH326+9)))</f>
        <v>0</v>
      </c>
    </row>
    <row r="327" spans="1:35" x14ac:dyDescent="0.2">
      <c r="AF327" s="2">
        <v>0.66666666666666663</v>
      </c>
      <c r="AG327" t="s">
        <v>745</v>
      </c>
      <c r="AH327" s="17">
        <v>330</v>
      </c>
      <c r="AI327" s="17" cm="1">
        <f t="array" ref="AI327">SUMPRODUCT(--(IFERROR(HOUR(Flights_2026_09_3033343536373456[entry_hour]),-1)=HOUR(AF327)),--(IFERROR(Flights_2026_09_3033343536373456[entry_sector],"")=AG327),--(IFERROR(Flights_2026_09_3033343536373456[nfl],-1)&gt;=AH327),--(IFERROR(Flights_2026_09_3033343536373456[nfl],-1)&lt;=IF(AH327=450,450,AH327+9)))</f>
        <v>2</v>
      </c>
    </row>
    <row r="328" spans="1:35" x14ac:dyDescent="0.2">
      <c r="AF328" s="2">
        <v>0.66666666666666663</v>
      </c>
      <c r="AG328" t="s">
        <v>745</v>
      </c>
      <c r="AH328" s="17">
        <v>340</v>
      </c>
      <c r="AI328" s="17" cm="1">
        <f t="array" ref="AI328">SUMPRODUCT(--(IFERROR(HOUR(Flights_2026_09_3033343536373456[entry_hour]),-1)=HOUR(AF328)),--(IFERROR(Flights_2026_09_3033343536373456[entry_sector],"")=AG328),--(IFERROR(Flights_2026_09_3033343536373456[nfl],-1)&gt;=AH328),--(IFERROR(Flights_2026_09_3033343536373456[nfl],-1)&lt;=IF(AH328=450,450,AH328+9)))</f>
        <v>1</v>
      </c>
    </row>
    <row r="329" spans="1:35" x14ac:dyDescent="0.2">
      <c r="AF329" s="2">
        <v>0.66666666666666663</v>
      </c>
      <c r="AG329" t="s">
        <v>745</v>
      </c>
      <c r="AH329" s="17">
        <v>350</v>
      </c>
      <c r="AI329" s="17" cm="1">
        <f t="array" ref="AI329">SUMPRODUCT(--(IFERROR(HOUR(Flights_2026_09_3033343536373456[entry_hour]),-1)=HOUR(AF329)),--(IFERROR(Flights_2026_09_3033343536373456[entry_sector],"")=AG329),--(IFERROR(Flights_2026_09_3033343536373456[nfl],-1)&gt;=AH329),--(IFERROR(Flights_2026_09_3033343536373456[nfl],-1)&lt;=IF(AH329=450,450,AH329+9)))</f>
        <v>1</v>
      </c>
    </row>
    <row r="330" spans="1:35" x14ac:dyDescent="0.2">
      <c r="AF330" s="2">
        <v>0.66666666666666663</v>
      </c>
      <c r="AG330" t="s">
        <v>745</v>
      </c>
      <c r="AH330" s="17">
        <v>360</v>
      </c>
      <c r="AI330" s="17" cm="1">
        <f t="array" ref="AI330">SUMPRODUCT(--(IFERROR(HOUR(Flights_2026_09_3033343536373456[entry_hour]),-1)=HOUR(AF330)),--(IFERROR(Flights_2026_09_3033343536373456[entry_sector],"")=AG330),--(IFERROR(Flights_2026_09_3033343536373456[nfl],-1)&gt;=AH330),--(IFERROR(Flights_2026_09_3033343536373456[nfl],-1)&lt;=IF(AH330=450,450,AH330+9)))</f>
        <v>0</v>
      </c>
    </row>
    <row r="331" spans="1:35" x14ac:dyDescent="0.2">
      <c r="AF331" s="2">
        <v>0.66666666666666663</v>
      </c>
      <c r="AG331" t="s">
        <v>745</v>
      </c>
      <c r="AH331" s="17">
        <v>370</v>
      </c>
      <c r="AI331" s="17" cm="1">
        <f t="array" ref="AI331">SUMPRODUCT(--(IFERROR(HOUR(Flights_2026_09_3033343536373456[entry_hour]),-1)=HOUR(AF331)),--(IFERROR(Flights_2026_09_3033343536373456[entry_sector],"")=AG331),--(IFERROR(Flights_2026_09_3033343536373456[nfl],-1)&gt;=AH331),--(IFERROR(Flights_2026_09_3033343536373456[nfl],-1)&lt;=IF(AH331=450,450,AH331+9)))</f>
        <v>1</v>
      </c>
    </row>
    <row r="332" spans="1:35" x14ac:dyDescent="0.2">
      <c r="AF332" s="2">
        <v>0.66666666666666663</v>
      </c>
      <c r="AG332" t="s">
        <v>745</v>
      </c>
      <c r="AH332" s="17">
        <v>380</v>
      </c>
      <c r="AI332" s="17" cm="1">
        <f t="array" ref="AI332">SUMPRODUCT(--(IFERROR(HOUR(Flights_2026_09_3033343536373456[entry_hour]),-1)=HOUR(AF332)),--(IFERROR(Flights_2026_09_3033343536373456[entry_sector],"")=AG332),--(IFERROR(Flights_2026_09_3033343536373456[nfl],-1)&gt;=AH332),--(IFERROR(Flights_2026_09_3033343536373456[nfl],-1)&lt;=IF(AH332=450,450,AH332+9)))</f>
        <v>0</v>
      </c>
    </row>
    <row r="333" spans="1:35" x14ac:dyDescent="0.2">
      <c r="AF333" s="2">
        <v>0.66666666666666663</v>
      </c>
      <c r="AG333" t="s">
        <v>745</v>
      </c>
      <c r="AH333" s="17">
        <v>390</v>
      </c>
      <c r="AI333" s="17" cm="1">
        <f t="array" ref="AI333">SUMPRODUCT(--(IFERROR(HOUR(Flights_2026_09_3033343536373456[entry_hour]),-1)=HOUR(AF333)),--(IFERROR(Flights_2026_09_3033343536373456[entry_sector],"")=AG333),--(IFERROR(Flights_2026_09_3033343536373456[nfl],-1)&gt;=AH333),--(IFERROR(Flights_2026_09_3033343536373456[nfl],-1)&lt;=IF(AH333=450,450,AH333+9)))</f>
        <v>0</v>
      </c>
    </row>
    <row r="334" spans="1:35" x14ac:dyDescent="0.2">
      <c r="AF334" s="2">
        <v>0.66666666666666663</v>
      </c>
      <c r="AG334" t="s">
        <v>745</v>
      </c>
      <c r="AH334" s="17">
        <v>400</v>
      </c>
      <c r="AI334" s="17" cm="1">
        <f t="array" ref="AI334">SUMPRODUCT(--(IFERROR(HOUR(Flights_2026_09_3033343536373456[entry_hour]),-1)=HOUR(AF334)),--(IFERROR(Flights_2026_09_3033343536373456[entry_sector],"")=AG334),--(IFERROR(Flights_2026_09_3033343536373456[nfl],-1)&gt;=AH334),--(IFERROR(Flights_2026_09_3033343536373456[nfl],-1)&lt;=IF(AH334=450,450,AH334+9)))</f>
        <v>0</v>
      </c>
    </row>
    <row r="335" spans="1:35" x14ac:dyDescent="0.2">
      <c r="AF335" s="2">
        <v>0.66666666666666663</v>
      </c>
      <c r="AG335" t="s">
        <v>745</v>
      </c>
      <c r="AH335" s="17">
        <v>410</v>
      </c>
      <c r="AI335" s="17" cm="1">
        <f t="array" ref="AI335">SUMPRODUCT(--(IFERROR(HOUR(Flights_2026_09_3033343536373456[entry_hour]),-1)=HOUR(AF335)),--(IFERROR(Flights_2026_09_3033343536373456[entry_sector],"")=AG335),--(IFERROR(Flights_2026_09_3033343536373456[nfl],-1)&gt;=AH335),--(IFERROR(Flights_2026_09_3033343536373456[nfl],-1)&lt;=IF(AH335=450,450,AH335+9)))</f>
        <v>1</v>
      </c>
    </row>
    <row r="336" spans="1:35" x14ac:dyDescent="0.2">
      <c r="A336" s="3" t="s">
        <v>989</v>
      </c>
      <c r="B336" s="3" t="s">
        <v>251</v>
      </c>
      <c r="C336" s="3" t="s">
        <v>37</v>
      </c>
      <c r="D336" s="3" t="s">
        <v>44</v>
      </c>
      <c r="E336" s="3" t="s">
        <v>204</v>
      </c>
      <c r="F336" s="3" t="s">
        <v>78</v>
      </c>
      <c r="G336" s="3" t="s">
        <v>540</v>
      </c>
      <c r="H336" s="3" t="s">
        <v>746</v>
      </c>
      <c r="I336" s="3" t="s">
        <v>136</v>
      </c>
      <c r="J336" s="3" t="s">
        <v>84</v>
      </c>
      <c r="K336" s="3" t="s">
        <v>218</v>
      </c>
      <c r="L336" s="3" t="s">
        <v>714</v>
      </c>
      <c r="M336" s="3" t="s">
        <v>748</v>
      </c>
      <c r="N336" s="3" t="s">
        <v>550</v>
      </c>
      <c r="O336" s="3" t="s">
        <v>757</v>
      </c>
      <c r="AF336" s="2">
        <v>0.66666666666666663</v>
      </c>
      <c r="AG336" t="s">
        <v>745</v>
      </c>
      <c r="AH336" s="17">
        <v>420</v>
      </c>
      <c r="AI336" s="17" cm="1">
        <f t="array" ref="AI336">SUMPRODUCT(--(IFERROR(HOUR(Flights_2026_09_3033343536373456[entry_hour]),-1)=HOUR(AF336)),--(IFERROR(Flights_2026_09_3033343536373456[entry_sector],"")=AG336),--(IFERROR(Flights_2026_09_3033343536373456[nfl],-1)&gt;=AH336),--(IFERROR(Flights_2026_09_3033343536373456[nfl],-1)&lt;=IF(AH336=450,450,AH336+9)))</f>
        <v>0</v>
      </c>
    </row>
    <row r="337" spans="1:35" x14ac:dyDescent="0.2">
      <c r="A337" s="4">
        <v>0.58333333333333337</v>
      </c>
      <c r="B337" s="5" cm="1">
        <f t="array" ref="B337">SUMPRODUCT(--(HOUR(Flights_2026_09_3033343536373456[entry_hour])=HOUR($A337)),--(Flights_2026_09_3033343536373456[BPN_2]=B$336))</f>
        <v>3</v>
      </c>
      <c r="C337" s="5" cm="1">
        <f t="array" ref="C337">SUMPRODUCT(--(HOUR(Flights_2026_09_3033343536373456[entry_hour])=HOUR($A337)),--(Flights_2026_09_3033343536373456[BPN_2]=C$336))</f>
        <v>5</v>
      </c>
      <c r="D337" s="5" cm="1">
        <f t="array" ref="D337">SUMPRODUCT(--(HOUR(Flights_2026_09_3033343536373456[entry_hour])=HOUR($A337)),--(Flights_2026_09_3033343536373456[BPN_2]=D$336))</f>
        <v>1</v>
      </c>
      <c r="E337" s="5" cm="1">
        <f t="array" ref="E337">SUMPRODUCT(--(HOUR(Flights_2026_09_3033343536373456[entry_hour])=HOUR($A337)),--(Flights_2026_09_3033343536373456[BPN_2]=E$336))</f>
        <v>1</v>
      </c>
      <c r="F337" s="5" cm="1">
        <f t="array" ref="F337">SUMPRODUCT(--(HOUR(Flights_2026_09_3033343536373456[entry_hour])=HOUR($A337)),--(Flights_2026_09_3033343536373456[BPN_2]=F$336))</f>
        <v>2</v>
      </c>
      <c r="G337" s="5" cm="1">
        <f t="array" ref="G337">SUMPRODUCT(--(HOUR(Flights_2026_09_3033343536373456[entry_hour])=HOUR($A337)),--(Flights_2026_09_3033343536373456[BPN_2]=G$336))</f>
        <v>1</v>
      </c>
      <c r="H337" s="5" cm="1">
        <f t="array" ref="H337">SUMPRODUCT(--(HOUR(Flights_2026_09_3033343536373456[entry_hour])=HOUR($A337)),--(Flights_2026_09_3033343536373456[BPN_2]=H$336))</f>
        <v>0</v>
      </c>
      <c r="I337" s="5" cm="1">
        <f t="array" ref="I337">SUMPRODUCT(--(HOUR(Flights_2026_09_3033343536373456[entry_hour])=HOUR($A337)),--(Flights_2026_09_3033343536373456[BPN_2]=I$336))</f>
        <v>1</v>
      </c>
      <c r="J337" s="5" cm="1">
        <f t="array" ref="J337">SUMPRODUCT(--(HOUR(Flights_2026_09_3033343536373456[entry_hour])=HOUR($A337)),--(Flights_2026_09_3033343536373456[BPN_2]=J$336))</f>
        <v>2</v>
      </c>
      <c r="K337" s="5" cm="1">
        <f t="array" ref="K337">SUMPRODUCT(--(HOUR(Flights_2026_09_3033343536373456[entry_hour])=HOUR($A337)),--(Flights_2026_09_3033343536373456[BPN_2]=K$336))</f>
        <v>0</v>
      </c>
      <c r="L337" s="5" cm="1">
        <f t="array" ref="L337">SUMPRODUCT(--(HOUR(Flights_2026_09_3033343536373456[entry_hour])=HOUR($A337)),--(Flights_2026_09_3033343536373456[BPN_2]=L$336))</f>
        <v>0</v>
      </c>
      <c r="M337" s="5" cm="1">
        <f t="array" ref="M337">SUMPRODUCT(--(HOUR(Flights_2026_09_3033343536373456[entry_hour])=HOUR($A337)),--(Flights_2026_09_3033343536373456[BPN_2]=M$336))</f>
        <v>0</v>
      </c>
      <c r="N337" s="5" cm="1">
        <f t="array" ref="N337">SUMPRODUCT(--(HOUR(Flights_2026_09_3033343536373456[entry_hour])=HOUR($A337)),--(Flights_2026_09_3033343536373456[BPN_2]=N$336))</f>
        <v>0</v>
      </c>
      <c r="O337" s="5" cm="1">
        <f t="array" ref="O337">SUMPRODUCT(--(HOUR(Flights_2026_09_3033343536373456[entry_hour])=HOUR($A337)),--(Flights_2026_09_3033343536373456[BPN_2]=O$336))</f>
        <v>0</v>
      </c>
      <c r="AF337" s="2">
        <v>0.66666666666666663</v>
      </c>
      <c r="AG337" t="s">
        <v>745</v>
      </c>
      <c r="AH337" s="17">
        <v>430</v>
      </c>
      <c r="AI337" s="17" cm="1">
        <f t="array" ref="AI337">SUMPRODUCT(--(IFERROR(HOUR(Flights_2026_09_3033343536373456[entry_hour]),-1)=HOUR(AF337)),--(IFERROR(Flights_2026_09_3033343536373456[entry_sector],"")=AG337),--(IFERROR(Flights_2026_09_3033343536373456[nfl],-1)&gt;=AH337),--(IFERROR(Flights_2026_09_3033343536373456[nfl],-1)&lt;=IF(AH337=450,450,AH337+9)))</f>
        <v>0</v>
      </c>
    </row>
    <row r="338" spans="1:35" x14ac:dyDescent="0.2">
      <c r="A338" s="4">
        <v>0.625</v>
      </c>
      <c r="B338" s="5" cm="1">
        <f t="array" ref="B338">SUMPRODUCT(--(HOUR(Flights_2026_09_3033343536373456[entry_hour])=HOUR($A338)),--(Flights_2026_09_3033343536373456[BPN_2]=B$336))</f>
        <v>0</v>
      </c>
      <c r="C338" s="5" cm="1">
        <f t="array" ref="C338">SUMPRODUCT(--(HOUR(Flights_2026_09_3033343536373456[entry_hour])=HOUR($A338)),--(Flights_2026_09_3033343536373456[BPN_2]=C$336))</f>
        <v>7</v>
      </c>
      <c r="D338" s="5" cm="1">
        <f t="array" ref="D338">SUMPRODUCT(--(HOUR(Flights_2026_09_3033343536373456[entry_hour])=HOUR($A338)),--(Flights_2026_09_3033343536373456[BPN_2]=D$336))</f>
        <v>1</v>
      </c>
      <c r="E338" s="5" cm="1">
        <f t="array" ref="E338">SUMPRODUCT(--(HOUR(Flights_2026_09_3033343536373456[entry_hour])=HOUR($A338)),--(Flights_2026_09_3033343536373456[BPN_2]=E$336))</f>
        <v>1</v>
      </c>
      <c r="F338" s="5" cm="1">
        <f t="array" ref="F338">SUMPRODUCT(--(HOUR(Flights_2026_09_3033343536373456[entry_hour])=HOUR($A338)),--(Flights_2026_09_3033343536373456[BPN_2]=F$336))</f>
        <v>2</v>
      </c>
      <c r="G338" s="5" cm="1">
        <f t="array" ref="G338">SUMPRODUCT(--(HOUR(Flights_2026_09_3033343536373456[entry_hour])=HOUR($A338)),--(Flights_2026_09_3033343536373456[BPN_2]=G$336))</f>
        <v>1</v>
      </c>
      <c r="H338" s="5" cm="1">
        <f t="array" ref="H338">SUMPRODUCT(--(HOUR(Flights_2026_09_3033343536373456[entry_hour])=HOUR($A338)),--(Flights_2026_09_3033343536373456[BPN_2]=H$336))</f>
        <v>0</v>
      </c>
      <c r="I338" s="5" cm="1">
        <f t="array" ref="I338">SUMPRODUCT(--(HOUR(Flights_2026_09_3033343536373456[entry_hour])=HOUR($A338)),--(Flights_2026_09_3033343536373456[BPN_2]=I$336))</f>
        <v>1</v>
      </c>
      <c r="J338" s="5" cm="1">
        <f t="array" ref="J338">SUMPRODUCT(--(HOUR(Flights_2026_09_3033343536373456[entry_hour])=HOUR($A338)),--(Flights_2026_09_3033343536373456[BPN_2]=J$336))</f>
        <v>1</v>
      </c>
      <c r="K338" s="5" cm="1">
        <f t="array" ref="K338">SUMPRODUCT(--(HOUR(Flights_2026_09_3033343536373456[entry_hour])=HOUR($A338)),--(Flights_2026_09_3033343536373456[BPN_2]=K$336))</f>
        <v>0</v>
      </c>
      <c r="L338" s="5" cm="1">
        <f t="array" ref="L338">SUMPRODUCT(--(HOUR(Flights_2026_09_3033343536373456[entry_hour])=HOUR($A338)),--(Flights_2026_09_3033343536373456[BPN_2]=L$336))</f>
        <v>0</v>
      </c>
      <c r="M338" s="5" cm="1">
        <f t="array" ref="M338">SUMPRODUCT(--(HOUR(Flights_2026_09_3033343536373456[entry_hour])=HOUR($A338)),--(Flights_2026_09_3033343536373456[BPN_2]=M$336))</f>
        <v>0</v>
      </c>
      <c r="N338" s="5" cm="1">
        <f t="array" ref="N338">SUMPRODUCT(--(HOUR(Flights_2026_09_3033343536373456[entry_hour])=HOUR($A338)),--(Flights_2026_09_3033343536373456[BPN_2]=N$336))</f>
        <v>0</v>
      </c>
      <c r="O338" s="5" cm="1">
        <f t="array" ref="O338">SUMPRODUCT(--(HOUR(Flights_2026_09_3033343536373456[entry_hour])=HOUR($A338)),--(Flights_2026_09_3033343536373456[BPN_2]=O$336))</f>
        <v>0</v>
      </c>
      <c r="AF338" s="2">
        <v>0.66666666666666663</v>
      </c>
      <c r="AG338" t="s">
        <v>745</v>
      </c>
      <c r="AH338" s="17">
        <v>440</v>
      </c>
      <c r="AI338" s="17" cm="1">
        <f t="array" ref="AI338">SUMPRODUCT(--(IFERROR(HOUR(Flights_2026_09_3033343536373456[entry_hour]),-1)=HOUR(AF338)),--(IFERROR(Flights_2026_09_3033343536373456[entry_sector],"")=AG338),--(IFERROR(Flights_2026_09_3033343536373456[nfl],-1)&gt;=AH338),--(IFERROR(Flights_2026_09_3033343536373456[nfl],-1)&lt;=IF(AH338=450,450,AH338+9)))</f>
        <v>0</v>
      </c>
    </row>
    <row r="339" spans="1:35" x14ac:dyDescent="0.2">
      <c r="A339" s="4">
        <v>0.66666666666666663</v>
      </c>
      <c r="B339" s="5" cm="1">
        <f t="array" ref="B339">SUMPRODUCT(--(HOUR(Flights_2026_09_3033343536373456[entry_hour])=HOUR($A339)),--(Flights_2026_09_3033343536373456[BPN_2]=B$336))</f>
        <v>2</v>
      </c>
      <c r="C339" s="5" cm="1">
        <f t="array" ref="C339">SUMPRODUCT(--(HOUR(Flights_2026_09_3033343536373456[entry_hour])=HOUR($A339)),--(Flights_2026_09_3033343536373456[BPN_2]=C$336))</f>
        <v>11</v>
      </c>
      <c r="D339" s="5" cm="1">
        <f t="array" ref="D339">SUMPRODUCT(--(HOUR(Flights_2026_09_3033343536373456[entry_hour])=HOUR($A339)),--(Flights_2026_09_3033343536373456[BPN_2]=D$336))</f>
        <v>2</v>
      </c>
      <c r="E339" s="5" cm="1">
        <f t="array" ref="E339">SUMPRODUCT(--(HOUR(Flights_2026_09_3033343536373456[entry_hour])=HOUR($A339)),--(Flights_2026_09_3033343536373456[BPN_2]=E$336))</f>
        <v>1</v>
      </c>
      <c r="F339" s="5" cm="1">
        <f t="array" ref="F339">SUMPRODUCT(--(HOUR(Flights_2026_09_3033343536373456[entry_hour])=HOUR($A339)),--(Flights_2026_09_3033343536373456[BPN_2]=F$336))</f>
        <v>1</v>
      </c>
      <c r="G339" s="5" cm="1">
        <f t="array" ref="G339">SUMPRODUCT(--(HOUR(Flights_2026_09_3033343536373456[entry_hour])=HOUR($A339)),--(Flights_2026_09_3033343536373456[BPN_2]=G$336))</f>
        <v>0</v>
      </c>
      <c r="H339" s="5" cm="1">
        <f t="array" ref="H339">SUMPRODUCT(--(HOUR(Flights_2026_09_3033343536373456[entry_hour])=HOUR($A339)),--(Flights_2026_09_3033343536373456[BPN_2]=H$336))</f>
        <v>0</v>
      </c>
      <c r="I339" s="5" cm="1">
        <f t="array" ref="I339">SUMPRODUCT(--(HOUR(Flights_2026_09_3033343536373456[entry_hour])=HOUR($A339)),--(Flights_2026_09_3033343536373456[BPN_2]=I$336))</f>
        <v>1</v>
      </c>
      <c r="J339" s="5" cm="1">
        <f t="array" ref="J339">SUMPRODUCT(--(HOUR(Flights_2026_09_3033343536373456[entry_hour])=HOUR($A339)),--(Flights_2026_09_3033343536373456[BPN_2]=J$336))</f>
        <v>4</v>
      </c>
      <c r="K339" s="5" cm="1">
        <f t="array" ref="K339">SUMPRODUCT(--(HOUR(Flights_2026_09_3033343536373456[entry_hour])=HOUR($A339)),--(Flights_2026_09_3033343536373456[BPN_2]=K$336))</f>
        <v>0</v>
      </c>
      <c r="L339" s="5" cm="1">
        <f t="array" ref="L339">SUMPRODUCT(--(HOUR(Flights_2026_09_3033343536373456[entry_hour])=HOUR($A339)),--(Flights_2026_09_3033343536373456[BPN_2]=L$336))</f>
        <v>0</v>
      </c>
      <c r="M339" s="5" cm="1">
        <f t="array" ref="M339">SUMPRODUCT(--(HOUR(Flights_2026_09_3033343536373456[entry_hour])=HOUR($A339)),--(Flights_2026_09_3033343536373456[BPN_2]=M$336))</f>
        <v>0</v>
      </c>
      <c r="N339" s="5" cm="1">
        <f t="array" ref="N339">SUMPRODUCT(--(HOUR(Flights_2026_09_3033343536373456[entry_hour])=HOUR($A339)),--(Flights_2026_09_3033343536373456[BPN_2]=N$336))</f>
        <v>0</v>
      </c>
      <c r="O339" s="5" cm="1">
        <f t="array" ref="O339">SUMPRODUCT(--(HOUR(Flights_2026_09_3033343536373456[entry_hour])=HOUR($A339)),--(Flights_2026_09_3033343536373456[BPN_2]=O$336))</f>
        <v>0</v>
      </c>
      <c r="AF339" s="2">
        <v>0.66666666666666663</v>
      </c>
      <c r="AG339" t="s">
        <v>745</v>
      </c>
      <c r="AH339" s="17">
        <v>450</v>
      </c>
      <c r="AI339" s="17" cm="1">
        <f t="array" ref="AI339">SUMPRODUCT(--(IFERROR(HOUR(Flights_2026_09_3033343536373456[entry_hour]),-1)=HOUR(AF339)),--(IFERROR(Flights_2026_09_3033343536373456[entry_sector],"")=AG339),--(IFERROR(Flights_2026_09_3033343536373456[nfl],-1)&gt;=AH339),--(IFERROR(Flights_2026_09_3033343536373456[nfl],-1)&lt;=IF(AH339=450,450,AH339+9)))</f>
        <v>0</v>
      </c>
    </row>
    <row r="340" spans="1:35" x14ac:dyDescent="0.2">
      <c r="A340" s="4">
        <v>0.70833333333333337</v>
      </c>
      <c r="B340" s="5" cm="1">
        <f t="array" ref="B340">SUMPRODUCT(--(HOUR(Flights_2026_09_3033343536373456[entry_hour])=HOUR($A340)),--(Flights_2026_09_3033343536373456[BPN_2]=B$336))</f>
        <v>1</v>
      </c>
      <c r="C340" s="5" cm="1">
        <f t="array" ref="C340">SUMPRODUCT(--(HOUR(Flights_2026_09_3033343536373456[entry_hour])=HOUR($A340)),--(Flights_2026_09_3033343536373456[BPN_2]=C$336))</f>
        <v>9</v>
      </c>
      <c r="D340" s="5" cm="1">
        <f t="array" ref="D340">SUMPRODUCT(--(HOUR(Flights_2026_09_3033343536373456[entry_hour])=HOUR($A340)),--(Flights_2026_09_3033343536373456[BPN_2]=D$336))</f>
        <v>1</v>
      </c>
      <c r="E340" s="5" cm="1">
        <f t="array" ref="E340">SUMPRODUCT(--(HOUR(Flights_2026_09_3033343536373456[entry_hour])=HOUR($A340)),--(Flights_2026_09_3033343536373456[BPN_2]=E$336))</f>
        <v>1</v>
      </c>
      <c r="F340" s="5" cm="1">
        <f t="array" ref="F340">SUMPRODUCT(--(HOUR(Flights_2026_09_3033343536373456[entry_hour])=HOUR($A340)),--(Flights_2026_09_3033343536373456[BPN_2]=F$336))</f>
        <v>5</v>
      </c>
      <c r="G340" s="5" cm="1">
        <f t="array" ref="G340">SUMPRODUCT(--(HOUR(Flights_2026_09_3033343536373456[entry_hour])=HOUR($A340)),--(Flights_2026_09_3033343536373456[BPN_2]=G$336))</f>
        <v>0</v>
      </c>
      <c r="H340" s="5" cm="1">
        <f t="array" ref="H340">SUMPRODUCT(--(HOUR(Flights_2026_09_3033343536373456[entry_hour])=HOUR($A340)),--(Flights_2026_09_3033343536373456[BPN_2]=H$336))</f>
        <v>0</v>
      </c>
      <c r="I340" s="5" cm="1">
        <f t="array" ref="I340">SUMPRODUCT(--(HOUR(Flights_2026_09_3033343536373456[entry_hour])=HOUR($A340)),--(Flights_2026_09_3033343536373456[BPN_2]=I$336))</f>
        <v>3</v>
      </c>
      <c r="J340" s="5" cm="1">
        <f t="array" ref="J340">SUMPRODUCT(--(HOUR(Flights_2026_09_3033343536373456[entry_hour])=HOUR($A340)),--(Flights_2026_09_3033343536373456[BPN_2]=J$336))</f>
        <v>1</v>
      </c>
      <c r="K340" s="5" cm="1">
        <f t="array" ref="K340">SUMPRODUCT(--(HOUR(Flights_2026_09_3033343536373456[entry_hour])=HOUR($A340)),--(Flights_2026_09_3033343536373456[BPN_2]=K$336))</f>
        <v>0</v>
      </c>
      <c r="L340" s="5" cm="1">
        <f t="array" ref="L340">SUMPRODUCT(--(HOUR(Flights_2026_09_3033343536373456[entry_hour])=HOUR($A340)),--(Flights_2026_09_3033343536373456[BPN_2]=L$336))</f>
        <v>0</v>
      </c>
      <c r="M340" s="5" cm="1">
        <f t="array" ref="M340">SUMPRODUCT(--(HOUR(Flights_2026_09_3033343536373456[entry_hour])=HOUR($A340)),--(Flights_2026_09_3033343536373456[BPN_2]=M$336))</f>
        <v>0</v>
      </c>
      <c r="N340" s="5" cm="1">
        <f t="array" ref="N340">SUMPRODUCT(--(HOUR(Flights_2026_09_3033343536373456[entry_hour])=HOUR($A340)),--(Flights_2026_09_3033343536373456[BPN_2]=N$336))</f>
        <v>0</v>
      </c>
      <c r="O340" s="5" cm="1">
        <f t="array" ref="O340">SUMPRODUCT(--(HOUR(Flights_2026_09_3033343536373456[entry_hour])=HOUR($A340)),--(Flights_2026_09_3033343536373456[BPN_2]=O$336))</f>
        <v>0</v>
      </c>
      <c r="AF340" s="2">
        <v>0.66666666666666663</v>
      </c>
      <c r="AG340" t="s">
        <v>840</v>
      </c>
      <c r="AH340" s="17">
        <v>200</v>
      </c>
      <c r="AI340" s="17" cm="1">
        <f t="array" ref="AI340">SUMPRODUCT(--(IFERROR(HOUR(Flights_2026_09_3033343536373456[entry_hour]),-1)=HOUR(AF340)),--(IFERROR(Flights_2026_09_3033343536373456[entry_sector],"")=AG340),--(IFERROR(Flights_2026_09_3033343536373456[nfl],-1)&gt;=AH340),--(IFERROR(Flights_2026_09_3033343536373456[nfl],-1)&lt;=IF(AH340=450,450,AH340+9)))</f>
        <v>0</v>
      </c>
    </row>
    <row r="341" spans="1:35" x14ac:dyDescent="0.2">
      <c r="A341" s="4">
        <v>0.75</v>
      </c>
      <c r="B341" s="5" cm="1">
        <f t="array" ref="B341">SUMPRODUCT(--(HOUR(Flights_2026_09_3033343536373456[entry_hour])=HOUR($A341)),--(Flights_2026_09_3033343536373456[BPN_2]=B$336))</f>
        <v>1</v>
      </c>
      <c r="C341" s="5" cm="1">
        <f t="array" ref="C341">SUMPRODUCT(--(HOUR(Flights_2026_09_3033343536373456[entry_hour])=HOUR($A341)),--(Flights_2026_09_3033343536373456[BPN_2]=C$336))</f>
        <v>8</v>
      </c>
      <c r="D341" s="5" cm="1">
        <f t="array" ref="D341">SUMPRODUCT(--(HOUR(Flights_2026_09_3033343536373456[entry_hour])=HOUR($A341)),--(Flights_2026_09_3033343536373456[BPN_2]=D$336))</f>
        <v>1</v>
      </c>
      <c r="E341" s="5" cm="1">
        <f t="array" ref="E341">SUMPRODUCT(--(HOUR(Flights_2026_09_3033343536373456[entry_hour])=HOUR($A341)),--(Flights_2026_09_3033343536373456[BPN_2]=E$336))</f>
        <v>0</v>
      </c>
      <c r="F341" s="5" cm="1">
        <f t="array" ref="F341">SUMPRODUCT(--(HOUR(Flights_2026_09_3033343536373456[entry_hour])=HOUR($A341)),--(Flights_2026_09_3033343536373456[BPN_2]=F$336))</f>
        <v>3</v>
      </c>
      <c r="G341" s="5" cm="1">
        <f t="array" ref="G341">SUMPRODUCT(--(HOUR(Flights_2026_09_3033343536373456[entry_hour])=HOUR($A341)),--(Flights_2026_09_3033343536373456[BPN_2]=G$336))</f>
        <v>1</v>
      </c>
      <c r="H341" s="5" cm="1">
        <f t="array" ref="H341">SUMPRODUCT(--(HOUR(Flights_2026_09_3033343536373456[entry_hour])=HOUR($A341)),--(Flights_2026_09_3033343536373456[BPN_2]=H$336))</f>
        <v>0</v>
      </c>
      <c r="I341" s="5" cm="1">
        <f t="array" ref="I341">SUMPRODUCT(--(HOUR(Flights_2026_09_3033343536373456[entry_hour])=HOUR($A341)),--(Flights_2026_09_3033343536373456[BPN_2]=I$336))</f>
        <v>1</v>
      </c>
      <c r="J341" s="5" cm="1">
        <f t="array" ref="J341">SUMPRODUCT(--(HOUR(Flights_2026_09_3033343536373456[entry_hour])=HOUR($A341)),--(Flights_2026_09_3033343536373456[BPN_2]=J$336))</f>
        <v>3</v>
      </c>
      <c r="K341" s="5" cm="1">
        <f t="array" ref="K341">SUMPRODUCT(--(HOUR(Flights_2026_09_3033343536373456[entry_hour])=HOUR($A341)),--(Flights_2026_09_3033343536373456[BPN_2]=K$336))</f>
        <v>0</v>
      </c>
      <c r="L341" s="5" cm="1">
        <f t="array" ref="L341">SUMPRODUCT(--(HOUR(Flights_2026_09_3033343536373456[entry_hour])=HOUR($A341)),--(Flights_2026_09_3033343536373456[BPN_2]=L$336))</f>
        <v>0</v>
      </c>
      <c r="M341" s="5" cm="1">
        <f t="array" ref="M341">SUMPRODUCT(--(HOUR(Flights_2026_09_3033343536373456[entry_hour])=HOUR($A341)),--(Flights_2026_09_3033343536373456[BPN_2]=M$336))</f>
        <v>0</v>
      </c>
      <c r="N341" s="5" cm="1">
        <f t="array" ref="N341">SUMPRODUCT(--(HOUR(Flights_2026_09_3033343536373456[entry_hour])=HOUR($A341)),--(Flights_2026_09_3033343536373456[BPN_2]=N$336))</f>
        <v>0</v>
      </c>
      <c r="O341" s="5" cm="1">
        <f t="array" ref="O341">SUMPRODUCT(--(HOUR(Flights_2026_09_3033343536373456[entry_hour])=HOUR($A341)),--(Flights_2026_09_3033343536373456[BPN_2]=O$336))</f>
        <v>0</v>
      </c>
      <c r="AF341" s="2">
        <v>0.66666666666666663</v>
      </c>
      <c r="AG341" t="s">
        <v>840</v>
      </c>
      <c r="AH341" s="17">
        <v>210</v>
      </c>
      <c r="AI341" s="17" cm="1">
        <f t="array" ref="AI341">SUMPRODUCT(--(IFERROR(HOUR(Flights_2026_09_3033343536373456[entry_hour]),-1)=HOUR(AF341)),--(IFERROR(Flights_2026_09_3033343536373456[entry_sector],"")=AG341),--(IFERROR(Flights_2026_09_3033343536373456[nfl],-1)&gt;=AH341),--(IFERROR(Flights_2026_09_3033343536373456[nfl],-1)&lt;=IF(AH341=450,450,AH341+9)))</f>
        <v>0</v>
      </c>
    </row>
    <row r="342" spans="1:35" x14ac:dyDescent="0.2">
      <c r="A342" s="4">
        <v>0.79166666666666663</v>
      </c>
      <c r="B342" s="5" cm="1">
        <f t="array" ref="B342">SUMPRODUCT(--(HOUR(Flights_2026_09_3033343536373456[entry_hour])=HOUR($A342)),--(Flights_2026_09_3033343536373456[BPN_2]=B$336))</f>
        <v>1</v>
      </c>
      <c r="C342" s="5" cm="1">
        <f t="array" ref="C342">SUMPRODUCT(--(HOUR(Flights_2026_09_3033343536373456[entry_hour])=HOUR($A342)),--(Flights_2026_09_3033343536373456[BPN_2]=C$336))</f>
        <v>8</v>
      </c>
      <c r="D342" s="5" cm="1">
        <f t="array" ref="D342">SUMPRODUCT(--(HOUR(Flights_2026_09_3033343536373456[entry_hour])=HOUR($A342)),--(Flights_2026_09_3033343536373456[BPN_2]=D$336))</f>
        <v>0</v>
      </c>
      <c r="E342" s="5" cm="1">
        <f t="array" ref="E342">SUMPRODUCT(--(HOUR(Flights_2026_09_3033343536373456[entry_hour])=HOUR($A342)),--(Flights_2026_09_3033343536373456[BPN_2]=E$336))</f>
        <v>1</v>
      </c>
      <c r="F342" s="5" cm="1">
        <f t="array" ref="F342">SUMPRODUCT(--(HOUR(Flights_2026_09_3033343536373456[entry_hour])=HOUR($A342)),--(Flights_2026_09_3033343536373456[BPN_2]=F$336))</f>
        <v>0</v>
      </c>
      <c r="G342" s="5" cm="1">
        <f t="array" ref="G342">SUMPRODUCT(--(HOUR(Flights_2026_09_3033343536373456[entry_hour])=HOUR($A342)),--(Flights_2026_09_3033343536373456[BPN_2]=G$336))</f>
        <v>1</v>
      </c>
      <c r="H342" s="5" cm="1">
        <f t="array" ref="H342">SUMPRODUCT(--(HOUR(Flights_2026_09_3033343536373456[entry_hour])=HOUR($A342)),--(Flights_2026_09_3033343536373456[BPN_2]=H$336))</f>
        <v>0</v>
      </c>
      <c r="I342" s="5" cm="1">
        <f t="array" ref="I342">SUMPRODUCT(--(HOUR(Flights_2026_09_3033343536373456[entry_hour])=HOUR($A342)),--(Flights_2026_09_3033343536373456[BPN_2]=I$336))</f>
        <v>1</v>
      </c>
      <c r="J342" s="5" cm="1">
        <f t="array" ref="J342">SUMPRODUCT(--(HOUR(Flights_2026_09_3033343536373456[entry_hour])=HOUR($A342)),--(Flights_2026_09_3033343536373456[BPN_2]=J$336))</f>
        <v>5</v>
      </c>
      <c r="K342" s="5" cm="1">
        <f t="array" ref="K342">SUMPRODUCT(--(HOUR(Flights_2026_09_3033343536373456[entry_hour])=HOUR($A342)),--(Flights_2026_09_3033343536373456[BPN_2]=K$336))</f>
        <v>0</v>
      </c>
      <c r="L342" s="5" cm="1">
        <f t="array" ref="L342">SUMPRODUCT(--(HOUR(Flights_2026_09_3033343536373456[entry_hour])=HOUR($A342)),--(Flights_2026_09_3033343536373456[BPN_2]=L$336))</f>
        <v>0</v>
      </c>
      <c r="M342" s="5" cm="1">
        <f t="array" ref="M342">SUMPRODUCT(--(HOUR(Flights_2026_09_3033343536373456[entry_hour])=HOUR($A342)),--(Flights_2026_09_3033343536373456[BPN_2]=M$336))</f>
        <v>0</v>
      </c>
      <c r="N342" s="5" cm="1">
        <f t="array" ref="N342">SUMPRODUCT(--(HOUR(Flights_2026_09_3033343536373456[entry_hour])=HOUR($A342)),--(Flights_2026_09_3033343536373456[BPN_2]=N$336))</f>
        <v>0</v>
      </c>
      <c r="O342" s="5" cm="1">
        <f t="array" ref="O342">SUMPRODUCT(--(HOUR(Flights_2026_09_3033343536373456[entry_hour])=HOUR($A342)),--(Flights_2026_09_3033343536373456[BPN_2]=O$336))</f>
        <v>1</v>
      </c>
      <c r="AF342" s="2">
        <v>0.66666666666666663</v>
      </c>
      <c r="AG342" t="s">
        <v>840</v>
      </c>
      <c r="AH342" s="17">
        <v>220</v>
      </c>
      <c r="AI342" s="17" cm="1">
        <f t="array" ref="AI342">SUMPRODUCT(--(IFERROR(HOUR(Flights_2026_09_3033343536373456[entry_hour]),-1)=HOUR(AF342)),--(IFERROR(Flights_2026_09_3033343536373456[entry_sector],"")=AG342),--(IFERROR(Flights_2026_09_3033343536373456[nfl],-1)&gt;=AH342),--(IFERROR(Flights_2026_09_3033343536373456[nfl],-1)&lt;=IF(AH342=450,450,AH342+9)))</f>
        <v>0</v>
      </c>
    </row>
    <row r="343" spans="1:35" x14ac:dyDescent="0.2">
      <c r="A343" s="4">
        <v>0.83333333333333337</v>
      </c>
      <c r="B343" s="5" cm="1">
        <f t="array" ref="B343">SUMPRODUCT(--(HOUR(Flights_2026_09_3033343536373456[entry_hour])=HOUR($A343)),--(Flights_2026_09_3033343536373456[BPN_2]=B$336))</f>
        <v>1</v>
      </c>
      <c r="C343" s="5" cm="1">
        <f t="array" ref="C343">SUMPRODUCT(--(HOUR(Flights_2026_09_3033343536373456[entry_hour])=HOUR($A343)),--(Flights_2026_09_3033343536373456[BPN_2]=C$336))</f>
        <v>0</v>
      </c>
      <c r="D343" s="5" cm="1">
        <f t="array" ref="D343">SUMPRODUCT(--(HOUR(Flights_2026_09_3033343536373456[entry_hour])=HOUR($A343)),--(Flights_2026_09_3033343536373456[BPN_2]=D$336))</f>
        <v>2</v>
      </c>
      <c r="E343" s="5" cm="1">
        <f t="array" ref="E343">SUMPRODUCT(--(HOUR(Flights_2026_09_3033343536373456[entry_hour])=HOUR($A343)),--(Flights_2026_09_3033343536373456[BPN_2]=E$336))</f>
        <v>0</v>
      </c>
      <c r="F343" s="5" cm="1">
        <f t="array" ref="F343">SUMPRODUCT(--(HOUR(Flights_2026_09_3033343536373456[entry_hour])=HOUR($A343)),--(Flights_2026_09_3033343536373456[BPN_2]=F$336))</f>
        <v>3</v>
      </c>
      <c r="G343" s="5" cm="1">
        <f t="array" ref="G343">SUMPRODUCT(--(HOUR(Flights_2026_09_3033343536373456[entry_hour])=HOUR($A343)),--(Flights_2026_09_3033343536373456[BPN_2]=G$336))</f>
        <v>1</v>
      </c>
      <c r="H343" s="5" cm="1">
        <f t="array" ref="H343">SUMPRODUCT(--(HOUR(Flights_2026_09_3033343536373456[entry_hour])=HOUR($A343)),--(Flights_2026_09_3033343536373456[BPN_2]=H$336))</f>
        <v>0</v>
      </c>
      <c r="I343" s="5" cm="1">
        <f t="array" ref="I343">SUMPRODUCT(--(HOUR(Flights_2026_09_3033343536373456[entry_hour])=HOUR($A343)),--(Flights_2026_09_3033343536373456[BPN_2]=I$336))</f>
        <v>1</v>
      </c>
      <c r="J343" s="5" cm="1">
        <f t="array" ref="J343">SUMPRODUCT(--(HOUR(Flights_2026_09_3033343536373456[entry_hour])=HOUR($A343)),--(Flights_2026_09_3033343536373456[BPN_2]=J$336))</f>
        <v>3</v>
      </c>
      <c r="K343" s="5" cm="1">
        <f t="array" ref="K343">SUMPRODUCT(--(HOUR(Flights_2026_09_3033343536373456[entry_hour])=HOUR($A343)),--(Flights_2026_09_3033343536373456[BPN_2]=K$336))</f>
        <v>0</v>
      </c>
      <c r="L343" s="5" cm="1">
        <f t="array" ref="L343">SUMPRODUCT(--(HOUR(Flights_2026_09_3033343536373456[entry_hour])=HOUR($A343)),--(Flights_2026_09_3033343536373456[BPN_2]=L$336))</f>
        <v>0</v>
      </c>
      <c r="M343" s="5" cm="1">
        <f t="array" ref="M343">SUMPRODUCT(--(HOUR(Flights_2026_09_3033343536373456[entry_hour])=HOUR($A343)),--(Flights_2026_09_3033343536373456[BPN_2]=M$336))</f>
        <v>0</v>
      </c>
      <c r="N343" s="5" cm="1">
        <f t="array" ref="N343">SUMPRODUCT(--(HOUR(Flights_2026_09_3033343536373456[entry_hour])=HOUR($A343)),--(Flights_2026_09_3033343536373456[BPN_2]=N$336))</f>
        <v>1</v>
      </c>
      <c r="O343" s="5" cm="1">
        <f t="array" ref="O343">SUMPRODUCT(--(HOUR(Flights_2026_09_3033343536373456[entry_hour])=HOUR($A343)),--(Flights_2026_09_3033343536373456[BPN_2]=O$336))</f>
        <v>0</v>
      </c>
      <c r="AF343" s="2">
        <v>0.66666666666666663</v>
      </c>
      <c r="AG343" t="s">
        <v>840</v>
      </c>
      <c r="AH343" s="17">
        <v>230</v>
      </c>
      <c r="AI343" s="17" cm="1">
        <f t="array" ref="AI343">SUMPRODUCT(--(IFERROR(HOUR(Flights_2026_09_3033343536373456[entry_hour]),-1)=HOUR(AF343)),--(IFERROR(Flights_2026_09_3033343536373456[entry_sector],"")=AG343),--(IFERROR(Flights_2026_09_3033343536373456[nfl],-1)&gt;=AH343),--(IFERROR(Flights_2026_09_3033343536373456[nfl],-1)&lt;=IF(AH343=450,450,AH343+9)))</f>
        <v>0</v>
      </c>
    </row>
    <row r="344" spans="1:35" x14ac:dyDescent="0.2">
      <c r="A344" s="4">
        <v>0.875</v>
      </c>
      <c r="B344" s="5" cm="1">
        <f t="array" ref="B344">SUMPRODUCT(--(HOUR(Flights_2026_09_3033343536373456[entry_hour])=HOUR($A344)),--(Flights_2026_09_3033343536373456[BPN_2]=B$336))</f>
        <v>0</v>
      </c>
      <c r="C344" s="5" cm="1">
        <f t="array" ref="C344">SUMPRODUCT(--(HOUR(Flights_2026_09_3033343536373456[entry_hour])=HOUR($A344)),--(Flights_2026_09_3033343536373456[BPN_2]=C$336))</f>
        <v>0</v>
      </c>
      <c r="D344" s="5" cm="1">
        <f t="array" ref="D344">SUMPRODUCT(--(HOUR(Flights_2026_09_3033343536373456[entry_hour])=HOUR($A344)),--(Flights_2026_09_3033343536373456[BPN_2]=D$336))</f>
        <v>2</v>
      </c>
      <c r="E344" s="5" cm="1">
        <f t="array" ref="E344">SUMPRODUCT(--(HOUR(Flights_2026_09_3033343536373456[entry_hour])=HOUR($A344)),--(Flights_2026_09_3033343536373456[BPN_2]=E$336))</f>
        <v>0</v>
      </c>
      <c r="F344" s="5" cm="1">
        <f t="array" ref="F344">SUMPRODUCT(--(HOUR(Flights_2026_09_3033343536373456[entry_hour])=HOUR($A344)),--(Flights_2026_09_3033343536373456[BPN_2]=F$336))</f>
        <v>1</v>
      </c>
      <c r="G344" s="5" cm="1">
        <f t="array" ref="G344">SUMPRODUCT(--(HOUR(Flights_2026_09_3033343536373456[entry_hour])=HOUR($A344)),--(Flights_2026_09_3033343536373456[BPN_2]=G$336))</f>
        <v>0</v>
      </c>
      <c r="H344" s="5" cm="1">
        <f t="array" ref="H344">SUMPRODUCT(--(HOUR(Flights_2026_09_3033343536373456[entry_hour])=HOUR($A344)),--(Flights_2026_09_3033343536373456[BPN_2]=H$336))</f>
        <v>0</v>
      </c>
      <c r="I344" s="5" cm="1">
        <f t="array" ref="I344">SUMPRODUCT(--(HOUR(Flights_2026_09_3033343536373456[entry_hour])=HOUR($A344)),--(Flights_2026_09_3033343536373456[BPN_2]=I$336))</f>
        <v>1</v>
      </c>
      <c r="J344" s="5" cm="1">
        <f t="array" ref="J344">SUMPRODUCT(--(HOUR(Flights_2026_09_3033343536373456[entry_hour])=HOUR($A344)),--(Flights_2026_09_3033343536373456[BPN_2]=J$336))</f>
        <v>1</v>
      </c>
      <c r="K344" s="5" cm="1">
        <f t="array" ref="K344">SUMPRODUCT(--(HOUR(Flights_2026_09_3033343536373456[entry_hour])=HOUR($A344)),--(Flights_2026_09_3033343536373456[BPN_2]=K$336))</f>
        <v>0</v>
      </c>
      <c r="L344" s="5" cm="1">
        <f t="array" ref="L344">SUMPRODUCT(--(HOUR(Flights_2026_09_3033343536373456[entry_hour])=HOUR($A344)),--(Flights_2026_09_3033343536373456[BPN_2]=L$336))</f>
        <v>0</v>
      </c>
      <c r="M344" s="5" cm="1">
        <f t="array" ref="M344">SUMPRODUCT(--(HOUR(Flights_2026_09_3033343536373456[entry_hour])=HOUR($A344)),--(Flights_2026_09_3033343536373456[BPN_2]=M$336))</f>
        <v>0</v>
      </c>
      <c r="N344" s="5" cm="1">
        <f t="array" ref="N344">SUMPRODUCT(--(HOUR(Flights_2026_09_3033343536373456[entry_hour])=HOUR($A344)),--(Flights_2026_09_3033343536373456[BPN_2]=N$336))</f>
        <v>0</v>
      </c>
      <c r="O344" s="5" cm="1">
        <f t="array" ref="O344">SUMPRODUCT(--(HOUR(Flights_2026_09_3033343536373456[entry_hour])=HOUR($A344)),--(Flights_2026_09_3033343536373456[BPN_2]=O$336))</f>
        <v>0</v>
      </c>
      <c r="AF344" s="2">
        <v>0.66666666666666663</v>
      </c>
      <c r="AG344" t="s">
        <v>840</v>
      </c>
      <c r="AH344" s="17">
        <v>240</v>
      </c>
      <c r="AI344" s="17" cm="1">
        <f t="array" ref="AI344">SUMPRODUCT(--(IFERROR(HOUR(Flights_2026_09_3033343536373456[entry_hour]),-1)=HOUR(AF344)),--(IFERROR(Flights_2026_09_3033343536373456[entry_sector],"")=AG344),--(IFERROR(Flights_2026_09_3033343536373456[nfl],-1)&gt;=AH344),--(IFERROR(Flights_2026_09_3033343536373456[nfl],-1)&lt;=IF(AH344=450,450,AH344+9)))</f>
        <v>0</v>
      </c>
    </row>
    <row r="345" spans="1:35" x14ac:dyDescent="0.2">
      <c r="A345" s="4">
        <v>0.91666666666666663</v>
      </c>
      <c r="B345" s="5" cm="1">
        <f t="array" ref="B345">SUMPRODUCT(--(HOUR(Flights_2026_09_3033343536373456[entry_hour])=HOUR($A345)),--(Flights_2026_09_3033343536373456[BPN_2]=B$336))</f>
        <v>1</v>
      </c>
      <c r="C345" s="5" cm="1">
        <f t="array" ref="C345">SUMPRODUCT(--(HOUR(Flights_2026_09_3033343536373456[entry_hour])=HOUR($A345)),--(Flights_2026_09_3033343536373456[BPN_2]=C$336))</f>
        <v>2</v>
      </c>
      <c r="D345" s="5" cm="1">
        <f t="array" ref="D345">SUMPRODUCT(--(HOUR(Flights_2026_09_3033343536373456[entry_hour])=HOUR($A345)),--(Flights_2026_09_3033343536373456[BPN_2]=D$336))</f>
        <v>1</v>
      </c>
      <c r="E345" s="5" cm="1">
        <f t="array" ref="E345">SUMPRODUCT(--(HOUR(Flights_2026_09_3033343536373456[entry_hour])=HOUR($A345)),--(Flights_2026_09_3033343536373456[BPN_2]=E$336))</f>
        <v>0</v>
      </c>
      <c r="F345" s="5" cm="1">
        <f t="array" ref="F345">SUMPRODUCT(--(HOUR(Flights_2026_09_3033343536373456[entry_hour])=HOUR($A345)),--(Flights_2026_09_3033343536373456[BPN_2]=F$336))</f>
        <v>1</v>
      </c>
      <c r="G345" s="5" cm="1">
        <f t="array" ref="G345">SUMPRODUCT(--(HOUR(Flights_2026_09_3033343536373456[entry_hour])=HOUR($A345)),--(Flights_2026_09_3033343536373456[BPN_2]=G$336))</f>
        <v>0</v>
      </c>
      <c r="H345" s="5" cm="1">
        <f t="array" ref="H345">SUMPRODUCT(--(HOUR(Flights_2026_09_3033343536373456[entry_hour])=HOUR($A345)),--(Flights_2026_09_3033343536373456[BPN_2]=H$336))</f>
        <v>0</v>
      </c>
      <c r="I345" s="5" cm="1">
        <f t="array" ref="I345">SUMPRODUCT(--(HOUR(Flights_2026_09_3033343536373456[entry_hour])=HOUR($A345)),--(Flights_2026_09_3033343536373456[BPN_2]=I$336))</f>
        <v>0</v>
      </c>
      <c r="J345" s="5" cm="1">
        <f t="array" ref="J345">SUMPRODUCT(--(HOUR(Flights_2026_09_3033343536373456[entry_hour])=HOUR($A345)),--(Flights_2026_09_3033343536373456[BPN_2]=J$336))</f>
        <v>2</v>
      </c>
      <c r="K345" s="5" cm="1">
        <f t="array" ref="K345">SUMPRODUCT(--(HOUR(Flights_2026_09_3033343536373456[entry_hour])=HOUR($A345)),--(Flights_2026_09_3033343536373456[BPN_2]=K$336))</f>
        <v>0</v>
      </c>
      <c r="L345" s="5" cm="1">
        <f t="array" ref="L345">SUMPRODUCT(--(HOUR(Flights_2026_09_3033343536373456[entry_hour])=HOUR($A345)),--(Flights_2026_09_3033343536373456[BPN_2]=L$336))</f>
        <v>0</v>
      </c>
      <c r="M345" s="5" cm="1">
        <f t="array" ref="M345">SUMPRODUCT(--(HOUR(Flights_2026_09_3033343536373456[entry_hour])=HOUR($A345)),--(Flights_2026_09_3033343536373456[BPN_2]=M$336))</f>
        <v>0</v>
      </c>
      <c r="N345" s="5" cm="1">
        <f t="array" ref="N345">SUMPRODUCT(--(HOUR(Flights_2026_09_3033343536373456[entry_hour])=HOUR($A345)),--(Flights_2026_09_3033343536373456[BPN_2]=N$336))</f>
        <v>0</v>
      </c>
      <c r="O345" s="5" cm="1">
        <f t="array" ref="O345">SUMPRODUCT(--(HOUR(Flights_2026_09_3033343536373456[entry_hour])=HOUR($A345)),--(Flights_2026_09_3033343536373456[BPN_2]=O$336))</f>
        <v>0</v>
      </c>
      <c r="AF345" s="2">
        <v>0.66666666666666663</v>
      </c>
      <c r="AG345" t="s">
        <v>840</v>
      </c>
      <c r="AH345" s="17">
        <v>250</v>
      </c>
      <c r="AI345" s="17" cm="1">
        <f t="array" ref="AI345">SUMPRODUCT(--(IFERROR(HOUR(Flights_2026_09_3033343536373456[entry_hour]),-1)=HOUR(AF345)),--(IFERROR(Flights_2026_09_3033343536373456[entry_sector],"")=AG345),--(IFERROR(Flights_2026_09_3033343536373456[nfl],-1)&gt;=AH345),--(IFERROR(Flights_2026_09_3033343536373456[nfl],-1)&lt;=IF(AH345=450,450,AH345+9)))</f>
        <v>0</v>
      </c>
    </row>
    <row r="346" spans="1:35" x14ac:dyDescent="0.2">
      <c r="AF346" s="2">
        <v>0.66666666666666663</v>
      </c>
      <c r="AG346" t="s">
        <v>840</v>
      </c>
      <c r="AH346" s="17">
        <v>260</v>
      </c>
      <c r="AI346" s="17" cm="1">
        <f t="array" ref="AI346">SUMPRODUCT(--(IFERROR(HOUR(Flights_2026_09_3033343536373456[entry_hour]),-1)=HOUR(AF346)),--(IFERROR(Flights_2026_09_3033343536373456[entry_sector],"")=AG346),--(IFERROR(Flights_2026_09_3033343536373456[nfl],-1)&gt;=AH346),--(IFERROR(Flights_2026_09_3033343536373456[nfl],-1)&lt;=IF(AH346=450,450,AH346+9)))</f>
        <v>0</v>
      </c>
    </row>
    <row r="347" spans="1:35" x14ac:dyDescent="0.2">
      <c r="AF347" s="2">
        <v>0.66666666666666663</v>
      </c>
      <c r="AG347" t="s">
        <v>840</v>
      </c>
      <c r="AH347" s="17">
        <v>270</v>
      </c>
      <c r="AI347" s="17" cm="1">
        <f t="array" ref="AI347">SUMPRODUCT(--(IFERROR(HOUR(Flights_2026_09_3033343536373456[entry_hour]),-1)=HOUR(AF347)),--(IFERROR(Flights_2026_09_3033343536373456[entry_sector],"")=AG347),--(IFERROR(Flights_2026_09_3033343536373456[nfl],-1)&gt;=AH347),--(IFERROR(Flights_2026_09_3033343536373456[nfl],-1)&lt;=IF(AH347=450,450,AH347+9)))</f>
        <v>0</v>
      </c>
    </row>
    <row r="348" spans="1:35" x14ac:dyDescent="0.2">
      <c r="AF348" s="2">
        <v>0.66666666666666663</v>
      </c>
      <c r="AG348" t="s">
        <v>840</v>
      </c>
      <c r="AH348" s="17">
        <v>280</v>
      </c>
      <c r="AI348" s="17" cm="1">
        <f t="array" ref="AI348">SUMPRODUCT(--(IFERROR(HOUR(Flights_2026_09_3033343536373456[entry_hour]),-1)=HOUR(AF348)),--(IFERROR(Flights_2026_09_3033343536373456[entry_sector],"")=AG348),--(IFERROR(Flights_2026_09_3033343536373456[nfl],-1)&gt;=AH348),--(IFERROR(Flights_2026_09_3033343536373456[nfl],-1)&lt;=IF(AH348=450,450,AH348+9)))</f>
        <v>0</v>
      </c>
    </row>
    <row r="349" spans="1:35" ht="19" x14ac:dyDescent="0.25">
      <c r="A349" s="37" t="s">
        <v>2168</v>
      </c>
      <c r="B349" s="37"/>
      <c r="C349" s="37"/>
      <c r="D349" s="37"/>
      <c r="E349" s="37"/>
      <c r="F349" s="37"/>
      <c r="G349" s="37"/>
      <c r="H349" s="37"/>
      <c r="I349" s="37"/>
      <c r="J349" s="37"/>
      <c r="AF349" s="2">
        <v>0.66666666666666663</v>
      </c>
      <c r="AG349" t="s">
        <v>840</v>
      </c>
      <c r="AH349" s="17">
        <v>290</v>
      </c>
      <c r="AI349" s="17" cm="1">
        <f t="array" ref="AI349">SUMPRODUCT(--(IFERROR(HOUR(Flights_2026_09_3033343536373456[entry_hour]),-1)=HOUR(AF349)),--(IFERROR(Flights_2026_09_3033343536373456[entry_sector],"")=AG349),--(IFERROR(Flights_2026_09_3033343536373456[nfl],-1)&gt;=AH349),--(IFERROR(Flights_2026_09_3033343536373456[nfl],-1)&lt;=IF(AH349=450,450,AH349+9)))</f>
        <v>0</v>
      </c>
    </row>
    <row r="350" spans="1:35" x14ac:dyDescent="0.2">
      <c r="A350" s="38" t="s">
        <v>1001</v>
      </c>
      <c r="B350" s="38"/>
      <c r="C350" s="38"/>
      <c r="D350" s="38"/>
      <c r="E350" s="38"/>
      <c r="F350" s="38"/>
      <c r="G350" s="38"/>
      <c r="H350" s="38"/>
      <c r="I350" s="38"/>
      <c r="J350" s="38"/>
      <c r="AF350" s="2">
        <v>0.66666666666666663</v>
      </c>
      <c r="AG350" t="s">
        <v>840</v>
      </c>
      <c r="AH350" s="17">
        <v>300</v>
      </c>
      <c r="AI350" s="17" cm="1">
        <f t="array" ref="AI350">SUMPRODUCT(--(IFERROR(HOUR(Flights_2026_09_3033343536373456[entry_hour]),-1)=HOUR(AF350)),--(IFERROR(Flights_2026_09_3033343536373456[entry_sector],"")=AG350),--(IFERROR(Flights_2026_09_3033343536373456[nfl],-1)&gt;=AH350),--(IFERROR(Flights_2026_09_3033343536373456[nfl],-1)&lt;=IF(AH350=450,450,AH350+9)))</f>
        <v>0</v>
      </c>
    </row>
    <row r="351" spans="1:35" x14ac:dyDescent="0.2">
      <c r="AF351" s="2">
        <v>0.66666666666666663</v>
      </c>
      <c r="AG351" t="s">
        <v>840</v>
      </c>
      <c r="AH351" s="17">
        <v>310</v>
      </c>
      <c r="AI351" s="17" cm="1">
        <f t="array" ref="AI351">SUMPRODUCT(--(IFERROR(HOUR(Flights_2026_09_3033343536373456[entry_hour]),-1)=HOUR(AF351)),--(IFERROR(Flights_2026_09_3033343536373456[entry_sector],"")=AG351),--(IFERROR(Flights_2026_09_3033343536373456[nfl],-1)&gt;=AH351),--(IFERROR(Flights_2026_09_3033343536373456[nfl],-1)&lt;=IF(AH351=450,450,AH351+9)))</f>
        <v>0</v>
      </c>
    </row>
    <row r="352" spans="1:35" x14ac:dyDescent="0.2">
      <c r="A352" s="3" t="s">
        <v>1002</v>
      </c>
      <c r="B352" s="3" t="s">
        <v>21</v>
      </c>
      <c r="C352" s="3" t="s">
        <v>28</v>
      </c>
      <c r="D352" s="3" t="s">
        <v>470</v>
      </c>
      <c r="E352" s="3" t="s">
        <v>803</v>
      </c>
      <c r="AF352" s="2">
        <v>0.66666666666666663</v>
      </c>
      <c r="AG352" t="s">
        <v>840</v>
      </c>
      <c r="AH352" s="17">
        <v>320</v>
      </c>
      <c r="AI352" s="17" cm="1">
        <f t="array" ref="AI352">SUMPRODUCT(--(IFERROR(HOUR(Flights_2026_09_3033343536373456[entry_hour]),-1)=HOUR(AF352)),--(IFERROR(Flights_2026_09_3033343536373456[entry_sector],"")=AG352),--(IFERROR(Flights_2026_09_3033343536373456[nfl],-1)&gt;=AH352),--(IFERROR(Flights_2026_09_3033343536373456[nfl],-1)&lt;=IF(AH352=450,450,AH352+9)))</f>
        <v>0</v>
      </c>
    </row>
    <row r="353" spans="1:35" x14ac:dyDescent="0.2">
      <c r="A353" s="4">
        <v>0.58333333333333337</v>
      </c>
      <c r="B353" s="26" cm="1">
        <f t="array" ref="B353">SUMPRODUCT(--(IFERROR(HOUR(Flights_2026_09_3033343536373456[ata]),-1)=HOUR($A353)),--(IFERROR(Flights_2026_09_3033343536373456[arr_runway],"")=B$352))</f>
        <v>12</v>
      </c>
      <c r="C353" s="26" cm="1">
        <f t="array" ref="C353">SUMPRODUCT(--(IFERROR(HOUR(Flights_2026_09_3033343536373456[ata]),-1)=HOUR($A353)),--(IFERROR(Flights_2026_09_3033343536373456[arr_runway],"")=C$352))</f>
        <v>4</v>
      </c>
      <c r="D353" s="26" cm="1">
        <f t="array" ref="D353">SUMPRODUCT(--(IFERROR(HOUR(Flights_2026_09_3033343536373456[ata]),-1)=HOUR($A353)),--(IFERROR(Flights_2026_09_3033343536373456[arr_runway],"")=D$352))</f>
        <v>0</v>
      </c>
      <c r="E353" s="26" cm="1">
        <f t="array" ref="E353">SUMPRODUCT(--(IFERROR(HOUR(Flights_2026_09_3033343536373456[ata]),-1)=HOUR($A353)),--(IFERROR(Flights_2026_09_3033343536373456[arr_runway],"")=E$352))</f>
        <v>0</v>
      </c>
      <c r="AF353" s="2">
        <v>0.66666666666666663</v>
      </c>
      <c r="AG353" t="s">
        <v>840</v>
      </c>
      <c r="AH353" s="17">
        <v>330</v>
      </c>
      <c r="AI353" s="17" cm="1">
        <f t="array" ref="AI353">SUMPRODUCT(--(IFERROR(HOUR(Flights_2026_09_3033343536373456[entry_hour]),-1)=HOUR(AF353)),--(IFERROR(Flights_2026_09_3033343536373456[entry_sector],"")=AG353),--(IFERROR(Flights_2026_09_3033343536373456[nfl],-1)&gt;=AH353),--(IFERROR(Flights_2026_09_3033343536373456[nfl],-1)&lt;=IF(AH353=450,450,AH353+9)))</f>
        <v>0</v>
      </c>
    </row>
    <row r="354" spans="1:35" x14ac:dyDescent="0.2">
      <c r="A354" s="4">
        <v>0.625</v>
      </c>
      <c r="B354" s="26" cm="1">
        <f t="array" ref="B354">SUMPRODUCT(--(IFERROR(HOUR(Flights_2026_09_3033343536373456[ata]),-1)=HOUR($A354)),--(IFERROR(Flights_2026_09_3033343536373456[arr_runway],"")=B$352))</f>
        <v>19</v>
      </c>
      <c r="C354" s="26" cm="1">
        <f t="array" ref="C354">SUMPRODUCT(--(IFERROR(HOUR(Flights_2026_09_3033343536373456[ata]),-1)=HOUR($A354)),--(IFERROR(Flights_2026_09_3033343536373456[arr_runway],"")=C$352))</f>
        <v>2</v>
      </c>
      <c r="D354" s="26" cm="1">
        <f t="array" ref="D354">SUMPRODUCT(--(IFERROR(HOUR(Flights_2026_09_3033343536373456[ata]),-1)=HOUR($A354)),--(IFERROR(Flights_2026_09_3033343536373456[arr_runway],"")=D$352))</f>
        <v>0</v>
      </c>
      <c r="E354" s="26" cm="1">
        <f t="array" ref="E354">SUMPRODUCT(--(IFERROR(HOUR(Flights_2026_09_3033343536373456[ata]),-1)=HOUR($A354)),--(IFERROR(Flights_2026_09_3033343536373456[arr_runway],"")=E$352))</f>
        <v>0</v>
      </c>
      <c r="AF354" s="2">
        <v>0.66666666666666663</v>
      </c>
      <c r="AG354" t="s">
        <v>840</v>
      </c>
      <c r="AH354" s="17">
        <v>340</v>
      </c>
      <c r="AI354" s="17" cm="1">
        <f t="array" ref="AI354">SUMPRODUCT(--(IFERROR(HOUR(Flights_2026_09_3033343536373456[entry_hour]),-1)=HOUR(AF354)),--(IFERROR(Flights_2026_09_3033343536373456[entry_sector],"")=AG354),--(IFERROR(Flights_2026_09_3033343536373456[nfl],-1)&gt;=AH354),--(IFERROR(Flights_2026_09_3033343536373456[nfl],-1)&lt;=IF(AH354=450,450,AH354+9)))</f>
        <v>0</v>
      </c>
    </row>
    <row r="355" spans="1:35" x14ac:dyDescent="0.2">
      <c r="A355" s="4">
        <v>0.66666666666666674</v>
      </c>
      <c r="B355" s="26" cm="1">
        <f t="array" ref="B355">SUMPRODUCT(--(IFERROR(HOUR(Flights_2026_09_3033343536373456[ata]),-1)=HOUR($A355)),--(IFERROR(Flights_2026_09_3033343536373456[arr_runway],"")=B$352))</f>
        <v>22</v>
      </c>
      <c r="C355" s="26" cm="1">
        <f t="array" ref="C355">SUMPRODUCT(--(IFERROR(HOUR(Flights_2026_09_3033343536373456[ata]),-1)=HOUR($A355)),--(IFERROR(Flights_2026_09_3033343536373456[arr_runway],"")=C$352))</f>
        <v>0</v>
      </c>
      <c r="D355" s="26" cm="1">
        <f t="array" ref="D355">SUMPRODUCT(--(IFERROR(HOUR(Flights_2026_09_3033343536373456[ata]),-1)=HOUR($A355)),--(IFERROR(Flights_2026_09_3033343536373456[arr_runway],"")=D$352))</f>
        <v>0</v>
      </c>
      <c r="E355" s="26" cm="1">
        <f t="array" ref="E355">SUMPRODUCT(--(IFERROR(HOUR(Flights_2026_09_3033343536373456[ata]),-1)=HOUR($A355)),--(IFERROR(Flights_2026_09_3033343536373456[arr_runway],"")=E$352))</f>
        <v>0</v>
      </c>
      <c r="AF355" s="2">
        <v>0.66666666666666663</v>
      </c>
      <c r="AG355" t="s">
        <v>840</v>
      </c>
      <c r="AH355" s="17">
        <v>350</v>
      </c>
      <c r="AI355" s="17" cm="1">
        <f t="array" ref="AI355">SUMPRODUCT(--(IFERROR(HOUR(Flights_2026_09_3033343536373456[entry_hour]),-1)=HOUR(AF355)),--(IFERROR(Flights_2026_09_3033343536373456[entry_sector],"")=AG355),--(IFERROR(Flights_2026_09_3033343536373456[nfl],-1)&gt;=AH355),--(IFERROR(Flights_2026_09_3033343536373456[nfl],-1)&lt;=IF(AH355=450,450,AH355+9)))</f>
        <v>1</v>
      </c>
    </row>
    <row r="356" spans="1:35" x14ac:dyDescent="0.2">
      <c r="A356" s="4">
        <v>0.70833333333333337</v>
      </c>
      <c r="B356" s="26" cm="1">
        <f t="array" ref="B356">SUMPRODUCT(--(IFERROR(HOUR(Flights_2026_09_3033343536373456[ata]),-1)=HOUR($A356)),--(IFERROR(Flights_2026_09_3033343536373456[arr_runway],"")=B$352))</f>
        <v>16</v>
      </c>
      <c r="C356" s="26" cm="1">
        <f t="array" ref="C356">SUMPRODUCT(--(IFERROR(HOUR(Flights_2026_09_3033343536373456[ata]),-1)=HOUR($A356)),--(IFERROR(Flights_2026_09_3033343536373456[arr_runway],"")=C$352))</f>
        <v>1</v>
      </c>
      <c r="D356" s="26" cm="1">
        <f t="array" ref="D356">SUMPRODUCT(--(IFERROR(HOUR(Flights_2026_09_3033343536373456[ata]),-1)=HOUR($A356)),--(IFERROR(Flights_2026_09_3033343536373456[arr_runway],"")=D$352))</f>
        <v>0</v>
      </c>
      <c r="E356" s="26" cm="1">
        <f t="array" ref="E356">SUMPRODUCT(--(IFERROR(HOUR(Flights_2026_09_3033343536373456[ata]),-1)=HOUR($A356)),--(IFERROR(Flights_2026_09_3033343536373456[arr_runway],"")=E$352))</f>
        <v>0</v>
      </c>
      <c r="AF356" s="2">
        <v>0.66666666666666663</v>
      </c>
      <c r="AG356" t="s">
        <v>840</v>
      </c>
      <c r="AH356" s="17">
        <v>360</v>
      </c>
      <c r="AI356" s="17" cm="1">
        <f t="array" ref="AI356">SUMPRODUCT(--(IFERROR(HOUR(Flights_2026_09_3033343536373456[entry_hour]),-1)=HOUR(AF356)),--(IFERROR(Flights_2026_09_3033343536373456[entry_sector],"")=AG356),--(IFERROR(Flights_2026_09_3033343536373456[nfl],-1)&gt;=AH356),--(IFERROR(Flights_2026_09_3033343536373456[nfl],-1)&lt;=IF(AH356=450,450,AH356+9)))</f>
        <v>0</v>
      </c>
    </row>
    <row r="357" spans="1:35" x14ac:dyDescent="0.2">
      <c r="A357" s="4">
        <v>0.75</v>
      </c>
      <c r="B357" s="26" cm="1">
        <f t="array" ref="B357">SUMPRODUCT(--(IFERROR(HOUR(Flights_2026_09_3033343536373456[ata]),-1)=HOUR($A357)),--(IFERROR(Flights_2026_09_3033343536373456[arr_runway],"")=B$352))</f>
        <v>20</v>
      </c>
      <c r="C357" s="26" cm="1">
        <f t="array" ref="C357">SUMPRODUCT(--(IFERROR(HOUR(Flights_2026_09_3033343536373456[ata]),-1)=HOUR($A357)),--(IFERROR(Flights_2026_09_3033343536373456[arr_runway],"")=C$352))</f>
        <v>5</v>
      </c>
      <c r="D357" s="26" cm="1">
        <f t="array" ref="D357">SUMPRODUCT(--(IFERROR(HOUR(Flights_2026_09_3033343536373456[ata]),-1)=HOUR($A357)),--(IFERROR(Flights_2026_09_3033343536373456[arr_runway],"")=D$352))</f>
        <v>0</v>
      </c>
      <c r="E357" s="26" cm="1">
        <f t="array" ref="E357">SUMPRODUCT(--(IFERROR(HOUR(Flights_2026_09_3033343536373456[ata]),-1)=HOUR($A357)),--(IFERROR(Flights_2026_09_3033343536373456[arr_runway],"")=E$352))</f>
        <v>0</v>
      </c>
      <c r="AF357" s="2">
        <v>0.66666666666666663</v>
      </c>
      <c r="AG357" t="s">
        <v>840</v>
      </c>
      <c r="AH357" s="17">
        <v>370</v>
      </c>
      <c r="AI357" s="17" cm="1">
        <f t="array" ref="AI357">SUMPRODUCT(--(IFERROR(HOUR(Flights_2026_09_3033343536373456[entry_hour]),-1)=HOUR(AF357)),--(IFERROR(Flights_2026_09_3033343536373456[entry_sector],"")=AG357),--(IFERROR(Flights_2026_09_3033343536373456[nfl],-1)&gt;=AH357),--(IFERROR(Flights_2026_09_3033343536373456[nfl],-1)&lt;=IF(AH357=450,450,AH357+9)))</f>
        <v>0</v>
      </c>
    </row>
    <row r="358" spans="1:35" x14ac:dyDescent="0.2">
      <c r="A358" s="4">
        <v>0.79166666666666674</v>
      </c>
      <c r="B358" s="26" cm="1">
        <f t="array" ref="B358">SUMPRODUCT(--(IFERROR(HOUR(Flights_2026_09_3033343536373456[ata]),-1)=HOUR($A358)),--(IFERROR(Flights_2026_09_3033343536373456[arr_runway],"")=B$352))</f>
        <v>23</v>
      </c>
      <c r="C358" s="26" cm="1">
        <f t="array" ref="C358">SUMPRODUCT(--(IFERROR(HOUR(Flights_2026_09_3033343536373456[ata]),-1)=HOUR($A358)),--(IFERROR(Flights_2026_09_3033343536373456[arr_runway],"")=C$352))</f>
        <v>3</v>
      </c>
      <c r="D358" s="26" cm="1">
        <f t="array" ref="D358">SUMPRODUCT(--(IFERROR(HOUR(Flights_2026_09_3033343536373456[ata]),-1)=HOUR($A358)),--(IFERROR(Flights_2026_09_3033343536373456[arr_runway],"")=D$352))</f>
        <v>0</v>
      </c>
      <c r="E358" s="26" cm="1">
        <f t="array" ref="E358">SUMPRODUCT(--(IFERROR(HOUR(Flights_2026_09_3033343536373456[ata]),-1)=HOUR($A358)),--(IFERROR(Flights_2026_09_3033343536373456[arr_runway],"")=E$352))</f>
        <v>0</v>
      </c>
      <c r="AF358" s="2">
        <v>0.66666666666666663</v>
      </c>
      <c r="AG358" t="s">
        <v>840</v>
      </c>
      <c r="AH358" s="17">
        <v>380</v>
      </c>
      <c r="AI358" s="17" cm="1">
        <f t="array" ref="AI358">SUMPRODUCT(--(IFERROR(HOUR(Flights_2026_09_3033343536373456[entry_hour]),-1)=HOUR(AF358)),--(IFERROR(Flights_2026_09_3033343536373456[entry_sector],"")=AG358),--(IFERROR(Flights_2026_09_3033343536373456[nfl],-1)&gt;=AH358),--(IFERROR(Flights_2026_09_3033343536373456[nfl],-1)&lt;=IF(AH358=450,450,AH358+9)))</f>
        <v>0</v>
      </c>
    </row>
    <row r="359" spans="1:35" x14ac:dyDescent="0.2">
      <c r="A359" s="4">
        <v>0.83333333333333337</v>
      </c>
      <c r="B359" s="26" cm="1">
        <f t="array" ref="B359">SUMPRODUCT(--(IFERROR(HOUR(Flights_2026_09_3033343536373456[ata]),-1)=HOUR($A359)),--(IFERROR(Flights_2026_09_3033343536373456[arr_runway],"")=B$352))</f>
        <v>16</v>
      </c>
      <c r="C359" s="26" cm="1">
        <f t="array" ref="C359">SUMPRODUCT(--(IFERROR(HOUR(Flights_2026_09_3033343536373456[ata]),-1)=HOUR($A359)),--(IFERROR(Flights_2026_09_3033343536373456[arr_runway],"")=C$352))</f>
        <v>1</v>
      </c>
      <c r="D359" s="26" cm="1">
        <f t="array" ref="D359">SUMPRODUCT(--(IFERROR(HOUR(Flights_2026_09_3033343536373456[ata]),-1)=HOUR($A359)),--(IFERROR(Flights_2026_09_3033343536373456[arr_runway],"")=D$352))</f>
        <v>0</v>
      </c>
      <c r="E359" s="26" cm="1">
        <f t="array" ref="E359">SUMPRODUCT(--(IFERROR(HOUR(Flights_2026_09_3033343536373456[ata]),-1)=HOUR($A359)),--(IFERROR(Flights_2026_09_3033343536373456[arr_runway],"")=E$352))</f>
        <v>0</v>
      </c>
      <c r="AF359" s="2">
        <v>0.66666666666666663</v>
      </c>
      <c r="AG359" t="s">
        <v>840</v>
      </c>
      <c r="AH359" s="17">
        <v>390</v>
      </c>
      <c r="AI359" s="17" cm="1">
        <f t="array" ref="AI359">SUMPRODUCT(--(IFERROR(HOUR(Flights_2026_09_3033343536373456[entry_hour]),-1)=HOUR(AF359)),--(IFERROR(Flights_2026_09_3033343536373456[entry_sector],"")=AG359),--(IFERROR(Flights_2026_09_3033343536373456[nfl],-1)&gt;=AH359),--(IFERROR(Flights_2026_09_3033343536373456[nfl],-1)&lt;=IF(AH359=450,450,AH359+9)))</f>
        <v>0</v>
      </c>
    </row>
    <row r="360" spans="1:35" x14ac:dyDescent="0.2">
      <c r="A360" s="4">
        <v>0.875</v>
      </c>
      <c r="B360" s="26" cm="1">
        <f t="array" ref="B360">SUMPRODUCT(--(IFERROR(HOUR(Flights_2026_09_3033343536373456[ata]),-1)=HOUR($A360)),--(IFERROR(Flights_2026_09_3033343536373456[arr_runway],"")=B$352))</f>
        <v>9</v>
      </c>
      <c r="C360" s="26" cm="1">
        <f t="array" ref="C360">SUMPRODUCT(--(IFERROR(HOUR(Flights_2026_09_3033343536373456[ata]),-1)=HOUR($A360)),--(IFERROR(Flights_2026_09_3033343536373456[arr_runway],"")=C$352))</f>
        <v>3</v>
      </c>
      <c r="D360" s="26" cm="1">
        <f t="array" ref="D360">SUMPRODUCT(--(IFERROR(HOUR(Flights_2026_09_3033343536373456[ata]),-1)=HOUR($A360)),--(IFERROR(Flights_2026_09_3033343536373456[arr_runway],"")=D$352))</f>
        <v>0</v>
      </c>
      <c r="E360" s="26" cm="1">
        <f t="array" ref="E360">SUMPRODUCT(--(IFERROR(HOUR(Flights_2026_09_3033343536373456[ata]),-1)=HOUR($A360)),--(IFERROR(Flights_2026_09_3033343536373456[arr_runway],"")=E$352))</f>
        <v>0</v>
      </c>
      <c r="AF360" s="2">
        <v>0.66666666666666663</v>
      </c>
      <c r="AG360" t="s">
        <v>840</v>
      </c>
      <c r="AH360" s="17">
        <v>400</v>
      </c>
      <c r="AI360" s="17" cm="1">
        <f t="array" ref="AI360">SUMPRODUCT(--(IFERROR(HOUR(Flights_2026_09_3033343536373456[entry_hour]),-1)=HOUR(AF360)),--(IFERROR(Flights_2026_09_3033343536373456[entry_sector],"")=AG360),--(IFERROR(Flights_2026_09_3033343536373456[nfl],-1)&gt;=AH360),--(IFERROR(Flights_2026_09_3033343536373456[nfl],-1)&lt;=IF(AH360=450,450,AH360+9)))</f>
        <v>0</v>
      </c>
    </row>
    <row r="361" spans="1:35" x14ac:dyDescent="0.2">
      <c r="A361" s="4">
        <v>0.91666666666666674</v>
      </c>
      <c r="B361" s="26" cm="1">
        <f t="array" ref="B361">SUMPRODUCT(--(IFERROR(HOUR(Flights_2026_09_3033343536373456[ata]),-1)=HOUR($A361)),--(IFERROR(Flights_2026_09_3033343536373456[arr_runway],"")=B$352))</f>
        <v>8</v>
      </c>
      <c r="C361" s="26" cm="1">
        <f t="array" ref="C361">SUMPRODUCT(--(IFERROR(HOUR(Flights_2026_09_3033343536373456[ata]),-1)=HOUR($A361)),--(IFERROR(Flights_2026_09_3033343536373456[arr_runway],"")=C$352))</f>
        <v>2</v>
      </c>
      <c r="D361" s="26" cm="1">
        <f t="array" ref="D361">SUMPRODUCT(--(IFERROR(HOUR(Flights_2026_09_3033343536373456[ata]),-1)=HOUR($A361)),--(IFERROR(Flights_2026_09_3033343536373456[arr_runway],"")=D$352))</f>
        <v>0</v>
      </c>
      <c r="E361" s="26" cm="1">
        <f t="array" ref="E361">SUMPRODUCT(--(IFERROR(HOUR(Flights_2026_09_3033343536373456[ata]),-1)=HOUR($A361)),--(IFERROR(Flights_2026_09_3033343536373456[arr_runway],"")=E$352))</f>
        <v>0</v>
      </c>
      <c r="AF361" s="2">
        <v>0.66666666666666663</v>
      </c>
      <c r="AG361" t="s">
        <v>840</v>
      </c>
      <c r="AH361" s="17">
        <v>410</v>
      </c>
      <c r="AI361" s="17" cm="1">
        <f t="array" ref="AI361">SUMPRODUCT(--(IFERROR(HOUR(Flights_2026_09_3033343536373456[entry_hour]),-1)=HOUR(AF361)),--(IFERROR(Flights_2026_09_3033343536373456[entry_sector],"")=AG361),--(IFERROR(Flights_2026_09_3033343536373456[nfl],-1)&gt;=AH361),--(IFERROR(Flights_2026_09_3033343536373456[nfl],-1)&lt;=IF(AH361=450,450,AH361+9)))</f>
        <v>0</v>
      </c>
    </row>
    <row r="362" spans="1:35" x14ac:dyDescent="0.2">
      <c r="AF362" s="2">
        <v>0.66666666666666663</v>
      </c>
      <c r="AG362" t="s">
        <v>840</v>
      </c>
      <c r="AH362" s="17">
        <v>420</v>
      </c>
      <c r="AI362" s="17" cm="1">
        <f t="array" ref="AI362">SUMPRODUCT(--(IFERROR(HOUR(Flights_2026_09_3033343536373456[entry_hour]),-1)=HOUR(AF362)),--(IFERROR(Flights_2026_09_3033343536373456[entry_sector],"")=AG362),--(IFERROR(Flights_2026_09_3033343536373456[nfl],-1)&gt;=AH362),--(IFERROR(Flights_2026_09_3033343536373456[nfl],-1)&lt;=IF(AH362=450,450,AH362+9)))</f>
        <v>0</v>
      </c>
    </row>
    <row r="363" spans="1:35" x14ac:dyDescent="0.2">
      <c r="AF363" s="2">
        <v>0.66666666666666663</v>
      </c>
      <c r="AG363" t="s">
        <v>840</v>
      </c>
      <c r="AH363" s="17">
        <v>430</v>
      </c>
      <c r="AI363" s="17" cm="1">
        <f t="array" ref="AI363">SUMPRODUCT(--(IFERROR(HOUR(Flights_2026_09_3033343536373456[entry_hour]),-1)=HOUR(AF363)),--(IFERROR(Flights_2026_09_3033343536373456[entry_sector],"")=AG363),--(IFERROR(Flights_2026_09_3033343536373456[nfl],-1)&gt;=AH363),--(IFERROR(Flights_2026_09_3033343536373456[nfl],-1)&lt;=IF(AH363=450,450,AH363+9)))</f>
        <v>0</v>
      </c>
    </row>
    <row r="364" spans="1:35" x14ac:dyDescent="0.2">
      <c r="AF364" s="2">
        <v>0.66666666666666663</v>
      </c>
      <c r="AG364" t="s">
        <v>840</v>
      </c>
      <c r="AH364" s="17">
        <v>440</v>
      </c>
      <c r="AI364" s="17" cm="1">
        <f t="array" ref="AI364">SUMPRODUCT(--(IFERROR(HOUR(Flights_2026_09_3033343536373456[entry_hour]),-1)=HOUR(AF364)),--(IFERROR(Flights_2026_09_3033343536373456[entry_sector],"")=AG364),--(IFERROR(Flights_2026_09_3033343536373456[nfl],-1)&gt;=AH364),--(IFERROR(Flights_2026_09_3033343536373456[nfl],-1)&lt;=IF(AH364=450,450,AH364+9)))</f>
        <v>0</v>
      </c>
    </row>
    <row r="365" spans="1:35" x14ac:dyDescent="0.2">
      <c r="AF365" s="2">
        <v>0.66666666666666663</v>
      </c>
      <c r="AG365" t="s">
        <v>840</v>
      </c>
      <c r="AH365" s="17">
        <v>450</v>
      </c>
      <c r="AI365" s="17" cm="1">
        <f t="array" ref="AI365">SUMPRODUCT(--(IFERROR(HOUR(Flights_2026_09_3033343536373456[entry_hour]),-1)=HOUR(AF365)),--(IFERROR(Flights_2026_09_3033343536373456[entry_sector],"")=AG365),--(IFERROR(Flights_2026_09_3033343536373456[nfl],-1)&gt;=AH365),--(IFERROR(Flights_2026_09_3033343536373456[nfl],-1)&lt;=IF(AH365=450,450,AH365+9)))</f>
        <v>0</v>
      </c>
    </row>
    <row r="366" spans="1:35" x14ac:dyDescent="0.2">
      <c r="AF366" s="2">
        <v>0.66666666666666663</v>
      </c>
      <c r="AG366" t="s">
        <v>747</v>
      </c>
      <c r="AH366" s="17">
        <v>200</v>
      </c>
      <c r="AI366" s="17" cm="1">
        <f t="array" ref="AI366">SUMPRODUCT(--(IFERROR(HOUR(Flights_2026_09_3033343536373456[entry_hour]),-1)=HOUR(AF366)),--(IFERROR(Flights_2026_09_3033343536373456[entry_sector],"")=AG366),--(IFERROR(Flights_2026_09_3033343536373456[nfl],-1)&gt;=AH366),--(IFERROR(Flights_2026_09_3033343536373456[nfl],-1)&lt;=IF(AH366=450,450,AH366+9)))</f>
        <v>0</v>
      </c>
    </row>
    <row r="367" spans="1:35" x14ac:dyDescent="0.2">
      <c r="AF367" s="2">
        <v>0.66666666666666663</v>
      </c>
      <c r="AG367" t="s">
        <v>747</v>
      </c>
      <c r="AH367" s="17">
        <v>210</v>
      </c>
      <c r="AI367" s="17" cm="1">
        <f t="array" ref="AI367">SUMPRODUCT(--(IFERROR(HOUR(Flights_2026_09_3033343536373456[entry_hour]),-1)=HOUR(AF367)),--(IFERROR(Flights_2026_09_3033343536373456[entry_sector],"")=AG367),--(IFERROR(Flights_2026_09_3033343536373456[nfl],-1)&gt;=AH367),--(IFERROR(Flights_2026_09_3033343536373456[nfl],-1)&lt;=IF(AH367=450,450,AH367+9)))</f>
        <v>2</v>
      </c>
    </row>
    <row r="368" spans="1:35" x14ac:dyDescent="0.2">
      <c r="AF368" s="2">
        <v>0.66666666666666663</v>
      </c>
      <c r="AG368" t="s">
        <v>747</v>
      </c>
      <c r="AH368" s="17">
        <v>220</v>
      </c>
      <c r="AI368" s="17" cm="1">
        <f t="array" ref="AI368">SUMPRODUCT(--(IFERROR(HOUR(Flights_2026_09_3033343536373456[entry_hour]),-1)=HOUR(AF368)),--(IFERROR(Flights_2026_09_3033343536373456[entry_sector],"")=AG368),--(IFERROR(Flights_2026_09_3033343536373456[nfl],-1)&gt;=AH368),--(IFERROR(Flights_2026_09_3033343536373456[nfl],-1)&lt;=IF(AH368=450,450,AH368+9)))</f>
        <v>0</v>
      </c>
    </row>
    <row r="369" spans="32:35" x14ac:dyDescent="0.2">
      <c r="AF369" s="2">
        <v>0.66666666666666663</v>
      </c>
      <c r="AG369" t="s">
        <v>747</v>
      </c>
      <c r="AH369" s="17">
        <v>230</v>
      </c>
      <c r="AI369" s="17" cm="1">
        <f t="array" ref="AI369">SUMPRODUCT(--(IFERROR(HOUR(Flights_2026_09_3033343536373456[entry_hour]),-1)=HOUR(AF369)),--(IFERROR(Flights_2026_09_3033343536373456[entry_sector],"")=AG369),--(IFERROR(Flights_2026_09_3033343536373456[nfl],-1)&gt;=AH369),--(IFERROR(Flights_2026_09_3033343536373456[nfl],-1)&lt;=IF(AH369=450,450,AH369+9)))</f>
        <v>0</v>
      </c>
    </row>
    <row r="370" spans="32:35" x14ac:dyDescent="0.2">
      <c r="AF370" s="2">
        <v>0.66666666666666663</v>
      </c>
      <c r="AG370" t="s">
        <v>747</v>
      </c>
      <c r="AH370" s="17">
        <v>240</v>
      </c>
      <c r="AI370" s="17" cm="1">
        <f t="array" ref="AI370">SUMPRODUCT(--(IFERROR(HOUR(Flights_2026_09_3033343536373456[entry_hour]),-1)=HOUR(AF370)),--(IFERROR(Flights_2026_09_3033343536373456[entry_sector],"")=AG370),--(IFERROR(Flights_2026_09_3033343536373456[nfl],-1)&gt;=AH370),--(IFERROR(Flights_2026_09_3033343536373456[nfl],-1)&lt;=IF(AH370=450,450,AH370+9)))</f>
        <v>0</v>
      </c>
    </row>
    <row r="371" spans="32:35" x14ac:dyDescent="0.2">
      <c r="AF371" s="2">
        <v>0.66666666666666663</v>
      </c>
      <c r="AG371" t="s">
        <v>747</v>
      </c>
      <c r="AH371" s="17">
        <v>250</v>
      </c>
      <c r="AI371" s="17" cm="1">
        <f t="array" ref="AI371">SUMPRODUCT(--(IFERROR(HOUR(Flights_2026_09_3033343536373456[entry_hour]),-1)=HOUR(AF371)),--(IFERROR(Flights_2026_09_3033343536373456[entry_sector],"")=AG371),--(IFERROR(Flights_2026_09_3033343536373456[nfl],-1)&gt;=AH371),--(IFERROR(Flights_2026_09_3033343536373456[nfl],-1)&lt;=IF(AH371=450,450,AH371+9)))</f>
        <v>0</v>
      </c>
    </row>
    <row r="372" spans="32:35" x14ac:dyDescent="0.2">
      <c r="AF372" s="2">
        <v>0.66666666666666663</v>
      </c>
      <c r="AG372" t="s">
        <v>747</v>
      </c>
      <c r="AH372" s="17">
        <v>260</v>
      </c>
      <c r="AI372" s="17" cm="1">
        <f t="array" ref="AI372">SUMPRODUCT(--(IFERROR(HOUR(Flights_2026_09_3033343536373456[entry_hour]),-1)=HOUR(AF372)),--(IFERROR(Flights_2026_09_3033343536373456[entry_sector],"")=AG372),--(IFERROR(Flights_2026_09_3033343536373456[nfl],-1)&gt;=AH372),--(IFERROR(Flights_2026_09_3033343536373456[nfl],-1)&lt;=IF(AH372=450,450,AH372+9)))</f>
        <v>0</v>
      </c>
    </row>
    <row r="373" spans="32:35" x14ac:dyDescent="0.2">
      <c r="AF373" s="2">
        <v>0.66666666666666663</v>
      </c>
      <c r="AG373" t="s">
        <v>747</v>
      </c>
      <c r="AH373" s="17">
        <v>270</v>
      </c>
      <c r="AI373" s="17" cm="1">
        <f t="array" ref="AI373">SUMPRODUCT(--(IFERROR(HOUR(Flights_2026_09_3033343536373456[entry_hour]),-1)=HOUR(AF373)),--(IFERROR(Flights_2026_09_3033343536373456[entry_sector],"")=AG373),--(IFERROR(Flights_2026_09_3033343536373456[nfl],-1)&gt;=AH373),--(IFERROR(Flights_2026_09_3033343536373456[nfl],-1)&lt;=IF(AH373=450,450,AH373+9)))</f>
        <v>0</v>
      </c>
    </row>
    <row r="374" spans="32:35" x14ac:dyDescent="0.2">
      <c r="AF374" s="2">
        <v>0.66666666666666663</v>
      </c>
      <c r="AG374" t="s">
        <v>747</v>
      </c>
      <c r="AH374" s="17">
        <v>280</v>
      </c>
      <c r="AI374" s="17" cm="1">
        <f t="array" ref="AI374">SUMPRODUCT(--(IFERROR(HOUR(Flights_2026_09_3033343536373456[entry_hour]),-1)=HOUR(AF374)),--(IFERROR(Flights_2026_09_3033343536373456[entry_sector],"")=AG374),--(IFERROR(Flights_2026_09_3033343536373456[nfl],-1)&gt;=AH374),--(IFERROR(Flights_2026_09_3033343536373456[nfl],-1)&lt;=IF(AH374=450,450,AH374+9)))</f>
        <v>0</v>
      </c>
    </row>
    <row r="375" spans="32:35" x14ac:dyDescent="0.2">
      <c r="AF375" s="2">
        <v>0.66666666666666663</v>
      </c>
      <c r="AG375" t="s">
        <v>747</v>
      </c>
      <c r="AH375" s="17">
        <v>290</v>
      </c>
      <c r="AI375" s="17" cm="1">
        <f t="array" ref="AI375">SUMPRODUCT(--(IFERROR(HOUR(Flights_2026_09_3033343536373456[entry_hour]),-1)=HOUR(AF375)),--(IFERROR(Flights_2026_09_3033343536373456[entry_sector],"")=AG375),--(IFERROR(Flights_2026_09_3033343536373456[nfl],-1)&gt;=AH375),--(IFERROR(Flights_2026_09_3033343536373456[nfl],-1)&lt;=IF(AH375=450,450,AH375+9)))</f>
        <v>0</v>
      </c>
    </row>
    <row r="376" spans="32:35" x14ac:dyDescent="0.2">
      <c r="AF376" s="2">
        <v>0.66666666666666663</v>
      </c>
      <c r="AG376" t="s">
        <v>747</v>
      </c>
      <c r="AH376" s="17">
        <v>300</v>
      </c>
      <c r="AI376" s="17" cm="1">
        <f t="array" ref="AI376">SUMPRODUCT(--(IFERROR(HOUR(Flights_2026_09_3033343536373456[entry_hour]),-1)=HOUR(AF376)),--(IFERROR(Flights_2026_09_3033343536373456[entry_sector],"")=AG376),--(IFERROR(Flights_2026_09_3033343536373456[nfl],-1)&gt;=AH376),--(IFERROR(Flights_2026_09_3033343536373456[nfl],-1)&lt;=IF(AH376=450,450,AH376+9)))</f>
        <v>0</v>
      </c>
    </row>
    <row r="377" spans="32:35" x14ac:dyDescent="0.2">
      <c r="AF377" s="2">
        <v>0.66666666666666663</v>
      </c>
      <c r="AG377" t="s">
        <v>747</v>
      </c>
      <c r="AH377" s="17">
        <v>310</v>
      </c>
      <c r="AI377" s="17" cm="1">
        <f t="array" ref="AI377">SUMPRODUCT(--(IFERROR(HOUR(Flights_2026_09_3033343536373456[entry_hour]),-1)=HOUR(AF377)),--(IFERROR(Flights_2026_09_3033343536373456[entry_sector],"")=AG377),--(IFERROR(Flights_2026_09_3033343536373456[nfl],-1)&gt;=AH377),--(IFERROR(Flights_2026_09_3033343536373456[nfl],-1)&lt;=IF(AH377=450,450,AH377+9)))</f>
        <v>0</v>
      </c>
    </row>
    <row r="378" spans="32:35" x14ac:dyDescent="0.2">
      <c r="AF378" s="2">
        <v>0.66666666666666663</v>
      </c>
      <c r="AG378" t="s">
        <v>747</v>
      </c>
      <c r="AH378" s="17">
        <v>320</v>
      </c>
      <c r="AI378" s="17" cm="1">
        <f t="array" ref="AI378">SUMPRODUCT(--(IFERROR(HOUR(Flights_2026_09_3033343536373456[entry_hour]),-1)=HOUR(AF378)),--(IFERROR(Flights_2026_09_3033343536373456[entry_sector],"")=AG378),--(IFERROR(Flights_2026_09_3033343536373456[nfl],-1)&gt;=AH378),--(IFERROR(Flights_2026_09_3033343536373456[nfl],-1)&lt;=IF(AH378=450,450,AH378+9)))</f>
        <v>0</v>
      </c>
    </row>
    <row r="379" spans="32:35" x14ac:dyDescent="0.2">
      <c r="AF379" s="2">
        <v>0.66666666666666663</v>
      </c>
      <c r="AG379" t="s">
        <v>747</v>
      </c>
      <c r="AH379" s="17">
        <v>330</v>
      </c>
      <c r="AI379" s="17" cm="1">
        <f t="array" ref="AI379">SUMPRODUCT(--(IFERROR(HOUR(Flights_2026_09_3033343536373456[entry_hour]),-1)=HOUR(AF379)),--(IFERROR(Flights_2026_09_3033343536373456[entry_sector],"")=AG379),--(IFERROR(Flights_2026_09_3033343536373456[nfl],-1)&gt;=AH379),--(IFERROR(Flights_2026_09_3033343536373456[nfl],-1)&lt;=IF(AH379=450,450,AH379+9)))</f>
        <v>0</v>
      </c>
    </row>
    <row r="380" spans="32:35" x14ac:dyDescent="0.2">
      <c r="AF380" s="2">
        <v>0.66666666666666663</v>
      </c>
      <c r="AG380" t="s">
        <v>747</v>
      </c>
      <c r="AH380" s="17">
        <v>340</v>
      </c>
      <c r="AI380" s="17" cm="1">
        <f t="array" ref="AI380">SUMPRODUCT(--(IFERROR(HOUR(Flights_2026_09_3033343536373456[entry_hour]),-1)=HOUR(AF380)),--(IFERROR(Flights_2026_09_3033343536373456[entry_sector],"")=AG380),--(IFERROR(Flights_2026_09_3033343536373456[nfl],-1)&gt;=AH380),--(IFERROR(Flights_2026_09_3033343536373456[nfl],-1)&lt;=IF(AH380=450,450,AH380+9)))</f>
        <v>1</v>
      </c>
    </row>
    <row r="381" spans="32:35" x14ac:dyDescent="0.2">
      <c r="AF381" s="2">
        <v>0.66666666666666663</v>
      </c>
      <c r="AG381" t="s">
        <v>747</v>
      </c>
      <c r="AH381" s="17">
        <v>350</v>
      </c>
      <c r="AI381" s="17" cm="1">
        <f t="array" ref="AI381">SUMPRODUCT(--(IFERROR(HOUR(Flights_2026_09_3033343536373456[entry_hour]),-1)=HOUR(AF381)),--(IFERROR(Flights_2026_09_3033343536373456[entry_sector],"")=AG381),--(IFERROR(Flights_2026_09_3033343536373456[nfl],-1)&gt;=AH381),--(IFERROR(Flights_2026_09_3033343536373456[nfl],-1)&lt;=IF(AH381=450,450,AH381+9)))</f>
        <v>0</v>
      </c>
    </row>
    <row r="382" spans="32:35" x14ac:dyDescent="0.2">
      <c r="AF382" s="2">
        <v>0.66666666666666663</v>
      </c>
      <c r="AG382" t="s">
        <v>747</v>
      </c>
      <c r="AH382" s="17">
        <v>360</v>
      </c>
      <c r="AI382" s="17" cm="1">
        <f t="array" ref="AI382">SUMPRODUCT(--(IFERROR(HOUR(Flights_2026_09_3033343536373456[entry_hour]),-1)=HOUR(AF382)),--(IFERROR(Flights_2026_09_3033343536373456[entry_sector],"")=AG382),--(IFERROR(Flights_2026_09_3033343536373456[nfl],-1)&gt;=AH382),--(IFERROR(Flights_2026_09_3033343536373456[nfl],-1)&lt;=IF(AH382=450,450,AH382+9)))</f>
        <v>0</v>
      </c>
    </row>
    <row r="383" spans="32:35" x14ac:dyDescent="0.2">
      <c r="AF383" s="2">
        <v>0.66666666666666663</v>
      </c>
      <c r="AG383" t="s">
        <v>747</v>
      </c>
      <c r="AH383" s="17">
        <v>370</v>
      </c>
      <c r="AI383" s="17" cm="1">
        <f t="array" ref="AI383">SUMPRODUCT(--(IFERROR(HOUR(Flights_2026_09_3033343536373456[entry_hour]),-1)=HOUR(AF383)),--(IFERROR(Flights_2026_09_3033343536373456[entry_sector],"")=AG383),--(IFERROR(Flights_2026_09_3033343536373456[nfl],-1)&gt;=AH383),--(IFERROR(Flights_2026_09_3033343536373456[nfl],-1)&lt;=IF(AH383=450,450,AH383+9)))</f>
        <v>0</v>
      </c>
    </row>
    <row r="384" spans="32:35" x14ac:dyDescent="0.2">
      <c r="AF384" s="2">
        <v>0.66666666666666663</v>
      </c>
      <c r="AG384" t="s">
        <v>747</v>
      </c>
      <c r="AH384" s="17">
        <v>380</v>
      </c>
      <c r="AI384" s="17" cm="1">
        <f t="array" ref="AI384">SUMPRODUCT(--(IFERROR(HOUR(Flights_2026_09_3033343536373456[entry_hour]),-1)=HOUR(AF384)),--(IFERROR(Flights_2026_09_3033343536373456[entry_sector],"")=AG384),--(IFERROR(Flights_2026_09_3033343536373456[nfl],-1)&gt;=AH384),--(IFERROR(Flights_2026_09_3033343536373456[nfl],-1)&lt;=IF(AH384=450,450,AH384+9)))</f>
        <v>0</v>
      </c>
    </row>
    <row r="385" spans="32:35" x14ac:dyDescent="0.2">
      <c r="AF385" s="2">
        <v>0.66666666666666663</v>
      </c>
      <c r="AG385" t="s">
        <v>747</v>
      </c>
      <c r="AH385" s="17">
        <v>390</v>
      </c>
      <c r="AI385" s="17" cm="1">
        <f t="array" ref="AI385">SUMPRODUCT(--(IFERROR(HOUR(Flights_2026_09_3033343536373456[entry_hour]),-1)=HOUR(AF385)),--(IFERROR(Flights_2026_09_3033343536373456[entry_sector],"")=AG385),--(IFERROR(Flights_2026_09_3033343536373456[nfl],-1)&gt;=AH385),--(IFERROR(Flights_2026_09_3033343536373456[nfl],-1)&lt;=IF(AH385=450,450,AH385+9)))</f>
        <v>0</v>
      </c>
    </row>
    <row r="386" spans="32:35" x14ac:dyDescent="0.2">
      <c r="AF386" s="2">
        <v>0.66666666666666663</v>
      </c>
      <c r="AG386" t="s">
        <v>747</v>
      </c>
      <c r="AH386" s="17">
        <v>400</v>
      </c>
      <c r="AI386" s="17" cm="1">
        <f t="array" ref="AI386">SUMPRODUCT(--(IFERROR(HOUR(Flights_2026_09_3033343536373456[entry_hour]),-1)=HOUR(AF386)),--(IFERROR(Flights_2026_09_3033343536373456[entry_sector],"")=AG386),--(IFERROR(Flights_2026_09_3033343536373456[nfl],-1)&gt;=AH386),--(IFERROR(Flights_2026_09_3033343536373456[nfl],-1)&lt;=IF(AH386=450,450,AH386+9)))</f>
        <v>0</v>
      </c>
    </row>
    <row r="387" spans="32:35" ht="28" customHeight="1" x14ac:dyDescent="0.2">
      <c r="AF387" s="2">
        <v>0.66666666666666663</v>
      </c>
      <c r="AG387" t="s">
        <v>747</v>
      </c>
      <c r="AH387" s="17">
        <v>410</v>
      </c>
      <c r="AI387" s="17" cm="1">
        <f t="array" ref="AI387">SUMPRODUCT(--(IFERROR(HOUR(Flights_2026_09_3033343536373456[entry_hour]),-1)=HOUR(AF387)),--(IFERROR(Flights_2026_09_3033343536373456[entry_sector],"")=AG387),--(IFERROR(Flights_2026_09_3033343536373456[nfl],-1)&gt;=AH387),--(IFERROR(Flights_2026_09_3033343536373456[nfl],-1)&lt;=IF(AH387=450,450,AH387+9)))</f>
        <v>0</v>
      </c>
    </row>
    <row r="388" spans="32:35" x14ac:dyDescent="0.2">
      <c r="AF388" s="2">
        <v>0.66666666666666663</v>
      </c>
      <c r="AG388" t="s">
        <v>747</v>
      </c>
      <c r="AH388" s="17">
        <v>420</v>
      </c>
      <c r="AI388" s="17" cm="1">
        <f t="array" ref="AI388">SUMPRODUCT(--(IFERROR(HOUR(Flights_2026_09_3033343536373456[entry_hour]),-1)=HOUR(AF388)),--(IFERROR(Flights_2026_09_3033343536373456[entry_sector],"")=AG388),--(IFERROR(Flights_2026_09_3033343536373456[nfl],-1)&gt;=AH388),--(IFERROR(Flights_2026_09_3033343536373456[nfl],-1)&lt;=IF(AH388=450,450,AH388+9)))</f>
        <v>0</v>
      </c>
    </row>
    <row r="389" spans="32:35" x14ac:dyDescent="0.2">
      <c r="AF389" s="2">
        <v>0.66666666666666663</v>
      </c>
      <c r="AG389" t="s">
        <v>747</v>
      </c>
      <c r="AH389" s="17">
        <v>430</v>
      </c>
      <c r="AI389" s="17" cm="1">
        <f t="array" ref="AI389">SUMPRODUCT(--(IFERROR(HOUR(Flights_2026_09_3033343536373456[entry_hour]),-1)=HOUR(AF389)),--(IFERROR(Flights_2026_09_3033343536373456[entry_sector],"")=AG389),--(IFERROR(Flights_2026_09_3033343536373456[nfl],-1)&gt;=AH389),--(IFERROR(Flights_2026_09_3033343536373456[nfl],-1)&lt;=IF(AH389=450,450,AH389+9)))</f>
        <v>0</v>
      </c>
    </row>
    <row r="390" spans="32:35" x14ac:dyDescent="0.2">
      <c r="AF390" s="2">
        <v>0.66666666666666663</v>
      </c>
      <c r="AG390" t="s">
        <v>747</v>
      </c>
      <c r="AH390" s="17">
        <v>440</v>
      </c>
      <c r="AI390" s="17" cm="1">
        <f t="array" ref="AI390">SUMPRODUCT(--(IFERROR(HOUR(Flights_2026_09_3033343536373456[entry_hour]),-1)=HOUR(AF390)),--(IFERROR(Flights_2026_09_3033343536373456[entry_sector],"")=AG390),--(IFERROR(Flights_2026_09_3033343536373456[nfl],-1)&gt;=AH390),--(IFERROR(Flights_2026_09_3033343536373456[nfl],-1)&lt;=IF(AH390=450,450,AH390+9)))</f>
        <v>0</v>
      </c>
    </row>
    <row r="391" spans="32:35" x14ac:dyDescent="0.2">
      <c r="AF391" s="2">
        <v>0.66666666666666663</v>
      </c>
      <c r="AG391" t="s">
        <v>747</v>
      </c>
      <c r="AH391" s="17">
        <v>450</v>
      </c>
      <c r="AI391" s="17" cm="1">
        <f t="array" ref="AI391">SUMPRODUCT(--(IFERROR(HOUR(Flights_2026_09_3033343536373456[entry_hour]),-1)=HOUR(AF391)),--(IFERROR(Flights_2026_09_3033343536373456[entry_sector],"")=AG391),--(IFERROR(Flights_2026_09_3033343536373456[nfl],-1)&gt;=AH391),--(IFERROR(Flights_2026_09_3033343536373456[nfl],-1)&lt;=IF(AH391=450,450,AH391+9)))</f>
        <v>0</v>
      </c>
    </row>
    <row r="392" spans="32:35" x14ac:dyDescent="0.2">
      <c r="AF392" s="2">
        <v>0.70833333333333337</v>
      </c>
      <c r="AG392" t="s">
        <v>743</v>
      </c>
      <c r="AH392" s="17">
        <v>200</v>
      </c>
      <c r="AI392" s="17" cm="1">
        <f t="array" ref="AI392">SUMPRODUCT(--(IFERROR(HOUR(Flights_2026_09_3033343536373456[entry_hour]),-1)=HOUR(AF392)),--(IFERROR(Flights_2026_09_3033343536373456[entry_sector],"")=AG392),--(IFERROR(Flights_2026_09_3033343536373456[nfl],-1)&gt;=AH392),--(IFERROR(Flights_2026_09_3033343536373456[nfl],-1)&lt;=IF(AH392=450,450,AH392+9)))</f>
        <v>0</v>
      </c>
    </row>
    <row r="393" spans="32:35" x14ac:dyDescent="0.2">
      <c r="AF393" s="2">
        <v>0.70833333333333337</v>
      </c>
      <c r="AG393" t="s">
        <v>743</v>
      </c>
      <c r="AH393" s="17">
        <v>210</v>
      </c>
      <c r="AI393" s="17" cm="1">
        <f t="array" ref="AI393">SUMPRODUCT(--(IFERROR(HOUR(Flights_2026_09_3033343536373456[entry_hour]),-1)=HOUR(AF393)),--(IFERROR(Flights_2026_09_3033343536373456[entry_sector],"")=AG393),--(IFERROR(Flights_2026_09_3033343536373456[nfl],-1)&gt;=AH393),--(IFERROR(Flights_2026_09_3033343536373456[nfl],-1)&lt;=IF(AH393=450,450,AH393+9)))</f>
        <v>0</v>
      </c>
    </row>
    <row r="394" spans="32:35" x14ac:dyDescent="0.2">
      <c r="AF394" s="2">
        <v>0.70833333333333337</v>
      </c>
      <c r="AG394" t="s">
        <v>743</v>
      </c>
      <c r="AH394" s="17">
        <v>220</v>
      </c>
      <c r="AI394" s="17" cm="1">
        <f t="array" ref="AI394">SUMPRODUCT(--(IFERROR(HOUR(Flights_2026_09_3033343536373456[entry_hour]),-1)=HOUR(AF394)),--(IFERROR(Flights_2026_09_3033343536373456[entry_sector],"")=AG394),--(IFERROR(Flights_2026_09_3033343536373456[nfl],-1)&gt;=AH394),--(IFERROR(Flights_2026_09_3033343536373456[nfl],-1)&lt;=IF(AH394=450,450,AH394+9)))</f>
        <v>0</v>
      </c>
    </row>
    <row r="395" spans="32:35" x14ac:dyDescent="0.2">
      <c r="AF395" s="2">
        <v>0.70833333333333337</v>
      </c>
      <c r="AG395" t="s">
        <v>743</v>
      </c>
      <c r="AH395" s="17">
        <v>230</v>
      </c>
      <c r="AI395" s="17" cm="1">
        <f t="array" ref="AI395">SUMPRODUCT(--(IFERROR(HOUR(Flights_2026_09_3033343536373456[entry_hour]),-1)=HOUR(AF395)),--(IFERROR(Flights_2026_09_3033343536373456[entry_sector],"")=AG395),--(IFERROR(Flights_2026_09_3033343536373456[nfl],-1)&gt;=AH395),--(IFERROR(Flights_2026_09_3033343536373456[nfl],-1)&lt;=IF(AH395=450,450,AH395+9)))</f>
        <v>0</v>
      </c>
    </row>
    <row r="396" spans="32:35" x14ac:dyDescent="0.2">
      <c r="AF396" s="2">
        <v>0.70833333333333337</v>
      </c>
      <c r="AG396" t="s">
        <v>743</v>
      </c>
      <c r="AH396" s="17">
        <v>240</v>
      </c>
      <c r="AI396" s="17" cm="1">
        <f t="array" ref="AI396">SUMPRODUCT(--(IFERROR(HOUR(Flights_2026_09_3033343536373456[entry_hour]),-1)=HOUR(AF396)),--(IFERROR(Flights_2026_09_3033343536373456[entry_sector],"")=AG396),--(IFERROR(Flights_2026_09_3033343536373456[nfl],-1)&gt;=AH396),--(IFERROR(Flights_2026_09_3033343536373456[nfl],-1)&lt;=IF(AH396=450,450,AH396+9)))</f>
        <v>0</v>
      </c>
    </row>
    <row r="397" spans="32:35" x14ac:dyDescent="0.2">
      <c r="AF397" s="2">
        <v>0.70833333333333337</v>
      </c>
      <c r="AG397" t="s">
        <v>743</v>
      </c>
      <c r="AH397" s="17">
        <v>250</v>
      </c>
      <c r="AI397" s="17" cm="1">
        <f t="array" ref="AI397">SUMPRODUCT(--(IFERROR(HOUR(Flights_2026_09_3033343536373456[entry_hour]),-1)=HOUR(AF397)),--(IFERROR(Flights_2026_09_3033343536373456[entry_sector],"")=AG397),--(IFERROR(Flights_2026_09_3033343536373456[nfl],-1)&gt;=AH397),--(IFERROR(Flights_2026_09_3033343536373456[nfl],-1)&lt;=IF(AH397=450,450,AH397+9)))</f>
        <v>0</v>
      </c>
    </row>
    <row r="398" spans="32:35" x14ac:dyDescent="0.2">
      <c r="AF398" s="2">
        <v>0.70833333333333337</v>
      </c>
      <c r="AG398" t="s">
        <v>743</v>
      </c>
      <c r="AH398" s="17">
        <v>260</v>
      </c>
      <c r="AI398" s="17" cm="1">
        <f t="array" ref="AI398">SUMPRODUCT(--(IFERROR(HOUR(Flights_2026_09_3033343536373456[entry_hour]),-1)=HOUR(AF398)),--(IFERROR(Flights_2026_09_3033343536373456[entry_sector],"")=AG398),--(IFERROR(Flights_2026_09_3033343536373456[nfl],-1)&gt;=AH398),--(IFERROR(Flights_2026_09_3033343536373456[nfl],-1)&lt;=IF(AH398=450,450,AH398+9)))</f>
        <v>0</v>
      </c>
    </row>
    <row r="399" spans="32:35" x14ac:dyDescent="0.2">
      <c r="AF399" s="2">
        <v>0.70833333333333337</v>
      </c>
      <c r="AG399" t="s">
        <v>743</v>
      </c>
      <c r="AH399" s="17">
        <v>270</v>
      </c>
      <c r="AI399" s="17" cm="1">
        <f t="array" ref="AI399">SUMPRODUCT(--(IFERROR(HOUR(Flights_2026_09_3033343536373456[entry_hour]),-1)=HOUR(AF399)),--(IFERROR(Flights_2026_09_3033343536373456[entry_sector],"")=AG399),--(IFERROR(Flights_2026_09_3033343536373456[nfl],-1)&gt;=AH399),--(IFERROR(Flights_2026_09_3033343536373456[nfl],-1)&lt;=IF(AH399=450,450,AH399+9)))</f>
        <v>0</v>
      </c>
    </row>
    <row r="400" spans="32:35" x14ac:dyDescent="0.2">
      <c r="AF400" s="2">
        <v>0.70833333333333337</v>
      </c>
      <c r="AG400" t="s">
        <v>743</v>
      </c>
      <c r="AH400" s="17">
        <v>280</v>
      </c>
      <c r="AI400" s="17" cm="1">
        <f t="array" ref="AI400">SUMPRODUCT(--(IFERROR(HOUR(Flights_2026_09_3033343536373456[entry_hour]),-1)=HOUR(AF400)),--(IFERROR(Flights_2026_09_3033343536373456[entry_sector],"")=AG400),--(IFERROR(Flights_2026_09_3033343536373456[nfl],-1)&gt;=AH400),--(IFERROR(Flights_2026_09_3033343536373456[nfl],-1)&lt;=IF(AH400=450,450,AH400+9)))</f>
        <v>0</v>
      </c>
    </row>
    <row r="401" spans="1:35" x14ac:dyDescent="0.2">
      <c r="AF401" s="2">
        <v>0.70833333333333337</v>
      </c>
      <c r="AG401" t="s">
        <v>743</v>
      </c>
      <c r="AH401" s="17">
        <v>290</v>
      </c>
      <c r="AI401" s="17" cm="1">
        <f t="array" ref="AI401">SUMPRODUCT(--(IFERROR(HOUR(Flights_2026_09_3033343536373456[entry_hour]),-1)=HOUR(AF401)),--(IFERROR(Flights_2026_09_3033343536373456[entry_sector],"")=AG401),--(IFERROR(Flights_2026_09_3033343536373456[nfl],-1)&gt;=AH401),--(IFERROR(Flights_2026_09_3033343536373456[nfl],-1)&lt;=IF(AH401=450,450,AH401+9)))</f>
        <v>0</v>
      </c>
    </row>
    <row r="402" spans="1:35" x14ac:dyDescent="0.2">
      <c r="AF402" s="2">
        <v>0.70833333333333337</v>
      </c>
      <c r="AG402" t="s">
        <v>743</v>
      </c>
      <c r="AH402" s="17">
        <v>300</v>
      </c>
      <c r="AI402" s="17" cm="1">
        <f t="array" ref="AI402">SUMPRODUCT(--(IFERROR(HOUR(Flights_2026_09_3033343536373456[entry_hour]),-1)=HOUR(AF402)),--(IFERROR(Flights_2026_09_3033343536373456[entry_sector],"")=AG402),--(IFERROR(Flights_2026_09_3033343536373456[nfl],-1)&gt;=AH402),--(IFERROR(Flights_2026_09_3033343536373456[nfl],-1)&lt;=IF(AH402=450,450,AH402+9)))</f>
        <v>0</v>
      </c>
    </row>
    <row r="403" spans="1:35" x14ac:dyDescent="0.2">
      <c r="AF403" s="2">
        <v>0.70833333333333337</v>
      </c>
      <c r="AG403" t="s">
        <v>743</v>
      </c>
      <c r="AH403" s="17">
        <v>310</v>
      </c>
      <c r="AI403" s="17" cm="1">
        <f t="array" ref="AI403">SUMPRODUCT(--(IFERROR(HOUR(Flights_2026_09_3033343536373456[entry_hour]),-1)=HOUR(AF403)),--(IFERROR(Flights_2026_09_3033343536373456[entry_sector],"")=AG403),--(IFERROR(Flights_2026_09_3033343536373456[nfl],-1)&gt;=AH403),--(IFERROR(Flights_2026_09_3033343536373456[nfl],-1)&lt;=IF(AH403=450,450,AH403+9)))</f>
        <v>0</v>
      </c>
    </row>
    <row r="404" spans="1:35" x14ac:dyDescent="0.2">
      <c r="AF404" s="2">
        <v>0.70833333333333337</v>
      </c>
      <c r="AG404" t="s">
        <v>743</v>
      </c>
      <c r="AH404" s="17">
        <v>320</v>
      </c>
      <c r="AI404" s="17" cm="1">
        <f t="array" ref="AI404">SUMPRODUCT(--(IFERROR(HOUR(Flights_2026_09_3033343536373456[entry_hour]),-1)=HOUR(AF404)),--(IFERROR(Flights_2026_09_3033343536373456[entry_sector],"")=AG404),--(IFERROR(Flights_2026_09_3033343536373456[nfl],-1)&gt;=AH404),--(IFERROR(Flights_2026_09_3033343536373456[nfl],-1)&lt;=IF(AH404=450,450,AH404+9)))</f>
        <v>0</v>
      </c>
    </row>
    <row r="405" spans="1:35" x14ac:dyDescent="0.2">
      <c r="AF405" s="2">
        <v>0.70833333333333337</v>
      </c>
      <c r="AG405" t="s">
        <v>743</v>
      </c>
      <c r="AH405" s="17">
        <v>330</v>
      </c>
      <c r="AI405" s="17" cm="1">
        <f t="array" ref="AI405">SUMPRODUCT(--(IFERROR(HOUR(Flights_2026_09_3033343536373456[entry_hour]),-1)=HOUR(AF405)),--(IFERROR(Flights_2026_09_3033343536373456[entry_sector],"")=AG405),--(IFERROR(Flights_2026_09_3033343536373456[nfl],-1)&gt;=AH405),--(IFERROR(Flights_2026_09_3033343536373456[nfl],-1)&lt;=IF(AH405=450,450,AH405+9)))</f>
        <v>0</v>
      </c>
    </row>
    <row r="406" spans="1:35" x14ac:dyDescent="0.2">
      <c r="AF406" s="2">
        <v>0.70833333333333337</v>
      </c>
      <c r="AG406" t="s">
        <v>743</v>
      </c>
      <c r="AH406" s="17">
        <v>340</v>
      </c>
      <c r="AI406" s="17" cm="1">
        <f t="array" ref="AI406">SUMPRODUCT(--(IFERROR(HOUR(Flights_2026_09_3033343536373456[entry_hour]),-1)=HOUR(AF406)),--(IFERROR(Flights_2026_09_3033343536373456[entry_sector],"")=AG406),--(IFERROR(Flights_2026_09_3033343536373456[nfl],-1)&gt;=AH406),--(IFERROR(Flights_2026_09_3033343536373456[nfl],-1)&lt;=IF(AH406=450,450,AH406+9)))</f>
        <v>0</v>
      </c>
    </row>
    <row r="407" spans="1:35" x14ac:dyDescent="0.2">
      <c r="AF407" s="2">
        <v>0.70833333333333337</v>
      </c>
      <c r="AG407" t="s">
        <v>743</v>
      </c>
      <c r="AH407" s="17">
        <v>350</v>
      </c>
      <c r="AI407" s="17" cm="1">
        <f t="array" ref="AI407">SUMPRODUCT(--(IFERROR(HOUR(Flights_2026_09_3033343536373456[entry_hour]),-1)=HOUR(AF407)),--(IFERROR(Flights_2026_09_3033343536373456[entry_sector],"")=AG407),--(IFERROR(Flights_2026_09_3033343536373456[nfl],-1)&gt;=AH407),--(IFERROR(Flights_2026_09_3033343536373456[nfl],-1)&lt;=IF(AH407=450,450,AH407+9)))</f>
        <v>0</v>
      </c>
    </row>
    <row r="408" spans="1:35" x14ac:dyDescent="0.2">
      <c r="AF408" s="2">
        <v>0.70833333333333337</v>
      </c>
      <c r="AG408" t="s">
        <v>743</v>
      </c>
      <c r="AH408" s="17">
        <v>360</v>
      </c>
      <c r="AI408" s="17" cm="1">
        <f t="array" ref="AI408">SUMPRODUCT(--(IFERROR(HOUR(Flights_2026_09_3033343536373456[entry_hour]),-1)=HOUR(AF408)),--(IFERROR(Flights_2026_09_3033343536373456[entry_sector],"")=AG408),--(IFERROR(Flights_2026_09_3033343536373456[nfl],-1)&gt;=AH408),--(IFERROR(Flights_2026_09_3033343536373456[nfl],-1)&lt;=IF(AH408=450,450,AH408+9)))</f>
        <v>0</v>
      </c>
    </row>
    <row r="409" spans="1:35" x14ac:dyDescent="0.2">
      <c r="AF409" s="2">
        <v>0.70833333333333337</v>
      </c>
      <c r="AG409" t="s">
        <v>743</v>
      </c>
      <c r="AH409" s="17">
        <v>370</v>
      </c>
      <c r="AI409" s="17" cm="1">
        <f t="array" ref="AI409">SUMPRODUCT(--(IFERROR(HOUR(Flights_2026_09_3033343536373456[entry_hour]),-1)=HOUR(AF409)),--(IFERROR(Flights_2026_09_3033343536373456[entry_sector],"")=AG409),--(IFERROR(Flights_2026_09_3033343536373456[nfl],-1)&gt;=AH409),--(IFERROR(Flights_2026_09_3033343536373456[nfl],-1)&lt;=IF(AH409=450,450,AH409+9)))</f>
        <v>0</v>
      </c>
    </row>
    <row r="410" spans="1:35" x14ac:dyDescent="0.2">
      <c r="AF410" s="2">
        <v>0.70833333333333337</v>
      </c>
      <c r="AG410" t="s">
        <v>743</v>
      </c>
      <c r="AH410" s="17">
        <v>380</v>
      </c>
      <c r="AI410" s="17" cm="1">
        <f t="array" ref="AI410">SUMPRODUCT(--(IFERROR(HOUR(Flights_2026_09_3033343536373456[entry_hour]),-1)=HOUR(AF410)),--(IFERROR(Flights_2026_09_3033343536373456[entry_sector],"")=AG410),--(IFERROR(Flights_2026_09_3033343536373456[nfl],-1)&gt;=AH410),--(IFERROR(Flights_2026_09_3033343536373456[nfl],-1)&lt;=IF(AH410=450,450,AH410+9)))</f>
        <v>0</v>
      </c>
    </row>
    <row r="411" spans="1:35" ht="19" x14ac:dyDescent="0.25">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3033343536373456[entry_hour]),-1)=HOUR(AF411)),--(IFERROR(Flights_2026_09_3033343536373456[entry_sector],"")=AG411),--(IFERROR(Flights_2026_09_3033343536373456[nfl],-1)&gt;=AH411),--(IFERROR(Flights_2026_09_3033343536373456[nfl],-1)&lt;=IF(AH411=450,450,AH411+9)))</f>
        <v>0</v>
      </c>
    </row>
    <row r="412" spans="1:35" x14ac:dyDescent="0.2">
      <c r="A412" s="38"/>
      <c r="B412" s="38"/>
      <c r="C412" s="38"/>
      <c r="D412" s="38"/>
      <c r="E412" s="38"/>
      <c r="F412" s="38"/>
      <c r="G412" s="38"/>
      <c r="H412" s="38"/>
      <c r="I412" s="38"/>
      <c r="J412" s="38"/>
      <c r="AF412" s="2">
        <v>0.70833333333333337</v>
      </c>
      <c r="AG412" t="s">
        <v>743</v>
      </c>
      <c r="AH412" s="17">
        <v>400</v>
      </c>
      <c r="AI412" s="17" cm="1">
        <f t="array" ref="AI412">SUMPRODUCT(--(IFERROR(HOUR(Flights_2026_09_3033343536373456[entry_hour]),-1)=HOUR(AF412)),--(IFERROR(Flights_2026_09_3033343536373456[entry_sector],"")=AG412),--(IFERROR(Flights_2026_09_3033343536373456[nfl],-1)&gt;=AH412),--(IFERROR(Flights_2026_09_3033343536373456[nfl],-1)&lt;=IF(AH412=450,450,AH412+9)))</f>
        <v>0</v>
      </c>
    </row>
    <row r="413" spans="1:35" x14ac:dyDescent="0.2">
      <c r="AF413" s="2">
        <v>0.70833333333333337</v>
      </c>
      <c r="AG413" t="s">
        <v>743</v>
      </c>
      <c r="AH413" s="17">
        <v>410</v>
      </c>
      <c r="AI413" s="17" cm="1">
        <f t="array" ref="AI413">SUMPRODUCT(--(IFERROR(HOUR(Flights_2026_09_3033343536373456[entry_hour]),-1)=HOUR(AF413)),--(IFERROR(Flights_2026_09_3033343536373456[entry_sector],"")=AG413),--(IFERROR(Flights_2026_09_3033343536373456[nfl],-1)&gt;=AH413),--(IFERROR(Flights_2026_09_3033343536373456[nfl],-1)&lt;=IF(AH413=450,450,AH413+9)))</f>
        <v>0</v>
      </c>
    </row>
    <row r="414" spans="1:35" x14ac:dyDescent="0.2">
      <c r="A414" s="3"/>
      <c r="B414" s="3"/>
      <c r="C414" s="3"/>
      <c r="D414" s="3"/>
      <c r="E414" s="3"/>
      <c r="AF414" s="2">
        <v>0.70833333333333337</v>
      </c>
      <c r="AG414" t="s">
        <v>743</v>
      </c>
      <c r="AH414" s="17">
        <v>420</v>
      </c>
      <c r="AI414" s="17" cm="1">
        <f t="array" ref="AI414">SUMPRODUCT(--(IFERROR(HOUR(Flights_2026_09_3033343536373456[entry_hour]),-1)=HOUR(AF414)),--(IFERROR(Flights_2026_09_3033343536373456[entry_sector],"")=AG414),--(IFERROR(Flights_2026_09_3033343536373456[nfl],-1)&gt;=AH414),--(IFERROR(Flights_2026_09_3033343536373456[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3033343536373456[entry_hour]),-1)=HOUR(AF415)),--(IFERROR(Flights_2026_09_3033343536373456[entry_sector],"")=AG415),--(IFERROR(Flights_2026_09_3033343536373456[nfl],-1)&gt;=AH415),--(IFERROR(Flights_2026_09_3033343536373456[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3033343536373456[entry_hour]),-1)=HOUR(AF416)),--(IFERROR(Flights_2026_09_3033343536373456[entry_sector],"")=AG416),--(IFERROR(Flights_2026_09_3033343536373456[nfl],-1)&gt;=AH416),--(IFERROR(Flights_2026_09_3033343536373456[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3033343536373456[entry_hour]),-1)=HOUR(AF417)),--(IFERROR(Flights_2026_09_3033343536373456[entry_sector],"")=AG417),--(IFERROR(Flights_2026_09_3033343536373456[nfl],-1)&gt;=AH417),--(IFERROR(Flights_2026_09_3033343536373456[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3033343536373456[entry_hour]),-1)=HOUR(AF418)),--(IFERROR(Flights_2026_09_3033343536373456[entry_sector],"")=AG418),--(IFERROR(Flights_2026_09_3033343536373456[nfl],-1)&gt;=AH418),--(IFERROR(Flights_2026_09_3033343536373456[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3033343536373456[entry_hour]),-1)=HOUR(AF419)),--(IFERROR(Flights_2026_09_3033343536373456[entry_sector],"")=AG419),--(IFERROR(Flights_2026_09_3033343536373456[nfl],-1)&gt;=AH419),--(IFERROR(Flights_2026_09_3033343536373456[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3033343536373456[entry_hour]),-1)=HOUR(AF420)),--(IFERROR(Flights_2026_09_3033343536373456[entry_sector],"")=AG420),--(IFERROR(Flights_2026_09_3033343536373456[nfl],-1)&gt;=AH420),--(IFERROR(Flights_2026_09_3033343536373456[nfl],-1)&lt;=IF(AH420=450,450,AH420+9)))</f>
        <v>9</v>
      </c>
    </row>
    <row r="421" spans="1:35" x14ac:dyDescent="0.2">
      <c r="A421" s="18"/>
      <c r="B421" s="27"/>
      <c r="C421" s="27"/>
      <c r="D421" s="26"/>
      <c r="E421" s="26"/>
      <c r="AF421" s="2">
        <v>0.70833333333333337</v>
      </c>
      <c r="AG421" t="s">
        <v>744</v>
      </c>
      <c r="AH421" s="17">
        <v>230</v>
      </c>
      <c r="AI421" s="17" cm="1">
        <f t="array" ref="AI421">SUMPRODUCT(--(IFERROR(HOUR(Flights_2026_09_3033343536373456[entry_hour]),-1)=HOUR(AF421)),--(IFERROR(Flights_2026_09_3033343536373456[entry_sector],"")=AG421),--(IFERROR(Flights_2026_09_3033343536373456[nfl],-1)&gt;=AH421),--(IFERROR(Flights_2026_09_3033343536373456[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3033343536373456[entry_hour]),-1)=HOUR(AF422)),--(IFERROR(Flights_2026_09_3033343536373456[entry_sector],"")=AG422),--(IFERROR(Flights_2026_09_3033343536373456[nfl],-1)&gt;=AH422),--(IFERROR(Flights_2026_09_3033343536373456[nfl],-1)&lt;=IF(AH422=450,450,AH422+9)))</f>
        <v>0</v>
      </c>
    </row>
    <row r="423" spans="1:35" x14ac:dyDescent="0.2">
      <c r="A423" s="18"/>
      <c r="B423" s="27"/>
      <c r="C423" s="27"/>
      <c r="D423" s="26"/>
      <c r="E423" s="26"/>
      <c r="AF423" s="2">
        <v>0.70833333333333337</v>
      </c>
      <c r="AG423" t="s">
        <v>744</v>
      </c>
      <c r="AH423" s="17">
        <v>250</v>
      </c>
      <c r="AI423" s="17" cm="1">
        <f t="array" ref="AI423">SUMPRODUCT(--(IFERROR(HOUR(Flights_2026_09_3033343536373456[entry_hour]),-1)=HOUR(AF423)),--(IFERROR(Flights_2026_09_3033343536373456[entry_sector],"")=AG423),--(IFERROR(Flights_2026_09_3033343536373456[nfl],-1)&gt;=AH423),--(IFERROR(Flights_2026_09_3033343536373456[nfl],-1)&lt;=IF(AH423=450,450,AH423+9)))</f>
        <v>0</v>
      </c>
    </row>
    <row r="424" spans="1:35" x14ac:dyDescent="0.2">
      <c r="AF424" s="2">
        <v>0.70833333333333337</v>
      </c>
      <c r="AG424" t="s">
        <v>744</v>
      </c>
      <c r="AH424" s="17">
        <v>260</v>
      </c>
      <c r="AI424" s="17" cm="1">
        <f t="array" ref="AI424">SUMPRODUCT(--(IFERROR(HOUR(Flights_2026_09_3033343536373456[entry_hour]),-1)=HOUR(AF424)),--(IFERROR(Flights_2026_09_3033343536373456[entry_sector],"")=AG424),--(IFERROR(Flights_2026_09_3033343536373456[nfl],-1)&gt;=AH424),--(IFERROR(Flights_2026_09_3033343536373456[nfl],-1)&lt;=IF(AH424=450,450,AH424+9)))</f>
        <v>0</v>
      </c>
    </row>
    <row r="425" spans="1:35" x14ac:dyDescent="0.2">
      <c r="AF425" s="2">
        <v>0.70833333333333337</v>
      </c>
      <c r="AG425" t="s">
        <v>744</v>
      </c>
      <c r="AH425" s="17">
        <v>270</v>
      </c>
      <c r="AI425" s="17" cm="1">
        <f t="array" ref="AI425">SUMPRODUCT(--(IFERROR(HOUR(Flights_2026_09_3033343536373456[entry_hour]),-1)=HOUR(AF425)),--(IFERROR(Flights_2026_09_3033343536373456[entry_sector],"")=AG425),--(IFERROR(Flights_2026_09_3033343536373456[nfl],-1)&gt;=AH425),--(IFERROR(Flights_2026_09_3033343536373456[nfl],-1)&lt;=IF(AH425=450,450,AH425+9)))</f>
        <v>0</v>
      </c>
    </row>
    <row r="426" spans="1:35" x14ac:dyDescent="0.2">
      <c r="AF426" s="2">
        <v>0.70833333333333337</v>
      </c>
      <c r="AG426" t="s">
        <v>744</v>
      </c>
      <c r="AH426" s="17">
        <v>280</v>
      </c>
      <c r="AI426" s="17" cm="1">
        <f t="array" ref="AI426">SUMPRODUCT(--(IFERROR(HOUR(Flights_2026_09_3033343536373456[entry_hour]),-1)=HOUR(AF426)),--(IFERROR(Flights_2026_09_3033343536373456[entry_sector],"")=AG426),--(IFERROR(Flights_2026_09_3033343536373456[nfl],-1)&gt;=AH426),--(IFERROR(Flights_2026_09_3033343536373456[nfl],-1)&lt;=IF(AH426=450,450,AH426+9)))</f>
        <v>0</v>
      </c>
    </row>
    <row r="427" spans="1:35" x14ac:dyDescent="0.2">
      <c r="AF427" s="2">
        <v>0.70833333333333337</v>
      </c>
      <c r="AG427" t="s">
        <v>744</v>
      </c>
      <c r="AH427" s="17">
        <v>290</v>
      </c>
      <c r="AI427" s="17" cm="1">
        <f t="array" ref="AI427">SUMPRODUCT(--(IFERROR(HOUR(Flights_2026_09_3033343536373456[entry_hour]),-1)=HOUR(AF427)),--(IFERROR(Flights_2026_09_3033343536373456[entry_sector],"")=AG427),--(IFERROR(Flights_2026_09_3033343536373456[nfl],-1)&gt;=AH427),--(IFERROR(Flights_2026_09_3033343536373456[nfl],-1)&lt;=IF(AH427=450,450,AH427+9)))</f>
        <v>0</v>
      </c>
    </row>
    <row r="428" spans="1:35" x14ac:dyDescent="0.2">
      <c r="AF428" s="2">
        <v>0.70833333333333337</v>
      </c>
      <c r="AG428" t="s">
        <v>744</v>
      </c>
      <c r="AH428" s="17">
        <v>300</v>
      </c>
      <c r="AI428" s="17" cm="1">
        <f t="array" ref="AI428">SUMPRODUCT(--(IFERROR(HOUR(Flights_2026_09_3033343536373456[entry_hour]),-1)=HOUR(AF428)),--(IFERROR(Flights_2026_09_3033343536373456[entry_sector],"")=AG428),--(IFERROR(Flights_2026_09_3033343536373456[nfl],-1)&gt;=AH428),--(IFERROR(Flights_2026_09_3033343536373456[nfl],-1)&lt;=IF(AH428=450,450,AH428+9)))</f>
        <v>0</v>
      </c>
    </row>
    <row r="429" spans="1:35" x14ac:dyDescent="0.2">
      <c r="AF429" s="2">
        <v>0.70833333333333337</v>
      </c>
      <c r="AG429" t="s">
        <v>744</v>
      </c>
      <c r="AH429" s="17">
        <v>310</v>
      </c>
      <c r="AI429" s="17" cm="1">
        <f t="array" ref="AI429">SUMPRODUCT(--(IFERROR(HOUR(Flights_2026_09_3033343536373456[entry_hour]),-1)=HOUR(AF429)),--(IFERROR(Flights_2026_09_3033343536373456[entry_sector],"")=AG429),--(IFERROR(Flights_2026_09_3033343536373456[nfl],-1)&gt;=AH429),--(IFERROR(Flights_2026_09_3033343536373456[nfl],-1)&lt;=IF(AH429=450,450,AH429+9)))</f>
        <v>0</v>
      </c>
    </row>
    <row r="430" spans="1:35" x14ac:dyDescent="0.2">
      <c r="AF430" s="2">
        <v>0.70833333333333337</v>
      </c>
      <c r="AG430" t="s">
        <v>744</v>
      </c>
      <c r="AH430" s="17">
        <v>320</v>
      </c>
      <c r="AI430" s="17" cm="1">
        <f t="array" ref="AI430">SUMPRODUCT(--(IFERROR(HOUR(Flights_2026_09_3033343536373456[entry_hour]),-1)=HOUR(AF430)),--(IFERROR(Flights_2026_09_3033343536373456[entry_sector],"")=AG430),--(IFERROR(Flights_2026_09_3033343536373456[nfl],-1)&gt;=AH430),--(IFERROR(Flights_2026_09_3033343536373456[nfl],-1)&lt;=IF(AH430=450,450,AH430+9)))</f>
        <v>0</v>
      </c>
    </row>
    <row r="431" spans="1:35" x14ac:dyDescent="0.2">
      <c r="AF431" s="2">
        <v>0.70833333333333337</v>
      </c>
      <c r="AG431" t="s">
        <v>744</v>
      </c>
      <c r="AH431" s="17">
        <v>330</v>
      </c>
      <c r="AI431" s="17" cm="1">
        <f t="array" ref="AI431">SUMPRODUCT(--(IFERROR(HOUR(Flights_2026_09_3033343536373456[entry_hour]),-1)=HOUR(AF431)),--(IFERROR(Flights_2026_09_3033343536373456[entry_sector],"")=AG431),--(IFERROR(Flights_2026_09_3033343536373456[nfl],-1)&gt;=AH431),--(IFERROR(Flights_2026_09_3033343536373456[nfl],-1)&lt;=IF(AH431=450,450,AH431+9)))</f>
        <v>0</v>
      </c>
    </row>
    <row r="432" spans="1:35" x14ac:dyDescent="0.2">
      <c r="AF432" s="2">
        <v>0.70833333333333337</v>
      </c>
      <c r="AG432" t="s">
        <v>744</v>
      </c>
      <c r="AH432" s="17">
        <v>340</v>
      </c>
      <c r="AI432" s="17" cm="1">
        <f t="array" ref="AI432">SUMPRODUCT(--(IFERROR(HOUR(Flights_2026_09_3033343536373456[entry_hour]),-1)=HOUR(AF432)),--(IFERROR(Flights_2026_09_3033343536373456[entry_sector],"")=AG432),--(IFERROR(Flights_2026_09_3033343536373456[nfl],-1)&gt;=AH432),--(IFERROR(Flights_2026_09_3033343536373456[nfl],-1)&lt;=IF(AH432=450,450,AH432+9)))</f>
        <v>0</v>
      </c>
    </row>
    <row r="433" spans="32:35" x14ac:dyDescent="0.2">
      <c r="AF433" s="2">
        <v>0.70833333333333337</v>
      </c>
      <c r="AG433" t="s">
        <v>744</v>
      </c>
      <c r="AH433" s="17">
        <v>350</v>
      </c>
      <c r="AI433" s="17" cm="1">
        <f t="array" ref="AI433">SUMPRODUCT(--(IFERROR(HOUR(Flights_2026_09_3033343536373456[entry_hour]),-1)=HOUR(AF433)),--(IFERROR(Flights_2026_09_3033343536373456[entry_sector],"")=AG433),--(IFERROR(Flights_2026_09_3033343536373456[nfl],-1)&gt;=AH433),--(IFERROR(Flights_2026_09_3033343536373456[nfl],-1)&lt;=IF(AH433=450,450,AH433+9)))</f>
        <v>0</v>
      </c>
    </row>
    <row r="434" spans="32:35" x14ac:dyDescent="0.2">
      <c r="AF434" s="2">
        <v>0.70833333333333337</v>
      </c>
      <c r="AG434" t="s">
        <v>744</v>
      </c>
      <c r="AH434" s="17">
        <v>360</v>
      </c>
      <c r="AI434" s="17" cm="1">
        <f t="array" ref="AI434">SUMPRODUCT(--(IFERROR(HOUR(Flights_2026_09_3033343536373456[entry_hour]),-1)=HOUR(AF434)),--(IFERROR(Flights_2026_09_3033343536373456[entry_sector],"")=AG434),--(IFERROR(Flights_2026_09_3033343536373456[nfl],-1)&gt;=AH434),--(IFERROR(Flights_2026_09_3033343536373456[nfl],-1)&lt;=IF(AH434=450,450,AH434+9)))</f>
        <v>0</v>
      </c>
    </row>
    <row r="435" spans="32:35" x14ac:dyDescent="0.2">
      <c r="AF435" s="2">
        <v>0.70833333333333337</v>
      </c>
      <c r="AG435" t="s">
        <v>744</v>
      </c>
      <c r="AH435" s="17">
        <v>370</v>
      </c>
      <c r="AI435" s="17" cm="1">
        <f t="array" ref="AI435">SUMPRODUCT(--(IFERROR(HOUR(Flights_2026_09_3033343536373456[entry_hour]),-1)=HOUR(AF435)),--(IFERROR(Flights_2026_09_3033343536373456[entry_sector],"")=AG435),--(IFERROR(Flights_2026_09_3033343536373456[nfl],-1)&gt;=AH435),--(IFERROR(Flights_2026_09_3033343536373456[nfl],-1)&lt;=IF(AH435=450,450,AH435+9)))</f>
        <v>0</v>
      </c>
    </row>
    <row r="436" spans="32:35" x14ac:dyDescent="0.2">
      <c r="AF436" s="2">
        <v>0.70833333333333337</v>
      </c>
      <c r="AG436" t="s">
        <v>744</v>
      </c>
      <c r="AH436" s="17">
        <v>380</v>
      </c>
      <c r="AI436" s="17" cm="1">
        <f t="array" ref="AI436">SUMPRODUCT(--(IFERROR(HOUR(Flights_2026_09_3033343536373456[entry_hour]),-1)=HOUR(AF436)),--(IFERROR(Flights_2026_09_3033343536373456[entry_sector],"")=AG436),--(IFERROR(Flights_2026_09_3033343536373456[nfl],-1)&gt;=AH436),--(IFERROR(Flights_2026_09_3033343536373456[nfl],-1)&lt;=IF(AH436=450,450,AH436+9)))</f>
        <v>0</v>
      </c>
    </row>
    <row r="437" spans="32:35" x14ac:dyDescent="0.2">
      <c r="AF437" s="2">
        <v>0.70833333333333337</v>
      </c>
      <c r="AG437" t="s">
        <v>744</v>
      </c>
      <c r="AH437" s="17">
        <v>390</v>
      </c>
      <c r="AI437" s="17" cm="1">
        <f t="array" ref="AI437">SUMPRODUCT(--(IFERROR(HOUR(Flights_2026_09_3033343536373456[entry_hour]),-1)=HOUR(AF437)),--(IFERROR(Flights_2026_09_3033343536373456[entry_sector],"")=AG437),--(IFERROR(Flights_2026_09_3033343536373456[nfl],-1)&gt;=AH437),--(IFERROR(Flights_2026_09_3033343536373456[nfl],-1)&lt;=IF(AH437=450,450,AH437+9)))</f>
        <v>0</v>
      </c>
    </row>
    <row r="438" spans="32:35" x14ac:dyDescent="0.2">
      <c r="AF438" s="2">
        <v>0.70833333333333337</v>
      </c>
      <c r="AG438" t="s">
        <v>744</v>
      </c>
      <c r="AH438" s="17">
        <v>400</v>
      </c>
      <c r="AI438" s="17" cm="1">
        <f t="array" ref="AI438">SUMPRODUCT(--(IFERROR(HOUR(Flights_2026_09_3033343536373456[entry_hour]),-1)=HOUR(AF438)),--(IFERROR(Flights_2026_09_3033343536373456[entry_sector],"")=AG438),--(IFERROR(Flights_2026_09_3033343536373456[nfl],-1)&gt;=AH438),--(IFERROR(Flights_2026_09_3033343536373456[nfl],-1)&lt;=IF(AH438=450,450,AH438+9)))</f>
        <v>0</v>
      </c>
    </row>
    <row r="439" spans="32:35" x14ac:dyDescent="0.2">
      <c r="AF439" s="2">
        <v>0.70833333333333337</v>
      </c>
      <c r="AG439" t="s">
        <v>744</v>
      </c>
      <c r="AH439" s="17">
        <v>410</v>
      </c>
      <c r="AI439" s="17" cm="1">
        <f t="array" ref="AI439">SUMPRODUCT(--(IFERROR(HOUR(Flights_2026_09_3033343536373456[entry_hour]),-1)=HOUR(AF439)),--(IFERROR(Flights_2026_09_3033343536373456[entry_sector],"")=AG439),--(IFERROR(Flights_2026_09_3033343536373456[nfl],-1)&gt;=AH439),--(IFERROR(Flights_2026_09_3033343536373456[nfl],-1)&lt;=IF(AH439=450,450,AH439+9)))</f>
        <v>0</v>
      </c>
    </row>
    <row r="440" spans="32:35" x14ac:dyDescent="0.2">
      <c r="AF440" s="2">
        <v>0.70833333333333337</v>
      </c>
      <c r="AG440" t="s">
        <v>744</v>
      </c>
      <c r="AH440" s="17">
        <v>420</v>
      </c>
      <c r="AI440" s="17" cm="1">
        <f t="array" ref="AI440">SUMPRODUCT(--(IFERROR(HOUR(Flights_2026_09_3033343536373456[entry_hour]),-1)=HOUR(AF440)),--(IFERROR(Flights_2026_09_3033343536373456[entry_sector],"")=AG440),--(IFERROR(Flights_2026_09_3033343536373456[nfl],-1)&gt;=AH440),--(IFERROR(Flights_2026_09_3033343536373456[nfl],-1)&lt;=IF(AH440=450,450,AH440+9)))</f>
        <v>0</v>
      </c>
    </row>
    <row r="441" spans="32:35" x14ac:dyDescent="0.2">
      <c r="AF441" s="2">
        <v>0.70833333333333337</v>
      </c>
      <c r="AG441" t="s">
        <v>744</v>
      </c>
      <c r="AH441" s="17">
        <v>430</v>
      </c>
      <c r="AI441" s="17" cm="1">
        <f t="array" ref="AI441">SUMPRODUCT(--(IFERROR(HOUR(Flights_2026_09_3033343536373456[entry_hour]),-1)=HOUR(AF441)),--(IFERROR(Flights_2026_09_3033343536373456[entry_sector],"")=AG441),--(IFERROR(Flights_2026_09_3033343536373456[nfl],-1)&gt;=AH441),--(IFERROR(Flights_2026_09_3033343536373456[nfl],-1)&lt;=IF(AH441=450,450,AH441+9)))</f>
        <v>0</v>
      </c>
    </row>
    <row r="442" spans="32:35" x14ac:dyDescent="0.2">
      <c r="AF442" s="2">
        <v>0.70833333333333337</v>
      </c>
      <c r="AG442" t="s">
        <v>744</v>
      </c>
      <c r="AH442" s="17">
        <v>440</v>
      </c>
      <c r="AI442" s="17" cm="1">
        <f t="array" ref="AI442">SUMPRODUCT(--(IFERROR(HOUR(Flights_2026_09_3033343536373456[entry_hour]),-1)=HOUR(AF442)),--(IFERROR(Flights_2026_09_3033343536373456[entry_sector],"")=AG442),--(IFERROR(Flights_2026_09_3033343536373456[nfl],-1)&gt;=AH442),--(IFERROR(Flights_2026_09_3033343536373456[nfl],-1)&lt;=IF(AH442=450,450,AH442+9)))</f>
        <v>0</v>
      </c>
    </row>
    <row r="443" spans="32:35" x14ac:dyDescent="0.2">
      <c r="AF443" s="2">
        <v>0.70833333333333337</v>
      </c>
      <c r="AG443" t="s">
        <v>744</v>
      </c>
      <c r="AH443" s="17">
        <v>450</v>
      </c>
      <c r="AI443" s="17" cm="1">
        <f t="array" ref="AI443">SUMPRODUCT(--(IFERROR(HOUR(Flights_2026_09_3033343536373456[entry_hour]),-1)=HOUR(AF443)),--(IFERROR(Flights_2026_09_3033343536373456[entry_sector],"")=AG443),--(IFERROR(Flights_2026_09_3033343536373456[nfl],-1)&gt;=AH443),--(IFERROR(Flights_2026_09_3033343536373456[nfl],-1)&lt;=IF(AH443=450,450,AH443+9)))</f>
        <v>0</v>
      </c>
    </row>
    <row r="444" spans="32:35" x14ac:dyDescent="0.2">
      <c r="AF444" s="2">
        <v>0.70833333333333337</v>
      </c>
      <c r="AG444" t="s">
        <v>745</v>
      </c>
      <c r="AH444" s="17">
        <v>200</v>
      </c>
      <c r="AI444" s="17" cm="1">
        <f t="array" ref="AI444">SUMPRODUCT(--(IFERROR(HOUR(Flights_2026_09_3033343536373456[entry_hour]),-1)=HOUR(AF444)),--(IFERROR(Flights_2026_09_3033343536373456[entry_sector],"")=AG444),--(IFERROR(Flights_2026_09_3033343536373456[nfl],-1)&gt;=AH444),--(IFERROR(Flights_2026_09_3033343536373456[nfl],-1)&lt;=IF(AH444=450,450,AH444+9)))</f>
        <v>0</v>
      </c>
    </row>
    <row r="445" spans="32:35" x14ac:dyDescent="0.2">
      <c r="AF445" s="2">
        <v>0.70833333333333337</v>
      </c>
      <c r="AG445" t="s">
        <v>745</v>
      </c>
      <c r="AH445" s="17">
        <v>210</v>
      </c>
      <c r="AI445" s="17" cm="1">
        <f t="array" ref="AI445">SUMPRODUCT(--(IFERROR(HOUR(Flights_2026_09_3033343536373456[entry_hour]),-1)=HOUR(AF445)),--(IFERROR(Flights_2026_09_3033343536373456[entry_sector],"")=AG445),--(IFERROR(Flights_2026_09_3033343536373456[nfl],-1)&gt;=AH445),--(IFERROR(Flights_2026_09_3033343536373456[nfl],-1)&lt;=IF(AH445=450,450,AH445+9)))</f>
        <v>0</v>
      </c>
    </row>
    <row r="446" spans="32:35" x14ac:dyDescent="0.2">
      <c r="AF446" s="2">
        <v>0.70833333333333337</v>
      </c>
      <c r="AG446" t="s">
        <v>745</v>
      </c>
      <c r="AH446" s="17">
        <v>220</v>
      </c>
      <c r="AI446" s="17" cm="1">
        <f t="array" ref="AI446">SUMPRODUCT(--(IFERROR(HOUR(Flights_2026_09_3033343536373456[entry_hour]),-1)=HOUR(AF446)),--(IFERROR(Flights_2026_09_3033343536373456[entry_sector],"")=AG446),--(IFERROR(Flights_2026_09_3033343536373456[nfl],-1)&gt;=AH446),--(IFERROR(Flights_2026_09_3033343536373456[nfl],-1)&lt;=IF(AH446=450,450,AH446+9)))</f>
        <v>1</v>
      </c>
    </row>
    <row r="447" spans="32:35" x14ac:dyDescent="0.2">
      <c r="AF447" s="2">
        <v>0.70833333333333337</v>
      </c>
      <c r="AG447" t="s">
        <v>745</v>
      </c>
      <c r="AH447" s="17">
        <v>230</v>
      </c>
      <c r="AI447" s="17" cm="1">
        <f t="array" ref="AI447">SUMPRODUCT(--(IFERROR(HOUR(Flights_2026_09_3033343536373456[entry_hour]),-1)=HOUR(AF447)),--(IFERROR(Flights_2026_09_3033343536373456[entry_sector],"")=AG447),--(IFERROR(Flights_2026_09_3033343536373456[nfl],-1)&gt;=AH447),--(IFERROR(Flights_2026_09_3033343536373456[nfl],-1)&lt;=IF(AH447=450,450,AH447+9)))</f>
        <v>0</v>
      </c>
    </row>
    <row r="448" spans="32:35" x14ac:dyDescent="0.2">
      <c r="AF448" s="2">
        <v>0.70833333333333337</v>
      </c>
      <c r="AG448" t="s">
        <v>745</v>
      </c>
      <c r="AH448" s="17">
        <v>240</v>
      </c>
      <c r="AI448" s="17" cm="1">
        <f t="array" ref="AI448">SUMPRODUCT(--(IFERROR(HOUR(Flights_2026_09_3033343536373456[entry_hour]),-1)=HOUR(AF448)),--(IFERROR(Flights_2026_09_3033343536373456[entry_sector],"")=AG448),--(IFERROR(Flights_2026_09_3033343536373456[nfl],-1)&gt;=AH448),--(IFERROR(Flights_2026_09_3033343536373456[nfl],-1)&lt;=IF(AH448=450,450,AH448+9)))</f>
        <v>0</v>
      </c>
    </row>
    <row r="449" spans="32:35" x14ac:dyDescent="0.2">
      <c r="AF449" s="2">
        <v>0.70833333333333337</v>
      </c>
      <c r="AG449" t="s">
        <v>745</v>
      </c>
      <c r="AH449" s="17">
        <v>250</v>
      </c>
      <c r="AI449" s="17" cm="1">
        <f t="array" ref="AI449">SUMPRODUCT(--(IFERROR(HOUR(Flights_2026_09_3033343536373456[entry_hour]),-1)=HOUR(AF449)),--(IFERROR(Flights_2026_09_3033343536373456[entry_sector],"")=AG449),--(IFERROR(Flights_2026_09_3033343536373456[nfl],-1)&gt;=AH449),--(IFERROR(Flights_2026_09_3033343536373456[nfl],-1)&lt;=IF(AH449=450,450,AH449+9)))</f>
        <v>0</v>
      </c>
    </row>
    <row r="450" spans="32:35" x14ac:dyDescent="0.2">
      <c r="AF450" s="2">
        <v>0.70833333333333337</v>
      </c>
      <c r="AG450" t="s">
        <v>745</v>
      </c>
      <c r="AH450" s="17">
        <v>260</v>
      </c>
      <c r="AI450" s="17" cm="1">
        <f t="array" ref="AI450">SUMPRODUCT(--(IFERROR(HOUR(Flights_2026_09_3033343536373456[entry_hour]),-1)=HOUR(AF450)),--(IFERROR(Flights_2026_09_3033343536373456[entry_sector],"")=AG450),--(IFERROR(Flights_2026_09_3033343536373456[nfl],-1)&gt;=AH450),--(IFERROR(Flights_2026_09_3033343536373456[nfl],-1)&lt;=IF(AH450=450,450,AH450+9)))</f>
        <v>0</v>
      </c>
    </row>
    <row r="451" spans="32:35" x14ac:dyDescent="0.2">
      <c r="AF451" s="2">
        <v>0.70833333333333337</v>
      </c>
      <c r="AG451" t="s">
        <v>745</v>
      </c>
      <c r="AH451" s="17">
        <v>270</v>
      </c>
      <c r="AI451" s="17" cm="1">
        <f t="array" ref="AI451">SUMPRODUCT(--(IFERROR(HOUR(Flights_2026_09_3033343536373456[entry_hour]),-1)=HOUR(AF451)),--(IFERROR(Flights_2026_09_3033343536373456[entry_sector],"")=AG451),--(IFERROR(Flights_2026_09_3033343536373456[nfl],-1)&gt;=AH451),--(IFERROR(Flights_2026_09_3033343536373456[nfl],-1)&lt;=IF(AH451=450,450,AH451+9)))</f>
        <v>0</v>
      </c>
    </row>
    <row r="452" spans="32:35" x14ac:dyDescent="0.2">
      <c r="AF452" s="2">
        <v>0.70833333333333337</v>
      </c>
      <c r="AG452" t="s">
        <v>745</v>
      </c>
      <c r="AH452" s="17">
        <v>280</v>
      </c>
      <c r="AI452" s="17" cm="1">
        <f t="array" ref="AI452">SUMPRODUCT(--(IFERROR(HOUR(Flights_2026_09_3033343536373456[entry_hour]),-1)=HOUR(AF452)),--(IFERROR(Flights_2026_09_3033343536373456[entry_sector],"")=AG452),--(IFERROR(Flights_2026_09_3033343536373456[nfl],-1)&gt;=AH452),--(IFERROR(Flights_2026_09_3033343536373456[nfl],-1)&lt;=IF(AH452=450,450,AH452+9)))</f>
        <v>0</v>
      </c>
    </row>
    <row r="453" spans="32:35" x14ac:dyDescent="0.2">
      <c r="AF453" s="2">
        <v>0.70833333333333337</v>
      </c>
      <c r="AG453" t="s">
        <v>745</v>
      </c>
      <c r="AH453" s="17">
        <v>290</v>
      </c>
      <c r="AI453" s="17" cm="1">
        <f t="array" ref="AI453">SUMPRODUCT(--(IFERROR(HOUR(Flights_2026_09_3033343536373456[entry_hour]),-1)=HOUR(AF453)),--(IFERROR(Flights_2026_09_3033343536373456[entry_sector],"")=AG453),--(IFERROR(Flights_2026_09_3033343536373456[nfl],-1)&gt;=AH453),--(IFERROR(Flights_2026_09_3033343536373456[nfl],-1)&lt;=IF(AH453=450,450,AH453+9)))</f>
        <v>0</v>
      </c>
    </row>
    <row r="454" spans="32:35" x14ac:dyDescent="0.2">
      <c r="AF454" s="2">
        <v>0.70833333333333337</v>
      </c>
      <c r="AG454" t="s">
        <v>745</v>
      </c>
      <c r="AH454" s="17">
        <v>300</v>
      </c>
      <c r="AI454" s="17" cm="1">
        <f t="array" ref="AI454">SUMPRODUCT(--(IFERROR(HOUR(Flights_2026_09_3033343536373456[entry_hour]),-1)=HOUR(AF454)),--(IFERROR(Flights_2026_09_3033343536373456[entry_sector],"")=AG454),--(IFERROR(Flights_2026_09_3033343536373456[nfl],-1)&gt;=AH454),--(IFERROR(Flights_2026_09_3033343536373456[nfl],-1)&lt;=IF(AH454=450,450,AH454+9)))</f>
        <v>0</v>
      </c>
    </row>
    <row r="455" spans="32:35" x14ac:dyDescent="0.2">
      <c r="AF455" s="2">
        <v>0.70833333333333337</v>
      </c>
      <c r="AG455" t="s">
        <v>745</v>
      </c>
      <c r="AH455" s="17">
        <v>310</v>
      </c>
      <c r="AI455" s="17" cm="1">
        <f t="array" ref="AI455">SUMPRODUCT(--(IFERROR(HOUR(Flights_2026_09_3033343536373456[entry_hour]),-1)=HOUR(AF455)),--(IFERROR(Flights_2026_09_3033343536373456[entry_sector],"")=AG455),--(IFERROR(Flights_2026_09_3033343536373456[nfl],-1)&gt;=AH455),--(IFERROR(Flights_2026_09_3033343536373456[nfl],-1)&lt;=IF(AH455=450,450,AH455+9)))</f>
        <v>0</v>
      </c>
    </row>
    <row r="456" spans="32:35" x14ac:dyDescent="0.2">
      <c r="AF456" s="2">
        <v>0.70833333333333337</v>
      </c>
      <c r="AG456" t="s">
        <v>745</v>
      </c>
      <c r="AH456" s="17">
        <v>320</v>
      </c>
      <c r="AI456" s="17" cm="1">
        <f t="array" ref="AI456">SUMPRODUCT(--(IFERROR(HOUR(Flights_2026_09_3033343536373456[entry_hour]),-1)=HOUR(AF456)),--(IFERROR(Flights_2026_09_3033343536373456[entry_sector],"")=AG456),--(IFERROR(Flights_2026_09_3033343536373456[nfl],-1)&gt;=AH456),--(IFERROR(Flights_2026_09_3033343536373456[nfl],-1)&lt;=IF(AH456=450,450,AH456+9)))</f>
        <v>0</v>
      </c>
    </row>
    <row r="457" spans="32:35" x14ac:dyDescent="0.2">
      <c r="AF457" s="2">
        <v>0.70833333333333337</v>
      </c>
      <c r="AG457" t="s">
        <v>745</v>
      </c>
      <c r="AH457" s="17">
        <v>330</v>
      </c>
      <c r="AI457" s="17" cm="1">
        <f t="array" ref="AI457">SUMPRODUCT(--(IFERROR(HOUR(Flights_2026_09_3033343536373456[entry_hour]),-1)=HOUR(AF457)),--(IFERROR(Flights_2026_09_3033343536373456[entry_sector],"")=AG457),--(IFERROR(Flights_2026_09_3033343536373456[nfl],-1)&gt;=AH457),--(IFERROR(Flights_2026_09_3033343536373456[nfl],-1)&lt;=IF(AH457=450,450,AH457+9)))</f>
        <v>0</v>
      </c>
    </row>
    <row r="458" spans="32:35" x14ac:dyDescent="0.2">
      <c r="AF458" s="2">
        <v>0.70833333333333337</v>
      </c>
      <c r="AG458" t="s">
        <v>745</v>
      </c>
      <c r="AH458" s="17">
        <v>340</v>
      </c>
      <c r="AI458" s="17" cm="1">
        <f t="array" ref="AI458">SUMPRODUCT(--(IFERROR(HOUR(Flights_2026_09_3033343536373456[entry_hour]),-1)=HOUR(AF458)),--(IFERROR(Flights_2026_09_3033343536373456[entry_sector],"")=AG458),--(IFERROR(Flights_2026_09_3033343536373456[nfl],-1)&gt;=AH458),--(IFERROR(Flights_2026_09_3033343536373456[nfl],-1)&lt;=IF(AH458=450,450,AH458+9)))</f>
        <v>0</v>
      </c>
    </row>
    <row r="459" spans="32:35" x14ac:dyDescent="0.2">
      <c r="AF459" s="2">
        <v>0.70833333333333337</v>
      </c>
      <c r="AG459" t="s">
        <v>745</v>
      </c>
      <c r="AH459" s="17">
        <v>350</v>
      </c>
      <c r="AI459" s="17" cm="1">
        <f t="array" ref="AI459">SUMPRODUCT(--(IFERROR(HOUR(Flights_2026_09_3033343536373456[entry_hour]),-1)=HOUR(AF459)),--(IFERROR(Flights_2026_09_3033343536373456[entry_sector],"")=AG459),--(IFERROR(Flights_2026_09_3033343536373456[nfl],-1)&gt;=AH459),--(IFERROR(Flights_2026_09_3033343536373456[nfl],-1)&lt;=IF(AH459=450,450,AH459+9)))</f>
        <v>2</v>
      </c>
    </row>
    <row r="460" spans="32:35" x14ac:dyDescent="0.2">
      <c r="AF460" s="2">
        <v>0.70833333333333337</v>
      </c>
      <c r="AG460" t="s">
        <v>745</v>
      </c>
      <c r="AH460" s="17">
        <v>360</v>
      </c>
      <c r="AI460" s="17" cm="1">
        <f t="array" ref="AI460">SUMPRODUCT(--(IFERROR(HOUR(Flights_2026_09_3033343536373456[entry_hour]),-1)=HOUR(AF460)),--(IFERROR(Flights_2026_09_3033343536373456[entry_sector],"")=AG460),--(IFERROR(Flights_2026_09_3033343536373456[nfl],-1)&gt;=AH460),--(IFERROR(Flights_2026_09_3033343536373456[nfl],-1)&lt;=IF(AH460=450,450,AH460+9)))</f>
        <v>1</v>
      </c>
    </row>
    <row r="461" spans="32:35" x14ac:dyDescent="0.2">
      <c r="AF461" s="2">
        <v>0.70833333333333337</v>
      </c>
      <c r="AG461" t="s">
        <v>745</v>
      </c>
      <c r="AH461" s="17">
        <v>370</v>
      </c>
      <c r="AI461" s="17" cm="1">
        <f t="array" ref="AI461">SUMPRODUCT(--(IFERROR(HOUR(Flights_2026_09_3033343536373456[entry_hour]),-1)=HOUR(AF461)),--(IFERROR(Flights_2026_09_3033343536373456[entry_sector],"")=AG461),--(IFERROR(Flights_2026_09_3033343536373456[nfl],-1)&gt;=AH461),--(IFERROR(Flights_2026_09_3033343536373456[nfl],-1)&lt;=IF(AH461=450,450,AH461+9)))</f>
        <v>2</v>
      </c>
    </row>
    <row r="462" spans="32:35" x14ac:dyDescent="0.2">
      <c r="AF462" s="2">
        <v>0.70833333333333337</v>
      </c>
      <c r="AG462" t="s">
        <v>745</v>
      </c>
      <c r="AH462" s="17">
        <v>380</v>
      </c>
      <c r="AI462" s="17" cm="1">
        <f t="array" ref="AI462">SUMPRODUCT(--(IFERROR(HOUR(Flights_2026_09_3033343536373456[entry_hour]),-1)=HOUR(AF462)),--(IFERROR(Flights_2026_09_3033343536373456[entry_sector],"")=AG462),--(IFERROR(Flights_2026_09_3033343536373456[nfl],-1)&gt;=AH462),--(IFERROR(Flights_2026_09_3033343536373456[nfl],-1)&lt;=IF(AH462=450,450,AH462+9)))</f>
        <v>0</v>
      </c>
    </row>
    <row r="463" spans="32:35" x14ac:dyDescent="0.2">
      <c r="AF463" s="2">
        <v>0.70833333333333337</v>
      </c>
      <c r="AG463" t="s">
        <v>745</v>
      </c>
      <c r="AH463" s="17">
        <v>390</v>
      </c>
      <c r="AI463" s="17" cm="1">
        <f t="array" ref="AI463">SUMPRODUCT(--(IFERROR(HOUR(Flights_2026_09_3033343536373456[entry_hour]),-1)=HOUR(AF463)),--(IFERROR(Flights_2026_09_3033343536373456[entry_sector],"")=AG463),--(IFERROR(Flights_2026_09_3033343536373456[nfl],-1)&gt;=AH463),--(IFERROR(Flights_2026_09_3033343536373456[nfl],-1)&lt;=IF(AH463=450,450,AH463+9)))</f>
        <v>0</v>
      </c>
    </row>
    <row r="464" spans="32:35" x14ac:dyDescent="0.2">
      <c r="AF464" s="2">
        <v>0.70833333333333337</v>
      </c>
      <c r="AG464" t="s">
        <v>745</v>
      </c>
      <c r="AH464" s="17">
        <v>400</v>
      </c>
      <c r="AI464" s="17" cm="1">
        <f t="array" ref="AI464">SUMPRODUCT(--(IFERROR(HOUR(Flights_2026_09_3033343536373456[entry_hour]),-1)=HOUR(AF464)),--(IFERROR(Flights_2026_09_3033343536373456[entry_sector],"")=AG464),--(IFERROR(Flights_2026_09_3033343536373456[nfl],-1)&gt;=AH464),--(IFERROR(Flights_2026_09_3033343536373456[nfl],-1)&lt;=IF(AH464=450,450,AH464+9)))</f>
        <v>0</v>
      </c>
    </row>
    <row r="465" spans="32:35" x14ac:dyDescent="0.2">
      <c r="AF465" s="2">
        <v>0.70833333333333337</v>
      </c>
      <c r="AG465" t="s">
        <v>745</v>
      </c>
      <c r="AH465" s="17">
        <v>410</v>
      </c>
      <c r="AI465" s="17" cm="1">
        <f t="array" ref="AI465">SUMPRODUCT(--(IFERROR(HOUR(Flights_2026_09_3033343536373456[entry_hour]),-1)=HOUR(AF465)),--(IFERROR(Flights_2026_09_3033343536373456[entry_sector],"")=AG465),--(IFERROR(Flights_2026_09_3033343536373456[nfl],-1)&gt;=AH465),--(IFERROR(Flights_2026_09_3033343536373456[nfl],-1)&lt;=IF(AH465=450,450,AH465+9)))</f>
        <v>0</v>
      </c>
    </row>
    <row r="466" spans="32:35" x14ac:dyDescent="0.2">
      <c r="AF466" s="2">
        <v>0.70833333333333337</v>
      </c>
      <c r="AG466" t="s">
        <v>745</v>
      </c>
      <c r="AH466" s="17">
        <v>420</v>
      </c>
      <c r="AI466" s="17" cm="1">
        <f t="array" ref="AI466">SUMPRODUCT(--(IFERROR(HOUR(Flights_2026_09_3033343536373456[entry_hour]),-1)=HOUR(AF466)),--(IFERROR(Flights_2026_09_3033343536373456[entry_sector],"")=AG466),--(IFERROR(Flights_2026_09_3033343536373456[nfl],-1)&gt;=AH466),--(IFERROR(Flights_2026_09_3033343536373456[nfl],-1)&lt;=IF(AH466=450,450,AH466+9)))</f>
        <v>0</v>
      </c>
    </row>
    <row r="467" spans="32:35" x14ac:dyDescent="0.2">
      <c r="AF467" s="2">
        <v>0.70833333333333337</v>
      </c>
      <c r="AG467" t="s">
        <v>745</v>
      </c>
      <c r="AH467" s="17">
        <v>430</v>
      </c>
      <c r="AI467" s="17" cm="1">
        <f t="array" ref="AI467">SUMPRODUCT(--(IFERROR(HOUR(Flights_2026_09_3033343536373456[entry_hour]),-1)=HOUR(AF467)),--(IFERROR(Flights_2026_09_3033343536373456[entry_sector],"")=AG467),--(IFERROR(Flights_2026_09_3033343536373456[nfl],-1)&gt;=AH467),--(IFERROR(Flights_2026_09_3033343536373456[nfl],-1)&lt;=IF(AH467=450,450,AH467+9)))</f>
        <v>0</v>
      </c>
    </row>
    <row r="468" spans="32:35" x14ac:dyDescent="0.2">
      <c r="AF468" s="2">
        <v>0.70833333333333337</v>
      </c>
      <c r="AG468" t="s">
        <v>745</v>
      </c>
      <c r="AH468" s="17">
        <v>440</v>
      </c>
      <c r="AI468" s="17" cm="1">
        <f t="array" ref="AI468">SUMPRODUCT(--(IFERROR(HOUR(Flights_2026_09_3033343536373456[entry_hour]),-1)=HOUR(AF468)),--(IFERROR(Flights_2026_09_3033343536373456[entry_sector],"")=AG468),--(IFERROR(Flights_2026_09_3033343536373456[nfl],-1)&gt;=AH468),--(IFERROR(Flights_2026_09_3033343536373456[nfl],-1)&lt;=IF(AH468=450,450,AH468+9)))</f>
        <v>0</v>
      </c>
    </row>
    <row r="469" spans="32:35" x14ac:dyDescent="0.2">
      <c r="AF469" s="2">
        <v>0.70833333333333337</v>
      </c>
      <c r="AG469" t="s">
        <v>745</v>
      </c>
      <c r="AH469" s="17">
        <v>450</v>
      </c>
      <c r="AI469" s="17" cm="1">
        <f t="array" ref="AI469">SUMPRODUCT(--(IFERROR(HOUR(Flights_2026_09_3033343536373456[entry_hour]),-1)=HOUR(AF469)),--(IFERROR(Flights_2026_09_3033343536373456[entry_sector],"")=AG469),--(IFERROR(Flights_2026_09_3033343536373456[nfl],-1)&gt;=AH469),--(IFERROR(Flights_2026_09_3033343536373456[nfl],-1)&lt;=IF(AH469=450,450,AH469+9)))</f>
        <v>0</v>
      </c>
    </row>
    <row r="470" spans="32:35" x14ac:dyDescent="0.2">
      <c r="AF470" s="2">
        <v>0.70833333333333337</v>
      </c>
      <c r="AG470" t="s">
        <v>840</v>
      </c>
      <c r="AH470" s="17">
        <v>200</v>
      </c>
      <c r="AI470" s="17" cm="1">
        <f t="array" ref="AI470">SUMPRODUCT(--(IFERROR(HOUR(Flights_2026_09_3033343536373456[entry_hour]),-1)=HOUR(AF470)),--(IFERROR(Flights_2026_09_3033343536373456[entry_sector],"")=AG470),--(IFERROR(Flights_2026_09_3033343536373456[nfl],-1)&gt;=AH470),--(IFERROR(Flights_2026_09_3033343536373456[nfl],-1)&lt;=IF(AH470=450,450,AH470+9)))</f>
        <v>0</v>
      </c>
    </row>
    <row r="471" spans="32:35" x14ac:dyDescent="0.2">
      <c r="AF471" s="2">
        <v>0.70833333333333337</v>
      </c>
      <c r="AG471" t="s">
        <v>840</v>
      </c>
      <c r="AH471" s="17">
        <v>210</v>
      </c>
      <c r="AI471" s="17" cm="1">
        <f t="array" ref="AI471">SUMPRODUCT(--(IFERROR(HOUR(Flights_2026_09_3033343536373456[entry_hour]),-1)=HOUR(AF471)),--(IFERROR(Flights_2026_09_3033343536373456[entry_sector],"")=AG471),--(IFERROR(Flights_2026_09_3033343536373456[nfl],-1)&gt;=AH471),--(IFERROR(Flights_2026_09_3033343536373456[nfl],-1)&lt;=IF(AH471=450,450,AH471+9)))</f>
        <v>0</v>
      </c>
    </row>
    <row r="472" spans="32:35" x14ac:dyDescent="0.2">
      <c r="AF472" s="2">
        <v>0.70833333333333337</v>
      </c>
      <c r="AG472" t="s">
        <v>840</v>
      </c>
      <c r="AH472" s="17">
        <v>220</v>
      </c>
      <c r="AI472" s="17" cm="1">
        <f t="array" ref="AI472">SUMPRODUCT(--(IFERROR(HOUR(Flights_2026_09_3033343536373456[entry_hour]),-1)=HOUR(AF472)),--(IFERROR(Flights_2026_09_3033343536373456[entry_sector],"")=AG472),--(IFERROR(Flights_2026_09_3033343536373456[nfl],-1)&gt;=AH472),--(IFERROR(Flights_2026_09_3033343536373456[nfl],-1)&lt;=IF(AH472=450,450,AH472+9)))</f>
        <v>0</v>
      </c>
    </row>
    <row r="473" spans="32:35" x14ac:dyDescent="0.2">
      <c r="AF473" s="2">
        <v>0.70833333333333337</v>
      </c>
      <c r="AG473" t="s">
        <v>840</v>
      </c>
      <c r="AH473" s="17">
        <v>230</v>
      </c>
      <c r="AI473" s="17" cm="1">
        <f t="array" ref="AI473">SUMPRODUCT(--(IFERROR(HOUR(Flights_2026_09_3033343536373456[entry_hour]),-1)=HOUR(AF473)),--(IFERROR(Flights_2026_09_3033343536373456[entry_sector],"")=AG473),--(IFERROR(Flights_2026_09_3033343536373456[nfl],-1)&gt;=AH473),--(IFERROR(Flights_2026_09_3033343536373456[nfl],-1)&lt;=IF(AH473=450,450,AH473+9)))</f>
        <v>0</v>
      </c>
    </row>
    <row r="474" spans="32:35" x14ac:dyDescent="0.2">
      <c r="AF474" s="2">
        <v>0.70833333333333337</v>
      </c>
      <c r="AG474" t="s">
        <v>840</v>
      </c>
      <c r="AH474" s="17">
        <v>240</v>
      </c>
      <c r="AI474" s="17" cm="1">
        <f t="array" ref="AI474">SUMPRODUCT(--(IFERROR(HOUR(Flights_2026_09_3033343536373456[entry_hour]),-1)=HOUR(AF474)),--(IFERROR(Flights_2026_09_3033343536373456[entry_sector],"")=AG474),--(IFERROR(Flights_2026_09_3033343536373456[nfl],-1)&gt;=AH474),--(IFERROR(Flights_2026_09_3033343536373456[nfl],-1)&lt;=IF(AH474=450,450,AH474+9)))</f>
        <v>0</v>
      </c>
    </row>
    <row r="475" spans="32:35" x14ac:dyDescent="0.2">
      <c r="AF475" s="2">
        <v>0.70833333333333337</v>
      </c>
      <c r="AG475" t="s">
        <v>840</v>
      </c>
      <c r="AH475" s="17">
        <v>250</v>
      </c>
      <c r="AI475" s="17" cm="1">
        <f t="array" ref="AI475">SUMPRODUCT(--(IFERROR(HOUR(Flights_2026_09_3033343536373456[entry_hour]),-1)=HOUR(AF475)),--(IFERROR(Flights_2026_09_3033343536373456[entry_sector],"")=AG475),--(IFERROR(Flights_2026_09_3033343536373456[nfl],-1)&gt;=AH475),--(IFERROR(Flights_2026_09_3033343536373456[nfl],-1)&lt;=IF(AH475=450,450,AH475+9)))</f>
        <v>0</v>
      </c>
    </row>
    <row r="476" spans="32:35" x14ac:dyDescent="0.2">
      <c r="AF476" s="2">
        <v>0.70833333333333337</v>
      </c>
      <c r="AG476" t="s">
        <v>840</v>
      </c>
      <c r="AH476" s="17">
        <v>260</v>
      </c>
      <c r="AI476" s="17" cm="1">
        <f t="array" ref="AI476">SUMPRODUCT(--(IFERROR(HOUR(Flights_2026_09_3033343536373456[entry_hour]),-1)=HOUR(AF476)),--(IFERROR(Flights_2026_09_3033343536373456[entry_sector],"")=AG476),--(IFERROR(Flights_2026_09_3033343536373456[nfl],-1)&gt;=AH476),--(IFERROR(Flights_2026_09_3033343536373456[nfl],-1)&lt;=IF(AH476=450,450,AH476+9)))</f>
        <v>0</v>
      </c>
    </row>
    <row r="477" spans="32:35" x14ac:dyDescent="0.2">
      <c r="AF477" s="2">
        <v>0.70833333333333337</v>
      </c>
      <c r="AG477" t="s">
        <v>840</v>
      </c>
      <c r="AH477" s="17">
        <v>270</v>
      </c>
      <c r="AI477" s="17" cm="1">
        <f t="array" ref="AI477">SUMPRODUCT(--(IFERROR(HOUR(Flights_2026_09_3033343536373456[entry_hour]),-1)=HOUR(AF477)),--(IFERROR(Flights_2026_09_3033343536373456[entry_sector],"")=AG477),--(IFERROR(Flights_2026_09_3033343536373456[nfl],-1)&gt;=AH477),--(IFERROR(Flights_2026_09_3033343536373456[nfl],-1)&lt;=IF(AH477=450,450,AH477+9)))</f>
        <v>0</v>
      </c>
    </row>
    <row r="478" spans="32:35" x14ac:dyDescent="0.2">
      <c r="AF478" s="2">
        <v>0.70833333333333337</v>
      </c>
      <c r="AG478" t="s">
        <v>840</v>
      </c>
      <c r="AH478" s="17">
        <v>280</v>
      </c>
      <c r="AI478" s="17" cm="1">
        <f t="array" ref="AI478">SUMPRODUCT(--(IFERROR(HOUR(Flights_2026_09_3033343536373456[entry_hour]),-1)=HOUR(AF478)),--(IFERROR(Flights_2026_09_3033343536373456[entry_sector],"")=AG478),--(IFERROR(Flights_2026_09_3033343536373456[nfl],-1)&gt;=AH478),--(IFERROR(Flights_2026_09_3033343536373456[nfl],-1)&lt;=IF(AH478=450,450,AH478+9)))</f>
        <v>0</v>
      </c>
    </row>
    <row r="479" spans="32:35" x14ac:dyDescent="0.2">
      <c r="AF479" s="2">
        <v>0.70833333333333337</v>
      </c>
      <c r="AG479" t="s">
        <v>840</v>
      </c>
      <c r="AH479" s="17">
        <v>290</v>
      </c>
      <c r="AI479" s="17" cm="1">
        <f t="array" ref="AI479">SUMPRODUCT(--(IFERROR(HOUR(Flights_2026_09_3033343536373456[entry_hour]),-1)=HOUR(AF479)),--(IFERROR(Flights_2026_09_3033343536373456[entry_sector],"")=AG479),--(IFERROR(Flights_2026_09_3033343536373456[nfl],-1)&gt;=AH479),--(IFERROR(Flights_2026_09_3033343536373456[nfl],-1)&lt;=IF(AH479=450,450,AH479+9)))</f>
        <v>0</v>
      </c>
    </row>
    <row r="480" spans="32:35" x14ac:dyDescent="0.2">
      <c r="AF480" s="2">
        <v>0.70833333333333337</v>
      </c>
      <c r="AG480" t="s">
        <v>840</v>
      </c>
      <c r="AH480" s="17">
        <v>300</v>
      </c>
      <c r="AI480" s="17" cm="1">
        <f t="array" ref="AI480">SUMPRODUCT(--(IFERROR(HOUR(Flights_2026_09_3033343536373456[entry_hour]),-1)=HOUR(AF480)),--(IFERROR(Flights_2026_09_3033343536373456[entry_sector],"")=AG480),--(IFERROR(Flights_2026_09_3033343536373456[nfl],-1)&gt;=AH480),--(IFERROR(Flights_2026_09_3033343536373456[nfl],-1)&lt;=IF(AH480=450,450,AH480+9)))</f>
        <v>0</v>
      </c>
    </row>
    <row r="481" spans="32:35" x14ac:dyDescent="0.2">
      <c r="AF481" s="2">
        <v>0.70833333333333337</v>
      </c>
      <c r="AG481" t="s">
        <v>840</v>
      </c>
      <c r="AH481" s="17">
        <v>310</v>
      </c>
      <c r="AI481" s="17" cm="1">
        <f t="array" ref="AI481">SUMPRODUCT(--(IFERROR(HOUR(Flights_2026_09_3033343536373456[entry_hour]),-1)=HOUR(AF481)),--(IFERROR(Flights_2026_09_3033343536373456[entry_sector],"")=AG481),--(IFERROR(Flights_2026_09_3033343536373456[nfl],-1)&gt;=AH481),--(IFERROR(Flights_2026_09_3033343536373456[nfl],-1)&lt;=IF(AH481=450,450,AH481+9)))</f>
        <v>0</v>
      </c>
    </row>
    <row r="482" spans="32:35" x14ac:dyDescent="0.2">
      <c r="AF482" s="2">
        <v>0.70833333333333337</v>
      </c>
      <c r="AG482" t="s">
        <v>840</v>
      </c>
      <c r="AH482" s="17">
        <v>320</v>
      </c>
      <c r="AI482" s="17" cm="1">
        <f t="array" ref="AI482">SUMPRODUCT(--(IFERROR(HOUR(Flights_2026_09_3033343536373456[entry_hour]),-1)=HOUR(AF482)),--(IFERROR(Flights_2026_09_3033343536373456[entry_sector],"")=AG482),--(IFERROR(Flights_2026_09_3033343536373456[nfl],-1)&gt;=AH482),--(IFERROR(Flights_2026_09_3033343536373456[nfl],-1)&lt;=IF(AH482=450,450,AH482+9)))</f>
        <v>0</v>
      </c>
    </row>
    <row r="483" spans="32:35" x14ac:dyDescent="0.2">
      <c r="AF483" s="2">
        <v>0.70833333333333337</v>
      </c>
      <c r="AG483" t="s">
        <v>840</v>
      </c>
      <c r="AH483" s="17">
        <v>330</v>
      </c>
      <c r="AI483" s="17" cm="1">
        <f t="array" ref="AI483">SUMPRODUCT(--(IFERROR(HOUR(Flights_2026_09_3033343536373456[entry_hour]),-1)=HOUR(AF483)),--(IFERROR(Flights_2026_09_3033343536373456[entry_sector],"")=AG483),--(IFERROR(Flights_2026_09_3033343536373456[nfl],-1)&gt;=AH483),--(IFERROR(Flights_2026_09_3033343536373456[nfl],-1)&lt;=IF(AH483=450,450,AH483+9)))</f>
        <v>0</v>
      </c>
    </row>
    <row r="484" spans="32:35" x14ac:dyDescent="0.2">
      <c r="AF484" s="2">
        <v>0.70833333333333337</v>
      </c>
      <c r="AG484" t="s">
        <v>840</v>
      </c>
      <c r="AH484" s="17">
        <v>340</v>
      </c>
      <c r="AI484" s="17" cm="1">
        <f t="array" ref="AI484">SUMPRODUCT(--(IFERROR(HOUR(Flights_2026_09_3033343536373456[entry_hour]),-1)=HOUR(AF484)),--(IFERROR(Flights_2026_09_3033343536373456[entry_sector],"")=AG484),--(IFERROR(Flights_2026_09_3033343536373456[nfl],-1)&gt;=AH484),--(IFERROR(Flights_2026_09_3033343536373456[nfl],-1)&lt;=IF(AH484=450,450,AH484+9)))</f>
        <v>0</v>
      </c>
    </row>
    <row r="485" spans="32:35" x14ac:dyDescent="0.2">
      <c r="AF485" s="2">
        <v>0.70833333333333337</v>
      </c>
      <c r="AG485" t="s">
        <v>840</v>
      </c>
      <c r="AH485" s="17">
        <v>350</v>
      </c>
      <c r="AI485" s="17" cm="1">
        <f t="array" ref="AI485">SUMPRODUCT(--(IFERROR(HOUR(Flights_2026_09_3033343536373456[entry_hour]),-1)=HOUR(AF485)),--(IFERROR(Flights_2026_09_3033343536373456[entry_sector],"")=AG485),--(IFERROR(Flights_2026_09_3033343536373456[nfl],-1)&gt;=AH485),--(IFERROR(Flights_2026_09_3033343536373456[nfl],-1)&lt;=IF(AH485=450,450,AH485+9)))</f>
        <v>2</v>
      </c>
    </row>
    <row r="486" spans="32:35" x14ac:dyDescent="0.2">
      <c r="AF486" s="2">
        <v>0.70833333333333337</v>
      </c>
      <c r="AG486" t="s">
        <v>840</v>
      </c>
      <c r="AH486" s="17">
        <v>360</v>
      </c>
      <c r="AI486" s="17" cm="1">
        <f t="array" ref="AI486">SUMPRODUCT(--(IFERROR(HOUR(Flights_2026_09_3033343536373456[entry_hour]),-1)=HOUR(AF486)),--(IFERROR(Flights_2026_09_3033343536373456[entry_sector],"")=AG486),--(IFERROR(Flights_2026_09_3033343536373456[nfl],-1)&gt;=AH486),--(IFERROR(Flights_2026_09_3033343536373456[nfl],-1)&lt;=IF(AH486=450,450,AH486+9)))</f>
        <v>0</v>
      </c>
    </row>
    <row r="487" spans="32:35" x14ac:dyDescent="0.2">
      <c r="AF487" s="2">
        <v>0.70833333333333337</v>
      </c>
      <c r="AG487" t="s">
        <v>840</v>
      </c>
      <c r="AH487" s="17">
        <v>370</v>
      </c>
      <c r="AI487" s="17" cm="1">
        <f t="array" ref="AI487">SUMPRODUCT(--(IFERROR(HOUR(Flights_2026_09_3033343536373456[entry_hour]),-1)=HOUR(AF487)),--(IFERROR(Flights_2026_09_3033343536373456[entry_sector],"")=AG487),--(IFERROR(Flights_2026_09_3033343536373456[nfl],-1)&gt;=AH487),--(IFERROR(Flights_2026_09_3033343536373456[nfl],-1)&lt;=IF(AH487=450,450,AH487+9)))</f>
        <v>2</v>
      </c>
    </row>
    <row r="488" spans="32:35" x14ac:dyDescent="0.2">
      <c r="AF488" s="2">
        <v>0.70833333333333337</v>
      </c>
      <c r="AG488" t="s">
        <v>840</v>
      </c>
      <c r="AH488" s="17">
        <v>380</v>
      </c>
      <c r="AI488" s="17" cm="1">
        <f t="array" ref="AI488">SUMPRODUCT(--(IFERROR(HOUR(Flights_2026_09_3033343536373456[entry_hour]),-1)=HOUR(AF488)),--(IFERROR(Flights_2026_09_3033343536373456[entry_sector],"")=AG488),--(IFERROR(Flights_2026_09_3033343536373456[nfl],-1)&gt;=AH488),--(IFERROR(Flights_2026_09_3033343536373456[nfl],-1)&lt;=IF(AH488=450,450,AH488+9)))</f>
        <v>0</v>
      </c>
    </row>
    <row r="489" spans="32:35" x14ac:dyDescent="0.2">
      <c r="AF489" s="2">
        <v>0.70833333333333337</v>
      </c>
      <c r="AG489" t="s">
        <v>840</v>
      </c>
      <c r="AH489" s="17">
        <v>390</v>
      </c>
      <c r="AI489" s="17" cm="1">
        <f t="array" ref="AI489">SUMPRODUCT(--(IFERROR(HOUR(Flights_2026_09_3033343536373456[entry_hour]),-1)=HOUR(AF489)),--(IFERROR(Flights_2026_09_3033343536373456[entry_sector],"")=AG489),--(IFERROR(Flights_2026_09_3033343536373456[nfl],-1)&gt;=AH489),--(IFERROR(Flights_2026_09_3033343536373456[nfl],-1)&lt;=IF(AH489=450,450,AH489+9)))</f>
        <v>1</v>
      </c>
    </row>
    <row r="490" spans="32:35" x14ac:dyDescent="0.2">
      <c r="AF490" s="2">
        <v>0.70833333333333337</v>
      </c>
      <c r="AG490" t="s">
        <v>840</v>
      </c>
      <c r="AH490" s="17">
        <v>400</v>
      </c>
      <c r="AI490" s="17" cm="1">
        <f t="array" ref="AI490">SUMPRODUCT(--(IFERROR(HOUR(Flights_2026_09_3033343536373456[entry_hour]),-1)=HOUR(AF490)),--(IFERROR(Flights_2026_09_3033343536373456[entry_sector],"")=AG490),--(IFERROR(Flights_2026_09_3033343536373456[nfl],-1)&gt;=AH490),--(IFERROR(Flights_2026_09_3033343536373456[nfl],-1)&lt;=IF(AH490=450,450,AH490+9)))</f>
        <v>0</v>
      </c>
    </row>
    <row r="491" spans="32:35" x14ac:dyDescent="0.2">
      <c r="AF491" s="2">
        <v>0.70833333333333337</v>
      </c>
      <c r="AG491" t="s">
        <v>840</v>
      </c>
      <c r="AH491" s="17">
        <v>410</v>
      </c>
      <c r="AI491" s="17" cm="1">
        <f t="array" ref="AI491">SUMPRODUCT(--(IFERROR(HOUR(Flights_2026_09_3033343536373456[entry_hour]),-1)=HOUR(AF491)),--(IFERROR(Flights_2026_09_3033343536373456[entry_sector],"")=AG491),--(IFERROR(Flights_2026_09_3033343536373456[nfl],-1)&gt;=AH491),--(IFERROR(Flights_2026_09_3033343536373456[nfl],-1)&lt;=IF(AH491=450,450,AH491+9)))</f>
        <v>0</v>
      </c>
    </row>
    <row r="492" spans="32:35" x14ac:dyDescent="0.2">
      <c r="AF492" s="2">
        <v>0.70833333333333337</v>
      </c>
      <c r="AG492" t="s">
        <v>840</v>
      </c>
      <c r="AH492" s="17">
        <v>420</v>
      </c>
      <c r="AI492" s="17" cm="1">
        <f t="array" ref="AI492">SUMPRODUCT(--(IFERROR(HOUR(Flights_2026_09_3033343536373456[entry_hour]),-1)=HOUR(AF492)),--(IFERROR(Flights_2026_09_3033343536373456[entry_sector],"")=AG492),--(IFERROR(Flights_2026_09_3033343536373456[nfl],-1)&gt;=AH492),--(IFERROR(Flights_2026_09_3033343536373456[nfl],-1)&lt;=IF(AH492=450,450,AH492+9)))</f>
        <v>0</v>
      </c>
    </row>
    <row r="493" spans="32:35" x14ac:dyDescent="0.2">
      <c r="AF493" s="2">
        <v>0.70833333333333337</v>
      </c>
      <c r="AG493" t="s">
        <v>840</v>
      </c>
      <c r="AH493" s="17">
        <v>430</v>
      </c>
      <c r="AI493" s="17" cm="1">
        <f t="array" ref="AI493">SUMPRODUCT(--(IFERROR(HOUR(Flights_2026_09_3033343536373456[entry_hour]),-1)=HOUR(AF493)),--(IFERROR(Flights_2026_09_3033343536373456[entry_sector],"")=AG493),--(IFERROR(Flights_2026_09_3033343536373456[nfl],-1)&gt;=AH493),--(IFERROR(Flights_2026_09_3033343536373456[nfl],-1)&lt;=IF(AH493=450,450,AH493+9)))</f>
        <v>0</v>
      </c>
    </row>
    <row r="494" spans="32:35" x14ac:dyDescent="0.2">
      <c r="AF494" s="2">
        <v>0.70833333333333337</v>
      </c>
      <c r="AG494" t="s">
        <v>840</v>
      </c>
      <c r="AH494" s="17">
        <v>440</v>
      </c>
      <c r="AI494" s="17" cm="1">
        <f t="array" ref="AI494">SUMPRODUCT(--(IFERROR(HOUR(Flights_2026_09_3033343536373456[entry_hour]),-1)=HOUR(AF494)),--(IFERROR(Flights_2026_09_3033343536373456[entry_sector],"")=AG494),--(IFERROR(Flights_2026_09_3033343536373456[nfl],-1)&gt;=AH494),--(IFERROR(Flights_2026_09_3033343536373456[nfl],-1)&lt;=IF(AH494=450,450,AH494+9)))</f>
        <v>0</v>
      </c>
    </row>
    <row r="495" spans="32:35" x14ac:dyDescent="0.2">
      <c r="AF495" s="2">
        <v>0.70833333333333337</v>
      </c>
      <c r="AG495" t="s">
        <v>840</v>
      </c>
      <c r="AH495" s="17">
        <v>450</v>
      </c>
      <c r="AI495" s="17" cm="1">
        <f t="array" ref="AI495">SUMPRODUCT(--(IFERROR(HOUR(Flights_2026_09_3033343536373456[entry_hour]),-1)=HOUR(AF495)),--(IFERROR(Flights_2026_09_3033343536373456[entry_sector],"")=AG495),--(IFERROR(Flights_2026_09_3033343536373456[nfl],-1)&gt;=AH495),--(IFERROR(Flights_2026_09_3033343536373456[nfl],-1)&lt;=IF(AH495=450,450,AH495+9)))</f>
        <v>0</v>
      </c>
    </row>
    <row r="496" spans="32:35" x14ac:dyDescent="0.2">
      <c r="AF496" s="2">
        <v>0.70833333333333337</v>
      </c>
      <c r="AG496" t="s">
        <v>747</v>
      </c>
      <c r="AH496" s="17">
        <v>200</v>
      </c>
      <c r="AI496" s="17" cm="1">
        <f t="array" ref="AI496">SUMPRODUCT(--(IFERROR(HOUR(Flights_2026_09_3033343536373456[entry_hour]),-1)=HOUR(AF496)),--(IFERROR(Flights_2026_09_3033343536373456[entry_sector],"")=AG496),--(IFERROR(Flights_2026_09_3033343536373456[nfl],-1)&gt;=AH496),--(IFERROR(Flights_2026_09_3033343536373456[nfl],-1)&lt;=IF(AH496=450,450,AH496+9)))</f>
        <v>0</v>
      </c>
    </row>
    <row r="497" spans="32:35" x14ac:dyDescent="0.2">
      <c r="AF497" s="2">
        <v>0.70833333333333337</v>
      </c>
      <c r="AG497" t="s">
        <v>747</v>
      </c>
      <c r="AH497" s="17">
        <v>210</v>
      </c>
      <c r="AI497" s="17" cm="1">
        <f t="array" ref="AI497">SUMPRODUCT(--(IFERROR(HOUR(Flights_2026_09_3033343536373456[entry_hour]),-1)=HOUR(AF497)),--(IFERROR(Flights_2026_09_3033343536373456[entry_sector],"")=AG497),--(IFERROR(Flights_2026_09_3033343536373456[nfl],-1)&gt;=AH497),--(IFERROR(Flights_2026_09_3033343536373456[nfl],-1)&lt;=IF(AH497=450,450,AH497+9)))</f>
        <v>1</v>
      </c>
    </row>
    <row r="498" spans="32:35" x14ac:dyDescent="0.2">
      <c r="AF498" s="2">
        <v>0.70833333333333337</v>
      </c>
      <c r="AG498" t="s">
        <v>747</v>
      </c>
      <c r="AH498" s="17">
        <v>220</v>
      </c>
      <c r="AI498" s="17" cm="1">
        <f t="array" ref="AI498">SUMPRODUCT(--(IFERROR(HOUR(Flights_2026_09_3033343536373456[entry_hour]),-1)=HOUR(AF498)),--(IFERROR(Flights_2026_09_3033343536373456[entry_sector],"")=AG498),--(IFERROR(Flights_2026_09_3033343536373456[nfl],-1)&gt;=AH498),--(IFERROR(Flights_2026_09_3033343536373456[nfl],-1)&lt;=IF(AH498=450,450,AH498+9)))</f>
        <v>0</v>
      </c>
    </row>
    <row r="499" spans="32:35" x14ac:dyDescent="0.2">
      <c r="AF499" s="2">
        <v>0.70833333333333337</v>
      </c>
      <c r="AG499" t="s">
        <v>747</v>
      </c>
      <c r="AH499" s="17">
        <v>230</v>
      </c>
      <c r="AI499" s="17" cm="1">
        <f t="array" ref="AI499">SUMPRODUCT(--(IFERROR(HOUR(Flights_2026_09_3033343536373456[entry_hour]),-1)=HOUR(AF499)),--(IFERROR(Flights_2026_09_3033343536373456[entry_sector],"")=AG499),--(IFERROR(Flights_2026_09_3033343536373456[nfl],-1)&gt;=AH499),--(IFERROR(Flights_2026_09_3033343536373456[nfl],-1)&lt;=IF(AH499=450,450,AH499+9)))</f>
        <v>0</v>
      </c>
    </row>
    <row r="500" spans="32:35" x14ac:dyDescent="0.2">
      <c r="AF500" s="2">
        <v>0.70833333333333337</v>
      </c>
      <c r="AG500" t="s">
        <v>747</v>
      </c>
      <c r="AH500" s="17">
        <v>240</v>
      </c>
      <c r="AI500" s="17" cm="1">
        <f t="array" ref="AI500">SUMPRODUCT(--(IFERROR(HOUR(Flights_2026_09_3033343536373456[entry_hour]),-1)=HOUR(AF500)),--(IFERROR(Flights_2026_09_3033343536373456[entry_sector],"")=AG500),--(IFERROR(Flights_2026_09_3033343536373456[nfl],-1)&gt;=AH500),--(IFERROR(Flights_2026_09_3033343536373456[nfl],-1)&lt;=IF(AH500=450,450,AH500+9)))</f>
        <v>0</v>
      </c>
    </row>
    <row r="501" spans="32:35" x14ac:dyDescent="0.2">
      <c r="AF501" s="2">
        <v>0.70833333333333337</v>
      </c>
      <c r="AG501" t="s">
        <v>747</v>
      </c>
      <c r="AH501" s="17">
        <v>250</v>
      </c>
      <c r="AI501" s="17" cm="1">
        <f t="array" ref="AI501">SUMPRODUCT(--(IFERROR(HOUR(Flights_2026_09_3033343536373456[entry_hour]),-1)=HOUR(AF501)),--(IFERROR(Flights_2026_09_3033343536373456[entry_sector],"")=AG501),--(IFERROR(Flights_2026_09_3033343536373456[nfl],-1)&gt;=AH501),--(IFERROR(Flights_2026_09_3033343536373456[nfl],-1)&lt;=IF(AH501=450,450,AH501+9)))</f>
        <v>0</v>
      </c>
    </row>
    <row r="502" spans="32:35" x14ac:dyDescent="0.2">
      <c r="AF502" s="2">
        <v>0.70833333333333337</v>
      </c>
      <c r="AG502" t="s">
        <v>747</v>
      </c>
      <c r="AH502" s="17">
        <v>260</v>
      </c>
      <c r="AI502" s="17" cm="1">
        <f t="array" ref="AI502">SUMPRODUCT(--(IFERROR(HOUR(Flights_2026_09_3033343536373456[entry_hour]),-1)=HOUR(AF502)),--(IFERROR(Flights_2026_09_3033343536373456[entry_sector],"")=AG502),--(IFERROR(Flights_2026_09_3033343536373456[nfl],-1)&gt;=AH502),--(IFERROR(Flights_2026_09_3033343536373456[nfl],-1)&lt;=IF(AH502=450,450,AH502+9)))</f>
        <v>0</v>
      </c>
    </row>
    <row r="503" spans="32:35" x14ac:dyDescent="0.2">
      <c r="AF503" s="2">
        <v>0.70833333333333337</v>
      </c>
      <c r="AG503" t="s">
        <v>747</v>
      </c>
      <c r="AH503" s="17">
        <v>270</v>
      </c>
      <c r="AI503" s="17" cm="1">
        <f t="array" ref="AI503">SUMPRODUCT(--(IFERROR(HOUR(Flights_2026_09_3033343536373456[entry_hour]),-1)=HOUR(AF503)),--(IFERROR(Flights_2026_09_3033343536373456[entry_sector],"")=AG503),--(IFERROR(Flights_2026_09_3033343536373456[nfl],-1)&gt;=AH503),--(IFERROR(Flights_2026_09_3033343536373456[nfl],-1)&lt;=IF(AH503=450,450,AH503+9)))</f>
        <v>0</v>
      </c>
    </row>
    <row r="504" spans="32:35" x14ac:dyDescent="0.2">
      <c r="AF504" s="2">
        <v>0.70833333333333337</v>
      </c>
      <c r="AG504" t="s">
        <v>747</v>
      </c>
      <c r="AH504" s="17">
        <v>280</v>
      </c>
      <c r="AI504" s="17" cm="1">
        <f t="array" ref="AI504">SUMPRODUCT(--(IFERROR(HOUR(Flights_2026_09_3033343536373456[entry_hour]),-1)=HOUR(AF504)),--(IFERROR(Flights_2026_09_3033343536373456[entry_sector],"")=AG504),--(IFERROR(Flights_2026_09_3033343536373456[nfl],-1)&gt;=AH504),--(IFERROR(Flights_2026_09_3033343536373456[nfl],-1)&lt;=IF(AH504=450,450,AH504+9)))</f>
        <v>0</v>
      </c>
    </row>
    <row r="505" spans="32:35" x14ac:dyDescent="0.2">
      <c r="AF505" s="2">
        <v>0.70833333333333337</v>
      </c>
      <c r="AG505" t="s">
        <v>747</v>
      </c>
      <c r="AH505" s="17">
        <v>290</v>
      </c>
      <c r="AI505" s="17" cm="1">
        <f t="array" ref="AI505">SUMPRODUCT(--(IFERROR(HOUR(Flights_2026_09_3033343536373456[entry_hour]),-1)=HOUR(AF505)),--(IFERROR(Flights_2026_09_3033343536373456[entry_sector],"")=AG505),--(IFERROR(Flights_2026_09_3033343536373456[nfl],-1)&gt;=AH505),--(IFERROR(Flights_2026_09_3033343536373456[nfl],-1)&lt;=IF(AH505=450,450,AH505+9)))</f>
        <v>0</v>
      </c>
    </row>
    <row r="506" spans="32:35" x14ac:dyDescent="0.2">
      <c r="AF506" s="2">
        <v>0.70833333333333337</v>
      </c>
      <c r="AG506" t="s">
        <v>747</v>
      </c>
      <c r="AH506" s="17">
        <v>300</v>
      </c>
      <c r="AI506" s="17" cm="1">
        <f t="array" ref="AI506">SUMPRODUCT(--(IFERROR(HOUR(Flights_2026_09_3033343536373456[entry_hour]),-1)=HOUR(AF506)),--(IFERROR(Flights_2026_09_3033343536373456[entry_sector],"")=AG506),--(IFERROR(Flights_2026_09_3033343536373456[nfl],-1)&gt;=AH506),--(IFERROR(Flights_2026_09_3033343536373456[nfl],-1)&lt;=IF(AH506=450,450,AH506+9)))</f>
        <v>0</v>
      </c>
    </row>
    <row r="507" spans="32:35" x14ac:dyDescent="0.2">
      <c r="AF507" s="2">
        <v>0.70833333333333337</v>
      </c>
      <c r="AG507" t="s">
        <v>747</v>
      </c>
      <c r="AH507" s="17">
        <v>310</v>
      </c>
      <c r="AI507" s="17" cm="1">
        <f t="array" ref="AI507">SUMPRODUCT(--(IFERROR(HOUR(Flights_2026_09_3033343536373456[entry_hour]),-1)=HOUR(AF507)),--(IFERROR(Flights_2026_09_3033343536373456[entry_sector],"")=AG507),--(IFERROR(Flights_2026_09_3033343536373456[nfl],-1)&gt;=AH507),--(IFERROR(Flights_2026_09_3033343536373456[nfl],-1)&lt;=IF(AH507=450,450,AH507+9)))</f>
        <v>0</v>
      </c>
    </row>
    <row r="508" spans="32:35" x14ac:dyDescent="0.2">
      <c r="AF508" s="2">
        <v>0.70833333333333337</v>
      </c>
      <c r="AG508" t="s">
        <v>747</v>
      </c>
      <c r="AH508" s="17">
        <v>320</v>
      </c>
      <c r="AI508" s="17" cm="1">
        <f t="array" ref="AI508">SUMPRODUCT(--(IFERROR(HOUR(Flights_2026_09_3033343536373456[entry_hour]),-1)=HOUR(AF508)),--(IFERROR(Flights_2026_09_3033343536373456[entry_sector],"")=AG508),--(IFERROR(Flights_2026_09_3033343536373456[nfl],-1)&gt;=AH508),--(IFERROR(Flights_2026_09_3033343536373456[nfl],-1)&lt;=IF(AH508=450,450,AH508+9)))</f>
        <v>0</v>
      </c>
    </row>
    <row r="509" spans="32:35" x14ac:dyDescent="0.2">
      <c r="AF509" s="2">
        <v>0.70833333333333337</v>
      </c>
      <c r="AG509" t="s">
        <v>747</v>
      </c>
      <c r="AH509" s="17">
        <v>330</v>
      </c>
      <c r="AI509" s="17" cm="1">
        <f t="array" ref="AI509">SUMPRODUCT(--(IFERROR(HOUR(Flights_2026_09_3033343536373456[entry_hour]),-1)=HOUR(AF509)),--(IFERROR(Flights_2026_09_3033343536373456[entry_sector],"")=AG509),--(IFERROR(Flights_2026_09_3033343536373456[nfl],-1)&gt;=AH509),--(IFERROR(Flights_2026_09_3033343536373456[nfl],-1)&lt;=IF(AH509=450,450,AH509+9)))</f>
        <v>0</v>
      </c>
    </row>
    <row r="510" spans="32:35" x14ac:dyDescent="0.2">
      <c r="AF510" s="2">
        <v>0.70833333333333337</v>
      </c>
      <c r="AG510" t="s">
        <v>747</v>
      </c>
      <c r="AH510" s="17">
        <v>340</v>
      </c>
      <c r="AI510" s="17" cm="1">
        <f t="array" ref="AI510">SUMPRODUCT(--(IFERROR(HOUR(Flights_2026_09_3033343536373456[entry_hour]),-1)=HOUR(AF510)),--(IFERROR(Flights_2026_09_3033343536373456[entry_sector],"")=AG510),--(IFERROR(Flights_2026_09_3033343536373456[nfl],-1)&gt;=AH510),--(IFERROR(Flights_2026_09_3033343536373456[nfl],-1)&lt;=IF(AH510=450,450,AH510+9)))</f>
        <v>0</v>
      </c>
    </row>
    <row r="511" spans="32:35" x14ac:dyDescent="0.2">
      <c r="AF511" s="2">
        <v>0.70833333333333337</v>
      </c>
      <c r="AG511" t="s">
        <v>747</v>
      </c>
      <c r="AH511" s="17">
        <v>350</v>
      </c>
      <c r="AI511" s="17" cm="1">
        <f t="array" ref="AI511">SUMPRODUCT(--(IFERROR(HOUR(Flights_2026_09_3033343536373456[entry_hour]),-1)=HOUR(AF511)),--(IFERROR(Flights_2026_09_3033343536373456[entry_sector],"")=AG511),--(IFERROR(Flights_2026_09_3033343536373456[nfl],-1)&gt;=AH511),--(IFERROR(Flights_2026_09_3033343536373456[nfl],-1)&lt;=IF(AH511=450,450,AH511+9)))</f>
        <v>0</v>
      </c>
    </row>
    <row r="512" spans="32:35" x14ac:dyDescent="0.2">
      <c r="AF512" s="2">
        <v>0.70833333333333337</v>
      </c>
      <c r="AG512" t="s">
        <v>747</v>
      </c>
      <c r="AH512" s="17">
        <v>360</v>
      </c>
      <c r="AI512" s="17" cm="1">
        <f t="array" ref="AI512">SUMPRODUCT(--(IFERROR(HOUR(Flights_2026_09_3033343536373456[entry_hour]),-1)=HOUR(AF512)),--(IFERROR(Flights_2026_09_3033343536373456[entry_sector],"")=AG512),--(IFERROR(Flights_2026_09_3033343536373456[nfl],-1)&gt;=AH512),--(IFERROR(Flights_2026_09_3033343536373456[nfl],-1)&lt;=IF(AH512=450,450,AH512+9)))</f>
        <v>0</v>
      </c>
    </row>
    <row r="513" spans="32:35" x14ac:dyDescent="0.2">
      <c r="AF513" s="2">
        <v>0.70833333333333337</v>
      </c>
      <c r="AG513" t="s">
        <v>747</v>
      </c>
      <c r="AH513" s="17">
        <v>370</v>
      </c>
      <c r="AI513" s="17" cm="1">
        <f t="array" ref="AI513">SUMPRODUCT(--(IFERROR(HOUR(Flights_2026_09_3033343536373456[entry_hour]),-1)=HOUR(AF513)),--(IFERROR(Flights_2026_09_3033343536373456[entry_sector],"")=AG513),--(IFERROR(Flights_2026_09_3033343536373456[nfl],-1)&gt;=AH513),--(IFERROR(Flights_2026_09_3033343536373456[nfl],-1)&lt;=IF(AH513=450,450,AH513+9)))</f>
        <v>0</v>
      </c>
    </row>
    <row r="514" spans="32:35" x14ac:dyDescent="0.2">
      <c r="AF514" s="2">
        <v>0.70833333333333337</v>
      </c>
      <c r="AG514" t="s">
        <v>747</v>
      </c>
      <c r="AH514" s="17">
        <v>380</v>
      </c>
      <c r="AI514" s="17" cm="1">
        <f t="array" ref="AI514">SUMPRODUCT(--(IFERROR(HOUR(Flights_2026_09_3033343536373456[entry_hour]),-1)=HOUR(AF514)),--(IFERROR(Flights_2026_09_3033343536373456[entry_sector],"")=AG514),--(IFERROR(Flights_2026_09_3033343536373456[nfl],-1)&gt;=AH514),--(IFERROR(Flights_2026_09_3033343536373456[nfl],-1)&lt;=IF(AH514=450,450,AH514+9)))</f>
        <v>0</v>
      </c>
    </row>
    <row r="515" spans="32:35" x14ac:dyDescent="0.2">
      <c r="AF515" s="2">
        <v>0.70833333333333337</v>
      </c>
      <c r="AG515" t="s">
        <v>747</v>
      </c>
      <c r="AH515" s="17">
        <v>390</v>
      </c>
      <c r="AI515" s="17" cm="1">
        <f t="array" ref="AI515">SUMPRODUCT(--(IFERROR(HOUR(Flights_2026_09_3033343536373456[entry_hour]),-1)=HOUR(AF515)),--(IFERROR(Flights_2026_09_3033343536373456[entry_sector],"")=AG515),--(IFERROR(Flights_2026_09_3033343536373456[nfl],-1)&gt;=AH515),--(IFERROR(Flights_2026_09_3033343536373456[nfl],-1)&lt;=IF(AH515=450,450,AH515+9)))</f>
        <v>0</v>
      </c>
    </row>
    <row r="516" spans="32:35" x14ac:dyDescent="0.2">
      <c r="AF516" s="2">
        <v>0.70833333333333337</v>
      </c>
      <c r="AG516" t="s">
        <v>747</v>
      </c>
      <c r="AH516" s="17">
        <v>400</v>
      </c>
      <c r="AI516" s="17" cm="1">
        <f t="array" ref="AI516">SUMPRODUCT(--(IFERROR(HOUR(Flights_2026_09_3033343536373456[entry_hour]),-1)=HOUR(AF516)),--(IFERROR(Flights_2026_09_3033343536373456[entry_sector],"")=AG516),--(IFERROR(Flights_2026_09_3033343536373456[nfl],-1)&gt;=AH516),--(IFERROR(Flights_2026_09_3033343536373456[nfl],-1)&lt;=IF(AH516=450,450,AH516+9)))</f>
        <v>0</v>
      </c>
    </row>
    <row r="517" spans="32:35" x14ac:dyDescent="0.2">
      <c r="AF517" s="2">
        <v>0.70833333333333337</v>
      </c>
      <c r="AG517" t="s">
        <v>747</v>
      </c>
      <c r="AH517" s="17">
        <v>410</v>
      </c>
      <c r="AI517" s="17" cm="1">
        <f t="array" ref="AI517">SUMPRODUCT(--(IFERROR(HOUR(Flights_2026_09_3033343536373456[entry_hour]),-1)=HOUR(AF517)),--(IFERROR(Flights_2026_09_3033343536373456[entry_sector],"")=AG517),--(IFERROR(Flights_2026_09_3033343536373456[nfl],-1)&gt;=AH517),--(IFERROR(Flights_2026_09_3033343536373456[nfl],-1)&lt;=IF(AH517=450,450,AH517+9)))</f>
        <v>0</v>
      </c>
    </row>
    <row r="518" spans="32:35" x14ac:dyDescent="0.2">
      <c r="AF518" s="2">
        <v>0.70833333333333337</v>
      </c>
      <c r="AG518" t="s">
        <v>747</v>
      </c>
      <c r="AH518" s="17">
        <v>420</v>
      </c>
      <c r="AI518" s="17" cm="1">
        <f t="array" ref="AI518">SUMPRODUCT(--(IFERROR(HOUR(Flights_2026_09_3033343536373456[entry_hour]),-1)=HOUR(AF518)),--(IFERROR(Flights_2026_09_3033343536373456[entry_sector],"")=AG518),--(IFERROR(Flights_2026_09_3033343536373456[nfl],-1)&gt;=AH518),--(IFERROR(Flights_2026_09_3033343536373456[nfl],-1)&lt;=IF(AH518=450,450,AH518+9)))</f>
        <v>0</v>
      </c>
    </row>
    <row r="519" spans="32:35" x14ac:dyDescent="0.2">
      <c r="AF519" s="2">
        <v>0.70833333333333337</v>
      </c>
      <c r="AG519" t="s">
        <v>747</v>
      </c>
      <c r="AH519" s="17">
        <v>430</v>
      </c>
      <c r="AI519" s="17" cm="1">
        <f t="array" ref="AI519">SUMPRODUCT(--(IFERROR(HOUR(Flights_2026_09_3033343536373456[entry_hour]),-1)=HOUR(AF519)),--(IFERROR(Flights_2026_09_3033343536373456[entry_sector],"")=AG519),--(IFERROR(Flights_2026_09_3033343536373456[nfl],-1)&gt;=AH519),--(IFERROR(Flights_2026_09_3033343536373456[nfl],-1)&lt;=IF(AH519=450,450,AH519+9)))</f>
        <v>0</v>
      </c>
    </row>
    <row r="520" spans="32:35" x14ac:dyDescent="0.2">
      <c r="AF520" s="2">
        <v>0.70833333333333337</v>
      </c>
      <c r="AG520" t="s">
        <v>747</v>
      </c>
      <c r="AH520" s="17">
        <v>440</v>
      </c>
      <c r="AI520" s="17" cm="1">
        <f t="array" ref="AI520">SUMPRODUCT(--(IFERROR(HOUR(Flights_2026_09_3033343536373456[entry_hour]),-1)=HOUR(AF520)),--(IFERROR(Flights_2026_09_3033343536373456[entry_sector],"")=AG520),--(IFERROR(Flights_2026_09_3033343536373456[nfl],-1)&gt;=AH520),--(IFERROR(Flights_2026_09_3033343536373456[nfl],-1)&lt;=IF(AH520=450,450,AH520+9)))</f>
        <v>0</v>
      </c>
    </row>
    <row r="521" spans="32:35" x14ac:dyDescent="0.2">
      <c r="AF521" s="2">
        <v>0.70833333333333337</v>
      </c>
      <c r="AG521" t="s">
        <v>747</v>
      </c>
      <c r="AH521" s="17">
        <v>450</v>
      </c>
      <c r="AI521" s="17" cm="1">
        <f t="array" ref="AI521">SUMPRODUCT(--(IFERROR(HOUR(Flights_2026_09_3033343536373456[entry_hour]),-1)=HOUR(AF521)),--(IFERROR(Flights_2026_09_3033343536373456[entry_sector],"")=AG521),--(IFERROR(Flights_2026_09_3033343536373456[nfl],-1)&gt;=AH521),--(IFERROR(Flights_2026_09_3033343536373456[nfl],-1)&lt;=IF(AH521=450,450,AH521+9)))</f>
        <v>0</v>
      </c>
    </row>
    <row r="522" spans="32:35" x14ac:dyDescent="0.2">
      <c r="AF522" s="2">
        <v>0.75</v>
      </c>
      <c r="AG522" t="s">
        <v>743</v>
      </c>
      <c r="AH522" s="17">
        <v>200</v>
      </c>
      <c r="AI522" s="17" cm="1">
        <f t="array" ref="AI522">SUMPRODUCT(--(IFERROR(HOUR(Flights_2026_09_3033343536373456[entry_hour]),-1)=HOUR(AF522)),--(IFERROR(Flights_2026_09_3033343536373456[entry_sector],"")=AG522),--(IFERROR(Flights_2026_09_3033343536373456[nfl],-1)&gt;=AH522),--(IFERROR(Flights_2026_09_3033343536373456[nfl],-1)&lt;=IF(AH522=450,450,AH522+9)))</f>
        <v>0</v>
      </c>
    </row>
    <row r="523" spans="32:35" x14ac:dyDescent="0.2">
      <c r="AF523" s="2">
        <v>0.75</v>
      </c>
      <c r="AG523" t="s">
        <v>743</v>
      </c>
      <c r="AH523" s="17">
        <v>210</v>
      </c>
      <c r="AI523" s="17" cm="1">
        <f t="array" ref="AI523">SUMPRODUCT(--(IFERROR(HOUR(Flights_2026_09_3033343536373456[entry_hour]),-1)=HOUR(AF523)),--(IFERROR(Flights_2026_09_3033343536373456[entry_sector],"")=AG523),--(IFERROR(Flights_2026_09_3033343536373456[nfl],-1)&gt;=AH523),--(IFERROR(Flights_2026_09_3033343536373456[nfl],-1)&lt;=IF(AH523=450,450,AH523+9)))</f>
        <v>0</v>
      </c>
    </row>
    <row r="524" spans="32:35" x14ac:dyDescent="0.2">
      <c r="AF524" s="2">
        <v>0.75</v>
      </c>
      <c r="AG524" t="s">
        <v>743</v>
      </c>
      <c r="AH524" s="17">
        <v>220</v>
      </c>
      <c r="AI524" s="17" cm="1">
        <f t="array" ref="AI524">SUMPRODUCT(--(IFERROR(HOUR(Flights_2026_09_3033343536373456[entry_hour]),-1)=HOUR(AF524)),--(IFERROR(Flights_2026_09_3033343536373456[entry_sector],"")=AG524),--(IFERROR(Flights_2026_09_3033343536373456[nfl],-1)&gt;=AH524),--(IFERROR(Flights_2026_09_3033343536373456[nfl],-1)&lt;=IF(AH524=450,450,AH524+9)))</f>
        <v>0</v>
      </c>
    </row>
    <row r="525" spans="32:35" x14ac:dyDescent="0.2">
      <c r="AF525" s="2">
        <v>0.75</v>
      </c>
      <c r="AG525" t="s">
        <v>743</v>
      </c>
      <c r="AH525" s="17">
        <v>230</v>
      </c>
      <c r="AI525" s="17" cm="1">
        <f t="array" ref="AI525">SUMPRODUCT(--(IFERROR(HOUR(Flights_2026_09_3033343536373456[entry_hour]),-1)=HOUR(AF525)),--(IFERROR(Flights_2026_09_3033343536373456[entry_sector],"")=AG525),--(IFERROR(Flights_2026_09_3033343536373456[nfl],-1)&gt;=AH525),--(IFERROR(Flights_2026_09_3033343536373456[nfl],-1)&lt;=IF(AH525=450,450,AH525+9)))</f>
        <v>0</v>
      </c>
    </row>
    <row r="526" spans="32:35" x14ac:dyDescent="0.2">
      <c r="AF526" s="2">
        <v>0.75</v>
      </c>
      <c r="AG526" t="s">
        <v>743</v>
      </c>
      <c r="AH526" s="17">
        <v>240</v>
      </c>
      <c r="AI526" s="17" cm="1">
        <f t="array" ref="AI526">SUMPRODUCT(--(IFERROR(HOUR(Flights_2026_09_3033343536373456[entry_hour]),-1)=HOUR(AF526)),--(IFERROR(Flights_2026_09_3033343536373456[entry_sector],"")=AG526),--(IFERROR(Flights_2026_09_3033343536373456[nfl],-1)&gt;=AH526),--(IFERROR(Flights_2026_09_3033343536373456[nfl],-1)&lt;=IF(AH526=450,450,AH526+9)))</f>
        <v>0</v>
      </c>
    </row>
    <row r="527" spans="32:35" x14ac:dyDescent="0.2">
      <c r="AF527" s="2">
        <v>0.75</v>
      </c>
      <c r="AG527" t="s">
        <v>743</v>
      </c>
      <c r="AH527" s="17">
        <v>250</v>
      </c>
      <c r="AI527" s="17" cm="1">
        <f t="array" ref="AI527">SUMPRODUCT(--(IFERROR(HOUR(Flights_2026_09_3033343536373456[entry_hour]),-1)=HOUR(AF527)),--(IFERROR(Flights_2026_09_3033343536373456[entry_sector],"")=AG527),--(IFERROR(Flights_2026_09_3033343536373456[nfl],-1)&gt;=AH527),--(IFERROR(Flights_2026_09_3033343536373456[nfl],-1)&lt;=IF(AH527=450,450,AH527+9)))</f>
        <v>0</v>
      </c>
    </row>
    <row r="528" spans="32:35" x14ac:dyDescent="0.2">
      <c r="AF528" s="2">
        <v>0.75</v>
      </c>
      <c r="AG528" t="s">
        <v>743</v>
      </c>
      <c r="AH528" s="17">
        <v>260</v>
      </c>
      <c r="AI528" s="17" cm="1">
        <f t="array" ref="AI528">SUMPRODUCT(--(IFERROR(HOUR(Flights_2026_09_3033343536373456[entry_hour]),-1)=HOUR(AF528)),--(IFERROR(Flights_2026_09_3033343536373456[entry_sector],"")=AG528),--(IFERROR(Flights_2026_09_3033343536373456[nfl],-1)&gt;=AH528),--(IFERROR(Flights_2026_09_3033343536373456[nfl],-1)&lt;=IF(AH528=450,450,AH528+9)))</f>
        <v>0</v>
      </c>
    </row>
    <row r="529" spans="32:35" x14ac:dyDescent="0.2">
      <c r="AF529" s="2">
        <v>0.75</v>
      </c>
      <c r="AG529" t="s">
        <v>743</v>
      </c>
      <c r="AH529" s="17">
        <v>270</v>
      </c>
      <c r="AI529" s="17" cm="1">
        <f t="array" ref="AI529">SUMPRODUCT(--(IFERROR(HOUR(Flights_2026_09_3033343536373456[entry_hour]),-1)=HOUR(AF529)),--(IFERROR(Flights_2026_09_3033343536373456[entry_sector],"")=AG529),--(IFERROR(Flights_2026_09_3033343536373456[nfl],-1)&gt;=AH529),--(IFERROR(Flights_2026_09_3033343536373456[nfl],-1)&lt;=IF(AH529=450,450,AH529+9)))</f>
        <v>0</v>
      </c>
    </row>
    <row r="530" spans="32:35" x14ac:dyDescent="0.2">
      <c r="AF530" s="2">
        <v>0.75</v>
      </c>
      <c r="AG530" t="s">
        <v>743</v>
      </c>
      <c r="AH530" s="17">
        <v>280</v>
      </c>
      <c r="AI530" s="17" cm="1">
        <f t="array" ref="AI530">SUMPRODUCT(--(IFERROR(HOUR(Flights_2026_09_3033343536373456[entry_hour]),-1)=HOUR(AF530)),--(IFERROR(Flights_2026_09_3033343536373456[entry_sector],"")=AG530),--(IFERROR(Flights_2026_09_3033343536373456[nfl],-1)&gt;=AH530),--(IFERROR(Flights_2026_09_3033343536373456[nfl],-1)&lt;=IF(AH530=450,450,AH530+9)))</f>
        <v>0</v>
      </c>
    </row>
    <row r="531" spans="32:35" x14ac:dyDescent="0.2">
      <c r="AF531" s="2">
        <v>0.75</v>
      </c>
      <c r="AG531" t="s">
        <v>743</v>
      </c>
      <c r="AH531" s="17">
        <v>290</v>
      </c>
      <c r="AI531" s="17" cm="1">
        <f t="array" ref="AI531">SUMPRODUCT(--(IFERROR(HOUR(Flights_2026_09_3033343536373456[entry_hour]),-1)=HOUR(AF531)),--(IFERROR(Flights_2026_09_3033343536373456[entry_sector],"")=AG531),--(IFERROR(Flights_2026_09_3033343536373456[nfl],-1)&gt;=AH531),--(IFERROR(Flights_2026_09_3033343536373456[nfl],-1)&lt;=IF(AH531=450,450,AH531+9)))</f>
        <v>0</v>
      </c>
    </row>
    <row r="532" spans="32:35" x14ac:dyDescent="0.2">
      <c r="AF532" s="2">
        <v>0.75</v>
      </c>
      <c r="AG532" t="s">
        <v>743</v>
      </c>
      <c r="AH532" s="17">
        <v>300</v>
      </c>
      <c r="AI532" s="17" cm="1">
        <f t="array" ref="AI532">SUMPRODUCT(--(IFERROR(HOUR(Flights_2026_09_3033343536373456[entry_hour]),-1)=HOUR(AF532)),--(IFERROR(Flights_2026_09_3033343536373456[entry_sector],"")=AG532),--(IFERROR(Flights_2026_09_3033343536373456[nfl],-1)&gt;=AH532),--(IFERROR(Flights_2026_09_3033343536373456[nfl],-1)&lt;=IF(AH532=450,450,AH532+9)))</f>
        <v>0</v>
      </c>
    </row>
    <row r="533" spans="32:35" x14ac:dyDescent="0.2">
      <c r="AF533" s="2">
        <v>0.75</v>
      </c>
      <c r="AG533" t="s">
        <v>743</v>
      </c>
      <c r="AH533" s="17">
        <v>310</v>
      </c>
      <c r="AI533" s="17" cm="1">
        <f t="array" ref="AI533">SUMPRODUCT(--(IFERROR(HOUR(Flights_2026_09_3033343536373456[entry_hour]),-1)=HOUR(AF533)),--(IFERROR(Flights_2026_09_3033343536373456[entry_sector],"")=AG533),--(IFERROR(Flights_2026_09_3033343536373456[nfl],-1)&gt;=AH533),--(IFERROR(Flights_2026_09_3033343536373456[nfl],-1)&lt;=IF(AH533=450,450,AH533+9)))</f>
        <v>0</v>
      </c>
    </row>
    <row r="534" spans="32:35" x14ac:dyDescent="0.2">
      <c r="AF534" s="2">
        <v>0.75</v>
      </c>
      <c r="AG534" t="s">
        <v>743</v>
      </c>
      <c r="AH534" s="17">
        <v>320</v>
      </c>
      <c r="AI534" s="17" cm="1">
        <f t="array" ref="AI534">SUMPRODUCT(--(IFERROR(HOUR(Flights_2026_09_3033343536373456[entry_hour]),-1)=HOUR(AF534)),--(IFERROR(Flights_2026_09_3033343536373456[entry_sector],"")=AG534),--(IFERROR(Flights_2026_09_3033343536373456[nfl],-1)&gt;=AH534),--(IFERROR(Flights_2026_09_3033343536373456[nfl],-1)&lt;=IF(AH534=450,450,AH534+9)))</f>
        <v>0</v>
      </c>
    </row>
    <row r="535" spans="32:35" x14ac:dyDescent="0.2">
      <c r="AF535" s="2">
        <v>0.75</v>
      </c>
      <c r="AG535" t="s">
        <v>743</v>
      </c>
      <c r="AH535" s="17">
        <v>330</v>
      </c>
      <c r="AI535" s="17" cm="1">
        <f t="array" ref="AI535">SUMPRODUCT(--(IFERROR(HOUR(Flights_2026_09_3033343536373456[entry_hour]),-1)=HOUR(AF535)),--(IFERROR(Flights_2026_09_3033343536373456[entry_sector],"")=AG535),--(IFERROR(Flights_2026_09_3033343536373456[nfl],-1)&gt;=AH535),--(IFERROR(Flights_2026_09_3033343536373456[nfl],-1)&lt;=IF(AH535=450,450,AH535+9)))</f>
        <v>0</v>
      </c>
    </row>
    <row r="536" spans="32:35" x14ac:dyDescent="0.2">
      <c r="AF536" s="2">
        <v>0.75</v>
      </c>
      <c r="AG536" t="s">
        <v>743</v>
      </c>
      <c r="AH536" s="17">
        <v>340</v>
      </c>
      <c r="AI536" s="17" cm="1">
        <f t="array" ref="AI536">SUMPRODUCT(--(IFERROR(HOUR(Flights_2026_09_3033343536373456[entry_hour]),-1)=HOUR(AF536)),--(IFERROR(Flights_2026_09_3033343536373456[entry_sector],"")=AG536),--(IFERROR(Flights_2026_09_3033343536373456[nfl],-1)&gt;=AH536),--(IFERROR(Flights_2026_09_3033343536373456[nfl],-1)&lt;=IF(AH536=450,450,AH536+9)))</f>
        <v>0</v>
      </c>
    </row>
    <row r="537" spans="32:35" x14ac:dyDescent="0.2">
      <c r="AF537" s="2">
        <v>0.75</v>
      </c>
      <c r="AG537" t="s">
        <v>743</v>
      </c>
      <c r="AH537" s="17">
        <v>350</v>
      </c>
      <c r="AI537" s="17" cm="1">
        <f t="array" ref="AI537">SUMPRODUCT(--(IFERROR(HOUR(Flights_2026_09_3033343536373456[entry_hour]),-1)=HOUR(AF537)),--(IFERROR(Flights_2026_09_3033343536373456[entry_sector],"")=AG537),--(IFERROR(Flights_2026_09_3033343536373456[nfl],-1)&gt;=AH537),--(IFERROR(Flights_2026_09_3033343536373456[nfl],-1)&lt;=IF(AH537=450,450,AH537+9)))</f>
        <v>0</v>
      </c>
    </row>
    <row r="538" spans="32:35" x14ac:dyDescent="0.2">
      <c r="AF538" s="2">
        <v>0.75</v>
      </c>
      <c r="AG538" t="s">
        <v>743</v>
      </c>
      <c r="AH538" s="17">
        <v>360</v>
      </c>
      <c r="AI538" s="17" cm="1">
        <f t="array" ref="AI538">SUMPRODUCT(--(IFERROR(HOUR(Flights_2026_09_3033343536373456[entry_hour]),-1)=HOUR(AF538)),--(IFERROR(Flights_2026_09_3033343536373456[entry_sector],"")=AG538),--(IFERROR(Flights_2026_09_3033343536373456[nfl],-1)&gt;=AH538),--(IFERROR(Flights_2026_09_3033343536373456[nfl],-1)&lt;=IF(AH538=450,450,AH538+9)))</f>
        <v>0</v>
      </c>
    </row>
    <row r="539" spans="32:35" x14ac:dyDescent="0.2">
      <c r="AF539" s="2">
        <v>0.75</v>
      </c>
      <c r="AG539" t="s">
        <v>743</v>
      </c>
      <c r="AH539" s="17">
        <v>370</v>
      </c>
      <c r="AI539" s="17" cm="1">
        <f t="array" ref="AI539">SUMPRODUCT(--(IFERROR(HOUR(Flights_2026_09_3033343536373456[entry_hour]),-1)=HOUR(AF539)),--(IFERROR(Flights_2026_09_3033343536373456[entry_sector],"")=AG539),--(IFERROR(Flights_2026_09_3033343536373456[nfl],-1)&gt;=AH539),--(IFERROR(Flights_2026_09_3033343536373456[nfl],-1)&lt;=IF(AH539=450,450,AH539+9)))</f>
        <v>1</v>
      </c>
    </row>
    <row r="540" spans="32:35" x14ac:dyDescent="0.2">
      <c r="AF540" s="2">
        <v>0.75</v>
      </c>
      <c r="AG540" t="s">
        <v>743</v>
      </c>
      <c r="AH540" s="17">
        <v>380</v>
      </c>
      <c r="AI540" s="17" cm="1">
        <f t="array" ref="AI540">SUMPRODUCT(--(IFERROR(HOUR(Flights_2026_09_3033343536373456[entry_hour]),-1)=HOUR(AF540)),--(IFERROR(Flights_2026_09_3033343536373456[entry_sector],"")=AG540),--(IFERROR(Flights_2026_09_3033343536373456[nfl],-1)&gt;=AH540),--(IFERROR(Flights_2026_09_3033343536373456[nfl],-1)&lt;=IF(AH540=450,450,AH540+9)))</f>
        <v>0</v>
      </c>
    </row>
    <row r="541" spans="32:35" x14ac:dyDescent="0.2">
      <c r="AF541" s="2">
        <v>0.75</v>
      </c>
      <c r="AG541" t="s">
        <v>743</v>
      </c>
      <c r="AH541" s="17">
        <v>390</v>
      </c>
      <c r="AI541" s="17" cm="1">
        <f t="array" ref="AI541">SUMPRODUCT(--(IFERROR(HOUR(Flights_2026_09_3033343536373456[entry_hour]),-1)=HOUR(AF541)),--(IFERROR(Flights_2026_09_3033343536373456[entry_sector],"")=AG541),--(IFERROR(Flights_2026_09_3033343536373456[nfl],-1)&gt;=AH541),--(IFERROR(Flights_2026_09_3033343536373456[nfl],-1)&lt;=IF(AH541=450,450,AH541+9)))</f>
        <v>0</v>
      </c>
    </row>
    <row r="542" spans="32:35" x14ac:dyDescent="0.2">
      <c r="AF542" s="2">
        <v>0.75</v>
      </c>
      <c r="AG542" t="s">
        <v>743</v>
      </c>
      <c r="AH542" s="17">
        <v>400</v>
      </c>
      <c r="AI542" s="17" cm="1">
        <f t="array" ref="AI542">SUMPRODUCT(--(IFERROR(HOUR(Flights_2026_09_3033343536373456[entry_hour]),-1)=HOUR(AF542)),--(IFERROR(Flights_2026_09_3033343536373456[entry_sector],"")=AG542),--(IFERROR(Flights_2026_09_3033343536373456[nfl],-1)&gt;=AH542),--(IFERROR(Flights_2026_09_3033343536373456[nfl],-1)&lt;=IF(AH542=450,450,AH542+9)))</f>
        <v>0</v>
      </c>
    </row>
    <row r="543" spans="32:35" x14ac:dyDescent="0.2">
      <c r="AF543" s="2">
        <v>0.75</v>
      </c>
      <c r="AG543" t="s">
        <v>743</v>
      </c>
      <c r="AH543" s="17">
        <v>410</v>
      </c>
      <c r="AI543" s="17" cm="1">
        <f t="array" ref="AI543">SUMPRODUCT(--(IFERROR(HOUR(Flights_2026_09_3033343536373456[entry_hour]),-1)=HOUR(AF543)),--(IFERROR(Flights_2026_09_3033343536373456[entry_sector],"")=AG543),--(IFERROR(Flights_2026_09_3033343536373456[nfl],-1)&gt;=AH543),--(IFERROR(Flights_2026_09_3033343536373456[nfl],-1)&lt;=IF(AH543=450,450,AH543+9)))</f>
        <v>0</v>
      </c>
    </row>
    <row r="544" spans="32:35" x14ac:dyDescent="0.2">
      <c r="AF544" s="2">
        <v>0.75</v>
      </c>
      <c r="AG544" t="s">
        <v>743</v>
      </c>
      <c r="AH544" s="17">
        <v>420</v>
      </c>
      <c r="AI544" s="17" cm="1">
        <f t="array" ref="AI544">SUMPRODUCT(--(IFERROR(HOUR(Flights_2026_09_3033343536373456[entry_hour]),-1)=HOUR(AF544)),--(IFERROR(Flights_2026_09_3033343536373456[entry_sector],"")=AG544),--(IFERROR(Flights_2026_09_3033343536373456[nfl],-1)&gt;=AH544),--(IFERROR(Flights_2026_09_3033343536373456[nfl],-1)&lt;=IF(AH544=450,450,AH544+9)))</f>
        <v>0</v>
      </c>
    </row>
    <row r="545" spans="32:35" x14ac:dyDescent="0.2">
      <c r="AF545" s="2">
        <v>0.75</v>
      </c>
      <c r="AG545" t="s">
        <v>743</v>
      </c>
      <c r="AH545" s="17">
        <v>430</v>
      </c>
      <c r="AI545" s="17" cm="1">
        <f t="array" ref="AI545">SUMPRODUCT(--(IFERROR(HOUR(Flights_2026_09_3033343536373456[entry_hour]),-1)=HOUR(AF545)),--(IFERROR(Flights_2026_09_3033343536373456[entry_sector],"")=AG545),--(IFERROR(Flights_2026_09_3033343536373456[nfl],-1)&gt;=AH545),--(IFERROR(Flights_2026_09_3033343536373456[nfl],-1)&lt;=IF(AH545=450,450,AH545+9)))</f>
        <v>0</v>
      </c>
    </row>
    <row r="546" spans="32:35" x14ac:dyDescent="0.2">
      <c r="AF546" s="2">
        <v>0.75</v>
      </c>
      <c r="AG546" t="s">
        <v>743</v>
      </c>
      <c r="AH546" s="17">
        <v>440</v>
      </c>
      <c r="AI546" s="17" cm="1">
        <f t="array" ref="AI546">SUMPRODUCT(--(IFERROR(HOUR(Flights_2026_09_3033343536373456[entry_hour]),-1)=HOUR(AF546)),--(IFERROR(Flights_2026_09_3033343536373456[entry_sector],"")=AG546),--(IFERROR(Flights_2026_09_3033343536373456[nfl],-1)&gt;=AH546),--(IFERROR(Flights_2026_09_3033343536373456[nfl],-1)&lt;=IF(AH546=450,450,AH546+9)))</f>
        <v>0</v>
      </c>
    </row>
    <row r="547" spans="32:35" x14ac:dyDescent="0.2">
      <c r="AF547" s="2">
        <v>0.75</v>
      </c>
      <c r="AG547" t="s">
        <v>743</v>
      </c>
      <c r="AH547" s="17">
        <v>450</v>
      </c>
      <c r="AI547" s="17" cm="1">
        <f t="array" ref="AI547">SUMPRODUCT(--(IFERROR(HOUR(Flights_2026_09_3033343536373456[entry_hour]),-1)=HOUR(AF547)),--(IFERROR(Flights_2026_09_3033343536373456[entry_sector],"")=AG547),--(IFERROR(Flights_2026_09_3033343536373456[nfl],-1)&gt;=AH547),--(IFERROR(Flights_2026_09_3033343536373456[nfl],-1)&lt;=IF(AH547=450,450,AH547+9)))</f>
        <v>0</v>
      </c>
    </row>
    <row r="548" spans="32:35" x14ac:dyDescent="0.2">
      <c r="AF548" s="2">
        <v>0.75</v>
      </c>
      <c r="AG548" t="s">
        <v>744</v>
      </c>
      <c r="AH548" s="17">
        <v>200</v>
      </c>
      <c r="AI548" s="17" cm="1">
        <f t="array" ref="AI548">SUMPRODUCT(--(IFERROR(HOUR(Flights_2026_09_3033343536373456[entry_hour]),-1)=HOUR(AF548)),--(IFERROR(Flights_2026_09_3033343536373456[entry_sector],"")=AG548),--(IFERROR(Flights_2026_09_3033343536373456[nfl],-1)&gt;=AH548),--(IFERROR(Flights_2026_09_3033343536373456[nfl],-1)&lt;=IF(AH548=450,450,AH548+9)))</f>
        <v>0</v>
      </c>
    </row>
    <row r="549" spans="32:35" x14ac:dyDescent="0.2">
      <c r="AF549" s="2">
        <v>0.75</v>
      </c>
      <c r="AG549" t="s">
        <v>744</v>
      </c>
      <c r="AH549" s="17">
        <v>210</v>
      </c>
      <c r="AI549" s="17" cm="1">
        <f t="array" ref="AI549">SUMPRODUCT(--(IFERROR(HOUR(Flights_2026_09_3033343536373456[entry_hour]),-1)=HOUR(AF549)),--(IFERROR(Flights_2026_09_3033343536373456[entry_sector],"")=AG549),--(IFERROR(Flights_2026_09_3033343536373456[nfl],-1)&gt;=AH549),--(IFERROR(Flights_2026_09_3033343536373456[nfl],-1)&lt;=IF(AH549=450,450,AH549+9)))</f>
        <v>0</v>
      </c>
    </row>
    <row r="550" spans="32:35" x14ac:dyDescent="0.2">
      <c r="AF550" s="2">
        <v>0.75</v>
      </c>
      <c r="AG550" t="s">
        <v>744</v>
      </c>
      <c r="AH550" s="17">
        <v>220</v>
      </c>
      <c r="AI550" s="17" cm="1">
        <f t="array" ref="AI550">SUMPRODUCT(--(IFERROR(HOUR(Flights_2026_09_3033343536373456[entry_hour]),-1)=HOUR(AF550)),--(IFERROR(Flights_2026_09_3033343536373456[entry_sector],"")=AG550),--(IFERROR(Flights_2026_09_3033343536373456[nfl],-1)&gt;=AH550),--(IFERROR(Flights_2026_09_3033343536373456[nfl],-1)&lt;=IF(AH550=450,450,AH550+9)))</f>
        <v>6</v>
      </c>
    </row>
    <row r="551" spans="32:35" x14ac:dyDescent="0.2">
      <c r="AF551" s="2">
        <v>0.75</v>
      </c>
      <c r="AG551" t="s">
        <v>744</v>
      </c>
      <c r="AH551" s="17">
        <v>230</v>
      </c>
      <c r="AI551" s="17" cm="1">
        <f t="array" ref="AI551">SUMPRODUCT(--(IFERROR(HOUR(Flights_2026_09_3033343536373456[entry_hour]),-1)=HOUR(AF551)),--(IFERROR(Flights_2026_09_3033343536373456[entry_sector],"")=AG551),--(IFERROR(Flights_2026_09_3033343536373456[nfl],-1)&gt;=AH551),--(IFERROR(Flights_2026_09_3033343536373456[nfl],-1)&lt;=IF(AH551=450,450,AH551+9)))</f>
        <v>0</v>
      </c>
    </row>
    <row r="552" spans="32:35" x14ac:dyDescent="0.2">
      <c r="AF552" s="2">
        <v>0.75</v>
      </c>
      <c r="AG552" t="s">
        <v>744</v>
      </c>
      <c r="AH552" s="17">
        <v>240</v>
      </c>
      <c r="AI552" s="17" cm="1">
        <f t="array" ref="AI552">SUMPRODUCT(--(IFERROR(HOUR(Flights_2026_09_3033343536373456[entry_hour]),-1)=HOUR(AF552)),--(IFERROR(Flights_2026_09_3033343536373456[entry_sector],"")=AG552),--(IFERROR(Flights_2026_09_3033343536373456[nfl],-1)&gt;=AH552),--(IFERROR(Flights_2026_09_3033343536373456[nfl],-1)&lt;=IF(AH552=450,450,AH552+9)))</f>
        <v>0</v>
      </c>
    </row>
    <row r="553" spans="32:35" x14ac:dyDescent="0.2">
      <c r="AF553" s="2">
        <v>0.75</v>
      </c>
      <c r="AG553" t="s">
        <v>744</v>
      </c>
      <c r="AH553" s="17">
        <v>250</v>
      </c>
      <c r="AI553" s="17" cm="1">
        <f t="array" ref="AI553">SUMPRODUCT(--(IFERROR(HOUR(Flights_2026_09_3033343536373456[entry_hour]),-1)=HOUR(AF553)),--(IFERROR(Flights_2026_09_3033343536373456[entry_sector],"")=AG553),--(IFERROR(Flights_2026_09_3033343536373456[nfl],-1)&gt;=AH553),--(IFERROR(Flights_2026_09_3033343536373456[nfl],-1)&lt;=IF(AH553=450,450,AH553+9)))</f>
        <v>0</v>
      </c>
    </row>
    <row r="554" spans="32:35" x14ac:dyDescent="0.2">
      <c r="AF554" s="2">
        <v>0.75</v>
      </c>
      <c r="AG554" t="s">
        <v>744</v>
      </c>
      <c r="AH554" s="17">
        <v>260</v>
      </c>
      <c r="AI554" s="17" cm="1">
        <f t="array" ref="AI554">SUMPRODUCT(--(IFERROR(HOUR(Flights_2026_09_3033343536373456[entry_hour]),-1)=HOUR(AF554)),--(IFERROR(Flights_2026_09_3033343536373456[entry_sector],"")=AG554),--(IFERROR(Flights_2026_09_3033343536373456[nfl],-1)&gt;=AH554),--(IFERROR(Flights_2026_09_3033343536373456[nfl],-1)&lt;=IF(AH554=450,450,AH554+9)))</f>
        <v>0</v>
      </c>
    </row>
    <row r="555" spans="32:35" x14ac:dyDescent="0.2">
      <c r="AF555" s="2">
        <v>0.75</v>
      </c>
      <c r="AG555" t="s">
        <v>744</v>
      </c>
      <c r="AH555" s="17">
        <v>270</v>
      </c>
      <c r="AI555" s="17" cm="1">
        <f t="array" ref="AI555">SUMPRODUCT(--(IFERROR(HOUR(Flights_2026_09_3033343536373456[entry_hour]),-1)=HOUR(AF555)),--(IFERROR(Flights_2026_09_3033343536373456[entry_sector],"")=AG555),--(IFERROR(Flights_2026_09_3033343536373456[nfl],-1)&gt;=AH555),--(IFERROR(Flights_2026_09_3033343536373456[nfl],-1)&lt;=IF(AH555=450,450,AH555+9)))</f>
        <v>0</v>
      </c>
    </row>
    <row r="556" spans="32:35" x14ac:dyDescent="0.2">
      <c r="AF556" s="2">
        <v>0.75</v>
      </c>
      <c r="AG556" t="s">
        <v>744</v>
      </c>
      <c r="AH556" s="17">
        <v>280</v>
      </c>
      <c r="AI556" s="17" cm="1">
        <f t="array" ref="AI556">SUMPRODUCT(--(IFERROR(HOUR(Flights_2026_09_3033343536373456[entry_hour]),-1)=HOUR(AF556)),--(IFERROR(Flights_2026_09_3033343536373456[entry_sector],"")=AG556),--(IFERROR(Flights_2026_09_3033343536373456[nfl],-1)&gt;=AH556),--(IFERROR(Flights_2026_09_3033343536373456[nfl],-1)&lt;=IF(AH556=450,450,AH556+9)))</f>
        <v>0</v>
      </c>
    </row>
    <row r="557" spans="32:35" x14ac:dyDescent="0.2">
      <c r="AF557" s="2">
        <v>0.75</v>
      </c>
      <c r="AG557" t="s">
        <v>744</v>
      </c>
      <c r="AH557" s="17">
        <v>290</v>
      </c>
      <c r="AI557" s="17" cm="1">
        <f t="array" ref="AI557">SUMPRODUCT(--(IFERROR(HOUR(Flights_2026_09_3033343536373456[entry_hour]),-1)=HOUR(AF557)),--(IFERROR(Flights_2026_09_3033343536373456[entry_sector],"")=AG557),--(IFERROR(Flights_2026_09_3033343536373456[nfl],-1)&gt;=AH557),--(IFERROR(Flights_2026_09_3033343536373456[nfl],-1)&lt;=IF(AH557=450,450,AH557+9)))</f>
        <v>0</v>
      </c>
    </row>
    <row r="558" spans="32:35" x14ac:dyDescent="0.2">
      <c r="AF558" s="2">
        <v>0.75</v>
      </c>
      <c r="AG558" t="s">
        <v>744</v>
      </c>
      <c r="AH558" s="17">
        <v>300</v>
      </c>
      <c r="AI558" s="17" cm="1">
        <f t="array" ref="AI558">SUMPRODUCT(--(IFERROR(HOUR(Flights_2026_09_3033343536373456[entry_hour]),-1)=HOUR(AF558)),--(IFERROR(Flights_2026_09_3033343536373456[entry_sector],"")=AG558),--(IFERROR(Flights_2026_09_3033343536373456[nfl],-1)&gt;=AH558),--(IFERROR(Flights_2026_09_3033343536373456[nfl],-1)&lt;=IF(AH558=450,450,AH558+9)))</f>
        <v>0</v>
      </c>
    </row>
    <row r="559" spans="32:35" x14ac:dyDescent="0.2">
      <c r="AF559" s="2">
        <v>0.75</v>
      </c>
      <c r="AG559" t="s">
        <v>744</v>
      </c>
      <c r="AH559" s="17">
        <v>310</v>
      </c>
      <c r="AI559" s="17" cm="1">
        <f t="array" ref="AI559">SUMPRODUCT(--(IFERROR(HOUR(Flights_2026_09_3033343536373456[entry_hour]),-1)=HOUR(AF559)),--(IFERROR(Flights_2026_09_3033343536373456[entry_sector],"")=AG559),--(IFERROR(Flights_2026_09_3033343536373456[nfl],-1)&gt;=AH559),--(IFERROR(Flights_2026_09_3033343536373456[nfl],-1)&lt;=IF(AH559=450,450,AH559+9)))</f>
        <v>0</v>
      </c>
    </row>
    <row r="560" spans="32:35" x14ac:dyDescent="0.2">
      <c r="AF560" s="2">
        <v>0.75</v>
      </c>
      <c r="AG560" t="s">
        <v>744</v>
      </c>
      <c r="AH560" s="17">
        <v>320</v>
      </c>
      <c r="AI560" s="17" cm="1">
        <f t="array" ref="AI560">SUMPRODUCT(--(IFERROR(HOUR(Flights_2026_09_3033343536373456[entry_hour]),-1)=HOUR(AF560)),--(IFERROR(Flights_2026_09_3033343536373456[entry_sector],"")=AG560),--(IFERROR(Flights_2026_09_3033343536373456[nfl],-1)&gt;=AH560),--(IFERROR(Flights_2026_09_3033343536373456[nfl],-1)&lt;=IF(AH560=450,450,AH560+9)))</f>
        <v>0</v>
      </c>
    </row>
    <row r="561" spans="32:35" x14ac:dyDescent="0.2">
      <c r="AF561" s="2">
        <v>0.75</v>
      </c>
      <c r="AG561" t="s">
        <v>744</v>
      </c>
      <c r="AH561" s="17">
        <v>330</v>
      </c>
      <c r="AI561" s="17" cm="1">
        <f t="array" ref="AI561">SUMPRODUCT(--(IFERROR(HOUR(Flights_2026_09_3033343536373456[entry_hour]),-1)=HOUR(AF561)),--(IFERROR(Flights_2026_09_3033343536373456[entry_sector],"")=AG561),--(IFERROR(Flights_2026_09_3033343536373456[nfl],-1)&gt;=AH561),--(IFERROR(Flights_2026_09_3033343536373456[nfl],-1)&lt;=IF(AH561=450,450,AH561+9)))</f>
        <v>0</v>
      </c>
    </row>
    <row r="562" spans="32:35" x14ac:dyDescent="0.2">
      <c r="AF562" s="2">
        <v>0.75</v>
      </c>
      <c r="AG562" t="s">
        <v>744</v>
      </c>
      <c r="AH562" s="17">
        <v>340</v>
      </c>
      <c r="AI562" s="17" cm="1">
        <f t="array" ref="AI562">SUMPRODUCT(--(IFERROR(HOUR(Flights_2026_09_3033343536373456[entry_hour]),-1)=HOUR(AF562)),--(IFERROR(Flights_2026_09_3033343536373456[entry_sector],"")=AG562),--(IFERROR(Flights_2026_09_3033343536373456[nfl],-1)&gt;=AH562),--(IFERROR(Flights_2026_09_3033343536373456[nfl],-1)&lt;=IF(AH562=450,450,AH562+9)))</f>
        <v>0</v>
      </c>
    </row>
    <row r="563" spans="32:35" x14ac:dyDescent="0.2">
      <c r="AF563" s="2">
        <v>0.75</v>
      </c>
      <c r="AG563" t="s">
        <v>744</v>
      </c>
      <c r="AH563" s="17">
        <v>350</v>
      </c>
      <c r="AI563" s="17" cm="1">
        <f t="array" ref="AI563">SUMPRODUCT(--(IFERROR(HOUR(Flights_2026_09_3033343536373456[entry_hour]),-1)=HOUR(AF563)),--(IFERROR(Flights_2026_09_3033343536373456[entry_sector],"")=AG563),--(IFERROR(Flights_2026_09_3033343536373456[nfl],-1)&gt;=AH563),--(IFERROR(Flights_2026_09_3033343536373456[nfl],-1)&lt;=IF(AH563=450,450,AH563+9)))</f>
        <v>0</v>
      </c>
    </row>
    <row r="564" spans="32:35" x14ac:dyDescent="0.2">
      <c r="AF564" s="2">
        <v>0.75</v>
      </c>
      <c r="AG564" t="s">
        <v>744</v>
      </c>
      <c r="AH564" s="17">
        <v>360</v>
      </c>
      <c r="AI564" s="17" cm="1">
        <f t="array" ref="AI564">SUMPRODUCT(--(IFERROR(HOUR(Flights_2026_09_3033343536373456[entry_hour]),-1)=HOUR(AF564)),--(IFERROR(Flights_2026_09_3033343536373456[entry_sector],"")=AG564),--(IFERROR(Flights_2026_09_3033343536373456[nfl],-1)&gt;=AH564),--(IFERROR(Flights_2026_09_3033343536373456[nfl],-1)&lt;=IF(AH564=450,450,AH564+9)))</f>
        <v>0</v>
      </c>
    </row>
    <row r="565" spans="32:35" x14ac:dyDescent="0.2">
      <c r="AF565" s="2">
        <v>0.75</v>
      </c>
      <c r="AG565" t="s">
        <v>744</v>
      </c>
      <c r="AH565" s="17">
        <v>370</v>
      </c>
      <c r="AI565" s="17" cm="1">
        <f t="array" ref="AI565">SUMPRODUCT(--(IFERROR(HOUR(Flights_2026_09_3033343536373456[entry_hour]),-1)=HOUR(AF565)),--(IFERROR(Flights_2026_09_3033343536373456[entry_sector],"")=AG565),--(IFERROR(Flights_2026_09_3033343536373456[nfl],-1)&gt;=AH565),--(IFERROR(Flights_2026_09_3033343536373456[nfl],-1)&lt;=IF(AH565=450,450,AH565+9)))</f>
        <v>0</v>
      </c>
    </row>
    <row r="566" spans="32:35" x14ac:dyDescent="0.2">
      <c r="AF566" s="2">
        <v>0.75</v>
      </c>
      <c r="AG566" t="s">
        <v>744</v>
      </c>
      <c r="AH566" s="17">
        <v>380</v>
      </c>
      <c r="AI566" s="17" cm="1">
        <f t="array" ref="AI566">SUMPRODUCT(--(IFERROR(HOUR(Flights_2026_09_3033343536373456[entry_hour]),-1)=HOUR(AF566)),--(IFERROR(Flights_2026_09_3033343536373456[entry_sector],"")=AG566),--(IFERROR(Flights_2026_09_3033343536373456[nfl],-1)&gt;=AH566),--(IFERROR(Flights_2026_09_3033343536373456[nfl],-1)&lt;=IF(AH566=450,450,AH566+9)))</f>
        <v>0</v>
      </c>
    </row>
    <row r="567" spans="32:35" x14ac:dyDescent="0.2">
      <c r="AF567" s="2">
        <v>0.75</v>
      </c>
      <c r="AG567" t="s">
        <v>744</v>
      </c>
      <c r="AH567" s="17">
        <v>390</v>
      </c>
      <c r="AI567" s="17" cm="1">
        <f t="array" ref="AI567">SUMPRODUCT(--(IFERROR(HOUR(Flights_2026_09_3033343536373456[entry_hour]),-1)=HOUR(AF567)),--(IFERROR(Flights_2026_09_3033343536373456[entry_sector],"")=AG567),--(IFERROR(Flights_2026_09_3033343536373456[nfl],-1)&gt;=AH567),--(IFERROR(Flights_2026_09_3033343536373456[nfl],-1)&lt;=IF(AH567=450,450,AH567+9)))</f>
        <v>0</v>
      </c>
    </row>
    <row r="568" spans="32:35" x14ac:dyDescent="0.2">
      <c r="AF568" s="2">
        <v>0.75</v>
      </c>
      <c r="AG568" t="s">
        <v>744</v>
      </c>
      <c r="AH568" s="17">
        <v>400</v>
      </c>
      <c r="AI568" s="17" cm="1">
        <f t="array" ref="AI568">SUMPRODUCT(--(IFERROR(HOUR(Flights_2026_09_3033343536373456[entry_hour]),-1)=HOUR(AF568)),--(IFERROR(Flights_2026_09_3033343536373456[entry_sector],"")=AG568),--(IFERROR(Flights_2026_09_3033343536373456[nfl],-1)&gt;=AH568),--(IFERROR(Flights_2026_09_3033343536373456[nfl],-1)&lt;=IF(AH568=450,450,AH568+9)))</f>
        <v>0</v>
      </c>
    </row>
    <row r="569" spans="32:35" x14ac:dyDescent="0.2">
      <c r="AF569" s="2">
        <v>0.75</v>
      </c>
      <c r="AG569" t="s">
        <v>744</v>
      </c>
      <c r="AH569" s="17">
        <v>410</v>
      </c>
      <c r="AI569" s="17" cm="1">
        <f t="array" ref="AI569">SUMPRODUCT(--(IFERROR(HOUR(Flights_2026_09_3033343536373456[entry_hour]),-1)=HOUR(AF569)),--(IFERROR(Flights_2026_09_3033343536373456[entry_sector],"")=AG569),--(IFERROR(Flights_2026_09_3033343536373456[nfl],-1)&gt;=AH569),--(IFERROR(Flights_2026_09_3033343536373456[nfl],-1)&lt;=IF(AH569=450,450,AH569+9)))</f>
        <v>0</v>
      </c>
    </row>
    <row r="570" spans="32:35" x14ac:dyDescent="0.2">
      <c r="AF570" s="2">
        <v>0.75</v>
      </c>
      <c r="AG570" t="s">
        <v>744</v>
      </c>
      <c r="AH570" s="17">
        <v>420</v>
      </c>
      <c r="AI570" s="17" cm="1">
        <f t="array" ref="AI570">SUMPRODUCT(--(IFERROR(HOUR(Flights_2026_09_3033343536373456[entry_hour]),-1)=HOUR(AF570)),--(IFERROR(Flights_2026_09_3033343536373456[entry_sector],"")=AG570),--(IFERROR(Flights_2026_09_3033343536373456[nfl],-1)&gt;=AH570),--(IFERROR(Flights_2026_09_3033343536373456[nfl],-1)&lt;=IF(AH570=450,450,AH570+9)))</f>
        <v>0</v>
      </c>
    </row>
    <row r="571" spans="32:35" x14ac:dyDescent="0.2">
      <c r="AF571" s="2">
        <v>0.75</v>
      </c>
      <c r="AG571" t="s">
        <v>744</v>
      </c>
      <c r="AH571" s="17">
        <v>430</v>
      </c>
      <c r="AI571" s="17" cm="1">
        <f t="array" ref="AI571">SUMPRODUCT(--(IFERROR(HOUR(Flights_2026_09_3033343536373456[entry_hour]),-1)=HOUR(AF571)),--(IFERROR(Flights_2026_09_3033343536373456[entry_sector],"")=AG571),--(IFERROR(Flights_2026_09_3033343536373456[nfl],-1)&gt;=AH571),--(IFERROR(Flights_2026_09_3033343536373456[nfl],-1)&lt;=IF(AH571=450,450,AH571+9)))</f>
        <v>0</v>
      </c>
    </row>
    <row r="572" spans="32:35" x14ac:dyDescent="0.2">
      <c r="AF572" s="2">
        <v>0.75</v>
      </c>
      <c r="AG572" t="s">
        <v>744</v>
      </c>
      <c r="AH572" s="17">
        <v>440</v>
      </c>
      <c r="AI572" s="17" cm="1">
        <f t="array" ref="AI572">SUMPRODUCT(--(IFERROR(HOUR(Flights_2026_09_3033343536373456[entry_hour]),-1)=HOUR(AF572)),--(IFERROR(Flights_2026_09_3033343536373456[entry_sector],"")=AG572),--(IFERROR(Flights_2026_09_3033343536373456[nfl],-1)&gt;=AH572),--(IFERROR(Flights_2026_09_3033343536373456[nfl],-1)&lt;=IF(AH572=450,450,AH572+9)))</f>
        <v>0</v>
      </c>
    </row>
    <row r="573" spans="32:35" x14ac:dyDescent="0.2">
      <c r="AF573" s="2">
        <v>0.75</v>
      </c>
      <c r="AG573" t="s">
        <v>744</v>
      </c>
      <c r="AH573" s="17">
        <v>450</v>
      </c>
      <c r="AI573" s="17" cm="1">
        <f t="array" ref="AI573">SUMPRODUCT(--(IFERROR(HOUR(Flights_2026_09_3033343536373456[entry_hour]),-1)=HOUR(AF573)),--(IFERROR(Flights_2026_09_3033343536373456[entry_sector],"")=AG573),--(IFERROR(Flights_2026_09_3033343536373456[nfl],-1)&gt;=AH573),--(IFERROR(Flights_2026_09_3033343536373456[nfl],-1)&lt;=IF(AH573=450,450,AH573+9)))</f>
        <v>0</v>
      </c>
    </row>
    <row r="574" spans="32:35" x14ac:dyDescent="0.2">
      <c r="AF574" s="2">
        <v>0.75</v>
      </c>
      <c r="AG574" t="s">
        <v>745</v>
      </c>
      <c r="AH574" s="17">
        <v>200</v>
      </c>
      <c r="AI574" s="17" cm="1">
        <f t="array" ref="AI574">SUMPRODUCT(--(IFERROR(HOUR(Flights_2026_09_3033343536373456[entry_hour]),-1)=HOUR(AF574)),--(IFERROR(Flights_2026_09_3033343536373456[entry_sector],"")=AG574),--(IFERROR(Flights_2026_09_3033343536373456[nfl],-1)&gt;=AH574),--(IFERROR(Flights_2026_09_3033343536373456[nfl],-1)&lt;=IF(AH574=450,450,AH574+9)))</f>
        <v>0</v>
      </c>
    </row>
    <row r="575" spans="32:35" x14ac:dyDescent="0.2">
      <c r="AF575" s="2">
        <v>0.75</v>
      </c>
      <c r="AG575" t="s">
        <v>745</v>
      </c>
      <c r="AH575" s="17">
        <v>210</v>
      </c>
      <c r="AI575" s="17" cm="1">
        <f t="array" ref="AI575">SUMPRODUCT(--(IFERROR(HOUR(Flights_2026_09_3033343536373456[entry_hour]),-1)=HOUR(AF575)),--(IFERROR(Flights_2026_09_3033343536373456[entry_sector],"")=AG575),--(IFERROR(Flights_2026_09_3033343536373456[nfl],-1)&gt;=AH575),--(IFERROR(Flights_2026_09_3033343536373456[nfl],-1)&lt;=IF(AH575=450,450,AH575+9)))</f>
        <v>0</v>
      </c>
    </row>
    <row r="576" spans="32:35" x14ac:dyDescent="0.2">
      <c r="AF576" s="2">
        <v>0.75</v>
      </c>
      <c r="AG576" t="s">
        <v>745</v>
      </c>
      <c r="AH576" s="17">
        <v>220</v>
      </c>
      <c r="AI576" s="17" cm="1">
        <f t="array" ref="AI576">SUMPRODUCT(--(IFERROR(HOUR(Flights_2026_09_3033343536373456[entry_hour]),-1)=HOUR(AF576)),--(IFERROR(Flights_2026_09_3033343536373456[entry_sector],"")=AG576),--(IFERROR(Flights_2026_09_3033343536373456[nfl],-1)&gt;=AH576),--(IFERROR(Flights_2026_09_3033343536373456[nfl],-1)&lt;=IF(AH576=450,450,AH576+9)))</f>
        <v>2</v>
      </c>
    </row>
    <row r="577" spans="32:35" x14ac:dyDescent="0.2">
      <c r="AF577" s="2">
        <v>0.75</v>
      </c>
      <c r="AG577" t="s">
        <v>745</v>
      </c>
      <c r="AH577" s="17">
        <v>230</v>
      </c>
      <c r="AI577" s="17" cm="1">
        <f t="array" ref="AI577">SUMPRODUCT(--(IFERROR(HOUR(Flights_2026_09_3033343536373456[entry_hour]),-1)=HOUR(AF577)),--(IFERROR(Flights_2026_09_3033343536373456[entry_sector],"")=AG577),--(IFERROR(Flights_2026_09_3033343536373456[nfl],-1)&gt;=AH577),--(IFERROR(Flights_2026_09_3033343536373456[nfl],-1)&lt;=IF(AH577=450,450,AH577+9)))</f>
        <v>0</v>
      </c>
    </row>
    <row r="578" spans="32:35" x14ac:dyDescent="0.2">
      <c r="AF578" s="2">
        <v>0.75</v>
      </c>
      <c r="AG578" t="s">
        <v>745</v>
      </c>
      <c r="AH578" s="17">
        <v>240</v>
      </c>
      <c r="AI578" s="17" cm="1">
        <f t="array" ref="AI578">SUMPRODUCT(--(IFERROR(HOUR(Flights_2026_09_3033343536373456[entry_hour]),-1)=HOUR(AF578)),--(IFERROR(Flights_2026_09_3033343536373456[entry_sector],"")=AG578),--(IFERROR(Flights_2026_09_3033343536373456[nfl],-1)&gt;=AH578),--(IFERROR(Flights_2026_09_3033343536373456[nfl],-1)&lt;=IF(AH578=450,450,AH578+9)))</f>
        <v>0</v>
      </c>
    </row>
    <row r="579" spans="32:35" x14ac:dyDescent="0.2">
      <c r="AF579" s="2">
        <v>0.75</v>
      </c>
      <c r="AG579" t="s">
        <v>745</v>
      </c>
      <c r="AH579" s="17">
        <v>250</v>
      </c>
      <c r="AI579" s="17" cm="1">
        <f t="array" ref="AI579">SUMPRODUCT(--(IFERROR(HOUR(Flights_2026_09_3033343536373456[entry_hour]),-1)=HOUR(AF579)),--(IFERROR(Flights_2026_09_3033343536373456[entry_sector],"")=AG579),--(IFERROR(Flights_2026_09_3033343536373456[nfl],-1)&gt;=AH579),--(IFERROR(Flights_2026_09_3033343536373456[nfl],-1)&lt;=IF(AH579=450,450,AH579+9)))</f>
        <v>0</v>
      </c>
    </row>
    <row r="580" spans="32:35" x14ac:dyDescent="0.2">
      <c r="AF580" s="2">
        <v>0.75</v>
      </c>
      <c r="AG580" t="s">
        <v>745</v>
      </c>
      <c r="AH580" s="17">
        <v>260</v>
      </c>
      <c r="AI580" s="17" cm="1">
        <f t="array" ref="AI580">SUMPRODUCT(--(IFERROR(HOUR(Flights_2026_09_3033343536373456[entry_hour]),-1)=HOUR(AF580)),--(IFERROR(Flights_2026_09_3033343536373456[entry_sector],"")=AG580),--(IFERROR(Flights_2026_09_3033343536373456[nfl],-1)&gt;=AH580),--(IFERROR(Flights_2026_09_3033343536373456[nfl],-1)&lt;=IF(AH580=450,450,AH580+9)))</f>
        <v>0</v>
      </c>
    </row>
    <row r="581" spans="32:35" x14ac:dyDescent="0.2">
      <c r="AF581" s="2">
        <v>0.75</v>
      </c>
      <c r="AG581" t="s">
        <v>745</v>
      </c>
      <c r="AH581" s="17">
        <v>270</v>
      </c>
      <c r="AI581" s="17" cm="1">
        <f t="array" ref="AI581">SUMPRODUCT(--(IFERROR(HOUR(Flights_2026_09_3033343536373456[entry_hour]),-1)=HOUR(AF581)),--(IFERROR(Flights_2026_09_3033343536373456[entry_sector],"")=AG581),--(IFERROR(Flights_2026_09_3033343536373456[nfl],-1)&gt;=AH581),--(IFERROR(Flights_2026_09_3033343536373456[nfl],-1)&lt;=IF(AH581=450,450,AH581+9)))</f>
        <v>0</v>
      </c>
    </row>
    <row r="582" spans="32:35" x14ac:dyDescent="0.2">
      <c r="AF582" s="2">
        <v>0.75</v>
      </c>
      <c r="AG582" t="s">
        <v>745</v>
      </c>
      <c r="AH582" s="17">
        <v>280</v>
      </c>
      <c r="AI582" s="17" cm="1">
        <f t="array" ref="AI582">SUMPRODUCT(--(IFERROR(HOUR(Flights_2026_09_3033343536373456[entry_hour]),-1)=HOUR(AF582)),--(IFERROR(Flights_2026_09_3033343536373456[entry_sector],"")=AG582),--(IFERROR(Flights_2026_09_3033343536373456[nfl],-1)&gt;=AH582),--(IFERROR(Flights_2026_09_3033343536373456[nfl],-1)&lt;=IF(AH582=450,450,AH582+9)))</f>
        <v>0</v>
      </c>
    </row>
    <row r="583" spans="32:35" x14ac:dyDescent="0.2">
      <c r="AF583" s="2">
        <v>0.75</v>
      </c>
      <c r="AG583" t="s">
        <v>745</v>
      </c>
      <c r="AH583" s="17">
        <v>290</v>
      </c>
      <c r="AI583" s="17" cm="1">
        <f t="array" ref="AI583">SUMPRODUCT(--(IFERROR(HOUR(Flights_2026_09_3033343536373456[entry_hour]),-1)=HOUR(AF583)),--(IFERROR(Flights_2026_09_3033343536373456[entry_sector],"")=AG583),--(IFERROR(Flights_2026_09_3033343536373456[nfl],-1)&gt;=AH583),--(IFERROR(Flights_2026_09_3033343536373456[nfl],-1)&lt;=IF(AH583=450,450,AH583+9)))</f>
        <v>0</v>
      </c>
    </row>
    <row r="584" spans="32:35" x14ac:dyDescent="0.2">
      <c r="AF584" s="2">
        <v>0.75</v>
      </c>
      <c r="AG584" t="s">
        <v>745</v>
      </c>
      <c r="AH584" s="17">
        <v>300</v>
      </c>
      <c r="AI584" s="17" cm="1">
        <f t="array" ref="AI584">SUMPRODUCT(--(IFERROR(HOUR(Flights_2026_09_3033343536373456[entry_hour]),-1)=HOUR(AF584)),--(IFERROR(Flights_2026_09_3033343536373456[entry_sector],"")=AG584),--(IFERROR(Flights_2026_09_3033343536373456[nfl],-1)&gt;=AH584),--(IFERROR(Flights_2026_09_3033343536373456[nfl],-1)&lt;=IF(AH584=450,450,AH584+9)))</f>
        <v>0</v>
      </c>
    </row>
    <row r="585" spans="32:35" x14ac:dyDescent="0.2">
      <c r="AF585" s="2">
        <v>0.75</v>
      </c>
      <c r="AG585" t="s">
        <v>745</v>
      </c>
      <c r="AH585" s="17">
        <v>310</v>
      </c>
      <c r="AI585" s="17" cm="1">
        <f t="array" ref="AI585">SUMPRODUCT(--(IFERROR(HOUR(Flights_2026_09_3033343536373456[entry_hour]),-1)=HOUR(AF585)),--(IFERROR(Flights_2026_09_3033343536373456[entry_sector],"")=AG585),--(IFERROR(Flights_2026_09_3033343536373456[nfl],-1)&gt;=AH585),--(IFERROR(Flights_2026_09_3033343536373456[nfl],-1)&lt;=IF(AH585=450,450,AH585+9)))</f>
        <v>2</v>
      </c>
    </row>
    <row r="586" spans="32:35" x14ac:dyDescent="0.2">
      <c r="AF586" s="2">
        <v>0.75</v>
      </c>
      <c r="AG586" t="s">
        <v>745</v>
      </c>
      <c r="AH586" s="17">
        <v>320</v>
      </c>
      <c r="AI586" s="17" cm="1">
        <f t="array" ref="AI586">SUMPRODUCT(--(IFERROR(HOUR(Flights_2026_09_3033343536373456[entry_hour]),-1)=HOUR(AF586)),--(IFERROR(Flights_2026_09_3033343536373456[entry_sector],"")=AG586),--(IFERROR(Flights_2026_09_3033343536373456[nfl],-1)&gt;=AH586),--(IFERROR(Flights_2026_09_3033343536373456[nfl],-1)&lt;=IF(AH586=450,450,AH586+9)))</f>
        <v>1</v>
      </c>
    </row>
    <row r="587" spans="32:35" x14ac:dyDescent="0.2">
      <c r="AF587" s="2">
        <v>0.75</v>
      </c>
      <c r="AG587" t="s">
        <v>745</v>
      </c>
      <c r="AH587" s="17">
        <v>330</v>
      </c>
      <c r="AI587" s="17" cm="1">
        <f t="array" ref="AI587">SUMPRODUCT(--(IFERROR(HOUR(Flights_2026_09_3033343536373456[entry_hour]),-1)=HOUR(AF587)),--(IFERROR(Flights_2026_09_3033343536373456[entry_sector],"")=AG587),--(IFERROR(Flights_2026_09_3033343536373456[nfl],-1)&gt;=AH587),--(IFERROR(Flights_2026_09_3033343536373456[nfl],-1)&lt;=IF(AH587=450,450,AH587+9)))</f>
        <v>1</v>
      </c>
    </row>
    <row r="588" spans="32:35" x14ac:dyDescent="0.2">
      <c r="AF588" s="2">
        <v>0.75</v>
      </c>
      <c r="AG588" t="s">
        <v>745</v>
      </c>
      <c r="AH588" s="17">
        <v>340</v>
      </c>
      <c r="AI588" s="17" cm="1">
        <f t="array" ref="AI588">SUMPRODUCT(--(IFERROR(HOUR(Flights_2026_09_3033343536373456[entry_hour]),-1)=HOUR(AF588)),--(IFERROR(Flights_2026_09_3033343536373456[entry_sector],"")=AG588),--(IFERROR(Flights_2026_09_3033343536373456[nfl],-1)&gt;=AH588),--(IFERROR(Flights_2026_09_3033343536373456[nfl],-1)&lt;=IF(AH588=450,450,AH588+9)))</f>
        <v>1</v>
      </c>
    </row>
    <row r="589" spans="32:35" x14ac:dyDescent="0.2">
      <c r="AF589" s="2">
        <v>0.75</v>
      </c>
      <c r="AG589" t="s">
        <v>745</v>
      </c>
      <c r="AH589" s="17">
        <v>350</v>
      </c>
      <c r="AI589" s="17" cm="1">
        <f t="array" ref="AI589">SUMPRODUCT(--(IFERROR(HOUR(Flights_2026_09_3033343536373456[entry_hour]),-1)=HOUR(AF589)),--(IFERROR(Flights_2026_09_3033343536373456[entry_sector],"")=AG589),--(IFERROR(Flights_2026_09_3033343536373456[nfl],-1)&gt;=AH589),--(IFERROR(Flights_2026_09_3033343536373456[nfl],-1)&lt;=IF(AH589=450,450,AH589+9)))</f>
        <v>2</v>
      </c>
    </row>
    <row r="590" spans="32:35" x14ac:dyDescent="0.2">
      <c r="AF590" s="2">
        <v>0.75</v>
      </c>
      <c r="AG590" t="s">
        <v>745</v>
      </c>
      <c r="AH590" s="17">
        <v>360</v>
      </c>
      <c r="AI590" s="17" cm="1">
        <f t="array" ref="AI590">SUMPRODUCT(--(IFERROR(HOUR(Flights_2026_09_3033343536373456[entry_hour]),-1)=HOUR(AF590)),--(IFERROR(Flights_2026_09_3033343536373456[entry_sector],"")=AG590),--(IFERROR(Flights_2026_09_3033343536373456[nfl],-1)&gt;=AH590),--(IFERROR(Flights_2026_09_3033343536373456[nfl],-1)&lt;=IF(AH590=450,450,AH590+9)))</f>
        <v>1</v>
      </c>
    </row>
    <row r="591" spans="32:35" x14ac:dyDescent="0.2">
      <c r="AF591" s="2">
        <v>0.75</v>
      </c>
      <c r="AG591" t="s">
        <v>745</v>
      </c>
      <c r="AH591" s="17">
        <v>370</v>
      </c>
      <c r="AI591" s="17" cm="1">
        <f t="array" ref="AI591">SUMPRODUCT(--(IFERROR(HOUR(Flights_2026_09_3033343536373456[entry_hour]),-1)=HOUR(AF591)),--(IFERROR(Flights_2026_09_3033343536373456[entry_sector],"")=AG591),--(IFERROR(Flights_2026_09_3033343536373456[nfl],-1)&gt;=AH591),--(IFERROR(Flights_2026_09_3033343536373456[nfl],-1)&lt;=IF(AH591=450,450,AH591+9)))</f>
        <v>1</v>
      </c>
    </row>
    <row r="592" spans="32:35" x14ac:dyDescent="0.2">
      <c r="AF592" s="2">
        <v>0.75</v>
      </c>
      <c r="AG592" t="s">
        <v>745</v>
      </c>
      <c r="AH592" s="17">
        <v>380</v>
      </c>
      <c r="AI592" s="17" cm="1">
        <f t="array" ref="AI592">SUMPRODUCT(--(IFERROR(HOUR(Flights_2026_09_3033343536373456[entry_hour]),-1)=HOUR(AF592)),--(IFERROR(Flights_2026_09_3033343536373456[entry_sector],"")=AG592),--(IFERROR(Flights_2026_09_3033343536373456[nfl],-1)&gt;=AH592),--(IFERROR(Flights_2026_09_3033343536373456[nfl],-1)&lt;=IF(AH592=450,450,AH592+9)))</f>
        <v>0</v>
      </c>
    </row>
    <row r="593" spans="32:35" x14ac:dyDescent="0.2">
      <c r="AF593" s="2">
        <v>0.75</v>
      </c>
      <c r="AG593" t="s">
        <v>745</v>
      </c>
      <c r="AH593" s="17">
        <v>390</v>
      </c>
      <c r="AI593" s="17" cm="1">
        <f t="array" ref="AI593">SUMPRODUCT(--(IFERROR(HOUR(Flights_2026_09_3033343536373456[entry_hour]),-1)=HOUR(AF593)),--(IFERROR(Flights_2026_09_3033343536373456[entry_sector],"")=AG593),--(IFERROR(Flights_2026_09_3033343536373456[nfl],-1)&gt;=AH593),--(IFERROR(Flights_2026_09_3033343536373456[nfl],-1)&lt;=IF(AH593=450,450,AH593+9)))</f>
        <v>0</v>
      </c>
    </row>
    <row r="594" spans="32:35" x14ac:dyDescent="0.2">
      <c r="AF594" s="2">
        <v>0.75</v>
      </c>
      <c r="AG594" t="s">
        <v>745</v>
      </c>
      <c r="AH594" s="17">
        <v>400</v>
      </c>
      <c r="AI594" s="17" cm="1">
        <f t="array" ref="AI594">SUMPRODUCT(--(IFERROR(HOUR(Flights_2026_09_3033343536373456[entry_hour]),-1)=HOUR(AF594)),--(IFERROR(Flights_2026_09_3033343536373456[entry_sector],"")=AG594),--(IFERROR(Flights_2026_09_3033343536373456[nfl],-1)&gt;=AH594),--(IFERROR(Flights_2026_09_3033343536373456[nfl],-1)&lt;=IF(AH594=450,450,AH594+9)))</f>
        <v>0</v>
      </c>
    </row>
    <row r="595" spans="32:35" x14ac:dyDescent="0.2">
      <c r="AF595" s="2">
        <v>0.75</v>
      </c>
      <c r="AG595" t="s">
        <v>745</v>
      </c>
      <c r="AH595" s="17">
        <v>410</v>
      </c>
      <c r="AI595" s="17" cm="1">
        <f t="array" ref="AI595">SUMPRODUCT(--(IFERROR(HOUR(Flights_2026_09_3033343536373456[entry_hour]),-1)=HOUR(AF595)),--(IFERROR(Flights_2026_09_3033343536373456[entry_sector],"")=AG595),--(IFERROR(Flights_2026_09_3033343536373456[nfl],-1)&gt;=AH595),--(IFERROR(Flights_2026_09_3033343536373456[nfl],-1)&lt;=IF(AH595=450,450,AH595+9)))</f>
        <v>0</v>
      </c>
    </row>
    <row r="596" spans="32:35" x14ac:dyDescent="0.2">
      <c r="AF596" s="2">
        <v>0.75</v>
      </c>
      <c r="AG596" t="s">
        <v>745</v>
      </c>
      <c r="AH596" s="17">
        <v>420</v>
      </c>
      <c r="AI596" s="17" cm="1">
        <f t="array" ref="AI596">SUMPRODUCT(--(IFERROR(HOUR(Flights_2026_09_3033343536373456[entry_hour]),-1)=HOUR(AF596)),--(IFERROR(Flights_2026_09_3033343536373456[entry_sector],"")=AG596),--(IFERROR(Flights_2026_09_3033343536373456[nfl],-1)&gt;=AH596),--(IFERROR(Flights_2026_09_3033343536373456[nfl],-1)&lt;=IF(AH596=450,450,AH596+9)))</f>
        <v>0</v>
      </c>
    </row>
    <row r="597" spans="32:35" x14ac:dyDescent="0.2">
      <c r="AF597" s="2">
        <v>0.75</v>
      </c>
      <c r="AG597" t="s">
        <v>745</v>
      </c>
      <c r="AH597" s="17">
        <v>430</v>
      </c>
      <c r="AI597" s="17" cm="1">
        <f t="array" ref="AI597">SUMPRODUCT(--(IFERROR(HOUR(Flights_2026_09_3033343536373456[entry_hour]),-1)=HOUR(AF597)),--(IFERROR(Flights_2026_09_3033343536373456[entry_sector],"")=AG597),--(IFERROR(Flights_2026_09_3033343536373456[nfl],-1)&gt;=AH597),--(IFERROR(Flights_2026_09_3033343536373456[nfl],-1)&lt;=IF(AH597=450,450,AH597+9)))</f>
        <v>0</v>
      </c>
    </row>
    <row r="598" spans="32:35" x14ac:dyDescent="0.2">
      <c r="AF598" s="2">
        <v>0.75</v>
      </c>
      <c r="AG598" t="s">
        <v>745</v>
      </c>
      <c r="AH598" s="17">
        <v>440</v>
      </c>
      <c r="AI598" s="17" cm="1">
        <f t="array" ref="AI598">SUMPRODUCT(--(IFERROR(HOUR(Flights_2026_09_3033343536373456[entry_hour]),-1)=HOUR(AF598)),--(IFERROR(Flights_2026_09_3033343536373456[entry_sector],"")=AG598),--(IFERROR(Flights_2026_09_3033343536373456[nfl],-1)&gt;=AH598),--(IFERROR(Flights_2026_09_3033343536373456[nfl],-1)&lt;=IF(AH598=450,450,AH598+9)))</f>
        <v>0</v>
      </c>
    </row>
    <row r="599" spans="32:35" x14ac:dyDescent="0.2">
      <c r="AF599" s="2">
        <v>0.75</v>
      </c>
      <c r="AG599" t="s">
        <v>745</v>
      </c>
      <c r="AH599" s="17">
        <v>450</v>
      </c>
      <c r="AI599" s="17" cm="1">
        <f t="array" ref="AI599">SUMPRODUCT(--(IFERROR(HOUR(Flights_2026_09_3033343536373456[entry_hour]),-1)=HOUR(AF599)),--(IFERROR(Flights_2026_09_3033343536373456[entry_sector],"")=AG599),--(IFERROR(Flights_2026_09_3033343536373456[nfl],-1)&gt;=AH599),--(IFERROR(Flights_2026_09_3033343536373456[nfl],-1)&lt;=IF(AH599=450,450,AH599+9)))</f>
        <v>1</v>
      </c>
    </row>
    <row r="600" spans="32:35" x14ac:dyDescent="0.2">
      <c r="AF600" s="2">
        <v>0.75</v>
      </c>
      <c r="AG600" t="s">
        <v>840</v>
      </c>
      <c r="AH600" s="17">
        <v>200</v>
      </c>
      <c r="AI600" s="17" cm="1">
        <f t="array" ref="AI600">SUMPRODUCT(--(IFERROR(HOUR(Flights_2026_09_3033343536373456[entry_hour]),-1)=HOUR(AF600)),--(IFERROR(Flights_2026_09_3033343536373456[entry_sector],"")=AG600),--(IFERROR(Flights_2026_09_3033343536373456[nfl],-1)&gt;=AH600),--(IFERROR(Flights_2026_09_3033343536373456[nfl],-1)&lt;=IF(AH600=450,450,AH600+9)))</f>
        <v>0</v>
      </c>
    </row>
    <row r="601" spans="32:35" x14ac:dyDescent="0.2">
      <c r="AF601" s="2">
        <v>0.75</v>
      </c>
      <c r="AG601" t="s">
        <v>840</v>
      </c>
      <c r="AH601" s="17">
        <v>210</v>
      </c>
      <c r="AI601" s="17" cm="1">
        <f t="array" ref="AI601">SUMPRODUCT(--(IFERROR(HOUR(Flights_2026_09_3033343536373456[entry_hour]),-1)=HOUR(AF601)),--(IFERROR(Flights_2026_09_3033343536373456[entry_sector],"")=AG601),--(IFERROR(Flights_2026_09_3033343536373456[nfl],-1)&gt;=AH601),--(IFERROR(Flights_2026_09_3033343536373456[nfl],-1)&lt;=IF(AH601=450,450,AH601+9)))</f>
        <v>0</v>
      </c>
    </row>
    <row r="602" spans="32:35" x14ac:dyDescent="0.2">
      <c r="AF602" s="2">
        <v>0.75</v>
      </c>
      <c r="AG602" t="s">
        <v>840</v>
      </c>
      <c r="AH602" s="17">
        <v>220</v>
      </c>
      <c r="AI602" s="17" cm="1">
        <f t="array" ref="AI602">SUMPRODUCT(--(IFERROR(HOUR(Flights_2026_09_3033343536373456[entry_hour]),-1)=HOUR(AF602)),--(IFERROR(Flights_2026_09_3033343536373456[entry_sector],"")=AG602),--(IFERROR(Flights_2026_09_3033343536373456[nfl],-1)&gt;=AH602),--(IFERROR(Flights_2026_09_3033343536373456[nfl],-1)&lt;=IF(AH602=450,450,AH602+9)))</f>
        <v>0</v>
      </c>
    </row>
    <row r="603" spans="32:35" x14ac:dyDescent="0.2">
      <c r="AF603" s="2">
        <v>0.75</v>
      </c>
      <c r="AG603" t="s">
        <v>840</v>
      </c>
      <c r="AH603" s="17">
        <v>230</v>
      </c>
      <c r="AI603" s="17" cm="1">
        <f t="array" ref="AI603">SUMPRODUCT(--(IFERROR(HOUR(Flights_2026_09_3033343536373456[entry_hour]),-1)=HOUR(AF603)),--(IFERROR(Flights_2026_09_3033343536373456[entry_sector],"")=AG603),--(IFERROR(Flights_2026_09_3033343536373456[nfl],-1)&gt;=AH603),--(IFERROR(Flights_2026_09_3033343536373456[nfl],-1)&lt;=IF(AH603=450,450,AH603+9)))</f>
        <v>0</v>
      </c>
    </row>
    <row r="604" spans="32:35" x14ac:dyDescent="0.2">
      <c r="AF604" s="2">
        <v>0.75</v>
      </c>
      <c r="AG604" t="s">
        <v>840</v>
      </c>
      <c r="AH604" s="17">
        <v>240</v>
      </c>
      <c r="AI604" s="17" cm="1">
        <f t="array" ref="AI604">SUMPRODUCT(--(IFERROR(HOUR(Flights_2026_09_3033343536373456[entry_hour]),-1)=HOUR(AF604)),--(IFERROR(Flights_2026_09_3033343536373456[entry_sector],"")=AG604),--(IFERROR(Flights_2026_09_3033343536373456[nfl],-1)&gt;=AH604),--(IFERROR(Flights_2026_09_3033343536373456[nfl],-1)&lt;=IF(AH604=450,450,AH604+9)))</f>
        <v>0</v>
      </c>
    </row>
    <row r="605" spans="32:35" x14ac:dyDescent="0.2">
      <c r="AF605" s="2">
        <v>0.75</v>
      </c>
      <c r="AG605" t="s">
        <v>840</v>
      </c>
      <c r="AH605" s="17">
        <v>250</v>
      </c>
      <c r="AI605" s="17" cm="1">
        <f t="array" ref="AI605">SUMPRODUCT(--(IFERROR(HOUR(Flights_2026_09_3033343536373456[entry_hour]),-1)=HOUR(AF605)),--(IFERROR(Flights_2026_09_3033343536373456[entry_sector],"")=AG605),--(IFERROR(Flights_2026_09_3033343536373456[nfl],-1)&gt;=AH605),--(IFERROR(Flights_2026_09_3033343536373456[nfl],-1)&lt;=IF(AH605=450,450,AH605+9)))</f>
        <v>0</v>
      </c>
    </row>
    <row r="606" spans="32:35" x14ac:dyDescent="0.2">
      <c r="AF606" s="2">
        <v>0.75</v>
      </c>
      <c r="AG606" t="s">
        <v>840</v>
      </c>
      <c r="AH606" s="17">
        <v>260</v>
      </c>
      <c r="AI606" s="17" cm="1">
        <f t="array" ref="AI606">SUMPRODUCT(--(IFERROR(HOUR(Flights_2026_09_3033343536373456[entry_hour]),-1)=HOUR(AF606)),--(IFERROR(Flights_2026_09_3033343536373456[entry_sector],"")=AG606),--(IFERROR(Flights_2026_09_3033343536373456[nfl],-1)&gt;=AH606),--(IFERROR(Flights_2026_09_3033343536373456[nfl],-1)&lt;=IF(AH606=450,450,AH606+9)))</f>
        <v>0</v>
      </c>
    </row>
    <row r="607" spans="32:35" x14ac:dyDescent="0.2">
      <c r="AF607" s="2">
        <v>0.75</v>
      </c>
      <c r="AG607" t="s">
        <v>840</v>
      </c>
      <c r="AH607" s="17">
        <v>270</v>
      </c>
      <c r="AI607" s="17" cm="1">
        <f t="array" ref="AI607">SUMPRODUCT(--(IFERROR(HOUR(Flights_2026_09_3033343536373456[entry_hour]),-1)=HOUR(AF607)),--(IFERROR(Flights_2026_09_3033343536373456[entry_sector],"")=AG607),--(IFERROR(Flights_2026_09_3033343536373456[nfl],-1)&gt;=AH607),--(IFERROR(Flights_2026_09_3033343536373456[nfl],-1)&lt;=IF(AH607=450,450,AH607+9)))</f>
        <v>0</v>
      </c>
    </row>
    <row r="608" spans="32:35" x14ac:dyDescent="0.2">
      <c r="AF608" s="2">
        <v>0.75</v>
      </c>
      <c r="AG608" t="s">
        <v>840</v>
      </c>
      <c r="AH608" s="17">
        <v>280</v>
      </c>
      <c r="AI608" s="17" cm="1">
        <f t="array" ref="AI608">SUMPRODUCT(--(IFERROR(HOUR(Flights_2026_09_3033343536373456[entry_hour]),-1)=HOUR(AF608)),--(IFERROR(Flights_2026_09_3033343536373456[entry_sector],"")=AG608),--(IFERROR(Flights_2026_09_3033343536373456[nfl],-1)&gt;=AH608),--(IFERROR(Flights_2026_09_3033343536373456[nfl],-1)&lt;=IF(AH608=450,450,AH608+9)))</f>
        <v>0</v>
      </c>
    </row>
    <row r="609" spans="32:35" x14ac:dyDescent="0.2">
      <c r="AF609" s="2">
        <v>0.75</v>
      </c>
      <c r="AG609" t="s">
        <v>840</v>
      </c>
      <c r="AH609" s="17">
        <v>290</v>
      </c>
      <c r="AI609" s="17" cm="1">
        <f t="array" ref="AI609">SUMPRODUCT(--(IFERROR(HOUR(Flights_2026_09_3033343536373456[entry_hour]),-1)=HOUR(AF609)),--(IFERROR(Flights_2026_09_3033343536373456[entry_sector],"")=AG609),--(IFERROR(Flights_2026_09_3033343536373456[nfl],-1)&gt;=AH609),--(IFERROR(Flights_2026_09_3033343536373456[nfl],-1)&lt;=IF(AH609=450,450,AH609+9)))</f>
        <v>0</v>
      </c>
    </row>
    <row r="610" spans="32:35" x14ac:dyDescent="0.2">
      <c r="AF610" s="2">
        <v>0.75</v>
      </c>
      <c r="AG610" t="s">
        <v>840</v>
      </c>
      <c r="AH610" s="17">
        <v>300</v>
      </c>
      <c r="AI610" s="17" cm="1">
        <f t="array" ref="AI610">SUMPRODUCT(--(IFERROR(HOUR(Flights_2026_09_3033343536373456[entry_hour]),-1)=HOUR(AF610)),--(IFERROR(Flights_2026_09_3033343536373456[entry_sector],"")=AG610),--(IFERROR(Flights_2026_09_3033343536373456[nfl],-1)&gt;=AH610),--(IFERROR(Flights_2026_09_3033343536373456[nfl],-1)&lt;=IF(AH610=450,450,AH610+9)))</f>
        <v>0</v>
      </c>
    </row>
    <row r="611" spans="32:35" x14ac:dyDescent="0.2">
      <c r="AF611" s="2">
        <v>0.75</v>
      </c>
      <c r="AG611" t="s">
        <v>840</v>
      </c>
      <c r="AH611" s="17">
        <v>310</v>
      </c>
      <c r="AI611" s="17" cm="1">
        <f t="array" ref="AI611">SUMPRODUCT(--(IFERROR(HOUR(Flights_2026_09_3033343536373456[entry_hour]),-1)=HOUR(AF611)),--(IFERROR(Flights_2026_09_3033343536373456[entry_sector],"")=AG611),--(IFERROR(Flights_2026_09_3033343536373456[nfl],-1)&gt;=AH611),--(IFERROR(Flights_2026_09_3033343536373456[nfl],-1)&lt;=IF(AH611=450,450,AH611+9)))</f>
        <v>0</v>
      </c>
    </row>
    <row r="612" spans="32:35" x14ac:dyDescent="0.2">
      <c r="AF612" s="2">
        <v>0.75</v>
      </c>
      <c r="AG612" t="s">
        <v>840</v>
      </c>
      <c r="AH612" s="17">
        <v>320</v>
      </c>
      <c r="AI612" s="17" cm="1">
        <f t="array" ref="AI612">SUMPRODUCT(--(IFERROR(HOUR(Flights_2026_09_3033343536373456[entry_hour]),-1)=HOUR(AF612)),--(IFERROR(Flights_2026_09_3033343536373456[entry_sector],"")=AG612),--(IFERROR(Flights_2026_09_3033343536373456[nfl],-1)&gt;=AH612),--(IFERROR(Flights_2026_09_3033343536373456[nfl],-1)&lt;=IF(AH612=450,450,AH612+9)))</f>
        <v>0</v>
      </c>
    </row>
    <row r="613" spans="32:35" x14ac:dyDescent="0.2">
      <c r="AF613" s="2">
        <v>0.75</v>
      </c>
      <c r="AG613" t="s">
        <v>840</v>
      </c>
      <c r="AH613" s="17">
        <v>330</v>
      </c>
      <c r="AI613" s="17" cm="1">
        <f t="array" ref="AI613">SUMPRODUCT(--(IFERROR(HOUR(Flights_2026_09_3033343536373456[entry_hour]),-1)=HOUR(AF613)),--(IFERROR(Flights_2026_09_3033343536373456[entry_sector],"")=AG613),--(IFERROR(Flights_2026_09_3033343536373456[nfl],-1)&gt;=AH613),--(IFERROR(Flights_2026_09_3033343536373456[nfl],-1)&lt;=IF(AH613=450,450,AH613+9)))</f>
        <v>0</v>
      </c>
    </row>
    <row r="614" spans="32:35" x14ac:dyDescent="0.2">
      <c r="AF614" s="2">
        <v>0.75</v>
      </c>
      <c r="AG614" t="s">
        <v>840</v>
      </c>
      <c r="AH614" s="17">
        <v>340</v>
      </c>
      <c r="AI614" s="17" cm="1">
        <f t="array" ref="AI614">SUMPRODUCT(--(IFERROR(HOUR(Flights_2026_09_3033343536373456[entry_hour]),-1)=HOUR(AF614)),--(IFERROR(Flights_2026_09_3033343536373456[entry_sector],"")=AG614),--(IFERROR(Flights_2026_09_3033343536373456[nfl],-1)&gt;=AH614),--(IFERROR(Flights_2026_09_3033343536373456[nfl],-1)&lt;=IF(AH614=450,450,AH614+9)))</f>
        <v>0</v>
      </c>
    </row>
    <row r="615" spans="32:35" x14ac:dyDescent="0.2">
      <c r="AF615" s="2">
        <v>0.75</v>
      </c>
      <c r="AG615" t="s">
        <v>840</v>
      </c>
      <c r="AH615" s="17">
        <v>350</v>
      </c>
      <c r="AI615" s="17" cm="1">
        <f t="array" ref="AI615">SUMPRODUCT(--(IFERROR(HOUR(Flights_2026_09_3033343536373456[entry_hour]),-1)=HOUR(AF615)),--(IFERROR(Flights_2026_09_3033343536373456[entry_sector],"")=AG615),--(IFERROR(Flights_2026_09_3033343536373456[nfl],-1)&gt;=AH615),--(IFERROR(Flights_2026_09_3033343536373456[nfl],-1)&lt;=IF(AH615=450,450,AH615+9)))</f>
        <v>2</v>
      </c>
    </row>
    <row r="616" spans="32:35" x14ac:dyDescent="0.2">
      <c r="AF616" s="2">
        <v>0.75</v>
      </c>
      <c r="AG616" t="s">
        <v>840</v>
      </c>
      <c r="AH616" s="17">
        <v>360</v>
      </c>
      <c r="AI616" s="17" cm="1">
        <f t="array" ref="AI616">SUMPRODUCT(--(IFERROR(HOUR(Flights_2026_09_3033343536373456[entry_hour]),-1)=HOUR(AF616)),--(IFERROR(Flights_2026_09_3033343536373456[entry_sector],"")=AG616),--(IFERROR(Flights_2026_09_3033343536373456[nfl],-1)&gt;=AH616),--(IFERROR(Flights_2026_09_3033343536373456[nfl],-1)&lt;=IF(AH616=450,450,AH616+9)))</f>
        <v>0</v>
      </c>
    </row>
    <row r="617" spans="32:35" x14ac:dyDescent="0.2">
      <c r="AF617" s="2">
        <v>0.75</v>
      </c>
      <c r="AG617" t="s">
        <v>840</v>
      </c>
      <c r="AH617" s="17">
        <v>370</v>
      </c>
      <c r="AI617" s="17" cm="1">
        <f t="array" ref="AI617">SUMPRODUCT(--(IFERROR(HOUR(Flights_2026_09_3033343536373456[entry_hour]),-1)=HOUR(AF617)),--(IFERROR(Flights_2026_09_3033343536373456[entry_sector],"")=AG617),--(IFERROR(Flights_2026_09_3033343536373456[nfl],-1)&gt;=AH617),--(IFERROR(Flights_2026_09_3033343536373456[nfl],-1)&lt;=IF(AH617=450,450,AH617+9)))</f>
        <v>1</v>
      </c>
    </row>
    <row r="618" spans="32:35" x14ac:dyDescent="0.2">
      <c r="AF618" s="2">
        <v>0.75</v>
      </c>
      <c r="AG618" t="s">
        <v>840</v>
      </c>
      <c r="AH618" s="17">
        <v>380</v>
      </c>
      <c r="AI618" s="17" cm="1">
        <f t="array" ref="AI618">SUMPRODUCT(--(IFERROR(HOUR(Flights_2026_09_3033343536373456[entry_hour]),-1)=HOUR(AF618)),--(IFERROR(Flights_2026_09_3033343536373456[entry_sector],"")=AG618),--(IFERROR(Flights_2026_09_3033343536373456[nfl],-1)&gt;=AH618),--(IFERROR(Flights_2026_09_3033343536373456[nfl],-1)&lt;=IF(AH618=450,450,AH618+9)))</f>
        <v>0</v>
      </c>
    </row>
    <row r="619" spans="32:35" x14ac:dyDescent="0.2">
      <c r="AF619" s="2">
        <v>0.75</v>
      </c>
      <c r="AG619" t="s">
        <v>840</v>
      </c>
      <c r="AH619" s="17">
        <v>390</v>
      </c>
      <c r="AI619" s="17" cm="1">
        <f t="array" ref="AI619">SUMPRODUCT(--(IFERROR(HOUR(Flights_2026_09_3033343536373456[entry_hour]),-1)=HOUR(AF619)),--(IFERROR(Flights_2026_09_3033343536373456[entry_sector],"")=AG619),--(IFERROR(Flights_2026_09_3033343536373456[nfl],-1)&gt;=AH619),--(IFERROR(Flights_2026_09_3033343536373456[nfl],-1)&lt;=IF(AH619=450,450,AH619+9)))</f>
        <v>0</v>
      </c>
    </row>
    <row r="620" spans="32:35" x14ac:dyDescent="0.2">
      <c r="AF620" s="2">
        <v>0.75</v>
      </c>
      <c r="AG620" t="s">
        <v>840</v>
      </c>
      <c r="AH620" s="17">
        <v>400</v>
      </c>
      <c r="AI620" s="17" cm="1">
        <f t="array" ref="AI620">SUMPRODUCT(--(IFERROR(HOUR(Flights_2026_09_3033343536373456[entry_hour]),-1)=HOUR(AF620)),--(IFERROR(Flights_2026_09_3033343536373456[entry_sector],"")=AG620),--(IFERROR(Flights_2026_09_3033343536373456[nfl],-1)&gt;=AH620),--(IFERROR(Flights_2026_09_3033343536373456[nfl],-1)&lt;=IF(AH620=450,450,AH620+9)))</f>
        <v>0</v>
      </c>
    </row>
    <row r="621" spans="32:35" x14ac:dyDescent="0.2">
      <c r="AF621" s="2">
        <v>0.75</v>
      </c>
      <c r="AG621" t="s">
        <v>840</v>
      </c>
      <c r="AH621" s="17">
        <v>410</v>
      </c>
      <c r="AI621" s="17" cm="1">
        <f t="array" ref="AI621">SUMPRODUCT(--(IFERROR(HOUR(Flights_2026_09_3033343536373456[entry_hour]),-1)=HOUR(AF621)),--(IFERROR(Flights_2026_09_3033343536373456[entry_sector],"")=AG621),--(IFERROR(Flights_2026_09_3033343536373456[nfl],-1)&gt;=AH621),--(IFERROR(Flights_2026_09_3033343536373456[nfl],-1)&lt;=IF(AH621=450,450,AH621+9)))</f>
        <v>0</v>
      </c>
    </row>
    <row r="622" spans="32:35" x14ac:dyDescent="0.2">
      <c r="AF622" s="2">
        <v>0.75</v>
      </c>
      <c r="AG622" t="s">
        <v>840</v>
      </c>
      <c r="AH622" s="17">
        <v>420</v>
      </c>
      <c r="AI622" s="17" cm="1">
        <f t="array" ref="AI622">SUMPRODUCT(--(IFERROR(HOUR(Flights_2026_09_3033343536373456[entry_hour]),-1)=HOUR(AF622)),--(IFERROR(Flights_2026_09_3033343536373456[entry_sector],"")=AG622),--(IFERROR(Flights_2026_09_3033343536373456[nfl],-1)&gt;=AH622),--(IFERROR(Flights_2026_09_3033343536373456[nfl],-1)&lt;=IF(AH622=450,450,AH622+9)))</f>
        <v>0</v>
      </c>
    </row>
    <row r="623" spans="32:35" x14ac:dyDescent="0.2">
      <c r="AF623" s="2">
        <v>0.75</v>
      </c>
      <c r="AG623" t="s">
        <v>840</v>
      </c>
      <c r="AH623" s="17">
        <v>430</v>
      </c>
      <c r="AI623" s="17" cm="1">
        <f t="array" ref="AI623">SUMPRODUCT(--(IFERROR(HOUR(Flights_2026_09_3033343536373456[entry_hour]),-1)=HOUR(AF623)),--(IFERROR(Flights_2026_09_3033343536373456[entry_sector],"")=AG623),--(IFERROR(Flights_2026_09_3033343536373456[nfl],-1)&gt;=AH623),--(IFERROR(Flights_2026_09_3033343536373456[nfl],-1)&lt;=IF(AH623=450,450,AH623+9)))</f>
        <v>0</v>
      </c>
    </row>
    <row r="624" spans="32:35" x14ac:dyDescent="0.2">
      <c r="AF624" s="2">
        <v>0.75</v>
      </c>
      <c r="AG624" t="s">
        <v>840</v>
      </c>
      <c r="AH624" s="17">
        <v>440</v>
      </c>
      <c r="AI624" s="17" cm="1">
        <f t="array" ref="AI624">SUMPRODUCT(--(IFERROR(HOUR(Flights_2026_09_3033343536373456[entry_hour]),-1)=HOUR(AF624)),--(IFERROR(Flights_2026_09_3033343536373456[entry_sector],"")=AG624),--(IFERROR(Flights_2026_09_3033343536373456[nfl],-1)&gt;=AH624),--(IFERROR(Flights_2026_09_3033343536373456[nfl],-1)&lt;=IF(AH624=450,450,AH624+9)))</f>
        <v>0</v>
      </c>
    </row>
    <row r="625" spans="32:35" x14ac:dyDescent="0.2">
      <c r="AF625" s="2">
        <v>0.75</v>
      </c>
      <c r="AG625" t="s">
        <v>840</v>
      </c>
      <c r="AH625" s="17">
        <v>450</v>
      </c>
      <c r="AI625" s="17" cm="1">
        <f t="array" ref="AI625">SUMPRODUCT(--(IFERROR(HOUR(Flights_2026_09_3033343536373456[entry_hour]),-1)=HOUR(AF625)),--(IFERROR(Flights_2026_09_3033343536373456[entry_sector],"")=AG625),--(IFERROR(Flights_2026_09_3033343536373456[nfl],-1)&gt;=AH625),--(IFERROR(Flights_2026_09_3033343536373456[nfl],-1)&lt;=IF(AH625=450,450,AH625+9)))</f>
        <v>0</v>
      </c>
    </row>
    <row r="626" spans="32:35" x14ac:dyDescent="0.2">
      <c r="AF626" s="2">
        <v>0.75</v>
      </c>
      <c r="AG626" t="s">
        <v>747</v>
      </c>
      <c r="AH626" s="17">
        <v>200</v>
      </c>
      <c r="AI626" s="17" cm="1">
        <f t="array" ref="AI626">SUMPRODUCT(--(IFERROR(HOUR(Flights_2026_09_3033343536373456[entry_hour]),-1)=HOUR(AF626)),--(IFERROR(Flights_2026_09_3033343536373456[entry_sector],"")=AG626),--(IFERROR(Flights_2026_09_3033343536373456[nfl],-1)&gt;=AH626),--(IFERROR(Flights_2026_09_3033343536373456[nfl],-1)&lt;=IF(AH626=450,450,AH626+9)))</f>
        <v>0</v>
      </c>
    </row>
    <row r="627" spans="32:35" x14ac:dyDescent="0.2">
      <c r="AF627" s="2">
        <v>0.75</v>
      </c>
      <c r="AG627" t="s">
        <v>747</v>
      </c>
      <c r="AH627" s="17">
        <v>210</v>
      </c>
      <c r="AI627" s="17" cm="1">
        <f t="array" ref="AI627">SUMPRODUCT(--(IFERROR(HOUR(Flights_2026_09_3033343536373456[entry_hour]),-1)=HOUR(AF627)),--(IFERROR(Flights_2026_09_3033343536373456[entry_sector],"")=AG627),--(IFERROR(Flights_2026_09_3033343536373456[nfl],-1)&gt;=AH627),--(IFERROR(Flights_2026_09_3033343536373456[nfl],-1)&lt;=IF(AH627=450,450,AH627+9)))</f>
        <v>1</v>
      </c>
    </row>
    <row r="628" spans="32:35" x14ac:dyDescent="0.2">
      <c r="AF628" s="2">
        <v>0.75</v>
      </c>
      <c r="AG628" t="s">
        <v>747</v>
      </c>
      <c r="AH628" s="17">
        <v>220</v>
      </c>
      <c r="AI628" s="17" cm="1">
        <f t="array" ref="AI628">SUMPRODUCT(--(IFERROR(HOUR(Flights_2026_09_3033343536373456[entry_hour]),-1)=HOUR(AF628)),--(IFERROR(Flights_2026_09_3033343536373456[entry_sector],"")=AG628),--(IFERROR(Flights_2026_09_3033343536373456[nfl],-1)&gt;=AH628),--(IFERROR(Flights_2026_09_3033343536373456[nfl],-1)&lt;=IF(AH628=450,450,AH628+9)))</f>
        <v>0</v>
      </c>
    </row>
    <row r="629" spans="32:35" x14ac:dyDescent="0.2">
      <c r="AF629" s="2">
        <v>0.75</v>
      </c>
      <c r="AG629" t="s">
        <v>747</v>
      </c>
      <c r="AH629" s="17">
        <v>230</v>
      </c>
      <c r="AI629" s="17" cm="1">
        <f t="array" ref="AI629">SUMPRODUCT(--(IFERROR(HOUR(Flights_2026_09_3033343536373456[entry_hour]),-1)=HOUR(AF629)),--(IFERROR(Flights_2026_09_3033343536373456[entry_sector],"")=AG629),--(IFERROR(Flights_2026_09_3033343536373456[nfl],-1)&gt;=AH629),--(IFERROR(Flights_2026_09_3033343536373456[nfl],-1)&lt;=IF(AH629=450,450,AH629+9)))</f>
        <v>0</v>
      </c>
    </row>
    <row r="630" spans="32:35" x14ac:dyDescent="0.2">
      <c r="AF630" s="2">
        <v>0.75</v>
      </c>
      <c r="AG630" t="s">
        <v>747</v>
      </c>
      <c r="AH630" s="17">
        <v>240</v>
      </c>
      <c r="AI630" s="17" cm="1">
        <f t="array" ref="AI630">SUMPRODUCT(--(IFERROR(HOUR(Flights_2026_09_3033343536373456[entry_hour]),-1)=HOUR(AF630)),--(IFERROR(Flights_2026_09_3033343536373456[entry_sector],"")=AG630),--(IFERROR(Flights_2026_09_3033343536373456[nfl],-1)&gt;=AH630),--(IFERROR(Flights_2026_09_3033343536373456[nfl],-1)&lt;=IF(AH630=450,450,AH630+9)))</f>
        <v>0</v>
      </c>
    </row>
    <row r="631" spans="32:35" x14ac:dyDescent="0.2">
      <c r="AF631" s="2">
        <v>0.75</v>
      </c>
      <c r="AG631" t="s">
        <v>747</v>
      </c>
      <c r="AH631" s="17">
        <v>250</v>
      </c>
      <c r="AI631" s="17" cm="1">
        <f t="array" ref="AI631">SUMPRODUCT(--(IFERROR(HOUR(Flights_2026_09_3033343536373456[entry_hour]),-1)=HOUR(AF631)),--(IFERROR(Flights_2026_09_3033343536373456[entry_sector],"")=AG631),--(IFERROR(Flights_2026_09_3033343536373456[nfl],-1)&gt;=AH631),--(IFERROR(Flights_2026_09_3033343536373456[nfl],-1)&lt;=IF(AH631=450,450,AH631+9)))</f>
        <v>0</v>
      </c>
    </row>
    <row r="632" spans="32:35" x14ac:dyDescent="0.2">
      <c r="AF632" s="2">
        <v>0.75</v>
      </c>
      <c r="AG632" t="s">
        <v>747</v>
      </c>
      <c r="AH632" s="17">
        <v>260</v>
      </c>
      <c r="AI632" s="17" cm="1">
        <f t="array" ref="AI632">SUMPRODUCT(--(IFERROR(HOUR(Flights_2026_09_3033343536373456[entry_hour]),-1)=HOUR(AF632)),--(IFERROR(Flights_2026_09_3033343536373456[entry_sector],"")=AG632),--(IFERROR(Flights_2026_09_3033343536373456[nfl],-1)&gt;=AH632),--(IFERROR(Flights_2026_09_3033343536373456[nfl],-1)&lt;=IF(AH632=450,450,AH632+9)))</f>
        <v>0</v>
      </c>
    </row>
    <row r="633" spans="32:35" x14ac:dyDescent="0.2">
      <c r="AF633" s="2">
        <v>0.75</v>
      </c>
      <c r="AG633" t="s">
        <v>747</v>
      </c>
      <c r="AH633" s="17">
        <v>270</v>
      </c>
      <c r="AI633" s="17" cm="1">
        <f t="array" ref="AI633">SUMPRODUCT(--(IFERROR(HOUR(Flights_2026_09_3033343536373456[entry_hour]),-1)=HOUR(AF633)),--(IFERROR(Flights_2026_09_3033343536373456[entry_sector],"")=AG633),--(IFERROR(Flights_2026_09_3033343536373456[nfl],-1)&gt;=AH633),--(IFERROR(Flights_2026_09_3033343536373456[nfl],-1)&lt;=IF(AH633=450,450,AH633+9)))</f>
        <v>0</v>
      </c>
    </row>
    <row r="634" spans="32:35" x14ac:dyDescent="0.2">
      <c r="AF634" s="2">
        <v>0.75</v>
      </c>
      <c r="AG634" t="s">
        <v>747</v>
      </c>
      <c r="AH634" s="17">
        <v>280</v>
      </c>
      <c r="AI634" s="17" cm="1">
        <f t="array" ref="AI634">SUMPRODUCT(--(IFERROR(HOUR(Flights_2026_09_3033343536373456[entry_hour]),-1)=HOUR(AF634)),--(IFERROR(Flights_2026_09_3033343536373456[entry_sector],"")=AG634),--(IFERROR(Flights_2026_09_3033343536373456[nfl],-1)&gt;=AH634),--(IFERROR(Flights_2026_09_3033343536373456[nfl],-1)&lt;=IF(AH634=450,450,AH634+9)))</f>
        <v>0</v>
      </c>
    </row>
    <row r="635" spans="32:35" x14ac:dyDescent="0.2">
      <c r="AF635" s="2">
        <v>0.75</v>
      </c>
      <c r="AG635" t="s">
        <v>747</v>
      </c>
      <c r="AH635" s="17">
        <v>290</v>
      </c>
      <c r="AI635" s="17" cm="1">
        <f t="array" ref="AI635">SUMPRODUCT(--(IFERROR(HOUR(Flights_2026_09_3033343536373456[entry_hour]),-1)=HOUR(AF635)),--(IFERROR(Flights_2026_09_3033343536373456[entry_sector],"")=AG635),--(IFERROR(Flights_2026_09_3033343536373456[nfl],-1)&gt;=AH635),--(IFERROR(Flights_2026_09_3033343536373456[nfl],-1)&lt;=IF(AH635=450,450,AH635+9)))</f>
        <v>0</v>
      </c>
    </row>
    <row r="636" spans="32:35" x14ac:dyDescent="0.2">
      <c r="AF636" s="2">
        <v>0.75</v>
      </c>
      <c r="AG636" t="s">
        <v>747</v>
      </c>
      <c r="AH636" s="17">
        <v>300</v>
      </c>
      <c r="AI636" s="17" cm="1">
        <f t="array" ref="AI636">SUMPRODUCT(--(IFERROR(HOUR(Flights_2026_09_3033343536373456[entry_hour]),-1)=HOUR(AF636)),--(IFERROR(Flights_2026_09_3033343536373456[entry_sector],"")=AG636),--(IFERROR(Flights_2026_09_3033343536373456[nfl],-1)&gt;=AH636),--(IFERROR(Flights_2026_09_3033343536373456[nfl],-1)&lt;=IF(AH636=450,450,AH636+9)))</f>
        <v>0</v>
      </c>
    </row>
    <row r="637" spans="32:35" x14ac:dyDescent="0.2">
      <c r="AF637" s="2">
        <v>0.75</v>
      </c>
      <c r="AG637" t="s">
        <v>747</v>
      </c>
      <c r="AH637" s="17">
        <v>310</v>
      </c>
      <c r="AI637" s="17" cm="1">
        <f t="array" ref="AI637">SUMPRODUCT(--(IFERROR(HOUR(Flights_2026_09_3033343536373456[entry_hour]),-1)=HOUR(AF637)),--(IFERROR(Flights_2026_09_3033343536373456[entry_sector],"")=AG637),--(IFERROR(Flights_2026_09_3033343536373456[nfl],-1)&gt;=AH637),--(IFERROR(Flights_2026_09_3033343536373456[nfl],-1)&lt;=IF(AH637=450,450,AH637+9)))</f>
        <v>0</v>
      </c>
    </row>
    <row r="638" spans="32:35" x14ac:dyDescent="0.2">
      <c r="AF638" s="2">
        <v>0.75</v>
      </c>
      <c r="AG638" t="s">
        <v>747</v>
      </c>
      <c r="AH638" s="17">
        <v>320</v>
      </c>
      <c r="AI638" s="17" cm="1">
        <f t="array" ref="AI638">SUMPRODUCT(--(IFERROR(HOUR(Flights_2026_09_3033343536373456[entry_hour]),-1)=HOUR(AF638)),--(IFERROR(Flights_2026_09_3033343536373456[entry_sector],"")=AG638),--(IFERROR(Flights_2026_09_3033343536373456[nfl],-1)&gt;=AH638),--(IFERROR(Flights_2026_09_3033343536373456[nfl],-1)&lt;=IF(AH638=450,450,AH638+9)))</f>
        <v>0</v>
      </c>
    </row>
    <row r="639" spans="32:35" x14ac:dyDescent="0.2">
      <c r="AF639" s="2">
        <v>0.75</v>
      </c>
      <c r="AG639" t="s">
        <v>747</v>
      </c>
      <c r="AH639" s="17">
        <v>330</v>
      </c>
      <c r="AI639" s="17" cm="1">
        <f t="array" ref="AI639">SUMPRODUCT(--(IFERROR(HOUR(Flights_2026_09_3033343536373456[entry_hour]),-1)=HOUR(AF639)),--(IFERROR(Flights_2026_09_3033343536373456[entry_sector],"")=AG639),--(IFERROR(Flights_2026_09_3033343536373456[nfl],-1)&gt;=AH639),--(IFERROR(Flights_2026_09_3033343536373456[nfl],-1)&lt;=IF(AH639=450,450,AH639+9)))</f>
        <v>0</v>
      </c>
    </row>
    <row r="640" spans="32:35" x14ac:dyDescent="0.2">
      <c r="AF640" s="2">
        <v>0.75</v>
      </c>
      <c r="AG640" t="s">
        <v>747</v>
      </c>
      <c r="AH640" s="17">
        <v>340</v>
      </c>
      <c r="AI640" s="17" cm="1">
        <f t="array" ref="AI640">SUMPRODUCT(--(IFERROR(HOUR(Flights_2026_09_3033343536373456[entry_hour]),-1)=HOUR(AF640)),--(IFERROR(Flights_2026_09_3033343536373456[entry_sector],"")=AG640),--(IFERROR(Flights_2026_09_3033343536373456[nfl],-1)&gt;=AH640),--(IFERROR(Flights_2026_09_3033343536373456[nfl],-1)&lt;=IF(AH640=450,450,AH640+9)))</f>
        <v>0</v>
      </c>
    </row>
    <row r="641" spans="32:35" x14ac:dyDescent="0.2">
      <c r="AF641" s="2">
        <v>0.75</v>
      </c>
      <c r="AG641" t="s">
        <v>747</v>
      </c>
      <c r="AH641" s="17">
        <v>350</v>
      </c>
      <c r="AI641" s="17" cm="1">
        <f t="array" ref="AI641">SUMPRODUCT(--(IFERROR(HOUR(Flights_2026_09_3033343536373456[entry_hour]),-1)=HOUR(AF641)),--(IFERROR(Flights_2026_09_3033343536373456[entry_sector],"")=AG641),--(IFERROR(Flights_2026_09_3033343536373456[nfl],-1)&gt;=AH641),--(IFERROR(Flights_2026_09_3033343536373456[nfl],-1)&lt;=IF(AH641=450,450,AH641+9)))</f>
        <v>0</v>
      </c>
    </row>
    <row r="642" spans="32:35" x14ac:dyDescent="0.2">
      <c r="AF642" s="2">
        <v>0.75</v>
      </c>
      <c r="AG642" t="s">
        <v>747</v>
      </c>
      <c r="AH642" s="17">
        <v>360</v>
      </c>
      <c r="AI642" s="17" cm="1">
        <f t="array" ref="AI642">SUMPRODUCT(--(IFERROR(HOUR(Flights_2026_09_3033343536373456[entry_hour]),-1)=HOUR(AF642)),--(IFERROR(Flights_2026_09_3033343536373456[entry_sector],"")=AG642),--(IFERROR(Flights_2026_09_3033343536373456[nfl],-1)&gt;=AH642),--(IFERROR(Flights_2026_09_3033343536373456[nfl],-1)&lt;=IF(AH642=450,450,AH642+9)))</f>
        <v>0</v>
      </c>
    </row>
    <row r="643" spans="32:35" x14ac:dyDescent="0.2">
      <c r="AF643" s="2">
        <v>0.75</v>
      </c>
      <c r="AG643" t="s">
        <v>747</v>
      </c>
      <c r="AH643" s="17">
        <v>370</v>
      </c>
      <c r="AI643" s="17" cm="1">
        <f t="array" ref="AI643">SUMPRODUCT(--(IFERROR(HOUR(Flights_2026_09_3033343536373456[entry_hour]),-1)=HOUR(AF643)),--(IFERROR(Flights_2026_09_3033343536373456[entry_sector],"")=AG643),--(IFERROR(Flights_2026_09_3033343536373456[nfl],-1)&gt;=AH643),--(IFERROR(Flights_2026_09_3033343536373456[nfl],-1)&lt;=IF(AH643=450,450,AH643+9)))</f>
        <v>0</v>
      </c>
    </row>
    <row r="644" spans="32:35" x14ac:dyDescent="0.2">
      <c r="AF644" s="2">
        <v>0.75</v>
      </c>
      <c r="AG644" t="s">
        <v>747</v>
      </c>
      <c r="AH644" s="17">
        <v>380</v>
      </c>
      <c r="AI644" s="17" cm="1">
        <f t="array" ref="AI644">SUMPRODUCT(--(IFERROR(HOUR(Flights_2026_09_3033343536373456[entry_hour]),-1)=HOUR(AF644)),--(IFERROR(Flights_2026_09_3033343536373456[entry_sector],"")=AG644),--(IFERROR(Flights_2026_09_3033343536373456[nfl],-1)&gt;=AH644),--(IFERROR(Flights_2026_09_3033343536373456[nfl],-1)&lt;=IF(AH644=450,450,AH644+9)))</f>
        <v>0</v>
      </c>
    </row>
    <row r="645" spans="32:35" x14ac:dyDescent="0.2">
      <c r="AF645" s="2">
        <v>0.75</v>
      </c>
      <c r="AG645" t="s">
        <v>747</v>
      </c>
      <c r="AH645" s="17">
        <v>390</v>
      </c>
      <c r="AI645" s="17" cm="1">
        <f t="array" ref="AI645">SUMPRODUCT(--(IFERROR(HOUR(Flights_2026_09_3033343536373456[entry_hour]),-1)=HOUR(AF645)),--(IFERROR(Flights_2026_09_3033343536373456[entry_sector],"")=AG645),--(IFERROR(Flights_2026_09_3033343536373456[nfl],-1)&gt;=AH645),--(IFERROR(Flights_2026_09_3033343536373456[nfl],-1)&lt;=IF(AH645=450,450,AH645+9)))</f>
        <v>0</v>
      </c>
    </row>
    <row r="646" spans="32:35" x14ac:dyDescent="0.2">
      <c r="AF646" s="2">
        <v>0.75</v>
      </c>
      <c r="AG646" t="s">
        <v>747</v>
      </c>
      <c r="AH646" s="17">
        <v>400</v>
      </c>
      <c r="AI646" s="17" cm="1">
        <f t="array" ref="AI646">SUMPRODUCT(--(IFERROR(HOUR(Flights_2026_09_3033343536373456[entry_hour]),-1)=HOUR(AF646)),--(IFERROR(Flights_2026_09_3033343536373456[entry_sector],"")=AG646),--(IFERROR(Flights_2026_09_3033343536373456[nfl],-1)&gt;=AH646),--(IFERROR(Flights_2026_09_3033343536373456[nfl],-1)&lt;=IF(AH646=450,450,AH646+9)))</f>
        <v>0</v>
      </c>
    </row>
    <row r="647" spans="32:35" x14ac:dyDescent="0.2">
      <c r="AF647" s="2">
        <v>0.75</v>
      </c>
      <c r="AG647" t="s">
        <v>747</v>
      </c>
      <c r="AH647" s="17">
        <v>410</v>
      </c>
      <c r="AI647" s="17" cm="1">
        <f t="array" ref="AI647">SUMPRODUCT(--(IFERROR(HOUR(Flights_2026_09_3033343536373456[entry_hour]),-1)=HOUR(AF647)),--(IFERROR(Flights_2026_09_3033343536373456[entry_sector],"")=AG647),--(IFERROR(Flights_2026_09_3033343536373456[nfl],-1)&gt;=AH647),--(IFERROR(Flights_2026_09_3033343536373456[nfl],-1)&lt;=IF(AH647=450,450,AH647+9)))</f>
        <v>0</v>
      </c>
    </row>
    <row r="648" spans="32:35" x14ac:dyDescent="0.2">
      <c r="AF648" s="2">
        <v>0.75</v>
      </c>
      <c r="AG648" t="s">
        <v>747</v>
      </c>
      <c r="AH648" s="17">
        <v>420</v>
      </c>
      <c r="AI648" s="17" cm="1">
        <f t="array" ref="AI648">SUMPRODUCT(--(IFERROR(HOUR(Flights_2026_09_3033343536373456[entry_hour]),-1)=HOUR(AF648)),--(IFERROR(Flights_2026_09_3033343536373456[entry_sector],"")=AG648),--(IFERROR(Flights_2026_09_3033343536373456[nfl],-1)&gt;=AH648),--(IFERROR(Flights_2026_09_3033343536373456[nfl],-1)&lt;=IF(AH648=450,450,AH648+9)))</f>
        <v>0</v>
      </c>
    </row>
    <row r="649" spans="32:35" x14ac:dyDescent="0.2">
      <c r="AF649" s="2">
        <v>0.75</v>
      </c>
      <c r="AG649" t="s">
        <v>747</v>
      </c>
      <c r="AH649" s="17">
        <v>430</v>
      </c>
      <c r="AI649" s="17" cm="1">
        <f t="array" ref="AI649">SUMPRODUCT(--(IFERROR(HOUR(Flights_2026_09_3033343536373456[entry_hour]),-1)=HOUR(AF649)),--(IFERROR(Flights_2026_09_3033343536373456[entry_sector],"")=AG649),--(IFERROR(Flights_2026_09_3033343536373456[nfl],-1)&gt;=AH649),--(IFERROR(Flights_2026_09_3033343536373456[nfl],-1)&lt;=IF(AH649=450,450,AH649+9)))</f>
        <v>0</v>
      </c>
    </row>
    <row r="650" spans="32:35" x14ac:dyDescent="0.2">
      <c r="AF650" s="2">
        <v>0.75</v>
      </c>
      <c r="AG650" t="s">
        <v>747</v>
      </c>
      <c r="AH650" s="17">
        <v>440</v>
      </c>
      <c r="AI650" s="17" cm="1">
        <f t="array" ref="AI650">SUMPRODUCT(--(IFERROR(HOUR(Flights_2026_09_3033343536373456[entry_hour]),-1)=HOUR(AF650)),--(IFERROR(Flights_2026_09_3033343536373456[entry_sector],"")=AG650),--(IFERROR(Flights_2026_09_3033343536373456[nfl],-1)&gt;=AH650),--(IFERROR(Flights_2026_09_3033343536373456[nfl],-1)&lt;=IF(AH650=450,450,AH650+9)))</f>
        <v>0</v>
      </c>
    </row>
    <row r="651" spans="32:35" x14ac:dyDescent="0.2">
      <c r="AF651" s="2">
        <v>0.75</v>
      </c>
      <c r="AG651" t="s">
        <v>747</v>
      </c>
      <c r="AH651" s="17">
        <v>450</v>
      </c>
      <c r="AI651" s="17" cm="1">
        <f t="array" ref="AI651">SUMPRODUCT(--(IFERROR(HOUR(Flights_2026_09_3033343536373456[entry_hour]),-1)=HOUR(AF651)),--(IFERROR(Flights_2026_09_3033343536373456[entry_sector],"")=AG651),--(IFERROR(Flights_2026_09_3033343536373456[nfl],-1)&gt;=AH651),--(IFERROR(Flights_2026_09_3033343536373456[nfl],-1)&lt;=IF(AH651=450,450,AH651+9)))</f>
        <v>0</v>
      </c>
    </row>
    <row r="652" spans="32:35" x14ac:dyDescent="0.2">
      <c r="AF652" s="2">
        <v>0.79166666666666663</v>
      </c>
      <c r="AG652" t="s">
        <v>743</v>
      </c>
      <c r="AH652" s="17">
        <v>200</v>
      </c>
      <c r="AI652" s="17" cm="1">
        <f t="array" ref="AI652">SUMPRODUCT(--(IFERROR(HOUR(Flights_2026_09_3033343536373456[entry_hour]),-1)=HOUR(AF652)),--(IFERROR(Flights_2026_09_3033343536373456[entry_sector],"")=AG652),--(IFERROR(Flights_2026_09_3033343536373456[nfl],-1)&gt;=AH652),--(IFERROR(Flights_2026_09_3033343536373456[nfl],-1)&lt;=IF(AH652=450,450,AH652+9)))</f>
        <v>0</v>
      </c>
    </row>
    <row r="653" spans="32:35" x14ac:dyDescent="0.2">
      <c r="AF653" s="2">
        <v>0.79166666666666663</v>
      </c>
      <c r="AG653" t="s">
        <v>743</v>
      </c>
      <c r="AH653" s="17">
        <v>210</v>
      </c>
      <c r="AI653" s="17" cm="1">
        <f t="array" ref="AI653">SUMPRODUCT(--(IFERROR(HOUR(Flights_2026_09_3033343536373456[entry_hour]),-1)=HOUR(AF653)),--(IFERROR(Flights_2026_09_3033343536373456[entry_sector],"")=AG653),--(IFERROR(Flights_2026_09_3033343536373456[nfl],-1)&gt;=AH653),--(IFERROR(Flights_2026_09_3033343536373456[nfl],-1)&lt;=IF(AH653=450,450,AH653+9)))</f>
        <v>0</v>
      </c>
    </row>
    <row r="654" spans="32:35" x14ac:dyDescent="0.2">
      <c r="AF654" s="2">
        <v>0.79166666666666663</v>
      </c>
      <c r="AG654" t="s">
        <v>743</v>
      </c>
      <c r="AH654" s="17">
        <v>220</v>
      </c>
      <c r="AI654" s="17" cm="1">
        <f t="array" ref="AI654">SUMPRODUCT(--(IFERROR(HOUR(Flights_2026_09_3033343536373456[entry_hour]),-1)=HOUR(AF654)),--(IFERROR(Flights_2026_09_3033343536373456[entry_sector],"")=AG654),--(IFERROR(Flights_2026_09_3033343536373456[nfl],-1)&gt;=AH654),--(IFERROR(Flights_2026_09_3033343536373456[nfl],-1)&lt;=IF(AH654=450,450,AH654+9)))</f>
        <v>0</v>
      </c>
    </row>
    <row r="655" spans="32:35" x14ac:dyDescent="0.2">
      <c r="AF655" s="2">
        <v>0.79166666666666663</v>
      </c>
      <c r="AG655" t="s">
        <v>743</v>
      </c>
      <c r="AH655" s="17">
        <v>230</v>
      </c>
      <c r="AI655" s="17" cm="1">
        <f t="array" ref="AI655">SUMPRODUCT(--(IFERROR(HOUR(Flights_2026_09_3033343536373456[entry_hour]),-1)=HOUR(AF655)),--(IFERROR(Flights_2026_09_3033343536373456[entry_sector],"")=AG655),--(IFERROR(Flights_2026_09_3033343536373456[nfl],-1)&gt;=AH655),--(IFERROR(Flights_2026_09_3033343536373456[nfl],-1)&lt;=IF(AH655=450,450,AH655+9)))</f>
        <v>0</v>
      </c>
    </row>
    <row r="656" spans="32:35" x14ac:dyDescent="0.2">
      <c r="AF656" s="2">
        <v>0.79166666666666663</v>
      </c>
      <c r="AG656" t="s">
        <v>743</v>
      </c>
      <c r="AH656" s="17">
        <v>240</v>
      </c>
      <c r="AI656" s="17" cm="1">
        <f t="array" ref="AI656">SUMPRODUCT(--(IFERROR(HOUR(Flights_2026_09_3033343536373456[entry_hour]),-1)=HOUR(AF656)),--(IFERROR(Flights_2026_09_3033343536373456[entry_sector],"")=AG656),--(IFERROR(Flights_2026_09_3033343536373456[nfl],-1)&gt;=AH656),--(IFERROR(Flights_2026_09_3033343536373456[nfl],-1)&lt;=IF(AH656=450,450,AH656+9)))</f>
        <v>0</v>
      </c>
    </row>
    <row r="657" spans="32:35" x14ac:dyDescent="0.2">
      <c r="AF657" s="2">
        <v>0.79166666666666663</v>
      </c>
      <c r="AG657" t="s">
        <v>743</v>
      </c>
      <c r="AH657" s="17">
        <v>250</v>
      </c>
      <c r="AI657" s="17" cm="1">
        <f t="array" ref="AI657">SUMPRODUCT(--(IFERROR(HOUR(Flights_2026_09_3033343536373456[entry_hour]),-1)=HOUR(AF657)),--(IFERROR(Flights_2026_09_3033343536373456[entry_sector],"")=AG657),--(IFERROR(Flights_2026_09_3033343536373456[nfl],-1)&gt;=AH657),--(IFERROR(Flights_2026_09_3033343536373456[nfl],-1)&lt;=IF(AH657=450,450,AH657+9)))</f>
        <v>0</v>
      </c>
    </row>
    <row r="658" spans="32:35" x14ac:dyDescent="0.2">
      <c r="AF658" s="2">
        <v>0.79166666666666663</v>
      </c>
      <c r="AG658" t="s">
        <v>743</v>
      </c>
      <c r="AH658" s="17">
        <v>260</v>
      </c>
      <c r="AI658" s="17" cm="1">
        <f t="array" ref="AI658">SUMPRODUCT(--(IFERROR(HOUR(Flights_2026_09_3033343536373456[entry_hour]),-1)=HOUR(AF658)),--(IFERROR(Flights_2026_09_3033343536373456[entry_sector],"")=AG658),--(IFERROR(Flights_2026_09_3033343536373456[nfl],-1)&gt;=AH658),--(IFERROR(Flights_2026_09_3033343536373456[nfl],-1)&lt;=IF(AH658=450,450,AH658+9)))</f>
        <v>0</v>
      </c>
    </row>
    <row r="659" spans="32:35" x14ac:dyDescent="0.2">
      <c r="AF659" s="2">
        <v>0.79166666666666663</v>
      </c>
      <c r="AG659" t="s">
        <v>743</v>
      </c>
      <c r="AH659" s="17">
        <v>270</v>
      </c>
      <c r="AI659" s="17" cm="1">
        <f t="array" ref="AI659">SUMPRODUCT(--(IFERROR(HOUR(Flights_2026_09_3033343536373456[entry_hour]),-1)=HOUR(AF659)),--(IFERROR(Flights_2026_09_3033343536373456[entry_sector],"")=AG659),--(IFERROR(Flights_2026_09_3033343536373456[nfl],-1)&gt;=AH659),--(IFERROR(Flights_2026_09_3033343536373456[nfl],-1)&lt;=IF(AH659=450,450,AH659+9)))</f>
        <v>0</v>
      </c>
    </row>
    <row r="660" spans="32:35" x14ac:dyDescent="0.2">
      <c r="AF660" s="2">
        <v>0.79166666666666663</v>
      </c>
      <c r="AG660" t="s">
        <v>743</v>
      </c>
      <c r="AH660" s="17">
        <v>280</v>
      </c>
      <c r="AI660" s="17" cm="1">
        <f t="array" ref="AI660">SUMPRODUCT(--(IFERROR(HOUR(Flights_2026_09_3033343536373456[entry_hour]),-1)=HOUR(AF660)),--(IFERROR(Flights_2026_09_3033343536373456[entry_sector],"")=AG660),--(IFERROR(Flights_2026_09_3033343536373456[nfl],-1)&gt;=AH660),--(IFERROR(Flights_2026_09_3033343536373456[nfl],-1)&lt;=IF(AH660=450,450,AH660+9)))</f>
        <v>0</v>
      </c>
    </row>
    <row r="661" spans="32:35" x14ac:dyDescent="0.2">
      <c r="AF661" s="2">
        <v>0.79166666666666663</v>
      </c>
      <c r="AG661" t="s">
        <v>743</v>
      </c>
      <c r="AH661" s="17">
        <v>290</v>
      </c>
      <c r="AI661" s="17" cm="1">
        <f t="array" ref="AI661">SUMPRODUCT(--(IFERROR(HOUR(Flights_2026_09_3033343536373456[entry_hour]),-1)=HOUR(AF661)),--(IFERROR(Flights_2026_09_3033343536373456[entry_sector],"")=AG661),--(IFERROR(Flights_2026_09_3033343536373456[nfl],-1)&gt;=AH661),--(IFERROR(Flights_2026_09_3033343536373456[nfl],-1)&lt;=IF(AH661=450,450,AH661+9)))</f>
        <v>0</v>
      </c>
    </row>
    <row r="662" spans="32:35" x14ac:dyDescent="0.2">
      <c r="AF662" s="2">
        <v>0.79166666666666663</v>
      </c>
      <c r="AG662" t="s">
        <v>743</v>
      </c>
      <c r="AH662" s="17">
        <v>300</v>
      </c>
      <c r="AI662" s="17" cm="1">
        <f t="array" ref="AI662">SUMPRODUCT(--(IFERROR(HOUR(Flights_2026_09_3033343536373456[entry_hour]),-1)=HOUR(AF662)),--(IFERROR(Flights_2026_09_3033343536373456[entry_sector],"")=AG662),--(IFERROR(Flights_2026_09_3033343536373456[nfl],-1)&gt;=AH662),--(IFERROR(Flights_2026_09_3033343536373456[nfl],-1)&lt;=IF(AH662=450,450,AH662+9)))</f>
        <v>0</v>
      </c>
    </row>
    <row r="663" spans="32:35" x14ac:dyDescent="0.2">
      <c r="AF663" s="2">
        <v>0.79166666666666663</v>
      </c>
      <c r="AG663" t="s">
        <v>743</v>
      </c>
      <c r="AH663" s="17">
        <v>310</v>
      </c>
      <c r="AI663" s="17" cm="1">
        <f t="array" ref="AI663">SUMPRODUCT(--(IFERROR(HOUR(Flights_2026_09_3033343536373456[entry_hour]),-1)=HOUR(AF663)),--(IFERROR(Flights_2026_09_3033343536373456[entry_sector],"")=AG663),--(IFERROR(Flights_2026_09_3033343536373456[nfl],-1)&gt;=AH663),--(IFERROR(Flights_2026_09_3033343536373456[nfl],-1)&lt;=IF(AH663=450,450,AH663+9)))</f>
        <v>0</v>
      </c>
    </row>
    <row r="664" spans="32:35" x14ac:dyDescent="0.2">
      <c r="AF664" s="2">
        <v>0.79166666666666663</v>
      </c>
      <c r="AG664" t="s">
        <v>743</v>
      </c>
      <c r="AH664" s="17">
        <v>320</v>
      </c>
      <c r="AI664" s="17" cm="1">
        <f t="array" ref="AI664">SUMPRODUCT(--(IFERROR(HOUR(Flights_2026_09_3033343536373456[entry_hour]),-1)=HOUR(AF664)),--(IFERROR(Flights_2026_09_3033343536373456[entry_sector],"")=AG664),--(IFERROR(Flights_2026_09_3033343536373456[nfl],-1)&gt;=AH664),--(IFERROR(Flights_2026_09_3033343536373456[nfl],-1)&lt;=IF(AH664=450,450,AH664+9)))</f>
        <v>0</v>
      </c>
    </row>
    <row r="665" spans="32:35" x14ac:dyDescent="0.2">
      <c r="AF665" s="2">
        <v>0.79166666666666663</v>
      </c>
      <c r="AG665" t="s">
        <v>743</v>
      </c>
      <c r="AH665" s="17">
        <v>330</v>
      </c>
      <c r="AI665" s="17" cm="1">
        <f t="array" ref="AI665">SUMPRODUCT(--(IFERROR(HOUR(Flights_2026_09_3033343536373456[entry_hour]),-1)=HOUR(AF665)),--(IFERROR(Flights_2026_09_3033343536373456[entry_sector],"")=AG665),--(IFERROR(Flights_2026_09_3033343536373456[nfl],-1)&gt;=AH665),--(IFERROR(Flights_2026_09_3033343536373456[nfl],-1)&lt;=IF(AH665=450,450,AH665+9)))</f>
        <v>1</v>
      </c>
    </row>
    <row r="666" spans="32:35" x14ac:dyDescent="0.2">
      <c r="AF666" s="2">
        <v>0.79166666666666663</v>
      </c>
      <c r="AG666" t="s">
        <v>743</v>
      </c>
      <c r="AH666" s="17">
        <v>340</v>
      </c>
      <c r="AI666" s="17" cm="1">
        <f t="array" ref="AI666">SUMPRODUCT(--(IFERROR(HOUR(Flights_2026_09_3033343536373456[entry_hour]),-1)=HOUR(AF666)),--(IFERROR(Flights_2026_09_3033343536373456[entry_sector],"")=AG666),--(IFERROR(Flights_2026_09_3033343536373456[nfl],-1)&gt;=AH666),--(IFERROR(Flights_2026_09_3033343536373456[nfl],-1)&lt;=IF(AH666=450,450,AH666+9)))</f>
        <v>0</v>
      </c>
    </row>
    <row r="667" spans="32:35" x14ac:dyDescent="0.2">
      <c r="AF667" s="2">
        <v>0.79166666666666663</v>
      </c>
      <c r="AG667" t="s">
        <v>743</v>
      </c>
      <c r="AH667" s="17">
        <v>350</v>
      </c>
      <c r="AI667" s="17" cm="1">
        <f t="array" ref="AI667">SUMPRODUCT(--(IFERROR(HOUR(Flights_2026_09_3033343536373456[entry_hour]),-1)=HOUR(AF667)),--(IFERROR(Flights_2026_09_3033343536373456[entry_sector],"")=AG667),--(IFERROR(Flights_2026_09_3033343536373456[nfl],-1)&gt;=AH667),--(IFERROR(Flights_2026_09_3033343536373456[nfl],-1)&lt;=IF(AH667=450,450,AH667+9)))</f>
        <v>0</v>
      </c>
    </row>
    <row r="668" spans="32:35" x14ac:dyDescent="0.2">
      <c r="AF668" s="2">
        <v>0.79166666666666663</v>
      </c>
      <c r="AG668" t="s">
        <v>743</v>
      </c>
      <c r="AH668" s="17">
        <v>360</v>
      </c>
      <c r="AI668" s="17" cm="1">
        <f t="array" ref="AI668">SUMPRODUCT(--(IFERROR(HOUR(Flights_2026_09_3033343536373456[entry_hour]),-1)=HOUR(AF668)),--(IFERROR(Flights_2026_09_3033343536373456[entry_sector],"")=AG668),--(IFERROR(Flights_2026_09_3033343536373456[nfl],-1)&gt;=AH668),--(IFERROR(Flights_2026_09_3033343536373456[nfl],-1)&lt;=IF(AH668=450,450,AH668+9)))</f>
        <v>0</v>
      </c>
    </row>
    <row r="669" spans="32:35" x14ac:dyDescent="0.2">
      <c r="AF669" s="2">
        <v>0.79166666666666663</v>
      </c>
      <c r="AG669" t="s">
        <v>743</v>
      </c>
      <c r="AH669" s="17">
        <v>370</v>
      </c>
      <c r="AI669" s="17" cm="1">
        <f t="array" ref="AI669">SUMPRODUCT(--(IFERROR(HOUR(Flights_2026_09_3033343536373456[entry_hour]),-1)=HOUR(AF669)),--(IFERROR(Flights_2026_09_3033343536373456[entry_sector],"")=AG669),--(IFERROR(Flights_2026_09_3033343536373456[nfl],-1)&gt;=AH669),--(IFERROR(Flights_2026_09_3033343536373456[nfl],-1)&lt;=IF(AH669=450,450,AH669+9)))</f>
        <v>0</v>
      </c>
    </row>
    <row r="670" spans="32:35" x14ac:dyDescent="0.2">
      <c r="AF670" s="2">
        <v>0.79166666666666663</v>
      </c>
      <c r="AG670" t="s">
        <v>743</v>
      </c>
      <c r="AH670" s="17">
        <v>380</v>
      </c>
      <c r="AI670" s="17" cm="1">
        <f t="array" ref="AI670">SUMPRODUCT(--(IFERROR(HOUR(Flights_2026_09_3033343536373456[entry_hour]),-1)=HOUR(AF670)),--(IFERROR(Flights_2026_09_3033343536373456[entry_sector],"")=AG670),--(IFERROR(Flights_2026_09_3033343536373456[nfl],-1)&gt;=AH670),--(IFERROR(Flights_2026_09_3033343536373456[nfl],-1)&lt;=IF(AH670=450,450,AH670+9)))</f>
        <v>0</v>
      </c>
    </row>
    <row r="671" spans="32:35" x14ac:dyDescent="0.2">
      <c r="AF671" s="2">
        <v>0.79166666666666663</v>
      </c>
      <c r="AG671" t="s">
        <v>743</v>
      </c>
      <c r="AH671" s="17">
        <v>390</v>
      </c>
      <c r="AI671" s="17" cm="1">
        <f t="array" ref="AI671">SUMPRODUCT(--(IFERROR(HOUR(Flights_2026_09_3033343536373456[entry_hour]),-1)=HOUR(AF671)),--(IFERROR(Flights_2026_09_3033343536373456[entry_sector],"")=AG671),--(IFERROR(Flights_2026_09_3033343536373456[nfl],-1)&gt;=AH671),--(IFERROR(Flights_2026_09_3033343536373456[nfl],-1)&lt;=IF(AH671=450,450,AH671+9)))</f>
        <v>0</v>
      </c>
    </row>
    <row r="672" spans="32:35" x14ac:dyDescent="0.2">
      <c r="AF672" s="2">
        <v>0.79166666666666663</v>
      </c>
      <c r="AG672" t="s">
        <v>743</v>
      </c>
      <c r="AH672" s="17">
        <v>400</v>
      </c>
      <c r="AI672" s="17" cm="1">
        <f t="array" ref="AI672">SUMPRODUCT(--(IFERROR(HOUR(Flights_2026_09_3033343536373456[entry_hour]),-1)=HOUR(AF672)),--(IFERROR(Flights_2026_09_3033343536373456[entry_sector],"")=AG672),--(IFERROR(Flights_2026_09_3033343536373456[nfl],-1)&gt;=AH672),--(IFERROR(Flights_2026_09_3033343536373456[nfl],-1)&lt;=IF(AH672=450,450,AH672+9)))</f>
        <v>0</v>
      </c>
    </row>
    <row r="673" spans="32:35" x14ac:dyDescent="0.2">
      <c r="AF673" s="2">
        <v>0.79166666666666663</v>
      </c>
      <c r="AG673" t="s">
        <v>743</v>
      </c>
      <c r="AH673" s="17">
        <v>410</v>
      </c>
      <c r="AI673" s="17" cm="1">
        <f t="array" ref="AI673">SUMPRODUCT(--(IFERROR(HOUR(Flights_2026_09_3033343536373456[entry_hour]),-1)=HOUR(AF673)),--(IFERROR(Flights_2026_09_3033343536373456[entry_sector],"")=AG673),--(IFERROR(Flights_2026_09_3033343536373456[nfl],-1)&gt;=AH673),--(IFERROR(Flights_2026_09_3033343536373456[nfl],-1)&lt;=IF(AH673=450,450,AH673+9)))</f>
        <v>0</v>
      </c>
    </row>
    <row r="674" spans="32:35" x14ac:dyDescent="0.2">
      <c r="AF674" s="2">
        <v>0.79166666666666663</v>
      </c>
      <c r="AG674" t="s">
        <v>743</v>
      </c>
      <c r="AH674" s="17">
        <v>420</v>
      </c>
      <c r="AI674" s="17" cm="1">
        <f t="array" ref="AI674">SUMPRODUCT(--(IFERROR(HOUR(Flights_2026_09_3033343536373456[entry_hour]),-1)=HOUR(AF674)),--(IFERROR(Flights_2026_09_3033343536373456[entry_sector],"")=AG674),--(IFERROR(Flights_2026_09_3033343536373456[nfl],-1)&gt;=AH674),--(IFERROR(Flights_2026_09_3033343536373456[nfl],-1)&lt;=IF(AH674=450,450,AH674+9)))</f>
        <v>0</v>
      </c>
    </row>
    <row r="675" spans="32:35" x14ac:dyDescent="0.2">
      <c r="AF675" s="2">
        <v>0.79166666666666663</v>
      </c>
      <c r="AG675" t="s">
        <v>743</v>
      </c>
      <c r="AH675" s="17">
        <v>430</v>
      </c>
      <c r="AI675" s="17" cm="1">
        <f t="array" ref="AI675">SUMPRODUCT(--(IFERROR(HOUR(Flights_2026_09_3033343536373456[entry_hour]),-1)=HOUR(AF675)),--(IFERROR(Flights_2026_09_3033343536373456[entry_sector],"")=AG675),--(IFERROR(Flights_2026_09_3033343536373456[nfl],-1)&gt;=AH675),--(IFERROR(Flights_2026_09_3033343536373456[nfl],-1)&lt;=IF(AH675=450,450,AH675+9)))</f>
        <v>0</v>
      </c>
    </row>
    <row r="676" spans="32:35" x14ac:dyDescent="0.2">
      <c r="AF676" s="2">
        <v>0.79166666666666663</v>
      </c>
      <c r="AG676" t="s">
        <v>743</v>
      </c>
      <c r="AH676" s="17">
        <v>440</v>
      </c>
      <c r="AI676" s="17" cm="1">
        <f t="array" ref="AI676">SUMPRODUCT(--(IFERROR(HOUR(Flights_2026_09_3033343536373456[entry_hour]),-1)=HOUR(AF676)),--(IFERROR(Flights_2026_09_3033343536373456[entry_sector],"")=AG676),--(IFERROR(Flights_2026_09_3033343536373456[nfl],-1)&gt;=AH676),--(IFERROR(Flights_2026_09_3033343536373456[nfl],-1)&lt;=IF(AH676=450,450,AH676+9)))</f>
        <v>0</v>
      </c>
    </row>
    <row r="677" spans="32:35" x14ac:dyDescent="0.2">
      <c r="AF677" s="2">
        <v>0.79166666666666663</v>
      </c>
      <c r="AG677" t="s">
        <v>743</v>
      </c>
      <c r="AH677" s="17">
        <v>450</v>
      </c>
      <c r="AI677" s="17" cm="1">
        <f t="array" ref="AI677">SUMPRODUCT(--(IFERROR(HOUR(Flights_2026_09_3033343536373456[entry_hour]),-1)=HOUR(AF677)),--(IFERROR(Flights_2026_09_3033343536373456[entry_sector],"")=AG677),--(IFERROR(Flights_2026_09_3033343536373456[nfl],-1)&gt;=AH677),--(IFERROR(Flights_2026_09_3033343536373456[nfl],-1)&lt;=IF(AH677=450,450,AH677+9)))</f>
        <v>0</v>
      </c>
    </row>
    <row r="678" spans="32:35" x14ac:dyDescent="0.2">
      <c r="AF678" s="2">
        <v>0.79166666666666663</v>
      </c>
      <c r="AG678" t="s">
        <v>744</v>
      </c>
      <c r="AH678" s="17">
        <v>200</v>
      </c>
      <c r="AI678" s="17" cm="1">
        <f t="array" ref="AI678">SUMPRODUCT(--(IFERROR(HOUR(Flights_2026_09_3033343536373456[entry_hour]),-1)=HOUR(AF678)),--(IFERROR(Flights_2026_09_3033343536373456[entry_sector],"")=AG678),--(IFERROR(Flights_2026_09_3033343536373456[nfl],-1)&gt;=AH678),--(IFERROR(Flights_2026_09_3033343536373456[nfl],-1)&lt;=IF(AH678=450,450,AH678+9)))</f>
        <v>0</v>
      </c>
    </row>
    <row r="679" spans="32:35" x14ac:dyDescent="0.2">
      <c r="AF679" s="2">
        <v>0.79166666666666663</v>
      </c>
      <c r="AG679" t="s">
        <v>744</v>
      </c>
      <c r="AH679" s="17">
        <v>210</v>
      </c>
      <c r="AI679" s="17" cm="1">
        <f t="array" ref="AI679">SUMPRODUCT(--(IFERROR(HOUR(Flights_2026_09_3033343536373456[entry_hour]),-1)=HOUR(AF679)),--(IFERROR(Flights_2026_09_3033343536373456[entry_sector],"")=AG679),--(IFERROR(Flights_2026_09_3033343536373456[nfl],-1)&gt;=AH679),--(IFERROR(Flights_2026_09_3033343536373456[nfl],-1)&lt;=IF(AH679=450,450,AH679+9)))</f>
        <v>0</v>
      </c>
    </row>
    <row r="680" spans="32:35" x14ac:dyDescent="0.2">
      <c r="AF680" s="2">
        <v>0.79166666666666663</v>
      </c>
      <c r="AG680" t="s">
        <v>744</v>
      </c>
      <c r="AH680" s="17">
        <v>220</v>
      </c>
      <c r="AI680" s="17" cm="1">
        <f t="array" ref="AI680">SUMPRODUCT(--(IFERROR(HOUR(Flights_2026_09_3033343536373456[entry_hour]),-1)=HOUR(AF680)),--(IFERROR(Flights_2026_09_3033343536373456[entry_sector],"")=AG680),--(IFERROR(Flights_2026_09_3033343536373456[nfl],-1)&gt;=AH680),--(IFERROR(Flights_2026_09_3033343536373456[nfl],-1)&lt;=IF(AH680=450,450,AH680+9)))</f>
        <v>7</v>
      </c>
    </row>
    <row r="681" spans="32:35" x14ac:dyDescent="0.2">
      <c r="AF681" s="2">
        <v>0.79166666666666663</v>
      </c>
      <c r="AG681" t="s">
        <v>744</v>
      </c>
      <c r="AH681" s="17">
        <v>230</v>
      </c>
      <c r="AI681" s="17" cm="1">
        <f t="array" ref="AI681">SUMPRODUCT(--(IFERROR(HOUR(Flights_2026_09_3033343536373456[entry_hour]),-1)=HOUR(AF681)),--(IFERROR(Flights_2026_09_3033343536373456[entry_sector],"")=AG681),--(IFERROR(Flights_2026_09_3033343536373456[nfl],-1)&gt;=AH681),--(IFERROR(Flights_2026_09_3033343536373456[nfl],-1)&lt;=IF(AH681=450,450,AH681+9)))</f>
        <v>0</v>
      </c>
    </row>
    <row r="682" spans="32:35" x14ac:dyDescent="0.2">
      <c r="AF682" s="2">
        <v>0.79166666666666663</v>
      </c>
      <c r="AG682" t="s">
        <v>744</v>
      </c>
      <c r="AH682" s="17">
        <v>240</v>
      </c>
      <c r="AI682" s="17" cm="1">
        <f t="array" ref="AI682">SUMPRODUCT(--(IFERROR(HOUR(Flights_2026_09_3033343536373456[entry_hour]),-1)=HOUR(AF682)),--(IFERROR(Flights_2026_09_3033343536373456[entry_sector],"")=AG682),--(IFERROR(Flights_2026_09_3033343536373456[nfl],-1)&gt;=AH682),--(IFERROR(Flights_2026_09_3033343536373456[nfl],-1)&lt;=IF(AH682=450,450,AH682+9)))</f>
        <v>0</v>
      </c>
    </row>
    <row r="683" spans="32:35" x14ac:dyDescent="0.2">
      <c r="AF683" s="2">
        <v>0.79166666666666663</v>
      </c>
      <c r="AG683" t="s">
        <v>744</v>
      </c>
      <c r="AH683" s="17">
        <v>250</v>
      </c>
      <c r="AI683" s="17" cm="1">
        <f t="array" ref="AI683">SUMPRODUCT(--(IFERROR(HOUR(Flights_2026_09_3033343536373456[entry_hour]),-1)=HOUR(AF683)),--(IFERROR(Flights_2026_09_3033343536373456[entry_sector],"")=AG683),--(IFERROR(Flights_2026_09_3033343536373456[nfl],-1)&gt;=AH683),--(IFERROR(Flights_2026_09_3033343536373456[nfl],-1)&lt;=IF(AH683=450,450,AH683+9)))</f>
        <v>0</v>
      </c>
    </row>
    <row r="684" spans="32:35" x14ac:dyDescent="0.2">
      <c r="AF684" s="2">
        <v>0.79166666666666663</v>
      </c>
      <c r="AG684" t="s">
        <v>744</v>
      </c>
      <c r="AH684" s="17">
        <v>260</v>
      </c>
      <c r="AI684" s="17" cm="1">
        <f t="array" ref="AI684">SUMPRODUCT(--(IFERROR(HOUR(Flights_2026_09_3033343536373456[entry_hour]),-1)=HOUR(AF684)),--(IFERROR(Flights_2026_09_3033343536373456[entry_sector],"")=AG684),--(IFERROR(Flights_2026_09_3033343536373456[nfl],-1)&gt;=AH684),--(IFERROR(Flights_2026_09_3033343536373456[nfl],-1)&lt;=IF(AH684=450,450,AH684+9)))</f>
        <v>0</v>
      </c>
    </row>
    <row r="685" spans="32:35" x14ac:dyDescent="0.2">
      <c r="AF685" s="2">
        <v>0.79166666666666663</v>
      </c>
      <c r="AG685" t="s">
        <v>744</v>
      </c>
      <c r="AH685" s="17">
        <v>270</v>
      </c>
      <c r="AI685" s="17" cm="1">
        <f t="array" ref="AI685">SUMPRODUCT(--(IFERROR(HOUR(Flights_2026_09_3033343536373456[entry_hour]),-1)=HOUR(AF685)),--(IFERROR(Flights_2026_09_3033343536373456[entry_sector],"")=AG685),--(IFERROR(Flights_2026_09_3033343536373456[nfl],-1)&gt;=AH685),--(IFERROR(Flights_2026_09_3033343536373456[nfl],-1)&lt;=IF(AH685=450,450,AH685+9)))</f>
        <v>0</v>
      </c>
    </row>
    <row r="686" spans="32:35" x14ac:dyDescent="0.2">
      <c r="AF686" s="2">
        <v>0.79166666666666663</v>
      </c>
      <c r="AG686" t="s">
        <v>744</v>
      </c>
      <c r="AH686" s="17">
        <v>280</v>
      </c>
      <c r="AI686" s="17" cm="1">
        <f t="array" ref="AI686">SUMPRODUCT(--(IFERROR(HOUR(Flights_2026_09_3033343536373456[entry_hour]),-1)=HOUR(AF686)),--(IFERROR(Flights_2026_09_3033343536373456[entry_sector],"")=AG686),--(IFERROR(Flights_2026_09_3033343536373456[nfl],-1)&gt;=AH686),--(IFERROR(Flights_2026_09_3033343536373456[nfl],-1)&lt;=IF(AH686=450,450,AH686+9)))</f>
        <v>0</v>
      </c>
    </row>
    <row r="687" spans="32:35" x14ac:dyDescent="0.2">
      <c r="AF687" s="2">
        <v>0.79166666666666663</v>
      </c>
      <c r="AG687" t="s">
        <v>744</v>
      </c>
      <c r="AH687" s="17">
        <v>290</v>
      </c>
      <c r="AI687" s="17" cm="1">
        <f t="array" ref="AI687">SUMPRODUCT(--(IFERROR(HOUR(Flights_2026_09_3033343536373456[entry_hour]),-1)=HOUR(AF687)),--(IFERROR(Flights_2026_09_3033343536373456[entry_sector],"")=AG687),--(IFERROR(Flights_2026_09_3033343536373456[nfl],-1)&gt;=AH687),--(IFERROR(Flights_2026_09_3033343536373456[nfl],-1)&lt;=IF(AH687=450,450,AH687+9)))</f>
        <v>0</v>
      </c>
    </row>
    <row r="688" spans="32:35" x14ac:dyDescent="0.2">
      <c r="AF688" s="2">
        <v>0.79166666666666663</v>
      </c>
      <c r="AG688" t="s">
        <v>744</v>
      </c>
      <c r="AH688" s="17">
        <v>300</v>
      </c>
      <c r="AI688" s="17" cm="1">
        <f t="array" ref="AI688">SUMPRODUCT(--(IFERROR(HOUR(Flights_2026_09_3033343536373456[entry_hour]),-1)=HOUR(AF688)),--(IFERROR(Flights_2026_09_3033343536373456[entry_sector],"")=AG688),--(IFERROR(Flights_2026_09_3033343536373456[nfl],-1)&gt;=AH688),--(IFERROR(Flights_2026_09_3033343536373456[nfl],-1)&lt;=IF(AH688=450,450,AH688+9)))</f>
        <v>0</v>
      </c>
    </row>
    <row r="689" spans="32:35" x14ac:dyDescent="0.2">
      <c r="AF689" s="2">
        <v>0.79166666666666663</v>
      </c>
      <c r="AG689" t="s">
        <v>744</v>
      </c>
      <c r="AH689" s="17">
        <v>310</v>
      </c>
      <c r="AI689" s="17" cm="1">
        <f t="array" ref="AI689">SUMPRODUCT(--(IFERROR(HOUR(Flights_2026_09_3033343536373456[entry_hour]),-1)=HOUR(AF689)),--(IFERROR(Flights_2026_09_3033343536373456[entry_sector],"")=AG689),--(IFERROR(Flights_2026_09_3033343536373456[nfl],-1)&gt;=AH689),--(IFERROR(Flights_2026_09_3033343536373456[nfl],-1)&lt;=IF(AH689=450,450,AH689+9)))</f>
        <v>0</v>
      </c>
    </row>
    <row r="690" spans="32:35" x14ac:dyDescent="0.2">
      <c r="AF690" s="2">
        <v>0.79166666666666663</v>
      </c>
      <c r="AG690" t="s">
        <v>744</v>
      </c>
      <c r="AH690" s="17">
        <v>320</v>
      </c>
      <c r="AI690" s="17" cm="1">
        <f t="array" ref="AI690">SUMPRODUCT(--(IFERROR(HOUR(Flights_2026_09_3033343536373456[entry_hour]),-1)=HOUR(AF690)),--(IFERROR(Flights_2026_09_3033343536373456[entry_sector],"")=AG690),--(IFERROR(Flights_2026_09_3033343536373456[nfl],-1)&gt;=AH690),--(IFERROR(Flights_2026_09_3033343536373456[nfl],-1)&lt;=IF(AH690=450,450,AH690+9)))</f>
        <v>0</v>
      </c>
    </row>
    <row r="691" spans="32:35" x14ac:dyDescent="0.2">
      <c r="AF691" s="2">
        <v>0.79166666666666663</v>
      </c>
      <c r="AG691" t="s">
        <v>744</v>
      </c>
      <c r="AH691" s="17">
        <v>330</v>
      </c>
      <c r="AI691" s="17" cm="1">
        <f t="array" ref="AI691">SUMPRODUCT(--(IFERROR(HOUR(Flights_2026_09_3033343536373456[entry_hour]),-1)=HOUR(AF691)),--(IFERROR(Flights_2026_09_3033343536373456[entry_sector],"")=AG691),--(IFERROR(Flights_2026_09_3033343536373456[nfl],-1)&gt;=AH691),--(IFERROR(Flights_2026_09_3033343536373456[nfl],-1)&lt;=IF(AH691=450,450,AH691+9)))</f>
        <v>0</v>
      </c>
    </row>
    <row r="692" spans="32:35" x14ac:dyDescent="0.2">
      <c r="AF692" s="2">
        <v>0.79166666666666663</v>
      </c>
      <c r="AG692" t="s">
        <v>744</v>
      </c>
      <c r="AH692" s="17">
        <v>340</v>
      </c>
      <c r="AI692" s="17" cm="1">
        <f t="array" ref="AI692">SUMPRODUCT(--(IFERROR(HOUR(Flights_2026_09_3033343536373456[entry_hour]),-1)=HOUR(AF692)),--(IFERROR(Flights_2026_09_3033343536373456[entry_sector],"")=AG692),--(IFERROR(Flights_2026_09_3033343536373456[nfl],-1)&gt;=AH692),--(IFERROR(Flights_2026_09_3033343536373456[nfl],-1)&lt;=IF(AH692=450,450,AH692+9)))</f>
        <v>0</v>
      </c>
    </row>
    <row r="693" spans="32:35" x14ac:dyDescent="0.2">
      <c r="AF693" s="2">
        <v>0.79166666666666663</v>
      </c>
      <c r="AG693" t="s">
        <v>744</v>
      </c>
      <c r="AH693" s="17">
        <v>350</v>
      </c>
      <c r="AI693" s="17" cm="1">
        <f t="array" ref="AI693">SUMPRODUCT(--(IFERROR(HOUR(Flights_2026_09_3033343536373456[entry_hour]),-1)=HOUR(AF693)),--(IFERROR(Flights_2026_09_3033343536373456[entry_sector],"")=AG693),--(IFERROR(Flights_2026_09_3033343536373456[nfl],-1)&gt;=AH693),--(IFERROR(Flights_2026_09_3033343536373456[nfl],-1)&lt;=IF(AH693=450,450,AH693+9)))</f>
        <v>0</v>
      </c>
    </row>
    <row r="694" spans="32:35" x14ac:dyDescent="0.2">
      <c r="AF694" s="2">
        <v>0.79166666666666663</v>
      </c>
      <c r="AG694" t="s">
        <v>744</v>
      </c>
      <c r="AH694" s="17">
        <v>360</v>
      </c>
      <c r="AI694" s="17" cm="1">
        <f t="array" ref="AI694">SUMPRODUCT(--(IFERROR(HOUR(Flights_2026_09_3033343536373456[entry_hour]),-1)=HOUR(AF694)),--(IFERROR(Flights_2026_09_3033343536373456[entry_sector],"")=AG694),--(IFERROR(Flights_2026_09_3033343536373456[nfl],-1)&gt;=AH694),--(IFERROR(Flights_2026_09_3033343536373456[nfl],-1)&lt;=IF(AH694=450,450,AH694+9)))</f>
        <v>0</v>
      </c>
    </row>
    <row r="695" spans="32:35" x14ac:dyDescent="0.2">
      <c r="AF695" s="2">
        <v>0.79166666666666663</v>
      </c>
      <c r="AG695" t="s">
        <v>744</v>
      </c>
      <c r="AH695" s="17">
        <v>370</v>
      </c>
      <c r="AI695" s="17" cm="1">
        <f t="array" ref="AI695">SUMPRODUCT(--(IFERROR(HOUR(Flights_2026_09_3033343536373456[entry_hour]),-1)=HOUR(AF695)),--(IFERROR(Flights_2026_09_3033343536373456[entry_sector],"")=AG695),--(IFERROR(Flights_2026_09_3033343536373456[nfl],-1)&gt;=AH695),--(IFERROR(Flights_2026_09_3033343536373456[nfl],-1)&lt;=IF(AH695=450,450,AH695+9)))</f>
        <v>1</v>
      </c>
    </row>
    <row r="696" spans="32:35" x14ac:dyDescent="0.2">
      <c r="AF696" s="2">
        <v>0.79166666666666663</v>
      </c>
      <c r="AG696" t="s">
        <v>744</v>
      </c>
      <c r="AH696" s="17">
        <v>380</v>
      </c>
      <c r="AI696" s="17" cm="1">
        <f t="array" ref="AI696">SUMPRODUCT(--(IFERROR(HOUR(Flights_2026_09_3033343536373456[entry_hour]),-1)=HOUR(AF696)),--(IFERROR(Flights_2026_09_3033343536373456[entry_sector],"")=AG696),--(IFERROR(Flights_2026_09_3033343536373456[nfl],-1)&gt;=AH696),--(IFERROR(Flights_2026_09_3033343536373456[nfl],-1)&lt;=IF(AH696=450,450,AH696+9)))</f>
        <v>0</v>
      </c>
    </row>
    <row r="697" spans="32:35" x14ac:dyDescent="0.2">
      <c r="AF697" s="2">
        <v>0.79166666666666663</v>
      </c>
      <c r="AG697" t="s">
        <v>744</v>
      </c>
      <c r="AH697" s="17">
        <v>390</v>
      </c>
      <c r="AI697" s="17" cm="1">
        <f t="array" ref="AI697">SUMPRODUCT(--(IFERROR(HOUR(Flights_2026_09_3033343536373456[entry_hour]),-1)=HOUR(AF697)),--(IFERROR(Flights_2026_09_3033343536373456[entry_sector],"")=AG697),--(IFERROR(Flights_2026_09_3033343536373456[nfl],-1)&gt;=AH697),--(IFERROR(Flights_2026_09_3033343536373456[nfl],-1)&lt;=IF(AH697=450,450,AH697+9)))</f>
        <v>0</v>
      </c>
    </row>
    <row r="698" spans="32:35" x14ac:dyDescent="0.2">
      <c r="AF698" s="2">
        <v>0.79166666666666663</v>
      </c>
      <c r="AG698" t="s">
        <v>744</v>
      </c>
      <c r="AH698" s="17">
        <v>400</v>
      </c>
      <c r="AI698" s="17" cm="1">
        <f t="array" ref="AI698">SUMPRODUCT(--(IFERROR(HOUR(Flights_2026_09_3033343536373456[entry_hour]),-1)=HOUR(AF698)),--(IFERROR(Flights_2026_09_3033343536373456[entry_sector],"")=AG698),--(IFERROR(Flights_2026_09_3033343536373456[nfl],-1)&gt;=AH698),--(IFERROR(Flights_2026_09_3033343536373456[nfl],-1)&lt;=IF(AH698=450,450,AH698+9)))</f>
        <v>0</v>
      </c>
    </row>
    <row r="699" spans="32:35" x14ac:dyDescent="0.2">
      <c r="AF699" s="2">
        <v>0.79166666666666663</v>
      </c>
      <c r="AG699" t="s">
        <v>744</v>
      </c>
      <c r="AH699" s="17">
        <v>410</v>
      </c>
      <c r="AI699" s="17" cm="1">
        <f t="array" ref="AI699">SUMPRODUCT(--(IFERROR(HOUR(Flights_2026_09_3033343536373456[entry_hour]),-1)=HOUR(AF699)),--(IFERROR(Flights_2026_09_3033343536373456[entry_sector],"")=AG699),--(IFERROR(Flights_2026_09_3033343536373456[nfl],-1)&gt;=AH699),--(IFERROR(Flights_2026_09_3033343536373456[nfl],-1)&lt;=IF(AH699=450,450,AH699+9)))</f>
        <v>0</v>
      </c>
    </row>
    <row r="700" spans="32:35" x14ac:dyDescent="0.2">
      <c r="AF700" s="2">
        <v>0.79166666666666663</v>
      </c>
      <c r="AG700" t="s">
        <v>744</v>
      </c>
      <c r="AH700" s="17">
        <v>420</v>
      </c>
      <c r="AI700" s="17" cm="1">
        <f t="array" ref="AI700">SUMPRODUCT(--(IFERROR(HOUR(Flights_2026_09_3033343536373456[entry_hour]),-1)=HOUR(AF700)),--(IFERROR(Flights_2026_09_3033343536373456[entry_sector],"")=AG700),--(IFERROR(Flights_2026_09_3033343536373456[nfl],-1)&gt;=AH700),--(IFERROR(Flights_2026_09_3033343536373456[nfl],-1)&lt;=IF(AH700=450,450,AH700+9)))</f>
        <v>0</v>
      </c>
    </row>
    <row r="701" spans="32:35" x14ac:dyDescent="0.2">
      <c r="AF701" s="2">
        <v>0.79166666666666663</v>
      </c>
      <c r="AG701" t="s">
        <v>744</v>
      </c>
      <c r="AH701" s="17">
        <v>430</v>
      </c>
      <c r="AI701" s="17" cm="1">
        <f t="array" ref="AI701">SUMPRODUCT(--(IFERROR(HOUR(Flights_2026_09_3033343536373456[entry_hour]),-1)=HOUR(AF701)),--(IFERROR(Flights_2026_09_3033343536373456[entry_sector],"")=AG701),--(IFERROR(Flights_2026_09_3033343536373456[nfl],-1)&gt;=AH701),--(IFERROR(Flights_2026_09_3033343536373456[nfl],-1)&lt;=IF(AH701=450,450,AH701+9)))</f>
        <v>0</v>
      </c>
    </row>
    <row r="702" spans="32:35" x14ac:dyDescent="0.2">
      <c r="AF702" s="2">
        <v>0.79166666666666663</v>
      </c>
      <c r="AG702" t="s">
        <v>744</v>
      </c>
      <c r="AH702" s="17">
        <v>440</v>
      </c>
      <c r="AI702" s="17" cm="1">
        <f t="array" ref="AI702">SUMPRODUCT(--(IFERROR(HOUR(Flights_2026_09_3033343536373456[entry_hour]),-1)=HOUR(AF702)),--(IFERROR(Flights_2026_09_3033343536373456[entry_sector],"")=AG702),--(IFERROR(Flights_2026_09_3033343536373456[nfl],-1)&gt;=AH702),--(IFERROR(Flights_2026_09_3033343536373456[nfl],-1)&lt;=IF(AH702=450,450,AH702+9)))</f>
        <v>0</v>
      </c>
    </row>
    <row r="703" spans="32:35" x14ac:dyDescent="0.2">
      <c r="AF703" s="2">
        <v>0.79166666666666663</v>
      </c>
      <c r="AG703" t="s">
        <v>744</v>
      </c>
      <c r="AH703" s="17">
        <v>450</v>
      </c>
      <c r="AI703" s="17" cm="1">
        <f t="array" ref="AI703">SUMPRODUCT(--(IFERROR(HOUR(Flights_2026_09_3033343536373456[entry_hour]),-1)=HOUR(AF703)),--(IFERROR(Flights_2026_09_3033343536373456[entry_sector],"")=AG703),--(IFERROR(Flights_2026_09_3033343536373456[nfl],-1)&gt;=AH703),--(IFERROR(Flights_2026_09_3033343536373456[nfl],-1)&lt;=IF(AH703=450,450,AH703+9)))</f>
        <v>0</v>
      </c>
    </row>
    <row r="704" spans="32:35" x14ac:dyDescent="0.2">
      <c r="AF704" s="2">
        <v>0.79166666666666663</v>
      </c>
      <c r="AG704" t="s">
        <v>745</v>
      </c>
      <c r="AH704" s="17">
        <v>200</v>
      </c>
      <c r="AI704" s="17" cm="1">
        <f t="array" ref="AI704">SUMPRODUCT(--(IFERROR(HOUR(Flights_2026_09_3033343536373456[entry_hour]),-1)=HOUR(AF704)),--(IFERROR(Flights_2026_09_3033343536373456[entry_sector],"")=AG704),--(IFERROR(Flights_2026_09_3033343536373456[nfl],-1)&gt;=AH704),--(IFERROR(Flights_2026_09_3033343536373456[nfl],-1)&lt;=IF(AH704=450,450,AH704+9)))</f>
        <v>0</v>
      </c>
    </row>
    <row r="705" spans="32:35" x14ac:dyDescent="0.2">
      <c r="AF705" s="2">
        <v>0.79166666666666663</v>
      </c>
      <c r="AG705" t="s">
        <v>745</v>
      </c>
      <c r="AH705" s="17">
        <v>210</v>
      </c>
      <c r="AI705" s="17" cm="1">
        <f t="array" ref="AI705">SUMPRODUCT(--(IFERROR(HOUR(Flights_2026_09_3033343536373456[entry_hour]),-1)=HOUR(AF705)),--(IFERROR(Flights_2026_09_3033343536373456[entry_sector],"")=AG705),--(IFERROR(Flights_2026_09_3033343536373456[nfl],-1)&gt;=AH705),--(IFERROR(Flights_2026_09_3033343536373456[nfl],-1)&lt;=IF(AH705=450,450,AH705+9)))</f>
        <v>0</v>
      </c>
    </row>
    <row r="706" spans="32:35" x14ac:dyDescent="0.2">
      <c r="AF706" s="2">
        <v>0.79166666666666663</v>
      </c>
      <c r="AG706" t="s">
        <v>745</v>
      </c>
      <c r="AH706" s="17">
        <v>220</v>
      </c>
      <c r="AI706" s="17" cm="1">
        <f t="array" ref="AI706">SUMPRODUCT(--(IFERROR(HOUR(Flights_2026_09_3033343536373456[entry_hour]),-1)=HOUR(AF706)),--(IFERROR(Flights_2026_09_3033343536373456[entry_sector],"")=AG706),--(IFERROR(Flights_2026_09_3033343536373456[nfl],-1)&gt;=AH706),--(IFERROR(Flights_2026_09_3033343536373456[nfl],-1)&lt;=IF(AH706=450,450,AH706+9)))</f>
        <v>0</v>
      </c>
    </row>
    <row r="707" spans="32:35" x14ac:dyDescent="0.2">
      <c r="AF707" s="2">
        <v>0.79166666666666663</v>
      </c>
      <c r="AG707" t="s">
        <v>745</v>
      </c>
      <c r="AH707" s="17">
        <v>230</v>
      </c>
      <c r="AI707" s="17" cm="1">
        <f t="array" ref="AI707">SUMPRODUCT(--(IFERROR(HOUR(Flights_2026_09_3033343536373456[entry_hour]),-1)=HOUR(AF707)),--(IFERROR(Flights_2026_09_3033343536373456[entry_sector],"")=AG707),--(IFERROR(Flights_2026_09_3033343536373456[nfl],-1)&gt;=AH707),--(IFERROR(Flights_2026_09_3033343536373456[nfl],-1)&lt;=IF(AH707=450,450,AH707+9)))</f>
        <v>0</v>
      </c>
    </row>
    <row r="708" spans="32:35" x14ac:dyDescent="0.2">
      <c r="AF708" s="2">
        <v>0.79166666666666663</v>
      </c>
      <c r="AG708" t="s">
        <v>745</v>
      </c>
      <c r="AH708" s="17">
        <v>240</v>
      </c>
      <c r="AI708" s="17" cm="1">
        <f t="array" ref="AI708">SUMPRODUCT(--(IFERROR(HOUR(Flights_2026_09_3033343536373456[entry_hour]),-1)=HOUR(AF708)),--(IFERROR(Flights_2026_09_3033343536373456[entry_sector],"")=AG708),--(IFERROR(Flights_2026_09_3033343536373456[nfl],-1)&gt;=AH708),--(IFERROR(Flights_2026_09_3033343536373456[nfl],-1)&lt;=IF(AH708=450,450,AH708+9)))</f>
        <v>0</v>
      </c>
    </row>
    <row r="709" spans="32:35" x14ac:dyDescent="0.2">
      <c r="AF709" s="2">
        <v>0.79166666666666663</v>
      </c>
      <c r="AG709" t="s">
        <v>745</v>
      </c>
      <c r="AH709" s="17">
        <v>250</v>
      </c>
      <c r="AI709" s="17" cm="1">
        <f t="array" ref="AI709">SUMPRODUCT(--(IFERROR(HOUR(Flights_2026_09_3033343536373456[entry_hour]),-1)=HOUR(AF709)),--(IFERROR(Flights_2026_09_3033343536373456[entry_sector],"")=AG709),--(IFERROR(Flights_2026_09_3033343536373456[nfl],-1)&gt;=AH709),--(IFERROR(Flights_2026_09_3033343536373456[nfl],-1)&lt;=IF(AH709=450,450,AH709+9)))</f>
        <v>0</v>
      </c>
    </row>
    <row r="710" spans="32:35" x14ac:dyDescent="0.2">
      <c r="AF710" s="2">
        <v>0.79166666666666663</v>
      </c>
      <c r="AG710" t="s">
        <v>745</v>
      </c>
      <c r="AH710" s="17">
        <v>260</v>
      </c>
      <c r="AI710" s="17" cm="1">
        <f t="array" ref="AI710">SUMPRODUCT(--(IFERROR(HOUR(Flights_2026_09_3033343536373456[entry_hour]),-1)=HOUR(AF710)),--(IFERROR(Flights_2026_09_3033343536373456[entry_sector],"")=AG710),--(IFERROR(Flights_2026_09_3033343536373456[nfl],-1)&gt;=AH710),--(IFERROR(Flights_2026_09_3033343536373456[nfl],-1)&lt;=IF(AH710=450,450,AH710+9)))</f>
        <v>0</v>
      </c>
    </row>
    <row r="711" spans="32:35" x14ac:dyDescent="0.2">
      <c r="AF711" s="2">
        <v>0.79166666666666663</v>
      </c>
      <c r="AG711" t="s">
        <v>745</v>
      </c>
      <c r="AH711" s="17">
        <v>270</v>
      </c>
      <c r="AI711" s="17" cm="1">
        <f t="array" ref="AI711">SUMPRODUCT(--(IFERROR(HOUR(Flights_2026_09_3033343536373456[entry_hour]),-1)=HOUR(AF711)),--(IFERROR(Flights_2026_09_3033343536373456[entry_sector],"")=AG711),--(IFERROR(Flights_2026_09_3033343536373456[nfl],-1)&gt;=AH711),--(IFERROR(Flights_2026_09_3033343536373456[nfl],-1)&lt;=IF(AH711=450,450,AH711+9)))</f>
        <v>0</v>
      </c>
    </row>
    <row r="712" spans="32:35" x14ac:dyDescent="0.2">
      <c r="AF712" s="2">
        <v>0.79166666666666663</v>
      </c>
      <c r="AG712" t="s">
        <v>745</v>
      </c>
      <c r="AH712" s="17">
        <v>280</v>
      </c>
      <c r="AI712" s="17" cm="1">
        <f t="array" ref="AI712">SUMPRODUCT(--(IFERROR(HOUR(Flights_2026_09_3033343536373456[entry_hour]),-1)=HOUR(AF712)),--(IFERROR(Flights_2026_09_3033343536373456[entry_sector],"")=AG712),--(IFERROR(Flights_2026_09_3033343536373456[nfl],-1)&gt;=AH712),--(IFERROR(Flights_2026_09_3033343536373456[nfl],-1)&lt;=IF(AH712=450,450,AH712+9)))</f>
        <v>0</v>
      </c>
    </row>
    <row r="713" spans="32:35" x14ac:dyDescent="0.2">
      <c r="AF713" s="2">
        <v>0.79166666666666663</v>
      </c>
      <c r="AG713" t="s">
        <v>745</v>
      </c>
      <c r="AH713" s="17">
        <v>290</v>
      </c>
      <c r="AI713" s="17" cm="1">
        <f t="array" ref="AI713">SUMPRODUCT(--(IFERROR(HOUR(Flights_2026_09_3033343536373456[entry_hour]),-1)=HOUR(AF713)),--(IFERROR(Flights_2026_09_3033343536373456[entry_sector],"")=AG713),--(IFERROR(Flights_2026_09_3033343536373456[nfl],-1)&gt;=AH713),--(IFERROR(Flights_2026_09_3033343536373456[nfl],-1)&lt;=IF(AH713=450,450,AH713+9)))</f>
        <v>0</v>
      </c>
    </row>
    <row r="714" spans="32:35" x14ac:dyDescent="0.2">
      <c r="AF714" s="2">
        <v>0.79166666666666663</v>
      </c>
      <c r="AG714" t="s">
        <v>745</v>
      </c>
      <c r="AH714" s="17">
        <v>300</v>
      </c>
      <c r="AI714" s="17" cm="1">
        <f t="array" ref="AI714">SUMPRODUCT(--(IFERROR(HOUR(Flights_2026_09_3033343536373456[entry_hour]),-1)=HOUR(AF714)),--(IFERROR(Flights_2026_09_3033343536373456[entry_sector],"")=AG714),--(IFERROR(Flights_2026_09_3033343536373456[nfl],-1)&gt;=AH714),--(IFERROR(Flights_2026_09_3033343536373456[nfl],-1)&lt;=IF(AH714=450,450,AH714+9)))</f>
        <v>0</v>
      </c>
    </row>
    <row r="715" spans="32:35" x14ac:dyDescent="0.2">
      <c r="AF715" s="2">
        <v>0.79166666666666663</v>
      </c>
      <c r="AG715" t="s">
        <v>745</v>
      </c>
      <c r="AH715" s="17">
        <v>310</v>
      </c>
      <c r="AI715" s="17" cm="1">
        <f t="array" ref="AI715">SUMPRODUCT(--(IFERROR(HOUR(Flights_2026_09_3033343536373456[entry_hour]),-1)=HOUR(AF715)),--(IFERROR(Flights_2026_09_3033343536373456[entry_sector],"")=AG715),--(IFERROR(Flights_2026_09_3033343536373456[nfl],-1)&gt;=AH715),--(IFERROR(Flights_2026_09_3033343536373456[nfl],-1)&lt;=IF(AH715=450,450,AH715+9)))</f>
        <v>0</v>
      </c>
    </row>
    <row r="716" spans="32:35" x14ac:dyDescent="0.2">
      <c r="AF716" s="2">
        <v>0.79166666666666663</v>
      </c>
      <c r="AG716" t="s">
        <v>745</v>
      </c>
      <c r="AH716" s="17">
        <v>320</v>
      </c>
      <c r="AI716" s="17" cm="1">
        <f t="array" ref="AI716">SUMPRODUCT(--(IFERROR(HOUR(Flights_2026_09_3033343536373456[entry_hour]),-1)=HOUR(AF716)),--(IFERROR(Flights_2026_09_3033343536373456[entry_sector],"")=AG716),--(IFERROR(Flights_2026_09_3033343536373456[nfl],-1)&gt;=AH716),--(IFERROR(Flights_2026_09_3033343536373456[nfl],-1)&lt;=IF(AH716=450,450,AH716+9)))</f>
        <v>0</v>
      </c>
    </row>
    <row r="717" spans="32:35" x14ac:dyDescent="0.2">
      <c r="AF717" s="2">
        <v>0.79166666666666663</v>
      </c>
      <c r="AG717" t="s">
        <v>745</v>
      </c>
      <c r="AH717" s="17">
        <v>330</v>
      </c>
      <c r="AI717" s="17" cm="1">
        <f t="array" ref="AI717">SUMPRODUCT(--(IFERROR(HOUR(Flights_2026_09_3033343536373456[entry_hour]),-1)=HOUR(AF717)),--(IFERROR(Flights_2026_09_3033343536373456[entry_sector],"")=AG717),--(IFERROR(Flights_2026_09_3033343536373456[nfl],-1)&gt;=AH717),--(IFERROR(Flights_2026_09_3033343536373456[nfl],-1)&lt;=IF(AH717=450,450,AH717+9)))</f>
        <v>1</v>
      </c>
    </row>
    <row r="718" spans="32:35" x14ac:dyDescent="0.2">
      <c r="AF718" s="2">
        <v>0.79166666666666663</v>
      </c>
      <c r="AG718" t="s">
        <v>745</v>
      </c>
      <c r="AH718" s="17">
        <v>340</v>
      </c>
      <c r="AI718" s="17" cm="1">
        <f t="array" ref="AI718">SUMPRODUCT(--(IFERROR(HOUR(Flights_2026_09_3033343536373456[entry_hour]),-1)=HOUR(AF718)),--(IFERROR(Flights_2026_09_3033343536373456[entry_sector],"")=AG718),--(IFERROR(Flights_2026_09_3033343536373456[nfl],-1)&gt;=AH718),--(IFERROR(Flights_2026_09_3033343536373456[nfl],-1)&lt;=IF(AH718=450,450,AH718+9)))</f>
        <v>0</v>
      </c>
    </row>
    <row r="719" spans="32:35" x14ac:dyDescent="0.2">
      <c r="AF719" s="2">
        <v>0.79166666666666663</v>
      </c>
      <c r="AG719" t="s">
        <v>745</v>
      </c>
      <c r="AH719" s="17">
        <v>350</v>
      </c>
      <c r="AI719" s="17" cm="1">
        <f t="array" ref="AI719">SUMPRODUCT(--(IFERROR(HOUR(Flights_2026_09_3033343536373456[entry_hour]),-1)=HOUR(AF719)),--(IFERROR(Flights_2026_09_3033343536373456[entry_sector],"")=AG719),--(IFERROR(Flights_2026_09_3033343536373456[nfl],-1)&gt;=AH719),--(IFERROR(Flights_2026_09_3033343536373456[nfl],-1)&lt;=IF(AH719=450,450,AH719+9)))</f>
        <v>3</v>
      </c>
    </row>
    <row r="720" spans="32:35" x14ac:dyDescent="0.2">
      <c r="AF720" s="2">
        <v>0.79166666666666663</v>
      </c>
      <c r="AG720" t="s">
        <v>745</v>
      </c>
      <c r="AH720" s="17">
        <v>360</v>
      </c>
      <c r="AI720" s="17" cm="1">
        <f t="array" ref="AI720">SUMPRODUCT(--(IFERROR(HOUR(Flights_2026_09_3033343536373456[entry_hour]),-1)=HOUR(AF720)),--(IFERROR(Flights_2026_09_3033343536373456[entry_sector],"")=AG720),--(IFERROR(Flights_2026_09_3033343536373456[nfl],-1)&gt;=AH720),--(IFERROR(Flights_2026_09_3033343536373456[nfl],-1)&lt;=IF(AH720=450,450,AH720+9)))</f>
        <v>2</v>
      </c>
    </row>
    <row r="721" spans="32:35" x14ac:dyDescent="0.2">
      <c r="AF721" s="2">
        <v>0.79166666666666663</v>
      </c>
      <c r="AG721" t="s">
        <v>745</v>
      </c>
      <c r="AH721" s="17">
        <v>370</v>
      </c>
      <c r="AI721" s="17" cm="1">
        <f t="array" ref="AI721">SUMPRODUCT(--(IFERROR(HOUR(Flights_2026_09_3033343536373456[entry_hour]),-1)=HOUR(AF721)),--(IFERROR(Flights_2026_09_3033343536373456[entry_sector],"")=AG721),--(IFERROR(Flights_2026_09_3033343536373456[nfl],-1)&gt;=AH721),--(IFERROR(Flights_2026_09_3033343536373456[nfl],-1)&lt;=IF(AH721=450,450,AH721+9)))</f>
        <v>2</v>
      </c>
    </row>
    <row r="722" spans="32:35" x14ac:dyDescent="0.2">
      <c r="AF722" s="2">
        <v>0.79166666666666663</v>
      </c>
      <c r="AG722" t="s">
        <v>745</v>
      </c>
      <c r="AH722" s="17">
        <v>380</v>
      </c>
      <c r="AI722" s="17" cm="1">
        <f t="array" ref="AI722">SUMPRODUCT(--(IFERROR(HOUR(Flights_2026_09_3033343536373456[entry_hour]),-1)=HOUR(AF722)),--(IFERROR(Flights_2026_09_3033343536373456[entry_sector],"")=AG722),--(IFERROR(Flights_2026_09_3033343536373456[nfl],-1)&gt;=AH722),--(IFERROR(Flights_2026_09_3033343536373456[nfl],-1)&lt;=IF(AH722=450,450,AH722+9)))</f>
        <v>0</v>
      </c>
    </row>
    <row r="723" spans="32:35" x14ac:dyDescent="0.2">
      <c r="AF723" s="2">
        <v>0.79166666666666663</v>
      </c>
      <c r="AG723" t="s">
        <v>745</v>
      </c>
      <c r="AH723" s="17">
        <v>390</v>
      </c>
      <c r="AI723" s="17" cm="1">
        <f t="array" ref="AI723">SUMPRODUCT(--(IFERROR(HOUR(Flights_2026_09_3033343536373456[entry_hour]),-1)=HOUR(AF723)),--(IFERROR(Flights_2026_09_3033343536373456[entry_sector],"")=AG723),--(IFERROR(Flights_2026_09_3033343536373456[nfl],-1)&gt;=AH723),--(IFERROR(Flights_2026_09_3033343536373456[nfl],-1)&lt;=IF(AH723=450,450,AH723+9)))</f>
        <v>0</v>
      </c>
    </row>
    <row r="724" spans="32:35" x14ac:dyDescent="0.2">
      <c r="AF724" s="2">
        <v>0.79166666666666663</v>
      </c>
      <c r="AG724" t="s">
        <v>745</v>
      </c>
      <c r="AH724" s="17">
        <v>400</v>
      </c>
      <c r="AI724" s="17" cm="1">
        <f t="array" ref="AI724">SUMPRODUCT(--(IFERROR(HOUR(Flights_2026_09_3033343536373456[entry_hour]),-1)=HOUR(AF724)),--(IFERROR(Flights_2026_09_3033343536373456[entry_sector],"")=AG724),--(IFERROR(Flights_2026_09_3033343536373456[nfl],-1)&gt;=AH724),--(IFERROR(Flights_2026_09_3033343536373456[nfl],-1)&lt;=IF(AH724=450,450,AH724+9)))</f>
        <v>0</v>
      </c>
    </row>
    <row r="725" spans="32:35" x14ac:dyDescent="0.2">
      <c r="AF725" s="2">
        <v>0.79166666666666663</v>
      </c>
      <c r="AG725" t="s">
        <v>745</v>
      </c>
      <c r="AH725" s="17">
        <v>410</v>
      </c>
      <c r="AI725" s="17" cm="1">
        <f t="array" ref="AI725">SUMPRODUCT(--(IFERROR(HOUR(Flights_2026_09_3033343536373456[entry_hour]),-1)=HOUR(AF725)),--(IFERROR(Flights_2026_09_3033343536373456[entry_sector],"")=AG725),--(IFERROR(Flights_2026_09_3033343536373456[nfl],-1)&gt;=AH725),--(IFERROR(Flights_2026_09_3033343536373456[nfl],-1)&lt;=IF(AH725=450,450,AH725+9)))</f>
        <v>0</v>
      </c>
    </row>
    <row r="726" spans="32:35" x14ac:dyDescent="0.2">
      <c r="AF726" s="2">
        <v>0.79166666666666663</v>
      </c>
      <c r="AG726" t="s">
        <v>745</v>
      </c>
      <c r="AH726" s="17">
        <v>420</v>
      </c>
      <c r="AI726" s="17" cm="1">
        <f t="array" ref="AI726">SUMPRODUCT(--(IFERROR(HOUR(Flights_2026_09_3033343536373456[entry_hour]),-1)=HOUR(AF726)),--(IFERROR(Flights_2026_09_3033343536373456[entry_sector],"")=AG726),--(IFERROR(Flights_2026_09_3033343536373456[nfl],-1)&gt;=AH726),--(IFERROR(Flights_2026_09_3033343536373456[nfl],-1)&lt;=IF(AH726=450,450,AH726+9)))</f>
        <v>0</v>
      </c>
    </row>
    <row r="727" spans="32:35" x14ac:dyDescent="0.2">
      <c r="AF727" s="2">
        <v>0.79166666666666663</v>
      </c>
      <c r="AG727" t="s">
        <v>745</v>
      </c>
      <c r="AH727" s="17">
        <v>430</v>
      </c>
      <c r="AI727" s="17" cm="1">
        <f t="array" ref="AI727">SUMPRODUCT(--(IFERROR(HOUR(Flights_2026_09_3033343536373456[entry_hour]),-1)=HOUR(AF727)),--(IFERROR(Flights_2026_09_3033343536373456[entry_sector],"")=AG727),--(IFERROR(Flights_2026_09_3033343536373456[nfl],-1)&gt;=AH727),--(IFERROR(Flights_2026_09_3033343536373456[nfl],-1)&lt;=IF(AH727=450,450,AH727+9)))</f>
        <v>0</v>
      </c>
    </row>
    <row r="728" spans="32:35" x14ac:dyDescent="0.2">
      <c r="AF728" s="2">
        <v>0.79166666666666663</v>
      </c>
      <c r="AG728" t="s">
        <v>745</v>
      </c>
      <c r="AH728" s="17">
        <v>440</v>
      </c>
      <c r="AI728" s="17" cm="1">
        <f t="array" ref="AI728">SUMPRODUCT(--(IFERROR(HOUR(Flights_2026_09_3033343536373456[entry_hour]),-1)=HOUR(AF728)),--(IFERROR(Flights_2026_09_3033343536373456[entry_sector],"")=AG728),--(IFERROR(Flights_2026_09_3033343536373456[nfl],-1)&gt;=AH728),--(IFERROR(Flights_2026_09_3033343536373456[nfl],-1)&lt;=IF(AH728=450,450,AH728+9)))</f>
        <v>0</v>
      </c>
    </row>
    <row r="729" spans="32:35" x14ac:dyDescent="0.2">
      <c r="AF729" s="2">
        <v>0.79166666666666663</v>
      </c>
      <c r="AG729" t="s">
        <v>745</v>
      </c>
      <c r="AH729" s="17">
        <v>450</v>
      </c>
      <c r="AI729" s="17" cm="1">
        <f t="array" ref="AI729">SUMPRODUCT(--(IFERROR(HOUR(Flights_2026_09_3033343536373456[entry_hour]),-1)=HOUR(AF729)),--(IFERROR(Flights_2026_09_3033343536373456[entry_sector],"")=AG729),--(IFERROR(Flights_2026_09_3033343536373456[nfl],-1)&gt;=AH729),--(IFERROR(Flights_2026_09_3033343536373456[nfl],-1)&lt;=IF(AH729=450,450,AH729+9)))</f>
        <v>0</v>
      </c>
    </row>
    <row r="730" spans="32:35" x14ac:dyDescent="0.2">
      <c r="AF730" s="2">
        <v>0.79166666666666663</v>
      </c>
      <c r="AG730" t="s">
        <v>840</v>
      </c>
      <c r="AH730" s="17">
        <v>200</v>
      </c>
      <c r="AI730" s="17" cm="1">
        <f t="array" ref="AI730">SUMPRODUCT(--(IFERROR(HOUR(Flights_2026_09_3033343536373456[entry_hour]),-1)=HOUR(AF730)),--(IFERROR(Flights_2026_09_3033343536373456[entry_sector],"")=AG730),--(IFERROR(Flights_2026_09_3033343536373456[nfl],-1)&gt;=AH730),--(IFERROR(Flights_2026_09_3033343536373456[nfl],-1)&lt;=IF(AH730=450,450,AH730+9)))</f>
        <v>0</v>
      </c>
    </row>
    <row r="731" spans="32:35" x14ac:dyDescent="0.2">
      <c r="AF731" s="2">
        <v>0.79166666666666663</v>
      </c>
      <c r="AG731" t="s">
        <v>840</v>
      </c>
      <c r="AH731" s="17">
        <v>210</v>
      </c>
      <c r="AI731" s="17" cm="1">
        <f t="array" ref="AI731">SUMPRODUCT(--(IFERROR(HOUR(Flights_2026_09_3033343536373456[entry_hour]),-1)=HOUR(AF731)),--(IFERROR(Flights_2026_09_3033343536373456[entry_sector],"")=AG731),--(IFERROR(Flights_2026_09_3033343536373456[nfl],-1)&gt;=AH731),--(IFERROR(Flights_2026_09_3033343536373456[nfl],-1)&lt;=IF(AH731=450,450,AH731+9)))</f>
        <v>0</v>
      </c>
    </row>
    <row r="732" spans="32:35" x14ac:dyDescent="0.2">
      <c r="AF732" s="2">
        <v>0.79166666666666663</v>
      </c>
      <c r="AG732" t="s">
        <v>840</v>
      </c>
      <c r="AH732" s="17">
        <v>220</v>
      </c>
      <c r="AI732" s="17" cm="1">
        <f t="array" ref="AI732">SUMPRODUCT(--(IFERROR(HOUR(Flights_2026_09_3033343536373456[entry_hour]),-1)=HOUR(AF732)),--(IFERROR(Flights_2026_09_3033343536373456[entry_sector],"")=AG732),--(IFERROR(Flights_2026_09_3033343536373456[nfl],-1)&gt;=AH732),--(IFERROR(Flights_2026_09_3033343536373456[nfl],-1)&lt;=IF(AH732=450,450,AH732+9)))</f>
        <v>0</v>
      </c>
    </row>
    <row r="733" spans="32:35" x14ac:dyDescent="0.2">
      <c r="AF733" s="2">
        <v>0.79166666666666663</v>
      </c>
      <c r="AG733" t="s">
        <v>840</v>
      </c>
      <c r="AH733" s="17">
        <v>230</v>
      </c>
      <c r="AI733" s="17" cm="1">
        <f t="array" ref="AI733">SUMPRODUCT(--(IFERROR(HOUR(Flights_2026_09_3033343536373456[entry_hour]),-1)=HOUR(AF733)),--(IFERROR(Flights_2026_09_3033343536373456[entry_sector],"")=AG733),--(IFERROR(Flights_2026_09_3033343536373456[nfl],-1)&gt;=AH733),--(IFERROR(Flights_2026_09_3033343536373456[nfl],-1)&lt;=IF(AH733=450,450,AH733+9)))</f>
        <v>0</v>
      </c>
    </row>
    <row r="734" spans="32:35" x14ac:dyDescent="0.2">
      <c r="AF734" s="2">
        <v>0.79166666666666663</v>
      </c>
      <c r="AG734" t="s">
        <v>840</v>
      </c>
      <c r="AH734" s="17">
        <v>240</v>
      </c>
      <c r="AI734" s="17" cm="1">
        <f t="array" ref="AI734">SUMPRODUCT(--(IFERROR(HOUR(Flights_2026_09_3033343536373456[entry_hour]),-1)=HOUR(AF734)),--(IFERROR(Flights_2026_09_3033343536373456[entry_sector],"")=AG734),--(IFERROR(Flights_2026_09_3033343536373456[nfl],-1)&gt;=AH734),--(IFERROR(Flights_2026_09_3033343536373456[nfl],-1)&lt;=IF(AH734=450,450,AH734+9)))</f>
        <v>0</v>
      </c>
    </row>
    <row r="735" spans="32:35" x14ac:dyDescent="0.2">
      <c r="AF735" s="2">
        <v>0.79166666666666663</v>
      </c>
      <c r="AG735" t="s">
        <v>840</v>
      </c>
      <c r="AH735" s="17">
        <v>250</v>
      </c>
      <c r="AI735" s="17" cm="1">
        <f t="array" ref="AI735">SUMPRODUCT(--(IFERROR(HOUR(Flights_2026_09_3033343536373456[entry_hour]),-1)=HOUR(AF735)),--(IFERROR(Flights_2026_09_3033343536373456[entry_sector],"")=AG735),--(IFERROR(Flights_2026_09_3033343536373456[nfl],-1)&gt;=AH735),--(IFERROR(Flights_2026_09_3033343536373456[nfl],-1)&lt;=IF(AH735=450,450,AH735+9)))</f>
        <v>0</v>
      </c>
    </row>
    <row r="736" spans="32:35" x14ac:dyDescent="0.2">
      <c r="AF736" s="2">
        <v>0.79166666666666663</v>
      </c>
      <c r="AG736" t="s">
        <v>840</v>
      </c>
      <c r="AH736" s="17">
        <v>260</v>
      </c>
      <c r="AI736" s="17" cm="1">
        <f t="array" ref="AI736">SUMPRODUCT(--(IFERROR(HOUR(Flights_2026_09_3033343536373456[entry_hour]),-1)=HOUR(AF736)),--(IFERROR(Flights_2026_09_3033343536373456[entry_sector],"")=AG736),--(IFERROR(Flights_2026_09_3033343536373456[nfl],-1)&gt;=AH736),--(IFERROR(Flights_2026_09_3033343536373456[nfl],-1)&lt;=IF(AH736=450,450,AH736+9)))</f>
        <v>0</v>
      </c>
    </row>
    <row r="737" spans="32:35" x14ac:dyDescent="0.2">
      <c r="AF737" s="2">
        <v>0.79166666666666663</v>
      </c>
      <c r="AG737" t="s">
        <v>840</v>
      </c>
      <c r="AH737" s="17">
        <v>270</v>
      </c>
      <c r="AI737" s="17" cm="1">
        <f t="array" ref="AI737">SUMPRODUCT(--(IFERROR(HOUR(Flights_2026_09_3033343536373456[entry_hour]),-1)=HOUR(AF737)),--(IFERROR(Flights_2026_09_3033343536373456[entry_sector],"")=AG737),--(IFERROR(Flights_2026_09_3033343536373456[nfl],-1)&gt;=AH737),--(IFERROR(Flights_2026_09_3033343536373456[nfl],-1)&lt;=IF(AH737=450,450,AH737+9)))</f>
        <v>0</v>
      </c>
    </row>
    <row r="738" spans="32:35" x14ac:dyDescent="0.2">
      <c r="AF738" s="2">
        <v>0.79166666666666663</v>
      </c>
      <c r="AG738" t="s">
        <v>840</v>
      </c>
      <c r="AH738" s="17">
        <v>280</v>
      </c>
      <c r="AI738" s="17" cm="1">
        <f t="array" ref="AI738">SUMPRODUCT(--(IFERROR(HOUR(Flights_2026_09_3033343536373456[entry_hour]),-1)=HOUR(AF738)),--(IFERROR(Flights_2026_09_3033343536373456[entry_sector],"")=AG738),--(IFERROR(Flights_2026_09_3033343536373456[nfl],-1)&gt;=AH738),--(IFERROR(Flights_2026_09_3033343536373456[nfl],-1)&lt;=IF(AH738=450,450,AH738+9)))</f>
        <v>0</v>
      </c>
    </row>
    <row r="739" spans="32:35" x14ac:dyDescent="0.2">
      <c r="AF739" s="2">
        <v>0.79166666666666663</v>
      </c>
      <c r="AG739" t="s">
        <v>840</v>
      </c>
      <c r="AH739" s="17">
        <v>290</v>
      </c>
      <c r="AI739" s="17" cm="1">
        <f t="array" ref="AI739">SUMPRODUCT(--(IFERROR(HOUR(Flights_2026_09_3033343536373456[entry_hour]),-1)=HOUR(AF739)),--(IFERROR(Flights_2026_09_3033343536373456[entry_sector],"")=AG739),--(IFERROR(Flights_2026_09_3033343536373456[nfl],-1)&gt;=AH739),--(IFERROR(Flights_2026_09_3033343536373456[nfl],-1)&lt;=IF(AH739=450,450,AH739+9)))</f>
        <v>0</v>
      </c>
    </row>
    <row r="740" spans="32:35" x14ac:dyDescent="0.2">
      <c r="AF740" s="2">
        <v>0.79166666666666663</v>
      </c>
      <c r="AG740" t="s">
        <v>840</v>
      </c>
      <c r="AH740" s="17">
        <v>300</v>
      </c>
      <c r="AI740" s="17" cm="1">
        <f t="array" ref="AI740">SUMPRODUCT(--(IFERROR(HOUR(Flights_2026_09_3033343536373456[entry_hour]),-1)=HOUR(AF740)),--(IFERROR(Flights_2026_09_3033343536373456[entry_sector],"")=AG740),--(IFERROR(Flights_2026_09_3033343536373456[nfl],-1)&gt;=AH740),--(IFERROR(Flights_2026_09_3033343536373456[nfl],-1)&lt;=IF(AH740=450,450,AH740+9)))</f>
        <v>0</v>
      </c>
    </row>
    <row r="741" spans="32:35" x14ac:dyDescent="0.2">
      <c r="AF741" s="2">
        <v>0.79166666666666663</v>
      </c>
      <c r="AG741" t="s">
        <v>840</v>
      </c>
      <c r="AH741" s="17">
        <v>310</v>
      </c>
      <c r="AI741" s="17" cm="1">
        <f t="array" ref="AI741">SUMPRODUCT(--(IFERROR(HOUR(Flights_2026_09_3033343536373456[entry_hour]),-1)=HOUR(AF741)),--(IFERROR(Flights_2026_09_3033343536373456[entry_sector],"")=AG741),--(IFERROR(Flights_2026_09_3033343536373456[nfl],-1)&gt;=AH741),--(IFERROR(Flights_2026_09_3033343536373456[nfl],-1)&lt;=IF(AH741=450,450,AH741+9)))</f>
        <v>0</v>
      </c>
    </row>
    <row r="742" spans="32:35" x14ac:dyDescent="0.2">
      <c r="AF742" s="2">
        <v>0.79166666666666663</v>
      </c>
      <c r="AG742" t="s">
        <v>840</v>
      </c>
      <c r="AH742" s="17">
        <v>320</v>
      </c>
      <c r="AI742" s="17" cm="1">
        <f t="array" ref="AI742">SUMPRODUCT(--(IFERROR(HOUR(Flights_2026_09_3033343536373456[entry_hour]),-1)=HOUR(AF742)),--(IFERROR(Flights_2026_09_3033343536373456[entry_sector],"")=AG742),--(IFERROR(Flights_2026_09_3033343536373456[nfl],-1)&gt;=AH742),--(IFERROR(Flights_2026_09_3033343536373456[nfl],-1)&lt;=IF(AH742=450,450,AH742+9)))</f>
        <v>0</v>
      </c>
    </row>
    <row r="743" spans="32:35" x14ac:dyDescent="0.2">
      <c r="AF743" s="2">
        <v>0.79166666666666663</v>
      </c>
      <c r="AG743" t="s">
        <v>840</v>
      </c>
      <c r="AH743" s="17">
        <v>330</v>
      </c>
      <c r="AI743" s="17" cm="1">
        <f t="array" ref="AI743">SUMPRODUCT(--(IFERROR(HOUR(Flights_2026_09_3033343536373456[entry_hour]),-1)=HOUR(AF743)),--(IFERROR(Flights_2026_09_3033343536373456[entry_sector],"")=AG743),--(IFERROR(Flights_2026_09_3033343536373456[nfl],-1)&gt;=AH743),--(IFERROR(Flights_2026_09_3033343536373456[nfl],-1)&lt;=IF(AH743=450,450,AH743+9)))</f>
        <v>0</v>
      </c>
    </row>
    <row r="744" spans="32:35" x14ac:dyDescent="0.2">
      <c r="AF744" s="2">
        <v>0.79166666666666663</v>
      </c>
      <c r="AG744" t="s">
        <v>840</v>
      </c>
      <c r="AH744" s="17">
        <v>340</v>
      </c>
      <c r="AI744" s="17" cm="1">
        <f t="array" ref="AI744">SUMPRODUCT(--(IFERROR(HOUR(Flights_2026_09_3033343536373456[entry_hour]),-1)=HOUR(AF744)),--(IFERROR(Flights_2026_09_3033343536373456[entry_sector],"")=AG744),--(IFERROR(Flights_2026_09_3033343536373456[nfl],-1)&gt;=AH744),--(IFERROR(Flights_2026_09_3033343536373456[nfl],-1)&lt;=IF(AH744=450,450,AH744+9)))</f>
        <v>0</v>
      </c>
    </row>
    <row r="745" spans="32:35" x14ac:dyDescent="0.2">
      <c r="AF745" s="2">
        <v>0.79166666666666663</v>
      </c>
      <c r="AG745" t="s">
        <v>840</v>
      </c>
      <c r="AH745" s="17">
        <v>350</v>
      </c>
      <c r="AI745" s="17" cm="1">
        <f t="array" ref="AI745">SUMPRODUCT(--(IFERROR(HOUR(Flights_2026_09_3033343536373456[entry_hour]),-1)=HOUR(AF745)),--(IFERROR(Flights_2026_09_3033343536373456[entry_sector],"")=AG745),--(IFERROR(Flights_2026_09_3033343536373456[nfl],-1)&gt;=AH745),--(IFERROR(Flights_2026_09_3033343536373456[nfl],-1)&lt;=IF(AH745=450,450,AH745+9)))</f>
        <v>0</v>
      </c>
    </row>
    <row r="746" spans="32:35" x14ac:dyDescent="0.2">
      <c r="AF746" s="2">
        <v>0.79166666666666663</v>
      </c>
      <c r="AG746" t="s">
        <v>840</v>
      </c>
      <c r="AH746" s="17">
        <v>360</v>
      </c>
      <c r="AI746" s="17" cm="1">
        <f t="array" ref="AI746">SUMPRODUCT(--(IFERROR(HOUR(Flights_2026_09_3033343536373456[entry_hour]),-1)=HOUR(AF746)),--(IFERROR(Flights_2026_09_3033343536373456[entry_sector],"")=AG746),--(IFERROR(Flights_2026_09_3033343536373456[nfl],-1)&gt;=AH746),--(IFERROR(Flights_2026_09_3033343536373456[nfl],-1)&lt;=IF(AH746=450,450,AH746+9)))</f>
        <v>0</v>
      </c>
    </row>
    <row r="747" spans="32:35" x14ac:dyDescent="0.2">
      <c r="AF747" s="2">
        <v>0.79166666666666663</v>
      </c>
      <c r="AG747" t="s">
        <v>840</v>
      </c>
      <c r="AH747" s="17">
        <v>370</v>
      </c>
      <c r="AI747" s="17" cm="1">
        <f t="array" ref="AI747">SUMPRODUCT(--(IFERROR(HOUR(Flights_2026_09_3033343536373456[entry_hour]),-1)=HOUR(AF747)),--(IFERROR(Flights_2026_09_3033343536373456[entry_sector],"")=AG747),--(IFERROR(Flights_2026_09_3033343536373456[nfl],-1)&gt;=AH747),--(IFERROR(Flights_2026_09_3033343536373456[nfl],-1)&lt;=IF(AH747=450,450,AH747+9)))</f>
        <v>0</v>
      </c>
    </row>
    <row r="748" spans="32:35" x14ac:dyDescent="0.2">
      <c r="AF748" s="2">
        <v>0.79166666666666663</v>
      </c>
      <c r="AG748" t="s">
        <v>840</v>
      </c>
      <c r="AH748" s="17">
        <v>380</v>
      </c>
      <c r="AI748" s="17" cm="1">
        <f t="array" ref="AI748">SUMPRODUCT(--(IFERROR(HOUR(Flights_2026_09_3033343536373456[entry_hour]),-1)=HOUR(AF748)),--(IFERROR(Flights_2026_09_3033343536373456[entry_sector],"")=AG748),--(IFERROR(Flights_2026_09_3033343536373456[nfl],-1)&gt;=AH748),--(IFERROR(Flights_2026_09_3033343536373456[nfl],-1)&lt;=IF(AH748=450,450,AH748+9)))</f>
        <v>0</v>
      </c>
    </row>
    <row r="749" spans="32:35" x14ac:dyDescent="0.2">
      <c r="AF749" s="2">
        <v>0.79166666666666663</v>
      </c>
      <c r="AG749" t="s">
        <v>840</v>
      </c>
      <c r="AH749" s="17">
        <v>390</v>
      </c>
      <c r="AI749" s="17" cm="1">
        <f t="array" ref="AI749">SUMPRODUCT(--(IFERROR(HOUR(Flights_2026_09_3033343536373456[entry_hour]),-1)=HOUR(AF749)),--(IFERROR(Flights_2026_09_3033343536373456[entry_sector],"")=AG749),--(IFERROR(Flights_2026_09_3033343536373456[nfl],-1)&gt;=AH749),--(IFERROR(Flights_2026_09_3033343536373456[nfl],-1)&lt;=IF(AH749=450,450,AH749+9)))</f>
        <v>0</v>
      </c>
    </row>
    <row r="750" spans="32:35" x14ac:dyDescent="0.2">
      <c r="AF750" s="2">
        <v>0.79166666666666663</v>
      </c>
      <c r="AG750" t="s">
        <v>840</v>
      </c>
      <c r="AH750" s="17">
        <v>400</v>
      </c>
      <c r="AI750" s="17" cm="1">
        <f t="array" ref="AI750">SUMPRODUCT(--(IFERROR(HOUR(Flights_2026_09_3033343536373456[entry_hour]),-1)=HOUR(AF750)),--(IFERROR(Flights_2026_09_3033343536373456[entry_sector],"")=AG750),--(IFERROR(Flights_2026_09_3033343536373456[nfl],-1)&gt;=AH750),--(IFERROR(Flights_2026_09_3033343536373456[nfl],-1)&lt;=IF(AH750=450,450,AH750+9)))</f>
        <v>0</v>
      </c>
    </row>
    <row r="751" spans="32:35" x14ac:dyDescent="0.2">
      <c r="AF751" s="2">
        <v>0.79166666666666663</v>
      </c>
      <c r="AG751" t="s">
        <v>840</v>
      </c>
      <c r="AH751" s="17">
        <v>410</v>
      </c>
      <c r="AI751" s="17" cm="1">
        <f t="array" ref="AI751">SUMPRODUCT(--(IFERROR(HOUR(Flights_2026_09_3033343536373456[entry_hour]),-1)=HOUR(AF751)),--(IFERROR(Flights_2026_09_3033343536373456[entry_sector],"")=AG751),--(IFERROR(Flights_2026_09_3033343536373456[nfl],-1)&gt;=AH751),--(IFERROR(Flights_2026_09_3033343536373456[nfl],-1)&lt;=IF(AH751=450,450,AH751+9)))</f>
        <v>0</v>
      </c>
    </row>
    <row r="752" spans="32:35" x14ac:dyDescent="0.2">
      <c r="AF752" s="2">
        <v>0.79166666666666663</v>
      </c>
      <c r="AG752" t="s">
        <v>840</v>
      </c>
      <c r="AH752" s="17">
        <v>420</v>
      </c>
      <c r="AI752" s="17" cm="1">
        <f t="array" ref="AI752">SUMPRODUCT(--(IFERROR(HOUR(Flights_2026_09_3033343536373456[entry_hour]),-1)=HOUR(AF752)),--(IFERROR(Flights_2026_09_3033343536373456[entry_sector],"")=AG752),--(IFERROR(Flights_2026_09_3033343536373456[nfl],-1)&gt;=AH752),--(IFERROR(Flights_2026_09_3033343536373456[nfl],-1)&lt;=IF(AH752=450,450,AH752+9)))</f>
        <v>0</v>
      </c>
    </row>
    <row r="753" spans="32:35" x14ac:dyDescent="0.2">
      <c r="AF753" s="2">
        <v>0.79166666666666663</v>
      </c>
      <c r="AG753" t="s">
        <v>840</v>
      </c>
      <c r="AH753" s="17">
        <v>430</v>
      </c>
      <c r="AI753" s="17" cm="1">
        <f t="array" ref="AI753">SUMPRODUCT(--(IFERROR(HOUR(Flights_2026_09_3033343536373456[entry_hour]),-1)=HOUR(AF753)),--(IFERROR(Flights_2026_09_3033343536373456[entry_sector],"")=AG753),--(IFERROR(Flights_2026_09_3033343536373456[nfl],-1)&gt;=AH753),--(IFERROR(Flights_2026_09_3033343536373456[nfl],-1)&lt;=IF(AH753=450,450,AH753+9)))</f>
        <v>0</v>
      </c>
    </row>
    <row r="754" spans="32:35" x14ac:dyDescent="0.2">
      <c r="AF754" s="2">
        <v>0.79166666666666663</v>
      </c>
      <c r="AG754" t="s">
        <v>840</v>
      </c>
      <c r="AH754" s="17">
        <v>440</v>
      </c>
      <c r="AI754" s="17" cm="1">
        <f t="array" ref="AI754">SUMPRODUCT(--(IFERROR(HOUR(Flights_2026_09_3033343536373456[entry_hour]),-1)=HOUR(AF754)),--(IFERROR(Flights_2026_09_3033343536373456[entry_sector],"")=AG754),--(IFERROR(Flights_2026_09_3033343536373456[nfl],-1)&gt;=AH754),--(IFERROR(Flights_2026_09_3033343536373456[nfl],-1)&lt;=IF(AH754=450,450,AH754+9)))</f>
        <v>0</v>
      </c>
    </row>
    <row r="755" spans="32:35" x14ac:dyDescent="0.2">
      <c r="AF755" s="2">
        <v>0.79166666666666663</v>
      </c>
      <c r="AG755" t="s">
        <v>840</v>
      </c>
      <c r="AH755" s="17">
        <v>450</v>
      </c>
      <c r="AI755" s="17" cm="1">
        <f t="array" ref="AI755">SUMPRODUCT(--(IFERROR(HOUR(Flights_2026_09_3033343536373456[entry_hour]),-1)=HOUR(AF755)),--(IFERROR(Flights_2026_09_3033343536373456[entry_sector],"")=AG755),--(IFERROR(Flights_2026_09_3033343536373456[nfl],-1)&gt;=AH755),--(IFERROR(Flights_2026_09_3033343536373456[nfl],-1)&lt;=IF(AH755=450,450,AH755+9)))</f>
        <v>0</v>
      </c>
    </row>
    <row r="756" spans="32:35" x14ac:dyDescent="0.2">
      <c r="AF756" s="2">
        <v>0.79166666666666663</v>
      </c>
      <c r="AG756" t="s">
        <v>747</v>
      </c>
      <c r="AH756" s="17">
        <v>200</v>
      </c>
      <c r="AI756" s="17" cm="1">
        <f t="array" ref="AI756">SUMPRODUCT(--(IFERROR(HOUR(Flights_2026_09_3033343536373456[entry_hour]),-1)=HOUR(AF756)),--(IFERROR(Flights_2026_09_3033343536373456[entry_sector],"")=AG756),--(IFERROR(Flights_2026_09_3033343536373456[nfl],-1)&gt;=AH756),--(IFERROR(Flights_2026_09_3033343536373456[nfl],-1)&lt;=IF(AH756=450,450,AH756+9)))</f>
        <v>0</v>
      </c>
    </row>
    <row r="757" spans="32:35" x14ac:dyDescent="0.2">
      <c r="AF757" s="2">
        <v>0.79166666666666663</v>
      </c>
      <c r="AG757" t="s">
        <v>747</v>
      </c>
      <c r="AH757" s="17">
        <v>210</v>
      </c>
      <c r="AI757" s="17" cm="1">
        <f t="array" ref="AI757">SUMPRODUCT(--(IFERROR(HOUR(Flights_2026_09_3033343536373456[entry_hour]),-1)=HOUR(AF757)),--(IFERROR(Flights_2026_09_3033343536373456[entry_sector],"")=AG757),--(IFERROR(Flights_2026_09_3033343536373456[nfl],-1)&gt;=AH757),--(IFERROR(Flights_2026_09_3033343536373456[nfl],-1)&lt;=IF(AH757=450,450,AH757+9)))</f>
        <v>0</v>
      </c>
    </row>
    <row r="758" spans="32:35" x14ac:dyDescent="0.2">
      <c r="AF758" s="2">
        <v>0.79166666666666663</v>
      </c>
      <c r="AG758" t="s">
        <v>747</v>
      </c>
      <c r="AH758" s="17">
        <v>220</v>
      </c>
      <c r="AI758" s="17" cm="1">
        <f t="array" ref="AI758">SUMPRODUCT(--(IFERROR(HOUR(Flights_2026_09_3033343536373456[entry_hour]),-1)=HOUR(AF758)),--(IFERROR(Flights_2026_09_3033343536373456[entry_sector],"")=AG758),--(IFERROR(Flights_2026_09_3033343536373456[nfl],-1)&gt;=AH758),--(IFERROR(Flights_2026_09_3033343536373456[nfl],-1)&lt;=IF(AH758=450,450,AH758+9)))</f>
        <v>0</v>
      </c>
    </row>
    <row r="759" spans="32:35" x14ac:dyDescent="0.2">
      <c r="AF759" s="2">
        <v>0.79166666666666663</v>
      </c>
      <c r="AG759" t="s">
        <v>747</v>
      </c>
      <c r="AH759" s="17">
        <v>230</v>
      </c>
      <c r="AI759" s="17" cm="1">
        <f t="array" ref="AI759">SUMPRODUCT(--(IFERROR(HOUR(Flights_2026_09_3033343536373456[entry_hour]),-1)=HOUR(AF759)),--(IFERROR(Flights_2026_09_3033343536373456[entry_sector],"")=AG759),--(IFERROR(Flights_2026_09_3033343536373456[nfl],-1)&gt;=AH759),--(IFERROR(Flights_2026_09_3033343536373456[nfl],-1)&lt;=IF(AH759=450,450,AH759+9)))</f>
        <v>0</v>
      </c>
    </row>
    <row r="760" spans="32:35" x14ac:dyDescent="0.2">
      <c r="AF760" s="2">
        <v>0.79166666666666663</v>
      </c>
      <c r="AG760" t="s">
        <v>747</v>
      </c>
      <c r="AH760" s="17">
        <v>240</v>
      </c>
      <c r="AI760" s="17" cm="1">
        <f t="array" ref="AI760">SUMPRODUCT(--(IFERROR(HOUR(Flights_2026_09_3033343536373456[entry_hour]),-1)=HOUR(AF760)),--(IFERROR(Flights_2026_09_3033343536373456[entry_sector],"")=AG760),--(IFERROR(Flights_2026_09_3033343536373456[nfl],-1)&gt;=AH760),--(IFERROR(Flights_2026_09_3033343536373456[nfl],-1)&lt;=IF(AH760=450,450,AH760+9)))</f>
        <v>0</v>
      </c>
    </row>
    <row r="761" spans="32:35" x14ac:dyDescent="0.2">
      <c r="AF761" s="2">
        <v>0.79166666666666663</v>
      </c>
      <c r="AG761" t="s">
        <v>747</v>
      </c>
      <c r="AH761" s="17">
        <v>250</v>
      </c>
      <c r="AI761" s="17" cm="1">
        <f t="array" ref="AI761">SUMPRODUCT(--(IFERROR(HOUR(Flights_2026_09_3033343536373456[entry_hour]),-1)=HOUR(AF761)),--(IFERROR(Flights_2026_09_3033343536373456[entry_sector],"")=AG761),--(IFERROR(Flights_2026_09_3033343536373456[nfl],-1)&gt;=AH761),--(IFERROR(Flights_2026_09_3033343536373456[nfl],-1)&lt;=IF(AH761=450,450,AH761+9)))</f>
        <v>0</v>
      </c>
    </row>
    <row r="762" spans="32:35" x14ac:dyDescent="0.2">
      <c r="AF762" s="2">
        <v>0.79166666666666663</v>
      </c>
      <c r="AG762" t="s">
        <v>747</v>
      </c>
      <c r="AH762" s="17">
        <v>260</v>
      </c>
      <c r="AI762" s="17" cm="1">
        <f t="array" ref="AI762">SUMPRODUCT(--(IFERROR(HOUR(Flights_2026_09_3033343536373456[entry_hour]),-1)=HOUR(AF762)),--(IFERROR(Flights_2026_09_3033343536373456[entry_sector],"")=AG762),--(IFERROR(Flights_2026_09_3033343536373456[nfl],-1)&gt;=AH762),--(IFERROR(Flights_2026_09_3033343536373456[nfl],-1)&lt;=IF(AH762=450,450,AH762+9)))</f>
        <v>0</v>
      </c>
    </row>
    <row r="763" spans="32:35" x14ac:dyDescent="0.2">
      <c r="AF763" s="2">
        <v>0.79166666666666663</v>
      </c>
      <c r="AG763" t="s">
        <v>747</v>
      </c>
      <c r="AH763" s="17">
        <v>270</v>
      </c>
      <c r="AI763" s="17" cm="1">
        <f t="array" ref="AI763">SUMPRODUCT(--(IFERROR(HOUR(Flights_2026_09_3033343536373456[entry_hour]),-1)=HOUR(AF763)),--(IFERROR(Flights_2026_09_3033343536373456[entry_sector],"")=AG763),--(IFERROR(Flights_2026_09_3033343536373456[nfl],-1)&gt;=AH763),--(IFERROR(Flights_2026_09_3033343536373456[nfl],-1)&lt;=IF(AH763=450,450,AH763+9)))</f>
        <v>0</v>
      </c>
    </row>
    <row r="764" spans="32:35" x14ac:dyDescent="0.2">
      <c r="AF764" s="2">
        <v>0.79166666666666663</v>
      </c>
      <c r="AG764" t="s">
        <v>747</v>
      </c>
      <c r="AH764" s="17">
        <v>280</v>
      </c>
      <c r="AI764" s="17" cm="1">
        <f t="array" ref="AI764">SUMPRODUCT(--(IFERROR(HOUR(Flights_2026_09_3033343536373456[entry_hour]),-1)=HOUR(AF764)),--(IFERROR(Flights_2026_09_3033343536373456[entry_sector],"")=AG764),--(IFERROR(Flights_2026_09_3033343536373456[nfl],-1)&gt;=AH764),--(IFERROR(Flights_2026_09_3033343536373456[nfl],-1)&lt;=IF(AH764=450,450,AH764+9)))</f>
        <v>0</v>
      </c>
    </row>
    <row r="765" spans="32:35" x14ac:dyDescent="0.2">
      <c r="AF765" s="2">
        <v>0.79166666666666663</v>
      </c>
      <c r="AG765" t="s">
        <v>747</v>
      </c>
      <c r="AH765" s="17">
        <v>290</v>
      </c>
      <c r="AI765" s="17" cm="1">
        <f t="array" ref="AI765">SUMPRODUCT(--(IFERROR(HOUR(Flights_2026_09_3033343536373456[entry_hour]),-1)=HOUR(AF765)),--(IFERROR(Flights_2026_09_3033343536373456[entry_sector],"")=AG765),--(IFERROR(Flights_2026_09_3033343536373456[nfl],-1)&gt;=AH765),--(IFERROR(Flights_2026_09_3033343536373456[nfl],-1)&lt;=IF(AH765=450,450,AH765+9)))</f>
        <v>0</v>
      </c>
    </row>
    <row r="766" spans="32:35" x14ac:dyDescent="0.2">
      <c r="AF766" s="2">
        <v>0.79166666666666663</v>
      </c>
      <c r="AG766" t="s">
        <v>747</v>
      </c>
      <c r="AH766" s="17">
        <v>300</v>
      </c>
      <c r="AI766" s="17" cm="1">
        <f t="array" ref="AI766">SUMPRODUCT(--(IFERROR(HOUR(Flights_2026_09_3033343536373456[entry_hour]),-1)=HOUR(AF766)),--(IFERROR(Flights_2026_09_3033343536373456[entry_sector],"")=AG766),--(IFERROR(Flights_2026_09_3033343536373456[nfl],-1)&gt;=AH766),--(IFERROR(Flights_2026_09_3033343536373456[nfl],-1)&lt;=IF(AH766=450,450,AH766+9)))</f>
        <v>0</v>
      </c>
    </row>
    <row r="767" spans="32:35" x14ac:dyDescent="0.2">
      <c r="AF767" s="2">
        <v>0.79166666666666663</v>
      </c>
      <c r="AG767" t="s">
        <v>747</v>
      </c>
      <c r="AH767" s="17">
        <v>310</v>
      </c>
      <c r="AI767" s="17" cm="1">
        <f t="array" ref="AI767">SUMPRODUCT(--(IFERROR(HOUR(Flights_2026_09_3033343536373456[entry_hour]),-1)=HOUR(AF767)),--(IFERROR(Flights_2026_09_3033343536373456[entry_sector],"")=AG767),--(IFERROR(Flights_2026_09_3033343536373456[nfl],-1)&gt;=AH767),--(IFERROR(Flights_2026_09_3033343536373456[nfl],-1)&lt;=IF(AH767=450,450,AH767+9)))</f>
        <v>0</v>
      </c>
    </row>
    <row r="768" spans="32:35" x14ac:dyDescent="0.2">
      <c r="AF768" s="2">
        <v>0.79166666666666663</v>
      </c>
      <c r="AG768" t="s">
        <v>747</v>
      </c>
      <c r="AH768" s="17">
        <v>320</v>
      </c>
      <c r="AI768" s="17" cm="1">
        <f t="array" ref="AI768">SUMPRODUCT(--(IFERROR(HOUR(Flights_2026_09_3033343536373456[entry_hour]),-1)=HOUR(AF768)),--(IFERROR(Flights_2026_09_3033343536373456[entry_sector],"")=AG768),--(IFERROR(Flights_2026_09_3033343536373456[nfl],-1)&gt;=AH768),--(IFERROR(Flights_2026_09_3033343536373456[nfl],-1)&lt;=IF(AH768=450,450,AH768+9)))</f>
        <v>0</v>
      </c>
    </row>
    <row r="769" spans="32:35" x14ac:dyDescent="0.2">
      <c r="AF769" s="2">
        <v>0.79166666666666663</v>
      </c>
      <c r="AG769" t="s">
        <v>747</v>
      </c>
      <c r="AH769" s="17">
        <v>330</v>
      </c>
      <c r="AI769" s="17" cm="1">
        <f t="array" ref="AI769">SUMPRODUCT(--(IFERROR(HOUR(Flights_2026_09_3033343536373456[entry_hour]),-1)=HOUR(AF769)),--(IFERROR(Flights_2026_09_3033343536373456[entry_sector],"")=AG769),--(IFERROR(Flights_2026_09_3033343536373456[nfl],-1)&gt;=AH769),--(IFERROR(Flights_2026_09_3033343536373456[nfl],-1)&lt;=IF(AH769=450,450,AH769+9)))</f>
        <v>0</v>
      </c>
    </row>
    <row r="770" spans="32:35" x14ac:dyDescent="0.2">
      <c r="AF770" s="2">
        <v>0.79166666666666663</v>
      </c>
      <c r="AG770" t="s">
        <v>747</v>
      </c>
      <c r="AH770" s="17">
        <v>340</v>
      </c>
      <c r="AI770" s="17" cm="1">
        <f t="array" ref="AI770">SUMPRODUCT(--(IFERROR(HOUR(Flights_2026_09_3033343536373456[entry_hour]),-1)=HOUR(AF770)),--(IFERROR(Flights_2026_09_3033343536373456[entry_sector],"")=AG770),--(IFERROR(Flights_2026_09_3033343536373456[nfl],-1)&gt;=AH770),--(IFERROR(Flights_2026_09_3033343536373456[nfl],-1)&lt;=IF(AH770=450,450,AH770+9)))</f>
        <v>0</v>
      </c>
    </row>
    <row r="771" spans="32:35" x14ac:dyDescent="0.2">
      <c r="AF771" s="2">
        <v>0.79166666666666663</v>
      </c>
      <c r="AG771" t="s">
        <v>747</v>
      </c>
      <c r="AH771" s="17">
        <v>350</v>
      </c>
      <c r="AI771" s="17" cm="1">
        <f t="array" ref="AI771">SUMPRODUCT(--(IFERROR(HOUR(Flights_2026_09_3033343536373456[entry_hour]),-1)=HOUR(AF771)),--(IFERROR(Flights_2026_09_3033343536373456[entry_sector],"")=AG771),--(IFERROR(Flights_2026_09_3033343536373456[nfl],-1)&gt;=AH771),--(IFERROR(Flights_2026_09_3033343536373456[nfl],-1)&lt;=IF(AH771=450,450,AH771+9)))</f>
        <v>0</v>
      </c>
    </row>
    <row r="772" spans="32:35" x14ac:dyDescent="0.2">
      <c r="AF772" s="2">
        <v>0.79166666666666663</v>
      </c>
      <c r="AG772" t="s">
        <v>747</v>
      </c>
      <c r="AH772" s="17">
        <v>360</v>
      </c>
      <c r="AI772" s="17" cm="1">
        <f t="array" ref="AI772">SUMPRODUCT(--(IFERROR(HOUR(Flights_2026_09_3033343536373456[entry_hour]),-1)=HOUR(AF772)),--(IFERROR(Flights_2026_09_3033343536373456[entry_sector],"")=AG772),--(IFERROR(Flights_2026_09_3033343536373456[nfl],-1)&gt;=AH772),--(IFERROR(Flights_2026_09_3033343536373456[nfl],-1)&lt;=IF(AH772=450,450,AH772+9)))</f>
        <v>0</v>
      </c>
    </row>
    <row r="773" spans="32:35" x14ac:dyDescent="0.2">
      <c r="AF773" s="2">
        <v>0.79166666666666663</v>
      </c>
      <c r="AG773" t="s">
        <v>747</v>
      </c>
      <c r="AH773" s="17">
        <v>370</v>
      </c>
      <c r="AI773" s="17" cm="1">
        <f t="array" ref="AI773">SUMPRODUCT(--(IFERROR(HOUR(Flights_2026_09_3033343536373456[entry_hour]),-1)=HOUR(AF773)),--(IFERROR(Flights_2026_09_3033343536373456[entry_sector],"")=AG773),--(IFERROR(Flights_2026_09_3033343536373456[nfl],-1)&gt;=AH773),--(IFERROR(Flights_2026_09_3033343536373456[nfl],-1)&lt;=IF(AH773=450,450,AH773+9)))</f>
        <v>1</v>
      </c>
    </row>
    <row r="774" spans="32:35" x14ac:dyDescent="0.2">
      <c r="AF774" s="2">
        <v>0.79166666666666663</v>
      </c>
      <c r="AG774" t="s">
        <v>747</v>
      </c>
      <c r="AH774" s="17">
        <v>380</v>
      </c>
      <c r="AI774" s="17" cm="1">
        <f t="array" ref="AI774">SUMPRODUCT(--(IFERROR(HOUR(Flights_2026_09_3033343536373456[entry_hour]),-1)=HOUR(AF774)),--(IFERROR(Flights_2026_09_3033343536373456[entry_sector],"")=AG774),--(IFERROR(Flights_2026_09_3033343536373456[nfl],-1)&gt;=AH774),--(IFERROR(Flights_2026_09_3033343536373456[nfl],-1)&lt;=IF(AH774=450,450,AH774+9)))</f>
        <v>0</v>
      </c>
    </row>
    <row r="775" spans="32:35" x14ac:dyDescent="0.2">
      <c r="AF775" s="2">
        <v>0.79166666666666663</v>
      </c>
      <c r="AG775" t="s">
        <v>747</v>
      </c>
      <c r="AH775" s="17">
        <v>390</v>
      </c>
      <c r="AI775" s="17" cm="1">
        <f t="array" ref="AI775">SUMPRODUCT(--(IFERROR(HOUR(Flights_2026_09_3033343536373456[entry_hour]),-1)=HOUR(AF775)),--(IFERROR(Flights_2026_09_3033343536373456[entry_sector],"")=AG775),--(IFERROR(Flights_2026_09_3033343536373456[nfl],-1)&gt;=AH775),--(IFERROR(Flights_2026_09_3033343536373456[nfl],-1)&lt;=IF(AH775=450,450,AH775+9)))</f>
        <v>0</v>
      </c>
    </row>
    <row r="776" spans="32:35" x14ac:dyDescent="0.2">
      <c r="AF776" s="2">
        <v>0.79166666666666663</v>
      </c>
      <c r="AG776" t="s">
        <v>747</v>
      </c>
      <c r="AH776" s="17">
        <v>400</v>
      </c>
      <c r="AI776" s="17" cm="1">
        <f t="array" ref="AI776">SUMPRODUCT(--(IFERROR(HOUR(Flights_2026_09_3033343536373456[entry_hour]),-1)=HOUR(AF776)),--(IFERROR(Flights_2026_09_3033343536373456[entry_sector],"")=AG776),--(IFERROR(Flights_2026_09_3033343536373456[nfl],-1)&gt;=AH776),--(IFERROR(Flights_2026_09_3033343536373456[nfl],-1)&lt;=IF(AH776=450,450,AH776+9)))</f>
        <v>0</v>
      </c>
    </row>
    <row r="777" spans="32:35" x14ac:dyDescent="0.2">
      <c r="AF777" s="2">
        <v>0.79166666666666663</v>
      </c>
      <c r="AG777" t="s">
        <v>747</v>
      </c>
      <c r="AH777" s="17">
        <v>410</v>
      </c>
      <c r="AI777" s="17" cm="1">
        <f t="array" ref="AI777">SUMPRODUCT(--(IFERROR(HOUR(Flights_2026_09_3033343536373456[entry_hour]),-1)=HOUR(AF777)),--(IFERROR(Flights_2026_09_3033343536373456[entry_sector],"")=AG777),--(IFERROR(Flights_2026_09_3033343536373456[nfl],-1)&gt;=AH777),--(IFERROR(Flights_2026_09_3033343536373456[nfl],-1)&lt;=IF(AH777=450,450,AH777+9)))</f>
        <v>0</v>
      </c>
    </row>
    <row r="778" spans="32:35" x14ac:dyDescent="0.2">
      <c r="AF778" s="2">
        <v>0.79166666666666663</v>
      </c>
      <c r="AG778" t="s">
        <v>747</v>
      </c>
      <c r="AH778" s="17">
        <v>420</v>
      </c>
      <c r="AI778" s="17" cm="1">
        <f t="array" ref="AI778">SUMPRODUCT(--(IFERROR(HOUR(Flights_2026_09_3033343536373456[entry_hour]),-1)=HOUR(AF778)),--(IFERROR(Flights_2026_09_3033343536373456[entry_sector],"")=AG778),--(IFERROR(Flights_2026_09_3033343536373456[nfl],-1)&gt;=AH778),--(IFERROR(Flights_2026_09_3033343536373456[nfl],-1)&lt;=IF(AH778=450,450,AH778+9)))</f>
        <v>0</v>
      </c>
    </row>
    <row r="779" spans="32:35" x14ac:dyDescent="0.2">
      <c r="AF779" s="2">
        <v>0.79166666666666663</v>
      </c>
      <c r="AG779" t="s">
        <v>747</v>
      </c>
      <c r="AH779" s="17">
        <v>430</v>
      </c>
      <c r="AI779" s="17" cm="1">
        <f t="array" ref="AI779">SUMPRODUCT(--(IFERROR(HOUR(Flights_2026_09_3033343536373456[entry_hour]),-1)=HOUR(AF779)),--(IFERROR(Flights_2026_09_3033343536373456[entry_sector],"")=AG779),--(IFERROR(Flights_2026_09_3033343536373456[nfl],-1)&gt;=AH779),--(IFERROR(Flights_2026_09_3033343536373456[nfl],-1)&lt;=IF(AH779=450,450,AH779+9)))</f>
        <v>0</v>
      </c>
    </row>
    <row r="780" spans="32:35" x14ac:dyDescent="0.2">
      <c r="AF780" s="2">
        <v>0.79166666666666663</v>
      </c>
      <c r="AG780" t="s">
        <v>747</v>
      </c>
      <c r="AH780" s="17">
        <v>440</v>
      </c>
      <c r="AI780" s="17" cm="1">
        <f t="array" ref="AI780">SUMPRODUCT(--(IFERROR(HOUR(Flights_2026_09_3033343536373456[entry_hour]),-1)=HOUR(AF780)),--(IFERROR(Flights_2026_09_3033343536373456[entry_sector],"")=AG780),--(IFERROR(Flights_2026_09_3033343536373456[nfl],-1)&gt;=AH780),--(IFERROR(Flights_2026_09_3033343536373456[nfl],-1)&lt;=IF(AH780=450,450,AH780+9)))</f>
        <v>0</v>
      </c>
    </row>
    <row r="781" spans="32:35" x14ac:dyDescent="0.2">
      <c r="AF781" s="2">
        <v>0.79166666666666663</v>
      </c>
      <c r="AG781" t="s">
        <v>747</v>
      </c>
      <c r="AH781" s="17">
        <v>450</v>
      </c>
      <c r="AI781" s="17" cm="1">
        <f t="array" ref="AI781">SUMPRODUCT(--(IFERROR(HOUR(Flights_2026_09_3033343536373456[entry_hour]),-1)=HOUR(AF781)),--(IFERROR(Flights_2026_09_3033343536373456[entry_sector],"")=AG781),--(IFERROR(Flights_2026_09_3033343536373456[nfl],-1)&gt;=AH781),--(IFERROR(Flights_2026_09_3033343536373456[nfl],-1)&lt;=IF(AH781=450,450,AH781+9)))</f>
        <v>0</v>
      </c>
    </row>
    <row r="782" spans="32:35" x14ac:dyDescent="0.2">
      <c r="AF782" s="2">
        <v>0.83333333333333337</v>
      </c>
      <c r="AG782" t="s">
        <v>743</v>
      </c>
      <c r="AH782" s="17">
        <v>200</v>
      </c>
      <c r="AI782" s="17" cm="1">
        <f t="array" ref="AI782">SUMPRODUCT(--(IFERROR(HOUR(Flights_2026_09_3033343536373456[entry_hour]),-1)=HOUR(AF782)),--(IFERROR(Flights_2026_09_3033343536373456[entry_sector],"")=AG782),--(IFERROR(Flights_2026_09_3033343536373456[nfl],-1)&gt;=AH782),--(IFERROR(Flights_2026_09_3033343536373456[nfl],-1)&lt;=IF(AH782=450,450,AH782+9)))</f>
        <v>0</v>
      </c>
    </row>
    <row r="783" spans="32:35" x14ac:dyDescent="0.2">
      <c r="AF783" s="2">
        <v>0.83333333333333337</v>
      </c>
      <c r="AG783" t="s">
        <v>743</v>
      </c>
      <c r="AH783" s="17">
        <v>210</v>
      </c>
      <c r="AI783" s="17" cm="1">
        <f t="array" ref="AI783">SUMPRODUCT(--(IFERROR(HOUR(Flights_2026_09_3033343536373456[entry_hour]),-1)=HOUR(AF783)),--(IFERROR(Flights_2026_09_3033343536373456[entry_sector],"")=AG783),--(IFERROR(Flights_2026_09_3033343536373456[nfl],-1)&gt;=AH783),--(IFERROR(Flights_2026_09_3033343536373456[nfl],-1)&lt;=IF(AH783=450,450,AH783+9)))</f>
        <v>0</v>
      </c>
    </row>
    <row r="784" spans="32:35" x14ac:dyDescent="0.2">
      <c r="AF784" s="2">
        <v>0.83333333333333337</v>
      </c>
      <c r="AG784" t="s">
        <v>743</v>
      </c>
      <c r="AH784" s="17">
        <v>220</v>
      </c>
      <c r="AI784" s="17" cm="1">
        <f t="array" ref="AI784">SUMPRODUCT(--(IFERROR(HOUR(Flights_2026_09_3033343536373456[entry_hour]),-1)=HOUR(AF784)),--(IFERROR(Flights_2026_09_3033343536373456[entry_sector],"")=AG784),--(IFERROR(Flights_2026_09_3033343536373456[nfl],-1)&gt;=AH784),--(IFERROR(Flights_2026_09_3033343536373456[nfl],-1)&lt;=IF(AH784=450,450,AH784+9)))</f>
        <v>0</v>
      </c>
    </row>
    <row r="785" spans="32:35" x14ac:dyDescent="0.2">
      <c r="AF785" s="2">
        <v>0.83333333333333337</v>
      </c>
      <c r="AG785" t="s">
        <v>743</v>
      </c>
      <c r="AH785" s="17">
        <v>230</v>
      </c>
      <c r="AI785" s="17" cm="1">
        <f t="array" ref="AI785">SUMPRODUCT(--(IFERROR(HOUR(Flights_2026_09_3033343536373456[entry_hour]),-1)=HOUR(AF785)),--(IFERROR(Flights_2026_09_3033343536373456[entry_sector],"")=AG785),--(IFERROR(Flights_2026_09_3033343536373456[nfl],-1)&gt;=AH785),--(IFERROR(Flights_2026_09_3033343536373456[nfl],-1)&lt;=IF(AH785=450,450,AH785+9)))</f>
        <v>0</v>
      </c>
    </row>
    <row r="786" spans="32:35" x14ac:dyDescent="0.2">
      <c r="AF786" s="2">
        <v>0.83333333333333337</v>
      </c>
      <c r="AG786" t="s">
        <v>743</v>
      </c>
      <c r="AH786" s="17">
        <v>240</v>
      </c>
      <c r="AI786" s="17" cm="1">
        <f t="array" ref="AI786">SUMPRODUCT(--(IFERROR(HOUR(Flights_2026_09_3033343536373456[entry_hour]),-1)=HOUR(AF786)),--(IFERROR(Flights_2026_09_3033343536373456[entry_sector],"")=AG786),--(IFERROR(Flights_2026_09_3033343536373456[nfl],-1)&gt;=AH786),--(IFERROR(Flights_2026_09_3033343536373456[nfl],-1)&lt;=IF(AH786=450,450,AH786+9)))</f>
        <v>0</v>
      </c>
    </row>
    <row r="787" spans="32:35" x14ac:dyDescent="0.2">
      <c r="AF787" s="2">
        <v>0.83333333333333337</v>
      </c>
      <c r="AG787" t="s">
        <v>743</v>
      </c>
      <c r="AH787" s="17">
        <v>250</v>
      </c>
      <c r="AI787" s="17" cm="1">
        <f t="array" ref="AI787">SUMPRODUCT(--(IFERROR(HOUR(Flights_2026_09_3033343536373456[entry_hour]),-1)=HOUR(AF787)),--(IFERROR(Flights_2026_09_3033343536373456[entry_sector],"")=AG787),--(IFERROR(Flights_2026_09_3033343536373456[nfl],-1)&gt;=AH787),--(IFERROR(Flights_2026_09_3033343536373456[nfl],-1)&lt;=IF(AH787=450,450,AH787+9)))</f>
        <v>0</v>
      </c>
    </row>
    <row r="788" spans="32:35" x14ac:dyDescent="0.2">
      <c r="AF788" s="2">
        <v>0.83333333333333337</v>
      </c>
      <c r="AG788" t="s">
        <v>743</v>
      </c>
      <c r="AH788" s="17">
        <v>260</v>
      </c>
      <c r="AI788" s="17" cm="1">
        <f t="array" ref="AI788">SUMPRODUCT(--(IFERROR(HOUR(Flights_2026_09_3033343536373456[entry_hour]),-1)=HOUR(AF788)),--(IFERROR(Flights_2026_09_3033343536373456[entry_sector],"")=AG788),--(IFERROR(Flights_2026_09_3033343536373456[nfl],-1)&gt;=AH788),--(IFERROR(Flights_2026_09_3033343536373456[nfl],-1)&lt;=IF(AH788=450,450,AH788+9)))</f>
        <v>0</v>
      </c>
    </row>
    <row r="789" spans="32:35" x14ac:dyDescent="0.2">
      <c r="AF789" s="2">
        <v>0.83333333333333337</v>
      </c>
      <c r="AG789" t="s">
        <v>743</v>
      </c>
      <c r="AH789" s="17">
        <v>270</v>
      </c>
      <c r="AI789" s="17" cm="1">
        <f t="array" ref="AI789">SUMPRODUCT(--(IFERROR(HOUR(Flights_2026_09_3033343536373456[entry_hour]),-1)=HOUR(AF789)),--(IFERROR(Flights_2026_09_3033343536373456[entry_sector],"")=AG789),--(IFERROR(Flights_2026_09_3033343536373456[nfl],-1)&gt;=AH789),--(IFERROR(Flights_2026_09_3033343536373456[nfl],-1)&lt;=IF(AH789=450,450,AH789+9)))</f>
        <v>0</v>
      </c>
    </row>
    <row r="790" spans="32:35" x14ac:dyDescent="0.2">
      <c r="AF790" s="2">
        <v>0.83333333333333337</v>
      </c>
      <c r="AG790" t="s">
        <v>743</v>
      </c>
      <c r="AH790" s="17">
        <v>280</v>
      </c>
      <c r="AI790" s="17" cm="1">
        <f t="array" ref="AI790">SUMPRODUCT(--(IFERROR(HOUR(Flights_2026_09_3033343536373456[entry_hour]),-1)=HOUR(AF790)),--(IFERROR(Flights_2026_09_3033343536373456[entry_sector],"")=AG790),--(IFERROR(Flights_2026_09_3033343536373456[nfl],-1)&gt;=AH790),--(IFERROR(Flights_2026_09_3033343536373456[nfl],-1)&lt;=IF(AH790=450,450,AH790+9)))</f>
        <v>0</v>
      </c>
    </row>
    <row r="791" spans="32:35" x14ac:dyDescent="0.2">
      <c r="AF791" s="2">
        <v>0.83333333333333337</v>
      </c>
      <c r="AG791" t="s">
        <v>743</v>
      </c>
      <c r="AH791" s="17">
        <v>290</v>
      </c>
      <c r="AI791" s="17" cm="1">
        <f t="array" ref="AI791">SUMPRODUCT(--(IFERROR(HOUR(Flights_2026_09_3033343536373456[entry_hour]),-1)=HOUR(AF791)),--(IFERROR(Flights_2026_09_3033343536373456[entry_sector],"")=AG791),--(IFERROR(Flights_2026_09_3033343536373456[nfl],-1)&gt;=AH791),--(IFERROR(Flights_2026_09_3033343536373456[nfl],-1)&lt;=IF(AH791=450,450,AH791+9)))</f>
        <v>0</v>
      </c>
    </row>
    <row r="792" spans="32:35" x14ac:dyDescent="0.2">
      <c r="AF792" s="2">
        <v>0.83333333333333337</v>
      </c>
      <c r="AG792" t="s">
        <v>743</v>
      </c>
      <c r="AH792" s="17">
        <v>300</v>
      </c>
      <c r="AI792" s="17" cm="1">
        <f t="array" ref="AI792">SUMPRODUCT(--(IFERROR(HOUR(Flights_2026_09_3033343536373456[entry_hour]),-1)=HOUR(AF792)),--(IFERROR(Flights_2026_09_3033343536373456[entry_sector],"")=AG792),--(IFERROR(Flights_2026_09_3033343536373456[nfl],-1)&gt;=AH792),--(IFERROR(Flights_2026_09_3033343536373456[nfl],-1)&lt;=IF(AH792=450,450,AH792+9)))</f>
        <v>0</v>
      </c>
    </row>
    <row r="793" spans="32:35" x14ac:dyDescent="0.2">
      <c r="AF793" s="2">
        <v>0.83333333333333337</v>
      </c>
      <c r="AG793" t="s">
        <v>743</v>
      </c>
      <c r="AH793" s="17">
        <v>310</v>
      </c>
      <c r="AI793" s="17" cm="1">
        <f t="array" ref="AI793">SUMPRODUCT(--(IFERROR(HOUR(Flights_2026_09_3033343536373456[entry_hour]),-1)=HOUR(AF793)),--(IFERROR(Flights_2026_09_3033343536373456[entry_sector],"")=AG793),--(IFERROR(Flights_2026_09_3033343536373456[nfl],-1)&gt;=AH793),--(IFERROR(Flights_2026_09_3033343536373456[nfl],-1)&lt;=IF(AH793=450,450,AH793+9)))</f>
        <v>0</v>
      </c>
    </row>
    <row r="794" spans="32:35" x14ac:dyDescent="0.2">
      <c r="AF794" s="2">
        <v>0.83333333333333337</v>
      </c>
      <c r="AG794" t="s">
        <v>743</v>
      </c>
      <c r="AH794" s="17">
        <v>320</v>
      </c>
      <c r="AI794" s="17" cm="1">
        <f t="array" ref="AI794">SUMPRODUCT(--(IFERROR(HOUR(Flights_2026_09_3033343536373456[entry_hour]),-1)=HOUR(AF794)),--(IFERROR(Flights_2026_09_3033343536373456[entry_sector],"")=AG794),--(IFERROR(Flights_2026_09_3033343536373456[nfl],-1)&gt;=AH794),--(IFERROR(Flights_2026_09_3033343536373456[nfl],-1)&lt;=IF(AH794=450,450,AH794+9)))</f>
        <v>0</v>
      </c>
    </row>
    <row r="795" spans="32:35" x14ac:dyDescent="0.2">
      <c r="AF795" s="2">
        <v>0.83333333333333337</v>
      </c>
      <c r="AG795" t="s">
        <v>743</v>
      </c>
      <c r="AH795" s="17">
        <v>330</v>
      </c>
      <c r="AI795" s="17" cm="1">
        <f t="array" ref="AI795">SUMPRODUCT(--(IFERROR(HOUR(Flights_2026_09_3033343536373456[entry_hour]),-1)=HOUR(AF795)),--(IFERROR(Flights_2026_09_3033343536373456[entry_sector],"")=AG795),--(IFERROR(Flights_2026_09_3033343536373456[nfl],-1)&gt;=AH795),--(IFERROR(Flights_2026_09_3033343536373456[nfl],-1)&lt;=IF(AH795=450,450,AH795+9)))</f>
        <v>0</v>
      </c>
    </row>
    <row r="796" spans="32:35" x14ac:dyDescent="0.2">
      <c r="AF796" s="2">
        <v>0.83333333333333337</v>
      </c>
      <c r="AG796" t="s">
        <v>743</v>
      </c>
      <c r="AH796" s="17">
        <v>340</v>
      </c>
      <c r="AI796" s="17" cm="1">
        <f t="array" ref="AI796">SUMPRODUCT(--(IFERROR(HOUR(Flights_2026_09_3033343536373456[entry_hour]),-1)=HOUR(AF796)),--(IFERROR(Flights_2026_09_3033343536373456[entry_sector],"")=AG796),--(IFERROR(Flights_2026_09_3033343536373456[nfl],-1)&gt;=AH796),--(IFERROR(Flights_2026_09_3033343536373456[nfl],-1)&lt;=IF(AH796=450,450,AH796+9)))</f>
        <v>0</v>
      </c>
    </row>
    <row r="797" spans="32:35" x14ac:dyDescent="0.2">
      <c r="AF797" s="2">
        <v>0.83333333333333337</v>
      </c>
      <c r="AG797" t="s">
        <v>743</v>
      </c>
      <c r="AH797" s="17">
        <v>350</v>
      </c>
      <c r="AI797" s="17" cm="1">
        <f t="array" ref="AI797">SUMPRODUCT(--(IFERROR(HOUR(Flights_2026_09_3033343536373456[entry_hour]),-1)=HOUR(AF797)),--(IFERROR(Flights_2026_09_3033343536373456[entry_sector],"")=AG797),--(IFERROR(Flights_2026_09_3033343536373456[nfl],-1)&gt;=AH797),--(IFERROR(Flights_2026_09_3033343536373456[nfl],-1)&lt;=IF(AH797=450,450,AH797+9)))</f>
        <v>0</v>
      </c>
    </row>
    <row r="798" spans="32:35" x14ac:dyDescent="0.2">
      <c r="AF798" s="2">
        <v>0.83333333333333337</v>
      </c>
      <c r="AG798" t="s">
        <v>743</v>
      </c>
      <c r="AH798" s="17">
        <v>360</v>
      </c>
      <c r="AI798" s="17" cm="1">
        <f t="array" ref="AI798">SUMPRODUCT(--(IFERROR(HOUR(Flights_2026_09_3033343536373456[entry_hour]),-1)=HOUR(AF798)),--(IFERROR(Flights_2026_09_3033343536373456[entry_sector],"")=AG798),--(IFERROR(Flights_2026_09_3033343536373456[nfl],-1)&gt;=AH798),--(IFERROR(Flights_2026_09_3033343536373456[nfl],-1)&lt;=IF(AH798=450,450,AH798+9)))</f>
        <v>0</v>
      </c>
    </row>
    <row r="799" spans="32:35" x14ac:dyDescent="0.2">
      <c r="AF799" s="2">
        <v>0.83333333333333337</v>
      </c>
      <c r="AG799" t="s">
        <v>743</v>
      </c>
      <c r="AH799" s="17">
        <v>370</v>
      </c>
      <c r="AI799" s="17" cm="1">
        <f t="array" ref="AI799">SUMPRODUCT(--(IFERROR(HOUR(Flights_2026_09_3033343536373456[entry_hour]),-1)=HOUR(AF799)),--(IFERROR(Flights_2026_09_3033343536373456[entry_sector],"")=AG799),--(IFERROR(Flights_2026_09_3033343536373456[nfl],-1)&gt;=AH799),--(IFERROR(Flights_2026_09_3033343536373456[nfl],-1)&lt;=IF(AH799=450,450,AH799+9)))</f>
        <v>0</v>
      </c>
    </row>
    <row r="800" spans="32:35" x14ac:dyDescent="0.2">
      <c r="AF800" s="2">
        <v>0.83333333333333337</v>
      </c>
      <c r="AG800" t="s">
        <v>743</v>
      </c>
      <c r="AH800" s="17">
        <v>380</v>
      </c>
      <c r="AI800" s="17" cm="1">
        <f t="array" ref="AI800">SUMPRODUCT(--(IFERROR(HOUR(Flights_2026_09_3033343536373456[entry_hour]),-1)=HOUR(AF800)),--(IFERROR(Flights_2026_09_3033343536373456[entry_sector],"")=AG800),--(IFERROR(Flights_2026_09_3033343536373456[nfl],-1)&gt;=AH800),--(IFERROR(Flights_2026_09_3033343536373456[nfl],-1)&lt;=IF(AH800=450,450,AH800+9)))</f>
        <v>0</v>
      </c>
    </row>
    <row r="801" spans="32:35" x14ac:dyDescent="0.2">
      <c r="AF801" s="2">
        <v>0.83333333333333337</v>
      </c>
      <c r="AG801" t="s">
        <v>743</v>
      </c>
      <c r="AH801" s="17">
        <v>390</v>
      </c>
      <c r="AI801" s="17" cm="1">
        <f t="array" ref="AI801">SUMPRODUCT(--(IFERROR(HOUR(Flights_2026_09_3033343536373456[entry_hour]),-1)=HOUR(AF801)),--(IFERROR(Flights_2026_09_3033343536373456[entry_sector],"")=AG801),--(IFERROR(Flights_2026_09_3033343536373456[nfl],-1)&gt;=AH801),--(IFERROR(Flights_2026_09_3033343536373456[nfl],-1)&lt;=IF(AH801=450,450,AH801+9)))</f>
        <v>0</v>
      </c>
    </row>
    <row r="802" spans="32:35" x14ac:dyDescent="0.2">
      <c r="AF802" s="2">
        <v>0.83333333333333337</v>
      </c>
      <c r="AG802" t="s">
        <v>743</v>
      </c>
      <c r="AH802" s="17">
        <v>400</v>
      </c>
      <c r="AI802" s="17" cm="1">
        <f t="array" ref="AI802">SUMPRODUCT(--(IFERROR(HOUR(Flights_2026_09_3033343536373456[entry_hour]),-1)=HOUR(AF802)),--(IFERROR(Flights_2026_09_3033343536373456[entry_sector],"")=AG802),--(IFERROR(Flights_2026_09_3033343536373456[nfl],-1)&gt;=AH802),--(IFERROR(Flights_2026_09_3033343536373456[nfl],-1)&lt;=IF(AH802=450,450,AH802+9)))</f>
        <v>0</v>
      </c>
    </row>
    <row r="803" spans="32:35" x14ac:dyDescent="0.2">
      <c r="AF803" s="2">
        <v>0.83333333333333337</v>
      </c>
      <c r="AG803" t="s">
        <v>743</v>
      </c>
      <c r="AH803" s="17">
        <v>410</v>
      </c>
      <c r="AI803" s="17" cm="1">
        <f t="array" ref="AI803">SUMPRODUCT(--(IFERROR(HOUR(Flights_2026_09_3033343536373456[entry_hour]),-1)=HOUR(AF803)),--(IFERROR(Flights_2026_09_3033343536373456[entry_sector],"")=AG803),--(IFERROR(Flights_2026_09_3033343536373456[nfl],-1)&gt;=AH803),--(IFERROR(Flights_2026_09_3033343536373456[nfl],-1)&lt;=IF(AH803=450,450,AH803+9)))</f>
        <v>0</v>
      </c>
    </row>
    <row r="804" spans="32:35" x14ac:dyDescent="0.2">
      <c r="AF804" s="2">
        <v>0.83333333333333337</v>
      </c>
      <c r="AG804" t="s">
        <v>743</v>
      </c>
      <c r="AH804" s="17">
        <v>420</v>
      </c>
      <c r="AI804" s="17" cm="1">
        <f t="array" ref="AI804">SUMPRODUCT(--(IFERROR(HOUR(Flights_2026_09_3033343536373456[entry_hour]),-1)=HOUR(AF804)),--(IFERROR(Flights_2026_09_3033343536373456[entry_sector],"")=AG804),--(IFERROR(Flights_2026_09_3033343536373456[nfl],-1)&gt;=AH804),--(IFERROR(Flights_2026_09_3033343536373456[nfl],-1)&lt;=IF(AH804=450,450,AH804+9)))</f>
        <v>0</v>
      </c>
    </row>
    <row r="805" spans="32:35" x14ac:dyDescent="0.2">
      <c r="AF805" s="2">
        <v>0.83333333333333337</v>
      </c>
      <c r="AG805" t="s">
        <v>743</v>
      </c>
      <c r="AH805" s="17">
        <v>430</v>
      </c>
      <c r="AI805" s="17" cm="1">
        <f t="array" ref="AI805">SUMPRODUCT(--(IFERROR(HOUR(Flights_2026_09_3033343536373456[entry_hour]),-1)=HOUR(AF805)),--(IFERROR(Flights_2026_09_3033343536373456[entry_sector],"")=AG805),--(IFERROR(Flights_2026_09_3033343536373456[nfl],-1)&gt;=AH805),--(IFERROR(Flights_2026_09_3033343536373456[nfl],-1)&lt;=IF(AH805=450,450,AH805+9)))</f>
        <v>0</v>
      </c>
    </row>
    <row r="806" spans="32:35" x14ac:dyDescent="0.2">
      <c r="AF806" s="2">
        <v>0.83333333333333337</v>
      </c>
      <c r="AG806" t="s">
        <v>743</v>
      </c>
      <c r="AH806" s="17">
        <v>440</v>
      </c>
      <c r="AI806" s="17" cm="1">
        <f t="array" ref="AI806">SUMPRODUCT(--(IFERROR(HOUR(Flights_2026_09_3033343536373456[entry_hour]),-1)=HOUR(AF806)),--(IFERROR(Flights_2026_09_3033343536373456[entry_sector],"")=AG806),--(IFERROR(Flights_2026_09_3033343536373456[nfl],-1)&gt;=AH806),--(IFERROR(Flights_2026_09_3033343536373456[nfl],-1)&lt;=IF(AH806=450,450,AH806+9)))</f>
        <v>0</v>
      </c>
    </row>
    <row r="807" spans="32:35" x14ac:dyDescent="0.2">
      <c r="AF807" s="2">
        <v>0.83333333333333337</v>
      </c>
      <c r="AG807" t="s">
        <v>743</v>
      </c>
      <c r="AH807" s="17">
        <v>450</v>
      </c>
      <c r="AI807" s="17" cm="1">
        <f t="array" ref="AI807">SUMPRODUCT(--(IFERROR(HOUR(Flights_2026_09_3033343536373456[entry_hour]),-1)=HOUR(AF807)),--(IFERROR(Flights_2026_09_3033343536373456[entry_sector],"")=AG807),--(IFERROR(Flights_2026_09_3033343536373456[nfl],-1)&gt;=AH807),--(IFERROR(Flights_2026_09_3033343536373456[nfl],-1)&lt;=IF(AH807=450,450,AH807+9)))</f>
        <v>0</v>
      </c>
    </row>
    <row r="808" spans="32:35" x14ac:dyDescent="0.2">
      <c r="AF808" s="2">
        <v>0.83333333333333337</v>
      </c>
      <c r="AG808" t="s">
        <v>744</v>
      </c>
      <c r="AH808" s="17">
        <v>200</v>
      </c>
      <c r="AI808" s="17" cm="1">
        <f t="array" ref="AI808">SUMPRODUCT(--(IFERROR(HOUR(Flights_2026_09_3033343536373456[entry_hour]),-1)=HOUR(AF808)),--(IFERROR(Flights_2026_09_3033343536373456[entry_sector],"")=AG808),--(IFERROR(Flights_2026_09_3033343536373456[nfl],-1)&gt;=AH808),--(IFERROR(Flights_2026_09_3033343536373456[nfl],-1)&lt;=IF(AH808=450,450,AH808+9)))</f>
        <v>0</v>
      </c>
    </row>
    <row r="809" spans="32:35" x14ac:dyDescent="0.2">
      <c r="AF809" s="2">
        <v>0.83333333333333337</v>
      </c>
      <c r="AG809" t="s">
        <v>744</v>
      </c>
      <c r="AH809" s="17">
        <v>210</v>
      </c>
      <c r="AI809" s="17" cm="1">
        <f t="array" ref="AI809">SUMPRODUCT(--(IFERROR(HOUR(Flights_2026_09_3033343536373456[entry_hour]),-1)=HOUR(AF809)),--(IFERROR(Flights_2026_09_3033343536373456[entry_sector],"")=AG809),--(IFERROR(Flights_2026_09_3033343536373456[nfl],-1)&gt;=AH809),--(IFERROR(Flights_2026_09_3033343536373456[nfl],-1)&lt;=IF(AH809=450,450,AH809+9)))</f>
        <v>0</v>
      </c>
    </row>
    <row r="810" spans="32:35" x14ac:dyDescent="0.2">
      <c r="AF810" s="2">
        <v>0.83333333333333337</v>
      </c>
      <c r="AG810" t="s">
        <v>744</v>
      </c>
      <c r="AH810" s="17">
        <v>220</v>
      </c>
      <c r="AI810" s="17" cm="1">
        <f t="array" ref="AI810">SUMPRODUCT(--(IFERROR(HOUR(Flights_2026_09_3033343536373456[entry_hour]),-1)=HOUR(AF810)),--(IFERROR(Flights_2026_09_3033343536373456[entry_sector],"")=AG810),--(IFERROR(Flights_2026_09_3033343536373456[nfl],-1)&gt;=AH810),--(IFERROR(Flights_2026_09_3033343536373456[nfl],-1)&lt;=IF(AH810=450,450,AH810+9)))</f>
        <v>0</v>
      </c>
    </row>
    <row r="811" spans="32:35" x14ac:dyDescent="0.2">
      <c r="AF811" s="2">
        <v>0.83333333333333337</v>
      </c>
      <c r="AG811" t="s">
        <v>744</v>
      </c>
      <c r="AH811" s="17">
        <v>230</v>
      </c>
      <c r="AI811" s="17" cm="1">
        <f t="array" ref="AI811">SUMPRODUCT(--(IFERROR(HOUR(Flights_2026_09_3033343536373456[entry_hour]),-1)=HOUR(AF811)),--(IFERROR(Flights_2026_09_3033343536373456[entry_sector],"")=AG811),--(IFERROR(Flights_2026_09_3033343536373456[nfl],-1)&gt;=AH811),--(IFERROR(Flights_2026_09_3033343536373456[nfl],-1)&lt;=IF(AH811=450,450,AH811+9)))</f>
        <v>0</v>
      </c>
    </row>
    <row r="812" spans="32:35" x14ac:dyDescent="0.2">
      <c r="AF812" s="2">
        <v>0.83333333333333337</v>
      </c>
      <c r="AG812" t="s">
        <v>744</v>
      </c>
      <c r="AH812" s="17">
        <v>240</v>
      </c>
      <c r="AI812" s="17" cm="1">
        <f t="array" ref="AI812">SUMPRODUCT(--(IFERROR(HOUR(Flights_2026_09_3033343536373456[entry_hour]),-1)=HOUR(AF812)),--(IFERROR(Flights_2026_09_3033343536373456[entry_sector],"")=AG812),--(IFERROR(Flights_2026_09_3033343536373456[nfl],-1)&gt;=AH812),--(IFERROR(Flights_2026_09_3033343536373456[nfl],-1)&lt;=IF(AH812=450,450,AH812+9)))</f>
        <v>0</v>
      </c>
    </row>
    <row r="813" spans="32:35" x14ac:dyDescent="0.2">
      <c r="AF813" s="2">
        <v>0.83333333333333337</v>
      </c>
      <c r="AG813" t="s">
        <v>744</v>
      </c>
      <c r="AH813" s="17">
        <v>250</v>
      </c>
      <c r="AI813" s="17" cm="1">
        <f t="array" ref="AI813">SUMPRODUCT(--(IFERROR(HOUR(Flights_2026_09_3033343536373456[entry_hour]),-1)=HOUR(AF813)),--(IFERROR(Flights_2026_09_3033343536373456[entry_sector],"")=AG813),--(IFERROR(Flights_2026_09_3033343536373456[nfl],-1)&gt;=AH813),--(IFERROR(Flights_2026_09_3033343536373456[nfl],-1)&lt;=IF(AH813=450,450,AH813+9)))</f>
        <v>0</v>
      </c>
    </row>
    <row r="814" spans="32:35" x14ac:dyDescent="0.2">
      <c r="AF814" s="2">
        <v>0.83333333333333337</v>
      </c>
      <c r="AG814" t="s">
        <v>744</v>
      </c>
      <c r="AH814" s="17">
        <v>260</v>
      </c>
      <c r="AI814" s="17" cm="1">
        <f t="array" ref="AI814">SUMPRODUCT(--(IFERROR(HOUR(Flights_2026_09_3033343536373456[entry_hour]),-1)=HOUR(AF814)),--(IFERROR(Flights_2026_09_3033343536373456[entry_sector],"")=AG814),--(IFERROR(Flights_2026_09_3033343536373456[nfl],-1)&gt;=AH814),--(IFERROR(Flights_2026_09_3033343536373456[nfl],-1)&lt;=IF(AH814=450,450,AH814+9)))</f>
        <v>0</v>
      </c>
    </row>
    <row r="815" spans="32:35" x14ac:dyDescent="0.2">
      <c r="AF815" s="2">
        <v>0.83333333333333337</v>
      </c>
      <c r="AG815" t="s">
        <v>744</v>
      </c>
      <c r="AH815" s="17">
        <v>270</v>
      </c>
      <c r="AI815" s="17" cm="1">
        <f t="array" ref="AI815">SUMPRODUCT(--(IFERROR(HOUR(Flights_2026_09_3033343536373456[entry_hour]),-1)=HOUR(AF815)),--(IFERROR(Flights_2026_09_3033343536373456[entry_sector],"")=AG815),--(IFERROR(Flights_2026_09_3033343536373456[nfl],-1)&gt;=AH815),--(IFERROR(Flights_2026_09_3033343536373456[nfl],-1)&lt;=IF(AH815=450,450,AH815+9)))</f>
        <v>0</v>
      </c>
    </row>
    <row r="816" spans="32:35" x14ac:dyDescent="0.2">
      <c r="AF816" s="2">
        <v>0.83333333333333337</v>
      </c>
      <c r="AG816" t="s">
        <v>744</v>
      </c>
      <c r="AH816" s="17">
        <v>280</v>
      </c>
      <c r="AI816" s="17" cm="1">
        <f t="array" ref="AI816">SUMPRODUCT(--(IFERROR(HOUR(Flights_2026_09_3033343536373456[entry_hour]),-1)=HOUR(AF816)),--(IFERROR(Flights_2026_09_3033343536373456[entry_sector],"")=AG816),--(IFERROR(Flights_2026_09_3033343536373456[nfl],-1)&gt;=AH816),--(IFERROR(Flights_2026_09_3033343536373456[nfl],-1)&lt;=IF(AH816=450,450,AH816+9)))</f>
        <v>0</v>
      </c>
    </row>
    <row r="817" spans="32:35" x14ac:dyDescent="0.2">
      <c r="AF817" s="2">
        <v>0.83333333333333337</v>
      </c>
      <c r="AG817" t="s">
        <v>744</v>
      </c>
      <c r="AH817" s="17">
        <v>290</v>
      </c>
      <c r="AI817" s="17" cm="1">
        <f t="array" ref="AI817">SUMPRODUCT(--(IFERROR(HOUR(Flights_2026_09_3033343536373456[entry_hour]),-1)=HOUR(AF817)),--(IFERROR(Flights_2026_09_3033343536373456[entry_sector],"")=AG817),--(IFERROR(Flights_2026_09_3033343536373456[nfl],-1)&gt;=AH817),--(IFERROR(Flights_2026_09_3033343536373456[nfl],-1)&lt;=IF(AH817=450,450,AH817+9)))</f>
        <v>0</v>
      </c>
    </row>
    <row r="818" spans="32:35" x14ac:dyDescent="0.2">
      <c r="AF818" s="2">
        <v>0.83333333333333337</v>
      </c>
      <c r="AG818" t="s">
        <v>744</v>
      </c>
      <c r="AH818" s="17">
        <v>300</v>
      </c>
      <c r="AI818" s="17" cm="1">
        <f t="array" ref="AI818">SUMPRODUCT(--(IFERROR(HOUR(Flights_2026_09_3033343536373456[entry_hour]),-1)=HOUR(AF818)),--(IFERROR(Flights_2026_09_3033343536373456[entry_sector],"")=AG818),--(IFERROR(Flights_2026_09_3033343536373456[nfl],-1)&gt;=AH818),--(IFERROR(Flights_2026_09_3033343536373456[nfl],-1)&lt;=IF(AH818=450,450,AH818+9)))</f>
        <v>0</v>
      </c>
    </row>
    <row r="819" spans="32:35" x14ac:dyDescent="0.2">
      <c r="AF819" s="2">
        <v>0.83333333333333337</v>
      </c>
      <c r="AG819" t="s">
        <v>744</v>
      </c>
      <c r="AH819" s="17">
        <v>310</v>
      </c>
      <c r="AI819" s="17" cm="1">
        <f t="array" ref="AI819">SUMPRODUCT(--(IFERROR(HOUR(Flights_2026_09_3033343536373456[entry_hour]),-1)=HOUR(AF819)),--(IFERROR(Flights_2026_09_3033343536373456[entry_sector],"")=AG819),--(IFERROR(Flights_2026_09_3033343536373456[nfl],-1)&gt;=AH819),--(IFERROR(Flights_2026_09_3033343536373456[nfl],-1)&lt;=IF(AH819=450,450,AH819+9)))</f>
        <v>0</v>
      </c>
    </row>
    <row r="820" spans="32:35" x14ac:dyDescent="0.2">
      <c r="AF820" s="2">
        <v>0.83333333333333337</v>
      </c>
      <c r="AG820" t="s">
        <v>744</v>
      </c>
      <c r="AH820" s="17">
        <v>320</v>
      </c>
      <c r="AI820" s="17" cm="1">
        <f t="array" ref="AI820">SUMPRODUCT(--(IFERROR(HOUR(Flights_2026_09_3033343536373456[entry_hour]),-1)=HOUR(AF820)),--(IFERROR(Flights_2026_09_3033343536373456[entry_sector],"")=AG820),--(IFERROR(Flights_2026_09_3033343536373456[nfl],-1)&gt;=AH820),--(IFERROR(Flights_2026_09_3033343536373456[nfl],-1)&lt;=IF(AH820=450,450,AH820+9)))</f>
        <v>0</v>
      </c>
    </row>
    <row r="821" spans="32:35" x14ac:dyDescent="0.2">
      <c r="AF821" s="2">
        <v>0.83333333333333337</v>
      </c>
      <c r="AG821" t="s">
        <v>744</v>
      </c>
      <c r="AH821" s="17">
        <v>330</v>
      </c>
      <c r="AI821" s="17" cm="1">
        <f t="array" ref="AI821">SUMPRODUCT(--(IFERROR(HOUR(Flights_2026_09_3033343536373456[entry_hour]),-1)=HOUR(AF821)),--(IFERROR(Flights_2026_09_3033343536373456[entry_sector],"")=AG821),--(IFERROR(Flights_2026_09_3033343536373456[nfl],-1)&gt;=AH821),--(IFERROR(Flights_2026_09_3033343536373456[nfl],-1)&lt;=IF(AH821=450,450,AH821+9)))</f>
        <v>0</v>
      </c>
    </row>
    <row r="822" spans="32:35" x14ac:dyDescent="0.2">
      <c r="AF822" s="2">
        <v>0.83333333333333337</v>
      </c>
      <c r="AG822" t="s">
        <v>744</v>
      </c>
      <c r="AH822" s="17">
        <v>340</v>
      </c>
      <c r="AI822" s="17" cm="1">
        <f t="array" ref="AI822">SUMPRODUCT(--(IFERROR(HOUR(Flights_2026_09_3033343536373456[entry_hour]),-1)=HOUR(AF822)),--(IFERROR(Flights_2026_09_3033343536373456[entry_sector],"")=AG822),--(IFERROR(Flights_2026_09_3033343536373456[nfl],-1)&gt;=AH822),--(IFERROR(Flights_2026_09_3033343536373456[nfl],-1)&lt;=IF(AH822=450,450,AH822+9)))</f>
        <v>0</v>
      </c>
    </row>
    <row r="823" spans="32:35" x14ac:dyDescent="0.2">
      <c r="AF823" s="2">
        <v>0.83333333333333337</v>
      </c>
      <c r="AG823" t="s">
        <v>744</v>
      </c>
      <c r="AH823" s="17">
        <v>350</v>
      </c>
      <c r="AI823" s="17" cm="1">
        <f t="array" ref="AI823">SUMPRODUCT(--(IFERROR(HOUR(Flights_2026_09_3033343536373456[entry_hour]),-1)=HOUR(AF823)),--(IFERROR(Flights_2026_09_3033343536373456[entry_sector],"")=AG823),--(IFERROR(Flights_2026_09_3033343536373456[nfl],-1)&gt;=AH823),--(IFERROR(Flights_2026_09_3033343536373456[nfl],-1)&lt;=IF(AH823=450,450,AH823+9)))</f>
        <v>0</v>
      </c>
    </row>
    <row r="824" spans="32:35" x14ac:dyDescent="0.2">
      <c r="AF824" s="2">
        <v>0.83333333333333337</v>
      </c>
      <c r="AG824" t="s">
        <v>744</v>
      </c>
      <c r="AH824" s="17">
        <v>360</v>
      </c>
      <c r="AI824" s="17" cm="1">
        <f t="array" ref="AI824">SUMPRODUCT(--(IFERROR(HOUR(Flights_2026_09_3033343536373456[entry_hour]),-1)=HOUR(AF824)),--(IFERROR(Flights_2026_09_3033343536373456[entry_sector],"")=AG824),--(IFERROR(Flights_2026_09_3033343536373456[nfl],-1)&gt;=AH824),--(IFERROR(Flights_2026_09_3033343536373456[nfl],-1)&lt;=IF(AH824=450,450,AH824+9)))</f>
        <v>0</v>
      </c>
    </row>
    <row r="825" spans="32:35" x14ac:dyDescent="0.2">
      <c r="AF825" s="2">
        <v>0.83333333333333337</v>
      </c>
      <c r="AG825" t="s">
        <v>744</v>
      </c>
      <c r="AH825" s="17">
        <v>370</v>
      </c>
      <c r="AI825" s="17" cm="1">
        <f t="array" ref="AI825">SUMPRODUCT(--(IFERROR(HOUR(Flights_2026_09_3033343536373456[entry_hour]),-1)=HOUR(AF825)),--(IFERROR(Flights_2026_09_3033343536373456[entry_sector],"")=AG825),--(IFERROR(Flights_2026_09_3033343536373456[nfl],-1)&gt;=AH825),--(IFERROR(Flights_2026_09_3033343536373456[nfl],-1)&lt;=IF(AH825=450,450,AH825+9)))</f>
        <v>0</v>
      </c>
    </row>
    <row r="826" spans="32:35" x14ac:dyDescent="0.2">
      <c r="AF826" s="2">
        <v>0.83333333333333337</v>
      </c>
      <c r="AG826" t="s">
        <v>744</v>
      </c>
      <c r="AH826" s="17">
        <v>380</v>
      </c>
      <c r="AI826" s="17" cm="1">
        <f t="array" ref="AI826">SUMPRODUCT(--(IFERROR(HOUR(Flights_2026_09_3033343536373456[entry_hour]),-1)=HOUR(AF826)),--(IFERROR(Flights_2026_09_3033343536373456[entry_sector],"")=AG826),--(IFERROR(Flights_2026_09_3033343536373456[nfl],-1)&gt;=AH826),--(IFERROR(Flights_2026_09_3033343536373456[nfl],-1)&lt;=IF(AH826=450,450,AH826+9)))</f>
        <v>0</v>
      </c>
    </row>
    <row r="827" spans="32:35" x14ac:dyDescent="0.2">
      <c r="AF827" s="2">
        <v>0.83333333333333337</v>
      </c>
      <c r="AG827" t="s">
        <v>744</v>
      </c>
      <c r="AH827" s="17">
        <v>390</v>
      </c>
      <c r="AI827" s="17" cm="1">
        <f t="array" ref="AI827">SUMPRODUCT(--(IFERROR(HOUR(Flights_2026_09_3033343536373456[entry_hour]),-1)=HOUR(AF827)),--(IFERROR(Flights_2026_09_3033343536373456[entry_sector],"")=AG827),--(IFERROR(Flights_2026_09_3033343536373456[nfl],-1)&gt;=AH827),--(IFERROR(Flights_2026_09_3033343536373456[nfl],-1)&lt;=IF(AH827=450,450,AH827+9)))</f>
        <v>0</v>
      </c>
    </row>
    <row r="828" spans="32:35" x14ac:dyDescent="0.2">
      <c r="AF828" s="2">
        <v>0.83333333333333337</v>
      </c>
      <c r="AG828" t="s">
        <v>744</v>
      </c>
      <c r="AH828" s="17">
        <v>400</v>
      </c>
      <c r="AI828" s="17" cm="1">
        <f t="array" ref="AI828">SUMPRODUCT(--(IFERROR(HOUR(Flights_2026_09_3033343536373456[entry_hour]),-1)=HOUR(AF828)),--(IFERROR(Flights_2026_09_3033343536373456[entry_sector],"")=AG828),--(IFERROR(Flights_2026_09_3033343536373456[nfl],-1)&gt;=AH828),--(IFERROR(Flights_2026_09_3033343536373456[nfl],-1)&lt;=IF(AH828=450,450,AH828+9)))</f>
        <v>0</v>
      </c>
    </row>
    <row r="829" spans="32:35" x14ac:dyDescent="0.2">
      <c r="AF829" s="2">
        <v>0.83333333333333337</v>
      </c>
      <c r="AG829" t="s">
        <v>744</v>
      </c>
      <c r="AH829" s="17">
        <v>410</v>
      </c>
      <c r="AI829" s="17" cm="1">
        <f t="array" ref="AI829">SUMPRODUCT(--(IFERROR(HOUR(Flights_2026_09_3033343536373456[entry_hour]),-1)=HOUR(AF829)),--(IFERROR(Flights_2026_09_3033343536373456[entry_sector],"")=AG829),--(IFERROR(Flights_2026_09_3033343536373456[nfl],-1)&gt;=AH829),--(IFERROR(Flights_2026_09_3033343536373456[nfl],-1)&lt;=IF(AH829=450,450,AH829+9)))</f>
        <v>0</v>
      </c>
    </row>
    <row r="830" spans="32:35" x14ac:dyDescent="0.2">
      <c r="AF830" s="2">
        <v>0.83333333333333337</v>
      </c>
      <c r="AG830" t="s">
        <v>744</v>
      </c>
      <c r="AH830" s="17">
        <v>420</v>
      </c>
      <c r="AI830" s="17" cm="1">
        <f t="array" ref="AI830">SUMPRODUCT(--(IFERROR(HOUR(Flights_2026_09_3033343536373456[entry_hour]),-1)=HOUR(AF830)),--(IFERROR(Flights_2026_09_3033343536373456[entry_sector],"")=AG830),--(IFERROR(Flights_2026_09_3033343536373456[nfl],-1)&gt;=AH830),--(IFERROR(Flights_2026_09_3033343536373456[nfl],-1)&lt;=IF(AH830=450,450,AH830+9)))</f>
        <v>0</v>
      </c>
    </row>
    <row r="831" spans="32:35" x14ac:dyDescent="0.2">
      <c r="AF831" s="2">
        <v>0.83333333333333337</v>
      </c>
      <c r="AG831" t="s">
        <v>744</v>
      </c>
      <c r="AH831" s="17">
        <v>430</v>
      </c>
      <c r="AI831" s="17" cm="1">
        <f t="array" ref="AI831">SUMPRODUCT(--(IFERROR(HOUR(Flights_2026_09_3033343536373456[entry_hour]),-1)=HOUR(AF831)),--(IFERROR(Flights_2026_09_3033343536373456[entry_sector],"")=AG831),--(IFERROR(Flights_2026_09_3033343536373456[nfl],-1)&gt;=AH831),--(IFERROR(Flights_2026_09_3033343536373456[nfl],-1)&lt;=IF(AH831=450,450,AH831+9)))</f>
        <v>0</v>
      </c>
    </row>
    <row r="832" spans="32:35" x14ac:dyDescent="0.2">
      <c r="AF832" s="2">
        <v>0.83333333333333337</v>
      </c>
      <c r="AG832" t="s">
        <v>744</v>
      </c>
      <c r="AH832" s="17">
        <v>440</v>
      </c>
      <c r="AI832" s="17" cm="1">
        <f t="array" ref="AI832">SUMPRODUCT(--(IFERROR(HOUR(Flights_2026_09_3033343536373456[entry_hour]),-1)=HOUR(AF832)),--(IFERROR(Flights_2026_09_3033343536373456[entry_sector],"")=AG832),--(IFERROR(Flights_2026_09_3033343536373456[nfl],-1)&gt;=AH832),--(IFERROR(Flights_2026_09_3033343536373456[nfl],-1)&lt;=IF(AH832=450,450,AH832+9)))</f>
        <v>0</v>
      </c>
    </row>
    <row r="833" spans="32:35" x14ac:dyDescent="0.2">
      <c r="AF833" s="2">
        <v>0.83333333333333337</v>
      </c>
      <c r="AG833" t="s">
        <v>744</v>
      </c>
      <c r="AH833" s="17">
        <v>450</v>
      </c>
      <c r="AI833" s="17" cm="1">
        <f t="array" ref="AI833">SUMPRODUCT(--(IFERROR(HOUR(Flights_2026_09_3033343536373456[entry_hour]),-1)=HOUR(AF833)),--(IFERROR(Flights_2026_09_3033343536373456[entry_sector],"")=AG833),--(IFERROR(Flights_2026_09_3033343536373456[nfl],-1)&gt;=AH833),--(IFERROR(Flights_2026_09_3033343536373456[nfl],-1)&lt;=IF(AH833=450,450,AH833+9)))</f>
        <v>0</v>
      </c>
    </row>
    <row r="834" spans="32:35" x14ac:dyDescent="0.2">
      <c r="AF834" s="2">
        <v>0.83333333333333337</v>
      </c>
      <c r="AG834" t="s">
        <v>745</v>
      </c>
      <c r="AH834" s="17">
        <v>200</v>
      </c>
      <c r="AI834" s="17" cm="1">
        <f t="array" ref="AI834">SUMPRODUCT(--(IFERROR(HOUR(Flights_2026_09_3033343536373456[entry_hour]),-1)=HOUR(AF834)),--(IFERROR(Flights_2026_09_3033343536373456[entry_sector],"")=AG834),--(IFERROR(Flights_2026_09_3033343536373456[nfl],-1)&gt;=AH834),--(IFERROR(Flights_2026_09_3033343536373456[nfl],-1)&lt;=IF(AH834=450,450,AH834+9)))</f>
        <v>0</v>
      </c>
    </row>
    <row r="835" spans="32:35" x14ac:dyDescent="0.2">
      <c r="AF835" s="2">
        <v>0.83333333333333337</v>
      </c>
      <c r="AG835" t="s">
        <v>745</v>
      </c>
      <c r="AH835" s="17">
        <v>210</v>
      </c>
      <c r="AI835" s="17" cm="1">
        <f t="array" ref="AI835">SUMPRODUCT(--(IFERROR(HOUR(Flights_2026_09_3033343536373456[entry_hour]),-1)=HOUR(AF835)),--(IFERROR(Flights_2026_09_3033343536373456[entry_sector],"")=AG835),--(IFERROR(Flights_2026_09_3033343536373456[nfl],-1)&gt;=AH835),--(IFERROR(Flights_2026_09_3033343536373456[nfl],-1)&lt;=IF(AH835=450,450,AH835+9)))</f>
        <v>0</v>
      </c>
    </row>
    <row r="836" spans="32:35" x14ac:dyDescent="0.2">
      <c r="AF836" s="2">
        <v>0.83333333333333337</v>
      </c>
      <c r="AG836" t="s">
        <v>745</v>
      </c>
      <c r="AH836" s="17">
        <v>220</v>
      </c>
      <c r="AI836" s="17" cm="1">
        <f t="array" ref="AI836">SUMPRODUCT(--(IFERROR(HOUR(Flights_2026_09_3033343536373456[entry_hour]),-1)=HOUR(AF836)),--(IFERROR(Flights_2026_09_3033343536373456[entry_sector],"")=AG836),--(IFERROR(Flights_2026_09_3033343536373456[nfl],-1)&gt;=AH836),--(IFERROR(Flights_2026_09_3033343536373456[nfl],-1)&lt;=IF(AH836=450,450,AH836+9)))</f>
        <v>0</v>
      </c>
    </row>
    <row r="837" spans="32:35" x14ac:dyDescent="0.2">
      <c r="AF837" s="2">
        <v>0.83333333333333337</v>
      </c>
      <c r="AG837" t="s">
        <v>745</v>
      </c>
      <c r="AH837" s="17">
        <v>230</v>
      </c>
      <c r="AI837" s="17" cm="1">
        <f t="array" ref="AI837">SUMPRODUCT(--(IFERROR(HOUR(Flights_2026_09_3033343536373456[entry_hour]),-1)=HOUR(AF837)),--(IFERROR(Flights_2026_09_3033343536373456[entry_sector],"")=AG837),--(IFERROR(Flights_2026_09_3033343536373456[nfl],-1)&gt;=AH837),--(IFERROR(Flights_2026_09_3033343536373456[nfl],-1)&lt;=IF(AH837=450,450,AH837+9)))</f>
        <v>0</v>
      </c>
    </row>
    <row r="838" spans="32:35" x14ac:dyDescent="0.2">
      <c r="AF838" s="2">
        <v>0.83333333333333337</v>
      </c>
      <c r="AG838" t="s">
        <v>745</v>
      </c>
      <c r="AH838" s="17">
        <v>240</v>
      </c>
      <c r="AI838" s="17" cm="1">
        <f t="array" ref="AI838">SUMPRODUCT(--(IFERROR(HOUR(Flights_2026_09_3033343536373456[entry_hour]),-1)=HOUR(AF838)),--(IFERROR(Flights_2026_09_3033343536373456[entry_sector],"")=AG838),--(IFERROR(Flights_2026_09_3033343536373456[nfl],-1)&gt;=AH838),--(IFERROR(Flights_2026_09_3033343536373456[nfl],-1)&lt;=IF(AH838=450,450,AH838+9)))</f>
        <v>0</v>
      </c>
    </row>
    <row r="839" spans="32:35" x14ac:dyDescent="0.2">
      <c r="AF839" s="2">
        <v>0.83333333333333337</v>
      </c>
      <c r="AG839" t="s">
        <v>745</v>
      </c>
      <c r="AH839" s="17">
        <v>250</v>
      </c>
      <c r="AI839" s="17" cm="1">
        <f t="array" ref="AI839">SUMPRODUCT(--(IFERROR(HOUR(Flights_2026_09_3033343536373456[entry_hour]),-1)=HOUR(AF839)),--(IFERROR(Flights_2026_09_3033343536373456[entry_sector],"")=AG839),--(IFERROR(Flights_2026_09_3033343536373456[nfl],-1)&gt;=AH839),--(IFERROR(Flights_2026_09_3033343536373456[nfl],-1)&lt;=IF(AH839=450,450,AH839+9)))</f>
        <v>1</v>
      </c>
    </row>
    <row r="840" spans="32:35" x14ac:dyDescent="0.2">
      <c r="AF840" s="2">
        <v>0.83333333333333337</v>
      </c>
      <c r="AG840" t="s">
        <v>745</v>
      </c>
      <c r="AH840" s="17">
        <v>260</v>
      </c>
      <c r="AI840" s="17" cm="1">
        <f t="array" ref="AI840">SUMPRODUCT(--(IFERROR(HOUR(Flights_2026_09_3033343536373456[entry_hour]),-1)=HOUR(AF840)),--(IFERROR(Flights_2026_09_3033343536373456[entry_sector],"")=AG840),--(IFERROR(Flights_2026_09_3033343536373456[nfl],-1)&gt;=AH840),--(IFERROR(Flights_2026_09_3033343536373456[nfl],-1)&lt;=IF(AH840=450,450,AH840+9)))</f>
        <v>0</v>
      </c>
    </row>
    <row r="841" spans="32:35" x14ac:dyDescent="0.2">
      <c r="AF841" s="2">
        <v>0.83333333333333337</v>
      </c>
      <c r="AG841" t="s">
        <v>745</v>
      </c>
      <c r="AH841" s="17">
        <v>270</v>
      </c>
      <c r="AI841" s="17" cm="1">
        <f t="array" ref="AI841">SUMPRODUCT(--(IFERROR(HOUR(Flights_2026_09_3033343536373456[entry_hour]),-1)=HOUR(AF841)),--(IFERROR(Flights_2026_09_3033343536373456[entry_sector],"")=AG841),--(IFERROR(Flights_2026_09_3033343536373456[nfl],-1)&gt;=AH841),--(IFERROR(Flights_2026_09_3033343536373456[nfl],-1)&lt;=IF(AH841=450,450,AH841+9)))</f>
        <v>0</v>
      </c>
    </row>
    <row r="842" spans="32:35" x14ac:dyDescent="0.2">
      <c r="AF842" s="2">
        <v>0.83333333333333337</v>
      </c>
      <c r="AG842" t="s">
        <v>745</v>
      </c>
      <c r="AH842" s="17">
        <v>280</v>
      </c>
      <c r="AI842" s="17" cm="1">
        <f t="array" ref="AI842">SUMPRODUCT(--(IFERROR(HOUR(Flights_2026_09_3033343536373456[entry_hour]),-1)=HOUR(AF842)),--(IFERROR(Flights_2026_09_3033343536373456[entry_sector],"")=AG842),--(IFERROR(Flights_2026_09_3033343536373456[nfl],-1)&gt;=AH842),--(IFERROR(Flights_2026_09_3033343536373456[nfl],-1)&lt;=IF(AH842=450,450,AH842+9)))</f>
        <v>0</v>
      </c>
    </row>
    <row r="843" spans="32:35" x14ac:dyDescent="0.2">
      <c r="AF843" s="2">
        <v>0.83333333333333337</v>
      </c>
      <c r="AG843" t="s">
        <v>745</v>
      </c>
      <c r="AH843" s="17">
        <v>290</v>
      </c>
      <c r="AI843" s="17" cm="1">
        <f t="array" ref="AI843">SUMPRODUCT(--(IFERROR(HOUR(Flights_2026_09_3033343536373456[entry_hour]),-1)=HOUR(AF843)),--(IFERROR(Flights_2026_09_3033343536373456[entry_sector],"")=AG843),--(IFERROR(Flights_2026_09_3033343536373456[nfl],-1)&gt;=AH843),--(IFERROR(Flights_2026_09_3033343536373456[nfl],-1)&lt;=IF(AH843=450,450,AH843+9)))</f>
        <v>0</v>
      </c>
    </row>
    <row r="844" spans="32:35" x14ac:dyDescent="0.2">
      <c r="AF844" s="2">
        <v>0.83333333333333337</v>
      </c>
      <c r="AG844" t="s">
        <v>745</v>
      </c>
      <c r="AH844" s="17">
        <v>300</v>
      </c>
      <c r="AI844" s="17" cm="1">
        <f t="array" ref="AI844">SUMPRODUCT(--(IFERROR(HOUR(Flights_2026_09_3033343536373456[entry_hour]),-1)=HOUR(AF844)),--(IFERROR(Flights_2026_09_3033343536373456[entry_sector],"")=AG844),--(IFERROR(Flights_2026_09_3033343536373456[nfl],-1)&gt;=AH844),--(IFERROR(Flights_2026_09_3033343536373456[nfl],-1)&lt;=IF(AH844=450,450,AH844+9)))</f>
        <v>0</v>
      </c>
    </row>
    <row r="845" spans="32:35" x14ac:dyDescent="0.2">
      <c r="AF845" s="2">
        <v>0.83333333333333337</v>
      </c>
      <c r="AG845" t="s">
        <v>745</v>
      </c>
      <c r="AH845" s="17">
        <v>310</v>
      </c>
      <c r="AI845" s="17" cm="1">
        <f t="array" ref="AI845">SUMPRODUCT(--(IFERROR(HOUR(Flights_2026_09_3033343536373456[entry_hour]),-1)=HOUR(AF845)),--(IFERROR(Flights_2026_09_3033343536373456[entry_sector],"")=AG845),--(IFERROR(Flights_2026_09_3033343536373456[nfl],-1)&gt;=AH845),--(IFERROR(Flights_2026_09_3033343536373456[nfl],-1)&lt;=IF(AH845=450,450,AH845+9)))</f>
        <v>0</v>
      </c>
    </row>
    <row r="846" spans="32:35" x14ac:dyDescent="0.2">
      <c r="AF846" s="2">
        <v>0.83333333333333337</v>
      </c>
      <c r="AG846" t="s">
        <v>745</v>
      </c>
      <c r="AH846" s="17">
        <v>320</v>
      </c>
      <c r="AI846" s="17" cm="1">
        <f t="array" ref="AI846">SUMPRODUCT(--(IFERROR(HOUR(Flights_2026_09_3033343536373456[entry_hour]),-1)=HOUR(AF846)),--(IFERROR(Flights_2026_09_3033343536373456[entry_sector],"")=AG846),--(IFERROR(Flights_2026_09_3033343536373456[nfl],-1)&gt;=AH846),--(IFERROR(Flights_2026_09_3033343536373456[nfl],-1)&lt;=IF(AH846=450,450,AH846+9)))</f>
        <v>0</v>
      </c>
    </row>
    <row r="847" spans="32:35" x14ac:dyDescent="0.2">
      <c r="AF847" s="2">
        <v>0.83333333333333337</v>
      </c>
      <c r="AG847" t="s">
        <v>745</v>
      </c>
      <c r="AH847" s="17">
        <v>330</v>
      </c>
      <c r="AI847" s="17" cm="1">
        <f t="array" ref="AI847">SUMPRODUCT(--(IFERROR(HOUR(Flights_2026_09_3033343536373456[entry_hour]),-1)=HOUR(AF847)),--(IFERROR(Flights_2026_09_3033343536373456[entry_sector],"")=AG847),--(IFERROR(Flights_2026_09_3033343536373456[nfl],-1)&gt;=AH847),--(IFERROR(Flights_2026_09_3033343536373456[nfl],-1)&lt;=IF(AH847=450,450,AH847+9)))</f>
        <v>0</v>
      </c>
    </row>
    <row r="848" spans="32:35" x14ac:dyDescent="0.2">
      <c r="AF848" s="2">
        <v>0.83333333333333337</v>
      </c>
      <c r="AG848" t="s">
        <v>745</v>
      </c>
      <c r="AH848" s="17">
        <v>340</v>
      </c>
      <c r="AI848" s="17" cm="1">
        <f t="array" ref="AI848">SUMPRODUCT(--(IFERROR(HOUR(Flights_2026_09_3033343536373456[entry_hour]),-1)=HOUR(AF848)),--(IFERROR(Flights_2026_09_3033343536373456[entry_sector],"")=AG848),--(IFERROR(Flights_2026_09_3033343536373456[nfl],-1)&gt;=AH848),--(IFERROR(Flights_2026_09_3033343536373456[nfl],-1)&lt;=IF(AH848=450,450,AH848+9)))</f>
        <v>0</v>
      </c>
    </row>
    <row r="849" spans="32:35" x14ac:dyDescent="0.2">
      <c r="AF849" s="2">
        <v>0.83333333333333337</v>
      </c>
      <c r="AG849" t="s">
        <v>745</v>
      </c>
      <c r="AH849" s="17">
        <v>350</v>
      </c>
      <c r="AI849" s="17" cm="1">
        <f t="array" ref="AI849">SUMPRODUCT(--(IFERROR(HOUR(Flights_2026_09_3033343536373456[entry_hour]),-1)=HOUR(AF849)),--(IFERROR(Flights_2026_09_3033343536373456[entry_sector],"")=AG849),--(IFERROR(Flights_2026_09_3033343536373456[nfl],-1)&gt;=AH849),--(IFERROR(Flights_2026_09_3033343536373456[nfl],-1)&lt;=IF(AH849=450,450,AH849+9)))</f>
        <v>0</v>
      </c>
    </row>
    <row r="850" spans="32:35" x14ac:dyDescent="0.2">
      <c r="AF850" s="2">
        <v>0.83333333333333337</v>
      </c>
      <c r="AG850" t="s">
        <v>745</v>
      </c>
      <c r="AH850" s="17">
        <v>360</v>
      </c>
      <c r="AI850" s="17" cm="1">
        <f t="array" ref="AI850">SUMPRODUCT(--(IFERROR(HOUR(Flights_2026_09_3033343536373456[entry_hour]),-1)=HOUR(AF850)),--(IFERROR(Flights_2026_09_3033343536373456[entry_sector],"")=AG850),--(IFERROR(Flights_2026_09_3033343536373456[nfl],-1)&gt;=AH850),--(IFERROR(Flights_2026_09_3033343536373456[nfl],-1)&lt;=IF(AH850=450,450,AH850+9)))</f>
        <v>0</v>
      </c>
    </row>
    <row r="851" spans="32:35" x14ac:dyDescent="0.2">
      <c r="AF851" s="2">
        <v>0.83333333333333337</v>
      </c>
      <c r="AG851" t="s">
        <v>745</v>
      </c>
      <c r="AH851" s="17">
        <v>370</v>
      </c>
      <c r="AI851" s="17" cm="1">
        <f t="array" ref="AI851">SUMPRODUCT(--(IFERROR(HOUR(Flights_2026_09_3033343536373456[entry_hour]),-1)=HOUR(AF851)),--(IFERROR(Flights_2026_09_3033343536373456[entry_sector],"")=AG851),--(IFERROR(Flights_2026_09_3033343536373456[nfl],-1)&gt;=AH851),--(IFERROR(Flights_2026_09_3033343536373456[nfl],-1)&lt;=IF(AH851=450,450,AH851+9)))</f>
        <v>2</v>
      </c>
    </row>
    <row r="852" spans="32:35" x14ac:dyDescent="0.2">
      <c r="AF852" s="2">
        <v>0.83333333333333337</v>
      </c>
      <c r="AG852" t="s">
        <v>745</v>
      </c>
      <c r="AH852" s="17">
        <v>380</v>
      </c>
      <c r="AI852" s="17" cm="1">
        <f t="array" ref="AI852">SUMPRODUCT(--(IFERROR(HOUR(Flights_2026_09_3033343536373456[entry_hour]),-1)=HOUR(AF852)),--(IFERROR(Flights_2026_09_3033343536373456[entry_sector],"")=AG852),--(IFERROR(Flights_2026_09_3033343536373456[nfl],-1)&gt;=AH852),--(IFERROR(Flights_2026_09_3033343536373456[nfl],-1)&lt;=IF(AH852=450,450,AH852+9)))</f>
        <v>1</v>
      </c>
    </row>
    <row r="853" spans="32:35" x14ac:dyDescent="0.2">
      <c r="AF853" s="2">
        <v>0.83333333333333337</v>
      </c>
      <c r="AG853" t="s">
        <v>745</v>
      </c>
      <c r="AH853" s="17">
        <v>390</v>
      </c>
      <c r="AI853" s="17" cm="1">
        <f t="array" ref="AI853">SUMPRODUCT(--(IFERROR(HOUR(Flights_2026_09_3033343536373456[entry_hour]),-1)=HOUR(AF853)),--(IFERROR(Flights_2026_09_3033343536373456[entry_sector],"")=AG853),--(IFERROR(Flights_2026_09_3033343536373456[nfl],-1)&gt;=AH853),--(IFERROR(Flights_2026_09_3033343536373456[nfl],-1)&lt;=IF(AH853=450,450,AH853+9)))</f>
        <v>1</v>
      </c>
    </row>
    <row r="854" spans="32:35" x14ac:dyDescent="0.2">
      <c r="AF854" s="2">
        <v>0.83333333333333337</v>
      </c>
      <c r="AG854" t="s">
        <v>745</v>
      </c>
      <c r="AH854" s="17">
        <v>400</v>
      </c>
      <c r="AI854" s="17" cm="1">
        <f t="array" ref="AI854">SUMPRODUCT(--(IFERROR(HOUR(Flights_2026_09_3033343536373456[entry_hour]),-1)=HOUR(AF854)),--(IFERROR(Flights_2026_09_3033343536373456[entry_sector],"")=AG854),--(IFERROR(Flights_2026_09_3033343536373456[nfl],-1)&gt;=AH854),--(IFERROR(Flights_2026_09_3033343536373456[nfl],-1)&lt;=IF(AH854=450,450,AH854+9)))</f>
        <v>0</v>
      </c>
    </row>
    <row r="855" spans="32:35" x14ac:dyDescent="0.2">
      <c r="AF855" s="2">
        <v>0.83333333333333337</v>
      </c>
      <c r="AG855" t="s">
        <v>745</v>
      </c>
      <c r="AH855" s="17">
        <v>410</v>
      </c>
      <c r="AI855" s="17" cm="1">
        <f t="array" ref="AI855">SUMPRODUCT(--(IFERROR(HOUR(Flights_2026_09_3033343536373456[entry_hour]),-1)=HOUR(AF855)),--(IFERROR(Flights_2026_09_3033343536373456[entry_sector],"")=AG855),--(IFERROR(Flights_2026_09_3033343536373456[nfl],-1)&gt;=AH855),--(IFERROR(Flights_2026_09_3033343536373456[nfl],-1)&lt;=IF(AH855=450,450,AH855+9)))</f>
        <v>0</v>
      </c>
    </row>
    <row r="856" spans="32:35" x14ac:dyDescent="0.2">
      <c r="AF856" s="2">
        <v>0.83333333333333337</v>
      </c>
      <c r="AG856" t="s">
        <v>745</v>
      </c>
      <c r="AH856" s="17">
        <v>420</v>
      </c>
      <c r="AI856" s="17" cm="1">
        <f t="array" ref="AI856">SUMPRODUCT(--(IFERROR(HOUR(Flights_2026_09_3033343536373456[entry_hour]),-1)=HOUR(AF856)),--(IFERROR(Flights_2026_09_3033343536373456[entry_sector],"")=AG856),--(IFERROR(Flights_2026_09_3033343536373456[nfl],-1)&gt;=AH856),--(IFERROR(Flights_2026_09_3033343536373456[nfl],-1)&lt;=IF(AH856=450,450,AH856+9)))</f>
        <v>0</v>
      </c>
    </row>
    <row r="857" spans="32:35" x14ac:dyDescent="0.2">
      <c r="AF857" s="2">
        <v>0.83333333333333337</v>
      </c>
      <c r="AG857" t="s">
        <v>745</v>
      </c>
      <c r="AH857" s="17">
        <v>430</v>
      </c>
      <c r="AI857" s="17" cm="1">
        <f t="array" ref="AI857">SUMPRODUCT(--(IFERROR(HOUR(Flights_2026_09_3033343536373456[entry_hour]),-1)=HOUR(AF857)),--(IFERROR(Flights_2026_09_3033343536373456[entry_sector],"")=AG857),--(IFERROR(Flights_2026_09_3033343536373456[nfl],-1)&gt;=AH857),--(IFERROR(Flights_2026_09_3033343536373456[nfl],-1)&lt;=IF(AH857=450,450,AH857+9)))</f>
        <v>0</v>
      </c>
    </row>
    <row r="858" spans="32:35" x14ac:dyDescent="0.2">
      <c r="AF858" s="2">
        <v>0.83333333333333337</v>
      </c>
      <c r="AG858" t="s">
        <v>745</v>
      </c>
      <c r="AH858" s="17">
        <v>440</v>
      </c>
      <c r="AI858" s="17" cm="1">
        <f t="array" ref="AI858">SUMPRODUCT(--(IFERROR(HOUR(Flights_2026_09_3033343536373456[entry_hour]),-1)=HOUR(AF858)),--(IFERROR(Flights_2026_09_3033343536373456[entry_sector],"")=AG858),--(IFERROR(Flights_2026_09_3033343536373456[nfl],-1)&gt;=AH858),--(IFERROR(Flights_2026_09_3033343536373456[nfl],-1)&lt;=IF(AH858=450,450,AH858+9)))</f>
        <v>0</v>
      </c>
    </row>
    <row r="859" spans="32:35" x14ac:dyDescent="0.2">
      <c r="AF859" s="2">
        <v>0.83333333333333337</v>
      </c>
      <c r="AG859" t="s">
        <v>745</v>
      </c>
      <c r="AH859" s="17">
        <v>450</v>
      </c>
      <c r="AI859" s="17" cm="1">
        <f t="array" ref="AI859">SUMPRODUCT(--(IFERROR(HOUR(Flights_2026_09_3033343536373456[entry_hour]),-1)=HOUR(AF859)),--(IFERROR(Flights_2026_09_3033343536373456[entry_sector],"")=AG859),--(IFERROR(Flights_2026_09_3033343536373456[nfl],-1)&gt;=AH859),--(IFERROR(Flights_2026_09_3033343536373456[nfl],-1)&lt;=IF(AH859=450,450,AH859+9)))</f>
        <v>0</v>
      </c>
    </row>
    <row r="860" spans="32:35" x14ac:dyDescent="0.2">
      <c r="AF860" s="2">
        <v>0.83333333333333337</v>
      </c>
      <c r="AG860" t="s">
        <v>840</v>
      </c>
      <c r="AH860" s="17">
        <v>200</v>
      </c>
      <c r="AI860" s="17" cm="1">
        <f t="array" ref="AI860">SUMPRODUCT(--(IFERROR(HOUR(Flights_2026_09_3033343536373456[entry_hour]),-1)=HOUR(AF860)),--(IFERROR(Flights_2026_09_3033343536373456[entry_sector],"")=AG860),--(IFERROR(Flights_2026_09_3033343536373456[nfl],-1)&gt;=AH860),--(IFERROR(Flights_2026_09_3033343536373456[nfl],-1)&lt;=IF(AH860=450,450,AH860+9)))</f>
        <v>0</v>
      </c>
    </row>
    <row r="861" spans="32:35" x14ac:dyDescent="0.2">
      <c r="AF861" s="2">
        <v>0.83333333333333337</v>
      </c>
      <c r="AG861" t="s">
        <v>840</v>
      </c>
      <c r="AH861" s="17">
        <v>210</v>
      </c>
      <c r="AI861" s="17" cm="1">
        <f t="array" ref="AI861">SUMPRODUCT(--(IFERROR(HOUR(Flights_2026_09_3033343536373456[entry_hour]),-1)=HOUR(AF861)),--(IFERROR(Flights_2026_09_3033343536373456[entry_sector],"")=AG861),--(IFERROR(Flights_2026_09_3033343536373456[nfl],-1)&gt;=AH861),--(IFERROR(Flights_2026_09_3033343536373456[nfl],-1)&lt;=IF(AH861=450,450,AH861+9)))</f>
        <v>0</v>
      </c>
    </row>
    <row r="862" spans="32:35" x14ac:dyDescent="0.2">
      <c r="AF862" s="2">
        <v>0.83333333333333337</v>
      </c>
      <c r="AG862" t="s">
        <v>840</v>
      </c>
      <c r="AH862" s="17">
        <v>220</v>
      </c>
      <c r="AI862" s="17" cm="1">
        <f t="array" ref="AI862">SUMPRODUCT(--(IFERROR(HOUR(Flights_2026_09_3033343536373456[entry_hour]),-1)=HOUR(AF862)),--(IFERROR(Flights_2026_09_3033343536373456[entry_sector],"")=AG862),--(IFERROR(Flights_2026_09_3033343536373456[nfl],-1)&gt;=AH862),--(IFERROR(Flights_2026_09_3033343536373456[nfl],-1)&lt;=IF(AH862=450,450,AH862+9)))</f>
        <v>0</v>
      </c>
    </row>
    <row r="863" spans="32:35" x14ac:dyDescent="0.2">
      <c r="AF863" s="2">
        <v>0.83333333333333337</v>
      </c>
      <c r="AG863" t="s">
        <v>840</v>
      </c>
      <c r="AH863" s="17">
        <v>230</v>
      </c>
      <c r="AI863" s="17" cm="1">
        <f t="array" ref="AI863">SUMPRODUCT(--(IFERROR(HOUR(Flights_2026_09_3033343536373456[entry_hour]),-1)=HOUR(AF863)),--(IFERROR(Flights_2026_09_3033343536373456[entry_sector],"")=AG863),--(IFERROR(Flights_2026_09_3033343536373456[nfl],-1)&gt;=AH863),--(IFERROR(Flights_2026_09_3033343536373456[nfl],-1)&lt;=IF(AH863=450,450,AH863+9)))</f>
        <v>0</v>
      </c>
    </row>
    <row r="864" spans="32:35" x14ac:dyDescent="0.2">
      <c r="AF864" s="2">
        <v>0.83333333333333337</v>
      </c>
      <c r="AG864" t="s">
        <v>840</v>
      </c>
      <c r="AH864" s="17">
        <v>240</v>
      </c>
      <c r="AI864" s="17" cm="1">
        <f t="array" ref="AI864">SUMPRODUCT(--(IFERROR(HOUR(Flights_2026_09_3033343536373456[entry_hour]),-1)=HOUR(AF864)),--(IFERROR(Flights_2026_09_3033343536373456[entry_sector],"")=AG864),--(IFERROR(Flights_2026_09_3033343536373456[nfl],-1)&gt;=AH864),--(IFERROR(Flights_2026_09_3033343536373456[nfl],-1)&lt;=IF(AH864=450,450,AH864+9)))</f>
        <v>0</v>
      </c>
    </row>
    <row r="865" spans="32:35" x14ac:dyDescent="0.2">
      <c r="AF865" s="2">
        <v>0.83333333333333337</v>
      </c>
      <c r="AG865" t="s">
        <v>840</v>
      </c>
      <c r="AH865" s="17">
        <v>250</v>
      </c>
      <c r="AI865" s="17" cm="1">
        <f t="array" ref="AI865">SUMPRODUCT(--(IFERROR(HOUR(Flights_2026_09_3033343536373456[entry_hour]),-1)=HOUR(AF865)),--(IFERROR(Flights_2026_09_3033343536373456[entry_sector],"")=AG865),--(IFERROR(Flights_2026_09_3033343536373456[nfl],-1)&gt;=AH865),--(IFERROR(Flights_2026_09_3033343536373456[nfl],-1)&lt;=IF(AH865=450,450,AH865+9)))</f>
        <v>0</v>
      </c>
    </row>
    <row r="866" spans="32:35" x14ac:dyDescent="0.2">
      <c r="AF866" s="2">
        <v>0.83333333333333337</v>
      </c>
      <c r="AG866" t="s">
        <v>840</v>
      </c>
      <c r="AH866" s="17">
        <v>260</v>
      </c>
      <c r="AI866" s="17" cm="1">
        <f t="array" ref="AI866">SUMPRODUCT(--(IFERROR(HOUR(Flights_2026_09_3033343536373456[entry_hour]),-1)=HOUR(AF866)),--(IFERROR(Flights_2026_09_3033343536373456[entry_sector],"")=AG866),--(IFERROR(Flights_2026_09_3033343536373456[nfl],-1)&gt;=AH866),--(IFERROR(Flights_2026_09_3033343536373456[nfl],-1)&lt;=IF(AH866=450,450,AH866+9)))</f>
        <v>0</v>
      </c>
    </row>
    <row r="867" spans="32:35" x14ac:dyDescent="0.2">
      <c r="AF867" s="2">
        <v>0.83333333333333337</v>
      </c>
      <c r="AG867" t="s">
        <v>840</v>
      </c>
      <c r="AH867" s="17">
        <v>270</v>
      </c>
      <c r="AI867" s="17" cm="1">
        <f t="array" ref="AI867">SUMPRODUCT(--(IFERROR(HOUR(Flights_2026_09_3033343536373456[entry_hour]),-1)=HOUR(AF867)),--(IFERROR(Flights_2026_09_3033343536373456[entry_sector],"")=AG867),--(IFERROR(Flights_2026_09_3033343536373456[nfl],-1)&gt;=AH867),--(IFERROR(Flights_2026_09_3033343536373456[nfl],-1)&lt;=IF(AH867=450,450,AH867+9)))</f>
        <v>0</v>
      </c>
    </row>
    <row r="868" spans="32:35" x14ac:dyDescent="0.2">
      <c r="AF868" s="2">
        <v>0.83333333333333337</v>
      </c>
      <c r="AG868" t="s">
        <v>840</v>
      </c>
      <c r="AH868" s="17">
        <v>280</v>
      </c>
      <c r="AI868" s="17" cm="1">
        <f t="array" ref="AI868">SUMPRODUCT(--(IFERROR(HOUR(Flights_2026_09_3033343536373456[entry_hour]),-1)=HOUR(AF868)),--(IFERROR(Flights_2026_09_3033343536373456[entry_sector],"")=AG868),--(IFERROR(Flights_2026_09_3033343536373456[nfl],-1)&gt;=AH868),--(IFERROR(Flights_2026_09_3033343536373456[nfl],-1)&lt;=IF(AH868=450,450,AH868+9)))</f>
        <v>0</v>
      </c>
    </row>
    <row r="869" spans="32:35" x14ac:dyDescent="0.2">
      <c r="AF869" s="2">
        <v>0.83333333333333337</v>
      </c>
      <c r="AG869" t="s">
        <v>840</v>
      </c>
      <c r="AH869" s="17">
        <v>290</v>
      </c>
      <c r="AI869" s="17" cm="1">
        <f t="array" ref="AI869">SUMPRODUCT(--(IFERROR(HOUR(Flights_2026_09_3033343536373456[entry_hour]),-1)=HOUR(AF869)),--(IFERROR(Flights_2026_09_3033343536373456[entry_sector],"")=AG869),--(IFERROR(Flights_2026_09_3033343536373456[nfl],-1)&gt;=AH869),--(IFERROR(Flights_2026_09_3033343536373456[nfl],-1)&lt;=IF(AH869=450,450,AH869+9)))</f>
        <v>0</v>
      </c>
    </row>
    <row r="870" spans="32:35" x14ac:dyDescent="0.2">
      <c r="AF870" s="2">
        <v>0.83333333333333337</v>
      </c>
      <c r="AG870" t="s">
        <v>840</v>
      </c>
      <c r="AH870" s="17">
        <v>300</v>
      </c>
      <c r="AI870" s="17" cm="1">
        <f t="array" ref="AI870">SUMPRODUCT(--(IFERROR(HOUR(Flights_2026_09_3033343536373456[entry_hour]),-1)=HOUR(AF870)),--(IFERROR(Flights_2026_09_3033343536373456[entry_sector],"")=AG870),--(IFERROR(Flights_2026_09_3033343536373456[nfl],-1)&gt;=AH870),--(IFERROR(Flights_2026_09_3033343536373456[nfl],-1)&lt;=IF(AH870=450,450,AH870+9)))</f>
        <v>0</v>
      </c>
    </row>
    <row r="871" spans="32:35" x14ac:dyDescent="0.2">
      <c r="AF871" s="2">
        <v>0.83333333333333337</v>
      </c>
      <c r="AG871" t="s">
        <v>840</v>
      </c>
      <c r="AH871" s="17">
        <v>310</v>
      </c>
      <c r="AI871" s="17" cm="1">
        <f t="array" ref="AI871">SUMPRODUCT(--(IFERROR(HOUR(Flights_2026_09_3033343536373456[entry_hour]),-1)=HOUR(AF871)),--(IFERROR(Flights_2026_09_3033343536373456[entry_sector],"")=AG871),--(IFERROR(Flights_2026_09_3033343536373456[nfl],-1)&gt;=AH871),--(IFERROR(Flights_2026_09_3033343536373456[nfl],-1)&lt;=IF(AH871=450,450,AH871+9)))</f>
        <v>0</v>
      </c>
    </row>
    <row r="872" spans="32:35" x14ac:dyDescent="0.2">
      <c r="AF872" s="2">
        <v>0.83333333333333337</v>
      </c>
      <c r="AG872" t="s">
        <v>840</v>
      </c>
      <c r="AH872" s="17">
        <v>320</v>
      </c>
      <c r="AI872" s="17" cm="1">
        <f t="array" ref="AI872">SUMPRODUCT(--(IFERROR(HOUR(Flights_2026_09_3033343536373456[entry_hour]),-1)=HOUR(AF872)),--(IFERROR(Flights_2026_09_3033343536373456[entry_sector],"")=AG872),--(IFERROR(Flights_2026_09_3033343536373456[nfl],-1)&gt;=AH872),--(IFERROR(Flights_2026_09_3033343536373456[nfl],-1)&lt;=IF(AH872=450,450,AH872+9)))</f>
        <v>0</v>
      </c>
    </row>
    <row r="873" spans="32:35" x14ac:dyDescent="0.2">
      <c r="AF873" s="2">
        <v>0.83333333333333337</v>
      </c>
      <c r="AG873" t="s">
        <v>840</v>
      </c>
      <c r="AH873" s="17">
        <v>330</v>
      </c>
      <c r="AI873" s="17" cm="1">
        <f t="array" ref="AI873">SUMPRODUCT(--(IFERROR(HOUR(Flights_2026_09_3033343536373456[entry_hour]),-1)=HOUR(AF873)),--(IFERROR(Flights_2026_09_3033343536373456[entry_sector],"")=AG873),--(IFERROR(Flights_2026_09_3033343536373456[nfl],-1)&gt;=AH873),--(IFERROR(Flights_2026_09_3033343536373456[nfl],-1)&lt;=IF(AH873=450,450,AH873+9)))</f>
        <v>0</v>
      </c>
    </row>
    <row r="874" spans="32:35" x14ac:dyDescent="0.2">
      <c r="AF874" s="2">
        <v>0.83333333333333337</v>
      </c>
      <c r="AG874" t="s">
        <v>840</v>
      </c>
      <c r="AH874" s="17">
        <v>340</v>
      </c>
      <c r="AI874" s="17" cm="1">
        <f t="array" ref="AI874">SUMPRODUCT(--(IFERROR(HOUR(Flights_2026_09_3033343536373456[entry_hour]),-1)=HOUR(AF874)),--(IFERROR(Flights_2026_09_3033343536373456[entry_sector],"")=AG874),--(IFERROR(Flights_2026_09_3033343536373456[nfl],-1)&gt;=AH874),--(IFERROR(Flights_2026_09_3033343536373456[nfl],-1)&lt;=IF(AH874=450,450,AH874+9)))</f>
        <v>0</v>
      </c>
    </row>
    <row r="875" spans="32:35" x14ac:dyDescent="0.2">
      <c r="AF875" s="2">
        <v>0.83333333333333337</v>
      </c>
      <c r="AG875" t="s">
        <v>840</v>
      </c>
      <c r="AH875" s="17">
        <v>350</v>
      </c>
      <c r="AI875" s="17" cm="1">
        <f t="array" ref="AI875">SUMPRODUCT(--(IFERROR(HOUR(Flights_2026_09_3033343536373456[entry_hour]),-1)=HOUR(AF875)),--(IFERROR(Flights_2026_09_3033343536373456[entry_sector],"")=AG875),--(IFERROR(Flights_2026_09_3033343536373456[nfl],-1)&gt;=AH875),--(IFERROR(Flights_2026_09_3033343536373456[nfl],-1)&lt;=IF(AH875=450,450,AH875+9)))</f>
        <v>1</v>
      </c>
    </row>
    <row r="876" spans="32:35" x14ac:dyDescent="0.2">
      <c r="AF876" s="2">
        <v>0.83333333333333337</v>
      </c>
      <c r="AG876" t="s">
        <v>840</v>
      </c>
      <c r="AH876" s="17">
        <v>360</v>
      </c>
      <c r="AI876" s="17" cm="1">
        <f t="array" ref="AI876">SUMPRODUCT(--(IFERROR(HOUR(Flights_2026_09_3033343536373456[entry_hour]),-1)=HOUR(AF876)),--(IFERROR(Flights_2026_09_3033343536373456[entry_sector],"")=AG876),--(IFERROR(Flights_2026_09_3033343536373456[nfl],-1)&gt;=AH876),--(IFERROR(Flights_2026_09_3033343536373456[nfl],-1)&lt;=IF(AH876=450,450,AH876+9)))</f>
        <v>0</v>
      </c>
    </row>
    <row r="877" spans="32:35" x14ac:dyDescent="0.2">
      <c r="AF877" s="2">
        <v>0.83333333333333337</v>
      </c>
      <c r="AG877" t="s">
        <v>840</v>
      </c>
      <c r="AH877" s="17">
        <v>370</v>
      </c>
      <c r="AI877" s="17" cm="1">
        <f t="array" ref="AI877">SUMPRODUCT(--(IFERROR(HOUR(Flights_2026_09_3033343536373456[entry_hour]),-1)=HOUR(AF877)),--(IFERROR(Flights_2026_09_3033343536373456[entry_sector],"")=AG877),--(IFERROR(Flights_2026_09_3033343536373456[nfl],-1)&gt;=AH877),--(IFERROR(Flights_2026_09_3033343536373456[nfl],-1)&lt;=IF(AH877=450,450,AH877+9)))</f>
        <v>2</v>
      </c>
    </row>
    <row r="878" spans="32:35" x14ac:dyDescent="0.2">
      <c r="AF878" s="2">
        <v>0.83333333333333337</v>
      </c>
      <c r="AG878" t="s">
        <v>840</v>
      </c>
      <c r="AH878" s="17">
        <v>380</v>
      </c>
      <c r="AI878" s="17" cm="1">
        <f t="array" ref="AI878">SUMPRODUCT(--(IFERROR(HOUR(Flights_2026_09_3033343536373456[entry_hour]),-1)=HOUR(AF878)),--(IFERROR(Flights_2026_09_3033343536373456[entry_sector],"")=AG878),--(IFERROR(Flights_2026_09_3033343536373456[nfl],-1)&gt;=AH878),--(IFERROR(Flights_2026_09_3033343536373456[nfl],-1)&lt;=IF(AH878=450,450,AH878+9)))</f>
        <v>0</v>
      </c>
    </row>
    <row r="879" spans="32:35" x14ac:dyDescent="0.2">
      <c r="AF879" s="2">
        <v>0.83333333333333337</v>
      </c>
      <c r="AG879" t="s">
        <v>840</v>
      </c>
      <c r="AH879" s="17">
        <v>390</v>
      </c>
      <c r="AI879" s="17" cm="1">
        <f t="array" ref="AI879">SUMPRODUCT(--(IFERROR(HOUR(Flights_2026_09_3033343536373456[entry_hour]),-1)=HOUR(AF879)),--(IFERROR(Flights_2026_09_3033343536373456[entry_sector],"")=AG879),--(IFERROR(Flights_2026_09_3033343536373456[nfl],-1)&gt;=AH879),--(IFERROR(Flights_2026_09_3033343536373456[nfl],-1)&lt;=IF(AH879=450,450,AH879+9)))</f>
        <v>0</v>
      </c>
    </row>
    <row r="880" spans="32:35" x14ac:dyDescent="0.2">
      <c r="AF880" s="2">
        <v>0.83333333333333337</v>
      </c>
      <c r="AG880" t="s">
        <v>840</v>
      </c>
      <c r="AH880" s="17">
        <v>400</v>
      </c>
      <c r="AI880" s="17" cm="1">
        <f t="array" ref="AI880">SUMPRODUCT(--(IFERROR(HOUR(Flights_2026_09_3033343536373456[entry_hour]),-1)=HOUR(AF880)),--(IFERROR(Flights_2026_09_3033343536373456[entry_sector],"")=AG880),--(IFERROR(Flights_2026_09_3033343536373456[nfl],-1)&gt;=AH880),--(IFERROR(Flights_2026_09_3033343536373456[nfl],-1)&lt;=IF(AH880=450,450,AH880+9)))</f>
        <v>0</v>
      </c>
    </row>
    <row r="881" spans="32:35" x14ac:dyDescent="0.2">
      <c r="AF881" s="2">
        <v>0.83333333333333337</v>
      </c>
      <c r="AG881" t="s">
        <v>840</v>
      </c>
      <c r="AH881" s="17">
        <v>410</v>
      </c>
      <c r="AI881" s="17" cm="1">
        <f t="array" ref="AI881">SUMPRODUCT(--(IFERROR(HOUR(Flights_2026_09_3033343536373456[entry_hour]),-1)=HOUR(AF881)),--(IFERROR(Flights_2026_09_3033343536373456[entry_sector],"")=AG881),--(IFERROR(Flights_2026_09_3033343536373456[nfl],-1)&gt;=AH881),--(IFERROR(Flights_2026_09_3033343536373456[nfl],-1)&lt;=IF(AH881=450,450,AH881+9)))</f>
        <v>0</v>
      </c>
    </row>
    <row r="882" spans="32:35" x14ac:dyDescent="0.2">
      <c r="AF882" s="2">
        <v>0.83333333333333337</v>
      </c>
      <c r="AG882" t="s">
        <v>840</v>
      </c>
      <c r="AH882" s="17">
        <v>420</v>
      </c>
      <c r="AI882" s="17" cm="1">
        <f t="array" ref="AI882">SUMPRODUCT(--(IFERROR(HOUR(Flights_2026_09_3033343536373456[entry_hour]),-1)=HOUR(AF882)),--(IFERROR(Flights_2026_09_3033343536373456[entry_sector],"")=AG882),--(IFERROR(Flights_2026_09_3033343536373456[nfl],-1)&gt;=AH882),--(IFERROR(Flights_2026_09_3033343536373456[nfl],-1)&lt;=IF(AH882=450,450,AH882+9)))</f>
        <v>0</v>
      </c>
    </row>
    <row r="883" spans="32:35" x14ac:dyDescent="0.2">
      <c r="AF883" s="2">
        <v>0.83333333333333337</v>
      </c>
      <c r="AG883" t="s">
        <v>840</v>
      </c>
      <c r="AH883" s="17">
        <v>430</v>
      </c>
      <c r="AI883" s="17" cm="1">
        <f t="array" ref="AI883">SUMPRODUCT(--(IFERROR(HOUR(Flights_2026_09_3033343536373456[entry_hour]),-1)=HOUR(AF883)),--(IFERROR(Flights_2026_09_3033343536373456[entry_sector],"")=AG883),--(IFERROR(Flights_2026_09_3033343536373456[nfl],-1)&gt;=AH883),--(IFERROR(Flights_2026_09_3033343536373456[nfl],-1)&lt;=IF(AH883=450,450,AH883+9)))</f>
        <v>0</v>
      </c>
    </row>
    <row r="884" spans="32:35" x14ac:dyDescent="0.2">
      <c r="AF884" s="2">
        <v>0.83333333333333337</v>
      </c>
      <c r="AG884" t="s">
        <v>840</v>
      </c>
      <c r="AH884" s="17">
        <v>440</v>
      </c>
      <c r="AI884" s="17" cm="1">
        <f t="array" ref="AI884">SUMPRODUCT(--(IFERROR(HOUR(Flights_2026_09_3033343536373456[entry_hour]),-1)=HOUR(AF884)),--(IFERROR(Flights_2026_09_3033343536373456[entry_sector],"")=AG884),--(IFERROR(Flights_2026_09_3033343536373456[nfl],-1)&gt;=AH884),--(IFERROR(Flights_2026_09_3033343536373456[nfl],-1)&lt;=IF(AH884=450,450,AH884+9)))</f>
        <v>0</v>
      </c>
    </row>
    <row r="885" spans="32:35" x14ac:dyDescent="0.2">
      <c r="AF885" s="2">
        <v>0.83333333333333337</v>
      </c>
      <c r="AG885" t="s">
        <v>840</v>
      </c>
      <c r="AH885" s="17">
        <v>450</v>
      </c>
      <c r="AI885" s="17" cm="1">
        <f t="array" ref="AI885">SUMPRODUCT(--(IFERROR(HOUR(Flights_2026_09_3033343536373456[entry_hour]),-1)=HOUR(AF885)),--(IFERROR(Flights_2026_09_3033343536373456[entry_sector],"")=AG885),--(IFERROR(Flights_2026_09_3033343536373456[nfl],-1)&gt;=AH885),--(IFERROR(Flights_2026_09_3033343536373456[nfl],-1)&lt;=IF(AH885=450,450,AH885+9)))</f>
        <v>0</v>
      </c>
    </row>
    <row r="886" spans="32:35" x14ac:dyDescent="0.2">
      <c r="AF886" s="2">
        <v>0.83333333333333337</v>
      </c>
      <c r="AG886" t="s">
        <v>747</v>
      </c>
      <c r="AH886" s="17">
        <v>200</v>
      </c>
      <c r="AI886" s="17" cm="1">
        <f t="array" ref="AI886">SUMPRODUCT(--(IFERROR(HOUR(Flights_2026_09_3033343536373456[entry_hour]),-1)=HOUR(AF886)),--(IFERROR(Flights_2026_09_3033343536373456[entry_sector],"")=AG886),--(IFERROR(Flights_2026_09_3033343536373456[nfl],-1)&gt;=AH886),--(IFERROR(Flights_2026_09_3033343536373456[nfl],-1)&lt;=IF(AH886=450,450,AH886+9)))</f>
        <v>0</v>
      </c>
    </row>
    <row r="887" spans="32:35" x14ac:dyDescent="0.2">
      <c r="AF887" s="2">
        <v>0.83333333333333337</v>
      </c>
      <c r="AG887" t="s">
        <v>747</v>
      </c>
      <c r="AH887" s="17">
        <v>210</v>
      </c>
      <c r="AI887" s="17" cm="1">
        <f t="array" ref="AI887">SUMPRODUCT(--(IFERROR(HOUR(Flights_2026_09_3033343536373456[entry_hour]),-1)=HOUR(AF887)),--(IFERROR(Flights_2026_09_3033343536373456[entry_sector],"")=AG887),--(IFERROR(Flights_2026_09_3033343536373456[nfl],-1)&gt;=AH887),--(IFERROR(Flights_2026_09_3033343536373456[nfl],-1)&lt;=IF(AH887=450,450,AH887+9)))</f>
        <v>0</v>
      </c>
    </row>
    <row r="888" spans="32:35" x14ac:dyDescent="0.2">
      <c r="AF888" s="2">
        <v>0.83333333333333337</v>
      </c>
      <c r="AG888" t="s">
        <v>747</v>
      </c>
      <c r="AH888" s="17">
        <v>220</v>
      </c>
      <c r="AI888" s="17" cm="1">
        <f t="array" ref="AI888">SUMPRODUCT(--(IFERROR(HOUR(Flights_2026_09_3033343536373456[entry_hour]),-1)=HOUR(AF888)),--(IFERROR(Flights_2026_09_3033343536373456[entry_sector],"")=AG888),--(IFERROR(Flights_2026_09_3033343536373456[nfl],-1)&gt;=AH888),--(IFERROR(Flights_2026_09_3033343536373456[nfl],-1)&lt;=IF(AH888=450,450,AH888+9)))</f>
        <v>0</v>
      </c>
    </row>
    <row r="889" spans="32:35" x14ac:dyDescent="0.2">
      <c r="AF889" s="2">
        <v>0.83333333333333337</v>
      </c>
      <c r="AG889" t="s">
        <v>747</v>
      </c>
      <c r="AH889" s="17">
        <v>230</v>
      </c>
      <c r="AI889" s="17" cm="1">
        <f t="array" ref="AI889">SUMPRODUCT(--(IFERROR(HOUR(Flights_2026_09_3033343536373456[entry_hour]),-1)=HOUR(AF889)),--(IFERROR(Flights_2026_09_3033343536373456[entry_sector],"")=AG889),--(IFERROR(Flights_2026_09_3033343536373456[nfl],-1)&gt;=AH889),--(IFERROR(Flights_2026_09_3033343536373456[nfl],-1)&lt;=IF(AH889=450,450,AH889+9)))</f>
        <v>0</v>
      </c>
    </row>
    <row r="890" spans="32:35" x14ac:dyDescent="0.2">
      <c r="AF890" s="2">
        <v>0.83333333333333337</v>
      </c>
      <c r="AG890" t="s">
        <v>747</v>
      </c>
      <c r="AH890" s="17">
        <v>240</v>
      </c>
      <c r="AI890" s="17" cm="1">
        <f t="array" ref="AI890">SUMPRODUCT(--(IFERROR(HOUR(Flights_2026_09_3033343536373456[entry_hour]),-1)=HOUR(AF890)),--(IFERROR(Flights_2026_09_3033343536373456[entry_sector],"")=AG890),--(IFERROR(Flights_2026_09_3033343536373456[nfl],-1)&gt;=AH890),--(IFERROR(Flights_2026_09_3033343536373456[nfl],-1)&lt;=IF(AH890=450,450,AH890+9)))</f>
        <v>0</v>
      </c>
    </row>
    <row r="891" spans="32:35" x14ac:dyDescent="0.2">
      <c r="AF891" s="2">
        <v>0.83333333333333337</v>
      </c>
      <c r="AG891" t="s">
        <v>747</v>
      </c>
      <c r="AH891" s="17">
        <v>250</v>
      </c>
      <c r="AI891" s="17" cm="1">
        <f t="array" ref="AI891">SUMPRODUCT(--(IFERROR(HOUR(Flights_2026_09_3033343536373456[entry_hour]),-1)=HOUR(AF891)),--(IFERROR(Flights_2026_09_3033343536373456[entry_sector],"")=AG891),--(IFERROR(Flights_2026_09_3033343536373456[nfl],-1)&gt;=AH891),--(IFERROR(Flights_2026_09_3033343536373456[nfl],-1)&lt;=IF(AH891=450,450,AH891+9)))</f>
        <v>0</v>
      </c>
    </row>
    <row r="892" spans="32:35" x14ac:dyDescent="0.2">
      <c r="AF892" s="2">
        <v>0.83333333333333337</v>
      </c>
      <c r="AG892" t="s">
        <v>747</v>
      </c>
      <c r="AH892" s="17">
        <v>260</v>
      </c>
      <c r="AI892" s="17" cm="1">
        <f t="array" ref="AI892">SUMPRODUCT(--(IFERROR(HOUR(Flights_2026_09_3033343536373456[entry_hour]),-1)=HOUR(AF892)),--(IFERROR(Flights_2026_09_3033343536373456[entry_sector],"")=AG892),--(IFERROR(Flights_2026_09_3033343536373456[nfl],-1)&gt;=AH892),--(IFERROR(Flights_2026_09_3033343536373456[nfl],-1)&lt;=IF(AH892=450,450,AH892+9)))</f>
        <v>0</v>
      </c>
    </row>
    <row r="893" spans="32:35" x14ac:dyDescent="0.2">
      <c r="AF893" s="2">
        <v>0.83333333333333337</v>
      </c>
      <c r="AG893" t="s">
        <v>747</v>
      </c>
      <c r="AH893" s="17">
        <v>270</v>
      </c>
      <c r="AI893" s="17" cm="1">
        <f t="array" ref="AI893">SUMPRODUCT(--(IFERROR(HOUR(Flights_2026_09_3033343536373456[entry_hour]),-1)=HOUR(AF893)),--(IFERROR(Flights_2026_09_3033343536373456[entry_sector],"")=AG893),--(IFERROR(Flights_2026_09_3033343536373456[nfl],-1)&gt;=AH893),--(IFERROR(Flights_2026_09_3033343536373456[nfl],-1)&lt;=IF(AH893=450,450,AH893+9)))</f>
        <v>0</v>
      </c>
    </row>
    <row r="894" spans="32:35" x14ac:dyDescent="0.2">
      <c r="AF894" s="2">
        <v>0.83333333333333337</v>
      </c>
      <c r="AG894" t="s">
        <v>747</v>
      </c>
      <c r="AH894" s="17">
        <v>280</v>
      </c>
      <c r="AI894" s="17" cm="1">
        <f t="array" ref="AI894">SUMPRODUCT(--(IFERROR(HOUR(Flights_2026_09_3033343536373456[entry_hour]),-1)=HOUR(AF894)),--(IFERROR(Flights_2026_09_3033343536373456[entry_sector],"")=AG894),--(IFERROR(Flights_2026_09_3033343536373456[nfl],-1)&gt;=AH894),--(IFERROR(Flights_2026_09_3033343536373456[nfl],-1)&lt;=IF(AH894=450,450,AH894+9)))</f>
        <v>0</v>
      </c>
    </row>
    <row r="895" spans="32:35" x14ac:dyDescent="0.2">
      <c r="AF895" s="2">
        <v>0.83333333333333337</v>
      </c>
      <c r="AG895" t="s">
        <v>747</v>
      </c>
      <c r="AH895" s="17">
        <v>290</v>
      </c>
      <c r="AI895" s="17" cm="1">
        <f t="array" ref="AI895">SUMPRODUCT(--(IFERROR(HOUR(Flights_2026_09_3033343536373456[entry_hour]),-1)=HOUR(AF895)),--(IFERROR(Flights_2026_09_3033343536373456[entry_sector],"")=AG895),--(IFERROR(Flights_2026_09_3033343536373456[nfl],-1)&gt;=AH895),--(IFERROR(Flights_2026_09_3033343536373456[nfl],-1)&lt;=IF(AH895=450,450,AH895+9)))</f>
        <v>0</v>
      </c>
    </row>
    <row r="896" spans="32:35" x14ac:dyDescent="0.2">
      <c r="AF896" s="2">
        <v>0.83333333333333337</v>
      </c>
      <c r="AG896" t="s">
        <v>747</v>
      </c>
      <c r="AH896" s="17">
        <v>300</v>
      </c>
      <c r="AI896" s="17" cm="1">
        <f t="array" ref="AI896">SUMPRODUCT(--(IFERROR(HOUR(Flights_2026_09_3033343536373456[entry_hour]),-1)=HOUR(AF896)),--(IFERROR(Flights_2026_09_3033343536373456[entry_sector],"")=AG896),--(IFERROR(Flights_2026_09_3033343536373456[nfl],-1)&gt;=AH896),--(IFERROR(Flights_2026_09_3033343536373456[nfl],-1)&lt;=IF(AH896=450,450,AH896+9)))</f>
        <v>0</v>
      </c>
    </row>
    <row r="897" spans="32:35" x14ac:dyDescent="0.2">
      <c r="AF897" s="2">
        <v>0.83333333333333337</v>
      </c>
      <c r="AG897" t="s">
        <v>747</v>
      </c>
      <c r="AH897" s="17">
        <v>310</v>
      </c>
      <c r="AI897" s="17" cm="1">
        <f t="array" ref="AI897">SUMPRODUCT(--(IFERROR(HOUR(Flights_2026_09_3033343536373456[entry_hour]),-1)=HOUR(AF897)),--(IFERROR(Flights_2026_09_3033343536373456[entry_sector],"")=AG897),--(IFERROR(Flights_2026_09_3033343536373456[nfl],-1)&gt;=AH897),--(IFERROR(Flights_2026_09_3033343536373456[nfl],-1)&lt;=IF(AH897=450,450,AH897+9)))</f>
        <v>0</v>
      </c>
    </row>
    <row r="898" spans="32:35" x14ac:dyDescent="0.2">
      <c r="AF898" s="2">
        <v>0.83333333333333337</v>
      </c>
      <c r="AG898" t="s">
        <v>747</v>
      </c>
      <c r="AH898" s="17">
        <v>320</v>
      </c>
      <c r="AI898" s="17" cm="1">
        <f t="array" ref="AI898">SUMPRODUCT(--(IFERROR(HOUR(Flights_2026_09_3033343536373456[entry_hour]),-1)=HOUR(AF898)),--(IFERROR(Flights_2026_09_3033343536373456[entry_sector],"")=AG898),--(IFERROR(Flights_2026_09_3033343536373456[nfl],-1)&gt;=AH898),--(IFERROR(Flights_2026_09_3033343536373456[nfl],-1)&lt;=IF(AH898=450,450,AH898+9)))</f>
        <v>0</v>
      </c>
    </row>
    <row r="899" spans="32:35" x14ac:dyDescent="0.2">
      <c r="AF899" s="2">
        <v>0.83333333333333337</v>
      </c>
      <c r="AG899" t="s">
        <v>747</v>
      </c>
      <c r="AH899" s="17">
        <v>330</v>
      </c>
      <c r="AI899" s="17" cm="1">
        <f t="array" ref="AI899">SUMPRODUCT(--(IFERROR(HOUR(Flights_2026_09_3033343536373456[entry_hour]),-1)=HOUR(AF899)),--(IFERROR(Flights_2026_09_3033343536373456[entry_sector],"")=AG899),--(IFERROR(Flights_2026_09_3033343536373456[nfl],-1)&gt;=AH899),--(IFERROR(Flights_2026_09_3033343536373456[nfl],-1)&lt;=IF(AH899=450,450,AH899+9)))</f>
        <v>0</v>
      </c>
    </row>
    <row r="900" spans="32:35" x14ac:dyDescent="0.2">
      <c r="AF900" s="2">
        <v>0.83333333333333337</v>
      </c>
      <c r="AG900" t="s">
        <v>747</v>
      </c>
      <c r="AH900" s="17">
        <v>340</v>
      </c>
      <c r="AI900" s="17" cm="1">
        <f t="array" ref="AI900">SUMPRODUCT(--(IFERROR(HOUR(Flights_2026_09_3033343536373456[entry_hour]),-1)=HOUR(AF900)),--(IFERROR(Flights_2026_09_3033343536373456[entry_sector],"")=AG900),--(IFERROR(Flights_2026_09_3033343536373456[nfl],-1)&gt;=AH900),--(IFERROR(Flights_2026_09_3033343536373456[nfl],-1)&lt;=IF(AH900=450,450,AH900+9)))</f>
        <v>0</v>
      </c>
    </row>
    <row r="901" spans="32:35" x14ac:dyDescent="0.2">
      <c r="AF901" s="2">
        <v>0.83333333333333337</v>
      </c>
      <c r="AG901" t="s">
        <v>747</v>
      </c>
      <c r="AH901" s="17">
        <v>350</v>
      </c>
      <c r="AI901" s="17" cm="1">
        <f t="array" ref="AI901">SUMPRODUCT(--(IFERROR(HOUR(Flights_2026_09_3033343536373456[entry_hour]),-1)=HOUR(AF901)),--(IFERROR(Flights_2026_09_3033343536373456[entry_sector],"")=AG901),--(IFERROR(Flights_2026_09_3033343536373456[nfl],-1)&gt;=AH901),--(IFERROR(Flights_2026_09_3033343536373456[nfl],-1)&lt;=IF(AH901=450,450,AH901+9)))</f>
        <v>0</v>
      </c>
    </row>
    <row r="902" spans="32:35" x14ac:dyDescent="0.2">
      <c r="AF902" s="2">
        <v>0.83333333333333337</v>
      </c>
      <c r="AG902" t="s">
        <v>747</v>
      </c>
      <c r="AH902" s="17">
        <v>360</v>
      </c>
      <c r="AI902" s="17" cm="1">
        <f t="array" ref="AI902">SUMPRODUCT(--(IFERROR(HOUR(Flights_2026_09_3033343536373456[entry_hour]),-1)=HOUR(AF902)),--(IFERROR(Flights_2026_09_3033343536373456[entry_sector],"")=AG902),--(IFERROR(Flights_2026_09_3033343536373456[nfl],-1)&gt;=AH902),--(IFERROR(Flights_2026_09_3033343536373456[nfl],-1)&lt;=IF(AH902=450,450,AH902+9)))</f>
        <v>1</v>
      </c>
    </row>
    <row r="903" spans="32:35" x14ac:dyDescent="0.2">
      <c r="AF903" s="2">
        <v>0.83333333333333337</v>
      </c>
      <c r="AG903" t="s">
        <v>747</v>
      </c>
      <c r="AH903" s="17">
        <v>370</v>
      </c>
      <c r="AI903" s="17" cm="1">
        <f t="array" ref="AI903">SUMPRODUCT(--(IFERROR(HOUR(Flights_2026_09_3033343536373456[entry_hour]),-1)=HOUR(AF903)),--(IFERROR(Flights_2026_09_3033343536373456[entry_sector],"")=AG903),--(IFERROR(Flights_2026_09_3033343536373456[nfl],-1)&gt;=AH903),--(IFERROR(Flights_2026_09_3033343536373456[nfl],-1)&lt;=IF(AH903=450,450,AH903+9)))</f>
        <v>0</v>
      </c>
    </row>
    <row r="904" spans="32:35" x14ac:dyDescent="0.2">
      <c r="AF904" s="2">
        <v>0.83333333333333337</v>
      </c>
      <c r="AG904" t="s">
        <v>747</v>
      </c>
      <c r="AH904" s="17">
        <v>380</v>
      </c>
      <c r="AI904" s="17" cm="1">
        <f t="array" ref="AI904">SUMPRODUCT(--(IFERROR(HOUR(Flights_2026_09_3033343536373456[entry_hour]),-1)=HOUR(AF904)),--(IFERROR(Flights_2026_09_3033343536373456[entry_sector],"")=AG904),--(IFERROR(Flights_2026_09_3033343536373456[nfl],-1)&gt;=AH904),--(IFERROR(Flights_2026_09_3033343536373456[nfl],-1)&lt;=IF(AH904=450,450,AH904+9)))</f>
        <v>1</v>
      </c>
    </row>
    <row r="905" spans="32:35" x14ac:dyDescent="0.2">
      <c r="AF905" s="2">
        <v>0.83333333333333337</v>
      </c>
      <c r="AG905" t="s">
        <v>747</v>
      </c>
      <c r="AH905" s="17">
        <v>390</v>
      </c>
      <c r="AI905" s="17" cm="1">
        <f t="array" ref="AI905">SUMPRODUCT(--(IFERROR(HOUR(Flights_2026_09_3033343536373456[entry_hour]),-1)=HOUR(AF905)),--(IFERROR(Flights_2026_09_3033343536373456[entry_sector],"")=AG905),--(IFERROR(Flights_2026_09_3033343536373456[nfl],-1)&gt;=AH905),--(IFERROR(Flights_2026_09_3033343536373456[nfl],-1)&lt;=IF(AH905=450,450,AH905+9)))</f>
        <v>1</v>
      </c>
    </row>
    <row r="906" spans="32:35" x14ac:dyDescent="0.2">
      <c r="AF906" s="2">
        <v>0.83333333333333337</v>
      </c>
      <c r="AG906" t="s">
        <v>747</v>
      </c>
      <c r="AH906" s="17">
        <v>400</v>
      </c>
      <c r="AI906" s="17" cm="1">
        <f t="array" ref="AI906">SUMPRODUCT(--(IFERROR(HOUR(Flights_2026_09_3033343536373456[entry_hour]),-1)=HOUR(AF906)),--(IFERROR(Flights_2026_09_3033343536373456[entry_sector],"")=AG906),--(IFERROR(Flights_2026_09_3033343536373456[nfl],-1)&gt;=AH906),--(IFERROR(Flights_2026_09_3033343536373456[nfl],-1)&lt;=IF(AH906=450,450,AH906+9)))</f>
        <v>0</v>
      </c>
    </row>
    <row r="907" spans="32:35" x14ac:dyDescent="0.2">
      <c r="AF907" s="2">
        <v>0.83333333333333337</v>
      </c>
      <c r="AG907" t="s">
        <v>747</v>
      </c>
      <c r="AH907" s="17">
        <v>410</v>
      </c>
      <c r="AI907" s="17" cm="1">
        <f t="array" ref="AI907">SUMPRODUCT(--(IFERROR(HOUR(Flights_2026_09_3033343536373456[entry_hour]),-1)=HOUR(AF907)),--(IFERROR(Flights_2026_09_3033343536373456[entry_sector],"")=AG907),--(IFERROR(Flights_2026_09_3033343536373456[nfl],-1)&gt;=AH907),--(IFERROR(Flights_2026_09_3033343536373456[nfl],-1)&lt;=IF(AH907=450,450,AH907+9)))</f>
        <v>0</v>
      </c>
    </row>
    <row r="908" spans="32:35" x14ac:dyDescent="0.2">
      <c r="AF908" s="2">
        <v>0.83333333333333337</v>
      </c>
      <c r="AG908" t="s">
        <v>747</v>
      </c>
      <c r="AH908" s="17">
        <v>420</v>
      </c>
      <c r="AI908" s="17" cm="1">
        <f t="array" ref="AI908">SUMPRODUCT(--(IFERROR(HOUR(Flights_2026_09_3033343536373456[entry_hour]),-1)=HOUR(AF908)),--(IFERROR(Flights_2026_09_3033343536373456[entry_sector],"")=AG908),--(IFERROR(Flights_2026_09_3033343536373456[nfl],-1)&gt;=AH908),--(IFERROR(Flights_2026_09_3033343536373456[nfl],-1)&lt;=IF(AH908=450,450,AH908+9)))</f>
        <v>0</v>
      </c>
    </row>
    <row r="909" spans="32:35" x14ac:dyDescent="0.2">
      <c r="AF909" s="2">
        <v>0.83333333333333337</v>
      </c>
      <c r="AG909" t="s">
        <v>747</v>
      </c>
      <c r="AH909" s="17">
        <v>430</v>
      </c>
      <c r="AI909" s="17" cm="1">
        <f t="array" ref="AI909">SUMPRODUCT(--(IFERROR(HOUR(Flights_2026_09_3033343536373456[entry_hour]),-1)=HOUR(AF909)),--(IFERROR(Flights_2026_09_3033343536373456[entry_sector],"")=AG909),--(IFERROR(Flights_2026_09_3033343536373456[nfl],-1)&gt;=AH909),--(IFERROR(Flights_2026_09_3033343536373456[nfl],-1)&lt;=IF(AH909=450,450,AH909+9)))</f>
        <v>0</v>
      </c>
    </row>
    <row r="910" spans="32:35" x14ac:dyDescent="0.2">
      <c r="AF910" s="2">
        <v>0.83333333333333337</v>
      </c>
      <c r="AG910" t="s">
        <v>747</v>
      </c>
      <c r="AH910" s="17">
        <v>440</v>
      </c>
      <c r="AI910" s="17" cm="1">
        <f t="array" ref="AI910">SUMPRODUCT(--(IFERROR(HOUR(Flights_2026_09_3033343536373456[entry_hour]),-1)=HOUR(AF910)),--(IFERROR(Flights_2026_09_3033343536373456[entry_sector],"")=AG910),--(IFERROR(Flights_2026_09_3033343536373456[nfl],-1)&gt;=AH910),--(IFERROR(Flights_2026_09_3033343536373456[nfl],-1)&lt;=IF(AH910=450,450,AH910+9)))</f>
        <v>0</v>
      </c>
    </row>
    <row r="911" spans="32:35" x14ac:dyDescent="0.2">
      <c r="AF911" s="2">
        <v>0.83333333333333337</v>
      </c>
      <c r="AG911" t="s">
        <v>747</v>
      </c>
      <c r="AH911" s="17">
        <v>450</v>
      </c>
      <c r="AI911" s="17" cm="1">
        <f t="array" ref="AI911">SUMPRODUCT(--(IFERROR(HOUR(Flights_2026_09_3033343536373456[entry_hour]),-1)=HOUR(AF911)),--(IFERROR(Flights_2026_09_3033343536373456[entry_sector],"")=AG911),--(IFERROR(Flights_2026_09_3033343536373456[nfl],-1)&gt;=AH911),--(IFERROR(Flights_2026_09_3033343536373456[nfl],-1)&lt;=IF(AH911=450,450,AH911+9)))</f>
        <v>0</v>
      </c>
    </row>
    <row r="912" spans="32:35" x14ac:dyDescent="0.2">
      <c r="AF912" s="2">
        <v>0.875</v>
      </c>
      <c r="AG912" t="s">
        <v>743</v>
      </c>
      <c r="AH912" s="17">
        <v>200</v>
      </c>
      <c r="AI912" s="17" cm="1">
        <f t="array" ref="AI912">SUMPRODUCT(--(IFERROR(HOUR(Flights_2026_09_3033343536373456[entry_hour]),-1)=HOUR(AF912)),--(IFERROR(Flights_2026_09_3033343536373456[entry_sector],"")=AG912),--(IFERROR(Flights_2026_09_3033343536373456[nfl],-1)&gt;=AH912),--(IFERROR(Flights_2026_09_3033343536373456[nfl],-1)&lt;=IF(AH912=450,450,AH912+9)))</f>
        <v>0</v>
      </c>
    </row>
    <row r="913" spans="32:35" x14ac:dyDescent="0.2">
      <c r="AF913" s="2">
        <v>0.875</v>
      </c>
      <c r="AG913" t="s">
        <v>743</v>
      </c>
      <c r="AH913" s="17">
        <v>210</v>
      </c>
      <c r="AI913" s="17" cm="1">
        <f t="array" ref="AI913">SUMPRODUCT(--(IFERROR(HOUR(Flights_2026_09_3033343536373456[entry_hour]),-1)=HOUR(AF913)),--(IFERROR(Flights_2026_09_3033343536373456[entry_sector],"")=AG913),--(IFERROR(Flights_2026_09_3033343536373456[nfl],-1)&gt;=AH913),--(IFERROR(Flights_2026_09_3033343536373456[nfl],-1)&lt;=IF(AH913=450,450,AH913+9)))</f>
        <v>0</v>
      </c>
    </row>
    <row r="914" spans="32:35" x14ac:dyDescent="0.2">
      <c r="AF914" s="2">
        <v>0.875</v>
      </c>
      <c r="AG914" t="s">
        <v>743</v>
      </c>
      <c r="AH914" s="17">
        <v>220</v>
      </c>
      <c r="AI914" s="17" cm="1">
        <f t="array" ref="AI914">SUMPRODUCT(--(IFERROR(HOUR(Flights_2026_09_3033343536373456[entry_hour]),-1)=HOUR(AF914)),--(IFERROR(Flights_2026_09_3033343536373456[entry_sector],"")=AG914),--(IFERROR(Flights_2026_09_3033343536373456[nfl],-1)&gt;=AH914),--(IFERROR(Flights_2026_09_3033343536373456[nfl],-1)&lt;=IF(AH914=450,450,AH914+9)))</f>
        <v>0</v>
      </c>
    </row>
    <row r="915" spans="32:35" x14ac:dyDescent="0.2">
      <c r="AF915" s="2">
        <v>0.875</v>
      </c>
      <c r="AG915" t="s">
        <v>743</v>
      </c>
      <c r="AH915" s="17">
        <v>230</v>
      </c>
      <c r="AI915" s="17" cm="1">
        <f t="array" ref="AI915">SUMPRODUCT(--(IFERROR(HOUR(Flights_2026_09_3033343536373456[entry_hour]),-1)=HOUR(AF915)),--(IFERROR(Flights_2026_09_3033343536373456[entry_sector],"")=AG915),--(IFERROR(Flights_2026_09_3033343536373456[nfl],-1)&gt;=AH915),--(IFERROR(Flights_2026_09_3033343536373456[nfl],-1)&lt;=IF(AH915=450,450,AH915+9)))</f>
        <v>0</v>
      </c>
    </row>
    <row r="916" spans="32:35" x14ac:dyDescent="0.2">
      <c r="AF916" s="2">
        <v>0.875</v>
      </c>
      <c r="AG916" t="s">
        <v>743</v>
      </c>
      <c r="AH916" s="17">
        <v>240</v>
      </c>
      <c r="AI916" s="17" cm="1">
        <f t="array" ref="AI916">SUMPRODUCT(--(IFERROR(HOUR(Flights_2026_09_3033343536373456[entry_hour]),-1)=HOUR(AF916)),--(IFERROR(Flights_2026_09_3033343536373456[entry_sector],"")=AG916),--(IFERROR(Flights_2026_09_3033343536373456[nfl],-1)&gt;=AH916),--(IFERROR(Flights_2026_09_3033343536373456[nfl],-1)&lt;=IF(AH916=450,450,AH916+9)))</f>
        <v>0</v>
      </c>
    </row>
    <row r="917" spans="32:35" x14ac:dyDescent="0.2">
      <c r="AF917" s="2">
        <v>0.875</v>
      </c>
      <c r="AG917" t="s">
        <v>743</v>
      </c>
      <c r="AH917" s="17">
        <v>250</v>
      </c>
      <c r="AI917" s="17" cm="1">
        <f t="array" ref="AI917">SUMPRODUCT(--(IFERROR(HOUR(Flights_2026_09_3033343536373456[entry_hour]),-1)=HOUR(AF917)),--(IFERROR(Flights_2026_09_3033343536373456[entry_sector],"")=AG917),--(IFERROR(Flights_2026_09_3033343536373456[nfl],-1)&gt;=AH917),--(IFERROR(Flights_2026_09_3033343536373456[nfl],-1)&lt;=IF(AH917=450,450,AH917+9)))</f>
        <v>0</v>
      </c>
    </row>
    <row r="918" spans="32:35" x14ac:dyDescent="0.2">
      <c r="AF918" s="2">
        <v>0.875</v>
      </c>
      <c r="AG918" t="s">
        <v>743</v>
      </c>
      <c r="AH918" s="17">
        <v>260</v>
      </c>
      <c r="AI918" s="17" cm="1">
        <f t="array" ref="AI918">SUMPRODUCT(--(IFERROR(HOUR(Flights_2026_09_3033343536373456[entry_hour]),-1)=HOUR(AF918)),--(IFERROR(Flights_2026_09_3033343536373456[entry_sector],"")=AG918),--(IFERROR(Flights_2026_09_3033343536373456[nfl],-1)&gt;=AH918),--(IFERROR(Flights_2026_09_3033343536373456[nfl],-1)&lt;=IF(AH918=450,450,AH918+9)))</f>
        <v>0</v>
      </c>
    </row>
    <row r="919" spans="32:35" x14ac:dyDescent="0.2">
      <c r="AF919" s="2">
        <v>0.875</v>
      </c>
      <c r="AG919" t="s">
        <v>743</v>
      </c>
      <c r="AH919" s="17">
        <v>270</v>
      </c>
      <c r="AI919" s="17" cm="1">
        <f t="array" ref="AI919">SUMPRODUCT(--(IFERROR(HOUR(Flights_2026_09_3033343536373456[entry_hour]),-1)=HOUR(AF919)),--(IFERROR(Flights_2026_09_3033343536373456[entry_sector],"")=AG919),--(IFERROR(Flights_2026_09_3033343536373456[nfl],-1)&gt;=AH919),--(IFERROR(Flights_2026_09_3033343536373456[nfl],-1)&lt;=IF(AH919=450,450,AH919+9)))</f>
        <v>0</v>
      </c>
    </row>
    <row r="920" spans="32:35" x14ac:dyDescent="0.2">
      <c r="AF920" s="2">
        <v>0.875</v>
      </c>
      <c r="AG920" t="s">
        <v>743</v>
      </c>
      <c r="AH920" s="17">
        <v>280</v>
      </c>
      <c r="AI920" s="17" cm="1">
        <f t="array" ref="AI920">SUMPRODUCT(--(IFERROR(HOUR(Flights_2026_09_3033343536373456[entry_hour]),-1)=HOUR(AF920)),--(IFERROR(Flights_2026_09_3033343536373456[entry_sector],"")=AG920),--(IFERROR(Flights_2026_09_3033343536373456[nfl],-1)&gt;=AH920),--(IFERROR(Flights_2026_09_3033343536373456[nfl],-1)&lt;=IF(AH920=450,450,AH920+9)))</f>
        <v>0</v>
      </c>
    </row>
    <row r="921" spans="32:35" x14ac:dyDescent="0.2">
      <c r="AF921" s="2">
        <v>0.875</v>
      </c>
      <c r="AG921" t="s">
        <v>743</v>
      </c>
      <c r="AH921" s="17">
        <v>290</v>
      </c>
      <c r="AI921" s="17" cm="1">
        <f t="array" ref="AI921">SUMPRODUCT(--(IFERROR(HOUR(Flights_2026_09_3033343536373456[entry_hour]),-1)=HOUR(AF921)),--(IFERROR(Flights_2026_09_3033343536373456[entry_sector],"")=AG921),--(IFERROR(Flights_2026_09_3033343536373456[nfl],-1)&gt;=AH921),--(IFERROR(Flights_2026_09_3033343536373456[nfl],-1)&lt;=IF(AH921=450,450,AH921+9)))</f>
        <v>0</v>
      </c>
    </row>
    <row r="922" spans="32:35" x14ac:dyDescent="0.2">
      <c r="AF922" s="2">
        <v>0.875</v>
      </c>
      <c r="AG922" t="s">
        <v>743</v>
      </c>
      <c r="AH922" s="17">
        <v>300</v>
      </c>
      <c r="AI922" s="17" cm="1">
        <f t="array" ref="AI922">SUMPRODUCT(--(IFERROR(HOUR(Flights_2026_09_3033343536373456[entry_hour]),-1)=HOUR(AF922)),--(IFERROR(Flights_2026_09_3033343536373456[entry_sector],"")=AG922),--(IFERROR(Flights_2026_09_3033343536373456[nfl],-1)&gt;=AH922),--(IFERROR(Flights_2026_09_3033343536373456[nfl],-1)&lt;=IF(AH922=450,450,AH922+9)))</f>
        <v>0</v>
      </c>
    </row>
    <row r="923" spans="32:35" x14ac:dyDescent="0.2">
      <c r="AF923" s="2">
        <v>0.875</v>
      </c>
      <c r="AG923" t="s">
        <v>743</v>
      </c>
      <c r="AH923" s="17">
        <v>310</v>
      </c>
      <c r="AI923" s="17" cm="1">
        <f t="array" ref="AI923">SUMPRODUCT(--(IFERROR(HOUR(Flights_2026_09_3033343536373456[entry_hour]),-1)=HOUR(AF923)),--(IFERROR(Flights_2026_09_3033343536373456[entry_sector],"")=AG923),--(IFERROR(Flights_2026_09_3033343536373456[nfl],-1)&gt;=AH923),--(IFERROR(Flights_2026_09_3033343536373456[nfl],-1)&lt;=IF(AH923=450,450,AH923+9)))</f>
        <v>0</v>
      </c>
    </row>
    <row r="924" spans="32:35" x14ac:dyDescent="0.2">
      <c r="AF924" s="2">
        <v>0.875</v>
      </c>
      <c r="AG924" t="s">
        <v>743</v>
      </c>
      <c r="AH924" s="17">
        <v>320</v>
      </c>
      <c r="AI924" s="17" cm="1">
        <f t="array" ref="AI924">SUMPRODUCT(--(IFERROR(HOUR(Flights_2026_09_3033343536373456[entry_hour]),-1)=HOUR(AF924)),--(IFERROR(Flights_2026_09_3033343536373456[entry_sector],"")=AG924),--(IFERROR(Flights_2026_09_3033343536373456[nfl],-1)&gt;=AH924),--(IFERROR(Flights_2026_09_3033343536373456[nfl],-1)&lt;=IF(AH924=450,450,AH924+9)))</f>
        <v>0</v>
      </c>
    </row>
    <row r="925" spans="32:35" x14ac:dyDescent="0.2">
      <c r="AF925" s="2">
        <v>0.875</v>
      </c>
      <c r="AG925" t="s">
        <v>743</v>
      </c>
      <c r="AH925" s="17">
        <v>330</v>
      </c>
      <c r="AI925" s="17" cm="1">
        <f t="array" ref="AI925">SUMPRODUCT(--(IFERROR(HOUR(Flights_2026_09_3033343536373456[entry_hour]),-1)=HOUR(AF925)),--(IFERROR(Flights_2026_09_3033343536373456[entry_sector],"")=AG925),--(IFERROR(Flights_2026_09_3033343536373456[nfl],-1)&gt;=AH925),--(IFERROR(Flights_2026_09_3033343536373456[nfl],-1)&lt;=IF(AH925=450,450,AH925+9)))</f>
        <v>0</v>
      </c>
    </row>
    <row r="926" spans="32:35" x14ac:dyDescent="0.2">
      <c r="AF926" s="2">
        <v>0.875</v>
      </c>
      <c r="AG926" t="s">
        <v>743</v>
      </c>
      <c r="AH926" s="17">
        <v>340</v>
      </c>
      <c r="AI926" s="17" cm="1">
        <f t="array" ref="AI926">SUMPRODUCT(--(IFERROR(HOUR(Flights_2026_09_3033343536373456[entry_hour]),-1)=HOUR(AF926)),--(IFERROR(Flights_2026_09_3033343536373456[entry_sector],"")=AG926),--(IFERROR(Flights_2026_09_3033343536373456[nfl],-1)&gt;=AH926),--(IFERROR(Flights_2026_09_3033343536373456[nfl],-1)&lt;=IF(AH926=450,450,AH926+9)))</f>
        <v>0</v>
      </c>
    </row>
    <row r="927" spans="32:35" x14ac:dyDescent="0.2">
      <c r="AF927" s="2">
        <v>0.875</v>
      </c>
      <c r="AG927" t="s">
        <v>743</v>
      </c>
      <c r="AH927" s="17">
        <v>350</v>
      </c>
      <c r="AI927" s="17" cm="1">
        <f t="array" ref="AI927">SUMPRODUCT(--(IFERROR(HOUR(Flights_2026_09_3033343536373456[entry_hour]),-1)=HOUR(AF927)),--(IFERROR(Flights_2026_09_3033343536373456[entry_sector],"")=AG927),--(IFERROR(Flights_2026_09_3033343536373456[nfl],-1)&gt;=AH927),--(IFERROR(Flights_2026_09_3033343536373456[nfl],-1)&lt;=IF(AH927=450,450,AH927+9)))</f>
        <v>0</v>
      </c>
    </row>
    <row r="928" spans="32:35" x14ac:dyDescent="0.2">
      <c r="AF928" s="2">
        <v>0.875</v>
      </c>
      <c r="AG928" t="s">
        <v>743</v>
      </c>
      <c r="AH928" s="17">
        <v>360</v>
      </c>
      <c r="AI928" s="17" cm="1">
        <f t="array" ref="AI928">SUMPRODUCT(--(IFERROR(HOUR(Flights_2026_09_3033343536373456[entry_hour]),-1)=HOUR(AF928)),--(IFERROR(Flights_2026_09_3033343536373456[entry_sector],"")=AG928),--(IFERROR(Flights_2026_09_3033343536373456[nfl],-1)&gt;=AH928),--(IFERROR(Flights_2026_09_3033343536373456[nfl],-1)&lt;=IF(AH928=450,450,AH928+9)))</f>
        <v>0</v>
      </c>
    </row>
    <row r="929" spans="32:35" x14ac:dyDescent="0.2">
      <c r="AF929" s="2">
        <v>0.875</v>
      </c>
      <c r="AG929" t="s">
        <v>743</v>
      </c>
      <c r="AH929" s="17">
        <v>370</v>
      </c>
      <c r="AI929" s="17" cm="1">
        <f t="array" ref="AI929">SUMPRODUCT(--(IFERROR(HOUR(Flights_2026_09_3033343536373456[entry_hour]),-1)=HOUR(AF929)),--(IFERROR(Flights_2026_09_3033343536373456[entry_sector],"")=AG929),--(IFERROR(Flights_2026_09_3033343536373456[nfl],-1)&gt;=AH929),--(IFERROR(Flights_2026_09_3033343536373456[nfl],-1)&lt;=IF(AH929=450,450,AH929+9)))</f>
        <v>0</v>
      </c>
    </row>
    <row r="930" spans="32:35" x14ac:dyDescent="0.2">
      <c r="AF930" s="2">
        <v>0.875</v>
      </c>
      <c r="AG930" t="s">
        <v>743</v>
      </c>
      <c r="AH930" s="17">
        <v>380</v>
      </c>
      <c r="AI930" s="17" cm="1">
        <f t="array" ref="AI930">SUMPRODUCT(--(IFERROR(HOUR(Flights_2026_09_3033343536373456[entry_hour]),-1)=HOUR(AF930)),--(IFERROR(Flights_2026_09_3033343536373456[entry_sector],"")=AG930),--(IFERROR(Flights_2026_09_3033343536373456[nfl],-1)&gt;=AH930),--(IFERROR(Flights_2026_09_3033343536373456[nfl],-1)&lt;=IF(AH930=450,450,AH930+9)))</f>
        <v>0</v>
      </c>
    </row>
    <row r="931" spans="32:35" x14ac:dyDescent="0.2">
      <c r="AF931" s="2">
        <v>0.875</v>
      </c>
      <c r="AG931" t="s">
        <v>743</v>
      </c>
      <c r="AH931" s="17">
        <v>390</v>
      </c>
      <c r="AI931" s="17" cm="1">
        <f t="array" ref="AI931">SUMPRODUCT(--(IFERROR(HOUR(Flights_2026_09_3033343536373456[entry_hour]),-1)=HOUR(AF931)),--(IFERROR(Flights_2026_09_3033343536373456[entry_sector],"")=AG931),--(IFERROR(Flights_2026_09_3033343536373456[nfl],-1)&gt;=AH931),--(IFERROR(Flights_2026_09_3033343536373456[nfl],-1)&lt;=IF(AH931=450,450,AH931+9)))</f>
        <v>0</v>
      </c>
    </row>
    <row r="932" spans="32:35" x14ac:dyDescent="0.2">
      <c r="AF932" s="2">
        <v>0.875</v>
      </c>
      <c r="AG932" t="s">
        <v>743</v>
      </c>
      <c r="AH932" s="17">
        <v>400</v>
      </c>
      <c r="AI932" s="17" cm="1">
        <f t="array" ref="AI932">SUMPRODUCT(--(IFERROR(HOUR(Flights_2026_09_3033343536373456[entry_hour]),-1)=HOUR(AF932)),--(IFERROR(Flights_2026_09_3033343536373456[entry_sector],"")=AG932),--(IFERROR(Flights_2026_09_3033343536373456[nfl],-1)&gt;=AH932),--(IFERROR(Flights_2026_09_3033343536373456[nfl],-1)&lt;=IF(AH932=450,450,AH932+9)))</f>
        <v>0</v>
      </c>
    </row>
    <row r="933" spans="32:35" x14ac:dyDescent="0.2">
      <c r="AF933" s="2">
        <v>0.875</v>
      </c>
      <c r="AG933" t="s">
        <v>743</v>
      </c>
      <c r="AH933" s="17">
        <v>410</v>
      </c>
      <c r="AI933" s="17" cm="1">
        <f t="array" ref="AI933">SUMPRODUCT(--(IFERROR(HOUR(Flights_2026_09_3033343536373456[entry_hour]),-1)=HOUR(AF933)),--(IFERROR(Flights_2026_09_3033343536373456[entry_sector],"")=AG933),--(IFERROR(Flights_2026_09_3033343536373456[nfl],-1)&gt;=AH933),--(IFERROR(Flights_2026_09_3033343536373456[nfl],-1)&lt;=IF(AH933=450,450,AH933+9)))</f>
        <v>0</v>
      </c>
    </row>
    <row r="934" spans="32:35" x14ac:dyDescent="0.2">
      <c r="AF934" s="2">
        <v>0.875</v>
      </c>
      <c r="AG934" t="s">
        <v>743</v>
      </c>
      <c r="AH934" s="17">
        <v>420</v>
      </c>
      <c r="AI934" s="17" cm="1">
        <f t="array" ref="AI934">SUMPRODUCT(--(IFERROR(HOUR(Flights_2026_09_3033343536373456[entry_hour]),-1)=HOUR(AF934)),--(IFERROR(Flights_2026_09_3033343536373456[entry_sector],"")=AG934),--(IFERROR(Flights_2026_09_3033343536373456[nfl],-1)&gt;=AH934),--(IFERROR(Flights_2026_09_3033343536373456[nfl],-1)&lt;=IF(AH934=450,450,AH934+9)))</f>
        <v>0</v>
      </c>
    </row>
    <row r="935" spans="32:35" x14ac:dyDescent="0.2">
      <c r="AF935" s="2">
        <v>0.875</v>
      </c>
      <c r="AG935" t="s">
        <v>743</v>
      </c>
      <c r="AH935" s="17">
        <v>430</v>
      </c>
      <c r="AI935" s="17" cm="1">
        <f t="array" ref="AI935">SUMPRODUCT(--(IFERROR(HOUR(Flights_2026_09_3033343536373456[entry_hour]),-1)=HOUR(AF935)),--(IFERROR(Flights_2026_09_3033343536373456[entry_sector],"")=AG935),--(IFERROR(Flights_2026_09_3033343536373456[nfl],-1)&gt;=AH935),--(IFERROR(Flights_2026_09_3033343536373456[nfl],-1)&lt;=IF(AH935=450,450,AH935+9)))</f>
        <v>0</v>
      </c>
    </row>
    <row r="936" spans="32:35" x14ac:dyDescent="0.2">
      <c r="AF936" s="2">
        <v>0.875</v>
      </c>
      <c r="AG936" t="s">
        <v>743</v>
      </c>
      <c r="AH936" s="17">
        <v>440</v>
      </c>
      <c r="AI936" s="17" cm="1">
        <f t="array" ref="AI936">SUMPRODUCT(--(IFERROR(HOUR(Flights_2026_09_3033343536373456[entry_hour]),-1)=HOUR(AF936)),--(IFERROR(Flights_2026_09_3033343536373456[entry_sector],"")=AG936),--(IFERROR(Flights_2026_09_3033343536373456[nfl],-1)&gt;=AH936),--(IFERROR(Flights_2026_09_3033343536373456[nfl],-1)&lt;=IF(AH936=450,450,AH936+9)))</f>
        <v>0</v>
      </c>
    </row>
    <row r="937" spans="32:35" x14ac:dyDescent="0.2">
      <c r="AF937" s="2">
        <v>0.875</v>
      </c>
      <c r="AG937" t="s">
        <v>743</v>
      </c>
      <c r="AH937" s="17">
        <v>450</v>
      </c>
      <c r="AI937" s="17" cm="1">
        <f t="array" ref="AI937">SUMPRODUCT(--(IFERROR(HOUR(Flights_2026_09_3033343536373456[entry_hour]),-1)=HOUR(AF937)),--(IFERROR(Flights_2026_09_3033343536373456[entry_sector],"")=AG937),--(IFERROR(Flights_2026_09_3033343536373456[nfl],-1)&gt;=AH937),--(IFERROR(Flights_2026_09_3033343536373456[nfl],-1)&lt;=IF(AH937=450,450,AH937+9)))</f>
        <v>0</v>
      </c>
    </row>
    <row r="938" spans="32:35" x14ac:dyDescent="0.2">
      <c r="AF938" s="2">
        <v>0.875</v>
      </c>
      <c r="AG938" t="s">
        <v>744</v>
      </c>
      <c r="AH938" s="17">
        <v>200</v>
      </c>
      <c r="AI938" s="17" cm="1">
        <f t="array" ref="AI938">SUMPRODUCT(--(IFERROR(HOUR(Flights_2026_09_3033343536373456[entry_hour]),-1)=HOUR(AF938)),--(IFERROR(Flights_2026_09_3033343536373456[entry_sector],"")=AG938),--(IFERROR(Flights_2026_09_3033343536373456[nfl],-1)&gt;=AH938),--(IFERROR(Flights_2026_09_3033343536373456[nfl],-1)&lt;=IF(AH938=450,450,AH938+9)))</f>
        <v>0</v>
      </c>
    </row>
    <row r="939" spans="32:35" x14ac:dyDescent="0.2">
      <c r="AF939" s="2">
        <v>0.875</v>
      </c>
      <c r="AG939" t="s">
        <v>744</v>
      </c>
      <c r="AH939" s="17">
        <v>210</v>
      </c>
      <c r="AI939" s="17" cm="1">
        <f t="array" ref="AI939">SUMPRODUCT(--(IFERROR(HOUR(Flights_2026_09_3033343536373456[entry_hour]),-1)=HOUR(AF939)),--(IFERROR(Flights_2026_09_3033343536373456[entry_sector],"")=AG939),--(IFERROR(Flights_2026_09_3033343536373456[nfl],-1)&gt;=AH939),--(IFERROR(Flights_2026_09_3033343536373456[nfl],-1)&lt;=IF(AH939=450,450,AH939+9)))</f>
        <v>0</v>
      </c>
    </row>
    <row r="940" spans="32:35" x14ac:dyDescent="0.2">
      <c r="AF940" s="2">
        <v>0.875</v>
      </c>
      <c r="AG940" t="s">
        <v>744</v>
      </c>
      <c r="AH940" s="17">
        <v>220</v>
      </c>
      <c r="AI940" s="17" cm="1">
        <f t="array" ref="AI940">SUMPRODUCT(--(IFERROR(HOUR(Flights_2026_09_3033343536373456[entry_hour]),-1)=HOUR(AF940)),--(IFERROR(Flights_2026_09_3033343536373456[entry_sector],"")=AG940),--(IFERROR(Flights_2026_09_3033343536373456[nfl],-1)&gt;=AH940),--(IFERROR(Flights_2026_09_3033343536373456[nfl],-1)&lt;=IF(AH940=450,450,AH940+9)))</f>
        <v>0</v>
      </c>
    </row>
    <row r="941" spans="32:35" x14ac:dyDescent="0.2">
      <c r="AF941" s="2">
        <v>0.875</v>
      </c>
      <c r="AG941" t="s">
        <v>744</v>
      </c>
      <c r="AH941" s="17">
        <v>230</v>
      </c>
      <c r="AI941" s="17" cm="1">
        <f t="array" ref="AI941">SUMPRODUCT(--(IFERROR(HOUR(Flights_2026_09_3033343536373456[entry_hour]),-1)=HOUR(AF941)),--(IFERROR(Flights_2026_09_3033343536373456[entry_sector],"")=AG941),--(IFERROR(Flights_2026_09_3033343536373456[nfl],-1)&gt;=AH941),--(IFERROR(Flights_2026_09_3033343536373456[nfl],-1)&lt;=IF(AH941=450,450,AH941+9)))</f>
        <v>0</v>
      </c>
    </row>
    <row r="942" spans="32:35" x14ac:dyDescent="0.2">
      <c r="AF942" s="2">
        <v>0.875</v>
      </c>
      <c r="AG942" t="s">
        <v>744</v>
      </c>
      <c r="AH942" s="17">
        <v>240</v>
      </c>
      <c r="AI942" s="17" cm="1">
        <f t="array" ref="AI942">SUMPRODUCT(--(IFERROR(HOUR(Flights_2026_09_3033343536373456[entry_hour]),-1)=HOUR(AF942)),--(IFERROR(Flights_2026_09_3033343536373456[entry_sector],"")=AG942),--(IFERROR(Flights_2026_09_3033343536373456[nfl],-1)&gt;=AH942),--(IFERROR(Flights_2026_09_3033343536373456[nfl],-1)&lt;=IF(AH942=450,450,AH942+9)))</f>
        <v>0</v>
      </c>
    </row>
    <row r="943" spans="32:35" x14ac:dyDescent="0.2">
      <c r="AF943" s="2">
        <v>0.875</v>
      </c>
      <c r="AG943" t="s">
        <v>744</v>
      </c>
      <c r="AH943" s="17">
        <v>250</v>
      </c>
      <c r="AI943" s="17" cm="1">
        <f t="array" ref="AI943">SUMPRODUCT(--(IFERROR(HOUR(Flights_2026_09_3033343536373456[entry_hour]),-1)=HOUR(AF943)),--(IFERROR(Flights_2026_09_3033343536373456[entry_sector],"")=AG943),--(IFERROR(Flights_2026_09_3033343536373456[nfl],-1)&gt;=AH943),--(IFERROR(Flights_2026_09_3033343536373456[nfl],-1)&lt;=IF(AH943=450,450,AH943+9)))</f>
        <v>0</v>
      </c>
    </row>
    <row r="944" spans="32:35" x14ac:dyDescent="0.2">
      <c r="AF944" s="2">
        <v>0.875</v>
      </c>
      <c r="AG944" t="s">
        <v>744</v>
      </c>
      <c r="AH944" s="17">
        <v>260</v>
      </c>
      <c r="AI944" s="17" cm="1">
        <f t="array" ref="AI944">SUMPRODUCT(--(IFERROR(HOUR(Flights_2026_09_3033343536373456[entry_hour]),-1)=HOUR(AF944)),--(IFERROR(Flights_2026_09_3033343536373456[entry_sector],"")=AG944),--(IFERROR(Flights_2026_09_3033343536373456[nfl],-1)&gt;=AH944),--(IFERROR(Flights_2026_09_3033343536373456[nfl],-1)&lt;=IF(AH944=450,450,AH944+9)))</f>
        <v>0</v>
      </c>
    </row>
    <row r="945" spans="32:35" x14ac:dyDescent="0.2">
      <c r="AF945" s="2">
        <v>0.875</v>
      </c>
      <c r="AG945" t="s">
        <v>744</v>
      </c>
      <c r="AH945" s="17">
        <v>270</v>
      </c>
      <c r="AI945" s="17" cm="1">
        <f t="array" ref="AI945">SUMPRODUCT(--(IFERROR(HOUR(Flights_2026_09_3033343536373456[entry_hour]),-1)=HOUR(AF945)),--(IFERROR(Flights_2026_09_3033343536373456[entry_sector],"")=AG945),--(IFERROR(Flights_2026_09_3033343536373456[nfl],-1)&gt;=AH945),--(IFERROR(Flights_2026_09_3033343536373456[nfl],-1)&lt;=IF(AH945=450,450,AH945+9)))</f>
        <v>0</v>
      </c>
    </row>
    <row r="946" spans="32:35" x14ac:dyDescent="0.2">
      <c r="AF946" s="2">
        <v>0.875</v>
      </c>
      <c r="AG946" t="s">
        <v>744</v>
      </c>
      <c r="AH946" s="17">
        <v>280</v>
      </c>
      <c r="AI946" s="17" cm="1">
        <f t="array" ref="AI946">SUMPRODUCT(--(IFERROR(HOUR(Flights_2026_09_3033343536373456[entry_hour]),-1)=HOUR(AF946)),--(IFERROR(Flights_2026_09_3033343536373456[entry_sector],"")=AG946),--(IFERROR(Flights_2026_09_3033343536373456[nfl],-1)&gt;=AH946),--(IFERROR(Flights_2026_09_3033343536373456[nfl],-1)&lt;=IF(AH946=450,450,AH946+9)))</f>
        <v>0</v>
      </c>
    </row>
    <row r="947" spans="32:35" x14ac:dyDescent="0.2">
      <c r="AF947" s="2">
        <v>0.875</v>
      </c>
      <c r="AG947" t="s">
        <v>744</v>
      </c>
      <c r="AH947" s="17">
        <v>290</v>
      </c>
      <c r="AI947" s="17" cm="1">
        <f t="array" ref="AI947">SUMPRODUCT(--(IFERROR(HOUR(Flights_2026_09_3033343536373456[entry_hour]),-1)=HOUR(AF947)),--(IFERROR(Flights_2026_09_3033343536373456[entry_sector],"")=AG947),--(IFERROR(Flights_2026_09_3033343536373456[nfl],-1)&gt;=AH947),--(IFERROR(Flights_2026_09_3033343536373456[nfl],-1)&lt;=IF(AH947=450,450,AH947+9)))</f>
        <v>0</v>
      </c>
    </row>
    <row r="948" spans="32:35" x14ac:dyDescent="0.2">
      <c r="AF948" s="2">
        <v>0.875</v>
      </c>
      <c r="AG948" t="s">
        <v>744</v>
      </c>
      <c r="AH948" s="17">
        <v>300</v>
      </c>
      <c r="AI948" s="17" cm="1">
        <f t="array" ref="AI948">SUMPRODUCT(--(IFERROR(HOUR(Flights_2026_09_3033343536373456[entry_hour]),-1)=HOUR(AF948)),--(IFERROR(Flights_2026_09_3033343536373456[entry_sector],"")=AG948),--(IFERROR(Flights_2026_09_3033343536373456[nfl],-1)&gt;=AH948),--(IFERROR(Flights_2026_09_3033343536373456[nfl],-1)&lt;=IF(AH948=450,450,AH948+9)))</f>
        <v>0</v>
      </c>
    </row>
    <row r="949" spans="32:35" x14ac:dyDescent="0.2">
      <c r="AF949" s="2">
        <v>0.875</v>
      </c>
      <c r="AG949" t="s">
        <v>744</v>
      </c>
      <c r="AH949" s="17">
        <v>310</v>
      </c>
      <c r="AI949" s="17" cm="1">
        <f t="array" ref="AI949">SUMPRODUCT(--(IFERROR(HOUR(Flights_2026_09_3033343536373456[entry_hour]),-1)=HOUR(AF949)),--(IFERROR(Flights_2026_09_3033343536373456[entry_sector],"")=AG949),--(IFERROR(Flights_2026_09_3033343536373456[nfl],-1)&gt;=AH949),--(IFERROR(Flights_2026_09_3033343536373456[nfl],-1)&lt;=IF(AH949=450,450,AH949+9)))</f>
        <v>0</v>
      </c>
    </row>
    <row r="950" spans="32:35" x14ac:dyDescent="0.2">
      <c r="AF950" s="2">
        <v>0.875</v>
      </c>
      <c r="AG950" t="s">
        <v>744</v>
      </c>
      <c r="AH950" s="17">
        <v>320</v>
      </c>
      <c r="AI950" s="17" cm="1">
        <f t="array" ref="AI950">SUMPRODUCT(--(IFERROR(HOUR(Flights_2026_09_3033343536373456[entry_hour]),-1)=HOUR(AF950)),--(IFERROR(Flights_2026_09_3033343536373456[entry_sector],"")=AG950),--(IFERROR(Flights_2026_09_3033343536373456[nfl],-1)&gt;=AH950),--(IFERROR(Flights_2026_09_3033343536373456[nfl],-1)&lt;=IF(AH950=450,450,AH950+9)))</f>
        <v>0</v>
      </c>
    </row>
    <row r="951" spans="32:35" x14ac:dyDescent="0.2">
      <c r="AF951" s="2">
        <v>0.875</v>
      </c>
      <c r="AG951" t="s">
        <v>744</v>
      </c>
      <c r="AH951" s="17">
        <v>330</v>
      </c>
      <c r="AI951" s="17" cm="1">
        <f t="array" ref="AI951">SUMPRODUCT(--(IFERROR(HOUR(Flights_2026_09_3033343536373456[entry_hour]),-1)=HOUR(AF951)),--(IFERROR(Flights_2026_09_3033343536373456[entry_sector],"")=AG951),--(IFERROR(Flights_2026_09_3033343536373456[nfl],-1)&gt;=AH951),--(IFERROR(Flights_2026_09_3033343536373456[nfl],-1)&lt;=IF(AH951=450,450,AH951+9)))</f>
        <v>0</v>
      </c>
    </row>
    <row r="952" spans="32:35" x14ac:dyDescent="0.2">
      <c r="AF952" s="2">
        <v>0.875</v>
      </c>
      <c r="AG952" t="s">
        <v>744</v>
      </c>
      <c r="AH952" s="17">
        <v>340</v>
      </c>
      <c r="AI952" s="17" cm="1">
        <f t="array" ref="AI952">SUMPRODUCT(--(IFERROR(HOUR(Flights_2026_09_3033343536373456[entry_hour]),-1)=HOUR(AF952)),--(IFERROR(Flights_2026_09_3033343536373456[entry_sector],"")=AG952),--(IFERROR(Flights_2026_09_3033343536373456[nfl],-1)&gt;=AH952),--(IFERROR(Flights_2026_09_3033343536373456[nfl],-1)&lt;=IF(AH952=450,450,AH952+9)))</f>
        <v>0</v>
      </c>
    </row>
    <row r="953" spans="32:35" x14ac:dyDescent="0.2">
      <c r="AF953" s="2">
        <v>0.875</v>
      </c>
      <c r="AG953" t="s">
        <v>744</v>
      </c>
      <c r="AH953" s="17">
        <v>350</v>
      </c>
      <c r="AI953" s="17" cm="1">
        <f t="array" ref="AI953">SUMPRODUCT(--(IFERROR(HOUR(Flights_2026_09_3033343536373456[entry_hour]),-1)=HOUR(AF953)),--(IFERROR(Flights_2026_09_3033343536373456[entry_sector],"")=AG953),--(IFERROR(Flights_2026_09_3033343536373456[nfl],-1)&gt;=AH953),--(IFERROR(Flights_2026_09_3033343536373456[nfl],-1)&lt;=IF(AH953=450,450,AH953+9)))</f>
        <v>0</v>
      </c>
    </row>
    <row r="954" spans="32:35" x14ac:dyDescent="0.2">
      <c r="AF954" s="2">
        <v>0.875</v>
      </c>
      <c r="AG954" t="s">
        <v>744</v>
      </c>
      <c r="AH954" s="17">
        <v>360</v>
      </c>
      <c r="AI954" s="17" cm="1">
        <f t="array" ref="AI954">SUMPRODUCT(--(IFERROR(HOUR(Flights_2026_09_3033343536373456[entry_hour]),-1)=HOUR(AF954)),--(IFERROR(Flights_2026_09_3033343536373456[entry_sector],"")=AG954),--(IFERROR(Flights_2026_09_3033343536373456[nfl],-1)&gt;=AH954),--(IFERROR(Flights_2026_09_3033343536373456[nfl],-1)&lt;=IF(AH954=450,450,AH954+9)))</f>
        <v>0</v>
      </c>
    </row>
    <row r="955" spans="32:35" x14ac:dyDescent="0.2">
      <c r="AF955" s="2">
        <v>0.875</v>
      </c>
      <c r="AG955" t="s">
        <v>744</v>
      </c>
      <c r="AH955" s="17">
        <v>370</v>
      </c>
      <c r="AI955" s="17" cm="1">
        <f t="array" ref="AI955">SUMPRODUCT(--(IFERROR(HOUR(Flights_2026_09_3033343536373456[entry_hour]),-1)=HOUR(AF955)),--(IFERROR(Flights_2026_09_3033343536373456[entry_sector],"")=AG955),--(IFERROR(Flights_2026_09_3033343536373456[nfl],-1)&gt;=AH955),--(IFERROR(Flights_2026_09_3033343536373456[nfl],-1)&lt;=IF(AH955=450,450,AH955+9)))</f>
        <v>0</v>
      </c>
    </row>
    <row r="956" spans="32:35" x14ac:dyDescent="0.2">
      <c r="AF956" s="2">
        <v>0.875</v>
      </c>
      <c r="AG956" t="s">
        <v>744</v>
      </c>
      <c r="AH956" s="17">
        <v>380</v>
      </c>
      <c r="AI956" s="17" cm="1">
        <f t="array" ref="AI956">SUMPRODUCT(--(IFERROR(HOUR(Flights_2026_09_3033343536373456[entry_hour]),-1)=HOUR(AF956)),--(IFERROR(Flights_2026_09_3033343536373456[entry_sector],"")=AG956),--(IFERROR(Flights_2026_09_3033343536373456[nfl],-1)&gt;=AH956),--(IFERROR(Flights_2026_09_3033343536373456[nfl],-1)&lt;=IF(AH956=450,450,AH956+9)))</f>
        <v>0</v>
      </c>
    </row>
    <row r="957" spans="32:35" x14ac:dyDescent="0.2">
      <c r="AF957" s="2">
        <v>0.875</v>
      </c>
      <c r="AG957" t="s">
        <v>744</v>
      </c>
      <c r="AH957" s="17">
        <v>390</v>
      </c>
      <c r="AI957" s="17" cm="1">
        <f t="array" ref="AI957">SUMPRODUCT(--(IFERROR(HOUR(Flights_2026_09_3033343536373456[entry_hour]),-1)=HOUR(AF957)),--(IFERROR(Flights_2026_09_3033343536373456[entry_sector],"")=AG957),--(IFERROR(Flights_2026_09_3033343536373456[nfl],-1)&gt;=AH957),--(IFERROR(Flights_2026_09_3033343536373456[nfl],-1)&lt;=IF(AH957=450,450,AH957+9)))</f>
        <v>0</v>
      </c>
    </row>
    <row r="958" spans="32:35" x14ac:dyDescent="0.2">
      <c r="AF958" s="2">
        <v>0.875</v>
      </c>
      <c r="AG958" t="s">
        <v>744</v>
      </c>
      <c r="AH958" s="17">
        <v>400</v>
      </c>
      <c r="AI958" s="17" cm="1">
        <f t="array" ref="AI958">SUMPRODUCT(--(IFERROR(HOUR(Flights_2026_09_3033343536373456[entry_hour]),-1)=HOUR(AF958)),--(IFERROR(Flights_2026_09_3033343536373456[entry_sector],"")=AG958),--(IFERROR(Flights_2026_09_3033343536373456[nfl],-1)&gt;=AH958),--(IFERROR(Flights_2026_09_3033343536373456[nfl],-1)&lt;=IF(AH958=450,450,AH958+9)))</f>
        <v>0</v>
      </c>
    </row>
    <row r="959" spans="32:35" x14ac:dyDescent="0.2">
      <c r="AF959" s="2">
        <v>0.875</v>
      </c>
      <c r="AG959" t="s">
        <v>744</v>
      </c>
      <c r="AH959" s="17">
        <v>410</v>
      </c>
      <c r="AI959" s="17" cm="1">
        <f t="array" ref="AI959">SUMPRODUCT(--(IFERROR(HOUR(Flights_2026_09_3033343536373456[entry_hour]),-1)=HOUR(AF959)),--(IFERROR(Flights_2026_09_3033343536373456[entry_sector],"")=AG959),--(IFERROR(Flights_2026_09_3033343536373456[nfl],-1)&gt;=AH959),--(IFERROR(Flights_2026_09_3033343536373456[nfl],-1)&lt;=IF(AH959=450,450,AH959+9)))</f>
        <v>0</v>
      </c>
    </row>
    <row r="960" spans="32:35" x14ac:dyDescent="0.2">
      <c r="AF960" s="2">
        <v>0.875</v>
      </c>
      <c r="AG960" t="s">
        <v>744</v>
      </c>
      <c r="AH960" s="17">
        <v>420</v>
      </c>
      <c r="AI960" s="17" cm="1">
        <f t="array" ref="AI960">SUMPRODUCT(--(IFERROR(HOUR(Flights_2026_09_3033343536373456[entry_hour]),-1)=HOUR(AF960)),--(IFERROR(Flights_2026_09_3033343536373456[entry_sector],"")=AG960),--(IFERROR(Flights_2026_09_3033343536373456[nfl],-1)&gt;=AH960),--(IFERROR(Flights_2026_09_3033343536373456[nfl],-1)&lt;=IF(AH960=450,450,AH960+9)))</f>
        <v>0</v>
      </c>
    </row>
    <row r="961" spans="32:35" x14ac:dyDescent="0.2">
      <c r="AF961" s="2">
        <v>0.875</v>
      </c>
      <c r="AG961" t="s">
        <v>744</v>
      </c>
      <c r="AH961" s="17">
        <v>430</v>
      </c>
      <c r="AI961" s="17" cm="1">
        <f t="array" ref="AI961">SUMPRODUCT(--(IFERROR(HOUR(Flights_2026_09_3033343536373456[entry_hour]),-1)=HOUR(AF961)),--(IFERROR(Flights_2026_09_3033343536373456[entry_sector],"")=AG961),--(IFERROR(Flights_2026_09_3033343536373456[nfl],-1)&gt;=AH961),--(IFERROR(Flights_2026_09_3033343536373456[nfl],-1)&lt;=IF(AH961=450,450,AH961+9)))</f>
        <v>0</v>
      </c>
    </row>
    <row r="962" spans="32:35" x14ac:dyDescent="0.2">
      <c r="AF962" s="2">
        <v>0.875</v>
      </c>
      <c r="AG962" t="s">
        <v>744</v>
      </c>
      <c r="AH962" s="17">
        <v>440</v>
      </c>
      <c r="AI962" s="17" cm="1">
        <f t="array" ref="AI962">SUMPRODUCT(--(IFERROR(HOUR(Flights_2026_09_3033343536373456[entry_hour]),-1)=HOUR(AF962)),--(IFERROR(Flights_2026_09_3033343536373456[entry_sector],"")=AG962),--(IFERROR(Flights_2026_09_3033343536373456[nfl],-1)&gt;=AH962),--(IFERROR(Flights_2026_09_3033343536373456[nfl],-1)&lt;=IF(AH962=450,450,AH962+9)))</f>
        <v>0</v>
      </c>
    </row>
    <row r="963" spans="32:35" x14ac:dyDescent="0.2">
      <c r="AF963" s="2">
        <v>0.875</v>
      </c>
      <c r="AG963" t="s">
        <v>744</v>
      </c>
      <c r="AH963" s="17">
        <v>450</v>
      </c>
      <c r="AI963" s="17" cm="1">
        <f t="array" ref="AI963">SUMPRODUCT(--(IFERROR(HOUR(Flights_2026_09_3033343536373456[entry_hour]),-1)=HOUR(AF963)),--(IFERROR(Flights_2026_09_3033343536373456[entry_sector],"")=AG963),--(IFERROR(Flights_2026_09_3033343536373456[nfl],-1)&gt;=AH963),--(IFERROR(Flights_2026_09_3033343536373456[nfl],-1)&lt;=IF(AH963=450,450,AH963+9)))</f>
        <v>0</v>
      </c>
    </row>
    <row r="964" spans="32:35" x14ac:dyDescent="0.2">
      <c r="AF964" s="2">
        <v>0.875</v>
      </c>
      <c r="AG964" t="s">
        <v>745</v>
      </c>
      <c r="AH964" s="17">
        <v>200</v>
      </c>
      <c r="AI964" s="17" cm="1">
        <f t="array" ref="AI964">SUMPRODUCT(--(IFERROR(HOUR(Flights_2026_09_3033343536373456[entry_hour]),-1)=HOUR(AF964)),--(IFERROR(Flights_2026_09_3033343536373456[entry_sector],"")=AG964),--(IFERROR(Flights_2026_09_3033343536373456[nfl],-1)&gt;=AH964),--(IFERROR(Flights_2026_09_3033343536373456[nfl],-1)&lt;=IF(AH964=450,450,AH964+9)))</f>
        <v>0</v>
      </c>
    </row>
    <row r="965" spans="32:35" x14ac:dyDescent="0.2">
      <c r="AF965" s="2">
        <v>0.875</v>
      </c>
      <c r="AG965" t="s">
        <v>745</v>
      </c>
      <c r="AH965" s="17">
        <v>210</v>
      </c>
      <c r="AI965" s="17" cm="1">
        <f t="array" ref="AI965">SUMPRODUCT(--(IFERROR(HOUR(Flights_2026_09_3033343536373456[entry_hour]),-1)=HOUR(AF965)),--(IFERROR(Flights_2026_09_3033343536373456[entry_sector],"")=AG965),--(IFERROR(Flights_2026_09_3033343536373456[nfl],-1)&gt;=AH965),--(IFERROR(Flights_2026_09_3033343536373456[nfl],-1)&lt;=IF(AH965=450,450,AH965+9)))</f>
        <v>0</v>
      </c>
    </row>
    <row r="966" spans="32:35" x14ac:dyDescent="0.2">
      <c r="AF966" s="2">
        <v>0.875</v>
      </c>
      <c r="AG966" t="s">
        <v>745</v>
      </c>
      <c r="AH966" s="17">
        <v>220</v>
      </c>
      <c r="AI966" s="17" cm="1">
        <f t="array" ref="AI966">SUMPRODUCT(--(IFERROR(HOUR(Flights_2026_09_3033343536373456[entry_hour]),-1)=HOUR(AF966)),--(IFERROR(Flights_2026_09_3033343536373456[entry_sector],"")=AG966),--(IFERROR(Flights_2026_09_3033343536373456[nfl],-1)&gt;=AH966),--(IFERROR(Flights_2026_09_3033343536373456[nfl],-1)&lt;=IF(AH966=450,450,AH966+9)))</f>
        <v>0</v>
      </c>
    </row>
    <row r="967" spans="32:35" x14ac:dyDescent="0.2">
      <c r="AF967" s="2">
        <v>0.875</v>
      </c>
      <c r="AG967" t="s">
        <v>745</v>
      </c>
      <c r="AH967" s="17">
        <v>230</v>
      </c>
      <c r="AI967" s="17" cm="1">
        <f t="array" ref="AI967">SUMPRODUCT(--(IFERROR(HOUR(Flights_2026_09_3033343536373456[entry_hour]),-1)=HOUR(AF967)),--(IFERROR(Flights_2026_09_3033343536373456[entry_sector],"")=AG967),--(IFERROR(Flights_2026_09_3033343536373456[nfl],-1)&gt;=AH967),--(IFERROR(Flights_2026_09_3033343536373456[nfl],-1)&lt;=IF(AH967=450,450,AH967+9)))</f>
        <v>0</v>
      </c>
    </row>
    <row r="968" spans="32:35" x14ac:dyDescent="0.2">
      <c r="AF968" s="2">
        <v>0.875</v>
      </c>
      <c r="AG968" t="s">
        <v>745</v>
      </c>
      <c r="AH968" s="17">
        <v>240</v>
      </c>
      <c r="AI968" s="17" cm="1">
        <f t="array" ref="AI968">SUMPRODUCT(--(IFERROR(HOUR(Flights_2026_09_3033343536373456[entry_hour]),-1)=HOUR(AF968)),--(IFERROR(Flights_2026_09_3033343536373456[entry_sector],"")=AG968),--(IFERROR(Flights_2026_09_3033343536373456[nfl],-1)&gt;=AH968),--(IFERROR(Flights_2026_09_3033343536373456[nfl],-1)&lt;=IF(AH968=450,450,AH968+9)))</f>
        <v>0</v>
      </c>
    </row>
    <row r="969" spans="32:35" x14ac:dyDescent="0.2">
      <c r="AF969" s="2">
        <v>0.875</v>
      </c>
      <c r="AG969" t="s">
        <v>745</v>
      </c>
      <c r="AH969" s="17">
        <v>250</v>
      </c>
      <c r="AI969" s="17" cm="1">
        <f t="array" ref="AI969">SUMPRODUCT(--(IFERROR(HOUR(Flights_2026_09_3033343536373456[entry_hour]),-1)=HOUR(AF969)),--(IFERROR(Flights_2026_09_3033343536373456[entry_sector],"")=AG969),--(IFERROR(Flights_2026_09_3033343536373456[nfl],-1)&gt;=AH969),--(IFERROR(Flights_2026_09_3033343536373456[nfl],-1)&lt;=IF(AH969=450,450,AH969+9)))</f>
        <v>0</v>
      </c>
    </row>
    <row r="970" spans="32:35" x14ac:dyDescent="0.2">
      <c r="AF970" s="2">
        <v>0.875</v>
      </c>
      <c r="AG970" t="s">
        <v>745</v>
      </c>
      <c r="AH970" s="17">
        <v>260</v>
      </c>
      <c r="AI970" s="17" cm="1">
        <f t="array" ref="AI970">SUMPRODUCT(--(IFERROR(HOUR(Flights_2026_09_3033343536373456[entry_hour]),-1)=HOUR(AF970)),--(IFERROR(Flights_2026_09_3033343536373456[entry_sector],"")=AG970),--(IFERROR(Flights_2026_09_3033343536373456[nfl],-1)&gt;=AH970),--(IFERROR(Flights_2026_09_3033343536373456[nfl],-1)&lt;=IF(AH970=450,450,AH970+9)))</f>
        <v>0</v>
      </c>
    </row>
    <row r="971" spans="32:35" x14ac:dyDescent="0.2">
      <c r="AF971" s="2">
        <v>0.875</v>
      </c>
      <c r="AG971" t="s">
        <v>745</v>
      </c>
      <c r="AH971" s="17">
        <v>270</v>
      </c>
      <c r="AI971" s="17" cm="1">
        <f t="array" ref="AI971">SUMPRODUCT(--(IFERROR(HOUR(Flights_2026_09_3033343536373456[entry_hour]),-1)=HOUR(AF971)),--(IFERROR(Flights_2026_09_3033343536373456[entry_sector],"")=AG971),--(IFERROR(Flights_2026_09_3033343536373456[nfl],-1)&gt;=AH971),--(IFERROR(Flights_2026_09_3033343536373456[nfl],-1)&lt;=IF(AH971=450,450,AH971+9)))</f>
        <v>0</v>
      </c>
    </row>
    <row r="972" spans="32:35" x14ac:dyDescent="0.2">
      <c r="AF972" s="2">
        <v>0.875</v>
      </c>
      <c r="AG972" t="s">
        <v>745</v>
      </c>
      <c r="AH972" s="17">
        <v>280</v>
      </c>
      <c r="AI972" s="17" cm="1">
        <f t="array" ref="AI972">SUMPRODUCT(--(IFERROR(HOUR(Flights_2026_09_3033343536373456[entry_hour]),-1)=HOUR(AF972)),--(IFERROR(Flights_2026_09_3033343536373456[entry_sector],"")=AG972),--(IFERROR(Flights_2026_09_3033343536373456[nfl],-1)&gt;=AH972),--(IFERROR(Flights_2026_09_3033343536373456[nfl],-1)&lt;=IF(AH972=450,450,AH972+9)))</f>
        <v>0</v>
      </c>
    </row>
    <row r="973" spans="32:35" x14ac:dyDescent="0.2">
      <c r="AF973" s="2">
        <v>0.875</v>
      </c>
      <c r="AG973" t="s">
        <v>745</v>
      </c>
      <c r="AH973" s="17">
        <v>290</v>
      </c>
      <c r="AI973" s="17" cm="1">
        <f t="array" ref="AI973">SUMPRODUCT(--(IFERROR(HOUR(Flights_2026_09_3033343536373456[entry_hour]),-1)=HOUR(AF973)),--(IFERROR(Flights_2026_09_3033343536373456[entry_sector],"")=AG973),--(IFERROR(Flights_2026_09_3033343536373456[nfl],-1)&gt;=AH973),--(IFERROR(Flights_2026_09_3033343536373456[nfl],-1)&lt;=IF(AH973=450,450,AH973+9)))</f>
        <v>0</v>
      </c>
    </row>
    <row r="974" spans="32:35" x14ac:dyDescent="0.2">
      <c r="AF974" s="2">
        <v>0.875</v>
      </c>
      <c r="AG974" t="s">
        <v>745</v>
      </c>
      <c r="AH974" s="17">
        <v>300</v>
      </c>
      <c r="AI974" s="17" cm="1">
        <f t="array" ref="AI974">SUMPRODUCT(--(IFERROR(HOUR(Flights_2026_09_3033343536373456[entry_hour]),-1)=HOUR(AF974)),--(IFERROR(Flights_2026_09_3033343536373456[entry_sector],"")=AG974),--(IFERROR(Flights_2026_09_3033343536373456[nfl],-1)&gt;=AH974),--(IFERROR(Flights_2026_09_3033343536373456[nfl],-1)&lt;=IF(AH974=450,450,AH974+9)))</f>
        <v>0</v>
      </c>
    </row>
    <row r="975" spans="32:35" x14ac:dyDescent="0.2">
      <c r="AF975" s="2">
        <v>0.875</v>
      </c>
      <c r="AG975" t="s">
        <v>745</v>
      </c>
      <c r="AH975" s="17">
        <v>310</v>
      </c>
      <c r="AI975" s="17" cm="1">
        <f t="array" ref="AI975">SUMPRODUCT(--(IFERROR(HOUR(Flights_2026_09_3033343536373456[entry_hour]),-1)=HOUR(AF975)),--(IFERROR(Flights_2026_09_3033343536373456[entry_sector],"")=AG975),--(IFERROR(Flights_2026_09_3033343536373456[nfl],-1)&gt;=AH975),--(IFERROR(Flights_2026_09_3033343536373456[nfl],-1)&lt;=IF(AH975=450,450,AH975+9)))</f>
        <v>0</v>
      </c>
    </row>
    <row r="976" spans="32:35" x14ac:dyDescent="0.2">
      <c r="AF976" s="2">
        <v>0.875</v>
      </c>
      <c r="AG976" t="s">
        <v>745</v>
      </c>
      <c r="AH976" s="17">
        <v>320</v>
      </c>
      <c r="AI976" s="17" cm="1">
        <f t="array" ref="AI976">SUMPRODUCT(--(IFERROR(HOUR(Flights_2026_09_3033343536373456[entry_hour]),-1)=HOUR(AF976)),--(IFERROR(Flights_2026_09_3033343536373456[entry_sector],"")=AG976),--(IFERROR(Flights_2026_09_3033343536373456[nfl],-1)&gt;=AH976),--(IFERROR(Flights_2026_09_3033343536373456[nfl],-1)&lt;=IF(AH976=450,450,AH976+9)))</f>
        <v>0</v>
      </c>
    </row>
    <row r="977" spans="32:35" x14ac:dyDescent="0.2">
      <c r="AF977" s="2">
        <v>0.875</v>
      </c>
      <c r="AG977" t="s">
        <v>745</v>
      </c>
      <c r="AH977" s="17">
        <v>330</v>
      </c>
      <c r="AI977" s="17" cm="1">
        <f t="array" ref="AI977">SUMPRODUCT(--(IFERROR(HOUR(Flights_2026_09_3033343536373456[entry_hour]),-1)=HOUR(AF977)),--(IFERROR(Flights_2026_09_3033343536373456[entry_sector],"")=AG977),--(IFERROR(Flights_2026_09_3033343536373456[nfl],-1)&gt;=AH977),--(IFERROR(Flights_2026_09_3033343536373456[nfl],-1)&lt;=IF(AH977=450,450,AH977+9)))</f>
        <v>0</v>
      </c>
    </row>
    <row r="978" spans="32:35" x14ac:dyDescent="0.2">
      <c r="AF978" s="2">
        <v>0.875</v>
      </c>
      <c r="AG978" t="s">
        <v>745</v>
      </c>
      <c r="AH978" s="17">
        <v>340</v>
      </c>
      <c r="AI978" s="17" cm="1">
        <f t="array" ref="AI978">SUMPRODUCT(--(IFERROR(HOUR(Flights_2026_09_3033343536373456[entry_hour]),-1)=HOUR(AF978)),--(IFERROR(Flights_2026_09_3033343536373456[entry_sector],"")=AG978),--(IFERROR(Flights_2026_09_3033343536373456[nfl],-1)&gt;=AH978),--(IFERROR(Flights_2026_09_3033343536373456[nfl],-1)&lt;=IF(AH978=450,450,AH978+9)))</f>
        <v>0</v>
      </c>
    </row>
    <row r="979" spans="32:35" x14ac:dyDescent="0.2">
      <c r="AF979" s="2">
        <v>0.875</v>
      </c>
      <c r="AG979" t="s">
        <v>745</v>
      </c>
      <c r="AH979" s="17">
        <v>350</v>
      </c>
      <c r="AI979" s="17" cm="1">
        <f t="array" ref="AI979">SUMPRODUCT(--(IFERROR(HOUR(Flights_2026_09_3033343536373456[entry_hour]),-1)=HOUR(AF979)),--(IFERROR(Flights_2026_09_3033343536373456[entry_sector],"")=AG979),--(IFERROR(Flights_2026_09_3033343536373456[nfl],-1)&gt;=AH979),--(IFERROR(Flights_2026_09_3033343536373456[nfl],-1)&lt;=IF(AH979=450,450,AH979+9)))</f>
        <v>0</v>
      </c>
    </row>
    <row r="980" spans="32:35" x14ac:dyDescent="0.2">
      <c r="AF980" s="2">
        <v>0.875</v>
      </c>
      <c r="AG980" t="s">
        <v>745</v>
      </c>
      <c r="AH980" s="17">
        <v>360</v>
      </c>
      <c r="AI980" s="17" cm="1">
        <f t="array" ref="AI980">SUMPRODUCT(--(IFERROR(HOUR(Flights_2026_09_3033343536373456[entry_hour]),-1)=HOUR(AF980)),--(IFERROR(Flights_2026_09_3033343536373456[entry_sector],"")=AG980),--(IFERROR(Flights_2026_09_3033343536373456[nfl],-1)&gt;=AH980),--(IFERROR(Flights_2026_09_3033343536373456[nfl],-1)&lt;=IF(AH980=450,450,AH980+9)))</f>
        <v>0</v>
      </c>
    </row>
    <row r="981" spans="32:35" x14ac:dyDescent="0.2">
      <c r="AF981" s="2">
        <v>0.875</v>
      </c>
      <c r="AG981" t="s">
        <v>745</v>
      </c>
      <c r="AH981" s="17">
        <v>370</v>
      </c>
      <c r="AI981" s="17" cm="1">
        <f t="array" ref="AI981">SUMPRODUCT(--(IFERROR(HOUR(Flights_2026_09_3033343536373456[entry_hour]),-1)=HOUR(AF981)),--(IFERROR(Flights_2026_09_3033343536373456[entry_sector],"")=AG981),--(IFERROR(Flights_2026_09_3033343536373456[nfl],-1)&gt;=AH981),--(IFERROR(Flights_2026_09_3033343536373456[nfl],-1)&lt;=IF(AH981=450,450,AH981+9)))</f>
        <v>2</v>
      </c>
    </row>
    <row r="982" spans="32:35" x14ac:dyDescent="0.2">
      <c r="AF982" s="2">
        <v>0.875</v>
      </c>
      <c r="AG982" t="s">
        <v>745</v>
      </c>
      <c r="AH982" s="17">
        <v>380</v>
      </c>
      <c r="AI982" s="17" cm="1">
        <f t="array" ref="AI982">SUMPRODUCT(--(IFERROR(HOUR(Flights_2026_09_3033343536373456[entry_hour]),-1)=HOUR(AF982)),--(IFERROR(Flights_2026_09_3033343536373456[entry_sector],"")=AG982),--(IFERROR(Flights_2026_09_3033343536373456[nfl],-1)&gt;=AH982),--(IFERROR(Flights_2026_09_3033343536373456[nfl],-1)&lt;=IF(AH982=450,450,AH982+9)))</f>
        <v>0</v>
      </c>
    </row>
    <row r="983" spans="32:35" x14ac:dyDescent="0.2">
      <c r="AF983" s="2">
        <v>0.875</v>
      </c>
      <c r="AG983" t="s">
        <v>745</v>
      </c>
      <c r="AH983" s="17">
        <v>390</v>
      </c>
      <c r="AI983" s="17" cm="1">
        <f t="array" ref="AI983">SUMPRODUCT(--(IFERROR(HOUR(Flights_2026_09_3033343536373456[entry_hour]),-1)=HOUR(AF983)),--(IFERROR(Flights_2026_09_3033343536373456[entry_sector],"")=AG983),--(IFERROR(Flights_2026_09_3033343536373456[nfl],-1)&gt;=AH983),--(IFERROR(Flights_2026_09_3033343536373456[nfl],-1)&lt;=IF(AH983=450,450,AH983+9)))</f>
        <v>0</v>
      </c>
    </row>
    <row r="984" spans="32:35" x14ac:dyDescent="0.2">
      <c r="AF984" s="2">
        <v>0.875</v>
      </c>
      <c r="AG984" t="s">
        <v>745</v>
      </c>
      <c r="AH984" s="17">
        <v>400</v>
      </c>
      <c r="AI984" s="17" cm="1">
        <f t="array" ref="AI984">SUMPRODUCT(--(IFERROR(HOUR(Flights_2026_09_3033343536373456[entry_hour]),-1)=HOUR(AF984)),--(IFERROR(Flights_2026_09_3033343536373456[entry_sector],"")=AG984),--(IFERROR(Flights_2026_09_3033343536373456[nfl],-1)&gt;=AH984),--(IFERROR(Flights_2026_09_3033343536373456[nfl],-1)&lt;=IF(AH984=450,450,AH984+9)))</f>
        <v>0</v>
      </c>
    </row>
    <row r="985" spans="32:35" x14ac:dyDescent="0.2">
      <c r="AF985" s="2">
        <v>0.875</v>
      </c>
      <c r="AG985" t="s">
        <v>745</v>
      </c>
      <c r="AH985" s="17">
        <v>410</v>
      </c>
      <c r="AI985" s="17" cm="1">
        <f t="array" ref="AI985">SUMPRODUCT(--(IFERROR(HOUR(Flights_2026_09_3033343536373456[entry_hour]),-1)=HOUR(AF985)),--(IFERROR(Flights_2026_09_3033343536373456[entry_sector],"")=AG985),--(IFERROR(Flights_2026_09_3033343536373456[nfl],-1)&gt;=AH985),--(IFERROR(Flights_2026_09_3033343536373456[nfl],-1)&lt;=IF(AH985=450,450,AH985+9)))</f>
        <v>0</v>
      </c>
    </row>
    <row r="986" spans="32:35" x14ac:dyDescent="0.2">
      <c r="AF986" s="2">
        <v>0.875</v>
      </c>
      <c r="AG986" t="s">
        <v>745</v>
      </c>
      <c r="AH986" s="17">
        <v>420</v>
      </c>
      <c r="AI986" s="17" cm="1">
        <f t="array" ref="AI986">SUMPRODUCT(--(IFERROR(HOUR(Flights_2026_09_3033343536373456[entry_hour]),-1)=HOUR(AF986)),--(IFERROR(Flights_2026_09_3033343536373456[entry_sector],"")=AG986),--(IFERROR(Flights_2026_09_3033343536373456[nfl],-1)&gt;=AH986),--(IFERROR(Flights_2026_09_3033343536373456[nfl],-1)&lt;=IF(AH986=450,450,AH986+9)))</f>
        <v>0</v>
      </c>
    </row>
    <row r="987" spans="32:35" x14ac:dyDescent="0.2">
      <c r="AF987" s="2">
        <v>0.875</v>
      </c>
      <c r="AG987" t="s">
        <v>745</v>
      </c>
      <c r="AH987" s="17">
        <v>430</v>
      </c>
      <c r="AI987" s="17" cm="1">
        <f t="array" ref="AI987">SUMPRODUCT(--(IFERROR(HOUR(Flights_2026_09_3033343536373456[entry_hour]),-1)=HOUR(AF987)),--(IFERROR(Flights_2026_09_3033343536373456[entry_sector],"")=AG987),--(IFERROR(Flights_2026_09_3033343536373456[nfl],-1)&gt;=AH987),--(IFERROR(Flights_2026_09_3033343536373456[nfl],-1)&lt;=IF(AH987=450,450,AH987+9)))</f>
        <v>0</v>
      </c>
    </row>
    <row r="988" spans="32:35" x14ac:dyDescent="0.2">
      <c r="AF988" s="2">
        <v>0.875</v>
      </c>
      <c r="AG988" t="s">
        <v>745</v>
      </c>
      <c r="AH988" s="17">
        <v>440</v>
      </c>
      <c r="AI988" s="17" cm="1">
        <f t="array" ref="AI988">SUMPRODUCT(--(IFERROR(HOUR(Flights_2026_09_3033343536373456[entry_hour]),-1)=HOUR(AF988)),--(IFERROR(Flights_2026_09_3033343536373456[entry_sector],"")=AG988),--(IFERROR(Flights_2026_09_3033343536373456[nfl],-1)&gt;=AH988),--(IFERROR(Flights_2026_09_3033343536373456[nfl],-1)&lt;=IF(AH988=450,450,AH988+9)))</f>
        <v>0</v>
      </c>
    </row>
    <row r="989" spans="32:35" x14ac:dyDescent="0.2">
      <c r="AF989" s="2">
        <v>0.875</v>
      </c>
      <c r="AG989" t="s">
        <v>745</v>
      </c>
      <c r="AH989" s="17">
        <v>450</v>
      </c>
      <c r="AI989" s="17" cm="1">
        <f t="array" ref="AI989">SUMPRODUCT(--(IFERROR(HOUR(Flights_2026_09_3033343536373456[entry_hour]),-1)=HOUR(AF989)),--(IFERROR(Flights_2026_09_3033343536373456[entry_sector],"")=AG989),--(IFERROR(Flights_2026_09_3033343536373456[nfl],-1)&gt;=AH989),--(IFERROR(Flights_2026_09_3033343536373456[nfl],-1)&lt;=IF(AH989=450,450,AH989+9)))</f>
        <v>0</v>
      </c>
    </row>
    <row r="990" spans="32:35" x14ac:dyDescent="0.2">
      <c r="AF990" s="2">
        <v>0.875</v>
      </c>
      <c r="AG990" t="s">
        <v>840</v>
      </c>
      <c r="AH990" s="17">
        <v>200</v>
      </c>
      <c r="AI990" s="17" cm="1">
        <f t="array" ref="AI990">SUMPRODUCT(--(IFERROR(HOUR(Flights_2026_09_3033343536373456[entry_hour]),-1)=HOUR(AF990)),--(IFERROR(Flights_2026_09_3033343536373456[entry_sector],"")=AG990),--(IFERROR(Flights_2026_09_3033343536373456[nfl],-1)&gt;=AH990),--(IFERROR(Flights_2026_09_3033343536373456[nfl],-1)&lt;=IF(AH990=450,450,AH990+9)))</f>
        <v>0</v>
      </c>
    </row>
    <row r="991" spans="32:35" x14ac:dyDescent="0.2">
      <c r="AF991" s="2">
        <v>0.875</v>
      </c>
      <c r="AG991" t="s">
        <v>840</v>
      </c>
      <c r="AH991" s="17">
        <v>210</v>
      </c>
      <c r="AI991" s="17" cm="1">
        <f t="array" ref="AI991">SUMPRODUCT(--(IFERROR(HOUR(Flights_2026_09_3033343536373456[entry_hour]),-1)=HOUR(AF991)),--(IFERROR(Flights_2026_09_3033343536373456[entry_sector],"")=AG991),--(IFERROR(Flights_2026_09_3033343536373456[nfl],-1)&gt;=AH991),--(IFERROR(Flights_2026_09_3033343536373456[nfl],-1)&lt;=IF(AH991=450,450,AH991+9)))</f>
        <v>0</v>
      </c>
    </row>
    <row r="992" spans="32:35" x14ac:dyDescent="0.2">
      <c r="AF992" s="2">
        <v>0.875</v>
      </c>
      <c r="AG992" t="s">
        <v>840</v>
      </c>
      <c r="AH992" s="17">
        <v>220</v>
      </c>
      <c r="AI992" s="17" cm="1">
        <f t="array" ref="AI992">SUMPRODUCT(--(IFERROR(HOUR(Flights_2026_09_3033343536373456[entry_hour]),-1)=HOUR(AF992)),--(IFERROR(Flights_2026_09_3033343536373456[entry_sector],"")=AG992),--(IFERROR(Flights_2026_09_3033343536373456[nfl],-1)&gt;=AH992),--(IFERROR(Flights_2026_09_3033343536373456[nfl],-1)&lt;=IF(AH992=450,450,AH992+9)))</f>
        <v>0</v>
      </c>
    </row>
    <row r="993" spans="32:35" x14ac:dyDescent="0.2">
      <c r="AF993" s="2">
        <v>0.875</v>
      </c>
      <c r="AG993" t="s">
        <v>840</v>
      </c>
      <c r="AH993" s="17">
        <v>230</v>
      </c>
      <c r="AI993" s="17" cm="1">
        <f t="array" ref="AI993">SUMPRODUCT(--(IFERROR(HOUR(Flights_2026_09_3033343536373456[entry_hour]),-1)=HOUR(AF993)),--(IFERROR(Flights_2026_09_3033343536373456[entry_sector],"")=AG993),--(IFERROR(Flights_2026_09_3033343536373456[nfl],-1)&gt;=AH993),--(IFERROR(Flights_2026_09_3033343536373456[nfl],-1)&lt;=IF(AH993=450,450,AH993+9)))</f>
        <v>0</v>
      </c>
    </row>
    <row r="994" spans="32:35" x14ac:dyDescent="0.2">
      <c r="AF994" s="2">
        <v>0.875</v>
      </c>
      <c r="AG994" t="s">
        <v>840</v>
      </c>
      <c r="AH994" s="17">
        <v>240</v>
      </c>
      <c r="AI994" s="17" cm="1">
        <f t="array" ref="AI994">SUMPRODUCT(--(IFERROR(HOUR(Flights_2026_09_3033343536373456[entry_hour]),-1)=HOUR(AF994)),--(IFERROR(Flights_2026_09_3033343536373456[entry_sector],"")=AG994),--(IFERROR(Flights_2026_09_3033343536373456[nfl],-1)&gt;=AH994),--(IFERROR(Flights_2026_09_3033343536373456[nfl],-1)&lt;=IF(AH994=450,450,AH994+9)))</f>
        <v>0</v>
      </c>
    </row>
    <row r="995" spans="32:35" x14ac:dyDescent="0.2">
      <c r="AF995" s="2">
        <v>0.875</v>
      </c>
      <c r="AG995" t="s">
        <v>840</v>
      </c>
      <c r="AH995" s="17">
        <v>250</v>
      </c>
      <c r="AI995" s="17" cm="1">
        <f t="array" ref="AI995">SUMPRODUCT(--(IFERROR(HOUR(Flights_2026_09_3033343536373456[entry_hour]),-1)=HOUR(AF995)),--(IFERROR(Flights_2026_09_3033343536373456[entry_sector],"")=AG995),--(IFERROR(Flights_2026_09_3033343536373456[nfl],-1)&gt;=AH995),--(IFERROR(Flights_2026_09_3033343536373456[nfl],-1)&lt;=IF(AH995=450,450,AH995+9)))</f>
        <v>0</v>
      </c>
    </row>
    <row r="996" spans="32:35" x14ac:dyDescent="0.2">
      <c r="AF996" s="2">
        <v>0.875</v>
      </c>
      <c r="AG996" t="s">
        <v>840</v>
      </c>
      <c r="AH996" s="17">
        <v>260</v>
      </c>
      <c r="AI996" s="17" cm="1">
        <f t="array" ref="AI996">SUMPRODUCT(--(IFERROR(HOUR(Flights_2026_09_3033343536373456[entry_hour]),-1)=HOUR(AF996)),--(IFERROR(Flights_2026_09_3033343536373456[entry_sector],"")=AG996),--(IFERROR(Flights_2026_09_3033343536373456[nfl],-1)&gt;=AH996),--(IFERROR(Flights_2026_09_3033343536373456[nfl],-1)&lt;=IF(AH996=450,450,AH996+9)))</f>
        <v>0</v>
      </c>
    </row>
    <row r="997" spans="32:35" x14ac:dyDescent="0.2">
      <c r="AF997" s="2">
        <v>0.875</v>
      </c>
      <c r="AG997" t="s">
        <v>840</v>
      </c>
      <c r="AH997" s="17">
        <v>270</v>
      </c>
      <c r="AI997" s="17" cm="1">
        <f t="array" ref="AI997">SUMPRODUCT(--(IFERROR(HOUR(Flights_2026_09_3033343536373456[entry_hour]),-1)=HOUR(AF997)),--(IFERROR(Flights_2026_09_3033343536373456[entry_sector],"")=AG997),--(IFERROR(Flights_2026_09_3033343536373456[nfl],-1)&gt;=AH997),--(IFERROR(Flights_2026_09_3033343536373456[nfl],-1)&lt;=IF(AH997=450,450,AH997+9)))</f>
        <v>0</v>
      </c>
    </row>
    <row r="998" spans="32:35" x14ac:dyDescent="0.2">
      <c r="AF998" s="2">
        <v>0.875</v>
      </c>
      <c r="AG998" t="s">
        <v>840</v>
      </c>
      <c r="AH998" s="17">
        <v>280</v>
      </c>
      <c r="AI998" s="17" cm="1">
        <f t="array" ref="AI998">SUMPRODUCT(--(IFERROR(HOUR(Flights_2026_09_3033343536373456[entry_hour]),-1)=HOUR(AF998)),--(IFERROR(Flights_2026_09_3033343536373456[entry_sector],"")=AG998),--(IFERROR(Flights_2026_09_3033343536373456[nfl],-1)&gt;=AH998),--(IFERROR(Flights_2026_09_3033343536373456[nfl],-1)&lt;=IF(AH998=450,450,AH998+9)))</f>
        <v>0</v>
      </c>
    </row>
    <row r="999" spans="32:35" x14ac:dyDescent="0.2">
      <c r="AF999" s="2">
        <v>0.875</v>
      </c>
      <c r="AG999" t="s">
        <v>840</v>
      </c>
      <c r="AH999" s="17">
        <v>290</v>
      </c>
      <c r="AI999" s="17" cm="1">
        <f t="array" ref="AI999">SUMPRODUCT(--(IFERROR(HOUR(Flights_2026_09_3033343536373456[entry_hour]),-1)=HOUR(AF999)),--(IFERROR(Flights_2026_09_3033343536373456[entry_sector],"")=AG999),--(IFERROR(Flights_2026_09_3033343536373456[nfl],-1)&gt;=AH999),--(IFERROR(Flights_2026_09_3033343536373456[nfl],-1)&lt;=IF(AH999=450,450,AH999+9)))</f>
        <v>0</v>
      </c>
    </row>
    <row r="1000" spans="32:35" x14ac:dyDescent="0.2">
      <c r="AF1000" s="2">
        <v>0.875</v>
      </c>
      <c r="AG1000" t="s">
        <v>840</v>
      </c>
      <c r="AH1000" s="17">
        <v>300</v>
      </c>
      <c r="AI1000" s="17" cm="1">
        <f t="array" ref="AI1000">SUMPRODUCT(--(IFERROR(HOUR(Flights_2026_09_3033343536373456[entry_hour]),-1)=HOUR(AF1000)),--(IFERROR(Flights_2026_09_3033343536373456[entry_sector],"")=AG1000),--(IFERROR(Flights_2026_09_3033343536373456[nfl],-1)&gt;=AH1000),--(IFERROR(Flights_2026_09_3033343536373456[nfl],-1)&lt;=IF(AH1000=450,450,AH1000+9)))</f>
        <v>0</v>
      </c>
    </row>
    <row r="1001" spans="32:35" x14ac:dyDescent="0.2">
      <c r="AF1001" s="2">
        <v>0.875</v>
      </c>
      <c r="AG1001" t="s">
        <v>840</v>
      </c>
      <c r="AH1001" s="17">
        <v>310</v>
      </c>
      <c r="AI1001" s="17" cm="1">
        <f t="array" ref="AI1001">SUMPRODUCT(--(IFERROR(HOUR(Flights_2026_09_3033343536373456[entry_hour]),-1)=HOUR(AF1001)),--(IFERROR(Flights_2026_09_3033343536373456[entry_sector],"")=AG1001),--(IFERROR(Flights_2026_09_3033343536373456[nfl],-1)&gt;=AH1001),--(IFERROR(Flights_2026_09_3033343536373456[nfl],-1)&lt;=IF(AH1001=450,450,AH1001+9)))</f>
        <v>0</v>
      </c>
    </row>
    <row r="1002" spans="32:35" x14ac:dyDescent="0.2">
      <c r="AF1002" s="2">
        <v>0.875</v>
      </c>
      <c r="AG1002" t="s">
        <v>840</v>
      </c>
      <c r="AH1002" s="17">
        <v>320</v>
      </c>
      <c r="AI1002" s="17" cm="1">
        <f t="array" ref="AI1002">SUMPRODUCT(--(IFERROR(HOUR(Flights_2026_09_3033343536373456[entry_hour]),-1)=HOUR(AF1002)),--(IFERROR(Flights_2026_09_3033343536373456[entry_sector],"")=AG1002),--(IFERROR(Flights_2026_09_3033343536373456[nfl],-1)&gt;=AH1002),--(IFERROR(Flights_2026_09_3033343536373456[nfl],-1)&lt;=IF(AH1002=450,450,AH1002+9)))</f>
        <v>0</v>
      </c>
    </row>
    <row r="1003" spans="32:35" x14ac:dyDescent="0.2">
      <c r="AF1003" s="2">
        <v>0.875</v>
      </c>
      <c r="AG1003" t="s">
        <v>840</v>
      </c>
      <c r="AH1003" s="17">
        <v>330</v>
      </c>
      <c r="AI1003" s="17" cm="1">
        <f t="array" ref="AI1003">SUMPRODUCT(--(IFERROR(HOUR(Flights_2026_09_3033343536373456[entry_hour]),-1)=HOUR(AF1003)),--(IFERROR(Flights_2026_09_3033343536373456[entry_sector],"")=AG1003),--(IFERROR(Flights_2026_09_3033343536373456[nfl],-1)&gt;=AH1003),--(IFERROR(Flights_2026_09_3033343536373456[nfl],-1)&lt;=IF(AH1003=450,450,AH1003+9)))</f>
        <v>0</v>
      </c>
    </row>
    <row r="1004" spans="32:35" x14ac:dyDescent="0.2">
      <c r="AF1004" s="2">
        <v>0.875</v>
      </c>
      <c r="AG1004" t="s">
        <v>840</v>
      </c>
      <c r="AH1004" s="17">
        <v>340</v>
      </c>
      <c r="AI1004" s="17" cm="1">
        <f t="array" ref="AI1004">SUMPRODUCT(--(IFERROR(HOUR(Flights_2026_09_3033343536373456[entry_hour]),-1)=HOUR(AF1004)),--(IFERROR(Flights_2026_09_3033343536373456[entry_sector],"")=AG1004),--(IFERROR(Flights_2026_09_3033343536373456[nfl],-1)&gt;=AH1004),--(IFERROR(Flights_2026_09_3033343536373456[nfl],-1)&lt;=IF(AH1004=450,450,AH1004+9)))</f>
        <v>0</v>
      </c>
    </row>
    <row r="1005" spans="32:35" x14ac:dyDescent="0.2">
      <c r="AF1005" s="2">
        <v>0.875</v>
      </c>
      <c r="AG1005" t="s">
        <v>840</v>
      </c>
      <c r="AH1005" s="17">
        <v>350</v>
      </c>
      <c r="AI1005" s="17" cm="1">
        <f t="array" ref="AI1005">SUMPRODUCT(--(IFERROR(HOUR(Flights_2026_09_3033343536373456[entry_hour]),-1)=HOUR(AF1005)),--(IFERROR(Flights_2026_09_3033343536373456[entry_sector],"")=AG1005),--(IFERROR(Flights_2026_09_3033343536373456[nfl],-1)&gt;=AH1005),--(IFERROR(Flights_2026_09_3033343536373456[nfl],-1)&lt;=IF(AH1005=450,450,AH1005+9)))</f>
        <v>1</v>
      </c>
    </row>
    <row r="1006" spans="32:35" x14ac:dyDescent="0.2">
      <c r="AF1006" s="2">
        <v>0.875</v>
      </c>
      <c r="AG1006" t="s">
        <v>840</v>
      </c>
      <c r="AH1006" s="17">
        <v>360</v>
      </c>
      <c r="AI1006" s="17" cm="1">
        <f t="array" ref="AI1006">SUMPRODUCT(--(IFERROR(HOUR(Flights_2026_09_3033343536373456[entry_hour]),-1)=HOUR(AF1006)),--(IFERROR(Flights_2026_09_3033343536373456[entry_sector],"")=AG1006),--(IFERROR(Flights_2026_09_3033343536373456[nfl],-1)&gt;=AH1006),--(IFERROR(Flights_2026_09_3033343536373456[nfl],-1)&lt;=IF(AH1006=450,450,AH1006+9)))</f>
        <v>0</v>
      </c>
    </row>
    <row r="1007" spans="32:35" x14ac:dyDescent="0.2">
      <c r="AF1007" s="2">
        <v>0.875</v>
      </c>
      <c r="AG1007" t="s">
        <v>840</v>
      </c>
      <c r="AH1007" s="17">
        <v>370</v>
      </c>
      <c r="AI1007" s="17" cm="1">
        <f t="array" ref="AI1007">SUMPRODUCT(--(IFERROR(HOUR(Flights_2026_09_3033343536373456[entry_hour]),-1)=HOUR(AF1007)),--(IFERROR(Flights_2026_09_3033343536373456[entry_sector],"")=AG1007),--(IFERROR(Flights_2026_09_3033343536373456[nfl],-1)&gt;=AH1007),--(IFERROR(Flights_2026_09_3033343536373456[nfl],-1)&lt;=IF(AH1007=450,450,AH1007+9)))</f>
        <v>0</v>
      </c>
    </row>
    <row r="1008" spans="32:35" x14ac:dyDescent="0.2">
      <c r="AF1008" s="2">
        <v>0.875</v>
      </c>
      <c r="AG1008" t="s">
        <v>840</v>
      </c>
      <c r="AH1008" s="17">
        <v>380</v>
      </c>
      <c r="AI1008" s="17" cm="1">
        <f t="array" ref="AI1008">SUMPRODUCT(--(IFERROR(HOUR(Flights_2026_09_3033343536373456[entry_hour]),-1)=HOUR(AF1008)),--(IFERROR(Flights_2026_09_3033343536373456[entry_sector],"")=AG1008),--(IFERROR(Flights_2026_09_3033343536373456[nfl],-1)&gt;=AH1008),--(IFERROR(Flights_2026_09_3033343536373456[nfl],-1)&lt;=IF(AH1008=450,450,AH1008+9)))</f>
        <v>0</v>
      </c>
    </row>
    <row r="1009" spans="32:35" x14ac:dyDescent="0.2">
      <c r="AF1009" s="2">
        <v>0.875</v>
      </c>
      <c r="AG1009" t="s">
        <v>840</v>
      </c>
      <c r="AH1009" s="17">
        <v>390</v>
      </c>
      <c r="AI1009" s="17" cm="1">
        <f t="array" ref="AI1009">SUMPRODUCT(--(IFERROR(HOUR(Flights_2026_09_3033343536373456[entry_hour]),-1)=HOUR(AF1009)),--(IFERROR(Flights_2026_09_3033343536373456[entry_sector],"")=AG1009),--(IFERROR(Flights_2026_09_3033343536373456[nfl],-1)&gt;=AH1009),--(IFERROR(Flights_2026_09_3033343536373456[nfl],-1)&lt;=IF(AH1009=450,450,AH1009+9)))</f>
        <v>0</v>
      </c>
    </row>
    <row r="1010" spans="32:35" x14ac:dyDescent="0.2">
      <c r="AF1010" s="2">
        <v>0.875</v>
      </c>
      <c r="AG1010" t="s">
        <v>840</v>
      </c>
      <c r="AH1010" s="17">
        <v>400</v>
      </c>
      <c r="AI1010" s="17" cm="1">
        <f t="array" ref="AI1010">SUMPRODUCT(--(IFERROR(HOUR(Flights_2026_09_3033343536373456[entry_hour]),-1)=HOUR(AF1010)),--(IFERROR(Flights_2026_09_3033343536373456[entry_sector],"")=AG1010),--(IFERROR(Flights_2026_09_3033343536373456[nfl],-1)&gt;=AH1010),--(IFERROR(Flights_2026_09_3033343536373456[nfl],-1)&lt;=IF(AH1010=450,450,AH1010+9)))</f>
        <v>0</v>
      </c>
    </row>
    <row r="1011" spans="32:35" x14ac:dyDescent="0.2">
      <c r="AF1011" s="2">
        <v>0.875</v>
      </c>
      <c r="AG1011" t="s">
        <v>840</v>
      </c>
      <c r="AH1011" s="17">
        <v>410</v>
      </c>
      <c r="AI1011" s="17" cm="1">
        <f t="array" ref="AI1011">SUMPRODUCT(--(IFERROR(HOUR(Flights_2026_09_3033343536373456[entry_hour]),-1)=HOUR(AF1011)),--(IFERROR(Flights_2026_09_3033343536373456[entry_sector],"")=AG1011),--(IFERROR(Flights_2026_09_3033343536373456[nfl],-1)&gt;=AH1011),--(IFERROR(Flights_2026_09_3033343536373456[nfl],-1)&lt;=IF(AH1011=450,450,AH1011+9)))</f>
        <v>0</v>
      </c>
    </row>
    <row r="1012" spans="32:35" x14ac:dyDescent="0.2">
      <c r="AF1012" s="2">
        <v>0.875</v>
      </c>
      <c r="AG1012" t="s">
        <v>840</v>
      </c>
      <c r="AH1012" s="17">
        <v>420</v>
      </c>
      <c r="AI1012" s="17" cm="1">
        <f t="array" ref="AI1012">SUMPRODUCT(--(IFERROR(HOUR(Flights_2026_09_3033343536373456[entry_hour]),-1)=HOUR(AF1012)),--(IFERROR(Flights_2026_09_3033343536373456[entry_sector],"")=AG1012),--(IFERROR(Flights_2026_09_3033343536373456[nfl],-1)&gt;=AH1012),--(IFERROR(Flights_2026_09_3033343536373456[nfl],-1)&lt;=IF(AH1012=450,450,AH1012+9)))</f>
        <v>0</v>
      </c>
    </row>
    <row r="1013" spans="32:35" x14ac:dyDescent="0.2">
      <c r="AF1013" s="2">
        <v>0.875</v>
      </c>
      <c r="AG1013" t="s">
        <v>840</v>
      </c>
      <c r="AH1013" s="17">
        <v>430</v>
      </c>
      <c r="AI1013" s="17" cm="1">
        <f t="array" ref="AI1013">SUMPRODUCT(--(IFERROR(HOUR(Flights_2026_09_3033343536373456[entry_hour]),-1)=HOUR(AF1013)),--(IFERROR(Flights_2026_09_3033343536373456[entry_sector],"")=AG1013),--(IFERROR(Flights_2026_09_3033343536373456[nfl],-1)&gt;=AH1013),--(IFERROR(Flights_2026_09_3033343536373456[nfl],-1)&lt;=IF(AH1013=450,450,AH1013+9)))</f>
        <v>0</v>
      </c>
    </row>
    <row r="1014" spans="32:35" x14ac:dyDescent="0.2">
      <c r="AF1014" s="2">
        <v>0.875</v>
      </c>
      <c r="AG1014" t="s">
        <v>840</v>
      </c>
      <c r="AH1014" s="17">
        <v>440</v>
      </c>
      <c r="AI1014" s="17" cm="1">
        <f t="array" ref="AI1014">SUMPRODUCT(--(IFERROR(HOUR(Flights_2026_09_3033343536373456[entry_hour]),-1)=HOUR(AF1014)),--(IFERROR(Flights_2026_09_3033343536373456[entry_sector],"")=AG1014),--(IFERROR(Flights_2026_09_3033343536373456[nfl],-1)&gt;=AH1014),--(IFERROR(Flights_2026_09_3033343536373456[nfl],-1)&lt;=IF(AH1014=450,450,AH1014+9)))</f>
        <v>0</v>
      </c>
    </row>
    <row r="1015" spans="32:35" x14ac:dyDescent="0.2">
      <c r="AF1015" s="2">
        <v>0.875</v>
      </c>
      <c r="AG1015" t="s">
        <v>840</v>
      </c>
      <c r="AH1015" s="17">
        <v>450</v>
      </c>
      <c r="AI1015" s="17" cm="1">
        <f t="array" ref="AI1015">SUMPRODUCT(--(IFERROR(HOUR(Flights_2026_09_3033343536373456[entry_hour]),-1)=HOUR(AF1015)),--(IFERROR(Flights_2026_09_3033343536373456[entry_sector],"")=AG1015),--(IFERROR(Flights_2026_09_3033343536373456[nfl],-1)&gt;=AH1015),--(IFERROR(Flights_2026_09_3033343536373456[nfl],-1)&lt;=IF(AH1015=450,450,AH1015+9)))</f>
        <v>0</v>
      </c>
    </row>
    <row r="1016" spans="32:35" x14ac:dyDescent="0.2">
      <c r="AF1016" s="2">
        <v>0.875</v>
      </c>
      <c r="AG1016" t="s">
        <v>747</v>
      </c>
      <c r="AH1016" s="17">
        <v>200</v>
      </c>
      <c r="AI1016" s="17" cm="1">
        <f t="array" ref="AI1016">SUMPRODUCT(--(IFERROR(HOUR(Flights_2026_09_3033343536373456[entry_hour]),-1)=HOUR(AF1016)),--(IFERROR(Flights_2026_09_3033343536373456[entry_sector],"")=AG1016),--(IFERROR(Flights_2026_09_3033343536373456[nfl],-1)&gt;=AH1016),--(IFERROR(Flights_2026_09_3033343536373456[nfl],-1)&lt;=IF(AH1016=450,450,AH1016+9)))</f>
        <v>0</v>
      </c>
    </row>
    <row r="1017" spans="32:35" x14ac:dyDescent="0.2">
      <c r="AF1017" s="2">
        <v>0.875</v>
      </c>
      <c r="AG1017" t="s">
        <v>747</v>
      </c>
      <c r="AH1017" s="17">
        <v>210</v>
      </c>
      <c r="AI1017" s="17" cm="1">
        <f t="array" ref="AI1017">SUMPRODUCT(--(IFERROR(HOUR(Flights_2026_09_3033343536373456[entry_hour]),-1)=HOUR(AF1017)),--(IFERROR(Flights_2026_09_3033343536373456[entry_sector],"")=AG1017),--(IFERROR(Flights_2026_09_3033343536373456[nfl],-1)&gt;=AH1017),--(IFERROR(Flights_2026_09_3033343536373456[nfl],-1)&lt;=IF(AH1017=450,450,AH1017+9)))</f>
        <v>0</v>
      </c>
    </row>
    <row r="1018" spans="32:35" x14ac:dyDescent="0.2">
      <c r="AF1018" s="2">
        <v>0.875</v>
      </c>
      <c r="AG1018" t="s">
        <v>747</v>
      </c>
      <c r="AH1018" s="17">
        <v>220</v>
      </c>
      <c r="AI1018" s="17" cm="1">
        <f t="array" ref="AI1018">SUMPRODUCT(--(IFERROR(HOUR(Flights_2026_09_3033343536373456[entry_hour]),-1)=HOUR(AF1018)),--(IFERROR(Flights_2026_09_3033343536373456[entry_sector],"")=AG1018),--(IFERROR(Flights_2026_09_3033343536373456[nfl],-1)&gt;=AH1018),--(IFERROR(Flights_2026_09_3033343536373456[nfl],-1)&lt;=IF(AH1018=450,450,AH1018+9)))</f>
        <v>0</v>
      </c>
    </row>
    <row r="1019" spans="32:35" x14ac:dyDescent="0.2">
      <c r="AF1019" s="2">
        <v>0.875</v>
      </c>
      <c r="AG1019" t="s">
        <v>747</v>
      </c>
      <c r="AH1019" s="17">
        <v>230</v>
      </c>
      <c r="AI1019" s="17" cm="1">
        <f t="array" ref="AI1019">SUMPRODUCT(--(IFERROR(HOUR(Flights_2026_09_3033343536373456[entry_hour]),-1)=HOUR(AF1019)),--(IFERROR(Flights_2026_09_3033343536373456[entry_sector],"")=AG1019),--(IFERROR(Flights_2026_09_3033343536373456[nfl],-1)&gt;=AH1019),--(IFERROR(Flights_2026_09_3033343536373456[nfl],-1)&lt;=IF(AH1019=450,450,AH1019+9)))</f>
        <v>0</v>
      </c>
    </row>
    <row r="1020" spans="32:35" x14ac:dyDescent="0.2">
      <c r="AF1020" s="2">
        <v>0.875</v>
      </c>
      <c r="AG1020" t="s">
        <v>747</v>
      </c>
      <c r="AH1020" s="17">
        <v>240</v>
      </c>
      <c r="AI1020" s="17" cm="1">
        <f t="array" ref="AI1020">SUMPRODUCT(--(IFERROR(HOUR(Flights_2026_09_3033343536373456[entry_hour]),-1)=HOUR(AF1020)),--(IFERROR(Flights_2026_09_3033343536373456[entry_sector],"")=AG1020),--(IFERROR(Flights_2026_09_3033343536373456[nfl],-1)&gt;=AH1020),--(IFERROR(Flights_2026_09_3033343536373456[nfl],-1)&lt;=IF(AH1020=450,450,AH1020+9)))</f>
        <v>0</v>
      </c>
    </row>
    <row r="1021" spans="32:35" x14ac:dyDescent="0.2">
      <c r="AF1021" s="2">
        <v>0.875</v>
      </c>
      <c r="AG1021" t="s">
        <v>747</v>
      </c>
      <c r="AH1021" s="17">
        <v>250</v>
      </c>
      <c r="AI1021" s="17" cm="1">
        <f t="array" ref="AI1021">SUMPRODUCT(--(IFERROR(HOUR(Flights_2026_09_3033343536373456[entry_hour]),-1)=HOUR(AF1021)),--(IFERROR(Flights_2026_09_3033343536373456[entry_sector],"")=AG1021),--(IFERROR(Flights_2026_09_3033343536373456[nfl],-1)&gt;=AH1021),--(IFERROR(Flights_2026_09_3033343536373456[nfl],-1)&lt;=IF(AH1021=450,450,AH1021+9)))</f>
        <v>0</v>
      </c>
    </row>
    <row r="1022" spans="32:35" x14ac:dyDescent="0.2">
      <c r="AF1022" s="2">
        <v>0.875</v>
      </c>
      <c r="AG1022" t="s">
        <v>747</v>
      </c>
      <c r="AH1022" s="17">
        <v>260</v>
      </c>
      <c r="AI1022" s="17" cm="1">
        <f t="array" ref="AI1022">SUMPRODUCT(--(IFERROR(HOUR(Flights_2026_09_3033343536373456[entry_hour]),-1)=HOUR(AF1022)),--(IFERROR(Flights_2026_09_3033343536373456[entry_sector],"")=AG1022),--(IFERROR(Flights_2026_09_3033343536373456[nfl],-1)&gt;=AH1022),--(IFERROR(Flights_2026_09_3033343536373456[nfl],-1)&lt;=IF(AH1022=450,450,AH1022+9)))</f>
        <v>0</v>
      </c>
    </row>
    <row r="1023" spans="32:35" x14ac:dyDescent="0.2">
      <c r="AF1023" s="2">
        <v>0.875</v>
      </c>
      <c r="AG1023" t="s">
        <v>747</v>
      </c>
      <c r="AH1023" s="17">
        <v>270</v>
      </c>
      <c r="AI1023" s="17" cm="1">
        <f t="array" ref="AI1023">SUMPRODUCT(--(IFERROR(HOUR(Flights_2026_09_3033343536373456[entry_hour]),-1)=HOUR(AF1023)),--(IFERROR(Flights_2026_09_3033343536373456[entry_sector],"")=AG1023),--(IFERROR(Flights_2026_09_3033343536373456[nfl],-1)&gt;=AH1023),--(IFERROR(Flights_2026_09_3033343536373456[nfl],-1)&lt;=IF(AH1023=450,450,AH1023+9)))</f>
        <v>0</v>
      </c>
    </row>
    <row r="1024" spans="32:35" x14ac:dyDescent="0.2">
      <c r="AF1024" s="2">
        <v>0.875</v>
      </c>
      <c r="AG1024" t="s">
        <v>747</v>
      </c>
      <c r="AH1024" s="17">
        <v>280</v>
      </c>
      <c r="AI1024" s="17" cm="1">
        <f t="array" ref="AI1024">SUMPRODUCT(--(IFERROR(HOUR(Flights_2026_09_3033343536373456[entry_hour]),-1)=HOUR(AF1024)),--(IFERROR(Flights_2026_09_3033343536373456[entry_sector],"")=AG1024),--(IFERROR(Flights_2026_09_3033343536373456[nfl],-1)&gt;=AH1024),--(IFERROR(Flights_2026_09_3033343536373456[nfl],-1)&lt;=IF(AH1024=450,450,AH1024+9)))</f>
        <v>0</v>
      </c>
    </row>
    <row r="1025" spans="32:35" x14ac:dyDescent="0.2">
      <c r="AF1025" s="2">
        <v>0.875</v>
      </c>
      <c r="AG1025" t="s">
        <v>747</v>
      </c>
      <c r="AH1025" s="17">
        <v>290</v>
      </c>
      <c r="AI1025" s="17" cm="1">
        <f t="array" ref="AI1025">SUMPRODUCT(--(IFERROR(HOUR(Flights_2026_09_3033343536373456[entry_hour]),-1)=HOUR(AF1025)),--(IFERROR(Flights_2026_09_3033343536373456[entry_sector],"")=AG1025),--(IFERROR(Flights_2026_09_3033343536373456[nfl],-1)&gt;=AH1025),--(IFERROR(Flights_2026_09_3033343536373456[nfl],-1)&lt;=IF(AH1025=450,450,AH1025+9)))</f>
        <v>0</v>
      </c>
    </row>
    <row r="1026" spans="32:35" x14ac:dyDescent="0.2">
      <c r="AF1026" s="2">
        <v>0.875</v>
      </c>
      <c r="AG1026" t="s">
        <v>747</v>
      </c>
      <c r="AH1026" s="17">
        <v>300</v>
      </c>
      <c r="AI1026" s="17" cm="1">
        <f t="array" ref="AI1026">SUMPRODUCT(--(IFERROR(HOUR(Flights_2026_09_3033343536373456[entry_hour]),-1)=HOUR(AF1026)),--(IFERROR(Flights_2026_09_3033343536373456[entry_sector],"")=AG1026),--(IFERROR(Flights_2026_09_3033343536373456[nfl],-1)&gt;=AH1026),--(IFERROR(Flights_2026_09_3033343536373456[nfl],-1)&lt;=IF(AH1026=450,450,AH1026+9)))</f>
        <v>1</v>
      </c>
    </row>
    <row r="1027" spans="32:35" x14ac:dyDescent="0.2">
      <c r="AF1027" s="2">
        <v>0.875</v>
      </c>
      <c r="AG1027" t="s">
        <v>747</v>
      </c>
      <c r="AH1027" s="17">
        <v>310</v>
      </c>
      <c r="AI1027" s="17" cm="1">
        <f t="array" ref="AI1027">SUMPRODUCT(--(IFERROR(HOUR(Flights_2026_09_3033343536373456[entry_hour]),-1)=HOUR(AF1027)),--(IFERROR(Flights_2026_09_3033343536373456[entry_sector],"")=AG1027),--(IFERROR(Flights_2026_09_3033343536373456[nfl],-1)&gt;=AH1027),--(IFERROR(Flights_2026_09_3033343536373456[nfl],-1)&lt;=IF(AH1027=450,450,AH1027+9)))</f>
        <v>0</v>
      </c>
    </row>
    <row r="1028" spans="32:35" x14ac:dyDescent="0.2">
      <c r="AF1028" s="2">
        <v>0.875</v>
      </c>
      <c r="AG1028" t="s">
        <v>747</v>
      </c>
      <c r="AH1028" s="17">
        <v>320</v>
      </c>
      <c r="AI1028" s="17" cm="1">
        <f t="array" ref="AI1028">SUMPRODUCT(--(IFERROR(HOUR(Flights_2026_09_3033343536373456[entry_hour]),-1)=HOUR(AF1028)),--(IFERROR(Flights_2026_09_3033343536373456[entry_sector],"")=AG1028),--(IFERROR(Flights_2026_09_3033343536373456[nfl],-1)&gt;=AH1028),--(IFERROR(Flights_2026_09_3033343536373456[nfl],-1)&lt;=IF(AH1028=450,450,AH1028+9)))</f>
        <v>0</v>
      </c>
    </row>
    <row r="1029" spans="32:35" x14ac:dyDescent="0.2">
      <c r="AF1029" s="2">
        <v>0.875</v>
      </c>
      <c r="AG1029" t="s">
        <v>747</v>
      </c>
      <c r="AH1029" s="17">
        <v>330</v>
      </c>
      <c r="AI1029" s="17" cm="1">
        <f t="array" ref="AI1029">SUMPRODUCT(--(IFERROR(HOUR(Flights_2026_09_3033343536373456[entry_hour]),-1)=HOUR(AF1029)),--(IFERROR(Flights_2026_09_3033343536373456[entry_sector],"")=AG1029),--(IFERROR(Flights_2026_09_3033343536373456[nfl],-1)&gt;=AH1029),--(IFERROR(Flights_2026_09_3033343536373456[nfl],-1)&lt;=IF(AH1029=450,450,AH1029+9)))</f>
        <v>0</v>
      </c>
    </row>
    <row r="1030" spans="32:35" x14ac:dyDescent="0.2">
      <c r="AF1030" s="2">
        <v>0.875</v>
      </c>
      <c r="AG1030" t="s">
        <v>747</v>
      </c>
      <c r="AH1030" s="17">
        <v>340</v>
      </c>
      <c r="AI1030" s="17" cm="1">
        <f t="array" ref="AI1030">SUMPRODUCT(--(IFERROR(HOUR(Flights_2026_09_3033343536373456[entry_hour]),-1)=HOUR(AF1030)),--(IFERROR(Flights_2026_09_3033343536373456[entry_sector],"")=AG1030),--(IFERROR(Flights_2026_09_3033343536373456[nfl],-1)&gt;=AH1030),--(IFERROR(Flights_2026_09_3033343536373456[nfl],-1)&lt;=IF(AH1030=450,450,AH1030+9)))</f>
        <v>0</v>
      </c>
    </row>
    <row r="1031" spans="32:35" x14ac:dyDescent="0.2">
      <c r="AF1031" s="2">
        <v>0.875</v>
      </c>
      <c r="AG1031" t="s">
        <v>747</v>
      </c>
      <c r="AH1031" s="17">
        <v>350</v>
      </c>
      <c r="AI1031" s="17" cm="1">
        <f t="array" ref="AI1031">SUMPRODUCT(--(IFERROR(HOUR(Flights_2026_09_3033343536373456[entry_hour]),-1)=HOUR(AF1031)),--(IFERROR(Flights_2026_09_3033343536373456[entry_sector],"")=AG1031),--(IFERROR(Flights_2026_09_3033343536373456[nfl],-1)&gt;=AH1031),--(IFERROR(Flights_2026_09_3033343536373456[nfl],-1)&lt;=IF(AH1031=450,450,AH1031+9)))</f>
        <v>0</v>
      </c>
    </row>
    <row r="1032" spans="32:35" x14ac:dyDescent="0.2">
      <c r="AF1032" s="2">
        <v>0.875</v>
      </c>
      <c r="AG1032" t="s">
        <v>747</v>
      </c>
      <c r="AH1032" s="17">
        <v>360</v>
      </c>
      <c r="AI1032" s="17" cm="1">
        <f t="array" ref="AI1032">SUMPRODUCT(--(IFERROR(HOUR(Flights_2026_09_3033343536373456[entry_hour]),-1)=HOUR(AF1032)),--(IFERROR(Flights_2026_09_3033343536373456[entry_sector],"")=AG1032),--(IFERROR(Flights_2026_09_3033343536373456[nfl],-1)&gt;=AH1032),--(IFERROR(Flights_2026_09_3033343536373456[nfl],-1)&lt;=IF(AH1032=450,450,AH1032+9)))</f>
        <v>0</v>
      </c>
    </row>
    <row r="1033" spans="32:35" x14ac:dyDescent="0.2">
      <c r="AF1033" s="2">
        <v>0.875</v>
      </c>
      <c r="AG1033" t="s">
        <v>747</v>
      </c>
      <c r="AH1033" s="17">
        <v>370</v>
      </c>
      <c r="AI1033" s="17" cm="1">
        <f t="array" ref="AI1033">SUMPRODUCT(--(IFERROR(HOUR(Flights_2026_09_3033343536373456[entry_hour]),-1)=HOUR(AF1033)),--(IFERROR(Flights_2026_09_3033343536373456[entry_sector],"")=AG1033),--(IFERROR(Flights_2026_09_3033343536373456[nfl],-1)&gt;=AH1033),--(IFERROR(Flights_2026_09_3033343536373456[nfl],-1)&lt;=IF(AH1033=450,450,AH1033+9)))</f>
        <v>0</v>
      </c>
    </row>
    <row r="1034" spans="32:35" x14ac:dyDescent="0.2">
      <c r="AF1034" s="2">
        <v>0.875</v>
      </c>
      <c r="AG1034" t="s">
        <v>747</v>
      </c>
      <c r="AH1034" s="17">
        <v>380</v>
      </c>
      <c r="AI1034" s="17" cm="1">
        <f t="array" ref="AI1034">SUMPRODUCT(--(IFERROR(HOUR(Flights_2026_09_3033343536373456[entry_hour]),-1)=HOUR(AF1034)),--(IFERROR(Flights_2026_09_3033343536373456[entry_sector],"")=AG1034),--(IFERROR(Flights_2026_09_3033343536373456[nfl],-1)&gt;=AH1034),--(IFERROR(Flights_2026_09_3033343536373456[nfl],-1)&lt;=IF(AH1034=450,450,AH1034+9)))</f>
        <v>1</v>
      </c>
    </row>
    <row r="1035" spans="32:35" x14ac:dyDescent="0.2">
      <c r="AF1035" s="2">
        <v>0.875</v>
      </c>
      <c r="AG1035" t="s">
        <v>747</v>
      </c>
      <c r="AH1035" s="17">
        <v>390</v>
      </c>
      <c r="AI1035" s="17" cm="1">
        <f t="array" ref="AI1035">SUMPRODUCT(--(IFERROR(HOUR(Flights_2026_09_3033343536373456[entry_hour]),-1)=HOUR(AF1035)),--(IFERROR(Flights_2026_09_3033343536373456[entry_sector],"")=AG1035),--(IFERROR(Flights_2026_09_3033343536373456[nfl],-1)&gt;=AH1035),--(IFERROR(Flights_2026_09_3033343536373456[nfl],-1)&lt;=IF(AH1035=450,450,AH1035+9)))</f>
        <v>0</v>
      </c>
    </row>
    <row r="1036" spans="32:35" x14ac:dyDescent="0.2">
      <c r="AF1036" s="2">
        <v>0.875</v>
      </c>
      <c r="AG1036" t="s">
        <v>747</v>
      </c>
      <c r="AH1036" s="17">
        <v>400</v>
      </c>
      <c r="AI1036" s="17" cm="1">
        <f t="array" ref="AI1036">SUMPRODUCT(--(IFERROR(HOUR(Flights_2026_09_3033343536373456[entry_hour]),-1)=HOUR(AF1036)),--(IFERROR(Flights_2026_09_3033343536373456[entry_sector],"")=AG1036),--(IFERROR(Flights_2026_09_3033343536373456[nfl],-1)&gt;=AH1036),--(IFERROR(Flights_2026_09_3033343536373456[nfl],-1)&lt;=IF(AH1036=450,450,AH1036+9)))</f>
        <v>0</v>
      </c>
    </row>
    <row r="1037" spans="32:35" x14ac:dyDescent="0.2">
      <c r="AF1037" s="2">
        <v>0.875</v>
      </c>
      <c r="AG1037" t="s">
        <v>747</v>
      </c>
      <c r="AH1037" s="17">
        <v>410</v>
      </c>
      <c r="AI1037" s="17" cm="1">
        <f t="array" ref="AI1037">SUMPRODUCT(--(IFERROR(HOUR(Flights_2026_09_3033343536373456[entry_hour]),-1)=HOUR(AF1037)),--(IFERROR(Flights_2026_09_3033343536373456[entry_sector],"")=AG1037),--(IFERROR(Flights_2026_09_3033343536373456[nfl],-1)&gt;=AH1037),--(IFERROR(Flights_2026_09_3033343536373456[nfl],-1)&lt;=IF(AH1037=450,450,AH1037+9)))</f>
        <v>0</v>
      </c>
    </row>
    <row r="1038" spans="32:35" x14ac:dyDescent="0.2">
      <c r="AF1038" s="2">
        <v>0.875</v>
      </c>
      <c r="AG1038" t="s">
        <v>747</v>
      </c>
      <c r="AH1038" s="17">
        <v>420</v>
      </c>
      <c r="AI1038" s="17" cm="1">
        <f t="array" ref="AI1038">SUMPRODUCT(--(IFERROR(HOUR(Flights_2026_09_3033343536373456[entry_hour]),-1)=HOUR(AF1038)),--(IFERROR(Flights_2026_09_3033343536373456[entry_sector],"")=AG1038),--(IFERROR(Flights_2026_09_3033343536373456[nfl],-1)&gt;=AH1038),--(IFERROR(Flights_2026_09_3033343536373456[nfl],-1)&lt;=IF(AH1038=450,450,AH1038+9)))</f>
        <v>0</v>
      </c>
    </row>
    <row r="1039" spans="32:35" x14ac:dyDescent="0.2">
      <c r="AF1039" s="2">
        <v>0.875</v>
      </c>
      <c r="AG1039" t="s">
        <v>747</v>
      </c>
      <c r="AH1039" s="17">
        <v>430</v>
      </c>
      <c r="AI1039" s="17" cm="1">
        <f t="array" ref="AI1039">SUMPRODUCT(--(IFERROR(HOUR(Flights_2026_09_3033343536373456[entry_hour]),-1)=HOUR(AF1039)),--(IFERROR(Flights_2026_09_3033343536373456[entry_sector],"")=AG1039),--(IFERROR(Flights_2026_09_3033343536373456[nfl],-1)&gt;=AH1039),--(IFERROR(Flights_2026_09_3033343536373456[nfl],-1)&lt;=IF(AH1039=450,450,AH1039+9)))</f>
        <v>0</v>
      </c>
    </row>
    <row r="1040" spans="32:35" x14ac:dyDescent="0.2">
      <c r="AF1040" s="2">
        <v>0.875</v>
      </c>
      <c r="AG1040" t="s">
        <v>747</v>
      </c>
      <c r="AH1040" s="17">
        <v>440</v>
      </c>
      <c r="AI1040" s="17" cm="1">
        <f t="array" ref="AI1040">SUMPRODUCT(--(IFERROR(HOUR(Flights_2026_09_3033343536373456[entry_hour]),-1)=HOUR(AF1040)),--(IFERROR(Flights_2026_09_3033343536373456[entry_sector],"")=AG1040),--(IFERROR(Flights_2026_09_3033343536373456[nfl],-1)&gt;=AH1040),--(IFERROR(Flights_2026_09_3033343536373456[nfl],-1)&lt;=IF(AH1040=450,450,AH1040+9)))</f>
        <v>0</v>
      </c>
    </row>
    <row r="1041" spans="32:35" x14ac:dyDescent="0.2">
      <c r="AF1041" s="2">
        <v>0.875</v>
      </c>
      <c r="AG1041" t="s">
        <v>747</v>
      </c>
      <c r="AH1041" s="17">
        <v>450</v>
      </c>
      <c r="AI1041" s="17" cm="1">
        <f t="array" ref="AI1041">SUMPRODUCT(--(IFERROR(HOUR(Flights_2026_09_3033343536373456[entry_hour]),-1)=HOUR(AF1041)),--(IFERROR(Flights_2026_09_3033343536373456[entry_sector],"")=AG1041),--(IFERROR(Flights_2026_09_3033343536373456[nfl],-1)&gt;=AH1041),--(IFERROR(Flights_2026_09_3033343536373456[nfl],-1)&lt;=IF(AH1041=450,450,AH1041+9)))</f>
        <v>0</v>
      </c>
    </row>
    <row r="1042" spans="32:35" x14ac:dyDescent="0.2">
      <c r="AF1042" s="2">
        <v>0.91666666666666663</v>
      </c>
      <c r="AG1042" t="s">
        <v>743</v>
      </c>
      <c r="AH1042" s="17">
        <v>200</v>
      </c>
      <c r="AI1042" s="17" cm="1">
        <f t="array" ref="AI1042">SUMPRODUCT(--(IFERROR(HOUR(Flights_2026_09_3033343536373456[entry_hour]),-1)=HOUR(AF1042)),--(IFERROR(Flights_2026_09_3033343536373456[entry_sector],"")=AG1042),--(IFERROR(Flights_2026_09_3033343536373456[nfl],-1)&gt;=AH1042),--(IFERROR(Flights_2026_09_3033343536373456[nfl],-1)&lt;=IF(AH1042=450,450,AH1042+9)))</f>
        <v>0</v>
      </c>
    </row>
    <row r="1043" spans="32:35" x14ac:dyDescent="0.2">
      <c r="AF1043" s="2">
        <v>0.91666666666666663</v>
      </c>
      <c r="AG1043" t="s">
        <v>743</v>
      </c>
      <c r="AH1043" s="17">
        <v>210</v>
      </c>
      <c r="AI1043" s="17" cm="1">
        <f t="array" ref="AI1043">SUMPRODUCT(--(IFERROR(HOUR(Flights_2026_09_3033343536373456[entry_hour]),-1)=HOUR(AF1043)),--(IFERROR(Flights_2026_09_3033343536373456[entry_sector],"")=AG1043),--(IFERROR(Flights_2026_09_3033343536373456[nfl],-1)&gt;=AH1043),--(IFERROR(Flights_2026_09_3033343536373456[nfl],-1)&lt;=IF(AH1043=450,450,AH1043+9)))</f>
        <v>0</v>
      </c>
    </row>
    <row r="1044" spans="32:35" x14ac:dyDescent="0.2">
      <c r="AF1044" s="2">
        <v>0.91666666666666663</v>
      </c>
      <c r="AG1044" t="s">
        <v>743</v>
      </c>
      <c r="AH1044" s="17">
        <v>220</v>
      </c>
      <c r="AI1044" s="17" cm="1">
        <f t="array" ref="AI1044">SUMPRODUCT(--(IFERROR(HOUR(Flights_2026_09_3033343536373456[entry_hour]),-1)=HOUR(AF1044)),--(IFERROR(Flights_2026_09_3033343536373456[entry_sector],"")=AG1044),--(IFERROR(Flights_2026_09_3033343536373456[nfl],-1)&gt;=AH1044),--(IFERROR(Flights_2026_09_3033343536373456[nfl],-1)&lt;=IF(AH1044=450,450,AH1044+9)))</f>
        <v>0</v>
      </c>
    </row>
    <row r="1045" spans="32:35" x14ac:dyDescent="0.2">
      <c r="AF1045" s="2">
        <v>0.91666666666666663</v>
      </c>
      <c r="AG1045" t="s">
        <v>743</v>
      </c>
      <c r="AH1045" s="17">
        <v>230</v>
      </c>
      <c r="AI1045" s="17" cm="1">
        <f t="array" ref="AI1045">SUMPRODUCT(--(IFERROR(HOUR(Flights_2026_09_3033343536373456[entry_hour]),-1)=HOUR(AF1045)),--(IFERROR(Flights_2026_09_3033343536373456[entry_sector],"")=AG1045),--(IFERROR(Flights_2026_09_3033343536373456[nfl],-1)&gt;=AH1045),--(IFERROR(Flights_2026_09_3033343536373456[nfl],-1)&lt;=IF(AH1045=450,450,AH1045+9)))</f>
        <v>0</v>
      </c>
    </row>
    <row r="1046" spans="32:35" x14ac:dyDescent="0.2">
      <c r="AF1046" s="2">
        <v>0.91666666666666663</v>
      </c>
      <c r="AG1046" t="s">
        <v>743</v>
      </c>
      <c r="AH1046" s="17">
        <v>240</v>
      </c>
      <c r="AI1046" s="17" cm="1">
        <f t="array" ref="AI1046">SUMPRODUCT(--(IFERROR(HOUR(Flights_2026_09_3033343536373456[entry_hour]),-1)=HOUR(AF1046)),--(IFERROR(Flights_2026_09_3033343536373456[entry_sector],"")=AG1046),--(IFERROR(Flights_2026_09_3033343536373456[nfl],-1)&gt;=AH1046),--(IFERROR(Flights_2026_09_3033343536373456[nfl],-1)&lt;=IF(AH1046=450,450,AH1046+9)))</f>
        <v>0</v>
      </c>
    </row>
    <row r="1047" spans="32:35" x14ac:dyDescent="0.2">
      <c r="AF1047" s="2">
        <v>0.91666666666666663</v>
      </c>
      <c r="AG1047" t="s">
        <v>743</v>
      </c>
      <c r="AH1047" s="17">
        <v>250</v>
      </c>
      <c r="AI1047" s="17" cm="1">
        <f t="array" ref="AI1047">SUMPRODUCT(--(IFERROR(HOUR(Flights_2026_09_3033343536373456[entry_hour]),-1)=HOUR(AF1047)),--(IFERROR(Flights_2026_09_3033343536373456[entry_sector],"")=AG1047),--(IFERROR(Flights_2026_09_3033343536373456[nfl],-1)&gt;=AH1047),--(IFERROR(Flights_2026_09_3033343536373456[nfl],-1)&lt;=IF(AH1047=450,450,AH1047+9)))</f>
        <v>0</v>
      </c>
    </row>
    <row r="1048" spans="32:35" x14ac:dyDescent="0.2">
      <c r="AF1048" s="2">
        <v>0.91666666666666663</v>
      </c>
      <c r="AG1048" t="s">
        <v>743</v>
      </c>
      <c r="AH1048" s="17">
        <v>260</v>
      </c>
      <c r="AI1048" s="17" cm="1">
        <f t="array" ref="AI1048">SUMPRODUCT(--(IFERROR(HOUR(Flights_2026_09_3033343536373456[entry_hour]),-1)=HOUR(AF1048)),--(IFERROR(Flights_2026_09_3033343536373456[entry_sector],"")=AG1048),--(IFERROR(Flights_2026_09_3033343536373456[nfl],-1)&gt;=AH1048),--(IFERROR(Flights_2026_09_3033343536373456[nfl],-1)&lt;=IF(AH1048=450,450,AH1048+9)))</f>
        <v>0</v>
      </c>
    </row>
    <row r="1049" spans="32:35" x14ac:dyDescent="0.2">
      <c r="AF1049" s="2">
        <v>0.91666666666666663</v>
      </c>
      <c r="AG1049" t="s">
        <v>743</v>
      </c>
      <c r="AH1049" s="17">
        <v>270</v>
      </c>
      <c r="AI1049" s="17" cm="1">
        <f t="array" ref="AI1049">SUMPRODUCT(--(IFERROR(HOUR(Flights_2026_09_3033343536373456[entry_hour]),-1)=HOUR(AF1049)),--(IFERROR(Flights_2026_09_3033343536373456[entry_sector],"")=AG1049),--(IFERROR(Flights_2026_09_3033343536373456[nfl],-1)&gt;=AH1049),--(IFERROR(Flights_2026_09_3033343536373456[nfl],-1)&lt;=IF(AH1049=450,450,AH1049+9)))</f>
        <v>0</v>
      </c>
    </row>
    <row r="1050" spans="32:35" x14ac:dyDescent="0.2">
      <c r="AF1050" s="2">
        <v>0.91666666666666663</v>
      </c>
      <c r="AG1050" t="s">
        <v>743</v>
      </c>
      <c r="AH1050" s="17">
        <v>280</v>
      </c>
      <c r="AI1050" s="17" cm="1">
        <f t="array" ref="AI1050">SUMPRODUCT(--(IFERROR(HOUR(Flights_2026_09_3033343536373456[entry_hour]),-1)=HOUR(AF1050)),--(IFERROR(Flights_2026_09_3033343536373456[entry_sector],"")=AG1050),--(IFERROR(Flights_2026_09_3033343536373456[nfl],-1)&gt;=AH1050),--(IFERROR(Flights_2026_09_3033343536373456[nfl],-1)&lt;=IF(AH1050=450,450,AH1050+9)))</f>
        <v>0</v>
      </c>
    </row>
    <row r="1051" spans="32:35" x14ac:dyDescent="0.2">
      <c r="AF1051" s="2">
        <v>0.91666666666666663</v>
      </c>
      <c r="AG1051" t="s">
        <v>743</v>
      </c>
      <c r="AH1051" s="17">
        <v>290</v>
      </c>
      <c r="AI1051" s="17" cm="1">
        <f t="array" ref="AI1051">SUMPRODUCT(--(IFERROR(HOUR(Flights_2026_09_3033343536373456[entry_hour]),-1)=HOUR(AF1051)),--(IFERROR(Flights_2026_09_3033343536373456[entry_sector],"")=AG1051),--(IFERROR(Flights_2026_09_3033343536373456[nfl],-1)&gt;=AH1051),--(IFERROR(Flights_2026_09_3033343536373456[nfl],-1)&lt;=IF(AH1051=450,450,AH1051+9)))</f>
        <v>0</v>
      </c>
    </row>
    <row r="1052" spans="32:35" x14ac:dyDescent="0.2">
      <c r="AF1052" s="2">
        <v>0.91666666666666663</v>
      </c>
      <c r="AG1052" t="s">
        <v>743</v>
      </c>
      <c r="AH1052" s="17">
        <v>300</v>
      </c>
      <c r="AI1052" s="17" cm="1">
        <f t="array" ref="AI1052">SUMPRODUCT(--(IFERROR(HOUR(Flights_2026_09_3033343536373456[entry_hour]),-1)=HOUR(AF1052)),--(IFERROR(Flights_2026_09_3033343536373456[entry_sector],"")=AG1052),--(IFERROR(Flights_2026_09_3033343536373456[nfl],-1)&gt;=AH1052),--(IFERROR(Flights_2026_09_3033343536373456[nfl],-1)&lt;=IF(AH1052=450,450,AH1052+9)))</f>
        <v>0</v>
      </c>
    </row>
    <row r="1053" spans="32:35" x14ac:dyDescent="0.2">
      <c r="AF1053" s="2">
        <v>0.91666666666666663</v>
      </c>
      <c r="AG1053" t="s">
        <v>743</v>
      </c>
      <c r="AH1053" s="17">
        <v>310</v>
      </c>
      <c r="AI1053" s="17" cm="1">
        <f t="array" ref="AI1053">SUMPRODUCT(--(IFERROR(HOUR(Flights_2026_09_3033343536373456[entry_hour]),-1)=HOUR(AF1053)),--(IFERROR(Flights_2026_09_3033343536373456[entry_sector],"")=AG1053),--(IFERROR(Flights_2026_09_3033343536373456[nfl],-1)&gt;=AH1053),--(IFERROR(Flights_2026_09_3033343536373456[nfl],-1)&lt;=IF(AH1053=450,450,AH1053+9)))</f>
        <v>0</v>
      </c>
    </row>
    <row r="1054" spans="32:35" x14ac:dyDescent="0.2">
      <c r="AF1054" s="2">
        <v>0.91666666666666663</v>
      </c>
      <c r="AG1054" t="s">
        <v>743</v>
      </c>
      <c r="AH1054" s="17">
        <v>320</v>
      </c>
      <c r="AI1054" s="17" cm="1">
        <f t="array" ref="AI1054">SUMPRODUCT(--(IFERROR(HOUR(Flights_2026_09_3033343536373456[entry_hour]),-1)=HOUR(AF1054)),--(IFERROR(Flights_2026_09_3033343536373456[entry_sector],"")=AG1054),--(IFERROR(Flights_2026_09_3033343536373456[nfl],-1)&gt;=AH1054),--(IFERROR(Flights_2026_09_3033343536373456[nfl],-1)&lt;=IF(AH1054=450,450,AH1054+9)))</f>
        <v>0</v>
      </c>
    </row>
    <row r="1055" spans="32:35" x14ac:dyDescent="0.2">
      <c r="AF1055" s="2">
        <v>0.91666666666666663</v>
      </c>
      <c r="AG1055" t="s">
        <v>743</v>
      </c>
      <c r="AH1055" s="17">
        <v>330</v>
      </c>
      <c r="AI1055" s="17" cm="1">
        <f t="array" ref="AI1055">SUMPRODUCT(--(IFERROR(HOUR(Flights_2026_09_3033343536373456[entry_hour]),-1)=HOUR(AF1055)),--(IFERROR(Flights_2026_09_3033343536373456[entry_sector],"")=AG1055),--(IFERROR(Flights_2026_09_3033343536373456[nfl],-1)&gt;=AH1055),--(IFERROR(Flights_2026_09_3033343536373456[nfl],-1)&lt;=IF(AH1055=450,450,AH1055+9)))</f>
        <v>0</v>
      </c>
    </row>
    <row r="1056" spans="32:35" x14ac:dyDescent="0.2">
      <c r="AF1056" s="2">
        <v>0.91666666666666663</v>
      </c>
      <c r="AG1056" t="s">
        <v>743</v>
      </c>
      <c r="AH1056" s="17">
        <v>340</v>
      </c>
      <c r="AI1056" s="17" cm="1">
        <f t="array" ref="AI1056">SUMPRODUCT(--(IFERROR(HOUR(Flights_2026_09_3033343536373456[entry_hour]),-1)=HOUR(AF1056)),--(IFERROR(Flights_2026_09_3033343536373456[entry_sector],"")=AG1056),--(IFERROR(Flights_2026_09_3033343536373456[nfl],-1)&gt;=AH1056),--(IFERROR(Flights_2026_09_3033343536373456[nfl],-1)&lt;=IF(AH1056=450,450,AH1056+9)))</f>
        <v>0</v>
      </c>
    </row>
    <row r="1057" spans="32:35" x14ac:dyDescent="0.2">
      <c r="AF1057" s="2">
        <v>0.91666666666666663</v>
      </c>
      <c r="AG1057" t="s">
        <v>743</v>
      </c>
      <c r="AH1057" s="17">
        <v>350</v>
      </c>
      <c r="AI1057" s="17" cm="1">
        <f t="array" ref="AI1057">SUMPRODUCT(--(IFERROR(HOUR(Flights_2026_09_3033343536373456[entry_hour]),-1)=HOUR(AF1057)),--(IFERROR(Flights_2026_09_3033343536373456[entry_sector],"")=AG1057),--(IFERROR(Flights_2026_09_3033343536373456[nfl],-1)&gt;=AH1057),--(IFERROR(Flights_2026_09_3033343536373456[nfl],-1)&lt;=IF(AH1057=450,450,AH1057+9)))</f>
        <v>0</v>
      </c>
    </row>
    <row r="1058" spans="32:35" x14ac:dyDescent="0.2">
      <c r="AF1058" s="2">
        <v>0.91666666666666663</v>
      </c>
      <c r="AG1058" t="s">
        <v>743</v>
      </c>
      <c r="AH1058" s="17">
        <v>360</v>
      </c>
      <c r="AI1058" s="17" cm="1">
        <f t="array" ref="AI1058">SUMPRODUCT(--(IFERROR(HOUR(Flights_2026_09_3033343536373456[entry_hour]),-1)=HOUR(AF1058)),--(IFERROR(Flights_2026_09_3033343536373456[entry_sector],"")=AG1058),--(IFERROR(Flights_2026_09_3033343536373456[nfl],-1)&gt;=AH1058),--(IFERROR(Flights_2026_09_3033343536373456[nfl],-1)&lt;=IF(AH1058=450,450,AH1058+9)))</f>
        <v>0</v>
      </c>
    </row>
    <row r="1059" spans="32:35" x14ac:dyDescent="0.2">
      <c r="AF1059" s="2">
        <v>0.91666666666666663</v>
      </c>
      <c r="AG1059" t="s">
        <v>743</v>
      </c>
      <c r="AH1059" s="17">
        <v>370</v>
      </c>
      <c r="AI1059" s="17" cm="1">
        <f t="array" ref="AI1059">SUMPRODUCT(--(IFERROR(HOUR(Flights_2026_09_3033343536373456[entry_hour]),-1)=HOUR(AF1059)),--(IFERROR(Flights_2026_09_3033343536373456[entry_sector],"")=AG1059),--(IFERROR(Flights_2026_09_3033343536373456[nfl],-1)&gt;=AH1059),--(IFERROR(Flights_2026_09_3033343536373456[nfl],-1)&lt;=IF(AH1059=450,450,AH1059+9)))</f>
        <v>0</v>
      </c>
    </row>
    <row r="1060" spans="32:35" x14ac:dyDescent="0.2">
      <c r="AF1060" s="2">
        <v>0.91666666666666663</v>
      </c>
      <c r="AG1060" t="s">
        <v>743</v>
      </c>
      <c r="AH1060" s="17">
        <v>380</v>
      </c>
      <c r="AI1060" s="17" cm="1">
        <f t="array" ref="AI1060">SUMPRODUCT(--(IFERROR(HOUR(Flights_2026_09_3033343536373456[entry_hour]),-1)=HOUR(AF1060)),--(IFERROR(Flights_2026_09_3033343536373456[entry_sector],"")=AG1060),--(IFERROR(Flights_2026_09_3033343536373456[nfl],-1)&gt;=AH1060),--(IFERROR(Flights_2026_09_3033343536373456[nfl],-1)&lt;=IF(AH1060=450,450,AH1060+9)))</f>
        <v>0</v>
      </c>
    </row>
    <row r="1061" spans="32:35" x14ac:dyDescent="0.2">
      <c r="AF1061" s="2">
        <v>0.91666666666666663</v>
      </c>
      <c r="AG1061" t="s">
        <v>743</v>
      </c>
      <c r="AH1061" s="17">
        <v>390</v>
      </c>
      <c r="AI1061" s="17" cm="1">
        <f t="array" ref="AI1061">SUMPRODUCT(--(IFERROR(HOUR(Flights_2026_09_3033343536373456[entry_hour]),-1)=HOUR(AF1061)),--(IFERROR(Flights_2026_09_3033343536373456[entry_sector],"")=AG1061),--(IFERROR(Flights_2026_09_3033343536373456[nfl],-1)&gt;=AH1061),--(IFERROR(Flights_2026_09_3033343536373456[nfl],-1)&lt;=IF(AH1061=450,450,AH1061+9)))</f>
        <v>0</v>
      </c>
    </row>
    <row r="1062" spans="32:35" x14ac:dyDescent="0.2">
      <c r="AF1062" s="2">
        <v>0.91666666666666663</v>
      </c>
      <c r="AG1062" t="s">
        <v>743</v>
      </c>
      <c r="AH1062" s="17">
        <v>400</v>
      </c>
      <c r="AI1062" s="17" cm="1">
        <f t="array" ref="AI1062">SUMPRODUCT(--(IFERROR(HOUR(Flights_2026_09_3033343536373456[entry_hour]),-1)=HOUR(AF1062)),--(IFERROR(Flights_2026_09_3033343536373456[entry_sector],"")=AG1062),--(IFERROR(Flights_2026_09_3033343536373456[nfl],-1)&gt;=AH1062),--(IFERROR(Flights_2026_09_3033343536373456[nfl],-1)&lt;=IF(AH1062=450,450,AH1062+9)))</f>
        <v>0</v>
      </c>
    </row>
    <row r="1063" spans="32:35" x14ac:dyDescent="0.2">
      <c r="AF1063" s="2">
        <v>0.91666666666666663</v>
      </c>
      <c r="AG1063" t="s">
        <v>743</v>
      </c>
      <c r="AH1063" s="17">
        <v>410</v>
      </c>
      <c r="AI1063" s="17" cm="1">
        <f t="array" ref="AI1063">SUMPRODUCT(--(IFERROR(HOUR(Flights_2026_09_3033343536373456[entry_hour]),-1)=HOUR(AF1063)),--(IFERROR(Flights_2026_09_3033343536373456[entry_sector],"")=AG1063),--(IFERROR(Flights_2026_09_3033343536373456[nfl],-1)&gt;=AH1063),--(IFERROR(Flights_2026_09_3033343536373456[nfl],-1)&lt;=IF(AH1063=450,450,AH1063+9)))</f>
        <v>0</v>
      </c>
    </row>
    <row r="1064" spans="32:35" x14ac:dyDescent="0.2">
      <c r="AF1064" s="2">
        <v>0.91666666666666663</v>
      </c>
      <c r="AG1064" t="s">
        <v>743</v>
      </c>
      <c r="AH1064" s="17">
        <v>420</v>
      </c>
      <c r="AI1064" s="17" cm="1">
        <f t="array" ref="AI1064">SUMPRODUCT(--(IFERROR(HOUR(Flights_2026_09_3033343536373456[entry_hour]),-1)=HOUR(AF1064)),--(IFERROR(Flights_2026_09_3033343536373456[entry_sector],"")=AG1064),--(IFERROR(Flights_2026_09_3033343536373456[nfl],-1)&gt;=AH1064),--(IFERROR(Flights_2026_09_3033343536373456[nfl],-1)&lt;=IF(AH1064=450,450,AH1064+9)))</f>
        <v>0</v>
      </c>
    </row>
    <row r="1065" spans="32:35" x14ac:dyDescent="0.2">
      <c r="AF1065" s="2">
        <v>0.91666666666666663</v>
      </c>
      <c r="AG1065" t="s">
        <v>743</v>
      </c>
      <c r="AH1065" s="17">
        <v>430</v>
      </c>
      <c r="AI1065" s="17" cm="1">
        <f t="array" ref="AI1065">SUMPRODUCT(--(IFERROR(HOUR(Flights_2026_09_3033343536373456[entry_hour]),-1)=HOUR(AF1065)),--(IFERROR(Flights_2026_09_3033343536373456[entry_sector],"")=AG1065),--(IFERROR(Flights_2026_09_3033343536373456[nfl],-1)&gt;=AH1065),--(IFERROR(Flights_2026_09_3033343536373456[nfl],-1)&lt;=IF(AH1065=450,450,AH1065+9)))</f>
        <v>0</v>
      </c>
    </row>
    <row r="1066" spans="32:35" x14ac:dyDescent="0.2">
      <c r="AF1066" s="2">
        <v>0.91666666666666663</v>
      </c>
      <c r="AG1066" t="s">
        <v>743</v>
      </c>
      <c r="AH1066" s="17">
        <v>440</v>
      </c>
      <c r="AI1066" s="17" cm="1">
        <f t="array" ref="AI1066">SUMPRODUCT(--(IFERROR(HOUR(Flights_2026_09_3033343536373456[entry_hour]),-1)=HOUR(AF1066)),--(IFERROR(Flights_2026_09_3033343536373456[entry_sector],"")=AG1066),--(IFERROR(Flights_2026_09_3033343536373456[nfl],-1)&gt;=AH1066),--(IFERROR(Flights_2026_09_3033343536373456[nfl],-1)&lt;=IF(AH1066=450,450,AH1066+9)))</f>
        <v>0</v>
      </c>
    </row>
    <row r="1067" spans="32:35" x14ac:dyDescent="0.2">
      <c r="AF1067" s="2">
        <v>0.91666666666666663</v>
      </c>
      <c r="AG1067" t="s">
        <v>743</v>
      </c>
      <c r="AH1067" s="17">
        <v>450</v>
      </c>
      <c r="AI1067" s="17" cm="1">
        <f t="array" ref="AI1067">SUMPRODUCT(--(IFERROR(HOUR(Flights_2026_09_3033343536373456[entry_hour]),-1)=HOUR(AF1067)),--(IFERROR(Flights_2026_09_3033343536373456[entry_sector],"")=AG1067),--(IFERROR(Flights_2026_09_3033343536373456[nfl],-1)&gt;=AH1067),--(IFERROR(Flights_2026_09_3033343536373456[nfl],-1)&lt;=IF(AH1067=450,450,AH1067+9)))</f>
        <v>0</v>
      </c>
    </row>
    <row r="1068" spans="32:35" x14ac:dyDescent="0.2">
      <c r="AF1068" s="2">
        <v>0.91666666666666663</v>
      </c>
      <c r="AG1068" t="s">
        <v>744</v>
      </c>
      <c r="AH1068" s="17">
        <v>200</v>
      </c>
      <c r="AI1068" s="17" cm="1">
        <f t="array" ref="AI1068">SUMPRODUCT(--(IFERROR(HOUR(Flights_2026_09_3033343536373456[entry_hour]),-1)=HOUR(AF1068)),--(IFERROR(Flights_2026_09_3033343536373456[entry_sector],"")=AG1068),--(IFERROR(Flights_2026_09_3033343536373456[nfl],-1)&gt;=AH1068),--(IFERROR(Flights_2026_09_3033343536373456[nfl],-1)&lt;=IF(AH1068=450,450,AH1068+9)))</f>
        <v>0</v>
      </c>
    </row>
    <row r="1069" spans="32:35" x14ac:dyDescent="0.2">
      <c r="AF1069" s="2">
        <v>0.91666666666666663</v>
      </c>
      <c r="AG1069" t="s">
        <v>744</v>
      </c>
      <c r="AH1069" s="17">
        <v>210</v>
      </c>
      <c r="AI1069" s="17" cm="1">
        <f t="array" ref="AI1069">SUMPRODUCT(--(IFERROR(HOUR(Flights_2026_09_3033343536373456[entry_hour]),-1)=HOUR(AF1069)),--(IFERROR(Flights_2026_09_3033343536373456[entry_sector],"")=AG1069),--(IFERROR(Flights_2026_09_3033343536373456[nfl],-1)&gt;=AH1069),--(IFERROR(Flights_2026_09_3033343536373456[nfl],-1)&lt;=IF(AH1069=450,450,AH1069+9)))</f>
        <v>0</v>
      </c>
    </row>
    <row r="1070" spans="32:35" x14ac:dyDescent="0.2">
      <c r="AF1070" s="2">
        <v>0.91666666666666663</v>
      </c>
      <c r="AG1070" t="s">
        <v>744</v>
      </c>
      <c r="AH1070" s="17">
        <v>220</v>
      </c>
      <c r="AI1070" s="17" cm="1">
        <f t="array" ref="AI1070">SUMPRODUCT(--(IFERROR(HOUR(Flights_2026_09_3033343536373456[entry_hour]),-1)=HOUR(AF1070)),--(IFERROR(Flights_2026_09_3033343536373456[entry_sector],"")=AG1070),--(IFERROR(Flights_2026_09_3033343536373456[nfl],-1)&gt;=AH1070),--(IFERROR(Flights_2026_09_3033343536373456[nfl],-1)&lt;=IF(AH1070=450,450,AH1070+9)))</f>
        <v>2</v>
      </c>
    </row>
    <row r="1071" spans="32:35" x14ac:dyDescent="0.2">
      <c r="AF1071" s="2">
        <v>0.91666666666666663</v>
      </c>
      <c r="AG1071" t="s">
        <v>744</v>
      </c>
      <c r="AH1071" s="17">
        <v>230</v>
      </c>
      <c r="AI1071" s="17" cm="1">
        <f t="array" ref="AI1071">SUMPRODUCT(--(IFERROR(HOUR(Flights_2026_09_3033343536373456[entry_hour]),-1)=HOUR(AF1071)),--(IFERROR(Flights_2026_09_3033343536373456[entry_sector],"")=AG1071),--(IFERROR(Flights_2026_09_3033343536373456[nfl],-1)&gt;=AH1071),--(IFERROR(Flights_2026_09_3033343536373456[nfl],-1)&lt;=IF(AH1071=450,450,AH1071+9)))</f>
        <v>0</v>
      </c>
    </row>
    <row r="1072" spans="32:35" x14ac:dyDescent="0.2">
      <c r="AF1072" s="2">
        <v>0.91666666666666663</v>
      </c>
      <c r="AG1072" t="s">
        <v>744</v>
      </c>
      <c r="AH1072" s="17">
        <v>240</v>
      </c>
      <c r="AI1072" s="17" cm="1">
        <f t="array" ref="AI1072">SUMPRODUCT(--(IFERROR(HOUR(Flights_2026_09_3033343536373456[entry_hour]),-1)=HOUR(AF1072)),--(IFERROR(Flights_2026_09_3033343536373456[entry_sector],"")=AG1072),--(IFERROR(Flights_2026_09_3033343536373456[nfl],-1)&gt;=AH1072),--(IFERROR(Flights_2026_09_3033343536373456[nfl],-1)&lt;=IF(AH1072=450,450,AH1072+9)))</f>
        <v>0</v>
      </c>
    </row>
    <row r="1073" spans="32:35" x14ac:dyDescent="0.2">
      <c r="AF1073" s="2">
        <v>0.91666666666666663</v>
      </c>
      <c r="AG1073" t="s">
        <v>744</v>
      </c>
      <c r="AH1073" s="17">
        <v>250</v>
      </c>
      <c r="AI1073" s="17" cm="1">
        <f t="array" ref="AI1073">SUMPRODUCT(--(IFERROR(HOUR(Flights_2026_09_3033343536373456[entry_hour]),-1)=HOUR(AF1073)),--(IFERROR(Flights_2026_09_3033343536373456[entry_sector],"")=AG1073),--(IFERROR(Flights_2026_09_3033343536373456[nfl],-1)&gt;=AH1073),--(IFERROR(Flights_2026_09_3033343536373456[nfl],-1)&lt;=IF(AH1073=450,450,AH1073+9)))</f>
        <v>0</v>
      </c>
    </row>
    <row r="1074" spans="32:35" x14ac:dyDescent="0.2">
      <c r="AF1074" s="2">
        <v>0.91666666666666663</v>
      </c>
      <c r="AG1074" t="s">
        <v>744</v>
      </c>
      <c r="AH1074" s="17">
        <v>260</v>
      </c>
      <c r="AI1074" s="17" cm="1">
        <f t="array" ref="AI1074">SUMPRODUCT(--(IFERROR(HOUR(Flights_2026_09_3033343536373456[entry_hour]),-1)=HOUR(AF1074)),--(IFERROR(Flights_2026_09_3033343536373456[entry_sector],"")=AG1074),--(IFERROR(Flights_2026_09_3033343536373456[nfl],-1)&gt;=AH1074),--(IFERROR(Flights_2026_09_3033343536373456[nfl],-1)&lt;=IF(AH1074=450,450,AH1074+9)))</f>
        <v>0</v>
      </c>
    </row>
    <row r="1075" spans="32:35" x14ac:dyDescent="0.2">
      <c r="AF1075" s="2">
        <v>0.91666666666666663</v>
      </c>
      <c r="AG1075" t="s">
        <v>744</v>
      </c>
      <c r="AH1075" s="17">
        <v>270</v>
      </c>
      <c r="AI1075" s="17" cm="1">
        <f t="array" ref="AI1075">SUMPRODUCT(--(IFERROR(HOUR(Flights_2026_09_3033343536373456[entry_hour]),-1)=HOUR(AF1075)),--(IFERROR(Flights_2026_09_3033343536373456[entry_sector],"")=AG1075),--(IFERROR(Flights_2026_09_3033343536373456[nfl],-1)&gt;=AH1075),--(IFERROR(Flights_2026_09_3033343536373456[nfl],-1)&lt;=IF(AH1075=450,450,AH1075+9)))</f>
        <v>0</v>
      </c>
    </row>
    <row r="1076" spans="32:35" x14ac:dyDescent="0.2">
      <c r="AF1076" s="2">
        <v>0.91666666666666663</v>
      </c>
      <c r="AG1076" t="s">
        <v>744</v>
      </c>
      <c r="AH1076" s="17">
        <v>280</v>
      </c>
      <c r="AI1076" s="17" cm="1">
        <f t="array" ref="AI1076">SUMPRODUCT(--(IFERROR(HOUR(Flights_2026_09_3033343536373456[entry_hour]),-1)=HOUR(AF1076)),--(IFERROR(Flights_2026_09_3033343536373456[entry_sector],"")=AG1076),--(IFERROR(Flights_2026_09_3033343536373456[nfl],-1)&gt;=AH1076),--(IFERROR(Flights_2026_09_3033343536373456[nfl],-1)&lt;=IF(AH1076=450,450,AH1076+9)))</f>
        <v>0</v>
      </c>
    </row>
    <row r="1077" spans="32:35" x14ac:dyDescent="0.2">
      <c r="AF1077" s="2">
        <v>0.91666666666666663</v>
      </c>
      <c r="AG1077" t="s">
        <v>744</v>
      </c>
      <c r="AH1077" s="17">
        <v>290</v>
      </c>
      <c r="AI1077" s="17" cm="1">
        <f t="array" ref="AI1077">SUMPRODUCT(--(IFERROR(HOUR(Flights_2026_09_3033343536373456[entry_hour]),-1)=HOUR(AF1077)),--(IFERROR(Flights_2026_09_3033343536373456[entry_sector],"")=AG1077),--(IFERROR(Flights_2026_09_3033343536373456[nfl],-1)&gt;=AH1077),--(IFERROR(Flights_2026_09_3033343536373456[nfl],-1)&lt;=IF(AH1077=450,450,AH1077+9)))</f>
        <v>0</v>
      </c>
    </row>
    <row r="1078" spans="32:35" x14ac:dyDescent="0.2">
      <c r="AF1078" s="2">
        <v>0.91666666666666663</v>
      </c>
      <c r="AG1078" t="s">
        <v>744</v>
      </c>
      <c r="AH1078" s="17">
        <v>300</v>
      </c>
      <c r="AI1078" s="17" cm="1">
        <f t="array" ref="AI1078">SUMPRODUCT(--(IFERROR(HOUR(Flights_2026_09_3033343536373456[entry_hour]),-1)=HOUR(AF1078)),--(IFERROR(Flights_2026_09_3033343536373456[entry_sector],"")=AG1078),--(IFERROR(Flights_2026_09_3033343536373456[nfl],-1)&gt;=AH1078),--(IFERROR(Flights_2026_09_3033343536373456[nfl],-1)&lt;=IF(AH1078=450,450,AH1078+9)))</f>
        <v>0</v>
      </c>
    </row>
    <row r="1079" spans="32:35" x14ac:dyDescent="0.2">
      <c r="AF1079" s="2">
        <v>0.91666666666666663</v>
      </c>
      <c r="AG1079" t="s">
        <v>744</v>
      </c>
      <c r="AH1079" s="17">
        <v>310</v>
      </c>
      <c r="AI1079" s="17" cm="1">
        <f t="array" ref="AI1079">SUMPRODUCT(--(IFERROR(HOUR(Flights_2026_09_3033343536373456[entry_hour]),-1)=HOUR(AF1079)),--(IFERROR(Flights_2026_09_3033343536373456[entry_sector],"")=AG1079),--(IFERROR(Flights_2026_09_3033343536373456[nfl],-1)&gt;=AH1079),--(IFERROR(Flights_2026_09_3033343536373456[nfl],-1)&lt;=IF(AH1079=450,450,AH1079+9)))</f>
        <v>0</v>
      </c>
    </row>
    <row r="1080" spans="32:35" x14ac:dyDescent="0.2">
      <c r="AF1080" s="2">
        <v>0.91666666666666663</v>
      </c>
      <c r="AG1080" t="s">
        <v>744</v>
      </c>
      <c r="AH1080" s="17">
        <v>320</v>
      </c>
      <c r="AI1080" s="17" cm="1">
        <f t="array" ref="AI1080">SUMPRODUCT(--(IFERROR(HOUR(Flights_2026_09_3033343536373456[entry_hour]),-1)=HOUR(AF1080)),--(IFERROR(Flights_2026_09_3033343536373456[entry_sector],"")=AG1080),--(IFERROR(Flights_2026_09_3033343536373456[nfl],-1)&gt;=AH1080),--(IFERROR(Flights_2026_09_3033343536373456[nfl],-1)&lt;=IF(AH1080=450,450,AH1080+9)))</f>
        <v>0</v>
      </c>
    </row>
    <row r="1081" spans="32:35" x14ac:dyDescent="0.2">
      <c r="AF1081" s="2">
        <v>0.91666666666666663</v>
      </c>
      <c r="AG1081" t="s">
        <v>744</v>
      </c>
      <c r="AH1081" s="17">
        <v>330</v>
      </c>
      <c r="AI1081" s="17" cm="1">
        <f t="array" ref="AI1081">SUMPRODUCT(--(IFERROR(HOUR(Flights_2026_09_3033343536373456[entry_hour]),-1)=HOUR(AF1081)),--(IFERROR(Flights_2026_09_3033343536373456[entry_sector],"")=AG1081),--(IFERROR(Flights_2026_09_3033343536373456[nfl],-1)&gt;=AH1081),--(IFERROR(Flights_2026_09_3033343536373456[nfl],-1)&lt;=IF(AH1081=450,450,AH1081+9)))</f>
        <v>0</v>
      </c>
    </row>
    <row r="1082" spans="32:35" x14ac:dyDescent="0.2">
      <c r="AF1082" s="2">
        <v>0.91666666666666663</v>
      </c>
      <c r="AG1082" t="s">
        <v>744</v>
      </c>
      <c r="AH1082" s="17">
        <v>340</v>
      </c>
      <c r="AI1082" s="17" cm="1">
        <f t="array" ref="AI1082">SUMPRODUCT(--(IFERROR(HOUR(Flights_2026_09_3033343536373456[entry_hour]),-1)=HOUR(AF1082)),--(IFERROR(Flights_2026_09_3033343536373456[entry_sector],"")=AG1082),--(IFERROR(Flights_2026_09_3033343536373456[nfl],-1)&gt;=AH1082),--(IFERROR(Flights_2026_09_3033343536373456[nfl],-1)&lt;=IF(AH1082=450,450,AH1082+9)))</f>
        <v>0</v>
      </c>
    </row>
    <row r="1083" spans="32:35" x14ac:dyDescent="0.2">
      <c r="AF1083" s="2">
        <v>0.91666666666666663</v>
      </c>
      <c r="AG1083" t="s">
        <v>744</v>
      </c>
      <c r="AH1083" s="17">
        <v>350</v>
      </c>
      <c r="AI1083" s="17" cm="1">
        <f t="array" ref="AI1083">SUMPRODUCT(--(IFERROR(HOUR(Flights_2026_09_3033343536373456[entry_hour]),-1)=HOUR(AF1083)),--(IFERROR(Flights_2026_09_3033343536373456[entry_sector],"")=AG1083),--(IFERROR(Flights_2026_09_3033343536373456[nfl],-1)&gt;=AH1083),--(IFERROR(Flights_2026_09_3033343536373456[nfl],-1)&lt;=IF(AH1083=450,450,AH1083+9)))</f>
        <v>0</v>
      </c>
    </row>
    <row r="1084" spans="32:35" x14ac:dyDescent="0.2">
      <c r="AF1084" s="2">
        <v>0.91666666666666663</v>
      </c>
      <c r="AG1084" t="s">
        <v>744</v>
      </c>
      <c r="AH1084" s="17">
        <v>360</v>
      </c>
      <c r="AI1084" s="17" cm="1">
        <f t="array" ref="AI1084">SUMPRODUCT(--(IFERROR(HOUR(Flights_2026_09_3033343536373456[entry_hour]),-1)=HOUR(AF1084)),--(IFERROR(Flights_2026_09_3033343536373456[entry_sector],"")=AG1084),--(IFERROR(Flights_2026_09_3033343536373456[nfl],-1)&gt;=AH1084),--(IFERROR(Flights_2026_09_3033343536373456[nfl],-1)&lt;=IF(AH1084=450,450,AH1084+9)))</f>
        <v>0</v>
      </c>
    </row>
    <row r="1085" spans="32:35" x14ac:dyDescent="0.2">
      <c r="AF1085" s="2">
        <v>0.91666666666666663</v>
      </c>
      <c r="AG1085" t="s">
        <v>744</v>
      </c>
      <c r="AH1085" s="17">
        <v>370</v>
      </c>
      <c r="AI1085" s="17" cm="1">
        <f t="array" ref="AI1085">SUMPRODUCT(--(IFERROR(HOUR(Flights_2026_09_3033343536373456[entry_hour]),-1)=HOUR(AF1085)),--(IFERROR(Flights_2026_09_3033343536373456[entry_sector],"")=AG1085),--(IFERROR(Flights_2026_09_3033343536373456[nfl],-1)&gt;=AH1085),--(IFERROR(Flights_2026_09_3033343536373456[nfl],-1)&lt;=IF(AH1085=450,450,AH1085+9)))</f>
        <v>0</v>
      </c>
    </row>
    <row r="1086" spans="32:35" x14ac:dyDescent="0.2">
      <c r="AF1086" s="2">
        <v>0.91666666666666663</v>
      </c>
      <c r="AG1086" t="s">
        <v>744</v>
      </c>
      <c r="AH1086" s="17">
        <v>380</v>
      </c>
      <c r="AI1086" s="17" cm="1">
        <f t="array" ref="AI1086">SUMPRODUCT(--(IFERROR(HOUR(Flights_2026_09_3033343536373456[entry_hour]),-1)=HOUR(AF1086)),--(IFERROR(Flights_2026_09_3033343536373456[entry_sector],"")=AG1086),--(IFERROR(Flights_2026_09_3033343536373456[nfl],-1)&gt;=AH1086),--(IFERROR(Flights_2026_09_3033343536373456[nfl],-1)&lt;=IF(AH1086=450,450,AH1086+9)))</f>
        <v>0</v>
      </c>
    </row>
    <row r="1087" spans="32:35" x14ac:dyDescent="0.2">
      <c r="AF1087" s="2">
        <v>0.91666666666666663</v>
      </c>
      <c r="AG1087" t="s">
        <v>744</v>
      </c>
      <c r="AH1087" s="17">
        <v>390</v>
      </c>
      <c r="AI1087" s="17" cm="1">
        <f t="array" ref="AI1087">SUMPRODUCT(--(IFERROR(HOUR(Flights_2026_09_3033343536373456[entry_hour]),-1)=HOUR(AF1087)),--(IFERROR(Flights_2026_09_3033343536373456[entry_sector],"")=AG1087),--(IFERROR(Flights_2026_09_3033343536373456[nfl],-1)&gt;=AH1087),--(IFERROR(Flights_2026_09_3033343536373456[nfl],-1)&lt;=IF(AH1087=450,450,AH1087+9)))</f>
        <v>0</v>
      </c>
    </row>
    <row r="1088" spans="32:35" x14ac:dyDescent="0.2">
      <c r="AF1088" s="2">
        <v>0.91666666666666663</v>
      </c>
      <c r="AG1088" t="s">
        <v>744</v>
      </c>
      <c r="AH1088" s="17">
        <v>400</v>
      </c>
      <c r="AI1088" s="17" cm="1">
        <f t="array" ref="AI1088">SUMPRODUCT(--(IFERROR(HOUR(Flights_2026_09_3033343536373456[entry_hour]),-1)=HOUR(AF1088)),--(IFERROR(Flights_2026_09_3033343536373456[entry_sector],"")=AG1088),--(IFERROR(Flights_2026_09_3033343536373456[nfl],-1)&gt;=AH1088),--(IFERROR(Flights_2026_09_3033343536373456[nfl],-1)&lt;=IF(AH1088=450,450,AH1088+9)))</f>
        <v>0</v>
      </c>
    </row>
    <row r="1089" spans="32:35" x14ac:dyDescent="0.2">
      <c r="AF1089" s="2">
        <v>0.91666666666666663</v>
      </c>
      <c r="AG1089" t="s">
        <v>744</v>
      </c>
      <c r="AH1089" s="17">
        <v>410</v>
      </c>
      <c r="AI1089" s="17" cm="1">
        <f t="array" ref="AI1089">SUMPRODUCT(--(IFERROR(HOUR(Flights_2026_09_3033343536373456[entry_hour]),-1)=HOUR(AF1089)),--(IFERROR(Flights_2026_09_3033343536373456[entry_sector],"")=AG1089),--(IFERROR(Flights_2026_09_3033343536373456[nfl],-1)&gt;=AH1089),--(IFERROR(Flights_2026_09_3033343536373456[nfl],-1)&lt;=IF(AH1089=450,450,AH1089+9)))</f>
        <v>0</v>
      </c>
    </row>
    <row r="1090" spans="32:35" x14ac:dyDescent="0.2">
      <c r="AF1090" s="2">
        <v>0.91666666666666663</v>
      </c>
      <c r="AG1090" t="s">
        <v>744</v>
      </c>
      <c r="AH1090" s="17">
        <v>420</v>
      </c>
      <c r="AI1090" s="17" cm="1">
        <f t="array" ref="AI1090">SUMPRODUCT(--(IFERROR(HOUR(Flights_2026_09_3033343536373456[entry_hour]),-1)=HOUR(AF1090)),--(IFERROR(Flights_2026_09_3033343536373456[entry_sector],"")=AG1090),--(IFERROR(Flights_2026_09_3033343536373456[nfl],-1)&gt;=AH1090),--(IFERROR(Flights_2026_09_3033343536373456[nfl],-1)&lt;=IF(AH1090=450,450,AH1090+9)))</f>
        <v>0</v>
      </c>
    </row>
    <row r="1091" spans="32:35" x14ac:dyDescent="0.2">
      <c r="AF1091" s="2">
        <v>0.91666666666666663</v>
      </c>
      <c r="AG1091" t="s">
        <v>744</v>
      </c>
      <c r="AH1091" s="17">
        <v>430</v>
      </c>
      <c r="AI1091" s="17" cm="1">
        <f t="array" ref="AI1091">SUMPRODUCT(--(IFERROR(HOUR(Flights_2026_09_3033343536373456[entry_hour]),-1)=HOUR(AF1091)),--(IFERROR(Flights_2026_09_3033343536373456[entry_sector],"")=AG1091),--(IFERROR(Flights_2026_09_3033343536373456[nfl],-1)&gt;=AH1091),--(IFERROR(Flights_2026_09_3033343536373456[nfl],-1)&lt;=IF(AH1091=450,450,AH1091+9)))</f>
        <v>0</v>
      </c>
    </row>
    <row r="1092" spans="32:35" x14ac:dyDescent="0.2">
      <c r="AF1092" s="2">
        <v>0.91666666666666663</v>
      </c>
      <c r="AG1092" t="s">
        <v>744</v>
      </c>
      <c r="AH1092" s="17">
        <v>440</v>
      </c>
      <c r="AI1092" s="17" cm="1">
        <f t="array" ref="AI1092">SUMPRODUCT(--(IFERROR(HOUR(Flights_2026_09_3033343536373456[entry_hour]),-1)=HOUR(AF1092)),--(IFERROR(Flights_2026_09_3033343536373456[entry_sector],"")=AG1092),--(IFERROR(Flights_2026_09_3033343536373456[nfl],-1)&gt;=AH1092),--(IFERROR(Flights_2026_09_3033343536373456[nfl],-1)&lt;=IF(AH1092=450,450,AH1092+9)))</f>
        <v>0</v>
      </c>
    </row>
    <row r="1093" spans="32:35" x14ac:dyDescent="0.2">
      <c r="AF1093" s="2">
        <v>0.91666666666666663</v>
      </c>
      <c r="AG1093" t="s">
        <v>744</v>
      </c>
      <c r="AH1093" s="17">
        <v>450</v>
      </c>
      <c r="AI1093" s="17" cm="1">
        <f t="array" ref="AI1093">SUMPRODUCT(--(IFERROR(HOUR(Flights_2026_09_3033343536373456[entry_hour]),-1)=HOUR(AF1093)),--(IFERROR(Flights_2026_09_3033343536373456[entry_sector],"")=AG1093),--(IFERROR(Flights_2026_09_3033343536373456[nfl],-1)&gt;=AH1093),--(IFERROR(Flights_2026_09_3033343536373456[nfl],-1)&lt;=IF(AH1093=450,450,AH1093+9)))</f>
        <v>0</v>
      </c>
    </row>
    <row r="1094" spans="32:35" x14ac:dyDescent="0.2">
      <c r="AF1094" s="2">
        <v>0.91666666666666663</v>
      </c>
      <c r="AG1094" t="s">
        <v>745</v>
      </c>
      <c r="AH1094" s="17">
        <v>200</v>
      </c>
      <c r="AI1094" s="17" cm="1">
        <f t="array" ref="AI1094">SUMPRODUCT(--(IFERROR(HOUR(Flights_2026_09_3033343536373456[entry_hour]),-1)=HOUR(AF1094)),--(IFERROR(Flights_2026_09_3033343536373456[entry_sector],"")=AG1094),--(IFERROR(Flights_2026_09_3033343536373456[nfl],-1)&gt;=AH1094),--(IFERROR(Flights_2026_09_3033343536373456[nfl],-1)&lt;=IF(AH1094=450,450,AH1094+9)))</f>
        <v>0</v>
      </c>
    </row>
    <row r="1095" spans="32:35" x14ac:dyDescent="0.2">
      <c r="AF1095" s="2">
        <v>0.91666666666666663</v>
      </c>
      <c r="AG1095" t="s">
        <v>745</v>
      </c>
      <c r="AH1095" s="17">
        <v>210</v>
      </c>
      <c r="AI1095" s="17" cm="1">
        <f t="array" ref="AI1095">SUMPRODUCT(--(IFERROR(HOUR(Flights_2026_09_3033343536373456[entry_hour]),-1)=HOUR(AF1095)),--(IFERROR(Flights_2026_09_3033343536373456[entry_sector],"")=AG1095),--(IFERROR(Flights_2026_09_3033343536373456[nfl],-1)&gt;=AH1095),--(IFERROR(Flights_2026_09_3033343536373456[nfl],-1)&lt;=IF(AH1095=450,450,AH1095+9)))</f>
        <v>0</v>
      </c>
    </row>
    <row r="1096" spans="32:35" x14ac:dyDescent="0.2">
      <c r="AF1096" s="2">
        <v>0.91666666666666663</v>
      </c>
      <c r="AG1096" t="s">
        <v>745</v>
      </c>
      <c r="AH1096" s="17">
        <v>220</v>
      </c>
      <c r="AI1096" s="17" cm="1">
        <f t="array" ref="AI1096">SUMPRODUCT(--(IFERROR(HOUR(Flights_2026_09_3033343536373456[entry_hour]),-1)=HOUR(AF1096)),--(IFERROR(Flights_2026_09_3033343536373456[entry_sector],"")=AG1096),--(IFERROR(Flights_2026_09_3033343536373456[nfl],-1)&gt;=AH1096),--(IFERROR(Flights_2026_09_3033343536373456[nfl],-1)&lt;=IF(AH1096=450,450,AH1096+9)))</f>
        <v>0</v>
      </c>
    </row>
    <row r="1097" spans="32:35" x14ac:dyDescent="0.2">
      <c r="AF1097" s="2">
        <v>0.91666666666666663</v>
      </c>
      <c r="AG1097" t="s">
        <v>745</v>
      </c>
      <c r="AH1097" s="17">
        <v>230</v>
      </c>
      <c r="AI1097" s="17" cm="1">
        <f t="array" ref="AI1097">SUMPRODUCT(--(IFERROR(HOUR(Flights_2026_09_3033343536373456[entry_hour]),-1)=HOUR(AF1097)),--(IFERROR(Flights_2026_09_3033343536373456[entry_sector],"")=AG1097),--(IFERROR(Flights_2026_09_3033343536373456[nfl],-1)&gt;=AH1097),--(IFERROR(Flights_2026_09_3033343536373456[nfl],-1)&lt;=IF(AH1097=450,450,AH1097+9)))</f>
        <v>0</v>
      </c>
    </row>
    <row r="1098" spans="32:35" x14ac:dyDescent="0.2">
      <c r="AF1098" s="2">
        <v>0.91666666666666663</v>
      </c>
      <c r="AG1098" t="s">
        <v>745</v>
      </c>
      <c r="AH1098" s="17">
        <v>240</v>
      </c>
      <c r="AI1098" s="17" cm="1">
        <f t="array" ref="AI1098">SUMPRODUCT(--(IFERROR(HOUR(Flights_2026_09_3033343536373456[entry_hour]),-1)=HOUR(AF1098)),--(IFERROR(Flights_2026_09_3033343536373456[entry_sector],"")=AG1098),--(IFERROR(Flights_2026_09_3033343536373456[nfl],-1)&gt;=AH1098),--(IFERROR(Flights_2026_09_3033343536373456[nfl],-1)&lt;=IF(AH1098=450,450,AH1098+9)))</f>
        <v>0</v>
      </c>
    </row>
    <row r="1099" spans="32:35" x14ac:dyDescent="0.2">
      <c r="AF1099" s="2">
        <v>0.91666666666666663</v>
      </c>
      <c r="AG1099" t="s">
        <v>745</v>
      </c>
      <c r="AH1099" s="17">
        <v>250</v>
      </c>
      <c r="AI1099" s="17" cm="1">
        <f t="array" ref="AI1099">SUMPRODUCT(--(IFERROR(HOUR(Flights_2026_09_3033343536373456[entry_hour]),-1)=HOUR(AF1099)),--(IFERROR(Flights_2026_09_3033343536373456[entry_sector],"")=AG1099),--(IFERROR(Flights_2026_09_3033343536373456[nfl],-1)&gt;=AH1099),--(IFERROR(Flights_2026_09_3033343536373456[nfl],-1)&lt;=IF(AH1099=450,450,AH1099+9)))</f>
        <v>0</v>
      </c>
    </row>
    <row r="1100" spans="32:35" x14ac:dyDescent="0.2">
      <c r="AF1100" s="2">
        <v>0.91666666666666663</v>
      </c>
      <c r="AG1100" t="s">
        <v>745</v>
      </c>
      <c r="AH1100" s="17">
        <v>260</v>
      </c>
      <c r="AI1100" s="17" cm="1">
        <f t="array" ref="AI1100">SUMPRODUCT(--(IFERROR(HOUR(Flights_2026_09_3033343536373456[entry_hour]),-1)=HOUR(AF1100)),--(IFERROR(Flights_2026_09_3033343536373456[entry_sector],"")=AG1100),--(IFERROR(Flights_2026_09_3033343536373456[nfl],-1)&gt;=AH1100),--(IFERROR(Flights_2026_09_3033343536373456[nfl],-1)&lt;=IF(AH1100=450,450,AH1100+9)))</f>
        <v>0</v>
      </c>
    </row>
    <row r="1101" spans="32:35" x14ac:dyDescent="0.2">
      <c r="AF1101" s="2">
        <v>0.91666666666666663</v>
      </c>
      <c r="AG1101" t="s">
        <v>745</v>
      </c>
      <c r="AH1101" s="17">
        <v>270</v>
      </c>
      <c r="AI1101" s="17" cm="1">
        <f t="array" ref="AI1101">SUMPRODUCT(--(IFERROR(HOUR(Flights_2026_09_3033343536373456[entry_hour]),-1)=HOUR(AF1101)),--(IFERROR(Flights_2026_09_3033343536373456[entry_sector],"")=AG1101),--(IFERROR(Flights_2026_09_3033343536373456[nfl],-1)&gt;=AH1101),--(IFERROR(Flights_2026_09_3033343536373456[nfl],-1)&lt;=IF(AH1101=450,450,AH1101+9)))</f>
        <v>0</v>
      </c>
    </row>
    <row r="1102" spans="32:35" x14ac:dyDescent="0.2">
      <c r="AF1102" s="2">
        <v>0.91666666666666663</v>
      </c>
      <c r="AG1102" t="s">
        <v>745</v>
      </c>
      <c r="AH1102" s="17">
        <v>280</v>
      </c>
      <c r="AI1102" s="17" cm="1">
        <f t="array" ref="AI1102">SUMPRODUCT(--(IFERROR(HOUR(Flights_2026_09_3033343536373456[entry_hour]),-1)=HOUR(AF1102)),--(IFERROR(Flights_2026_09_3033343536373456[entry_sector],"")=AG1102),--(IFERROR(Flights_2026_09_3033343536373456[nfl],-1)&gt;=AH1102),--(IFERROR(Flights_2026_09_3033343536373456[nfl],-1)&lt;=IF(AH1102=450,450,AH1102+9)))</f>
        <v>0</v>
      </c>
    </row>
    <row r="1103" spans="32:35" x14ac:dyDescent="0.2">
      <c r="AF1103" s="2">
        <v>0.91666666666666663</v>
      </c>
      <c r="AG1103" t="s">
        <v>745</v>
      </c>
      <c r="AH1103" s="17">
        <v>290</v>
      </c>
      <c r="AI1103" s="17" cm="1">
        <f t="array" ref="AI1103">SUMPRODUCT(--(IFERROR(HOUR(Flights_2026_09_3033343536373456[entry_hour]),-1)=HOUR(AF1103)),--(IFERROR(Flights_2026_09_3033343536373456[entry_sector],"")=AG1103),--(IFERROR(Flights_2026_09_3033343536373456[nfl],-1)&gt;=AH1103),--(IFERROR(Flights_2026_09_3033343536373456[nfl],-1)&lt;=IF(AH1103=450,450,AH1103+9)))</f>
        <v>0</v>
      </c>
    </row>
    <row r="1104" spans="32:35" x14ac:dyDescent="0.2">
      <c r="AF1104" s="2">
        <v>0.91666666666666663</v>
      </c>
      <c r="AG1104" t="s">
        <v>745</v>
      </c>
      <c r="AH1104" s="17">
        <v>300</v>
      </c>
      <c r="AI1104" s="17" cm="1">
        <f t="array" ref="AI1104">SUMPRODUCT(--(IFERROR(HOUR(Flights_2026_09_3033343536373456[entry_hour]),-1)=HOUR(AF1104)),--(IFERROR(Flights_2026_09_3033343536373456[entry_sector],"")=AG1104),--(IFERROR(Flights_2026_09_3033343536373456[nfl],-1)&gt;=AH1104),--(IFERROR(Flights_2026_09_3033343536373456[nfl],-1)&lt;=IF(AH1104=450,450,AH1104+9)))</f>
        <v>0</v>
      </c>
    </row>
    <row r="1105" spans="32:35" x14ac:dyDescent="0.2">
      <c r="AF1105" s="2">
        <v>0.91666666666666663</v>
      </c>
      <c r="AG1105" t="s">
        <v>745</v>
      </c>
      <c r="AH1105" s="17">
        <v>310</v>
      </c>
      <c r="AI1105" s="17" cm="1">
        <f t="array" ref="AI1105">SUMPRODUCT(--(IFERROR(HOUR(Flights_2026_09_3033343536373456[entry_hour]),-1)=HOUR(AF1105)),--(IFERROR(Flights_2026_09_3033343536373456[entry_sector],"")=AG1105),--(IFERROR(Flights_2026_09_3033343536373456[nfl],-1)&gt;=AH1105),--(IFERROR(Flights_2026_09_3033343536373456[nfl],-1)&lt;=IF(AH1105=450,450,AH1105+9)))</f>
        <v>0</v>
      </c>
    </row>
    <row r="1106" spans="32:35" x14ac:dyDescent="0.2">
      <c r="AF1106" s="2">
        <v>0.91666666666666663</v>
      </c>
      <c r="AG1106" t="s">
        <v>745</v>
      </c>
      <c r="AH1106" s="17">
        <v>320</v>
      </c>
      <c r="AI1106" s="17" cm="1">
        <f t="array" ref="AI1106">SUMPRODUCT(--(IFERROR(HOUR(Flights_2026_09_3033343536373456[entry_hour]),-1)=HOUR(AF1106)),--(IFERROR(Flights_2026_09_3033343536373456[entry_sector],"")=AG1106),--(IFERROR(Flights_2026_09_3033343536373456[nfl],-1)&gt;=AH1106),--(IFERROR(Flights_2026_09_3033343536373456[nfl],-1)&lt;=IF(AH1106=450,450,AH1106+9)))</f>
        <v>0</v>
      </c>
    </row>
    <row r="1107" spans="32:35" x14ac:dyDescent="0.2">
      <c r="AF1107" s="2">
        <v>0.91666666666666663</v>
      </c>
      <c r="AG1107" t="s">
        <v>745</v>
      </c>
      <c r="AH1107" s="17">
        <v>330</v>
      </c>
      <c r="AI1107" s="17" cm="1">
        <f t="array" ref="AI1107">SUMPRODUCT(--(IFERROR(HOUR(Flights_2026_09_3033343536373456[entry_hour]),-1)=HOUR(AF1107)),--(IFERROR(Flights_2026_09_3033343536373456[entry_sector],"")=AG1107),--(IFERROR(Flights_2026_09_3033343536373456[nfl],-1)&gt;=AH1107),--(IFERROR(Flights_2026_09_3033343536373456[nfl],-1)&lt;=IF(AH1107=450,450,AH1107+9)))</f>
        <v>0</v>
      </c>
    </row>
    <row r="1108" spans="32:35" x14ac:dyDescent="0.2">
      <c r="AF1108" s="2">
        <v>0.91666666666666663</v>
      </c>
      <c r="AG1108" t="s">
        <v>745</v>
      </c>
      <c r="AH1108" s="17">
        <v>340</v>
      </c>
      <c r="AI1108" s="17" cm="1">
        <f t="array" ref="AI1108">SUMPRODUCT(--(IFERROR(HOUR(Flights_2026_09_3033343536373456[entry_hour]),-1)=HOUR(AF1108)),--(IFERROR(Flights_2026_09_3033343536373456[entry_sector],"")=AG1108),--(IFERROR(Flights_2026_09_3033343536373456[nfl],-1)&gt;=AH1108),--(IFERROR(Flights_2026_09_3033343536373456[nfl],-1)&lt;=IF(AH1108=450,450,AH1108+9)))</f>
        <v>0</v>
      </c>
    </row>
    <row r="1109" spans="32:35" x14ac:dyDescent="0.2">
      <c r="AF1109" s="2">
        <v>0.91666666666666663</v>
      </c>
      <c r="AG1109" t="s">
        <v>745</v>
      </c>
      <c r="AH1109" s="17">
        <v>350</v>
      </c>
      <c r="AI1109" s="17" cm="1">
        <f t="array" ref="AI1109">SUMPRODUCT(--(IFERROR(HOUR(Flights_2026_09_3033343536373456[entry_hour]),-1)=HOUR(AF1109)),--(IFERROR(Flights_2026_09_3033343536373456[entry_sector],"")=AG1109),--(IFERROR(Flights_2026_09_3033343536373456[nfl],-1)&gt;=AH1109),--(IFERROR(Flights_2026_09_3033343536373456[nfl],-1)&lt;=IF(AH1109=450,450,AH1109+9)))</f>
        <v>1</v>
      </c>
    </row>
    <row r="1110" spans="32:35" x14ac:dyDescent="0.2">
      <c r="AF1110" s="2">
        <v>0.91666666666666663</v>
      </c>
      <c r="AG1110" t="s">
        <v>745</v>
      </c>
      <c r="AH1110" s="17">
        <v>360</v>
      </c>
      <c r="AI1110" s="17" cm="1">
        <f t="array" ref="AI1110">SUMPRODUCT(--(IFERROR(HOUR(Flights_2026_09_3033343536373456[entry_hour]),-1)=HOUR(AF1110)),--(IFERROR(Flights_2026_09_3033343536373456[entry_sector],"")=AG1110),--(IFERROR(Flights_2026_09_3033343536373456[nfl],-1)&gt;=AH1110),--(IFERROR(Flights_2026_09_3033343536373456[nfl],-1)&lt;=IF(AH1110=450,450,AH1110+9)))</f>
        <v>0</v>
      </c>
    </row>
    <row r="1111" spans="32:35" x14ac:dyDescent="0.2">
      <c r="AF1111" s="2">
        <v>0.91666666666666663</v>
      </c>
      <c r="AG1111" t="s">
        <v>745</v>
      </c>
      <c r="AH1111" s="17">
        <v>370</v>
      </c>
      <c r="AI1111" s="17" cm="1">
        <f t="array" ref="AI1111">SUMPRODUCT(--(IFERROR(HOUR(Flights_2026_09_3033343536373456[entry_hour]),-1)=HOUR(AF1111)),--(IFERROR(Flights_2026_09_3033343536373456[entry_sector],"")=AG1111),--(IFERROR(Flights_2026_09_3033343536373456[nfl],-1)&gt;=AH1111),--(IFERROR(Flights_2026_09_3033343536373456[nfl],-1)&lt;=IF(AH1111=450,450,AH1111+9)))</f>
        <v>1</v>
      </c>
    </row>
    <row r="1112" spans="32:35" x14ac:dyDescent="0.2">
      <c r="AF1112" s="2">
        <v>0.91666666666666663</v>
      </c>
      <c r="AG1112" t="s">
        <v>745</v>
      </c>
      <c r="AH1112" s="17">
        <v>380</v>
      </c>
      <c r="AI1112" s="17" cm="1">
        <f t="array" ref="AI1112">SUMPRODUCT(--(IFERROR(HOUR(Flights_2026_09_3033343536373456[entry_hour]),-1)=HOUR(AF1112)),--(IFERROR(Flights_2026_09_3033343536373456[entry_sector],"")=AG1112),--(IFERROR(Flights_2026_09_3033343536373456[nfl],-1)&gt;=AH1112),--(IFERROR(Flights_2026_09_3033343536373456[nfl],-1)&lt;=IF(AH1112=450,450,AH1112+9)))</f>
        <v>0</v>
      </c>
    </row>
    <row r="1113" spans="32:35" x14ac:dyDescent="0.2">
      <c r="AF1113" s="2">
        <v>0.91666666666666663</v>
      </c>
      <c r="AG1113" t="s">
        <v>745</v>
      </c>
      <c r="AH1113" s="17">
        <v>390</v>
      </c>
      <c r="AI1113" s="17" cm="1">
        <f t="array" ref="AI1113">SUMPRODUCT(--(IFERROR(HOUR(Flights_2026_09_3033343536373456[entry_hour]),-1)=HOUR(AF1113)),--(IFERROR(Flights_2026_09_3033343536373456[entry_sector],"")=AG1113),--(IFERROR(Flights_2026_09_3033343536373456[nfl],-1)&gt;=AH1113),--(IFERROR(Flights_2026_09_3033343536373456[nfl],-1)&lt;=IF(AH1113=450,450,AH1113+9)))</f>
        <v>1</v>
      </c>
    </row>
    <row r="1114" spans="32:35" x14ac:dyDescent="0.2">
      <c r="AF1114" s="2">
        <v>0.91666666666666663</v>
      </c>
      <c r="AG1114" t="s">
        <v>745</v>
      </c>
      <c r="AH1114" s="17">
        <v>400</v>
      </c>
      <c r="AI1114" s="17" cm="1">
        <f t="array" ref="AI1114">SUMPRODUCT(--(IFERROR(HOUR(Flights_2026_09_3033343536373456[entry_hour]),-1)=HOUR(AF1114)),--(IFERROR(Flights_2026_09_3033343536373456[entry_sector],"")=AG1114),--(IFERROR(Flights_2026_09_3033343536373456[nfl],-1)&gt;=AH1114),--(IFERROR(Flights_2026_09_3033343536373456[nfl],-1)&lt;=IF(AH1114=450,450,AH1114+9)))</f>
        <v>0</v>
      </c>
    </row>
    <row r="1115" spans="32:35" x14ac:dyDescent="0.2">
      <c r="AF1115" s="2">
        <v>0.91666666666666663</v>
      </c>
      <c r="AG1115" t="s">
        <v>745</v>
      </c>
      <c r="AH1115" s="17">
        <v>410</v>
      </c>
      <c r="AI1115" s="17" cm="1">
        <f t="array" ref="AI1115">SUMPRODUCT(--(IFERROR(HOUR(Flights_2026_09_3033343536373456[entry_hour]),-1)=HOUR(AF1115)),--(IFERROR(Flights_2026_09_3033343536373456[entry_sector],"")=AG1115),--(IFERROR(Flights_2026_09_3033343536373456[nfl],-1)&gt;=AH1115),--(IFERROR(Flights_2026_09_3033343536373456[nfl],-1)&lt;=IF(AH1115=450,450,AH1115+9)))</f>
        <v>0</v>
      </c>
    </row>
    <row r="1116" spans="32:35" x14ac:dyDescent="0.2">
      <c r="AF1116" s="2">
        <v>0.91666666666666663</v>
      </c>
      <c r="AG1116" t="s">
        <v>745</v>
      </c>
      <c r="AH1116" s="17">
        <v>420</v>
      </c>
      <c r="AI1116" s="17" cm="1">
        <f t="array" ref="AI1116">SUMPRODUCT(--(IFERROR(HOUR(Flights_2026_09_3033343536373456[entry_hour]),-1)=HOUR(AF1116)),--(IFERROR(Flights_2026_09_3033343536373456[entry_sector],"")=AG1116),--(IFERROR(Flights_2026_09_3033343536373456[nfl],-1)&gt;=AH1116),--(IFERROR(Flights_2026_09_3033343536373456[nfl],-1)&lt;=IF(AH1116=450,450,AH1116+9)))</f>
        <v>0</v>
      </c>
    </row>
    <row r="1117" spans="32:35" x14ac:dyDescent="0.2">
      <c r="AF1117" s="2">
        <v>0.91666666666666663</v>
      </c>
      <c r="AG1117" t="s">
        <v>745</v>
      </c>
      <c r="AH1117" s="17">
        <v>430</v>
      </c>
      <c r="AI1117" s="17" cm="1">
        <f t="array" ref="AI1117">SUMPRODUCT(--(IFERROR(HOUR(Flights_2026_09_3033343536373456[entry_hour]),-1)=HOUR(AF1117)),--(IFERROR(Flights_2026_09_3033343536373456[entry_sector],"")=AG1117),--(IFERROR(Flights_2026_09_3033343536373456[nfl],-1)&gt;=AH1117),--(IFERROR(Flights_2026_09_3033343536373456[nfl],-1)&lt;=IF(AH1117=450,450,AH1117+9)))</f>
        <v>0</v>
      </c>
    </row>
    <row r="1118" spans="32:35" x14ac:dyDescent="0.2">
      <c r="AF1118" s="2">
        <v>0.91666666666666663</v>
      </c>
      <c r="AG1118" t="s">
        <v>745</v>
      </c>
      <c r="AH1118" s="17">
        <v>440</v>
      </c>
      <c r="AI1118" s="17" cm="1">
        <f t="array" ref="AI1118">SUMPRODUCT(--(IFERROR(HOUR(Flights_2026_09_3033343536373456[entry_hour]),-1)=HOUR(AF1118)),--(IFERROR(Flights_2026_09_3033343536373456[entry_sector],"")=AG1118),--(IFERROR(Flights_2026_09_3033343536373456[nfl],-1)&gt;=AH1118),--(IFERROR(Flights_2026_09_3033343536373456[nfl],-1)&lt;=IF(AH1118=450,450,AH1118+9)))</f>
        <v>0</v>
      </c>
    </row>
    <row r="1119" spans="32:35" x14ac:dyDescent="0.2">
      <c r="AF1119" s="2">
        <v>0.91666666666666663</v>
      </c>
      <c r="AG1119" t="s">
        <v>745</v>
      </c>
      <c r="AH1119" s="17">
        <v>450</v>
      </c>
      <c r="AI1119" s="17" cm="1">
        <f t="array" ref="AI1119">SUMPRODUCT(--(IFERROR(HOUR(Flights_2026_09_3033343536373456[entry_hour]),-1)=HOUR(AF1119)),--(IFERROR(Flights_2026_09_3033343536373456[entry_sector],"")=AG1119),--(IFERROR(Flights_2026_09_3033343536373456[nfl],-1)&gt;=AH1119),--(IFERROR(Flights_2026_09_3033343536373456[nfl],-1)&lt;=IF(AH1119=450,450,AH1119+9)))</f>
        <v>0</v>
      </c>
    </row>
    <row r="1120" spans="32:35" x14ac:dyDescent="0.2">
      <c r="AF1120" s="2">
        <v>0.91666666666666663</v>
      </c>
      <c r="AG1120" t="s">
        <v>840</v>
      </c>
      <c r="AH1120" s="17">
        <v>200</v>
      </c>
      <c r="AI1120" s="17" cm="1">
        <f t="array" ref="AI1120">SUMPRODUCT(--(IFERROR(HOUR(Flights_2026_09_3033343536373456[entry_hour]),-1)=HOUR(AF1120)),--(IFERROR(Flights_2026_09_3033343536373456[entry_sector],"")=AG1120),--(IFERROR(Flights_2026_09_3033343536373456[nfl],-1)&gt;=AH1120),--(IFERROR(Flights_2026_09_3033343536373456[nfl],-1)&lt;=IF(AH1120=450,450,AH1120+9)))</f>
        <v>0</v>
      </c>
    </row>
    <row r="1121" spans="32:35" x14ac:dyDescent="0.2">
      <c r="AF1121" s="2">
        <v>0.91666666666666663</v>
      </c>
      <c r="AG1121" t="s">
        <v>840</v>
      </c>
      <c r="AH1121" s="17">
        <v>210</v>
      </c>
      <c r="AI1121" s="17" cm="1">
        <f t="array" ref="AI1121">SUMPRODUCT(--(IFERROR(HOUR(Flights_2026_09_3033343536373456[entry_hour]),-1)=HOUR(AF1121)),--(IFERROR(Flights_2026_09_3033343536373456[entry_sector],"")=AG1121),--(IFERROR(Flights_2026_09_3033343536373456[nfl],-1)&gt;=AH1121),--(IFERROR(Flights_2026_09_3033343536373456[nfl],-1)&lt;=IF(AH1121=450,450,AH1121+9)))</f>
        <v>0</v>
      </c>
    </row>
    <row r="1122" spans="32:35" x14ac:dyDescent="0.2">
      <c r="AF1122" s="2">
        <v>0.91666666666666663</v>
      </c>
      <c r="AG1122" t="s">
        <v>840</v>
      </c>
      <c r="AH1122" s="17">
        <v>220</v>
      </c>
      <c r="AI1122" s="17" cm="1">
        <f t="array" ref="AI1122">SUMPRODUCT(--(IFERROR(HOUR(Flights_2026_09_3033343536373456[entry_hour]),-1)=HOUR(AF1122)),--(IFERROR(Flights_2026_09_3033343536373456[entry_sector],"")=AG1122),--(IFERROR(Flights_2026_09_3033343536373456[nfl],-1)&gt;=AH1122),--(IFERROR(Flights_2026_09_3033343536373456[nfl],-1)&lt;=IF(AH1122=450,450,AH1122+9)))</f>
        <v>0</v>
      </c>
    </row>
    <row r="1123" spans="32:35" x14ac:dyDescent="0.2">
      <c r="AF1123" s="2">
        <v>0.91666666666666663</v>
      </c>
      <c r="AG1123" t="s">
        <v>840</v>
      </c>
      <c r="AH1123" s="17">
        <v>230</v>
      </c>
      <c r="AI1123" s="17" cm="1">
        <f t="array" ref="AI1123">SUMPRODUCT(--(IFERROR(HOUR(Flights_2026_09_3033343536373456[entry_hour]),-1)=HOUR(AF1123)),--(IFERROR(Flights_2026_09_3033343536373456[entry_sector],"")=AG1123),--(IFERROR(Flights_2026_09_3033343536373456[nfl],-1)&gt;=AH1123),--(IFERROR(Flights_2026_09_3033343536373456[nfl],-1)&lt;=IF(AH1123=450,450,AH1123+9)))</f>
        <v>0</v>
      </c>
    </row>
    <row r="1124" spans="32:35" x14ac:dyDescent="0.2">
      <c r="AF1124" s="2">
        <v>0.91666666666666663</v>
      </c>
      <c r="AG1124" t="s">
        <v>840</v>
      </c>
      <c r="AH1124" s="17">
        <v>240</v>
      </c>
      <c r="AI1124" s="17" cm="1">
        <f t="array" ref="AI1124">SUMPRODUCT(--(IFERROR(HOUR(Flights_2026_09_3033343536373456[entry_hour]),-1)=HOUR(AF1124)),--(IFERROR(Flights_2026_09_3033343536373456[entry_sector],"")=AG1124),--(IFERROR(Flights_2026_09_3033343536373456[nfl],-1)&gt;=AH1124),--(IFERROR(Flights_2026_09_3033343536373456[nfl],-1)&lt;=IF(AH1124=450,450,AH1124+9)))</f>
        <v>0</v>
      </c>
    </row>
    <row r="1125" spans="32:35" x14ac:dyDescent="0.2">
      <c r="AF1125" s="2">
        <v>0.91666666666666663</v>
      </c>
      <c r="AG1125" t="s">
        <v>840</v>
      </c>
      <c r="AH1125" s="17">
        <v>250</v>
      </c>
      <c r="AI1125" s="17" cm="1">
        <f t="array" ref="AI1125">SUMPRODUCT(--(IFERROR(HOUR(Flights_2026_09_3033343536373456[entry_hour]),-1)=HOUR(AF1125)),--(IFERROR(Flights_2026_09_3033343536373456[entry_sector],"")=AG1125),--(IFERROR(Flights_2026_09_3033343536373456[nfl],-1)&gt;=AH1125),--(IFERROR(Flights_2026_09_3033343536373456[nfl],-1)&lt;=IF(AH1125=450,450,AH1125+9)))</f>
        <v>0</v>
      </c>
    </row>
    <row r="1126" spans="32:35" x14ac:dyDescent="0.2">
      <c r="AF1126" s="2">
        <v>0.91666666666666663</v>
      </c>
      <c r="AG1126" t="s">
        <v>840</v>
      </c>
      <c r="AH1126" s="17">
        <v>260</v>
      </c>
      <c r="AI1126" s="17" cm="1">
        <f t="array" ref="AI1126">SUMPRODUCT(--(IFERROR(HOUR(Flights_2026_09_3033343536373456[entry_hour]),-1)=HOUR(AF1126)),--(IFERROR(Flights_2026_09_3033343536373456[entry_sector],"")=AG1126),--(IFERROR(Flights_2026_09_3033343536373456[nfl],-1)&gt;=AH1126),--(IFERROR(Flights_2026_09_3033343536373456[nfl],-1)&lt;=IF(AH1126=450,450,AH1126+9)))</f>
        <v>0</v>
      </c>
    </row>
    <row r="1127" spans="32:35" x14ac:dyDescent="0.2">
      <c r="AF1127" s="2">
        <v>0.91666666666666663</v>
      </c>
      <c r="AG1127" t="s">
        <v>840</v>
      </c>
      <c r="AH1127" s="17">
        <v>270</v>
      </c>
      <c r="AI1127" s="17" cm="1">
        <f t="array" ref="AI1127">SUMPRODUCT(--(IFERROR(HOUR(Flights_2026_09_3033343536373456[entry_hour]),-1)=HOUR(AF1127)),--(IFERROR(Flights_2026_09_3033343536373456[entry_sector],"")=AG1127),--(IFERROR(Flights_2026_09_3033343536373456[nfl],-1)&gt;=AH1127),--(IFERROR(Flights_2026_09_3033343536373456[nfl],-1)&lt;=IF(AH1127=450,450,AH1127+9)))</f>
        <v>0</v>
      </c>
    </row>
    <row r="1128" spans="32:35" x14ac:dyDescent="0.2">
      <c r="AF1128" s="2">
        <v>0.91666666666666663</v>
      </c>
      <c r="AG1128" t="s">
        <v>840</v>
      </c>
      <c r="AH1128" s="17">
        <v>280</v>
      </c>
      <c r="AI1128" s="17" cm="1">
        <f t="array" ref="AI1128">SUMPRODUCT(--(IFERROR(HOUR(Flights_2026_09_3033343536373456[entry_hour]),-1)=HOUR(AF1128)),--(IFERROR(Flights_2026_09_3033343536373456[entry_sector],"")=AG1128),--(IFERROR(Flights_2026_09_3033343536373456[nfl],-1)&gt;=AH1128),--(IFERROR(Flights_2026_09_3033343536373456[nfl],-1)&lt;=IF(AH1128=450,450,AH1128+9)))</f>
        <v>0</v>
      </c>
    </row>
    <row r="1129" spans="32:35" x14ac:dyDescent="0.2">
      <c r="AF1129" s="2">
        <v>0.91666666666666663</v>
      </c>
      <c r="AG1129" t="s">
        <v>840</v>
      </c>
      <c r="AH1129" s="17">
        <v>290</v>
      </c>
      <c r="AI1129" s="17" cm="1">
        <f t="array" ref="AI1129">SUMPRODUCT(--(IFERROR(HOUR(Flights_2026_09_3033343536373456[entry_hour]),-1)=HOUR(AF1129)),--(IFERROR(Flights_2026_09_3033343536373456[entry_sector],"")=AG1129),--(IFERROR(Flights_2026_09_3033343536373456[nfl],-1)&gt;=AH1129),--(IFERROR(Flights_2026_09_3033343536373456[nfl],-1)&lt;=IF(AH1129=450,450,AH1129+9)))</f>
        <v>0</v>
      </c>
    </row>
    <row r="1130" spans="32:35" x14ac:dyDescent="0.2">
      <c r="AF1130" s="2">
        <v>0.91666666666666663</v>
      </c>
      <c r="AG1130" t="s">
        <v>840</v>
      </c>
      <c r="AH1130" s="17">
        <v>300</v>
      </c>
      <c r="AI1130" s="17" cm="1">
        <f t="array" ref="AI1130">SUMPRODUCT(--(IFERROR(HOUR(Flights_2026_09_3033343536373456[entry_hour]),-1)=HOUR(AF1130)),--(IFERROR(Flights_2026_09_3033343536373456[entry_sector],"")=AG1130),--(IFERROR(Flights_2026_09_3033343536373456[nfl],-1)&gt;=AH1130),--(IFERROR(Flights_2026_09_3033343536373456[nfl],-1)&lt;=IF(AH1130=450,450,AH1130+9)))</f>
        <v>0</v>
      </c>
    </row>
    <row r="1131" spans="32:35" x14ac:dyDescent="0.2">
      <c r="AF1131" s="2">
        <v>0.91666666666666663</v>
      </c>
      <c r="AG1131" t="s">
        <v>840</v>
      </c>
      <c r="AH1131" s="17">
        <v>310</v>
      </c>
      <c r="AI1131" s="17" cm="1">
        <f t="array" ref="AI1131">SUMPRODUCT(--(IFERROR(HOUR(Flights_2026_09_3033343536373456[entry_hour]),-1)=HOUR(AF1131)),--(IFERROR(Flights_2026_09_3033343536373456[entry_sector],"")=AG1131),--(IFERROR(Flights_2026_09_3033343536373456[nfl],-1)&gt;=AH1131),--(IFERROR(Flights_2026_09_3033343536373456[nfl],-1)&lt;=IF(AH1131=450,450,AH1131+9)))</f>
        <v>0</v>
      </c>
    </row>
    <row r="1132" spans="32:35" x14ac:dyDescent="0.2">
      <c r="AF1132" s="2">
        <v>0.91666666666666663</v>
      </c>
      <c r="AG1132" t="s">
        <v>840</v>
      </c>
      <c r="AH1132" s="17">
        <v>320</v>
      </c>
      <c r="AI1132" s="17" cm="1">
        <f t="array" ref="AI1132">SUMPRODUCT(--(IFERROR(HOUR(Flights_2026_09_3033343536373456[entry_hour]),-1)=HOUR(AF1132)),--(IFERROR(Flights_2026_09_3033343536373456[entry_sector],"")=AG1132),--(IFERROR(Flights_2026_09_3033343536373456[nfl],-1)&gt;=AH1132),--(IFERROR(Flights_2026_09_3033343536373456[nfl],-1)&lt;=IF(AH1132=450,450,AH1132+9)))</f>
        <v>0</v>
      </c>
    </row>
    <row r="1133" spans="32:35" x14ac:dyDescent="0.2">
      <c r="AF1133" s="2">
        <v>0.91666666666666663</v>
      </c>
      <c r="AG1133" t="s">
        <v>840</v>
      </c>
      <c r="AH1133" s="17">
        <v>330</v>
      </c>
      <c r="AI1133" s="17" cm="1">
        <f t="array" ref="AI1133">SUMPRODUCT(--(IFERROR(HOUR(Flights_2026_09_3033343536373456[entry_hour]),-1)=HOUR(AF1133)),--(IFERROR(Flights_2026_09_3033343536373456[entry_sector],"")=AG1133),--(IFERROR(Flights_2026_09_3033343536373456[nfl],-1)&gt;=AH1133),--(IFERROR(Flights_2026_09_3033343536373456[nfl],-1)&lt;=IF(AH1133=450,450,AH1133+9)))</f>
        <v>0</v>
      </c>
    </row>
    <row r="1134" spans="32:35" x14ac:dyDescent="0.2">
      <c r="AF1134" s="2">
        <v>0.91666666666666663</v>
      </c>
      <c r="AG1134" t="s">
        <v>840</v>
      </c>
      <c r="AH1134" s="17">
        <v>340</v>
      </c>
      <c r="AI1134" s="17" cm="1">
        <f t="array" ref="AI1134">SUMPRODUCT(--(IFERROR(HOUR(Flights_2026_09_3033343536373456[entry_hour]),-1)=HOUR(AF1134)),--(IFERROR(Flights_2026_09_3033343536373456[entry_sector],"")=AG1134),--(IFERROR(Flights_2026_09_3033343536373456[nfl],-1)&gt;=AH1134),--(IFERROR(Flights_2026_09_3033343536373456[nfl],-1)&lt;=IF(AH1134=450,450,AH1134+9)))</f>
        <v>0</v>
      </c>
    </row>
    <row r="1135" spans="32:35" x14ac:dyDescent="0.2">
      <c r="AF1135" s="2">
        <v>0.91666666666666663</v>
      </c>
      <c r="AG1135" t="s">
        <v>840</v>
      </c>
      <c r="AH1135" s="17">
        <v>350</v>
      </c>
      <c r="AI1135" s="17" cm="1">
        <f t="array" ref="AI1135">SUMPRODUCT(--(IFERROR(HOUR(Flights_2026_09_3033343536373456[entry_hour]),-1)=HOUR(AF1135)),--(IFERROR(Flights_2026_09_3033343536373456[entry_sector],"")=AG1135),--(IFERROR(Flights_2026_09_3033343536373456[nfl],-1)&gt;=AH1135),--(IFERROR(Flights_2026_09_3033343536373456[nfl],-1)&lt;=IF(AH1135=450,450,AH1135+9)))</f>
        <v>1</v>
      </c>
    </row>
    <row r="1136" spans="32:35" x14ac:dyDescent="0.2">
      <c r="AF1136" s="2">
        <v>0.91666666666666663</v>
      </c>
      <c r="AG1136" t="s">
        <v>840</v>
      </c>
      <c r="AH1136" s="17">
        <v>360</v>
      </c>
      <c r="AI1136" s="17" cm="1">
        <f t="array" ref="AI1136">SUMPRODUCT(--(IFERROR(HOUR(Flights_2026_09_3033343536373456[entry_hour]),-1)=HOUR(AF1136)),--(IFERROR(Flights_2026_09_3033343536373456[entry_sector],"")=AG1136),--(IFERROR(Flights_2026_09_3033343536373456[nfl],-1)&gt;=AH1136),--(IFERROR(Flights_2026_09_3033343536373456[nfl],-1)&lt;=IF(AH1136=450,450,AH1136+9)))</f>
        <v>0</v>
      </c>
    </row>
    <row r="1137" spans="32:35" x14ac:dyDescent="0.2">
      <c r="AF1137" s="2">
        <v>0.91666666666666663</v>
      </c>
      <c r="AG1137" t="s">
        <v>840</v>
      </c>
      <c r="AH1137" s="17">
        <v>370</v>
      </c>
      <c r="AI1137" s="17" cm="1">
        <f t="array" ref="AI1137">SUMPRODUCT(--(IFERROR(HOUR(Flights_2026_09_3033343536373456[entry_hour]),-1)=HOUR(AF1137)),--(IFERROR(Flights_2026_09_3033343536373456[entry_sector],"")=AG1137),--(IFERROR(Flights_2026_09_3033343536373456[nfl],-1)&gt;=AH1137),--(IFERROR(Flights_2026_09_3033343536373456[nfl],-1)&lt;=IF(AH1137=450,450,AH1137+9)))</f>
        <v>0</v>
      </c>
    </row>
    <row r="1138" spans="32:35" x14ac:dyDescent="0.2">
      <c r="AF1138" s="2">
        <v>0.91666666666666663</v>
      </c>
      <c r="AG1138" t="s">
        <v>840</v>
      </c>
      <c r="AH1138" s="17">
        <v>380</v>
      </c>
      <c r="AI1138" s="17" cm="1">
        <f t="array" ref="AI1138">SUMPRODUCT(--(IFERROR(HOUR(Flights_2026_09_3033343536373456[entry_hour]),-1)=HOUR(AF1138)),--(IFERROR(Flights_2026_09_3033343536373456[entry_sector],"")=AG1138),--(IFERROR(Flights_2026_09_3033343536373456[nfl],-1)&gt;=AH1138),--(IFERROR(Flights_2026_09_3033343536373456[nfl],-1)&lt;=IF(AH1138=450,450,AH1138+9)))</f>
        <v>0</v>
      </c>
    </row>
    <row r="1139" spans="32:35" x14ac:dyDescent="0.2">
      <c r="AF1139" s="2">
        <v>0.91666666666666663</v>
      </c>
      <c r="AG1139" t="s">
        <v>840</v>
      </c>
      <c r="AH1139" s="17">
        <v>390</v>
      </c>
      <c r="AI1139" s="17" cm="1">
        <f t="array" ref="AI1139">SUMPRODUCT(--(IFERROR(HOUR(Flights_2026_09_3033343536373456[entry_hour]),-1)=HOUR(AF1139)),--(IFERROR(Flights_2026_09_3033343536373456[entry_sector],"")=AG1139),--(IFERROR(Flights_2026_09_3033343536373456[nfl],-1)&gt;=AH1139),--(IFERROR(Flights_2026_09_3033343536373456[nfl],-1)&lt;=IF(AH1139=450,450,AH1139+9)))</f>
        <v>0</v>
      </c>
    </row>
    <row r="1140" spans="32:35" x14ac:dyDescent="0.2">
      <c r="AF1140" s="2">
        <v>0.91666666666666663</v>
      </c>
      <c r="AG1140" t="s">
        <v>840</v>
      </c>
      <c r="AH1140" s="17">
        <v>400</v>
      </c>
      <c r="AI1140" s="17" cm="1">
        <f t="array" ref="AI1140">SUMPRODUCT(--(IFERROR(HOUR(Flights_2026_09_3033343536373456[entry_hour]),-1)=HOUR(AF1140)),--(IFERROR(Flights_2026_09_3033343536373456[entry_sector],"")=AG1140),--(IFERROR(Flights_2026_09_3033343536373456[nfl],-1)&gt;=AH1140),--(IFERROR(Flights_2026_09_3033343536373456[nfl],-1)&lt;=IF(AH1140=450,450,AH1140+9)))</f>
        <v>0</v>
      </c>
    </row>
    <row r="1141" spans="32:35" x14ac:dyDescent="0.2">
      <c r="AF1141" s="2">
        <v>0.91666666666666663</v>
      </c>
      <c r="AG1141" t="s">
        <v>840</v>
      </c>
      <c r="AH1141" s="17">
        <v>410</v>
      </c>
      <c r="AI1141" s="17" cm="1">
        <f t="array" ref="AI1141">SUMPRODUCT(--(IFERROR(HOUR(Flights_2026_09_3033343536373456[entry_hour]),-1)=HOUR(AF1141)),--(IFERROR(Flights_2026_09_3033343536373456[entry_sector],"")=AG1141),--(IFERROR(Flights_2026_09_3033343536373456[nfl],-1)&gt;=AH1141),--(IFERROR(Flights_2026_09_3033343536373456[nfl],-1)&lt;=IF(AH1141=450,450,AH1141+9)))</f>
        <v>0</v>
      </c>
    </row>
    <row r="1142" spans="32:35" x14ac:dyDescent="0.2">
      <c r="AF1142" s="2">
        <v>0.91666666666666663</v>
      </c>
      <c r="AG1142" t="s">
        <v>840</v>
      </c>
      <c r="AH1142" s="17">
        <v>420</v>
      </c>
      <c r="AI1142" s="17" cm="1">
        <f t="array" ref="AI1142">SUMPRODUCT(--(IFERROR(HOUR(Flights_2026_09_3033343536373456[entry_hour]),-1)=HOUR(AF1142)),--(IFERROR(Flights_2026_09_3033343536373456[entry_sector],"")=AG1142),--(IFERROR(Flights_2026_09_3033343536373456[nfl],-1)&gt;=AH1142),--(IFERROR(Flights_2026_09_3033343536373456[nfl],-1)&lt;=IF(AH1142=450,450,AH1142+9)))</f>
        <v>0</v>
      </c>
    </row>
    <row r="1143" spans="32:35" x14ac:dyDescent="0.2">
      <c r="AF1143" s="2">
        <v>0.91666666666666663</v>
      </c>
      <c r="AG1143" t="s">
        <v>840</v>
      </c>
      <c r="AH1143" s="17">
        <v>430</v>
      </c>
      <c r="AI1143" s="17" cm="1">
        <f t="array" ref="AI1143">SUMPRODUCT(--(IFERROR(HOUR(Flights_2026_09_3033343536373456[entry_hour]),-1)=HOUR(AF1143)),--(IFERROR(Flights_2026_09_3033343536373456[entry_sector],"")=AG1143),--(IFERROR(Flights_2026_09_3033343536373456[nfl],-1)&gt;=AH1143),--(IFERROR(Flights_2026_09_3033343536373456[nfl],-1)&lt;=IF(AH1143=450,450,AH1143+9)))</f>
        <v>0</v>
      </c>
    </row>
    <row r="1144" spans="32:35" x14ac:dyDescent="0.2">
      <c r="AF1144" s="2">
        <v>0.91666666666666663</v>
      </c>
      <c r="AG1144" t="s">
        <v>840</v>
      </c>
      <c r="AH1144" s="17">
        <v>440</v>
      </c>
      <c r="AI1144" s="17" cm="1">
        <f t="array" ref="AI1144">SUMPRODUCT(--(IFERROR(HOUR(Flights_2026_09_3033343536373456[entry_hour]),-1)=HOUR(AF1144)),--(IFERROR(Flights_2026_09_3033343536373456[entry_sector],"")=AG1144),--(IFERROR(Flights_2026_09_3033343536373456[nfl],-1)&gt;=AH1144),--(IFERROR(Flights_2026_09_3033343536373456[nfl],-1)&lt;=IF(AH1144=450,450,AH1144+9)))</f>
        <v>0</v>
      </c>
    </row>
    <row r="1145" spans="32:35" x14ac:dyDescent="0.2">
      <c r="AF1145" s="2">
        <v>0.91666666666666663</v>
      </c>
      <c r="AG1145" t="s">
        <v>840</v>
      </c>
      <c r="AH1145" s="17">
        <v>450</v>
      </c>
      <c r="AI1145" s="17" cm="1">
        <f t="array" ref="AI1145">SUMPRODUCT(--(IFERROR(HOUR(Flights_2026_09_3033343536373456[entry_hour]),-1)=HOUR(AF1145)),--(IFERROR(Flights_2026_09_3033343536373456[entry_sector],"")=AG1145),--(IFERROR(Flights_2026_09_3033343536373456[nfl],-1)&gt;=AH1145),--(IFERROR(Flights_2026_09_3033343536373456[nfl],-1)&lt;=IF(AH1145=450,450,AH1145+9)))</f>
        <v>0</v>
      </c>
    </row>
    <row r="1146" spans="32:35" x14ac:dyDescent="0.2">
      <c r="AF1146" s="2">
        <v>0.91666666666666663</v>
      </c>
      <c r="AG1146" t="s">
        <v>747</v>
      </c>
      <c r="AH1146" s="17">
        <v>200</v>
      </c>
      <c r="AI1146" s="17" cm="1">
        <f t="array" ref="AI1146">SUMPRODUCT(--(IFERROR(HOUR(Flights_2026_09_3033343536373456[entry_hour]),-1)=HOUR(AF1146)),--(IFERROR(Flights_2026_09_3033343536373456[entry_sector],"")=AG1146),--(IFERROR(Flights_2026_09_3033343536373456[nfl],-1)&gt;=AH1146),--(IFERROR(Flights_2026_09_3033343536373456[nfl],-1)&lt;=IF(AH1146=450,450,AH1146+9)))</f>
        <v>0</v>
      </c>
    </row>
    <row r="1147" spans="32:35" x14ac:dyDescent="0.2">
      <c r="AF1147" s="2">
        <v>0.91666666666666663</v>
      </c>
      <c r="AG1147" t="s">
        <v>747</v>
      </c>
      <c r="AH1147" s="17">
        <v>210</v>
      </c>
      <c r="AI1147" s="17" cm="1">
        <f t="array" ref="AI1147">SUMPRODUCT(--(IFERROR(HOUR(Flights_2026_09_3033343536373456[entry_hour]),-1)=HOUR(AF1147)),--(IFERROR(Flights_2026_09_3033343536373456[entry_sector],"")=AG1147),--(IFERROR(Flights_2026_09_3033343536373456[nfl],-1)&gt;=AH1147),--(IFERROR(Flights_2026_09_3033343536373456[nfl],-1)&lt;=IF(AH1147=450,450,AH1147+9)))</f>
        <v>0</v>
      </c>
    </row>
    <row r="1148" spans="32:35" x14ac:dyDescent="0.2">
      <c r="AF1148" s="2">
        <v>0.91666666666666663</v>
      </c>
      <c r="AG1148" t="s">
        <v>747</v>
      </c>
      <c r="AH1148" s="17">
        <v>220</v>
      </c>
      <c r="AI1148" s="17" cm="1">
        <f t="array" ref="AI1148">SUMPRODUCT(--(IFERROR(HOUR(Flights_2026_09_3033343536373456[entry_hour]),-1)=HOUR(AF1148)),--(IFERROR(Flights_2026_09_3033343536373456[entry_sector],"")=AG1148),--(IFERROR(Flights_2026_09_3033343536373456[nfl],-1)&gt;=AH1148),--(IFERROR(Flights_2026_09_3033343536373456[nfl],-1)&lt;=IF(AH1148=450,450,AH1148+9)))</f>
        <v>0</v>
      </c>
    </row>
    <row r="1149" spans="32:35" x14ac:dyDescent="0.2">
      <c r="AF1149" s="2">
        <v>0.91666666666666663</v>
      </c>
      <c r="AG1149" t="s">
        <v>747</v>
      </c>
      <c r="AH1149" s="17">
        <v>230</v>
      </c>
      <c r="AI1149" s="17" cm="1">
        <f t="array" ref="AI1149">SUMPRODUCT(--(IFERROR(HOUR(Flights_2026_09_3033343536373456[entry_hour]),-1)=HOUR(AF1149)),--(IFERROR(Flights_2026_09_3033343536373456[entry_sector],"")=AG1149),--(IFERROR(Flights_2026_09_3033343536373456[nfl],-1)&gt;=AH1149),--(IFERROR(Flights_2026_09_3033343536373456[nfl],-1)&lt;=IF(AH1149=450,450,AH1149+9)))</f>
        <v>0</v>
      </c>
    </row>
    <row r="1150" spans="32:35" x14ac:dyDescent="0.2">
      <c r="AF1150" s="2">
        <v>0.91666666666666663</v>
      </c>
      <c r="AG1150" t="s">
        <v>747</v>
      </c>
      <c r="AH1150" s="17">
        <v>240</v>
      </c>
      <c r="AI1150" s="17" cm="1">
        <f t="array" ref="AI1150">SUMPRODUCT(--(IFERROR(HOUR(Flights_2026_09_3033343536373456[entry_hour]),-1)=HOUR(AF1150)),--(IFERROR(Flights_2026_09_3033343536373456[entry_sector],"")=AG1150),--(IFERROR(Flights_2026_09_3033343536373456[nfl],-1)&gt;=AH1150),--(IFERROR(Flights_2026_09_3033343536373456[nfl],-1)&lt;=IF(AH1150=450,450,AH1150+9)))</f>
        <v>0</v>
      </c>
    </row>
    <row r="1151" spans="32:35" x14ac:dyDescent="0.2">
      <c r="AF1151" s="2">
        <v>0.91666666666666663</v>
      </c>
      <c r="AG1151" t="s">
        <v>747</v>
      </c>
      <c r="AH1151" s="17">
        <v>250</v>
      </c>
      <c r="AI1151" s="17" cm="1">
        <f t="array" ref="AI1151">SUMPRODUCT(--(IFERROR(HOUR(Flights_2026_09_3033343536373456[entry_hour]),-1)=HOUR(AF1151)),--(IFERROR(Flights_2026_09_3033343536373456[entry_sector],"")=AG1151),--(IFERROR(Flights_2026_09_3033343536373456[nfl],-1)&gt;=AH1151),--(IFERROR(Flights_2026_09_3033343536373456[nfl],-1)&lt;=IF(AH1151=450,450,AH1151+9)))</f>
        <v>0</v>
      </c>
    </row>
    <row r="1152" spans="32:35" x14ac:dyDescent="0.2">
      <c r="AF1152" s="2">
        <v>0.91666666666666663</v>
      </c>
      <c r="AG1152" t="s">
        <v>747</v>
      </c>
      <c r="AH1152" s="17">
        <v>260</v>
      </c>
      <c r="AI1152" s="17" cm="1">
        <f t="array" ref="AI1152">SUMPRODUCT(--(IFERROR(HOUR(Flights_2026_09_3033343536373456[entry_hour]),-1)=HOUR(AF1152)),--(IFERROR(Flights_2026_09_3033343536373456[entry_sector],"")=AG1152),--(IFERROR(Flights_2026_09_3033343536373456[nfl],-1)&gt;=AH1152),--(IFERROR(Flights_2026_09_3033343536373456[nfl],-1)&lt;=IF(AH1152=450,450,AH1152+9)))</f>
        <v>0</v>
      </c>
    </row>
    <row r="1153" spans="32:35" x14ac:dyDescent="0.2">
      <c r="AF1153" s="2">
        <v>0.91666666666666663</v>
      </c>
      <c r="AG1153" t="s">
        <v>747</v>
      </c>
      <c r="AH1153" s="17">
        <v>270</v>
      </c>
      <c r="AI1153" s="17" cm="1">
        <f t="array" ref="AI1153">SUMPRODUCT(--(IFERROR(HOUR(Flights_2026_09_3033343536373456[entry_hour]),-1)=HOUR(AF1153)),--(IFERROR(Flights_2026_09_3033343536373456[entry_sector],"")=AG1153),--(IFERROR(Flights_2026_09_3033343536373456[nfl],-1)&gt;=AH1153),--(IFERROR(Flights_2026_09_3033343536373456[nfl],-1)&lt;=IF(AH1153=450,450,AH1153+9)))</f>
        <v>0</v>
      </c>
    </row>
    <row r="1154" spans="32:35" x14ac:dyDescent="0.2">
      <c r="AF1154" s="2">
        <v>0.91666666666666663</v>
      </c>
      <c r="AG1154" t="s">
        <v>747</v>
      </c>
      <c r="AH1154" s="17">
        <v>280</v>
      </c>
      <c r="AI1154" s="17" cm="1">
        <f t="array" ref="AI1154">SUMPRODUCT(--(IFERROR(HOUR(Flights_2026_09_3033343536373456[entry_hour]),-1)=HOUR(AF1154)),--(IFERROR(Flights_2026_09_3033343536373456[entry_sector],"")=AG1154),--(IFERROR(Flights_2026_09_3033343536373456[nfl],-1)&gt;=AH1154),--(IFERROR(Flights_2026_09_3033343536373456[nfl],-1)&lt;=IF(AH1154=450,450,AH1154+9)))</f>
        <v>0</v>
      </c>
    </row>
    <row r="1155" spans="32:35" x14ac:dyDescent="0.2">
      <c r="AF1155" s="2">
        <v>0.91666666666666663</v>
      </c>
      <c r="AG1155" t="s">
        <v>747</v>
      </c>
      <c r="AH1155" s="17">
        <v>290</v>
      </c>
      <c r="AI1155" s="17" cm="1">
        <f t="array" ref="AI1155">SUMPRODUCT(--(IFERROR(HOUR(Flights_2026_09_3033343536373456[entry_hour]),-1)=HOUR(AF1155)),--(IFERROR(Flights_2026_09_3033343536373456[entry_sector],"")=AG1155),--(IFERROR(Flights_2026_09_3033343536373456[nfl],-1)&gt;=AH1155),--(IFERROR(Flights_2026_09_3033343536373456[nfl],-1)&lt;=IF(AH1155=450,450,AH1155+9)))</f>
        <v>0</v>
      </c>
    </row>
    <row r="1156" spans="32:35" x14ac:dyDescent="0.2">
      <c r="AF1156" s="2">
        <v>0.91666666666666663</v>
      </c>
      <c r="AG1156" t="s">
        <v>747</v>
      </c>
      <c r="AH1156" s="17">
        <v>300</v>
      </c>
      <c r="AI1156" s="17" cm="1">
        <f t="array" ref="AI1156">SUMPRODUCT(--(IFERROR(HOUR(Flights_2026_09_3033343536373456[entry_hour]),-1)=HOUR(AF1156)),--(IFERROR(Flights_2026_09_3033343536373456[entry_sector],"")=AG1156),--(IFERROR(Flights_2026_09_3033343536373456[nfl],-1)&gt;=AH1156),--(IFERROR(Flights_2026_09_3033343536373456[nfl],-1)&lt;=IF(AH1156=450,450,AH1156+9)))</f>
        <v>0</v>
      </c>
    </row>
    <row r="1157" spans="32:35" x14ac:dyDescent="0.2">
      <c r="AF1157" s="2">
        <v>0.91666666666666663</v>
      </c>
      <c r="AG1157" t="s">
        <v>747</v>
      </c>
      <c r="AH1157" s="17">
        <v>310</v>
      </c>
      <c r="AI1157" s="17" cm="1">
        <f t="array" ref="AI1157">SUMPRODUCT(--(IFERROR(HOUR(Flights_2026_09_3033343536373456[entry_hour]),-1)=HOUR(AF1157)),--(IFERROR(Flights_2026_09_3033343536373456[entry_sector],"")=AG1157),--(IFERROR(Flights_2026_09_3033343536373456[nfl],-1)&gt;=AH1157),--(IFERROR(Flights_2026_09_3033343536373456[nfl],-1)&lt;=IF(AH1157=450,450,AH1157+9)))</f>
        <v>0</v>
      </c>
    </row>
    <row r="1158" spans="32:35" x14ac:dyDescent="0.2">
      <c r="AF1158" s="2">
        <v>0.91666666666666663</v>
      </c>
      <c r="AG1158" t="s">
        <v>747</v>
      </c>
      <c r="AH1158" s="17">
        <v>320</v>
      </c>
      <c r="AI1158" s="17" cm="1">
        <f t="array" ref="AI1158">SUMPRODUCT(--(IFERROR(HOUR(Flights_2026_09_3033343536373456[entry_hour]),-1)=HOUR(AF1158)),--(IFERROR(Flights_2026_09_3033343536373456[entry_sector],"")=AG1158),--(IFERROR(Flights_2026_09_3033343536373456[nfl],-1)&gt;=AH1158),--(IFERROR(Flights_2026_09_3033343536373456[nfl],-1)&lt;=IF(AH1158=450,450,AH1158+9)))</f>
        <v>1</v>
      </c>
    </row>
    <row r="1159" spans="32:35" x14ac:dyDescent="0.2">
      <c r="AF1159" s="2">
        <v>0.91666666666666663</v>
      </c>
      <c r="AG1159" t="s">
        <v>747</v>
      </c>
      <c r="AH1159" s="17">
        <v>330</v>
      </c>
      <c r="AI1159" s="17" cm="1">
        <f t="array" ref="AI1159">SUMPRODUCT(--(IFERROR(HOUR(Flights_2026_09_3033343536373456[entry_hour]),-1)=HOUR(AF1159)),--(IFERROR(Flights_2026_09_3033343536373456[entry_sector],"")=AG1159),--(IFERROR(Flights_2026_09_3033343536373456[nfl],-1)&gt;=AH1159),--(IFERROR(Flights_2026_09_3033343536373456[nfl],-1)&lt;=IF(AH1159=450,450,AH1159+9)))</f>
        <v>0</v>
      </c>
    </row>
    <row r="1160" spans="32:35" x14ac:dyDescent="0.2">
      <c r="AF1160" s="2">
        <v>0.91666666666666663</v>
      </c>
      <c r="AG1160" t="s">
        <v>747</v>
      </c>
      <c r="AH1160" s="17">
        <v>340</v>
      </c>
      <c r="AI1160" s="17" cm="1">
        <f t="array" ref="AI1160">SUMPRODUCT(--(IFERROR(HOUR(Flights_2026_09_3033343536373456[entry_hour]),-1)=HOUR(AF1160)),--(IFERROR(Flights_2026_09_3033343536373456[entry_sector],"")=AG1160),--(IFERROR(Flights_2026_09_3033343536373456[nfl],-1)&gt;=AH1160),--(IFERROR(Flights_2026_09_3033343536373456[nfl],-1)&lt;=IF(AH1160=450,450,AH1160+9)))</f>
        <v>0</v>
      </c>
    </row>
    <row r="1161" spans="32:35" x14ac:dyDescent="0.2">
      <c r="AF1161" s="2">
        <v>0.91666666666666663</v>
      </c>
      <c r="AG1161" t="s">
        <v>747</v>
      </c>
      <c r="AH1161" s="17">
        <v>350</v>
      </c>
      <c r="AI1161" s="17" cm="1">
        <f t="array" ref="AI1161">SUMPRODUCT(--(IFERROR(HOUR(Flights_2026_09_3033343536373456[entry_hour]),-1)=HOUR(AF1161)),--(IFERROR(Flights_2026_09_3033343536373456[entry_sector],"")=AG1161),--(IFERROR(Flights_2026_09_3033343536373456[nfl],-1)&gt;=AH1161),--(IFERROR(Flights_2026_09_3033343536373456[nfl],-1)&lt;=IF(AH1161=450,450,AH1161+9)))</f>
        <v>0</v>
      </c>
    </row>
    <row r="1162" spans="32:35" x14ac:dyDescent="0.2">
      <c r="AF1162" s="2">
        <v>0.91666666666666663</v>
      </c>
      <c r="AG1162" t="s">
        <v>747</v>
      </c>
      <c r="AH1162" s="17">
        <v>360</v>
      </c>
      <c r="AI1162" s="17" cm="1">
        <f t="array" ref="AI1162">SUMPRODUCT(--(IFERROR(HOUR(Flights_2026_09_3033343536373456[entry_hour]),-1)=HOUR(AF1162)),--(IFERROR(Flights_2026_09_3033343536373456[entry_sector],"")=AG1162),--(IFERROR(Flights_2026_09_3033343536373456[nfl],-1)&gt;=AH1162),--(IFERROR(Flights_2026_09_3033343536373456[nfl],-1)&lt;=IF(AH1162=450,450,AH1162+9)))</f>
        <v>0</v>
      </c>
    </row>
    <row r="1163" spans="32:35" x14ac:dyDescent="0.2">
      <c r="AF1163" s="2">
        <v>0.91666666666666663</v>
      </c>
      <c r="AG1163" t="s">
        <v>747</v>
      </c>
      <c r="AH1163" s="17">
        <v>370</v>
      </c>
      <c r="AI1163" s="17" cm="1">
        <f t="array" ref="AI1163">SUMPRODUCT(--(IFERROR(HOUR(Flights_2026_09_3033343536373456[entry_hour]),-1)=HOUR(AF1163)),--(IFERROR(Flights_2026_09_3033343536373456[entry_sector],"")=AG1163),--(IFERROR(Flights_2026_09_3033343536373456[nfl],-1)&gt;=AH1163),--(IFERROR(Flights_2026_09_3033343536373456[nfl],-1)&lt;=IF(AH1163=450,450,AH1163+9)))</f>
        <v>0</v>
      </c>
    </row>
    <row r="1164" spans="32:35" x14ac:dyDescent="0.2">
      <c r="AF1164" s="2">
        <v>0.91666666666666663</v>
      </c>
      <c r="AG1164" t="s">
        <v>747</v>
      </c>
      <c r="AH1164" s="17">
        <v>380</v>
      </c>
      <c r="AI1164" s="17" cm="1">
        <f t="array" ref="AI1164">SUMPRODUCT(--(IFERROR(HOUR(Flights_2026_09_3033343536373456[entry_hour]),-1)=HOUR(AF1164)),--(IFERROR(Flights_2026_09_3033343536373456[entry_sector],"")=AG1164),--(IFERROR(Flights_2026_09_3033343536373456[nfl],-1)&gt;=AH1164),--(IFERROR(Flights_2026_09_3033343536373456[nfl],-1)&lt;=IF(AH1164=450,450,AH1164+9)))</f>
        <v>0</v>
      </c>
    </row>
    <row r="1165" spans="32:35" x14ac:dyDescent="0.2">
      <c r="AF1165" s="2">
        <v>0.91666666666666663</v>
      </c>
      <c r="AG1165" t="s">
        <v>747</v>
      </c>
      <c r="AH1165" s="17">
        <v>390</v>
      </c>
      <c r="AI1165" s="17" cm="1">
        <f t="array" ref="AI1165">SUMPRODUCT(--(IFERROR(HOUR(Flights_2026_09_3033343536373456[entry_hour]),-1)=HOUR(AF1165)),--(IFERROR(Flights_2026_09_3033343536373456[entry_sector],"")=AG1165),--(IFERROR(Flights_2026_09_3033343536373456[nfl],-1)&gt;=AH1165),--(IFERROR(Flights_2026_09_3033343536373456[nfl],-1)&lt;=IF(AH1165=450,450,AH1165+9)))</f>
        <v>0</v>
      </c>
    </row>
    <row r="1166" spans="32:35" x14ac:dyDescent="0.2">
      <c r="AF1166" s="2">
        <v>0.91666666666666663</v>
      </c>
      <c r="AG1166" t="s">
        <v>747</v>
      </c>
      <c r="AH1166" s="17">
        <v>400</v>
      </c>
      <c r="AI1166" s="17" cm="1">
        <f t="array" ref="AI1166">SUMPRODUCT(--(IFERROR(HOUR(Flights_2026_09_3033343536373456[entry_hour]),-1)=HOUR(AF1166)),--(IFERROR(Flights_2026_09_3033343536373456[entry_sector],"")=AG1166),--(IFERROR(Flights_2026_09_3033343536373456[nfl],-1)&gt;=AH1166),--(IFERROR(Flights_2026_09_3033343536373456[nfl],-1)&lt;=IF(AH1166=450,450,AH1166+9)))</f>
        <v>0</v>
      </c>
    </row>
    <row r="1167" spans="32:35" x14ac:dyDescent="0.2">
      <c r="AF1167" s="2">
        <v>0.91666666666666663</v>
      </c>
      <c r="AG1167" t="s">
        <v>747</v>
      </c>
      <c r="AH1167" s="17">
        <v>410</v>
      </c>
      <c r="AI1167" s="17" cm="1">
        <f t="array" ref="AI1167">SUMPRODUCT(--(IFERROR(HOUR(Flights_2026_09_3033343536373456[entry_hour]),-1)=HOUR(AF1167)),--(IFERROR(Flights_2026_09_3033343536373456[entry_sector],"")=AG1167),--(IFERROR(Flights_2026_09_3033343536373456[nfl],-1)&gt;=AH1167),--(IFERROR(Flights_2026_09_3033343536373456[nfl],-1)&lt;=IF(AH1167=450,450,AH1167+9)))</f>
        <v>0</v>
      </c>
    </row>
    <row r="1168" spans="32:35" x14ac:dyDescent="0.2">
      <c r="AF1168" s="2">
        <v>0.91666666666666663</v>
      </c>
      <c r="AG1168" t="s">
        <v>747</v>
      </c>
      <c r="AH1168" s="17">
        <v>420</v>
      </c>
      <c r="AI1168" s="17" cm="1">
        <f t="array" ref="AI1168">SUMPRODUCT(--(IFERROR(HOUR(Flights_2026_09_3033343536373456[entry_hour]),-1)=HOUR(AF1168)),--(IFERROR(Flights_2026_09_3033343536373456[entry_sector],"")=AG1168),--(IFERROR(Flights_2026_09_3033343536373456[nfl],-1)&gt;=AH1168),--(IFERROR(Flights_2026_09_3033343536373456[nfl],-1)&lt;=IF(AH1168=450,450,AH1168+9)))</f>
        <v>0</v>
      </c>
    </row>
    <row r="1169" spans="32:35" x14ac:dyDescent="0.2">
      <c r="AF1169" s="2">
        <v>0.91666666666666663</v>
      </c>
      <c r="AG1169" t="s">
        <v>747</v>
      </c>
      <c r="AH1169" s="17">
        <v>430</v>
      </c>
      <c r="AI1169" s="17" cm="1">
        <f t="array" ref="AI1169">SUMPRODUCT(--(IFERROR(HOUR(Flights_2026_09_3033343536373456[entry_hour]),-1)=HOUR(AF1169)),--(IFERROR(Flights_2026_09_3033343536373456[entry_sector],"")=AG1169),--(IFERROR(Flights_2026_09_3033343536373456[nfl],-1)&gt;=AH1169),--(IFERROR(Flights_2026_09_3033343536373456[nfl],-1)&lt;=IF(AH1169=450,450,AH1169+9)))</f>
        <v>0</v>
      </c>
    </row>
    <row r="1170" spans="32:35" x14ac:dyDescent="0.2">
      <c r="AF1170" s="2">
        <v>0.91666666666666663</v>
      </c>
      <c r="AG1170" t="s">
        <v>747</v>
      </c>
      <c r="AH1170" s="17">
        <v>440</v>
      </c>
      <c r="AI1170" s="17" cm="1">
        <f t="array" ref="AI1170">SUMPRODUCT(--(IFERROR(HOUR(Flights_2026_09_3033343536373456[entry_hour]),-1)=HOUR(AF1170)),--(IFERROR(Flights_2026_09_3033343536373456[entry_sector],"")=AG1170),--(IFERROR(Flights_2026_09_3033343536373456[nfl],-1)&gt;=AH1170),--(IFERROR(Flights_2026_09_3033343536373456[nfl],-1)&lt;=IF(AH1170=450,450,AH1170+9)))</f>
        <v>0</v>
      </c>
    </row>
    <row r="1171" spans="32:35" x14ac:dyDescent="0.2">
      <c r="AF1171" s="2">
        <v>0.91666666666666663</v>
      </c>
      <c r="AG1171" t="s">
        <v>747</v>
      </c>
      <c r="AH1171" s="17">
        <v>450</v>
      </c>
      <c r="AI1171" s="17" cm="1">
        <f t="array" ref="AI1171">SUMPRODUCT(--(IFERROR(HOUR(Flights_2026_09_3033343536373456[entry_hour]),-1)=HOUR(AF1171)),--(IFERROR(Flights_2026_09_3033343536373456[entry_sector],"")=AG1171),--(IFERROR(Flights_2026_09_3033343536373456[nfl],-1)&gt;=AH1171),--(IFERROR(Flights_2026_09_3033343536373456[nfl],-1)&lt;=IF(AH1171=450,450,AH1171+9)))</f>
        <v>0</v>
      </c>
    </row>
  </sheetData>
  <mergeCells count="11">
    <mergeCell ref="A311:O311"/>
    <mergeCell ref="A349:J349"/>
    <mergeCell ref="A350:J350"/>
    <mergeCell ref="A411:J411"/>
    <mergeCell ref="A412:J412"/>
    <mergeCell ref="A277:J277"/>
    <mergeCell ref="A199:J199"/>
    <mergeCell ref="A233:J233"/>
    <mergeCell ref="A234:J234"/>
    <mergeCell ref="A265:J265"/>
    <mergeCell ref="A266:J266"/>
  </mergeCells>
  <conditionalFormatting sqref="B237:J262">
    <cfRule type="expression" dxfId="64" priority="1">
      <formula>AND(B237&lt;&gt;"",B237=1)</formula>
    </cfRule>
    <cfRule type="expression" dxfId="63" priority="2">
      <formula>AND(B237&lt;&gt;"",B237&gt;=2,B237&lt;=3)</formula>
    </cfRule>
    <cfRule type="expression" dxfId="62" priority="3">
      <formula>AND(B237&lt;&gt;"",B237&gt;=4,B237&lt;=5)</formula>
    </cfRule>
    <cfRule type="expression" dxfId="61" priority="4">
      <formula>AND(B237&lt;&gt;"",B237&gt;=6)</formula>
    </cfRule>
  </conditionalFormatting>
  <conditionalFormatting sqref="B269:J273">
    <cfRule type="expression" dxfId="60" priority="5" stopIfTrue="1">
      <formula>AK2=0</formula>
    </cfRule>
    <cfRule type="expression" dxfId="59" priority="6" stopIfTrue="1">
      <formula>AK2=1</formula>
    </cfRule>
    <cfRule type="expression" dxfId="58" priority="7" stopIfTrue="1">
      <formula>AND(AK2&gt;=2,AK2&lt;=3)</formula>
    </cfRule>
    <cfRule type="expression" dxfId="57" priority="8" stopIfTrue="1">
      <formula>AND(AK2&gt;=4,AK2&lt;=5)</formula>
    </cfRule>
    <cfRule type="expression" dxfId="56"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9BE4-0CE6-1B44-A946-438D18C64F9F}">
  <dimension ref="A1:AS1171"/>
  <sheetViews>
    <sheetView showGridLines="0" zoomScaleNormal="100" workbookViewId="0">
      <selection activeCell="A2" sqref="A2:Q207"/>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358</v>
      </c>
      <c r="B2" t="s">
        <v>81</v>
      </c>
      <c r="C2" t="s">
        <v>19</v>
      </c>
      <c r="D2" t="s">
        <v>41</v>
      </c>
      <c r="E2" t="s">
        <v>2978</v>
      </c>
      <c r="F2" s="35">
        <v>46304.002928240741</v>
      </c>
      <c r="G2" t="s">
        <v>21</v>
      </c>
      <c r="H2" t="s">
        <v>3408</v>
      </c>
      <c r="I2">
        <v>370</v>
      </c>
      <c r="J2" t="s">
        <v>22</v>
      </c>
      <c r="K2" t="s">
        <v>23</v>
      </c>
      <c r="L2">
        <v>923</v>
      </c>
      <c r="M2" t="s">
        <v>3132</v>
      </c>
      <c r="N2" s="35">
        <v>46303.952476851853</v>
      </c>
      <c r="O2">
        <v>350</v>
      </c>
      <c r="P2" t="s">
        <v>26</v>
      </c>
      <c r="Q2">
        <v>350</v>
      </c>
      <c r="R2" t="str">
        <f>IF(B2="","",_xlfn.XLOOKUP(B2,DB!$A$2:$A$205,DB!$C$2:$C$205,"")&amp;"")</f>
        <v>Sector 5</v>
      </c>
      <c r="S2" t="str">
        <f>IF(B2="","",_xlfn.XLOOKUP(B2,DB!$A$2:$A$205,DB!$E$2:$E$205,""))</f>
        <v>Sector 4</v>
      </c>
      <c r="T2" t="str">
        <f>IF(B2="","",_xlfn.XLOOKUP(B2,DB!$A$2:$A$205,DB!$F$2:$F$205,""))</f>
        <v>VOMAR/XUDUN</v>
      </c>
      <c r="U2" t="str">
        <f>IF(B2="","",_xlfn.XLOOKUP(B2,DB!$A$2:$A$205,DB!$D$2:$D$205,""))</f>
        <v>MMTY</v>
      </c>
      <c r="V2" t="str">
        <f>IF(B2="","",IF(OR(COUNTIF(M2,"????N?????W")&gt;0,COUNTIF(M2,"????N?????E")&gt;0,COUNTIF(M2,"????S?????W")&gt;0,COUNTIF(M2,"????S?????E")&gt;0),_xlfn.XLOOKUP(B2,DB!$A$2:$A$205,DB!$B$2:$B$205,""),M2))</f>
        <v>MATOL</v>
      </c>
      <c r="AF2" s="2">
        <v>0.58333333333333337</v>
      </c>
      <c r="AG2" t="s">
        <v>743</v>
      </c>
      <c r="AH2" s="17">
        <v>200</v>
      </c>
      <c r="AI2" s="17" cm="1">
        <f t="array" ref="AI2">SUMPRODUCT(--(IFERROR(HOUR(Flights_2026_09_30333435363734567[entry_hour]),-1)=HOUR(AF2)),--(IFERROR(Flights_2026_09_30333435363734567[entry_sector],"")=AG2),--(IFERROR(Flights_2026_09_30333435363734567[nfl],-1)&gt;=AH2),--(IFERROR(Flights_2026_09_30333435363734567[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1</v>
      </c>
      <c r="AQ2" s="17">
        <f t="shared" si="0"/>
        <v>0</v>
      </c>
      <c r="AR2" s="17">
        <f t="shared" si="0"/>
        <v>0</v>
      </c>
      <c r="AS2" s="17">
        <f t="shared" si="0"/>
        <v>0</v>
      </c>
    </row>
    <row r="3" spans="1:45" x14ac:dyDescent="0.2">
      <c r="A3" t="s">
        <v>51</v>
      </c>
      <c r="B3" t="s">
        <v>52</v>
      </c>
      <c r="C3" t="s">
        <v>19</v>
      </c>
      <c r="D3" t="s">
        <v>53</v>
      </c>
      <c r="E3" t="s">
        <v>828</v>
      </c>
      <c r="F3" s="35">
        <v>46304.033472222218</v>
      </c>
      <c r="G3" t="s">
        <v>21</v>
      </c>
      <c r="H3" t="s">
        <v>3409</v>
      </c>
      <c r="I3">
        <v>370</v>
      </c>
      <c r="J3" t="s">
        <v>22</v>
      </c>
      <c r="K3" t="s">
        <v>55</v>
      </c>
      <c r="L3">
        <v>979</v>
      </c>
      <c r="M3" t="s">
        <v>793</v>
      </c>
      <c r="N3" s="35">
        <v>46303.98232638889</v>
      </c>
      <c r="O3">
        <v>370</v>
      </c>
      <c r="P3" t="s">
        <v>26</v>
      </c>
      <c r="Q3">
        <v>370</v>
      </c>
      <c r="R3" t="str">
        <f>IF(B3="","",_xlfn.XLOOKUP(B3,DB!$A$2:$A$205,DB!$C$2:$C$205,"")&amp;"")</f>
        <v>Sector 6</v>
      </c>
      <c r="S3" t="str">
        <f>IF(B3="","",_xlfn.XLOOKUP(B3,DB!$A$2:$A$205,DB!$E$2:$E$205,""))</f>
        <v>Sector 4</v>
      </c>
      <c r="T3" t="str">
        <f>IF(B3="","",_xlfn.XLOOKUP(B3,DB!$A$2:$A$205,DB!$F$2:$F$205,""))</f>
        <v>VOMAR/XUDUN</v>
      </c>
      <c r="U3" t="str">
        <f>IF(B3="","",_xlfn.XLOOKUP(B3,DB!$A$2:$A$205,DB!$D$2:$D$205,""))</f>
        <v>MMEX</v>
      </c>
      <c r="V3" t="str">
        <f>IF(B3="","",IF(OR(COUNTIF(M3,"????N?????W")&gt;0,COUNTIF(M3,"????N?????E")&gt;0,COUNTIF(M3,"????S?????W")&gt;0,COUNTIF(M3,"????S?????E")&gt;0),_xlfn.XLOOKUP(B3,DB!$A$2:$A$205,DB!$B$2:$B$205,""),M3))</f>
        <v>GOTAS</v>
      </c>
      <c r="AF3" s="2">
        <v>0.58333333333333337</v>
      </c>
      <c r="AG3" t="s">
        <v>743</v>
      </c>
      <c r="AH3" s="17">
        <v>210</v>
      </c>
      <c r="AI3" s="17" cm="1">
        <f t="array" ref="AI3">SUMPRODUCT(--(IFERROR(HOUR(Flights_2026_09_30333435363734567[entry_hour]),-1)=HOUR(AF3)),--(IFERROR(Flights_2026_09_30333435363734567[entry_sector],"")=AG3),--(IFERROR(Flights_2026_09_30333435363734567[nfl],-1)&gt;=AH3),--(IFERROR(Flights_2026_09_30333435363734567[nfl],-1)&lt;=IF(AH3=450,450,AH3+9)))</f>
        <v>0</v>
      </c>
      <c r="AJ3" t="s">
        <v>744</v>
      </c>
      <c r="AK3" s="17">
        <f t="shared" si="0"/>
        <v>4</v>
      </c>
      <c r="AL3" s="17">
        <f t="shared" si="0"/>
        <v>5</v>
      </c>
      <c r="AM3" s="17">
        <f t="shared" si="0"/>
        <v>6</v>
      </c>
      <c r="AN3" s="17">
        <f t="shared" si="0"/>
        <v>5</v>
      </c>
      <c r="AO3" s="17">
        <f t="shared" si="0"/>
        <v>4</v>
      </c>
      <c r="AP3" s="17">
        <f t="shared" si="0"/>
        <v>6</v>
      </c>
      <c r="AQ3" s="17">
        <f t="shared" si="0"/>
        <v>1</v>
      </c>
      <c r="AR3" s="17">
        <f t="shared" si="0"/>
        <v>2</v>
      </c>
      <c r="AS3" s="17">
        <f t="shared" si="0"/>
        <v>3</v>
      </c>
    </row>
    <row r="4" spans="1:45" x14ac:dyDescent="0.2">
      <c r="A4" t="s">
        <v>2176</v>
      </c>
      <c r="B4" t="s">
        <v>57</v>
      </c>
      <c r="C4" t="s">
        <v>19</v>
      </c>
      <c r="D4" t="s">
        <v>47</v>
      </c>
      <c r="E4" t="s">
        <v>1313</v>
      </c>
      <c r="F4" s="35">
        <v>46304.035208333335</v>
      </c>
      <c r="G4" t="s">
        <v>21</v>
      </c>
      <c r="H4" t="s">
        <v>3410</v>
      </c>
      <c r="I4">
        <v>370</v>
      </c>
      <c r="J4" t="s">
        <v>22</v>
      </c>
      <c r="K4" t="s">
        <v>23</v>
      </c>
      <c r="L4">
        <v>775</v>
      </c>
      <c r="M4" t="s">
        <v>251</v>
      </c>
      <c r="N4" s="35">
        <v>46303.992280092592</v>
      </c>
      <c r="O4">
        <v>370</v>
      </c>
      <c r="P4" t="s">
        <v>26</v>
      </c>
      <c r="Q4">
        <v>370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IPSEV</v>
      </c>
      <c r="AF4" s="2">
        <v>0.58333333333333337</v>
      </c>
      <c r="AG4" t="s">
        <v>743</v>
      </c>
      <c r="AH4" s="17">
        <v>220</v>
      </c>
      <c r="AI4" s="17" cm="1">
        <f t="array" ref="AI4">SUMPRODUCT(--(IFERROR(HOUR(Flights_2026_09_30333435363734567[entry_hour]),-1)=HOUR(AF4)),--(IFERROR(Flights_2026_09_30333435363734567[entry_sector],"")=AG4),--(IFERROR(Flights_2026_09_30333435363734567[nfl],-1)&gt;=AH4),--(IFERROR(Flights_2026_09_30333435363734567[nfl],-1)&lt;=IF(AH4=450,450,AH4+9)))</f>
        <v>0</v>
      </c>
      <c r="AJ4" t="s">
        <v>745</v>
      </c>
      <c r="AK4" s="17">
        <f t="shared" si="0"/>
        <v>4</v>
      </c>
      <c r="AL4" s="17">
        <f t="shared" si="0"/>
        <v>2</v>
      </c>
      <c r="AM4" s="17">
        <f t="shared" si="0"/>
        <v>3</v>
      </c>
      <c r="AN4" s="17">
        <f t="shared" si="0"/>
        <v>3</v>
      </c>
      <c r="AO4" s="17">
        <f t="shared" si="0"/>
        <v>5</v>
      </c>
      <c r="AP4" s="17">
        <f t="shared" si="0"/>
        <v>2</v>
      </c>
      <c r="AQ4" s="17">
        <f t="shared" si="0"/>
        <v>1</v>
      </c>
      <c r="AR4" s="17">
        <f t="shared" si="0"/>
        <v>2</v>
      </c>
      <c r="AS4" s="17">
        <f t="shared" si="0"/>
        <v>2</v>
      </c>
    </row>
    <row r="5" spans="1:45" x14ac:dyDescent="0.2">
      <c r="A5" t="s">
        <v>48</v>
      </c>
      <c r="B5" t="s">
        <v>49</v>
      </c>
      <c r="C5" t="s">
        <v>19</v>
      </c>
      <c r="D5" t="s">
        <v>50</v>
      </c>
      <c r="E5" t="s">
        <v>659</v>
      </c>
      <c r="F5" s="35">
        <v>46304.03842592593</v>
      </c>
      <c r="G5" t="s">
        <v>21</v>
      </c>
      <c r="H5" t="s">
        <v>3411</v>
      </c>
      <c r="I5">
        <v>340</v>
      </c>
      <c r="J5" t="s">
        <v>22</v>
      </c>
      <c r="K5" t="s">
        <v>23</v>
      </c>
      <c r="L5">
        <v>177</v>
      </c>
      <c r="M5" t="s">
        <v>37</v>
      </c>
      <c r="N5" s="35">
        <v>46304.022835648153</v>
      </c>
      <c r="O5">
        <v>148</v>
      </c>
      <c r="P5" t="s">
        <v>26</v>
      </c>
      <c r="Q5">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30333435363734567[entry_hour]),-1)=HOUR(AF5)),--(IFERROR(Flights_2026_09_30333435363734567[entry_sector],"")=AG5),--(IFERROR(Flights_2026_09_30333435363734567[nfl],-1)&gt;=AH5),--(IFERROR(Flights_2026_09_30333435363734567[nfl],-1)&lt;=IF(AH5=450,450,AH5+9)))</f>
        <v>0</v>
      </c>
      <c r="AJ5" t="s">
        <v>840</v>
      </c>
      <c r="AK5" s="17">
        <f t="shared" si="0"/>
        <v>1</v>
      </c>
      <c r="AL5" s="17">
        <f t="shared" si="0"/>
        <v>2</v>
      </c>
      <c r="AM5" s="17">
        <f t="shared" si="0"/>
        <v>2</v>
      </c>
      <c r="AN5" s="17">
        <f t="shared" si="0"/>
        <v>1</v>
      </c>
      <c r="AO5" s="17">
        <f t="shared" si="0"/>
        <v>4</v>
      </c>
      <c r="AP5" s="17">
        <f t="shared" si="0"/>
        <v>0</v>
      </c>
      <c r="AQ5" s="17">
        <f t="shared" si="0"/>
        <v>2</v>
      </c>
      <c r="AR5" s="17">
        <f t="shared" si="0"/>
        <v>1</v>
      </c>
      <c r="AS5" s="17">
        <f t="shared" si="0"/>
        <v>0</v>
      </c>
    </row>
    <row r="6" spans="1:45" x14ac:dyDescent="0.2">
      <c r="A6" t="s">
        <v>45</v>
      </c>
      <c r="B6" t="s">
        <v>46</v>
      </c>
      <c r="C6" t="s">
        <v>19</v>
      </c>
      <c r="D6" t="s">
        <v>47</v>
      </c>
      <c r="E6" t="s">
        <v>3412</v>
      </c>
      <c r="F6" s="35">
        <v>46304.04215277778</v>
      </c>
      <c r="G6" t="s">
        <v>21</v>
      </c>
      <c r="H6" t="s">
        <v>3413</v>
      </c>
      <c r="I6">
        <v>360</v>
      </c>
      <c r="J6" t="s">
        <v>22</v>
      </c>
      <c r="K6" t="s">
        <v>23</v>
      </c>
      <c r="L6">
        <v>160</v>
      </c>
      <c r="M6" t="s">
        <v>37</v>
      </c>
      <c r="N6" s="35">
        <v>46304.027974537035</v>
      </c>
      <c r="O6">
        <v>155</v>
      </c>
      <c r="P6" t="s">
        <v>26</v>
      </c>
      <c r="Q6">
        <v>220</v>
      </c>
      <c r="R6" t="str">
        <f>IF(B6="","",_xlfn.XLOOKUP(B6,DB!$A$2:$A$205,DB!$C$2:$C$205,"")&amp;"")</f>
        <v>Sector 3</v>
      </c>
      <c r="S6" t="str">
        <f>IF(B6="","",_xlfn.XLOOKUP(B6,DB!$A$2:$A$205,DB!$E$2:$E$205,""))</f>
        <v>Sector 3</v>
      </c>
      <c r="T6" t="str">
        <f>IF(B6="","",_xlfn.XLOOKUP(B6,DB!$A$2:$A$205,DB!$F$2:$F$205,""))</f>
        <v>NOSAT</v>
      </c>
      <c r="U6" t="str">
        <f>IF(B6="","",_xlfn.XLOOKUP(B6,DB!$A$2:$A$205,DB!$D$2:$D$205,""))</f>
        <v>KZHU</v>
      </c>
      <c r="V6" t="str">
        <f>IF(B6="","",IF(OR(COUNTIF(M6,"????N?????W")&gt;0,COUNTIF(M6,"????N?????E")&gt;0,COUNTIF(M6,"????S?????W")&gt;0,COUNTIF(M6,"????S?????E")&gt;0),_xlfn.XLOOKUP(B6,DB!$A$2:$A$205,DB!$B$2:$B$205,""),M6))</f>
        <v>NOSAT</v>
      </c>
      <c r="AF6" s="2">
        <v>0.58333333333333337</v>
      </c>
      <c r="AG6" t="s">
        <v>743</v>
      </c>
      <c r="AH6" s="17">
        <v>240</v>
      </c>
      <c r="AI6" s="17" cm="1">
        <f t="array" ref="AI6">SUMPRODUCT(--(IFERROR(HOUR(Flights_2026_09_30333435363734567[entry_hour]),-1)=HOUR(AF6)),--(IFERROR(Flights_2026_09_30333435363734567[entry_sector],"")=AG6),--(IFERROR(Flights_2026_09_30333435363734567[nfl],-1)&gt;=AH6),--(IFERROR(Flights_2026_09_30333435363734567[nfl],-1)&lt;=IF(AH6=450,450,AH6+9)))</f>
        <v>0</v>
      </c>
      <c r="AJ6" t="s">
        <v>747</v>
      </c>
      <c r="AK6" s="17">
        <f t="shared" si="0"/>
        <v>1</v>
      </c>
      <c r="AL6" s="17">
        <f t="shared" si="0"/>
        <v>1</v>
      </c>
      <c r="AM6" s="17">
        <f t="shared" si="0"/>
        <v>1</v>
      </c>
      <c r="AN6" s="17">
        <f t="shared" si="0"/>
        <v>1</v>
      </c>
      <c r="AO6" s="17">
        <f t="shared" si="0"/>
        <v>1</v>
      </c>
      <c r="AP6" s="17">
        <f t="shared" si="0"/>
        <v>1</v>
      </c>
      <c r="AQ6" s="17">
        <f t="shared" si="0"/>
        <v>1</v>
      </c>
      <c r="AR6" s="17">
        <f t="shared" si="0"/>
        <v>0</v>
      </c>
      <c r="AS6" s="17">
        <f t="shared" si="0"/>
        <v>2</v>
      </c>
    </row>
    <row r="7" spans="1:45" x14ac:dyDescent="0.2">
      <c r="A7" t="s">
        <v>58</v>
      </c>
      <c r="B7" t="s">
        <v>59</v>
      </c>
      <c r="C7" t="s">
        <v>19</v>
      </c>
      <c r="D7" t="s">
        <v>60</v>
      </c>
      <c r="E7" t="s">
        <v>879</v>
      </c>
      <c r="F7" s="35">
        <v>46304.04760416667</v>
      </c>
      <c r="G7" t="s">
        <v>21</v>
      </c>
      <c r="H7" t="s">
        <v>3414</v>
      </c>
      <c r="I7">
        <v>340</v>
      </c>
      <c r="J7" t="s">
        <v>22</v>
      </c>
      <c r="K7" t="s">
        <v>23</v>
      </c>
      <c r="L7">
        <v>162</v>
      </c>
      <c r="M7" t="s">
        <v>37</v>
      </c>
      <c r="N7" s="35">
        <v>46304.033263888894</v>
      </c>
      <c r="O7">
        <v>178</v>
      </c>
      <c r="P7" t="s">
        <v>26</v>
      </c>
      <c r="Q7">
        <v>220</v>
      </c>
      <c r="R7" t="str">
        <f>IF(B7="","",_xlfn.XLOOKUP(B7,DB!$A$2:$A$205,DB!$C$2:$C$205,"")&amp;"")</f>
        <v>Sector 3</v>
      </c>
      <c r="S7" t="str">
        <f>IF(B7="","",_xlfn.XLOOKUP(B7,DB!$A$2:$A$205,DB!$E$2:$E$205,""))</f>
        <v>Sector 3</v>
      </c>
      <c r="T7" t="str">
        <f>IF(B7="","",_xlfn.XLOOKUP(B7,DB!$A$2:$A$205,DB!$F$2:$F$205,""))</f>
        <v>NOSAT</v>
      </c>
      <c r="U7" t="str">
        <f>IF(B7="","",_xlfn.XLOOKUP(B7,DB!$A$2:$A$205,DB!$D$2:$D$205,""))</f>
        <v>MUFH</v>
      </c>
      <c r="V7" t="str">
        <f>IF(B7="","",IF(OR(COUNTIF(M7,"????N?????W")&gt;0,COUNTIF(M7,"????N?????E")&gt;0,COUNTIF(M7,"????S?????W")&gt;0,COUNTIF(M7,"????S?????E")&gt;0),_xlfn.XLOOKUP(B7,DB!$A$2:$A$205,DB!$B$2:$B$205,""),M7))</f>
        <v>NOSAT</v>
      </c>
      <c r="AF7" s="2">
        <v>0.58333333333333337</v>
      </c>
      <c r="AG7" t="s">
        <v>743</v>
      </c>
      <c r="AH7" s="17">
        <v>250</v>
      </c>
      <c r="AI7" s="17" cm="1">
        <f t="array" ref="AI7">SUMPRODUCT(--(IFERROR(HOUR(Flights_2026_09_30333435363734567[entry_hour]),-1)=HOUR(AF7)),--(IFERROR(Flights_2026_09_30333435363734567[entry_sector],"")=AG7),--(IFERROR(Flights_2026_09_30333435363734567[nfl],-1)&gt;=AH7),--(IFERROR(Flights_2026_09_30333435363734567[nfl],-1)&lt;=IF(AH7=450,450,AH7+9)))</f>
        <v>0</v>
      </c>
    </row>
    <row r="8" spans="1:45" x14ac:dyDescent="0.2">
      <c r="A8" t="s">
        <v>64</v>
      </c>
      <c r="B8" t="s">
        <v>65</v>
      </c>
      <c r="C8" t="s">
        <v>19</v>
      </c>
      <c r="D8" t="s">
        <v>20</v>
      </c>
      <c r="E8" t="s">
        <v>366</v>
      </c>
      <c r="F8" s="35">
        <v>46304.054502314815</v>
      </c>
      <c r="G8" t="s">
        <v>21</v>
      </c>
      <c r="H8" t="s">
        <v>3415</v>
      </c>
      <c r="I8">
        <v>350</v>
      </c>
      <c r="J8" t="s">
        <v>22</v>
      </c>
      <c r="K8" t="s">
        <v>23</v>
      </c>
      <c r="L8">
        <v>983</v>
      </c>
      <c r="M8" t="s">
        <v>78</v>
      </c>
      <c r="N8" s="35">
        <v>46304.001331018517</v>
      </c>
      <c r="O8">
        <v>350</v>
      </c>
      <c r="P8" t="s">
        <v>26</v>
      </c>
      <c r="Q8">
        <v>350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30333435363734567[entry_hour]),-1)=HOUR(AF8)),--(IFERROR(Flights_2026_09_30333435363734567[entry_sector],"")=AG8),--(IFERROR(Flights_2026_09_30333435363734567[nfl],-1)&gt;=AH8),--(IFERROR(Flights_2026_09_30333435363734567[nfl],-1)&lt;=IF(AH8=450,450,AH8+9)))</f>
        <v>0</v>
      </c>
    </row>
    <row r="9" spans="1:45" x14ac:dyDescent="0.2">
      <c r="A9" t="s">
        <v>3416</v>
      </c>
      <c r="B9" t="s">
        <v>168</v>
      </c>
      <c r="C9" t="s">
        <v>19</v>
      </c>
      <c r="D9" t="s">
        <v>359</v>
      </c>
      <c r="F9" s="35">
        <v>46304.057442129633</v>
      </c>
      <c r="G9" t="s">
        <v>21</v>
      </c>
      <c r="H9" t="s">
        <v>3417</v>
      </c>
      <c r="I9">
        <v>390</v>
      </c>
      <c r="J9" t="s">
        <v>22</v>
      </c>
      <c r="K9" t="s">
        <v>31</v>
      </c>
      <c r="L9">
        <v>840</v>
      </c>
      <c r="M9" t="s">
        <v>84</v>
      </c>
      <c r="N9" s="35">
        <v>46304.008738425924</v>
      </c>
      <c r="O9">
        <v>390</v>
      </c>
      <c r="P9" t="s">
        <v>26</v>
      </c>
      <c r="Q9">
        <v>370</v>
      </c>
      <c r="R9" t="str">
        <f>IF(B9="","",_xlfn.XLOOKUP(B9,DB!$A$2:$A$205,DB!$C$2:$C$205,"")&amp;"")</f>
        <v>Sector 5</v>
      </c>
      <c r="S9" t="str">
        <f>IF(B9="","",_xlfn.XLOOKUP(B9,DB!$A$2:$A$205,DB!$E$2:$E$205,""))</f>
        <v>Sector 4</v>
      </c>
      <c r="T9" t="str">
        <f>IF(B9="","",_xlfn.XLOOKUP(B9,DB!$A$2:$A$205,DB!$F$2:$F$205,""))</f>
        <v>VOMAR/XUDUN</v>
      </c>
      <c r="U9" t="str">
        <f>IF(B9="","",_xlfn.XLOOKUP(B9,DB!$A$2:$A$205,DB!$D$2:$D$205,""))</f>
        <v>MMTY</v>
      </c>
      <c r="V9" t="str">
        <f>IF(B9="","",IF(OR(COUNTIF(M9,"????N?????W")&gt;0,COUNTIF(M9,"????N?????E")&gt;0,COUNTIF(M9,"????S?????W")&gt;0,COUNTIF(M9,"????S?????E")&gt;0),_xlfn.XLOOKUP(B9,DB!$A$2:$A$205,DB!$B$2:$B$205,""),M9))</f>
        <v>MATOL</v>
      </c>
      <c r="AF9" s="2">
        <v>0.58333333333333337</v>
      </c>
      <c r="AG9" t="s">
        <v>743</v>
      </c>
      <c r="AH9" s="17">
        <v>270</v>
      </c>
      <c r="AI9" s="17" cm="1">
        <f t="array" ref="AI9">SUMPRODUCT(--(IFERROR(HOUR(Flights_2026_09_30333435363734567[entry_hour]),-1)=HOUR(AF9)),--(IFERROR(Flights_2026_09_30333435363734567[entry_sector],"")=AG9),--(IFERROR(Flights_2026_09_30333435363734567[nfl],-1)&gt;=AH9),--(IFERROR(Flights_2026_09_30333435363734567[nfl],-1)&lt;=IF(AH9=450,450,AH9+9)))</f>
        <v>0</v>
      </c>
    </row>
    <row r="10" spans="1:45" x14ac:dyDescent="0.2">
      <c r="A10" t="s">
        <v>68</v>
      </c>
      <c r="B10" t="s">
        <v>69</v>
      </c>
      <c r="C10" t="s">
        <v>19</v>
      </c>
      <c r="D10" t="s">
        <v>41</v>
      </c>
      <c r="E10" t="s">
        <v>100</v>
      </c>
      <c r="F10" s="35">
        <v>46304.05914351852</v>
      </c>
      <c r="G10" t="s">
        <v>21</v>
      </c>
      <c r="H10" t="s">
        <v>3418</v>
      </c>
      <c r="I10">
        <v>370</v>
      </c>
      <c r="J10" t="s">
        <v>22</v>
      </c>
      <c r="K10" t="s">
        <v>23</v>
      </c>
      <c r="L10">
        <v>905</v>
      </c>
      <c r="M10" t="s">
        <v>69</v>
      </c>
      <c r="N10" s="35">
        <v>46304.003391203703</v>
      </c>
      <c r="O10">
        <v>0</v>
      </c>
      <c r="P10" t="s">
        <v>26</v>
      </c>
      <c r="Q10">
        <v>370</v>
      </c>
      <c r="R10" t="str">
        <f>IF(B10="","",_xlfn.XLOOKUP(B10,DB!$A$2:$A$205,DB!$C$2:$C$205,"")&amp;"")</f>
        <v>Sector 1</v>
      </c>
      <c r="S10" t="str">
        <f>IF(B10="","",_xlfn.XLOOKUP(B10,DB!$A$2:$A$205,DB!$E$2:$E$205,""))</f>
        <v>Sector 4</v>
      </c>
      <c r="T10" t="str">
        <f>IF(B10="","",_xlfn.XLOOKUP(B10,DB!$A$2:$A$205,DB!$F$2:$F$205,""))</f>
        <v>VOMAR/XUDUN</v>
      </c>
      <c r="U10" t="str">
        <f>IF(B10="","",_xlfn.XLOOKUP(B10,DB!$A$2:$A$205,DB!$D$2:$D$205,""))</f>
        <v>MMID</v>
      </c>
      <c r="V10" t="str">
        <f>IF(B10="","",IF(OR(COUNTIF(M10,"????N?????W")&gt;0,COUNTIF(M10,"????N?????E")&gt;0,COUNTIF(M10,"????S?????W")&gt;0,COUNTIF(M10,"????S?????E")&gt;0),_xlfn.XLOOKUP(B10,DB!$A$2:$A$205,DB!$B$2:$B$205,""),M10))</f>
        <v>MMVA</v>
      </c>
      <c r="AF10" s="2">
        <v>0.58333333333333337</v>
      </c>
      <c r="AG10" t="s">
        <v>743</v>
      </c>
      <c r="AH10" s="17">
        <v>280</v>
      </c>
      <c r="AI10" s="17" cm="1">
        <f t="array" ref="AI10">SUMPRODUCT(--(IFERROR(HOUR(Flights_2026_09_30333435363734567[entry_hour]),-1)=HOUR(AF10)),--(IFERROR(Flights_2026_09_30333435363734567[entry_sector],"")=AG10),--(IFERROR(Flights_2026_09_30333435363734567[nfl],-1)&gt;=AH10),--(IFERROR(Flights_2026_09_30333435363734567[nfl],-1)&lt;=IF(AH10=450,450,AH10+9)))</f>
        <v>0</v>
      </c>
    </row>
    <row r="11" spans="1:45" x14ac:dyDescent="0.2">
      <c r="A11" t="s">
        <v>356</v>
      </c>
      <c r="B11" t="s">
        <v>52</v>
      </c>
      <c r="C11" t="s">
        <v>19</v>
      </c>
      <c r="D11" t="s">
        <v>53</v>
      </c>
      <c r="E11" t="s">
        <v>2246</v>
      </c>
      <c r="F11" s="35">
        <v>46304.063819444447</v>
      </c>
      <c r="G11" t="s">
        <v>21</v>
      </c>
      <c r="H11" t="s">
        <v>3419</v>
      </c>
      <c r="I11">
        <v>370</v>
      </c>
      <c r="J11" t="s">
        <v>22</v>
      </c>
      <c r="K11" t="s">
        <v>23</v>
      </c>
      <c r="L11">
        <v>939</v>
      </c>
      <c r="M11" t="s">
        <v>56</v>
      </c>
      <c r="N11" s="35">
        <v>46304.012071759258</v>
      </c>
      <c r="O11">
        <v>370</v>
      </c>
      <c r="P11" t="s">
        <v>26</v>
      </c>
      <c r="Q11">
        <v>370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ELURA</v>
      </c>
      <c r="AF11" s="2">
        <v>0.58333333333333337</v>
      </c>
      <c r="AG11" t="s">
        <v>743</v>
      </c>
      <c r="AH11" s="17">
        <v>290</v>
      </c>
      <c r="AI11" s="17" cm="1">
        <f t="array" ref="AI11">SUMPRODUCT(--(IFERROR(HOUR(Flights_2026_09_30333435363734567[entry_hour]),-1)=HOUR(AF11)),--(IFERROR(Flights_2026_09_30333435363734567[entry_sector],"")=AG11),--(IFERROR(Flights_2026_09_30333435363734567[nfl],-1)&gt;=AH11),--(IFERROR(Flights_2026_09_30333435363734567[nfl],-1)&lt;=IF(AH11=450,450,AH11+9)))</f>
        <v>0</v>
      </c>
    </row>
    <row r="12" spans="1:45" x14ac:dyDescent="0.2">
      <c r="A12" t="s">
        <v>589</v>
      </c>
      <c r="B12" t="s">
        <v>267</v>
      </c>
      <c r="C12" t="s">
        <v>19</v>
      </c>
      <c r="D12" t="s">
        <v>514</v>
      </c>
      <c r="F12" s="35">
        <v>46304.066145833334</v>
      </c>
      <c r="G12" t="s">
        <v>28</v>
      </c>
      <c r="H12" t="s">
        <v>3420</v>
      </c>
      <c r="I12">
        <v>40</v>
      </c>
      <c r="J12" t="s">
        <v>22</v>
      </c>
      <c r="K12" t="s">
        <v>31</v>
      </c>
      <c r="L12">
        <v>87</v>
      </c>
      <c r="M12" t="s">
        <v>267</v>
      </c>
      <c r="N12" s="35">
        <v>46304.05069444445</v>
      </c>
      <c r="O12">
        <v>0</v>
      </c>
      <c r="P12" t="s">
        <v>32</v>
      </c>
      <c r="Q12">
        <v>30</v>
      </c>
      <c r="R12" t="str">
        <f>IF(B12="","",_xlfn.XLOOKUP(B12,DB!$A$2:$A$205,DB!$C$2:$C$205,"")&amp;"")</f>
        <v>Sector 7</v>
      </c>
      <c r="S12" t="str">
        <f>IF(B12="","",_xlfn.XLOOKUP(B12,DB!$A$2:$A$205,DB!$E$2:$E$205,""))</f>
        <v>Sector 7</v>
      </c>
      <c r="T12" t="str">
        <f>IF(B12="","",_xlfn.XLOOKUP(B12,DB!$A$2:$A$205,DB!$F$2:$F$205,""))</f>
        <v>PAULE/SIGMA</v>
      </c>
      <c r="U12" t="str">
        <f>IF(B12="","",_xlfn.XLOOKUP(B12,DB!$A$2:$A$205,DB!$D$2:$D$205,""))</f>
        <v>MMID</v>
      </c>
      <c r="V12" t="str">
        <f>IF(B12="","",IF(OR(COUNTIF(M12,"????N?????W")&gt;0,COUNTIF(M12,"????N?????E")&gt;0,COUNTIF(M12,"????S?????W")&gt;0,COUNTIF(M12,"????S?????E")&gt;0),_xlfn.XLOOKUP(B12,DB!$A$2:$A$205,DB!$B$2:$B$205,""),M12))</f>
        <v>MMCZ</v>
      </c>
      <c r="AF12" s="2">
        <v>0.58333333333333337</v>
      </c>
      <c r="AG12" t="s">
        <v>743</v>
      </c>
      <c r="AH12" s="17">
        <v>300</v>
      </c>
      <c r="AI12" s="17" cm="1">
        <f t="array" ref="AI12">SUMPRODUCT(--(IFERROR(HOUR(Flights_2026_09_30333435363734567[entry_hour]),-1)=HOUR(AF12)),--(IFERROR(Flights_2026_09_30333435363734567[entry_sector],"")=AG12),--(IFERROR(Flights_2026_09_30333435363734567[nfl],-1)&gt;=AH12),--(IFERROR(Flights_2026_09_30333435363734567[nfl],-1)&lt;=IF(AH12=450,450,AH12+9)))</f>
        <v>0</v>
      </c>
    </row>
    <row r="13" spans="1:45" x14ac:dyDescent="0.2">
      <c r="A13" t="s">
        <v>17</v>
      </c>
      <c r="B13" t="s">
        <v>18</v>
      </c>
      <c r="C13" t="s">
        <v>19</v>
      </c>
      <c r="D13" t="s">
        <v>20</v>
      </c>
      <c r="E13" t="s">
        <v>1726</v>
      </c>
      <c r="F13" s="35">
        <v>46304.074687500004</v>
      </c>
      <c r="G13" t="s">
        <v>21</v>
      </c>
      <c r="H13" t="s">
        <v>3421</v>
      </c>
      <c r="I13">
        <v>310</v>
      </c>
      <c r="J13" t="s">
        <v>22</v>
      </c>
      <c r="K13" t="s">
        <v>23</v>
      </c>
      <c r="L13">
        <v>838</v>
      </c>
      <c r="M13" t="s">
        <v>84</v>
      </c>
      <c r="N13" s="35">
        <v>46304.02989583333</v>
      </c>
      <c r="O13">
        <v>310</v>
      </c>
      <c r="P13" t="s">
        <v>26</v>
      </c>
      <c r="Q13">
        <v>310</v>
      </c>
      <c r="R13" t="str">
        <f>IF(B13="","",_xlfn.XLOOKUP(B13,DB!$A$2:$A$205,DB!$C$2:$C$205,"")&amp;"")</f>
        <v>Sector 5</v>
      </c>
      <c r="S13" t="str">
        <f>IF(B13="","",_xlfn.XLOOKUP(B13,DB!$A$2:$A$205,DB!$E$2:$E$205,""))</f>
        <v>Sector 4</v>
      </c>
      <c r="T13" t="str">
        <f>IF(B13="","",_xlfn.XLOOKUP(B13,DB!$A$2:$A$205,DB!$F$2:$F$205,""))</f>
        <v>VOMAR/XUDUN</v>
      </c>
      <c r="U13" t="str">
        <f>IF(B13="","",_xlfn.XLOOKUP(B13,DB!$A$2:$A$205,DB!$D$2:$D$205,""))</f>
        <v>KZHU</v>
      </c>
      <c r="V13" t="str">
        <f>IF(B13="","",IF(OR(COUNTIF(M13,"????N?????W")&gt;0,COUNTIF(M13,"????N?????E")&gt;0,COUNTIF(M13,"????S?????W")&gt;0,COUNTIF(M13,"????S?????E")&gt;0),_xlfn.XLOOKUP(B13,DB!$A$2:$A$205,DB!$B$2:$B$205,""),M13))</f>
        <v>MATOL</v>
      </c>
      <c r="AF13" s="2">
        <v>0.58333333333333337</v>
      </c>
      <c r="AG13" t="s">
        <v>743</v>
      </c>
      <c r="AH13" s="17">
        <v>310</v>
      </c>
      <c r="AI13" s="17" cm="1">
        <f t="array" ref="AI13">SUMPRODUCT(--(IFERROR(HOUR(Flights_2026_09_30333435363734567[entry_hour]),-1)=HOUR(AF13)),--(IFERROR(Flights_2026_09_30333435363734567[entry_sector],"")=AG13),--(IFERROR(Flights_2026_09_30333435363734567[nfl],-1)&gt;=AH13),--(IFERROR(Flights_2026_09_30333435363734567[nfl],-1)&lt;=IF(AH13=450,450,AH13+9)))</f>
        <v>0</v>
      </c>
    </row>
    <row r="14" spans="1:45" x14ac:dyDescent="0.2">
      <c r="A14" t="s">
        <v>79</v>
      </c>
      <c r="B14" t="s">
        <v>65</v>
      </c>
      <c r="C14" t="s">
        <v>19</v>
      </c>
      <c r="D14" t="s">
        <v>41</v>
      </c>
      <c r="E14" t="s">
        <v>641</v>
      </c>
      <c r="F14" s="35">
        <v>46304.076226851852</v>
      </c>
      <c r="G14" t="s">
        <v>21</v>
      </c>
      <c r="H14" t="s">
        <v>3422</v>
      </c>
      <c r="I14">
        <v>370</v>
      </c>
      <c r="J14" t="s">
        <v>22</v>
      </c>
      <c r="K14" t="s">
        <v>23</v>
      </c>
      <c r="L14">
        <v>999</v>
      </c>
      <c r="M14" t="s">
        <v>78</v>
      </c>
      <c r="N14" s="35">
        <v>46304.019409722227</v>
      </c>
      <c r="O14">
        <v>370</v>
      </c>
      <c r="P14" t="s">
        <v>26</v>
      </c>
      <c r="Q14">
        <v>370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GOTAS</v>
      </c>
      <c r="AF14" s="2">
        <v>0.58333333333333337</v>
      </c>
      <c r="AG14" t="s">
        <v>743</v>
      </c>
      <c r="AH14" s="17">
        <v>320</v>
      </c>
      <c r="AI14" s="17" cm="1">
        <f t="array" ref="AI14">SUMPRODUCT(--(IFERROR(HOUR(Flights_2026_09_30333435363734567[entry_hour]),-1)=HOUR(AF14)),--(IFERROR(Flights_2026_09_30333435363734567[entry_sector],"")=AG14),--(IFERROR(Flights_2026_09_30333435363734567[nfl],-1)&gt;=AH14),--(IFERROR(Flights_2026_09_30333435363734567[nfl],-1)&lt;=IF(AH14=450,450,AH14+9)))</f>
        <v>0</v>
      </c>
    </row>
    <row r="15" spans="1:45" x14ac:dyDescent="0.2">
      <c r="A15" t="s">
        <v>85</v>
      </c>
      <c r="B15" t="s">
        <v>86</v>
      </c>
      <c r="C15" t="s">
        <v>19</v>
      </c>
      <c r="D15" t="s">
        <v>53</v>
      </c>
      <c r="E15" t="s">
        <v>558</v>
      </c>
      <c r="F15" s="35">
        <v>46304.078553240739</v>
      </c>
      <c r="G15" t="s">
        <v>21</v>
      </c>
      <c r="H15" t="s">
        <v>3423</v>
      </c>
      <c r="I15">
        <v>370</v>
      </c>
      <c r="J15" t="s">
        <v>22</v>
      </c>
      <c r="K15" t="s">
        <v>55</v>
      </c>
      <c r="L15">
        <v>983</v>
      </c>
      <c r="M15" t="s">
        <v>372</v>
      </c>
      <c r="N15" s="35">
        <v>46304.023368055554</v>
      </c>
      <c r="O15">
        <v>370</v>
      </c>
      <c r="P15" t="s">
        <v>26</v>
      </c>
      <c r="Q15">
        <v>370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DUTRO</v>
      </c>
      <c r="AF15" s="2">
        <v>0.58333333333333337</v>
      </c>
      <c r="AG15" t="s">
        <v>743</v>
      </c>
      <c r="AH15" s="17">
        <v>330</v>
      </c>
      <c r="AI15" s="17" cm="1">
        <f t="array" ref="AI15">SUMPRODUCT(--(IFERROR(HOUR(Flights_2026_09_30333435363734567[entry_hour]),-1)=HOUR(AF15)),--(IFERROR(Flights_2026_09_30333435363734567[entry_sector],"")=AG15),--(IFERROR(Flights_2026_09_30333435363734567[nfl],-1)&gt;=AH15),--(IFERROR(Flights_2026_09_30333435363734567[nfl],-1)&lt;=IF(AH15=450,450,AH15+9)))</f>
        <v>0</v>
      </c>
    </row>
    <row r="16" spans="1:45" x14ac:dyDescent="0.2">
      <c r="A16" t="s">
        <v>322</v>
      </c>
      <c r="B16" t="s">
        <v>71</v>
      </c>
      <c r="C16" t="s">
        <v>19</v>
      </c>
      <c r="D16" t="s">
        <v>72</v>
      </c>
      <c r="E16" t="s">
        <v>3424</v>
      </c>
      <c r="F16" s="35">
        <v>46304.095717592594</v>
      </c>
      <c r="G16" t="s">
        <v>21</v>
      </c>
      <c r="H16" t="s">
        <v>3425</v>
      </c>
      <c r="I16">
        <v>400</v>
      </c>
      <c r="J16" t="s">
        <v>22</v>
      </c>
      <c r="K16" t="s">
        <v>23</v>
      </c>
      <c r="L16">
        <v>164</v>
      </c>
      <c r="M16" t="s">
        <v>37</v>
      </c>
      <c r="N16" s="35">
        <v>46304.08079861111</v>
      </c>
      <c r="O16">
        <v>95</v>
      </c>
      <c r="P16" t="s">
        <v>38</v>
      </c>
      <c r="Q16">
        <v>220</v>
      </c>
      <c r="R16" t="str">
        <f>IF(B16="","",_xlfn.XLOOKUP(B16,DB!$A$2:$A$205,DB!$C$2:$C$205,"")&amp;"")</f>
        <v>Sector 3</v>
      </c>
      <c r="S16" t="str">
        <f>IF(B16="","",_xlfn.XLOOKUP(B16,DB!$A$2:$A$205,DB!$E$2:$E$205,""))</f>
        <v>Sector 3</v>
      </c>
      <c r="T16" t="str">
        <f>IF(B16="","",_xlfn.XLOOKUP(B16,DB!$A$2:$A$205,DB!$F$2:$F$205,""))</f>
        <v>NOSAT</v>
      </c>
      <c r="U16" t="str">
        <f>IF(B16="","",_xlfn.XLOOKUP(B16,DB!$A$2:$A$205,DB!$D$2:$D$205,""))</f>
        <v>MUFH</v>
      </c>
      <c r="V16" t="str">
        <f>IF(B16="","",IF(OR(COUNTIF(M16,"????N?????W")&gt;0,COUNTIF(M16,"????N?????E")&gt;0,COUNTIF(M16,"????S?????W")&gt;0,COUNTIF(M16,"????S?????E")&gt;0),_xlfn.XLOOKUP(B16,DB!$A$2:$A$205,DB!$B$2:$B$205,""),M16))</f>
        <v>NOSAT</v>
      </c>
      <c r="AF16" s="2">
        <v>0.58333333333333337</v>
      </c>
      <c r="AG16" t="s">
        <v>743</v>
      </c>
      <c r="AH16" s="17">
        <v>340</v>
      </c>
      <c r="AI16" s="17" cm="1">
        <f t="array" ref="AI16">SUMPRODUCT(--(IFERROR(HOUR(Flights_2026_09_30333435363734567[entry_hour]),-1)=HOUR(AF16)),--(IFERROR(Flights_2026_09_30333435363734567[entry_sector],"")=AG16),--(IFERROR(Flights_2026_09_30333435363734567[nfl],-1)&gt;=AH16),--(IFERROR(Flights_2026_09_30333435363734567[nfl],-1)&lt;=IF(AH16=450,450,AH16+9)))</f>
        <v>0</v>
      </c>
    </row>
    <row r="17" spans="1:35" x14ac:dyDescent="0.2">
      <c r="A17" t="s">
        <v>516</v>
      </c>
      <c r="B17" t="s">
        <v>517</v>
      </c>
      <c r="C17" t="s">
        <v>19</v>
      </c>
      <c r="D17" t="s">
        <v>211</v>
      </c>
      <c r="E17" t="s">
        <v>3426</v>
      </c>
      <c r="F17" s="35">
        <v>46304.1012962963</v>
      </c>
      <c r="G17" t="s">
        <v>28</v>
      </c>
      <c r="H17" t="s">
        <v>3427</v>
      </c>
      <c r="I17">
        <v>380</v>
      </c>
      <c r="J17" t="s">
        <v>22</v>
      </c>
      <c r="K17" t="s">
        <v>23</v>
      </c>
      <c r="L17">
        <v>181</v>
      </c>
      <c r="M17" t="s">
        <v>37</v>
      </c>
      <c r="N17" s="35">
        <v>46304.085520833338</v>
      </c>
      <c r="O17">
        <v>30</v>
      </c>
      <c r="P17" t="s">
        <v>38</v>
      </c>
      <c r="Q17">
        <v>220</v>
      </c>
      <c r="R17" t="str">
        <f>IF(B17="","",_xlfn.XLOOKUP(B17,DB!$A$2:$A$205,DB!$C$2:$C$205,"")&amp;"")</f>
        <v>Sector 3</v>
      </c>
      <c r="S17" t="str">
        <f>IF(B17="","",_xlfn.XLOOKUP(B17,DB!$A$2:$A$205,DB!$E$2:$E$205,""))</f>
        <v>Sector 3</v>
      </c>
      <c r="T17" t="str">
        <f>IF(B17="","",_xlfn.XLOOKUP(B17,DB!$A$2:$A$205,DB!$F$2:$F$205,""))</f>
        <v>NOSAT</v>
      </c>
      <c r="U17" t="str">
        <f>IF(B17="","",_xlfn.XLOOKUP(B17,DB!$A$2:$A$205,DB!$D$2:$D$205,""))</f>
        <v>MUFH</v>
      </c>
      <c r="V17" t="str">
        <f>IF(B17="","",IF(OR(COUNTIF(M17,"????N?????W")&gt;0,COUNTIF(M17,"????N?????E")&gt;0,COUNTIF(M17,"????S?????W")&gt;0,COUNTIF(M17,"????S?????E")&gt;0),_xlfn.XLOOKUP(B17,DB!$A$2:$A$205,DB!$B$2:$B$205,""),M17))</f>
        <v>NOSAT</v>
      </c>
      <c r="AF17" s="2">
        <v>0.58333333333333337</v>
      </c>
      <c r="AG17" t="s">
        <v>743</v>
      </c>
      <c r="AH17" s="17">
        <v>350</v>
      </c>
      <c r="AI17" s="17" cm="1">
        <f t="array" ref="AI17">SUMPRODUCT(--(IFERROR(HOUR(Flights_2026_09_30333435363734567[entry_hour]),-1)=HOUR(AF17)),--(IFERROR(Flights_2026_09_30333435363734567[entry_sector],"")=AG17),--(IFERROR(Flights_2026_09_30333435363734567[nfl],-1)&gt;=AH17),--(IFERROR(Flights_2026_09_30333435363734567[nfl],-1)&lt;=IF(AH17=450,450,AH17+9)))</f>
        <v>0</v>
      </c>
    </row>
    <row r="18" spans="1:35" x14ac:dyDescent="0.2">
      <c r="A18" t="s">
        <v>3428</v>
      </c>
      <c r="B18" t="s">
        <v>86</v>
      </c>
      <c r="C18" t="s">
        <v>19</v>
      </c>
      <c r="D18" t="s">
        <v>595</v>
      </c>
      <c r="F18" s="35">
        <v>46304.106944444444</v>
      </c>
      <c r="G18" t="s">
        <v>21</v>
      </c>
      <c r="H18" t="s">
        <v>3429</v>
      </c>
      <c r="I18">
        <v>270</v>
      </c>
      <c r="J18" t="s">
        <v>22</v>
      </c>
      <c r="K18" t="s">
        <v>31</v>
      </c>
      <c r="L18">
        <v>957</v>
      </c>
      <c r="M18" t="s">
        <v>78</v>
      </c>
      <c r="N18" s="35">
        <v>46304.022662037038</v>
      </c>
      <c r="O18">
        <v>270</v>
      </c>
      <c r="P18" t="s">
        <v>32</v>
      </c>
      <c r="Q18">
        <v>270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30333435363734567[entry_hour]),-1)=HOUR(AF18)),--(IFERROR(Flights_2026_09_30333435363734567[entry_sector],"")=AG18),--(IFERROR(Flights_2026_09_30333435363734567[nfl],-1)&gt;=AH18),--(IFERROR(Flights_2026_09_30333435363734567[nfl],-1)&lt;=IF(AH18=450,450,AH18+9)))</f>
        <v>0</v>
      </c>
    </row>
    <row r="19" spans="1:35" x14ac:dyDescent="0.2">
      <c r="A19" t="s">
        <v>88</v>
      </c>
      <c r="B19" t="s">
        <v>89</v>
      </c>
      <c r="C19" t="s">
        <v>19</v>
      </c>
      <c r="D19" t="s">
        <v>107</v>
      </c>
      <c r="E19" t="s">
        <v>3430</v>
      </c>
      <c r="F19" s="35">
        <v>46304.114432870367</v>
      </c>
      <c r="G19" t="s">
        <v>21</v>
      </c>
      <c r="H19" t="s">
        <v>3431</v>
      </c>
      <c r="I19">
        <v>360</v>
      </c>
      <c r="J19" t="s">
        <v>22</v>
      </c>
      <c r="K19" t="s">
        <v>23</v>
      </c>
      <c r="L19">
        <v>244</v>
      </c>
      <c r="M19" t="s">
        <v>44</v>
      </c>
      <c r="N19" s="35">
        <v>46304.093692129631</v>
      </c>
      <c r="O19">
        <v>118</v>
      </c>
      <c r="P19" t="s">
        <v>26</v>
      </c>
      <c r="Q19">
        <v>360</v>
      </c>
      <c r="R19" t="str">
        <f>IF(B19="","",_xlfn.XLOOKUP(B19,DB!$A$2:$A$205,DB!$C$2:$C$205,"")&amp;"")</f>
        <v>Sector 7</v>
      </c>
      <c r="S19" t="str">
        <f>IF(B19="","",_xlfn.XLOOKUP(B19,DB!$A$2:$A$205,DB!$E$2:$E$205,""))</f>
        <v>Sector 7</v>
      </c>
      <c r="T19" t="str">
        <f>IF(B19="","",_xlfn.XLOOKUP(B19,DB!$A$2:$A$205,DB!$F$2:$F$205,""))</f>
        <v>PAULE/SIGMA</v>
      </c>
      <c r="U19" t="str">
        <f>IF(B19="","",_xlfn.XLOOKUP(B19,DB!$A$2:$A$205,DB!$D$2:$D$205,""))</f>
        <v>MHCC</v>
      </c>
      <c r="V19" t="str">
        <f>IF(B19="","",IF(OR(COUNTIF(M19,"????N?????W")&gt;0,COUNTIF(M19,"????N?????E")&gt;0,COUNTIF(M19,"????S?????W")&gt;0,COUNTIF(M19,"????S?????E")&gt;0),_xlfn.XLOOKUP(B19,DB!$A$2:$A$205,DB!$B$2:$B$205,""),M19))</f>
        <v>SIGMA</v>
      </c>
      <c r="AF19" s="2">
        <v>0.58333333333333337</v>
      </c>
      <c r="AG19" t="s">
        <v>743</v>
      </c>
      <c r="AH19" s="17">
        <v>370</v>
      </c>
      <c r="AI19" s="17" cm="1">
        <f t="array" ref="AI19">SUMPRODUCT(--(IFERROR(HOUR(Flights_2026_09_30333435363734567[entry_hour]),-1)=HOUR(AF19)),--(IFERROR(Flights_2026_09_30333435363734567[entry_sector],"")=AG19),--(IFERROR(Flights_2026_09_30333435363734567[nfl],-1)&gt;=AH19),--(IFERROR(Flights_2026_09_30333435363734567[nfl],-1)&lt;=IF(AH19=450,450,AH19+9)))</f>
        <v>0</v>
      </c>
    </row>
    <row r="20" spans="1:35" x14ac:dyDescent="0.2">
      <c r="A20" t="s">
        <v>521</v>
      </c>
      <c r="B20" t="s">
        <v>52</v>
      </c>
      <c r="C20" t="s">
        <v>19</v>
      </c>
      <c r="D20" t="s">
        <v>41</v>
      </c>
      <c r="E20" t="s">
        <v>403</v>
      </c>
      <c r="F20" s="35">
        <v>46304.137731481482</v>
      </c>
      <c r="G20" t="s">
        <v>28</v>
      </c>
      <c r="H20" t="s">
        <v>3432</v>
      </c>
      <c r="I20">
        <v>370</v>
      </c>
      <c r="J20" t="s">
        <v>22</v>
      </c>
      <c r="K20" t="s">
        <v>55</v>
      </c>
      <c r="L20">
        <v>860</v>
      </c>
      <c r="M20" t="s">
        <v>3022</v>
      </c>
      <c r="N20" s="35">
        <v>46304.091354166667</v>
      </c>
      <c r="O20">
        <v>370</v>
      </c>
      <c r="P20" t="s">
        <v>26</v>
      </c>
      <c r="Q20">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30333435363734567[entry_hour]),-1)=HOUR(AF20)),--(IFERROR(Flights_2026_09_30333435363734567[entry_sector],"")=AG20),--(IFERROR(Flights_2026_09_30333435363734567[nfl],-1)&gt;=AH20),--(IFERROR(Flights_2026_09_30333435363734567[nfl],-1)&lt;=IF(AH20=450,450,AH20+9)))</f>
        <v>0</v>
      </c>
    </row>
    <row r="21" spans="1:35" x14ac:dyDescent="0.2">
      <c r="A21" t="s">
        <v>96</v>
      </c>
      <c r="B21" t="s">
        <v>65</v>
      </c>
      <c r="C21" t="s">
        <v>19</v>
      </c>
      <c r="D21" t="s">
        <v>20</v>
      </c>
      <c r="E21" t="s">
        <v>585</v>
      </c>
      <c r="F21" s="35">
        <v>46304.144282407404</v>
      </c>
      <c r="G21" t="s">
        <v>28</v>
      </c>
      <c r="H21" t="s">
        <v>3433</v>
      </c>
      <c r="I21">
        <v>350</v>
      </c>
      <c r="J21" t="s">
        <v>22</v>
      </c>
      <c r="K21" t="s">
        <v>23</v>
      </c>
      <c r="L21">
        <v>895</v>
      </c>
      <c r="M21" t="s">
        <v>78</v>
      </c>
      <c r="N21" s="35">
        <v>46304.095567129625</v>
      </c>
      <c r="O21">
        <v>350</v>
      </c>
      <c r="P21" t="s">
        <v>26</v>
      </c>
      <c r="Q21">
        <v>350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30333435363734567[entry_hour]),-1)=HOUR(AF21)),--(IFERROR(Flights_2026_09_30333435363734567[entry_sector],"")=AG21),--(IFERROR(Flights_2026_09_30333435363734567[nfl],-1)&gt;=AH21),--(IFERROR(Flights_2026_09_30333435363734567[nfl],-1)&lt;=IF(AH21=450,450,AH21+9)))</f>
        <v>0</v>
      </c>
    </row>
    <row r="22" spans="1:35" x14ac:dyDescent="0.2">
      <c r="A22" t="s">
        <v>112</v>
      </c>
      <c r="B22" t="s">
        <v>81</v>
      </c>
      <c r="C22" t="s">
        <v>19</v>
      </c>
      <c r="D22" t="s">
        <v>76</v>
      </c>
      <c r="E22" t="s">
        <v>161</v>
      </c>
      <c r="F22" s="35">
        <v>46304.151412037041</v>
      </c>
      <c r="G22" t="s">
        <v>28</v>
      </c>
      <c r="H22" t="s">
        <v>3434</v>
      </c>
      <c r="I22">
        <v>350</v>
      </c>
      <c r="J22" t="s">
        <v>22</v>
      </c>
      <c r="K22" t="s">
        <v>23</v>
      </c>
      <c r="L22">
        <v>783</v>
      </c>
      <c r="M22" t="s">
        <v>84</v>
      </c>
      <c r="N22" s="35">
        <v>46304.107800925922</v>
      </c>
      <c r="O22">
        <v>330</v>
      </c>
      <c r="P22" t="s">
        <v>26</v>
      </c>
      <c r="Q22">
        <v>350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30333435363734567[entry_hour]),-1)=HOUR(AF22)),--(IFERROR(Flights_2026_09_30333435363734567[entry_sector],"")=AG22),--(IFERROR(Flights_2026_09_30333435363734567[nfl],-1)&gt;=AH22),--(IFERROR(Flights_2026_09_30333435363734567[nfl],-1)&lt;=IF(AH22=450,450,AH22+9)))</f>
        <v>0</v>
      </c>
    </row>
    <row r="23" spans="1:35" x14ac:dyDescent="0.2">
      <c r="A23" t="s">
        <v>74</v>
      </c>
      <c r="B23" t="s">
        <v>75</v>
      </c>
      <c r="C23" t="s">
        <v>19</v>
      </c>
      <c r="D23" t="s">
        <v>50</v>
      </c>
      <c r="E23" t="s">
        <v>2813</v>
      </c>
      <c r="F23" s="35">
        <v>46304.176168981481</v>
      </c>
      <c r="G23" t="s">
        <v>28</v>
      </c>
      <c r="H23" t="s">
        <v>3435</v>
      </c>
      <c r="I23">
        <v>350</v>
      </c>
      <c r="J23" t="s">
        <v>22</v>
      </c>
      <c r="K23" t="s">
        <v>55</v>
      </c>
      <c r="L23">
        <v>845</v>
      </c>
      <c r="M23" t="s">
        <v>3436</v>
      </c>
      <c r="N23" s="35">
        <v>46304.130798611106</v>
      </c>
      <c r="O23">
        <v>350</v>
      </c>
      <c r="P23" t="s">
        <v>26</v>
      </c>
      <c r="Q23">
        <v>350</v>
      </c>
      <c r="R23" t="str">
        <f>IF(B23="","",_xlfn.XLOOKUP(B23,DB!$A$2:$A$205,DB!$C$2:$C$205,"")&amp;"")</f>
        <v>Sector 5</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LIDAM</v>
      </c>
      <c r="AF23" s="2">
        <v>0.58333333333333337</v>
      </c>
      <c r="AG23" t="s">
        <v>743</v>
      </c>
      <c r="AH23" s="17">
        <v>410</v>
      </c>
      <c r="AI23" s="17" cm="1">
        <f t="array" ref="AI23">SUMPRODUCT(--(IFERROR(HOUR(Flights_2026_09_30333435363734567[entry_hour]),-1)=HOUR(AF23)),--(IFERROR(Flights_2026_09_30333435363734567[entry_sector],"")=AG23),--(IFERROR(Flights_2026_09_30333435363734567[nfl],-1)&gt;=AH23),--(IFERROR(Flights_2026_09_30333435363734567[nfl],-1)&lt;=IF(AH23=450,450,AH23+9)))</f>
        <v>0</v>
      </c>
    </row>
    <row r="24" spans="1:35" x14ac:dyDescent="0.2">
      <c r="A24" t="s">
        <v>106</v>
      </c>
      <c r="B24" t="s">
        <v>65</v>
      </c>
      <c r="C24" t="s">
        <v>19</v>
      </c>
      <c r="D24" t="s">
        <v>20</v>
      </c>
      <c r="E24" t="s">
        <v>2184</v>
      </c>
      <c r="F24" s="35">
        <v>46304.186296296291</v>
      </c>
      <c r="G24" t="s">
        <v>28</v>
      </c>
      <c r="H24" t="s">
        <v>3437</v>
      </c>
      <c r="I24">
        <v>350</v>
      </c>
      <c r="J24" t="s">
        <v>22</v>
      </c>
      <c r="K24" t="s">
        <v>23</v>
      </c>
      <c r="L24">
        <v>904</v>
      </c>
      <c r="M24" t="s">
        <v>78</v>
      </c>
      <c r="N24" s="35">
        <v>46304.136817129634</v>
      </c>
      <c r="O24">
        <v>350</v>
      </c>
      <c r="P24" t="s">
        <v>26</v>
      </c>
      <c r="Q24">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30333435363734567[entry_hour]),-1)=HOUR(AF24)),--(IFERROR(Flights_2026_09_30333435363734567[entry_sector],"")=AG24),--(IFERROR(Flights_2026_09_30333435363734567[nfl],-1)&gt;=AH24),--(IFERROR(Flights_2026_09_30333435363734567[nfl],-1)&lt;=IF(AH24=450,450,AH24+9)))</f>
        <v>0</v>
      </c>
    </row>
    <row r="25" spans="1:35" x14ac:dyDescent="0.2">
      <c r="A25" t="s">
        <v>94</v>
      </c>
      <c r="B25" t="s">
        <v>65</v>
      </c>
      <c r="C25" t="s">
        <v>19</v>
      </c>
      <c r="D25" t="s">
        <v>50</v>
      </c>
      <c r="E25" t="s">
        <v>2508</v>
      </c>
      <c r="F25" s="35">
        <v>46304.187893518523</v>
      </c>
      <c r="G25" t="s">
        <v>28</v>
      </c>
      <c r="H25" t="s">
        <v>3438</v>
      </c>
      <c r="I25">
        <v>350</v>
      </c>
      <c r="J25" t="s">
        <v>22</v>
      </c>
      <c r="K25" t="s">
        <v>23</v>
      </c>
      <c r="L25">
        <v>859</v>
      </c>
      <c r="M25" t="s">
        <v>3124</v>
      </c>
      <c r="N25" s="35">
        <v>46304.139004629629</v>
      </c>
      <c r="O25">
        <v>350</v>
      </c>
      <c r="P25" t="s">
        <v>26</v>
      </c>
      <c r="Q25">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30333435363734567[entry_hour]),-1)=HOUR(AF25)),--(IFERROR(Flights_2026_09_30333435363734567[entry_sector],"")=AG25),--(IFERROR(Flights_2026_09_30333435363734567[nfl],-1)&gt;=AH25),--(IFERROR(Flights_2026_09_30333435363734567[nfl],-1)&lt;=IF(AH25=450,450,AH25+9)))</f>
        <v>0</v>
      </c>
    </row>
    <row r="26" spans="1:35" x14ac:dyDescent="0.2">
      <c r="A26" t="s">
        <v>101</v>
      </c>
      <c r="B26" t="s">
        <v>102</v>
      </c>
      <c r="C26" t="s">
        <v>19</v>
      </c>
      <c r="D26" t="s">
        <v>50</v>
      </c>
      <c r="E26" t="s">
        <v>548</v>
      </c>
      <c r="F26" s="35">
        <v>46304.189965277779</v>
      </c>
      <c r="G26" t="s">
        <v>28</v>
      </c>
      <c r="H26" t="s">
        <v>3439</v>
      </c>
      <c r="I26">
        <v>350</v>
      </c>
      <c r="J26" t="s">
        <v>22</v>
      </c>
      <c r="K26" t="s">
        <v>23</v>
      </c>
      <c r="L26">
        <v>878</v>
      </c>
      <c r="M26" t="s">
        <v>104</v>
      </c>
      <c r="N26" s="35">
        <v>46304.140960648147</v>
      </c>
      <c r="O26">
        <v>280</v>
      </c>
      <c r="P26" t="s">
        <v>26</v>
      </c>
      <c r="Q26">
        <v>350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30333435363734567[entry_hour]),-1)=HOUR(AF26)),--(IFERROR(Flights_2026_09_30333435363734567[entry_sector],"")=AG26),--(IFERROR(Flights_2026_09_30333435363734567[nfl],-1)&gt;=AH26),--(IFERROR(Flights_2026_09_30333435363734567[nfl],-1)&lt;=IF(AH26=450,450,AH26+9)))</f>
        <v>0</v>
      </c>
    </row>
    <row r="27" spans="1:35" x14ac:dyDescent="0.2">
      <c r="A27" t="s">
        <v>523</v>
      </c>
      <c r="B27" t="s">
        <v>524</v>
      </c>
      <c r="C27" t="s">
        <v>19</v>
      </c>
      <c r="D27" t="s">
        <v>53</v>
      </c>
      <c r="E27" t="s">
        <v>381</v>
      </c>
      <c r="F27" s="35">
        <v>46304.192141203705</v>
      </c>
      <c r="G27" t="s">
        <v>28</v>
      </c>
      <c r="H27" t="s">
        <v>3440</v>
      </c>
      <c r="I27">
        <v>370</v>
      </c>
      <c r="J27" t="s">
        <v>22</v>
      </c>
      <c r="K27" t="s">
        <v>23</v>
      </c>
      <c r="L27">
        <v>782</v>
      </c>
      <c r="M27" t="s">
        <v>84</v>
      </c>
      <c r="N27" s="35">
        <v>46304.148240740746</v>
      </c>
      <c r="O27">
        <v>370</v>
      </c>
      <c r="P27" t="s">
        <v>26</v>
      </c>
      <c r="Q27">
        <v>370</v>
      </c>
      <c r="R27" t="str">
        <f>IF(B27="","",_xlfn.XLOOKUP(B27,DB!$A$2:$A$205,DB!$C$2:$C$205,"")&amp;"")</f>
        <v>Sector 5</v>
      </c>
      <c r="S27" t="str">
        <f>IF(B27="","",_xlfn.XLOOKUP(B27,DB!$A$2:$A$205,DB!$E$2:$E$205,""))</f>
        <v>Sector 4</v>
      </c>
      <c r="T27" t="str">
        <f>IF(B27="","",_xlfn.XLOOKUP(B27,DB!$A$2:$A$205,DB!$F$2:$F$205,""))</f>
        <v>VOMAR/XUDUN</v>
      </c>
      <c r="U27" t="str">
        <f>IF(B27="","",_xlfn.XLOOKUP(B27,DB!$A$2:$A$205,DB!$D$2:$D$205,""))</f>
        <v>MMTY</v>
      </c>
      <c r="V27" t="str">
        <f>IF(B27="","",IF(OR(COUNTIF(M27,"????N?????W")&gt;0,COUNTIF(M27,"????N?????E")&gt;0,COUNTIF(M27,"????S?????W")&gt;0,COUNTIF(M27,"????S?????E")&gt;0),_xlfn.XLOOKUP(B27,DB!$A$2:$A$205,DB!$B$2:$B$205,""),M27))</f>
        <v>MATOL</v>
      </c>
      <c r="AF27" s="2">
        <v>0.58333333333333337</v>
      </c>
      <c r="AG27" t="s">
        <v>743</v>
      </c>
      <c r="AH27" s="17">
        <v>450</v>
      </c>
      <c r="AI27" s="17" cm="1">
        <f t="array" ref="AI27">SUMPRODUCT(--(IFERROR(HOUR(Flights_2026_09_30333435363734567[entry_hour]),-1)=HOUR(AF27)),--(IFERROR(Flights_2026_09_30333435363734567[entry_sector],"")=AG27),--(IFERROR(Flights_2026_09_30333435363734567[nfl],-1)&gt;=AH27),--(IFERROR(Flights_2026_09_30333435363734567[nfl],-1)&lt;=IF(AH27=450,450,AH27+9)))</f>
        <v>0</v>
      </c>
    </row>
    <row r="28" spans="1:35" x14ac:dyDescent="0.2">
      <c r="A28" t="s">
        <v>108</v>
      </c>
      <c r="B28" t="s">
        <v>65</v>
      </c>
      <c r="C28" t="s">
        <v>19</v>
      </c>
      <c r="D28" t="s">
        <v>41</v>
      </c>
      <c r="E28" t="s">
        <v>413</v>
      </c>
      <c r="F28" s="35">
        <v>46304.222071759257</v>
      </c>
      <c r="G28" t="s">
        <v>28</v>
      </c>
      <c r="H28" t="s">
        <v>3441</v>
      </c>
      <c r="I28">
        <v>370</v>
      </c>
      <c r="J28" t="s">
        <v>22</v>
      </c>
      <c r="K28" t="s">
        <v>23</v>
      </c>
      <c r="L28">
        <v>859</v>
      </c>
      <c r="M28" t="s">
        <v>439</v>
      </c>
      <c r="N28" s="35">
        <v>46304.173900462964</v>
      </c>
      <c r="O28">
        <v>370</v>
      </c>
      <c r="P28" t="s">
        <v>26</v>
      </c>
      <c r="Q28">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30333435363734567[entry_hour]),-1)=HOUR(AF28)),--(IFERROR(Flights_2026_09_30333435363734567[entry_sector],"")=AG28),--(IFERROR(Flights_2026_09_30333435363734567[nfl],-1)&gt;=AH28),--(IFERROR(Flights_2026_09_30333435363734567[nfl],-1)&lt;=IF(AH28=450,450,AH28+9)))</f>
        <v>0</v>
      </c>
    </row>
    <row r="29" spans="1:35" x14ac:dyDescent="0.2">
      <c r="A29" t="s">
        <v>114</v>
      </c>
      <c r="B29" t="s">
        <v>65</v>
      </c>
      <c r="C29" t="s">
        <v>19</v>
      </c>
      <c r="D29" t="s">
        <v>20</v>
      </c>
      <c r="E29" t="s">
        <v>592</v>
      </c>
      <c r="F29" s="35">
        <v>46304.258379629631</v>
      </c>
      <c r="G29" t="s">
        <v>28</v>
      </c>
      <c r="H29" t="s">
        <v>3442</v>
      </c>
      <c r="I29">
        <v>370</v>
      </c>
      <c r="J29" t="s">
        <v>22</v>
      </c>
      <c r="K29" t="s">
        <v>23</v>
      </c>
      <c r="L29">
        <v>858</v>
      </c>
      <c r="M29" t="s">
        <v>3022</v>
      </c>
      <c r="N29" s="35">
        <v>46304.211261574077</v>
      </c>
      <c r="O29">
        <v>370</v>
      </c>
      <c r="P29" t="s">
        <v>26</v>
      </c>
      <c r="Q29">
        <v>370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30333435363734567[entry_hour]),-1)=HOUR(AF29)),--(IFERROR(Flights_2026_09_30333435363734567[entry_sector],"")=AG29),--(IFERROR(Flights_2026_09_30333435363734567[nfl],-1)&gt;=AH29),--(IFERROR(Flights_2026_09_30333435363734567[nfl],-1)&lt;=IF(AH29=450,450,AH29+9)))</f>
        <v>0</v>
      </c>
    </row>
    <row r="30" spans="1:35" x14ac:dyDescent="0.2">
      <c r="A30" t="s">
        <v>3443</v>
      </c>
      <c r="B30" t="s">
        <v>81</v>
      </c>
      <c r="C30" t="s">
        <v>19</v>
      </c>
      <c r="D30" t="s">
        <v>76</v>
      </c>
      <c r="E30" t="s">
        <v>116</v>
      </c>
      <c r="F30" s="35">
        <v>46304.266967592594</v>
      </c>
      <c r="G30" t="s">
        <v>28</v>
      </c>
      <c r="H30" t="s">
        <v>3444</v>
      </c>
      <c r="I30">
        <v>350</v>
      </c>
      <c r="J30" t="s">
        <v>22</v>
      </c>
      <c r="K30" t="s">
        <v>23</v>
      </c>
      <c r="L30">
        <v>788</v>
      </c>
      <c r="M30" t="s">
        <v>84</v>
      </c>
      <c r="N30" s="35">
        <v>46304.223449074074</v>
      </c>
      <c r="O30">
        <v>350</v>
      </c>
      <c r="P30" t="s">
        <v>26</v>
      </c>
      <c r="Q30">
        <v>350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30333435363734567[entry_hour]),-1)=HOUR(AF30)),--(IFERROR(Flights_2026_09_30333435363734567[entry_sector],"")=AG30),--(IFERROR(Flights_2026_09_30333435363734567[nfl],-1)&gt;=AH30),--(IFERROR(Flights_2026_09_30333435363734567[nfl],-1)&lt;=IF(AH30=450,450,AH30+9)))</f>
        <v>4</v>
      </c>
    </row>
    <row r="31" spans="1:35" x14ac:dyDescent="0.2">
      <c r="A31" t="s">
        <v>115</v>
      </c>
      <c r="B31" t="s">
        <v>65</v>
      </c>
      <c r="C31" t="s">
        <v>19</v>
      </c>
      <c r="D31" t="s">
        <v>41</v>
      </c>
      <c r="E31" t="s">
        <v>100</v>
      </c>
      <c r="F31" s="35">
        <v>46304.341643518521</v>
      </c>
      <c r="G31" t="s">
        <v>28</v>
      </c>
      <c r="H31" t="s">
        <v>3445</v>
      </c>
      <c r="I31">
        <v>370</v>
      </c>
      <c r="J31" t="s">
        <v>22</v>
      </c>
      <c r="K31" t="s">
        <v>23</v>
      </c>
      <c r="L31">
        <v>945</v>
      </c>
      <c r="M31" t="s">
        <v>526</v>
      </c>
      <c r="N31" s="35">
        <v>46304.282592592594</v>
      </c>
      <c r="O31">
        <v>370</v>
      </c>
      <c r="P31" t="s">
        <v>26</v>
      </c>
      <c r="Q31">
        <v>370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30333435363734567[entry_hour]),-1)=HOUR(AF31)),--(IFERROR(Flights_2026_09_30333435363734567[entry_sector],"")=AG31),--(IFERROR(Flights_2026_09_30333435363734567[nfl],-1)&gt;=AH31),--(IFERROR(Flights_2026_09_30333435363734567[nfl],-1)&lt;=IF(AH31=450,450,AH31+9)))</f>
        <v>0</v>
      </c>
    </row>
    <row r="32" spans="1:35" x14ac:dyDescent="0.2">
      <c r="A32" t="s">
        <v>369</v>
      </c>
      <c r="B32" t="s">
        <v>206</v>
      </c>
      <c r="C32" t="s">
        <v>19</v>
      </c>
      <c r="D32" t="s">
        <v>41</v>
      </c>
      <c r="E32" t="s">
        <v>3401</v>
      </c>
      <c r="F32" s="35">
        <v>46304.444409722222</v>
      </c>
      <c r="G32" t="s">
        <v>28</v>
      </c>
      <c r="H32" t="s">
        <v>3446</v>
      </c>
      <c r="I32">
        <v>380</v>
      </c>
      <c r="J32" t="s">
        <v>22</v>
      </c>
      <c r="K32" t="s">
        <v>23</v>
      </c>
      <c r="L32">
        <v>212</v>
      </c>
      <c r="M32" t="s">
        <v>44</v>
      </c>
      <c r="N32" s="35">
        <v>46304.427511574075</v>
      </c>
      <c r="O32">
        <v>274</v>
      </c>
      <c r="P32" t="s">
        <v>26</v>
      </c>
      <c r="Q32">
        <v>380</v>
      </c>
      <c r="R32" t="str">
        <f>IF(B32="","",_xlfn.XLOOKUP(B32,DB!$A$2:$A$205,DB!$C$2:$C$205,"")&amp;"")</f>
        <v>Sector 7</v>
      </c>
      <c r="S32" t="str">
        <f>IF(B32="","",_xlfn.XLOOKUP(B32,DB!$A$2:$A$205,DB!$E$2:$E$205,""))</f>
        <v>Sector 7</v>
      </c>
      <c r="T32" t="str">
        <f>IF(B32="","",_xlfn.XLOOKUP(B32,DB!$A$2:$A$205,DB!$F$2:$F$205,""))</f>
        <v>PAULE/SIGMA</v>
      </c>
      <c r="U32" t="str">
        <f>IF(B32="","",_xlfn.XLOOKUP(B32,DB!$A$2:$A$205,DB!$D$2:$D$205,""))</f>
        <v>MHCC</v>
      </c>
      <c r="V32" t="str">
        <f>IF(B32="","",IF(OR(COUNTIF(M32,"????N?????W")&gt;0,COUNTIF(M32,"????N?????E")&gt;0,COUNTIF(M32,"????S?????W")&gt;0,COUNTIF(M32,"????S?????E")&gt;0),_xlfn.XLOOKUP(B32,DB!$A$2:$A$205,DB!$B$2:$B$205,""),M32))</f>
        <v>SIGMA</v>
      </c>
      <c r="AF32" s="2">
        <v>0.58333333333333337</v>
      </c>
      <c r="AG32" t="s">
        <v>744</v>
      </c>
      <c r="AH32" s="17">
        <v>240</v>
      </c>
      <c r="AI32" s="17" cm="1">
        <f t="array" ref="AI32">SUMPRODUCT(--(IFERROR(HOUR(Flights_2026_09_30333435363734567[entry_hour]),-1)=HOUR(AF32)),--(IFERROR(Flights_2026_09_30333435363734567[entry_sector],"")=AG32),--(IFERROR(Flights_2026_09_30333435363734567[nfl],-1)&gt;=AH32),--(IFERROR(Flights_2026_09_30333435363734567[nfl],-1)&lt;=IF(AH32=450,450,AH32+9)))</f>
        <v>0</v>
      </c>
    </row>
    <row r="33" spans="1:35" x14ac:dyDescent="0.2">
      <c r="A33" t="s">
        <v>118</v>
      </c>
      <c r="B33" t="s">
        <v>119</v>
      </c>
      <c r="C33" t="s">
        <v>19</v>
      </c>
      <c r="D33" t="s">
        <v>120</v>
      </c>
      <c r="E33" t="s">
        <v>3447</v>
      </c>
      <c r="F33" s="35">
        <v>46304.471157407403</v>
      </c>
      <c r="G33" t="s">
        <v>28</v>
      </c>
      <c r="H33" t="s">
        <v>3448</v>
      </c>
      <c r="I33">
        <v>350</v>
      </c>
      <c r="J33" t="s">
        <v>22</v>
      </c>
      <c r="K33" t="s">
        <v>23</v>
      </c>
      <c r="L33">
        <v>800</v>
      </c>
      <c r="M33" t="s">
        <v>84</v>
      </c>
      <c r="N33" s="35">
        <v>46304.428171296298</v>
      </c>
      <c r="O33">
        <v>350</v>
      </c>
      <c r="P33" t="s">
        <v>26</v>
      </c>
      <c r="Q33">
        <v>350</v>
      </c>
      <c r="R33" t="str">
        <f>IF(B33="","",_xlfn.XLOOKUP(B33,DB!$A$2:$A$205,DB!$C$2:$C$205,"")&amp;"")</f>
        <v>Sector 5</v>
      </c>
      <c r="S33" t="str">
        <f>IF(B33="","",_xlfn.XLOOKUP(B33,DB!$A$2:$A$205,DB!$E$2:$E$205,""))</f>
        <v>Sector 4</v>
      </c>
      <c r="T33" t="str">
        <f>IF(B33="","",_xlfn.XLOOKUP(B33,DB!$A$2:$A$205,DB!$F$2:$F$205,""))</f>
        <v>VOMAR/XUDUN</v>
      </c>
      <c r="U33" t="str">
        <f>IF(B33="","",_xlfn.XLOOKUP(B33,DB!$A$2:$A$205,DB!$D$2:$D$205,""))</f>
        <v>MMTY</v>
      </c>
      <c r="V33" t="str">
        <f>IF(B33="","",IF(OR(COUNTIF(M33,"????N?????W")&gt;0,COUNTIF(M33,"????N?????E")&gt;0,COUNTIF(M33,"????S?????W")&gt;0,COUNTIF(M33,"????S?????E")&gt;0),_xlfn.XLOOKUP(B33,DB!$A$2:$A$205,DB!$B$2:$B$205,""),M33))</f>
        <v>MATOL</v>
      </c>
      <c r="AF33" s="2">
        <v>0.58333333333333337</v>
      </c>
      <c r="AG33" t="s">
        <v>744</v>
      </c>
      <c r="AH33" s="17">
        <v>250</v>
      </c>
      <c r="AI33" s="17" cm="1">
        <f t="array" ref="AI33">SUMPRODUCT(--(IFERROR(HOUR(Flights_2026_09_30333435363734567[entry_hour]),-1)=HOUR(AF33)),--(IFERROR(Flights_2026_09_30333435363734567[entry_sector],"")=AG33),--(IFERROR(Flights_2026_09_30333435363734567[nfl],-1)&gt;=AH33),--(IFERROR(Flights_2026_09_30333435363734567[nfl],-1)&lt;=IF(AH33=450,450,AH33+9)))</f>
        <v>0</v>
      </c>
    </row>
    <row r="34" spans="1:35" x14ac:dyDescent="0.2">
      <c r="A34" t="s">
        <v>529</v>
      </c>
      <c r="B34" t="s">
        <v>530</v>
      </c>
      <c r="C34" t="s">
        <v>19</v>
      </c>
      <c r="D34" t="s">
        <v>408</v>
      </c>
      <c r="E34" t="s">
        <v>531</v>
      </c>
      <c r="F34" s="35">
        <v>46304.508067129631</v>
      </c>
      <c r="G34" t="s">
        <v>28</v>
      </c>
      <c r="H34" t="s">
        <v>3449</v>
      </c>
      <c r="I34">
        <v>400</v>
      </c>
      <c r="J34" t="s">
        <v>22</v>
      </c>
      <c r="K34" t="s">
        <v>23</v>
      </c>
      <c r="L34">
        <v>213</v>
      </c>
      <c r="M34" t="s">
        <v>3450</v>
      </c>
      <c r="N34" s="35">
        <v>46304.491307870368</v>
      </c>
      <c r="O34">
        <v>200</v>
      </c>
      <c r="P34" t="s">
        <v>38</v>
      </c>
      <c r="Q34">
        <v>400</v>
      </c>
      <c r="R34" t="str">
        <f>IF(B34="","",_xlfn.XLOOKUP(B34,DB!$A$2:$A$205,DB!$C$2:$C$205,"")&amp;"")</f>
        <v>Sector 7</v>
      </c>
      <c r="S34" t="str">
        <f>IF(B34="","",_xlfn.XLOOKUP(B34,DB!$A$2:$A$205,DB!$E$2:$E$205,""))</f>
        <v>Sector 7</v>
      </c>
      <c r="T34" t="str">
        <f>IF(B34="","",_xlfn.XLOOKUP(B34,DB!$A$2:$A$205,DB!$F$2:$F$205,""))</f>
        <v>PAULE/SIGMA</v>
      </c>
      <c r="U34" t="str">
        <f>IF(B34="","",_xlfn.XLOOKUP(B34,DB!$A$2:$A$205,DB!$D$2:$D$205,""))</f>
        <v>MHCC</v>
      </c>
      <c r="V34" t="str">
        <f>IF(B34="","",IF(OR(COUNTIF(M34,"????N?????W")&gt;0,COUNTIF(M34,"????N?????E")&gt;0,COUNTIF(M34,"????S?????W")&gt;0,COUNTIF(M34,"????S?????E")&gt;0),_xlfn.XLOOKUP(B34,DB!$A$2:$A$205,DB!$B$2:$B$205,""),M34))</f>
        <v>SIGMA</v>
      </c>
      <c r="AF34" s="2">
        <v>0.58333333333333337</v>
      </c>
      <c r="AG34" t="s">
        <v>744</v>
      </c>
      <c r="AH34" s="17">
        <v>260</v>
      </c>
      <c r="AI34" s="17" cm="1">
        <f t="array" ref="AI34">SUMPRODUCT(--(IFERROR(HOUR(Flights_2026_09_30333435363734567[entry_hour]),-1)=HOUR(AF34)),--(IFERROR(Flights_2026_09_30333435363734567[entry_sector],"")=AG34),--(IFERROR(Flights_2026_09_30333435363734567[nfl],-1)&gt;=AH34),--(IFERROR(Flights_2026_09_30333435363734567[nfl],-1)&lt;=IF(AH34=450,450,AH34+9)))</f>
        <v>0</v>
      </c>
    </row>
    <row r="35" spans="1:35" x14ac:dyDescent="0.2">
      <c r="A35" t="s">
        <v>3129</v>
      </c>
      <c r="B35" t="s">
        <v>57</v>
      </c>
      <c r="C35" t="s">
        <v>19</v>
      </c>
      <c r="D35" t="s">
        <v>76</v>
      </c>
      <c r="E35" t="s">
        <v>3451</v>
      </c>
      <c r="F35" s="35">
        <v>46304.564467592594</v>
      </c>
      <c r="G35" t="s">
        <v>21</v>
      </c>
      <c r="H35" t="s">
        <v>3452</v>
      </c>
      <c r="I35">
        <v>330</v>
      </c>
      <c r="J35" t="s">
        <v>22</v>
      </c>
      <c r="K35" t="s">
        <v>23</v>
      </c>
      <c r="L35">
        <v>488</v>
      </c>
      <c r="M35" t="s">
        <v>24</v>
      </c>
      <c r="N35" s="35">
        <v>46304.534386574072</v>
      </c>
      <c r="O35">
        <v>330</v>
      </c>
      <c r="P35" t="s">
        <v>26</v>
      </c>
      <c r="Q35">
        <v>330</v>
      </c>
      <c r="R35" t="str">
        <f>IF(B35="","",_xlfn.XLOOKUP(B35,DB!$A$2:$A$205,DB!$C$2:$C$205,"")&amp;"")</f>
        <v>Sector 5</v>
      </c>
      <c r="S35" t="str">
        <f>IF(B35="","",_xlfn.XLOOKUP(B35,DB!$A$2:$A$205,DB!$E$2:$E$205,""))</f>
        <v>Sector 4</v>
      </c>
      <c r="T35" t="str">
        <f>IF(B35="","",_xlfn.XLOOKUP(B35,DB!$A$2:$A$205,DB!$F$2:$F$205,""))</f>
        <v>VOMAR/XUDUN</v>
      </c>
      <c r="U35" t="str">
        <f>IF(B35="","",_xlfn.XLOOKUP(B35,DB!$A$2:$A$205,DB!$D$2:$D$205,""))</f>
        <v>KZHU</v>
      </c>
      <c r="V35" t="str">
        <f>IF(B35="","",IF(OR(COUNTIF(M35,"????N?????W")&gt;0,COUNTIF(M35,"????N?????E")&gt;0,COUNTIF(M35,"????S?????W")&gt;0,COUNTIF(M35,"????S?????E")&gt;0),_xlfn.XLOOKUP(B35,DB!$A$2:$A$205,DB!$B$2:$B$205,""),M35))</f>
        <v>DUTNA</v>
      </c>
      <c r="AF35" s="2">
        <v>0.58333333333333337</v>
      </c>
      <c r="AG35" t="s">
        <v>744</v>
      </c>
      <c r="AH35" s="17">
        <v>270</v>
      </c>
      <c r="AI35" s="17" cm="1">
        <f t="array" ref="AI35">SUMPRODUCT(--(IFERROR(HOUR(Flights_2026_09_30333435363734567[entry_hour]),-1)=HOUR(AF35)),--(IFERROR(Flights_2026_09_30333435363734567[entry_sector],"")=AG35),--(IFERROR(Flights_2026_09_30333435363734567[nfl],-1)&gt;=AH35),--(IFERROR(Flights_2026_09_30333435363734567[nfl],-1)&lt;=IF(AH35=450,450,AH35+9)))</f>
        <v>0</v>
      </c>
    </row>
    <row r="36" spans="1:35" x14ac:dyDescent="0.2">
      <c r="A36" t="s">
        <v>144</v>
      </c>
      <c r="B36" t="s">
        <v>69</v>
      </c>
      <c r="C36" t="s">
        <v>19</v>
      </c>
      <c r="D36" t="s">
        <v>60</v>
      </c>
      <c r="F36" s="35">
        <v>46304.565694444449</v>
      </c>
      <c r="G36" t="s">
        <v>28</v>
      </c>
      <c r="H36" t="s">
        <v>3453</v>
      </c>
      <c r="I36">
        <v>330</v>
      </c>
      <c r="J36" t="s">
        <v>22</v>
      </c>
      <c r="K36" t="s">
        <v>23</v>
      </c>
      <c r="L36">
        <v>736</v>
      </c>
      <c r="M36" t="s">
        <v>69</v>
      </c>
      <c r="N36" s="35">
        <v>46304.524548611109</v>
      </c>
      <c r="O36">
        <v>0</v>
      </c>
      <c r="P36" t="s">
        <v>26</v>
      </c>
      <c r="Q36">
        <v>330</v>
      </c>
      <c r="R36" t="str">
        <f>IF(B36="","",_xlfn.XLOOKUP(B36,DB!$A$2:$A$205,DB!$C$2:$C$205,"")&amp;"")</f>
        <v>Sector 1</v>
      </c>
      <c r="S36" t="str">
        <f>IF(B36="","",_xlfn.XLOOKUP(B36,DB!$A$2:$A$205,DB!$E$2:$E$205,""))</f>
        <v>Sector 4</v>
      </c>
      <c r="T36" t="str">
        <f>IF(B36="","",_xlfn.XLOOKUP(B36,DB!$A$2:$A$205,DB!$F$2:$F$205,""))</f>
        <v>VOMAR/XUDUN</v>
      </c>
      <c r="U36" t="str">
        <f>IF(B36="","",_xlfn.XLOOKUP(B36,DB!$A$2:$A$205,DB!$D$2:$D$205,""))</f>
        <v>MMID</v>
      </c>
      <c r="V36" t="str">
        <f>IF(B36="","",IF(OR(COUNTIF(M36,"????N?????W")&gt;0,COUNTIF(M36,"????N?????E")&gt;0,COUNTIF(M36,"????S?????W")&gt;0,COUNTIF(M36,"????S?????E")&gt;0),_xlfn.XLOOKUP(B36,DB!$A$2:$A$205,DB!$B$2:$B$205,""),M36))</f>
        <v>MMVA</v>
      </c>
      <c r="AF36" s="2">
        <v>0.58333333333333337</v>
      </c>
      <c r="AG36" t="s">
        <v>744</v>
      </c>
      <c r="AH36" s="17">
        <v>280</v>
      </c>
      <c r="AI36" s="17" cm="1">
        <f t="array" ref="AI36">SUMPRODUCT(--(IFERROR(HOUR(Flights_2026_09_30333435363734567[entry_hour]),-1)=HOUR(AF36)),--(IFERROR(Flights_2026_09_30333435363734567[entry_sector],"")=AG36),--(IFERROR(Flights_2026_09_30333435363734567[nfl],-1)&gt;=AH36),--(IFERROR(Flights_2026_09_30333435363734567[nfl],-1)&lt;=IF(AH36=450,450,AH36+9)))</f>
        <v>0</v>
      </c>
    </row>
    <row r="37" spans="1:35" x14ac:dyDescent="0.2">
      <c r="A37" t="s">
        <v>121</v>
      </c>
      <c r="B37" t="s">
        <v>140</v>
      </c>
      <c r="C37" t="s">
        <v>19</v>
      </c>
      <c r="D37" t="s">
        <v>60</v>
      </c>
      <c r="E37" t="s">
        <v>3454</v>
      </c>
      <c r="F37" s="35">
        <v>46304.573900462958</v>
      </c>
      <c r="G37" t="s">
        <v>28</v>
      </c>
      <c r="H37" t="s">
        <v>3455</v>
      </c>
      <c r="I37">
        <v>230</v>
      </c>
      <c r="J37" t="s">
        <v>22</v>
      </c>
      <c r="K37" t="s">
        <v>23</v>
      </c>
      <c r="L37">
        <v>302</v>
      </c>
      <c r="M37" t="s">
        <v>140</v>
      </c>
      <c r="N37" s="35">
        <v>46304.552534722221</v>
      </c>
      <c r="O37">
        <v>0</v>
      </c>
      <c r="P37" t="s">
        <v>26</v>
      </c>
      <c r="Q37">
        <v>70</v>
      </c>
      <c r="R37" t="str">
        <f>IF(B37="","",_xlfn.XLOOKUP(B37,DB!$A$2:$A$205,DB!$C$2:$C$205,"")&amp;"")</f>
        <v>Sector 4</v>
      </c>
      <c r="S37" t="str">
        <f>IF(B37="","",_xlfn.XLOOKUP(B37,DB!$A$2:$A$205,DB!$E$2:$E$205,""))</f>
        <v>Sector 4</v>
      </c>
      <c r="T37" t="str">
        <f>IF(B37="","",_xlfn.XLOOKUP(B37,DB!$A$2:$A$205,DB!$F$2:$F$205,""))</f>
        <v>VOMAR/XUDUN</v>
      </c>
      <c r="U37" t="str">
        <f>IF(B37="","",_xlfn.XLOOKUP(B37,DB!$A$2:$A$205,DB!$D$2:$D$205,""))</f>
        <v>MMID</v>
      </c>
      <c r="V37" t="str">
        <f>IF(B37="","",IF(OR(COUNTIF(M37,"????N?????W")&gt;0,COUNTIF(M37,"????N?????E")&gt;0,COUNTIF(M37,"????S?????W")&gt;0,COUNTIF(M37,"????S?????E")&gt;0),_xlfn.XLOOKUP(B37,DB!$A$2:$A$205,DB!$B$2:$B$205,""),M37))</f>
        <v>MMMD</v>
      </c>
      <c r="AF37" s="2">
        <v>0.58333333333333337</v>
      </c>
      <c r="AG37" t="s">
        <v>744</v>
      </c>
      <c r="AH37" s="17">
        <v>290</v>
      </c>
      <c r="AI37" s="17" cm="1">
        <f t="array" ref="AI37">SUMPRODUCT(--(IFERROR(HOUR(Flights_2026_09_30333435363734567[entry_hour]),-1)=HOUR(AF37)),--(IFERROR(Flights_2026_09_30333435363734567[entry_sector],"")=AG37),--(IFERROR(Flights_2026_09_30333435363734567[nfl],-1)&gt;=AH37),--(IFERROR(Flights_2026_09_30333435363734567[nfl],-1)&lt;=IF(AH37=450,450,AH37+9)))</f>
        <v>0</v>
      </c>
    </row>
    <row r="38" spans="1:35" x14ac:dyDescent="0.2">
      <c r="A38" t="s">
        <v>126</v>
      </c>
      <c r="B38" t="s">
        <v>86</v>
      </c>
      <c r="C38" t="s">
        <v>19</v>
      </c>
      <c r="D38" t="s">
        <v>53</v>
      </c>
      <c r="E38" t="s">
        <v>558</v>
      </c>
      <c r="F38" s="35">
        <v>46304.584965277776</v>
      </c>
      <c r="G38" t="s">
        <v>21</v>
      </c>
      <c r="H38" t="s">
        <v>3456</v>
      </c>
      <c r="I38">
        <v>350</v>
      </c>
      <c r="J38" t="s">
        <v>22</v>
      </c>
      <c r="K38" t="s">
        <v>23</v>
      </c>
      <c r="L38">
        <v>864</v>
      </c>
      <c r="M38" t="s">
        <v>793</v>
      </c>
      <c r="N38" s="35">
        <v>46304.537303240737</v>
      </c>
      <c r="O38">
        <v>350</v>
      </c>
      <c r="P38" t="s">
        <v>26</v>
      </c>
      <c r="Q38">
        <v>350</v>
      </c>
      <c r="R38" t="str">
        <f>IF(B38="","",_xlfn.XLOOKUP(B38,DB!$A$2:$A$205,DB!$C$2:$C$205,"")&amp;"")</f>
        <v>Sector 6</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30333435363734567[entry_hour]),-1)=HOUR(AF38)),--(IFERROR(Flights_2026_09_30333435363734567[entry_sector],"")=AG38),--(IFERROR(Flights_2026_09_30333435363734567[nfl],-1)&gt;=AH38),--(IFERROR(Flights_2026_09_30333435363734567[nfl],-1)&lt;=IF(AH38=450,450,AH38+9)))</f>
        <v>0</v>
      </c>
    </row>
    <row r="39" spans="1:35" x14ac:dyDescent="0.2">
      <c r="A39" t="s">
        <v>125</v>
      </c>
      <c r="B39" t="s">
        <v>81</v>
      </c>
      <c r="C39" t="s">
        <v>19</v>
      </c>
      <c r="D39" t="s">
        <v>41</v>
      </c>
      <c r="E39" t="s">
        <v>691</v>
      </c>
      <c r="F39" s="35">
        <v>46304.593240740738</v>
      </c>
      <c r="G39" t="s">
        <v>21</v>
      </c>
      <c r="H39" t="s">
        <v>3457</v>
      </c>
      <c r="I39">
        <v>390</v>
      </c>
      <c r="J39" t="s">
        <v>22</v>
      </c>
      <c r="K39" t="s">
        <v>23</v>
      </c>
      <c r="L39">
        <v>789</v>
      </c>
      <c r="M39" t="s">
        <v>84</v>
      </c>
      <c r="N39" s="35">
        <v>46304.550833333335</v>
      </c>
      <c r="O39">
        <v>390</v>
      </c>
      <c r="P39" t="s">
        <v>26</v>
      </c>
      <c r="Q39">
        <v>390</v>
      </c>
      <c r="R39" t="str">
        <f>IF(B39="","",_xlfn.XLOOKUP(B39,DB!$A$2:$A$205,DB!$C$2:$C$205,"")&amp;"")</f>
        <v>Sector 5</v>
      </c>
      <c r="S39" t="str">
        <f>IF(B39="","",_xlfn.XLOOKUP(B39,DB!$A$2:$A$205,DB!$E$2:$E$205,""))</f>
        <v>Sector 4</v>
      </c>
      <c r="T39" t="str">
        <f>IF(B39="","",_xlfn.XLOOKUP(B39,DB!$A$2:$A$205,DB!$F$2:$F$205,""))</f>
        <v>VOMAR/XUDUN</v>
      </c>
      <c r="U39" t="str">
        <f>IF(B39="","",_xlfn.XLOOKUP(B39,DB!$A$2:$A$205,DB!$D$2:$D$205,""))</f>
        <v>MMTY</v>
      </c>
      <c r="V39" t="str">
        <f>IF(B39="","",IF(OR(COUNTIF(M39,"????N?????W")&gt;0,COUNTIF(M39,"????N?????E")&gt;0,COUNTIF(M39,"????S?????W")&gt;0,COUNTIF(M39,"????S?????E")&gt;0),_xlfn.XLOOKUP(B39,DB!$A$2:$A$205,DB!$B$2:$B$205,""),M39))</f>
        <v>MATOL</v>
      </c>
      <c r="AF39" s="2">
        <v>0.58333333333333337</v>
      </c>
      <c r="AG39" t="s">
        <v>744</v>
      </c>
      <c r="AH39" s="17">
        <v>310</v>
      </c>
      <c r="AI39" s="17" cm="1">
        <f t="array" ref="AI39">SUMPRODUCT(--(IFERROR(HOUR(Flights_2026_09_30333435363734567[entry_hour]),-1)=HOUR(AF39)),--(IFERROR(Flights_2026_09_30333435363734567[entry_sector],"")=AG39),--(IFERROR(Flights_2026_09_30333435363734567[nfl],-1)&gt;=AH39),--(IFERROR(Flights_2026_09_30333435363734567[nfl],-1)&lt;=IF(AH39=450,450,AH39+9)))</f>
        <v>0</v>
      </c>
    </row>
    <row r="40" spans="1:35" x14ac:dyDescent="0.2">
      <c r="A40" t="s">
        <v>137</v>
      </c>
      <c r="B40" t="s">
        <v>52</v>
      </c>
      <c r="C40" t="s">
        <v>19</v>
      </c>
      <c r="D40" t="s">
        <v>41</v>
      </c>
      <c r="E40" t="s">
        <v>1728</v>
      </c>
      <c r="F40" s="35">
        <v>46304.59648148148</v>
      </c>
      <c r="G40" t="s">
        <v>21</v>
      </c>
      <c r="H40" t="s">
        <v>3458</v>
      </c>
      <c r="I40">
        <v>370</v>
      </c>
      <c r="J40" t="s">
        <v>22</v>
      </c>
      <c r="K40" t="s">
        <v>23</v>
      </c>
      <c r="L40">
        <v>860</v>
      </c>
      <c r="M40" t="s">
        <v>526</v>
      </c>
      <c r="N40" s="35">
        <v>46304.549201388887</v>
      </c>
      <c r="O40">
        <v>370</v>
      </c>
      <c r="P40" t="s">
        <v>26</v>
      </c>
      <c r="Q40">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30333435363734567[entry_hour]),-1)=HOUR(AF40)),--(IFERROR(Flights_2026_09_30333435363734567[entry_sector],"")=AG40),--(IFERROR(Flights_2026_09_30333435363734567[nfl],-1)&gt;=AH40),--(IFERROR(Flights_2026_09_30333435363734567[nfl],-1)&lt;=IF(AH40=450,450,AH40+9)))</f>
        <v>0</v>
      </c>
    </row>
    <row r="41" spans="1:35" x14ac:dyDescent="0.2">
      <c r="A41" t="s">
        <v>3147</v>
      </c>
      <c r="B41" t="s">
        <v>472</v>
      </c>
      <c r="C41" t="s">
        <v>19</v>
      </c>
      <c r="D41" t="s">
        <v>76</v>
      </c>
      <c r="E41" t="s">
        <v>3459</v>
      </c>
      <c r="F41" s="35">
        <v>46304.598379629635</v>
      </c>
      <c r="G41" t="s">
        <v>21</v>
      </c>
      <c r="H41" t="s">
        <v>3460</v>
      </c>
      <c r="I41">
        <v>340</v>
      </c>
      <c r="J41" t="s">
        <v>22</v>
      </c>
      <c r="K41" t="s">
        <v>23</v>
      </c>
      <c r="L41">
        <v>489</v>
      </c>
      <c r="M41" t="s">
        <v>25</v>
      </c>
      <c r="N41" s="35">
        <v>46304.56931712963</v>
      </c>
      <c r="O41">
        <v>330</v>
      </c>
      <c r="P41" t="s">
        <v>26</v>
      </c>
      <c r="Q41">
        <v>340</v>
      </c>
      <c r="R41" t="str">
        <f>IF(B41="","",_xlfn.XLOOKUP(B41,DB!$A$2:$A$205,DB!$C$2:$C$205,"")&amp;"")</f>
        <v>Sector 5</v>
      </c>
      <c r="S41" t="str">
        <f>IF(B41="","",_xlfn.XLOOKUP(B41,DB!$A$2:$A$205,DB!$E$2:$E$205,""))</f>
        <v>Sector 4</v>
      </c>
      <c r="T41" t="str">
        <f>IF(B41="","",_xlfn.XLOOKUP(B41,DB!$A$2:$A$205,DB!$F$2:$F$205,""))</f>
        <v>VOMAR/XUDUN</v>
      </c>
      <c r="U41" t="str">
        <f>IF(B41="","",_xlfn.XLOOKUP(B41,DB!$A$2:$A$205,DB!$D$2:$D$205,""))</f>
        <v>KZHU</v>
      </c>
      <c r="V41" t="str">
        <f>IF(B41="","",IF(OR(COUNTIF(M41,"????N?????W")&gt;0,COUNTIF(M41,"????N?????E")&gt;0,COUNTIF(M41,"????S?????W")&gt;0,COUNTIF(M41,"????S?????E")&gt;0),_xlfn.XLOOKUP(B41,DB!$A$2:$A$205,DB!$B$2:$B$205,""),M41))</f>
        <v>KEHLI</v>
      </c>
      <c r="AF41" s="2">
        <v>0.58333333333333337</v>
      </c>
      <c r="AG41" t="s">
        <v>744</v>
      </c>
      <c r="AH41" s="17">
        <v>330</v>
      </c>
      <c r="AI41" s="17" cm="1">
        <f t="array" ref="AI41">SUMPRODUCT(--(IFERROR(HOUR(Flights_2026_09_30333435363734567[entry_hour]),-1)=HOUR(AF41)),--(IFERROR(Flights_2026_09_30333435363734567[entry_sector],"")=AG41),--(IFERROR(Flights_2026_09_30333435363734567[nfl],-1)&gt;=AH41),--(IFERROR(Flights_2026_09_30333435363734567[nfl],-1)&lt;=IF(AH41=450,450,AH41+9)))</f>
        <v>1</v>
      </c>
    </row>
    <row r="42" spans="1:35" x14ac:dyDescent="0.2">
      <c r="A42" t="s">
        <v>130</v>
      </c>
      <c r="B42" t="s">
        <v>65</v>
      </c>
      <c r="C42" t="s">
        <v>19</v>
      </c>
      <c r="D42" t="s">
        <v>47</v>
      </c>
      <c r="E42" t="s">
        <v>535</v>
      </c>
      <c r="F42" s="35">
        <v>46304.601087962961</v>
      </c>
      <c r="G42" t="s">
        <v>21</v>
      </c>
      <c r="H42" t="s">
        <v>3461</v>
      </c>
      <c r="I42">
        <v>390</v>
      </c>
      <c r="J42" t="s">
        <v>22</v>
      </c>
      <c r="K42" t="s">
        <v>23</v>
      </c>
      <c r="L42">
        <v>868</v>
      </c>
      <c r="M42" t="s">
        <v>813</v>
      </c>
      <c r="N42" s="35">
        <v>46304.553032407406</v>
      </c>
      <c r="O42">
        <v>370</v>
      </c>
      <c r="P42" t="s">
        <v>26</v>
      </c>
      <c r="Q42">
        <v>370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30333435363734567[entry_hour]),-1)=HOUR(AF42)),--(IFERROR(Flights_2026_09_30333435363734567[entry_sector],"")=AG42),--(IFERROR(Flights_2026_09_30333435363734567[nfl],-1)&gt;=AH42),--(IFERROR(Flights_2026_09_30333435363734567[nfl],-1)&lt;=IF(AH42=450,450,AH42+9)))</f>
        <v>0</v>
      </c>
    </row>
    <row r="43" spans="1:35" x14ac:dyDescent="0.2">
      <c r="A43" t="s">
        <v>442</v>
      </c>
      <c r="B43" t="s">
        <v>86</v>
      </c>
      <c r="C43" t="s">
        <v>19</v>
      </c>
      <c r="D43" t="s">
        <v>53</v>
      </c>
      <c r="E43" t="s">
        <v>850</v>
      </c>
      <c r="F43" s="35">
        <v>46304.603414351848</v>
      </c>
      <c r="G43" t="s">
        <v>21</v>
      </c>
      <c r="H43" t="s">
        <v>3462</v>
      </c>
      <c r="I43">
        <v>370</v>
      </c>
      <c r="J43" t="s">
        <v>22</v>
      </c>
      <c r="K43" t="s">
        <v>23</v>
      </c>
      <c r="L43">
        <v>864</v>
      </c>
      <c r="M43" t="s">
        <v>128</v>
      </c>
      <c r="N43" s="35">
        <v>46304.555844907409</v>
      </c>
      <c r="O43">
        <v>370</v>
      </c>
      <c r="P43" t="s">
        <v>26</v>
      </c>
      <c r="Q43">
        <v>370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30333435363734567[entry_hour]),-1)=HOUR(AF43)),--(IFERROR(Flights_2026_09_30333435363734567[entry_sector],"")=AG43),--(IFERROR(Flights_2026_09_30333435363734567[nfl],-1)&gt;=AH43),--(IFERROR(Flights_2026_09_30333435363734567[nfl],-1)&lt;=IF(AH43=450,450,AH43+9)))</f>
        <v>0</v>
      </c>
    </row>
    <row r="44" spans="1:35" x14ac:dyDescent="0.2">
      <c r="A44" t="s">
        <v>132</v>
      </c>
      <c r="B44" t="s">
        <v>81</v>
      </c>
      <c r="C44" t="s">
        <v>19</v>
      </c>
      <c r="D44" t="s">
        <v>41</v>
      </c>
      <c r="E44" t="s">
        <v>379</v>
      </c>
      <c r="F44" s="35">
        <v>46304.60527777778</v>
      </c>
      <c r="G44" t="s">
        <v>28</v>
      </c>
      <c r="H44" t="s">
        <v>3463</v>
      </c>
      <c r="I44">
        <v>370</v>
      </c>
      <c r="J44" t="s">
        <v>22</v>
      </c>
      <c r="K44" t="s">
        <v>23</v>
      </c>
      <c r="L44">
        <v>798</v>
      </c>
      <c r="M44" t="s">
        <v>84</v>
      </c>
      <c r="N44" s="35">
        <v>46304.561458333337</v>
      </c>
      <c r="O44">
        <v>370</v>
      </c>
      <c r="P44" t="s">
        <v>26</v>
      </c>
      <c r="Q44">
        <v>370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30333435363734567[entry_hour]),-1)=HOUR(AF44)),--(IFERROR(Flights_2026_09_30333435363734567[entry_sector],"")=AG44),--(IFERROR(Flights_2026_09_30333435363734567[nfl],-1)&gt;=AH44),--(IFERROR(Flights_2026_09_30333435363734567[nfl],-1)&lt;=IF(AH44=450,450,AH44+9)))</f>
        <v>0</v>
      </c>
    </row>
    <row r="45" spans="1:35" x14ac:dyDescent="0.2">
      <c r="A45" t="s">
        <v>447</v>
      </c>
      <c r="B45" t="s">
        <v>175</v>
      </c>
      <c r="C45" t="s">
        <v>19</v>
      </c>
      <c r="D45" t="s">
        <v>50</v>
      </c>
      <c r="E45" t="s">
        <v>3464</v>
      </c>
      <c r="F45" s="35">
        <v>46304.606087962966</v>
      </c>
      <c r="G45" t="s">
        <v>21</v>
      </c>
      <c r="H45" t="s">
        <v>3465</v>
      </c>
      <c r="I45">
        <v>340</v>
      </c>
      <c r="J45" t="s">
        <v>22</v>
      </c>
      <c r="K45" t="s">
        <v>23</v>
      </c>
      <c r="L45">
        <v>202</v>
      </c>
      <c r="M45" t="s">
        <v>3466</v>
      </c>
      <c r="N45" s="35">
        <v>46304.59170138889</v>
      </c>
      <c r="O45">
        <v>175</v>
      </c>
      <c r="P45" t="s">
        <v>26</v>
      </c>
      <c r="Q45">
        <v>220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PISAD</v>
      </c>
      <c r="AF45" s="2">
        <v>0.58333333333333337</v>
      </c>
      <c r="AG45" t="s">
        <v>744</v>
      </c>
      <c r="AH45" s="17">
        <v>370</v>
      </c>
      <c r="AI45" s="17" cm="1">
        <f t="array" ref="AI45">SUMPRODUCT(--(IFERROR(HOUR(Flights_2026_09_30333435363734567[entry_hour]),-1)=HOUR(AF45)),--(IFERROR(Flights_2026_09_30333435363734567[entry_sector],"")=AG45),--(IFERROR(Flights_2026_09_30333435363734567[nfl],-1)&gt;=AH45),--(IFERROR(Flights_2026_09_30333435363734567[nfl],-1)&lt;=IF(AH45=450,450,AH45+9)))</f>
        <v>0</v>
      </c>
    </row>
    <row r="46" spans="1:35" x14ac:dyDescent="0.2">
      <c r="A46" t="s">
        <v>496</v>
      </c>
      <c r="B46" t="s">
        <v>267</v>
      </c>
      <c r="C46" t="s">
        <v>19</v>
      </c>
      <c r="D46" t="s">
        <v>441</v>
      </c>
      <c r="F46" s="35">
        <v>46304.606539351851</v>
      </c>
      <c r="G46" t="s">
        <v>28</v>
      </c>
      <c r="H46" t="s">
        <v>29</v>
      </c>
      <c r="I46">
        <v>15</v>
      </c>
      <c r="J46" t="s">
        <v>30</v>
      </c>
      <c r="K46" t="s">
        <v>31</v>
      </c>
      <c r="L46">
        <v>25</v>
      </c>
      <c r="M46" t="s">
        <v>267</v>
      </c>
      <c r="N46" s="35">
        <v>46304.594467592593</v>
      </c>
      <c r="O46">
        <v>0</v>
      </c>
      <c r="P46" t="s">
        <v>32</v>
      </c>
      <c r="Q46">
        <v>15</v>
      </c>
      <c r="R46" t="str">
        <f>IF(B46="","",_xlfn.XLOOKUP(B46,DB!$A$2:$A$205,DB!$C$2:$C$205,"")&amp;"")</f>
        <v>Sector 7</v>
      </c>
      <c r="S46" t="str">
        <f>IF(B46="","",_xlfn.XLOOKUP(B46,DB!$A$2:$A$205,DB!$E$2:$E$205,""))</f>
        <v>Sector 7</v>
      </c>
      <c r="T46" t="str">
        <f>IF(B46="","",_xlfn.XLOOKUP(B46,DB!$A$2:$A$205,DB!$F$2:$F$205,""))</f>
        <v>PAULE/SIGMA</v>
      </c>
      <c r="U46" t="str">
        <f>IF(B46="","",_xlfn.XLOOKUP(B46,DB!$A$2:$A$205,DB!$D$2:$D$205,""))</f>
        <v>MMID</v>
      </c>
      <c r="V46" t="str">
        <f>IF(B46="","",IF(OR(COUNTIF(M46,"????N?????W")&gt;0,COUNTIF(M46,"????N?????E")&gt;0,COUNTIF(M46,"????S?????W")&gt;0,COUNTIF(M46,"????S?????E")&gt;0),_xlfn.XLOOKUP(B46,DB!$A$2:$A$205,DB!$B$2:$B$205,""),M46))</f>
        <v>MMCZ</v>
      </c>
      <c r="AF46" s="2">
        <v>0.58333333333333337</v>
      </c>
      <c r="AG46" t="s">
        <v>744</v>
      </c>
      <c r="AH46" s="17">
        <v>380</v>
      </c>
      <c r="AI46" s="17" cm="1">
        <f t="array" ref="AI46">SUMPRODUCT(--(IFERROR(HOUR(Flights_2026_09_30333435363734567[entry_hour]),-1)=HOUR(AF46)),--(IFERROR(Flights_2026_09_30333435363734567[entry_sector],"")=AG46),--(IFERROR(Flights_2026_09_30333435363734567[nfl],-1)&gt;=AH46),--(IFERROR(Flights_2026_09_30333435363734567[nfl],-1)&lt;=IF(AH46=450,450,AH46+9)))</f>
        <v>0</v>
      </c>
    </row>
    <row r="47" spans="1:35" x14ac:dyDescent="0.2">
      <c r="A47" t="s">
        <v>139</v>
      </c>
      <c r="B47" t="s">
        <v>140</v>
      </c>
      <c r="C47" t="s">
        <v>19</v>
      </c>
      <c r="D47" t="s">
        <v>60</v>
      </c>
      <c r="E47" t="s">
        <v>879</v>
      </c>
      <c r="F47" s="35">
        <v>46304.60774305556</v>
      </c>
      <c r="G47" t="s">
        <v>21</v>
      </c>
      <c r="H47" t="s">
        <v>3467</v>
      </c>
      <c r="I47">
        <v>210</v>
      </c>
      <c r="J47" t="s">
        <v>22</v>
      </c>
      <c r="K47" t="s">
        <v>23</v>
      </c>
      <c r="L47">
        <v>299</v>
      </c>
      <c r="M47" t="s">
        <v>140</v>
      </c>
      <c r="N47" s="35">
        <v>46304.585960648154</v>
      </c>
      <c r="O47">
        <v>0</v>
      </c>
      <c r="P47" t="s">
        <v>26</v>
      </c>
      <c r="Q47">
        <v>70</v>
      </c>
      <c r="R47" t="str">
        <f>IF(B47="","",_xlfn.XLOOKUP(B47,DB!$A$2:$A$205,DB!$C$2:$C$205,"")&amp;"")</f>
        <v>Sector 4</v>
      </c>
      <c r="S47" t="str">
        <f>IF(B47="","",_xlfn.XLOOKUP(B47,DB!$A$2:$A$205,DB!$E$2:$E$205,""))</f>
        <v>Sector 4</v>
      </c>
      <c r="T47" t="str">
        <f>IF(B47="","",_xlfn.XLOOKUP(B47,DB!$A$2:$A$205,DB!$F$2:$F$205,""))</f>
        <v>VOMAR/XUDUN</v>
      </c>
      <c r="U47" t="str">
        <f>IF(B47="","",_xlfn.XLOOKUP(B47,DB!$A$2:$A$205,DB!$D$2:$D$205,""))</f>
        <v>MMID</v>
      </c>
      <c r="V47" t="str">
        <f>IF(B47="","",IF(OR(COUNTIF(M47,"????N?????W")&gt;0,COUNTIF(M47,"????N?????E")&gt;0,COUNTIF(M47,"????S?????W")&gt;0,COUNTIF(M47,"????S?????E")&gt;0),_xlfn.XLOOKUP(B47,DB!$A$2:$A$205,DB!$B$2:$B$205,""),M47))</f>
        <v>MMMD</v>
      </c>
      <c r="AF47" s="2">
        <v>0.58333333333333337</v>
      </c>
      <c r="AG47" t="s">
        <v>744</v>
      </c>
      <c r="AH47" s="17">
        <v>390</v>
      </c>
      <c r="AI47" s="17" cm="1">
        <f t="array" ref="AI47">SUMPRODUCT(--(IFERROR(HOUR(Flights_2026_09_30333435363734567[entry_hour]),-1)=HOUR(AF47)),--(IFERROR(Flights_2026_09_30333435363734567[entry_sector],"")=AG47),--(IFERROR(Flights_2026_09_30333435363734567[nfl],-1)&gt;=AH47),--(IFERROR(Flights_2026_09_30333435363734567[nfl],-1)&lt;=IF(AH47=450,450,AH47+9)))</f>
        <v>0</v>
      </c>
    </row>
    <row r="48" spans="1:35" x14ac:dyDescent="0.2">
      <c r="A48" t="s">
        <v>376</v>
      </c>
      <c r="B48" t="s">
        <v>49</v>
      </c>
      <c r="C48" t="s">
        <v>19</v>
      </c>
      <c r="D48" t="s">
        <v>107</v>
      </c>
      <c r="E48" t="s">
        <v>3468</v>
      </c>
      <c r="F48" s="35">
        <v>46304.6090162037</v>
      </c>
      <c r="G48" t="s">
        <v>21</v>
      </c>
      <c r="H48" t="s">
        <v>3469</v>
      </c>
      <c r="I48">
        <v>340</v>
      </c>
      <c r="J48" t="s">
        <v>22</v>
      </c>
      <c r="K48" t="s">
        <v>23</v>
      </c>
      <c r="L48">
        <v>184</v>
      </c>
      <c r="M48" t="s">
        <v>3470</v>
      </c>
      <c r="N48" s="35">
        <v>46304.594837962963</v>
      </c>
      <c r="O48">
        <v>190</v>
      </c>
      <c r="P48" t="s">
        <v>26</v>
      </c>
      <c r="Q48">
        <v>220</v>
      </c>
      <c r="R48" t="str">
        <f>IF(B48="","",_xlfn.XLOOKUP(B48,DB!$A$2:$A$205,DB!$C$2:$C$205,"")&amp;"")</f>
        <v>Sector 3</v>
      </c>
      <c r="S48" t="str">
        <f>IF(B48="","",_xlfn.XLOOKUP(B48,DB!$A$2:$A$205,DB!$E$2:$E$205,""))</f>
        <v>Sector 3</v>
      </c>
      <c r="T48" t="str">
        <f>IF(B48="","",_xlfn.XLOOKUP(B48,DB!$A$2:$A$205,DB!$F$2:$F$205,""))</f>
        <v>NOSAT</v>
      </c>
      <c r="U48" t="str">
        <f>IF(B48="","",_xlfn.XLOOKUP(B48,DB!$A$2:$A$205,DB!$D$2:$D$205,""))</f>
        <v>KZHU</v>
      </c>
      <c r="V48" t="str">
        <f>IF(B48="","",IF(OR(COUNTIF(M48,"????N?????W")&gt;0,COUNTIF(M48,"????N?????E")&gt;0,COUNTIF(M48,"????S?????W")&gt;0,COUNTIF(M48,"????S?????E")&gt;0),_xlfn.XLOOKUP(B48,DB!$A$2:$A$205,DB!$B$2:$B$205,""),M48))</f>
        <v>PISAD</v>
      </c>
      <c r="AF48" s="2">
        <v>0.58333333333333337</v>
      </c>
      <c r="AG48" t="s">
        <v>744</v>
      </c>
      <c r="AH48" s="17">
        <v>400</v>
      </c>
      <c r="AI48" s="17" cm="1">
        <f t="array" ref="AI48">SUMPRODUCT(--(IFERROR(HOUR(Flights_2026_09_30333435363734567[entry_hour]),-1)=HOUR(AF48)),--(IFERROR(Flights_2026_09_30333435363734567[entry_sector],"")=AG48),--(IFERROR(Flights_2026_09_30333435363734567[nfl],-1)&gt;=AH48),--(IFERROR(Flights_2026_09_30333435363734567[nfl],-1)&lt;=IF(AH48=450,450,AH48+9)))</f>
        <v>0</v>
      </c>
    </row>
    <row r="49" spans="1:35" x14ac:dyDescent="0.2">
      <c r="A49" t="s">
        <v>155</v>
      </c>
      <c r="B49" t="s">
        <v>18</v>
      </c>
      <c r="C49" t="s">
        <v>19</v>
      </c>
      <c r="D49" t="s">
        <v>20</v>
      </c>
      <c r="E49" t="s">
        <v>3471</v>
      </c>
      <c r="F49" s="35">
        <v>46304.610636574071</v>
      </c>
      <c r="G49" t="s">
        <v>21</v>
      </c>
      <c r="H49" t="s">
        <v>3472</v>
      </c>
      <c r="I49">
        <v>350</v>
      </c>
      <c r="J49" t="s">
        <v>22</v>
      </c>
      <c r="K49" t="s">
        <v>23</v>
      </c>
      <c r="L49">
        <v>496</v>
      </c>
      <c r="M49" t="s">
        <v>25</v>
      </c>
      <c r="N49" s="35">
        <v>46304.580300925925</v>
      </c>
      <c r="O49">
        <v>350</v>
      </c>
      <c r="P49" t="s">
        <v>26</v>
      </c>
      <c r="Q49">
        <v>350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KEHLI</v>
      </c>
      <c r="AF49" s="2">
        <v>0.58333333333333337</v>
      </c>
      <c r="AG49" t="s">
        <v>744</v>
      </c>
      <c r="AH49" s="17">
        <v>410</v>
      </c>
      <c r="AI49" s="17" cm="1">
        <f t="array" ref="AI49">SUMPRODUCT(--(IFERROR(HOUR(Flights_2026_09_30333435363734567[entry_hour]),-1)=HOUR(AF49)),--(IFERROR(Flights_2026_09_30333435363734567[entry_sector],"")=AG49),--(IFERROR(Flights_2026_09_30333435363734567[nfl],-1)&gt;=AH49),--(IFERROR(Flights_2026_09_30333435363734567[nfl],-1)&lt;=IF(AH49=450,450,AH49+9)))</f>
        <v>0</v>
      </c>
    </row>
    <row r="50" spans="1:35" x14ac:dyDescent="0.2">
      <c r="A50" t="s">
        <v>596</v>
      </c>
      <c r="B50" t="s">
        <v>597</v>
      </c>
      <c r="C50" t="s">
        <v>19</v>
      </c>
      <c r="D50" t="s">
        <v>107</v>
      </c>
      <c r="E50" t="s">
        <v>1354</v>
      </c>
      <c r="F50" s="35">
        <v>46304.612361111111</v>
      </c>
      <c r="G50" t="s">
        <v>21</v>
      </c>
      <c r="H50" t="s">
        <v>3473</v>
      </c>
      <c r="I50">
        <v>350</v>
      </c>
      <c r="J50" t="s">
        <v>22</v>
      </c>
      <c r="K50" t="s">
        <v>23</v>
      </c>
      <c r="L50">
        <v>595</v>
      </c>
      <c r="M50" t="s">
        <v>540</v>
      </c>
      <c r="N50" s="35">
        <v>46304.577256944445</v>
      </c>
      <c r="O50">
        <v>350</v>
      </c>
      <c r="P50" t="s">
        <v>26</v>
      </c>
      <c r="Q50">
        <v>350</v>
      </c>
      <c r="R50" t="str">
        <f>IF(B50="","",_xlfn.XLOOKUP(B50,DB!$A$2:$A$205,DB!$C$2:$C$205,"")&amp;"")</f>
        <v>Sector 3</v>
      </c>
      <c r="S50" t="str">
        <f>IF(B50="","",_xlfn.XLOOKUP(B50,DB!$A$2:$A$205,DB!$E$2:$E$205,""))</f>
        <v>Sector 3</v>
      </c>
      <c r="T50" t="str">
        <f>IF(B50="","",_xlfn.XLOOKUP(B50,DB!$A$2:$A$205,DB!$F$2:$F$205,""))</f>
        <v>NOSAT</v>
      </c>
      <c r="U50" t="str">
        <f>IF(B50="","",_xlfn.XLOOKUP(B50,DB!$A$2:$A$205,DB!$D$2:$D$205,""))</f>
        <v>KZHU</v>
      </c>
      <c r="V50" t="str">
        <f>IF(B50="","",IF(OR(COUNTIF(M50,"????N?????W")&gt;0,COUNTIF(M50,"????N?????E")&gt;0,COUNTIF(M50,"????S?????W")&gt;0,COUNTIF(M50,"????S?????E")&gt;0),_xlfn.XLOOKUP(B50,DB!$A$2:$A$205,DB!$B$2:$B$205,""),M50))</f>
        <v>DUTNA</v>
      </c>
      <c r="AF50" s="2">
        <v>0.58333333333333337</v>
      </c>
      <c r="AG50" t="s">
        <v>744</v>
      </c>
      <c r="AH50" s="17">
        <v>420</v>
      </c>
      <c r="AI50" s="17" cm="1">
        <f t="array" ref="AI50">SUMPRODUCT(--(IFERROR(HOUR(Flights_2026_09_30333435363734567[entry_hour]),-1)=HOUR(AF50)),--(IFERROR(Flights_2026_09_30333435363734567[entry_sector],"")=AG50),--(IFERROR(Flights_2026_09_30333435363734567[nfl],-1)&gt;=AH50),--(IFERROR(Flights_2026_09_30333435363734567[nfl],-1)&lt;=IF(AH50=450,450,AH50+9)))</f>
        <v>0</v>
      </c>
    </row>
    <row r="51" spans="1:35" x14ac:dyDescent="0.2">
      <c r="A51" t="s">
        <v>149</v>
      </c>
      <c r="B51" t="s">
        <v>150</v>
      </c>
      <c r="C51" t="s">
        <v>19</v>
      </c>
      <c r="D51" t="s">
        <v>41</v>
      </c>
      <c r="E51" t="s">
        <v>407</v>
      </c>
      <c r="F51" s="35">
        <v>46304.615879629629</v>
      </c>
      <c r="G51" t="s">
        <v>21</v>
      </c>
      <c r="H51" t="s">
        <v>3474</v>
      </c>
      <c r="I51">
        <v>390</v>
      </c>
      <c r="J51" t="s">
        <v>22</v>
      </c>
      <c r="K51" t="s">
        <v>23</v>
      </c>
      <c r="L51">
        <v>848</v>
      </c>
      <c r="M51" t="s">
        <v>136</v>
      </c>
      <c r="N51" s="35">
        <v>46304.571331018524</v>
      </c>
      <c r="O51">
        <v>390</v>
      </c>
      <c r="P51" t="s">
        <v>26</v>
      </c>
      <c r="Q51">
        <v>390</v>
      </c>
      <c r="R51" t="str">
        <f>IF(B51="","",_xlfn.XLOOKUP(B51,DB!$A$2:$A$205,DB!$C$2:$C$205,"")&amp;"")</f>
        <v>Sector 5</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LIDAM</v>
      </c>
      <c r="AF51" s="2">
        <v>0.58333333333333337</v>
      </c>
      <c r="AG51" t="s">
        <v>744</v>
      </c>
      <c r="AH51" s="17">
        <v>430</v>
      </c>
      <c r="AI51" s="17" cm="1">
        <f t="array" ref="AI51">SUMPRODUCT(--(IFERROR(HOUR(Flights_2026_09_30333435363734567[entry_hour]),-1)=HOUR(AF51)),--(IFERROR(Flights_2026_09_30333435363734567[entry_sector],"")=AG51),--(IFERROR(Flights_2026_09_30333435363734567[nfl],-1)&gt;=AH51),--(IFERROR(Flights_2026_09_30333435363734567[nfl],-1)&lt;=IF(AH51=450,450,AH51+9)))</f>
        <v>0</v>
      </c>
    </row>
    <row r="52" spans="1:35" x14ac:dyDescent="0.2">
      <c r="A52" t="s">
        <v>145</v>
      </c>
      <c r="B52" t="s">
        <v>81</v>
      </c>
      <c r="C52" t="s">
        <v>19</v>
      </c>
      <c r="D52" t="s">
        <v>50</v>
      </c>
      <c r="E52" t="s">
        <v>2994</v>
      </c>
      <c r="F52" s="35">
        <v>46304.618078703701</v>
      </c>
      <c r="G52" t="s">
        <v>28</v>
      </c>
      <c r="H52" t="s">
        <v>3475</v>
      </c>
      <c r="I52">
        <v>350</v>
      </c>
      <c r="J52" t="s">
        <v>22</v>
      </c>
      <c r="K52" t="s">
        <v>23</v>
      </c>
      <c r="L52">
        <v>797</v>
      </c>
      <c r="M52" t="s">
        <v>84</v>
      </c>
      <c r="N52" s="35">
        <v>46304.574571759258</v>
      </c>
      <c r="O52">
        <v>350</v>
      </c>
      <c r="P52" t="s">
        <v>26</v>
      </c>
      <c r="Q52">
        <v>350</v>
      </c>
      <c r="R52" t="str">
        <f>IF(B52="","",_xlfn.XLOOKUP(B52,DB!$A$2:$A$205,DB!$C$2:$C$205,"")&amp;"")</f>
        <v>Sector 5</v>
      </c>
      <c r="S52" t="str">
        <f>IF(B52="","",_xlfn.XLOOKUP(B52,DB!$A$2:$A$205,DB!$E$2:$E$205,""))</f>
        <v>Sector 4</v>
      </c>
      <c r="T52" t="str">
        <f>IF(B52="","",_xlfn.XLOOKUP(B52,DB!$A$2:$A$205,DB!$F$2:$F$205,""))</f>
        <v>VOMAR/XUDUN</v>
      </c>
      <c r="U52" t="str">
        <f>IF(B52="","",_xlfn.XLOOKUP(B52,DB!$A$2:$A$205,DB!$D$2:$D$205,""))</f>
        <v>MMTY</v>
      </c>
      <c r="V52" t="str">
        <f>IF(B52="","",IF(OR(COUNTIF(M52,"????N?????W")&gt;0,COUNTIF(M52,"????N?????E")&gt;0,COUNTIF(M52,"????S?????W")&gt;0,COUNTIF(M52,"????S?????E")&gt;0),_xlfn.XLOOKUP(B52,DB!$A$2:$A$205,DB!$B$2:$B$205,""),M52))</f>
        <v>MATOL</v>
      </c>
      <c r="AF52" s="2">
        <v>0.58333333333333337</v>
      </c>
      <c r="AG52" t="s">
        <v>744</v>
      </c>
      <c r="AH52" s="17">
        <v>440</v>
      </c>
      <c r="AI52" s="17" cm="1">
        <f t="array" ref="AI52">SUMPRODUCT(--(IFERROR(HOUR(Flights_2026_09_30333435363734567[entry_hour]),-1)=HOUR(AF52)),--(IFERROR(Flights_2026_09_30333435363734567[entry_sector],"")=AG52),--(IFERROR(Flights_2026_09_30333435363734567[nfl],-1)&gt;=AH52),--(IFERROR(Flights_2026_09_30333435363734567[nfl],-1)&lt;=IF(AH52=450,450,AH52+9)))</f>
        <v>0</v>
      </c>
    </row>
    <row r="53" spans="1:35" x14ac:dyDescent="0.2">
      <c r="A53" t="s">
        <v>129</v>
      </c>
      <c r="B53" t="s">
        <v>65</v>
      </c>
      <c r="C53" t="s">
        <v>19</v>
      </c>
      <c r="D53" t="s">
        <v>50</v>
      </c>
      <c r="E53" t="s">
        <v>111</v>
      </c>
      <c r="F53" s="35">
        <v>46304.61917824074</v>
      </c>
      <c r="G53" t="s">
        <v>21</v>
      </c>
      <c r="H53" t="s">
        <v>3476</v>
      </c>
      <c r="I53">
        <v>350</v>
      </c>
      <c r="J53" t="s">
        <v>22</v>
      </c>
      <c r="K53" t="s">
        <v>23</v>
      </c>
      <c r="L53">
        <v>887</v>
      </c>
      <c r="M53" t="s">
        <v>56</v>
      </c>
      <c r="N53" s="35">
        <v>46304.571898148148</v>
      </c>
      <c r="O53">
        <v>350</v>
      </c>
      <c r="P53" t="s">
        <v>26</v>
      </c>
      <c r="Q53">
        <v>350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ELURA</v>
      </c>
      <c r="AF53" s="2">
        <v>0.58333333333333337</v>
      </c>
      <c r="AG53" t="s">
        <v>744</v>
      </c>
      <c r="AH53" s="17">
        <v>450</v>
      </c>
      <c r="AI53" s="17" cm="1">
        <f t="array" ref="AI53">SUMPRODUCT(--(IFERROR(HOUR(Flights_2026_09_30333435363734567[entry_hour]),-1)=HOUR(AF53)),--(IFERROR(Flights_2026_09_30333435363734567[entry_sector],"")=AG53),--(IFERROR(Flights_2026_09_30333435363734567[nfl],-1)&gt;=AH53),--(IFERROR(Flights_2026_09_30333435363734567[nfl],-1)&lt;=IF(AH53=450,450,AH53+9)))</f>
        <v>0</v>
      </c>
    </row>
    <row r="54" spans="1:35" x14ac:dyDescent="0.2">
      <c r="A54" t="s">
        <v>134</v>
      </c>
      <c r="B54" t="s">
        <v>75</v>
      </c>
      <c r="C54" t="s">
        <v>19</v>
      </c>
      <c r="D54" t="s">
        <v>53</v>
      </c>
      <c r="E54" t="s">
        <v>577</v>
      </c>
      <c r="F54" s="35">
        <v>46304.620798611111</v>
      </c>
      <c r="G54" t="s">
        <v>21</v>
      </c>
      <c r="H54" t="s">
        <v>3477</v>
      </c>
      <c r="I54">
        <v>370</v>
      </c>
      <c r="J54" t="s">
        <v>22</v>
      </c>
      <c r="K54" t="s">
        <v>23</v>
      </c>
      <c r="L54">
        <v>905</v>
      </c>
      <c r="M54" t="s">
        <v>78</v>
      </c>
      <c r="N54" s="35">
        <v>46304.570856481485</v>
      </c>
      <c r="O54">
        <v>370</v>
      </c>
      <c r="P54" t="s">
        <v>26</v>
      </c>
      <c r="Q54">
        <v>370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GOTAS</v>
      </c>
      <c r="AF54" s="2">
        <v>0.58333333333333337</v>
      </c>
      <c r="AG54" t="s">
        <v>745</v>
      </c>
      <c r="AH54" s="17">
        <v>200</v>
      </c>
      <c r="AI54" s="17" cm="1">
        <f t="array" ref="AI54">SUMPRODUCT(--(IFERROR(HOUR(Flights_2026_09_30333435363734567[entry_hour]),-1)=HOUR(AF54)),--(IFERROR(Flights_2026_09_30333435363734567[entry_sector],"")=AG54),--(IFERROR(Flights_2026_09_30333435363734567[nfl],-1)&gt;=AH54),--(IFERROR(Flights_2026_09_30333435363734567[nfl],-1)&lt;=IF(AH54=450,450,AH54+9)))</f>
        <v>0</v>
      </c>
    </row>
    <row r="55" spans="1:35" x14ac:dyDescent="0.2">
      <c r="A55" t="s">
        <v>151</v>
      </c>
      <c r="B55" t="s">
        <v>65</v>
      </c>
      <c r="C55" t="s">
        <v>19</v>
      </c>
      <c r="D55" t="s">
        <v>50</v>
      </c>
      <c r="E55" t="s">
        <v>80</v>
      </c>
      <c r="F55" s="35">
        <v>46304.622534722221</v>
      </c>
      <c r="G55" t="s">
        <v>21</v>
      </c>
      <c r="H55" t="s">
        <v>3478</v>
      </c>
      <c r="I55">
        <v>370</v>
      </c>
      <c r="J55" t="s">
        <v>22</v>
      </c>
      <c r="K55" t="s">
        <v>23</v>
      </c>
      <c r="L55">
        <v>903</v>
      </c>
      <c r="M55" t="s">
        <v>78</v>
      </c>
      <c r="N55" s="35">
        <v>46304.573645833334</v>
      </c>
      <c r="O55">
        <v>370</v>
      </c>
      <c r="P55" t="s">
        <v>26</v>
      </c>
      <c r="Q55">
        <v>370</v>
      </c>
      <c r="R55" t="str">
        <f>IF(B55="","",_xlfn.XLOOKUP(B55,DB!$A$2:$A$205,DB!$C$2:$C$205,"")&amp;"")</f>
        <v>Sector 6</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GOTAS</v>
      </c>
      <c r="AF55" s="2">
        <v>0.58333333333333337</v>
      </c>
      <c r="AG55" t="s">
        <v>745</v>
      </c>
      <c r="AH55" s="17">
        <v>210</v>
      </c>
      <c r="AI55" s="17" cm="1">
        <f t="array" ref="AI55">SUMPRODUCT(--(IFERROR(HOUR(Flights_2026_09_30333435363734567[entry_hour]),-1)=HOUR(AF55)),--(IFERROR(Flights_2026_09_30333435363734567[entry_sector],"")=AG55),--(IFERROR(Flights_2026_09_30333435363734567[nfl],-1)&gt;=AH55),--(IFERROR(Flights_2026_09_30333435363734567[nfl],-1)&lt;=IF(AH55=450,450,AH55+9)))</f>
        <v>0</v>
      </c>
    </row>
    <row r="56" spans="1:35" x14ac:dyDescent="0.2">
      <c r="A56" t="s">
        <v>146</v>
      </c>
      <c r="B56" t="s">
        <v>89</v>
      </c>
      <c r="C56" t="s">
        <v>19</v>
      </c>
      <c r="D56" t="s">
        <v>47</v>
      </c>
      <c r="E56" t="s">
        <v>3479</v>
      </c>
      <c r="F56" s="35">
        <v>46304.623622685191</v>
      </c>
      <c r="G56" t="s">
        <v>21</v>
      </c>
      <c r="H56" t="s">
        <v>3480</v>
      </c>
      <c r="I56">
        <v>340</v>
      </c>
      <c r="J56" t="s">
        <v>22</v>
      </c>
      <c r="K56" t="s">
        <v>23</v>
      </c>
      <c r="L56">
        <v>223</v>
      </c>
      <c r="M56" t="s">
        <v>3481</v>
      </c>
      <c r="N56" s="35">
        <v>46304.607048611113</v>
      </c>
      <c r="O56">
        <v>150</v>
      </c>
      <c r="P56" t="s">
        <v>26</v>
      </c>
      <c r="Q56">
        <v>360</v>
      </c>
      <c r="R56" t="str">
        <f>IF(B56="","",_xlfn.XLOOKUP(B56,DB!$A$2:$A$205,DB!$C$2:$C$205,"")&amp;"")</f>
        <v>Sector 7</v>
      </c>
      <c r="S56" t="str">
        <f>IF(B56="","",_xlfn.XLOOKUP(B56,DB!$A$2:$A$205,DB!$E$2:$E$205,""))</f>
        <v>Sector 7</v>
      </c>
      <c r="T56" t="str">
        <f>IF(B56="","",_xlfn.XLOOKUP(B56,DB!$A$2:$A$205,DB!$F$2:$F$205,""))</f>
        <v>PAULE/SIGMA</v>
      </c>
      <c r="U56" t="str">
        <f>IF(B56="","",_xlfn.XLOOKUP(B56,DB!$A$2:$A$205,DB!$D$2:$D$205,""))</f>
        <v>MHCC</v>
      </c>
      <c r="V56" t="str">
        <f>IF(B56="","",IF(OR(COUNTIF(M56,"????N?????W")&gt;0,COUNTIF(M56,"????N?????E")&gt;0,COUNTIF(M56,"????S?????W")&gt;0,COUNTIF(M56,"????S?????E")&gt;0),_xlfn.XLOOKUP(B56,DB!$A$2:$A$205,DB!$B$2:$B$205,""),M56))</f>
        <v>SIGMA</v>
      </c>
      <c r="AF56" s="2">
        <v>0.58333333333333337</v>
      </c>
      <c r="AG56" t="s">
        <v>745</v>
      </c>
      <c r="AH56" s="17">
        <v>220</v>
      </c>
      <c r="AI56" s="17" cm="1">
        <f t="array" ref="AI56">SUMPRODUCT(--(IFERROR(HOUR(Flights_2026_09_30333435363734567[entry_hour]),-1)=HOUR(AF56)),--(IFERROR(Flights_2026_09_30333435363734567[entry_sector],"")=AG56),--(IFERROR(Flights_2026_09_30333435363734567[nfl],-1)&gt;=AH56),--(IFERROR(Flights_2026_09_30333435363734567[nfl],-1)&lt;=IF(AH56=450,450,AH56+9)))</f>
        <v>0</v>
      </c>
    </row>
    <row r="57" spans="1:35" x14ac:dyDescent="0.2">
      <c r="A57" t="s">
        <v>160</v>
      </c>
      <c r="B57" t="s">
        <v>65</v>
      </c>
      <c r="C57" t="s">
        <v>19</v>
      </c>
      <c r="D57" t="s">
        <v>53</v>
      </c>
      <c r="E57" t="s">
        <v>3482</v>
      </c>
      <c r="F57" s="35">
        <v>46304.624953703707</v>
      </c>
      <c r="G57" t="s">
        <v>21</v>
      </c>
      <c r="H57" t="s">
        <v>3483</v>
      </c>
      <c r="I57">
        <v>350</v>
      </c>
      <c r="J57" t="s">
        <v>22</v>
      </c>
      <c r="K57" t="s">
        <v>23</v>
      </c>
      <c r="L57">
        <v>905</v>
      </c>
      <c r="M57" t="s">
        <v>78</v>
      </c>
      <c r="N57" s="35">
        <v>46304.575833333336</v>
      </c>
      <c r="O57">
        <v>350</v>
      </c>
      <c r="P57" t="s">
        <v>26</v>
      </c>
      <c r="Q57">
        <v>350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30333435363734567[entry_hour]),-1)=HOUR(AF57)),--(IFERROR(Flights_2026_09_30333435363734567[entry_sector],"")=AG57),--(IFERROR(Flights_2026_09_30333435363734567[nfl],-1)&gt;=AH57),--(IFERROR(Flights_2026_09_30333435363734567[nfl],-1)&lt;=IF(AH57=450,450,AH57+9)))</f>
        <v>0</v>
      </c>
    </row>
    <row r="58" spans="1:35" x14ac:dyDescent="0.2">
      <c r="A58" t="s">
        <v>142</v>
      </c>
      <c r="B58" t="s">
        <v>49</v>
      </c>
      <c r="C58" t="s">
        <v>19</v>
      </c>
      <c r="D58" t="s">
        <v>50</v>
      </c>
      <c r="E58" t="s">
        <v>2512</v>
      </c>
      <c r="F58" s="35">
        <v>46304.62605324074</v>
      </c>
      <c r="G58" t="s">
        <v>21</v>
      </c>
      <c r="H58" t="s">
        <v>3484</v>
      </c>
      <c r="I58">
        <v>340</v>
      </c>
      <c r="J58" t="s">
        <v>22</v>
      </c>
      <c r="K58" t="s">
        <v>23</v>
      </c>
      <c r="L58">
        <v>194</v>
      </c>
      <c r="M58" t="s">
        <v>3485</v>
      </c>
      <c r="N58" s="35">
        <v>46304.611967592587</v>
      </c>
      <c r="O58">
        <v>318</v>
      </c>
      <c r="P58" t="s">
        <v>26</v>
      </c>
      <c r="Q58">
        <v>220</v>
      </c>
      <c r="R58" t="str">
        <f>IF(B58="","",_xlfn.XLOOKUP(B58,DB!$A$2:$A$205,DB!$C$2:$C$205,"")&amp;"")</f>
        <v>Sector 3</v>
      </c>
      <c r="S58" t="str">
        <f>IF(B58="","",_xlfn.XLOOKUP(B58,DB!$A$2:$A$205,DB!$E$2:$E$205,""))</f>
        <v>Sector 3</v>
      </c>
      <c r="T58" t="str">
        <f>IF(B58="","",_xlfn.XLOOKUP(B58,DB!$A$2:$A$205,DB!$F$2:$F$205,""))</f>
        <v>NOSAT</v>
      </c>
      <c r="U58" t="str">
        <f>IF(B58="","",_xlfn.XLOOKUP(B58,DB!$A$2:$A$205,DB!$D$2:$D$205,""))</f>
        <v>KZHU</v>
      </c>
      <c r="V58" t="str">
        <f>IF(B58="","",IF(OR(COUNTIF(M58,"????N?????W")&gt;0,COUNTIF(M58,"????N?????E")&gt;0,COUNTIF(M58,"????S?????W")&gt;0,COUNTIF(M58,"????S?????E")&gt;0),_xlfn.XLOOKUP(B58,DB!$A$2:$A$205,DB!$B$2:$B$205,""),M58))</f>
        <v>PISAD</v>
      </c>
      <c r="AF58" s="2">
        <v>0.58333333333333337</v>
      </c>
      <c r="AG58" t="s">
        <v>745</v>
      </c>
      <c r="AH58" s="17">
        <v>240</v>
      </c>
      <c r="AI58" s="17" cm="1">
        <f t="array" ref="AI58">SUMPRODUCT(--(IFERROR(HOUR(Flights_2026_09_30333435363734567[entry_hour]),-1)=HOUR(AF58)),--(IFERROR(Flights_2026_09_30333435363734567[entry_sector],"")=AG58),--(IFERROR(Flights_2026_09_30333435363734567[nfl],-1)&gt;=AH58),--(IFERROR(Flights_2026_09_30333435363734567[nfl],-1)&lt;=IF(AH58=450,450,AH58+9)))</f>
        <v>0</v>
      </c>
    </row>
    <row r="59" spans="1:35" x14ac:dyDescent="0.2">
      <c r="A59" t="s">
        <v>451</v>
      </c>
      <c r="B59" t="s">
        <v>229</v>
      </c>
      <c r="C59" t="s">
        <v>19</v>
      </c>
      <c r="D59" t="s">
        <v>47</v>
      </c>
      <c r="E59" t="s">
        <v>3486</v>
      </c>
      <c r="F59" s="35">
        <v>46304.627500000002</v>
      </c>
      <c r="G59" t="s">
        <v>21</v>
      </c>
      <c r="H59" t="s">
        <v>3487</v>
      </c>
      <c r="I59">
        <v>370</v>
      </c>
      <c r="J59" t="s">
        <v>22</v>
      </c>
      <c r="K59" t="s">
        <v>23</v>
      </c>
      <c r="L59">
        <v>489</v>
      </c>
      <c r="M59" t="s">
        <v>25</v>
      </c>
      <c r="N59" s="35">
        <v>46304.595729166671</v>
      </c>
      <c r="O59">
        <v>370</v>
      </c>
      <c r="P59" t="s">
        <v>26</v>
      </c>
      <c r="Q59">
        <v>370</v>
      </c>
      <c r="R59" t="str">
        <f>IF(B59="","",_xlfn.XLOOKUP(B59,DB!$A$2:$A$205,DB!$C$2:$C$205,"")&amp;"")</f>
        <v>Sector 5</v>
      </c>
      <c r="S59" t="str">
        <f>IF(B59="","",_xlfn.XLOOKUP(B59,DB!$A$2:$A$205,DB!$E$2:$E$205,""))</f>
        <v>Sector 4</v>
      </c>
      <c r="T59" t="str">
        <f>IF(B59="","",_xlfn.XLOOKUP(B59,DB!$A$2:$A$205,DB!$F$2:$F$205,""))</f>
        <v>VOMAR/XUDUN</v>
      </c>
      <c r="U59" t="str">
        <f>IF(B59="","",_xlfn.XLOOKUP(B59,DB!$A$2:$A$205,DB!$D$2:$D$205,""))</f>
        <v>KZHU</v>
      </c>
      <c r="V59" t="str">
        <f>IF(B59="","",IF(OR(COUNTIF(M59,"????N?????W")&gt;0,COUNTIF(M59,"????N?????E")&gt;0,COUNTIF(M59,"????S?????W")&gt;0,COUNTIF(M59,"????S?????E")&gt;0),_xlfn.XLOOKUP(B59,DB!$A$2:$A$205,DB!$B$2:$B$205,""),M59))</f>
        <v>KEHLI</v>
      </c>
      <c r="AF59" s="2">
        <v>0.58333333333333337</v>
      </c>
      <c r="AG59" t="s">
        <v>745</v>
      </c>
      <c r="AH59" s="17">
        <v>250</v>
      </c>
      <c r="AI59" s="17" cm="1">
        <f t="array" ref="AI59">SUMPRODUCT(--(IFERROR(HOUR(Flights_2026_09_30333435363734567[entry_hour]),-1)=HOUR(AF59)),--(IFERROR(Flights_2026_09_30333435363734567[entry_sector],"")=AG59),--(IFERROR(Flights_2026_09_30333435363734567[nfl],-1)&gt;=AH59),--(IFERROR(Flights_2026_09_30333435363734567[nfl],-1)&lt;=IF(AH59=450,450,AH59+9)))</f>
        <v>0</v>
      </c>
    </row>
    <row r="60" spans="1:35" x14ac:dyDescent="0.2">
      <c r="A60" t="s">
        <v>3144</v>
      </c>
      <c r="B60" t="s">
        <v>208</v>
      </c>
      <c r="C60" t="s">
        <v>19</v>
      </c>
      <c r="D60" t="s">
        <v>76</v>
      </c>
      <c r="E60" t="s">
        <v>2639</v>
      </c>
      <c r="F60" s="35">
        <v>46304.628530092596</v>
      </c>
      <c r="G60" t="s">
        <v>21</v>
      </c>
      <c r="H60" t="s">
        <v>3488</v>
      </c>
      <c r="I60">
        <v>330</v>
      </c>
      <c r="J60" t="s">
        <v>22</v>
      </c>
      <c r="K60" t="s">
        <v>23</v>
      </c>
      <c r="L60">
        <v>613</v>
      </c>
      <c r="M60" t="s">
        <v>540</v>
      </c>
      <c r="N60" s="35">
        <v>46304.592442129629</v>
      </c>
      <c r="O60">
        <v>330</v>
      </c>
      <c r="P60" t="s">
        <v>26</v>
      </c>
      <c r="Q60">
        <v>330</v>
      </c>
      <c r="R60" t="str">
        <f>IF(B60="","",_xlfn.XLOOKUP(B60,DB!$A$2:$A$205,DB!$C$2:$C$205,"")&amp;"")</f>
        <v>Sector 3</v>
      </c>
      <c r="S60" t="str">
        <f>IF(B60="","",_xlfn.XLOOKUP(B60,DB!$A$2:$A$205,DB!$E$2:$E$205,""))</f>
        <v>Sector 3</v>
      </c>
      <c r="T60" t="str">
        <f>IF(B60="","",_xlfn.XLOOKUP(B60,DB!$A$2:$A$205,DB!$F$2:$F$205,""))</f>
        <v>NOSAT</v>
      </c>
      <c r="U60" t="str">
        <f>IF(B60="","",_xlfn.XLOOKUP(B60,DB!$A$2:$A$205,DB!$D$2:$D$205,""))</f>
        <v>KZHU</v>
      </c>
      <c r="V60" t="str">
        <f>IF(B60="","",IF(OR(COUNTIF(M60,"????N?????W")&gt;0,COUNTIF(M60,"????N?????E")&gt;0,COUNTIF(M60,"????S?????W")&gt;0,COUNTIF(M60,"????S?????E")&gt;0),_xlfn.XLOOKUP(B60,DB!$A$2:$A$205,DB!$B$2:$B$205,""),M60))</f>
        <v>DUTNA</v>
      </c>
      <c r="AF60" s="2">
        <v>0.58333333333333337</v>
      </c>
      <c r="AG60" t="s">
        <v>745</v>
      </c>
      <c r="AH60" s="17">
        <v>260</v>
      </c>
      <c r="AI60" s="17" cm="1">
        <f t="array" ref="AI60">SUMPRODUCT(--(IFERROR(HOUR(Flights_2026_09_30333435363734567[entry_hour]),-1)=HOUR(AF60)),--(IFERROR(Flights_2026_09_30333435363734567[entry_sector],"")=AG60),--(IFERROR(Flights_2026_09_30333435363734567[nfl],-1)&gt;=AH60),--(IFERROR(Flights_2026_09_30333435363734567[nfl],-1)&lt;=IF(AH60=450,450,AH60+9)))</f>
        <v>0</v>
      </c>
    </row>
    <row r="61" spans="1:35" x14ac:dyDescent="0.2">
      <c r="A61" t="s">
        <v>448</v>
      </c>
      <c r="B61" t="s">
        <v>272</v>
      </c>
      <c r="C61" t="s">
        <v>19</v>
      </c>
      <c r="D61" t="s">
        <v>53</v>
      </c>
      <c r="E61" t="s">
        <v>109</v>
      </c>
      <c r="F61" s="35">
        <v>46304.629965277782</v>
      </c>
      <c r="G61" t="s">
        <v>21</v>
      </c>
      <c r="H61" t="s">
        <v>3489</v>
      </c>
      <c r="I61">
        <v>390</v>
      </c>
      <c r="J61" t="s">
        <v>22</v>
      </c>
      <c r="K61" t="s">
        <v>23</v>
      </c>
      <c r="L61">
        <v>850</v>
      </c>
      <c r="M61" t="s">
        <v>136</v>
      </c>
      <c r="N61" s="35">
        <v>46304.583449074074</v>
      </c>
      <c r="O61">
        <v>390</v>
      </c>
      <c r="P61" t="s">
        <v>26</v>
      </c>
      <c r="Q61">
        <v>390</v>
      </c>
      <c r="R61" t="str">
        <f>IF(B61="","",_xlfn.XLOOKUP(B61,DB!$A$2:$A$205,DB!$C$2:$C$205,"")&amp;"")</f>
        <v>Sector 5</v>
      </c>
      <c r="S61" t="str">
        <f>IF(B61="","",_xlfn.XLOOKUP(B61,DB!$A$2:$A$205,DB!$E$2:$E$205,""))</f>
        <v>Sector 4</v>
      </c>
      <c r="T61" t="str">
        <f>IF(B61="","",_xlfn.XLOOKUP(B61,DB!$A$2:$A$205,DB!$F$2:$F$205,""))</f>
        <v>VOMAR/XUDUN</v>
      </c>
      <c r="U61" t="str">
        <f>IF(B61="","",_xlfn.XLOOKUP(B61,DB!$A$2:$A$205,DB!$D$2:$D$205,""))</f>
        <v>MMEX</v>
      </c>
      <c r="V61" t="str">
        <f>IF(B61="","",IF(OR(COUNTIF(M61,"????N?????W")&gt;0,COUNTIF(M61,"????N?????E")&gt;0,COUNTIF(M61,"????S?????W")&gt;0,COUNTIF(M61,"????S?????E")&gt;0),_xlfn.XLOOKUP(B61,DB!$A$2:$A$205,DB!$B$2:$B$205,""),M61))</f>
        <v>LIDAM</v>
      </c>
      <c r="AF61" s="2">
        <v>0.58333333333333337</v>
      </c>
      <c r="AG61" t="s">
        <v>745</v>
      </c>
      <c r="AH61" s="17">
        <v>270</v>
      </c>
      <c r="AI61" s="17" cm="1">
        <f t="array" ref="AI61">SUMPRODUCT(--(IFERROR(HOUR(Flights_2026_09_30333435363734567[entry_hour]),-1)=HOUR(AF61)),--(IFERROR(Flights_2026_09_30333435363734567[entry_sector],"")=AG61),--(IFERROR(Flights_2026_09_30333435363734567[nfl],-1)&gt;=AH61),--(IFERROR(Flights_2026_09_30333435363734567[nfl],-1)&lt;=IF(AH61=450,450,AH61+9)))</f>
        <v>0</v>
      </c>
    </row>
    <row r="62" spans="1:35" x14ac:dyDescent="0.2">
      <c r="A62" t="s">
        <v>153</v>
      </c>
      <c r="B62" t="s">
        <v>154</v>
      </c>
      <c r="C62" t="s">
        <v>19</v>
      </c>
      <c r="D62" t="s">
        <v>53</v>
      </c>
      <c r="E62" t="s">
        <v>138</v>
      </c>
      <c r="F62" s="35">
        <v>46304.631539351853</v>
      </c>
      <c r="G62" t="s">
        <v>21</v>
      </c>
      <c r="H62" t="s">
        <v>3490</v>
      </c>
      <c r="I62">
        <v>370</v>
      </c>
      <c r="J62" t="s">
        <v>22</v>
      </c>
      <c r="K62" t="s">
        <v>23</v>
      </c>
      <c r="L62">
        <v>788</v>
      </c>
      <c r="M62" t="s">
        <v>84</v>
      </c>
      <c r="N62" s="35">
        <v>46304.587071759262</v>
      </c>
      <c r="O62">
        <v>370</v>
      </c>
      <c r="P62" t="s">
        <v>26</v>
      </c>
      <c r="Q62">
        <v>370</v>
      </c>
      <c r="R62" t="str">
        <f>IF(B62="","",_xlfn.XLOOKUP(B62,DB!$A$2:$A$205,DB!$C$2:$C$205,"")&amp;"")</f>
        <v>Sector 5</v>
      </c>
      <c r="S62" t="str">
        <f>IF(B62="","",_xlfn.XLOOKUP(B62,DB!$A$2:$A$205,DB!$E$2:$E$205,""))</f>
        <v>Sector 4</v>
      </c>
      <c r="T62" t="str">
        <f>IF(B62="","",_xlfn.XLOOKUP(B62,DB!$A$2:$A$205,DB!$F$2:$F$205,""))</f>
        <v>VOMAR/XUDUN</v>
      </c>
      <c r="U62" t="str">
        <f>IF(B62="","",_xlfn.XLOOKUP(B62,DB!$A$2:$A$205,DB!$D$2:$D$205,""))</f>
        <v>MMTY</v>
      </c>
      <c r="V62" t="str">
        <f>IF(B62="","",IF(OR(COUNTIF(M62,"????N?????W")&gt;0,COUNTIF(M62,"????N?????E")&gt;0,COUNTIF(M62,"????S?????W")&gt;0,COUNTIF(M62,"????S?????E")&gt;0),_xlfn.XLOOKUP(B62,DB!$A$2:$A$205,DB!$B$2:$B$205,""),M62))</f>
        <v>MATOL</v>
      </c>
      <c r="AF62" s="2">
        <v>0.58333333333333337</v>
      </c>
      <c r="AG62" t="s">
        <v>745</v>
      </c>
      <c r="AH62" s="17">
        <v>280</v>
      </c>
      <c r="AI62" s="17" cm="1">
        <f t="array" ref="AI62">SUMPRODUCT(--(IFERROR(HOUR(Flights_2026_09_30333435363734567[entry_hour]),-1)=HOUR(AF62)),--(IFERROR(Flights_2026_09_30333435363734567[entry_sector],"")=AG62),--(IFERROR(Flights_2026_09_30333435363734567[nfl],-1)&gt;=AH62),--(IFERROR(Flights_2026_09_30333435363734567[nfl],-1)&lt;=IF(AH62=450,450,AH62+9)))</f>
        <v>0</v>
      </c>
    </row>
    <row r="63" spans="1:35" x14ac:dyDescent="0.2">
      <c r="A63" t="s">
        <v>156</v>
      </c>
      <c r="B63" t="s">
        <v>75</v>
      </c>
      <c r="C63" t="s">
        <v>19</v>
      </c>
      <c r="D63" t="s">
        <v>76</v>
      </c>
      <c r="E63" t="s">
        <v>519</v>
      </c>
      <c r="F63" s="35">
        <v>46304.633090277777</v>
      </c>
      <c r="G63" t="s">
        <v>21</v>
      </c>
      <c r="H63" t="s">
        <v>3491</v>
      </c>
      <c r="I63">
        <v>330</v>
      </c>
      <c r="J63" t="s">
        <v>22</v>
      </c>
      <c r="K63" t="s">
        <v>23</v>
      </c>
      <c r="L63">
        <v>852</v>
      </c>
      <c r="M63" t="s">
        <v>136</v>
      </c>
      <c r="N63" s="35">
        <v>46304.585659722223</v>
      </c>
      <c r="O63">
        <v>330</v>
      </c>
      <c r="P63" t="s">
        <v>26</v>
      </c>
      <c r="Q63">
        <v>330</v>
      </c>
      <c r="R63" t="str">
        <f>IF(B63="","",_xlfn.XLOOKUP(B63,DB!$A$2:$A$205,DB!$C$2:$C$205,"")&amp;"")</f>
        <v>Sector 5</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LIDAM</v>
      </c>
      <c r="AF63" s="2">
        <v>0.58333333333333337</v>
      </c>
      <c r="AG63" t="s">
        <v>745</v>
      </c>
      <c r="AH63" s="17">
        <v>290</v>
      </c>
      <c r="AI63" s="17" cm="1">
        <f t="array" ref="AI63">SUMPRODUCT(--(IFERROR(HOUR(Flights_2026_09_30333435363734567[entry_hour]),-1)=HOUR(AF63)),--(IFERROR(Flights_2026_09_30333435363734567[entry_sector],"")=AG63),--(IFERROR(Flights_2026_09_30333435363734567[nfl],-1)&gt;=AH63),--(IFERROR(Flights_2026_09_30333435363734567[nfl],-1)&lt;=IF(AH63=450,450,AH63+9)))</f>
        <v>1</v>
      </c>
    </row>
    <row r="64" spans="1:35" x14ac:dyDescent="0.2">
      <c r="A64" t="s">
        <v>165</v>
      </c>
      <c r="B64" t="s">
        <v>65</v>
      </c>
      <c r="C64" t="s">
        <v>19</v>
      </c>
      <c r="D64" t="s">
        <v>20</v>
      </c>
      <c r="E64" t="s">
        <v>485</v>
      </c>
      <c r="F64" s="35">
        <v>46304.634664351848</v>
      </c>
      <c r="G64" t="s">
        <v>21</v>
      </c>
      <c r="H64" t="s">
        <v>3492</v>
      </c>
      <c r="I64">
        <v>350</v>
      </c>
      <c r="J64" t="s">
        <v>22</v>
      </c>
      <c r="K64" t="s">
        <v>23</v>
      </c>
      <c r="L64">
        <v>859</v>
      </c>
      <c r="M64" t="s">
        <v>3493</v>
      </c>
      <c r="N64" s="35">
        <v>46304.587256944447</v>
      </c>
      <c r="O64">
        <v>350</v>
      </c>
      <c r="P64" t="s">
        <v>26</v>
      </c>
      <c r="Q64">
        <v>350</v>
      </c>
      <c r="R64" t="str">
        <f>IF(B64="","",_xlfn.XLOOKUP(B64,DB!$A$2:$A$205,DB!$C$2:$C$205,"")&amp;"")</f>
        <v>Sector 6</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GOTAS</v>
      </c>
      <c r="AF64" s="2">
        <v>0.58333333333333337</v>
      </c>
      <c r="AG64" t="s">
        <v>745</v>
      </c>
      <c r="AH64" s="17">
        <v>300</v>
      </c>
      <c r="AI64" s="17" cm="1">
        <f t="array" ref="AI64">SUMPRODUCT(--(IFERROR(HOUR(Flights_2026_09_30333435363734567[entry_hour]),-1)=HOUR(AF64)),--(IFERROR(Flights_2026_09_30333435363734567[entry_sector],"")=AG64),--(IFERROR(Flights_2026_09_30333435363734567[nfl],-1)&gt;=AH64),--(IFERROR(Flights_2026_09_30333435363734567[nfl],-1)&lt;=IF(AH64=450,450,AH64+9)))</f>
        <v>0</v>
      </c>
    </row>
    <row r="65" spans="1:35" x14ac:dyDescent="0.2">
      <c r="A65" t="s">
        <v>539</v>
      </c>
      <c r="B65" t="s">
        <v>179</v>
      </c>
      <c r="C65" t="s">
        <v>19</v>
      </c>
      <c r="D65" t="s">
        <v>76</v>
      </c>
      <c r="E65" t="s">
        <v>855</v>
      </c>
      <c r="F65" s="35">
        <v>46304.635925925926</v>
      </c>
      <c r="G65" t="s">
        <v>21</v>
      </c>
      <c r="H65" t="s">
        <v>3494</v>
      </c>
      <c r="I65">
        <v>370</v>
      </c>
      <c r="J65" t="s">
        <v>22</v>
      </c>
      <c r="K65" t="s">
        <v>23</v>
      </c>
      <c r="L65">
        <v>852</v>
      </c>
      <c r="M65" t="s">
        <v>136</v>
      </c>
      <c r="N65" s="35">
        <v>46304.590844907405</v>
      </c>
      <c r="O65">
        <v>370</v>
      </c>
      <c r="P65" t="s">
        <v>26</v>
      </c>
      <c r="Q65">
        <v>370</v>
      </c>
      <c r="R65" t="str">
        <f>IF(B65="","",_xlfn.XLOOKUP(B65,DB!$A$2:$A$205,DB!$C$2:$C$205,"")&amp;"")</f>
        <v>Sector 5</v>
      </c>
      <c r="S65" t="str">
        <f>IF(B65="","",_xlfn.XLOOKUP(B65,DB!$A$2:$A$205,DB!$E$2:$E$205,""))</f>
        <v>Sector 4</v>
      </c>
      <c r="T65" t="str">
        <f>IF(B65="","",_xlfn.XLOOKUP(B65,DB!$A$2:$A$205,DB!$F$2:$F$205,""))</f>
        <v>VOMAR/XUDUN</v>
      </c>
      <c r="U65" t="str">
        <f>IF(B65="","",_xlfn.XLOOKUP(B65,DB!$A$2:$A$205,DB!$D$2:$D$205,""))</f>
        <v>MMEX</v>
      </c>
      <c r="V65" t="str">
        <f>IF(B65="","",IF(OR(COUNTIF(M65,"????N?????W")&gt;0,COUNTIF(M65,"????N?????E")&gt;0,COUNTIF(M65,"????S?????W")&gt;0,COUNTIF(M65,"????S?????E")&gt;0),_xlfn.XLOOKUP(B65,DB!$A$2:$A$205,DB!$B$2:$B$205,""),M65))</f>
        <v>LIDAM</v>
      </c>
      <c r="AF65" s="2">
        <v>0.58333333333333337</v>
      </c>
      <c r="AG65" t="s">
        <v>745</v>
      </c>
      <c r="AH65" s="17">
        <v>310</v>
      </c>
      <c r="AI65" s="17" cm="1">
        <f t="array" ref="AI65">SUMPRODUCT(--(IFERROR(HOUR(Flights_2026_09_30333435363734567[entry_hour]),-1)=HOUR(AF65)),--(IFERROR(Flights_2026_09_30333435363734567[entry_sector],"")=AG65),--(IFERROR(Flights_2026_09_30333435363734567[nfl],-1)&gt;=AH65),--(IFERROR(Flights_2026_09_30333435363734567[nfl],-1)&lt;=IF(AH65=450,450,AH65+9)))</f>
        <v>0</v>
      </c>
    </row>
    <row r="66" spans="1:35" x14ac:dyDescent="0.2">
      <c r="A66" t="s">
        <v>538</v>
      </c>
      <c r="B66" t="s">
        <v>89</v>
      </c>
      <c r="C66" t="s">
        <v>19</v>
      </c>
      <c r="D66" t="s">
        <v>107</v>
      </c>
      <c r="E66" t="s">
        <v>1098</v>
      </c>
      <c r="F66" s="35">
        <v>46304.637557870374</v>
      </c>
      <c r="G66" t="s">
        <v>21</v>
      </c>
      <c r="H66" t="s">
        <v>3495</v>
      </c>
      <c r="I66">
        <v>360</v>
      </c>
      <c r="J66" t="s">
        <v>22</v>
      </c>
      <c r="K66" t="s">
        <v>23</v>
      </c>
      <c r="L66">
        <v>240</v>
      </c>
      <c r="M66" t="s">
        <v>44</v>
      </c>
      <c r="N66" s="35">
        <v>46304.620381944449</v>
      </c>
      <c r="O66">
        <v>186</v>
      </c>
      <c r="P66" t="s">
        <v>26</v>
      </c>
      <c r="Q66">
        <v>340</v>
      </c>
      <c r="R66" t="str">
        <f>IF(B66="","",_xlfn.XLOOKUP(B66,DB!$A$2:$A$205,DB!$C$2:$C$205,"")&amp;"")</f>
        <v>Sector 7</v>
      </c>
      <c r="S66" t="str">
        <f>IF(B66="","",_xlfn.XLOOKUP(B66,DB!$A$2:$A$205,DB!$E$2:$E$205,""))</f>
        <v>Sector 7</v>
      </c>
      <c r="T66" t="str">
        <f>IF(B66="","",_xlfn.XLOOKUP(B66,DB!$A$2:$A$205,DB!$F$2:$F$205,""))</f>
        <v>PAULE/SIGMA</v>
      </c>
      <c r="U66" t="str">
        <f>IF(B66="","",_xlfn.XLOOKUP(B66,DB!$A$2:$A$205,DB!$D$2:$D$205,""))</f>
        <v>MHCC</v>
      </c>
      <c r="V66" t="str">
        <f>IF(B66="","",IF(OR(COUNTIF(M66,"????N?????W")&gt;0,COUNTIF(M66,"????N?????E")&gt;0,COUNTIF(M66,"????S?????W")&gt;0,COUNTIF(M66,"????S?????E")&gt;0),_xlfn.XLOOKUP(B66,DB!$A$2:$A$205,DB!$B$2:$B$205,""),M66))</f>
        <v>SIGMA</v>
      </c>
      <c r="AF66" s="2">
        <v>0.58333333333333337</v>
      </c>
      <c r="AG66" t="s">
        <v>745</v>
      </c>
      <c r="AH66" s="17">
        <v>320</v>
      </c>
      <c r="AI66" s="17" cm="1">
        <f t="array" ref="AI66">SUMPRODUCT(--(IFERROR(HOUR(Flights_2026_09_30333435363734567[entry_hour]),-1)=HOUR(AF66)),--(IFERROR(Flights_2026_09_30333435363734567[entry_sector],"")=AG66),--(IFERROR(Flights_2026_09_30333435363734567[nfl],-1)&gt;=AH66),--(IFERROR(Flights_2026_09_30333435363734567[nfl],-1)&lt;=IF(AH66=450,450,AH66+9)))</f>
        <v>0</v>
      </c>
    </row>
    <row r="67" spans="1:35" x14ac:dyDescent="0.2">
      <c r="A67" t="s">
        <v>162</v>
      </c>
      <c r="B67" t="s">
        <v>163</v>
      </c>
      <c r="C67" t="s">
        <v>19</v>
      </c>
      <c r="D67" t="s">
        <v>53</v>
      </c>
      <c r="E67" t="s">
        <v>381</v>
      </c>
      <c r="F67" s="35">
        <v>46304.6402662037</v>
      </c>
      <c r="G67" t="s">
        <v>21</v>
      </c>
      <c r="H67" t="s">
        <v>3496</v>
      </c>
      <c r="I67">
        <v>380</v>
      </c>
      <c r="J67" t="s">
        <v>22</v>
      </c>
      <c r="K67" t="s">
        <v>23</v>
      </c>
      <c r="L67">
        <v>181</v>
      </c>
      <c r="M67" t="s">
        <v>3470</v>
      </c>
      <c r="N67" s="35">
        <v>46304.624652777777</v>
      </c>
      <c r="O67">
        <v>284</v>
      </c>
      <c r="P67" t="s">
        <v>26</v>
      </c>
      <c r="Q67">
        <v>220</v>
      </c>
      <c r="R67" t="str">
        <f>IF(B67="","",_xlfn.XLOOKUP(B67,DB!$A$2:$A$205,DB!$C$2:$C$205,"")&amp;"")</f>
        <v>Sector 3</v>
      </c>
      <c r="S67" t="str">
        <f>IF(B67="","",_xlfn.XLOOKUP(B67,DB!$A$2:$A$205,DB!$E$2:$E$205,""))</f>
        <v>Sector 3</v>
      </c>
      <c r="T67" t="str">
        <f>IF(B67="","",_xlfn.XLOOKUP(B67,DB!$A$2:$A$205,DB!$F$2:$F$205,""))</f>
        <v>NOSAT</v>
      </c>
      <c r="U67" t="str">
        <f>IF(B67="","",_xlfn.XLOOKUP(B67,DB!$A$2:$A$205,DB!$D$2:$D$205,""))</f>
        <v>MUFH</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30333435363734567[entry_hour]),-1)=HOUR(AF67)),--(IFERROR(Flights_2026_09_30333435363734567[entry_sector],"")=AG67),--(IFERROR(Flights_2026_09_30333435363734567[nfl],-1)&gt;=AH67),--(IFERROR(Flights_2026_09_30333435363734567[nfl],-1)&lt;=IF(AH67=450,450,AH67+9)))</f>
        <v>1</v>
      </c>
    </row>
    <row r="68" spans="1:35" x14ac:dyDescent="0.2">
      <c r="A68" t="s">
        <v>159</v>
      </c>
      <c r="B68" t="s">
        <v>62</v>
      </c>
      <c r="C68" t="s">
        <v>19</v>
      </c>
      <c r="D68" t="s">
        <v>50</v>
      </c>
      <c r="E68" t="s">
        <v>143</v>
      </c>
      <c r="F68" s="35">
        <v>46304.651249999995</v>
      </c>
      <c r="G68" t="s">
        <v>21</v>
      </c>
      <c r="H68" t="s">
        <v>3497</v>
      </c>
      <c r="I68">
        <v>340</v>
      </c>
      <c r="J68" t="s">
        <v>22</v>
      </c>
      <c r="K68" t="s">
        <v>23</v>
      </c>
      <c r="L68">
        <v>166</v>
      </c>
      <c r="M68" t="s">
        <v>3498</v>
      </c>
      <c r="N68" s="35">
        <v>46304.637499999997</v>
      </c>
      <c r="O68">
        <v>284</v>
      </c>
      <c r="P68" t="s">
        <v>26</v>
      </c>
      <c r="Q68">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PISAD</v>
      </c>
      <c r="AF68" s="2">
        <v>0.58333333333333337</v>
      </c>
      <c r="AG68" t="s">
        <v>745</v>
      </c>
      <c r="AH68" s="17">
        <v>340</v>
      </c>
      <c r="AI68" s="17" cm="1">
        <f t="array" ref="AI68">SUMPRODUCT(--(IFERROR(HOUR(Flights_2026_09_30333435363734567[entry_hour]),-1)=HOUR(AF68)),--(IFERROR(Flights_2026_09_30333435363734567[entry_sector],"")=AG68),--(IFERROR(Flights_2026_09_30333435363734567[nfl],-1)&gt;=AH68),--(IFERROR(Flights_2026_09_30333435363734567[nfl],-1)&lt;=IF(AH68=450,450,AH68+9)))</f>
        <v>0</v>
      </c>
    </row>
    <row r="69" spans="1:35" x14ac:dyDescent="0.2">
      <c r="A69" t="s">
        <v>164</v>
      </c>
      <c r="B69" t="s">
        <v>89</v>
      </c>
      <c r="C69" t="s">
        <v>19</v>
      </c>
      <c r="D69" t="s">
        <v>47</v>
      </c>
      <c r="E69" t="s">
        <v>2261</v>
      </c>
      <c r="F69" s="35">
        <v>46304.655752314815</v>
      </c>
      <c r="G69" t="s">
        <v>21</v>
      </c>
      <c r="H69" t="s">
        <v>3499</v>
      </c>
      <c r="I69">
        <v>360</v>
      </c>
      <c r="J69" t="s">
        <v>22</v>
      </c>
      <c r="K69" t="s">
        <v>23</v>
      </c>
      <c r="L69">
        <v>214</v>
      </c>
      <c r="M69" t="s">
        <v>44</v>
      </c>
      <c r="N69" s="35">
        <v>46304.638379629629</v>
      </c>
      <c r="O69">
        <v>123</v>
      </c>
      <c r="P69" t="s">
        <v>26</v>
      </c>
      <c r="Q69">
        <v>360</v>
      </c>
      <c r="R69" t="str">
        <f>IF(B69="","",_xlfn.XLOOKUP(B69,DB!$A$2:$A$205,DB!$C$2:$C$205,"")&amp;"")</f>
        <v>Sector 7</v>
      </c>
      <c r="S69" t="str">
        <f>IF(B69="","",_xlfn.XLOOKUP(B69,DB!$A$2:$A$205,DB!$E$2:$E$205,""))</f>
        <v>Sector 7</v>
      </c>
      <c r="T69" t="str">
        <f>IF(B69="","",_xlfn.XLOOKUP(B69,DB!$A$2:$A$205,DB!$F$2:$F$205,""))</f>
        <v>PAULE/SIGMA</v>
      </c>
      <c r="U69" t="str">
        <f>IF(B69="","",_xlfn.XLOOKUP(B69,DB!$A$2:$A$205,DB!$D$2:$D$205,""))</f>
        <v>MHCC</v>
      </c>
      <c r="V69" t="str">
        <f>IF(B69="","",IF(OR(COUNTIF(M69,"????N?????W")&gt;0,COUNTIF(M69,"????N?????E")&gt;0,COUNTIF(M69,"????S?????W")&gt;0,COUNTIF(M69,"????S?????E")&gt;0),_xlfn.XLOOKUP(B69,DB!$A$2:$A$205,DB!$B$2:$B$205,""),M69))</f>
        <v>SIGMA</v>
      </c>
      <c r="AF69" s="2">
        <v>0.58333333333333337</v>
      </c>
      <c r="AG69" t="s">
        <v>745</v>
      </c>
      <c r="AH69" s="17">
        <v>350</v>
      </c>
      <c r="AI69" s="17" cm="1">
        <f t="array" ref="AI69">SUMPRODUCT(--(IFERROR(HOUR(Flights_2026_09_30333435363734567[entry_hour]),-1)=HOUR(AF69)),--(IFERROR(Flights_2026_09_30333435363734567[entry_sector],"")=AG69),--(IFERROR(Flights_2026_09_30333435363734567[nfl],-1)&gt;=AH69),--(IFERROR(Flights_2026_09_30333435363734567[nfl],-1)&lt;=IF(AH69=450,450,AH69+9)))</f>
        <v>0</v>
      </c>
    </row>
    <row r="70" spans="1:35" x14ac:dyDescent="0.2">
      <c r="A70" t="s">
        <v>180</v>
      </c>
      <c r="B70" t="s">
        <v>57</v>
      </c>
      <c r="C70" t="s">
        <v>19</v>
      </c>
      <c r="D70" t="s">
        <v>50</v>
      </c>
      <c r="E70" t="s">
        <v>3500</v>
      </c>
      <c r="F70" s="35">
        <v>46304.65896990741</v>
      </c>
      <c r="G70" t="s">
        <v>21</v>
      </c>
      <c r="H70" t="s">
        <v>3501</v>
      </c>
      <c r="I70">
        <v>290</v>
      </c>
      <c r="J70" t="s">
        <v>22</v>
      </c>
      <c r="K70" t="s">
        <v>23</v>
      </c>
      <c r="L70">
        <v>599</v>
      </c>
      <c r="M70" t="s">
        <v>540</v>
      </c>
      <c r="N70" s="35">
        <v>46304.62363425926</v>
      </c>
      <c r="O70">
        <v>290</v>
      </c>
      <c r="P70" t="s">
        <v>26</v>
      </c>
      <c r="Q70">
        <v>290</v>
      </c>
      <c r="R70" t="str">
        <f>IF(B70="","",_xlfn.XLOOKUP(B70,DB!$A$2:$A$205,DB!$C$2:$C$205,"")&amp;"")</f>
        <v>Sector 5</v>
      </c>
      <c r="S70" t="str">
        <f>IF(B70="","",_xlfn.XLOOKUP(B70,DB!$A$2:$A$205,DB!$E$2:$E$205,""))</f>
        <v>Sector 4</v>
      </c>
      <c r="T70" t="str">
        <f>IF(B70="","",_xlfn.XLOOKUP(B70,DB!$A$2:$A$205,DB!$F$2:$F$205,""))</f>
        <v>VOMAR/XUDUN</v>
      </c>
      <c r="U70" t="str">
        <f>IF(B70="","",_xlfn.XLOOKUP(B70,DB!$A$2:$A$205,DB!$D$2:$D$205,""))</f>
        <v>KZHU</v>
      </c>
      <c r="V70" t="str">
        <f>IF(B70="","",IF(OR(COUNTIF(M70,"????N?????W")&gt;0,COUNTIF(M70,"????N?????E")&gt;0,COUNTIF(M70,"????S?????W")&gt;0,COUNTIF(M70,"????S?????E")&gt;0),_xlfn.XLOOKUP(B70,DB!$A$2:$A$205,DB!$B$2:$B$205,""),M70))</f>
        <v>DUTNA</v>
      </c>
      <c r="AF70" s="2">
        <v>0.58333333333333337</v>
      </c>
      <c r="AG70" t="s">
        <v>745</v>
      </c>
      <c r="AH70" s="17">
        <v>360</v>
      </c>
      <c r="AI70" s="17" cm="1">
        <f t="array" ref="AI70">SUMPRODUCT(--(IFERROR(HOUR(Flights_2026_09_30333435363734567[entry_hour]),-1)=HOUR(AF70)),--(IFERROR(Flights_2026_09_30333435363734567[entry_sector],"")=AG70),--(IFERROR(Flights_2026_09_30333435363734567[nfl],-1)&gt;=AH70),--(IFERROR(Flights_2026_09_30333435363734567[nfl],-1)&lt;=IF(AH70=450,450,AH70+9)))</f>
        <v>0</v>
      </c>
    </row>
    <row r="71" spans="1:35" x14ac:dyDescent="0.2">
      <c r="A71" t="s">
        <v>589</v>
      </c>
      <c r="B71" t="s">
        <v>534</v>
      </c>
      <c r="C71" t="s">
        <v>19</v>
      </c>
      <c r="D71" t="s">
        <v>514</v>
      </c>
      <c r="F71" s="35">
        <v>46304.659629629634</v>
      </c>
      <c r="G71" t="s">
        <v>28</v>
      </c>
      <c r="H71" t="s">
        <v>29</v>
      </c>
      <c r="I71">
        <v>55</v>
      </c>
      <c r="J71" t="s">
        <v>30</v>
      </c>
      <c r="K71" t="s">
        <v>31</v>
      </c>
      <c r="L71">
        <v>227</v>
      </c>
      <c r="M71" t="s">
        <v>534</v>
      </c>
      <c r="N71" s="35">
        <v>46304.625856481478</v>
      </c>
      <c r="O71">
        <v>0</v>
      </c>
      <c r="P71" t="s">
        <v>32</v>
      </c>
      <c r="Q71">
        <v>55</v>
      </c>
      <c r="R71" t="str">
        <f>IF(B71="","",_xlfn.XLOOKUP(B71,DB!$A$2:$A$205,DB!$C$2:$C$205,"")&amp;"")</f>
        <v/>
      </c>
      <c r="S71" t="str">
        <f>IF(B71="","",_xlfn.XLOOKUP(B71,DB!$A$2:$A$205,DB!$E$2:$E$205,""))</f>
        <v/>
      </c>
      <c r="T71" t="str">
        <f>IF(B71="","",_xlfn.XLOOKUP(B71,DB!$A$2:$A$205,DB!$F$2:$F$205,""))</f>
        <v/>
      </c>
      <c r="U71" t="str">
        <f>IF(B71="","",_xlfn.XLOOKUP(B71,DB!$A$2:$A$205,DB!$D$2:$D$205,""))</f>
        <v/>
      </c>
      <c r="V71" t="str">
        <f>IF(B71="","",IF(OR(COUNTIF(M71,"????N?????W")&gt;0,COUNTIF(M71,"????N?????E")&gt;0,COUNTIF(M71,"????S?????W")&gt;0,COUNTIF(M71,"????S?????E")&gt;0),_xlfn.XLOOKUP(B71,DB!$A$2:$A$205,DB!$B$2:$B$205,""),M71))</f>
        <v>XPTU</v>
      </c>
      <c r="AF71" s="2">
        <v>0.58333333333333337</v>
      </c>
      <c r="AG71" t="s">
        <v>745</v>
      </c>
      <c r="AH71" s="17">
        <v>370</v>
      </c>
      <c r="AI71" s="17" cm="1">
        <f t="array" ref="AI71">SUMPRODUCT(--(IFERROR(HOUR(Flights_2026_09_30333435363734567[entry_hour]),-1)=HOUR(AF71)),--(IFERROR(Flights_2026_09_30333435363734567[entry_sector],"")=AG71),--(IFERROR(Flights_2026_09_30333435363734567[nfl],-1)&gt;=AH71),--(IFERROR(Flights_2026_09_30333435363734567[nfl],-1)&lt;=IF(AH71=450,450,AH71+9)))</f>
        <v>4</v>
      </c>
    </row>
    <row r="72" spans="1:35" x14ac:dyDescent="0.2">
      <c r="A72" t="s">
        <v>513</v>
      </c>
      <c r="B72" t="s">
        <v>534</v>
      </c>
      <c r="C72" t="s">
        <v>19</v>
      </c>
      <c r="D72" t="s">
        <v>514</v>
      </c>
      <c r="F72" s="35">
        <v>46304.660856481481</v>
      </c>
      <c r="G72" t="s">
        <v>28</v>
      </c>
      <c r="H72" t="s">
        <v>29</v>
      </c>
      <c r="I72">
        <v>55</v>
      </c>
      <c r="J72" t="s">
        <v>30</v>
      </c>
      <c r="K72" t="s">
        <v>31</v>
      </c>
      <c r="L72">
        <v>227</v>
      </c>
      <c r="M72" t="s">
        <v>534</v>
      </c>
      <c r="N72" s="35">
        <v>46304.629421296297</v>
      </c>
      <c r="O72">
        <v>0</v>
      </c>
      <c r="P72" t="s">
        <v>32</v>
      </c>
      <c r="Q72">
        <v>55</v>
      </c>
      <c r="R72" t="str">
        <f>IF(B72="","",_xlfn.XLOOKUP(B72,DB!$A$2:$A$205,DB!$C$2:$C$205,"")&amp;"")</f>
        <v/>
      </c>
      <c r="S72" t="str">
        <f>IF(B72="","",_xlfn.XLOOKUP(B72,DB!$A$2:$A$205,DB!$E$2:$E$205,""))</f>
        <v/>
      </c>
      <c r="T72" t="str">
        <f>IF(B72="","",_xlfn.XLOOKUP(B72,DB!$A$2:$A$205,DB!$F$2:$F$205,""))</f>
        <v/>
      </c>
      <c r="U72" t="str">
        <f>IF(B72="","",_xlfn.XLOOKUP(B72,DB!$A$2:$A$205,DB!$D$2:$D$205,""))</f>
        <v/>
      </c>
      <c r="V72" t="str">
        <f>IF(B72="","",IF(OR(COUNTIF(M72,"????N?????W")&gt;0,COUNTIF(M72,"????N?????E")&gt;0,COUNTIF(M72,"????S?????W")&gt;0,COUNTIF(M72,"????S?????E")&gt;0),_xlfn.XLOOKUP(B72,DB!$A$2:$A$205,DB!$B$2:$B$205,""),M72))</f>
        <v>XPTU</v>
      </c>
      <c r="AF72" s="2">
        <v>0.58333333333333337</v>
      </c>
      <c r="AG72" t="s">
        <v>745</v>
      </c>
      <c r="AH72" s="17">
        <v>380</v>
      </c>
      <c r="AI72" s="17" cm="1">
        <f t="array" ref="AI72">SUMPRODUCT(--(IFERROR(HOUR(Flights_2026_09_30333435363734567[entry_hour]),-1)=HOUR(AF72)),--(IFERROR(Flights_2026_09_30333435363734567[entry_sector],"")=AG72),--(IFERROR(Flights_2026_09_30333435363734567[nfl],-1)&gt;=AH72),--(IFERROR(Flights_2026_09_30333435363734567[nfl],-1)&lt;=IF(AH72=450,450,AH72+9)))</f>
        <v>0</v>
      </c>
    </row>
    <row r="73" spans="1:35" x14ac:dyDescent="0.2">
      <c r="A73" t="s">
        <v>174</v>
      </c>
      <c r="B73" t="s">
        <v>175</v>
      </c>
      <c r="C73" t="s">
        <v>19</v>
      </c>
      <c r="D73" t="s">
        <v>50</v>
      </c>
      <c r="E73" t="s">
        <v>3502</v>
      </c>
      <c r="F73" s="35">
        <v>46304.662569444445</v>
      </c>
      <c r="G73" t="s">
        <v>21</v>
      </c>
      <c r="H73" t="s">
        <v>3503</v>
      </c>
      <c r="I73">
        <v>340</v>
      </c>
      <c r="J73" t="s">
        <v>22</v>
      </c>
      <c r="K73" t="s">
        <v>23</v>
      </c>
      <c r="L73">
        <v>175</v>
      </c>
      <c r="M73" t="s">
        <v>3504</v>
      </c>
      <c r="N73" s="35">
        <v>46304.64780092593</v>
      </c>
      <c r="O73">
        <v>231</v>
      </c>
      <c r="P73" t="s">
        <v>26</v>
      </c>
      <c r="Q73">
        <v>220</v>
      </c>
      <c r="R73" t="str">
        <f>IF(B73="","",_xlfn.XLOOKUP(B73,DB!$A$2:$A$205,DB!$C$2:$C$205,"")&amp;"")</f>
        <v>Sector 3</v>
      </c>
      <c r="S73" t="str">
        <f>IF(B73="","",_xlfn.XLOOKUP(B73,DB!$A$2:$A$205,DB!$E$2:$E$205,""))</f>
        <v>Sector 3</v>
      </c>
      <c r="T73" t="str">
        <f>IF(B73="","",_xlfn.XLOOKUP(B73,DB!$A$2:$A$205,DB!$F$2:$F$205,""))</f>
        <v>NOSAT</v>
      </c>
      <c r="U73" t="str">
        <f>IF(B73="","",_xlfn.XLOOKUP(B73,DB!$A$2:$A$205,DB!$D$2:$D$205,""))</f>
        <v>KZHU</v>
      </c>
      <c r="V73" t="str">
        <f>IF(B73="","",IF(OR(COUNTIF(M73,"????N?????W")&gt;0,COUNTIF(M73,"????N?????E")&gt;0,COUNTIF(M73,"????S?????W")&gt;0,COUNTIF(M73,"????S?????E")&gt;0),_xlfn.XLOOKUP(B73,DB!$A$2:$A$205,DB!$B$2:$B$205,""),M73))</f>
        <v>NUDAL</v>
      </c>
      <c r="AF73" s="2">
        <v>0.58333333333333337</v>
      </c>
      <c r="AG73" t="s">
        <v>745</v>
      </c>
      <c r="AH73" s="17">
        <v>390</v>
      </c>
      <c r="AI73" s="17" cm="1">
        <f t="array" ref="AI73">SUMPRODUCT(--(IFERROR(HOUR(Flights_2026_09_30333435363734567[entry_hour]),-1)=HOUR(AF73)),--(IFERROR(Flights_2026_09_30333435363734567[entry_sector],"")=AG73),--(IFERROR(Flights_2026_09_30333435363734567[nfl],-1)&gt;=AH73),--(IFERROR(Flights_2026_09_30333435363734567[nfl],-1)&lt;=IF(AH73=450,450,AH73+9)))</f>
        <v>1</v>
      </c>
    </row>
    <row r="74" spans="1:35" x14ac:dyDescent="0.2">
      <c r="A74" t="s">
        <v>248</v>
      </c>
      <c r="B74" t="s">
        <v>534</v>
      </c>
      <c r="C74" t="s">
        <v>19</v>
      </c>
      <c r="D74" t="s">
        <v>249</v>
      </c>
      <c r="F74" s="35">
        <v>46304.662962962961</v>
      </c>
      <c r="G74" t="s">
        <v>21</v>
      </c>
      <c r="H74" t="s">
        <v>29</v>
      </c>
      <c r="I74">
        <v>45</v>
      </c>
      <c r="J74" t="s">
        <v>30</v>
      </c>
      <c r="K74" t="s">
        <v>31</v>
      </c>
      <c r="L74">
        <v>227</v>
      </c>
      <c r="M74" t="s">
        <v>534</v>
      </c>
      <c r="N74" s="35">
        <v>46304.624895833331</v>
      </c>
      <c r="O74">
        <v>0</v>
      </c>
      <c r="P74" t="s">
        <v>32</v>
      </c>
      <c r="Q74">
        <v>55</v>
      </c>
      <c r="R74" t="str">
        <f>IF(B74="","",_xlfn.XLOOKUP(B74,DB!$A$2:$A$205,DB!$C$2:$C$205,"")&amp;"")</f>
        <v/>
      </c>
      <c r="S74" t="str">
        <f>IF(B74="","",_xlfn.XLOOKUP(B74,DB!$A$2:$A$205,DB!$E$2:$E$205,""))</f>
        <v/>
      </c>
      <c r="T74" t="str">
        <f>IF(B74="","",_xlfn.XLOOKUP(B74,DB!$A$2:$A$205,DB!$F$2:$F$205,""))</f>
        <v/>
      </c>
      <c r="U74" t="str">
        <f>IF(B74="","",_xlfn.XLOOKUP(B74,DB!$A$2:$A$205,DB!$D$2:$D$205,""))</f>
        <v/>
      </c>
      <c r="V74" t="str">
        <f>IF(B74="","",IF(OR(COUNTIF(M74,"????N?????W")&gt;0,COUNTIF(M74,"????N?????E")&gt;0,COUNTIF(M74,"????S?????W")&gt;0,COUNTIF(M74,"????S?????E")&gt;0),_xlfn.XLOOKUP(B74,DB!$A$2:$A$205,DB!$B$2:$B$205,""),M74))</f>
        <v>XPTU</v>
      </c>
      <c r="AF74" s="2">
        <v>0.58333333333333337</v>
      </c>
      <c r="AG74" t="s">
        <v>745</v>
      </c>
      <c r="AH74" s="17">
        <v>400</v>
      </c>
      <c r="AI74" s="17" cm="1">
        <f t="array" ref="AI74">SUMPRODUCT(--(IFERROR(HOUR(Flights_2026_09_30333435363734567[entry_hour]),-1)=HOUR(AF74)),--(IFERROR(Flights_2026_09_30333435363734567[entry_sector],"")=AG74),--(IFERROR(Flights_2026_09_30333435363734567[nfl],-1)&gt;=AH74),--(IFERROR(Flights_2026_09_30333435363734567[nfl],-1)&lt;=IF(AH74=450,450,AH74+9)))</f>
        <v>0</v>
      </c>
    </row>
    <row r="75" spans="1:35" x14ac:dyDescent="0.2">
      <c r="A75" t="s">
        <v>212</v>
      </c>
      <c r="B75" t="s">
        <v>213</v>
      </c>
      <c r="C75" t="s">
        <v>19</v>
      </c>
      <c r="D75" t="s">
        <v>90</v>
      </c>
      <c r="E75" t="s">
        <v>886</v>
      </c>
      <c r="F75" s="35">
        <v>46304.667488425926</v>
      </c>
      <c r="G75" t="s">
        <v>21</v>
      </c>
      <c r="H75" t="s">
        <v>3505</v>
      </c>
      <c r="I75">
        <v>370</v>
      </c>
      <c r="J75" t="s">
        <v>22</v>
      </c>
      <c r="K75" t="s">
        <v>23</v>
      </c>
      <c r="L75">
        <v>704</v>
      </c>
      <c r="M75" t="s">
        <v>3506</v>
      </c>
      <c r="N75" s="35">
        <v>46304.629155092596</v>
      </c>
      <c r="O75">
        <v>370</v>
      </c>
      <c r="P75" t="s">
        <v>26</v>
      </c>
      <c r="Q75">
        <v>370</v>
      </c>
      <c r="R75" t="str">
        <f>IF(B75="","",_xlfn.XLOOKUP(B75,DB!$A$2:$A$205,DB!$C$2:$C$205,"")&amp;"")</f>
        <v>Sector 5</v>
      </c>
      <c r="S75" t="str">
        <f>IF(B75="","",_xlfn.XLOOKUP(B75,DB!$A$2:$A$205,DB!$E$2:$E$205,""))</f>
        <v>Sector 4</v>
      </c>
      <c r="T75" t="str">
        <f>IF(B75="","",_xlfn.XLOOKUP(B75,DB!$A$2:$A$205,DB!$F$2:$F$205,""))</f>
        <v>VOMAR/XUDUN</v>
      </c>
      <c r="U75" t="str">
        <f>IF(B75="","",_xlfn.XLOOKUP(B75,DB!$A$2:$A$205,DB!$D$2:$D$205,""))</f>
        <v>KZHU</v>
      </c>
      <c r="V75" t="str">
        <f>IF(B75="","",IF(OR(COUNTIF(M75,"????N?????W")&gt;0,COUNTIF(M75,"????N?????E")&gt;0,COUNTIF(M75,"????S?????W")&gt;0,COUNTIF(M75,"????S?????E")&gt;0),_xlfn.XLOOKUP(B75,DB!$A$2:$A$205,DB!$B$2:$B$205,""),M75))</f>
        <v>IPSEV</v>
      </c>
      <c r="AF75" s="2">
        <v>0.58333333333333337</v>
      </c>
      <c r="AG75" t="s">
        <v>745</v>
      </c>
      <c r="AH75" s="17">
        <v>410</v>
      </c>
      <c r="AI75" s="17" cm="1">
        <f t="array" ref="AI75">SUMPRODUCT(--(IFERROR(HOUR(Flights_2026_09_30333435363734567[entry_hour]),-1)=HOUR(AF75)),--(IFERROR(Flights_2026_09_30333435363734567[entry_sector],"")=AG75),--(IFERROR(Flights_2026_09_30333435363734567[nfl],-1)&gt;=AH75),--(IFERROR(Flights_2026_09_30333435363734567[nfl],-1)&lt;=IF(AH75=450,450,AH75+9)))</f>
        <v>0</v>
      </c>
    </row>
    <row r="76" spans="1:35" x14ac:dyDescent="0.2">
      <c r="A76" t="s">
        <v>3181</v>
      </c>
      <c r="B76" t="s">
        <v>182</v>
      </c>
      <c r="C76" t="s">
        <v>19</v>
      </c>
      <c r="D76" t="s">
        <v>53</v>
      </c>
      <c r="E76" t="s">
        <v>2605</v>
      </c>
      <c r="F76" s="35">
        <v>46304.668865740736</v>
      </c>
      <c r="G76" t="s">
        <v>21</v>
      </c>
      <c r="H76" t="s">
        <v>3507</v>
      </c>
      <c r="I76">
        <v>360</v>
      </c>
      <c r="J76" t="s">
        <v>22</v>
      </c>
      <c r="K76" t="s">
        <v>23</v>
      </c>
      <c r="L76">
        <v>218</v>
      </c>
      <c r="M76" t="s">
        <v>3508</v>
      </c>
      <c r="N76" s="35">
        <v>46304.650648148148</v>
      </c>
      <c r="O76">
        <v>305</v>
      </c>
      <c r="P76" t="s">
        <v>26</v>
      </c>
      <c r="Q76">
        <v>220</v>
      </c>
      <c r="R76" t="str">
        <f>IF(B76="","",_xlfn.XLOOKUP(B76,DB!$A$2:$A$205,DB!$C$2:$C$205,"")&amp;"")</f>
        <v>Sector 3</v>
      </c>
      <c r="S76" t="str">
        <f>IF(B76="","",_xlfn.XLOOKUP(B76,DB!$A$2:$A$205,DB!$E$2:$E$205,""))</f>
        <v>Sector 3</v>
      </c>
      <c r="T76" t="str">
        <f>IF(B76="","",_xlfn.XLOOKUP(B76,DB!$A$2:$A$205,DB!$F$2:$F$205,""))</f>
        <v>NOSAT</v>
      </c>
      <c r="U76" t="str">
        <f>IF(B76="","",_xlfn.XLOOKUP(B76,DB!$A$2:$A$205,DB!$D$2:$D$205,""))</f>
        <v>MUFH</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30333435363734567[entry_hour]),-1)=HOUR(AF76)),--(IFERROR(Flights_2026_09_30333435363734567[entry_sector],"")=AG76),--(IFERROR(Flights_2026_09_30333435363734567[nfl],-1)&gt;=AH76),--(IFERROR(Flights_2026_09_30333435363734567[nfl],-1)&lt;=IF(AH76=450,450,AH76+9)))</f>
        <v>0</v>
      </c>
    </row>
    <row r="77" spans="1:35" x14ac:dyDescent="0.2">
      <c r="A77" t="s">
        <v>384</v>
      </c>
      <c r="B77" t="s">
        <v>122</v>
      </c>
      <c r="C77" t="s">
        <v>19</v>
      </c>
      <c r="D77" t="s">
        <v>53</v>
      </c>
      <c r="E77" t="s">
        <v>3509</v>
      </c>
      <c r="F77" s="35">
        <v>46304.670023148152</v>
      </c>
      <c r="G77" t="s">
        <v>21</v>
      </c>
      <c r="H77" t="s">
        <v>3510</v>
      </c>
      <c r="I77">
        <v>370</v>
      </c>
      <c r="J77" t="s">
        <v>22</v>
      </c>
      <c r="K77" t="s">
        <v>23</v>
      </c>
      <c r="L77">
        <v>851</v>
      </c>
      <c r="M77" t="s">
        <v>136</v>
      </c>
      <c r="N77" s="35">
        <v>46304.624143518522</v>
      </c>
      <c r="O77">
        <v>370</v>
      </c>
      <c r="P77" t="s">
        <v>26</v>
      </c>
      <c r="Q77">
        <v>370</v>
      </c>
      <c r="R77" t="str">
        <f>IF(B77="","",_xlfn.XLOOKUP(B77,DB!$A$2:$A$205,DB!$C$2:$C$205,"")&amp;"")</f>
        <v>Sector 5</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LIDAM</v>
      </c>
      <c r="AF77" s="2">
        <v>0.58333333333333337</v>
      </c>
      <c r="AG77" t="s">
        <v>745</v>
      </c>
      <c r="AH77" s="17">
        <v>430</v>
      </c>
      <c r="AI77" s="17" cm="1">
        <f t="array" ref="AI77">SUMPRODUCT(--(IFERROR(HOUR(Flights_2026_09_30333435363734567[entry_hour]),-1)=HOUR(AF77)),--(IFERROR(Flights_2026_09_30333435363734567[entry_sector],"")=AG77),--(IFERROR(Flights_2026_09_30333435363734567[nfl],-1)&gt;=AH77),--(IFERROR(Flights_2026_09_30333435363734567[nfl],-1)&lt;=IF(AH77=450,450,AH77+9)))</f>
        <v>0</v>
      </c>
    </row>
    <row r="78" spans="1:35" x14ac:dyDescent="0.2">
      <c r="A78" t="s">
        <v>176</v>
      </c>
      <c r="B78" t="s">
        <v>177</v>
      </c>
      <c r="C78" t="s">
        <v>19</v>
      </c>
      <c r="D78" t="s">
        <v>120</v>
      </c>
      <c r="E78" t="s">
        <v>2829</v>
      </c>
      <c r="F78" s="35">
        <v>46304.671585648146</v>
      </c>
      <c r="G78" t="s">
        <v>21</v>
      </c>
      <c r="H78" t="s">
        <v>3511</v>
      </c>
      <c r="I78">
        <v>340</v>
      </c>
      <c r="J78" t="s">
        <v>22</v>
      </c>
      <c r="K78" t="s">
        <v>23</v>
      </c>
      <c r="L78">
        <v>178</v>
      </c>
      <c r="M78" t="s">
        <v>3512</v>
      </c>
      <c r="N78" s="35">
        <v>46304.657326388886</v>
      </c>
      <c r="O78">
        <v>286</v>
      </c>
      <c r="P78" t="s">
        <v>26</v>
      </c>
      <c r="Q78">
        <v>220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PISAD</v>
      </c>
      <c r="AF78" s="2">
        <v>0.58333333333333337</v>
      </c>
      <c r="AG78" t="s">
        <v>745</v>
      </c>
      <c r="AH78" s="17">
        <v>440</v>
      </c>
      <c r="AI78" s="17" cm="1">
        <f t="array" ref="AI78">SUMPRODUCT(--(IFERROR(HOUR(Flights_2026_09_30333435363734567[entry_hour]),-1)=HOUR(AF78)),--(IFERROR(Flights_2026_09_30333435363734567[entry_sector],"")=AG78),--(IFERROR(Flights_2026_09_30333435363734567[nfl],-1)&gt;=AH78),--(IFERROR(Flights_2026_09_30333435363734567[nfl],-1)&lt;=IF(AH78=450,450,AH78+9)))</f>
        <v>0</v>
      </c>
    </row>
    <row r="79" spans="1:35" x14ac:dyDescent="0.2">
      <c r="A79" t="s">
        <v>194</v>
      </c>
      <c r="B79" t="s">
        <v>65</v>
      </c>
      <c r="C79" t="s">
        <v>19</v>
      </c>
      <c r="D79" t="s">
        <v>41</v>
      </c>
      <c r="E79" t="s">
        <v>403</v>
      </c>
      <c r="F79" s="35">
        <v>46304.674305555556</v>
      </c>
      <c r="G79" t="s">
        <v>21</v>
      </c>
      <c r="H79" t="s">
        <v>3513</v>
      </c>
      <c r="I79">
        <v>370</v>
      </c>
      <c r="J79" t="s">
        <v>22</v>
      </c>
      <c r="K79" t="s">
        <v>23</v>
      </c>
      <c r="L79">
        <v>877</v>
      </c>
      <c r="M79" t="s">
        <v>3310</v>
      </c>
      <c r="N79" s="35">
        <v>46304.62804398148</v>
      </c>
      <c r="O79">
        <v>370</v>
      </c>
      <c r="P79" t="s">
        <v>26</v>
      </c>
      <c r="Q79">
        <v>370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30333435363734567[entry_hour]),-1)=HOUR(AF79)),--(IFERROR(Flights_2026_09_30333435363734567[entry_sector],"")=AG79),--(IFERROR(Flights_2026_09_30333435363734567[nfl],-1)&gt;=AH79),--(IFERROR(Flights_2026_09_30333435363734567[nfl],-1)&lt;=IF(AH79=450,450,AH79+9)))</f>
        <v>0</v>
      </c>
    </row>
    <row r="80" spans="1:35" x14ac:dyDescent="0.2">
      <c r="A80" t="s">
        <v>2248</v>
      </c>
      <c r="B80" t="s">
        <v>57</v>
      </c>
      <c r="C80" t="s">
        <v>19</v>
      </c>
      <c r="D80" t="s">
        <v>47</v>
      </c>
      <c r="E80" t="s">
        <v>2992</v>
      </c>
      <c r="F80" s="35">
        <v>46304.677604166667</v>
      </c>
      <c r="G80" t="s">
        <v>21</v>
      </c>
      <c r="H80" t="s">
        <v>3514</v>
      </c>
      <c r="I80">
        <v>370</v>
      </c>
      <c r="J80" t="s">
        <v>22</v>
      </c>
      <c r="K80" t="s">
        <v>23</v>
      </c>
      <c r="L80">
        <v>600</v>
      </c>
      <c r="M80" t="s">
        <v>540</v>
      </c>
      <c r="N80" s="35">
        <v>46304.642916666664</v>
      </c>
      <c r="O80">
        <v>370</v>
      </c>
      <c r="P80" t="s">
        <v>26</v>
      </c>
      <c r="Q80">
        <v>370</v>
      </c>
      <c r="R80" t="str">
        <f>IF(B80="","",_xlfn.XLOOKUP(B80,DB!$A$2:$A$205,DB!$C$2:$C$205,"")&amp;"")</f>
        <v>Sector 5</v>
      </c>
      <c r="S80" t="str">
        <f>IF(B80="","",_xlfn.XLOOKUP(B80,DB!$A$2:$A$205,DB!$E$2:$E$205,""))</f>
        <v>Sector 4</v>
      </c>
      <c r="T80" t="str">
        <f>IF(B80="","",_xlfn.XLOOKUP(B80,DB!$A$2:$A$205,DB!$F$2:$F$205,""))</f>
        <v>VOMAR/XUDUN</v>
      </c>
      <c r="U80" t="str">
        <f>IF(B80="","",_xlfn.XLOOKUP(B80,DB!$A$2:$A$205,DB!$D$2:$D$205,""))</f>
        <v>KZHU</v>
      </c>
      <c r="V80" t="str">
        <f>IF(B80="","",IF(OR(COUNTIF(M80,"????N?????W")&gt;0,COUNTIF(M80,"????N?????E")&gt;0,COUNTIF(M80,"????S?????W")&gt;0,COUNTIF(M80,"????S?????E")&gt;0),_xlfn.XLOOKUP(B80,DB!$A$2:$A$205,DB!$B$2:$B$205,""),M80))</f>
        <v>DUTNA</v>
      </c>
      <c r="AF80" s="2">
        <v>0.58333333333333337</v>
      </c>
      <c r="AG80" t="s">
        <v>840</v>
      </c>
      <c r="AH80" s="17">
        <v>200</v>
      </c>
      <c r="AI80" s="17" cm="1">
        <f t="array" ref="AI80">SUMPRODUCT(--(IFERROR(HOUR(Flights_2026_09_30333435363734567[entry_hour]),-1)=HOUR(AF80)),--(IFERROR(Flights_2026_09_30333435363734567[entry_sector],"")=AG80),--(IFERROR(Flights_2026_09_30333435363734567[nfl],-1)&gt;=AH80),--(IFERROR(Flights_2026_09_30333435363734567[nfl],-1)&lt;=IF(AH80=450,450,AH80+9)))</f>
        <v>0</v>
      </c>
    </row>
    <row r="81" spans="1:35" x14ac:dyDescent="0.2">
      <c r="A81" t="s">
        <v>184</v>
      </c>
      <c r="B81" t="s">
        <v>141</v>
      </c>
      <c r="C81" t="s">
        <v>19</v>
      </c>
      <c r="D81" t="s">
        <v>76</v>
      </c>
      <c r="E81" t="s">
        <v>3515</v>
      </c>
      <c r="F81" s="35">
        <v>46304.679386574076</v>
      </c>
      <c r="G81" t="s">
        <v>21</v>
      </c>
      <c r="H81" t="s">
        <v>3516</v>
      </c>
      <c r="I81">
        <v>340</v>
      </c>
      <c r="J81" t="s">
        <v>22</v>
      </c>
      <c r="K81" t="s">
        <v>23</v>
      </c>
      <c r="L81">
        <v>174</v>
      </c>
      <c r="M81" t="s">
        <v>3466</v>
      </c>
      <c r="N81" s="35">
        <v>46304.665196759262</v>
      </c>
      <c r="O81">
        <v>301</v>
      </c>
      <c r="P81" t="s">
        <v>26</v>
      </c>
      <c r="Q81">
        <v>220</v>
      </c>
      <c r="R81" t="str">
        <f>IF(B81="","",_xlfn.XLOOKUP(B81,DB!$A$2:$A$205,DB!$C$2:$C$205,"")&amp;"")</f>
        <v>Sector 3</v>
      </c>
      <c r="S81" t="str">
        <f>IF(B81="","",_xlfn.XLOOKUP(B81,DB!$A$2:$A$205,DB!$E$2:$E$205,""))</f>
        <v>Sector 3</v>
      </c>
      <c r="T81" t="str">
        <f>IF(B81="","",_xlfn.XLOOKUP(B81,DB!$A$2:$A$205,DB!$F$2:$F$205,""))</f>
        <v>NOSAT</v>
      </c>
      <c r="U81" t="str">
        <f>IF(B81="","",_xlfn.XLOOKUP(B81,DB!$A$2:$A$205,DB!$D$2:$D$205,""))</f>
        <v>KZHU</v>
      </c>
      <c r="V81" t="str">
        <f>IF(B81="","",IF(OR(COUNTIF(M81,"????N?????W")&gt;0,COUNTIF(M81,"????N?????E")&gt;0,COUNTIF(M81,"????S?????W")&gt;0,COUNTIF(M81,"????S?????E")&gt;0),_xlfn.XLOOKUP(B81,DB!$A$2:$A$205,DB!$B$2:$B$205,""),M81))</f>
        <v>PISAD</v>
      </c>
      <c r="AF81" s="2">
        <v>0.58333333333333337</v>
      </c>
      <c r="AG81" t="s">
        <v>840</v>
      </c>
      <c r="AH81" s="17">
        <v>210</v>
      </c>
      <c r="AI81" s="17" cm="1">
        <f t="array" ref="AI81">SUMPRODUCT(--(IFERROR(HOUR(Flights_2026_09_30333435363734567[entry_hour]),-1)=HOUR(AF81)),--(IFERROR(Flights_2026_09_30333435363734567[entry_sector],"")=AG81),--(IFERROR(Flights_2026_09_30333435363734567[nfl],-1)&gt;=AH81),--(IFERROR(Flights_2026_09_30333435363734567[nfl],-1)&lt;=IF(AH81=450,450,AH81+9)))</f>
        <v>0</v>
      </c>
    </row>
    <row r="82" spans="1:35" x14ac:dyDescent="0.2">
      <c r="A82" t="s">
        <v>191</v>
      </c>
      <c r="B82" t="s">
        <v>52</v>
      </c>
      <c r="C82" t="s">
        <v>19</v>
      </c>
      <c r="D82" t="s">
        <v>50</v>
      </c>
      <c r="E82" t="s">
        <v>548</v>
      </c>
      <c r="F82" s="35">
        <v>46304.682442129633</v>
      </c>
      <c r="G82" t="s">
        <v>21</v>
      </c>
      <c r="H82" t="s">
        <v>3517</v>
      </c>
      <c r="I82">
        <v>350</v>
      </c>
      <c r="J82" t="s">
        <v>22</v>
      </c>
      <c r="K82" t="s">
        <v>23</v>
      </c>
      <c r="L82">
        <v>900</v>
      </c>
      <c r="M82" t="s">
        <v>78</v>
      </c>
      <c r="N82" s="35">
        <v>46304.634317129632</v>
      </c>
      <c r="O82">
        <v>350</v>
      </c>
      <c r="P82" t="s">
        <v>26</v>
      </c>
      <c r="Q82">
        <v>350</v>
      </c>
      <c r="R82" t="str">
        <f>IF(B82="","",_xlfn.XLOOKUP(B82,DB!$A$2:$A$205,DB!$C$2:$C$205,"")&amp;"")</f>
        <v>Sector 6</v>
      </c>
      <c r="S82" t="str">
        <f>IF(B82="","",_xlfn.XLOOKUP(B82,DB!$A$2:$A$205,DB!$E$2:$E$205,""))</f>
        <v>Sector 4</v>
      </c>
      <c r="T82" t="str">
        <f>IF(B82="","",_xlfn.XLOOKUP(B82,DB!$A$2:$A$205,DB!$F$2:$F$205,""))</f>
        <v>VOMAR/XUDUN</v>
      </c>
      <c r="U82" t="str">
        <f>IF(B82="","",_xlfn.XLOOKUP(B82,DB!$A$2:$A$205,DB!$D$2:$D$205,""))</f>
        <v>MMEX</v>
      </c>
      <c r="V82" t="str">
        <f>IF(B82="","",IF(OR(COUNTIF(M82,"????N?????W")&gt;0,COUNTIF(M82,"????N?????E")&gt;0,COUNTIF(M82,"????S?????W")&gt;0,COUNTIF(M82,"????S?????E")&gt;0),_xlfn.XLOOKUP(B82,DB!$A$2:$A$205,DB!$B$2:$B$205,""),M82))</f>
        <v>GOTAS</v>
      </c>
      <c r="AF82" s="2">
        <v>0.58333333333333337</v>
      </c>
      <c r="AG82" t="s">
        <v>840</v>
      </c>
      <c r="AH82" s="17">
        <v>220</v>
      </c>
      <c r="AI82" s="17" cm="1">
        <f t="array" ref="AI82">SUMPRODUCT(--(IFERROR(HOUR(Flights_2026_09_30333435363734567[entry_hour]),-1)=HOUR(AF82)),--(IFERROR(Flights_2026_09_30333435363734567[entry_sector],"")=AG82),--(IFERROR(Flights_2026_09_30333435363734567[nfl],-1)&gt;=AH82),--(IFERROR(Flights_2026_09_30333435363734567[nfl],-1)&lt;=IF(AH82=450,450,AH82+9)))</f>
        <v>0</v>
      </c>
    </row>
    <row r="83" spans="1:35" x14ac:dyDescent="0.2">
      <c r="A83" t="s">
        <v>185</v>
      </c>
      <c r="B83" t="s">
        <v>186</v>
      </c>
      <c r="C83" t="s">
        <v>19</v>
      </c>
      <c r="D83" t="s">
        <v>20</v>
      </c>
      <c r="E83" t="s">
        <v>486</v>
      </c>
      <c r="F83" s="35">
        <v>46304.684756944444</v>
      </c>
      <c r="G83" t="s">
        <v>21</v>
      </c>
      <c r="H83" t="s">
        <v>3518</v>
      </c>
      <c r="I83">
        <v>340</v>
      </c>
      <c r="J83" t="s">
        <v>22</v>
      </c>
      <c r="K83" t="s">
        <v>23</v>
      </c>
      <c r="L83">
        <v>184</v>
      </c>
      <c r="M83" t="s">
        <v>3519</v>
      </c>
      <c r="N83" s="35">
        <v>46304.669664351852</v>
      </c>
      <c r="O83">
        <v>256</v>
      </c>
      <c r="P83" t="s">
        <v>26</v>
      </c>
      <c r="Q83">
        <v>220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PISAD</v>
      </c>
      <c r="AF83" s="2">
        <v>0.58333333333333337</v>
      </c>
      <c r="AG83" t="s">
        <v>840</v>
      </c>
      <c r="AH83" s="17">
        <v>230</v>
      </c>
      <c r="AI83" s="17" cm="1">
        <f t="array" ref="AI83">SUMPRODUCT(--(IFERROR(HOUR(Flights_2026_09_30333435363734567[entry_hour]),-1)=HOUR(AF83)),--(IFERROR(Flights_2026_09_30333435363734567[entry_sector],"")=AG83),--(IFERROR(Flights_2026_09_30333435363734567[nfl],-1)&gt;=AH83),--(IFERROR(Flights_2026_09_30333435363734567[nfl],-1)&lt;=IF(AH83=450,450,AH83+9)))</f>
        <v>0</v>
      </c>
    </row>
    <row r="84" spans="1:35" x14ac:dyDescent="0.2">
      <c r="A84" t="s">
        <v>3520</v>
      </c>
      <c r="B84" t="s">
        <v>3521</v>
      </c>
      <c r="C84" t="s">
        <v>19</v>
      </c>
      <c r="D84" t="s">
        <v>875</v>
      </c>
      <c r="E84" t="s">
        <v>3522</v>
      </c>
      <c r="F84" s="35">
        <v>46304.686412037037</v>
      </c>
      <c r="G84" t="s">
        <v>21</v>
      </c>
      <c r="H84" t="s">
        <v>3523</v>
      </c>
      <c r="I84">
        <v>470</v>
      </c>
      <c r="J84" t="s">
        <v>22</v>
      </c>
      <c r="K84" t="s">
        <v>31</v>
      </c>
      <c r="L84">
        <v>171</v>
      </c>
      <c r="M84" t="s">
        <v>3508</v>
      </c>
      <c r="N84" s="35">
        <v>46304.671597222223</v>
      </c>
      <c r="O84">
        <v>371</v>
      </c>
      <c r="P84" t="s">
        <v>26</v>
      </c>
      <c r="Q84">
        <v>220</v>
      </c>
      <c r="R84" t="str">
        <f>IF(B84="","",_xlfn.XLOOKUP(B84,DB!$A$2:$A$205,DB!$C$2:$C$205,"")&amp;"")</f>
        <v/>
      </c>
      <c r="S84" t="str">
        <f>IF(B84="","",_xlfn.XLOOKUP(B84,DB!$A$2:$A$205,DB!$E$2:$E$205,""))</f>
        <v/>
      </c>
      <c r="T84" t="str">
        <f>IF(B84="","",_xlfn.XLOOKUP(B84,DB!$A$2:$A$205,DB!$F$2:$F$205,""))</f>
        <v/>
      </c>
      <c r="U84" t="str">
        <f>IF(B84="","",_xlfn.XLOOKUP(B84,DB!$A$2:$A$205,DB!$D$2:$D$205,""))</f>
        <v/>
      </c>
      <c r="V84" t="str">
        <f>IF(B84="","",IF(OR(COUNTIF(M84,"????N?????W")&gt;0,COUNTIF(M84,"????N?????E")&gt;0,COUNTIF(M84,"????S?????W")&gt;0,COUNTIF(M84,"????S?????E")&gt;0),_xlfn.XLOOKUP(B84,DB!$A$2:$A$205,DB!$B$2:$B$205,""),M84))</f>
        <v/>
      </c>
      <c r="AF84" s="2">
        <v>0.58333333333333337</v>
      </c>
      <c r="AG84" t="s">
        <v>840</v>
      </c>
      <c r="AH84" s="17">
        <v>240</v>
      </c>
      <c r="AI84" s="17" cm="1">
        <f t="array" ref="AI84">SUMPRODUCT(--(IFERROR(HOUR(Flights_2026_09_30333435363734567[entry_hour]),-1)=HOUR(AF84)),--(IFERROR(Flights_2026_09_30333435363734567[entry_sector],"")=AG84),--(IFERROR(Flights_2026_09_30333435363734567[nfl],-1)&gt;=AH84),--(IFERROR(Flights_2026_09_30333435363734567[nfl],-1)&lt;=IF(AH84=450,450,AH84+9)))</f>
        <v>0</v>
      </c>
    </row>
    <row r="85" spans="1:35" x14ac:dyDescent="0.2">
      <c r="A85" t="s">
        <v>207</v>
      </c>
      <c r="B85" t="s">
        <v>65</v>
      </c>
      <c r="C85" t="s">
        <v>19</v>
      </c>
      <c r="D85" t="s">
        <v>20</v>
      </c>
      <c r="E85" t="s">
        <v>420</v>
      </c>
      <c r="F85" s="35">
        <v>46304.688125000001</v>
      </c>
      <c r="G85" t="s">
        <v>21</v>
      </c>
      <c r="H85" t="s">
        <v>3524</v>
      </c>
      <c r="I85">
        <v>370</v>
      </c>
      <c r="J85" t="s">
        <v>22</v>
      </c>
      <c r="K85" t="s">
        <v>23</v>
      </c>
      <c r="L85">
        <v>899</v>
      </c>
      <c r="M85" t="s">
        <v>78</v>
      </c>
      <c r="N85" s="35">
        <v>46304.64061342593</v>
      </c>
      <c r="O85">
        <v>370</v>
      </c>
      <c r="P85" t="s">
        <v>26</v>
      </c>
      <c r="Q85">
        <v>350</v>
      </c>
      <c r="R85" t="str">
        <f>IF(B85="","",_xlfn.XLOOKUP(B85,DB!$A$2:$A$205,DB!$C$2:$C$205,"")&amp;"")</f>
        <v>Sector 6</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GOTAS</v>
      </c>
      <c r="AF85" s="2">
        <v>0.58333333333333337</v>
      </c>
      <c r="AG85" t="s">
        <v>840</v>
      </c>
      <c r="AH85" s="17">
        <v>250</v>
      </c>
      <c r="AI85" s="17" cm="1">
        <f t="array" ref="AI85">SUMPRODUCT(--(IFERROR(HOUR(Flights_2026_09_30333435363734567[entry_hour]),-1)=HOUR(AF85)),--(IFERROR(Flights_2026_09_30333435363734567[entry_sector],"")=AG85),--(IFERROR(Flights_2026_09_30333435363734567[nfl],-1)&gt;=AH85),--(IFERROR(Flights_2026_09_30333435363734567[nfl],-1)&lt;=IF(AH85=450,450,AH85+9)))</f>
        <v>0</v>
      </c>
    </row>
    <row r="86" spans="1:35" x14ac:dyDescent="0.2">
      <c r="A86" t="s">
        <v>205</v>
      </c>
      <c r="B86" t="s">
        <v>206</v>
      </c>
      <c r="C86" t="s">
        <v>19</v>
      </c>
      <c r="D86" t="s">
        <v>41</v>
      </c>
      <c r="E86" t="s">
        <v>1759</v>
      </c>
      <c r="F86" s="35">
        <v>46304.690381944441</v>
      </c>
      <c r="G86" t="s">
        <v>21</v>
      </c>
      <c r="H86" t="s">
        <v>3525</v>
      </c>
      <c r="I86">
        <v>360</v>
      </c>
      <c r="J86" t="s">
        <v>22</v>
      </c>
      <c r="K86" t="s">
        <v>23</v>
      </c>
      <c r="L86">
        <v>222</v>
      </c>
      <c r="M86" t="s">
        <v>44</v>
      </c>
      <c r="N86" s="35">
        <v>46304.674097222218</v>
      </c>
      <c r="O86">
        <v>281</v>
      </c>
      <c r="P86" t="s">
        <v>26</v>
      </c>
      <c r="Q86">
        <v>360</v>
      </c>
      <c r="R86" t="str">
        <f>IF(B86="","",_xlfn.XLOOKUP(B86,DB!$A$2:$A$205,DB!$C$2:$C$205,"")&amp;"")</f>
        <v>Sector 7</v>
      </c>
      <c r="S86" t="str">
        <f>IF(B86="","",_xlfn.XLOOKUP(B86,DB!$A$2:$A$205,DB!$E$2:$E$205,""))</f>
        <v>Sector 7</v>
      </c>
      <c r="T86" t="str">
        <f>IF(B86="","",_xlfn.XLOOKUP(B86,DB!$A$2:$A$205,DB!$F$2:$F$205,""))</f>
        <v>PAULE/SIGMA</v>
      </c>
      <c r="U86" t="str">
        <f>IF(B86="","",_xlfn.XLOOKUP(B86,DB!$A$2:$A$205,DB!$D$2:$D$205,""))</f>
        <v>MHCC</v>
      </c>
      <c r="V86" t="str">
        <f>IF(B86="","",IF(OR(COUNTIF(M86,"????N?????W")&gt;0,COUNTIF(M86,"????N?????E")&gt;0,COUNTIF(M86,"????S?????W")&gt;0,COUNTIF(M86,"????S?????E")&gt;0),_xlfn.XLOOKUP(B86,DB!$A$2:$A$205,DB!$B$2:$B$205,""),M86))</f>
        <v>SIGMA</v>
      </c>
      <c r="AF86" s="2">
        <v>0.58333333333333337</v>
      </c>
      <c r="AG86" t="s">
        <v>840</v>
      </c>
      <c r="AH86" s="17">
        <v>260</v>
      </c>
      <c r="AI86" s="17" cm="1">
        <f t="array" ref="AI86">SUMPRODUCT(--(IFERROR(HOUR(Flights_2026_09_30333435363734567[entry_hour]),-1)=HOUR(AF86)),--(IFERROR(Flights_2026_09_30333435363734567[entry_sector],"")=AG86),--(IFERROR(Flights_2026_09_30333435363734567[nfl],-1)&gt;=AH86),--(IFERROR(Flights_2026_09_30333435363734567[nfl],-1)&lt;=IF(AH86=450,450,AH86+9)))</f>
        <v>0</v>
      </c>
    </row>
    <row r="87" spans="1:35" x14ac:dyDescent="0.2">
      <c r="A87" t="s">
        <v>295</v>
      </c>
      <c r="B87" t="s">
        <v>59</v>
      </c>
      <c r="C87" t="s">
        <v>19</v>
      </c>
      <c r="D87" t="s">
        <v>50</v>
      </c>
      <c r="E87" t="s">
        <v>3526</v>
      </c>
      <c r="F87" s="35">
        <v>46304.691574074073</v>
      </c>
      <c r="G87" t="s">
        <v>21</v>
      </c>
      <c r="H87" t="s">
        <v>3527</v>
      </c>
      <c r="I87">
        <v>340</v>
      </c>
      <c r="J87" t="s">
        <v>22</v>
      </c>
      <c r="K87" t="s">
        <v>23</v>
      </c>
      <c r="L87">
        <v>208</v>
      </c>
      <c r="M87" t="s">
        <v>3528</v>
      </c>
      <c r="N87" s="35">
        <v>46304.677071759259</v>
      </c>
      <c r="O87">
        <v>340</v>
      </c>
      <c r="P87" t="s">
        <v>26</v>
      </c>
      <c r="Q87">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30333435363734567[entry_hour]),-1)=HOUR(AF87)),--(IFERROR(Flights_2026_09_30333435363734567[entry_sector],"")=AG87),--(IFERROR(Flights_2026_09_30333435363734567[nfl],-1)&gt;=AH87),--(IFERROR(Flights_2026_09_30333435363734567[nfl],-1)&lt;=IF(AH87=450,450,AH87+9)))</f>
        <v>0</v>
      </c>
    </row>
    <row r="88" spans="1:35" x14ac:dyDescent="0.2">
      <c r="A88" t="s">
        <v>227</v>
      </c>
      <c r="B88" t="s">
        <v>18</v>
      </c>
      <c r="C88" t="s">
        <v>19</v>
      </c>
      <c r="D88" t="s">
        <v>120</v>
      </c>
      <c r="E88" t="s">
        <v>3529</v>
      </c>
      <c r="F88" s="35">
        <v>46304.693703703699</v>
      </c>
      <c r="G88" t="s">
        <v>21</v>
      </c>
      <c r="H88" t="s">
        <v>3530</v>
      </c>
      <c r="I88">
        <v>330</v>
      </c>
      <c r="J88" t="s">
        <v>22</v>
      </c>
      <c r="K88" t="s">
        <v>23</v>
      </c>
      <c r="L88">
        <v>488</v>
      </c>
      <c r="M88" t="s">
        <v>25</v>
      </c>
      <c r="N88" s="35">
        <v>46304.664548611108</v>
      </c>
      <c r="O88">
        <v>330</v>
      </c>
      <c r="P88" t="s">
        <v>26</v>
      </c>
      <c r="Q88">
        <v>330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KEHLI</v>
      </c>
      <c r="AF88" s="2">
        <v>0.58333333333333337</v>
      </c>
      <c r="AG88" t="s">
        <v>840</v>
      </c>
      <c r="AH88" s="17">
        <v>280</v>
      </c>
      <c r="AI88" s="17" cm="1">
        <f t="array" ref="AI88">SUMPRODUCT(--(IFERROR(HOUR(Flights_2026_09_30333435363734567[entry_hour]),-1)=HOUR(AF88)),--(IFERROR(Flights_2026_09_30333435363734567[entry_sector],"")=AG88),--(IFERROR(Flights_2026_09_30333435363734567[nfl],-1)&gt;=AH88),--(IFERROR(Flights_2026_09_30333435363734567[nfl],-1)&lt;=IF(AH88=450,450,AH88+9)))</f>
        <v>0</v>
      </c>
    </row>
    <row r="89" spans="1:35" x14ac:dyDescent="0.2">
      <c r="A89" t="s">
        <v>692</v>
      </c>
      <c r="B89" t="s">
        <v>102</v>
      </c>
      <c r="C89" t="s">
        <v>19</v>
      </c>
      <c r="D89" t="s">
        <v>359</v>
      </c>
      <c r="F89" s="35">
        <v>46304.695983796293</v>
      </c>
      <c r="G89" t="s">
        <v>28</v>
      </c>
      <c r="H89" t="s">
        <v>3531</v>
      </c>
      <c r="I89">
        <v>410</v>
      </c>
      <c r="J89" t="s">
        <v>22</v>
      </c>
      <c r="K89" t="s">
        <v>31</v>
      </c>
      <c r="L89">
        <v>898</v>
      </c>
      <c r="M89" t="s">
        <v>2523</v>
      </c>
      <c r="N89" s="35">
        <v>46304.644293981481</v>
      </c>
      <c r="O89">
        <v>285</v>
      </c>
      <c r="P89" t="s">
        <v>26</v>
      </c>
      <c r="Q89">
        <v>410</v>
      </c>
      <c r="R89" t="str">
        <f>IF(B89="","",_xlfn.XLOOKUP(B89,DB!$A$2:$A$205,DB!$C$2:$C$205,"")&amp;"")</f>
        <v>Sector 6</v>
      </c>
      <c r="S89" t="str">
        <f>IF(B89="","",_xlfn.XLOOKUP(B89,DB!$A$2:$A$205,DB!$E$2:$E$205,""))</f>
        <v>Sector 4</v>
      </c>
      <c r="T89" t="str">
        <f>IF(B89="","",_xlfn.XLOOKUP(B89,DB!$A$2:$A$205,DB!$F$2:$F$205,""))</f>
        <v>VOMAR/XUDUN</v>
      </c>
      <c r="U89" t="str">
        <f>IF(B89="","",_xlfn.XLOOKUP(B89,DB!$A$2:$A$205,DB!$D$2:$D$205,""))</f>
        <v>MMEX</v>
      </c>
      <c r="V89" t="str">
        <f>IF(B89="","",IF(OR(COUNTIF(M89,"????N?????W")&gt;0,COUNTIF(M89,"????N?????E")&gt;0,COUNTIF(M89,"????S?????W")&gt;0,COUNTIF(M89,"????S?????E")&gt;0),_xlfn.XLOOKUP(B89,DB!$A$2:$A$205,DB!$B$2:$B$205,""),M89))</f>
        <v>GOTAS</v>
      </c>
      <c r="AF89" s="2">
        <v>0.58333333333333337</v>
      </c>
      <c r="AG89" t="s">
        <v>840</v>
      </c>
      <c r="AH89" s="17">
        <v>290</v>
      </c>
      <c r="AI89" s="17" cm="1">
        <f t="array" ref="AI89">SUMPRODUCT(--(IFERROR(HOUR(Flights_2026_09_30333435363734567[entry_hour]),-1)=HOUR(AF89)),--(IFERROR(Flights_2026_09_30333435363734567[entry_sector],"")=AG89),--(IFERROR(Flights_2026_09_30333435363734567[nfl],-1)&gt;=AH89),--(IFERROR(Flights_2026_09_30333435363734567[nfl],-1)&lt;=IF(AH89=450,450,AH89+9)))</f>
        <v>0</v>
      </c>
    </row>
    <row r="90" spans="1:35" x14ac:dyDescent="0.2">
      <c r="A90" t="s">
        <v>1268</v>
      </c>
      <c r="B90" t="s">
        <v>287</v>
      </c>
      <c r="C90" t="s">
        <v>19</v>
      </c>
      <c r="D90" t="s">
        <v>90</v>
      </c>
      <c r="E90" t="s">
        <v>3532</v>
      </c>
      <c r="F90" s="35">
        <v>46304.698912037042</v>
      </c>
      <c r="G90" t="s">
        <v>21</v>
      </c>
      <c r="H90" t="s">
        <v>3533</v>
      </c>
      <c r="I90">
        <v>380</v>
      </c>
      <c r="J90" t="s">
        <v>22</v>
      </c>
      <c r="K90" t="s">
        <v>23</v>
      </c>
      <c r="L90">
        <v>198</v>
      </c>
      <c r="M90" t="s">
        <v>1156</v>
      </c>
      <c r="N90" s="35">
        <v>46304.682141203702</v>
      </c>
      <c r="O90">
        <v>351</v>
      </c>
      <c r="P90" t="s">
        <v>26</v>
      </c>
      <c r="Q90">
        <v>220</v>
      </c>
      <c r="R90" t="str">
        <f>IF(B90="","",_xlfn.XLOOKUP(B90,DB!$A$2:$A$205,DB!$C$2:$C$205,"")&amp;"")</f>
        <v>Sector 3</v>
      </c>
      <c r="S90" t="str">
        <f>IF(B90="","",_xlfn.XLOOKUP(B90,DB!$A$2:$A$205,DB!$E$2:$E$205,""))</f>
        <v>Sector 3</v>
      </c>
      <c r="T90" t="str">
        <f>IF(B90="","",_xlfn.XLOOKUP(B90,DB!$A$2:$A$205,DB!$F$2:$F$205,""))</f>
        <v>NOSAT</v>
      </c>
      <c r="U90" t="str">
        <f>IF(B90="","",_xlfn.XLOOKUP(B90,DB!$A$2:$A$205,DB!$D$2:$D$205,""))</f>
        <v>MUFH</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30333435363734567[entry_hour]),-1)=HOUR(AF90)),--(IFERROR(Flights_2026_09_30333435363734567[entry_sector],"")=AG90),--(IFERROR(Flights_2026_09_30333435363734567[nfl],-1)&gt;=AH90),--(IFERROR(Flights_2026_09_30333435363734567[nfl],-1)&lt;=IF(AH90=450,450,AH90+9)))</f>
        <v>0</v>
      </c>
    </row>
    <row r="91" spans="1:35" x14ac:dyDescent="0.2">
      <c r="A91" t="s">
        <v>238</v>
      </c>
      <c r="B91" t="s">
        <v>46</v>
      </c>
      <c r="C91" t="s">
        <v>19</v>
      </c>
      <c r="D91" t="s">
        <v>50</v>
      </c>
      <c r="E91" t="s">
        <v>3534</v>
      </c>
      <c r="F91" s="35">
        <v>46304.699953703705</v>
      </c>
      <c r="G91" t="s">
        <v>21</v>
      </c>
      <c r="H91" t="s">
        <v>3535</v>
      </c>
      <c r="I91">
        <v>350</v>
      </c>
      <c r="J91" t="s">
        <v>22</v>
      </c>
      <c r="K91" t="s">
        <v>23</v>
      </c>
      <c r="L91">
        <v>496</v>
      </c>
      <c r="M91" t="s">
        <v>25</v>
      </c>
      <c r="N91" s="35">
        <v>46304.670138888891</v>
      </c>
      <c r="O91">
        <v>330</v>
      </c>
      <c r="P91" t="s">
        <v>26</v>
      </c>
      <c r="Q91">
        <v>350</v>
      </c>
      <c r="R91" t="str">
        <f>IF(B91="","",_xlfn.XLOOKUP(B91,DB!$A$2:$A$205,DB!$C$2:$C$205,"")&amp;"")</f>
        <v>Sector 3</v>
      </c>
      <c r="S91" t="str">
        <f>IF(B91="","",_xlfn.XLOOKUP(B91,DB!$A$2:$A$205,DB!$E$2:$E$205,""))</f>
        <v>Sector 3</v>
      </c>
      <c r="T91" t="str">
        <f>IF(B91="","",_xlfn.XLOOKUP(B91,DB!$A$2:$A$205,DB!$F$2:$F$205,""))</f>
        <v>NOSAT</v>
      </c>
      <c r="U91" t="str">
        <f>IF(B91="","",_xlfn.XLOOKUP(B91,DB!$A$2:$A$205,DB!$D$2:$D$205,""))</f>
        <v>KZHU</v>
      </c>
      <c r="V91" t="str">
        <f>IF(B91="","",IF(OR(COUNTIF(M91,"????N?????W")&gt;0,COUNTIF(M91,"????N?????E")&gt;0,COUNTIF(M91,"????S?????W")&gt;0,COUNTIF(M91,"????S?????E")&gt;0),_xlfn.XLOOKUP(B91,DB!$A$2:$A$205,DB!$B$2:$B$205,""),M91))</f>
        <v>KEHLI</v>
      </c>
      <c r="AF91" s="2">
        <v>0.58333333333333337</v>
      </c>
      <c r="AG91" t="s">
        <v>840</v>
      </c>
      <c r="AH91" s="17">
        <v>310</v>
      </c>
      <c r="AI91" s="17" cm="1">
        <f t="array" ref="AI91">SUMPRODUCT(--(IFERROR(HOUR(Flights_2026_09_30333435363734567[entry_hour]),-1)=HOUR(AF91)),--(IFERROR(Flights_2026_09_30333435363734567[entry_sector],"")=AG91),--(IFERROR(Flights_2026_09_30333435363734567[nfl],-1)&gt;=AH91),--(IFERROR(Flights_2026_09_30333435363734567[nfl],-1)&lt;=IF(AH91=450,450,AH91+9)))</f>
        <v>0</v>
      </c>
    </row>
    <row r="92" spans="1:35" x14ac:dyDescent="0.2">
      <c r="A92" t="s">
        <v>222</v>
      </c>
      <c r="B92" t="s">
        <v>223</v>
      </c>
      <c r="C92" t="s">
        <v>19</v>
      </c>
      <c r="D92" t="s">
        <v>53</v>
      </c>
      <c r="E92" t="s">
        <v>3287</v>
      </c>
      <c r="F92" s="35">
        <v>46304.705613425926</v>
      </c>
      <c r="G92" t="s">
        <v>21</v>
      </c>
      <c r="H92" t="s">
        <v>3536</v>
      </c>
      <c r="I92">
        <v>360</v>
      </c>
      <c r="J92" t="s">
        <v>22</v>
      </c>
      <c r="K92" t="s">
        <v>23</v>
      </c>
      <c r="L92">
        <v>169</v>
      </c>
      <c r="M92" t="s">
        <v>37</v>
      </c>
      <c r="N92" s="35">
        <v>46304.690833333334</v>
      </c>
      <c r="O92">
        <v>280</v>
      </c>
      <c r="P92" t="s">
        <v>26</v>
      </c>
      <c r="Q92">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30333435363734567[entry_hour]),-1)=HOUR(AF92)),--(IFERROR(Flights_2026_09_30333435363734567[entry_sector],"")=AG92),--(IFERROR(Flights_2026_09_30333435363734567[nfl],-1)&gt;=AH92),--(IFERROR(Flights_2026_09_30333435363734567[nfl],-1)&lt;=IF(AH92=450,450,AH92+9)))</f>
        <v>0</v>
      </c>
    </row>
    <row r="93" spans="1:35" x14ac:dyDescent="0.2">
      <c r="A93" t="s">
        <v>202</v>
      </c>
      <c r="B93" t="s">
        <v>203</v>
      </c>
      <c r="C93" t="s">
        <v>19</v>
      </c>
      <c r="D93" t="s">
        <v>50</v>
      </c>
      <c r="E93" t="s">
        <v>1136</v>
      </c>
      <c r="F93" s="35">
        <v>46304.707858796297</v>
      </c>
      <c r="G93" t="s">
        <v>21</v>
      </c>
      <c r="H93" t="s">
        <v>3537</v>
      </c>
      <c r="I93">
        <v>350</v>
      </c>
      <c r="J93" t="s">
        <v>22</v>
      </c>
      <c r="K93" t="s">
        <v>23</v>
      </c>
      <c r="L93">
        <v>497</v>
      </c>
      <c r="M93" t="s">
        <v>25</v>
      </c>
      <c r="N93" s="35">
        <v>46304.677881944444</v>
      </c>
      <c r="O93">
        <v>350</v>
      </c>
      <c r="P93" t="s">
        <v>26</v>
      </c>
      <c r="Q93">
        <v>350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KEHLI</v>
      </c>
      <c r="AF93" s="2">
        <v>0.58333333333333337</v>
      </c>
      <c r="AG93" t="s">
        <v>840</v>
      </c>
      <c r="AH93" s="17">
        <v>330</v>
      </c>
      <c r="AI93" s="17" cm="1">
        <f t="array" ref="AI93">SUMPRODUCT(--(IFERROR(HOUR(Flights_2026_09_30333435363734567[entry_hour]),-1)=HOUR(AF93)),--(IFERROR(Flights_2026_09_30333435363734567[entry_sector],"")=AG93),--(IFERROR(Flights_2026_09_30333435363734567[nfl],-1)&gt;=AH93),--(IFERROR(Flights_2026_09_30333435363734567[nfl],-1)&lt;=IF(AH93=450,450,AH93+9)))</f>
        <v>0</v>
      </c>
    </row>
    <row r="94" spans="1:35" x14ac:dyDescent="0.2">
      <c r="A94" t="s">
        <v>228</v>
      </c>
      <c r="B94" t="s">
        <v>229</v>
      </c>
      <c r="C94" t="s">
        <v>19</v>
      </c>
      <c r="D94" t="s">
        <v>90</v>
      </c>
      <c r="E94" t="s">
        <v>682</v>
      </c>
      <c r="F94" s="35">
        <v>46304.709143518514</v>
      </c>
      <c r="G94" t="s">
        <v>21</v>
      </c>
      <c r="H94" t="s">
        <v>3538</v>
      </c>
      <c r="I94">
        <v>370</v>
      </c>
      <c r="J94" t="s">
        <v>22</v>
      </c>
      <c r="K94" t="s">
        <v>23</v>
      </c>
      <c r="L94">
        <v>512</v>
      </c>
      <c r="M94" t="s">
        <v>25</v>
      </c>
      <c r="N94" s="35">
        <v>46304.678449074076</v>
      </c>
      <c r="O94">
        <v>370</v>
      </c>
      <c r="P94" t="s">
        <v>26</v>
      </c>
      <c r="Q94">
        <v>370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KEHLI</v>
      </c>
      <c r="AF94" s="2">
        <v>0.58333333333333337</v>
      </c>
      <c r="AG94" t="s">
        <v>840</v>
      </c>
      <c r="AH94" s="17">
        <v>340</v>
      </c>
      <c r="AI94" s="17" cm="1">
        <f t="array" ref="AI94">SUMPRODUCT(--(IFERROR(HOUR(Flights_2026_09_30333435363734567[entry_hour]),-1)=HOUR(AF94)),--(IFERROR(Flights_2026_09_30333435363734567[entry_sector],"")=AG94),--(IFERROR(Flights_2026_09_30333435363734567[nfl],-1)&gt;=AH94),--(IFERROR(Flights_2026_09_30333435363734567[nfl],-1)&lt;=IF(AH94=450,450,AH94+9)))</f>
        <v>0</v>
      </c>
    </row>
    <row r="95" spans="1:35" x14ac:dyDescent="0.2">
      <c r="A95" t="s">
        <v>170</v>
      </c>
      <c r="B95" t="s">
        <v>171</v>
      </c>
      <c r="C95" t="s">
        <v>19</v>
      </c>
      <c r="D95" t="s">
        <v>76</v>
      </c>
      <c r="E95" t="s">
        <v>266</v>
      </c>
      <c r="F95" s="35">
        <v>46304.7105787037</v>
      </c>
      <c r="G95" t="s">
        <v>21</v>
      </c>
      <c r="H95" t="s">
        <v>3539</v>
      </c>
      <c r="I95">
        <v>340</v>
      </c>
      <c r="J95" t="s">
        <v>22</v>
      </c>
      <c r="K95" t="s">
        <v>23</v>
      </c>
      <c r="L95">
        <v>386</v>
      </c>
      <c r="M95" t="s">
        <v>3540</v>
      </c>
      <c r="N95" s="35">
        <v>46304.686041666668</v>
      </c>
      <c r="O95">
        <v>250</v>
      </c>
      <c r="P95" t="s">
        <v>26</v>
      </c>
      <c r="Q95">
        <v>300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PISAD</v>
      </c>
      <c r="AF95" s="2">
        <v>0.58333333333333337</v>
      </c>
      <c r="AG95" t="s">
        <v>840</v>
      </c>
      <c r="AH95" s="17">
        <v>350</v>
      </c>
      <c r="AI95" s="17" cm="1">
        <f t="array" ref="AI95">SUMPRODUCT(--(IFERROR(HOUR(Flights_2026_09_30333435363734567[entry_hour]),-1)=HOUR(AF95)),--(IFERROR(Flights_2026_09_30333435363734567[entry_sector],"")=AG95),--(IFERROR(Flights_2026_09_30333435363734567[nfl],-1)&gt;=AH95),--(IFERROR(Flights_2026_09_30333435363734567[nfl],-1)&lt;=IF(AH95=450,450,AH95+9)))</f>
        <v>1</v>
      </c>
    </row>
    <row r="96" spans="1:35" x14ac:dyDescent="0.2">
      <c r="A96" t="s">
        <v>458</v>
      </c>
      <c r="B96" t="s">
        <v>459</v>
      </c>
      <c r="C96" t="s">
        <v>19</v>
      </c>
      <c r="D96" t="s">
        <v>53</v>
      </c>
      <c r="E96" t="s">
        <v>2312</v>
      </c>
      <c r="F96" s="35">
        <v>46304.712175925924</v>
      </c>
      <c r="G96" t="s">
        <v>21</v>
      </c>
      <c r="H96" t="s">
        <v>3541</v>
      </c>
      <c r="I96">
        <v>390</v>
      </c>
      <c r="J96" t="s">
        <v>22</v>
      </c>
      <c r="K96" t="s">
        <v>23</v>
      </c>
      <c r="L96">
        <v>1136</v>
      </c>
      <c r="M96" t="s">
        <v>460</v>
      </c>
      <c r="N96" s="35">
        <v>46304.648194444446</v>
      </c>
      <c r="O96">
        <v>282</v>
      </c>
      <c r="P96" t="s">
        <v>26</v>
      </c>
      <c r="Q96">
        <v>390</v>
      </c>
      <c r="R96" t="str">
        <f>IF(B96="","",_xlfn.XLOOKUP(B96,DB!$A$2:$A$205,DB!$C$2:$C$205,"")&amp;"")</f>
        <v>Sector 1</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OMATO</v>
      </c>
      <c r="AF96" s="2">
        <v>0.58333333333333337</v>
      </c>
      <c r="AG96" t="s">
        <v>840</v>
      </c>
      <c r="AH96" s="17">
        <v>360</v>
      </c>
      <c r="AI96" s="17" cm="1">
        <f t="array" ref="AI96">SUMPRODUCT(--(IFERROR(HOUR(Flights_2026_09_30333435363734567[entry_hour]),-1)=HOUR(AF96)),--(IFERROR(Flights_2026_09_30333435363734567[entry_sector],"")=AG96),--(IFERROR(Flights_2026_09_30333435363734567[nfl],-1)&gt;=AH96),--(IFERROR(Flights_2026_09_30333435363734567[nfl],-1)&lt;=IF(AH96=450,450,AH96+9)))</f>
        <v>0</v>
      </c>
    </row>
    <row r="97" spans="1:35" x14ac:dyDescent="0.2">
      <c r="A97" t="s">
        <v>2299</v>
      </c>
      <c r="B97" t="s">
        <v>208</v>
      </c>
      <c r="C97" t="s">
        <v>19</v>
      </c>
      <c r="D97" t="s">
        <v>50</v>
      </c>
      <c r="E97" t="s">
        <v>3193</v>
      </c>
      <c r="F97" s="35">
        <v>46304.716712962967</v>
      </c>
      <c r="G97" t="s">
        <v>21</v>
      </c>
      <c r="H97" t="s">
        <v>3542</v>
      </c>
      <c r="I97">
        <v>340</v>
      </c>
      <c r="J97" t="s">
        <v>22</v>
      </c>
      <c r="K97" t="s">
        <v>23</v>
      </c>
      <c r="L97">
        <v>489</v>
      </c>
      <c r="M97" t="s">
        <v>25</v>
      </c>
      <c r="N97" s="35">
        <v>46304.687395833331</v>
      </c>
      <c r="O97">
        <v>350</v>
      </c>
      <c r="P97" t="s">
        <v>26</v>
      </c>
      <c r="Q97">
        <v>340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KEHLI</v>
      </c>
      <c r="AF97" s="2">
        <v>0.58333333333333337</v>
      </c>
      <c r="AG97" t="s">
        <v>840</v>
      </c>
      <c r="AH97" s="17">
        <v>370</v>
      </c>
      <c r="AI97" s="17" cm="1">
        <f t="array" ref="AI97">SUMPRODUCT(--(IFERROR(HOUR(Flights_2026_09_30333435363734567[entry_hour]),-1)=HOUR(AF97)),--(IFERROR(Flights_2026_09_30333435363734567[entry_sector],"")=AG97),--(IFERROR(Flights_2026_09_30333435363734567[nfl],-1)&gt;=AH97),--(IFERROR(Flights_2026_09_30333435363734567[nfl],-1)&lt;=IF(AH97=450,450,AH97+9)))</f>
        <v>0</v>
      </c>
    </row>
    <row r="98" spans="1:35" x14ac:dyDescent="0.2">
      <c r="A98" t="s">
        <v>220</v>
      </c>
      <c r="B98" t="s">
        <v>49</v>
      </c>
      <c r="C98" t="s">
        <v>19</v>
      </c>
      <c r="D98" t="s">
        <v>221</v>
      </c>
      <c r="E98" t="s">
        <v>3543</v>
      </c>
      <c r="F98" s="35">
        <v>46304.718032407407</v>
      </c>
      <c r="G98" t="s">
        <v>21</v>
      </c>
      <c r="H98" t="s">
        <v>3544</v>
      </c>
      <c r="I98">
        <v>380</v>
      </c>
      <c r="J98" t="s">
        <v>22</v>
      </c>
      <c r="K98" t="s">
        <v>23</v>
      </c>
      <c r="L98">
        <v>212</v>
      </c>
      <c r="M98" t="s">
        <v>918</v>
      </c>
      <c r="N98" s="35">
        <v>46304.701736111107</v>
      </c>
      <c r="O98">
        <v>301</v>
      </c>
      <c r="P98" t="s">
        <v>26</v>
      </c>
      <c r="Q98">
        <v>220</v>
      </c>
      <c r="R98" t="str">
        <f>IF(B98="","",_xlfn.XLOOKUP(B98,DB!$A$2:$A$205,DB!$C$2:$C$205,"")&amp;"")</f>
        <v>Sector 3</v>
      </c>
      <c r="S98" t="str">
        <f>IF(B98="","",_xlfn.XLOOKUP(B98,DB!$A$2:$A$205,DB!$E$2:$E$205,""))</f>
        <v>Sector 3</v>
      </c>
      <c r="T98" t="str">
        <f>IF(B98="","",_xlfn.XLOOKUP(B98,DB!$A$2:$A$205,DB!$F$2:$F$205,""))</f>
        <v>NOSAT</v>
      </c>
      <c r="U98" t="str">
        <f>IF(B98="","",_xlfn.XLOOKUP(B98,DB!$A$2:$A$205,DB!$D$2:$D$205,""))</f>
        <v>KZHU</v>
      </c>
      <c r="V98" t="str">
        <f>IF(B98="","",IF(OR(COUNTIF(M98,"????N?????W")&gt;0,COUNTIF(M98,"????N?????E")&gt;0,COUNTIF(M98,"????S?????W")&gt;0,COUNTIF(M98,"????S?????E")&gt;0),_xlfn.XLOOKUP(B98,DB!$A$2:$A$205,DB!$B$2:$B$205,""),M98))</f>
        <v>PISAD</v>
      </c>
      <c r="AF98" s="2">
        <v>0.58333333333333337</v>
      </c>
      <c r="AG98" t="s">
        <v>840</v>
      </c>
      <c r="AH98" s="17">
        <v>380</v>
      </c>
      <c r="AI98" s="17" cm="1">
        <f t="array" ref="AI98">SUMPRODUCT(--(IFERROR(HOUR(Flights_2026_09_30333435363734567[entry_hour]),-1)=HOUR(AF98)),--(IFERROR(Flights_2026_09_30333435363734567[entry_sector],"")=AG98),--(IFERROR(Flights_2026_09_30333435363734567[nfl],-1)&gt;=AH98),--(IFERROR(Flights_2026_09_30333435363734567[nfl],-1)&lt;=IF(AH98=450,450,AH98+9)))</f>
        <v>0</v>
      </c>
    </row>
    <row r="99" spans="1:35" x14ac:dyDescent="0.2">
      <c r="A99" t="s">
        <v>233</v>
      </c>
      <c r="B99" t="s">
        <v>122</v>
      </c>
      <c r="C99" t="s">
        <v>19</v>
      </c>
      <c r="D99" t="s">
        <v>53</v>
      </c>
      <c r="E99" t="s">
        <v>795</v>
      </c>
      <c r="F99" s="35">
        <v>46304.719421296293</v>
      </c>
      <c r="G99" t="s">
        <v>21</v>
      </c>
      <c r="H99" t="s">
        <v>3545</v>
      </c>
      <c r="I99">
        <v>370</v>
      </c>
      <c r="J99" t="s">
        <v>22</v>
      </c>
      <c r="K99" t="s">
        <v>23</v>
      </c>
      <c r="L99">
        <v>849</v>
      </c>
      <c r="M99" t="s">
        <v>2231</v>
      </c>
      <c r="N99" s="35">
        <v>46304.67292824074</v>
      </c>
      <c r="O99">
        <v>370</v>
      </c>
      <c r="P99" t="s">
        <v>26</v>
      </c>
      <c r="Q99">
        <v>370</v>
      </c>
      <c r="R99" t="str">
        <f>IF(B99="","",_xlfn.XLOOKUP(B99,DB!$A$2:$A$205,DB!$C$2:$C$205,"")&amp;"")</f>
        <v>Sector 5</v>
      </c>
      <c r="S99" t="str">
        <f>IF(B99="","",_xlfn.XLOOKUP(B99,DB!$A$2:$A$205,DB!$E$2:$E$205,""))</f>
        <v>Sector 4</v>
      </c>
      <c r="T99" t="str">
        <f>IF(B99="","",_xlfn.XLOOKUP(B99,DB!$A$2:$A$205,DB!$F$2:$F$205,""))</f>
        <v>VOMAR/XUDUN</v>
      </c>
      <c r="U99" t="str">
        <f>IF(B99="","",_xlfn.XLOOKUP(B99,DB!$A$2:$A$205,DB!$D$2:$D$205,""))</f>
        <v>MMEX</v>
      </c>
      <c r="V99" t="str">
        <f>IF(B99="","",IF(OR(COUNTIF(M99,"????N?????W")&gt;0,COUNTIF(M99,"????N?????E")&gt;0,COUNTIF(M99,"????S?????W")&gt;0,COUNTIF(M99,"????S?????E")&gt;0),_xlfn.XLOOKUP(B99,DB!$A$2:$A$205,DB!$B$2:$B$205,""),M99))</f>
        <v>LIDAM</v>
      </c>
      <c r="AF99" s="2">
        <v>0.58333333333333337</v>
      </c>
      <c r="AG99" t="s">
        <v>840</v>
      </c>
      <c r="AH99" s="17">
        <v>390</v>
      </c>
      <c r="AI99" s="17" cm="1">
        <f t="array" ref="AI99">SUMPRODUCT(--(IFERROR(HOUR(Flights_2026_09_30333435363734567[entry_hour]),-1)=HOUR(AF99)),--(IFERROR(Flights_2026_09_30333435363734567[entry_sector],"")=AG99),--(IFERROR(Flights_2026_09_30333435363734567[nfl],-1)&gt;=AH99),--(IFERROR(Flights_2026_09_30333435363734567[nfl],-1)&lt;=IF(AH99=450,450,AH99+9)))</f>
        <v>0</v>
      </c>
    </row>
    <row r="100" spans="1:35" x14ac:dyDescent="0.2">
      <c r="A100" t="s">
        <v>219</v>
      </c>
      <c r="B100" t="s">
        <v>49</v>
      </c>
      <c r="C100" t="s">
        <v>19</v>
      </c>
      <c r="D100" t="s">
        <v>107</v>
      </c>
      <c r="E100" t="s">
        <v>1194</v>
      </c>
      <c r="F100" s="35">
        <v>46304.723414351851</v>
      </c>
      <c r="G100" t="s">
        <v>21</v>
      </c>
      <c r="H100" t="s">
        <v>3546</v>
      </c>
      <c r="I100">
        <v>370</v>
      </c>
      <c r="J100" t="s">
        <v>22</v>
      </c>
      <c r="K100" t="s">
        <v>23</v>
      </c>
      <c r="L100">
        <v>468</v>
      </c>
      <c r="M100" t="s">
        <v>1050</v>
      </c>
      <c r="N100" s="35">
        <v>46304.694212962961</v>
      </c>
      <c r="O100">
        <v>370</v>
      </c>
      <c r="P100" t="s">
        <v>26</v>
      </c>
      <c r="Q100">
        <v>370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PISAD</v>
      </c>
      <c r="AF100" s="2">
        <v>0.58333333333333337</v>
      </c>
      <c r="AG100" t="s">
        <v>840</v>
      </c>
      <c r="AH100" s="17">
        <v>400</v>
      </c>
      <c r="AI100" s="17" cm="1">
        <f t="array" ref="AI100">SUMPRODUCT(--(IFERROR(HOUR(Flights_2026_09_30333435363734567[entry_hour]),-1)=HOUR(AF100)),--(IFERROR(Flights_2026_09_30333435363734567[entry_sector],"")=AG100),--(IFERROR(Flights_2026_09_30333435363734567[nfl],-1)&gt;=AH100),--(IFERROR(Flights_2026_09_30333435363734567[nfl],-1)&lt;=IF(AH100=450,450,AH100+9)))</f>
        <v>0</v>
      </c>
    </row>
    <row r="101" spans="1:35" x14ac:dyDescent="0.2">
      <c r="A101" t="s">
        <v>157</v>
      </c>
      <c r="B101" t="s">
        <v>102</v>
      </c>
      <c r="C101" t="s">
        <v>19</v>
      </c>
      <c r="D101" t="s">
        <v>76</v>
      </c>
      <c r="E101" t="s">
        <v>161</v>
      </c>
      <c r="F101" s="35">
        <v>46304.725023148145</v>
      </c>
      <c r="G101" t="s">
        <v>21</v>
      </c>
      <c r="H101" t="s">
        <v>3547</v>
      </c>
      <c r="I101">
        <v>370</v>
      </c>
      <c r="J101" t="s">
        <v>22</v>
      </c>
      <c r="K101" t="s">
        <v>23</v>
      </c>
      <c r="L101">
        <v>888</v>
      </c>
      <c r="M101" t="s">
        <v>434</v>
      </c>
      <c r="N101" s="35">
        <v>46304.67796296296</v>
      </c>
      <c r="O101">
        <v>271</v>
      </c>
      <c r="P101" t="s">
        <v>26</v>
      </c>
      <c r="Q101">
        <v>370</v>
      </c>
      <c r="R101" t="str">
        <f>IF(B101="","",_xlfn.XLOOKUP(B101,DB!$A$2:$A$205,DB!$C$2:$C$205,"")&amp;"")</f>
        <v>Sector 6</v>
      </c>
      <c r="S101" t="str">
        <f>IF(B101="","",_xlfn.XLOOKUP(B101,DB!$A$2:$A$205,DB!$E$2:$E$205,""))</f>
        <v>Sector 4</v>
      </c>
      <c r="T101" t="str">
        <f>IF(B101="","",_xlfn.XLOOKUP(B101,DB!$A$2:$A$205,DB!$F$2:$F$205,""))</f>
        <v>VOMAR/XUDUN</v>
      </c>
      <c r="U101" t="str">
        <f>IF(B101="","",_xlfn.XLOOKUP(B101,DB!$A$2:$A$205,DB!$D$2:$D$205,""))</f>
        <v>MMEX</v>
      </c>
      <c r="V101" t="str">
        <f>IF(B101="","",IF(OR(COUNTIF(M101,"????N?????W")&gt;0,COUNTIF(M101,"????N?????E")&gt;0,COUNTIF(M101,"????S?????W")&gt;0,COUNTIF(M101,"????S?????E")&gt;0),_xlfn.XLOOKUP(B101,DB!$A$2:$A$205,DB!$B$2:$B$205,""),M101))</f>
        <v>GOTAS</v>
      </c>
      <c r="AF101" s="2">
        <v>0.58333333333333337</v>
      </c>
      <c r="AG101" t="s">
        <v>840</v>
      </c>
      <c r="AH101" s="17">
        <v>410</v>
      </c>
      <c r="AI101" s="17" cm="1">
        <f t="array" ref="AI101">SUMPRODUCT(--(IFERROR(HOUR(Flights_2026_09_30333435363734567[entry_hour]),-1)=HOUR(AF101)),--(IFERROR(Flights_2026_09_30333435363734567[entry_sector],"")=AG101),--(IFERROR(Flights_2026_09_30333435363734567[nfl],-1)&gt;=AH101),--(IFERROR(Flights_2026_09_30333435363734567[nfl],-1)&lt;=IF(AH101=450,450,AH101+9)))</f>
        <v>0</v>
      </c>
    </row>
    <row r="102" spans="1:35" x14ac:dyDescent="0.2">
      <c r="A102" t="s">
        <v>209</v>
      </c>
      <c r="B102" t="s">
        <v>62</v>
      </c>
      <c r="C102" t="s">
        <v>19</v>
      </c>
      <c r="D102" t="s">
        <v>50</v>
      </c>
      <c r="E102" t="s">
        <v>3548</v>
      </c>
      <c r="F102" s="35">
        <v>46304.726759259254</v>
      </c>
      <c r="G102" t="s">
        <v>21</v>
      </c>
      <c r="H102" t="s">
        <v>3549</v>
      </c>
      <c r="I102">
        <v>340</v>
      </c>
      <c r="J102" t="s">
        <v>22</v>
      </c>
      <c r="K102" t="s">
        <v>23</v>
      </c>
      <c r="L102">
        <v>291</v>
      </c>
      <c r="M102" t="s">
        <v>3550</v>
      </c>
      <c r="N102" s="35">
        <v>46304.707002314812</v>
      </c>
      <c r="O102">
        <v>237</v>
      </c>
      <c r="P102" t="s">
        <v>26</v>
      </c>
      <c r="Q102">
        <v>220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PISAD</v>
      </c>
      <c r="AF102" s="2">
        <v>0.58333333333333337</v>
      </c>
      <c r="AG102" t="s">
        <v>840</v>
      </c>
      <c r="AH102" s="17">
        <v>420</v>
      </c>
      <c r="AI102" s="17" cm="1">
        <f t="array" ref="AI102">SUMPRODUCT(--(IFERROR(HOUR(Flights_2026_09_30333435363734567[entry_hour]),-1)=HOUR(AF102)),--(IFERROR(Flights_2026_09_30333435363734567[entry_sector],"")=AG102),--(IFERROR(Flights_2026_09_30333435363734567[nfl],-1)&gt;=AH102),--(IFERROR(Flights_2026_09_30333435363734567[nfl],-1)&lt;=IF(AH102=450,450,AH102+9)))</f>
        <v>0</v>
      </c>
    </row>
    <row r="103" spans="1:35" x14ac:dyDescent="0.2">
      <c r="A103" t="s">
        <v>231</v>
      </c>
      <c r="B103" t="s">
        <v>232</v>
      </c>
      <c r="C103" t="s">
        <v>19</v>
      </c>
      <c r="D103" t="s">
        <v>76</v>
      </c>
      <c r="E103" t="s">
        <v>1078</v>
      </c>
      <c r="F103" s="35">
        <v>46304.728321759263</v>
      </c>
      <c r="G103" t="s">
        <v>21</v>
      </c>
      <c r="H103" t="s">
        <v>3551</v>
      </c>
      <c r="I103">
        <v>350</v>
      </c>
      <c r="J103" t="s">
        <v>22</v>
      </c>
      <c r="K103" t="s">
        <v>23</v>
      </c>
      <c r="L103">
        <v>802</v>
      </c>
      <c r="M103" t="s">
        <v>84</v>
      </c>
      <c r="N103" s="35">
        <v>46304.683333333334</v>
      </c>
      <c r="O103">
        <v>347</v>
      </c>
      <c r="P103" t="s">
        <v>26</v>
      </c>
      <c r="Q103">
        <v>350</v>
      </c>
      <c r="R103" t="str">
        <f>IF(B103="","",_xlfn.XLOOKUP(B103,DB!$A$2:$A$205,DB!$C$2:$C$205,"")&amp;"")</f>
        <v>Sector 5</v>
      </c>
      <c r="S103" t="str">
        <f>IF(B103="","",_xlfn.XLOOKUP(B103,DB!$A$2:$A$205,DB!$E$2:$E$205,""))</f>
        <v>Sector 4</v>
      </c>
      <c r="T103" t="str">
        <f>IF(B103="","",_xlfn.XLOOKUP(B103,DB!$A$2:$A$205,DB!$F$2:$F$205,""))</f>
        <v>VOMAR/XUDUN</v>
      </c>
      <c r="U103" t="str">
        <f>IF(B103="","",_xlfn.XLOOKUP(B103,DB!$A$2:$A$205,DB!$D$2:$D$205,""))</f>
        <v>MMTY</v>
      </c>
      <c r="V103" t="str">
        <f>IF(B103="","",IF(OR(COUNTIF(M103,"????N?????W")&gt;0,COUNTIF(M103,"????N?????E")&gt;0,COUNTIF(M103,"????S?????W")&gt;0,COUNTIF(M103,"????S?????E")&gt;0),_xlfn.XLOOKUP(B103,DB!$A$2:$A$205,DB!$B$2:$B$205,""),M103))</f>
        <v>MATOL</v>
      </c>
      <c r="AF103" s="2">
        <v>0.58333333333333337</v>
      </c>
      <c r="AG103" t="s">
        <v>840</v>
      </c>
      <c r="AH103" s="17">
        <v>430</v>
      </c>
      <c r="AI103" s="17" cm="1">
        <f t="array" ref="AI103">SUMPRODUCT(--(IFERROR(HOUR(Flights_2026_09_30333435363734567[entry_hour]),-1)=HOUR(AF103)),--(IFERROR(Flights_2026_09_30333435363734567[entry_sector],"")=AG103),--(IFERROR(Flights_2026_09_30333435363734567[nfl],-1)&gt;=AH103),--(IFERROR(Flights_2026_09_30333435363734567[nfl],-1)&lt;=IF(AH103=450,450,AH103+9)))</f>
        <v>0</v>
      </c>
    </row>
    <row r="104" spans="1:35" x14ac:dyDescent="0.2">
      <c r="A104" t="s">
        <v>453</v>
      </c>
      <c r="B104" t="s">
        <v>196</v>
      </c>
      <c r="C104" t="s">
        <v>19</v>
      </c>
      <c r="D104" t="s">
        <v>107</v>
      </c>
      <c r="E104" t="s">
        <v>1335</v>
      </c>
      <c r="F104" s="35">
        <v>46304.729247685187</v>
      </c>
      <c r="G104" t="s">
        <v>21</v>
      </c>
      <c r="H104" t="s">
        <v>3552</v>
      </c>
      <c r="I104">
        <v>360</v>
      </c>
      <c r="J104" t="s">
        <v>22</v>
      </c>
      <c r="K104" t="s">
        <v>23</v>
      </c>
      <c r="L104">
        <v>212</v>
      </c>
      <c r="M104" t="s">
        <v>3553</v>
      </c>
      <c r="N104" s="35">
        <v>46304.713287037041</v>
      </c>
      <c r="O104">
        <v>298</v>
      </c>
      <c r="P104" t="s">
        <v>26</v>
      </c>
      <c r="Q104">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PISAD</v>
      </c>
      <c r="AF104" s="2">
        <v>0.58333333333333337</v>
      </c>
      <c r="AG104" t="s">
        <v>840</v>
      </c>
      <c r="AH104" s="17">
        <v>440</v>
      </c>
      <c r="AI104" s="17" cm="1">
        <f t="array" ref="AI104">SUMPRODUCT(--(IFERROR(HOUR(Flights_2026_09_30333435363734567[entry_hour]),-1)=HOUR(AF104)),--(IFERROR(Flights_2026_09_30333435363734567[entry_sector],"")=AG104),--(IFERROR(Flights_2026_09_30333435363734567[nfl],-1)&gt;=AH104),--(IFERROR(Flights_2026_09_30333435363734567[nfl],-1)&lt;=IF(AH104=450,450,AH104+9)))</f>
        <v>0</v>
      </c>
    </row>
    <row r="105" spans="1:35" x14ac:dyDescent="0.2">
      <c r="A105" t="s">
        <v>226</v>
      </c>
      <c r="B105" t="s">
        <v>81</v>
      </c>
      <c r="C105" t="s">
        <v>19</v>
      </c>
      <c r="D105" t="s">
        <v>76</v>
      </c>
      <c r="E105" t="s">
        <v>116</v>
      </c>
      <c r="F105" s="35">
        <v>46304.730520833335</v>
      </c>
      <c r="G105" t="s">
        <v>21</v>
      </c>
      <c r="H105" t="s">
        <v>3554</v>
      </c>
      <c r="I105">
        <v>370</v>
      </c>
      <c r="J105" t="s">
        <v>22</v>
      </c>
      <c r="K105" t="s">
        <v>23</v>
      </c>
      <c r="L105">
        <v>803</v>
      </c>
      <c r="M105" t="s">
        <v>84</v>
      </c>
      <c r="N105" s="35">
        <v>46304.685856481483</v>
      </c>
      <c r="O105">
        <v>370</v>
      </c>
      <c r="P105" t="s">
        <v>26</v>
      </c>
      <c r="Q105">
        <v>370</v>
      </c>
      <c r="R105" t="str">
        <f>IF(B105="","",_xlfn.XLOOKUP(B105,DB!$A$2:$A$205,DB!$C$2:$C$205,"")&amp;"")</f>
        <v>Sector 5</v>
      </c>
      <c r="S105" t="str">
        <f>IF(B105="","",_xlfn.XLOOKUP(B105,DB!$A$2:$A$205,DB!$E$2:$E$205,""))</f>
        <v>Sector 4</v>
      </c>
      <c r="T105" t="str">
        <f>IF(B105="","",_xlfn.XLOOKUP(B105,DB!$A$2:$A$205,DB!$F$2:$F$205,""))</f>
        <v>VOMAR/XUDUN</v>
      </c>
      <c r="U105" t="str">
        <f>IF(B105="","",_xlfn.XLOOKUP(B105,DB!$A$2:$A$205,DB!$D$2:$D$205,""))</f>
        <v>MMTY</v>
      </c>
      <c r="V105" t="str">
        <f>IF(B105="","",IF(OR(COUNTIF(M105,"????N?????W")&gt;0,COUNTIF(M105,"????N?????E")&gt;0,COUNTIF(M105,"????S?????W")&gt;0,COUNTIF(M105,"????S?????E")&gt;0),_xlfn.XLOOKUP(B105,DB!$A$2:$A$205,DB!$B$2:$B$205,""),M105))</f>
        <v>MATOL</v>
      </c>
      <c r="AF105" s="2">
        <v>0.58333333333333337</v>
      </c>
      <c r="AG105" t="s">
        <v>840</v>
      </c>
      <c r="AH105" s="17">
        <v>450</v>
      </c>
      <c r="AI105" s="17" cm="1">
        <f t="array" ref="AI105">SUMPRODUCT(--(IFERROR(HOUR(Flights_2026_09_30333435363734567[entry_hour]),-1)=HOUR(AF105)),--(IFERROR(Flights_2026_09_30333435363734567[entry_sector],"")=AG105),--(IFERROR(Flights_2026_09_30333435363734567[nfl],-1)&gt;=AH105),--(IFERROR(Flights_2026_09_30333435363734567[nfl],-1)&lt;=IF(AH105=450,450,AH105+9)))</f>
        <v>0</v>
      </c>
    </row>
    <row r="106" spans="1:35" x14ac:dyDescent="0.2">
      <c r="A106" t="s">
        <v>200</v>
      </c>
      <c r="B106" t="s">
        <v>75</v>
      </c>
      <c r="C106" t="s">
        <v>19</v>
      </c>
      <c r="D106" t="s">
        <v>76</v>
      </c>
      <c r="E106" t="s">
        <v>2271</v>
      </c>
      <c r="F106" s="35">
        <v>46304.732476851852</v>
      </c>
      <c r="G106" t="s">
        <v>21</v>
      </c>
      <c r="H106" t="s">
        <v>3555</v>
      </c>
      <c r="I106">
        <v>350</v>
      </c>
      <c r="J106" t="s">
        <v>22</v>
      </c>
      <c r="K106" t="s">
        <v>23</v>
      </c>
      <c r="L106">
        <v>849</v>
      </c>
      <c r="M106" t="s">
        <v>136</v>
      </c>
      <c r="N106" s="35">
        <v>46304.68787037037</v>
      </c>
      <c r="O106">
        <v>350</v>
      </c>
      <c r="P106" t="s">
        <v>26</v>
      </c>
      <c r="Q106">
        <v>350</v>
      </c>
      <c r="R106" t="str">
        <f>IF(B106="","",_xlfn.XLOOKUP(B106,DB!$A$2:$A$205,DB!$C$2:$C$205,"")&amp;"")</f>
        <v>Sector 5</v>
      </c>
      <c r="S106" t="str">
        <f>IF(B106="","",_xlfn.XLOOKUP(B106,DB!$A$2:$A$205,DB!$E$2:$E$205,""))</f>
        <v>Sector 4</v>
      </c>
      <c r="T106" t="str">
        <f>IF(B106="","",_xlfn.XLOOKUP(B106,DB!$A$2:$A$205,DB!$F$2:$F$205,""))</f>
        <v>VOMAR/XUDUN</v>
      </c>
      <c r="U106" t="str">
        <f>IF(B106="","",_xlfn.XLOOKUP(B106,DB!$A$2:$A$205,DB!$D$2:$D$205,""))</f>
        <v>MMEX</v>
      </c>
      <c r="V106" t="str">
        <f>IF(B106="","",IF(OR(COUNTIF(M106,"????N?????W")&gt;0,COUNTIF(M106,"????N?????E")&gt;0,COUNTIF(M106,"????S?????W")&gt;0,COUNTIF(M106,"????S?????E")&gt;0),_xlfn.XLOOKUP(B106,DB!$A$2:$A$205,DB!$B$2:$B$205,""),M106))</f>
        <v>LIDAM</v>
      </c>
      <c r="AF106" s="2">
        <v>0.58333333333333337</v>
      </c>
      <c r="AG106" t="s">
        <v>747</v>
      </c>
      <c r="AH106" s="17">
        <v>200</v>
      </c>
      <c r="AI106" s="17" cm="1">
        <f t="array" ref="AI106">SUMPRODUCT(--(IFERROR(HOUR(Flights_2026_09_30333435363734567[entry_hour]),-1)=HOUR(AF106)),--(IFERROR(Flights_2026_09_30333435363734567[entry_sector],"")=AG106),--(IFERROR(Flights_2026_09_30333435363734567[nfl],-1)&gt;=AH106),--(IFERROR(Flights_2026_09_30333435363734567[nfl],-1)&lt;=IF(AH106=450,450,AH106+9)))</f>
        <v>0</v>
      </c>
    </row>
    <row r="107" spans="1:35" x14ac:dyDescent="0.2">
      <c r="A107" t="s">
        <v>198</v>
      </c>
      <c r="B107" t="s">
        <v>199</v>
      </c>
      <c r="C107" t="s">
        <v>19</v>
      </c>
      <c r="D107" t="s">
        <v>41</v>
      </c>
      <c r="E107" t="s">
        <v>2881</v>
      </c>
      <c r="F107" s="35">
        <v>46304.733553240745</v>
      </c>
      <c r="G107" t="s">
        <v>28</v>
      </c>
      <c r="H107" t="s">
        <v>3556</v>
      </c>
      <c r="I107">
        <v>380</v>
      </c>
      <c r="J107" t="s">
        <v>22</v>
      </c>
      <c r="K107" t="s">
        <v>23</v>
      </c>
      <c r="L107">
        <v>238</v>
      </c>
      <c r="M107" t="s">
        <v>44</v>
      </c>
      <c r="N107" s="35">
        <v>46304.717094907406</v>
      </c>
      <c r="O107">
        <v>295</v>
      </c>
      <c r="P107" t="s">
        <v>26</v>
      </c>
      <c r="Q107">
        <v>380</v>
      </c>
      <c r="R107" t="str">
        <f>IF(B107="","",_xlfn.XLOOKUP(B107,DB!$A$2:$A$205,DB!$C$2:$C$205,"")&amp;"")</f>
        <v>Sector 7</v>
      </c>
      <c r="S107" t="str">
        <f>IF(B107="","",_xlfn.XLOOKUP(B107,DB!$A$2:$A$205,DB!$E$2:$E$205,""))</f>
        <v>Sector 7</v>
      </c>
      <c r="T107" t="str">
        <f>IF(B107="","",_xlfn.XLOOKUP(B107,DB!$A$2:$A$205,DB!$F$2:$F$205,""))</f>
        <v>PAULE/SIGMA</v>
      </c>
      <c r="U107" t="str">
        <f>IF(B107="","",_xlfn.XLOOKUP(B107,DB!$A$2:$A$205,DB!$D$2:$D$205,""))</f>
        <v>MHCC</v>
      </c>
      <c r="V107" t="str">
        <f>IF(B107="","",IF(OR(COUNTIF(M107,"????N?????W")&gt;0,COUNTIF(M107,"????N?????E")&gt;0,COUNTIF(M107,"????S?????W")&gt;0,COUNTIF(M107,"????S?????E")&gt;0),_xlfn.XLOOKUP(B107,DB!$A$2:$A$205,DB!$B$2:$B$205,""),M107))</f>
        <v>SIGMA</v>
      </c>
      <c r="AF107" s="2">
        <v>0.58333333333333337</v>
      </c>
      <c r="AG107" t="s">
        <v>747</v>
      </c>
      <c r="AH107" s="17">
        <v>210</v>
      </c>
      <c r="AI107" s="17" cm="1">
        <f t="array" ref="AI107">SUMPRODUCT(--(IFERROR(HOUR(Flights_2026_09_30333435363734567[entry_hour]),-1)=HOUR(AF107)),--(IFERROR(Flights_2026_09_30333435363734567[entry_sector],"")=AG107),--(IFERROR(Flights_2026_09_30333435363734567[nfl],-1)&gt;=AH107),--(IFERROR(Flights_2026_09_30333435363734567[nfl],-1)&lt;=IF(AH107=450,450,AH107+9)))</f>
        <v>0</v>
      </c>
    </row>
    <row r="108" spans="1:35" x14ac:dyDescent="0.2">
      <c r="A108" t="s">
        <v>391</v>
      </c>
      <c r="B108" t="s">
        <v>65</v>
      </c>
      <c r="C108" t="s">
        <v>19</v>
      </c>
      <c r="D108" t="s">
        <v>211</v>
      </c>
      <c r="E108" t="s">
        <v>3557</v>
      </c>
      <c r="F108" s="35">
        <v>46304.734780092593</v>
      </c>
      <c r="G108" t="s">
        <v>21</v>
      </c>
      <c r="H108" t="s">
        <v>3558</v>
      </c>
      <c r="I108">
        <v>390</v>
      </c>
      <c r="J108" t="s">
        <v>22</v>
      </c>
      <c r="K108" t="s">
        <v>23</v>
      </c>
      <c r="L108">
        <v>888</v>
      </c>
      <c r="M108" t="s">
        <v>434</v>
      </c>
      <c r="N108" s="35">
        <v>46304.688449074078</v>
      </c>
      <c r="O108">
        <v>390</v>
      </c>
      <c r="P108" t="s">
        <v>38</v>
      </c>
      <c r="Q108">
        <v>390</v>
      </c>
      <c r="R108" t="str">
        <f>IF(B108="","",_xlfn.XLOOKUP(B108,DB!$A$2:$A$205,DB!$C$2:$C$205,"")&amp;"")</f>
        <v>Sector 6</v>
      </c>
      <c r="S108" t="str">
        <f>IF(B108="","",_xlfn.XLOOKUP(B108,DB!$A$2:$A$205,DB!$E$2:$E$205,""))</f>
        <v>Sector 4</v>
      </c>
      <c r="T108" t="str">
        <f>IF(B108="","",_xlfn.XLOOKUP(B108,DB!$A$2:$A$205,DB!$F$2:$F$205,""))</f>
        <v>VOMAR/XUDUN</v>
      </c>
      <c r="U108" t="str">
        <f>IF(B108="","",_xlfn.XLOOKUP(B108,DB!$A$2:$A$205,DB!$D$2:$D$205,""))</f>
        <v>MMEX</v>
      </c>
      <c r="V108" t="str">
        <f>IF(B108="","",IF(OR(COUNTIF(M108,"????N?????W")&gt;0,COUNTIF(M108,"????N?????E")&gt;0,COUNTIF(M108,"????S?????W")&gt;0,COUNTIF(M108,"????S?????E")&gt;0),_xlfn.XLOOKUP(B108,DB!$A$2:$A$205,DB!$B$2:$B$205,""),M108))</f>
        <v>GOTAS</v>
      </c>
      <c r="AF108" s="2">
        <v>0.58333333333333337</v>
      </c>
      <c r="AG108" t="s">
        <v>747</v>
      </c>
      <c r="AH108" s="17">
        <v>220</v>
      </c>
      <c r="AI108" s="17" cm="1">
        <f t="array" ref="AI108">SUMPRODUCT(--(IFERROR(HOUR(Flights_2026_09_30333435363734567[entry_hour]),-1)=HOUR(AF108)),--(IFERROR(Flights_2026_09_30333435363734567[entry_sector],"")=AG108),--(IFERROR(Flights_2026_09_30333435363734567[nfl],-1)&gt;=AH108),--(IFERROR(Flights_2026_09_30333435363734567[nfl],-1)&lt;=IF(AH108=450,450,AH108+9)))</f>
        <v>0</v>
      </c>
    </row>
    <row r="109" spans="1:35" x14ac:dyDescent="0.2">
      <c r="A109" t="s">
        <v>549</v>
      </c>
      <c r="B109" t="s">
        <v>335</v>
      </c>
      <c r="C109" t="s">
        <v>19</v>
      </c>
      <c r="D109" t="s">
        <v>41</v>
      </c>
      <c r="E109" t="s">
        <v>100</v>
      </c>
      <c r="F109" s="35">
        <v>46304.736527777779</v>
      </c>
      <c r="G109" t="s">
        <v>28</v>
      </c>
      <c r="H109" t="s">
        <v>3559</v>
      </c>
      <c r="I109">
        <v>370</v>
      </c>
      <c r="J109" t="s">
        <v>22</v>
      </c>
      <c r="K109" t="s">
        <v>23</v>
      </c>
      <c r="L109">
        <v>917</v>
      </c>
      <c r="M109" t="s">
        <v>78</v>
      </c>
      <c r="N109" s="35">
        <v>46304.686574074076</v>
      </c>
      <c r="O109">
        <v>370</v>
      </c>
      <c r="P109" t="s">
        <v>26</v>
      </c>
      <c r="Q109">
        <v>370</v>
      </c>
      <c r="R109" t="str">
        <f>IF(B109="","",_xlfn.XLOOKUP(B109,DB!$A$2:$A$205,DB!$C$2:$C$205,"")&amp;"")</f>
        <v>Sector 6</v>
      </c>
      <c r="S109" t="str">
        <f>IF(B109="","",_xlfn.XLOOKUP(B109,DB!$A$2:$A$205,DB!$E$2:$E$205,""))</f>
        <v>Sector 4</v>
      </c>
      <c r="T109" t="str">
        <f>IF(B109="","",_xlfn.XLOOKUP(B109,DB!$A$2:$A$205,DB!$F$2:$F$205,""))</f>
        <v>VOMAR/XUDUN</v>
      </c>
      <c r="U109" t="str">
        <f>IF(B109="","",_xlfn.XLOOKUP(B109,DB!$A$2:$A$205,DB!$D$2:$D$205,""))</f>
        <v>MMEX</v>
      </c>
      <c r="V109" t="str">
        <f>IF(B109="","",IF(OR(COUNTIF(M109,"????N?????W")&gt;0,COUNTIF(M109,"????N?????E")&gt;0,COUNTIF(M109,"????S?????W")&gt;0,COUNTIF(M109,"????S?????E")&gt;0),_xlfn.XLOOKUP(B109,DB!$A$2:$A$205,DB!$B$2:$B$205,""),M109))</f>
        <v>GOTAS</v>
      </c>
      <c r="AF109" s="2">
        <v>0.58333333333333337</v>
      </c>
      <c r="AG109" t="s">
        <v>747</v>
      </c>
      <c r="AH109" s="17">
        <v>230</v>
      </c>
      <c r="AI109" s="17" cm="1">
        <f t="array" ref="AI109">SUMPRODUCT(--(IFERROR(HOUR(Flights_2026_09_30333435363734567[entry_hour]),-1)=HOUR(AF109)),--(IFERROR(Flights_2026_09_30333435363734567[entry_sector],"")=AG109),--(IFERROR(Flights_2026_09_30333435363734567[nfl],-1)&gt;=AH109),--(IFERROR(Flights_2026_09_30333435363734567[nfl],-1)&lt;=IF(AH109=450,450,AH109+9)))</f>
        <v>0</v>
      </c>
    </row>
    <row r="110" spans="1:35" x14ac:dyDescent="0.2">
      <c r="A110" t="s">
        <v>296</v>
      </c>
      <c r="B110" t="s">
        <v>324</v>
      </c>
      <c r="C110" t="s">
        <v>19</v>
      </c>
      <c r="D110" t="s">
        <v>41</v>
      </c>
      <c r="E110" t="s">
        <v>2666</v>
      </c>
      <c r="F110" s="35">
        <v>46304.737534722226</v>
      </c>
      <c r="G110" t="s">
        <v>21</v>
      </c>
      <c r="H110" t="s">
        <v>3560</v>
      </c>
      <c r="I110">
        <v>300</v>
      </c>
      <c r="J110" t="s">
        <v>22</v>
      </c>
      <c r="K110" t="s">
        <v>23</v>
      </c>
      <c r="L110">
        <v>438</v>
      </c>
      <c r="M110" t="s">
        <v>3561</v>
      </c>
      <c r="N110" s="35">
        <v>46304.708125000005</v>
      </c>
      <c r="O110">
        <v>300</v>
      </c>
      <c r="P110" t="s">
        <v>26</v>
      </c>
      <c r="Q110">
        <v>310</v>
      </c>
      <c r="R110" t="str">
        <f>IF(B110="","",_xlfn.XLOOKUP(B110,DB!$A$2:$A$205,DB!$C$2:$C$205,"")&amp;"")</f>
        <v>Sector 7</v>
      </c>
      <c r="S110" t="str">
        <f>IF(B110="","",_xlfn.XLOOKUP(B110,DB!$A$2:$A$205,DB!$E$2:$E$205,""))</f>
        <v>Sector 7</v>
      </c>
      <c r="T110" t="str">
        <f>IF(B110="","",_xlfn.XLOOKUP(B110,DB!$A$2:$A$205,DB!$F$2:$F$205,""))</f>
        <v>PAULE/SIGMA</v>
      </c>
      <c r="U110" t="str">
        <f>IF(B110="","",_xlfn.XLOOKUP(B110,DB!$A$2:$A$205,DB!$D$2:$D$205,""))</f>
        <v>MHCC</v>
      </c>
      <c r="V110" t="str">
        <f>IF(B110="","",IF(OR(COUNTIF(M110,"????N?????W")&gt;0,COUNTIF(M110,"????N?????E")&gt;0,COUNTIF(M110,"????S?????W")&gt;0,COUNTIF(M110,"????S?????E")&gt;0),_xlfn.XLOOKUP(B110,DB!$A$2:$A$205,DB!$B$2:$B$205,""),M110))</f>
        <v>CTM</v>
      </c>
      <c r="AF110" s="2">
        <v>0.58333333333333337</v>
      </c>
      <c r="AG110" t="s">
        <v>747</v>
      </c>
      <c r="AH110" s="17">
        <v>240</v>
      </c>
      <c r="AI110" s="17" cm="1">
        <f t="array" ref="AI110">SUMPRODUCT(--(IFERROR(HOUR(Flights_2026_09_30333435363734567[entry_hour]),-1)=HOUR(AF110)),--(IFERROR(Flights_2026_09_30333435363734567[entry_sector],"")=AG110),--(IFERROR(Flights_2026_09_30333435363734567[nfl],-1)&gt;=AH110),--(IFERROR(Flights_2026_09_30333435363734567[nfl],-1)&lt;=IF(AH110=450,450,AH110+9)))</f>
        <v>0</v>
      </c>
    </row>
    <row r="111" spans="1:35" x14ac:dyDescent="0.2">
      <c r="A111" t="s">
        <v>181</v>
      </c>
      <c r="B111" t="s">
        <v>182</v>
      </c>
      <c r="C111" t="s">
        <v>19</v>
      </c>
      <c r="D111" t="s">
        <v>53</v>
      </c>
      <c r="E111" t="s">
        <v>3562</v>
      </c>
      <c r="F111" s="35">
        <v>46304.738668981481</v>
      </c>
      <c r="G111" t="s">
        <v>21</v>
      </c>
      <c r="H111" t="s">
        <v>563</v>
      </c>
      <c r="I111">
        <v>380</v>
      </c>
      <c r="J111" t="s">
        <v>22</v>
      </c>
      <c r="K111" t="s">
        <v>23</v>
      </c>
      <c r="L111">
        <v>214</v>
      </c>
      <c r="M111" t="s">
        <v>37</v>
      </c>
      <c r="N111" s="35">
        <v>46304.72148148148</v>
      </c>
      <c r="O111">
        <v>273</v>
      </c>
      <c r="P111" t="s">
        <v>26</v>
      </c>
      <c r="Q111">
        <v>220</v>
      </c>
      <c r="R111" t="str">
        <f>IF(B111="","",_xlfn.XLOOKUP(B111,DB!$A$2:$A$205,DB!$C$2:$C$205,"")&amp;"")</f>
        <v>Sector 3</v>
      </c>
      <c r="S111" t="str">
        <f>IF(B111="","",_xlfn.XLOOKUP(B111,DB!$A$2:$A$205,DB!$E$2:$E$205,""))</f>
        <v>Sector 3</v>
      </c>
      <c r="T111" t="str">
        <f>IF(B111="","",_xlfn.XLOOKUP(B111,DB!$A$2:$A$205,DB!$F$2:$F$205,""))</f>
        <v>NOSAT</v>
      </c>
      <c r="U111" t="str">
        <f>IF(B111="","",_xlfn.XLOOKUP(B111,DB!$A$2:$A$205,DB!$D$2:$D$205,""))</f>
        <v>MUFH</v>
      </c>
      <c r="V111" t="str">
        <f>IF(B111="","",IF(OR(COUNTIF(M111,"????N?????W")&gt;0,COUNTIF(M111,"????N?????E")&gt;0,COUNTIF(M111,"????S?????W")&gt;0,COUNTIF(M111,"????S?????E")&gt;0),_xlfn.XLOOKUP(B111,DB!$A$2:$A$205,DB!$B$2:$B$205,""),M111))</f>
        <v>NOSAT</v>
      </c>
      <c r="AF111" s="2">
        <v>0.58333333333333337</v>
      </c>
      <c r="AG111" t="s">
        <v>747</v>
      </c>
      <c r="AH111" s="17">
        <v>250</v>
      </c>
      <c r="AI111" s="17" cm="1">
        <f t="array" ref="AI111">SUMPRODUCT(--(IFERROR(HOUR(Flights_2026_09_30333435363734567[entry_hour]),-1)=HOUR(AF111)),--(IFERROR(Flights_2026_09_30333435363734567[entry_sector],"")=AG111),--(IFERROR(Flights_2026_09_30333435363734567[nfl],-1)&gt;=AH111),--(IFERROR(Flights_2026_09_30333435363734567[nfl],-1)&lt;=IF(AH111=450,450,AH111+9)))</f>
        <v>0</v>
      </c>
    </row>
    <row r="112" spans="1:35" x14ac:dyDescent="0.2">
      <c r="A112" t="s">
        <v>1280</v>
      </c>
      <c r="B112" t="s">
        <v>215</v>
      </c>
      <c r="C112" t="s">
        <v>19</v>
      </c>
      <c r="D112" t="s">
        <v>47</v>
      </c>
      <c r="E112" t="s">
        <v>3563</v>
      </c>
      <c r="F112" s="35">
        <v>46304.739722222221</v>
      </c>
      <c r="G112" t="s">
        <v>21</v>
      </c>
      <c r="H112" t="s">
        <v>3564</v>
      </c>
      <c r="I112">
        <v>370</v>
      </c>
      <c r="J112" t="s">
        <v>22</v>
      </c>
      <c r="K112" t="s">
        <v>23</v>
      </c>
      <c r="L112">
        <v>484</v>
      </c>
      <c r="M112" t="s">
        <v>2427</v>
      </c>
      <c r="N112" s="35">
        <v>46304.709895833337</v>
      </c>
      <c r="O112">
        <v>370</v>
      </c>
      <c r="P112" t="s">
        <v>26</v>
      </c>
      <c r="Q112">
        <v>370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PISAD</v>
      </c>
      <c r="AF112" s="2">
        <v>0.58333333333333337</v>
      </c>
      <c r="AG112" t="s">
        <v>747</v>
      </c>
      <c r="AH112" s="17">
        <v>260</v>
      </c>
      <c r="AI112" s="17" cm="1">
        <f t="array" ref="AI112">SUMPRODUCT(--(IFERROR(HOUR(Flights_2026_09_30333435363734567[entry_hour]),-1)=HOUR(AF112)),--(IFERROR(Flights_2026_09_30333435363734567[entry_sector],"")=AG112),--(IFERROR(Flights_2026_09_30333435363734567[nfl],-1)&gt;=AH112),--(IFERROR(Flights_2026_09_30333435363734567[nfl],-1)&lt;=IF(AH112=450,450,AH112+9)))</f>
        <v>0</v>
      </c>
    </row>
    <row r="113" spans="1:35" x14ac:dyDescent="0.2">
      <c r="A113" t="s">
        <v>244</v>
      </c>
      <c r="B113" t="s">
        <v>89</v>
      </c>
      <c r="C113" t="s">
        <v>19</v>
      </c>
      <c r="D113" t="s">
        <v>47</v>
      </c>
      <c r="E113" t="s">
        <v>3565</v>
      </c>
      <c r="F113" s="35">
        <v>46304.741087962961</v>
      </c>
      <c r="G113" t="s">
        <v>21</v>
      </c>
      <c r="H113" t="s">
        <v>3566</v>
      </c>
      <c r="I113">
        <v>340</v>
      </c>
      <c r="J113" t="s">
        <v>22</v>
      </c>
      <c r="K113" t="s">
        <v>23</v>
      </c>
      <c r="L113">
        <v>249</v>
      </c>
      <c r="M113" t="s">
        <v>44</v>
      </c>
      <c r="N113" s="35">
        <v>46304.721736111111</v>
      </c>
      <c r="O113">
        <v>157</v>
      </c>
      <c r="P113" t="s">
        <v>26</v>
      </c>
      <c r="Q113">
        <v>340</v>
      </c>
      <c r="R113" t="str">
        <f>IF(B113="","",_xlfn.XLOOKUP(B113,DB!$A$2:$A$205,DB!$C$2:$C$205,"")&amp;"")</f>
        <v>Sector 7</v>
      </c>
      <c r="S113" t="str">
        <f>IF(B113="","",_xlfn.XLOOKUP(B113,DB!$A$2:$A$205,DB!$E$2:$E$205,""))</f>
        <v>Sector 7</v>
      </c>
      <c r="T113" t="str">
        <f>IF(B113="","",_xlfn.XLOOKUP(B113,DB!$A$2:$A$205,DB!$F$2:$F$205,""))</f>
        <v>PAULE/SIGMA</v>
      </c>
      <c r="U113" t="str">
        <f>IF(B113="","",_xlfn.XLOOKUP(B113,DB!$A$2:$A$205,DB!$D$2:$D$205,""))</f>
        <v>MHCC</v>
      </c>
      <c r="V113" t="str">
        <f>IF(B113="","",IF(OR(COUNTIF(M113,"????N?????W")&gt;0,COUNTIF(M113,"????N?????E")&gt;0,COUNTIF(M113,"????S?????W")&gt;0,COUNTIF(M113,"????S?????E")&gt;0),_xlfn.XLOOKUP(B113,DB!$A$2:$A$205,DB!$B$2:$B$205,""),M113))</f>
        <v>SIGMA</v>
      </c>
      <c r="AF113" s="2">
        <v>0.58333333333333337</v>
      </c>
      <c r="AG113" t="s">
        <v>747</v>
      </c>
      <c r="AH113" s="17">
        <v>270</v>
      </c>
      <c r="AI113" s="17" cm="1">
        <f t="array" ref="AI113">SUMPRODUCT(--(IFERROR(HOUR(Flights_2026_09_30333435363734567[entry_hour]),-1)=HOUR(AF113)),--(IFERROR(Flights_2026_09_30333435363734567[entry_sector],"")=AG113),--(IFERROR(Flights_2026_09_30333435363734567[nfl],-1)&gt;=AH113),--(IFERROR(Flights_2026_09_30333435363734567[nfl],-1)&lt;=IF(AH113=450,450,AH113+9)))</f>
        <v>0</v>
      </c>
    </row>
    <row r="114" spans="1:35" x14ac:dyDescent="0.2">
      <c r="A114" t="s">
        <v>624</v>
      </c>
      <c r="B114" t="s">
        <v>301</v>
      </c>
      <c r="C114" t="s">
        <v>19</v>
      </c>
      <c r="D114" t="s">
        <v>76</v>
      </c>
      <c r="E114" t="s">
        <v>1546</v>
      </c>
      <c r="F114" s="35">
        <v>46304.742534722223</v>
      </c>
      <c r="G114" t="s">
        <v>21</v>
      </c>
      <c r="H114" t="s">
        <v>3567</v>
      </c>
      <c r="I114">
        <v>330</v>
      </c>
      <c r="J114" t="s">
        <v>22</v>
      </c>
      <c r="K114" t="s">
        <v>23</v>
      </c>
      <c r="L114">
        <v>744</v>
      </c>
      <c r="M114" t="s">
        <v>251</v>
      </c>
      <c r="N114" s="35">
        <v>46304.701678240745</v>
      </c>
      <c r="O114">
        <v>330</v>
      </c>
      <c r="P114" t="s">
        <v>26</v>
      </c>
      <c r="Q114">
        <v>330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IPSEV</v>
      </c>
      <c r="AF114" s="2">
        <v>0.58333333333333337</v>
      </c>
      <c r="AG114" t="s">
        <v>747</v>
      </c>
      <c r="AH114" s="17">
        <v>280</v>
      </c>
      <c r="AI114" s="17" cm="1">
        <f t="array" ref="AI114">SUMPRODUCT(--(IFERROR(HOUR(Flights_2026_09_30333435363734567[entry_hour]),-1)=HOUR(AF114)),--(IFERROR(Flights_2026_09_30333435363734567[entry_sector],"")=AG114),--(IFERROR(Flights_2026_09_30333435363734567[nfl],-1)&gt;=AH114),--(IFERROR(Flights_2026_09_30333435363734567[nfl],-1)&lt;=IF(AH114=450,450,AH114+9)))</f>
        <v>0</v>
      </c>
    </row>
    <row r="115" spans="1:35" x14ac:dyDescent="0.2">
      <c r="A115" t="s">
        <v>239</v>
      </c>
      <c r="B115" t="s">
        <v>59</v>
      </c>
      <c r="C115" t="s">
        <v>19</v>
      </c>
      <c r="D115" t="s">
        <v>47</v>
      </c>
      <c r="E115" t="s">
        <v>3056</v>
      </c>
      <c r="F115" s="35">
        <v>46304.745775462958</v>
      </c>
      <c r="G115" t="s">
        <v>21</v>
      </c>
      <c r="H115" t="s">
        <v>3568</v>
      </c>
      <c r="I115">
        <v>360</v>
      </c>
      <c r="J115" t="s">
        <v>22</v>
      </c>
      <c r="K115" t="s">
        <v>23</v>
      </c>
      <c r="L115">
        <v>160</v>
      </c>
      <c r="M115" t="s">
        <v>37</v>
      </c>
      <c r="N115" s="35">
        <v>46304.731956018513</v>
      </c>
      <c r="O115">
        <v>161</v>
      </c>
      <c r="P115" t="s">
        <v>26</v>
      </c>
      <c r="Q115">
        <v>220</v>
      </c>
      <c r="R115" t="str">
        <f>IF(B115="","",_xlfn.XLOOKUP(B115,DB!$A$2:$A$205,DB!$C$2:$C$205,"")&amp;"")</f>
        <v>Sector 3</v>
      </c>
      <c r="S115" t="str">
        <f>IF(B115="","",_xlfn.XLOOKUP(B115,DB!$A$2:$A$205,DB!$E$2:$E$205,""))</f>
        <v>Sector 3</v>
      </c>
      <c r="T115" t="str">
        <f>IF(B115="","",_xlfn.XLOOKUP(B115,DB!$A$2:$A$205,DB!$F$2:$F$205,""))</f>
        <v>NOSAT</v>
      </c>
      <c r="U115" t="str">
        <f>IF(B115="","",_xlfn.XLOOKUP(B115,DB!$A$2:$A$205,DB!$D$2:$D$205,""))</f>
        <v>MUFH</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30333435363734567[entry_hour]),-1)=HOUR(AF115)),--(IFERROR(Flights_2026_09_30333435363734567[entry_sector],"")=AG115),--(IFERROR(Flights_2026_09_30333435363734567[nfl],-1)&gt;=AH115),--(IFERROR(Flights_2026_09_30333435363734567[nfl],-1)&lt;=IF(AH115=450,450,AH115+9)))</f>
        <v>0</v>
      </c>
    </row>
    <row r="116" spans="1:35" x14ac:dyDescent="0.2">
      <c r="A116" t="s">
        <v>268</v>
      </c>
      <c r="B116" t="s">
        <v>269</v>
      </c>
      <c r="C116" t="s">
        <v>19</v>
      </c>
      <c r="D116" t="s">
        <v>76</v>
      </c>
      <c r="E116" t="s">
        <v>2362</v>
      </c>
      <c r="F116" s="35">
        <v>46304.747094907405</v>
      </c>
      <c r="G116" t="s">
        <v>21</v>
      </c>
      <c r="H116" t="s">
        <v>3569</v>
      </c>
      <c r="I116">
        <v>350</v>
      </c>
      <c r="J116" t="s">
        <v>22</v>
      </c>
      <c r="K116" t="s">
        <v>23</v>
      </c>
      <c r="L116">
        <v>788</v>
      </c>
      <c r="M116" t="s">
        <v>84</v>
      </c>
      <c r="N116" s="35">
        <v>46304.704351851848</v>
      </c>
      <c r="O116">
        <v>351</v>
      </c>
      <c r="P116" t="s">
        <v>26</v>
      </c>
      <c r="Q116">
        <v>350</v>
      </c>
      <c r="R116" t="str">
        <f>IF(B116="","",_xlfn.XLOOKUP(B116,DB!$A$2:$A$205,DB!$C$2:$C$205,"")&amp;"")</f>
        <v>Sector 5</v>
      </c>
      <c r="S116" t="str">
        <f>IF(B116="","",_xlfn.XLOOKUP(B116,DB!$A$2:$A$205,DB!$E$2:$E$205,""))</f>
        <v>Sector 4</v>
      </c>
      <c r="T116" t="str">
        <f>IF(B116="","",_xlfn.XLOOKUP(B116,DB!$A$2:$A$205,DB!$F$2:$F$205,""))</f>
        <v>VOMAR/XUDUN</v>
      </c>
      <c r="U116" t="str">
        <f>IF(B116="","",_xlfn.XLOOKUP(B116,DB!$A$2:$A$205,DB!$D$2:$D$205,""))</f>
        <v>MMTY</v>
      </c>
      <c r="V116" t="str">
        <f>IF(B116="","",IF(OR(COUNTIF(M116,"????N?????W")&gt;0,COUNTIF(M116,"????N?????E")&gt;0,COUNTIF(M116,"????S?????W")&gt;0,COUNTIF(M116,"????S?????E")&gt;0),_xlfn.XLOOKUP(B116,DB!$A$2:$A$205,DB!$B$2:$B$205,""),M116))</f>
        <v>MATOL</v>
      </c>
      <c r="AF116" s="2">
        <v>0.58333333333333337</v>
      </c>
      <c r="AG116" t="s">
        <v>747</v>
      </c>
      <c r="AH116" s="17">
        <v>300</v>
      </c>
      <c r="AI116" s="17" cm="1">
        <f t="array" ref="AI116">SUMPRODUCT(--(IFERROR(HOUR(Flights_2026_09_30333435363734567[entry_hour]),-1)=HOUR(AF116)),--(IFERROR(Flights_2026_09_30333435363734567[entry_sector],"")=AG116),--(IFERROR(Flights_2026_09_30333435363734567[nfl],-1)&gt;=AH116),--(IFERROR(Flights_2026_09_30333435363734567[nfl],-1)&lt;=IF(AH116=450,450,AH116+9)))</f>
        <v>0</v>
      </c>
    </row>
    <row r="117" spans="1:35" x14ac:dyDescent="0.2">
      <c r="A117" t="s">
        <v>397</v>
      </c>
      <c r="B117" t="s">
        <v>398</v>
      </c>
      <c r="C117" t="s">
        <v>19</v>
      </c>
      <c r="D117" t="s">
        <v>50</v>
      </c>
      <c r="E117" t="s">
        <v>3570</v>
      </c>
      <c r="F117" s="35">
        <v>46304.748726851853</v>
      </c>
      <c r="G117" t="s">
        <v>21</v>
      </c>
      <c r="H117" t="s">
        <v>3571</v>
      </c>
      <c r="I117">
        <v>330</v>
      </c>
      <c r="J117" t="s">
        <v>22</v>
      </c>
      <c r="K117" t="s">
        <v>23</v>
      </c>
      <c r="L117">
        <v>490</v>
      </c>
      <c r="M117" t="s">
        <v>411</v>
      </c>
      <c r="N117" s="35">
        <v>46304.719074074077</v>
      </c>
      <c r="O117">
        <v>330</v>
      </c>
      <c r="P117" t="s">
        <v>26</v>
      </c>
      <c r="Q117">
        <v>330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KEHLI</v>
      </c>
      <c r="AF117" s="2">
        <v>0.58333333333333337</v>
      </c>
      <c r="AG117" t="s">
        <v>747</v>
      </c>
      <c r="AH117" s="17">
        <v>310</v>
      </c>
      <c r="AI117" s="17" cm="1">
        <f t="array" ref="AI117">SUMPRODUCT(--(IFERROR(HOUR(Flights_2026_09_30333435363734567[entry_hour]),-1)=HOUR(AF117)),--(IFERROR(Flights_2026_09_30333435363734567[entry_sector],"")=AG117),--(IFERROR(Flights_2026_09_30333435363734567[nfl],-1)&gt;=AH117),--(IFERROR(Flights_2026_09_30333435363734567[nfl],-1)&lt;=IF(AH117=450,450,AH117+9)))</f>
        <v>0</v>
      </c>
    </row>
    <row r="118" spans="1:35" x14ac:dyDescent="0.2">
      <c r="A118" t="s">
        <v>3572</v>
      </c>
      <c r="B118" t="s">
        <v>967</v>
      </c>
      <c r="C118" t="s">
        <v>19</v>
      </c>
      <c r="D118" t="s">
        <v>595</v>
      </c>
      <c r="E118" t="s">
        <v>3572</v>
      </c>
      <c r="F118" s="35">
        <v>46304.75100694444</v>
      </c>
      <c r="G118" t="s">
        <v>28</v>
      </c>
      <c r="H118" t="s">
        <v>3573</v>
      </c>
      <c r="I118">
        <v>250</v>
      </c>
      <c r="J118" t="s">
        <v>22</v>
      </c>
      <c r="K118" t="s">
        <v>31</v>
      </c>
      <c r="L118">
        <v>788</v>
      </c>
      <c r="M118" t="s">
        <v>84</v>
      </c>
      <c r="N118" s="35">
        <v>46304.680648148147</v>
      </c>
      <c r="O118">
        <v>250</v>
      </c>
      <c r="P118" t="s">
        <v>32</v>
      </c>
      <c r="Q118">
        <v>250</v>
      </c>
      <c r="R118" t="str">
        <f>IF(B118="","",_xlfn.XLOOKUP(B118,DB!$A$2:$A$205,DB!$C$2:$C$205,"")&amp;"")</f>
        <v>Sector 5</v>
      </c>
      <c r="S118" t="str">
        <f>IF(B118="","",_xlfn.XLOOKUP(B118,DB!$A$2:$A$205,DB!$E$2:$E$205,""))</f>
        <v>Sector 4</v>
      </c>
      <c r="T118" t="str">
        <f>IF(B118="","",_xlfn.XLOOKUP(B118,DB!$A$2:$A$205,DB!$F$2:$F$205,""))</f>
        <v>VOMAR/XUDUN</v>
      </c>
      <c r="U118" t="str">
        <f>IF(B118="","",_xlfn.XLOOKUP(B118,DB!$A$2:$A$205,DB!$D$2:$D$205,""))</f>
        <v>KZHU</v>
      </c>
      <c r="V118" t="str">
        <f>IF(B118="","",IF(OR(COUNTIF(M118,"????N?????W")&gt;0,COUNTIF(M118,"????N?????E")&gt;0,COUNTIF(M118,"????S?????W")&gt;0,COUNTIF(M118,"????S?????E")&gt;0),_xlfn.XLOOKUP(B118,DB!$A$2:$A$205,DB!$B$2:$B$205,""),M118))</f>
        <v>MATOL</v>
      </c>
      <c r="AF118" s="2">
        <v>0.58333333333333337</v>
      </c>
      <c r="AG118" t="s">
        <v>747</v>
      </c>
      <c r="AH118" s="17">
        <v>320</v>
      </c>
      <c r="AI118" s="17" cm="1">
        <f t="array" ref="AI118">SUMPRODUCT(--(IFERROR(HOUR(Flights_2026_09_30333435363734567[entry_hour]),-1)=HOUR(AF118)),--(IFERROR(Flights_2026_09_30333435363734567[entry_sector],"")=AG118),--(IFERROR(Flights_2026_09_30333435363734567[nfl],-1)&gt;=AH118),--(IFERROR(Flights_2026_09_30333435363734567[nfl],-1)&lt;=IF(AH118=450,450,AH118+9)))</f>
        <v>0</v>
      </c>
    </row>
    <row r="119" spans="1:35" x14ac:dyDescent="0.2">
      <c r="A119" t="s">
        <v>263</v>
      </c>
      <c r="B119" t="s">
        <v>65</v>
      </c>
      <c r="C119" t="s">
        <v>19</v>
      </c>
      <c r="D119" t="s">
        <v>20</v>
      </c>
      <c r="E119" t="s">
        <v>543</v>
      </c>
      <c r="F119" s="35">
        <v>46304.752881944441</v>
      </c>
      <c r="G119" t="s">
        <v>21</v>
      </c>
      <c r="H119" t="s">
        <v>3574</v>
      </c>
      <c r="I119">
        <v>350</v>
      </c>
      <c r="J119" t="s">
        <v>22</v>
      </c>
      <c r="K119" t="s">
        <v>23</v>
      </c>
      <c r="L119">
        <v>894</v>
      </c>
      <c r="M119" t="s">
        <v>78</v>
      </c>
      <c r="N119" s="35">
        <v>46304.705335648148</v>
      </c>
      <c r="O119">
        <v>352</v>
      </c>
      <c r="P119" t="s">
        <v>26</v>
      </c>
      <c r="Q119">
        <v>350</v>
      </c>
      <c r="R119" t="str">
        <f>IF(B119="","",_xlfn.XLOOKUP(B119,DB!$A$2:$A$205,DB!$C$2:$C$205,"")&amp;"")</f>
        <v>Sector 6</v>
      </c>
      <c r="S119" t="str">
        <f>IF(B119="","",_xlfn.XLOOKUP(B119,DB!$A$2:$A$205,DB!$E$2:$E$205,""))</f>
        <v>Sector 4</v>
      </c>
      <c r="T119" t="str">
        <f>IF(B119="","",_xlfn.XLOOKUP(B119,DB!$A$2:$A$205,DB!$F$2:$F$205,""))</f>
        <v>VOMAR/XUDUN</v>
      </c>
      <c r="U119" t="str">
        <f>IF(B119="","",_xlfn.XLOOKUP(B119,DB!$A$2:$A$205,DB!$D$2:$D$205,""))</f>
        <v>MMEX</v>
      </c>
      <c r="V119" t="str">
        <f>IF(B119="","",IF(OR(COUNTIF(M119,"????N?????W")&gt;0,COUNTIF(M119,"????N?????E")&gt;0,COUNTIF(M119,"????S?????W")&gt;0,COUNTIF(M119,"????S?????E")&gt;0),_xlfn.XLOOKUP(B119,DB!$A$2:$A$205,DB!$B$2:$B$205,""),M119))</f>
        <v>GOTAS</v>
      </c>
      <c r="AF119" s="2">
        <v>0.58333333333333337</v>
      </c>
      <c r="AG119" t="s">
        <v>747</v>
      </c>
      <c r="AH119" s="17">
        <v>330</v>
      </c>
      <c r="AI119" s="17" cm="1">
        <f t="array" ref="AI119">SUMPRODUCT(--(IFERROR(HOUR(Flights_2026_09_30333435363734567[entry_hour]),-1)=HOUR(AF119)),--(IFERROR(Flights_2026_09_30333435363734567[entry_sector],"")=AG119),--(IFERROR(Flights_2026_09_30333435363734567[nfl],-1)&gt;=AH119),--(IFERROR(Flights_2026_09_30333435363734567[nfl],-1)&lt;=IF(AH119=450,450,AH119+9)))</f>
        <v>0</v>
      </c>
    </row>
    <row r="120" spans="1:35" x14ac:dyDescent="0.2">
      <c r="A120" t="s">
        <v>628</v>
      </c>
      <c r="B120" t="s">
        <v>629</v>
      </c>
      <c r="C120" t="s">
        <v>19</v>
      </c>
      <c r="D120" t="s">
        <v>107</v>
      </c>
      <c r="E120" t="s">
        <v>2561</v>
      </c>
      <c r="F120" s="35">
        <v>46304.754259259258</v>
      </c>
      <c r="G120" t="s">
        <v>21</v>
      </c>
      <c r="H120" t="s">
        <v>3575</v>
      </c>
      <c r="I120">
        <v>350</v>
      </c>
      <c r="J120" t="s">
        <v>22</v>
      </c>
      <c r="K120" t="s">
        <v>23</v>
      </c>
      <c r="L120">
        <v>494</v>
      </c>
      <c r="M120" t="s">
        <v>25</v>
      </c>
      <c r="N120" s="35">
        <v>46304.724722222221</v>
      </c>
      <c r="O120">
        <v>370</v>
      </c>
      <c r="P120" t="s">
        <v>26</v>
      </c>
      <c r="Q120">
        <v>370</v>
      </c>
      <c r="R120" t="str">
        <f>IF(B120="","",_xlfn.XLOOKUP(B120,DB!$A$2:$A$205,DB!$C$2:$C$205,"")&amp;"")</f>
        <v>Sector 5</v>
      </c>
      <c r="S120" t="str">
        <f>IF(B120="","",_xlfn.XLOOKUP(B120,DB!$A$2:$A$205,DB!$E$2:$E$205,""))</f>
        <v>Sector 4</v>
      </c>
      <c r="T120" t="str">
        <f>IF(B120="","",_xlfn.XLOOKUP(B120,DB!$A$2:$A$205,DB!$F$2:$F$205,""))</f>
        <v>VOMAR/XUDUN</v>
      </c>
      <c r="U120" t="str">
        <f>IF(B120="","",_xlfn.XLOOKUP(B120,DB!$A$2:$A$205,DB!$D$2:$D$205,""))</f>
        <v>KZHU</v>
      </c>
      <c r="V120" t="str">
        <f>IF(B120="","",IF(OR(COUNTIF(M120,"????N?????W")&gt;0,COUNTIF(M120,"????N?????E")&gt;0,COUNTIF(M120,"????S?????W")&gt;0,COUNTIF(M120,"????S?????E")&gt;0),_xlfn.XLOOKUP(B120,DB!$A$2:$A$205,DB!$B$2:$B$205,""),M120))</f>
        <v>KEHLI</v>
      </c>
      <c r="AF120" s="2">
        <v>0.58333333333333337</v>
      </c>
      <c r="AG120" t="s">
        <v>747</v>
      </c>
      <c r="AH120" s="17">
        <v>340</v>
      </c>
      <c r="AI120" s="17" cm="1">
        <f t="array" ref="AI120">SUMPRODUCT(--(IFERROR(HOUR(Flights_2026_09_30333435363734567[entry_hour]),-1)=HOUR(AF120)),--(IFERROR(Flights_2026_09_30333435363734567[entry_sector],"")=AG120),--(IFERROR(Flights_2026_09_30333435363734567[nfl],-1)&gt;=AH120),--(IFERROR(Flights_2026_09_30333435363734567[nfl],-1)&lt;=IF(AH120=450,450,AH120+9)))</f>
        <v>1</v>
      </c>
    </row>
    <row r="121" spans="1:35" x14ac:dyDescent="0.2">
      <c r="A121" t="s">
        <v>252</v>
      </c>
      <c r="B121" t="s">
        <v>253</v>
      </c>
      <c r="C121" t="s">
        <v>19</v>
      </c>
      <c r="D121" t="s">
        <v>254</v>
      </c>
      <c r="E121" t="s">
        <v>627</v>
      </c>
      <c r="F121" s="35">
        <v>46304.755324074074</v>
      </c>
      <c r="G121" t="s">
        <v>28</v>
      </c>
      <c r="H121" t="s">
        <v>3576</v>
      </c>
      <c r="I121">
        <v>90</v>
      </c>
      <c r="J121" t="s">
        <v>22</v>
      </c>
      <c r="K121" t="s">
        <v>23</v>
      </c>
      <c r="L121">
        <v>360</v>
      </c>
      <c r="M121" t="s">
        <v>253</v>
      </c>
      <c r="N121" s="35">
        <v>46304.69630787037</v>
      </c>
      <c r="O121">
        <v>0</v>
      </c>
      <c r="P121" t="s">
        <v>32</v>
      </c>
      <c r="Q121">
        <v>90</v>
      </c>
      <c r="R121" t="str">
        <f>IF(B121="","",_xlfn.XLOOKUP(B121,DB!$A$2:$A$205,DB!$C$2:$C$205,"")&amp;"")</f>
        <v>Sector 7</v>
      </c>
      <c r="S121" t="str">
        <f>IF(B121="","",_xlfn.XLOOKUP(B121,DB!$A$2:$A$205,DB!$E$2:$E$205,""))</f>
        <v>Sector 7</v>
      </c>
      <c r="T121" t="str">
        <f>IF(B121="","",_xlfn.XLOOKUP(B121,DB!$A$2:$A$205,DB!$F$2:$F$205,""))</f>
        <v>PAULE/SIGMA</v>
      </c>
      <c r="U121" t="str">
        <f>IF(B121="","",_xlfn.XLOOKUP(B121,DB!$A$2:$A$205,DB!$D$2:$D$205,""))</f>
        <v>MHCC</v>
      </c>
      <c r="V121" t="str">
        <f>IF(B121="","",IF(OR(COUNTIF(M121,"????N?????W")&gt;0,COUNTIF(M121,"????N?????E")&gt;0,COUNTIF(M121,"????S?????W")&gt;0,COUNTIF(M121,"????S?????E")&gt;0),_xlfn.XLOOKUP(B121,DB!$A$2:$A$205,DB!$B$2:$B$205,""),M121))</f>
        <v>MZBZ</v>
      </c>
      <c r="AF121" s="2">
        <v>0.58333333333333337</v>
      </c>
      <c r="AG121" t="s">
        <v>747</v>
      </c>
      <c r="AH121" s="17">
        <v>350</v>
      </c>
      <c r="AI121" s="17" cm="1">
        <f t="array" ref="AI121">SUMPRODUCT(--(IFERROR(HOUR(Flights_2026_09_30333435363734567[entry_hour]),-1)=HOUR(AF121)),--(IFERROR(Flights_2026_09_30333435363734567[entry_sector],"")=AG121),--(IFERROR(Flights_2026_09_30333435363734567[nfl],-1)&gt;=AH121),--(IFERROR(Flights_2026_09_30333435363734567[nfl],-1)&lt;=IF(AH121=450,450,AH121+9)))</f>
        <v>0</v>
      </c>
    </row>
    <row r="122" spans="1:35" x14ac:dyDescent="0.2">
      <c r="A122" t="s">
        <v>241</v>
      </c>
      <c r="B122" t="s">
        <v>18</v>
      </c>
      <c r="C122" t="s">
        <v>19</v>
      </c>
      <c r="D122" t="s">
        <v>120</v>
      </c>
      <c r="E122" t="s">
        <v>3577</v>
      </c>
      <c r="F122" s="35">
        <v>46304.756562499999</v>
      </c>
      <c r="G122" t="s">
        <v>21</v>
      </c>
      <c r="H122" t="s">
        <v>3578</v>
      </c>
      <c r="I122">
        <v>310</v>
      </c>
      <c r="J122" t="s">
        <v>22</v>
      </c>
      <c r="K122" t="s">
        <v>23</v>
      </c>
      <c r="L122">
        <v>496</v>
      </c>
      <c r="M122" t="s">
        <v>25</v>
      </c>
      <c r="N122" s="35">
        <v>46304.725902777776</v>
      </c>
      <c r="O122">
        <v>310</v>
      </c>
      <c r="P122" t="s">
        <v>26</v>
      </c>
      <c r="Q122">
        <v>310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30333435363734567[entry_hour]),-1)=HOUR(AF122)),--(IFERROR(Flights_2026_09_30333435363734567[entry_sector],"")=AG122),--(IFERROR(Flights_2026_09_30333435363734567[nfl],-1)&gt;=AH122),--(IFERROR(Flights_2026_09_30333435363734567[nfl],-1)&lt;=IF(AH122=450,450,AH122+9)))</f>
        <v>1</v>
      </c>
    </row>
    <row r="123" spans="1:35" x14ac:dyDescent="0.2">
      <c r="A123" t="s">
        <v>242</v>
      </c>
      <c r="B123" t="s">
        <v>46</v>
      </c>
      <c r="C123" t="s">
        <v>19</v>
      </c>
      <c r="D123" t="s">
        <v>50</v>
      </c>
      <c r="E123" t="s">
        <v>3579</v>
      </c>
      <c r="F123" s="35">
        <v>46304.7580787037</v>
      </c>
      <c r="G123" t="s">
        <v>21</v>
      </c>
      <c r="H123" t="s">
        <v>3580</v>
      </c>
      <c r="I123">
        <v>330</v>
      </c>
      <c r="J123" t="s">
        <v>22</v>
      </c>
      <c r="K123" t="s">
        <v>23</v>
      </c>
      <c r="L123">
        <v>490</v>
      </c>
      <c r="M123" t="s">
        <v>25</v>
      </c>
      <c r="N123" s="35">
        <v>46304.72761574074</v>
      </c>
      <c r="O123">
        <v>330</v>
      </c>
      <c r="P123" t="s">
        <v>26</v>
      </c>
      <c r="Q123">
        <v>330</v>
      </c>
      <c r="R123" t="str">
        <f>IF(B123="","",_xlfn.XLOOKUP(B123,DB!$A$2:$A$205,DB!$C$2:$C$205,"")&amp;"")</f>
        <v>Sector 3</v>
      </c>
      <c r="S123" t="str">
        <f>IF(B123="","",_xlfn.XLOOKUP(B123,DB!$A$2:$A$205,DB!$E$2:$E$205,""))</f>
        <v>Sector 3</v>
      </c>
      <c r="T123" t="str">
        <f>IF(B123="","",_xlfn.XLOOKUP(B123,DB!$A$2:$A$205,DB!$F$2:$F$205,""))</f>
        <v>NOSAT</v>
      </c>
      <c r="U123" t="str">
        <f>IF(B123="","",_xlfn.XLOOKUP(B123,DB!$A$2:$A$205,DB!$D$2:$D$205,""))</f>
        <v>KZHU</v>
      </c>
      <c r="V123" t="str">
        <f>IF(B123="","",IF(OR(COUNTIF(M123,"????N?????W")&gt;0,COUNTIF(M123,"????N?????E")&gt;0,COUNTIF(M123,"????S?????W")&gt;0,COUNTIF(M123,"????S?????E")&gt;0),_xlfn.XLOOKUP(B123,DB!$A$2:$A$205,DB!$B$2:$B$205,""),M123))</f>
        <v>KEHLI</v>
      </c>
      <c r="AF123" s="2">
        <v>0.58333333333333337</v>
      </c>
      <c r="AG123" t="s">
        <v>747</v>
      </c>
      <c r="AH123" s="17">
        <v>370</v>
      </c>
      <c r="AI123" s="17" cm="1">
        <f t="array" ref="AI123">SUMPRODUCT(--(IFERROR(HOUR(Flights_2026_09_30333435363734567[entry_hour]),-1)=HOUR(AF123)),--(IFERROR(Flights_2026_09_30333435363734567[entry_sector],"")=AG123),--(IFERROR(Flights_2026_09_30333435363734567[nfl],-1)&gt;=AH123),--(IFERROR(Flights_2026_09_30333435363734567[nfl],-1)&lt;=IF(AH123=450,450,AH123+9)))</f>
        <v>0</v>
      </c>
    </row>
    <row r="124" spans="1:35" x14ac:dyDescent="0.2">
      <c r="A124" t="s">
        <v>257</v>
      </c>
      <c r="B124" t="s">
        <v>258</v>
      </c>
      <c r="C124" t="s">
        <v>19</v>
      </c>
      <c r="D124" t="s">
        <v>53</v>
      </c>
      <c r="E124" t="s">
        <v>3581</v>
      </c>
      <c r="F124" s="35">
        <v>46304.759699074071</v>
      </c>
      <c r="G124" t="s">
        <v>21</v>
      </c>
      <c r="H124" t="s">
        <v>3582</v>
      </c>
      <c r="I124">
        <v>360</v>
      </c>
      <c r="J124" t="s">
        <v>22</v>
      </c>
      <c r="K124" t="s">
        <v>23</v>
      </c>
      <c r="L124">
        <v>198</v>
      </c>
      <c r="M124" t="s">
        <v>37</v>
      </c>
      <c r="N124" s="35">
        <v>46304.742361111115</v>
      </c>
      <c r="O124">
        <v>256</v>
      </c>
      <c r="P124" t="s">
        <v>26</v>
      </c>
      <c r="Q124">
        <v>220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30333435363734567[entry_hour]),-1)=HOUR(AF124)),--(IFERROR(Flights_2026_09_30333435363734567[entry_sector],"")=AG124),--(IFERROR(Flights_2026_09_30333435363734567[nfl],-1)&gt;=AH124),--(IFERROR(Flights_2026_09_30333435363734567[nfl],-1)&lt;=IF(AH124=450,450,AH124+9)))</f>
        <v>0</v>
      </c>
    </row>
    <row r="125" spans="1:35" x14ac:dyDescent="0.2">
      <c r="A125" t="s">
        <v>265</v>
      </c>
      <c r="B125" t="s">
        <v>171</v>
      </c>
      <c r="C125" t="s">
        <v>19</v>
      </c>
      <c r="D125" t="s">
        <v>50</v>
      </c>
      <c r="E125" t="s">
        <v>3583</v>
      </c>
      <c r="F125" s="35">
        <v>46304.760960648149</v>
      </c>
      <c r="G125" t="s">
        <v>21</v>
      </c>
      <c r="H125" t="s">
        <v>3584</v>
      </c>
      <c r="I125">
        <v>340</v>
      </c>
      <c r="J125" t="s">
        <v>22</v>
      </c>
      <c r="K125" t="s">
        <v>23</v>
      </c>
      <c r="L125">
        <v>183</v>
      </c>
      <c r="M125" t="s">
        <v>37</v>
      </c>
      <c r="N125" s="35">
        <v>46304.74527777778</v>
      </c>
      <c r="O125">
        <v>223</v>
      </c>
      <c r="P125" t="s">
        <v>26</v>
      </c>
      <c r="Q125">
        <v>220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30333435363734567[entry_hour]),-1)=HOUR(AF125)),--(IFERROR(Flights_2026_09_30333435363734567[entry_sector],"")=AG125),--(IFERROR(Flights_2026_09_30333435363734567[nfl],-1)&gt;=AH125),--(IFERROR(Flights_2026_09_30333435363734567[nfl],-1)&lt;=IF(AH125=450,450,AH125+9)))</f>
        <v>0</v>
      </c>
    </row>
    <row r="126" spans="1:35" x14ac:dyDescent="0.2">
      <c r="A126" t="s">
        <v>273</v>
      </c>
      <c r="B126" t="s">
        <v>81</v>
      </c>
      <c r="C126" t="s">
        <v>19</v>
      </c>
      <c r="D126" t="s">
        <v>41</v>
      </c>
      <c r="E126" t="s">
        <v>2978</v>
      </c>
      <c r="F126" s="35">
        <v>46304.763449074075</v>
      </c>
      <c r="G126" t="s">
        <v>21</v>
      </c>
      <c r="H126" t="s">
        <v>3585</v>
      </c>
      <c r="I126">
        <v>390</v>
      </c>
      <c r="J126" t="s">
        <v>22</v>
      </c>
      <c r="K126" t="s">
        <v>23</v>
      </c>
      <c r="L126">
        <v>788</v>
      </c>
      <c r="M126" t="s">
        <v>84</v>
      </c>
      <c r="N126" s="35">
        <v>46304.721354166672</v>
      </c>
      <c r="O126">
        <v>390</v>
      </c>
      <c r="P126" t="s">
        <v>26</v>
      </c>
      <c r="Q126">
        <v>390</v>
      </c>
      <c r="R126" t="str">
        <f>IF(B126="","",_xlfn.XLOOKUP(B126,DB!$A$2:$A$205,DB!$C$2:$C$205,"")&amp;"")</f>
        <v>Sector 5</v>
      </c>
      <c r="S126" t="str">
        <f>IF(B126="","",_xlfn.XLOOKUP(B126,DB!$A$2:$A$205,DB!$E$2:$E$205,""))</f>
        <v>Sector 4</v>
      </c>
      <c r="T126" t="str">
        <f>IF(B126="","",_xlfn.XLOOKUP(B126,DB!$A$2:$A$205,DB!$F$2:$F$205,""))</f>
        <v>VOMAR/XUDUN</v>
      </c>
      <c r="U126" t="str">
        <f>IF(B126="","",_xlfn.XLOOKUP(B126,DB!$A$2:$A$205,DB!$D$2:$D$205,""))</f>
        <v>MMTY</v>
      </c>
      <c r="V126" t="str">
        <f>IF(B126="","",IF(OR(COUNTIF(M126,"????N?????W")&gt;0,COUNTIF(M126,"????N?????E")&gt;0,COUNTIF(M126,"????S?????W")&gt;0,COUNTIF(M126,"????S?????E")&gt;0),_xlfn.XLOOKUP(B126,DB!$A$2:$A$205,DB!$B$2:$B$205,""),M126))</f>
        <v>MATOL</v>
      </c>
      <c r="AF126" s="2">
        <v>0.58333333333333337</v>
      </c>
      <c r="AG126" t="s">
        <v>747</v>
      </c>
      <c r="AH126" s="17">
        <v>400</v>
      </c>
      <c r="AI126" s="17" cm="1">
        <f t="array" ref="AI126">SUMPRODUCT(--(IFERROR(HOUR(Flights_2026_09_30333435363734567[entry_hour]),-1)=HOUR(AF126)),--(IFERROR(Flights_2026_09_30333435363734567[entry_sector],"")=AG126),--(IFERROR(Flights_2026_09_30333435363734567[nfl],-1)&gt;=AH126),--(IFERROR(Flights_2026_09_30333435363734567[nfl],-1)&lt;=IF(AH126=450,450,AH126+9)))</f>
        <v>0</v>
      </c>
    </row>
    <row r="127" spans="1:35" x14ac:dyDescent="0.2">
      <c r="A127" t="s">
        <v>271</v>
      </c>
      <c r="B127" t="s">
        <v>272</v>
      </c>
      <c r="C127" t="s">
        <v>19</v>
      </c>
      <c r="D127" t="s">
        <v>41</v>
      </c>
      <c r="E127" t="s">
        <v>70</v>
      </c>
      <c r="F127" s="35">
        <v>46304.765300925923</v>
      </c>
      <c r="G127" t="s">
        <v>21</v>
      </c>
      <c r="H127" t="s">
        <v>3586</v>
      </c>
      <c r="I127">
        <v>370</v>
      </c>
      <c r="J127" t="s">
        <v>22</v>
      </c>
      <c r="K127" t="s">
        <v>23</v>
      </c>
      <c r="L127">
        <v>866</v>
      </c>
      <c r="M127" t="s">
        <v>3066</v>
      </c>
      <c r="N127" s="35">
        <v>46304.718645833331</v>
      </c>
      <c r="O127">
        <v>370</v>
      </c>
      <c r="P127" t="s">
        <v>26</v>
      </c>
      <c r="Q127">
        <v>370</v>
      </c>
      <c r="R127" t="str">
        <f>IF(B127="","",_xlfn.XLOOKUP(B127,DB!$A$2:$A$205,DB!$C$2:$C$205,"")&amp;"")</f>
        <v>Sector 5</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LIDAM</v>
      </c>
      <c r="AF127" s="2">
        <v>0.58333333333333337</v>
      </c>
      <c r="AG127" t="s">
        <v>747</v>
      </c>
      <c r="AH127" s="17">
        <v>410</v>
      </c>
      <c r="AI127" s="17" cm="1">
        <f t="array" ref="AI127">SUMPRODUCT(--(IFERROR(HOUR(Flights_2026_09_30333435363734567[entry_hour]),-1)=HOUR(AF127)),--(IFERROR(Flights_2026_09_30333435363734567[entry_sector],"")=AG127),--(IFERROR(Flights_2026_09_30333435363734567[nfl],-1)&gt;=AH127),--(IFERROR(Flights_2026_09_30333435363734567[nfl],-1)&lt;=IF(AH127=450,450,AH127+9)))</f>
        <v>0</v>
      </c>
    </row>
    <row r="128" spans="1:35" x14ac:dyDescent="0.2">
      <c r="A128" t="s">
        <v>260</v>
      </c>
      <c r="B128" t="s">
        <v>186</v>
      </c>
      <c r="C128" t="s">
        <v>19</v>
      </c>
      <c r="D128" t="s">
        <v>20</v>
      </c>
      <c r="E128" t="s">
        <v>883</v>
      </c>
      <c r="F128" s="35">
        <v>46304.76934027778</v>
      </c>
      <c r="G128" t="s">
        <v>21</v>
      </c>
      <c r="H128" t="s">
        <v>3587</v>
      </c>
      <c r="I128">
        <v>340</v>
      </c>
      <c r="J128" t="s">
        <v>22</v>
      </c>
      <c r="K128" t="s">
        <v>23</v>
      </c>
      <c r="L128">
        <v>162</v>
      </c>
      <c r="M128" t="s">
        <v>37</v>
      </c>
      <c r="N128" s="35">
        <v>46304.755960648152</v>
      </c>
      <c r="O128">
        <v>30</v>
      </c>
      <c r="P128" t="s">
        <v>26</v>
      </c>
      <c r="Q128">
        <v>220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NOSAT</v>
      </c>
      <c r="AF128" s="2">
        <v>0.58333333333333337</v>
      </c>
      <c r="AG128" t="s">
        <v>747</v>
      </c>
      <c r="AH128" s="17">
        <v>420</v>
      </c>
      <c r="AI128" s="17" cm="1">
        <f t="array" ref="AI128">SUMPRODUCT(--(IFERROR(HOUR(Flights_2026_09_30333435363734567[entry_hour]),-1)=HOUR(AF128)),--(IFERROR(Flights_2026_09_30333435363734567[entry_sector],"")=AG128),--(IFERROR(Flights_2026_09_30333435363734567[nfl],-1)&gt;=AH128),--(IFERROR(Flights_2026_09_30333435363734567[nfl],-1)&lt;=IF(AH128=450,450,AH128+9)))</f>
        <v>0</v>
      </c>
    </row>
    <row r="129" spans="1:35" x14ac:dyDescent="0.2">
      <c r="A129" t="s">
        <v>283</v>
      </c>
      <c r="B129" t="s">
        <v>272</v>
      </c>
      <c r="C129" t="s">
        <v>19</v>
      </c>
      <c r="D129" t="s">
        <v>41</v>
      </c>
      <c r="E129" t="s">
        <v>3588</v>
      </c>
      <c r="F129" s="35">
        <v>46304.770775462966</v>
      </c>
      <c r="G129" t="s">
        <v>21</v>
      </c>
      <c r="H129" t="s">
        <v>3589</v>
      </c>
      <c r="I129">
        <v>390</v>
      </c>
      <c r="J129" t="s">
        <v>22</v>
      </c>
      <c r="K129" t="s">
        <v>23</v>
      </c>
      <c r="L129">
        <v>852</v>
      </c>
      <c r="M129" t="s">
        <v>136</v>
      </c>
      <c r="N129" s="35">
        <v>46304.725138888884</v>
      </c>
      <c r="O129">
        <v>390</v>
      </c>
      <c r="P129" t="s">
        <v>26</v>
      </c>
      <c r="Q129">
        <v>390</v>
      </c>
      <c r="R129" t="str">
        <f>IF(B129="","",_xlfn.XLOOKUP(B129,DB!$A$2:$A$205,DB!$C$2:$C$205,"")&amp;"")</f>
        <v>Sector 5</v>
      </c>
      <c r="S129" t="str">
        <f>IF(B129="","",_xlfn.XLOOKUP(B129,DB!$A$2:$A$205,DB!$E$2:$E$205,""))</f>
        <v>Sector 4</v>
      </c>
      <c r="T129" t="str">
        <f>IF(B129="","",_xlfn.XLOOKUP(B129,DB!$A$2:$A$205,DB!$F$2:$F$205,""))</f>
        <v>VOMAR/XUDUN</v>
      </c>
      <c r="U129" t="str">
        <f>IF(B129="","",_xlfn.XLOOKUP(B129,DB!$A$2:$A$205,DB!$D$2:$D$205,""))</f>
        <v>MMEX</v>
      </c>
      <c r="V129" t="str">
        <f>IF(B129="","",IF(OR(COUNTIF(M129,"????N?????W")&gt;0,COUNTIF(M129,"????N?????E")&gt;0,COUNTIF(M129,"????S?????W")&gt;0,COUNTIF(M129,"????S?????E")&gt;0),_xlfn.XLOOKUP(B129,DB!$A$2:$A$205,DB!$B$2:$B$205,""),M129))</f>
        <v>LIDAM</v>
      </c>
      <c r="AF129" s="2">
        <v>0.58333333333333337</v>
      </c>
      <c r="AG129" t="s">
        <v>747</v>
      </c>
      <c r="AH129" s="17">
        <v>430</v>
      </c>
      <c r="AI129" s="17" cm="1">
        <f t="array" ref="AI129">SUMPRODUCT(--(IFERROR(HOUR(Flights_2026_09_30333435363734567[entry_hour]),-1)=HOUR(AF129)),--(IFERROR(Flights_2026_09_30333435363734567[entry_sector],"")=AG129),--(IFERROR(Flights_2026_09_30333435363734567[nfl],-1)&gt;=AH129),--(IFERROR(Flights_2026_09_30333435363734567[nfl],-1)&lt;=IF(AH129=450,450,AH129+9)))</f>
        <v>0</v>
      </c>
    </row>
    <row r="130" spans="1:35" x14ac:dyDescent="0.2">
      <c r="A130" t="s">
        <v>245</v>
      </c>
      <c r="B130" t="s">
        <v>208</v>
      </c>
      <c r="C130" t="s">
        <v>19</v>
      </c>
      <c r="D130" t="s">
        <v>120</v>
      </c>
      <c r="E130" t="s">
        <v>3590</v>
      </c>
      <c r="F130" s="35">
        <v>46304.775416666671</v>
      </c>
      <c r="G130" t="s">
        <v>21</v>
      </c>
      <c r="H130" t="s">
        <v>3591</v>
      </c>
      <c r="I130">
        <v>330</v>
      </c>
      <c r="J130" t="s">
        <v>22</v>
      </c>
      <c r="K130" t="s">
        <v>23</v>
      </c>
      <c r="L130">
        <v>600</v>
      </c>
      <c r="M130" t="s">
        <v>540</v>
      </c>
      <c r="N130" s="35">
        <v>46304.741736111115</v>
      </c>
      <c r="O130">
        <v>330</v>
      </c>
      <c r="P130" t="s">
        <v>26</v>
      </c>
      <c r="Q130">
        <v>330</v>
      </c>
      <c r="R130" t="str">
        <f>IF(B130="","",_xlfn.XLOOKUP(B130,DB!$A$2:$A$205,DB!$C$2:$C$205,"")&amp;"")</f>
        <v>Sector 3</v>
      </c>
      <c r="S130" t="str">
        <f>IF(B130="","",_xlfn.XLOOKUP(B130,DB!$A$2:$A$205,DB!$E$2:$E$205,""))</f>
        <v>Sector 3</v>
      </c>
      <c r="T130" t="str">
        <f>IF(B130="","",_xlfn.XLOOKUP(B130,DB!$A$2:$A$205,DB!$F$2:$F$205,""))</f>
        <v>NOSAT</v>
      </c>
      <c r="U130" t="str">
        <f>IF(B130="","",_xlfn.XLOOKUP(B130,DB!$A$2:$A$205,DB!$D$2:$D$205,""))</f>
        <v>KZHU</v>
      </c>
      <c r="V130" t="str">
        <f>IF(B130="","",IF(OR(COUNTIF(M130,"????N?????W")&gt;0,COUNTIF(M130,"????N?????E")&gt;0,COUNTIF(M130,"????S?????W")&gt;0,COUNTIF(M130,"????S?????E")&gt;0),_xlfn.XLOOKUP(B130,DB!$A$2:$A$205,DB!$B$2:$B$205,""),M130))</f>
        <v>DUTNA</v>
      </c>
      <c r="AF130" s="2">
        <v>0.58333333333333337</v>
      </c>
      <c r="AG130" t="s">
        <v>747</v>
      </c>
      <c r="AH130" s="17">
        <v>440</v>
      </c>
      <c r="AI130" s="17" cm="1">
        <f t="array" ref="AI130">SUMPRODUCT(--(IFERROR(HOUR(Flights_2026_09_30333435363734567[entry_hour]),-1)=HOUR(AF130)),--(IFERROR(Flights_2026_09_30333435363734567[entry_sector],"")=AG130),--(IFERROR(Flights_2026_09_30333435363734567[nfl],-1)&gt;=AH130),--(IFERROR(Flights_2026_09_30333435363734567[nfl],-1)&lt;=IF(AH130=450,450,AH130+9)))</f>
        <v>0</v>
      </c>
    </row>
    <row r="131" spans="1:35" x14ac:dyDescent="0.2">
      <c r="A131" t="s">
        <v>858</v>
      </c>
      <c r="B131" t="s">
        <v>57</v>
      </c>
      <c r="C131" t="s">
        <v>19</v>
      </c>
      <c r="D131" t="s">
        <v>47</v>
      </c>
      <c r="E131" t="s">
        <v>3592</v>
      </c>
      <c r="F131" s="35">
        <v>46304.777789351851</v>
      </c>
      <c r="G131" t="s">
        <v>21</v>
      </c>
      <c r="H131" t="s">
        <v>3593</v>
      </c>
      <c r="I131">
        <v>370</v>
      </c>
      <c r="J131" t="s">
        <v>22</v>
      </c>
      <c r="K131" t="s">
        <v>23</v>
      </c>
      <c r="L131">
        <v>597</v>
      </c>
      <c r="M131" t="s">
        <v>540</v>
      </c>
      <c r="N131" s="35">
        <v>46304.744155092594</v>
      </c>
      <c r="O131">
        <v>370</v>
      </c>
      <c r="P131" t="s">
        <v>26</v>
      </c>
      <c r="Q131">
        <v>370</v>
      </c>
      <c r="R131" t="str">
        <f>IF(B131="","",_xlfn.XLOOKUP(B131,DB!$A$2:$A$205,DB!$C$2:$C$205,"")&amp;"")</f>
        <v>Sector 5</v>
      </c>
      <c r="S131" t="str">
        <f>IF(B131="","",_xlfn.XLOOKUP(B131,DB!$A$2:$A$205,DB!$E$2:$E$205,""))</f>
        <v>Sector 4</v>
      </c>
      <c r="T131" t="str">
        <f>IF(B131="","",_xlfn.XLOOKUP(B131,DB!$A$2:$A$205,DB!$F$2:$F$205,""))</f>
        <v>VOMAR/XUDUN</v>
      </c>
      <c r="U131" t="str">
        <f>IF(B131="","",_xlfn.XLOOKUP(B131,DB!$A$2:$A$205,DB!$D$2:$D$205,""))</f>
        <v>KZHU</v>
      </c>
      <c r="V131" t="str">
        <f>IF(B131="","",IF(OR(COUNTIF(M131,"????N?????W")&gt;0,COUNTIF(M131,"????N?????E")&gt;0,COUNTIF(M131,"????S?????W")&gt;0,COUNTIF(M131,"????S?????E")&gt;0),_xlfn.XLOOKUP(B131,DB!$A$2:$A$205,DB!$B$2:$B$205,""),M131))</f>
        <v>DUTNA</v>
      </c>
      <c r="AF131" s="2">
        <v>0.58333333333333337</v>
      </c>
      <c r="AG131" t="s">
        <v>747</v>
      </c>
      <c r="AH131" s="17">
        <v>450</v>
      </c>
      <c r="AI131" s="17" cm="1">
        <f t="array" ref="AI131">SUMPRODUCT(--(IFERROR(HOUR(Flights_2026_09_30333435363734567[entry_hour]),-1)=HOUR(AF131)),--(IFERROR(Flights_2026_09_30333435363734567[entry_sector],"")=AG131),--(IFERROR(Flights_2026_09_30333435363734567[nfl],-1)&gt;=AH131),--(IFERROR(Flights_2026_09_30333435363734567[nfl],-1)&lt;=IF(AH131=450,450,AH131+9)))</f>
        <v>0</v>
      </c>
    </row>
    <row r="132" spans="1:35" x14ac:dyDescent="0.2">
      <c r="A132" t="s">
        <v>859</v>
      </c>
      <c r="B132" t="s">
        <v>208</v>
      </c>
      <c r="C132" t="s">
        <v>19</v>
      </c>
      <c r="D132" t="s">
        <v>47</v>
      </c>
      <c r="E132" t="s">
        <v>3594</v>
      </c>
      <c r="F132" s="35">
        <v>46304.783599537041</v>
      </c>
      <c r="G132" t="s">
        <v>21</v>
      </c>
      <c r="H132" t="s">
        <v>3595</v>
      </c>
      <c r="I132">
        <v>350</v>
      </c>
      <c r="J132" t="s">
        <v>22</v>
      </c>
      <c r="K132" t="s">
        <v>23</v>
      </c>
      <c r="L132">
        <v>490</v>
      </c>
      <c r="M132" t="s">
        <v>515</v>
      </c>
      <c r="N132" s="35">
        <v>46304.752662037034</v>
      </c>
      <c r="O132">
        <v>350</v>
      </c>
      <c r="P132" t="s">
        <v>26</v>
      </c>
      <c r="Q132">
        <v>350</v>
      </c>
      <c r="R132" t="str">
        <f>IF(B132="","",_xlfn.XLOOKUP(B132,DB!$A$2:$A$205,DB!$C$2:$C$205,"")&amp;"")</f>
        <v>Sector 3</v>
      </c>
      <c r="S132" t="str">
        <f>IF(B132="","",_xlfn.XLOOKUP(B132,DB!$A$2:$A$205,DB!$E$2:$E$205,""))</f>
        <v>Sector 3</v>
      </c>
      <c r="T132" t="str">
        <f>IF(B132="","",_xlfn.XLOOKUP(B132,DB!$A$2:$A$205,DB!$F$2:$F$205,""))</f>
        <v>NOSAT</v>
      </c>
      <c r="U132" t="str">
        <f>IF(B132="","",_xlfn.XLOOKUP(B132,DB!$A$2:$A$205,DB!$D$2:$D$205,""))</f>
        <v>KZHU</v>
      </c>
      <c r="V132" t="str">
        <f>IF(B132="","",IF(OR(COUNTIF(M132,"????N?????W")&gt;0,COUNTIF(M132,"????N?????E")&gt;0,COUNTIF(M132,"????S?????W")&gt;0,COUNTIF(M132,"????S?????E")&gt;0),_xlfn.XLOOKUP(B132,DB!$A$2:$A$205,DB!$B$2:$B$205,""),M132))</f>
        <v>IRDOV</v>
      </c>
      <c r="AF132" s="2">
        <v>0.625</v>
      </c>
      <c r="AG132" t="s">
        <v>743</v>
      </c>
      <c r="AH132" s="17">
        <v>200</v>
      </c>
      <c r="AI132" s="17" cm="1">
        <f t="array" ref="AI132">SUMPRODUCT(--(IFERROR(HOUR(Flights_2026_09_30333435363734567[entry_hour]),-1)=HOUR(AF132)),--(IFERROR(Flights_2026_09_30333435363734567[entry_sector],"")=AG132),--(IFERROR(Flights_2026_09_30333435363734567[nfl],-1)&gt;=AH132),--(IFERROR(Flights_2026_09_30333435363734567[nfl],-1)&lt;=IF(AH132=450,450,AH132+9)))</f>
        <v>0</v>
      </c>
    </row>
    <row r="133" spans="1:35" x14ac:dyDescent="0.2">
      <c r="A133" t="s">
        <v>281</v>
      </c>
      <c r="B133" t="s">
        <v>282</v>
      </c>
      <c r="C133" t="s">
        <v>19</v>
      </c>
      <c r="D133" t="s">
        <v>53</v>
      </c>
      <c r="E133" t="s">
        <v>3596</v>
      </c>
      <c r="F133" s="35">
        <v>46304.78628472222</v>
      </c>
      <c r="G133" t="s">
        <v>21</v>
      </c>
      <c r="H133" t="s">
        <v>2782</v>
      </c>
      <c r="I133">
        <v>360</v>
      </c>
      <c r="J133" t="s">
        <v>22</v>
      </c>
      <c r="K133" t="s">
        <v>23</v>
      </c>
      <c r="L133">
        <v>222</v>
      </c>
      <c r="M133" t="s">
        <v>44</v>
      </c>
      <c r="N133" s="35">
        <v>46304.767546296294</v>
      </c>
      <c r="O133">
        <v>289</v>
      </c>
      <c r="P133" t="s">
        <v>26</v>
      </c>
      <c r="Q133">
        <v>210</v>
      </c>
      <c r="R133" t="str">
        <f>IF(B133="","",_xlfn.XLOOKUP(B133,DB!$A$2:$A$205,DB!$C$2:$C$205,"")&amp;"")</f>
        <v>Sector 7</v>
      </c>
      <c r="S133" t="str">
        <f>IF(B133="","",_xlfn.XLOOKUP(B133,DB!$A$2:$A$205,DB!$E$2:$E$205,""))</f>
        <v>Sector 7</v>
      </c>
      <c r="T133" t="str">
        <f>IF(B133="","",_xlfn.XLOOKUP(B133,DB!$A$2:$A$205,DB!$F$2:$F$205,""))</f>
        <v>PAULE/SIGMA</v>
      </c>
      <c r="U133" t="str">
        <f>IF(B133="","",_xlfn.XLOOKUP(B133,DB!$A$2:$A$205,DB!$D$2:$D$205,""))</f>
        <v>MHCC</v>
      </c>
      <c r="V133" t="str">
        <f>IF(B133="","",IF(OR(COUNTIF(M133,"????N?????W")&gt;0,COUNTIF(M133,"????N?????E")&gt;0,COUNTIF(M133,"????S?????W")&gt;0,COUNTIF(M133,"????S?????E")&gt;0),_xlfn.XLOOKUP(B133,DB!$A$2:$A$205,DB!$B$2:$B$205,""),M133))</f>
        <v>SIGMA</v>
      </c>
      <c r="AF133" s="2">
        <v>0.625</v>
      </c>
      <c r="AG133" t="s">
        <v>743</v>
      </c>
      <c r="AH133" s="17">
        <v>210</v>
      </c>
      <c r="AI133" s="17" cm="1">
        <f t="array" ref="AI133">SUMPRODUCT(--(IFERROR(HOUR(Flights_2026_09_30333435363734567[entry_hour]),-1)=HOUR(AF133)),--(IFERROR(Flights_2026_09_30333435363734567[entry_sector],"")=AG133),--(IFERROR(Flights_2026_09_30333435363734567[nfl],-1)&gt;=AH133),--(IFERROR(Flights_2026_09_30333435363734567[nfl],-1)&lt;=IF(AH133=450,450,AH133+9)))</f>
        <v>0</v>
      </c>
    </row>
    <row r="134" spans="1:35" x14ac:dyDescent="0.2">
      <c r="A134" t="s">
        <v>474</v>
      </c>
      <c r="B134" t="s">
        <v>46</v>
      </c>
      <c r="C134" t="s">
        <v>19</v>
      </c>
      <c r="D134" t="s">
        <v>76</v>
      </c>
      <c r="E134" t="s">
        <v>3597</v>
      </c>
      <c r="F134" s="35">
        <v>46304.789166666669</v>
      </c>
      <c r="G134" t="s">
        <v>21</v>
      </c>
      <c r="H134" t="s">
        <v>3598</v>
      </c>
      <c r="I134">
        <v>340</v>
      </c>
      <c r="J134" t="s">
        <v>22</v>
      </c>
      <c r="K134" t="s">
        <v>23</v>
      </c>
      <c r="L134">
        <v>193</v>
      </c>
      <c r="M134" t="s">
        <v>37</v>
      </c>
      <c r="N134" s="35">
        <v>46304.773113425923</v>
      </c>
      <c r="O134">
        <v>314</v>
      </c>
      <c r="P134" t="s">
        <v>26</v>
      </c>
      <c r="Q134">
        <v>220</v>
      </c>
      <c r="R134" t="str">
        <f>IF(B134="","",_xlfn.XLOOKUP(B134,DB!$A$2:$A$205,DB!$C$2:$C$205,"")&amp;"")</f>
        <v>Sector 3</v>
      </c>
      <c r="S134" t="str">
        <f>IF(B134="","",_xlfn.XLOOKUP(B134,DB!$A$2:$A$205,DB!$E$2:$E$205,""))</f>
        <v>Sector 3</v>
      </c>
      <c r="T134" t="str">
        <f>IF(B134="","",_xlfn.XLOOKUP(B134,DB!$A$2:$A$205,DB!$F$2:$F$205,""))</f>
        <v>NOSAT</v>
      </c>
      <c r="U134" t="str">
        <f>IF(B134="","",_xlfn.XLOOKUP(B134,DB!$A$2:$A$205,DB!$D$2:$D$205,""))</f>
        <v>KZHU</v>
      </c>
      <c r="V134" t="str">
        <f>IF(B134="","",IF(OR(COUNTIF(M134,"????N?????W")&gt;0,COUNTIF(M134,"????N?????E")&gt;0,COUNTIF(M134,"????S?????W")&gt;0,COUNTIF(M134,"????S?????E")&gt;0),_xlfn.XLOOKUP(B134,DB!$A$2:$A$205,DB!$B$2:$B$205,""),M134))</f>
        <v>NOSAT</v>
      </c>
      <c r="AF134" s="2">
        <v>0.625</v>
      </c>
      <c r="AG134" t="s">
        <v>743</v>
      </c>
      <c r="AH134" s="17">
        <v>220</v>
      </c>
      <c r="AI134" s="17" cm="1">
        <f t="array" ref="AI134">SUMPRODUCT(--(IFERROR(HOUR(Flights_2026_09_30333435363734567[entry_hour]),-1)=HOUR(AF134)),--(IFERROR(Flights_2026_09_30333435363734567[entry_sector],"")=AG134),--(IFERROR(Flights_2026_09_30333435363734567[nfl],-1)&gt;=AH134),--(IFERROR(Flights_2026_09_30333435363734567[nfl],-1)&lt;=IF(AH134=450,450,AH134+9)))</f>
        <v>0</v>
      </c>
    </row>
    <row r="135" spans="1:35" x14ac:dyDescent="0.2">
      <c r="A135" t="s">
        <v>286</v>
      </c>
      <c r="B135" t="s">
        <v>287</v>
      </c>
      <c r="C135" t="s">
        <v>19</v>
      </c>
      <c r="D135" t="s">
        <v>53</v>
      </c>
      <c r="E135" t="s">
        <v>3599</v>
      </c>
      <c r="F135" s="35">
        <v>46304.791076388894</v>
      </c>
      <c r="G135" t="s">
        <v>21</v>
      </c>
      <c r="H135" t="s">
        <v>3600</v>
      </c>
      <c r="I135">
        <v>360</v>
      </c>
      <c r="J135" t="s">
        <v>22</v>
      </c>
      <c r="K135" t="s">
        <v>23</v>
      </c>
      <c r="L135">
        <v>214</v>
      </c>
      <c r="M135" t="s">
        <v>37</v>
      </c>
      <c r="N135" s="35">
        <v>46304.775833333333</v>
      </c>
      <c r="O135">
        <v>266</v>
      </c>
      <c r="P135" t="s">
        <v>26</v>
      </c>
      <c r="Q135">
        <v>220</v>
      </c>
      <c r="R135" t="str">
        <f>IF(B135="","",_xlfn.XLOOKUP(B135,DB!$A$2:$A$205,DB!$C$2:$C$205,"")&amp;"")</f>
        <v>Sector 3</v>
      </c>
      <c r="S135" t="str">
        <f>IF(B135="","",_xlfn.XLOOKUP(B135,DB!$A$2:$A$205,DB!$E$2:$E$205,""))</f>
        <v>Sector 3</v>
      </c>
      <c r="T135" t="str">
        <f>IF(B135="","",_xlfn.XLOOKUP(B135,DB!$A$2:$A$205,DB!$F$2:$F$205,""))</f>
        <v>NOSAT</v>
      </c>
      <c r="U135" t="str">
        <f>IF(B135="","",_xlfn.XLOOKUP(B135,DB!$A$2:$A$205,DB!$D$2:$D$205,""))</f>
        <v>MUFH</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30333435363734567[entry_hour]),-1)=HOUR(AF135)),--(IFERROR(Flights_2026_09_30333435363734567[entry_sector],"")=AG135),--(IFERROR(Flights_2026_09_30333435363734567[nfl],-1)&gt;=AH135),--(IFERROR(Flights_2026_09_30333435363734567[nfl],-1)&lt;=IF(AH135=450,450,AH135+9)))</f>
        <v>0</v>
      </c>
    </row>
    <row r="136" spans="1:35" x14ac:dyDescent="0.2">
      <c r="A136" t="s">
        <v>288</v>
      </c>
      <c r="B136" t="s">
        <v>52</v>
      </c>
      <c r="C136" t="s">
        <v>19</v>
      </c>
      <c r="D136" t="s">
        <v>41</v>
      </c>
      <c r="E136" t="s">
        <v>3285</v>
      </c>
      <c r="F136" s="35">
        <v>46304.792673611111</v>
      </c>
      <c r="G136" t="s">
        <v>21</v>
      </c>
      <c r="H136" t="s">
        <v>3601</v>
      </c>
      <c r="I136">
        <v>370</v>
      </c>
      <c r="J136" t="s">
        <v>22</v>
      </c>
      <c r="K136" t="s">
        <v>23</v>
      </c>
      <c r="L136">
        <v>877</v>
      </c>
      <c r="M136" t="s">
        <v>3602</v>
      </c>
      <c r="N136" s="35">
        <v>46304.745798611111</v>
      </c>
      <c r="O136">
        <v>370</v>
      </c>
      <c r="P136" t="s">
        <v>26</v>
      </c>
      <c r="Q136">
        <v>370</v>
      </c>
      <c r="R136" t="str">
        <f>IF(B136="","",_xlfn.XLOOKUP(B136,DB!$A$2:$A$205,DB!$C$2:$C$205,"")&amp;"")</f>
        <v>Sector 6</v>
      </c>
      <c r="S136" t="str">
        <f>IF(B136="","",_xlfn.XLOOKUP(B136,DB!$A$2:$A$205,DB!$E$2:$E$205,""))</f>
        <v>Sector 4</v>
      </c>
      <c r="T136" t="str">
        <f>IF(B136="","",_xlfn.XLOOKUP(B136,DB!$A$2:$A$205,DB!$F$2:$F$205,""))</f>
        <v>VOMAR/XUDUN</v>
      </c>
      <c r="U136" t="str">
        <f>IF(B136="","",_xlfn.XLOOKUP(B136,DB!$A$2:$A$205,DB!$D$2:$D$205,""))</f>
        <v>MMEX</v>
      </c>
      <c r="V136" t="str">
        <f>IF(B136="","",IF(OR(COUNTIF(M136,"????N?????W")&gt;0,COUNTIF(M136,"????N?????E")&gt;0,COUNTIF(M136,"????S?????W")&gt;0,COUNTIF(M136,"????S?????E")&gt;0),_xlfn.XLOOKUP(B136,DB!$A$2:$A$205,DB!$B$2:$B$205,""),M136))</f>
        <v>GOTAS</v>
      </c>
      <c r="AF136" s="2">
        <v>0.625</v>
      </c>
      <c r="AG136" t="s">
        <v>743</v>
      </c>
      <c r="AH136" s="17">
        <v>240</v>
      </c>
      <c r="AI136" s="17" cm="1">
        <f t="array" ref="AI136">SUMPRODUCT(--(IFERROR(HOUR(Flights_2026_09_30333435363734567[entry_hour]),-1)=HOUR(AF136)),--(IFERROR(Flights_2026_09_30333435363734567[entry_sector],"")=AG136),--(IFERROR(Flights_2026_09_30333435363734567[nfl],-1)&gt;=AH136),--(IFERROR(Flights_2026_09_30333435363734567[nfl],-1)&lt;=IF(AH136=450,450,AH136+9)))</f>
        <v>0</v>
      </c>
    </row>
    <row r="137" spans="1:35" x14ac:dyDescent="0.2">
      <c r="A137" t="s">
        <v>1334</v>
      </c>
      <c r="B137" t="s">
        <v>738</v>
      </c>
      <c r="C137" t="s">
        <v>19</v>
      </c>
      <c r="D137" t="s">
        <v>47</v>
      </c>
      <c r="E137" t="s">
        <v>2974</v>
      </c>
      <c r="F137" s="35">
        <v>46304.793958333335</v>
      </c>
      <c r="G137" t="s">
        <v>21</v>
      </c>
      <c r="H137" t="s">
        <v>3603</v>
      </c>
      <c r="I137">
        <v>370</v>
      </c>
      <c r="J137" t="s">
        <v>22</v>
      </c>
      <c r="K137" t="s">
        <v>23</v>
      </c>
      <c r="L137">
        <v>601</v>
      </c>
      <c r="M137" t="s">
        <v>2954</v>
      </c>
      <c r="N137" s="35">
        <v>46304.759988425925</v>
      </c>
      <c r="O137">
        <v>370</v>
      </c>
      <c r="P137" t="s">
        <v>26</v>
      </c>
      <c r="Q137">
        <v>370</v>
      </c>
      <c r="R137" t="str">
        <f>IF(B137="","",_xlfn.XLOOKUP(B137,DB!$A$2:$A$205,DB!$C$2:$C$205,"")&amp;"")</f>
        <v>Sector 5</v>
      </c>
      <c r="S137" t="str">
        <f>IF(B137="","",_xlfn.XLOOKUP(B137,DB!$A$2:$A$205,DB!$E$2:$E$205,""))</f>
        <v>Sector 4</v>
      </c>
      <c r="T137" t="str">
        <f>IF(B137="","",_xlfn.XLOOKUP(B137,DB!$A$2:$A$205,DB!$F$2:$F$205,""))</f>
        <v>VOMAR/XUDUN</v>
      </c>
      <c r="U137" t="str">
        <f>IF(B137="","",_xlfn.XLOOKUP(B137,DB!$A$2:$A$205,DB!$D$2:$D$205,""))</f>
        <v>MMTY</v>
      </c>
      <c r="V137" t="str">
        <f>IF(B137="","",IF(OR(COUNTIF(M137,"????N?????W")&gt;0,COUNTIF(M137,"????N?????E")&gt;0,COUNTIF(M137,"????S?????W")&gt;0,COUNTIF(M137,"????S?????E")&gt;0),_xlfn.XLOOKUP(B137,DB!$A$2:$A$205,DB!$B$2:$B$205,""),M137))</f>
        <v>MATOL</v>
      </c>
      <c r="AF137" s="2">
        <v>0.625</v>
      </c>
      <c r="AG137" t="s">
        <v>743</v>
      </c>
      <c r="AH137" s="17">
        <v>250</v>
      </c>
      <c r="AI137" s="17" cm="1">
        <f t="array" ref="AI137">SUMPRODUCT(--(IFERROR(HOUR(Flights_2026_09_30333435363734567[entry_hour]),-1)=HOUR(AF137)),--(IFERROR(Flights_2026_09_30333435363734567[entry_sector],"")=AG137),--(IFERROR(Flights_2026_09_30333435363734567[nfl],-1)&gt;=AH137),--(IFERROR(Flights_2026_09_30333435363734567[nfl],-1)&lt;=IF(AH137=450,450,AH137+9)))</f>
        <v>0</v>
      </c>
    </row>
    <row r="138" spans="1:35" x14ac:dyDescent="0.2">
      <c r="A138" t="s">
        <v>471</v>
      </c>
      <c r="B138" t="s">
        <v>472</v>
      </c>
      <c r="C138" t="s">
        <v>19</v>
      </c>
      <c r="D138" t="s">
        <v>107</v>
      </c>
      <c r="E138" t="s">
        <v>551</v>
      </c>
      <c r="F138" s="35">
        <v>46304.795624999999</v>
      </c>
      <c r="G138" t="s">
        <v>21</v>
      </c>
      <c r="H138" t="s">
        <v>3604</v>
      </c>
      <c r="I138">
        <v>370</v>
      </c>
      <c r="J138" t="s">
        <v>22</v>
      </c>
      <c r="K138" t="s">
        <v>23</v>
      </c>
      <c r="L138">
        <v>514</v>
      </c>
      <c r="M138" t="s">
        <v>25</v>
      </c>
      <c r="N138" s="35">
        <v>46304.764814814815</v>
      </c>
      <c r="O138">
        <v>370</v>
      </c>
      <c r="P138" t="s">
        <v>26</v>
      </c>
      <c r="Q138">
        <v>370</v>
      </c>
      <c r="R138" t="str">
        <f>IF(B138="","",_xlfn.XLOOKUP(B138,DB!$A$2:$A$205,DB!$C$2:$C$205,"")&amp;"")</f>
        <v>Sector 5</v>
      </c>
      <c r="S138" t="str">
        <f>IF(B138="","",_xlfn.XLOOKUP(B138,DB!$A$2:$A$205,DB!$E$2:$E$205,""))</f>
        <v>Sector 4</v>
      </c>
      <c r="T138" t="str">
        <f>IF(B138="","",_xlfn.XLOOKUP(B138,DB!$A$2:$A$205,DB!$F$2:$F$205,""))</f>
        <v>VOMAR/XUDUN</v>
      </c>
      <c r="U138" t="str">
        <f>IF(B138="","",_xlfn.XLOOKUP(B138,DB!$A$2:$A$205,DB!$D$2:$D$205,""))</f>
        <v>KZHU</v>
      </c>
      <c r="V138" t="str">
        <f>IF(B138="","",IF(OR(COUNTIF(M138,"????N?????W")&gt;0,COUNTIF(M138,"????N?????E")&gt;0,COUNTIF(M138,"????S?????W")&gt;0,COUNTIF(M138,"????S?????E")&gt;0),_xlfn.XLOOKUP(B138,DB!$A$2:$A$205,DB!$B$2:$B$205,""),M138))</f>
        <v>KEHLI</v>
      </c>
      <c r="AF138" s="2">
        <v>0.625</v>
      </c>
      <c r="AG138" t="s">
        <v>743</v>
      </c>
      <c r="AH138" s="17">
        <v>260</v>
      </c>
      <c r="AI138" s="17" cm="1">
        <f t="array" ref="AI138">SUMPRODUCT(--(IFERROR(HOUR(Flights_2026_09_30333435363734567[entry_hour]),-1)=HOUR(AF138)),--(IFERROR(Flights_2026_09_30333435363734567[entry_sector],"")=AG138),--(IFERROR(Flights_2026_09_30333435363734567[nfl],-1)&gt;=AH138),--(IFERROR(Flights_2026_09_30333435363734567[nfl],-1)&lt;=IF(AH138=450,450,AH138+9)))</f>
        <v>0</v>
      </c>
    </row>
    <row r="139" spans="1:35" x14ac:dyDescent="0.2">
      <c r="A139" t="s">
        <v>294</v>
      </c>
      <c r="B139" t="s">
        <v>65</v>
      </c>
      <c r="C139" t="s">
        <v>19</v>
      </c>
      <c r="D139" t="s">
        <v>76</v>
      </c>
      <c r="E139" t="s">
        <v>152</v>
      </c>
      <c r="F139" s="35">
        <v>46304.798587962963</v>
      </c>
      <c r="G139" t="s">
        <v>21</v>
      </c>
      <c r="H139" t="s">
        <v>3605</v>
      </c>
      <c r="I139">
        <v>350</v>
      </c>
      <c r="J139" t="s">
        <v>22</v>
      </c>
      <c r="K139" t="s">
        <v>23</v>
      </c>
      <c r="L139">
        <v>895</v>
      </c>
      <c r="M139" t="s">
        <v>78</v>
      </c>
      <c r="N139" s="35">
        <v>46304.751168981486</v>
      </c>
      <c r="O139">
        <v>350</v>
      </c>
      <c r="P139" t="s">
        <v>26</v>
      </c>
      <c r="Q139">
        <v>350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30333435363734567[entry_hour]),-1)=HOUR(AF139)),--(IFERROR(Flights_2026_09_30333435363734567[entry_sector],"")=AG139),--(IFERROR(Flights_2026_09_30333435363734567[nfl],-1)&gt;=AH139),--(IFERROR(Flights_2026_09_30333435363734567[nfl],-1)&lt;=IF(AH139=450,450,AH139+9)))</f>
        <v>0</v>
      </c>
    </row>
    <row r="140" spans="1:35" x14ac:dyDescent="0.2">
      <c r="A140" t="s">
        <v>578</v>
      </c>
      <c r="B140" t="s">
        <v>279</v>
      </c>
      <c r="C140" t="s">
        <v>19</v>
      </c>
      <c r="D140" t="s">
        <v>352</v>
      </c>
      <c r="E140" t="s">
        <v>2761</v>
      </c>
      <c r="F140" s="35">
        <v>46304.799849537041</v>
      </c>
      <c r="G140" t="s">
        <v>21</v>
      </c>
      <c r="H140" t="s">
        <v>3606</v>
      </c>
      <c r="I140">
        <v>430</v>
      </c>
      <c r="J140" t="s">
        <v>22</v>
      </c>
      <c r="K140" t="s">
        <v>23</v>
      </c>
      <c r="L140">
        <v>199</v>
      </c>
      <c r="M140" t="s">
        <v>37</v>
      </c>
      <c r="N140" s="35">
        <v>46304.78392361111</v>
      </c>
      <c r="O140">
        <v>353</v>
      </c>
      <c r="P140" t="s">
        <v>38</v>
      </c>
      <c r="Q140">
        <v>220</v>
      </c>
      <c r="R140" t="str">
        <f>IF(B140="","",_xlfn.XLOOKUP(B140,DB!$A$2:$A$205,DB!$C$2:$C$205,"")&amp;"")</f>
        <v>Sector 3</v>
      </c>
      <c r="S140" t="str">
        <f>IF(B140="","",_xlfn.XLOOKUP(B140,DB!$A$2:$A$205,DB!$E$2:$E$205,""))</f>
        <v>Sector 3</v>
      </c>
      <c r="T140" t="str">
        <f>IF(B140="","",_xlfn.XLOOKUP(B140,DB!$A$2:$A$205,DB!$F$2:$F$205,""))</f>
        <v>NOSAT</v>
      </c>
      <c r="U140" t="str">
        <f>IF(B140="","",_xlfn.XLOOKUP(B140,DB!$A$2:$A$205,DB!$D$2:$D$205,""))</f>
        <v>MUFH</v>
      </c>
      <c r="V140" t="str">
        <f>IF(B140="","",IF(OR(COUNTIF(M140,"????N?????W")&gt;0,COUNTIF(M140,"????N?????E")&gt;0,COUNTIF(M140,"????S?????W")&gt;0,COUNTIF(M140,"????S?????E")&gt;0),_xlfn.XLOOKUP(B140,DB!$A$2:$A$205,DB!$B$2:$B$205,""),M140))</f>
        <v>NOSAT</v>
      </c>
      <c r="AF140" s="2">
        <v>0.625</v>
      </c>
      <c r="AG140" t="s">
        <v>743</v>
      </c>
      <c r="AH140" s="17">
        <v>280</v>
      </c>
      <c r="AI140" s="17" cm="1">
        <f t="array" ref="AI140">SUMPRODUCT(--(IFERROR(HOUR(Flights_2026_09_30333435363734567[entry_hour]),-1)=HOUR(AF140)),--(IFERROR(Flights_2026_09_30333435363734567[entry_sector],"")=AG140),--(IFERROR(Flights_2026_09_30333435363734567[nfl],-1)&gt;=AH140),--(IFERROR(Flights_2026_09_30333435363734567[nfl],-1)&lt;=IF(AH140=450,450,AH140+9)))</f>
        <v>0</v>
      </c>
    </row>
    <row r="141" spans="1:35" x14ac:dyDescent="0.2">
      <c r="A141" t="s">
        <v>690</v>
      </c>
      <c r="B141" t="s">
        <v>335</v>
      </c>
      <c r="C141" t="s">
        <v>19</v>
      </c>
      <c r="D141" t="s">
        <v>41</v>
      </c>
      <c r="E141" t="s">
        <v>664</v>
      </c>
      <c r="F141" s="35">
        <v>46304.801562499997</v>
      </c>
      <c r="G141" t="s">
        <v>21</v>
      </c>
      <c r="H141" t="s">
        <v>3607</v>
      </c>
      <c r="I141">
        <v>350</v>
      </c>
      <c r="J141" t="s">
        <v>22</v>
      </c>
      <c r="K141" t="s">
        <v>23</v>
      </c>
      <c r="L141">
        <v>899</v>
      </c>
      <c r="M141" t="s">
        <v>78</v>
      </c>
      <c r="N141" s="35">
        <v>46304.75403935185</v>
      </c>
      <c r="O141">
        <v>370</v>
      </c>
      <c r="P141" t="s">
        <v>26</v>
      </c>
      <c r="Q141">
        <v>350</v>
      </c>
      <c r="R141" t="str">
        <f>IF(B141="","",_xlfn.XLOOKUP(B141,DB!$A$2:$A$205,DB!$C$2:$C$205,"")&amp;"")</f>
        <v>Sector 6</v>
      </c>
      <c r="S141" t="str">
        <f>IF(B141="","",_xlfn.XLOOKUP(B141,DB!$A$2:$A$205,DB!$E$2:$E$205,""))</f>
        <v>Sector 4</v>
      </c>
      <c r="T141" t="str">
        <f>IF(B141="","",_xlfn.XLOOKUP(B141,DB!$A$2:$A$205,DB!$F$2:$F$205,""))</f>
        <v>VOMAR/XUDUN</v>
      </c>
      <c r="U141" t="str">
        <f>IF(B141="","",_xlfn.XLOOKUP(B141,DB!$A$2:$A$205,DB!$D$2:$D$205,""))</f>
        <v>MMEX</v>
      </c>
      <c r="V141" t="str">
        <f>IF(B141="","",IF(OR(COUNTIF(M141,"????N?????W")&gt;0,COUNTIF(M141,"????N?????E")&gt;0,COUNTIF(M141,"????S?????W")&gt;0,COUNTIF(M141,"????S?????E")&gt;0),_xlfn.XLOOKUP(B141,DB!$A$2:$A$205,DB!$B$2:$B$205,""),M141))</f>
        <v>GOTAS</v>
      </c>
      <c r="AF141" s="2">
        <v>0.625</v>
      </c>
      <c r="AG141" t="s">
        <v>743</v>
      </c>
      <c r="AH141" s="17">
        <v>290</v>
      </c>
      <c r="AI141" s="17" cm="1">
        <f t="array" ref="AI141">SUMPRODUCT(--(IFERROR(HOUR(Flights_2026_09_30333435363734567[entry_hour]),-1)=HOUR(AF141)),--(IFERROR(Flights_2026_09_30333435363734567[entry_sector],"")=AG141),--(IFERROR(Flights_2026_09_30333435363734567[nfl],-1)&gt;=AH141),--(IFERROR(Flights_2026_09_30333435363734567[nfl],-1)&lt;=IF(AH141=450,450,AH141+9)))</f>
        <v>0</v>
      </c>
    </row>
    <row r="142" spans="1:35" x14ac:dyDescent="0.2">
      <c r="A142" t="s">
        <v>250</v>
      </c>
      <c r="B142" t="s">
        <v>213</v>
      </c>
      <c r="C142" t="s">
        <v>19</v>
      </c>
      <c r="D142" t="s">
        <v>90</v>
      </c>
      <c r="E142" t="s">
        <v>3608</v>
      </c>
      <c r="F142" s="35">
        <v>46304.802951388891</v>
      </c>
      <c r="G142" t="s">
        <v>21</v>
      </c>
      <c r="H142" t="s">
        <v>3609</v>
      </c>
      <c r="I142">
        <v>390</v>
      </c>
      <c r="J142" t="s">
        <v>22</v>
      </c>
      <c r="K142" t="s">
        <v>23</v>
      </c>
      <c r="L142">
        <v>595</v>
      </c>
      <c r="M142" t="s">
        <v>540</v>
      </c>
      <c r="N142" s="35">
        <v>46304.770486111112</v>
      </c>
      <c r="O142">
        <v>390</v>
      </c>
      <c r="P142" t="s">
        <v>26</v>
      </c>
      <c r="Q142">
        <v>370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DUTNA</v>
      </c>
      <c r="AF142" s="2">
        <v>0.625</v>
      </c>
      <c r="AG142" t="s">
        <v>743</v>
      </c>
      <c r="AH142" s="17">
        <v>300</v>
      </c>
      <c r="AI142" s="17" cm="1">
        <f t="array" ref="AI142">SUMPRODUCT(--(IFERROR(HOUR(Flights_2026_09_30333435363734567[entry_hour]),-1)=HOUR(AF142)),--(IFERROR(Flights_2026_09_30333435363734567[entry_sector],"")=AG142),--(IFERROR(Flights_2026_09_30333435363734567[nfl],-1)&gt;=AH142),--(IFERROR(Flights_2026_09_30333435363734567[nfl],-1)&lt;=IF(AH142=450,450,AH142+9)))</f>
        <v>0</v>
      </c>
    </row>
    <row r="143" spans="1:35" x14ac:dyDescent="0.2">
      <c r="A143" t="s">
        <v>392</v>
      </c>
      <c r="B143" t="s">
        <v>3610</v>
      </c>
      <c r="C143" t="s">
        <v>19</v>
      </c>
      <c r="D143" t="s">
        <v>393</v>
      </c>
      <c r="F143" s="35">
        <v>46304.80369212963</v>
      </c>
      <c r="G143" t="s">
        <v>28</v>
      </c>
      <c r="H143" t="s">
        <v>3611</v>
      </c>
      <c r="I143">
        <v>15</v>
      </c>
      <c r="J143" t="s">
        <v>30</v>
      </c>
      <c r="K143" t="s">
        <v>31</v>
      </c>
      <c r="L143">
        <v>169</v>
      </c>
      <c r="M143" t="s">
        <v>3610</v>
      </c>
      <c r="N143" s="35">
        <v>46304.770833333328</v>
      </c>
      <c r="O143">
        <v>1</v>
      </c>
      <c r="P143" t="s">
        <v>32</v>
      </c>
      <c r="Q143">
        <v>15</v>
      </c>
      <c r="R143" t="str">
        <f>IF(B143="","",_xlfn.XLOOKUP(B143,DB!$A$2:$A$205,DB!$C$2:$C$205,"")&amp;"")</f>
        <v/>
      </c>
      <c r="S143" t="str">
        <f>IF(B143="","",_xlfn.XLOOKUP(B143,DB!$A$2:$A$205,DB!$E$2:$E$205,""))</f>
        <v/>
      </c>
      <c r="T143" t="str">
        <f>IF(B143="","",_xlfn.XLOOKUP(B143,DB!$A$2:$A$205,DB!$F$2:$F$205,""))</f>
        <v/>
      </c>
      <c r="U143" t="str">
        <f>IF(B143="","",_xlfn.XLOOKUP(B143,DB!$A$2:$A$205,DB!$D$2:$D$205,""))</f>
        <v/>
      </c>
      <c r="V143" t="str">
        <f>IF(B143="","",IF(OR(COUNTIF(M143,"????N?????W")&gt;0,COUNTIF(M143,"????N?????E")&gt;0,COUNTIF(M143,"????S?????W")&gt;0,COUNTIF(M143,"????S?????E")&gt;0),_xlfn.XLOOKUP(B143,DB!$A$2:$A$205,DB!$B$2:$B$205,""),M143))</f>
        <v>MMCT</v>
      </c>
      <c r="AF143" s="2">
        <v>0.625</v>
      </c>
      <c r="AG143" t="s">
        <v>743</v>
      </c>
      <c r="AH143" s="17">
        <v>310</v>
      </c>
      <c r="AI143" s="17" cm="1">
        <f t="array" ref="AI143">SUMPRODUCT(--(IFERROR(HOUR(Flights_2026_09_30333435363734567[entry_hour]),-1)=HOUR(AF143)),--(IFERROR(Flights_2026_09_30333435363734567[entry_sector],"")=AG143),--(IFERROR(Flights_2026_09_30333435363734567[nfl],-1)&gt;=AH143),--(IFERROR(Flights_2026_09_30333435363734567[nfl],-1)&lt;=IF(AH143=450,450,AH143+9)))</f>
        <v>0</v>
      </c>
    </row>
    <row r="144" spans="1:35" x14ac:dyDescent="0.2">
      <c r="A144" t="s">
        <v>484</v>
      </c>
      <c r="B144" t="s">
        <v>65</v>
      </c>
      <c r="C144" t="s">
        <v>19</v>
      </c>
      <c r="D144" t="s">
        <v>47</v>
      </c>
      <c r="E144" t="s">
        <v>1062</v>
      </c>
      <c r="F144" s="35">
        <v>46304.804456018523</v>
      </c>
      <c r="G144" t="s">
        <v>21</v>
      </c>
      <c r="H144" t="s">
        <v>3612</v>
      </c>
      <c r="I144">
        <v>370</v>
      </c>
      <c r="J144" t="s">
        <v>22</v>
      </c>
      <c r="K144" t="s">
        <v>23</v>
      </c>
      <c r="L144">
        <v>895</v>
      </c>
      <c r="M144" t="s">
        <v>77</v>
      </c>
      <c r="N144" s="35">
        <v>46304.756423611107</v>
      </c>
      <c r="O144">
        <v>370</v>
      </c>
      <c r="P144" t="s">
        <v>26</v>
      </c>
      <c r="Q144">
        <v>370</v>
      </c>
      <c r="R144" t="str">
        <f>IF(B144="","",_xlfn.XLOOKUP(B144,DB!$A$2:$A$205,DB!$C$2:$C$205,"")&amp;"")</f>
        <v>Sector 6</v>
      </c>
      <c r="S144" t="str">
        <f>IF(B144="","",_xlfn.XLOOKUP(B144,DB!$A$2:$A$205,DB!$E$2:$E$205,""))</f>
        <v>Sector 4</v>
      </c>
      <c r="T144" t="str">
        <f>IF(B144="","",_xlfn.XLOOKUP(B144,DB!$A$2:$A$205,DB!$F$2:$F$205,""))</f>
        <v>VOMAR/XUDUN</v>
      </c>
      <c r="U144" t="str">
        <f>IF(B144="","",_xlfn.XLOOKUP(B144,DB!$A$2:$A$205,DB!$D$2:$D$205,""))</f>
        <v>MMEX</v>
      </c>
      <c r="V144" t="str">
        <f>IF(B144="","",IF(OR(COUNTIF(M144,"????N?????W")&gt;0,COUNTIF(M144,"????N?????E")&gt;0,COUNTIF(M144,"????S?????W")&gt;0,COUNTIF(M144,"????S?????E")&gt;0),_xlfn.XLOOKUP(B144,DB!$A$2:$A$205,DB!$B$2:$B$205,""),M144))</f>
        <v>GOTAS</v>
      </c>
      <c r="AF144" s="2">
        <v>0.625</v>
      </c>
      <c r="AG144" t="s">
        <v>743</v>
      </c>
      <c r="AH144" s="17">
        <v>320</v>
      </c>
      <c r="AI144" s="17" cm="1">
        <f t="array" ref="AI144">SUMPRODUCT(--(IFERROR(HOUR(Flights_2026_09_30333435363734567[entry_hour]),-1)=HOUR(AF144)),--(IFERROR(Flights_2026_09_30333435363734567[entry_sector],"")=AG144),--(IFERROR(Flights_2026_09_30333435363734567[nfl],-1)&gt;=AH144),--(IFERROR(Flights_2026_09_30333435363734567[nfl],-1)&lt;=IF(AH144=450,450,AH144+9)))</f>
        <v>0</v>
      </c>
    </row>
    <row r="145" spans="1:35" x14ac:dyDescent="0.2">
      <c r="A145" t="s">
        <v>412</v>
      </c>
      <c r="B145" t="s">
        <v>354</v>
      </c>
      <c r="C145" t="s">
        <v>19</v>
      </c>
      <c r="D145" t="s">
        <v>41</v>
      </c>
      <c r="E145" t="s">
        <v>3613</v>
      </c>
      <c r="F145" s="35">
        <v>46304.806145833332</v>
      </c>
      <c r="G145" t="s">
        <v>21</v>
      </c>
      <c r="H145" t="s">
        <v>3614</v>
      </c>
      <c r="I145">
        <v>390</v>
      </c>
      <c r="J145" t="s">
        <v>22</v>
      </c>
      <c r="K145" t="s">
        <v>23</v>
      </c>
      <c r="L145">
        <v>855</v>
      </c>
      <c r="M145" t="s">
        <v>136</v>
      </c>
      <c r="N145" s="35">
        <v>46304.759120370371</v>
      </c>
      <c r="O145">
        <v>390</v>
      </c>
      <c r="P145" t="s">
        <v>26</v>
      </c>
      <c r="Q145">
        <v>390</v>
      </c>
      <c r="R145" t="str">
        <f>IF(B145="","",_xlfn.XLOOKUP(B145,DB!$A$2:$A$205,DB!$C$2:$C$205,"")&amp;"")</f>
        <v>Sector 5</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LIDAM</v>
      </c>
      <c r="AF145" s="2">
        <v>0.625</v>
      </c>
      <c r="AG145" t="s">
        <v>743</v>
      </c>
      <c r="AH145" s="17">
        <v>330</v>
      </c>
      <c r="AI145" s="17" cm="1">
        <f t="array" ref="AI145">SUMPRODUCT(--(IFERROR(HOUR(Flights_2026_09_30333435363734567[entry_hour]),-1)=HOUR(AF145)),--(IFERROR(Flights_2026_09_30333435363734567[entry_sector],"")=AG145),--(IFERROR(Flights_2026_09_30333435363734567[nfl],-1)&gt;=AH145),--(IFERROR(Flights_2026_09_30333435363734567[nfl],-1)&lt;=IF(AH145=450,450,AH145+9)))</f>
        <v>0</v>
      </c>
    </row>
    <row r="146" spans="1:35" x14ac:dyDescent="0.2">
      <c r="A146" t="s">
        <v>302</v>
      </c>
      <c r="B146" t="s">
        <v>18</v>
      </c>
      <c r="C146" t="s">
        <v>19</v>
      </c>
      <c r="D146" t="s">
        <v>20</v>
      </c>
      <c r="E146" t="s">
        <v>3615</v>
      </c>
      <c r="F146" s="35">
        <v>46304.807187500002</v>
      </c>
      <c r="G146" t="s">
        <v>21</v>
      </c>
      <c r="H146" t="s">
        <v>3616</v>
      </c>
      <c r="I146">
        <v>350</v>
      </c>
      <c r="J146" t="s">
        <v>22</v>
      </c>
      <c r="K146" t="s">
        <v>23</v>
      </c>
      <c r="L146">
        <v>515</v>
      </c>
      <c r="M146" t="s">
        <v>25</v>
      </c>
      <c r="N146" s="35">
        <v>46304.775983796295</v>
      </c>
      <c r="O146">
        <v>350</v>
      </c>
      <c r="P146" t="s">
        <v>26</v>
      </c>
      <c r="Q146">
        <v>350</v>
      </c>
      <c r="R146" t="str">
        <f>IF(B146="","",_xlfn.XLOOKUP(B146,DB!$A$2:$A$205,DB!$C$2:$C$205,"")&amp;"")</f>
        <v>Sector 5</v>
      </c>
      <c r="S146" t="str">
        <f>IF(B146="","",_xlfn.XLOOKUP(B146,DB!$A$2:$A$205,DB!$E$2:$E$205,""))</f>
        <v>Sector 4</v>
      </c>
      <c r="T146" t="str">
        <f>IF(B146="","",_xlfn.XLOOKUP(B146,DB!$A$2:$A$205,DB!$F$2:$F$205,""))</f>
        <v>VOMAR/XUDUN</v>
      </c>
      <c r="U146" t="str">
        <f>IF(B146="","",_xlfn.XLOOKUP(B146,DB!$A$2:$A$205,DB!$D$2:$D$205,""))</f>
        <v>KZHU</v>
      </c>
      <c r="V146" t="str">
        <f>IF(B146="","",IF(OR(COUNTIF(M146,"????N?????W")&gt;0,COUNTIF(M146,"????N?????E")&gt;0,COUNTIF(M146,"????S?????W")&gt;0,COUNTIF(M146,"????S?????E")&gt;0),_xlfn.XLOOKUP(B146,DB!$A$2:$A$205,DB!$B$2:$B$205,""),M146))</f>
        <v>KEHLI</v>
      </c>
      <c r="AF146" s="2">
        <v>0.625</v>
      </c>
      <c r="AG146" t="s">
        <v>743</v>
      </c>
      <c r="AH146" s="17">
        <v>340</v>
      </c>
      <c r="AI146" s="17" cm="1">
        <f t="array" ref="AI146">SUMPRODUCT(--(IFERROR(HOUR(Flights_2026_09_30333435363734567[entry_hour]),-1)=HOUR(AF146)),--(IFERROR(Flights_2026_09_30333435363734567[entry_sector],"")=AG146),--(IFERROR(Flights_2026_09_30333435363734567[nfl],-1)&gt;=AH146),--(IFERROR(Flights_2026_09_30333435363734567[nfl],-1)&lt;=IF(AH146=450,450,AH146+9)))</f>
        <v>0</v>
      </c>
    </row>
    <row r="147" spans="1:35" x14ac:dyDescent="0.2">
      <c r="A147" t="s">
        <v>291</v>
      </c>
      <c r="B147" t="s">
        <v>86</v>
      </c>
      <c r="C147" t="s">
        <v>19</v>
      </c>
      <c r="D147" t="s">
        <v>41</v>
      </c>
      <c r="E147" t="s">
        <v>536</v>
      </c>
      <c r="F147" s="35">
        <v>46304.80841435185</v>
      </c>
      <c r="G147" t="s">
        <v>28</v>
      </c>
      <c r="H147" t="s">
        <v>3617</v>
      </c>
      <c r="I147">
        <v>390</v>
      </c>
      <c r="J147" t="s">
        <v>22</v>
      </c>
      <c r="K147" t="s">
        <v>23</v>
      </c>
      <c r="L147">
        <v>922</v>
      </c>
      <c r="M147" t="s">
        <v>78</v>
      </c>
      <c r="N147" s="35">
        <v>46304.757604166662</v>
      </c>
      <c r="O147">
        <v>390</v>
      </c>
      <c r="P147" t="s">
        <v>26</v>
      </c>
      <c r="Q147">
        <v>390</v>
      </c>
      <c r="R147" t="str">
        <f>IF(B147="","",_xlfn.XLOOKUP(B147,DB!$A$2:$A$205,DB!$C$2:$C$205,"")&amp;"")</f>
        <v>Sector 6</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GOTAS</v>
      </c>
      <c r="AF147" s="2">
        <v>0.625</v>
      </c>
      <c r="AG147" t="s">
        <v>743</v>
      </c>
      <c r="AH147" s="17">
        <v>350</v>
      </c>
      <c r="AI147" s="17" cm="1">
        <f t="array" ref="AI147">SUMPRODUCT(--(IFERROR(HOUR(Flights_2026_09_30333435363734567[entry_hour]),-1)=HOUR(AF147)),--(IFERROR(Flights_2026_09_30333435363734567[entry_sector],"")=AG147),--(IFERROR(Flights_2026_09_30333435363734567[nfl],-1)&gt;=AH147),--(IFERROR(Flights_2026_09_30333435363734567[nfl],-1)&lt;=IF(AH147=450,450,AH147+9)))</f>
        <v>0</v>
      </c>
    </row>
    <row r="148" spans="1:35" x14ac:dyDescent="0.2">
      <c r="A148" t="s">
        <v>285</v>
      </c>
      <c r="B148" t="s">
        <v>46</v>
      </c>
      <c r="C148" t="s">
        <v>19</v>
      </c>
      <c r="D148" t="s">
        <v>120</v>
      </c>
      <c r="E148" t="s">
        <v>3618</v>
      </c>
      <c r="F148" s="35">
        <v>46304.80950231482</v>
      </c>
      <c r="G148" t="s">
        <v>21</v>
      </c>
      <c r="H148" t="s">
        <v>3619</v>
      </c>
      <c r="I148">
        <v>350</v>
      </c>
      <c r="J148" t="s">
        <v>22</v>
      </c>
      <c r="K148" t="s">
        <v>23</v>
      </c>
      <c r="L148">
        <v>491</v>
      </c>
      <c r="M148" t="s">
        <v>25</v>
      </c>
      <c r="N148" s="35">
        <v>46304.780173611114</v>
      </c>
      <c r="O148">
        <v>330</v>
      </c>
      <c r="P148" t="s">
        <v>26</v>
      </c>
      <c r="Q148">
        <v>350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KEHLI</v>
      </c>
      <c r="AF148" s="2">
        <v>0.625</v>
      </c>
      <c r="AG148" t="s">
        <v>743</v>
      </c>
      <c r="AH148" s="17">
        <v>360</v>
      </c>
      <c r="AI148" s="17" cm="1">
        <f t="array" ref="AI148">SUMPRODUCT(--(IFERROR(HOUR(Flights_2026_09_30333435363734567[entry_hour]),-1)=HOUR(AF148)),--(IFERROR(Flights_2026_09_30333435363734567[entry_sector],"")=AG148),--(IFERROR(Flights_2026_09_30333435363734567[nfl],-1)&gt;=AH148),--(IFERROR(Flights_2026_09_30333435363734567[nfl],-1)&lt;=IF(AH148=450,450,AH148+9)))</f>
        <v>0</v>
      </c>
    </row>
    <row r="149" spans="1:35" x14ac:dyDescent="0.2">
      <c r="A149" t="s">
        <v>2344</v>
      </c>
      <c r="B149" t="s">
        <v>223</v>
      </c>
      <c r="C149" t="s">
        <v>19</v>
      </c>
      <c r="D149" t="s">
        <v>1125</v>
      </c>
      <c r="E149" t="s">
        <v>2345</v>
      </c>
      <c r="F149" s="35">
        <v>46304.810844907406</v>
      </c>
      <c r="G149" t="s">
        <v>21</v>
      </c>
      <c r="H149" t="s">
        <v>3620</v>
      </c>
      <c r="I149">
        <v>430</v>
      </c>
      <c r="J149" t="s">
        <v>22</v>
      </c>
      <c r="K149" t="s">
        <v>31</v>
      </c>
      <c r="L149">
        <v>214</v>
      </c>
      <c r="M149" t="s">
        <v>37</v>
      </c>
      <c r="N149" s="35">
        <v>46304.795115740737</v>
      </c>
      <c r="O149">
        <v>45</v>
      </c>
      <c r="P149" t="s">
        <v>26</v>
      </c>
      <c r="Q149">
        <v>220</v>
      </c>
      <c r="R149" t="str">
        <f>IF(B149="","",_xlfn.XLOOKUP(B149,DB!$A$2:$A$205,DB!$C$2:$C$205,"")&amp;"")</f>
        <v>Sector 3</v>
      </c>
      <c r="S149" t="str">
        <f>IF(B149="","",_xlfn.XLOOKUP(B149,DB!$A$2:$A$205,DB!$E$2:$E$205,""))</f>
        <v>Sector 3</v>
      </c>
      <c r="T149" t="str">
        <f>IF(B149="","",_xlfn.XLOOKUP(B149,DB!$A$2:$A$205,DB!$F$2:$F$205,""))</f>
        <v>NOSAT</v>
      </c>
      <c r="U149" t="str">
        <f>IF(B149="","",_xlfn.XLOOKUP(B149,DB!$A$2:$A$205,DB!$D$2:$D$205,""))</f>
        <v>MUFH</v>
      </c>
      <c r="V149" t="str">
        <f>IF(B149="","",IF(OR(COUNTIF(M149,"????N?????W")&gt;0,COUNTIF(M149,"????N?????E")&gt;0,COUNTIF(M149,"????S?????W")&gt;0,COUNTIF(M149,"????S?????E")&gt;0),_xlfn.XLOOKUP(B149,DB!$A$2:$A$205,DB!$B$2:$B$205,""),M149))</f>
        <v>NOSAT</v>
      </c>
      <c r="AF149" s="2">
        <v>0.625</v>
      </c>
      <c r="AG149" t="s">
        <v>743</v>
      </c>
      <c r="AH149" s="17">
        <v>370</v>
      </c>
      <c r="AI149" s="17" cm="1">
        <f t="array" ref="AI149">SUMPRODUCT(--(IFERROR(HOUR(Flights_2026_09_30333435363734567[entry_hour]),-1)=HOUR(AF149)),--(IFERROR(Flights_2026_09_30333435363734567[entry_sector],"")=AG149),--(IFERROR(Flights_2026_09_30333435363734567[nfl],-1)&gt;=AH149),--(IFERROR(Flights_2026_09_30333435363734567[nfl],-1)&lt;=IF(AH149=450,450,AH149+9)))</f>
        <v>0</v>
      </c>
    </row>
    <row r="150" spans="1:35" x14ac:dyDescent="0.2">
      <c r="A150" t="s">
        <v>480</v>
      </c>
      <c r="B150" t="s">
        <v>75</v>
      </c>
      <c r="C150" t="s">
        <v>19</v>
      </c>
      <c r="D150" t="s">
        <v>50</v>
      </c>
      <c r="E150" t="s">
        <v>2813</v>
      </c>
      <c r="F150" s="35">
        <v>46304.811712962968</v>
      </c>
      <c r="G150" t="s">
        <v>21</v>
      </c>
      <c r="H150" t="s">
        <v>3621</v>
      </c>
      <c r="I150">
        <v>350</v>
      </c>
      <c r="J150" t="s">
        <v>22</v>
      </c>
      <c r="K150" t="s">
        <v>23</v>
      </c>
      <c r="L150">
        <v>897</v>
      </c>
      <c r="M150" t="s">
        <v>136</v>
      </c>
      <c r="N150" s="35">
        <v>46304.763321759259</v>
      </c>
      <c r="O150">
        <v>350</v>
      </c>
      <c r="P150" t="s">
        <v>26</v>
      </c>
      <c r="Q150">
        <v>350</v>
      </c>
      <c r="R150" t="str">
        <f>IF(B150="","",_xlfn.XLOOKUP(B150,DB!$A$2:$A$205,DB!$C$2:$C$205,"")&amp;"")</f>
        <v>Sector 5</v>
      </c>
      <c r="S150" t="str">
        <f>IF(B150="","",_xlfn.XLOOKUP(B150,DB!$A$2:$A$205,DB!$E$2:$E$205,""))</f>
        <v>Sector 4</v>
      </c>
      <c r="T150" t="str">
        <f>IF(B150="","",_xlfn.XLOOKUP(B150,DB!$A$2:$A$205,DB!$F$2:$F$205,""))</f>
        <v>VOMAR/XUDUN</v>
      </c>
      <c r="U150" t="str">
        <f>IF(B150="","",_xlfn.XLOOKUP(B150,DB!$A$2:$A$205,DB!$D$2:$D$205,""))</f>
        <v>MMEX</v>
      </c>
      <c r="V150" t="str">
        <f>IF(B150="","",IF(OR(COUNTIF(M150,"????N?????W")&gt;0,COUNTIF(M150,"????N?????E")&gt;0,COUNTIF(M150,"????S?????W")&gt;0,COUNTIF(M150,"????S?????E")&gt;0),_xlfn.XLOOKUP(B150,DB!$A$2:$A$205,DB!$B$2:$B$205,""),M150))</f>
        <v>LIDAM</v>
      </c>
      <c r="AF150" s="2">
        <v>0.625</v>
      </c>
      <c r="AG150" t="s">
        <v>743</v>
      </c>
      <c r="AH150" s="17">
        <v>380</v>
      </c>
      <c r="AI150" s="17" cm="1">
        <f t="array" ref="AI150">SUMPRODUCT(--(IFERROR(HOUR(Flights_2026_09_30333435363734567[entry_hour]),-1)=HOUR(AF150)),--(IFERROR(Flights_2026_09_30333435363734567[entry_sector],"")=AG150),--(IFERROR(Flights_2026_09_30333435363734567[nfl],-1)&gt;=AH150),--(IFERROR(Flights_2026_09_30333435363734567[nfl],-1)&lt;=IF(AH150=450,450,AH150+9)))</f>
        <v>0</v>
      </c>
    </row>
    <row r="151" spans="1:35" x14ac:dyDescent="0.2">
      <c r="A151" t="s">
        <v>300</v>
      </c>
      <c r="B151" t="s">
        <v>301</v>
      </c>
      <c r="C151" t="s">
        <v>19</v>
      </c>
      <c r="D151" t="s">
        <v>20</v>
      </c>
      <c r="E151" t="s">
        <v>3622</v>
      </c>
      <c r="F151" s="35">
        <v>46304.812916666662</v>
      </c>
      <c r="G151" t="s">
        <v>21</v>
      </c>
      <c r="H151" t="s">
        <v>3623</v>
      </c>
      <c r="I151">
        <v>350</v>
      </c>
      <c r="J151" t="s">
        <v>22</v>
      </c>
      <c r="K151" t="s">
        <v>23</v>
      </c>
      <c r="L151">
        <v>746</v>
      </c>
      <c r="M151" t="s">
        <v>251</v>
      </c>
      <c r="N151" s="35">
        <v>46304.771724537037</v>
      </c>
      <c r="O151">
        <v>350</v>
      </c>
      <c r="P151" t="s">
        <v>26</v>
      </c>
      <c r="Q151">
        <v>350</v>
      </c>
      <c r="R151" t="str">
        <f>IF(B151="","",_xlfn.XLOOKUP(B151,DB!$A$2:$A$205,DB!$C$2:$C$205,"")&amp;"")</f>
        <v>Sector 5</v>
      </c>
      <c r="S151" t="str">
        <f>IF(B151="","",_xlfn.XLOOKUP(B151,DB!$A$2:$A$205,DB!$E$2:$E$205,""))</f>
        <v>Sector 4</v>
      </c>
      <c r="T151" t="str">
        <f>IF(B151="","",_xlfn.XLOOKUP(B151,DB!$A$2:$A$205,DB!$F$2:$F$205,""))</f>
        <v>VOMAR/XUDUN</v>
      </c>
      <c r="U151" t="str">
        <f>IF(B151="","",_xlfn.XLOOKUP(B151,DB!$A$2:$A$205,DB!$D$2:$D$205,""))</f>
        <v>MMTY</v>
      </c>
      <c r="V151" t="str">
        <f>IF(B151="","",IF(OR(COUNTIF(M151,"????N?????W")&gt;0,COUNTIF(M151,"????N?????E")&gt;0,COUNTIF(M151,"????S?????W")&gt;0,COUNTIF(M151,"????S?????E")&gt;0),_xlfn.XLOOKUP(B151,DB!$A$2:$A$205,DB!$B$2:$B$205,""),M151))</f>
        <v>IPSEV</v>
      </c>
      <c r="AF151" s="2">
        <v>0.625</v>
      </c>
      <c r="AG151" t="s">
        <v>743</v>
      </c>
      <c r="AH151" s="17">
        <v>390</v>
      </c>
      <c r="AI151" s="17" cm="1">
        <f t="array" ref="AI151">SUMPRODUCT(--(IFERROR(HOUR(Flights_2026_09_30333435363734567[entry_hour]),-1)=HOUR(AF151)),--(IFERROR(Flights_2026_09_30333435363734567[entry_sector],"")=AG151),--(IFERROR(Flights_2026_09_30333435363734567[nfl],-1)&gt;=AH151),--(IFERROR(Flights_2026_09_30333435363734567[nfl],-1)&lt;=IF(AH151=450,450,AH151+9)))</f>
        <v>1</v>
      </c>
    </row>
    <row r="152" spans="1:35" x14ac:dyDescent="0.2">
      <c r="A152" t="s">
        <v>320</v>
      </c>
      <c r="B152" t="s">
        <v>52</v>
      </c>
      <c r="C152" t="s">
        <v>19</v>
      </c>
      <c r="D152" t="s">
        <v>41</v>
      </c>
      <c r="E152" t="s">
        <v>113</v>
      </c>
      <c r="F152" s="35">
        <v>46304.815613425926</v>
      </c>
      <c r="G152" t="s">
        <v>21</v>
      </c>
      <c r="H152" t="s">
        <v>3624</v>
      </c>
      <c r="I152">
        <v>350</v>
      </c>
      <c r="J152" t="s">
        <v>22</v>
      </c>
      <c r="K152" t="s">
        <v>55</v>
      </c>
      <c r="L152">
        <v>860</v>
      </c>
      <c r="M152" t="s">
        <v>525</v>
      </c>
      <c r="N152" s="35">
        <v>46304.77070601852</v>
      </c>
      <c r="O152">
        <v>350</v>
      </c>
      <c r="P152" t="s">
        <v>26</v>
      </c>
      <c r="Q152">
        <v>350</v>
      </c>
      <c r="R152" t="str">
        <f>IF(B152="","",_xlfn.XLOOKUP(B152,DB!$A$2:$A$205,DB!$C$2:$C$205,"")&amp;"")</f>
        <v>Sector 6</v>
      </c>
      <c r="S152" t="str">
        <f>IF(B152="","",_xlfn.XLOOKUP(B152,DB!$A$2:$A$205,DB!$E$2:$E$205,""))</f>
        <v>Sector 4</v>
      </c>
      <c r="T152" t="str">
        <f>IF(B152="","",_xlfn.XLOOKUP(B152,DB!$A$2:$A$205,DB!$F$2:$F$205,""))</f>
        <v>VOMAR/XUDUN</v>
      </c>
      <c r="U152" t="str">
        <f>IF(B152="","",_xlfn.XLOOKUP(B152,DB!$A$2:$A$205,DB!$D$2:$D$205,""))</f>
        <v>MMEX</v>
      </c>
      <c r="V152" t="str">
        <f>IF(B152="","",IF(OR(COUNTIF(M152,"????N?????W")&gt;0,COUNTIF(M152,"????N?????E")&gt;0,COUNTIF(M152,"????S?????W")&gt;0,COUNTIF(M152,"????S?????E")&gt;0),_xlfn.XLOOKUP(B152,DB!$A$2:$A$205,DB!$B$2:$B$205,""),M152))</f>
        <v>GOTAS</v>
      </c>
      <c r="AF152" s="2">
        <v>0.625</v>
      </c>
      <c r="AG152" t="s">
        <v>743</v>
      </c>
      <c r="AH152" s="17">
        <v>400</v>
      </c>
      <c r="AI152" s="17" cm="1">
        <f t="array" ref="AI152">SUMPRODUCT(--(IFERROR(HOUR(Flights_2026_09_30333435363734567[entry_hour]),-1)=HOUR(AF152)),--(IFERROR(Flights_2026_09_30333435363734567[entry_sector],"")=AG152),--(IFERROR(Flights_2026_09_30333435363734567[nfl],-1)&gt;=AH152),--(IFERROR(Flights_2026_09_30333435363734567[nfl],-1)&lt;=IF(AH152=450,450,AH152+9)))</f>
        <v>0</v>
      </c>
    </row>
    <row r="153" spans="1:35" x14ac:dyDescent="0.2">
      <c r="A153" t="s">
        <v>871</v>
      </c>
      <c r="B153" t="s">
        <v>141</v>
      </c>
      <c r="C153" t="s">
        <v>19</v>
      </c>
      <c r="D153" t="s">
        <v>50</v>
      </c>
      <c r="E153" t="s">
        <v>3625</v>
      </c>
      <c r="F153" s="35">
        <v>46304.81753472222</v>
      </c>
      <c r="G153" t="s">
        <v>21</v>
      </c>
      <c r="H153" t="s">
        <v>3626</v>
      </c>
      <c r="I153">
        <v>340</v>
      </c>
      <c r="J153" t="s">
        <v>22</v>
      </c>
      <c r="K153" t="s">
        <v>23</v>
      </c>
      <c r="L153">
        <v>160</v>
      </c>
      <c r="M153" t="s">
        <v>37</v>
      </c>
      <c r="N153" s="35">
        <v>46304.803136574075</v>
      </c>
      <c r="O153">
        <v>220</v>
      </c>
      <c r="P153" t="s">
        <v>26</v>
      </c>
      <c r="Q153">
        <v>220</v>
      </c>
      <c r="R153" t="str">
        <f>IF(B153="","",_xlfn.XLOOKUP(B153,DB!$A$2:$A$205,DB!$C$2:$C$205,"")&amp;"")</f>
        <v>Sector 3</v>
      </c>
      <c r="S153" t="str">
        <f>IF(B153="","",_xlfn.XLOOKUP(B153,DB!$A$2:$A$205,DB!$E$2:$E$205,""))</f>
        <v>Sector 3</v>
      </c>
      <c r="T153" t="str">
        <f>IF(B153="","",_xlfn.XLOOKUP(B153,DB!$A$2:$A$205,DB!$F$2:$F$205,""))</f>
        <v>NOSAT</v>
      </c>
      <c r="U153" t="str">
        <f>IF(B153="","",_xlfn.XLOOKUP(B153,DB!$A$2:$A$205,DB!$D$2:$D$205,""))</f>
        <v>KZHU</v>
      </c>
      <c r="V153" t="str">
        <f>IF(B153="","",IF(OR(COUNTIF(M153,"????N?????W")&gt;0,COUNTIF(M153,"????N?????E")&gt;0,COUNTIF(M153,"????S?????W")&gt;0,COUNTIF(M153,"????S?????E")&gt;0),_xlfn.XLOOKUP(B153,DB!$A$2:$A$205,DB!$B$2:$B$205,""),M153))</f>
        <v>NOSAT</v>
      </c>
      <c r="AF153" s="2">
        <v>0.625</v>
      </c>
      <c r="AG153" t="s">
        <v>743</v>
      </c>
      <c r="AH153" s="17">
        <v>410</v>
      </c>
      <c r="AI153" s="17" cm="1">
        <f t="array" ref="AI153">SUMPRODUCT(--(IFERROR(HOUR(Flights_2026_09_30333435363734567[entry_hour]),-1)=HOUR(AF153)),--(IFERROR(Flights_2026_09_30333435363734567[entry_sector],"")=AG153),--(IFERROR(Flights_2026_09_30333435363734567[nfl],-1)&gt;=AH153),--(IFERROR(Flights_2026_09_30333435363734567[nfl],-1)&lt;=IF(AH153=450,450,AH153+9)))</f>
        <v>0</v>
      </c>
    </row>
    <row r="154" spans="1:35" x14ac:dyDescent="0.2">
      <c r="A154" t="s">
        <v>309</v>
      </c>
      <c r="B154" t="s">
        <v>310</v>
      </c>
      <c r="C154" t="s">
        <v>19</v>
      </c>
      <c r="D154" t="s">
        <v>107</v>
      </c>
      <c r="E154" t="s">
        <v>3184</v>
      </c>
      <c r="F154" s="35">
        <v>46304.818449074075</v>
      </c>
      <c r="G154" t="s">
        <v>21</v>
      </c>
      <c r="H154" t="s">
        <v>3627</v>
      </c>
      <c r="I154">
        <v>370</v>
      </c>
      <c r="J154" t="s">
        <v>22</v>
      </c>
      <c r="K154" t="s">
        <v>23</v>
      </c>
      <c r="L154">
        <v>708</v>
      </c>
      <c r="M154" t="s">
        <v>251</v>
      </c>
      <c r="N154" s="35">
        <v>46304.780312499999</v>
      </c>
      <c r="O154">
        <v>370</v>
      </c>
      <c r="P154" t="s">
        <v>26</v>
      </c>
      <c r="Q154">
        <v>370</v>
      </c>
      <c r="R154" t="str">
        <f>IF(B154="","",_xlfn.XLOOKUP(B154,DB!$A$2:$A$205,DB!$C$2:$C$205,"")&amp;"")</f>
        <v>Sector 3</v>
      </c>
      <c r="S154" t="str">
        <f>IF(B154="","",_xlfn.XLOOKUP(B154,DB!$A$2:$A$205,DB!$E$2:$E$205,""))</f>
        <v>Sector 3</v>
      </c>
      <c r="T154" t="str">
        <f>IF(B154="","",_xlfn.XLOOKUP(B154,DB!$A$2:$A$205,DB!$F$2:$F$205,""))</f>
        <v>NOSAT</v>
      </c>
      <c r="U154" t="str">
        <f>IF(B154="","",_xlfn.XLOOKUP(B154,DB!$A$2:$A$205,DB!$D$2:$D$205,""))</f>
        <v>KZHU</v>
      </c>
      <c r="V154" t="str">
        <f>IF(B154="","",IF(OR(COUNTIF(M154,"????N?????W")&gt;0,COUNTIF(M154,"????N?????E")&gt;0,COUNTIF(M154,"????S?????W")&gt;0,COUNTIF(M154,"????S?????E")&gt;0),_xlfn.XLOOKUP(B154,DB!$A$2:$A$205,DB!$B$2:$B$205,""),M154))</f>
        <v>IPSEV</v>
      </c>
      <c r="AF154" s="2">
        <v>0.625</v>
      </c>
      <c r="AG154" t="s">
        <v>743</v>
      </c>
      <c r="AH154" s="17">
        <v>420</v>
      </c>
      <c r="AI154" s="17" cm="1">
        <f t="array" ref="AI154">SUMPRODUCT(--(IFERROR(HOUR(Flights_2026_09_30333435363734567[entry_hour]),-1)=HOUR(AF154)),--(IFERROR(Flights_2026_09_30333435363734567[entry_sector],"")=AG154),--(IFERROR(Flights_2026_09_30333435363734567[nfl],-1)&gt;=AH154),--(IFERROR(Flights_2026_09_30333435363734567[nfl],-1)&lt;=IF(AH154=450,450,AH154+9)))</f>
        <v>0</v>
      </c>
    </row>
    <row r="155" spans="1:35" x14ac:dyDescent="0.2">
      <c r="A155" t="s">
        <v>790</v>
      </c>
      <c r="B155" t="s">
        <v>27</v>
      </c>
      <c r="C155" t="s">
        <v>19</v>
      </c>
      <c r="D155" t="s">
        <v>359</v>
      </c>
      <c r="F155" s="35">
        <v>46304.819849537038</v>
      </c>
      <c r="G155" t="s">
        <v>21</v>
      </c>
      <c r="H155" t="s">
        <v>3628</v>
      </c>
      <c r="I155">
        <v>230</v>
      </c>
      <c r="J155" t="s">
        <v>22</v>
      </c>
      <c r="K155" t="s">
        <v>31</v>
      </c>
      <c r="L155">
        <v>442</v>
      </c>
      <c r="M155" t="s">
        <v>27</v>
      </c>
      <c r="N155" s="35">
        <v>46304.788368055553</v>
      </c>
      <c r="O155">
        <v>0</v>
      </c>
      <c r="P155" t="s">
        <v>26</v>
      </c>
      <c r="Q155">
        <v>230</v>
      </c>
      <c r="R155" t="str">
        <f>IF(B155="","",_xlfn.XLOOKUP(B155,DB!$A$2:$A$205,DB!$C$2:$C$205,"")&amp;"")</f>
        <v>Sector 7</v>
      </c>
      <c r="S155" t="str">
        <f>IF(B155="","",_xlfn.XLOOKUP(B155,DB!$A$2:$A$205,DB!$E$2:$E$205,""))</f>
        <v>Sector 7</v>
      </c>
      <c r="T155" t="str">
        <f>IF(B155="","",_xlfn.XLOOKUP(B155,DB!$A$2:$A$205,DB!$F$2:$F$205,""))</f>
        <v>PAULE/SIGMA</v>
      </c>
      <c r="U155" t="str">
        <f>IF(B155="","",_xlfn.XLOOKUP(B155,DB!$A$2:$A$205,DB!$D$2:$D$205,""))</f>
        <v>MMID</v>
      </c>
      <c r="V155" t="str">
        <f>IF(B155="","",IF(OR(COUNTIF(M155,"????N?????W")&gt;0,COUNTIF(M155,"????N?????E")&gt;0,COUNTIF(M155,"????S?????W")&gt;0,COUNTIF(M155,"????S?????E")&gt;0),_xlfn.XLOOKUP(B155,DB!$A$2:$A$205,DB!$B$2:$B$205,""),M155))</f>
        <v>MMCM</v>
      </c>
      <c r="AF155" s="2">
        <v>0.625</v>
      </c>
      <c r="AG155" t="s">
        <v>743</v>
      </c>
      <c r="AH155" s="17">
        <v>430</v>
      </c>
      <c r="AI155" s="17" cm="1">
        <f t="array" ref="AI155">SUMPRODUCT(--(IFERROR(HOUR(Flights_2026_09_30333435363734567[entry_hour]),-1)=HOUR(AF155)),--(IFERROR(Flights_2026_09_30333435363734567[entry_sector],"")=AG155),--(IFERROR(Flights_2026_09_30333435363734567[nfl],-1)&gt;=AH155),--(IFERROR(Flights_2026_09_30333435363734567[nfl],-1)&lt;=IF(AH155=450,450,AH155+9)))</f>
        <v>0</v>
      </c>
    </row>
    <row r="156" spans="1:35" x14ac:dyDescent="0.2">
      <c r="A156" t="s">
        <v>276</v>
      </c>
      <c r="B156" t="s">
        <v>65</v>
      </c>
      <c r="C156" t="s">
        <v>19</v>
      </c>
      <c r="D156" t="s">
        <v>76</v>
      </c>
      <c r="E156" t="s">
        <v>3629</v>
      </c>
      <c r="F156" s="35">
        <v>46304.821018518516</v>
      </c>
      <c r="G156" t="s">
        <v>21</v>
      </c>
      <c r="H156" t="s">
        <v>3630</v>
      </c>
      <c r="I156">
        <v>350</v>
      </c>
      <c r="J156" t="s">
        <v>22</v>
      </c>
      <c r="K156" t="s">
        <v>23</v>
      </c>
      <c r="L156">
        <v>908</v>
      </c>
      <c r="M156" t="s">
        <v>78</v>
      </c>
      <c r="N156" s="35">
        <v>46304.771782407406</v>
      </c>
      <c r="O156">
        <v>350</v>
      </c>
      <c r="P156" t="s">
        <v>26</v>
      </c>
      <c r="Q156">
        <v>350</v>
      </c>
      <c r="R156" t="str">
        <f>IF(B156="","",_xlfn.XLOOKUP(B156,DB!$A$2:$A$205,DB!$C$2:$C$205,"")&amp;"")</f>
        <v>Sector 6</v>
      </c>
      <c r="S156" t="str">
        <f>IF(B156="","",_xlfn.XLOOKUP(B156,DB!$A$2:$A$205,DB!$E$2:$E$205,""))</f>
        <v>Sector 4</v>
      </c>
      <c r="T156" t="str">
        <f>IF(B156="","",_xlfn.XLOOKUP(B156,DB!$A$2:$A$205,DB!$F$2:$F$205,""))</f>
        <v>VOMAR/XUDUN</v>
      </c>
      <c r="U156" t="str">
        <f>IF(B156="","",_xlfn.XLOOKUP(B156,DB!$A$2:$A$205,DB!$D$2:$D$205,""))</f>
        <v>MMEX</v>
      </c>
      <c r="V156" t="str">
        <f>IF(B156="","",IF(OR(COUNTIF(M156,"????N?????W")&gt;0,COUNTIF(M156,"????N?????E")&gt;0,COUNTIF(M156,"????S?????W")&gt;0,COUNTIF(M156,"????S?????E")&gt;0),_xlfn.XLOOKUP(B156,DB!$A$2:$A$205,DB!$B$2:$B$205,""),M156))</f>
        <v>GOTAS</v>
      </c>
      <c r="AF156" s="2">
        <v>0.625</v>
      </c>
      <c r="AG156" t="s">
        <v>743</v>
      </c>
      <c r="AH156" s="17">
        <v>440</v>
      </c>
      <c r="AI156" s="17" cm="1">
        <f t="array" ref="AI156">SUMPRODUCT(--(IFERROR(HOUR(Flights_2026_09_30333435363734567[entry_hour]),-1)=HOUR(AF156)),--(IFERROR(Flights_2026_09_30333435363734567[entry_sector],"")=AG156),--(IFERROR(Flights_2026_09_30333435363734567[nfl],-1)&gt;=AH156),--(IFERROR(Flights_2026_09_30333435363734567[nfl],-1)&lt;=IF(AH156=450,450,AH156+9)))</f>
        <v>0</v>
      </c>
    </row>
    <row r="157" spans="1:35" x14ac:dyDescent="0.2">
      <c r="A157" t="s">
        <v>305</v>
      </c>
      <c r="B157" t="s">
        <v>57</v>
      </c>
      <c r="C157" t="s">
        <v>19</v>
      </c>
      <c r="D157" t="s">
        <v>47</v>
      </c>
      <c r="E157" t="s">
        <v>3631</v>
      </c>
      <c r="F157" s="35">
        <v>46304.824317129634</v>
      </c>
      <c r="G157" t="s">
        <v>21</v>
      </c>
      <c r="H157" t="s">
        <v>3632</v>
      </c>
      <c r="I157">
        <v>370</v>
      </c>
      <c r="J157" t="s">
        <v>22</v>
      </c>
      <c r="K157" t="s">
        <v>23</v>
      </c>
      <c r="L157">
        <v>615</v>
      </c>
      <c r="M157" t="s">
        <v>540</v>
      </c>
      <c r="N157" s="35">
        <v>46304.789027777777</v>
      </c>
      <c r="O157">
        <v>370</v>
      </c>
      <c r="P157" t="s">
        <v>26</v>
      </c>
      <c r="Q157">
        <v>370</v>
      </c>
      <c r="R157" t="str">
        <f>IF(B157="","",_xlfn.XLOOKUP(B157,DB!$A$2:$A$205,DB!$C$2:$C$205,"")&amp;"")</f>
        <v>Sector 5</v>
      </c>
      <c r="S157" t="str">
        <f>IF(B157="","",_xlfn.XLOOKUP(B157,DB!$A$2:$A$205,DB!$E$2:$E$205,""))</f>
        <v>Sector 4</v>
      </c>
      <c r="T157" t="str">
        <f>IF(B157="","",_xlfn.XLOOKUP(B157,DB!$A$2:$A$205,DB!$F$2:$F$205,""))</f>
        <v>VOMAR/XUDUN</v>
      </c>
      <c r="U157" t="str">
        <f>IF(B157="","",_xlfn.XLOOKUP(B157,DB!$A$2:$A$205,DB!$D$2:$D$205,""))</f>
        <v>KZHU</v>
      </c>
      <c r="V157" t="str">
        <f>IF(B157="","",IF(OR(COUNTIF(M157,"????N?????W")&gt;0,COUNTIF(M157,"????N?????E")&gt;0,COUNTIF(M157,"????S?????W")&gt;0,COUNTIF(M157,"????S?????E")&gt;0),_xlfn.XLOOKUP(B157,DB!$A$2:$A$205,DB!$B$2:$B$205,""),M157))</f>
        <v>DUTNA</v>
      </c>
      <c r="AF157" s="2">
        <v>0.625</v>
      </c>
      <c r="AG157" t="s">
        <v>743</v>
      </c>
      <c r="AH157" s="17">
        <v>450</v>
      </c>
      <c r="AI157" s="17" cm="1">
        <f t="array" ref="AI157">SUMPRODUCT(--(IFERROR(HOUR(Flights_2026_09_30333435363734567[entry_hour]),-1)=HOUR(AF157)),--(IFERROR(Flights_2026_09_30333435363734567[entry_sector],"")=AG157),--(IFERROR(Flights_2026_09_30333435363734567[nfl],-1)&gt;=AH157),--(IFERROR(Flights_2026_09_30333435363734567[nfl],-1)&lt;=IF(AH157=450,450,AH157+9)))</f>
        <v>0</v>
      </c>
    </row>
    <row r="158" spans="1:35" x14ac:dyDescent="0.2">
      <c r="A158" t="s">
        <v>3633</v>
      </c>
      <c r="B158" t="s">
        <v>293</v>
      </c>
      <c r="C158" t="s">
        <v>19</v>
      </c>
      <c r="D158" t="s">
        <v>3634</v>
      </c>
      <c r="E158" t="s">
        <v>3635</v>
      </c>
      <c r="F158" s="35">
        <v>46304.826608796298</v>
      </c>
      <c r="G158" t="s">
        <v>21</v>
      </c>
      <c r="H158" t="s">
        <v>3636</v>
      </c>
      <c r="I158">
        <v>280</v>
      </c>
      <c r="J158" t="s">
        <v>22</v>
      </c>
      <c r="K158" t="s">
        <v>31</v>
      </c>
      <c r="L158">
        <v>190</v>
      </c>
      <c r="M158" t="s">
        <v>37</v>
      </c>
      <c r="N158" s="35">
        <v>46304.813333333332</v>
      </c>
      <c r="O158">
        <v>220</v>
      </c>
      <c r="P158" t="s">
        <v>26</v>
      </c>
      <c r="Q158">
        <v>220</v>
      </c>
      <c r="R158" t="str">
        <f>IF(B158="","",_xlfn.XLOOKUP(B158,DB!$A$2:$A$205,DB!$C$2:$C$205,"")&amp;"")</f>
        <v>Sector 3</v>
      </c>
      <c r="S158" t="str">
        <f>IF(B158="","",_xlfn.XLOOKUP(B158,DB!$A$2:$A$205,DB!$E$2:$E$205,""))</f>
        <v>Sector 3</v>
      </c>
      <c r="T158" t="str">
        <f>IF(B158="","",_xlfn.XLOOKUP(B158,DB!$A$2:$A$205,DB!$F$2:$F$205,""))</f>
        <v>NOSAT</v>
      </c>
      <c r="U158" t="str">
        <f>IF(B158="","",_xlfn.XLOOKUP(B158,DB!$A$2:$A$205,DB!$D$2:$D$205,""))</f>
        <v>MUFH</v>
      </c>
      <c r="V158" t="str">
        <f>IF(B158="","",IF(OR(COUNTIF(M158,"????N?????W")&gt;0,COUNTIF(M158,"????N?????E")&gt;0,COUNTIF(M158,"????S?????W")&gt;0,COUNTIF(M158,"????S?????E")&gt;0),_xlfn.XLOOKUP(B158,DB!$A$2:$A$205,DB!$B$2:$B$205,""),M158))</f>
        <v>NOSAT</v>
      </c>
      <c r="AF158" s="2">
        <v>0.625</v>
      </c>
      <c r="AG158" t="s">
        <v>744</v>
      </c>
      <c r="AH158" s="17">
        <v>200</v>
      </c>
      <c r="AI158" s="17" cm="1">
        <f t="array" ref="AI158">SUMPRODUCT(--(IFERROR(HOUR(Flights_2026_09_30333435363734567[entry_hour]),-1)=HOUR(AF158)),--(IFERROR(Flights_2026_09_30333435363734567[entry_sector],"")=AG158),--(IFERROR(Flights_2026_09_30333435363734567[nfl],-1)&gt;=AH158),--(IFERROR(Flights_2026_09_30333435363734567[nfl],-1)&lt;=IF(AH158=450,450,AH158+9)))</f>
        <v>0</v>
      </c>
    </row>
    <row r="159" spans="1:35" x14ac:dyDescent="0.2">
      <c r="A159" t="s">
        <v>488</v>
      </c>
      <c r="B159" t="s">
        <v>208</v>
      </c>
      <c r="C159" t="s">
        <v>19</v>
      </c>
      <c r="D159" t="s">
        <v>20</v>
      </c>
      <c r="E159" t="s">
        <v>2333</v>
      </c>
      <c r="F159" s="35">
        <v>46304.828865740739</v>
      </c>
      <c r="G159" t="s">
        <v>21</v>
      </c>
      <c r="H159" t="s">
        <v>3637</v>
      </c>
      <c r="I159">
        <v>330</v>
      </c>
      <c r="J159" t="s">
        <v>22</v>
      </c>
      <c r="K159" t="s">
        <v>23</v>
      </c>
      <c r="L159">
        <v>600</v>
      </c>
      <c r="M159" t="s">
        <v>540</v>
      </c>
      <c r="N159" s="35">
        <v>46304.79524305556</v>
      </c>
      <c r="O159">
        <v>330</v>
      </c>
      <c r="P159" t="s">
        <v>26</v>
      </c>
      <c r="Q159">
        <v>330</v>
      </c>
      <c r="R159" t="str">
        <f>IF(B159="","",_xlfn.XLOOKUP(B159,DB!$A$2:$A$205,DB!$C$2:$C$205,"")&amp;"")</f>
        <v>Sector 3</v>
      </c>
      <c r="S159" t="str">
        <f>IF(B159="","",_xlfn.XLOOKUP(B159,DB!$A$2:$A$205,DB!$E$2:$E$205,""))</f>
        <v>Sector 3</v>
      </c>
      <c r="T159" t="str">
        <f>IF(B159="","",_xlfn.XLOOKUP(B159,DB!$A$2:$A$205,DB!$F$2:$F$205,""))</f>
        <v>NOSAT</v>
      </c>
      <c r="U159" t="str">
        <f>IF(B159="","",_xlfn.XLOOKUP(B159,DB!$A$2:$A$205,DB!$D$2:$D$205,""))</f>
        <v>KZHU</v>
      </c>
      <c r="V159" t="str">
        <f>IF(B159="","",IF(OR(COUNTIF(M159,"????N?????W")&gt;0,COUNTIF(M159,"????N?????E")&gt;0,COUNTIF(M159,"????S?????W")&gt;0,COUNTIF(M159,"????S?????E")&gt;0),_xlfn.XLOOKUP(B159,DB!$A$2:$A$205,DB!$B$2:$B$205,""),M159))</f>
        <v>DUTNA</v>
      </c>
      <c r="AF159" s="2">
        <v>0.625</v>
      </c>
      <c r="AG159" t="s">
        <v>744</v>
      </c>
      <c r="AH159" s="17">
        <v>210</v>
      </c>
      <c r="AI159" s="17" cm="1">
        <f t="array" ref="AI159">SUMPRODUCT(--(IFERROR(HOUR(Flights_2026_09_30333435363734567[entry_hour]),-1)=HOUR(AF159)),--(IFERROR(Flights_2026_09_30333435363734567[entry_sector],"")=AG159),--(IFERROR(Flights_2026_09_30333435363734567[nfl],-1)&gt;=AH159),--(IFERROR(Flights_2026_09_30333435363734567[nfl],-1)&lt;=IF(AH159=450,450,AH159+9)))</f>
        <v>0</v>
      </c>
    </row>
    <row r="160" spans="1:35" x14ac:dyDescent="0.2">
      <c r="A160" t="s">
        <v>3638</v>
      </c>
      <c r="B160" t="s">
        <v>62</v>
      </c>
      <c r="C160" t="s">
        <v>19</v>
      </c>
      <c r="D160" t="s">
        <v>107</v>
      </c>
      <c r="E160" t="s">
        <v>3639</v>
      </c>
      <c r="F160" s="35">
        <v>46304.830069444448</v>
      </c>
      <c r="G160" t="s">
        <v>21</v>
      </c>
      <c r="H160" t="s">
        <v>3640</v>
      </c>
      <c r="I160">
        <v>370</v>
      </c>
      <c r="J160" t="s">
        <v>22</v>
      </c>
      <c r="K160" t="s">
        <v>23</v>
      </c>
      <c r="L160">
        <v>237</v>
      </c>
      <c r="M160" t="s">
        <v>190</v>
      </c>
      <c r="N160" s="35">
        <v>46304.811284722222</v>
      </c>
      <c r="O160">
        <v>257</v>
      </c>
      <c r="P160" t="s">
        <v>26</v>
      </c>
      <c r="Q160">
        <v>360</v>
      </c>
      <c r="R160" t="str">
        <f>IF(B160="","",_xlfn.XLOOKUP(B160,DB!$A$2:$A$205,DB!$C$2:$C$205,"")&amp;"")</f>
        <v>Sector 3</v>
      </c>
      <c r="S160" t="str">
        <f>IF(B160="","",_xlfn.XLOOKUP(B160,DB!$A$2:$A$205,DB!$E$2:$E$205,""))</f>
        <v>Sector 3</v>
      </c>
      <c r="T160" t="str">
        <f>IF(B160="","",_xlfn.XLOOKUP(B160,DB!$A$2:$A$205,DB!$F$2:$F$205,""))</f>
        <v>NOSAT</v>
      </c>
      <c r="U160" t="str">
        <f>IF(B160="","",_xlfn.XLOOKUP(B160,DB!$A$2:$A$205,DB!$D$2:$D$205,""))</f>
        <v>KZHU</v>
      </c>
      <c r="V160" t="str">
        <f>IF(B160="","",IF(OR(COUNTIF(M160,"????N?????W")&gt;0,COUNTIF(M160,"????N?????E")&gt;0,COUNTIF(M160,"????S?????W")&gt;0,COUNTIF(M160,"????S?????E")&gt;0),_xlfn.XLOOKUP(B160,DB!$A$2:$A$205,DB!$B$2:$B$205,""),M160))</f>
        <v>ILUBA</v>
      </c>
      <c r="AF160" s="2">
        <v>0.625</v>
      </c>
      <c r="AG160" t="s">
        <v>744</v>
      </c>
      <c r="AH160" s="17">
        <v>220</v>
      </c>
      <c r="AI160" s="17" cm="1">
        <f t="array" ref="AI160">SUMPRODUCT(--(IFERROR(HOUR(Flights_2026_09_30333435363734567[entry_hour]),-1)=HOUR(AF160)),--(IFERROR(Flights_2026_09_30333435363734567[entry_sector],"")=AG160),--(IFERROR(Flights_2026_09_30333435363734567[nfl],-1)&gt;=AH160),--(IFERROR(Flights_2026_09_30333435363734567[nfl],-1)&lt;=IF(AH160=450,450,AH160+9)))</f>
        <v>5</v>
      </c>
    </row>
    <row r="161" spans="1:35" x14ac:dyDescent="0.2">
      <c r="A161" t="s">
        <v>308</v>
      </c>
      <c r="B161" t="s">
        <v>59</v>
      </c>
      <c r="C161" t="s">
        <v>19</v>
      </c>
      <c r="D161" t="s">
        <v>47</v>
      </c>
      <c r="E161" t="s">
        <v>3641</v>
      </c>
      <c r="F161" s="35">
        <v>46304.831284722226</v>
      </c>
      <c r="G161" t="s">
        <v>21</v>
      </c>
      <c r="H161" t="s">
        <v>3642</v>
      </c>
      <c r="I161">
        <v>360</v>
      </c>
      <c r="J161" t="s">
        <v>22</v>
      </c>
      <c r="K161" t="s">
        <v>23</v>
      </c>
      <c r="L161">
        <v>185</v>
      </c>
      <c r="M161" t="s">
        <v>37</v>
      </c>
      <c r="N161" s="35">
        <v>46304.815185185187</v>
      </c>
      <c r="O161">
        <v>212</v>
      </c>
      <c r="P161" t="s">
        <v>26</v>
      </c>
      <c r="Q161">
        <v>220</v>
      </c>
      <c r="R161" t="str">
        <f>IF(B161="","",_xlfn.XLOOKUP(B161,DB!$A$2:$A$205,DB!$C$2:$C$205,"")&amp;"")</f>
        <v>Sector 3</v>
      </c>
      <c r="S161" t="str">
        <f>IF(B161="","",_xlfn.XLOOKUP(B161,DB!$A$2:$A$205,DB!$E$2:$E$205,""))</f>
        <v>Sector 3</v>
      </c>
      <c r="T161" t="str">
        <f>IF(B161="","",_xlfn.XLOOKUP(B161,DB!$A$2:$A$205,DB!$F$2:$F$205,""))</f>
        <v>NOSAT</v>
      </c>
      <c r="U161" t="str">
        <f>IF(B161="","",_xlfn.XLOOKUP(B161,DB!$A$2:$A$205,DB!$D$2:$D$205,""))</f>
        <v>MUFH</v>
      </c>
      <c r="V161" t="str">
        <f>IF(B161="","",IF(OR(COUNTIF(M161,"????N?????W")&gt;0,COUNTIF(M161,"????N?????E")&gt;0,COUNTIF(M161,"????S?????W")&gt;0,COUNTIF(M161,"????S?????E")&gt;0),_xlfn.XLOOKUP(B161,DB!$A$2:$A$205,DB!$B$2:$B$205,""),M161))</f>
        <v>NOSAT</v>
      </c>
      <c r="AF161" s="2">
        <v>0.625</v>
      </c>
      <c r="AG161" t="s">
        <v>744</v>
      </c>
      <c r="AH161" s="17">
        <v>230</v>
      </c>
      <c r="AI161" s="17" cm="1">
        <f t="array" ref="AI161">SUMPRODUCT(--(IFERROR(HOUR(Flights_2026_09_30333435363734567[entry_hour]),-1)=HOUR(AF161)),--(IFERROR(Flights_2026_09_30333435363734567[entry_sector],"")=AG161),--(IFERROR(Flights_2026_09_30333435363734567[nfl],-1)&gt;=AH161),--(IFERROR(Flights_2026_09_30333435363734567[nfl],-1)&lt;=IF(AH161=450,450,AH161+9)))</f>
        <v>0</v>
      </c>
    </row>
    <row r="162" spans="1:35" x14ac:dyDescent="0.2">
      <c r="A162" t="s">
        <v>489</v>
      </c>
      <c r="B162" t="s">
        <v>490</v>
      </c>
      <c r="C162" t="s">
        <v>19</v>
      </c>
      <c r="D162" t="s">
        <v>76</v>
      </c>
      <c r="E162" t="s">
        <v>3643</v>
      </c>
      <c r="F162" s="35">
        <v>46304.832500000004</v>
      </c>
      <c r="G162" t="s">
        <v>21</v>
      </c>
      <c r="H162" t="s">
        <v>3644</v>
      </c>
      <c r="I162">
        <v>330</v>
      </c>
      <c r="J162" t="s">
        <v>22</v>
      </c>
      <c r="K162" t="s">
        <v>23</v>
      </c>
      <c r="L162">
        <v>825</v>
      </c>
      <c r="M162" t="s">
        <v>84</v>
      </c>
      <c r="N162" s="35">
        <v>46304.787256944444</v>
      </c>
      <c r="O162">
        <v>330</v>
      </c>
      <c r="P162" t="s">
        <v>26</v>
      </c>
      <c r="Q162">
        <v>330</v>
      </c>
      <c r="R162" t="str">
        <f>IF(B162="","",_xlfn.XLOOKUP(B162,DB!$A$2:$A$205,DB!$C$2:$C$205,"")&amp;"")</f>
        <v>Sector 5</v>
      </c>
      <c r="S162" t="str">
        <f>IF(B162="","",_xlfn.XLOOKUP(B162,DB!$A$2:$A$205,DB!$E$2:$E$205,""))</f>
        <v>Sector 4</v>
      </c>
      <c r="T162" t="str">
        <f>IF(B162="","",_xlfn.XLOOKUP(B162,DB!$A$2:$A$205,DB!$F$2:$F$205,""))</f>
        <v>VOMAR/XUDUN</v>
      </c>
      <c r="U162" t="str">
        <f>IF(B162="","",_xlfn.XLOOKUP(B162,DB!$A$2:$A$205,DB!$D$2:$D$205,""))</f>
        <v>KZHU</v>
      </c>
      <c r="V162" t="str">
        <f>IF(B162="","",IF(OR(COUNTIF(M162,"????N?????W")&gt;0,COUNTIF(M162,"????N?????E")&gt;0,COUNTIF(M162,"????S?????W")&gt;0,COUNTIF(M162,"????S?????E")&gt;0),_xlfn.XLOOKUP(B162,DB!$A$2:$A$205,DB!$B$2:$B$205,""),M162))</f>
        <v>MATOL</v>
      </c>
      <c r="AF162" s="2">
        <v>0.625</v>
      </c>
      <c r="AG162" t="s">
        <v>744</v>
      </c>
      <c r="AH162" s="17">
        <v>240</v>
      </c>
      <c r="AI162" s="17" cm="1">
        <f t="array" ref="AI162">SUMPRODUCT(--(IFERROR(HOUR(Flights_2026_09_30333435363734567[entry_hour]),-1)=HOUR(AF162)),--(IFERROR(Flights_2026_09_30333435363734567[entry_sector],"")=AG162),--(IFERROR(Flights_2026_09_30333435363734567[nfl],-1)&gt;=AH162),--(IFERROR(Flights_2026_09_30333435363734567[nfl],-1)&lt;=IF(AH162=450,450,AH162+9)))</f>
        <v>0</v>
      </c>
    </row>
    <row r="163" spans="1:35" x14ac:dyDescent="0.2">
      <c r="A163" t="s">
        <v>492</v>
      </c>
      <c r="B163" t="s">
        <v>177</v>
      </c>
      <c r="C163" t="s">
        <v>19</v>
      </c>
      <c r="D163" t="s">
        <v>20</v>
      </c>
      <c r="E163" t="s">
        <v>2851</v>
      </c>
      <c r="F163" s="35">
        <v>46304.833472222221</v>
      </c>
      <c r="G163" t="s">
        <v>21</v>
      </c>
      <c r="H163" t="s">
        <v>3645</v>
      </c>
      <c r="I163">
        <v>340</v>
      </c>
      <c r="J163" t="s">
        <v>22</v>
      </c>
      <c r="K163" t="s">
        <v>23</v>
      </c>
      <c r="L163">
        <v>203</v>
      </c>
      <c r="M163" t="s">
        <v>3646</v>
      </c>
      <c r="N163" s="35">
        <v>46304.816550925927</v>
      </c>
      <c r="O163">
        <v>162</v>
      </c>
      <c r="P163" t="s">
        <v>26</v>
      </c>
      <c r="Q163">
        <v>220</v>
      </c>
      <c r="R163" t="str">
        <f>IF(B163="","",_xlfn.XLOOKUP(B163,DB!$A$2:$A$205,DB!$C$2:$C$205,"")&amp;"")</f>
        <v>Sector 3</v>
      </c>
      <c r="S163" t="str">
        <f>IF(B163="","",_xlfn.XLOOKUP(B163,DB!$A$2:$A$205,DB!$E$2:$E$205,""))</f>
        <v>Sector 3</v>
      </c>
      <c r="T163" t="str">
        <f>IF(B163="","",_xlfn.XLOOKUP(B163,DB!$A$2:$A$205,DB!$F$2:$F$205,""))</f>
        <v>NOSAT</v>
      </c>
      <c r="U163" t="str">
        <f>IF(B163="","",_xlfn.XLOOKUP(B163,DB!$A$2:$A$205,DB!$D$2:$D$205,""))</f>
        <v>KZHU</v>
      </c>
      <c r="V163" t="str">
        <f>IF(B163="","",IF(OR(COUNTIF(M163,"????N?????W")&gt;0,COUNTIF(M163,"????N?????E")&gt;0,COUNTIF(M163,"????S?????W")&gt;0,COUNTIF(M163,"????S?????E")&gt;0),_xlfn.XLOOKUP(B163,DB!$A$2:$A$205,DB!$B$2:$B$205,""),M163))</f>
        <v>PISAD</v>
      </c>
      <c r="AF163" s="2">
        <v>0.625</v>
      </c>
      <c r="AG163" t="s">
        <v>744</v>
      </c>
      <c r="AH163" s="17">
        <v>250</v>
      </c>
      <c r="AI163" s="17" cm="1">
        <f t="array" ref="AI163">SUMPRODUCT(--(IFERROR(HOUR(Flights_2026_09_30333435363734567[entry_hour]),-1)=HOUR(AF163)),--(IFERROR(Flights_2026_09_30333435363734567[entry_sector],"")=AG163),--(IFERROR(Flights_2026_09_30333435363734567[nfl],-1)&gt;=AH163),--(IFERROR(Flights_2026_09_30333435363734567[nfl],-1)&lt;=IF(AH163=450,450,AH163+9)))</f>
        <v>0</v>
      </c>
    </row>
    <row r="164" spans="1:35" x14ac:dyDescent="0.2">
      <c r="A164" t="s">
        <v>311</v>
      </c>
      <c r="B164" t="s">
        <v>81</v>
      </c>
      <c r="C164" t="s">
        <v>19</v>
      </c>
      <c r="D164" t="s">
        <v>41</v>
      </c>
      <c r="E164" t="s">
        <v>275</v>
      </c>
      <c r="F164" s="35">
        <v>46304.835231481484</v>
      </c>
      <c r="G164" t="s">
        <v>21</v>
      </c>
      <c r="H164" t="s">
        <v>3647</v>
      </c>
      <c r="I164">
        <v>370</v>
      </c>
      <c r="J164" t="s">
        <v>22</v>
      </c>
      <c r="K164" t="s">
        <v>23</v>
      </c>
      <c r="L164">
        <v>799</v>
      </c>
      <c r="M164" t="s">
        <v>84</v>
      </c>
      <c r="N164" s="35">
        <v>46304.790659722217</v>
      </c>
      <c r="O164">
        <v>370</v>
      </c>
      <c r="P164" t="s">
        <v>26</v>
      </c>
      <c r="Q164">
        <v>370</v>
      </c>
      <c r="R164" t="str">
        <f>IF(B164="","",_xlfn.XLOOKUP(B164,DB!$A$2:$A$205,DB!$C$2:$C$205,"")&amp;"")</f>
        <v>Sector 5</v>
      </c>
      <c r="S164" t="str">
        <f>IF(B164="","",_xlfn.XLOOKUP(B164,DB!$A$2:$A$205,DB!$E$2:$E$205,""))</f>
        <v>Sector 4</v>
      </c>
      <c r="T164" t="str">
        <f>IF(B164="","",_xlfn.XLOOKUP(B164,DB!$A$2:$A$205,DB!$F$2:$F$205,""))</f>
        <v>VOMAR/XUDUN</v>
      </c>
      <c r="U164" t="str">
        <f>IF(B164="","",_xlfn.XLOOKUP(B164,DB!$A$2:$A$205,DB!$D$2:$D$205,""))</f>
        <v>MMTY</v>
      </c>
      <c r="V164" t="str">
        <f>IF(B164="","",IF(OR(COUNTIF(M164,"????N?????W")&gt;0,COUNTIF(M164,"????N?????E")&gt;0,COUNTIF(M164,"????S?????W")&gt;0,COUNTIF(M164,"????S?????E")&gt;0),_xlfn.XLOOKUP(B164,DB!$A$2:$A$205,DB!$B$2:$B$205,""),M164))</f>
        <v>MATOL</v>
      </c>
      <c r="AF164" s="2">
        <v>0.625</v>
      </c>
      <c r="AG164" t="s">
        <v>744</v>
      </c>
      <c r="AH164" s="17">
        <v>260</v>
      </c>
      <c r="AI164" s="17" cm="1">
        <f t="array" ref="AI164">SUMPRODUCT(--(IFERROR(HOUR(Flights_2026_09_30333435363734567[entry_hour]),-1)=HOUR(AF164)),--(IFERROR(Flights_2026_09_30333435363734567[entry_sector],"")=AG164),--(IFERROR(Flights_2026_09_30333435363734567[nfl],-1)&gt;=AH164),--(IFERROR(Flights_2026_09_30333435363734567[nfl],-1)&lt;=IF(AH164=450,450,AH164+9)))</f>
        <v>0</v>
      </c>
    </row>
    <row r="165" spans="1:35" x14ac:dyDescent="0.2">
      <c r="A165" t="s">
        <v>195</v>
      </c>
      <c r="B165" t="s">
        <v>196</v>
      </c>
      <c r="C165" t="s">
        <v>19</v>
      </c>
      <c r="D165" t="s">
        <v>107</v>
      </c>
      <c r="E165" t="s">
        <v>639</v>
      </c>
      <c r="F165" s="35">
        <v>46304.83630787037</v>
      </c>
      <c r="G165" t="s">
        <v>21</v>
      </c>
      <c r="H165" t="s">
        <v>3648</v>
      </c>
      <c r="I165">
        <v>340</v>
      </c>
      <c r="J165" t="s">
        <v>22</v>
      </c>
      <c r="K165" t="s">
        <v>23</v>
      </c>
      <c r="L165">
        <v>178</v>
      </c>
      <c r="M165" t="s">
        <v>3186</v>
      </c>
      <c r="N165" s="35">
        <v>46304.821689814809</v>
      </c>
      <c r="O165">
        <v>252</v>
      </c>
      <c r="P165" t="s">
        <v>26</v>
      </c>
      <c r="Q165">
        <v>220</v>
      </c>
      <c r="R165" t="str">
        <f>IF(B165="","",_xlfn.XLOOKUP(B165,DB!$A$2:$A$205,DB!$C$2:$C$205,"")&amp;"")</f>
        <v>Sector 3</v>
      </c>
      <c r="S165" t="str">
        <f>IF(B165="","",_xlfn.XLOOKUP(B165,DB!$A$2:$A$205,DB!$E$2:$E$205,""))</f>
        <v>Sector 3</v>
      </c>
      <c r="T165" t="str">
        <f>IF(B165="","",_xlfn.XLOOKUP(B165,DB!$A$2:$A$205,DB!$F$2:$F$205,""))</f>
        <v>NOSAT</v>
      </c>
      <c r="U165" t="str">
        <f>IF(B165="","",_xlfn.XLOOKUP(B165,DB!$A$2:$A$205,DB!$D$2:$D$205,""))</f>
        <v>KZHU</v>
      </c>
      <c r="V165" t="str">
        <f>IF(B165="","",IF(OR(COUNTIF(M165,"????N?????W")&gt;0,COUNTIF(M165,"????N?????E")&gt;0,COUNTIF(M165,"????S?????W")&gt;0,COUNTIF(M165,"????S?????E")&gt;0),_xlfn.XLOOKUP(B165,DB!$A$2:$A$205,DB!$B$2:$B$205,""),M165))</f>
        <v>PISAD</v>
      </c>
      <c r="AF165" s="2">
        <v>0.625</v>
      </c>
      <c r="AG165" t="s">
        <v>744</v>
      </c>
      <c r="AH165" s="17">
        <v>270</v>
      </c>
      <c r="AI165" s="17" cm="1">
        <f t="array" ref="AI165">SUMPRODUCT(--(IFERROR(HOUR(Flights_2026_09_30333435363734567[entry_hour]),-1)=HOUR(AF165)),--(IFERROR(Flights_2026_09_30333435363734567[entry_sector],"")=AG165),--(IFERROR(Flights_2026_09_30333435363734567[nfl],-1)&gt;=AH165),--(IFERROR(Flights_2026_09_30333435363734567[nfl],-1)&lt;=IF(AH165=450,450,AH165+9)))</f>
        <v>0</v>
      </c>
    </row>
    <row r="166" spans="1:35" x14ac:dyDescent="0.2">
      <c r="A166" t="s">
        <v>312</v>
      </c>
      <c r="B166" t="s">
        <v>313</v>
      </c>
      <c r="C166" t="s">
        <v>19</v>
      </c>
      <c r="D166" t="s">
        <v>41</v>
      </c>
      <c r="E166" t="s">
        <v>807</v>
      </c>
      <c r="F166" s="35">
        <v>46304.83902777778</v>
      </c>
      <c r="G166" t="s">
        <v>21</v>
      </c>
      <c r="H166" t="s">
        <v>3649</v>
      </c>
      <c r="I166">
        <v>390</v>
      </c>
      <c r="J166" t="s">
        <v>22</v>
      </c>
      <c r="K166" t="s">
        <v>23</v>
      </c>
      <c r="L166">
        <v>890</v>
      </c>
      <c r="M166" t="s">
        <v>313</v>
      </c>
      <c r="N166" s="35">
        <v>46304.785416666666</v>
      </c>
      <c r="O166">
        <v>15</v>
      </c>
      <c r="P166" t="s">
        <v>26</v>
      </c>
      <c r="Q166">
        <v>390</v>
      </c>
      <c r="R166" t="str">
        <f>IF(B166="","",_xlfn.XLOOKUP(B166,DB!$A$2:$A$205,DB!$C$2:$C$205,"")&amp;"")</f>
        <v>Sector 1</v>
      </c>
      <c r="S166" t="str">
        <f>IF(B166="","",_xlfn.XLOOKUP(B166,DB!$A$2:$A$205,DB!$E$2:$E$205,""))</f>
        <v>Sector 4</v>
      </c>
      <c r="T166" t="str">
        <f>IF(B166="","",_xlfn.XLOOKUP(B166,DB!$A$2:$A$205,DB!$F$2:$F$205,""))</f>
        <v>VOMAR/XUDUN</v>
      </c>
      <c r="U166" t="str">
        <f>IF(B166="","",_xlfn.XLOOKUP(B166,DB!$A$2:$A$205,DB!$D$2:$D$205,""))</f>
        <v>MMID</v>
      </c>
      <c r="V166" t="str">
        <f>IF(B166="","",IF(OR(COUNTIF(M166,"????N?????W")&gt;0,COUNTIF(M166,"????N?????E")&gt;0,COUNTIF(M166,"????S?????W")&gt;0,COUNTIF(M166,"????S?????E")&gt;0),_xlfn.XLOOKUP(B166,DB!$A$2:$A$205,DB!$B$2:$B$205,""),M166))</f>
        <v>MMTG</v>
      </c>
      <c r="AF166" s="2">
        <v>0.625</v>
      </c>
      <c r="AG166" t="s">
        <v>744</v>
      </c>
      <c r="AH166" s="17">
        <v>280</v>
      </c>
      <c r="AI166" s="17" cm="1">
        <f t="array" ref="AI166">SUMPRODUCT(--(IFERROR(HOUR(Flights_2026_09_30333435363734567[entry_hour]),-1)=HOUR(AF166)),--(IFERROR(Flights_2026_09_30333435363734567[entry_sector],"")=AG166),--(IFERROR(Flights_2026_09_30333435363734567[nfl],-1)&gt;=AH166),--(IFERROR(Flights_2026_09_30333435363734567[nfl],-1)&lt;=IF(AH166=450,450,AH166+9)))</f>
        <v>0</v>
      </c>
    </row>
    <row r="167" spans="1:35" x14ac:dyDescent="0.2">
      <c r="A167" t="s">
        <v>3650</v>
      </c>
      <c r="B167" t="s">
        <v>69</v>
      </c>
      <c r="C167" t="s">
        <v>19</v>
      </c>
      <c r="D167" t="s">
        <v>3651</v>
      </c>
      <c r="F167" s="35">
        <v>46304.841412037036</v>
      </c>
      <c r="G167" t="s">
        <v>28</v>
      </c>
      <c r="H167" t="s">
        <v>3652</v>
      </c>
      <c r="I167">
        <v>170</v>
      </c>
      <c r="J167" t="s">
        <v>22</v>
      </c>
      <c r="K167" t="s">
        <v>31</v>
      </c>
      <c r="L167">
        <v>769</v>
      </c>
      <c r="M167" t="s">
        <v>69</v>
      </c>
      <c r="N167" s="35">
        <v>46304.736111111109</v>
      </c>
      <c r="O167">
        <v>0</v>
      </c>
      <c r="P167" t="s">
        <v>32</v>
      </c>
      <c r="Q167">
        <v>170</v>
      </c>
      <c r="R167" t="str">
        <f>IF(B167="","",_xlfn.XLOOKUP(B167,DB!$A$2:$A$205,DB!$C$2:$C$205,"")&amp;"")</f>
        <v>Sector 1</v>
      </c>
      <c r="S167" t="str">
        <f>IF(B167="","",_xlfn.XLOOKUP(B167,DB!$A$2:$A$205,DB!$E$2:$E$205,""))</f>
        <v>Sector 4</v>
      </c>
      <c r="T167" t="str">
        <f>IF(B167="","",_xlfn.XLOOKUP(B167,DB!$A$2:$A$205,DB!$F$2:$F$205,""))</f>
        <v>VOMAR/XUDUN</v>
      </c>
      <c r="U167" t="str">
        <f>IF(B167="","",_xlfn.XLOOKUP(B167,DB!$A$2:$A$205,DB!$D$2:$D$205,""))</f>
        <v>MMID</v>
      </c>
      <c r="V167" t="str">
        <f>IF(B167="","",IF(OR(COUNTIF(M167,"????N?????W")&gt;0,COUNTIF(M167,"????N?????E")&gt;0,COUNTIF(M167,"????S?????W")&gt;0,COUNTIF(M167,"????S?????E")&gt;0),_xlfn.XLOOKUP(B167,DB!$A$2:$A$205,DB!$B$2:$B$205,""),M167))</f>
        <v>MMVA</v>
      </c>
      <c r="AF167" s="2">
        <v>0.625</v>
      </c>
      <c r="AG167" t="s">
        <v>744</v>
      </c>
      <c r="AH167" s="17">
        <v>290</v>
      </c>
      <c r="AI167" s="17" cm="1">
        <f t="array" ref="AI167">SUMPRODUCT(--(IFERROR(HOUR(Flights_2026_09_30333435363734567[entry_hour]),-1)=HOUR(AF167)),--(IFERROR(Flights_2026_09_30333435363734567[entry_sector],"")=AG167),--(IFERROR(Flights_2026_09_30333435363734567[nfl],-1)&gt;=AH167),--(IFERROR(Flights_2026_09_30333435363734567[nfl],-1)&lt;=IF(AH167=450,450,AH167+9)))</f>
        <v>0</v>
      </c>
    </row>
    <row r="168" spans="1:35" x14ac:dyDescent="0.2">
      <c r="A168" t="s">
        <v>306</v>
      </c>
      <c r="B168" t="s">
        <v>307</v>
      </c>
      <c r="C168" t="s">
        <v>19</v>
      </c>
      <c r="D168" t="s">
        <v>120</v>
      </c>
      <c r="E168" t="s">
        <v>3653</v>
      </c>
      <c r="F168" s="35">
        <v>46304.84202546296</v>
      </c>
      <c r="G168" t="s">
        <v>21</v>
      </c>
      <c r="H168" t="s">
        <v>3654</v>
      </c>
      <c r="I168">
        <v>330</v>
      </c>
      <c r="J168" t="s">
        <v>22</v>
      </c>
      <c r="K168" t="s">
        <v>23</v>
      </c>
      <c r="L168">
        <v>489</v>
      </c>
      <c r="M168" t="s">
        <v>24</v>
      </c>
      <c r="N168" s="35">
        <v>46304.811840277776</v>
      </c>
      <c r="O168">
        <v>330</v>
      </c>
      <c r="P168" t="s">
        <v>26</v>
      </c>
      <c r="Q168">
        <v>330</v>
      </c>
      <c r="R168" t="str">
        <f>IF(B168="","",_xlfn.XLOOKUP(B168,DB!$A$2:$A$205,DB!$C$2:$C$205,"")&amp;"")</f>
        <v>Sector 5</v>
      </c>
      <c r="S168" t="str">
        <f>IF(B168="","",_xlfn.XLOOKUP(B168,DB!$A$2:$A$205,DB!$E$2:$E$205,""))</f>
        <v>Sector 4</v>
      </c>
      <c r="T168" t="str">
        <f>IF(B168="","",_xlfn.XLOOKUP(B168,DB!$A$2:$A$205,DB!$F$2:$F$205,""))</f>
        <v>VOMAR/XUDUN</v>
      </c>
      <c r="U168" t="str">
        <f>IF(B168="","",_xlfn.XLOOKUP(B168,DB!$A$2:$A$205,DB!$D$2:$D$205,""))</f>
        <v>KZHU</v>
      </c>
      <c r="V168" t="str">
        <f>IF(B168="","",IF(OR(COUNTIF(M168,"????N?????W")&gt;0,COUNTIF(M168,"????N?????E")&gt;0,COUNTIF(M168,"????S?????W")&gt;0,COUNTIF(M168,"????S?????E")&gt;0),_xlfn.XLOOKUP(B168,DB!$A$2:$A$205,DB!$B$2:$B$205,""),M168))</f>
        <v>IPSEV</v>
      </c>
      <c r="AF168" s="2">
        <v>0.625</v>
      </c>
      <c r="AG168" t="s">
        <v>744</v>
      </c>
      <c r="AH168" s="17">
        <v>300</v>
      </c>
      <c r="AI168" s="17" cm="1">
        <f t="array" ref="AI168">SUMPRODUCT(--(IFERROR(HOUR(Flights_2026_09_30333435363734567[entry_hour]),-1)=HOUR(AF168)),--(IFERROR(Flights_2026_09_30333435363734567[entry_sector],"")=AG168),--(IFERROR(Flights_2026_09_30333435363734567[nfl],-1)&gt;=AH168),--(IFERROR(Flights_2026_09_30333435363734567[nfl],-1)&lt;=IF(AH168=450,450,AH168+9)))</f>
        <v>0</v>
      </c>
    </row>
    <row r="169" spans="1:35" x14ac:dyDescent="0.2">
      <c r="A169" t="s">
        <v>255</v>
      </c>
      <c r="B169" t="s">
        <v>27</v>
      </c>
      <c r="C169" t="s">
        <v>19</v>
      </c>
      <c r="D169" t="s">
        <v>256</v>
      </c>
      <c r="F169" s="35">
        <v>46304.842777777776</v>
      </c>
      <c r="G169" t="s">
        <v>21</v>
      </c>
      <c r="H169" t="s">
        <v>29</v>
      </c>
      <c r="I169">
        <v>35</v>
      </c>
      <c r="J169" t="s">
        <v>30</v>
      </c>
      <c r="K169" t="s">
        <v>31</v>
      </c>
      <c r="L169">
        <v>319</v>
      </c>
      <c r="M169" t="s">
        <v>27</v>
      </c>
      <c r="N169" s="35">
        <v>46304.780555555553</v>
      </c>
      <c r="O169">
        <v>0</v>
      </c>
      <c r="P169" t="s">
        <v>32</v>
      </c>
      <c r="Q169">
        <v>35</v>
      </c>
      <c r="R169" t="str">
        <f>IF(B169="","",_xlfn.XLOOKUP(B169,DB!$A$2:$A$205,DB!$C$2:$C$205,"")&amp;"")</f>
        <v>Sector 7</v>
      </c>
      <c r="S169" t="str">
        <f>IF(B169="","",_xlfn.XLOOKUP(B169,DB!$A$2:$A$205,DB!$E$2:$E$205,""))</f>
        <v>Sector 7</v>
      </c>
      <c r="T169" t="str">
        <f>IF(B169="","",_xlfn.XLOOKUP(B169,DB!$A$2:$A$205,DB!$F$2:$F$205,""))</f>
        <v>PAULE/SIGMA</v>
      </c>
      <c r="U169" t="str">
        <f>IF(B169="","",_xlfn.XLOOKUP(B169,DB!$A$2:$A$205,DB!$D$2:$D$205,""))</f>
        <v>MMID</v>
      </c>
      <c r="V169" t="str">
        <f>IF(B169="","",IF(OR(COUNTIF(M169,"????N?????W")&gt;0,COUNTIF(M169,"????N?????E")&gt;0,COUNTIF(M169,"????S?????W")&gt;0,COUNTIF(M169,"????S?????E")&gt;0),_xlfn.XLOOKUP(B169,DB!$A$2:$A$205,DB!$B$2:$B$205,""),M169))</f>
        <v>MMCM</v>
      </c>
      <c r="AF169" s="2">
        <v>0.625</v>
      </c>
      <c r="AG169" t="s">
        <v>744</v>
      </c>
      <c r="AH169" s="17">
        <v>310</v>
      </c>
      <c r="AI169" s="17" cm="1">
        <f t="array" ref="AI169">SUMPRODUCT(--(IFERROR(HOUR(Flights_2026_09_30333435363734567[entry_hour]),-1)=HOUR(AF169)),--(IFERROR(Flights_2026_09_30333435363734567[entry_sector],"")=AG169),--(IFERROR(Flights_2026_09_30333435363734567[nfl],-1)&gt;=AH169),--(IFERROR(Flights_2026_09_30333435363734567[nfl],-1)&lt;=IF(AH169=450,450,AH169+9)))</f>
        <v>0</v>
      </c>
    </row>
    <row r="170" spans="1:35" x14ac:dyDescent="0.2">
      <c r="A170" t="s">
        <v>316</v>
      </c>
      <c r="B170" t="s">
        <v>75</v>
      </c>
      <c r="C170" t="s">
        <v>19</v>
      </c>
      <c r="D170" t="s">
        <v>41</v>
      </c>
      <c r="E170" t="s">
        <v>533</v>
      </c>
      <c r="F170" s="35">
        <v>46304.843425925923</v>
      </c>
      <c r="G170" t="s">
        <v>21</v>
      </c>
      <c r="H170" t="s">
        <v>3655</v>
      </c>
      <c r="I170">
        <v>370</v>
      </c>
      <c r="J170" t="s">
        <v>22</v>
      </c>
      <c r="K170" t="s">
        <v>23</v>
      </c>
      <c r="L170">
        <v>852</v>
      </c>
      <c r="M170" t="s">
        <v>136</v>
      </c>
      <c r="N170" s="35">
        <v>46304.797118055554</v>
      </c>
      <c r="O170">
        <v>370</v>
      </c>
      <c r="P170" t="s">
        <v>26</v>
      </c>
      <c r="Q170">
        <v>370</v>
      </c>
      <c r="R170" t="str">
        <f>IF(B170="","",_xlfn.XLOOKUP(B170,DB!$A$2:$A$205,DB!$C$2:$C$205,"")&amp;"")</f>
        <v>Sector 5</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LIDAM</v>
      </c>
      <c r="AF170" s="2">
        <v>0.625</v>
      </c>
      <c r="AG170" t="s">
        <v>744</v>
      </c>
      <c r="AH170" s="17">
        <v>320</v>
      </c>
      <c r="AI170" s="17" cm="1">
        <f t="array" ref="AI170">SUMPRODUCT(--(IFERROR(HOUR(Flights_2026_09_30333435363734567[entry_hour]),-1)=HOUR(AF170)),--(IFERROR(Flights_2026_09_30333435363734567[entry_sector],"")=AG170),--(IFERROR(Flights_2026_09_30333435363734567[nfl],-1)&gt;=AH170),--(IFERROR(Flights_2026_09_30333435363734567[nfl],-1)&lt;=IF(AH170=450,450,AH170+9)))</f>
        <v>0</v>
      </c>
    </row>
    <row r="171" spans="1:35" x14ac:dyDescent="0.2">
      <c r="A171" t="s">
        <v>314</v>
      </c>
      <c r="B171" t="s">
        <v>89</v>
      </c>
      <c r="C171" t="s">
        <v>19</v>
      </c>
      <c r="D171" t="s">
        <v>47</v>
      </c>
      <c r="E171" t="s">
        <v>3656</v>
      </c>
      <c r="F171" s="35">
        <v>46304.84480324074</v>
      </c>
      <c r="G171" t="s">
        <v>21</v>
      </c>
      <c r="H171" t="s">
        <v>3657</v>
      </c>
      <c r="I171">
        <v>340</v>
      </c>
      <c r="J171" t="s">
        <v>22</v>
      </c>
      <c r="K171" t="s">
        <v>23</v>
      </c>
      <c r="L171">
        <v>244</v>
      </c>
      <c r="M171" t="s">
        <v>44</v>
      </c>
      <c r="N171" s="35">
        <v>46304.825798611113</v>
      </c>
      <c r="O171">
        <v>59</v>
      </c>
      <c r="P171" t="s">
        <v>26</v>
      </c>
      <c r="Q171">
        <v>360</v>
      </c>
      <c r="R171" t="str">
        <f>IF(B171="","",_xlfn.XLOOKUP(B171,DB!$A$2:$A$205,DB!$C$2:$C$205,"")&amp;"")</f>
        <v>Sector 7</v>
      </c>
      <c r="S171" t="str">
        <f>IF(B171="","",_xlfn.XLOOKUP(B171,DB!$A$2:$A$205,DB!$E$2:$E$205,""))</f>
        <v>Sector 7</v>
      </c>
      <c r="T171" t="str">
        <f>IF(B171="","",_xlfn.XLOOKUP(B171,DB!$A$2:$A$205,DB!$F$2:$F$205,""))</f>
        <v>PAULE/SIGMA</v>
      </c>
      <c r="U171" t="str">
        <f>IF(B171="","",_xlfn.XLOOKUP(B171,DB!$A$2:$A$205,DB!$D$2:$D$205,""))</f>
        <v>MHCC</v>
      </c>
      <c r="V171" t="str">
        <f>IF(B171="","",IF(OR(COUNTIF(M171,"????N?????W")&gt;0,COUNTIF(M171,"????N?????E")&gt;0,COUNTIF(M171,"????S?????W")&gt;0,COUNTIF(M171,"????S?????E")&gt;0),_xlfn.XLOOKUP(B171,DB!$A$2:$A$205,DB!$B$2:$B$205,""),M171))</f>
        <v>SIGMA</v>
      </c>
      <c r="AF171" s="2">
        <v>0.625</v>
      </c>
      <c r="AG171" t="s">
        <v>744</v>
      </c>
      <c r="AH171" s="17">
        <v>330</v>
      </c>
      <c r="AI171" s="17" cm="1">
        <f t="array" ref="AI171">SUMPRODUCT(--(IFERROR(HOUR(Flights_2026_09_30333435363734567[entry_hour]),-1)=HOUR(AF171)),--(IFERROR(Flights_2026_09_30333435363734567[entry_sector],"")=AG171),--(IFERROR(Flights_2026_09_30333435363734567[nfl],-1)&gt;=AH171),--(IFERROR(Flights_2026_09_30333435363734567[nfl],-1)&lt;=IF(AH171=450,450,AH171+9)))</f>
        <v>0</v>
      </c>
    </row>
    <row r="172" spans="1:35" x14ac:dyDescent="0.2">
      <c r="A172" t="s">
        <v>500</v>
      </c>
      <c r="B172" t="s">
        <v>301</v>
      </c>
      <c r="C172" t="s">
        <v>19</v>
      </c>
      <c r="D172" t="s">
        <v>107</v>
      </c>
      <c r="E172" t="s">
        <v>3354</v>
      </c>
      <c r="F172" s="35">
        <v>46304.84579861111</v>
      </c>
      <c r="G172" t="s">
        <v>21</v>
      </c>
      <c r="H172" t="s">
        <v>3658</v>
      </c>
      <c r="I172">
        <v>370</v>
      </c>
      <c r="J172" t="s">
        <v>22</v>
      </c>
      <c r="K172" t="s">
        <v>23</v>
      </c>
      <c r="L172">
        <v>488</v>
      </c>
      <c r="M172" t="s">
        <v>2378</v>
      </c>
      <c r="N172" s="35">
        <v>46304.817118055551</v>
      </c>
      <c r="O172">
        <v>361</v>
      </c>
      <c r="P172" t="s">
        <v>26</v>
      </c>
      <c r="Q172">
        <v>350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30333435363734567[entry_hour]),-1)=HOUR(AF172)),--(IFERROR(Flights_2026_09_30333435363734567[entry_sector],"")=AG172),--(IFERROR(Flights_2026_09_30333435363734567[nfl],-1)&gt;=AH172),--(IFERROR(Flights_2026_09_30333435363734567[nfl],-1)&lt;=IF(AH172=450,450,AH172+9)))</f>
        <v>0</v>
      </c>
    </row>
    <row r="173" spans="1:35" x14ac:dyDescent="0.2">
      <c r="A173" t="s">
        <v>568</v>
      </c>
      <c r="B173" t="s">
        <v>81</v>
      </c>
      <c r="C173" t="s">
        <v>19</v>
      </c>
      <c r="D173" t="s">
        <v>53</v>
      </c>
      <c r="E173" t="s">
        <v>663</v>
      </c>
      <c r="F173" s="35">
        <v>46304.847858796296</v>
      </c>
      <c r="G173" t="s">
        <v>21</v>
      </c>
      <c r="H173" t="s">
        <v>3659</v>
      </c>
      <c r="I173">
        <v>370</v>
      </c>
      <c r="J173" t="s">
        <v>22</v>
      </c>
      <c r="K173" t="s">
        <v>23</v>
      </c>
      <c r="L173">
        <v>798</v>
      </c>
      <c r="M173" t="s">
        <v>84</v>
      </c>
      <c r="N173" s="35">
        <v>46304.805810185186</v>
      </c>
      <c r="O173">
        <v>370</v>
      </c>
      <c r="P173" t="s">
        <v>26</v>
      </c>
      <c r="Q173">
        <v>370</v>
      </c>
      <c r="R173" t="str">
        <f>IF(B173="","",_xlfn.XLOOKUP(B173,DB!$A$2:$A$205,DB!$C$2:$C$205,"")&amp;"")</f>
        <v>Sector 5</v>
      </c>
      <c r="S173" t="str">
        <f>IF(B173="","",_xlfn.XLOOKUP(B173,DB!$A$2:$A$205,DB!$E$2:$E$205,""))</f>
        <v>Sector 4</v>
      </c>
      <c r="T173" t="str">
        <f>IF(B173="","",_xlfn.XLOOKUP(B173,DB!$A$2:$A$205,DB!$F$2:$F$205,""))</f>
        <v>VOMAR/XUDUN</v>
      </c>
      <c r="U173" t="str">
        <f>IF(B173="","",_xlfn.XLOOKUP(B173,DB!$A$2:$A$205,DB!$D$2:$D$205,""))</f>
        <v>MMTY</v>
      </c>
      <c r="V173" t="str">
        <f>IF(B173="","",IF(OR(COUNTIF(M173,"????N?????W")&gt;0,COUNTIF(M173,"????N?????E")&gt;0,COUNTIF(M173,"????S?????W")&gt;0,COUNTIF(M173,"????S?????E")&gt;0),_xlfn.XLOOKUP(B173,DB!$A$2:$A$205,DB!$B$2:$B$205,""),M173))</f>
        <v>MATOL</v>
      </c>
      <c r="AF173" s="2">
        <v>0.625</v>
      </c>
      <c r="AG173" t="s">
        <v>744</v>
      </c>
      <c r="AH173" s="17">
        <v>350</v>
      </c>
      <c r="AI173" s="17" cm="1">
        <f t="array" ref="AI173">SUMPRODUCT(--(IFERROR(HOUR(Flights_2026_09_30333435363734567[entry_hour]),-1)=HOUR(AF173)),--(IFERROR(Flights_2026_09_30333435363734567[entry_sector],"")=AG173),--(IFERROR(Flights_2026_09_30333435363734567[nfl],-1)&gt;=AH173),--(IFERROR(Flights_2026_09_30333435363734567[nfl],-1)&lt;=IF(AH173=450,450,AH173+9)))</f>
        <v>0</v>
      </c>
    </row>
    <row r="174" spans="1:35" x14ac:dyDescent="0.2">
      <c r="A174" t="s">
        <v>319</v>
      </c>
      <c r="B174" t="s">
        <v>313</v>
      </c>
      <c r="C174" t="s">
        <v>19</v>
      </c>
      <c r="D174" t="s">
        <v>53</v>
      </c>
      <c r="E174" t="s">
        <v>381</v>
      </c>
      <c r="F174" s="35">
        <v>46304.858206018514</v>
      </c>
      <c r="G174" t="s">
        <v>21</v>
      </c>
      <c r="H174" t="s">
        <v>3660</v>
      </c>
      <c r="I174">
        <v>370</v>
      </c>
      <c r="J174" t="s">
        <v>22</v>
      </c>
      <c r="K174" t="s">
        <v>23</v>
      </c>
      <c r="L174">
        <v>921</v>
      </c>
      <c r="M174" t="s">
        <v>313</v>
      </c>
      <c r="N174" s="35">
        <v>46304.802083333328</v>
      </c>
      <c r="O174">
        <v>15</v>
      </c>
      <c r="P174" t="s">
        <v>26</v>
      </c>
      <c r="Q174">
        <v>310</v>
      </c>
      <c r="R174" t="str">
        <f>IF(B174="","",_xlfn.XLOOKUP(B174,DB!$A$2:$A$205,DB!$C$2:$C$205,"")&amp;"")</f>
        <v>Sector 1</v>
      </c>
      <c r="S174" t="str">
        <f>IF(B174="","",_xlfn.XLOOKUP(B174,DB!$A$2:$A$205,DB!$E$2:$E$205,""))</f>
        <v>Sector 4</v>
      </c>
      <c r="T174" t="str">
        <f>IF(B174="","",_xlfn.XLOOKUP(B174,DB!$A$2:$A$205,DB!$F$2:$F$205,""))</f>
        <v>VOMAR/XUDUN</v>
      </c>
      <c r="U174" t="str">
        <f>IF(B174="","",_xlfn.XLOOKUP(B174,DB!$A$2:$A$205,DB!$D$2:$D$205,""))</f>
        <v>MMID</v>
      </c>
      <c r="V174" t="str">
        <f>IF(B174="","",IF(OR(COUNTIF(M174,"????N?????W")&gt;0,COUNTIF(M174,"????N?????E")&gt;0,COUNTIF(M174,"????S?????W")&gt;0,COUNTIF(M174,"????S?????E")&gt;0),_xlfn.XLOOKUP(B174,DB!$A$2:$A$205,DB!$B$2:$B$205,""),M174))</f>
        <v>MMTG</v>
      </c>
      <c r="AF174" s="2">
        <v>0.625</v>
      </c>
      <c r="AG174" t="s">
        <v>744</v>
      </c>
      <c r="AH174" s="17">
        <v>360</v>
      </c>
      <c r="AI174" s="17" cm="1">
        <f t="array" ref="AI174">SUMPRODUCT(--(IFERROR(HOUR(Flights_2026_09_30333435363734567[entry_hour]),-1)=HOUR(AF174)),--(IFERROR(Flights_2026_09_30333435363734567[entry_sector],"")=AG174),--(IFERROR(Flights_2026_09_30333435363734567[nfl],-1)&gt;=AH174),--(IFERROR(Flights_2026_09_30333435363734567[nfl],-1)&lt;=IF(AH174=450,450,AH174+9)))</f>
        <v>0</v>
      </c>
    </row>
    <row r="175" spans="1:35" ht="28" customHeight="1" x14ac:dyDescent="0.2">
      <c r="A175" t="s">
        <v>318</v>
      </c>
      <c r="B175" t="s">
        <v>206</v>
      </c>
      <c r="C175" t="s">
        <v>19</v>
      </c>
      <c r="D175" t="s">
        <v>53</v>
      </c>
      <c r="E175" t="s">
        <v>1870</v>
      </c>
      <c r="F175" s="35">
        <v>46304.861157407402</v>
      </c>
      <c r="G175" t="s">
        <v>21</v>
      </c>
      <c r="H175" t="s">
        <v>3661</v>
      </c>
      <c r="I175">
        <v>340</v>
      </c>
      <c r="J175" t="s">
        <v>22</v>
      </c>
      <c r="K175" t="s">
        <v>23</v>
      </c>
      <c r="L175">
        <v>204</v>
      </c>
      <c r="M175" t="s">
        <v>44</v>
      </c>
      <c r="N175" s="35">
        <v>46304.846666666665</v>
      </c>
      <c r="O175">
        <v>136</v>
      </c>
      <c r="P175" t="s">
        <v>26</v>
      </c>
      <c r="Q175">
        <v>360</v>
      </c>
      <c r="R175" t="str">
        <f>IF(B175="","",_xlfn.XLOOKUP(B175,DB!$A$2:$A$205,DB!$C$2:$C$205,"")&amp;"")</f>
        <v>Sector 7</v>
      </c>
      <c r="S175" t="str">
        <f>IF(B175="","",_xlfn.XLOOKUP(B175,DB!$A$2:$A$205,DB!$E$2:$E$205,""))</f>
        <v>Sector 7</v>
      </c>
      <c r="T175" t="str">
        <f>IF(B175="","",_xlfn.XLOOKUP(B175,DB!$A$2:$A$205,DB!$F$2:$F$205,""))</f>
        <v>PAULE/SIGMA</v>
      </c>
      <c r="U175" t="str">
        <f>IF(B175="","",_xlfn.XLOOKUP(B175,DB!$A$2:$A$205,DB!$D$2:$D$205,""))</f>
        <v>MHCC</v>
      </c>
      <c r="V175" t="str">
        <f>IF(B175="","",IF(OR(COUNTIF(M175,"????N?????W")&gt;0,COUNTIF(M175,"????N?????E")&gt;0,COUNTIF(M175,"????S?????W")&gt;0,COUNTIF(M175,"????S?????E")&gt;0),_xlfn.XLOOKUP(B175,DB!$A$2:$A$205,DB!$B$2:$B$205,""),M175))</f>
        <v>SIGMA</v>
      </c>
      <c r="AF175" s="2">
        <v>0.625</v>
      </c>
      <c r="AG175" t="s">
        <v>744</v>
      </c>
      <c r="AH175" s="17">
        <v>370</v>
      </c>
      <c r="AI175" s="17" cm="1">
        <f t="array" ref="AI175">SUMPRODUCT(--(IFERROR(HOUR(Flights_2026_09_30333435363734567[entry_hour]),-1)=HOUR(AF175)),--(IFERROR(Flights_2026_09_30333435363734567[entry_sector],"")=AG175),--(IFERROR(Flights_2026_09_30333435363734567[nfl],-1)&gt;=AH175),--(IFERROR(Flights_2026_09_30333435363734567[nfl],-1)&lt;=IF(AH175=450,450,AH175+9)))</f>
        <v>0</v>
      </c>
    </row>
    <row r="176" spans="1:35" x14ac:dyDescent="0.2">
      <c r="A176" t="s">
        <v>3662</v>
      </c>
      <c r="B176" t="s">
        <v>3663</v>
      </c>
      <c r="C176" t="s">
        <v>19</v>
      </c>
      <c r="D176" t="s">
        <v>506</v>
      </c>
      <c r="E176" t="s">
        <v>3662</v>
      </c>
      <c r="F176" s="35">
        <v>46304.863807870366</v>
      </c>
      <c r="G176" t="s">
        <v>21</v>
      </c>
      <c r="H176" t="s">
        <v>3664</v>
      </c>
      <c r="I176">
        <v>410</v>
      </c>
      <c r="J176" t="s">
        <v>22</v>
      </c>
      <c r="K176" t="s">
        <v>31</v>
      </c>
      <c r="L176">
        <v>483</v>
      </c>
      <c r="M176" t="s">
        <v>2603</v>
      </c>
      <c r="N176" s="35">
        <v>46304.83457175926</v>
      </c>
      <c r="O176">
        <v>410</v>
      </c>
      <c r="P176" t="s">
        <v>26</v>
      </c>
      <c r="Q176">
        <v>410</v>
      </c>
      <c r="R176" t="str">
        <f>IF(B176="","",_xlfn.XLOOKUP(B176,DB!$A$2:$A$205,DB!$C$2:$C$205,"")&amp;"")</f>
        <v/>
      </c>
      <c r="S176" t="str">
        <f>IF(B176="","",_xlfn.XLOOKUP(B176,DB!$A$2:$A$205,DB!$E$2:$E$205,""))</f>
        <v/>
      </c>
      <c r="T176" t="str">
        <f>IF(B176="","",_xlfn.XLOOKUP(B176,DB!$A$2:$A$205,DB!$F$2:$F$205,""))</f>
        <v/>
      </c>
      <c r="U176" t="str">
        <f>IF(B176="","",_xlfn.XLOOKUP(B176,DB!$A$2:$A$205,DB!$D$2:$D$205,""))</f>
        <v/>
      </c>
      <c r="V176" t="str">
        <f>IF(B176="","",IF(OR(COUNTIF(M176,"????N?????W")&gt;0,COUNTIF(M176,"????N?????E")&gt;0,COUNTIF(M176,"????S?????W")&gt;0,COUNTIF(M176,"????S?????E")&gt;0),_xlfn.XLOOKUP(B176,DB!$A$2:$A$205,DB!$B$2:$B$205,""),M176))</f>
        <v/>
      </c>
      <c r="AF176" s="2">
        <v>0.625</v>
      </c>
      <c r="AG176" t="s">
        <v>744</v>
      </c>
      <c r="AH176" s="17">
        <v>380</v>
      </c>
      <c r="AI176" s="17" cm="1">
        <f t="array" ref="AI176">SUMPRODUCT(--(IFERROR(HOUR(Flights_2026_09_30333435363734567[entry_hour]),-1)=HOUR(AF176)),--(IFERROR(Flights_2026_09_30333435363734567[entry_sector],"")=AG176),--(IFERROR(Flights_2026_09_30333435363734567[nfl],-1)&gt;=AH176),--(IFERROR(Flights_2026_09_30333435363734567[nfl],-1)&lt;=IF(AH176=450,450,AH176+9)))</f>
        <v>0</v>
      </c>
    </row>
    <row r="177" spans="1:35" x14ac:dyDescent="0.2">
      <c r="A177" t="s">
        <v>323</v>
      </c>
      <c r="B177" t="s">
        <v>324</v>
      </c>
      <c r="C177" t="s">
        <v>19</v>
      </c>
      <c r="D177" t="s">
        <v>41</v>
      </c>
      <c r="E177" t="s">
        <v>407</v>
      </c>
      <c r="F177" s="35">
        <v>46304.865891203706</v>
      </c>
      <c r="G177" t="s">
        <v>21</v>
      </c>
      <c r="H177" t="s">
        <v>3665</v>
      </c>
      <c r="I177">
        <v>380</v>
      </c>
      <c r="J177" t="s">
        <v>22</v>
      </c>
      <c r="K177" t="s">
        <v>23</v>
      </c>
      <c r="L177">
        <v>358</v>
      </c>
      <c r="M177" t="s">
        <v>3666</v>
      </c>
      <c r="N177" s="35">
        <v>46304.841446759259</v>
      </c>
      <c r="O177">
        <v>291</v>
      </c>
      <c r="P177" t="s">
        <v>26</v>
      </c>
      <c r="Q177">
        <v>370</v>
      </c>
      <c r="R177" t="str">
        <f>IF(B177="","",_xlfn.XLOOKUP(B177,DB!$A$2:$A$205,DB!$C$2:$C$205,"")&amp;"")</f>
        <v>Sector 7</v>
      </c>
      <c r="S177" t="str">
        <f>IF(B177="","",_xlfn.XLOOKUP(B177,DB!$A$2:$A$205,DB!$E$2:$E$205,""))</f>
        <v>Sector 7</v>
      </c>
      <c r="T177" t="str">
        <f>IF(B177="","",_xlfn.XLOOKUP(B177,DB!$A$2:$A$205,DB!$F$2:$F$205,""))</f>
        <v>PAULE/SIGMA</v>
      </c>
      <c r="U177" t="str">
        <f>IF(B177="","",_xlfn.XLOOKUP(B177,DB!$A$2:$A$205,DB!$D$2:$D$205,""))</f>
        <v>MHCC</v>
      </c>
      <c r="V177" t="str">
        <f>IF(B177="","",IF(OR(COUNTIF(M177,"????N?????W")&gt;0,COUNTIF(M177,"????N?????E")&gt;0,COUNTIF(M177,"????S?????W")&gt;0,COUNTIF(M177,"????S?????E")&gt;0),_xlfn.XLOOKUP(B177,DB!$A$2:$A$205,DB!$B$2:$B$205,""),M177))</f>
        <v>CTM</v>
      </c>
      <c r="AF177" s="2">
        <v>0.625</v>
      </c>
      <c r="AG177" t="s">
        <v>744</v>
      </c>
      <c r="AH177" s="17">
        <v>390</v>
      </c>
      <c r="AI177" s="17" cm="1">
        <f t="array" ref="AI177">SUMPRODUCT(--(IFERROR(HOUR(Flights_2026_09_30333435363734567[entry_hour]),-1)=HOUR(AF177)),--(IFERROR(Flights_2026_09_30333435363734567[entry_sector],"")=AG177),--(IFERROR(Flights_2026_09_30333435363734567[nfl],-1)&gt;=AH177),--(IFERROR(Flights_2026_09_30333435363734567[nfl],-1)&lt;=IF(AH177=450,450,AH177+9)))</f>
        <v>0</v>
      </c>
    </row>
    <row r="178" spans="1:35" x14ac:dyDescent="0.2">
      <c r="A178" t="s">
        <v>235</v>
      </c>
      <c r="B178" t="s">
        <v>57</v>
      </c>
      <c r="C178" t="s">
        <v>19</v>
      </c>
      <c r="D178" t="s">
        <v>50</v>
      </c>
      <c r="E178" t="s">
        <v>1067</v>
      </c>
      <c r="F178" s="35">
        <v>46304.869490740741</v>
      </c>
      <c r="G178" t="s">
        <v>21</v>
      </c>
      <c r="H178" t="s">
        <v>3667</v>
      </c>
      <c r="I178">
        <v>350</v>
      </c>
      <c r="J178" t="s">
        <v>22</v>
      </c>
      <c r="K178" t="s">
        <v>23</v>
      </c>
      <c r="L178">
        <v>597</v>
      </c>
      <c r="M178" t="s">
        <v>2954</v>
      </c>
      <c r="N178" s="35">
        <v>46304.836365740739</v>
      </c>
      <c r="O178">
        <v>330</v>
      </c>
      <c r="P178" t="s">
        <v>26</v>
      </c>
      <c r="Q178">
        <v>330</v>
      </c>
      <c r="R178" t="str">
        <f>IF(B178="","",_xlfn.XLOOKUP(B178,DB!$A$2:$A$205,DB!$C$2:$C$205,"")&amp;"")</f>
        <v>Sector 5</v>
      </c>
      <c r="S178" t="str">
        <f>IF(B178="","",_xlfn.XLOOKUP(B178,DB!$A$2:$A$205,DB!$E$2:$E$205,""))</f>
        <v>Sector 4</v>
      </c>
      <c r="T178" t="str">
        <f>IF(B178="","",_xlfn.XLOOKUP(B178,DB!$A$2:$A$205,DB!$F$2:$F$205,""))</f>
        <v>VOMAR/XUDUN</v>
      </c>
      <c r="U178" t="str">
        <f>IF(B178="","",_xlfn.XLOOKUP(B178,DB!$A$2:$A$205,DB!$D$2:$D$205,""))</f>
        <v>KZHU</v>
      </c>
      <c r="V178" t="str">
        <f>IF(B178="","",IF(OR(COUNTIF(M178,"????N?????W")&gt;0,COUNTIF(M178,"????N?????E")&gt;0,COUNTIF(M178,"????S?????W")&gt;0,COUNTIF(M178,"????S?????E")&gt;0),_xlfn.XLOOKUP(B178,DB!$A$2:$A$205,DB!$B$2:$B$205,""),M178))</f>
        <v>DUTNA</v>
      </c>
      <c r="AF178" s="2">
        <v>0.625</v>
      </c>
      <c r="AG178" t="s">
        <v>744</v>
      </c>
      <c r="AH178" s="17">
        <v>400</v>
      </c>
      <c r="AI178" s="17" cm="1">
        <f t="array" ref="AI178">SUMPRODUCT(--(IFERROR(HOUR(Flights_2026_09_30333435363734567[entry_hour]),-1)=HOUR(AF178)),--(IFERROR(Flights_2026_09_30333435363734567[entry_sector],"")=AG178),--(IFERROR(Flights_2026_09_30333435363734567[nfl],-1)&gt;=AH178),--(IFERROR(Flights_2026_09_30333435363734567[nfl],-1)&lt;=IF(AH178=450,450,AH178+9)))</f>
        <v>0</v>
      </c>
    </row>
    <row r="179" spans="1:35" x14ac:dyDescent="0.2">
      <c r="A179" t="s">
        <v>329</v>
      </c>
      <c r="B179" t="s">
        <v>330</v>
      </c>
      <c r="C179" t="s">
        <v>19</v>
      </c>
      <c r="D179" t="s">
        <v>20</v>
      </c>
      <c r="E179" t="s">
        <v>493</v>
      </c>
      <c r="F179" s="35">
        <v>46304.87128472222</v>
      </c>
      <c r="G179" t="s">
        <v>21</v>
      </c>
      <c r="H179" t="s">
        <v>3668</v>
      </c>
      <c r="I179">
        <v>350</v>
      </c>
      <c r="J179" t="s">
        <v>22</v>
      </c>
      <c r="K179" t="s">
        <v>23</v>
      </c>
      <c r="L179">
        <v>787</v>
      </c>
      <c r="M179" t="s">
        <v>84</v>
      </c>
      <c r="N179" s="35">
        <v>46304.828518518523</v>
      </c>
      <c r="O179">
        <v>350</v>
      </c>
      <c r="P179" t="s">
        <v>26</v>
      </c>
      <c r="Q179">
        <v>350</v>
      </c>
      <c r="R179" t="str">
        <f>IF(B179="","",_xlfn.XLOOKUP(B179,DB!$A$2:$A$205,DB!$C$2:$C$205,"")&amp;"")</f>
        <v>Sector 5</v>
      </c>
      <c r="S179" t="str">
        <f>IF(B179="","",_xlfn.XLOOKUP(B179,DB!$A$2:$A$205,DB!$E$2:$E$205,""))</f>
        <v>Sector 4</v>
      </c>
      <c r="T179" t="str">
        <f>IF(B179="","",_xlfn.XLOOKUP(B179,DB!$A$2:$A$205,DB!$F$2:$F$205,""))</f>
        <v>VOMAR/XUDUN</v>
      </c>
      <c r="U179" t="str">
        <f>IF(B179="","",_xlfn.XLOOKUP(B179,DB!$A$2:$A$205,DB!$D$2:$D$205,""))</f>
        <v>MMTY</v>
      </c>
      <c r="V179" t="str">
        <f>IF(B179="","",IF(OR(COUNTIF(M179,"????N?????W")&gt;0,COUNTIF(M179,"????N?????E")&gt;0,COUNTIF(M179,"????S?????W")&gt;0,COUNTIF(M179,"????S?????E")&gt;0),_xlfn.XLOOKUP(B179,DB!$A$2:$A$205,DB!$B$2:$B$205,""),M179))</f>
        <v>MATOL</v>
      </c>
      <c r="AF179" s="2">
        <v>0.625</v>
      </c>
      <c r="AG179" t="s">
        <v>744</v>
      </c>
      <c r="AH179" s="17">
        <v>410</v>
      </c>
      <c r="AI179" s="17" cm="1">
        <f t="array" ref="AI179">SUMPRODUCT(--(IFERROR(HOUR(Flights_2026_09_30333435363734567[entry_hour]),-1)=HOUR(AF179)),--(IFERROR(Flights_2026_09_30333435363734567[entry_sector],"")=AG179),--(IFERROR(Flights_2026_09_30333435363734567[nfl],-1)&gt;=AH179),--(IFERROR(Flights_2026_09_30333435363734567[nfl],-1)&lt;=IF(AH179=450,450,AH179+9)))</f>
        <v>0</v>
      </c>
    </row>
    <row r="180" spans="1:35" x14ac:dyDescent="0.2">
      <c r="A180" t="s">
        <v>497</v>
      </c>
      <c r="B180" t="s">
        <v>498</v>
      </c>
      <c r="C180" t="s">
        <v>19</v>
      </c>
      <c r="D180" t="s">
        <v>107</v>
      </c>
      <c r="E180" t="s">
        <v>3669</v>
      </c>
      <c r="F180" s="35">
        <v>46304.872673611113</v>
      </c>
      <c r="G180" t="s">
        <v>21</v>
      </c>
      <c r="H180" t="s">
        <v>3670</v>
      </c>
      <c r="I180">
        <v>370</v>
      </c>
      <c r="J180" t="s">
        <v>22</v>
      </c>
      <c r="K180" t="s">
        <v>23</v>
      </c>
      <c r="L180">
        <v>739</v>
      </c>
      <c r="M180" t="s">
        <v>3671</v>
      </c>
      <c r="N180" s="35">
        <v>46304.832534722227</v>
      </c>
      <c r="O180">
        <v>330</v>
      </c>
      <c r="P180" t="s">
        <v>26</v>
      </c>
      <c r="Q180">
        <v>330</v>
      </c>
      <c r="R180" t="str">
        <f>IF(B180="","",_xlfn.XLOOKUP(B180,DB!$A$2:$A$205,DB!$C$2:$C$205,"")&amp;"")</f>
        <v>Sector 5</v>
      </c>
      <c r="S180" t="str">
        <f>IF(B180="","",_xlfn.XLOOKUP(B180,DB!$A$2:$A$205,DB!$E$2:$E$205,""))</f>
        <v>Sector 4</v>
      </c>
      <c r="T180" t="str">
        <f>IF(B180="","",_xlfn.XLOOKUP(B180,DB!$A$2:$A$205,DB!$F$2:$F$205,""))</f>
        <v>VOMAR/XUDUN</v>
      </c>
      <c r="U180" t="str">
        <f>IF(B180="","",_xlfn.XLOOKUP(B180,DB!$A$2:$A$205,DB!$D$2:$D$205,""))</f>
        <v>MMTY</v>
      </c>
      <c r="V180" t="str">
        <f>IF(B180="","",IF(OR(COUNTIF(M180,"????N?????W")&gt;0,COUNTIF(M180,"????N?????E")&gt;0,COUNTIF(M180,"????S?????W")&gt;0,COUNTIF(M180,"????S?????E")&gt;0),_xlfn.XLOOKUP(B180,DB!$A$2:$A$205,DB!$B$2:$B$205,""),M180))</f>
        <v>MATOL</v>
      </c>
      <c r="AF180" s="2">
        <v>0.625</v>
      </c>
      <c r="AG180" t="s">
        <v>744</v>
      </c>
      <c r="AH180" s="17">
        <v>420</v>
      </c>
      <c r="AI180" s="17" cm="1">
        <f t="array" ref="AI180">SUMPRODUCT(--(IFERROR(HOUR(Flights_2026_09_30333435363734567[entry_hour]),-1)=HOUR(AF180)),--(IFERROR(Flights_2026_09_30333435363734567[entry_sector],"")=AG180),--(IFERROR(Flights_2026_09_30333435363734567[nfl],-1)&gt;=AH180),--(IFERROR(Flights_2026_09_30333435363734567[nfl],-1)&lt;=IF(AH180=450,450,AH180+9)))</f>
        <v>0</v>
      </c>
    </row>
    <row r="181" spans="1:35" x14ac:dyDescent="0.2">
      <c r="A181" t="s">
        <v>255</v>
      </c>
      <c r="B181" t="s">
        <v>27</v>
      </c>
      <c r="C181" t="s">
        <v>19</v>
      </c>
      <c r="D181" t="s">
        <v>256</v>
      </c>
      <c r="F181" s="35">
        <v>46304.873865740738</v>
      </c>
      <c r="G181" t="s">
        <v>28</v>
      </c>
      <c r="H181" t="s">
        <v>3672</v>
      </c>
      <c r="I181">
        <v>15</v>
      </c>
      <c r="J181" t="s">
        <v>30</v>
      </c>
      <c r="K181" t="s">
        <v>31</v>
      </c>
      <c r="L181">
        <v>332</v>
      </c>
      <c r="M181" t="s">
        <v>27</v>
      </c>
      <c r="N181" s="35">
        <v>46304.807337962964</v>
      </c>
      <c r="O181">
        <v>0</v>
      </c>
      <c r="P181" t="s">
        <v>32</v>
      </c>
      <c r="Q181">
        <v>927</v>
      </c>
      <c r="R181" t="str">
        <f>IF(B181="","",_xlfn.XLOOKUP(B181,DB!$A$2:$A$205,DB!$C$2:$C$205,"")&amp;"")</f>
        <v>Sector 7</v>
      </c>
      <c r="S181" t="str">
        <f>IF(B181="","",_xlfn.XLOOKUP(B181,DB!$A$2:$A$205,DB!$E$2:$E$205,""))</f>
        <v>Sector 7</v>
      </c>
      <c r="T181" t="str">
        <f>IF(B181="","",_xlfn.XLOOKUP(B181,DB!$A$2:$A$205,DB!$F$2:$F$205,""))</f>
        <v>PAULE/SIGMA</v>
      </c>
      <c r="U181" t="str">
        <f>IF(B181="","",_xlfn.XLOOKUP(B181,DB!$A$2:$A$205,DB!$D$2:$D$205,""))</f>
        <v>MMID</v>
      </c>
      <c r="V181" t="str">
        <f>IF(B181="","",IF(OR(COUNTIF(M181,"????N?????W")&gt;0,COUNTIF(M181,"????N?????E")&gt;0,COUNTIF(M181,"????S?????W")&gt;0,COUNTIF(M181,"????S?????E")&gt;0),_xlfn.XLOOKUP(B181,DB!$A$2:$A$205,DB!$B$2:$B$205,""),M181))</f>
        <v>MMCM</v>
      </c>
      <c r="AF181" s="2">
        <v>0.625</v>
      </c>
      <c r="AG181" t="s">
        <v>744</v>
      </c>
      <c r="AH181" s="17">
        <v>430</v>
      </c>
      <c r="AI181" s="17" cm="1">
        <f t="array" ref="AI181">SUMPRODUCT(--(IFERROR(HOUR(Flights_2026_09_30333435363734567[entry_hour]),-1)=HOUR(AF181)),--(IFERROR(Flights_2026_09_30333435363734567[entry_sector],"")=AG181),--(IFERROR(Flights_2026_09_30333435363734567[nfl],-1)&gt;=AH181),--(IFERROR(Flights_2026_09_30333435363734567[nfl],-1)&lt;=IF(AH181=450,450,AH181+9)))</f>
        <v>0</v>
      </c>
    </row>
    <row r="182" spans="1:35" x14ac:dyDescent="0.2">
      <c r="A182" t="s">
        <v>574</v>
      </c>
      <c r="B182" t="s">
        <v>49</v>
      </c>
      <c r="C182" t="s">
        <v>19</v>
      </c>
      <c r="D182" t="s">
        <v>107</v>
      </c>
      <c r="E182" t="s">
        <v>3673</v>
      </c>
      <c r="F182" s="35">
        <v>46304.874398148153</v>
      </c>
      <c r="G182" t="s">
        <v>21</v>
      </c>
      <c r="H182" t="s">
        <v>3674</v>
      </c>
      <c r="I182">
        <v>350</v>
      </c>
      <c r="J182" t="s">
        <v>22</v>
      </c>
      <c r="K182" t="s">
        <v>23</v>
      </c>
      <c r="L182">
        <v>542</v>
      </c>
      <c r="M182" t="s">
        <v>24</v>
      </c>
      <c r="N182" s="35">
        <v>46304.842858796299</v>
      </c>
      <c r="O182">
        <v>350</v>
      </c>
      <c r="P182" t="s">
        <v>26</v>
      </c>
      <c r="Q182">
        <v>350</v>
      </c>
      <c r="R182" t="str">
        <f>IF(B182="","",_xlfn.XLOOKUP(B182,DB!$A$2:$A$205,DB!$C$2:$C$205,"")&amp;"")</f>
        <v>Sector 3</v>
      </c>
      <c r="S182" t="str">
        <f>IF(B182="","",_xlfn.XLOOKUP(B182,DB!$A$2:$A$205,DB!$E$2:$E$205,""))</f>
        <v>Sector 3</v>
      </c>
      <c r="T182" t="str">
        <f>IF(B182="","",_xlfn.XLOOKUP(B182,DB!$A$2:$A$205,DB!$F$2:$F$205,""))</f>
        <v>NOSAT</v>
      </c>
      <c r="U182" t="str">
        <f>IF(B182="","",_xlfn.XLOOKUP(B182,DB!$A$2:$A$205,DB!$D$2:$D$205,""))</f>
        <v>KZHU</v>
      </c>
      <c r="V182" t="str">
        <f>IF(B182="","",IF(OR(COUNTIF(M182,"????N?????W")&gt;0,COUNTIF(M182,"????N?????E")&gt;0,COUNTIF(M182,"????S?????W")&gt;0,COUNTIF(M182,"????S?????E")&gt;0),_xlfn.XLOOKUP(B182,DB!$A$2:$A$205,DB!$B$2:$B$205,""),M182))</f>
        <v>PISAD</v>
      </c>
      <c r="AF182" s="2">
        <v>0.625</v>
      </c>
      <c r="AG182" t="s">
        <v>744</v>
      </c>
      <c r="AH182" s="17">
        <v>440</v>
      </c>
      <c r="AI182" s="17" cm="1">
        <f t="array" ref="AI182">SUMPRODUCT(--(IFERROR(HOUR(Flights_2026_09_30333435363734567[entry_hour]),-1)=HOUR(AF182)),--(IFERROR(Flights_2026_09_30333435363734567[entry_sector],"")=AG182),--(IFERROR(Flights_2026_09_30333435363734567[nfl],-1)&gt;=AH182),--(IFERROR(Flights_2026_09_30333435363734567[nfl],-1)&lt;=IF(AH182=450,450,AH182+9)))</f>
        <v>0</v>
      </c>
    </row>
    <row r="183" spans="1:35" x14ac:dyDescent="0.2">
      <c r="A183" t="s">
        <v>564</v>
      </c>
      <c r="B183" t="s">
        <v>3675</v>
      </c>
      <c r="C183" t="s">
        <v>19</v>
      </c>
      <c r="D183" t="s">
        <v>352</v>
      </c>
      <c r="E183" t="s">
        <v>3676</v>
      </c>
      <c r="F183" s="35">
        <v>46304.877442129626</v>
      </c>
      <c r="G183" t="s">
        <v>28</v>
      </c>
      <c r="H183" t="s">
        <v>3677</v>
      </c>
      <c r="I183">
        <v>430</v>
      </c>
      <c r="J183" t="s">
        <v>22</v>
      </c>
      <c r="K183" t="s">
        <v>23</v>
      </c>
      <c r="L183">
        <v>161</v>
      </c>
      <c r="M183" t="s">
        <v>37</v>
      </c>
      <c r="N183" s="35">
        <v>46304.864293981482</v>
      </c>
      <c r="O183">
        <v>170</v>
      </c>
      <c r="P183" t="s">
        <v>38</v>
      </c>
      <c r="Q183">
        <v>220</v>
      </c>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NOSAT</v>
      </c>
      <c r="AF183" s="2">
        <v>0.625</v>
      </c>
      <c r="AG183" t="s">
        <v>744</v>
      </c>
      <c r="AH183" s="17">
        <v>450</v>
      </c>
      <c r="AI183" s="17" cm="1">
        <f t="array" ref="AI183">SUMPRODUCT(--(IFERROR(HOUR(Flights_2026_09_30333435363734567[entry_hour]),-1)=HOUR(AF183)),--(IFERROR(Flights_2026_09_30333435363734567[entry_sector],"")=AG183),--(IFERROR(Flights_2026_09_30333435363734567[nfl],-1)&gt;=AH183),--(IFERROR(Flights_2026_09_30333435363734567[nfl],-1)&lt;=IF(AH183=450,450,AH183+9)))</f>
        <v>0</v>
      </c>
    </row>
    <row r="184" spans="1:35" x14ac:dyDescent="0.2">
      <c r="A184" t="s">
        <v>487</v>
      </c>
      <c r="B184" t="s">
        <v>171</v>
      </c>
      <c r="C184" t="s">
        <v>19</v>
      </c>
      <c r="D184" t="s">
        <v>50</v>
      </c>
      <c r="E184" t="s">
        <v>1350</v>
      </c>
      <c r="F184" s="35">
        <v>46304.879236111112</v>
      </c>
      <c r="G184" t="s">
        <v>21</v>
      </c>
      <c r="H184" t="s">
        <v>3678</v>
      </c>
      <c r="I184">
        <v>340</v>
      </c>
      <c r="J184" t="s">
        <v>22</v>
      </c>
      <c r="K184" t="s">
        <v>23</v>
      </c>
      <c r="L184">
        <v>157</v>
      </c>
      <c r="M184" t="s">
        <v>37</v>
      </c>
      <c r="N184" s="35">
        <v>46304.866377314815</v>
      </c>
      <c r="O184">
        <v>272</v>
      </c>
      <c r="P184" t="s">
        <v>26</v>
      </c>
      <c r="Q184">
        <v>220</v>
      </c>
      <c r="R184" t="str">
        <f>IF(B184="","",_xlfn.XLOOKUP(B184,DB!$A$2:$A$205,DB!$C$2:$C$205,"")&amp;"")</f>
        <v>Sector 3</v>
      </c>
      <c r="S184" t="str">
        <f>IF(B184="","",_xlfn.XLOOKUP(B184,DB!$A$2:$A$205,DB!$E$2:$E$205,""))</f>
        <v>Sector 3</v>
      </c>
      <c r="T184" t="str">
        <f>IF(B184="","",_xlfn.XLOOKUP(B184,DB!$A$2:$A$205,DB!$F$2:$F$205,""))</f>
        <v>NOSAT</v>
      </c>
      <c r="U184" t="str">
        <f>IF(B184="","",_xlfn.XLOOKUP(B184,DB!$A$2:$A$205,DB!$D$2:$D$205,""))</f>
        <v>KZHU</v>
      </c>
      <c r="V184" t="str">
        <f>IF(B184="","",IF(OR(COUNTIF(M184,"????N?????W")&gt;0,COUNTIF(M184,"????N?????E")&gt;0,COUNTIF(M184,"????S?????W")&gt;0,COUNTIF(M184,"????S?????E")&gt;0),_xlfn.XLOOKUP(B184,DB!$A$2:$A$205,DB!$B$2:$B$205,""),M184))</f>
        <v>NOSAT</v>
      </c>
      <c r="AF184" s="2">
        <v>0.625</v>
      </c>
      <c r="AG184" t="s">
        <v>745</v>
      </c>
      <c r="AH184" s="17">
        <v>200</v>
      </c>
      <c r="AI184" s="17" cm="1">
        <f t="array" ref="AI184">SUMPRODUCT(--(IFERROR(HOUR(Flights_2026_09_30333435363734567[entry_hour]),-1)=HOUR(AF184)),--(IFERROR(Flights_2026_09_30333435363734567[entry_sector],"")=AG184),--(IFERROR(Flights_2026_09_30333435363734567[nfl],-1)&gt;=AH184),--(IFERROR(Flights_2026_09_30333435363734567[nfl],-1)&lt;=IF(AH184=450,450,AH184+9)))</f>
        <v>0</v>
      </c>
    </row>
    <row r="185" spans="1:35" x14ac:dyDescent="0.2">
      <c r="A185" t="s">
        <v>327</v>
      </c>
      <c r="B185" t="s">
        <v>65</v>
      </c>
      <c r="C185" t="s">
        <v>19</v>
      </c>
      <c r="D185" t="s">
        <v>20</v>
      </c>
      <c r="E185" t="s">
        <v>925</v>
      </c>
      <c r="F185" s="35">
        <v>46304.881666666668</v>
      </c>
      <c r="G185" t="s">
        <v>21</v>
      </c>
      <c r="H185" t="s">
        <v>3679</v>
      </c>
      <c r="I185">
        <v>370</v>
      </c>
      <c r="J185" t="s">
        <v>22</v>
      </c>
      <c r="K185" t="s">
        <v>23</v>
      </c>
      <c r="L185">
        <v>898</v>
      </c>
      <c r="M185" t="s">
        <v>78</v>
      </c>
      <c r="N185" s="35">
        <v>46304.833379629628</v>
      </c>
      <c r="O185">
        <v>370</v>
      </c>
      <c r="P185" t="s">
        <v>26</v>
      </c>
      <c r="Q185">
        <v>370</v>
      </c>
      <c r="R185" t="str">
        <f>IF(B185="","",_xlfn.XLOOKUP(B185,DB!$A$2:$A$205,DB!$C$2:$C$205,"")&amp;"")</f>
        <v>Sector 6</v>
      </c>
      <c r="S185" t="str">
        <f>IF(B185="","",_xlfn.XLOOKUP(B185,DB!$A$2:$A$205,DB!$E$2:$E$205,""))</f>
        <v>Sector 4</v>
      </c>
      <c r="T185" t="str">
        <f>IF(B185="","",_xlfn.XLOOKUP(B185,DB!$A$2:$A$205,DB!$F$2:$F$205,""))</f>
        <v>VOMAR/XUDUN</v>
      </c>
      <c r="U185" t="str">
        <f>IF(B185="","",_xlfn.XLOOKUP(B185,DB!$A$2:$A$205,DB!$D$2:$D$205,""))</f>
        <v>MMEX</v>
      </c>
      <c r="V185" t="str">
        <f>IF(B185="","",IF(OR(COUNTIF(M185,"????N?????W")&gt;0,COUNTIF(M185,"????N?????E")&gt;0,COUNTIF(M185,"????S?????W")&gt;0,COUNTIF(M185,"????S?????E")&gt;0),_xlfn.XLOOKUP(B185,DB!$A$2:$A$205,DB!$B$2:$B$205,""),M185))</f>
        <v>GOTAS</v>
      </c>
      <c r="AF185" s="2">
        <v>0.625</v>
      </c>
      <c r="AG185" t="s">
        <v>745</v>
      </c>
      <c r="AH185" s="17">
        <v>210</v>
      </c>
      <c r="AI185" s="17" cm="1">
        <f t="array" ref="AI185">SUMPRODUCT(--(IFERROR(HOUR(Flights_2026_09_30333435363734567[entry_hour]),-1)=HOUR(AF185)),--(IFERROR(Flights_2026_09_30333435363734567[entry_sector],"")=AG185),--(IFERROR(Flights_2026_09_30333435363734567[nfl],-1)&gt;=AH185),--(IFERROR(Flights_2026_09_30333435363734567[nfl],-1)&lt;=IF(AH185=450,450,AH185+9)))</f>
        <v>0</v>
      </c>
    </row>
    <row r="186" spans="1:35" x14ac:dyDescent="0.2">
      <c r="A186" t="s">
        <v>423</v>
      </c>
      <c r="B186" t="s">
        <v>269</v>
      </c>
      <c r="C186" t="s">
        <v>19</v>
      </c>
      <c r="D186" t="s">
        <v>41</v>
      </c>
      <c r="E186" t="s">
        <v>289</v>
      </c>
      <c r="F186" s="35">
        <v>46304.88444444444</v>
      </c>
      <c r="G186" t="s">
        <v>21</v>
      </c>
      <c r="H186" t="s">
        <v>3680</v>
      </c>
      <c r="I186">
        <v>390</v>
      </c>
      <c r="J186" t="s">
        <v>22</v>
      </c>
      <c r="K186" t="s">
        <v>23</v>
      </c>
      <c r="L186">
        <v>788</v>
      </c>
      <c r="M186" t="s">
        <v>84</v>
      </c>
      <c r="N186" s="35">
        <v>46304.842106481483</v>
      </c>
      <c r="O186">
        <v>390</v>
      </c>
      <c r="P186" t="s">
        <v>26</v>
      </c>
      <c r="Q186">
        <v>390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MATOL</v>
      </c>
      <c r="AF186" s="2">
        <v>0.625</v>
      </c>
      <c r="AG186" t="s">
        <v>745</v>
      </c>
      <c r="AH186" s="17">
        <v>220</v>
      </c>
      <c r="AI186" s="17" cm="1">
        <f t="array" ref="AI186">SUMPRODUCT(--(IFERROR(HOUR(Flights_2026_09_30333435363734567[entry_hour]),-1)=HOUR(AF186)),--(IFERROR(Flights_2026_09_30333435363734567[entry_sector],"")=AG186),--(IFERROR(Flights_2026_09_30333435363734567[nfl],-1)&gt;=AH186),--(IFERROR(Flights_2026_09_30333435363734567[nfl],-1)&lt;=IF(AH186=450,450,AH186+9)))</f>
        <v>0</v>
      </c>
    </row>
    <row r="187" spans="1:35" x14ac:dyDescent="0.2">
      <c r="A187" t="s">
        <v>334</v>
      </c>
      <c r="B187" t="s">
        <v>335</v>
      </c>
      <c r="C187" t="s">
        <v>19</v>
      </c>
      <c r="D187" t="s">
        <v>41</v>
      </c>
      <c r="E187" t="s">
        <v>927</v>
      </c>
      <c r="F187" s="35">
        <v>46304.889363425929</v>
      </c>
      <c r="G187" t="s">
        <v>28</v>
      </c>
      <c r="H187" t="s">
        <v>3681</v>
      </c>
      <c r="I187">
        <v>390</v>
      </c>
      <c r="J187" t="s">
        <v>22</v>
      </c>
      <c r="K187" t="s">
        <v>23</v>
      </c>
      <c r="L187">
        <v>897</v>
      </c>
      <c r="M187" t="s">
        <v>78</v>
      </c>
      <c r="N187" s="35">
        <v>46304.842013888891</v>
      </c>
      <c r="O187">
        <v>390</v>
      </c>
      <c r="P187" t="s">
        <v>26</v>
      </c>
      <c r="Q187">
        <v>390</v>
      </c>
      <c r="R187" t="str">
        <f>IF(B187="","",_xlfn.XLOOKUP(B187,DB!$A$2:$A$205,DB!$C$2:$C$205,"")&amp;"")</f>
        <v>Sector 6</v>
      </c>
      <c r="S187" t="str">
        <f>IF(B187="","",_xlfn.XLOOKUP(B187,DB!$A$2:$A$205,DB!$E$2:$E$205,""))</f>
        <v>Sector 4</v>
      </c>
      <c r="T187" t="str">
        <f>IF(B187="","",_xlfn.XLOOKUP(B187,DB!$A$2:$A$205,DB!$F$2:$F$205,""))</f>
        <v>VOMAR/XUDUN</v>
      </c>
      <c r="U187" t="str">
        <f>IF(B187="","",_xlfn.XLOOKUP(B187,DB!$A$2:$A$205,DB!$D$2:$D$205,""))</f>
        <v>MMEX</v>
      </c>
      <c r="V187" t="str">
        <f>IF(B187="","",IF(OR(COUNTIF(M187,"????N?????W")&gt;0,COUNTIF(M187,"????N?????E")&gt;0,COUNTIF(M187,"????S?????W")&gt;0,COUNTIF(M187,"????S?????E")&gt;0),_xlfn.XLOOKUP(B187,DB!$A$2:$A$205,DB!$B$2:$B$205,""),M187))</f>
        <v>GOTAS</v>
      </c>
      <c r="AF187" s="2">
        <v>0.625</v>
      </c>
      <c r="AG187" t="s">
        <v>745</v>
      </c>
      <c r="AH187" s="17">
        <v>230</v>
      </c>
      <c r="AI187" s="17" cm="1">
        <f t="array" ref="AI187">SUMPRODUCT(--(IFERROR(HOUR(Flights_2026_09_30333435363734567[entry_hour]),-1)=HOUR(AF187)),--(IFERROR(Flights_2026_09_30333435363734567[entry_sector],"")=AG187),--(IFERROR(Flights_2026_09_30333435363734567[nfl],-1)&gt;=AH187),--(IFERROR(Flights_2026_09_30333435363734567[nfl],-1)&lt;=IF(AH187=450,450,AH187+9)))</f>
        <v>0</v>
      </c>
    </row>
    <row r="188" spans="1:35" x14ac:dyDescent="0.2">
      <c r="A188" t="s">
        <v>304</v>
      </c>
      <c r="B188" t="s">
        <v>213</v>
      </c>
      <c r="C188" t="s">
        <v>19</v>
      </c>
      <c r="D188" t="s">
        <v>90</v>
      </c>
      <c r="E188" t="s">
        <v>216</v>
      </c>
      <c r="F188" s="35">
        <v>46304.910891203705</v>
      </c>
      <c r="G188" t="s">
        <v>21</v>
      </c>
      <c r="H188" t="s">
        <v>3682</v>
      </c>
      <c r="I188">
        <v>370</v>
      </c>
      <c r="J188" t="s">
        <v>22</v>
      </c>
      <c r="K188" t="s">
        <v>23</v>
      </c>
      <c r="L188">
        <v>491</v>
      </c>
      <c r="M188" t="s">
        <v>25</v>
      </c>
      <c r="N188" s="35">
        <v>46304.882291666669</v>
      </c>
      <c r="O188">
        <v>370</v>
      </c>
      <c r="P188" t="s">
        <v>26</v>
      </c>
      <c r="Q188">
        <v>370</v>
      </c>
      <c r="R188" t="str">
        <f>IF(B188="","",_xlfn.XLOOKUP(B188,DB!$A$2:$A$205,DB!$C$2:$C$205,"")&amp;"")</f>
        <v>Sector 5</v>
      </c>
      <c r="S188" t="str">
        <f>IF(B188="","",_xlfn.XLOOKUP(B188,DB!$A$2:$A$205,DB!$E$2:$E$205,""))</f>
        <v>Sector 4</v>
      </c>
      <c r="T188" t="str">
        <f>IF(B188="","",_xlfn.XLOOKUP(B188,DB!$A$2:$A$205,DB!$F$2:$F$205,""))</f>
        <v>VOMAR/XUDUN</v>
      </c>
      <c r="U188" t="str">
        <f>IF(B188="","",_xlfn.XLOOKUP(B188,DB!$A$2:$A$205,DB!$D$2:$D$205,""))</f>
        <v>KZHU</v>
      </c>
      <c r="V188" t="str">
        <f>IF(B188="","",IF(OR(COUNTIF(M188,"????N?????W")&gt;0,COUNTIF(M188,"????N?????E")&gt;0,COUNTIF(M188,"????S?????W")&gt;0,COUNTIF(M188,"????S?????E")&gt;0),_xlfn.XLOOKUP(B188,DB!$A$2:$A$205,DB!$B$2:$B$205,""),M188))</f>
        <v>KEHLI</v>
      </c>
      <c r="AF188" s="2">
        <v>0.625</v>
      </c>
      <c r="AG188" t="s">
        <v>745</v>
      </c>
      <c r="AH188" s="17">
        <v>240</v>
      </c>
      <c r="AI188" s="17" cm="1">
        <f t="array" ref="AI188">SUMPRODUCT(--(IFERROR(HOUR(Flights_2026_09_30333435363734567[entry_hour]),-1)=HOUR(AF188)),--(IFERROR(Flights_2026_09_30333435363734567[entry_sector],"")=AG188),--(IFERROR(Flights_2026_09_30333435363734567[nfl],-1)&gt;=AH188),--(IFERROR(Flights_2026_09_30333435363734567[nfl],-1)&lt;=IF(AH188=450,450,AH188+9)))</f>
        <v>0</v>
      </c>
    </row>
    <row r="189" spans="1:35" x14ac:dyDescent="0.2">
      <c r="A189" t="s">
        <v>1462</v>
      </c>
      <c r="B189" t="s">
        <v>511</v>
      </c>
      <c r="C189" t="s">
        <v>19</v>
      </c>
      <c r="D189" t="s">
        <v>362</v>
      </c>
      <c r="F189" s="35">
        <v>46304.914768518516</v>
      </c>
      <c r="G189" t="s">
        <v>21</v>
      </c>
      <c r="H189" t="s">
        <v>3683</v>
      </c>
      <c r="I189">
        <v>410</v>
      </c>
      <c r="J189" t="s">
        <v>22</v>
      </c>
      <c r="K189" t="s">
        <v>55</v>
      </c>
      <c r="L189">
        <v>850</v>
      </c>
      <c r="M189" t="s">
        <v>136</v>
      </c>
      <c r="N189" s="35">
        <v>46304.86918981481</v>
      </c>
      <c r="O189">
        <v>410</v>
      </c>
      <c r="P189" t="s">
        <v>26</v>
      </c>
      <c r="Q189">
        <v>410</v>
      </c>
      <c r="R189" t="str">
        <f>IF(B189="","",_xlfn.XLOOKUP(B189,DB!$A$2:$A$205,DB!$C$2:$C$205,"")&amp;"")</f>
        <v>Sector 5</v>
      </c>
      <c r="S189" t="str">
        <f>IF(B189="","",_xlfn.XLOOKUP(B189,DB!$A$2:$A$205,DB!$E$2:$E$205,""))</f>
        <v>Sector 4</v>
      </c>
      <c r="T189" t="str">
        <f>IF(B189="","",_xlfn.XLOOKUP(B189,DB!$A$2:$A$205,DB!$F$2:$F$205,""))</f>
        <v>VOMAR/XUDUN</v>
      </c>
      <c r="U189" t="str">
        <f>IF(B189="","",_xlfn.XLOOKUP(B189,DB!$A$2:$A$205,DB!$D$2:$D$205,""))</f>
        <v>MMTY</v>
      </c>
      <c r="V189" t="str">
        <f>IF(B189="","",IF(OR(COUNTIF(M189,"????N?????W")&gt;0,COUNTIF(M189,"????N?????E")&gt;0,COUNTIF(M189,"????S?????W")&gt;0,COUNTIF(M189,"????S?????E")&gt;0),_xlfn.XLOOKUP(B189,DB!$A$2:$A$205,DB!$B$2:$B$205,""),M189))</f>
        <v>LIDAM</v>
      </c>
      <c r="AF189" s="2">
        <v>0.625</v>
      </c>
      <c r="AG189" t="s">
        <v>745</v>
      </c>
      <c r="AH189" s="17">
        <v>250</v>
      </c>
      <c r="AI189" s="17" cm="1">
        <f t="array" ref="AI189">SUMPRODUCT(--(IFERROR(HOUR(Flights_2026_09_30333435363734567[entry_hour]),-1)=HOUR(AF189)),--(IFERROR(Flights_2026_09_30333435363734567[entry_sector],"")=AG189),--(IFERROR(Flights_2026_09_30333435363734567[nfl],-1)&gt;=AH189),--(IFERROR(Flights_2026_09_30333435363734567[nfl],-1)&lt;=IF(AH189=450,450,AH189+9)))</f>
        <v>0</v>
      </c>
    </row>
    <row r="190" spans="1:35" x14ac:dyDescent="0.2">
      <c r="A190" t="s">
        <v>342</v>
      </c>
      <c r="B190" t="s">
        <v>122</v>
      </c>
      <c r="C190" t="s">
        <v>19</v>
      </c>
      <c r="D190" t="s">
        <v>53</v>
      </c>
      <c r="E190" t="s">
        <v>292</v>
      </c>
      <c r="F190" s="35">
        <v>46304.917291666672</v>
      </c>
      <c r="G190" t="s">
        <v>21</v>
      </c>
      <c r="H190" t="s">
        <v>3684</v>
      </c>
      <c r="I190">
        <v>370</v>
      </c>
      <c r="J190" t="s">
        <v>22</v>
      </c>
      <c r="K190" t="s">
        <v>23</v>
      </c>
      <c r="L190">
        <v>849</v>
      </c>
      <c r="M190" t="s">
        <v>136</v>
      </c>
      <c r="N190" s="35">
        <v>46304.870821759258</v>
      </c>
      <c r="O190">
        <v>370</v>
      </c>
      <c r="P190" t="s">
        <v>26</v>
      </c>
      <c r="Q190">
        <v>370</v>
      </c>
      <c r="R190" t="str">
        <f>IF(B190="","",_xlfn.XLOOKUP(B190,DB!$A$2:$A$205,DB!$C$2:$C$205,"")&amp;"")</f>
        <v>Sector 5</v>
      </c>
      <c r="S190" t="str">
        <f>IF(B190="","",_xlfn.XLOOKUP(B190,DB!$A$2:$A$205,DB!$E$2:$E$205,""))</f>
        <v>Sector 4</v>
      </c>
      <c r="T190" t="str">
        <f>IF(B190="","",_xlfn.XLOOKUP(B190,DB!$A$2:$A$205,DB!$F$2:$F$205,""))</f>
        <v>VOMAR/XUDUN</v>
      </c>
      <c r="U190" t="str">
        <f>IF(B190="","",_xlfn.XLOOKUP(B190,DB!$A$2:$A$205,DB!$D$2:$D$205,""))</f>
        <v>MMEX</v>
      </c>
      <c r="V190" t="str">
        <f>IF(B190="","",IF(OR(COUNTIF(M190,"????N?????W")&gt;0,COUNTIF(M190,"????N?????E")&gt;0,COUNTIF(M190,"????S?????W")&gt;0,COUNTIF(M190,"????S?????E")&gt;0),_xlfn.XLOOKUP(B190,DB!$A$2:$A$205,DB!$B$2:$B$205,""),M190))</f>
        <v>LIDAM</v>
      </c>
      <c r="AF190" s="2">
        <v>0.625</v>
      </c>
      <c r="AG190" t="s">
        <v>745</v>
      </c>
      <c r="AH190" s="17">
        <v>260</v>
      </c>
      <c r="AI190" s="17" cm="1">
        <f t="array" ref="AI190">SUMPRODUCT(--(IFERROR(HOUR(Flights_2026_09_30333435363734567[entry_hour]),-1)=HOUR(AF190)),--(IFERROR(Flights_2026_09_30333435363734567[entry_sector],"")=AG190),--(IFERROR(Flights_2026_09_30333435363734567[nfl],-1)&gt;=AH190),--(IFERROR(Flights_2026_09_30333435363734567[nfl],-1)&lt;=IF(AH190=450,450,AH190+9)))</f>
        <v>0</v>
      </c>
    </row>
    <row r="191" spans="1:35" x14ac:dyDescent="0.2">
      <c r="A191" t="s">
        <v>344</v>
      </c>
      <c r="B191" t="s">
        <v>52</v>
      </c>
      <c r="C191" t="s">
        <v>19</v>
      </c>
      <c r="D191" t="s">
        <v>47</v>
      </c>
      <c r="E191" t="s">
        <v>373</v>
      </c>
      <c r="F191" s="35">
        <v>46304.918923611112</v>
      </c>
      <c r="G191" t="s">
        <v>21</v>
      </c>
      <c r="H191" t="s">
        <v>3685</v>
      </c>
      <c r="I191">
        <v>370</v>
      </c>
      <c r="J191" t="s">
        <v>22</v>
      </c>
      <c r="K191" t="s">
        <v>23</v>
      </c>
      <c r="L191">
        <v>900</v>
      </c>
      <c r="M191" t="s">
        <v>78</v>
      </c>
      <c r="N191" s="35">
        <v>46304.87122685185</v>
      </c>
      <c r="O191">
        <v>370</v>
      </c>
      <c r="P191" t="s">
        <v>26</v>
      </c>
      <c r="Q191">
        <v>370</v>
      </c>
      <c r="R191" t="str">
        <f>IF(B191="","",_xlfn.XLOOKUP(B191,DB!$A$2:$A$205,DB!$C$2:$C$205,"")&amp;"")</f>
        <v>Sector 6</v>
      </c>
      <c r="S191" t="str">
        <f>IF(B191="","",_xlfn.XLOOKUP(B191,DB!$A$2:$A$205,DB!$E$2:$E$205,""))</f>
        <v>Sector 4</v>
      </c>
      <c r="T191" t="str">
        <f>IF(B191="","",_xlfn.XLOOKUP(B191,DB!$A$2:$A$205,DB!$F$2:$F$205,""))</f>
        <v>VOMAR/XUDUN</v>
      </c>
      <c r="U191" t="str">
        <f>IF(B191="","",_xlfn.XLOOKUP(B191,DB!$A$2:$A$205,DB!$D$2:$D$205,""))</f>
        <v>MMEX</v>
      </c>
      <c r="V191" t="str">
        <f>IF(B191="","",IF(OR(COUNTIF(M191,"????N?????W")&gt;0,COUNTIF(M191,"????N?????E")&gt;0,COUNTIF(M191,"????S?????W")&gt;0,COUNTIF(M191,"????S?????E")&gt;0),_xlfn.XLOOKUP(B191,DB!$A$2:$A$205,DB!$B$2:$B$205,""),M191))</f>
        <v>GOTAS</v>
      </c>
      <c r="AF191" s="2">
        <v>0.625</v>
      </c>
      <c r="AG191" t="s">
        <v>745</v>
      </c>
      <c r="AH191" s="17">
        <v>270</v>
      </c>
      <c r="AI191" s="17" cm="1">
        <f t="array" ref="AI191">SUMPRODUCT(--(IFERROR(HOUR(Flights_2026_09_30333435363734567[entry_hour]),-1)=HOUR(AF191)),--(IFERROR(Flights_2026_09_30333435363734567[entry_sector],"")=AG191),--(IFERROR(Flights_2026_09_30333435363734567[nfl],-1)&gt;=AH191),--(IFERROR(Flights_2026_09_30333435363734567[nfl],-1)&lt;=IF(AH191=450,450,AH191+9)))</f>
        <v>0</v>
      </c>
    </row>
    <row r="192" spans="1:35" x14ac:dyDescent="0.2">
      <c r="A192" t="s">
        <v>417</v>
      </c>
      <c r="B192" t="s">
        <v>71</v>
      </c>
      <c r="C192" t="s">
        <v>19</v>
      </c>
      <c r="D192" t="s">
        <v>72</v>
      </c>
      <c r="E192" t="s">
        <v>3686</v>
      </c>
      <c r="F192" s="35">
        <v>46304.924583333333</v>
      </c>
      <c r="G192" t="s">
        <v>21</v>
      </c>
      <c r="H192" t="s">
        <v>3687</v>
      </c>
      <c r="I192">
        <v>400</v>
      </c>
      <c r="J192" t="s">
        <v>22</v>
      </c>
      <c r="K192" t="s">
        <v>23</v>
      </c>
      <c r="L192">
        <v>157</v>
      </c>
      <c r="M192" t="s">
        <v>37</v>
      </c>
      <c r="N192" s="35">
        <v>46304.911643518513</v>
      </c>
      <c r="O192">
        <v>305</v>
      </c>
      <c r="P192" t="s">
        <v>38</v>
      </c>
      <c r="Q192">
        <v>220</v>
      </c>
      <c r="R192" t="str">
        <f>IF(B192="","",_xlfn.XLOOKUP(B192,DB!$A$2:$A$205,DB!$C$2:$C$205,"")&amp;"")</f>
        <v>Sector 3</v>
      </c>
      <c r="S192" t="str">
        <f>IF(B192="","",_xlfn.XLOOKUP(B192,DB!$A$2:$A$205,DB!$E$2:$E$205,""))</f>
        <v>Sector 3</v>
      </c>
      <c r="T192" t="str">
        <f>IF(B192="","",_xlfn.XLOOKUP(B192,DB!$A$2:$A$205,DB!$F$2:$F$205,""))</f>
        <v>NOSAT</v>
      </c>
      <c r="U192" t="str">
        <f>IF(B192="","",_xlfn.XLOOKUP(B192,DB!$A$2:$A$205,DB!$D$2:$D$205,""))</f>
        <v>MUFH</v>
      </c>
      <c r="V192" t="str">
        <f>IF(B192="","",IF(OR(COUNTIF(M192,"????N?????W")&gt;0,COUNTIF(M192,"????N?????E")&gt;0,COUNTIF(M192,"????S?????W")&gt;0,COUNTIF(M192,"????S?????E")&gt;0),_xlfn.XLOOKUP(B192,DB!$A$2:$A$205,DB!$B$2:$B$205,""),M192))</f>
        <v>NOSAT</v>
      </c>
      <c r="AF192" s="2">
        <v>0.625</v>
      </c>
      <c r="AG192" t="s">
        <v>745</v>
      </c>
      <c r="AH192" s="17">
        <v>280</v>
      </c>
      <c r="AI192" s="17" cm="1">
        <f t="array" ref="AI192">SUMPRODUCT(--(IFERROR(HOUR(Flights_2026_09_30333435363734567[entry_hour]),-1)=HOUR(AF192)),--(IFERROR(Flights_2026_09_30333435363734567[entry_sector],"")=AG192),--(IFERROR(Flights_2026_09_30333435363734567[nfl],-1)&gt;=AH192),--(IFERROR(Flights_2026_09_30333435363734567[nfl],-1)&lt;=IF(AH192=450,450,AH192+9)))</f>
        <v>0</v>
      </c>
    </row>
    <row r="193" spans="1:35" x14ac:dyDescent="0.2">
      <c r="A193" t="s">
        <v>333</v>
      </c>
      <c r="B193" t="s">
        <v>119</v>
      </c>
      <c r="C193" t="s">
        <v>19</v>
      </c>
      <c r="D193" t="s">
        <v>47</v>
      </c>
      <c r="E193" t="s">
        <v>3688</v>
      </c>
      <c r="F193" s="35">
        <v>46304.926215277781</v>
      </c>
      <c r="G193" t="s">
        <v>21</v>
      </c>
      <c r="H193" t="s">
        <v>3689</v>
      </c>
      <c r="I193">
        <v>350</v>
      </c>
      <c r="J193" t="s">
        <v>22</v>
      </c>
      <c r="K193" t="s">
        <v>23</v>
      </c>
      <c r="L193">
        <v>798</v>
      </c>
      <c r="M193" t="s">
        <v>84</v>
      </c>
      <c r="N193" s="35">
        <v>46304.884641203702</v>
      </c>
      <c r="O193">
        <v>370</v>
      </c>
      <c r="P193" t="s">
        <v>26</v>
      </c>
      <c r="Q193">
        <v>350</v>
      </c>
      <c r="R193" t="str">
        <f>IF(B193="","",_xlfn.XLOOKUP(B193,DB!$A$2:$A$205,DB!$C$2:$C$205,"")&amp;"")</f>
        <v>Sector 5</v>
      </c>
      <c r="S193" t="str">
        <f>IF(B193="","",_xlfn.XLOOKUP(B193,DB!$A$2:$A$205,DB!$E$2:$E$205,""))</f>
        <v>Sector 4</v>
      </c>
      <c r="T193" t="str">
        <f>IF(B193="","",_xlfn.XLOOKUP(B193,DB!$A$2:$A$205,DB!$F$2:$F$205,""))</f>
        <v>VOMAR/XUDUN</v>
      </c>
      <c r="U193" t="str">
        <f>IF(B193="","",_xlfn.XLOOKUP(B193,DB!$A$2:$A$205,DB!$D$2:$D$205,""))</f>
        <v>MMTY</v>
      </c>
      <c r="V193" t="str">
        <f>IF(B193="","",IF(OR(COUNTIF(M193,"????N?????W")&gt;0,COUNTIF(M193,"????N?????E")&gt;0,COUNTIF(M193,"????S?????W")&gt;0,COUNTIF(M193,"????S?????E")&gt;0),_xlfn.XLOOKUP(B193,DB!$A$2:$A$205,DB!$B$2:$B$205,""),M193))</f>
        <v>MATOL</v>
      </c>
      <c r="AF193" s="2">
        <v>0.625</v>
      </c>
      <c r="AG193" t="s">
        <v>745</v>
      </c>
      <c r="AH193" s="17">
        <v>290</v>
      </c>
      <c r="AI193" s="17" cm="1">
        <f t="array" ref="AI193">SUMPRODUCT(--(IFERROR(HOUR(Flights_2026_09_30333435363734567[entry_hour]),-1)=HOUR(AF193)),--(IFERROR(Flights_2026_09_30333435363734567[entry_sector],"")=AG193),--(IFERROR(Flights_2026_09_30333435363734567[nfl],-1)&gt;=AH193),--(IFERROR(Flights_2026_09_30333435363734567[nfl],-1)&lt;=IF(AH193=450,450,AH193+9)))</f>
        <v>0</v>
      </c>
    </row>
    <row r="194" spans="1:35" x14ac:dyDescent="0.2">
      <c r="A194" t="s">
        <v>338</v>
      </c>
      <c r="B194" t="s">
        <v>34</v>
      </c>
      <c r="C194" t="s">
        <v>19</v>
      </c>
      <c r="D194" t="s">
        <v>339</v>
      </c>
      <c r="E194" t="s">
        <v>3690</v>
      </c>
      <c r="F194" s="35">
        <v>46304.927893518514</v>
      </c>
      <c r="G194" t="s">
        <v>21</v>
      </c>
      <c r="H194" t="s">
        <v>3691</v>
      </c>
      <c r="I194">
        <v>400</v>
      </c>
      <c r="J194" t="s">
        <v>22</v>
      </c>
      <c r="K194" t="s">
        <v>23</v>
      </c>
      <c r="L194">
        <v>175</v>
      </c>
      <c r="M194" t="s">
        <v>37</v>
      </c>
      <c r="N194" s="35">
        <v>46304.913402777776</v>
      </c>
      <c r="O194">
        <v>390</v>
      </c>
      <c r="P194" t="s">
        <v>38</v>
      </c>
      <c r="Q194">
        <v>220</v>
      </c>
      <c r="R194" t="str">
        <f>IF(B194="","",_xlfn.XLOOKUP(B194,DB!$A$2:$A$205,DB!$C$2:$C$205,"")&amp;"")</f>
        <v>Sector 3</v>
      </c>
      <c r="S194" t="str">
        <f>IF(B194="","",_xlfn.XLOOKUP(B194,DB!$A$2:$A$205,DB!$E$2:$E$205,""))</f>
        <v>Sector 3</v>
      </c>
      <c r="T194" t="str">
        <f>IF(B194="","",_xlfn.XLOOKUP(B194,DB!$A$2:$A$205,DB!$F$2:$F$205,""))</f>
        <v>NOSAT</v>
      </c>
      <c r="U194" t="str">
        <f>IF(B194="","",_xlfn.XLOOKUP(B194,DB!$A$2:$A$205,DB!$D$2:$D$205,""))</f>
        <v>MUFH</v>
      </c>
      <c r="V194" t="str">
        <f>IF(B194="","",IF(OR(COUNTIF(M194,"????N?????W")&gt;0,COUNTIF(M194,"????N?????E")&gt;0,COUNTIF(M194,"????S?????W")&gt;0,COUNTIF(M194,"????S?????E")&gt;0),_xlfn.XLOOKUP(B194,DB!$A$2:$A$205,DB!$B$2:$B$205,""),M194))</f>
        <v>NOSAT</v>
      </c>
      <c r="AF194" s="2">
        <v>0.625</v>
      </c>
      <c r="AG194" t="s">
        <v>745</v>
      </c>
      <c r="AH194" s="17">
        <v>300</v>
      </c>
      <c r="AI194" s="17" cm="1">
        <f t="array" ref="AI194">SUMPRODUCT(--(IFERROR(HOUR(Flights_2026_09_30333435363734567[entry_hour]),-1)=HOUR(AF194)),--(IFERROR(Flights_2026_09_30333435363734567[entry_sector],"")=AG194),--(IFERROR(Flights_2026_09_30333435363734567[nfl],-1)&gt;=AH194),--(IFERROR(Flights_2026_09_30333435363734567[nfl],-1)&lt;=IF(AH194=450,450,AH194+9)))</f>
        <v>0</v>
      </c>
    </row>
    <row r="195" spans="1:35" x14ac:dyDescent="0.2">
      <c r="A195" t="s">
        <v>224</v>
      </c>
      <c r="B195" t="s">
        <v>141</v>
      </c>
      <c r="C195" t="s">
        <v>19</v>
      </c>
      <c r="D195" t="s">
        <v>50</v>
      </c>
      <c r="E195" t="s">
        <v>3692</v>
      </c>
      <c r="F195" s="35">
        <v>46304.932916666672</v>
      </c>
      <c r="G195" t="s">
        <v>21</v>
      </c>
      <c r="H195" t="s">
        <v>3693</v>
      </c>
      <c r="I195">
        <v>340</v>
      </c>
      <c r="J195" t="s">
        <v>22</v>
      </c>
      <c r="K195" t="s">
        <v>23</v>
      </c>
      <c r="L195">
        <v>157</v>
      </c>
      <c r="M195" t="s">
        <v>37</v>
      </c>
      <c r="N195" s="35">
        <v>46304.919942129629</v>
      </c>
      <c r="O195">
        <v>236</v>
      </c>
      <c r="P195" t="s">
        <v>26</v>
      </c>
      <c r="Q195">
        <v>220</v>
      </c>
      <c r="R195" t="str">
        <f>IF(B195="","",_xlfn.XLOOKUP(B195,DB!$A$2:$A$205,DB!$C$2:$C$205,"")&amp;"")</f>
        <v>Sector 3</v>
      </c>
      <c r="S195" t="str">
        <f>IF(B195="","",_xlfn.XLOOKUP(B195,DB!$A$2:$A$205,DB!$E$2:$E$205,""))</f>
        <v>Sector 3</v>
      </c>
      <c r="T195" t="str">
        <f>IF(B195="","",_xlfn.XLOOKUP(B195,DB!$A$2:$A$205,DB!$F$2:$F$205,""))</f>
        <v>NOSAT</v>
      </c>
      <c r="U195" t="str">
        <f>IF(B195="","",_xlfn.XLOOKUP(B195,DB!$A$2:$A$205,DB!$D$2:$D$205,""))</f>
        <v>KZHU</v>
      </c>
      <c r="V195" t="str">
        <f>IF(B195="","",IF(OR(COUNTIF(M195,"????N?????W")&gt;0,COUNTIF(M195,"????N?????E")&gt;0,COUNTIF(M195,"????S?????W")&gt;0,COUNTIF(M195,"????S?????E")&gt;0),_xlfn.XLOOKUP(B195,DB!$A$2:$A$205,DB!$B$2:$B$205,""),M195))</f>
        <v>NOSAT</v>
      </c>
      <c r="AF195" s="2">
        <v>0.625</v>
      </c>
      <c r="AG195" t="s">
        <v>745</v>
      </c>
      <c r="AH195" s="17">
        <v>310</v>
      </c>
      <c r="AI195" s="17" cm="1">
        <f t="array" ref="AI195">SUMPRODUCT(--(IFERROR(HOUR(Flights_2026_09_30333435363734567[entry_hour]),-1)=HOUR(AF195)),--(IFERROR(Flights_2026_09_30333435363734567[entry_sector],"")=AG195),--(IFERROR(Flights_2026_09_30333435363734567[nfl],-1)&gt;=AH195),--(IFERROR(Flights_2026_09_30333435363734567[nfl],-1)&lt;=IF(AH195=450,450,AH195+9)))</f>
        <v>0</v>
      </c>
    </row>
    <row r="196" spans="1:35" x14ac:dyDescent="0.2">
      <c r="A196" t="s">
        <v>347</v>
      </c>
      <c r="B196" t="s">
        <v>282</v>
      </c>
      <c r="C196" t="s">
        <v>19</v>
      </c>
      <c r="D196" t="s">
        <v>53</v>
      </c>
      <c r="E196" t="s">
        <v>3694</v>
      </c>
      <c r="F196" s="35">
        <v>46304.938738425924</v>
      </c>
      <c r="G196" t="s">
        <v>21</v>
      </c>
      <c r="H196" t="s">
        <v>3695</v>
      </c>
      <c r="I196">
        <v>350</v>
      </c>
      <c r="J196" t="s">
        <v>22</v>
      </c>
      <c r="K196" t="s">
        <v>23</v>
      </c>
      <c r="L196">
        <v>204</v>
      </c>
      <c r="M196" t="s">
        <v>44</v>
      </c>
      <c r="N196" s="35">
        <v>46304.923032407409</v>
      </c>
      <c r="O196">
        <v>341</v>
      </c>
      <c r="P196" t="s">
        <v>26</v>
      </c>
      <c r="Q196">
        <v>360</v>
      </c>
      <c r="R196" t="str">
        <f>IF(B196="","",_xlfn.XLOOKUP(B196,DB!$A$2:$A$205,DB!$C$2:$C$205,"")&amp;"")</f>
        <v>Sector 7</v>
      </c>
      <c r="S196" t="str">
        <f>IF(B196="","",_xlfn.XLOOKUP(B196,DB!$A$2:$A$205,DB!$E$2:$E$205,""))</f>
        <v>Sector 7</v>
      </c>
      <c r="T196" t="str">
        <f>IF(B196="","",_xlfn.XLOOKUP(B196,DB!$A$2:$A$205,DB!$F$2:$F$205,""))</f>
        <v>PAULE/SIGMA</v>
      </c>
      <c r="U196" t="str">
        <f>IF(B196="","",_xlfn.XLOOKUP(B196,DB!$A$2:$A$205,DB!$D$2:$D$205,""))</f>
        <v>MHCC</v>
      </c>
      <c r="V196" t="str">
        <f>IF(B196="","",IF(OR(COUNTIF(M196,"????N?????W")&gt;0,COUNTIF(M196,"????N?????E")&gt;0,COUNTIF(M196,"????S?????W")&gt;0,COUNTIF(M196,"????S?????E")&gt;0),_xlfn.XLOOKUP(B196,DB!$A$2:$A$205,DB!$B$2:$B$205,""),M196))</f>
        <v>SIGMA</v>
      </c>
      <c r="AF196" s="2">
        <v>0.625</v>
      </c>
      <c r="AG196" t="s">
        <v>745</v>
      </c>
      <c r="AH196" s="17">
        <v>320</v>
      </c>
      <c r="AI196" s="17" cm="1">
        <f t="array" ref="AI196">SUMPRODUCT(--(IFERROR(HOUR(Flights_2026_09_30333435363734567[entry_hour]),-1)=HOUR(AF196)),--(IFERROR(Flights_2026_09_30333435363734567[entry_sector],"")=AG196),--(IFERROR(Flights_2026_09_30333435363734567[nfl],-1)&gt;=AH196),--(IFERROR(Flights_2026_09_30333435363734567[nfl],-1)&lt;=IF(AH196=450,450,AH196+9)))</f>
        <v>0</v>
      </c>
    </row>
    <row r="197" spans="1:35" x14ac:dyDescent="0.2">
      <c r="A197" t="s">
        <v>364</v>
      </c>
      <c r="B197" t="s">
        <v>279</v>
      </c>
      <c r="C197" t="s">
        <v>19</v>
      </c>
      <c r="D197" t="s">
        <v>365</v>
      </c>
      <c r="E197" t="s">
        <v>3696</v>
      </c>
      <c r="F197" s="35">
        <v>46304.940289351856</v>
      </c>
      <c r="G197" t="s">
        <v>21</v>
      </c>
      <c r="H197" t="s">
        <v>3697</v>
      </c>
      <c r="I197">
        <v>380</v>
      </c>
      <c r="J197" t="s">
        <v>22</v>
      </c>
      <c r="K197" t="s">
        <v>23</v>
      </c>
      <c r="L197">
        <v>163</v>
      </c>
      <c r="M197" t="s">
        <v>37</v>
      </c>
      <c r="N197" s="35">
        <v>46304.926608796297</v>
      </c>
      <c r="O197">
        <v>312</v>
      </c>
      <c r="P197" t="s">
        <v>38</v>
      </c>
      <c r="Q197">
        <v>220</v>
      </c>
      <c r="R197" t="str">
        <f>IF(B197="","",_xlfn.XLOOKUP(B197,DB!$A$2:$A$205,DB!$C$2:$C$205,"")&amp;"")</f>
        <v>Sector 3</v>
      </c>
      <c r="S197" t="str">
        <f>IF(B197="","",_xlfn.XLOOKUP(B197,DB!$A$2:$A$205,DB!$E$2:$E$205,""))</f>
        <v>Sector 3</v>
      </c>
      <c r="T197" t="str">
        <f>IF(B197="","",_xlfn.XLOOKUP(B197,DB!$A$2:$A$205,DB!$F$2:$F$205,""))</f>
        <v>NOSAT</v>
      </c>
      <c r="U197" t="str">
        <f>IF(B197="","",_xlfn.XLOOKUP(B197,DB!$A$2:$A$205,DB!$D$2:$D$205,""))</f>
        <v>MUFH</v>
      </c>
      <c r="V197" t="str">
        <f>IF(B197="","",IF(OR(COUNTIF(M197,"????N?????W")&gt;0,COUNTIF(M197,"????N?????E")&gt;0,COUNTIF(M197,"????S?????W")&gt;0,COUNTIF(M197,"????S?????E")&gt;0),_xlfn.XLOOKUP(B197,DB!$A$2:$A$205,DB!$B$2:$B$205,""),M197))</f>
        <v>NOSAT</v>
      </c>
      <c r="AF197" s="2">
        <v>0.625</v>
      </c>
      <c r="AG197" t="s">
        <v>745</v>
      </c>
      <c r="AH197" s="17">
        <v>330</v>
      </c>
      <c r="AI197" s="17" cm="1">
        <f t="array" ref="AI197">SUMPRODUCT(--(IFERROR(HOUR(Flights_2026_09_30333435363734567[entry_hour]),-1)=HOUR(AF197)),--(IFERROR(Flights_2026_09_30333435363734567[entry_sector],"")=AG197),--(IFERROR(Flights_2026_09_30333435363734567[nfl],-1)&gt;=AH197),--(IFERROR(Flights_2026_09_30333435363734567[nfl],-1)&lt;=IF(AH197=450,450,AH197+9)))</f>
        <v>1</v>
      </c>
    </row>
    <row r="198" spans="1:35" x14ac:dyDescent="0.2">
      <c r="A198" t="s">
        <v>349</v>
      </c>
      <c r="B198" t="s">
        <v>75</v>
      </c>
      <c r="C198" t="s">
        <v>19</v>
      </c>
      <c r="D198" t="s">
        <v>76</v>
      </c>
      <c r="E198" t="s">
        <v>815</v>
      </c>
      <c r="F198" s="35">
        <v>46304.947708333333</v>
      </c>
      <c r="G198" t="s">
        <v>21</v>
      </c>
      <c r="H198" t="s">
        <v>3698</v>
      </c>
      <c r="I198">
        <v>350</v>
      </c>
      <c r="J198" t="s">
        <v>22</v>
      </c>
      <c r="K198" t="s">
        <v>23</v>
      </c>
      <c r="L198">
        <v>848</v>
      </c>
      <c r="M198" t="s">
        <v>136</v>
      </c>
      <c r="N198" s="35">
        <v>46304.903692129628</v>
      </c>
      <c r="O198">
        <v>350</v>
      </c>
      <c r="P198" t="s">
        <v>26</v>
      </c>
      <c r="Q198">
        <v>350</v>
      </c>
      <c r="R198" t="str">
        <f>IF(B198="","",_xlfn.XLOOKUP(B198,DB!$A$2:$A$205,DB!$C$2:$C$205,"")&amp;"")</f>
        <v>Sector 5</v>
      </c>
      <c r="S198" t="str">
        <f>IF(B198="","",_xlfn.XLOOKUP(B198,DB!$A$2:$A$205,DB!$E$2:$E$205,""))</f>
        <v>Sector 4</v>
      </c>
      <c r="T198" t="str">
        <f>IF(B198="","",_xlfn.XLOOKUP(B198,DB!$A$2:$A$205,DB!$F$2:$F$205,""))</f>
        <v>VOMAR/XUDUN</v>
      </c>
      <c r="U198" t="str">
        <f>IF(B198="","",_xlfn.XLOOKUP(B198,DB!$A$2:$A$205,DB!$D$2:$D$205,""))</f>
        <v>MMEX</v>
      </c>
      <c r="V198" t="str">
        <f>IF(B198="","",IF(OR(COUNTIF(M198,"????N?????W")&gt;0,COUNTIF(M198,"????N?????E")&gt;0,COUNTIF(M198,"????S?????W")&gt;0,COUNTIF(M198,"????S?????E")&gt;0),_xlfn.XLOOKUP(B198,DB!$A$2:$A$205,DB!$B$2:$B$205,""),M198))</f>
        <v>LIDAM</v>
      </c>
      <c r="AF198" s="2">
        <v>0.625</v>
      </c>
      <c r="AG198" t="s">
        <v>745</v>
      </c>
      <c r="AH198" s="17">
        <v>340</v>
      </c>
      <c r="AI198" s="17" cm="1">
        <f t="array" ref="AI198">SUMPRODUCT(--(IFERROR(HOUR(Flights_2026_09_30333435363734567[entry_hour]),-1)=HOUR(AF198)),--(IFERROR(Flights_2026_09_30333435363734567[entry_sector],"")=AG198),--(IFERROR(Flights_2026_09_30333435363734567[nfl],-1)&gt;=AH198),--(IFERROR(Flights_2026_09_30333435363734567[nfl],-1)&lt;=IF(AH198=450,450,AH198+9)))</f>
        <v>0</v>
      </c>
    </row>
    <row r="199" spans="1:35" x14ac:dyDescent="0.2">
      <c r="A199" t="s">
        <v>3699</v>
      </c>
      <c r="B199" t="s">
        <v>102</v>
      </c>
      <c r="C199" t="s">
        <v>19</v>
      </c>
      <c r="D199" t="s">
        <v>3700</v>
      </c>
      <c r="F199" s="35">
        <v>46304.953726851847</v>
      </c>
      <c r="G199" t="s">
        <v>21</v>
      </c>
      <c r="H199" t="s">
        <v>3701</v>
      </c>
      <c r="I199">
        <v>410</v>
      </c>
      <c r="J199" t="s">
        <v>22</v>
      </c>
      <c r="K199" t="s">
        <v>31</v>
      </c>
      <c r="L199">
        <v>905</v>
      </c>
      <c r="M199" t="s">
        <v>78</v>
      </c>
      <c r="N199" s="35">
        <v>46304.904421296298</v>
      </c>
      <c r="O199">
        <v>316</v>
      </c>
      <c r="P199" t="s">
        <v>26</v>
      </c>
      <c r="Q199">
        <v>410</v>
      </c>
      <c r="R199" t="str">
        <f>IF(B199="","",_xlfn.XLOOKUP(B199,DB!$A$2:$A$205,DB!$C$2:$C$205,"")&amp;"")</f>
        <v>Sector 6</v>
      </c>
      <c r="S199" t="str">
        <f>IF(B199="","",_xlfn.XLOOKUP(B199,DB!$A$2:$A$205,DB!$E$2:$E$205,""))</f>
        <v>Sector 4</v>
      </c>
      <c r="T199" t="str">
        <f>IF(B199="","",_xlfn.XLOOKUP(B199,DB!$A$2:$A$205,DB!$F$2:$F$205,""))</f>
        <v>VOMAR/XUDUN</v>
      </c>
      <c r="U199" t="str">
        <f>IF(B199="","",_xlfn.XLOOKUP(B199,DB!$A$2:$A$205,DB!$D$2:$D$205,""))</f>
        <v>MMEX</v>
      </c>
      <c r="V199" t="str">
        <f>IF(B199="","",IF(OR(COUNTIF(M199,"????N?????W")&gt;0,COUNTIF(M199,"????N?????E")&gt;0,COUNTIF(M199,"????S?????W")&gt;0,COUNTIF(M199,"????S?????E")&gt;0),_xlfn.XLOOKUP(B199,DB!$A$2:$A$205,DB!$B$2:$B$205,""),M199))</f>
        <v>GOTAS</v>
      </c>
      <c r="AF199" s="2">
        <v>0.625</v>
      </c>
      <c r="AG199" t="s">
        <v>745</v>
      </c>
      <c r="AH199" s="17">
        <v>350</v>
      </c>
      <c r="AI199" s="17" cm="1">
        <f t="array" ref="AI199">SUMPRODUCT(--(IFERROR(HOUR(Flights_2026_09_30333435363734567[entry_hour]),-1)=HOUR(AF199)),--(IFERROR(Flights_2026_09_30333435363734567[entry_sector],"")=AG199),--(IFERROR(Flights_2026_09_30333435363734567[nfl],-1)&gt;=AH199),--(IFERROR(Flights_2026_09_30333435363734567[nfl],-1)&lt;=IF(AH199=450,450,AH199+9)))</f>
        <v>0</v>
      </c>
    </row>
    <row r="200" spans="1:35" x14ac:dyDescent="0.2">
      <c r="A200" t="s">
        <v>337</v>
      </c>
      <c r="B200" t="s">
        <v>206</v>
      </c>
      <c r="C200" t="s">
        <v>19</v>
      </c>
      <c r="D200" t="s">
        <v>53</v>
      </c>
      <c r="E200" t="s">
        <v>3702</v>
      </c>
      <c r="F200" s="35">
        <v>46304.957905092597</v>
      </c>
      <c r="G200" t="s">
        <v>21</v>
      </c>
      <c r="H200" t="s">
        <v>3703</v>
      </c>
      <c r="I200">
        <v>360</v>
      </c>
      <c r="J200" t="s">
        <v>22</v>
      </c>
      <c r="K200" t="s">
        <v>23</v>
      </c>
      <c r="L200">
        <v>208</v>
      </c>
      <c r="M200" t="s">
        <v>44</v>
      </c>
      <c r="N200" s="35">
        <v>46304.942731481482</v>
      </c>
      <c r="O200">
        <v>155</v>
      </c>
      <c r="P200" t="s">
        <v>26</v>
      </c>
      <c r="Q200">
        <v>360</v>
      </c>
      <c r="R200" t="str">
        <f>IF(B200="","",_xlfn.XLOOKUP(B200,DB!$A$2:$A$205,DB!$C$2:$C$205,"")&amp;"")</f>
        <v>Sector 7</v>
      </c>
      <c r="S200" t="str">
        <f>IF(B200="","",_xlfn.XLOOKUP(B200,DB!$A$2:$A$205,DB!$E$2:$E$205,""))</f>
        <v>Sector 7</v>
      </c>
      <c r="T200" t="str">
        <f>IF(B200="","",_xlfn.XLOOKUP(B200,DB!$A$2:$A$205,DB!$F$2:$F$205,""))</f>
        <v>PAULE/SIGMA</v>
      </c>
      <c r="U200" t="str">
        <f>IF(B200="","",_xlfn.XLOOKUP(B200,DB!$A$2:$A$205,DB!$D$2:$D$205,""))</f>
        <v>MHCC</v>
      </c>
      <c r="V200" t="str">
        <f>IF(B200="","",IF(OR(COUNTIF(M200,"????N?????W")&gt;0,COUNTIF(M200,"????N?????E")&gt;0,COUNTIF(M200,"????S?????W")&gt;0,COUNTIF(M200,"????S?????E")&gt;0),_xlfn.XLOOKUP(B200,DB!$A$2:$A$205,DB!$B$2:$B$205,""),M200))</f>
        <v>SIGMA</v>
      </c>
      <c r="AF200" s="2">
        <v>0.625</v>
      </c>
      <c r="AG200" t="s">
        <v>745</v>
      </c>
      <c r="AH200" s="17">
        <v>360</v>
      </c>
      <c r="AI200" s="17" cm="1">
        <f t="array" ref="AI200">SUMPRODUCT(--(IFERROR(HOUR(Flights_2026_09_30333435363734567[entry_hour]),-1)=HOUR(AF200)),--(IFERROR(Flights_2026_09_30333435363734567[entry_sector],"")=AG200),--(IFERROR(Flights_2026_09_30333435363734567[nfl],-1)&gt;=AH200),--(IFERROR(Flights_2026_09_30333435363734567[nfl],-1)&lt;=IF(AH200=450,450,AH200+9)))</f>
        <v>0</v>
      </c>
    </row>
    <row r="201" spans="1:35" x14ac:dyDescent="0.2">
      <c r="A201" t="s">
        <v>33</v>
      </c>
      <c r="B201" t="s">
        <v>34</v>
      </c>
      <c r="C201" t="s">
        <v>19</v>
      </c>
      <c r="D201" t="s">
        <v>339</v>
      </c>
      <c r="E201" t="s">
        <v>2796</v>
      </c>
      <c r="F201" s="35">
        <v>46304.96497685185</v>
      </c>
      <c r="G201" t="s">
        <v>21</v>
      </c>
      <c r="H201" t="s">
        <v>3704</v>
      </c>
      <c r="I201">
        <v>400</v>
      </c>
      <c r="J201" t="s">
        <v>22</v>
      </c>
      <c r="K201" t="s">
        <v>23</v>
      </c>
      <c r="L201">
        <v>165</v>
      </c>
      <c r="M201" t="s">
        <v>37</v>
      </c>
      <c r="N201" s="35">
        <v>46304.95177083333</v>
      </c>
      <c r="O201">
        <v>322</v>
      </c>
      <c r="P201" t="s">
        <v>38</v>
      </c>
      <c r="Q201">
        <v>220</v>
      </c>
      <c r="R201" t="str">
        <f>IF(B201="","",_xlfn.XLOOKUP(B201,DB!$A$2:$A$205,DB!$C$2:$C$205,"")&amp;"")</f>
        <v>Sector 3</v>
      </c>
      <c r="S201" t="str">
        <f>IF(B201="","",_xlfn.XLOOKUP(B201,DB!$A$2:$A$205,DB!$E$2:$E$205,""))</f>
        <v>Sector 3</v>
      </c>
      <c r="T201" t="str">
        <f>IF(B201="","",_xlfn.XLOOKUP(B201,DB!$A$2:$A$205,DB!$F$2:$F$205,""))</f>
        <v>NOSAT</v>
      </c>
      <c r="U201" t="str">
        <f>IF(B201="","",_xlfn.XLOOKUP(B201,DB!$A$2:$A$205,DB!$D$2:$D$205,""))</f>
        <v>MUFH</v>
      </c>
      <c r="V201" t="str">
        <f>IF(B201="","",IF(OR(COUNTIF(M201,"????N?????W")&gt;0,COUNTIF(M201,"????N?????E")&gt;0,COUNTIF(M201,"????S?????W")&gt;0,COUNTIF(M201,"????S?????E")&gt;0),_xlfn.XLOOKUP(B201,DB!$A$2:$A$205,DB!$B$2:$B$205,""),M201))</f>
        <v>NOSAT</v>
      </c>
      <c r="AF201" s="2">
        <v>0.625</v>
      </c>
      <c r="AG201" t="s">
        <v>745</v>
      </c>
      <c r="AH201" s="17">
        <v>370</v>
      </c>
      <c r="AI201" s="17" cm="1">
        <f t="array" ref="AI201">SUMPRODUCT(--(IFERROR(HOUR(Flights_2026_09_30333435363734567[entry_hour]),-1)=HOUR(AF201)),--(IFERROR(Flights_2026_09_30333435363734567[entry_sector],"")=AG201),--(IFERROR(Flights_2026_09_30333435363734567[nfl],-1)&gt;=AH201),--(IFERROR(Flights_2026_09_30333435363734567[nfl],-1)&lt;=IF(AH201=450,450,AH201+9)))</f>
        <v>2</v>
      </c>
    </row>
    <row r="202" spans="1:35" x14ac:dyDescent="0.2">
      <c r="A202" t="s">
        <v>3406</v>
      </c>
      <c r="B202" t="s">
        <v>81</v>
      </c>
      <c r="C202" t="s">
        <v>19</v>
      </c>
      <c r="D202" t="s">
        <v>50</v>
      </c>
      <c r="E202" t="s">
        <v>548</v>
      </c>
      <c r="F202" s="35">
        <v>46304.972372685181</v>
      </c>
      <c r="G202" t="s">
        <v>28</v>
      </c>
      <c r="H202" t="s">
        <v>3705</v>
      </c>
      <c r="I202">
        <v>350</v>
      </c>
      <c r="J202" t="s">
        <v>22</v>
      </c>
      <c r="K202" t="s">
        <v>23</v>
      </c>
      <c r="L202">
        <v>791</v>
      </c>
      <c r="M202" t="s">
        <v>1032</v>
      </c>
      <c r="N202" s="35">
        <v>46304.930949074071</v>
      </c>
      <c r="O202">
        <v>350</v>
      </c>
      <c r="P202" t="s">
        <v>26</v>
      </c>
      <c r="Q202">
        <v>350</v>
      </c>
      <c r="R202" t="str">
        <f>IF(B202="","",_xlfn.XLOOKUP(B202,DB!$A$2:$A$205,DB!$C$2:$C$205,"")&amp;"")</f>
        <v>Sector 5</v>
      </c>
      <c r="S202" t="str">
        <f>IF(B202="","",_xlfn.XLOOKUP(B202,DB!$A$2:$A$205,DB!$E$2:$E$205,""))</f>
        <v>Sector 4</v>
      </c>
      <c r="T202" t="str">
        <f>IF(B202="","",_xlfn.XLOOKUP(B202,DB!$A$2:$A$205,DB!$F$2:$F$205,""))</f>
        <v>VOMAR/XUDUN</v>
      </c>
      <c r="U202" t="str">
        <f>IF(B202="","",_xlfn.XLOOKUP(B202,DB!$A$2:$A$205,DB!$D$2:$D$205,""))</f>
        <v>MMTY</v>
      </c>
      <c r="V202" t="str">
        <f>IF(B202="","",IF(OR(COUNTIF(M202,"????N?????W")&gt;0,COUNTIF(M202,"????N?????E")&gt;0,COUNTIF(M202,"????S?????W")&gt;0,COUNTIF(M202,"????S?????E")&gt;0),_xlfn.XLOOKUP(B202,DB!$A$2:$A$205,DB!$B$2:$B$205,""),M202))</f>
        <v>MATOL</v>
      </c>
      <c r="AF202" s="2">
        <v>0.625</v>
      </c>
      <c r="AG202" t="s">
        <v>745</v>
      </c>
      <c r="AH202" s="17">
        <v>380</v>
      </c>
      <c r="AI202" s="17" cm="1">
        <f t="array" ref="AI202">SUMPRODUCT(--(IFERROR(HOUR(Flights_2026_09_30333435363734567[entry_hour]),-1)=HOUR(AF202)),--(IFERROR(Flights_2026_09_30333435363734567[entry_sector],"")=AG202),--(IFERROR(Flights_2026_09_30333435363734567[nfl],-1)&gt;=AH202),--(IFERROR(Flights_2026_09_30333435363734567[nfl],-1)&lt;=IF(AH202=450,450,AH202+9)))</f>
        <v>0</v>
      </c>
    </row>
    <row r="203" spans="1:35" x14ac:dyDescent="0.2">
      <c r="A203" t="s">
        <v>2735</v>
      </c>
      <c r="B203" t="s">
        <v>27</v>
      </c>
      <c r="C203" t="s">
        <v>19</v>
      </c>
      <c r="D203" t="s">
        <v>814</v>
      </c>
      <c r="F203" s="35">
        <v>46304.975532407407</v>
      </c>
      <c r="G203" t="s">
        <v>28</v>
      </c>
      <c r="H203" t="s">
        <v>3706</v>
      </c>
      <c r="I203">
        <v>175</v>
      </c>
      <c r="J203" t="s">
        <v>30</v>
      </c>
      <c r="K203" t="s">
        <v>31</v>
      </c>
      <c r="L203">
        <v>321</v>
      </c>
      <c r="M203" t="s">
        <v>27</v>
      </c>
      <c r="N203" s="35">
        <v>46304.95</v>
      </c>
      <c r="O203">
        <v>0</v>
      </c>
      <c r="P203" t="s">
        <v>26</v>
      </c>
      <c r="Q203">
        <v>210</v>
      </c>
      <c r="R203" t="str">
        <f>IF(B203="","",_xlfn.XLOOKUP(B203,DB!$A$2:$A$205,DB!$C$2:$C$205,"")&amp;"")</f>
        <v>Sector 7</v>
      </c>
      <c r="S203" t="str">
        <f>IF(B203="","",_xlfn.XLOOKUP(B203,DB!$A$2:$A$205,DB!$E$2:$E$205,""))</f>
        <v>Sector 7</v>
      </c>
      <c r="T203" t="str">
        <f>IF(B203="","",_xlfn.XLOOKUP(B203,DB!$A$2:$A$205,DB!$F$2:$F$205,""))</f>
        <v>PAULE/SIGMA</v>
      </c>
      <c r="U203" t="str">
        <f>IF(B203="","",_xlfn.XLOOKUP(B203,DB!$A$2:$A$205,DB!$D$2:$D$205,""))</f>
        <v>MMID</v>
      </c>
      <c r="V203" t="str">
        <f>IF(B203="","",IF(OR(COUNTIF(M203,"????N?????W")&gt;0,COUNTIF(M203,"????N?????E")&gt;0,COUNTIF(M203,"????S?????W")&gt;0,COUNTIF(M203,"????S?????E")&gt;0),_xlfn.XLOOKUP(B203,DB!$A$2:$A$205,DB!$B$2:$B$205,""),M203))</f>
        <v>MMCM</v>
      </c>
      <c r="AF203" s="2">
        <v>0.625</v>
      </c>
      <c r="AG203" t="s">
        <v>745</v>
      </c>
      <c r="AH203" s="17">
        <v>390</v>
      </c>
      <c r="AI203" s="17" cm="1">
        <f t="array" ref="AI203">SUMPRODUCT(--(IFERROR(HOUR(Flights_2026_09_30333435363734567[entry_hour]),-1)=HOUR(AF203)),--(IFERROR(Flights_2026_09_30333435363734567[entry_sector],"")=AG203),--(IFERROR(Flights_2026_09_30333435363734567[nfl],-1)&gt;=AH203),--(IFERROR(Flights_2026_09_30333435363734567[nfl],-1)&lt;=IF(AH203=450,450,AH203+9)))</f>
        <v>0</v>
      </c>
    </row>
    <row r="204" spans="1:35" x14ac:dyDescent="0.2">
      <c r="A204" t="s">
        <v>3707</v>
      </c>
      <c r="B204" t="s">
        <v>937</v>
      </c>
      <c r="C204" t="s">
        <v>19</v>
      </c>
      <c r="D204" t="s">
        <v>370</v>
      </c>
      <c r="F204" s="35">
        <v>46304.983310185184</v>
      </c>
      <c r="G204" t="s">
        <v>21</v>
      </c>
      <c r="H204" t="s">
        <v>3708</v>
      </c>
      <c r="I204">
        <v>390</v>
      </c>
      <c r="J204" t="s">
        <v>22</v>
      </c>
      <c r="K204" t="s">
        <v>31</v>
      </c>
      <c r="L204">
        <v>855</v>
      </c>
      <c r="M204" t="s">
        <v>3709</v>
      </c>
      <c r="N204" s="35">
        <v>46304.935914351852</v>
      </c>
      <c r="O204">
        <v>390</v>
      </c>
      <c r="P204" t="s">
        <v>26</v>
      </c>
      <c r="Q204">
        <v>390</v>
      </c>
      <c r="R204" t="str">
        <f>IF(B204="","",_xlfn.XLOOKUP(B204,DB!$A$2:$A$205,DB!$C$2:$C$205,"")&amp;"")</f>
        <v>Sector 5</v>
      </c>
      <c r="S204" t="str">
        <f>IF(B204="","",_xlfn.XLOOKUP(B204,DB!$A$2:$A$205,DB!$E$2:$E$205,""))</f>
        <v>Sector 4</v>
      </c>
      <c r="T204" t="str">
        <f>IF(B204="","",_xlfn.XLOOKUP(B204,DB!$A$2:$A$205,DB!$F$2:$F$205,""))</f>
        <v>VOMAR/XUDUN</v>
      </c>
      <c r="U204" t="str">
        <f>IF(B204="","",_xlfn.XLOOKUP(B204,DB!$A$2:$A$205,DB!$D$2:$D$205,""))</f>
        <v>MMTY</v>
      </c>
      <c r="V204" t="str">
        <f>IF(B204="","",IF(OR(COUNTIF(M204,"????N?????W")&gt;0,COUNTIF(M204,"????N?????E")&gt;0,COUNTIF(M204,"????S?????W")&gt;0,COUNTIF(M204,"????S?????E")&gt;0),_xlfn.XLOOKUP(B204,DB!$A$2:$A$205,DB!$B$2:$B$205,""),M204))</f>
        <v>LIDAM</v>
      </c>
      <c r="AF204" s="2">
        <v>0.625</v>
      </c>
      <c r="AG204" t="s">
        <v>745</v>
      </c>
      <c r="AH204" s="17">
        <v>400</v>
      </c>
      <c r="AI204" s="17" cm="1">
        <f t="array" ref="AI204">SUMPRODUCT(--(IFERROR(HOUR(Flights_2026_09_30333435363734567[entry_hour]),-1)=HOUR(AF204)),--(IFERROR(Flights_2026_09_30333435363734567[entry_sector],"")=AG204),--(IFERROR(Flights_2026_09_30333435363734567[nfl],-1)&gt;=AH204),--(IFERROR(Flights_2026_09_30333435363734567[nfl],-1)&lt;=IF(AH204=450,450,AH204+9)))</f>
        <v>0</v>
      </c>
    </row>
    <row r="205" spans="1:35" x14ac:dyDescent="0.2">
      <c r="A205" t="s">
        <v>358</v>
      </c>
      <c r="B205" t="s">
        <v>81</v>
      </c>
      <c r="C205" t="s">
        <v>19</v>
      </c>
      <c r="D205" t="s">
        <v>41</v>
      </c>
      <c r="E205" t="s">
        <v>699</v>
      </c>
      <c r="F205" s="35">
        <v>46304.984895833331</v>
      </c>
      <c r="G205" t="s">
        <v>21</v>
      </c>
      <c r="H205" t="s">
        <v>3710</v>
      </c>
      <c r="I205">
        <v>370</v>
      </c>
      <c r="J205" t="s">
        <v>22</v>
      </c>
      <c r="K205" t="s">
        <v>23</v>
      </c>
      <c r="L205">
        <v>798</v>
      </c>
      <c r="M205" t="s">
        <v>83</v>
      </c>
      <c r="N205" s="35">
        <v>46304.941469907411</v>
      </c>
      <c r="O205">
        <v>370</v>
      </c>
      <c r="P205" t="s">
        <v>26</v>
      </c>
      <c r="Q205">
        <v>370</v>
      </c>
      <c r="R205" t="str">
        <f>IF(B205="","",_xlfn.XLOOKUP(B205,DB!$A$2:$A$205,DB!$C$2:$C$205,"")&amp;"")</f>
        <v>Sector 5</v>
      </c>
      <c r="S205" t="str">
        <f>IF(B205="","",_xlfn.XLOOKUP(B205,DB!$A$2:$A$205,DB!$E$2:$E$205,""))</f>
        <v>Sector 4</v>
      </c>
      <c r="T205" t="str">
        <f>IF(B205="","",_xlfn.XLOOKUP(B205,DB!$A$2:$A$205,DB!$F$2:$F$205,""))</f>
        <v>VOMAR/XUDUN</v>
      </c>
      <c r="U205" t="str">
        <f>IF(B205="","",_xlfn.XLOOKUP(B205,DB!$A$2:$A$205,DB!$D$2:$D$205,""))</f>
        <v>MMTY</v>
      </c>
      <c r="V205" t="str">
        <f>IF(B205="","",IF(OR(COUNTIF(M205,"????N?????W")&gt;0,COUNTIF(M205,"????N?????E")&gt;0,COUNTIF(M205,"????S?????W")&gt;0,COUNTIF(M205,"????S?????E")&gt;0),_xlfn.XLOOKUP(B205,DB!$A$2:$A$205,DB!$B$2:$B$205,""),M205))</f>
        <v>MATOL</v>
      </c>
      <c r="AF205" s="2">
        <v>0.625</v>
      </c>
      <c r="AG205" t="s">
        <v>745</v>
      </c>
      <c r="AH205" s="17">
        <v>410</v>
      </c>
      <c r="AI205" s="17" cm="1">
        <f t="array" ref="AI205">SUMPRODUCT(--(IFERROR(HOUR(Flights_2026_09_30333435363734567[entry_hour]),-1)=HOUR(AF205)),--(IFERROR(Flights_2026_09_30333435363734567[entry_sector],"")=AG205),--(IFERROR(Flights_2026_09_30333435363734567[nfl],-1)&gt;=AH205),--(IFERROR(Flights_2026_09_30333435363734567[nfl],-1)&lt;=IF(AH205=450,450,AH205+9)))</f>
        <v>0</v>
      </c>
    </row>
    <row r="206" spans="1:35" x14ac:dyDescent="0.2">
      <c r="A206" t="s">
        <v>353</v>
      </c>
      <c r="B206" t="s">
        <v>34</v>
      </c>
      <c r="C206" t="s">
        <v>19</v>
      </c>
      <c r="D206" t="s">
        <v>352</v>
      </c>
      <c r="E206" t="s">
        <v>3711</v>
      </c>
      <c r="F206" s="35">
        <v>46304.995949074073</v>
      </c>
      <c r="G206" t="s">
        <v>21</v>
      </c>
      <c r="H206" t="s">
        <v>3712</v>
      </c>
      <c r="I206">
        <v>400</v>
      </c>
      <c r="J206" t="s">
        <v>22</v>
      </c>
      <c r="K206" t="s">
        <v>23</v>
      </c>
      <c r="L206">
        <v>161</v>
      </c>
      <c r="M206" t="s">
        <v>37</v>
      </c>
      <c r="N206" s="35">
        <v>46304.982673611114</v>
      </c>
      <c r="O206">
        <v>149</v>
      </c>
      <c r="P206" t="s">
        <v>38</v>
      </c>
      <c r="Q206">
        <v>220</v>
      </c>
      <c r="R206" t="str">
        <f>IF(B206="","",_xlfn.XLOOKUP(B206,DB!$A$2:$A$205,DB!$C$2:$C$205,"")&amp;"")</f>
        <v>Sector 3</v>
      </c>
      <c r="S206" t="str">
        <f>IF(B206="","",_xlfn.XLOOKUP(B206,DB!$A$2:$A$205,DB!$E$2:$E$205,""))</f>
        <v>Sector 3</v>
      </c>
      <c r="T206" t="str">
        <f>IF(B206="","",_xlfn.XLOOKUP(B206,DB!$A$2:$A$205,DB!$F$2:$F$205,""))</f>
        <v>NOSAT</v>
      </c>
      <c r="U206" t="str">
        <f>IF(B206="","",_xlfn.XLOOKUP(B206,DB!$A$2:$A$205,DB!$D$2:$D$205,""))</f>
        <v>MUFH</v>
      </c>
      <c r="V206" t="str">
        <f>IF(B206="","",IF(OR(COUNTIF(M206,"????N?????W")&gt;0,COUNTIF(M206,"????N?????E")&gt;0,COUNTIF(M206,"????S?????W")&gt;0,COUNTIF(M206,"????S?????E")&gt;0),_xlfn.XLOOKUP(B206,DB!$A$2:$A$205,DB!$B$2:$B$205,""),M206))</f>
        <v>NOSAT</v>
      </c>
      <c r="AF206" s="2">
        <v>0.625</v>
      </c>
      <c r="AG206" t="s">
        <v>745</v>
      </c>
      <c r="AH206" s="17">
        <v>420</v>
      </c>
      <c r="AI206" s="17" cm="1">
        <f t="array" ref="AI206">SUMPRODUCT(--(IFERROR(HOUR(Flights_2026_09_30333435363734567[entry_hour]),-1)=HOUR(AF206)),--(IFERROR(Flights_2026_09_30333435363734567[entry_sector],"")=AG206),--(IFERROR(Flights_2026_09_30333435363734567[nfl],-1)&gt;=AH206),--(IFERROR(Flights_2026_09_30333435363734567[nfl],-1)&lt;=IF(AH206=450,450,AH206+9)))</f>
        <v>0</v>
      </c>
    </row>
    <row r="207" spans="1:35" x14ac:dyDescent="0.2">
      <c r="A207" t="s">
        <v>3013</v>
      </c>
      <c r="B207" t="s">
        <v>140</v>
      </c>
      <c r="C207" t="s">
        <v>19</v>
      </c>
      <c r="D207" t="s">
        <v>2637</v>
      </c>
      <c r="F207" s="35">
        <v>46304.998240740737</v>
      </c>
      <c r="G207" t="s">
        <v>28</v>
      </c>
      <c r="H207" t="s">
        <v>3713</v>
      </c>
      <c r="I207">
        <v>210</v>
      </c>
      <c r="J207" t="s">
        <v>22</v>
      </c>
      <c r="K207" t="s">
        <v>31</v>
      </c>
      <c r="L207">
        <v>311</v>
      </c>
      <c r="M207" t="s">
        <v>140</v>
      </c>
      <c r="N207" s="35">
        <v>46304.970138888893</v>
      </c>
      <c r="O207">
        <v>0</v>
      </c>
      <c r="P207" t="s">
        <v>32</v>
      </c>
      <c r="Q207">
        <v>70</v>
      </c>
      <c r="R207" t="str">
        <f>IF(B207="","",_xlfn.XLOOKUP(B207,DB!$A$2:$A$205,DB!$C$2:$C$205,"")&amp;"")</f>
        <v>Sector 4</v>
      </c>
      <c r="S207" t="str">
        <f>IF(B207="","",_xlfn.XLOOKUP(B207,DB!$A$2:$A$205,DB!$E$2:$E$205,""))</f>
        <v>Sector 4</v>
      </c>
      <c r="T207" t="str">
        <f>IF(B207="","",_xlfn.XLOOKUP(B207,DB!$A$2:$A$205,DB!$F$2:$F$205,""))</f>
        <v>VOMAR/XUDUN</v>
      </c>
      <c r="U207" t="str">
        <f>IF(B207="","",_xlfn.XLOOKUP(B207,DB!$A$2:$A$205,DB!$D$2:$D$205,""))</f>
        <v>MMID</v>
      </c>
      <c r="V207" t="str">
        <f>IF(B207="","",IF(OR(COUNTIF(M207,"????N?????W")&gt;0,COUNTIF(M207,"????N?????E")&gt;0,COUNTIF(M207,"????S?????W")&gt;0,COUNTIF(M207,"????S?????E")&gt;0),_xlfn.XLOOKUP(B207,DB!$A$2:$A$205,DB!$B$2:$B$205,""),M207))</f>
        <v>MMMD</v>
      </c>
      <c r="AF207" s="2">
        <v>0.625</v>
      </c>
      <c r="AG207" t="s">
        <v>745</v>
      </c>
      <c r="AH207" s="17">
        <v>430</v>
      </c>
      <c r="AI207" s="17" cm="1">
        <f t="array" ref="AI207">SUMPRODUCT(--(IFERROR(HOUR(Flights_2026_09_30333435363734567[entry_hour]),-1)=HOUR(AF207)),--(IFERROR(Flights_2026_09_30333435363734567[entry_sector],"")=AG207),--(IFERROR(Flights_2026_09_30333435363734567[nfl],-1)&gt;=AH207),--(IFERROR(Flights_2026_09_30333435363734567[nfl],-1)&lt;=IF(AH207=450,450,AH207+9)))</f>
        <v>0</v>
      </c>
    </row>
    <row r="208" spans="1:35" ht="19" x14ac:dyDescent="0.2">
      <c r="A208" s="36" t="s">
        <v>2163</v>
      </c>
      <c r="B208" s="36"/>
      <c r="C208" s="36"/>
      <c r="D208" s="36"/>
      <c r="E208" s="36"/>
      <c r="F208" s="36"/>
      <c r="G208" s="36"/>
      <c r="H208" s="36"/>
      <c r="I208" s="36"/>
      <c r="J208" s="36"/>
      <c r="AF208" s="2">
        <v>0.625</v>
      </c>
      <c r="AG208" t="s">
        <v>745</v>
      </c>
      <c r="AH208" s="17">
        <v>440</v>
      </c>
      <c r="AI208" s="17" cm="1">
        <f t="array" ref="AI208">SUMPRODUCT(--(IFERROR(HOUR(Flights_2026_09_30333435363734567[entry_hour]),-1)=HOUR(AF208)),--(IFERROR(Flights_2026_09_30333435363734567[entry_sector],"")=AG208),--(IFERROR(Flights_2026_09_30333435363734567[nfl],-1)&gt;=AH208),--(IFERROR(Flights_2026_09_30333435363734567[nfl],-1)&lt;=IF(AH208=450,450,AH208+9)))</f>
        <v>0</v>
      </c>
    </row>
    <row r="209" spans="23:35" ht="28" customHeight="1" x14ac:dyDescent="0.2">
      <c r="AF209" s="2">
        <v>0.625</v>
      </c>
      <c r="AG209" t="s">
        <v>745</v>
      </c>
      <c r="AH209" s="17">
        <v>450</v>
      </c>
      <c r="AI209" s="17" cm="1">
        <f t="array" ref="AI209">SUMPRODUCT(--(IFERROR(HOUR(Flights_2026_09_30333435363734567[entry_hour]),-1)=HOUR(AF209)),--(IFERROR(Flights_2026_09_30333435363734567[entry_sector],"")=AG209),--(IFERROR(Flights_2026_09_30333435363734567[nfl],-1)&gt;=AH209),--(IFERROR(Flights_2026_09_30333435363734567[nfl],-1)&lt;=IF(AH209=450,450,AH209+9)))</f>
        <v>0</v>
      </c>
    </row>
    <row r="210" spans="23:35" ht="25" customHeight="1" x14ac:dyDescent="0.2">
      <c r="AF210" s="2">
        <v>0.625</v>
      </c>
      <c r="AG210" t="s">
        <v>840</v>
      </c>
      <c r="AH210" s="17">
        <v>200</v>
      </c>
      <c r="AI210" s="17" cm="1">
        <f t="array" ref="AI210">SUMPRODUCT(--(IFERROR(HOUR(Flights_2026_09_30333435363734567[entry_hour]),-1)=HOUR(AF210)),--(IFERROR(Flights_2026_09_30333435363734567[entry_sector],"")=AG210),--(IFERROR(Flights_2026_09_30333435363734567[nfl],-1)&gt;=AH210),--(IFERROR(Flights_2026_09_30333435363734567[nfl],-1)&lt;=IF(AH210=450,450,AH210+9)))</f>
        <v>0</v>
      </c>
    </row>
    <row r="211" spans="23:35" x14ac:dyDescent="0.2">
      <c r="AF211" s="2">
        <v>0.625</v>
      </c>
      <c r="AG211" t="s">
        <v>840</v>
      </c>
      <c r="AH211" s="17">
        <v>210</v>
      </c>
      <c r="AI211" s="17" cm="1">
        <f t="array" ref="AI211">SUMPRODUCT(--(IFERROR(HOUR(Flights_2026_09_30333435363734567[entry_hour]),-1)=HOUR(AF211)),--(IFERROR(Flights_2026_09_30333435363734567[entry_sector],"")=AG211),--(IFERROR(Flights_2026_09_30333435363734567[nfl],-1)&gt;=AH211),--(IFERROR(Flights_2026_09_30333435363734567[nfl],-1)&lt;=IF(AH211=450,450,AH211+9)))</f>
        <v>0</v>
      </c>
    </row>
    <row r="212" spans="23: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entry_hour]),-1)=HOUR(AF212)),--(IFERROR(Flights_2026_09_30333435363734567[entry_sector],"")=AG212),--(IFERROR(Flights_2026_09_30333435363734567[nfl],-1)&gt;=AH212),--(IFERROR(Flights_2026_09_30333435363734567[nfl],-1)&lt;=IF(AH212=450,450,AH212+9)))</f>
        <v>0</v>
      </c>
    </row>
    <row r="213" spans="23:35" x14ac:dyDescent="0.2">
      <c r="W213" s="17" cm="1">
        <f t="array" ref="W213">SUMPRODUCT(--(IFERROR(HOUR(Flights_2026_09_30333435363734567[entry_hour]),-1)=HOUR(W$212)),--(IFERROR(Flights_2026_09_30333435363734567[nfl],-1)&gt;=IF($V246=450,450,$V246)),--(IFERROR(Flights_2026_09_30333435363734567[nfl],-1)&lt;=IF($V246=450,450,$V246+9)))</f>
        <v>0</v>
      </c>
      <c r="X213" s="17" cm="1">
        <f t="array" ref="X213">SUMPRODUCT(--(IFERROR(HOUR(Flights_2026_09_30333435363734567[entry_hour]),-1)=HOUR(X$212)),--(IFERROR(Flights_2026_09_30333435363734567[nfl],-1)&gt;=IF($V246=450,450,$V246)),--(IFERROR(Flights_2026_09_30333435363734567[nfl],-1)&lt;=IF($V246=450,450,$V246+9)))</f>
        <v>0</v>
      </c>
      <c r="Y213" s="17" cm="1">
        <f t="array" ref="Y213">SUMPRODUCT(--(IFERROR(HOUR(Flights_2026_09_30333435363734567[entry_hour]),-1)=HOUR(Y$212)),--(IFERROR(Flights_2026_09_30333435363734567[nfl],-1)&gt;=IF($V246=450,450,$V246)),--(IFERROR(Flights_2026_09_30333435363734567[nfl],-1)&lt;=IF($V246=450,450,$V246+9)))</f>
        <v>0</v>
      </c>
      <c r="Z213" s="17" cm="1">
        <f t="array" ref="Z213">SUMPRODUCT(--(IFERROR(HOUR(Flights_2026_09_30333435363734567[entry_hour]),-1)=HOUR(Z$212)),--(IFERROR(Flights_2026_09_30333435363734567[nfl],-1)&gt;=IF($V246=450,450,$V246)),--(IFERROR(Flights_2026_09_30333435363734567[nfl],-1)&lt;=IF($V246=450,450,$V246+9)))</f>
        <v>0</v>
      </c>
      <c r="AA213" s="17" cm="1">
        <f t="array" ref="AA213">SUMPRODUCT(--(IFERROR(HOUR(Flights_2026_09_30333435363734567[entry_hour]),-1)=HOUR(AA$212)),--(IFERROR(Flights_2026_09_30333435363734567[nfl],-1)&gt;=IF($V246=450,450,$V246)),--(IFERROR(Flights_2026_09_30333435363734567[nfl],-1)&lt;=IF($V246=450,450,$V246+9)))</f>
        <v>0</v>
      </c>
      <c r="AB213" s="17" cm="1">
        <f t="array" ref="AB213">SUMPRODUCT(--(IFERROR(HOUR(Flights_2026_09_30333435363734567[entry_hour]),-1)=HOUR(AB$212)),--(IFERROR(Flights_2026_09_30333435363734567[nfl],-1)&gt;=IF($V246=450,450,$V246)),--(IFERROR(Flights_2026_09_30333435363734567[nfl],-1)&lt;=IF($V246=450,450,$V246+9)))</f>
        <v>0</v>
      </c>
      <c r="AC213" s="17" cm="1">
        <f t="array" ref="AC213">SUMPRODUCT(--(IFERROR(HOUR(Flights_2026_09_30333435363734567[entry_hour]),-1)=HOUR(AC$212)),--(IFERROR(Flights_2026_09_30333435363734567[nfl],-1)&gt;=IF($V246=450,450,$V246)),--(IFERROR(Flights_2026_09_30333435363734567[nfl],-1)&lt;=IF($V246=450,450,$V246+9)))</f>
        <v>0</v>
      </c>
      <c r="AD213" s="17" cm="1">
        <f t="array" ref="AD213">SUMPRODUCT(--(IFERROR(HOUR(Flights_2026_09_30333435363734567[entry_hour]),-1)=HOUR(AD$212)),--(IFERROR(Flights_2026_09_30333435363734567[nfl],-1)&gt;=IF($V246=450,450,$V246)),--(IFERROR(Flights_2026_09_30333435363734567[nfl],-1)&lt;=IF($V246=450,450,$V246+9)))</f>
        <v>0</v>
      </c>
      <c r="AE213" s="17" cm="1">
        <f t="array" ref="AE213">SUMPRODUCT(--(IFERROR(HOUR(Flights_2026_09_30333435363734567[entry_hour]),-1)=HOUR(AE$212)),--(IFERROR(Flights_2026_09_30333435363734567[nfl],-1)&gt;=IF($V246=450,450,$V246)),--(IFERROR(Flights_2026_09_30333435363734567[nfl],-1)&lt;=IF($V246=450,450,$V246+9)))</f>
        <v>0</v>
      </c>
      <c r="AF213" s="2">
        <v>0.625</v>
      </c>
      <c r="AG213" t="s">
        <v>840</v>
      </c>
      <c r="AH213" s="17">
        <v>230</v>
      </c>
      <c r="AI213" s="17" cm="1">
        <f t="array" ref="AI213">SUMPRODUCT(--(IFERROR(HOUR(Flights_2026_09_30333435363734567[entry_hour]),-1)=HOUR(AF213)),--(IFERROR(Flights_2026_09_30333435363734567[entry_sector],"")=AG213),--(IFERROR(Flights_2026_09_30333435363734567[nfl],-1)&gt;=AH213),--(IFERROR(Flights_2026_09_30333435363734567[nfl],-1)&lt;=IF(AH213=450,450,AH213+9)))</f>
        <v>0</v>
      </c>
    </row>
    <row r="214" spans="23:35" x14ac:dyDescent="0.2">
      <c r="W214" s="17" cm="1">
        <f t="array" ref="W214">SUMPRODUCT(--(IFERROR(HOUR(Flights_2026_09_30333435363734567[entry_hour]),-1)=HOUR(W$212)),--(IFERROR(Flights_2026_09_30333435363734567[nfl],-1)&gt;=IF($V247=450,450,$V247)),--(IFERROR(Flights_2026_09_30333435363734567[nfl],-1)&lt;=IF($V247=450,450,$V247+9)))</f>
        <v>0</v>
      </c>
      <c r="X214" s="17" cm="1">
        <f t="array" ref="X214">SUMPRODUCT(--(IFERROR(HOUR(Flights_2026_09_30333435363734567[entry_hour]),-1)=HOUR(X$212)),--(IFERROR(Flights_2026_09_30333435363734567[nfl],-1)&gt;=IF($V247=450,450,$V247)),--(IFERROR(Flights_2026_09_30333435363734567[nfl],-1)&lt;=IF($V247=450,450,$V247+9)))</f>
        <v>0</v>
      </c>
      <c r="Y214" s="17" cm="1">
        <f t="array" ref="Y214">SUMPRODUCT(--(IFERROR(HOUR(Flights_2026_09_30333435363734567[entry_hour]),-1)=HOUR(Y$212)),--(IFERROR(Flights_2026_09_30333435363734567[nfl],-1)&gt;=IF($V247=450,450,$V247)),--(IFERROR(Flights_2026_09_30333435363734567[nfl],-1)&lt;=IF($V247=450,450,$V247+9)))</f>
        <v>0</v>
      </c>
      <c r="Z214" s="17" cm="1">
        <f t="array" ref="Z214">SUMPRODUCT(--(IFERROR(HOUR(Flights_2026_09_30333435363734567[entry_hour]),-1)=HOUR(Z$212)),--(IFERROR(Flights_2026_09_30333435363734567[nfl],-1)&gt;=IF($V247=450,450,$V247)),--(IFERROR(Flights_2026_09_30333435363734567[nfl],-1)&lt;=IF($V247=450,450,$V247+9)))</f>
        <v>0</v>
      </c>
      <c r="AA214" s="17" cm="1">
        <f t="array" ref="AA214">SUMPRODUCT(--(IFERROR(HOUR(Flights_2026_09_30333435363734567[entry_hour]),-1)=HOUR(AA$212)),--(IFERROR(Flights_2026_09_30333435363734567[nfl],-1)&gt;=IF($V247=450,450,$V247)),--(IFERROR(Flights_2026_09_30333435363734567[nfl],-1)&lt;=IF($V247=450,450,$V247+9)))</f>
        <v>0</v>
      </c>
      <c r="AB214" s="17" cm="1">
        <f t="array" ref="AB214">SUMPRODUCT(--(IFERROR(HOUR(Flights_2026_09_30333435363734567[entry_hour]),-1)=HOUR(AB$212)),--(IFERROR(Flights_2026_09_30333435363734567[nfl],-1)&gt;=IF($V247=450,450,$V247)),--(IFERROR(Flights_2026_09_30333435363734567[nfl],-1)&lt;=IF($V247=450,450,$V247+9)))</f>
        <v>0</v>
      </c>
      <c r="AC214" s="17" cm="1">
        <f t="array" ref="AC214">SUMPRODUCT(--(IFERROR(HOUR(Flights_2026_09_30333435363734567[entry_hour]),-1)=HOUR(AC$212)),--(IFERROR(Flights_2026_09_30333435363734567[nfl],-1)&gt;=IF($V247=450,450,$V247)),--(IFERROR(Flights_2026_09_30333435363734567[nfl],-1)&lt;=IF($V247=450,450,$V247+9)))</f>
        <v>0</v>
      </c>
      <c r="AD214" s="17" cm="1">
        <f t="array" ref="AD214">SUMPRODUCT(--(IFERROR(HOUR(Flights_2026_09_30333435363734567[entry_hour]),-1)=HOUR(AD$212)),--(IFERROR(Flights_2026_09_30333435363734567[nfl],-1)&gt;=IF($V247=450,450,$V247)),--(IFERROR(Flights_2026_09_30333435363734567[nfl],-1)&lt;=IF($V247=450,450,$V247+9)))</f>
        <v>0</v>
      </c>
      <c r="AE214" s="17" cm="1">
        <f t="array" ref="AE214">SUMPRODUCT(--(IFERROR(HOUR(Flights_2026_09_30333435363734567[entry_hour]),-1)=HOUR(AE$212)),--(IFERROR(Flights_2026_09_30333435363734567[nfl],-1)&gt;=IF($V247=450,450,$V247)),--(IFERROR(Flights_2026_09_30333435363734567[nfl],-1)&lt;=IF($V247=450,450,$V247+9)))</f>
        <v>0</v>
      </c>
      <c r="AF214" s="2">
        <v>0.625</v>
      </c>
      <c r="AG214" t="s">
        <v>840</v>
      </c>
      <c r="AH214" s="17">
        <v>240</v>
      </c>
      <c r="AI214" s="17" cm="1">
        <f t="array" ref="AI214">SUMPRODUCT(--(IFERROR(HOUR(Flights_2026_09_30333435363734567[entry_hour]),-1)=HOUR(AF214)),--(IFERROR(Flights_2026_09_30333435363734567[entry_sector],"")=AG214),--(IFERROR(Flights_2026_09_30333435363734567[nfl],-1)&gt;=AH214),--(IFERROR(Flights_2026_09_30333435363734567[nfl],-1)&lt;=IF(AH214=450,450,AH214+9)))</f>
        <v>0</v>
      </c>
    </row>
    <row r="215" spans="23:35" x14ac:dyDescent="0.2">
      <c r="W215" s="17" cm="1">
        <f t="array" ref="W215">SUMPRODUCT(--(IFERROR(HOUR(Flights_2026_09_30333435363734567[entry_hour]),-1)=HOUR(W$212)),--(IFERROR(Flights_2026_09_30333435363734567[nfl],-1)&gt;=IF($V248=450,450,$V248)),--(IFERROR(Flights_2026_09_30333435363734567[nfl],-1)&lt;=IF($V248=450,450,$V248+9)))</f>
        <v>0</v>
      </c>
      <c r="X215" s="17" cm="1">
        <f t="array" ref="X215">SUMPRODUCT(--(IFERROR(HOUR(Flights_2026_09_30333435363734567[entry_hour]),-1)=HOUR(X$212)),--(IFERROR(Flights_2026_09_30333435363734567[nfl],-1)&gt;=IF($V248=450,450,$V248)),--(IFERROR(Flights_2026_09_30333435363734567[nfl],-1)&lt;=IF($V248=450,450,$V248+9)))</f>
        <v>0</v>
      </c>
      <c r="Y215" s="17" cm="1">
        <f t="array" ref="Y215">SUMPRODUCT(--(IFERROR(HOUR(Flights_2026_09_30333435363734567[entry_hour]),-1)=HOUR(Y$212)),--(IFERROR(Flights_2026_09_30333435363734567[nfl],-1)&gt;=IF($V248=450,450,$V248)),--(IFERROR(Flights_2026_09_30333435363734567[nfl],-1)&lt;=IF($V248=450,450,$V248+9)))</f>
        <v>0</v>
      </c>
      <c r="Z215" s="17" cm="1">
        <f t="array" ref="Z215">SUMPRODUCT(--(IFERROR(HOUR(Flights_2026_09_30333435363734567[entry_hour]),-1)=HOUR(Z$212)),--(IFERROR(Flights_2026_09_30333435363734567[nfl],-1)&gt;=IF($V248=450,450,$V248)),--(IFERROR(Flights_2026_09_30333435363734567[nfl],-1)&lt;=IF($V248=450,450,$V248+9)))</f>
        <v>0</v>
      </c>
      <c r="AA215" s="17" cm="1">
        <f t="array" ref="AA215">SUMPRODUCT(--(IFERROR(HOUR(Flights_2026_09_30333435363734567[entry_hour]),-1)=HOUR(AA$212)),--(IFERROR(Flights_2026_09_30333435363734567[nfl],-1)&gt;=IF($V248=450,450,$V248)),--(IFERROR(Flights_2026_09_30333435363734567[nfl],-1)&lt;=IF($V248=450,450,$V248+9)))</f>
        <v>0</v>
      </c>
      <c r="AB215" s="17" cm="1">
        <f t="array" ref="AB215">SUMPRODUCT(--(IFERROR(HOUR(Flights_2026_09_30333435363734567[entry_hour]),-1)=HOUR(AB$212)),--(IFERROR(Flights_2026_09_30333435363734567[nfl],-1)&gt;=IF($V248=450,450,$V248)),--(IFERROR(Flights_2026_09_30333435363734567[nfl],-1)&lt;=IF($V248=450,450,$V248+9)))</f>
        <v>0</v>
      </c>
      <c r="AC215" s="17" cm="1">
        <f t="array" ref="AC215">SUMPRODUCT(--(IFERROR(HOUR(Flights_2026_09_30333435363734567[entry_hour]),-1)=HOUR(AC$212)),--(IFERROR(Flights_2026_09_30333435363734567[nfl],-1)&gt;=IF($V248=450,450,$V248)),--(IFERROR(Flights_2026_09_30333435363734567[nfl],-1)&lt;=IF($V248=450,450,$V248+9)))</f>
        <v>0</v>
      </c>
      <c r="AD215" s="17" cm="1">
        <f t="array" ref="AD215">SUMPRODUCT(--(IFERROR(HOUR(Flights_2026_09_30333435363734567[entry_hour]),-1)=HOUR(AD$212)),--(IFERROR(Flights_2026_09_30333435363734567[nfl],-1)&gt;=IF($V248=450,450,$V248)),--(IFERROR(Flights_2026_09_30333435363734567[nfl],-1)&lt;=IF($V248=450,450,$V248+9)))</f>
        <v>0</v>
      </c>
      <c r="AE215" s="17" cm="1">
        <f t="array" ref="AE215">SUMPRODUCT(--(IFERROR(HOUR(Flights_2026_09_30333435363734567[entry_hour]),-1)=HOUR(AE$212)),--(IFERROR(Flights_2026_09_30333435363734567[nfl],-1)&gt;=IF($V248=450,450,$V248)),--(IFERROR(Flights_2026_09_30333435363734567[nfl],-1)&lt;=IF($V248=450,450,$V248+9)))</f>
        <v>0</v>
      </c>
      <c r="AF215" s="2">
        <v>0.625</v>
      </c>
      <c r="AG215" t="s">
        <v>840</v>
      </c>
      <c r="AH215" s="17">
        <v>250</v>
      </c>
      <c r="AI215" s="17" cm="1">
        <f t="array" ref="AI215">SUMPRODUCT(--(IFERROR(HOUR(Flights_2026_09_30333435363734567[entry_hour]),-1)=HOUR(AF215)),--(IFERROR(Flights_2026_09_30333435363734567[entry_sector],"")=AG215),--(IFERROR(Flights_2026_09_30333435363734567[nfl],-1)&gt;=AH215),--(IFERROR(Flights_2026_09_30333435363734567[nfl],-1)&lt;=IF(AH215=450,450,AH215+9)))</f>
        <v>0</v>
      </c>
    </row>
    <row r="216" spans="23:35" x14ac:dyDescent="0.2">
      <c r="W216" s="17" cm="1">
        <f t="array" ref="W216">SUMPRODUCT(--(IFERROR(HOUR(Flights_2026_09_30333435363734567[entry_hour]),-1)=HOUR(W$212)),--(IFERROR(Flights_2026_09_30333435363734567[nfl],-1)&gt;=IF($V249=450,450,$V249)),--(IFERROR(Flights_2026_09_30333435363734567[nfl],-1)&lt;=IF($V249=450,450,$V249+9)))</f>
        <v>0</v>
      </c>
      <c r="X216" s="17" cm="1">
        <f t="array" ref="X216">SUMPRODUCT(--(IFERROR(HOUR(Flights_2026_09_30333435363734567[entry_hour]),-1)=HOUR(X$212)),--(IFERROR(Flights_2026_09_30333435363734567[nfl],-1)&gt;=IF($V249=450,450,$V249)),--(IFERROR(Flights_2026_09_30333435363734567[nfl],-1)&lt;=IF($V249=450,450,$V249+9)))</f>
        <v>0</v>
      </c>
      <c r="Y216" s="17" cm="1">
        <f t="array" ref="Y216">SUMPRODUCT(--(IFERROR(HOUR(Flights_2026_09_30333435363734567[entry_hour]),-1)=HOUR(Y$212)),--(IFERROR(Flights_2026_09_30333435363734567[nfl],-1)&gt;=IF($V249=450,450,$V249)),--(IFERROR(Flights_2026_09_30333435363734567[nfl],-1)&lt;=IF($V249=450,450,$V249+9)))</f>
        <v>0</v>
      </c>
      <c r="Z216" s="17" cm="1">
        <f t="array" ref="Z216">SUMPRODUCT(--(IFERROR(HOUR(Flights_2026_09_30333435363734567[entry_hour]),-1)=HOUR(Z$212)),--(IFERROR(Flights_2026_09_30333435363734567[nfl],-1)&gt;=IF($V249=450,450,$V249)),--(IFERROR(Flights_2026_09_30333435363734567[nfl],-1)&lt;=IF($V249=450,450,$V249+9)))</f>
        <v>0</v>
      </c>
      <c r="AA216" s="17" cm="1">
        <f t="array" ref="AA216">SUMPRODUCT(--(IFERROR(HOUR(Flights_2026_09_30333435363734567[entry_hour]),-1)=HOUR(AA$212)),--(IFERROR(Flights_2026_09_30333435363734567[nfl],-1)&gt;=IF($V249=450,450,$V249)),--(IFERROR(Flights_2026_09_30333435363734567[nfl],-1)&lt;=IF($V249=450,450,$V249+9)))</f>
        <v>0</v>
      </c>
      <c r="AB216" s="17" cm="1">
        <f t="array" ref="AB216">SUMPRODUCT(--(IFERROR(HOUR(Flights_2026_09_30333435363734567[entry_hour]),-1)=HOUR(AB$212)),--(IFERROR(Flights_2026_09_30333435363734567[nfl],-1)&gt;=IF($V249=450,450,$V249)),--(IFERROR(Flights_2026_09_30333435363734567[nfl],-1)&lt;=IF($V249=450,450,$V249+9)))</f>
        <v>0</v>
      </c>
      <c r="AC216" s="17" cm="1">
        <f t="array" ref="AC216">SUMPRODUCT(--(IFERROR(HOUR(Flights_2026_09_30333435363734567[entry_hour]),-1)=HOUR(AC$212)),--(IFERROR(Flights_2026_09_30333435363734567[nfl],-1)&gt;=IF($V249=450,450,$V249)),--(IFERROR(Flights_2026_09_30333435363734567[nfl],-1)&lt;=IF($V249=450,450,$V249+9)))</f>
        <v>0</v>
      </c>
      <c r="AD216" s="17" cm="1">
        <f t="array" ref="AD216">SUMPRODUCT(--(IFERROR(HOUR(Flights_2026_09_30333435363734567[entry_hour]),-1)=HOUR(AD$212)),--(IFERROR(Flights_2026_09_30333435363734567[nfl],-1)&gt;=IF($V249=450,450,$V249)),--(IFERROR(Flights_2026_09_30333435363734567[nfl],-1)&lt;=IF($V249=450,450,$V249+9)))</f>
        <v>0</v>
      </c>
      <c r="AE216" s="17" cm="1">
        <f t="array" ref="AE216">SUMPRODUCT(--(IFERROR(HOUR(Flights_2026_09_30333435363734567[entry_hour]),-1)=HOUR(AE$212)),--(IFERROR(Flights_2026_09_30333435363734567[nfl],-1)&gt;=IF($V249=450,450,$V249)),--(IFERROR(Flights_2026_09_30333435363734567[nfl],-1)&lt;=IF($V249=450,450,$V249+9)))</f>
        <v>0</v>
      </c>
      <c r="AF216" s="2">
        <v>0.625</v>
      </c>
      <c r="AG216" t="s">
        <v>840</v>
      </c>
      <c r="AH216" s="17">
        <v>260</v>
      </c>
      <c r="AI216" s="17" cm="1">
        <f t="array" ref="AI216">SUMPRODUCT(--(IFERROR(HOUR(Flights_2026_09_30333435363734567[entry_hour]),-1)=HOUR(AF216)),--(IFERROR(Flights_2026_09_30333435363734567[entry_sector],"")=AG216),--(IFERROR(Flights_2026_09_30333435363734567[nfl],-1)&gt;=AH216),--(IFERROR(Flights_2026_09_30333435363734567[nfl],-1)&lt;=IF(AH216=450,450,AH216+9)))</f>
        <v>0</v>
      </c>
    </row>
    <row r="217" spans="23:35" x14ac:dyDescent="0.2">
      <c r="W217" s="17" cm="1">
        <f t="array" ref="W217">SUMPRODUCT(--(IFERROR(HOUR(Flights_2026_09_30333435363734567[entry_hour]),-1)=HOUR(W$212)),--(IFERROR(Flights_2026_09_30333435363734567[nfl],-1)&gt;=IF($V250=450,450,$V250)),--(IFERROR(Flights_2026_09_30333435363734567[nfl],-1)&lt;=IF($V250=450,450,$V250+9)))</f>
        <v>0</v>
      </c>
      <c r="X217" s="17" cm="1">
        <f t="array" ref="X217">SUMPRODUCT(--(IFERROR(HOUR(Flights_2026_09_30333435363734567[entry_hour]),-1)=HOUR(X$212)),--(IFERROR(Flights_2026_09_30333435363734567[nfl],-1)&gt;=IF($V250=450,450,$V250)),--(IFERROR(Flights_2026_09_30333435363734567[nfl],-1)&lt;=IF($V250=450,450,$V250+9)))</f>
        <v>1</v>
      </c>
      <c r="Y217" s="17" cm="1">
        <f t="array" ref="Y217">SUMPRODUCT(--(IFERROR(HOUR(Flights_2026_09_30333435363734567[entry_hour]),-1)=HOUR(Y$212)),--(IFERROR(Flights_2026_09_30333435363734567[nfl],-1)&gt;=IF($V250=450,450,$V250)),--(IFERROR(Flights_2026_09_30333435363734567[nfl],-1)&lt;=IF($V250=450,450,$V250+9)))</f>
        <v>0</v>
      </c>
      <c r="Z217" s="17" cm="1">
        <f t="array" ref="Z217">SUMPRODUCT(--(IFERROR(HOUR(Flights_2026_09_30333435363734567[entry_hour]),-1)=HOUR(Z$212)),--(IFERROR(Flights_2026_09_30333435363734567[nfl],-1)&gt;=IF($V250=450,450,$V250)),--(IFERROR(Flights_2026_09_30333435363734567[nfl],-1)&lt;=IF($V250=450,450,$V250+9)))</f>
        <v>0</v>
      </c>
      <c r="AA217" s="17" cm="1">
        <f t="array" ref="AA217">SUMPRODUCT(--(IFERROR(HOUR(Flights_2026_09_30333435363734567[entry_hour]),-1)=HOUR(AA$212)),--(IFERROR(Flights_2026_09_30333435363734567[nfl],-1)&gt;=IF($V250=450,450,$V250)),--(IFERROR(Flights_2026_09_30333435363734567[nfl],-1)&lt;=IF($V250=450,450,$V250+9)))</f>
        <v>0</v>
      </c>
      <c r="AB217" s="17" cm="1">
        <f t="array" ref="AB217">SUMPRODUCT(--(IFERROR(HOUR(Flights_2026_09_30333435363734567[entry_hour]),-1)=HOUR(AB$212)),--(IFERROR(Flights_2026_09_30333435363734567[nfl],-1)&gt;=IF($V250=450,450,$V250)),--(IFERROR(Flights_2026_09_30333435363734567[nfl],-1)&lt;=IF($V250=450,450,$V250+9)))</f>
        <v>0</v>
      </c>
      <c r="AC217" s="17" cm="1">
        <f t="array" ref="AC217">SUMPRODUCT(--(IFERROR(HOUR(Flights_2026_09_30333435363734567[entry_hour]),-1)=HOUR(AC$212)),--(IFERROR(Flights_2026_09_30333435363734567[nfl],-1)&gt;=IF($V250=450,450,$V250)),--(IFERROR(Flights_2026_09_30333435363734567[nfl],-1)&lt;=IF($V250=450,450,$V250+9)))</f>
        <v>2</v>
      </c>
      <c r="AD217" s="17" cm="1">
        <f t="array" ref="AD217">SUMPRODUCT(--(IFERROR(HOUR(Flights_2026_09_30333435363734567[entry_hour]),-1)=HOUR(AD$212)),--(IFERROR(Flights_2026_09_30333435363734567[nfl],-1)&gt;=IF($V250=450,450,$V250)),--(IFERROR(Flights_2026_09_30333435363734567[nfl],-1)&lt;=IF($V250=450,450,$V250+9)))</f>
        <v>1</v>
      </c>
      <c r="AE217" s="17" cm="1">
        <f t="array" ref="AE217">SUMPRODUCT(--(IFERROR(HOUR(Flights_2026_09_30333435363734567[entry_hour]),-1)=HOUR(AE$212)),--(IFERROR(Flights_2026_09_30333435363734567[nfl],-1)&gt;=IF($V250=450,450,$V250)),--(IFERROR(Flights_2026_09_30333435363734567[nfl],-1)&lt;=IF($V250=450,450,$V250+9)))</f>
        <v>0</v>
      </c>
      <c r="AF217" s="2">
        <v>0.625</v>
      </c>
      <c r="AG217" t="s">
        <v>840</v>
      </c>
      <c r="AH217" s="17">
        <v>270</v>
      </c>
      <c r="AI217" s="17" cm="1">
        <f t="array" ref="AI217">SUMPRODUCT(--(IFERROR(HOUR(Flights_2026_09_30333435363734567[entry_hour]),-1)=HOUR(AF217)),--(IFERROR(Flights_2026_09_30333435363734567[entry_sector],"")=AG217),--(IFERROR(Flights_2026_09_30333435363734567[nfl],-1)&gt;=AH217),--(IFERROR(Flights_2026_09_30333435363734567[nfl],-1)&lt;=IF(AH217=450,450,AH217+9)))</f>
        <v>0</v>
      </c>
    </row>
    <row r="218" spans="23:35" x14ac:dyDescent="0.2">
      <c r="W218" s="17" cm="1">
        <f t="array" ref="W218">SUMPRODUCT(--(IFERROR(HOUR(Flights_2026_09_30333435363734567[entry_hour]),-1)=HOUR(W$212)),--(IFERROR(Flights_2026_09_30333435363734567[nfl],-1)&gt;=IF($V251=450,450,$V251)),--(IFERROR(Flights_2026_09_30333435363734567[nfl],-1)&lt;=IF($V251=450,450,$V251+9)))</f>
        <v>0</v>
      </c>
      <c r="X218" s="17" cm="1">
        <f t="array" ref="X218">SUMPRODUCT(--(IFERROR(HOUR(Flights_2026_09_30333435363734567[entry_hour]),-1)=HOUR(X$212)),--(IFERROR(Flights_2026_09_30333435363734567[nfl],-1)&gt;=IF($V251=450,450,$V251)),--(IFERROR(Flights_2026_09_30333435363734567[nfl],-1)&lt;=IF($V251=450,450,$V251+9)))</f>
        <v>0</v>
      </c>
      <c r="Y218" s="17" cm="1">
        <f t="array" ref="Y218">SUMPRODUCT(--(IFERROR(HOUR(Flights_2026_09_30333435363734567[entry_hour]),-1)=HOUR(Y$212)),--(IFERROR(Flights_2026_09_30333435363734567[nfl],-1)&gt;=IF($V251=450,450,$V251)),--(IFERROR(Flights_2026_09_30333435363734567[nfl],-1)&lt;=IF($V251=450,450,$V251+9)))</f>
        <v>0</v>
      </c>
      <c r="Z218" s="17" cm="1">
        <f t="array" ref="Z218">SUMPRODUCT(--(IFERROR(HOUR(Flights_2026_09_30333435363734567[entry_hour]),-1)=HOUR(Z$212)),--(IFERROR(Flights_2026_09_30333435363734567[nfl],-1)&gt;=IF($V251=450,450,$V251)),--(IFERROR(Flights_2026_09_30333435363734567[nfl],-1)&lt;=IF($V251=450,450,$V251+9)))</f>
        <v>0</v>
      </c>
      <c r="AA218" s="17" cm="1">
        <f t="array" ref="AA218">SUMPRODUCT(--(IFERROR(HOUR(Flights_2026_09_30333435363734567[entry_hour]),-1)=HOUR(AA$212)),--(IFERROR(Flights_2026_09_30333435363734567[nfl],-1)&gt;=IF($V251=450,450,$V251)),--(IFERROR(Flights_2026_09_30333435363734567[nfl],-1)&lt;=IF($V251=450,450,$V251+9)))</f>
        <v>0</v>
      </c>
      <c r="AB218" s="17" cm="1">
        <f t="array" ref="AB218">SUMPRODUCT(--(IFERROR(HOUR(Flights_2026_09_30333435363734567[entry_hour]),-1)=HOUR(AB$212)),--(IFERROR(Flights_2026_09_30333435363734567[nfl],-1)&gt;=IF($V251=450,450,$V251)),--(IFERROR(Flights_2026_09_30333435363734567[nfl],-1)&lt;=IF($V251=450,450,$V251+9)))</f>
        <v>0</v>
      </c>
      <c r="AC218" s="17" cm="1">
        <f t="array" ref="AC218">SUMPRODUCT(--(IFERROR(HOUR(Flights_2026_09_30333435363734567[entry_hour]),-1)=HOUR(AC$212)),--(IFERROR(Flights_2026_09_30333435363734567[nfl],-1)&gt;=IF($V251=450,450,$V251)),--(IFERROR(Flights_2026_09_30333435363734567[nfl],-1)&lt;=IF($V251=450,450,$V251+9)))</f>
        <v>0</v>
      </c>
      <c r="AD218" s="17" cm="1">
        <f t="array" ref="AD218">SUMPRODUCT(--(IFERROR(HOUR(Flights_2026_09_30333435363734567[entry_hour]),-1)=HOUR(AD$212)),--(IFERROR(Flights_2026_09_30333435363734567[nfl],-1)&gt;=IF($V251=450,450,$V251)),--(IFERROR(Flights_2026_09_30333435363734567[nfl],-1)&lt;=IF($V251=450,450,$V251+9)))</f>
        <v>0</v>
      </c>
      <c r="AE218" s="17" cm="1">
        <f t="array" ref="AE218">SUMPRODUCT(--(IFERROR(HOUR(Flights_2026_09_30333435363734567[entry_hour]),-1)=HOUR(AE$212)),--(IFERROR(Flights_2026_09_30333435363734567[nfl],-1)&gt;=IF($V251=450,450,$V251)),--(IFERROR(Flights_2026_09_30333435363734567[nfl],-1)&lt;=IF($V251=450,450,$V251+9)))</f>
        <v>0</v>
      </c>
      <c r="AF218" s="2">
        <v>0.625</v>
      </c>
      <c r="AG218" t="s">
        <v>840</v>
      </c>
      <c r="AH218" s="17">
        <v>280</v>
      </c>
      <c r="AI218" s="17" cm="1">
        <f t="array" ref="AI218">SUMPRODUCT(--(IFERROR(HOUR(Flights_2026_09_30333435363734567[entry_hour]),-1)=HOUR(AF218)),--(IFERROR(Flights_2026_09_30333435363734567[entry_sector],"")=AG218),--(IFERROR(Flights_2026_09_30333435363734567[nfl],-1)&gt;=AH218),--(IFERROR(Flights_2026_09_30333435363734567[nfl],-1)&lt;=IF(AH218=450,450,AH218+9)))</f>
        <v>0</v>
      </c>
    </row>
    <row r="219" spans="23:35" x14ac:dyDescent="0.2">
      <c r="W219" s="17" cm="1">
        <f t="array" ref="W219">SUMPRODUCT(--(IFERROR(HOUR(Flights_2026_09_30333435363734567[entry_hour]),-1)=HOUR(W$212)),--(IFERROR(Flights_2026_09_30333435363734567[nfl],-1)&gt;=IF($V252=450,450,$V252)),--(IFERROR(Flights_2026_09_30333435363734567[nfl],-1)&lt;=IF($V252=450,450,$V252+9)))</f>
        <v>1</v>
      </c>
      <c r="X219" s="17" cm="1">
        <f t="array" ref="X219">SUMPRODUCT(--(IFERROR(HOUR(Flights_2026_09_30333435363734567[entry_hour]),-1)=HOUR(X$212)),--(IFERROR(Flights_2026_09_30333435363734567[nfl],-1)&gt;=IF($V252=450,450,$V252)),--(IFERROR(Flights_2026_09_30333435363734567[nfl],-1)&lt;=IF($V252=450,450,$V252+9)))</f>
        <v>1</v>
      </c>
      <c r="Y219" s="17" cm="1">
        <f t="array" ref="Y219">SUMPRODUCT(--(IFERROR(HOUR(Flights_2026_09_30333435363734567[entry_hour]),-1)=HOUR(Y$212)),--(IFERROR(Flights_2026_09_30333435363734567[nfl],-1)&gt;=IF($V252=450,450,$V252)),--(IFERROR(Flights_2026_09_30333435363734567[nfl],-1)&lt;=IF($V252=450,450,$V252+9)))</f>
        <v>1</v>
      </c>
      <c r="Z219" s="17" cm="1">
        <f t="array" ref="Z219">SUMPRODUCT(--(IFERROR(HOUR(Flights_2026_09_30333435363734567[entry_hour]),-1)=HOUR(Z$212)),--(IFERROR(Flights_2026_09_30333435363734567[nfl],-1)&gt;=IF($V252=450,450,$V252)),--(IFERROR(Flights_2026_09_30333435363734567[nfl],-1)&lt;=IF($V252=450,450,$V252+9)))</f>
        <v>2</v>
      </c>
      <c r="AA219" s="17" cm="1">
        <f t="array" ref="AA219">SUMPRODUCT(--(IFERROR(HOUR(Flights_2026_09_30333435363734567[entry_hour]),-1)=HOUR(AA$212)),--(IFERROR(Flights_2026_09_30333435363734567[nfl],-1)&gt;=IF($V252=450,450,$V252)),--(IFERROR(Flights_2026_09_30333435363734567[nfl],-1)&lt;=IF($V252=450,450,$V252+9)))</f>
        <v>3</v>
      </c>
      <c r="AB219" s="17" cm="1">
        <f t="array" ref="AB219">SUMPRODUCT(--(IFERROR(HOUR(Flights_2026_09_30333435363734567[entry_hour]),-1)=HOUR(AB$212)),--(IFERROR(Flights_2026_09_30333435363734567[nfl],-1)&gt;=IF($V252=450,450,$V252)),--(IFERROR(Flights_2026_09_30333435363734567[nfl],-1)&lt;=IF($V252=450,450,$V252+9)))</f>
        <v>0</v>
      </c>
      <c r="AC219" s="17" cm="1">
        <f t="array" ref="AC219">SUMPRODUCT(--(IFERROR(HOUR(Flights_2026_09_30333435363734567[entry_hour]),-1)=HOUR(AC$212)),--(IFERROR(Flights_2026_09_30333435363734567[nfl],-1)&gt;=IF($V252=450,450,$V252)),--(IFERROR(Flights_2026_09_30333435363734567[nfl],-1)&lt;=IF($V252=450,450,$V252+9)))</f>
        <v>2</v>
      </c>
      <c r="AD219" s="17" cm="1">
        <f t="array" ref="AD219">SUMPRODUCT(--(IFERROR(HOUR(Flights_2026_09_30333435363734567[entry_hour]),-1)=HOUR(AD$212)),--(IFERROR(Flights_2026_09_30333435363734567[nfl],-1)&gt;=IF($V252=450,450,$V252)),--(IFERROR(Flights_2026_09_30333435363734567[nfl],-1)&lt;=IF($V252=450,450,$V252+9)))</f>
        <v>0</v>
      </c>
      <c r="AE219" s="17" cm="1">
        <f t="array" ref="AE219">SUMPRODUCT(--(IFERROR(HOUR(Flights_2026_09_30333435363734567[entry_hour]),-1)=HOUR(AE$212)),--(IFERROR(Flights_2026_09_30333435363734567[nfl],-1)&gt;=IF($V252=450,450,$V252)),--(IFERROR(Flights_2026_09_30333435363734567[nfl],-1)&lt;=IF($V252=450,450,$V252+9)))</f>
        <v>1</v>
      </c>
      <c r="AF219" s="2">
        <v>0.625</v>
      </c>
      <c r="AG219" t="s">
        <v>840</v>
      </c>
      <c r="AH219" s="17">
        <v>290</v>
      </c>
      <c r="AI219" s="17" cm="1">
        <f t="array" ref="AI219">SUMPRODUCT(--(IFERROR(HOUR(Flights_2026_09_30333435363734567[entry_hour]),-1)=HOUR(AF219)),--(IFERROR(Flights_2026_09_30333435363734567[entry_sector],"")=AG219),--(IFERROR(Flights_2026_09_30333435363734567[nfl],-1)&gt;=AH219),--(IFERROR(Flights_2026_09_30333435363734567[nfl],-1)&lt;=IF(AH219=450,450,AH219+9)))</f>
        <v>0</v>
      </c>
    </row>
    <row r="220" spans="23:35" x14ac:dyDescent="0.2">
      <c r="W220" s="17" cm="1">
        <f t="array" ref="W220">SUMPRODUCT(--(IFERROR(HOUR(Flights_2026_09_30333435363734567[entry_hour]),-1)=HOUR(W$212)),--(IFERROR(Flights_2026_09_30333435363734567[nfl],-1)&gt;=IF($V253=450,450,$V253)),--(IFERROR(Flights_2026_09_30333435363734567[nfl],-1)&lt;=IF($V253=450,450,$V253+9)))</f>
        <v>0</v>
      </c>
      <c r="X220" s="17" cm="1">
        <f t="array" ref="X220">SUMPRODUCT(--(IFERROR(HOUR(Flights_2026_09_30333435363734567[entry_hour]),-1)=HOUR(X$212)),--(IFERROR(Flights_2026_09_30333435363734567[nfl],-1)&gt;=IF($V253=450,450,$V253)),--(IFERROR(Flights_2026_09_30333435363734567[nfl],-1)&lt;=IF($V253=450,450,$V253+9)))</f>
        <v>0</v>
      </c>
      <c r="Y220" s="17" cm="1">
        <f t="array" ref="Y220">SUMPRODUCT(--(IFERROR(HOUR(Flights_2026_09_30333435363734567[entry_hour]),-1)=HOUR(Y$212)),--(IFERROR(Flights_2026_09_30333435363734567[nfl],-1)&gt;=IF($V253=450,450,$V253)),--(IFERROR(Flights_2026_09_30333435363734567[nfl],-1)&lt;=IF($V253=450,450,$V253+9)))</f>
        <v>0</v>
      </c>
      <c r="Z220" s="17" cm="1">
        <f t="array" ref="Z220">SUMPRODUCT(--(IFERROR(HOUR(Flights_2026_09_30333435363734567[entry_hour]),-1)=HOUR(Z$212)),--(IFERROR(Flights_2026_09_30333435363734567[nfl],-1)&gt;=IF($V253=450,450,$V253)),--(IFERROR(Flights_2026_09_30333435363734567[nfl],-1)&lt;=IF($V253=450,450,$V253+9)))</f>
        <v>1</v>
      </c>
      <c r="AA220" s="17" cm="1">
        <f t="array" ref="AA220">SUMPRODUCT(--(IFERROR(HOUR(Flights_2026_09_30333435363734567[entry_hour]),-1)=HOUR(AA$212)),--(IFERROR(Flights_2026_09_30333435363734567[nfl],-1)&gt;=IF($V253=450,450,$V253)),--(IFERROR(Flights_2026_09_30333435363734567[nfl],-1)&lt;=IF($V253=450,450,$V253+9)))</f>
        <v>0</v>
      </c>
      <c r="AB220" s="17" cm="1">
        <f t="array" ref="AB220">SUMPRODUCT(--(IFERROR(HOUR(Flights_2026_09_30333435363734567[entry_hour]),-1)=HOUR(AB$212)),--(IFERROR(Flights_2026_09_30333435363734567[nfl],-1)&gt;=IF($V253=450,450,$V253)),--(IFERROR(Flights_2026_09_30333435363734567[nfl],-1)&lt;=IF($V253=450,450,$V253+9)))</f>
        <v>0</v>
      </c>
      <c r="AC220" s="17" cm="1">
        <f t="array" ref="AC220">SUMPRODUCT(--(IFERROR(HOUR(Flights_2026_09_30333435363734567[entry_hour]),-1)=HOUR(AC$212)),--(IFERROR(Flights_2026_09_30333435363734567[nfl],-1)&gt;=IF($V253=450,450,$V253)),--(IFERROR(Flights_2026_09_30333435363734567[nfl],-1)&lt;=IF($V253=450,450,$V253+9)))</f>
        <v>0</v>
      </c>
      <c r="AD220" s="17" cm="1">
        <f t="array" ref="AD220">SUMPRODUCT(--(IFERROR(HOUR(Flights_2026_09_30333435363734567[entry_hour]),-1)=HOUR(AD$212)),--(IFERROR(Flights_2026_09_30333435363734567[nfl],-1)&gt;=IF($V253=450,450,$V253)),--(IFERROR(Flights_2026_09_30333435363734567[nfl],-1)&lt;=IF($V253=450,450,$V253+9)))</f>
        <v>0</v>
      </c>
      <c r="AE220" s="17" cm="1">
        <f t="array" ref="AE220">SUMPRODUCT(--(IFERROR(HOUR(Flights_2026_09_30333435363734567[entry_hour]),-1)=HOUR(AE$212)),--(IFERROR(Flights_2026_09_30333435363734567[nfl],-1)&gt;=IF($V253=450,450,$V253)),--(IFERROR(Flights_2026_09_30333435363734567[nfl],-1)&lt;=IF($V253=450,450,$V253+9)))</f>
        <v>0</v>
      </c>
      <c r="AF220" s="2">
        <v>0.625</v>
      </c>
      <c r="AG220" t="s">
        <v>840</v>
      </c>
      <c r="AH220" s="17">
        <v>300</v>
      </c>
      <c r="AI220" s="17" cm="1">
        <f t="array" ref="AI220">SUMPRODUCT(--(IFERROR(HOUR(Flights_2026_09_30333435363734567[entry_hour]),-1)=HOUR(AF220)),--(IFERROR(Flights_2026_09_30333435363734567[entry_sector],"")=AG220),--(IFERROR(Flights_2026_09_30333435363734567[nfl],-1)&gt;=AH220),--(IFERROR(Flights_2026_09_30333435363734567[nfl],-1)&lt;=IF(AH220=450,450,AH220+9)))</f>
        <v>0</v>
      </c>
    </row>
    <row r="221" spans="23:35" x14ac:dyDescent="0.2">
      <c r="W221" s="17" cm="1">
        <f t="array" ref="W221">SUMPRODUCT(--(IFERROR(HOUR(Flights_2026_09_30333435363734567[entry_hour]),-1)=HOUR(W$212)),--(IFERROR(Flights_2026_09_30333435363734567[nfl],-1)&gt;=IF($V254=450,450,$V254)),--(IFERROR(Flights_2026_09_30333435363734567[nfl],-1)&lt;=IF($V254=450,450,$V254+9)))</f>
        <v>4</v>
      </c>
      <c r="X221" s="17" cm="1">
        <f t="array" ref="X221">SUMPRODUCT(--(IFERROR(HOUR(Flights_2026_09_30333435363734567[entry_hour]),-1)=HOUR(X$212)),--(IFERROR(Flights_2026_09_30333435363734567[nfl],-1)&gt;=IF($V254=450,450,$V254)),--(IFERROR(Flights_2026_09_30333435363734567[nfl],-1)&lt;=IF($V254=450,450,$V254+9)))</f>
        <v>3</v>
      </c>
      <c r="Y221" s="17" cm="1">
        <f t="array" ref="Y221">SUMPRODUCT(--(IFERROR(HOUR(Flights_2026_09_30333435363734567[entry_hour]),-1)=HOUR(Y$212)),--(IFERROR(Flights_2026_09_30333435363734567[nfl],-1)&gt;=IF($V254=450,450,$V254)),--(IFERROR(Flights_2026_09_30333435363734567[nfl],-1)&lt;=IF($V254=450,450,$V254+9)))</f>
        <v>6</v>
      </c>
      <c r="Z221" s="17" cm="1">
        <f t="array" ref="Z221">SUMPRODUCT(--(IFERROR(HOUR(Flights_2026_09_30333435363734567[entry_hour]),-1)=HOUR(Z$212)),--(IFERROR(Flights_2026_09_30333435363734567[nfl],-1)&gt;=IF($V254=450,450,$V254)),--(IFERROR(Flights_2026_09_30333435363734567[nfl],-1)&lt;=IF($V254=450,450,$V254+9)))</f>
        <v>5</v>
      </c>
      <c r="AA221" s="17" cm="1">
        <f t="array" ref="AA221">SUMPRODUCT(--(IFERROR(HOUR(Flights_2026_09_30333435363734567[entry_hour]),-1)=HOUR(AA$212)),--(IFERROR(Flights_2026_09_30333435363734567[nfl],-1)&gt;=IF($V254=450,450,$V254)),--(IFERROR(Flights_2026_09_30333435363734567[nfl],-1)&lt;=IF($V254=450,450,$V254+9)))</f>
        <v>7</v>
      </c>
      <c r="AB221" s="17" cm="1">
        <f t="array" ref="AB221">SUMPRODUCT(--(IFERROR(HOUR(Flights_2026_09_30333435363734567[entry_hour]),-1)=HOUR(AB$212)),--(IFERROR(Flights_2026_09_30333435363734567[nfl],-1)&gt;=IF($V254=450,450,$V254)),--(IFERROR(Flights_2026_09_30333435363734567[nfl],-1)&lt;=IF($V254=450,450,$V254+9)))</f>
        <v>2</v>
      </c>
      <c r="AC221" s="17" cm="1">
        <f t="array" ref="AC221">SUMPRODUCT(--(IFERROR(HOUR(Flights_2026_09_30333435363734567[entry_hour]),-1)=HOUR(AC$212)),--(IFERROR(Flights_2026_09_30333435363734567[nfl],-1)&gt;=IF($V254=450,450,$V254)),--(IFERROR(Flights_2026_09_30333435363734567[nfl],-1)&lt;=IF($V254=450,450,$V254+9)))</f>
        <v>4</v>
      </c>
      <c r="AD221" s="17" cm="1">
        <f t="array" ref="AD221">SUMPRODUCT(--(IFERROR(HOUR(Flights_2026_09_30333435363734567[entry_hour]),-1)=HOUR(AD$212)),--(IFERROR(Flights_2026_09_30333435363734567[nfl],-1)&gt;=IF($V254=450,450,$V254)),--(IFERROR(Flights_2026_09_30333435363734567[nfl],-1)&lt;=IF($V254=450,450,$V254+9)))</f>
        <v>1</v>
      </c>
      <c r="AE221" s="17" cm="1">
        <f t="array" ref="AE221">SUMPRODUCT(--(IFERROR(HOUR(Flights_2026_09_30333435363734567[entry_hour]),-1)=HOUR(AE$212)),--(IFERROR(Flights_2026_09_30333435363734567[nfl],-1)&gt;=IF($V254=450,450,$V254)),--(IFERROR(Flights_2026_09_30333435363734567[nfl],-1)&lt;=IF($V254=450,450,$V254+9)))</f>
        <v>1</v>
      </c>
      <c r="AF221" s="2">
        <v>0.625</v>
      </c>
      <c r="AG221" t="s">
        <v>840</v>
      </c>
      <c r="AH221" s="17">
        <v>310</v>
      </c>
      <c r="AI221" s="17" cm="1">
        <f t="array" ref="AI221">SUMPRODUCT(--(IFERROR(HOUR(Flights_2026_09_30333435363734567[entry_hour]),-1)=HOUR(AF221)),--(IFERROR(Flights_2026_09_30333435363734567[entry_sector],"")=AG221),--(IFERROR(Flights_2026_09_30333435363734567[nfl],-1)&gt;=AH221),--(IFERROR(Flights_2026_09_30333435363734567[nfl],-1)&lt;=IF(AH221=450,450,AH221+9)))</f>
        <v>0</v>
      </c>
    </row>
    <row r="222" spans="23:35" x14ac:dyDescent="0.2">
      <c r="W222" s="17" cm="1">
        <f t="array" ref="W222">SUMPRODUCT(--(IFERROR(HOUR(Flights_2026_09_30333435363734567[entry_hour]),-1)=HOUR(W$212)),--(IFERROR(Flights_2026_09_30333435363734567[nfl],-1)&gt;=IF($V255=450,450,$V255)),--(IFERROR(Flights_2026_09_30333435363734567[nfl],-1)&lt;=IF($V255=450,450,$V255+9)))</f>
        <v>1</v>
      </c>
      <c r="X222" s="17" cm="1">
        <f t="array" ref="X222">SUMPRODUCT(--(IFERROR(HOUR(Flights_2026_09_30333435363734567[entry_hour]),-1)=HOUR(X$212)),--(IFERROR(Flights_2026_09_30333435363734567[nfl],-1)&gt;=IF($V255=450,450,$V255)),--(IFERROR(Flights_2026_09_30333435363734567[nfl],-1)&lt;=IF($V255=450,450,$V255+9)))</f>
        <v>1</v>
      </c>
      <c r="Y222" s="17" cm="1">
        <f t="array" ref="Y222">SUMPRODUCT(--(IFERROR(HOUR(Flights_2026_09_30333435363734567[entry_hour]),-1)=HOUR(Y$212)),--(IFERROR(Flights_2026_09_30333435363734567[nfl],-1)&gt;=IF($V255=450,450,$V255)),--(IFERROR(Flights_2026_09_30333435363734567[nfl],-1)&lt;=IF($V255=450,450,$V255+9)))</f>
        <v>1</v>
      </c>
      <c r="Z222" s="17" cm="1">
        <f t="array" ref="Z222">SUMPRODUCT(--(IFERROR(HOUR(Flights_2026_09_30333435363734567[entry_hour]),-1)=HOUR(Z$212)),--(IFERROR(Flights_2026_09_30333435363734567[nfl],-1)&gt;=IF($V255=450,450,$V255)),--(IFERROR(Flights_2026_09_30333435363734567[nfl],-1)&lt;=IF($V255=450,450,$V255+9)))</f>
        <v>0</v>
      </c>
      <c r="AA222" s="17" cm="1">
        <f t="array" ref="AA222">SUMPRODUCT(--(IFERROR(HOUR(Flights_2026_09_30333435363734567[entry_hour]),-1)=HOUR(AA$212)),--(IFERROR(Flights_2026_09_30333435363734567[nfl],-1)&gt;=IF($V255=450,450,$V255)),--(IFERROR(Flights_2026_09_30333435363734567[nfl],-1)&lt;=IF($V255=450,450,$V255+9)))</f>
        <v>0</v>
      </c>
      <c r="AB222" s="17" cm="1">
        <f t="array" ref="AB222">SUMPRODUCT(--(IFERROR(HOUR(Flights_2026_09_30333435363734567[entry_hour]),-1)=HOUR(AB$212)),--(IFERROR(Flights_2026_09_30333435363734567[nfl],-1)&gt;=IF($V255=450,450,$V255)),--(IFERROR(Flights_2026_09_30333435363734567[nfl],-1)&lt;=IF($V255=450,450,$V255+9)))</f>
        <v>2</v>
      </c>
      <c r="AC222" s="17" cm="1">
        <f t="array" ref="AC222">SUMPRODUCT(--(IFERROR(HOUR(Flights_2026_09_30333435363734567[entry_hour]),-1)=HOUR(AC$212)),--(IFERROR(Flights_2026_09_30333435363734567[nfl],-1)&gt;=IF($V255=450,450,$V255)),--(IFERROR(Flights_2026_09_30333435363734567[nfl],-1)&lt;=IF($V255=450,450,$V255+9)))</f>
        <v>1</v>
      </c>
      <c r="AD222" s="17" cm="1">
        <f t="array" ref="AD222">SUMPRODUCT(--(IFERROR(HOUR(Flights_2026_09_30333435363734567[entry_hour]),-1)=HOUR(AD$212)),--(IFERROR(Flights_2026_09_30333435363734567[nfl],-1)&gt;=IF($V255=450,450,$V255)),--(IFERROR(Flights_2026_09_30333435363734567[nfl],-1)&lt;=IF($V255=450,450,$V255+9)))</f>
        <v>0</v>
      </c>
      <c r="AE222" s="17" cm="1">
        <f t="array" ref="AE222">SUMPRODUCT(--(IFERROR(HOUR(Flights_2026_09_30333435363734567[entry_hour]),-1)=HOUR(AE$212)),--(IFERROR(Flights_2026_09_30333435363734567[nfl],-1)&gt;=IF($V255=450,450,$V255)),--(IFERROR(Flights_2026_09_30333435363734567[nfl],-1)&lt;=IF($V255=450,450,$V255+9)))</f>
        <v>2</v>
      </c>
      <c r="AF222" s="2">
        <v>0.625</v>
      </c>
      <c r="AG222" t="s">
        <v>840</v>
      </c>
      <c r="AH222" s="17">
        <v>320</v>
      </c>
      <c r="AI222" s="17" cm="1">
        <f t="array" ref="AI222">SUMPRODUCT(--(IFERROR(HOUR(Flights_2026_09_30333435363734567[entry_hour]),-1)=HOUR(AF222)),--(IFERROR(Flights_2026_09_30333435363734567[entry_sector],"")=AG222),--(IFERROR(Flights_2026_09_30333435363734567[nfl],-1)&gt;=AH222),--(IFERROR(Flights_2026_09_30333435363734567[nfl],-1)&lt;=IF(AH222=450,450,AH222+9)))</f>
        <v>0</v>
      </c>
    </row>
    <row r="223" spans="23:35" x14ac:dyDescent="0.2">
      <c r="W223" s="17" cm="1">
        <f t="array" ref="W223">SUMPRODUCT(--(IFERROR(HOUR(Flights_2026_09_30333435363734567[entry_hour]),-1)=HOUR(W$212)),--(IFERROR(Flights_2026_09_30333435363734567[nfl],-1)&gt;=IF($V256=450,450,$V256)),--(IFERROR(Flights_2026_09_30333435363734567[nfl],-1)&lt;=IF($V256=450,450,$V256+9)))</f>
        <v>1</v>
      </c>
      <c r="X223" s="17" cm="1">
        <f t="array" ref="X223">SUMPRODUCT(--(IFERROR(HOUR(Flights_2026_09_30333435363734567[entry_hour]),-1)=HOUR(X$212)),--(IFERROR(Flights_2026_09_30333435363734567[nfl],-1)&gt;=IF($V256=450,450,$V256)),--(IFERROR(Flights_2026_09_30333435363734567[nfl],-1)&lt;=IF($V256=450,450,$V256+9)))</f>
        <v>2</v>
      </c>
      <c r="Y223" s="17" cm="1">
        <f t="array" ref="Y223">SUMPRODUCT(--(IFERROR(HOUR(Flights_2026_09_30333435363734567[entry_hour]),-1)=HOUR(Y$212)),--(IFERROR(Flights_2026_09_30333435363734567[nfl],-1)&gt;=IF($V256=450,450,$V256)),--(IFERROR(Flights_2026_09_30333435363734567[nfl],-1)&lt;=IF($V256=450,450,$V256+9)))</f>
        <v>6</v>
      </c>
      <c r="Z223" s="17" cm="1">
        <f t="array" ref="Z223">SUMPRODUCT(--(IFERROR(HOUR(Flights_2026_09_30333435363734567[entry_hour]),-1)=HOUR(Z$212)),--(IFERROR(Flights_2026_09_30333435363734567[nfl],-1)&gt;=IF($V256=450,450,$V256)),--(IFERROR(Flights_2026_09_30333435363734567[nfl],-1)&lt;=IF($V256=450,450,$V256+9)))</f>
        <v>0</v>
      </c>
      <c r="AA223" s="17" cm="1">
        <f t="array" ref="AA223">SUMPRODUCT(--(IFERROR(HOUR(Flights_2026_09_30333435363734567[entry_hour]),-1)=HOUR(AA$212)),--(IFERROR(Flights_2026_09_30333435363734567[nfl],-1)&gt;=IF($V256=450,450,$V256)),--(IFERROR(Flights_2026_09_30333435363734567[nfl],-1)&lt;=IF($V256=450,450,$V256+9)))</f>
        <v>9</v>
      </c>
      <c r="AB223" s="17" cm="1">
        <f t="array" ref="AB223">SUMPRODUCT(--(IFERROR(HOUR(Flights_2026_09_30333435363734567[entry_hour]),-1)=HOUR(AB$212)),--(IFERROR(Flights_2026_09_30333435363734567[nfl],-1)&gt;=IF($V256=450,450,$V256)),--(IFERROR(Flights_2026_09_30333435363734567[nfl],-1)&lt;=IF($V256=450,450,$V256+9)))</f>
        <v>2</v>
      </c>
      <c r="AC223" s="17" cm="1">
        <f t="array" ref="AC223">SUMPRODUCT(--(IFERROR(HOUR(Flights_2026_09_30333435363734567[entry_hour]),-1)=HOUR(AC$212)),--(IFERROR(Flights_2026_09_30333435363734567[nfl],-1)&gt;=IF($V256=450,450,$V256)),--(IFERROR(Flights_2026_09_30333435363734567[nfl],-1)&lt;=IF($V256=450,450,$V256+9)))</f>
        <v>1</v>
      </c>
      <c r="AD223" s="17" cm="1">
        <f t="array" ref="AD223">SUMPRODUCT(--(IFERROR(HOUR(Flights_2026_09_30333435363734567[entry_hour]),-1)=HOUR(AD$212)),--(IFERROR(Flights_2026_09_30333435363734567[nfl],-1)&gt;=IF($V256=450,450,$V256)),--(IFERROR(Flights_2026_09_30333435363734567[nfl],-1)&lt;=IF($V256=450,450,$V256+9)))</f>
        <v>2</v>
      </c>
      <c r="AE223" s="17" cm="1">
        <f t="array" ref="AE223">SUMPRODUCT(--(IFERROR(HOUR(Flights_2026_09_30333435363734567[entry_hour]),-1)=HOUR(AE$212)),--(IFERROR(Flights_2026_09_30333435363734567[nfl],-1)&gt;=IF($V256=450,450,$V256)),--(IFERROR(Flights_2026_09_30333435363734567[nfl],-1)&lt;=IF($V256=450,450,$V256+9)))</f>
        <v>2</v>
      </c>
      <c r="AF223" s="2">
        <v>0.625</v>
      </c>
      <c r="AG223" t="s">
        <v>840</v>
      </c>
      <c r="AH223" s="17">
        <v>330</v>
      </c>
      <c r="AI223" s="17" cm="1">
        <f t="array" ref="AI223">SUMPRODUCT(--(IFERROR(HOUR(Flights_2026_09_30333435363734567[entry_hour]),-1)=HOUR(AF223)),--(IFERROR(Flights_2026_09_30333435363734567[entry_sector],"")=AG223),--(IFERROR(Flights_2026_09_30333435363734567[nfl],-1)&gt;=AH223),--(IFERROR(Flights_2026_09_30333435363734567[nfl],-1)&lt;=IF(AH223=450,450,AH223+9)))</f>
        <v>0</v>
      </c>
    </row>
    <row r="224" spans="23:35" x14ac:dyDescent="0.2">
      <c r="W224" s="17" cm="1">
        <f t="array" ref="W224">SUMPRODUCT(--(IFERROR(HOUR(Flights_2026_09_30333435363734567[entry_hour]),-1)=HOUR(W$212)),--(IFERROR(Flights_2026_09_30333435363734567[nfl],-1)&gt;=IF($V257=450,450,$V257)),--(IFERROR(Flights_2026_09_30333435363734567[nfl],-1)&lt;=IF($V257=450,450,$V257+9)))</f>
        <v>1</v>
      </c>
      <c r="X224" s="17" cm="1">
        <f t="array" ref="X224">SUMPRODUCT(--(IFERROR(HOUR(Flights_2026_09_30333435363734567[entry_hour]),-1)=HOUR(X$212)),--(IFERROR(Flights_2026_09_30333435363734567[nfl],-1)&gt;=IF($V257=450,450,$V257)),--(IFERROR(Flights_2026_09_30333435363734567[nfl],-1)&lt;=IF($V257=450,450,$V257+9)))</f>
        <v>0</v>
      </c>
      <c r="Y224" s="17" cm="1">
        <f t="array" ref="Y224">SUMPRODUCT(--(IFERROR(HOUR(Flights_2026_09_30333435363734567[entry_hour]),-1)=HOUR(Y$212)),--(IFERROR(Flights_2026_09_30333435363734567[nfl],-1)&gt;=IF($V257=450,450,$V257)),--(IFERROR(Flights_2026_09_30333435363734567[nfl],-1)&lt;=IF($V257=450,450,$V257+9)))</f>
        <v>1</v>
      </c>
      <c r="Z224" s="17" cm="1">
        <f t="array" ref="Z224">SUMPRODUCT(--(IFERROR(HOUR(Flights_2026_09_30333435363734567[entry_hour]),-1)=HOUR(Z$212)),--(IFERROR(Flights_2026_09_30333435363734567[nfl],-1)&gt;=IF($V257=450,450,$V257)),--(IFERROR(Flights_2026_09_30333435363734567[nfl],-1)&lt;=IF($V257=450,450,$V257+9)))</f>
        <v>1</v>
      </c>
      <c r="AA224" s="17" cm="1">
        <f t="array" ref="AA224">SUMPRODUCT(--(IFERROR(HOUR(Flights_2026_09_30333435363734567[entry_hour]),-1)=HOUR(AA$212)),--(IFERROR(Flights_2026_09_30333435363734567[nfl],-1)&gt;=IF($V257=450,450,$V257)),--(IFERROR(Flights_2026_09_30333435363734567[nfl],-1)&lt;=IF($V257=450,450,$V257+9)))</f>
        <v>0</v>
      </c>
      <c r="AB224" s="17" cm="1">
        <f t="array" ref="AB224">SUMPRODUCT(--(IFERROR(HOUR(Flights_2026_09_30333435363734567[entry_hour]),-1)=HOUR(AB$212)),--(IFERROR(Flights_2026_09_30333435363734567[nfl],-1)&gt;=IF($V257=450,450,$V257)),--(IFERROR(Flights_2026_09_30333435363734567[nfl],-1)&lt;=IF($V257=450,450,$V257+9)))</f>
        <v>0</v>
      </c>
      <c r="AC224" s="17" cm="1">
        <f t="array" ref="AC224">SUMPRODUCT(--(IFERROR(HOUR(Flights_2026_09_30333435363734567[entry_hour]),-1)=HOUR(AC$212)),--(IFERROR(Flights_2026_09_30333435363734567[nfl],-1)&gt;=IF($V257=450,450,$V257)),--(IFERROR(Flights_2026_09_30333435363734567[nfl],-1)&lt;=IF($V257=450,450,$V257+9)))</f>
        <v>0</v>
      </c>
      <c r="AD224" s="17" cm="1">
        <f t="array" ref="AD224">SUMPRODUCT(--(IFERROR(HOUR(Flights_2026_09_30333435363734567[entry_hour]),-1)=HOUR(AD$212)),--(IFERROR(Flights_2026_09_30333435363734567[nfl],-1)&gt;=IF($V257=450,450,$V257)),--(IFERROR(Flights_2026_09_30333435363734567[nfl],-1)&lt;=IF($V257=450,450,$V257+9)))</f>
        <v>0</v>
      </c>
      <c r="AE224" s="17" cm="1">
        <f t="array" ref="AE224">SUMPRODUCT(--(IFERROR(HOUR(Flights_2026_09_30333435363734567[entry_hour]),-1)=HOUR(AE$212)),--(IFERROR(Flights_2026_09_30333435363734567[nfl],-1)&gt;=IF($V257=450,450,$V257)),--(IFERROR(Flights_2026_09_30333435363734567[nfl],-1)&lt;=IF($V257=450,450,$V257+9)))</f>
        <v>0</v>
      </c>
      <c r="AF224" s="2">
        <v>0.625</v>
      </c>
      <c r="AG224" t="s">
        <v>840</v>
      </c>
      <c r="AH224" s="17">
        <v>340</v>
      </c>
      <c r="AI224" s="17" cm="1">
        <f t="array" ref="AI224">SUMPRODUCT(--(IFERROR(HOUR(Flights_2026_09_30333435363734567[entry_hour]),-1)=HOUR(AF224)),--(IFERROR(Flights_2026_09_30333435363734567[entry_sector],"")=AG224),--(IFERROR(Flights_2026_09_30333435363734567[nfl],-1)&gt;=AH224),--(IFERROR(Flights_2026_09_30333435363734567[nfl],-1)&lt;=IF(AH224=450,450,AH224+9)))</f>
        <v>0</v>
      </c>
    </row>
    <row r="225" spans="1:35" x14ac:dyDescent="0.2">
      <c r="W225" s="17" cm="1">
        <f t="array" ref="W225">SUMPRODUCT(--(IFERROR(HOUR(Flights_2026_09_30333435363734567[entry_hour]),-1)=HOUR(W$212)),--(IFERROR(Flights_2026_09_30333435363734567[nfl],-1)&gt;=IF($V258=450,450,$V258)),--(IFERROR(Flights_2026_09_30333435363734567[nfl],-1)&lt;=IF($V258=450,450,$V258+9)))</f>
        <v>2</v>
      </c>
      <c r="X225" s="17" cm="1">
        <f t="array" ref="X225">SUMPRODUCT(--(IFERROR(HOUR(Flights_2026_09_30333435363734567[entry_hour]),-1)=HOUR(X$212)),--(IFERROR(Flights_2026_09_30333435363734567[nfl],-1)&gt;=IF($V258=450,450,$V258)),--(IFERROR(Flights_2026_09_30333435363734567[nfl],-1)&lt;=IF($V258=450,450,$V258+9)))</f>
        <v>1</v>
      </c>
      <c r="Y225" s="17" cm="1">
        <f t="array" ref="Y225">SUMPRODUCT(--(IFERROR(HOUR(Flights_2026_09_30333435363734567[entry_hour]),-1)=HOUR(Y$212)),--(IFERROR(Flights_2026_09_30333435363734567[nfl],-1)&gt;=IF($V258=450,450,$V258)),--(IFERROR(Flights_2026_09_30333435363734567[nfl],-1)&lt;=IF($V258=450,450,$V258+9)))</f>
        <v>1</v>
      </c>
      <c r="Z225" s="17" cm="1">
        <f t="array" ref="Z225">SUMPRODUCT(--(IFERROR(HOUR(Flights_2026_09_30333435363734567[entry_hour]),-1)=HOUR(Z$212)),--(IFERROR(Flights_2026_09_30333435363734567[nfl],-1)&gt;=IF($V258=450,450,$V258)),--(IFERROR(Flights_2026_09_30333435363734567[nfl],-1)&lt;=IF($V258=450,450,$V258+9)))</f>
        <v>3</v>
      </c>
      <c r="AA225" s="17" cm="1">
        <f t="array" ref="AA225">SUMPRODUCT(--(IFERROR(HOUR(Flights_2026_09_30333435363734567[entry_hour]),-1)=HOUR(AA$212)),--(IFERROR(Flights_2026_09_30333435363734567[nfl],-1)&gt;=IF($V258=450,450,$V258)),--(IFERROR(Flights_2026_09_30333435363734567[nfl],-1)&lt;=IF($V258=450,450,$V258+9)))</f>
        <v>1</v>
      </c>
      <c r="AB225" s="17" cm="1">
        <f t="array" ref="AB225">SUMPRODUCT(--(IFERROR(HOUR(Flights_2026_09_30333435363734567[entry_hour]),-1)=HOUR(AB$212)),--(IFERROR(Flights_2026_09_30333435363734567[nfl],-1)&gt;=IF($V258=450,450,$V258)),--(IFERROR(Flights_2026_09_30333435363734567[nfl],-1)&lt;=IF($V258=450,450,$V258+9)))</f>
        <v>3</v>
      </c>
      <c r="AC225" s="17" cm="1">
        <f t="array" ref="AC225">SUMPRODUCT(--(IFERROR(HOUR(Flights_2026_09_30333435363734567[entry_hour]),-1)=HOUR(AC$212)),--(IFERROR(Flights_2026_09_30333435363734567[nfl],-1)&gt;=IF($V258=450,450,$V258)),--(IFERROR(Flights_2026_09_30333435363734567[nfl],-1)&lt;=IF($V258=450,450,$V258+9)))</f>
        <v>1</v>
      </c>
      <c r="AD225" s="17" cm="1">
        <f t="array" ref="AD225">SUMPRODUCT(--(IFERROR(HOUR(Flights_2026_09_30333435363734567[entry_hour]),-1)=HOUR(AD$212)),--(IFERROR(Flights_2026_09_30333435363734567[nfl],-1)&gt;=IF($V258=450,450,$V258)),--(IFERROR(Flights_2026_09_30333435363734567[nfl],-1)&lt;=IF($V258=450,450,$V258+9)))</f>
        <v>0</v>
      </c>
      <c r="AE225" s="17" cm="1">
        <f t="array" ref="AE225">SUMPRODUCT(--(IFERROR(HOUR(Flights_2026_09_30333435363734567[entry_hour]),-1)=HOUR(AE$212)),--(IFERROR(Flights_2026_09_30333435363734567[nfl],-1)&gt;=IF($V258=450,450,$V258)),--(IFERROR(Flights_2026_09_30333435363734567[nfl],-1)&lt;=IF($V258=450,450,$V258+9)))</f>
        <v>0</v>
      </c>
      <c r="AF225" s="2">
        <v>0.625</v>
      </c>
      <c r="AG225" t="s">
        <v>840</v>
      </c>
      <c r="AH225" s="17">
        <v>350</v>
      </c>
      <c r="AI225" s="17" cm="1">
        <f t="array" ref="AI225">SUMPRODUCT(--(IFERROR(HOUR(Flights_2026_09_30333435363734567[entry_hour]),-1)=HOUR(AF225)),--(IFERROR(Flights_2026_09_30333435363734567[entry_sector],"")=AG225),--(IFERROR(Flights_2026_09_30333435363734567[nfl],-1)&gt;=AH225),--(IFERROR(Flights_2026_09_30333435363734567[nfl],-1)&lt;=IF(AH225=450,450,AH225+9)))</f>
        <v>2</v>
      </c>
    </row>
    <row r="226" spans="1:35" x14ac:dyDescent="0.2">
      <c r="W226" s="17" cm="1">
        <f t="array" ref="W226">SUMPRODUCT(--(IFERROR(HOUR(Flights_2026_09_30333435363734567[entry_hour]),-1)=HOUR(W$212)),--(IFERROR(Flights_2026_09_30333435363734567[nfl],-1)&gt;=IF($V259=450,450,$V259)),--(IFERROR(Flights_2026_09_30333435363734567[nfl],-1)&lt;=IF($V259=450,450,$V259+9)))</f>
        <v>0</v>
      </c>
      <c r="X226" s="17" cm="1">
        <f t="array" ref="X226">SUMPRODUCT(--(IFERROR(HOUR(Flights_2026_09_30333435363734567[entry_hour]),-1)=HOUR(X$212)),--(IFERROR(Flights_2026_09_30333435363734567[nfl],-1)&gt;=IF($V259=450,450,$V259)),--(IFERROR(Flights_2026_09_30333435363734567[nfl],-1)&lt;=IF($V259=450,450,$V259+9)))</f>
        <v>0</v>
      </c>
      <c r="Y226" s="17" cm="1">
        <f t="array" ref="Y226">SUMPRODUCT(--(IFERROR(HOUR(Flights_2026_09_30333435363734567[entry_hour]),-1)=HOUR(Y$212)),--(IFERROR(Flights_2026_09_30333435363734567[nfl],-1)&gt;=IF($V259=450,450,$V259)),--(IFERROR(Flights_2026_09_30333435363734567[nfl],-1)&lt;=IF($V259=450,450,$V259+9)))</f>
        <v>0</v>
      </c>
      <c r="Z226" s="17" cm="1">
        <f t="array" ref="Z226">SUMPRODUCT(--(IFERROR(HOUR(Flights_2026_09_30333435363734567[entry_hour]),-1)=HOUR(Z$212)),--(IFERROR(Flights_2026_09_30333435363734567[nfl],-1)&gt;=IF($V259=450,450,$V259)),--(IFERROR(Flights_2026_09_30333435363734567[nfl],-1)&lt;=IF($V259=450,450,$V259+9)))</f>
        <v>0</v>
      </c>
      <c r="AA226" s="17" cm="1">
        <f t="array" ref="AA226">SUMPRODUCT(--(IFERROR(HOUR(Flights_2026_09_30333435363734567[entry_hour]),-1)=HOUR(AA$212)),--(IFERROR(Flights_2026_09_30333435363734567[nfl],-1)&gt;=IF($V259=450,450,$V259)),--(IFERROR(Flights_2026_09_30333435363734567[nfl],-1)&lt;=IF($V259=450,450,$V259+9)))</f>
        <v>0</v>
      </c>
      <c r="AB226" s="17" cm="1">
        <f t="array" ref="AB226">SUMPRODUCT(--(IFERROR(HOUR(Flights_2026_09_30333435363734567[entry_hour]),-1)=HOUR(AB$212)),--(IFERROR(Flights_2026_09_30333435363734567[nfl],-1)&gt;=IF($V259=450,450,$V259)),--(IFERROR(Flights_2026_09_30333435363734567[nfl],-1)&lt;=IF($V259=450,450,$V259+9)))</f>
        <v>0</v>
      </c>
      <c r="AC226" s="17" cm="1">
        <f t="array" ref="AC226">SUMPRODUCT(--(IFERROR(HOUR(Flights_2026_09_30333435363734567[entry_hour]),-1)=HOUR(AC$212)),--(IFERROR(Flights_2026_09_30333435363734567[nfl],-1)&gt;=IF($V259=450,450,$V259)),--(IFERROR(Flights_2026_09_30333435363734567[nfl],-1)&lt;=IF($V259=450,450,$V259+9)))</f>
        <v>0</v>
      </c>
      <c r="AD226" s="17" cm="1">
        <f t="array" ref="AD226">SUMPRODUCT(--(IFERROR(HOUR(Flights_2026_09_30333435363734567[entry_hour]),-1)=HOUR(AD$212)),--(IFERROR(Flights_2026_09_30333435363734567[nfl],-1)&gt;=IF($V259=450,450,$V259)),--(IFERROR(Flights_2026_09_30333435363734567[nfl],-1)&lt;=IF($V259=450,450,$V259+9)))</f>
        <v>0</v>
      </c>
      <c r="AE226" s="17" cm="1">
        <f t="array" ref="AE226">SUMPRODUCT(--(IFERROR(HOUR(Flights_2026_09_30333435363734567[entry_hour]),-1)=HOUR(AE$212)),--(IFERROR(Flights_2026_09_30333435363734567[nfl],-1)&gt;=IF($V259=450,450,$V259)),--(IFERROR(Flights_2026_09_30333435363734567[nfl],-1)&lt;=IF($V259=450,450,$V259+9)))</f>
        <v>0</v>
      </c>
      <c r="AF226" s="2">
        <v>0.625</v>
      </c>
      <c r="AG226" t="s">
        <v>840</v>
      </c>
      <c r="AH226" s="17">
        <v>360</v>
      </c>
      <c r="AI226" s="17" cm="1">
        <f t="array" ref="AI226">SUMPRODUCT(--(IFERROR(HOUR(Flights_2026_09_30333435363734567[entry_hour]),-1)=HOUR(AF226)),--(IFERROR(Flights_2026_09_30333435363734567[entry_sector],"")=AG226),--(IFERROR(Flights_2026_09_30333435363734567[nfl],-1)&gt;=AH226),--(IFERROR(Flights_2026_09_30333435363734567[nfl],-1)&lt;=IF(AH226=450,450,AH226+9)))</f>
        <v>0</v>
      </c>
    </row>
    <row r="227" spans="1:35" x14ac:dyDescent="0.2">
      <c r="W227" s="17" cm="1">
        <f t="array" ref="W227">SUMPRODUCT(--(IFERROR(HOUR(Flights_2026_09_30333435363734567[entry_hour]),-1)=HOUR(W$212)),--(IFERROR(Flights_2026_09_30333435363734567[nfl],-1)&gt;=IF($V260=450,450,$V260)),--(IFERROR(Flights_2026_09_30333435363734567[nfl],-1)&lt;=IF($V260=450,450,$V260+9)))</f>
        <v>0</v>
      </c>
      <c r="X227" s="17" cm="1">
        <f t="array" ref="X227">SUMPRODUCT(--(IFERROR(HOUR(Flights_2026_09_30333435363734567[entry_hour]),-1)=HOUR(X$212)),--(IFERROR(Flights_2026_09_30333435363734567[nfl],-1)&gt;=IF($V260=450,450,$V260)),--(IFERROR(Flights_2026_09_30333435363734567[nfl],-1)&lt;=IF($V260=450,450,$V260+9)))</f>
        <v>0</v>
      </c>
      <c r="Y227" s="17" cm="1">
        <f t="array" ref="Y227">SUMPRODUCT(--(IFERROR(HOUR(Flights_2026_09_30333435363734567[entry_hour]),-1)=HOUR(Y$212)),--(IFERROR(Flights_2026_09_30333435363734567[nfl],-1)&gt;=IF($V260=450,450,$V260)),--(IFERROR(Flights_2026_09_30333435363734567[nfl],-1)&lt;=IF($V260=450,450,$V260+9)))</f>
        <v>1</v>
      </c>
      <c r="Z227" s="17" cm="1">
        <f t="array" ref="Z227">SUMPRODUCT(--(IFERROR(HOUR(Flights_2026_09_30333435363734567[entry_hour]),-1)=HOUR(Z$212)),--(IFERROR(Flights_2026_09_30333435363734567[nfl],-1)&gt;=IF($V260=450,450,$V260)),--(IFERROR(Flights_2026_09_30333435363734567[nfl],-1)&lt;=IF($V260=450,450,$V260+9)))</f>
        <v>1</v>
      </c>
      <c r="AA227" s="17" cm="1">
        <f t="array" ref="AA227">SUMPRODUCT(--(IFERROR(HOUR(Flights_2026_09_30333435363734567[entry_hour]),-1)=HOUR(AA$212)),--(IFERROR(Flights_2026_09_30333435363734567[nfl],-1)&gt;=IF($V260=450,450,$V260)),--(IFERROR(Flights_2026_09_30333435363734567[nfl],-1)&lt;=IF($V260=450,450,$V260+9)))</f>
        <v>0</v>
      </c>
      <c r="AB227" s="17" cm="1">
        <f t="array" ref="AB227">SUMPRODUCT(--(IFERROR(HOUR(Flights_2026_09_30333435363734567[entry_hour]),-1)=HOUR(AB$212)),--(IFERROR(Flights_2026_09_30333435363734567[nfl],-1)&gt;=IF($V260=450,450,$V260)),--(IFERROR(Flights_2026_09_30333435363734567[nfl],-1)&lt;=IF($V260=450,450,$V260+9)))</f>
        <v>1</v>
      </c>
      <c r="AC227" s="17" cm="1">
        <f t="array" ref="AC227">SUMPRODUCT(--(IFERROR(HOUR(Flights_2026_09_30333435363734567[entry_hour]),-1)=HOUR(AC$212)),--(IFERROR(Flights_2026_09_30333435363734567[nfl],-1)&gt;=IF($V260=450,450,$V260)),--(IFERROR(Flights_2026_09_30333435363734567[nfl],-1)&lt;=IF($V260=450,450,$V260+9)))</f>
        <v>0</v>
      </c>
      <c r="AD227" s="17" cm="1">
        <f t="array" ref="AD227">SUMPRODUCT(--(IFERROR(HOUR(Flights_2026_09_30333435363734567[entry_hour]),-1)=HOUR(AD$212)),--(IFERROR(Flights_2026_09_30333435363734567[nfl],-1)&gt;=IF($V260=450,450,$V260)),--(IFERROR(Flights_2026_09_30333435363734567[nfl],-1)&lt;=IF($V260=450,450,$V260+9)))</f>
        <v>0</v>
      </c>
      <c r="AE227" s="17" cm="1">
        <f t="array" ref="AE227">SUMPRODUCT(--(IFERROR(HOUR(Flights_2026_09_30333435363734567[entry_hour]),-1)=HOUR(AE$212)),--(IFERROR(Flights_2026_09_30333435363734567[nfl],-1)&gt;=IF($V260=450,450,$V260)),--(IFERROR(Flights_2026_09_30333435363734567[nfl],-1)&lt;=IF($V260=450,450,$V260+9)))</f>
        <v>0</v>
      </c>
      <c r="AF227" s="2">
        <v>0.625</v>
      </c>
      <c r="AG227" t="s">
        <v>840</v>
      </c>
      <c r="AH227" s="17">
        <v>370</v>
      </c>
      <c r="AI227" s="17" cm="1">
        <f t="array" ref="AI227">SUMPRODUCT(--(IFERROR(HOUR(Flights_2026_09_30333435363734567[entry_hour]),-1)=HOUR(AF227)),--(IFERROR(Flights_2026_09_30333435363734567[entry_sector],"")=AG227),--(IFERROR(Flights_2026_09_30333435363734567[nfl],-1)&gt;=AH227),--(IFERROR(Flights_2026_09_30333435363734567[nfl],-1)&lt;=IF(AH227=450,450,AH227+9)))</f>
        <v>1</v>
      </c>
    </row>
    <row r="228" spans="1:35" x14ac:dyDescent="0.2">
      <c r="W228" s="17" cm="1">
        <f t="array" ref="W228">SUMPRODUCT(--(IFERROR(HOUR(Flights_2026_09_30333435363734567[entry_hour]),-1)=HOUR(W$212)),--(IFERROR(Flights_2026_09_30333435363734567[nfl],-1)&gt;=IF($V261=450,450,$V261)),--(IFERROR(Flights_2026_09_30333435363734567[nfl],-1)&lt;=IF($V261=450,450,$V261+9)))</f>
        <v>0</v>
      </c>
      <c r="X228" s="17" cm="1">
        <f t="array" ref="X228">SUMPRODUCT(--(IFERROR(HOUR(Flights_2026_09_30333435363734567[entry_hour]),-1)=HOUR(X$212)),--(IFERROR(Flights_2026_09_30333435363734567[nfl],-1)&gt;=IF($V261=450,450,$V261)),--(IFERROR(Flights_2026_09_30333435363734567[nfl],-1)&lt;=IF($V261=450,450,$V261+9)))</f>
        <v>0</v>
      </c>
      <c r="Y228" s="17" cm="1">
        <f t="array" ref="Y228">SUMPRODUCT(--(IFERROR(HOUR(Flights_2026_09_30333435363734567[entry_hour]),-1)=HOUR(Y$212)),--(IFERROR(Flights_2026_09_30333435363734567[nfl],-1)&gt;=IF($V261=450,450,$V261)),--(IFERROR(Flights_2026_09_30333435363734567[nfl],-1)&lt;=IF($V261=450,450,$V261+9)))</f>
        <v>1</v>
      </c>
      <c r="Z228" s="17" cm="1">
        <f t="array" ref="Z228">SUMPRODUCT(--(IFERROR(HOUR(Flights_2026_09_30333435363734567[entry_hour]),-1)=HOUR(Z$212)),--(IFERROR(Flights_2026_09_30333435363734567[nfl],-1)&gt;=IF($V261=450,450,$V261)),--(IFERROR(Flights_2026_09_30333435363734567[nfl],-1)&lt;=IF($V261=450,450,$V261+9)))</f>
        <v>0</v>
      </c>
      <c r="AA228" s="17" cm="1">
        <f t="array" ref="AA228">SUMPRODUCT(--(IFERROR(HOUR(Flights_2026_09_30333435363734567[entry_hour]),-1)=HOUR(AA$212)),--(IFERROR(Flights_2026_09_30333435363734567[nfl],-1)&gt;=IF($V261=450,450,$V261)),--(IFERROR(Flights_2026_09_30333435363734567[nfl],-1)&lt;=IF($V261=450,450,$V261+9)))</f>
        <v>0</v>
      </c>
      <c r="AB228" s="17" cm="1">
        <f t="array" ref="AB228">SUMPRODUCT(--(IFERROR(HOUR(Flights_2026_09_30333435363734567[entry_hour]),-1)=HOUR(AB$212)),--(IFERROR(Flights_2026_09_30333435363734567[nfl],-1)&gt;=IF($V261=450,450,$V261)),--(IFERROR(Flights_2026_09_30333435363734567[nfl],-1)&lt;=IF($V261=450,450,$V261+9)))</f>
        <v>0</v>
      </c>
      <c r="AC228" s="17" cm="1">
        <f t="array" ref="AC228">SUMPRODUCT(--(IFERROR(HOUR(Flights_2026_09_30333435363734567[entry_hour]),-1)=HOUR(AC$212)),--(IFERROR(Flights_2026_09_30333435363734567[nfl],-1)&gt;=IF($V261=450,450,$V261)),--(IFERROR(Flights_2026_09_30333435363734567[nfl],-1)&lt;=IF($V261=450,450,$V261+9)))</f>
        <v>0</v>
      </c>
      <c r="AD228" s="17" cm="1">
        <f t="array" ref="AD228">SUMPRODUCT(--(IFERROR(HOUR(Flights_2026_09_30333435363734567[entry_hour]),-1)=HOUR(AD$212)),--(IFERROR(Flights_2026_09_30333435363734567[nfl],-1)&gt;=IF($V261=450,450,$V261)),--(IFERROR(Flights_2026_09_30333435363734567[nfl],-1)&lt;=IF($V261=450,450,$V261+9)))</f>
        <v>0</v>
      </c>
      <c r="AE228" s="17" cm="1">
        <f t="array" ref="AE228">SUMPRODUCT(--(IFERROR(HOUR(Flights_2026_09_30333435363734567[entry_hour]),-1)=HOUR(AE$212)),--(IFERROR(Flights_2026_09_30333435363734567[nfl],-1)&gt;=IF($V261=450,450,$V261)),--(IFERROR(Flights_2026_09_30333435363734567[nfl],-1)&lt;=IF($V261=450,450,$V261+9)))</f>
        <v>0</v>
      </c>
      <c r="AF228" s="2">
        <v>0.625</v>
      </c>
      <c r="AG228" t="s">
        <v>840</v>
      </c>
      <c r="AH228" s="17">
        <v>380</v>
      </c>
      <c r="AI228" s="17" cm="1">
        <f t="array" ref="AI228">SUMPRODUCT(--(IFERROR(HOUR(Flights_2026_09_30333435363734567[entry_hour]),-1)=HOUR(AF228)),--(IFERROR(Flights_2026_09_30333435363734567[entry_sector],"")=AG228),--(IFERROR(Flights_2026_09_30333435363734567[nfl],-1)&gt;=AH228),--(IFERROR(Flights_2026_09_30333435363734567[nfl],-1)&lt;=IF(AH228=450,450,AH228+9)))</f>
        <v>0</v>
      </c>
    </row>
    <row r="229" spans="1:35" x14ac:dyDescent="0.2">
      <c r="W229" s="17" cm="1">
        <f t="array" ref="W229">SUMPRODUCT(--(IFERROR(HOUR(Flights_2026_09_30333435363734567[entry_hour]),-1)=HOUR(W$212)),--(IFERROR(Flights_2026_09_30333435363734567[nfl],-1)&gt;=IF($V262=450,450,$V262)),--(IFERROR(Flights_2026_09_30333435363734567[nfl],-1)&lt;=IF($V262=450,450,$V262+9)))</f>
        <v>1</v>
      </c>
      <c r="X229" s="17" cm="1">
        <f t="array" ref="X229">SUMPRODUCT(--(IFERROR(HOUR(Flights_2026_09_30333435363734567[entry_hour]),-1)=HOUR(X$212)),--(IFERROR(Flights_2026_09_30333435363734567[nfl],-1)&gt;=IF($V262=450,450,$V262)),--(IFERROR(Flights_2026_09_30333435363734567[nfl],-1)&lt;=IF($V262=450,450,$V262+9)))</f>
        <v>0</v>
      </c>
      <c r="Y229" s="17" cm="1">
        <f t="array" ref="Y229">SUMPRODUCT(--(IFERROR(HOUR(Flights_2026_09_30333435363734567[entry_hour]),-1)=HOUR(Y$212)),--(IFERROR(Flights_2026_09_30333435363734567[nfl],-1)&gt;=IF($V262=450,450,$V262)),--(IFERROR(Flights_2026_09_30333435363734567[nfl],-1)&lt;=IF($V262=450,450,$V262+9)))</f>
        <v>0</v>
      </c>
      <c r="Z229" s="17" cm="1">
        <f t="array" ref="Z229">SUMPRODUCT(--(IFERROR(HOUR(Flights_2026_09_30333435363734567[entry_hour]),-1)=HOUR(Z$212)),--(IFERROR(Flights_2026_09_30333435363734567[nfl],-1)&gt;=IF($V262=450,450,$V262)),--(IFERROR(Flights_2026_09_30333435363734567[nfl],-1)&lt;=IF($V262=450,450,$V262+9)))</f>
        <v>0</v>
      </c>
      <c r="AA229" s="17" cm="1">
        <f t="array" ref="AA229">SUMPRODUCT(--(IFERROR(HOUR(Flights_2026_09_30333435363734567[entry_hour]),-1)=HOUR(AA$212)),--(IFERROR(Flights_2026_09_30333435363734567[nfl],-1)&gt;=IF($V262=450,450,$V262)),--(IFERROR(Flights_2026_09_30333435363734567[nfl],-1)&lt;=IF($V262=450,450,$V262+9)))</f>
        <v>0</v>
      </c>
      <c r="AB229" s="17" cm="1">
        <f t="array" ref="AB229">SUMPRODUCT(--(IFERROR(HOUR(Flights_2026_09_30333435363734567[entry_hour]),-1)=HOUR(AB$212)),--(IFERROR(Flights_2026_09_30333435363734567[nfl],-1)&gt;=IF($V262=450,450,$V262)),--(IFERROR(Flights_2026_09_30333435363734567[nfl],-1)&lt;=IF($V262=450,450,$V262+9)))</f>
        <v>0</v>
      </c>
      <c r="AC229" s="17" cm="1">
        <f t="array" ref="AC229">SUMPRODUCT(--(IFERROR(HOUR(Flights_2026_09_30333435363734567[entry_hour]),-1)=HOUR(AC$212)),--(IFERROR(Flights_2026_09_30333435363734567[nfl],-1)&gt;=IF($V262=450,450,$V262)),--(IFERROR(Flights_2026_09_30333435363734567[nfl],-1)&lt;=IF($V262=450,450,$V262+9)))</f>
        <v>0</v>
      </c>
      <c r="AD229" s="17" cm="1">
        <f t="array" ref="AD229">SUMPRODUCT(--(IFERROR(HOUR(Flights_2026_09_30333435363734567[entry_hour]),-1)=HOUR(AD$212)),--(IFERROR(Flights_2026_09_30333435363734567[nfl],-1)&gt;=IF($V262=450,450,$V262)),--(IFERROR(Flights_2026_09_30333435363734567[nfl],-1)&lt;=IF($V262=450,450,$V262+9)))</f>
        <v>0</v>
      </c>
      <c r="AE229" s="17" cm="1">
        <f t="array" ref="AE229">SUMPRODUCT(--(IFERROR(HOUR(Flights_2026_09_30333435363734567[entry_hour]),-1)=HOUR(AE$212)),--(IFERROR(Flights_2026_09_30333435363734567[nfl],-1)&gt;=IF($V262=450,450,$V262)),--(IFERROR(Flights_2026_09_30333435363734567[nfl],-1)&lt;=IF($V262=450,450,$V262+9)))</f>
        <v>0</v>
      </c>
      <c r="AF229" s="2">
        <v>0.625</v>
      </c>
      <c r="AG229" t="s">
        <v>840</v>
      </c>
      <c r="AH229" s="17">
        <v>390</v>
      </c>
      <c r="AI229" s="17" cm="1">
        <f t="array" ref="AI229">SUMPRODUCT(--(IFERROR(HOUR(Flights_2026_09_30333435363734567[entry_hour]),-1)=HOUR(AF229)),--(IFERROR(Flights_2026_09_30333435363734567[entry_sector],"")=AG229),--(IFERROR(Flights_2026_09_30333435363734567[nfl],-1)&gt;=AH229),--(IFERROR(Flights_2026_09_30333435363734567[nfl],-1)&lt;=IF(AH229=450,450,AH229+9)))</f>
        <v>0</v>
      </c>
    </row>
    <row r="230" spans="1:35" x14ac:dyDescent="0.2">
      <c r="A230" s="3" t="s">
        <v>989</v>
      </c>
      <c r="B230" s="3" t="s">
        <v>743</v>
      </c>
      <c r="C230" s="3" t="s">
        <v>987</v>
      </c>
      <c r="D230" s="3" t="s">
        <v>744</v>
      </c>
      <c r="E230" s="3" t="s">
        <v>933</v>
      </c>
      <c r="F230" s="3" t="s">
        <v>745</v>
      </c>
      <c r="G230" s="3" t="s">
        <v>840</v>
      </c>
      <c r="H230" s="3" t="s">
        <v>747</v>
      </c>
      <c r="I230" s="3" t="s">
        <v>988</v>
      </c>
      <c r="W230" s="17" cm="1">
        <f t="array" ref="W230">SUMPRODUCT(--(IFERROR(HOUR(Flights_2026_09_30333435363734567[entry_hour]),-1)=HOUR(W$212)),--(IFERROR(Flights_2026_09_30333435363734567[nfl],-1)&gt;=IF($V263=450,450,$V263)),--(IFERROR(Flights_2026_09_30333435363734567[nfl],-1)&lt;=IF($V263=450,450,$V263+9)))</f>
        <v>0</v>
      </c>
      <c r="X230" s="17" cm="1">
        <f t="array" ref="X230">SUMPRODUCT(--(IFERROR(HOUR(Flights_2026_09_30333435363734567[entry_hour]),-1)=HOUR(X$212)),--(IFERROR(Flights_2026_09_30333435363734567[nfl],-1)&gt;=IF($V263=450,450,$V263)),--(IFERROR(Flights_2026_09_30333435363734567[nfl],-1)&lt;=IF($V263=450,450,$V263+9)))</f>
        <v>0</v>
      </c>
      <c r="Y230" s="17" cm="1">
        <f t="array" ref="Y230">SUMPRODUCT(--(IFERROR(HOUR(Flights_2026_09_30333435363734567[entry_hour]),-1)=HOUR(Y$212)),--(IFERROR(Flights_2026_09_30333435363734567[nfl],-1)&gt;=IF($V263=450,450,$V263)),--(IFERROR(Flights_2026_09_30333435363734567[nfl],-1)&lt;=IF($V263=450,450,$V263+9)))</f>
        <v>0</v>
      </c>
      <c r="Z230" s="17" cm="1">
        <f t="array" ref="Z230">SUMPRODUCT(--(IFERROR(HOUR(Flights_2026_09_30333435363734567[entry_hour]),-1)=HOUR(Z$212)),--(IFERROR(Flights_2026_09_30333435363734567[nfl],-1)&gt;=IF($V263=450,450,$V263)),--(IFERROR(Flights_2026_09_30333435363734567[nfl],-1)&lt;=IF($V263=450,450,$V263+9)))</f>
        <v>0</v>
      </c>
      <c r="AA230" s="17" cm="1">
        <f t="array" ref="AA230">SUMPRODUCT(--(IFERROR(HOUR(Flights_2026_09_30333435363734567[entry_hour]),-1)=HOUR(AA$212)),--(IFERROR(Flights_2026_09_30333435363734567[nfl],-1)&gt;=IF($V263=450,450,$V263)),--(IFERROR(Flights_2026_09_30333435363734567[nfl],-1)&lt;=IF($V263=450,450,$V263+9)))</f>
        <v>0</v>
      </c>
      <c r="AB230" s="17" cm="1">
        <f t="array" ref="AB230">SUMPRODUCT(--(IFERROR(HOUR(Flights_2026_09_30333435363734567[entry_hour]),-1)=HOUR(AB$212)),--(IFERROR(Flights_2026_09_30333435363734567[nfl],-1)&gt;=IF($V263=450,450,$V263)),--(IFERROR(Flights_2026_09_30333435363734567[nfl],-1)&lt;=IF($V263=450,450,$V263+9)))</f>
        <v>0</v>
      </c>
      <c r="AC230" s="17" cm="1">
        <f t="array" ref="AC230">SUMPRODUCT(--(IFERROR(HOUR(Flights_2026_09_30333435363734567[entry_hour]),-1)=HOUR(AC$212)),--(IFERROR(Flights_2026_09_30333435363734567[nfl],-1)&gt;=IF($V263=450,450,$V263)),--(IFERROR(Flights_2026_09_30333435363734567[nfl],-1)&lt;=IF($V263=450,450,$V263+9)))</f>
        <v>0</v>
      </c>
      <c r="AD230" s="17" cm="1">
        <f t="array" ref="AD230">SUMPRODUCT(--(IFERROR(HOUR(Flights_2026_09_30333435363734567[entry_hour]),-1)=HOUR(AD$212)),--(IFERROR(Flights_2026_09_30333435363734567[nfl],-1)&gt;=IF($V263=450,450,$V263)),--(IFERROR(Flights_2026_09_30333435363734567[nfl],-1)&lt;=IF($V263=450,450,$V263+9)))</f>
        <v>0</v>
      </c>
      <c r="AE230" s="17" cm="1">
        <f t="array" ref="AE230">SUMPRODUCT(--(IFERROR(HOUR(Flights_2026_09_30333435363734567[entry_hour]),-1)=HOUR(AE$212)),--(IFERROR(Flights_2026_09_30333435363734567[nfl],-1)&gt;=IF($V263=450,450,$V263)),--(IFERROR(Flights_2026_09_30333435363734567[nfl],-1)&lt;=IF($V263=450,450,$V263+9)))</f>
        <v>0</v>
      </c>
      <c r="AF230" s="2">
        <v>0.625</v>
      </c>
      <c r="AG230" t="s">
        <v>840</v>
      </c>
      <c r="AH230" s="17">
        <v>400</v>
      </c>
      <c r="AI230" s="17" cm="1">
        <f t="array" ref="AI230">SUMPRODUCT(--(IFERROR(HOUR(Flights_2026_09_30333435363734567[entry_hour]),-1)=HOUR(AF230)),--(IFERROR(Flights_2026_09_30333435363734567[entry_sector],"")=AG230),--(IFERROR(Flights_2026_09_30333435363734567[nfl],-1)&gt;=AH230),--(IFERROR(Flights_2026_09_30333435363734567[nfl],-1)&lt;=IF(AH230=450,450,AH230+9)))</f>
        <v>0</v>
      </c>
    </row>
    <row r="231" spans="1:35" x14ac:dyDescent="0.2">
      <c r="A231" s="4">
        <v>0.58333333333333337</v>
      </c>
      <c r="B231" s="28" cm="1">
        <f t="array" ref="B231">_xlfn.LET(_xlpm.h,HOUR($A231),_xlpm.s,B$230,_xlpm.hrs,IFERROR(HOUR(Flights_2026_09_30333435363734567[entry_hour]),-1),_xlpm.sectors,IF(_xlpm.s="Sector 4",_xlfn.XLOOKUP(Flights_2026_09_30333435363734567[adep],Tabla42[ADEP],Tabla42[Sector_4],""),Flights_2026_09_30333435363734567[entry_sector]),SUMPRODUCT(--(_xlpm.hrs=_xlpm.h),--(_xlpm.sectors=_xlpm.s)))</f>
        <v>0</v>
      </c>
      <c r="C231" s="28" cm="1">
        <f t="array" ref="C231">_xlfn.LET(_xlpm.h,HOUR($A231),_xlpm.s,C$230,_xlpm.hrs,IFERROR(HOUR(Flights_2026_09_30333435363734567[entry_hour]),-1),_xlpm.sectors,IF(_xlpm.s="Sector 4",_xlfn.XLOOKUP(Flights_2026_09_30333435363734567[adep],Tabla42[ADEP],Tabla42[Sector_4],""),Flights_2026_09_30333435363734567[entry_sector]),SUMPRODUCT(--(_xlpm.hrs=_xlpm.h),--(_xlpm.sectors=_xlpm.s)))</f>
        <v>0</v>
      </c>
      <c r="D231" s="28" cm="1">
        <f t="array" ref="D231">_xlfn.LET(_xlpm.h,HOUR($A231),_xlpm.s,D$230,_xlpm.hrs,IFERROR(HOUR(Flights_2026_09_30333435363734567[entry_hour]),-1),_xlpm.sectors,IF(_xlpm.s="Sector 4",_xlfn.XLOOKUP(Flights_2026_09_30333435363734567[adep],Tabla42[ADEP],Tabla42[Sector_4],""),Flights_2026_09_30333435363734567[entry_sector]),SUMPRODUCT(--(_xlpm.hrs=_xlpm.h),--(_xlpm.sectors=_xlpm.s)))</f>
        <v>5</v>
      </c>
      <c r="E231" s="28" cm="1">
        <f t="array" ref="E231">_xlfn.LET(_xlpm.h,HOUR($A231),_xlpm.s,E$230,_xlpm.hrs,IFERROR(HOUR(Flights_2026_09_30333435363734567[entry_hour]),-1),_xlpm.sectors,IF(_xlpm.s="Sector 4",_xlfn.XLOOKUP(Flights_2026_09_30333435363734567[adep],Tabla42[ADEP],Tabla42[Sector_4],""),Flights_2026_09_30333435363734567[entry_sector]),SUMPRODUCT(--(_xlpm.hrs=_xlpm.h),--(_xlpm.sectors=_xlpm.s)))</f>
        <v>9</v>
      </c>
      <c r="F231" s="28" cm="1">
        <f t="array" ref="F231">_xlfn.LET(_xlpm.h,HOUR($A231),_xlpm.s,F$230,_xlpm.hrs,IFERROR(HOUR(Flights_2026_09_30333435363734567[entry_hour]),-1),_xlpm.sectors,IF(_xlpm.s="Sector 4",_xlfn.XLOOKUP(Flights_2026_09_30333435363734567[adep],Tabla42[ADEP],Tabla42[Sector_4],""),Flights_2026_09_30333435363734567[entry_sector]),SUMPRODUCT(--(_xlpm.hrs=_xlpm.h),--(_xlpm.sectors=_xlpm.s)))</f>
        <v>7</v>
      </c>
      <c r="G231" s="28" cm="1">
        <f t="array" ref="G231">_xlfn.LET(_xlpm.h,HOUR($A231),_xlpm.s,G$230,_xlpm.hrs,IFERROR(HOUR(Flights_2026_09_30333435363734567[entry_hour]),-1),_xlpm.sectors,IF(_xlpm.s="Sector 4",_xlfn.XLOOKUP(Flights_2026_09_30333435363734567[adep],Tabla42[ADEP],Tabla42[Sector_4],""),Flights_2026_09_30333435363734567[entry_sector]),SUMPRODUCT(--(_xlpm.hrs=_xlpm.h),--(_xlpm.sectors=_xlpm.s)))</f>
        <v>1</v>
      </c>
      <c r="H231" s="17" cm="1">
        <f t="array" ref="H231">_xlfn.LET(_xlpm.h,HOUR($A231),_xlpm.s,H$230,_xlpm.hrs,IFERROR(HOUR(Flights_2026_09_30333435363734567[entry_hour]),-1),_xlpm.sectors,IF(_xlpm.s="Sector 4",_xlfn.XLOOKUP(Flights_2026_09_30333435363734567[adep],Tabla42[ADEP],Tabla42[Sector_4],""),Flights_2026_09_30333435363734567[entry_sector]),SUMPRODUCT(--(_xlpm.hrs=_xlpm.h),--(_xlpm.sectors=_xlpm.s)))</f>
        <v>3</v>
      </c>
      <c r="I231" s="17">
        <f t="shared" ref="I231:I239" si="1">SUM(B231:H231)</f>
        <v>25</v>
      </c>
      <c r="W231" s="17" cm="1">
        <f t="array" ref="W231">SUMPRODUCT(--(IFERROR(HOUR(Flights_2026_09_30333435363734567[entry_hour]),-1)=HOUR(W$212)),--(IFERROR(Flights_2026_09_30333435363734567[nfl],-1)&gt;=IF($V264=450,450,$V264)),--(IFERROR(Flights_2026_09_30333435363734567[nfl],-1)&lt;=IF($V264=450,450,$V264+9)))</f>
        <v>0</v>
      </c>
      <c r="X231" s="17" cm="1">
        <f t="array" ref="X231">SUMPRODUCT(--(IFERROR(HOUR(Flights_2026_09_30333435363734567[entry_hour]),-1)=HOUR(X$212)),--(IFERROR(Flights_2026_09_30333435363734567[nfl],-1)&gt;=IF($V264=450,450,$V264)),--(IFERROR(Flights_2026_09_30333435363734567[nfl],-1)&lt;=IF($V264=450,450,$V264+9)))</f>
        <v>0</v>
      </c>
      <c r="Y231" s="17" cm="1">
        <f t="array" ref="Y231">SUMPRODUCT(--(IFERROR(HOUR(Flights_2026_09_30333435363734567[entry_hour]),-1)=HOUR(Y$212)),--(IFERROR(Flights_2026_09_30333435363734567[nfl],-1)&gt;=IF($V264=450,450,$V264)),--(IFERROR(Flights_2026_09_30333435363734567[nfl],-1)&lt;=IF($V264=450,450,$V264+9)))</f>
        <v>0</v>
      </c>
      <c r="Z231" s="17" cm="1">
        <f t="array" ref="Z231">SUMPRODUCT(--(IFERROR(HOUR(Flights_2026_09_30333435363734567[entry_hour]),-1)=HOUR(Z$212)),--(IFERROR(Flights_2026_09_30333435363734567[nfl],-1)&gt;=IF($V264=450,450,$V264)),--(IFERROR(Flights_2026_09_30333435363734567[nfl],-1)&lt;=IF($V264=450,450,$V264+9)))</f>
        <v>0</v>
      </c>
      <c r="AA231" s="17" cm="1">
        <f t="array" ref="AA231">SUMPRODUCT(--(IFERROR(HOUR(Flights_2026_09_30333435363734567[entry_hour]),-1)=HOUR(AA$212)),--(IFERROR(Flights_2026_09_30333435363734567[nfl],-1)&gt;=IF($V264=450,450,$V264)),--(IFERROR(Flights_2026_09_30333435363734567[nfl],-1)&lt;=IF($V264=450,450,$V264+9)))</f>
        <v>0</v>
      </c>
      <c r="AB231" s="17" cm="1">
        <f t="array" ref="AB231">SUMPRODUCT(--(IFERROR(HOUR(Flights_2026_09_30333435363734567[entry_hour]),-1)=HOUR(AB$212)),--(IFERROR(Flights_2026_09_30333435363734567[nfl],-1)&gt;=IF($V264=450,450,$V264)),--(IFERROR(Flights_2026_09_30333435363734567[nfl],-1)&lt;=IF($V264=450,450,$V264+9)))</f>
        <v>0</v>
      </c>
      <c r="AC231" s="17" cm="1">
        <f t="array" ref="AC231">SUMPRODUCT(--(IFERROR(HOUR(Flights_2026_09_30333435363734567[entry_hour]),-1)=HOUR(AC$212)),--(IFERROR(Flights_2026_09_30333435363734567[nfl],-1)&gt;=IF($V264=450,450,$V264)),--(IFERROR(Flights_2026_09_30333435363734567[nfl],-1)&lt;=IF($V264=450,450,$V264+9)))</f>
        <v>0</v>
      </c>
      <c r="AD231" s="17" cm="1">
        <f t="array" ref="AD231">SUMPRODUCT(--(IFERROR(HOUR(Flights_2026_09_30333435363734567[entry_hour]),-1)=HOUR(AD$212)),--(IFERROR(Flights_2026_09_30333435363734567[nfl],-1)&gt;=IF($V264=450,450,$V264)),--(IFERROR(Flights_2026_09_30333435363734567[nfl],-1)&lt;=IF($V264=450,450,$V264+9)))</f>
        <v>0</v>
      </c>
      <c r="AE231" s="17" cm="1">
        <f t="array" ref="AE231">SUMPRODUCT(--(IFERROR(HOUR(Flights_2026_09_30333435363734567[entry_hour]),-1)=HOUR(AE$212)),--(IFERROR(Flights_2026_09_30333435363734567[nfl],-1)&gt;=IF($V264=450,450,$V264)),--(IFERROR(Flights_2026_09_30333435363734567[nfl],-1)&lt;=IF($V264=450,450,$V264+9)))</f>
        <v>0</v>
      </c>
      <c r="AF231" s="2">
        <v>0.625</v>
      </c>
      <c r="AG231" t="s">
        <v>840</v>
      </c>
      <c r="AH231" s="17">
        <v>410</v>
      </c>
      <c r="AI231" s="17" cm="1">
        <f t="array" ref="AI231">SUMPRODUCT(--(IFERROR(HOUR(Flights_2026_09_30333435363734567[entry_hour]),-1)=HOUR(AF231)),--(IFERROR(Flights_2026_09_30333435363734567[entry_sector],"")=AG231),--(IFERROR(Flights_2026_09_30333435363734567[nfl],-1)&gt;=AH231),--(IFERROR(Flights_2026_09_30333435363734567[nfl],-1)&lt;=IF(AH231=450,450,AH231+9)))</f>
        <v>1</v>
      </c>
    </row>
    <row r="232" spans="1:35" x14ac:dyDescent="0.2">
      <c r="A232" s="4">
        <v>0.625</v>
      </c>
      <c r="B232" s="28" cm="1">
        <f t="array" ref="B232">_xlfn.LET(_xlpm.h,HOUR($A232),_xlpm.s,B$230,_xlpm.hrs,IFERROR(HOUR(Flights_2026_09_30333435363734567[entry_hour]),-1),_xlpm.sectors,IF(_xlpm.s="Sector 4",_xlfn.XLOOKUP(Flights_2026_09_30333435363734567[adep],Tabla42[ADEP],Tabla42[Sector_4],""),Flights_2026_09_30333435363734567[entry_sector]),SUMPRODUCT(--(_xlpm.hrs=_xlpm.h),--(_xlpm.sectors=_xlpm.s)))</f>
        <v>1</v>
      </c>
      <c r="C232" s="28" cm="1">
        <f t="array" ref="C232">_xlfn.LET(_xlpm.h,HOUR($A232),_xlpm.s,C$230,_xlpm.hrs,IFERROR(HOUR(Flights_2026_09_30333435363734567[entry_hour]),-1),_xlpm.sectors,IF(_xlpm.s="Sector 4",_xlfn.XLOOKUP(Flights_2026_09_30333435363734567[adep],Tabla42[ADEP],Tabla42[Sector_4],""),Flights_2026_09_30333435363734567[entry_sector]),SUMPRODUCT(--(_xlpm.hrs=_xlpm.h),--(_xlpm.sectors=_xlpm.s)))</f>
        <v>0</v>
      </c>
      <c r="D232" s="28" cm="1">
        <f t="array" ref="D232">_xlfn.LET(_xlpm.h,HOUR($A232),_xlpm.s,D$230,_xlpm.hrs,IFERROR(HOUR(Flights_2026_09_30333435363734567[entry_hour]),-1),_xlpm.sectors,IF(_xlpm.s="Sector 4",_xlfn.XLOOKUP(Flights_2026_09_30333435363734567[adep],Tabla42[ADEP],Tabla42[Sector_4],""),Flights_2026_09_30333435363734567[entry_sector]),SUMPRODUCT(--(_xlpm.hrs=_xlpm.h),--(_xlpm.sectors=_xlpm.s)))</f>
        <v>5</v>
      </c>
      <c r="E232" s="28" cm="1">
        <f t="array" ref="E232">_xlfn.LET(_xlpm.h,HOUR($A232),_xlpm.s,E$230,_xlpm.hrs,IFERROR(HOUR(Flights_2026_09_30333435363734567[entry_hour]),-1),_xlpm.sectors,IF(_xlpm.s="Sector 4",_xlfn.XLOOKUP(Flights_2026_09_30333435363734567[adep],Tabla42[ADEP],Tabla42[Sector_4],""),Flights_2026_09_30333435363734567[entry_sector]),SUMPRODUCT(--(_xlpm.hrs=_xlpm.h),--(_xlpm.sectors=_xlpm.s)))</f>
        <v>8</v>
      </c>
      <c r="F232" s="28" cm="1">
        <f t="array" ref="F232">_xlfn.LET(_xlpm.h,HOUR($A232),_xlpm.s,F$230,_xlpm.hrs,IFERROR(HOUR(Flights_2026_09_30333435363734567[entry_hour]),-1),_xlpm.sectors,IF(_xlpm.s="Sector 4",_xlfn.XLOOKUP(Flights_2026_09_30333435363734567[adep],Tabla42[ADEP],Tabla42[Sector_4],""),Flights_2026_09_30333435363734567[entry_sector]),SUMPRODUCT(--(_xlpm.hrs=_xlpm.h),--(_xlpm.sectors=_xlpm.s)))</f>
        <v>3</v>
      </c>
      <c r="G232" s="28" cm="1">
        <f t="array" ref="G232">_xlfn.LET(_xlpm.h,HOUR($A232),_xlpm.s,G$230,_xlpm.hrs,IFERROR(HOUR(Flights_2026_09_30333435363734567[entry_hour]),-1),_xlpm.sectors,IF(_xlpm.s="Sector 4",_xlfn.XLOOKUP(Flights_2026_09_30333435363734567[adep],Tabla42[ADEP],Tabla42[Sector_4],""),Flights_2026_09_30333435363734567[entry_sector]),SUMPRODUCT(--(_xlpm.hrs=_xlpm.h),--(_xlpm.sectors=_xlpm.s)))</f>
        <v>4</v>
      </c>
      <c r="H232" s="17" cm="1">
        <f t="array" ref="H232">_xlfn.LET(_xlpm.h,HOUR($A232),_xlpm.s,H$230,_xlpm.hrs,IFERROR(HOUR(Flights_2026_09_30333435363734567[entry_hour]),-1),_xlpm.sectors,IF(_xlpm.s="Sector 4",_xlfn.XLOOKUP(Flights_2026_09_30333435363734567[adep],Tabla42[ADEP],Tabla42[Sector_4],""),Flights_2026_09_30333435363734567[entry_sector]),SUMPRODUCT(--(_xlpm.hrs=_xlpm.h),--(_xlpm.sectors=_xlpm.s)))</f>
        <v>1</v>
      </c>
      <c r="I232" s="17">
        <f t="shared" si="1"/>
        <v>22</v>
      </c>
      <c r="W232" s="17" cm="1">
        <f t="array" ref="W232">SUMPRODUCT(--(IFERROR(HOUR(Flights_2026_09_30333435363734567[entry_hour]),-1)=HOUR(W$212)),--(IFERROR(Flights_2026_09_30333435363734567[nfl],-1)&gt;=IF($V265=450,450,$V265)),--(IFERROR(Flights_2026_09_30333435363734567[nfl],-1)&lt;=IF($V265=450,450,$V265+9)))</f>
        <v>0</v>
      </c>
      <c r="X232" s="17" cm="1">
        <f t="array" ref="X232">SUMPRODUCT(--(IFERROR(HOUR(Flights_2026_09_30333435363734567[entry_hour]),-1)=HOUR(X$212)),--(IFERROR(Flights_2026_09_30333435363734567[nfl],-1)&gt;=IF($V265=450,450,$V265)),--(IFERROR(Flights_2026_09_30333435363734567[nfl],-1)&lt;=IF($V265=450,450,$V265+9)))</f>
        <v>0</v>
      </c>
      <c r="Y232" s="17" cm="1">
        <f t="array" ref="Y232">SUMPRODUCT(--(IFERROR(HOUR(Flights_2026_09_30333435363734567[entry_hour]),-1)=HOUR(Y$212)),--(IFERROR(Flights_2026_09_30333435363734567[nfl],-1)&gt;=IF($V265=450,450,$V265)),--(IFERROR(Flights_2026_09_30333435363734567[nfl],-1)&lt;=IF($V265=450,450,$V265+9)))</f>
        <v>0</v>
      </c>
      <c r="Z232" s="17" cm="1">
        <f t="array" ref="Z232">SUMPRODUCT(--(IFERROR(HOUR(Flights_2026_09_30333435363734567[entry_hour]),-1)=HOUR(Z$212)),--(IFERROR(Flights_2026_09_30333435363734567[nfl],-1)&gt;=IF($V265=450,450,$V265)),--(IFERROR(Flights_2026_09_30333435363734567[nfl],-1)&lt;=IF($V265=450,450,$V265+9)))</f>
        <v>0</v>
      </c>
      <c r="AA232" s="17" cm="1">
        <f t="array" ref="AA232">SUMPRODUCT(--(IFERROR(HOUR(Flights_2026_09_30333435363734567[entry_hour]),-1)=HOUR(AA$212)),--(IFERROR(Flights_2026_09_30333435363734567[nfl],-1)&gt;=IF($V265=450,450,$V265)),--(IFERROR(Flights_2026_09_30333435363734567[nfl],-1)&lt;=IF($V265=450,450,$V265+9)))</f>
        <v>0</v>
      </c>
      <c r="AB232" s="17" cm="1">
        <f t="array" ref="AB232">SUMPRODUCT(--(IFERROR(HOUR(Flights_2026_09_30333435363734567[entry_hour]),-1)=HOUR(AB$212)),--(IFERROR(Flights_2026_09_30333435363734567[nfl],-1)&gt;=IF($V265=450,450,$V265)),--(IFERROR(Flights_2026_09_30333435363734567[nfl],-1)&lt;=IF($V265=450,450,$V265+9)))</f>
        <v>0</v>
      </c>
      <c r="AC232" s="17" cm="1">
        <f t="array" ref="AC232">SUMPRODUCT(--(IFERROR(HOUR(Flights_2026_09_30333435363734567[entry_hour]),-1)=HOUR(AC$212)),--(IFERROR(Flights_2026_09_30333435363734567[nfl],-1)&gt;=IF($V265=450,450,$V265)),--(IFERROR(Flights_2026_09_30333435363734567[nfl],-1)&lt;=IF($V265=450,450,$V265+9)))</f>
        <v>0</v>
      </c>
      <c r="AD232" s="17" cm="1">
        <f t="array" ref="AD232">SUMPRODUCT(--(IFERROR(HOUR(Flights_2026_09_30333435363734567[entry_hour]),-1)=HOUR(AD$212)),--(IFERROR(Flights_2026_09_30333435363734567[nfl],-1)&gt;=IF($V265=450,450,$V265)),--(IFERROR(Flights_2026_09_30333435363734567[nfl],-1)&lt;=IF($V265=450,450,$V265+9)))</f>
        <v>0</v>
      </c>
      <c r="AE232" s="17" cm="1">
        <f t="array" ref="AE232">SUMPRODUCT(--(IFERROR(HOUR(Flights_2026_09_30333435363734567[entry_hour]),-1)=HOUR(AE$212)),--(IFERROR(Flights_2026_09_30333435363734567[nfl],-1)&gt;=IF($V265=450,450,$V265)),--(IFERROR(Flights_2026_09_30333435363734567[nfl],-1)&lt;=IF($V265=450,450,$V265+9)))</f>
        <v>0</v>
      </c>
      <c r="AF232" s="2">
        <v>0.625</v>
      </c>
      <c r="AG232" t="s">
        <v>840</v>
      </c>
      <c r="AH232" s="17">
        <v>420</v>
      </c>
      <c r="AI232" s="17" cm="1">
        <f t="array" ref="AI232">SUMPRODUCT(--(IFERROR(HOUR(Flights_2026_09_30333435363734567[entry_hour]),-1)=HOUR(AF232)),--(IFERROR(Flights_2026_09_30333435363734567[entry_sector],"")=AG232),--(IFERROR(Flights_2026_09_30333435363734567[nfl],-1)&gt;=AH232),--(IFERROR(Flights_2026_09_30333435363734567[nfl],-1)&lt;=IF(AH232=450,450,AH232+9)))</f>
        <v>0</v>
      </c>
    </row>
    <row r="233" spans="1:35" x14ac:dyDescent="0.2">
      <c r="A233" s="4">
        <v>0.66666666666666674</v>
      </c>
      <c r="B233" s="28" cm="1">
        <f t="array" ref="B233">_xlfn.LET(_xlpm.h,HOUR($A233),_xlpm.s,B$230,_xlpm.hrs,IFERROR(HOUR(Flights_2026_09_30333435363734567[entry_hour]),-1),_xlpm.sectors,IF(_xlpm.s="Sector 4",_xlfn.XLOOKUP(Flights_2026_09_30333435363734567[adep],Tabla42[ADEP],Tabla42[Sector_4],""),Flights_2026_09_30333435363734567[entry_sector]),SUMPRODUCT(--(_xlpm.hrs=_xlpm.h),--(_xlpm.sectors=_xlpm.s)))</f>
        <v>0</v>
      </c>
      <c r="C233" s="28" cm="1">
        <f t="array" ref="C233">_xlfn.LET(_xlpm.h,HOUR($A233),_xlpm.s,C$230,_xlpm.hrs,IFERROR(HOUR(Flights_2026_09_30333435363734567[entry_hour]),-1),_xlpm.sectors,IF(_xlpm.s="Sector 4",_xlfn.XLOOKUP(Flights_2026_09_30333435363734567[adep],Tabla42[ADEP],Tabla42[Sector_4],""),Flights_2026_09_30333435363734567[entry_sector]),SUMPRODUCT(--(_xlpm.hrs=_xlpm.h),--(_xlpm.sectors=_xlpm.s)))</f>
        <v>0</v>
      </c>
      <c r="D233" s="28" cm="1">
        <f t="array" ref="D233">_xlfn.LET(_xlpm.h,HOUR($A233),_xlpm.s,D$230,_xlpm.hrs,IFERROR(HOUR(Flights_2026_09_30333435363734567[entry_hour]),-1),_xlpm.sectors,IF(_xlpm.s="Sector 4",_xlfn.XLOOKUP(Flights_2026_09_30333435363734567[adep],Tabla42[ADEP],Tabla42[Sector_4],""),Flights_2026_09_30333435363734567[entry_sector]),SUMPRODUCT(--(_xlpm.hrs=_xlpm.h),--(_xlpm.sectors=_xlpm.s)))</f>
        <v>11</v>
      </c>
      <c r="E233" s="28" cm="1">
        <f t="array" ref="E233">_xlfn.LET(_xlpm.h,HOUR($A233),_xlpm.s,E$230,_xlpm.hrs,IFERROR(HOUR(Flights_2026_09_30333435363734567[entry_hour]),-1),_xlpm.sectors,IF(_xlpm.s="Sector 4",_xlfn.XLOOKUP(Flights_2026_09_30333435363734567[adep],Tabla42[ADEP],Tabla42[Sector_4],""),Flights_2026_09_30333435363734567[entry_sector]),SUMPRODUCT(--(_xlpm.hrs=_xlpm.h),--(_xlpm.sectors=_xlpm.s)))</f>
        <v>12</v>
      </c>
      <c r="F233" s="28" cm="1">
        <f t="array" ref="F233">_xlfn.LET(_xlpm.h,HOUR($A233),_xlpm.s,F$230,_xlpm.hrs,IFERROR(HOUR(Flights_2026_09_30333435363734567[entry_hour]),-1),_xlpm.sectors,IF(_xlpm.s="Sector 4",_xlfn.XLOOKUP(Flights_2026_09_30333435363734567[adep],Tabla42[ADEP],Tabla42[Sector_4],""),Flights_2026_09_30333435363734567[entry_sector]),SUMPRODUCT(--(_xlpm.hrs=_xlpm.h),--(_xlpm.sectors=_xlpm.s)))</f>
        <v>8</v>
      </c>
      <c r="G233" s="28" cm="1">
        <f t="array" ref="G233">_xlfn.LET(_xlpm.h,HOUR($A233),_xlpm.s,G$230,_xlpm.hrs,IFERROR(HOUR(Flights_2026_09_30333435363734567[entry_hour]),-1),_xlpm.sectors,IF(_xlpm.s="Sector 4",_xlfn.XLOOKUP(Flights_2026_09_30333435363734567[adep],Tabla42[ADEP],Tabla42[Sector_4],""),Flights_2026_09_30333435363734567[entry_sector]),SUMPRODUCT(--(_xlpm.hrs=_xlpm.h),--(_xlpm.sectors=_xlpm.s)))</f>
        <v>4</v>
      </c>
      <c r="H233" s="17" cm="1">
        <f t="array" ref="H233">_xlfn.LET(_xlpm.h,HOUR($A233),_xlpm.s,H$230,_xlpm.hrs,IFERROR(HOUR(Flights_2026_09_30333435363734567[entry_hour]),-1),_xlpm.sectors,IF(_xlpm.s="Sector 4",_xlfn.XLOOKUP(Flights_2026_09_30333435363734567[adep],Tabla42[ADEP],Tabla42[Sector_4],""),Flights_2026_09_30333435363734567[entry_sector]),SUMPRODUCT(--(_xlpm.hrs=_xlpm.h),--(_xlpm.sectors=_xlpm.s)))</f>
        <v>3</v>
      </c>
      <c r="I233" s="17">
        <f t="shared" si="1"/>
        <v>38</v>
      </c>
      <c r="W233" s="17" cm="1">
        <f t="array" ref="W233">SUMPRODUCT(--(IFERROR(HOUR(Flights_2026_09_30333435363734567[entry_hour]),-1)=HOUR(W$212)),--(IFERROR(Flights_2026_09_30333435363734567[nfl],-1)&gt;=IF($V266=450,450,$V266)),--(IFERROR(Flights_2026_09_30333435363734567[nfl],-1)&lt;=IF($V266=450,450,$V266+9)))</f>
        <v>0</v>
      </c>
      <c r="X233" s="17" cm="1">
        <f t="array" ref="X233">SUMPRODUCT(--(IFERROR(HOUR(Flights_2026_09_30333435363734567[entry_hour]),-1)=HOUR(X$212)),--(IFERROR(Flights_2026_09_30333435363734567[nfl],-1)&gt;=IF($V266=450,450,$V266)),--(IFERROR(Flights_2026_09_30333435363734567[nfl],-1)&lt;=IF($V266=450,450,$V266+9)))</f>
        <v>0</v>
      </c>
      <c r="Y233" s="17" cm="1">
        <f t="array" ref="Y233">SUMPRODUCT(--(IFERROR(HOUR(Flights_2026_09_30333435363734567[entry_hour]),-1)=HOUR(Y$212)),--(IFERROR(Flights_2026_09_30333435363734567[nfl],-1)&gt;=IF($V266=450,450,$V266)),--(IFERROR(Flights_2026_09_30333435363734567[nfl],-1)&lt;=IF($V266=450,450,$V266+9)))</f>
        <v>1</v>
      </c>
      <c r="Z233" s="17" cm="1">
        <f t="array" ref="Z233">SUMPRODUCT(--(IFERROR(HOUR(Flights_2026_09_30333435363734567[entry_hour]),-1)=HOUR(Z$212)),--(IFERROR(Flights_2026_09_30333435363734567[nfl],-1)&gt;=IF($V266=450,450,$V266)),--(IFERROR(Flights_2026_09_30333435363734567[nfl],-1)&lt;=IF($V266=450,450,$V266+9)))</f>
        <v>0</v>
      </c>
      <c r="AA233" s="17" cm="1">
        <f t="array" ref="AA233">SUMPRODUCT(--(IFERROR(HOUR(Flights_2026_09_30333435363734567[entry_hour]),-1)=HOUR(AA$212)),--(IFERROR(Flights_2026_09_30333435363734567[nfl],-1)&gt;=IF($V266=450,450,$V266)),--(IFERROR(Flights_2026_09_30333435363734567[nfl],-1)&lt;=IF($V266=450,450,$V266+9)))</f>
        <v>0</v>
      </c>
      <c r="AB233" s="17" cm="1">
        <f t="array" ref="AB233">SUMPRODUCT(--(IFERROR(HOUR(Flights_2026_09_30333435363734567[entry_hour]),-1)=HOUR(AB$212)),--(IFERROR(Flights_2026_09_30333435363734567[nfl],-1)&gt;=IF($V266=450,450,$V266)),--(IFERROR(Flights_2026_09_30333435363734567[nfl],-1)&lt;=IF($V266=450,450,$V266+9)))</f>
        <v>0</v>
      </c>
      <c r="AC233" s="17" cm="1">
        <f t="array" ref="AC233">SUMPRODUCT(--(IFERROR(HOUR(Flights_2026_09_30333435363734567[entry_hour]),-1)=HOUR(AC$212)),--(IFERROR(Flights_2026_09_30333435363734567[nfl],-1)&gt;=IF($V266=450,450,$V266)),--(IFERROR(Flights_2026_09_30333435363734567[nfl],-1)&lt;=IF($V266=450,450,$V266+9)))</f>
        <v>0</v>
      </c>
      <c r="AD233" s="17" cm="1">
        <f t="array" ref="AD233">SUMPRODUCT(--(IFERROR(HOUR(Flights_2026_09_30333435363734567[entry_hour]),-1)=HOUR(AD$212)),--(IFERROR(Flights_2026_09_30333435363734567[nfl],-1)&gt;=IF($V266=450,450,$V266)),--(IFERROR(Flights_2026_09_30333435363734567[nfl],-1)&lt;=IF($V266=450,450,$V266+9)))</f>
        <v>0</v>
      </c>
      <c r="AE233" s="17" cm="1">
        <f t="array" ref="AE233">SUMPRODUCT(--(IFERROR(HOUR(Flights_2026_09_30333435363734567[entry_hour]),-1)=HOUR(AE$212)),--(IFERROR(Flights_2026_09_30333435363734567[nfl],-1)&gt;=IF($V266=450,450,$V266)),--(IFERROR(Flights_2026_09_30333435363734567[nfl],-1)&lt;=IF($V266=450,450,$V266+9)))</f>
        <v>0</v>
      </c>
      <c r="AF233" s="2">
        <v>0.625</v>
      </c>
      <c r="AG233" t="s">
        <v>840</v>
      </c>
      <c r="AH233" s="17">
        <v>430</v>
      </c>
      <c r="AI233" s="17" cm="1">
        <f t="array" ref="AI233">SUMPRODUCT(--(IFERROR(HOUR(Flights_2026_09_30333435363734567[entry_hour]),-1)=HOUR(AF233)),--(IFERROR(Flights_2026_09_30333435363734567[entry_sector],"")=AG233),--(IFERROR(Flights_2026_09_30333435363734567[nfl],-1)&gt;=AH233),--(IFERROR(Flights_2026_09_30333435363734567[nfl],-1)&lt;=IF(AH233=450,450,AH233+9)))</f>
        <v>0</v>
      </c>
    </row>
    <row r="234" spans="1:35" x14ac:dyDescent="0.2">
      <c r="A234" s="4">
        <v>0.70833333333333337</v>
      </c>
      <c r="B234" s="28" cm="1">
        <f t="array" ref="B234">_xlfn.LET(_xlpm.h,HOUR($A234),_xlpm.s,B$230,_xlpm.hrs,IFERROR(HOUR(Flights_2026_09_30333435363734567[entry_hour]),-1),_xlpm.sectors,IF(_xlpm.s="Sector 4",_xlfn.XLOOKUP(Flights_2026_09_30333435363734567[adep],Tabla42[ADEP],Tabla42[Sector_4],""),Flights_2026_09_30333435363734567[entry_sector]),SUMPRODUCT(--(_xlpm.hrs=_xlpm.h),--(_xlpm.sectors=_xlpm.s)))</f>
        <v>1</v>
      </c>
      <c r="C234" s="28" cm="1">
        <f t="array" ref="C234">_xlfn.LET(_xlpm.h,HOUR($A234),_xlpm.s,C$230,_xlpm.hrs,IFERROR(HOUR(Flights_2026_09_30333435363734567[entry_hour]),-1),_xlpm.sectors,IF(_xlpm.s="Sector 4",_xlfn.XLOOKUP(Flights_2026_09_30333435363734567[adep],Tabla42[ADEP],Tabla42[Sector_4],""),Flights_2026_09_30333435363734567[entry_sector]),SUMPRODUCT(--(_xlpm.hrs=_xlpm.h),--(_xlpm.sectors=_xlpm.s)))</f>
        <v>0</v>
      </c>
      <c r="D234" s="28" cm="1">
        <f t="array" ref="D234">_xlfn.LET(_xlpm.h,HOUR($A234),_xlpm.s,D$230,_xlpm.hrs,IFERROR(HOUR(Flights_2026_09_30333435363734567[entry_hour]),-1),_xlpm.sectors,IF(_xlpm.s="Sector 4",_xlfn.XLOOKUP(Flights_2026_09_30333435363734567[adep],Tabla42[ADEP],Tabla42[Sector_4],""),Flights_2026_09_30333435363734567[entry_sector]),SUMPRODUCT(--(_xlpm.hrs=_xlpm.h),--(_xlpm.sectors=_xlpm.s)))</f>
        <v>8</v>
      </c>
      <c r="E234" s="28" cm="1">
        <f t="array" ref="E234">_xlfn.LET(_xlpm.h,HOUR($A234),_xlpm.s,E$230,_xlpm.hrs,IFERROR(HOUR(Flights_2026_09_30333435363734567[entry_hour]),-1),_xlpm.sectors,IF(_xlpm.s="Sector 4",_xlfn.XLOOKUP(Flights_2026_09_30333435363734567[adep],Tabla42[ADEP],Tabla42[Sector_4],""),Flights_2026_09_30333435363734567[entry_sector]),SUMPRODUCT(--(_xlpm.hrs=_xlpm.h),--(_xlpm.sectors=_xlpm.s)))</f>
        <v>9</v>
      </c>
      <c r="F234" s="28" cm="1">
        <f t="array" ref="F234">_xlfn.LET(_xlpm.h,HOUR($A234),_xlpm.s,F$230,_xlpm.hrs,IFERROR(HOUR(Flights_2026_09_30333435363734567[entry_hour]),-1),_xlpm.sectors,IF(_xlpm.s="Sector 4",_xlfn.XLOOKUP(Flights_2026_09_30333435363734567[adep],Tabla42[ADEP],Tabla42[Sector_4],""),Flights_2026_09_30333435363734567[entry_sector]),SUMPRODUCT(--(_xlpm.hrs=_xlpm.h),--(_xlpm.sectors=_xlpm.s)))</f>
        <v>7</v>
      </c>
      <c r="G234" s="28" cm="1">
        <f t="array" ref="G234">_xlfn.LET(_xlpm.h,HOUR($A234),_xlpm.s,G$230,_xlpm.hrs,IFERROR(HOUR(Flights_2026_09_30333435363734567[entry_hour]),-1),_xlpm.sectors,IF(_xlpm.s="Sector 4",_xlfn.XLOOKUP(Flights_2026_09_30333435363734567[adep],Tabla42[ADEP],Tabla42[Sector_4],""),Flights_2026_09_30333435363734567[entry_sector]),SUMPRODUCT(--(_xlpm.hrs=_xlpm.h),--(_xlpm.sectors=_xlpm.s)))</f>
        <v>1</v>
      </c>
      <c r="H234" s="17" cm="1">
        <f t="array" ref="H234">_xlfn.LET(_xlpm.h,HOUR($A234),_xlpm.s,H$230,_xlpm.hrs,IFERROR(HOUR(Flights_2026_09_30333435363734567[entry_hour]),-1),_xlpm.sectors,IF(_xlpm.s="Sector 4",_xlfn.XLOOKUP(Flights_2026_09_30333435363734567[adep],Tabla42[ADEP],Tabla42[Sector_4],""),Flights_2026_09_30333435363734567[entry_sector]),SUMPRODUCT(--(_xlpm.hrs=_xlpm.h),--(_xlpm.sectors=_xlpm.s)))</f>
        <v>2</v>
      </c>
      <c r="I234" s="17">
        <f t="shared" si="1"/>
        <v>28</v>
      </c>
      <c r="W234" s="17" cm="1">
        <f t="array" ref="W234">SUMPRODUCT(--(IFERROR(HOUR(Flights_2026_09_30333435363734567[entry_hour]),-1)=HOUR(W$212)),--(IFERROR(Flights_2026_09_30333435363734567[nfl],-1)&gt;=IF($V267=450,450,$V267)),--(IFERROR(Flights_2026_09_30333435363734567[nfl],-1)&lt;=IF($V267=450,450,$V267+9)))</f>
        <v>0</v>
      </c>
      <c r="X234" s="17" cm="1">
        <f t="array" ref="X234">SUMPRODUCT(--(IFERROR(HOUR(Flights_2026_09_30333435363734567[entry_hour]),-1)=HOUR(X$212)),--(IFERROR(Flights_2026_09_30333435363734567[nfl],-1)&gt;=IF($V267=450,450,$V267)),--(IFERROR(Flights_2026_09_30333435363734567[nfl],-1)&lt;=IF($V267=450,450,$V267+9)))</f>
        <v>0</v>
      </c>
      <c r="Y234" s="17" cm="1">
        <f t="array" ref="Y234">SUMPRODUCT(--(IFERROR(HOUR(Flights_2026_09_30333435363734567[entry_hour]),-1)=HOUR(Y$212)),--(IFERROR(Flights_2026_09_30333435363734567[nfl],-1)&gt;=IF($V267=450,450,$V267)),--(IFERROR(Flights_2026_09_30333435363734567[nfl],-1)&lt;=IF($V267=450,450,$V267+9)))</f>
        <v>0</v>
      </c>
      <c r="Z234" s="17" cm="1">
        <f t="array" ref="Z234">SUMPRODUCT(--(IFERROR(HOUR(Flights_2026_09_30333435363734567[entry_hour]),-1)=HOUR(Z$212)),--(IFERROR(Flights_2026_09_30333435363734567[nfl],-1)&gt;=IF($V267=450,450,$V267)),--(IFERROR(Flights_2026_09_30333435363734567[nfl],-1)&lt;=IF($V267=450,450,$V267+9)))</f>
        <v>0</v>
      </c>
      <c r="AA234" s="17" cm="1">
        <f t="array" ref="AA234">SUMPRODUCT(--(IFERROR(HOUR(Flights_2026_09_30333435363734567[entry_hour]),-1)=HOUR(AA$212)),--(IFERROR(Flights_2026_09_30333435363734567[nfl],-1)&gt;=IF($V267=450,450,$V267)),--(IFERROR(Flights_2026_09_30333435363734567[nfl],-1)&lt;=IF($V267=450,450,$V267+9)))</f>
        <v>0</v>
      </c>
      <c r="AB234" s="17" cm="1">
        <f t="array" ref="AB234">SUMPRODUCT(--(IFERROR(HOUR(Flights_2026_09_30333435363734567[entry_hour]),-1)=HOUR(AB$212)),--(IFERROR(Flights_2026_09_30333435363734567[nfl],-1)&gt;=IF($V267=450,450,$V267)),--(IFERROR(Flights_2026_09_30333435363734567[nfl],-1)&lt;=IF($V267=450,450,$V267+9)))</f>
        <v>0</v>
      </c>
      <c r="AC234" s="17" cm="1">
        <f t="array" ref="AC234">SUMPRODUCT(--(IFERROR(HOUR(Flights_2026_09_30333435363734567[entry_hour]),-1)=HOUR(AC$212)),--(IFERROR(Flights_2026_09_30333435363734567[nfl],-1)&gt;=IF($V267=450,450,$V267)),--(IFERROR(Flights_2026_09_30333435363734567[nfl],-1)&lt;=IF($V267=450,450,$V267+9)))</f>
        <v>0</v>
      </c>
      <c r="AD234" s="17" cm="1">
        <f t="array" ref="AD234">SUMPRODUCT(--(IFERROR(HOUR(Flights_2026_09_30333435363734567[entry_hour]),-1)=HOUR(AD$212)),--(IFERROR(Flights_2026_09_30333435363734567[nfl],-1)&gt;=IF($V267=450,450,$V267)),--(IFERROR(Flights_2026_09_30333435363734567[nfl],-1)&lt;=IF($V267=450,450,$V267+9)))</f>
        <v>0</v>
      </c>
      <c r="AE234" s="17" cm="1">
        <f t="array" ref="AE234">SUMPRODUCT(--(IFERROR(HOUR(Flights_2026_09_30333435363734567[entry_hour]),-1)=HOUR(AE$212)),--(IFERROR(Flights_2026_09_30333435363734567[nfl],-1)&gt;=IF($V267=450,450,$V267)),--(IFERROR(Flights_2026_09_30333435363734567[nfl],-1)&lt;=IF($V267=450,450,$V267+9)))</f>
        <v>0</v>
      </c>
      <c r="AF234" s="2">
        <v>0.625</v>
      </c>
      <c r="AG234" t="s">
        <v>840</v>
      </c>
      <c r="AH234" s="17">
        <v>440</v>
      </c>
      <c r="AI234" s="17" cm="1">
        <f t="array" ref="AI234">SUMPRODUCT(--(IFERROR(HOUR(Flights_2026_09_30333435363734567[entry_hour]),-1)=HOUR(AF234)),--(IFERROR(Flights_2026_09_30333435363734567[entry_sector],"")=AG234),--(IFERROR(Flights_2026_09_30333435363734567[nfl],-1)&gt;=AH234),--(IFERROR(Flights_2026_09_30333435363734567[nfl],-1)&lt;=IF(AH234=450,450,AH234+9)))</f>
        <v>0</v>
      </c>
    </row>
    <row r="235" spans="1:35" x14ac:dyDescent="0.2">
      <c r="A235" s="4">
        <v>0.75</v>
      </c>
      <c r="B235" s="28" cm="1">
        <f t="array" ref="B235">_xlfn.LET(_xlpm.h,HOUR($A235),_xlpm.s,B$230,_xlpm.hrs,IFERROR(HOUR(Flights_2026_09_30333435363734567[entry_hour]),-1),_xlpm.sectors,IF(_xlpm.s="Sector 4",_xlfn.XLOOKUP(Flights_2026_09_30333435363734567[adep],Tabla42[ADEP],Tabla42[Sector_4],""),Flights_2026_09_30333435363734567[entry_sector]),SUMPRODUCT(--(_xlpm.hrs=_xlpm.h),--(_xlpm.sectors=_xlpm.s)))</f>
        <v>1</v>
      </c>
      <c r="C235" s="28" cm="1">
        <f t="array" ref="C235">_xlfn.LET(_xlpm.h,HOUR($A235),_xlpm.s,C$230,_xlpm.hrs,IFERROR(HOUR(Flights_2026_09_30333435363734567[entry_hour]),-1),_xlpm.sectors,IF(_xlpm.s="Sector 4",_xlfn.XLOOKUP(Flights_2026_09_30333435363734567[adep],Tabla42[ADEP],Tabla42[Sector_4],""),Flights_2026_09_30333435363734567[entry_sector]),SUMPRODUCT(--(_xlpm.hrs=_xlpm.h),--(_xlpm.sectors=_xlpm.s)))</f>
        <v>0</v>
      </c>
      <c r="D235" s="28" cm="1">
        <f t="array" ref="D235">_xlfn.LET(_xlpm.h,HOUR($A235),_xlpm.s,D$230,_xlpm.hrs,IFERROR(HOUR(Flights_2026_09_30333435363734567[entry_hour]),-1),_xlpm.sectors,IF(_xlpm.s="Sector 4",_xlfn.XLOOKUP(Flights_2026_09_30333435363734567[adep],Tabla42[ADEP],Tabla42[Sector_4],""),Flights_2026_09_30333435363734567[entry_sector]),SUMPRODUCT(--(_xlpm.hrs=_xlpm.h),--(_xlpm.sectors=_xlpm.s)))</f>
        <v>7</v>
      </c>
      <c r="E235" s="28" cm="1">
        <f t="array" ref="E235">_xlfn.LET(_xlpm.h,HOUR($A235),_xlpm.s,E$230,_xlpm.hrs,IFERROR(HOUR(Flights_2026_09_30333435363734567[entry_hour]),-1),_xlpm.sectors,IF(_xlpm.s="Sector 4",_xlfn.XLOOKUP(Flights_2026_09_30333435363734567[adep],Tabla42[ADEP],Tabla42[Sector_4],""),Flights_2026_09_30333435363734567[entry_sector]),SUMPRODUCT(--(_xlpm.hrs=_xlpm.h),--(_xlpm.sectors=_xlpm.s)))</f>
        <v>17</v>
      </c>
      <c r="F235" s="28" cm="1">
        <f t="array" ref="F235">_xlfn.LET(_xlpm.h,HOUR($A235),_xlpm.s,F$230,_xlpm.hrs,IFERROR(HOUR(Flights_2026_09_30333435363734567[entry_hour]),-1),_xlpm.sectors,IF(_xlpm.s="Sector 4",_xlfn.XLOOKUP(Flights_2026_09_30333435363734567[adep],Tabla42[ADEP],Tabla42[Sector_4],""),Flights_2026_09_30333435363734567[entry_sector]),SUMPRODUCT(--(_xlpm.hrs=_xlpm.h),--(_xlpm.sectors=_xlpm.s)))</f>
        <v>10</v>
      </c>
      <c r="G235" s="28" cm="1">
        <f t="array" ref="G235">_xlfn.LET(_xlpm.h,HOUR($A235),_xlpm.s,G$230,_xlpm.hrs,IFERROR(HOUR(Flights_2026_09_30333435363734567[entry_hour]),-1),_xlpm.sectors,IF(_xlpm.s="Sector 4",_xlfn.XLOOKUP(Flights_2026_09_30333435363734567[adep],Tabla42[ADEP],Tabla42[Sector_4],""),Flights_2026_09_30333435363734567[entry_sector]),SUMPRODUCT(--(_xlpm.hrs=_xlpm.h),--(_xlpm.sectors=_xlpm.s)))</f>
        <v>6</v>
      </c>
      <c r="H235" s="17" cm="1">
        <f t="array" ref="H235">_xlfn.LET(_xlpm.h,HOUR($A235),_xlpm.s,H$230,_xlpm.hrs,IFERROR(HOUR(Flights_2026_09_30333435363734567[entry_hour]),-1),_xlpm.sectors,IF(_xlpm.s="Sector 4",_xlfn.XLOOKUP(Flights_2026_09_30333435363734567[adep],Tabla42[ADEP],Tabla42[Sector_4],""),Flights_2026_09_30333435363734567[entry_sector]),SUMPRODUCT(--(_xlpm.hrs=_xlpm.h),--(_xlpm.sectors=_xlpm.s)))</f>
        <v>3</v>
      </c>
      <c r="I235" s="17">
        <f t="shared" si="1"/>
        <v>44</v>
      </c>
      <c r="W235" s="17" cm="1">
        <f t="array" ref="W235">SUMPRODUCT(--(IFERROR(HOUR(Flights_2026_09_30333435363734567[entry_hour]),-1)=HOUR(W$212)),--(IFERROR(Flights_2026_09_30333435363734567[nfl],-1)&gt;=IF($V268=450,450,$V268)),--(IFERROR(Flights_2026_09_30333435363734567[nfl],-1)&lt;=IF($V268=450,450,$V268+9)))</f>
        <v>0</v>
      </c>
      <c r="X235" s="17" cm="1">
        <f t="array" ref="X235">SUMPRODUCT(--(IFERROR(HOUR(Flights_2026_09_30333435363734567[entry_hour]),-1)=HOUR(X$212)),--(IFERROR(Flights_2026_09_30333435363734567[nfl],-1)&gt;=IF($V268=450,450,$V268)),--(IFERROR(Flights_2026_09_30333435363734567[nfl],-1)&lt;=IF($V268=450,450,$V268+9)))</f>
        <v>0</v>
      </c>
      <c r="Y235" s="17" cm="1">
        <f t="array" ref="Y235">SUMPRODUCT(--(IFERROR(HOUR(Flights_2026_09_30333435363734567[entry_hour]),-1)=HOUR(Y$212)),--(IFERROR(Flights_2026_09_30333435363734567[nfl],-1)&gt;=IF($V268=450,450,$V268)),--(IFERROR(Flights_2026_09_30333435363734567[nfl],-1)&lt;=IF($V268=450,450,$V268+9)))</f>
        <v>0</v>
      </c>
      <c r="Z235" s="17" cm="1">
        <f t="array" ref="Z235">SUMPRODUCT(--(IFERROR(HOUR(Flights_2026_09_30333435363734567[entry_hour]),-1)=HOUR(Z$212)),--(IFERROR(Flights_2026_09_30333435363734567[nfl],-1)&gt;=IF($V268=450,450,$V268)),--(IFERROR(Flights_2026_09_30333435363734567[nfl],-1)&lt;=IF($V268=450,450,$V268+9)))</f>
        <v>0</v>
      </c>
      <c r="AA235" s="17" cm="1">
        <f t="array" ref="AA235">SUMPRODUCT(--(IFERROR(HOUR(Flights_2026_09_30333435363734567[entry_hour]),-1)=HOUR(AA$212)),--(IFERROR(Flights_2026_09_30333435363734567[nfl],-1)&gt;=IF($V268=450,450,$V268)),--(IFERROR(Flights_2026_09_30333435363734567[nfl],-1)&lt;=IF($V268=450,450,$V268+9)))</f>
        <v>1</v>
      </c>
      <c r="AB235" s="17" cm="1">
        <f t="array" ref="AB235">SUMPRODUCT(--(IFERROR(HOUR(Flights_2026_09_30333435363734567[entry_hour]),-1)=HOUR(AB$212)),--(IFERROR(Flights_2026_09_30333435363734567[nfl],-1)&gt;=IF($V268=450,450,$V268)),--(IFERROR(Flights_2026_09_30333435363734567[nfl],-1)&lt;=IF($V268=450,450,$V268+9)))</f>
        <v>0</v>
      </c>
      <c r="AC235" s="17" cm="1">
        <f t="array" ref="AC235">SUMPRODUCT(--(IFERROR(HOUR(Flights_2026_09_30333435363734567[entry_hour]),-1)=HOUR(AC$212)),--(IFERROR(Flights_2026_09_30333435363734567[nfl],-1)&gt;=IF($V268=450,450,$V268)),--(IFERROR(Flights_2026_09_30333435363734567[nfl],-1)&lt;=IF($V268=450,450,$V268+9)))</f>
        <v>0</v>
      </c>
      <c r="AD235" s="17" cm="1">
        <f t="array" ref="AD235">SUMPRODUCT(--(IFERROR(HOUR(Flights_2026_09_30333435363734567[entry_hour]),-1)=HOUR(AD$212)),--(IFERROR(Flights_2026_09_30333435363734567[nfl],-1)&gt;=IF($V268=450,450,$V268)),--(IFERROR(Flights_2026_09_30333435363734567[nfl],-1)&lt;=IF($V268=450,450,$V268+9)))</f>
        <v>0</v>
      </c>
      <c r="AE235" s="17" cm="1">
        <f t="array" ref="AE235">SUMPRODUCT(--(IFERROR(HOUR(Flights_2026_09_30333435363734567[entry_hour]),-1)=HOUR(AE$212)),--(IFERROR(Flights_2026_09_30333435363734567[nfl],-1)&gt;=IF($V268=450,450,$V268)),--(IFERROR(Flights_2026_09_30333435363734567[nfl],-1)&lt;=IF($V268=450,450,$V268+9)))</f>
        <v>0</v>
      </c>
      <c r="AF235" s="2">
        <v>0.625</v>
      </c>
      <c r="AG235" t="s">
        <v>840</v>
      </c>
      <c r="AH235" s="17">
        <v>450</v>
      </c>
      <c r="AI235" s="17" cm="1">
        <f t="array" ref="AI235">SUMPRODUCT(--(IFERROR(HOUR(Flights_2026_09_30333435363734567[entry_hour]),-1)=HOUR(AF235)),--(IFERROR(Flights_2026_09_30333435363734567[entry_sector],"")=AG235),--(IFERROR(Flights_2026_09_30333435363734567[nfl],-1)&gt;=AH235),--(IFERROR(Flights_2026_09_30333435363734567[nfl],-1)&lt;=IF(AH235=450,450,AH235+9)))</f>
        <v>0</v>
      </c>
    </row>
    <row r="236" spans="1:35" ht="28" customHeight="1" x14ac:dyDescent="0.2">
      <c r="A236" s="4">
        <v>0.79166666666666674</v>
      </c>
      <c r="B236" s="28" cm="1">
        <f t="array" ref="B236">_xlfn.LET(_xlpm.h,HOUR($A236),_xlpm.s,B$230,_xlpm.hrs,IFERROR(HOUR(Flights_2026_09_30333435363734567[entry_hour]),-1),_xlpm.sectors,IF(_xlpm.s="Sector 4",_xlfn.XLOOKUP(Flights_2026_09_30333435363734567[adep],Tabla42[ADEP],Tabla42[Sector_4],""),Flights_2026_09_30333435363734567[entry_sector]),SUMPRODUCT(--(_xlpm.hrs=_xlpm.h),--(_xlpm.sectors=_xlpm.s)))</f>
        <v>1</v>
      </c>
      <c r="C236" s="28" cm="1">
        <f t="array" ref="C236">_xlfn.LET(_xlpm.h,HOUR($A236),_xlpm.s,C$230,_xlpm.hrs,IFERROR(HOUR(Flights_2026_09_30333435363734567[entry_hour]),-1),_xlpm.sectors,IF(_xlpm.s="Sector 4",_xlfn.XLOOKUP(Flights_2026_09_30333435363734567[adep],Tabla42[ADEP],Tabla42[Sector_4],""),Flights_2026_09_30333435363734567[entry_sector]),SUMPRODUCT(--(_xlpm.hrs=_xlpm.h),--(_xlpm.sectors=_xlpm.s)))</f>
        <v>0</v>
      </c>
      <c r="D236" s="28" cm="1">
        <f t="array" ref="D236">_xlfn.LET(_xlpm.h,HOUR($A236),_xlpm.s,D$230,_xlpm.hrs,IFERROR(HOUR(Flights_2026_09_30333435363734567[entry_hour]),-1),_xlpm.sectors,IF(_xlpm.s="Sector 4",_xlfn.XLOOKUP(Flights_2026_09_30333435363734567[adep],Tabla42[ADEP],Tabla42[Sector_4],""),Flights_2026_09_30333435363734567[entry_sector]),SUMPRODUCT(--(_xlpm.hrs=_xlpm.h),--(_xlpm.sectors=_xlpm.s)))</f>
        <v>8</v>
      </c>
      <c r="E236" s="28" cm="1">
        <f t="array" ref="E236">_xlfn.LET(_xlpm.h,HOUR($A236),_xlpm.s,E$230,_xlpm.hrs,IFERROR(HOUR(Flights_2026_09_30333435363734567[entry_hour]),-1),_xlpm.sectors,IF(_xlpm.s="Sector 4",_xlfn.XLOOKUP(Flights_2026_09_30333435363734567[adep],Tabla42[ADEP],Tabla42[Sector_4],""),Flights_2026_09_30333435363734567[entry_sector]),SUMPRODUCT(--(_xlpm.hrs=_xlpm.h),--(_xlpm.sectors=_xlpm.s)))</f>
        <v>7</v>
      </c>
      <c r="F236" s="28" cm="1">
        <f t="array" ref="F236">_xlfn.LET(_xlpm.h,HOUR($A236),_xlpm.s,F$230,_xlpm.hrs,IFERROR(HOUR(Flights_2026_09_30333435363734567[entry_hour]),-1),_xlpm.sectors,IF(_xlpm.s="Sector 4",_xlfn.XLOOKUP(Flights_2026_09_30333435363734567[adep],Tabla42[ADEP],Tabla42[Sector_4],""),Flights_2026_09_30333435363734567[entry_sector]),SUMPRODUCT(--(_xlpm.hrs=_xlpm.h),--(_xlpm.sectors=_xlpm.s)))</f>
        <v>6</v>
      </c>
      <c r="G236" s="28" cm="1">
        <f t="array" ref="G236">_xlfn.LET(_xlpm.h,HOUR($A236),_xlpm.s,G$230,_xlpm.hrs,IFERROR(HOUR(Flights_2026_09_30333435363734567[entry_hour]),-1),_xlpm.sectors,IF(_xlpm.s="Sector 4",_xlfn.XLOOKUP(Flights_2026_09_30333435363734567[adep],Tabla42[ADEP],Tabla42[Sector_4],""),Flights_2026_09_30333435363734567[entry_sector]),SUMPRODUCT(--(_xlpm.hrs=_xlpm.h),--(_xlpm.sectors=_xlpm.s)))</f>
        <v>0</v>
      </c>
      <c r="H236" s="17" cm="1">
        <f t="array" ref="H236">_xlfn.LET(_xlpm.h,HOUR($A236),_xlpm.s,H$230,_xlpm.hrs,IFERROR(HOUR(Flights_2026_09_30333435363734567[entry_hour]),-1),_xlpm.sectors,IF(_xlpm.s="Sector 4",_xlfn.XLOOKUP(Flights_2026_09_30333435363734567[adep],Tabla42[ADEP],Tabla42[Sector_4],""),Flights_2026_09_30333435363734567[entry_sector]),SUMPRODUCT(--(_xlpm.hrs=_xlpm.h),--(_xlpm.sectors=_xlpm.s)))</f>
        <v>2</v>
      </c>
      <c r="I236" s="17">
        <f t="shared" si="1"/>
        <v>24</v>
      </c>
      <c r="W236" s="17" cm="1">
        <f t="array" ref="W236">SUMPRODUCT(--(IFERROR(HOUR(Flights_2026_09_30333435363734567[entry_hour]),-1)=HOUR(W$212)),--(IFERROR(Flights_2026_09_30333435363734567[nfl],-1)&gt;=IF($V269=450,450,$V269)),--(IFERROR(Flights_2026_09_30333435363734567[nfl],-1)&lt;=IF($V269=450,450,$V269+9)))</f>
        <v>4</v>
      </c>
      <c r="X236" s="17" cm="1">
        <f t="array" ref="X236">SUMPRODUCT(--(IFERROR(HOUR(Flights_2026_09_30333435363734567[entry_hour]),-1)=HOUR(X$212)),--(IFERROR(Flights_2026_09_30333435363734567[nfl],-1)&gt;=IF($V269=450,450,$V269)),--(IFERROR(Flights_2026_09_30333435363734567[nfl],-1)&lt;=IF($V269=450,450,$V269+9)))</f>
        <v>5</v>
      </c>
      <c r="Y236" s="17" cm="1">
        <f t="array" ref="Y236">SUMPRODUCT(--(IFERROR(HOUR(Flights_2026_09_30333435363734567[entry_hour]),-1)=HOUR(Y$212)),--(IFERROR(Flights_2026_09_30333435363734567[nfl],-1)&gt;=IF($V269=450,450,$V269)),--(IFERROR(Flights_2026_09_30333435363734567[nfl],-1)&lt;=IF($V269=450,450,$V269+9)))</f>
        <v>7</v>
      </c>
      <c r="Z236" s="17" cm="1">
        <f t="array" ref="Z236">SUMPRODUCT(--(IFERROR(HOUR(Flights_2026_09_30333435363734567[entry_hour]),-1)=HOUR(Z$212)),--(IFERROR(Flights_2026_09_30333435363734567[nfl],-1)&gt;=IF($V269=450,450,$V269)),--(IFERROR(Flights_2026_09_30333435363734567[nfl],-1)&lt;=IF($V269=450,450,$V269+9)))</f>
        <v>5</v>
      </c>
      <c r="AA236" s="17" cm="1">
        <f t="array" ref="AA236">SUMPRODUCT(--(IFERROR(HOUR(Flights_2026_09_30333435363734567[entry_hour]),-1)=HOUR(AA$212)),--(IFERROR(Flights_2026_09_30333435363734567[nfl],-1)&gt;=IF($V269=450,450,$V269)),--(IFERROR(Flights_2026_09_30333435363734567[nfl],-1)&lt;=IF($V269=450,450,$V269+9)))</f>
        <v>4</v>
      </c>
      <c r="AB236" s="17" cm="1">
        <f t="array" ref="AB236">SUMPRODUCT(--(IFERROR(HOUR(Flights_2026_09_30333435363734567[entry_hour]),-1)=HOUR(AB$212)),--(IFERROR(Flights_2026_09_30333435363734567[nfl],-1)&gt;=IF($V269=450,450,$V269)),--(IFERROR(Flights_2026_09_30333435363734567[nfl],-1)&lt;=IF($V269=450,450,$V269+9)))</f>
        <v>6</v>
      </c>
      <c r="AC236" s="17" cm="1">
        <f t="array" ref="AC236">SUMPRODUCT(--(IFERROR(HOUR(Flights_2026_09_30333435363734567[entry_hour]),-1)=HOUR(AC$212)),--(IFERROR(Flights_2026_09_30333435363734567[nfl],-1)&gt;=IF($V269=450,450,$V269)),--(IFERROR(Flights_2026_09_30333435363734567[nfl],-1)&lt;=IF($V269=450,450,$V269+9)))</f>
        <v>2</v>
      </c>
      <c r="AD236" s="17" cm="1">
        <f t="array" ref="AD236">SUMPRODUCT(--(IFERROR(HOUR(Flights_2026_09_30333435363734567[entry_hour]),-1)=HOUR(AD$212)),--(IFERROR(Flights_2026_09_30333435363734567[nfl],-1)&gt;=IF($V269=450,450,$V269)),--(IFERROR(Flights_2026_09_30333435363734567[nfl],-1)&lt;=IF($V269=450,450,$V269+9)))</f>
        <v>2</v>
      </c>
      <c r="AE236" s="17" cm="1">
        <f t="array" ref="AE236">SUMPRODUCT(--(IFERROR(HOUR(Flights_2026_09_30333435363734567[entry_hour]),-1)=HOUR(AE$212)),--(IFERROR(Flights_2026_09_30333435363734567[nfl],-1)&gt;=IF($V269=450,450,$V269)),--(IFERROR(Flights_2026_09_30333435363734567[nfl],-1)&lt;=IF($V269=450,450,$V269+9)))</f>
        <v>3</v>
      </c>
      <c r="AF236" s="2">
        <v>0.625</v>
      </c>
      <c r="AG236" t="s">
        <v>747</v>
      </c>
      <c r="AH236" s="17">
        <v>200</v>
      </c>
      <c r="AI236" s="17" cm="1">
        <f t="array" ref="AI236">SUMPRODUCT(--(IFERROR(HOUR(Flights_2026_09_30333435363734567[entry_hour]),-1)=HOUR(AF236)),--(IFERROR(Flights_2026_09_30333435363734567[entry_sector],"")=AG236),--(IFERROR(Flights_2026_09_30333435363734567[nfl],-1)&gt;=AH236),--(IFERROR(Flights_2026_09_30333435363734567[nfl],-1)&lt;=IF(AH236=450,450,AH236+9)))</f>
        <v>0</v>
      </c>
    </row>
    <row r="237" spans="1:35" ht="25" customHeight="1" x14ac:dyDescent="0.2">
      <c r="A237" s="4">
        <v>0.83333333333333337</v>
      </c>
      <c r="B237" s="28" cm="1">
        <f t="array" ref="B237">_xlfn.LET(_xlpm.h,HOUR($A237),_xlpm.s,B$230,_xlpm.hrs,IFERROR(HOUR(Flights_2026_09_30333435363734567[entry_hour]),-1),_xlpm.sectors,IF(_xlpm.s="Sector 4",_xlfn.XLOOKUP(Flights_2026_09_30333435363734567[adep],Tabla42[ADEP],Tabla42[Sector_4],""),Flights_2026_09_30333435363734567[entry_sector]),SUMPRODUCT(--(_xlpm.hrs=_xlpm.h),--(_xlpm.sectors=_xlpm.s)))</f>
        <v>0</v>
      </c>
      <c r="C237" s="28" cm="1">
        <f t="array" ref="C237">_xlfn.LET(_xlpm.h,HOUR($A237),_xlpm.s,C$230,_xlpm.hrs,IFERROR(HOUR(Flights_2026_09_30333435363734567[entry_hour]),-1),_xlpm.sectors,IF(_xlpm.s="Sector 4",_xlfn.XLOOKUP(Flights_2026_09_30333435363734567[adep],Tabla42[ADEP],Tabla42[Sector_4],""),Flights_2026_09_30333435363734567[entry_sector]),SUMPRODUCT(--(_xlpm.hrs=_xlpm.h),--(_xlpm.sectors=_xlpm.s)))</f>
        <v>0</v>
      </c>
      <c r="D237" s="28" cm="1">
        <f t="array" ref="D237">_xlfn.LET(_xlpm.h,HOUR($A237),_xlpm.s,D$230,_xlpm.hrs,IFERROR(HOUR(Flights_2026_09_30333435363734567[entry_hour]),-1),_xlpm.sectors,IF(_xlpm.s="Sector 4",_xlfn.XLOOKUP(Flights_2026_09_30333435363734567[adep],Tabla42[ADEP],Tabla42[Sector_4],""),Flights_2026_09_30333435363734567[entry_sector]),SUMPRODUCT(--(_xlpm.hrs=_xlpm.h),--(_xlpm.sectors=_xlpm.s)))</f>
        <v>2</v>
      </c>
      <c r="E237" s="28" cm="1">
        <f t="array" ref="E237">_xlfn.LET(_xlpm.h,HOUR($A237),_xlpm.s,E$230,_xlpm.hrs,IFERROR(HOUR(Flights_2026_09_30333435363734567[entry_hour]),-1),_xlpm.sectors,IF(_xlpm.s="Sector 4",_xlfn.XLOOKUP(Flights_2026_09_30333435363734567[adep],Tabla42[ADEP],Tabla42[Sector_4],""),Flights_2026_09_30333435363734567[entry_sector]),SUMPRODUCT(--(_xlpm.hrs=_xlpm.h),--(_xlpm.sectors=_xlpm.s)))</f>
        <v>7</v>
      </c>
      <c r="F237" s="28" cm="1">
        <f t="array" ref="F237">_xlfn.LET(_xlpm.h,HOUR($A237),_xlpm.s,F$230,_xlpm.hrs,IFERROR(HOUR(Flights_2026_09_30333435363734567[entry_hour]),-1),_xlpm.sectors,IF(_xlpm.s="Sector 4",_xlfn.XLOOKUP(Flights_2026_09_30333435363734567[adep],Tabla42[ADEP],Tabla42[Sector_4],""),Flights_2026_09_30333435363734567[entry_sector]),SUMPRODUCT(--(_xlpm.hrs=_xlpm.h),--(_xlpm.sectors=_xlpm.s)))</f>
        <v>4</v>
      </c>
      <c r="G237" s="28" cm="1">
        <f t="array" ref="G237">_xlfn.LET(_xlpm.h,HOUR($A237),_xlpm.s,G$230,_xlpm.hrs,IFERROR(HOUR(Flights_2026_09_30333435363734567[entry_hour]),-1),_xlpm.sectors,IF(_xlpm.s="Sector 4",_xlfn.XLOOKUP(Flights_2026_09_30333435363734567[adep],Tabla42[ADEP],Tabla42[Sector_4],""),Flights_2026_09_30333435363734567[entry_sector]),SUMPRODUCT(--(_xlpm.hrs=_xlpm.h),--(_xlpm.sectors=_xlpm.s)))</f>
        <v>3</v>
      </c>
      <c r="H237" s="17" cm="1">
        <f t="array" ref="H237">_xlfn.LET(_xlpm.h,HOUR($A237),_xlpm.s,H$230,_xlpm.hrs,IFERROR(HOUR(Flights_2026_09_30333435363734567[entry_hour]),-1),_xlpm.sectors,IF(_xlpm.s="Sector 4",_xlfn.XLOOKUP(Flights_2026_09_30333435363734567[adep],Tabla42[ADEP],Tabla42[Sector_4],""),Flights_2026_09_30333435363734567[entry_sector]),SUMPRODUCT(--(_xlpm.hrs=_xlpm.h),--(_xlpm.sectors=_xlpm.s)))</f>
        <v>2</v>
      </c>
      <c r="I237" s="17">
        <f t="shared" si="1"/>
        <v>18</v>
      </c>
      <c r="W237" s="17" cm="1">
        <f t="array" ref="W237">SUMPRODUCT(--(IFERROR(HOUR(Flights_2026_09_30333435363734567[entry_hour]),-1)=HOUR(W$212)),--(IFERROR(Flights_2026_09_30333435363734567[nfl],-1)&gt;=IF($V270=450,450,$V270)),--(IFERROR(Flights_2026_09_30333435363734567[nfl],-1)&lt;=IF($V270=450,450,$V270+9)))</f>
        <v>0</v>
      </c>
      <c r="X237" s="17" cm="1">
        <f t="array" ref="X237">SUMPRODUCT(--(IFERROR(HOUR(Flights_2026_09_30333435363734567[entry_hour]),-1)=HOUR(X$212)),--(IFERROR(Flights_2026_09_30333435363734567[nfl],-1)&gt;=IF($V270=450,450,$V270)),--(IFERROR(Flights_2026_09_30333435363734567[nfl],-1)&lt;=IF($V270=450,450,$V270+9)))</f>
        <v>0</v>
      </c>
      <c r="Y237" s="17" cm="1">
        <f t="array" ref="Y237">SUMPRODUCT(--(IFERROR(HOUR(Flights_2026_09_30333435363734567[entry_hour]),-1)=HOUR(Y$212)),--(IFERROR(Flights_2026_09_30333435363734567[nfl],-1)&gt;=IF($V270=450,450,$V270)),--(IFERROR(Flights_2026_09_30333435363734567[nfl],-1)&lt;=IF($V270=450,450,$V270+9)))</f>
        <v>0</v>
      </c>
      <c r="Z237" s="17" cm="1">
        <f t="array" ref="Z237">SUMPRODUCT(--(IFERROR(HOUR(Flights_2026_09_30333435363734567[entry_hour]),-1)=HOUR(Z$212)),--(IFERROR(Flights_2026_09_30333435363734567[nfl],-1)&gt;=IF($V270=450,450,$V270)),--(IFERROR(Flights_2026_09_30333435363734567[nfl],-1)&lt;=IF($V270=450,450,$V270+9)))</f>
        <v>0</v>
      </c>
      <c r="AA237" s="17" cm="1">
        <f t="array" ref="AA237">SUMPRODUCT(--(IFERROR(HOUR(Flights_2026_09_30333435363734567[entry_hour]),-1)=HOUR(AA$212)),--(IFERROR(Flights_2026_09_30333435363734567[nfl],-1)&gt;=IF($V270=450,450,$V270)),--(IFERROR(Flights_2026_09_30333435363734567[nfl],-1)&lt;=IF($V270=450,450,$V270+9)))</f>
        <v>1</v>
      </c>
      <c r="AB237" s="17" cm="1">
        <f t="array" ref="AB237">SUMPRODUCT(--(IFERROR(HOUR(Flights_2026_09_30333435363734567[entry_hour]),-1)=HOUR(AB$212)),--(IFERROR(Flights_2026_09_30333435363734567[nfl],-1)&gt;=IF($V270=450,450,$V270)),--(IFERROR(Flights_2026_09_30333435363734567[nfl],-1)&lt;=IF($V270=450,450,$V270+9)))</f>
        <v>0</v>
      </c>
      <c r="AC237" s="17" cm="1">
        <f t="array" ref="AC237">SUMPRODUCT(--(IFERROR(HOUR(Flights_2026_09_30333435363734567[entry_hour]),-1)=HOUR(AC$212)),--(IFERROR(Flights_2026_09_30333435363734567[nfl],-1)&gt;=IF($V270=450,450,$V270)),--(IFERROR(Flights_2026_09_30333435363734567[nfl],-1)&lt;=IF($V270=450,450,$V270+9)))</f>
        <v>0</v>
      </c>
      <c r="AD237" s="17" cm="1">
        <f t="array" ref="AD237">SUMPRODUCT(--(IFERROR(HOUR(Flights_2026_09_30333435363734567[entry_hour]),-1)=HOUR(AD$212)),--(IFERROR(Flights_2026_09_30333435363734567[nfl],-1)&gt;=IF($V270=450,450,$V270)),--(IFERROR(Flights_2026_09_30333435363734567[nfl],-1)&lt;=IF($V270=450,450,$V270+9)))</f>
        <v>0</v>
      </c>
      <c r="AE237" s="17" cm="1">
        <f t="array" ref="AE237">SUMPRODUCT(--(IFERROR(HOUR(Flights_2026_09_30333435363734567[entry_hour]),-1)=HOUR(AE$212)),--(IFERROR(Flights_2026_09_30333435363734567[nfl],-1)&gt;=IF($V270=450,450,$V270)),--(IFERROR(Flights_2026_09_30333435363734567[nfl],-1)&lt;=IF($V270=450,450,$V270+9)))</f>
        <v>1</v>
      </c>
      <c r="AF237" s="2">
        <v>0.625</v>
      </c>
      <c r="AG237" t="s">
        <v>747</v>
      </c>
      <c r="AH237" s="17">
        <v>210</v>
      </c>
      <c r="AI237" s="17" cm="1">
        <f t="array" ref="AI237">SUMPRODUCT(--(IFERROR(HOUR(Flights_2026_09_30333435363734567[entry_hour]),-1)=HOUR(AF237)),--(IFERROR(Flights_2026_09_30333435363734567[entry_sector],"")=AG237),--(IFERROR(Flights_2026_09_30333435363734567[nfl],-1)&gt;=AH237),--(IFERROR(Flights_2026_09_30333435363734567[nfl],-1)&lt;=IF(AH237=450,450,AH237+9)))</f>
        <v>0</v>
      </c>
    </row>
    <row r="238" spans="1:35" x14ac:dyDescent="0.2">
      <c r="A238" s="4">
        <v>0.875</v>
      </c>
      <c r="B238" s="28" cm="1">
        <f t="array" ref="B238">_xlfn.LET(_xlpm.h,HOUR($A238),_xlpm.s,B$230,_xlpm.hrs,IFERROR(HOUR(Flights_2026_09_30333435363734567[entry_hour]),-1),_xlpm.sectors,IF(_xlpm.s="Sector 4",_xlfn.XLOOKUP(Flights_2026_09_30333435363734567[adep],Tabla42[ADEP],Tabla42[Sector_4],""),Flights_2026_09_30333435363734567[entry_sector]),SUMPRODUCT(--(_xlpm.hrs=_xlpm.h),--(_xlpm.sectors=_xlpm.s)))</f>
        <v>0</v>
      </c>
      <c r="C238" s="28" cm="1">
        <f t="array" ref="C238">_xlfn.LET(_xlpm.h,HOUR($A238),_xlpm.s,C$230,_xlpm.hrs,IFERROR(HOUR(Flights_2026_09_30333435363734567[entry_hour]),-1),_xlpm.sectors,IF(_xlpm.s="Sector 4",_xlfn.XLOOKUP(Flights_2026_09_30333435363734567[adep],Tabla42[ADEP],Tabla42[Sector_4],""),Flights_2026_09_30333435363734567[entry_sector]),SUMPRODUCT(--(_xlpm.hrs=_xlpm.h),--(_xlpm.sectors=_xlpm.s)))</f>
        <v>0</v>
      </c>
      <c r="D238" s="28" cm="1">
        <f t="array" ref="D238">_xlfn.LET(_xlpm.h,HOUR($A238),_xlpm.s,D$230,_xlpm.hrs,IFERROR(HOUR(Flights_2026_09_30333435363734567[entry_hour]),-1),_xlpm.sectors,IF(_xlpm.s="Sector 4",_xlfn.XLOOKUP(Flights_2026_09_30333435363734567[adep],Tabla42[ADEP],Tabla42[Sector_4],""),Flights_2026_09_30333435363734567[entry_sector]),SUMPRODUCT(--(_xlpm.hrs=_xlpm.h),--(_xlpm.sectors=_xlpm.s)))</f>
        <v>2</v>
      </c>
      <c r="E238" s="28" cm="1">
        <f t="array" ref="E238">_xlfn.LET(_xlpm.h,HOUR($A238),_xlpm.s,E$230,_xlpm.hrs,IFERROR(HOUR(Flights_2026_09_30333435363734567[entry_hour]),-1),_xlpm.sectors,IF(_xlpm.s="Sector 4",_xlfn.XLOOKUP(Flights_2026_09_30333435363734567[adep],Tabla42[ADEP],Tabla42[Sector_4],""),Flights_2026_09_30333435363734567[entry_sector]),SUMPRODUCT(--(_xlpm.hrs=_xlpm.h),--(_xlpm.sectors=_xlpm.s)))</f>
        <v>4</v>
      </c>
      <c r="F238" s="28" cm="1">
        <f t="array" ref="F238">_xlfn.LET(_xlpm.h,HOUR($A238),_xlpm.s,F$230,_xlpm.hrs,IFERROR(HOUR(Flights_2026_09_30333435363734567[entry_hour]),-1),_xlpm.sectors,IF(_xlpm.s="Sector 4",_xlfn.XLOOKUP(Flights_2026_09_30333435363734567[adep],Tabla42[ADEP],Tabla42[Sector_4],""),Flights_2026_09_30333435363734567[entry_sector]),SUMPRODUCT(--(_xlpm.hrs=_xlpm.h),--(_xlpm.sectors=_xlpm.s)))</f>
        <v>3</v>
      </c>
      <c r="G238" s="28" cm="1">
        <f t="array" ref="G238">_xlfn.LET(_xlpm.h,HOUR($A238),_xlpm.s,G$230,_xlpm.hrs,IFERROR(HOUR(Flights_2026_09_30333435363734567[entry_hour]),-1),_xlpm.sectors,IF(_xlpm.s="Sector 4",_xlfn.XLOOKUP(Flights_2026_09_30333435363734567[adep],Tabla42[ADEP],Tabla42[Sector_4],""),Flights_2026_09_30333435363734567[entry_sector]),SUMPRODUCT(--(_xlpm.hrs=_xlpm.h),--(_xlpm.sectors=_xlpm.s)))</f>
        <v>1</v>
      </c>
      <c r="H238" s="17" cm="1">
        <f t="array" ref="H238">_xlfn.LET(_xlpm.h,HOUR($A238),_xlpm.s,H$230,_xlpm.hrs,IFERROR(HOUR(Flights_2026_09_30333435363734567[entry_hour]),-1),_xlpm.sectors,IF(_xlpm.s="Sector 4",_xlfn.XLOOKUP(Flights_2026_09_30333435363734567[adep],Tabla42[ADEP],Tabla42[Sector_4],""),Flights_2026_09_30333435363734567[entry_sector]),SUMPRODUCT(--(_xlpm.hrs=_xlpm.h),--(_xlpm.sectors=_xlpm.s)))</f>
        <v>0</v>
      </c>
      <c r="I238" s="17">
        <f t="shared" si="1"/>
        <v>10</v>
      </c>
      <c r="W238" s="17" cm="1">
        <f t="array" ref="W238">SUMPRODUCT(--(IFERROR(HOUR(Flights_2026_09_30333435363734567[entry_hour]),-1)=HOUR(W$212)),--(IFERROR(Flights_2026_09_30333435363734567[nfl],-1)&gt;=IF($V271=450,450,$V271)),--(IFERROR(Flights_2026_09_30333435363734567[nfl],-1)&lt;=IF($V271=450,450,$V271+9)))</f>
        <v>0</v>
      </c>
      <c r="X238" s="17" cm="1">
        <f t="array" ref="X238">SUMPRODUCT(--(IFERROR(HOUR(Flights_2026_09_30333435363734567[entry_hour]),-1)=HOUR(X$212)),--(IFERROR(Flights_2026_09_30333435363734567[nfl],-1)&gt;=IF($V271=450,450,$V271)),--(IFERROR(Flights_2026_09_30333435363734567[nfl],-1)&lt;=IF($V271=450,450,$V271+9)))</f>
        <v>0</v>
      </c>
      <c r="Y238" s="17" cm="1">
        <f t="array" ref="Y238">SUMPRODUCT(--(IFERROR(HOUR(Flights_2026_09_30333435363734567[entry_hour]),-1)=HOUR(Y$212)),--(IFERROR(Flights_2026_09_30333435363734567[nfl],-1)&gt;=IF($V271=450,450,$V271)),--(IFERROR(Flights_2026_09_30333435363734567[nfl],-1)&lt;=IF($V271=450,450,$V271+9)))</f>
        <v>0</v>
      </c>
      <c r="Z238" s="17" cm="1">
        <f t="array" ref="Z238">SUMPRODUCT(--(IFERROR(HOUR(Flights_2026_09_30333435363734567[entry_hour]),-1)=HOUR(Z$212)),--(IFERROR(Flights_2026_09_30333435363734567[nfl],-1)&gt;=IF($V271=450,450,$V271)),--(IFERROR(Flights_2026_09_30333435363734567[nfl],-1)&lt;=IF($V271=450,450,$V271+9)))</f>
        <v>0</v>
      </c>
      <c r="AA238" s="17" cm="1">
        <f t="array" ref="AA238">SUMPRODUCT(--(IFERROR(HOUR(Flights_2026_09_30333435363734567[entry_hour]),-1)=HOUR(AA$212)),--(IFERROR(Flights_2026_09_30333435363734567[nfl],-1)&gt;=IF($V271=450,450,$V271)),--(IFERROR(Flights_2026_09_30333435363734567[nfl],-1)&lt;=IF($V271=450,450,$V271+9)))</f>
        <v>0</v>
      </c>
      <c r="AB238" s="17" cm="1">
        <f t="array" ref="AB238">SUMPRODUCT(--(IFERROR(HOUR(Flights_2026_09_30333435363734567[entry_hour]),-1)=HOUR(AB$212)),--(IFERROR(Flights_2026_09_30333435363734567[nfl],-1)&gt;=IF($V271=450,450,$V271)),--(IFERROR(Flights_2026_09_30333435363734567[nfl],-1)&lt;=IF($V271=450,450,$V271+9)))</f>
        <v>0</v>
      </c>
      <c r="AC238" s="17" cm="1">
        <f t="array" ref="AC238">SUMPRODUCT(--(IFERROR(HOUR(Flights_2026_09_30333435363734567[entry_hour]),-1)=HOUR(AC$212)),--(IFERROR(Flights_2026_09_30333435363734567[nfl],-1)&gt;=IF($V271=450,450,$V271)),--(IFERROR(Flights_2026_09_30333435363734567[nfl],-1)&lt;=IF($V271=450,450,$V271+9)))</f>
        <v>0</v>
      </c>
      <c r="AD238" s="17" cm="1">
        <f t="array" ref="AD238">SUMPRODUCT(--(IFERROR(HOUR(Flights_2026_09_30333435363734567[entry_hour]),-1)=HOUR(AD$212)),--(IFERROR(Flights_2026_09_30333435363734567[nfl],-1)&gt;=IF($V271=450,450,$V271)),--(IFERROR(Flights_2026_09_30333435363734567[nfl],-1)&lt;=IF($V271=450,450,$V271+9)))</f>
        <v>0</v>
      </c>
      <c r="AE238" s="17" cm="1">
        <f t="array" ref="AE238">SUMPRODUCT(--(IFERROR(HOUR(Flights_2026_09_30333435363734567[entry_hour]),-1)=HOUR(AE$212)),--(IFERROR(Flights_2026_09_30333435363734567[nfl],-1)&gt;=IF($V271=450,450,$V271)),--(IFERROR(Flights_2026_09_30333435363734567[nfl],-1)&lt;=IF($V271=450,450,$V271+9)))</f>
        <v>0</v>
      </c>
      <c r="AF238" s="2">
        <v>0.625</v>
      </c>
      <c r="AG238" t="s">
        <v>747</v>
      </c>
      <c r="AH238" s="17">
        <v>220</v>
      </c>
      <c r="AI238" s="17" cm="1">
        <f t="array" ref="AI238">SUMPRODUCT(--(IFERROR(HOUR(Flights_2026_09_30333435363734567[entry_hour]),-1)=HOUR(AF238)),--(IFERROR(Flights_2026_09_30333435363734567[entry_sector],"")=AG238),--(IFERROR(Flights_2026_09_30333435363734567[nfl],-1)&gt;=AH238),--(IFERROR(Flights_2026_09_30333435363734567[nfl],-1)&lt;=IF(AH238=450,450,AH238+9)))</f>
        <v>0</v>
      </c>
    </row>
    <row r="239" spans="1:35" x14ac:dyDescent="0.2">
      <c r="A239" s="4">
        <v>0.91666666666666674</v>
      </c>
      <c r="B239" s="28" cm="1">
        <f t="array" ref="B239">_xlfn.LET(_xlpm.h,HOUR($A239),_xlpm.s,B$230,_xlpm.hrs,IFERROR(HOUR(Flights_2026_09_30333435363734567[entry_hour]),-1),_xlpm.sectors,IF(_xlpm.s="Sector 4",_xlfn.XLOOKUP(Flights_2026_09_30333435363734567[adep],Tabla42[ADEP],Tabla42[Sector_4],""),Flights_2026_09_30333435363734567[entry_sector]),SUMPRODUCT(--(_xlpm.hrs=_xlpm.h),--(_xlpm.sectors=_xlpm.s)))</f>
        <v>0</v>
      </c>
      <c r="C239" s="28" cm="1">
        <f t="array" ref="C239">_xlfn.LET(_xlpm.h,HOUR($A239),_xlpm.s,C$230,_xlpm.hrs,IFERROR(HOUR(Flights_2026_09_30333435363734567[entry_hour]),-1),_xlpm.sectors,IF(_xlpm.s="Sector 4",_xlfn.XLOOKUP(Flights_2026_09_30333435363734567[adep],Tabla42[ADEP],Tabla42[Sector_4],""),Flights_2026_09_30333435363734567[entry_sector]),SUMPRODUCT(--(_xlpm.hrs=_xlpm.h),--(_xlpm.sectors=_xlpm.s)))</f>
        <v>0</v>
      </c>
      <c r="D239" s="28" cm="1">
        <f t="array" ref="D239">_xlfn.LET(_xlpm.h,HOUR($A239),_xlpm.s,D$230,_xlpm.hrs,IFERROR(HOUR(Flights_2026_09_30333435363734567[entry_hour]),-1),_xlpm.sectors,IF(_xlpm.s="Sector 4",_xlfn.XLOOKUP(Flights_2026_09_30333435363734567[adep],Tabla42[ADEP],Tabla42[Sector_4],""),Flights_2026_09_30333435363734567[entry_sector]),SUMPRODUCT(--(_xlpm.hrs=_xlpm.h),--(_xlpm.sectors=_xlpm.s)))</f>
        <v>3</v>
      </c>
      <c r="E239" s="28" cm="1">
        <f t="array" ref="E239">_xlfn.LET(_xlpm.h,HOUR($A239),_xlpm.s,E$230,_xlpm.hrs,IFERROR(HOUR(Flights_2026_09_30333435363734567[entry_hour]),-1),_xlpm.sectors,IF(_xlpm.s="Sector 4",_xlfn.XLOOKUP(Flights_2026_09_30333435363734567[adep],Tabla42[ADEP],Tabla42[Sector_4],""),Flights_2026_09_30333435363734567[entry_sector]),SUMPRODUCT(--(_xlpm.hrs=_xlpm.h),--(_xlpm.sectors=_xlpm.s)))</f>
        <v>4</v>
      </c>
      <c r="F239" s="28" cm="1">
        <f t="array" ref="F239">_xlfn.LET(_xlpm.h,HOUR($A239),_xlpm.s,F$230,_xlpm.hrs,IFERROR(HOUR(Flights_2026_09_30333435363734567[entry_hour]),-1),_xlpm.sectors,IF(_xlpm.s="Sector 4",_xlfn.XLOOKUP(Flights_2026_09_30333435363734567[adep],Tabla42[ADEP],Tabla42[Sector_4],""),Flights_2026_09_30333435363734567[entry_sector]),SUMPRODUCT(--(_xlpm.hrs=_xlpm.h),--(_xlpm.sectors=_xlpm.s)))</f>
        <v>4</v>
      </c>
      <c r="G239" s="28" cm="1">
        <f t="array" ref="G239">_xlfn.LET(_xlpm.h,HOUR($A239),_xlpm.s,G$230,_xlpm.hrs,IFERROR(HOUR(Flights_2026_09_30333435363734567[entry_hour]),-1),_xlpm.sectors,IF(_xlpm.s="Sector 4",_xlfn.XLOOKUP(Flights_2026_09_30333435363734567[adep],Tabla42[ADEP],Tabla42[Sector_4],""),Flights_2026_09_30333435363734567[entry_sector]),SUMPRODUCT(--(_xlpm.hrs=_xlpm.h),--(_xlpm.sectors=_xlpm.s)))</f>
        <v>0</v>
      </c>
      <c r="H239" s="17" cm="1">
        <f t="array" ref="H239">_xlfn.LET(_xlpm.h,HOUR($A239),_xlpm.s,H$230,_xlpm.hrs,IFERROR(HOUR(Flights_2026_09_30333435363734567[entry_hour]),-1),_xlpm.sectors,IF(_xlpm.s="Sector 4",_xlfn.XLOOKUP(Flights_2026_09_30333435363734567[adep],Tabla42[ADEP],Tabla42[Sector_4],""),Flights_2026_09_30333435363734567[entry_sector]),SUMPRODUCT(--(_xlpm.hrs=_xlpm.h),--(_xlpm.sectors=_xlpm.s)))</f>
        <v>3</v>
      </c>
      <c r="I239" s="17">
        <f t="shared" si="1"/>
        <v>14</v>
      </c>
      <c r="AF239" s="2">
        <v>0.625</v>
      </c>
      <c r="AG239" t="s">
        <v>747</v>
      </c>
      <c r="AH239" s="17">
        <v>230</v>
      </c>
      <c r="AI239" s="17" cm="1">
        <f t="array" ref="AI239">SUMPRODUCT(--(IFERROR(HOUR(Flights_2026_09_30333435363734567[entry_hour]),-1)=HOUR(AF239)),--(IFERROR(Flights_2026_09_30333435363734567[entry_sector],"")=AG239),--(IFERROR(Flights_2026_09_30333435363734567[nfl],-1)&gt;=AH239),--(IFERROR(Flights_2026_09_30333435363734567[nfl],-1)&lt;=IF(AH239=450,450,AH239+9)))</f>
        <v>0</v>
      </c>
    </row>
    <row r="240" spans="1:35" ht="26" customHeight="1" x14ac:dyDescent="0.2">
      <c r="AF240" s="2">
        <v>0.625</v>
      </c>
      <c r="AG240" t="s">
        <v>747</v>
      </c>
      <c r="AH240" s="17">
        <v>240</v>
      </c>
      <c r="AI240" s="17" cm="1">
        <f t="array" ref="AI240">SUMPRODUCT(--(IFERROR(HOUR(Flights_2026_09_30333435363734567[entry_hour]),-1)=HOUR(AF240)),--(IFERROR(Flights_2026_09_30333435363734567[entry_sector],"")=AG240),--(IFERROR(Flights_2026_09_30333435363734567[nfl],-1)&gt;=AH240),--(IFERROR(Flights_2026_09_30333435363734567[nfl],-1)&lt;=IF(AH240=450,450,AH240+9)))</f>
        <v>0</v>
      </c>
    </row>
    <row r="241" spans="1:35" ht="26" customHeight="1" x14ac:dyDescent="0.2">
      <c r="AF241" s="2">
        <v>0.625</v>
      </c>
      <c r="AG241" t="s">
        <v>747</v>
      </c>
      <c r="AH241" s="17">
        <v>250</v>
      </c>
      <c r="AI241" s="17" cm="1">
        <f t="array" ref="AI241">SUMPRODUCT(--(IFERROR(HOUR(Flights_2026_09_30333435363734567[entry_hour]),-1)=HOUR(AF241)),--(IFERROR(Flights_2026_09_30333435363734567[entry_sector],"")=AG241),--(IFERROR(Flights_2026_09_30333435363734567[nfl],-1)&gt;=AH241),--(IFERROR(Flights_2026_09_30333435363734567[nfl],-1)&lt;=IF(AH241=450,450,AH241+9)))</f>
        <v>0</v>
      </c>
    </row>
    <row r="242" spans="1:35" ht="26" customHeight="1" x14ac:dyDescent="0.2">
      <c r="A242" s="36" t="s">
        <v>2164</v>
      </c>
      <c r="B242" s="36"/>
      <c r="C242" s="36"/>
      <c r="D242" s="36"/>
      <c r="E242" s="36"/>
      <c r="F242" s="36"/>
      <c r="G242" s="36"/>
      <c r="H242" s="36"/>
      <c r="I242" s="36"/>
      <c r="J242" s="36"/>
      <c r="AF242" s="2">
        <v>0.625</v>
      </c>
      <c r="AG242" t="s">
        <v>747</v>
      </c>
      <c r="AH242" s="17">
        <v>260</v>
      </c>
      <c r="AI242" s="17" cm="1">
        <f t="array" ref="AI242">SUMPRODUCT(--(IFERROR(HOUR(Flights_2026_09_30333435363734567[entry_hour]),-1)=HOUR(AF242)),--(IFERROR(Flights_2026_09_30333435363734567[entry_sector],"")=AG242),--(IFERROR(Flights_2026_09_30333435363734567[nfl],-1)&gt;=AH242),--(IFERROR(Flights_2026_09_30333435363734567[nfl],-1)&lt;=IF(AH242=450,450,AH242+9)))</f>
        <v>0</v>
      </c>
    </row>
    <row r="243" spans="1:35" ht="26" customHeight="1" x14ac:dyDescent="0.2">
      <c r="A243" s="39" t="s">
        <v>992</v>
      </c>
      <c r="B243" s="39"/>
      <c r="C243" s="39"/>
      <c r="D243" s="39"/>
      <c r="E243" s="39"/>
      <c r="F243" s="39"/>
      <c r="G243" s="39"/>
      <c r="H243" s="39"/>
      <c r="I243" s="39"/>
      <c r="J243" s="39"/>
      <c r="AF243" s="2">
        <v>0.625</v>
      </c>
      <c r="AG243" t="s">
        <v>747</v>
      </c>
      <c r="AH243" s="17">
        <v>270</v>
      </c>
      <c r="AI243" s="17" cm="1">
        <f t="array" ref="AI243">SUMPRODUCT(--(IFERROR(HOUR(Flights_2026_09_30333435363734567[entry_hour]),-1)=HOUR(AF243)),--(IFERROR(Flights_2026_09_30333435363734567[entry_sector],"")=AG243),--(IFERROR(Flights_2026_09_30333435363734567[nfl],-1)&gt;=AH243),--(IFERROR(Flights_2026_09_30333435363734567[nfl],-1)&lt;=IF(AH243=450,450,AH243+9)))</f>
        <v>0</v>
      </c>
    </row>
    <row r="244" spans="1:35" x14ac:dyDescent="0.2">
      <c r="AF244" s="2">
        <v>0.625</v>
      </c>
      <c r="AG244" t="s">
        <v>747</v>
      </c>
      <c r="AH244" s="17">
        <v>280</v>
      </c>
      <c r="AI244" s="17" cm="1">
        <f t="array" ref="AI244">SUMPRODUCT(--(IFERROR(HOUR(Flights_2026_09_30333435363734567[entry_hour]),-1)=HOUR(AF244)),--(IFERROR(Flights_2026_09_30333435363734567[entry_sector],"")=AG244),--(IFERROR(Flights_2026_09_30333435363734567[nfl],-1)&gt;=AH244),--(IFERROR(Flights_2026_09_30333435363734567[nfl],-1)&lt;=IF(AH244=450,450,AH244+9)))</f>
        <v>0</v>
      </c>
    </row>
    <row r="245" spans="1:35" ht="34" x14ac:dyDescent="0.2">
      <c r="A245" s="14" t="s">
        <v>993</v>
      </c>
      <c r="B245" s="15">
        <v>0.58333333333333337</v>
      </c>
      <c r="C245" s="15">
        <v>0.625</v>
      </c>
      <c r="D245" s="15">
        <v>0.66666666666666663</v>
      </c>
      <c r="E245" s="15">
        <v>0.70833333333333337</v>
      </c>
      <c r="F245" s="15">
        <v>0.75</v>
      </c>
      <c r="G245" s="15">
        <v>0.79166666666666663</v>
      </c>
      <c r="H245" s="15">
        <v>0.83333333333333337</v>
      </c>
      <c r="I245" s="15">
        <v>0.875</v>
      </c>
      <c r="J245" s="15">
        <v>0.91666666666666663</v>
      </c>
      <c r="L245" s="16" t="s">
        <v>991</v>
      </c>
      <c r="M245" s="16" t="s">
        <v>778</v>
      </c>
      <c r="V245" t="s">
        <v>994</v>
      </c>
      <c r="AF245" s="2">
        <v>0.625</v>
      </c>
      <c r="AG245" t="s">
        <v>747</v>
      </c>
      <c r="AH245" s="17">
        <v>290</v>
      </c>
      <c r="AI245" s="17" cm="1">
        <f t="array" ref="AI245">SUMPRODUCT(--(IFERROR(HOUR(Flights_2026_09_30333435363734567[entry_hour]),-1)=HOUR(AF245)),--(IFERROR(Flights_2026_09_30333435363734567[entry_sector],"")=AG245),--(IFERROR(Flights_2026_09_30333435363734567[nfl],-1)&gt;=AH245),--(IFERROR(Flights_2026_09_30333435363734567[nfl],-1)&lt;=IF(AH245=450,450,AH245+9)))</f>
        <v>0</v>
      </c>
    </row>
    <row r="246" spans="1:35" x14ac:dyDescent="0.2">
      <c r="A246" s="8">
        <v>450</v>
      </c>
      <c r="B246" s="19" t="str">
        <f>IF(AND(W213&gt;0,_xlfn.RANK.EQ(W213,W$213:W$238)+COUNTIF(W$213:W213,W213)-1&lt;=5),W213,"")</f>
        <v/>
      </c>
      <c r="C246" s="19" t="str">
        <f>IF(AND(X213&gt;0,_xlfn.RANK.EQ(X213,X$213:X$238)+COUNTIF(X$213:X213,X213)-1&lt;=5),X213,"")</f>
        <v/>
      </c>
      <c r="D246" s="19" t="str">
        <f>IF(AND(Y213&gt;0,_xlfn.RANK.EQ(Y213,Y$213:Y$238)+COUNTIF(Y$213:Y213,Y213)-1&lt;=5),Y213,"")</f>
        <v/>
      </c>
      <c r="E246" s="19" t="str">
        <f>IF(AND(Z213&gt;0,_xlfn.RANK.EQ(Z213,Z$213:Z$238)+COUNTIF(Z$213:Z213,Z213)-1&lt;=5),Z213,"")</f>
        <v/>
      </c>
      <c r="F246" s="19" t="str">
        <f>IF(AND(AA213&gt;0,_xlfn.RANK.EQ(AA213,AA$213:AA$238)+COUNTIF(AA$213:AA213,AA213)-1&lt;=5),AA213,"")</f>
        <v/>
      </c>
      <c r="G246" s="19" t="str">
        <f>IF(AND(AB213&gt;0,_xlfn.RANK.EQ(AB213,AB$213:AB$238)+COUNTIF(AB$213:AB213,AB213)-1&lt;=5),AB213,"")</f>
        <v/>
      </c>
      <c r="H246" s="19" t="str">
        <f>IF(AND(AC213&gt;0,_xlfn.RANK.EQ(AC213,AC$213:AC$238)+COUNTIF(AC$213:AC213,AC213)-1&lt;=5),AC213,"")</f>
        <v/>
      </c>
      <c r="I246" s="19" t="str">
        <f>IF(AND(AD213&gt;0,_xlfn.RANK.EQ(AD213,AD$213:AD$238)+COUNTIF(AD$213:AD213,AD213)-1&lt;=5),AD213,"")</f>
        <v/>
      </c>
      <c r="J246" s="19" t="str">
        <f>IF(AND(AE213&gt;0,_xlfn.RANK.EQ(AE213,AE$213:AE$238)+COUNTIF(AE$213:AE213,AE213)-1&lt;=5),AE213,"")</f>
        <v/>
      </c>
      <c r="L246" s="13">
        <v>1</v>
      </c>
      <c r="M246" s="9" t="s">
        <v>995</v>
      </c>
      <c r="V246">
        <v>450</v>
      </c>
      <c r="AF246" s="2">
        <v>0.625</v>
      </c>
      <c r="AG246" t="s">
        <v>747</v>
      </c>
      <c r="AH246" s="17">
        <v>300</v>
      </c>
      <c r="AI246" s="17" cm="1">
        <f t="array" ref="AI246">SUMPRODUCT(--(IFERROR(HOUR(Flights_2026_09_30333435363734567[entry_hour]),-1)=HOUR(AF246)),--(IFERROR(Flights_2026_09_30333435363734567[entry_sector],"")=AG246),--(IFERROR(Flights_2026_09_30333435363734567[nfl],-1)&gt;=AH246),--(IFERROR(Flights_2026_09_30333435363734567[nfl],-1)&lt;=IF(AH246=450,450,AH246+9)))</f>
        <v>0</v>
      </c>
    </row>
    <row r="247" spans="1:35" ht="28" customHeight="1" x14ac:dyDescent="0.2">
      <c r="A247" s="8" t="s">
        <v>758</v>
      </c>
      <c r="B247" s="19" t="str">
        <f>IF(AND(W214&gt;0,_xlfn.RANK.EQ(W214,W$213:W$238)+COUNTIF(W$213:W214,W214)-1&lt;=5),W214,"")</f>
        <v/>
      </c>
      <c r="C247" s="19" t="str">
        <f>IF(AND(X214&gt;0,_xlfn.RANK.EQ(X214,X$213:X$238)+COUNTIF(X$213:X214,X214)-1&lt;=5),X214,"")</f>
        <v/>
      </c>
      <c r="D247" s="19" t="str">
        <f>IF(AND(Y214&gt;0,_xlfn.RANK.EQ(Y214,Y$213:Y$238)+COUNTIF(Y$213:Y214,Y214)-1&lt;=5),Y214,"")</f>
        <v/>
      </c>
      <c r="E247" s="19" t="str">
        <f>IF(AND(Z214&gt;0,_xlfn.RANK.EQ(Z214,Z$213:Z$238)+COUNTIF(Z$213:Z214,Z214)-1&lt;=5),Z214,"")</f>
        <v/>
      </c>
      <c r="F247" s="19" t="str">
        <f>IF(AND(AA214&gt;0,_xlfn.RANK.EQ(AA214,AA$213:AA$238)+COUNTIF(AA$213:AA214,AA214)-1&lt;=5),AA214,"")</f>
        <v/>
      </c>
      <c r="G247" s="19" t="str">
        <f>IF(AND(AB214&gt;0,_xlfn.RANK.EQ(AB214,AB$213:AB$238)+COUNTIF(AB$213:AB214,AB214)-1&lt;=5),AB214,"")</f>
        <v/>
      </c>
      <c r="H247" s="19" t="str">
        <f>IF(AND(AC214&gt;0,_xlfn.RANK.EQ(AC214,AC$213:AC$238)+COUNTIF(AC$213:AC214,AC214)-1&lt;=5),AC214,"")</f>
        <v/>
      </c>
      <c r="I247" s="19" t="str">
        <f>IF(AND(AD214&gt;0,_xlfn.RANK.EQ(AD214,AD$213:AD$238)+COUNTIF(AD$213:AD214,AD214)-1&lt;=5),AD214,"")</f>
        <v/>
      </c>
      <c r="J247" s="19" t="str">
        <f>IF(AND(AE214&gt;0,_xlfn.RANK.EQ(AE214,AE$213:AE$238)+COUNTIF(AE$213:AE214,AE214)-1&lt;=5),AE214,"")</f>
        <v/>
      </c>
      <c r="L247" s="10" t="s">
        <v>779</v>
      </c>
      <c r="M247" s="10" t="s">
        <v>996</v>
      </c>
      <c r="V247">
        <v>440</v>
      </c>
      <c r="AF247" s="2">
        <v>0.625</v>
      </c>
      <c r="AG247" t="s">
        <v>747</v>
      </c>
      <c r="AH247" s="17">
        <v>310</v>
      </c>
      <c r="AI247" s="17" cm="1">
        <f t="array" ref="AI247">SUMPRODUCT(--(IFERROR(HOUR(Flights_2026_09_30333435363734567[entry_hour]),-1)=HOUR(AF247)),--(IFERROR(Flights_2026_09_30333435363734567[entry_sector],"")=AG247),--(IFERROR(Flights_2026_09_30333435363734567[nfl],-1)&gt;=AH247),--(IFERROR(Flights_2026_09_30333435363734567[nfl],-1)&lt;=IF(AH247=450,450,AH247+9)))</f>
        <v>0</v>
      </c>
    </row>
    <row r="248" spans="1:35" x14ac:dyDescent="0.2">
      <c r="A248" s="8" t="s">
        <v>759</v>
      </c>
      <c r="B248" s="19" t="str">
        <f>IF(AND(W215&gt;0,_xlfn.RANK.EQ(W215,W$213:W$238)+COUNTIF(W$213:W215,W215)-1&lt;=5),W215,"")</f>
        <v/>
      </c>
      <c r="C248" s="19" t="str">
        <f>IF(AND(X215&gt;0,_xlfn.RANK.EQ(X215,X$213:X$238)+COUNTIF(X$213:X215,X215)-1&lt;=5),X215,"")</f>
        <v/>
      </c>
      <c r="D248" s="19" t="str">
        <f>IF(AND(Y215&gt;0,_xlfn.RANK.EQ(Y215,Y$213:Y$238)+COUNTIF(Y$213:Y215,Y215)-1&lt;=5),Y215,"")</f>
        <v/>
      </c>
      <c r="E248" s="19" t="str">
        <f>IF(AND(Z215&gt;0,_xlfn.RANK.EQ(Z215,Z$213:Z$238)+COUNTIF(Z$213:Z215,Z215)-1&lt;=5),Z215,"")</f>
        <v/>
      </c>
      <c r="F248" s="19" t="str">
        <f>IF(AND(AA215&gt;0,_xlfn.RANK.EQ(AA215,AA$213:AA$238)+COUNTIF(AA$213:AA215,AA215)-1&lt;=5),AA215,"")</f>
        <v/>
      </c>
      <c r="G248" s="19" t="str">
        <f>IF(AND(AB215&gt;0,_xlfn.RANK.EQ(AB215,AB$213:AB$238)+COUNTIF(AB$213:AB215,AB215)-1&lt;=5),AB215,"")</f>
        <v/>
      </c>
      <c r="H248" s="19" t="str">
        <f>IF(AND(AC215&gt;0,_xlfn.RANK.EQ(AC215,AC$213:AC$238)+COUNTIF(AC$213:AC215,AC215)-1&lt;=5),AC215,"")</f>
        <v/>
      </c>
      <c r="I248" s="19" t="str">
        <f>IF(AND(AD215&gt;0,_xlfn.RANK.EQ(AD215,AD$213:AD$238)+COUNTIF(AD$213:AD215,AD215)-1&lt;=5),AD215,"")</f>
        <v/>
      </c>
      <c r="J248" s="19" t="str">
        <f>IF(AND(AE215&gt;0,_xlfn.RANK.EQ(AE215,AE$213:AE$238)+COUNTIF(AE$213:AE215,AE215)-1&lt;=5),AE215,"")</f>
        <v/>
      </c>
      <c r="L248" s="11" t="s">
        <v>780</v>
      </c>
      <c r="M248" s="11" t="s">
        <v>997</v>
      </c>
      <c r="V248">
        <v>430</v>
      </c>
      <c r="AF248" s="2">
        <v>0.625</v>
      </c>
      <c r="AG248" t="s">
        <v>747</v>
      </c>
      <c r="AH248" s="17">
        <v>320</v>
      </c>
      <c r="AI248" s="17" cm="1">
        <f t="array" ref="AI248">SUMPRODUCT(--(IFERROR(HOUR(Flights_2026_09_30333435363734567[entry_hour]),-1)=HOUR(AF248)),--(IFERROR(Flights_2026_09_30333435363734567[entry_sector],"")=AG248),--(IFERROR(Flights_2026_09_30333435363734567[nfl],-1)&gt;=AH248),--(IFERROR(Flights_2026_09_30333435363734567[nfl],-1)&lt;=IF(AH248=450,450,AH248+9)))</f>
        <v>0</v>
      </c>
    </row>
    <row r="249" spans="1:35" x14ac:dyDescent="0.2">
      <c r="A249" s="8" t="s">
        <v>760</v>
      </c>
      <c r="B249" s="19" t="str">
        <f>IF(AND(W216&gt;0,_xlfn.RANK.EQ(W216,W$213:W$238)+COUNTIF(W$213:W216,W216)-1&lt;=5),W216,"")</f>
        <v/>
      </c>
      <c r="C249" s="19" t="str">
        <f>IF(AND(X216&gt;0,_xlfn.RANK.EQ(X216,X$213:X$238)+COUNTIF(X$213:X216,X216)-1&lt;=5),X216,"")</f>
        <v/>
      </c>
      <c r="D249" s="19" t="str">
        <f>IF(AND(Y216&gt;0,_xlfn.RANK.EQ(Y216,Y$213:Y$238)+COUNTIF(Y$213:Y216,Y216)-1&lt;=5),Y216,"")</f>
        <v/>
      </c>
      <c r="E249" s="19" t="str">
        <f>IF(AND(Z216&gt;0,_xlfn.RANK.EQ(Z216,Z$213:Z$238)+COUNTIF(Z$213:Z216,Z216)-1&lt;=5),Z216,"")</f>
        <v/>
      </c>
      <c r="F249" s="19" t="str">
        <f>IF(AND(AA216&gt;0,_xlfn.RANK.EQ(AA216,AA$213:AA$238)+COUNTIF(AA$213:AA216,AA216)-1&lt;=5),AA216,"")</f>
        <v/>
      </c>
      <c r="G249" s="19" t="str">
        <f>IF(AND(AB216&gt;0,_xlfn.RANK.EQ(AB216,AB$213:AB$238)+COUNTIF(AB$213:AB216,AB216)-1&lt;=5),AB216,"")</f>
        <v/>
      </c>
      <c r="H249" s="19" t="str">
        <f>IF(AND(AC216&gt;0,_xlfn.RANK.EQ(AC216,AC$213:AC$238)+COUNTIF(AC$213:AC216,AC216)-1&lt;=5),AC216,"")</f>
        <v/>
      </c>
      <c r="I249" s="19" t="str">
        <f>IF(AND(AD216&gt;0,_xlfn.RANK.EQ(AD216,AD$213:AD$238)+COUNTIF(AD$213:AD216,AD216)-1&lt;=5),AD216,"")</f>
        <v/>
      </c>
      <c r="J249" s="19" t="str">
        <f>IF(AND(AE216&gt;0,_xlfn.RANK.EQ(AE216,AE$213:AE$238)+COUNTIF(AE$213:AE216,AE216)-1&lt;=5),AE216,"")</f>
        <v/>
      </c>
      <c r="L249" s="12" t="s">
        <v>781</v>
      </c>
      <c r="M249" s="12" t="s">
        <v>998</v>
      </c>
      <c r="V249">
        <v>420</v>
      </c>
      <c r="AF249" s="2">
        <v>0.625</v>
      </c>
      <c r="AG249" t="s">
        <v>747</v>
      </c>
      <c r="AH249" s="17">
        <v>330</v>
      </c>
      <c r="AI249" s="17" cm="1">
        <f t="array" ref="AI249">SUMPRODUCT(--(IFERROR(HOUR(Flights_2026_09_30333435363734567[entry_hour]),-1)=HOUR(AF249)),--(IFERROR(Flights_2026_09_30333435363734567[entry_sector],"")=AG249),--(IFERROR(Flights_2026_09_30333435363734567[nfl],-1)&gt;=AH249),--(IFERROR(Flights_2026_09_30333435363734567[nfl],-1)&lt;=IF(AH249=450,450,AH249+9)))</f>
        <v>0</v>
      </c>
    </row>
    <row r="250" spans="1:35" x14ac:dyDescent="0.2">
      <c r="A250" s="8" t="s">
        <v>761</v>
      </c>
      <c r="B250" s="19" t="str">
        <f>IF(AND(W217&gt;0,_xlfn.RANK.EQ(W217,W$213:W$238)+COUNTIF(W$213:W217,W217)-1&lt;=5),W217,"")</f>
        <v/>
      </c>
      <c r="C250" s="19">
        <f>IF(AND(X217&gt;0,_xlfn.RANK.EQ(X217,X$213:X$238)+COUNTIF(X$213:X217,X217)-1&lt;=5),X217,"")</f>
        <v>1</v>
      </c>
      <c r="D250" s="19" t="str">
        <f>IF(AND(Y217&gt;0,_xlfn.RANK.EQ(Y217,Y$213:Y$238)+COUNTIF(Y$213:Y217,Y217)-1&lt;=5),Y217,"")</f>
        <v/>
      </c>
      <c r="E250" s="19" t="str">
        <f>IF(AND(Z217&gt;0,_xlfn.RANK.EQ(Z217,Z$213:Z$238)+COUNTIF(Z$213:Z217,Z217)-1&lt;=5),Z217,"")</f>
        <v/>
      </c>
      <c r="F250" s="19" t="str">
        <f>IF(AND(AA217&gt;0,_xlfn.RANK.EQ(AA217,AA$213:AA$238)+COUNTIF(AA$213:AA217,AA217)-1&lt;=5),AA217,"")</f>
        <v/>
      </c>
      <c r="G250" s="19" t="str">
        <f>IF(AND(AB217&gt;0,_xlfn.RANK.EQ(AB217,AB$213:AB$238)+COUNTIF(AB$213:AB217,AB217)-1&lt;=5),AB217,"")</f>
        <v/>
      </c>
      <c r="H250" s="19">
        <f>IF(AND(AC217&gt;0,_xlfn.RANK.EQ(AC217,AC$213:AC$238)+COUNTIF(AC$213:AC217,AC217)-1&lt;=5),AC217,"")</f>
        <v>2</v>
      </c>
      <c r="I250" s="19">
        <f>IF(AND(AD217&gt;0,_xlfn.RANK.EQ(AD217,AD$213:AD$238)+COUNTIF(AD$213:AD217,AD217)-1&lt;=5),AD217,"")</f>
        <v>1</v>
      </c>
      <c r="J250" s="19" t="str">
        <f>IF(AND(AE217&gt;0,_xlfn.RANK.EQ(AE217,AE$213:AE$238)+COUNTIF(AE$213:AE217,AE217)-1&lt;=5),AE217,"")</f>
        <v/>
      </c>
      <c r="V250">
        <v>410</v>
      </c>
      <c r="AF250" s="2">
        <v>0.625</v>
      </c>
      <c r="AG250" t="s">
        <v>747</v>
      </c>
      <c r="AH250" s="17">
        <v>340</v>
      </c>
      <c r="AI250" s="17" cm="1">
        <f t="array" ref="AI250">SUMPRODUCT(--(IFERROR(HOUR(Flights_2026_09_30333435363734567[entry_hour]),-1)=HOUR(AF250)),--(IFERROR(Flights_2026_09_30333435363734567[entry_sector],"")=AG250),--(IFERROR(Flights_2026_09_30333435363734567[nfl],-1)&gt;=AH250),--(IFERROR(Flights_2026_09_30333435363734567[nfl],-1)&lt;=IF(AH250=450,450,AH250+9)))</f>
        <v>0</v>
      </c>
    </row>
    <row r="251" spans="1:35" x14ac:dyDescent="0.2">
      <c r="A251" s="8" t="s">
        <v>762</v>
      </c>
      <c r="B251" s="19" t="str">
        <f>IF(AND(W218&gt;0,_xlfn.RANK.EQ(W218,W$213:W$238)+COUNTIF(W$213:W218,W218)-1&lt;=5),W218,"")</f>
        <v/>
      </c>
      <c r="C251" s="19" t="str">
        <f>IF(AND(X218&gt;0,_xlfn.RANK.EQ(X218,X$213:X$238)+COUNTIF(X$213:X218,X218)-1&lt;=5),X218,"")</f>
        <v/>
      </c>
      <c r="D251" s="19" t="str">
        <f>IF(AND(Y218&gt;0,_xlfn.RANK.EQ(Y218,Y$213:Y$238)+COUNTIF(Y$213:Y218,Y218)-1&lt;=5),Y218,"")</f>
        <v/>
      </c>
      <c r="E251" s="19" t="str">
        <f>IF(AND(Z218&gt;0,_xlfn.RANK.EQ(Z218,Z$213:Z$238)+COUNTIF(Z$213:Z218,Z218)-1&lt;=5),Z218,"")</f>
        <v/>
      </c>
      <c r="F251" s="19" t="str">
        <f>IF(AND(AA218&gt;0,_xlfn.RANK.EQ(AA218,AA$213:AA$238)+COUNTIF(AA$213:AA218,AA218)-1&lt;=5),AA218,"")</f>
        <v/>
      </c>
      <c r="G251" s="19" t="str">
        <f>IF(AND(AB218&gt;0,_xlfn.RANK.EQ(AB218,AB$213:AB$238)+COUNTIF(AB$213:AB218,AB218)-1&lt;=5),AB218,"")</f>
        <v/>
      </c>
      <c r="H251" s="19" t="str">
        <f>IF(AND(AC218&gt;0,_xlfn.RANK.EQ(AC218,AC$213:AC$238)+COUNTIF(AC$213:AC218,AC218)-1&lt;=5),AC218,"")</f>
        <v/>
      </c>
      <c r="I251" s="19" t="str">
        <f>IF(AND(AD218&gt;0,_xlfn.RANK.EQ(AD218,AD$213:AD$238)+COUNTIF(AD$213:AD218,AD218)-1&lt;=5),AD218,"")</f>
        <v/>
      </c>
      <c r="J251" s="19" t="str">
        <f>IF(AND(AE218&gt;0,_xlfn.RANK.EQ(AE218,AE$213:AE$238)+COUNTIF(AE$213:AE218,AE218)-1&lt;=5),AE218,"")</f>
        <v/>
      </c>
      <c r="V251">
        <v>400</v>
      </c>
      <c r="AF251" s="2">
        <v>0.625</v>
      </c>
      <c r="AG251" t="s">
        <v>747</v>
      </c>
      <c r="AH251" s="17">
        <v>350</v>
      </c>
      <c r="AI251" s="17" cm="1">
        <f t="array" ref="AI251">SUMPRODUCT(--(IFERROR(HOUR(Flights_2026_09_30333435363734567[entry_hour]),-1)=HOUR(AF251)),--(IFERROR(Flights_2026_09_30333435363734567[entry_sector],"")=AG251),--(IFERROR(Flights_2026_09_30333435363734567[nfl],-1)&gt;=AH251),--(IFERROR(Flights_2026_09_30333435363734567[nfl],-1)&lt;=IF(AH251=450,450,AH251+9)))</f>
        <v>0</v>
      </c>
    </row>
    <row r="252" spans="1:35" x14ac:dyDescent="0.2">
      <c r="A252" s="8" t="s">
        <v>763</v>
      </c>
      <c r="B252" s="19">
        <f>IF(AND(W219&gt;0,_xlfn.RANK.EQ(W219,W$213:W$238)+COUNTIF(W$213:W219,W219)-1&lt;=5),W219,"")</f>
        <v>1</v>
      </c>
      <c r="C252" s="19">
        <f>IF(AND(X219&gt;0,_xlfn.RANK.EQ(X219,X$213:X$238)+COUNTIF(X$213:X219,X219)-1&lt;=5),X219,"")</f>
        <v>1</v>
      </c>
      <c r="D252" s="19">
        <f>IF(AND(Y219&gt;0,_xlfn.RANK.EQ(Y219,Y$213:Y$238)+COUNTIF(Y$213:Y219,Y219)-1&lt;=5),Y219,"")</f>
        <v>1</v>
      </c>
      <c r="E252" s="19">
        <f>IF(AND(Z219&gt;0,_xlfn.RANK.EQ(Z219,Z$213:Z$238)+COUNTIF(Z$213:Z219,Z219)-1&lt;=5),Z219,"")</f>
        <v>2</v>
      </c>
      <c r="F252" s="19">
        <f>IF(AND(AA219&gt;0,_xlfn.RANK.EQ(AA219,AA$213:AA$238)+COUNTIF(AA$213:AA219,AA219)-1&lt;=5),AA219,"")</f>
        <v>3</v>
      </c>
      <c r="G252" s="19" t="str">
        <f>IF(AND(AB219&gt;0,_xlfn.RANK.EQ(AB219,AB$213:AB$238)+COUNTIF(AB$213:AB219,AB219)-1&lt;=5),AB219,"")</f>
        <v/>
      </c>
      <c r="H252" s="19">
        <f>IF(AND(AC219&gt;0,_xlfn.RANK.EQ(AC219,AC$213:AC$238)+COUNTIF(AC$213:AC219,AC219)-1&lt;=5),AC219,"")</f>
        <v>2</v>
      </c>
      <c r="I252" s="19" t="str">
        <f>IF(AND(AD219&gt;0,_xlfn.RANK.EQ(AD219,AD$213:AD$238)+COUNTIF(AD$213:AD219,AD219)-1&lt;=5),AD219,"")</f>
        <v/>
      </c>
      <c r="J252" s="19">
        <f>IF(AND(AE219&gt;0,_xlfn.RANK.EQ(AE219,AE$213:AE$238)+COUNTIF(AE$213:AE219,AE219)-1&lt;=5),AE219,"")</f>
        <v>1</v>
      </c>
      <c r="V252">
        <v>390</v>
      </c>
      <c r="AF252" s="2">
        <v>0.625</v>
      </c>
      <c r="AG252" t="s">
        <v>747</v>
      </c>
      <c r="AH252" s="17">
        <v>360</v>
      </c>
      <c r="AI252" s="17" cm="1">
        <f t="array" ref="AI252">SUMPRODUCT(--(IFERROR(HOUR(Flights_2026_09_30333435363734567[entry_hour]),-1)=HOUR(AF252)),--(IFERROR(Flights_2026_09_30333435363734567[entry_sector],"")=AG252),--(IFERROR(Flights_2026_09_30333435363734567[nfl],-1)&gt;=AH252),--(IFERROR(Flights_2026_09_30333435363734567[nfl],-1)&lt;=IF(AH252=450,450,AH252+9)))</f>
        <v>1</v>
      </c>
    </row>
    <row r="253" spans="1:35" x14ac:dyDescent="0.2">
      <c r="A253" s="8" t="s">
        <v>764</v>
      </c>
      <c r="B253" s="19" t="str">
        <f>IF(AND(W220&gt;0,_xlfn.RANK.EQ(W220,W$213:W$238)+COUNTIF(W$213:W220,W220)-1&lt;=5),W220,"")</f>
        <v/>
      </c>
      <c r="C253" s="19" t="str">
        <f>IF(AND(X220&gt;0,_xlfn.RANK.EQ(X220,X$213:X$238)+COUNTIF(X$213:X220,X220)-1&lt;=5),X220,"")</f>
        <v/>
      </c>
      <c r="D253" s="19" t="str">
        <f>IF(AND(Y220&gt;0,_xlfn.RANK.EQ(Y220,Y$213:Y$238)+COUNTIF(Y$213:Y220,Y220)-1&lt;=5),Y220,"")</f>
        <v/>
      </c>
      <c r="E253" s="19">
        <f>IF(AND(Z220&gt;0,_xlfn.RANK.EQ(Z220,Z$213:Z$238)+COUNTIF(Z$213:Z220,Z220)-1&lt;=5),Z220,"")</f>
        <v>1</v>
      </c>
      <c r="F253" s="19" t="str">
        <f>IF(AND(AA220&gt;0,_xlfn.RANK.EQ(AA220,AA$213:AA$238)+COUNTIF(AA$213:AA220,AA220)-1&lt;=5),AA220,"")</f>
        <v/>
      </c>
      <c r="G253" s="19" t="str">
        <f>IF(AND(AB220&gt;0,_xlfn.RANK.EQ(AB220,AB$213:AB$238)+COUNTIF(AB$213:AB220,AB220)-1&lt;=5),AB220,"")</f>
        <v/>
      </c>
      <c r="H253" s="19" t="str">
        <f>IF(AND(AC220&gt;0,_xlfn.RANK.EQ(AC220,AC$213:AC$238)+COUNTIF(AC$213:AC220,AC220)-1&lt;=5),AC220,"")</f>
        <v/>
      </c>
      <c r="I253" s="19" t="str">
        <f>IF(AND(AD220&gt;0,_xlfn.RANK.EQ(AD220,AD$213:AD$238)+COUNTIF(AD$213:AD220,AD220)-1&lt;=5),AD220,"")</f>
        <v/>
      </c>
      <c r="J253" s="19" t="str">
        <f>IF(AND(AE220&gt;0,_xlfn.RANK.EQ(AE220,AE$213:AE$238)+COUNTIF(AE$213:AE220,AE220)-1&lt;=5),AE220,"")</f>
        <v/>
      </c>
      <c r="V253">
        <v>380</v>
      </c>
      <c r="AF253" s="2">
        <v>0.625</v>
      </c>
      <c r="AG253" t="s">
        <v>747</v>
      </c>
      <c r="AH253" s="17">
        <v>370</v>
      </c>
      <c r="AI253" s="17" cm="1">
        <f t="array" ref="AI253">SUMPRODUCT(--(IFERROR(HOUR(Flights_2026_09_30333435363734567[entry_hour]),-1)=HOUR(AF253)),--(IFERROR(Flights_2026_09_30333435363734567[entry_sector],"")=AG253),--(IFERROR(Flights_2026_09_30333435363734567[nfl],-1)&gt;=AH253),--(IFERROR(Flights_2026_09_30333435363734567[nfl],-1)&lt;=IF(AH253=450,450,AH253+9)))</f>
        <v>0</v>
      </c>
    </row>
    <row r="254" spans="1:35" x14ac:dyDescent="0.2">
      <c r="A254" s="8" t="s">
        <v>765</v>
      </c>
      <c r="B254" s="19">
        <f>IF(AND(W221&gt;0,_xlfn.RANK.EQ(W221,W$213:W$238)+COUNTIF(W$213:W221,W221)-1&lt;=5),W221,"")</f>
        <v>4</v>
      </c>
      <c r="C254" s="19">
        <f>IF(AND(X221&gt;0,_xlfn.RANK.EQ(X221,X$213:X$238)+COUNTIF(X$213:X221,X221)-1&lt;=5),X221,"")</f>
        <v>3</v>
      </c>
      <c r="D254" s="19">
        <f>IF(AND(Y221&gt;0,_xlfn.RANK.EQ(Y221,Y$213:Y$238)+COUNTIF(Y$213:Y221,Y221)-1&lt;=5),Y221,"")</f>
        <v>6</v>
      </c>
      <c r="E254" s="19">
        <f>IF(AND(Z221&gt;0,_xlfn.RANK.EQ(Z221,Z$213:Z$238)+COUNTIF(Z$213:Z221,Z221)-1&lt;=5),Z221,"")</f>
        <v>5</v>
      </c>
      <c r="F254" s="19">
        <f>IF(AND(AA221&gt;0,_xlfn.RANK.EQ(AA221,AA$213:AA$238)+COUNTIF(AA$213:AA221,AA221)-1&lt;=5),AA221,"")</f>
        <v>7</v>
      </c>
      <c r="G254" s="19">
        <f>IF(AND(AB221&gt;0,_xlfn.RANK.EQ(AB221,AB$213:AB$238)+COUNTIF(AB$213:AB221,AB221)-1&lt;=5),AB221,"")</f>
        <v>2</v>
      </c>
      <c r="H254" s="19">
        <f>IF(AND(AC221&gt;0,_xlfn.RANK.EQ(AC221,AC$213:AC$238)+COUNTIF(AC$213:AC221,AC221)-1&lt;=5),AC221,"")</f>
        <v>4</v>
      </c>
      <c r="I254" s="19">
        <f>IF(AND(AD221&gt;0,_xlfn.RANK.EQ(AD221,AD$213:AD$238)+COUNTIF(AD$213:AD221,AD221)-1&lt;=5),AD221,"")</f>
        <v>1</v>
      </c>
      <c r="J254" s="19">
        <f>IF(AND(AE221&gt;0,_xlfn.RANK.EQ(AE221,AE$213:AE$238)+COUNTIF(AE$213:AE221,AE221)-1&lt;=5),AE221,"")</f>
        <v>1</v>
      </c>
      <c r="V254">
        <v>370</v>
      </c>
      <c r="AF254" s="2">
        <v>0.625</v>
      </c>
      <c r="AG254" t="s">
        <v>747</v>
      </c>
      <c r="AH254" s="17">
        <v>380</v>
      </c>
      <c r="AI254" s="17" cm="1">
        <f t="array" ref="AI254">SUMPRODUCT(--(IFERROR(HOUR(Flights_2026_09_30333435363734567[entry_hour]),-1)=HOUR(AF254)),--(IFERROR(Flights_2026_09_30333435363734567[entry_sector],"")=AG254),--(IFERROR(Flights_2026_09_30333435363734567[nfl],-1)&gt;=AH254),--(IFERROR(Flights_2026_09_30333435363734567[nfl],-1)&lt;=IF(AH254=450,450,AH254+9)))</f>
        <v>0</v>
      </c>
    </row>
    <row r="255" spans="1:35" x14ac:dyDescent="0.2">
      <c r="A255" s="8" t="s">
        <v>766</v>
      </c>
      <c r="B255" s="19">
        <f>IF(AND(W222&gt;0,_xlfn.RANK.EQ(W222,W$213:W$238)+COUNTIF(W$213:W222,W222)-1&lt;=5),W222,"")</f>
        <v>1</v>
      </c>
      <c r="C255" s="19" t="str">
        <f>IF(AND(X222&gt;0,_xlfn.RANK.EQ(X222,X$213:X$238)+COUNTIF(X$213:X222,X222)-1&lt;=5),X222,"")</f>
        <v/>
      </c>
      <c r="D255" s="19">
        <f>IF(AND(Y222&gt;0,_xlfn.RANK.EQ(Y222,Y$213:Y$238)+COUNTIF(Y$213:Y222,Y222)-1&lt;=5),Y222,"")</f>
        <v>1</v>
      </c>
      <c r="E255" s="19" t="str">
        <f>IF(AND(Z222&gt;0,_xlfn.RANK.EQ(Z222,Z$213:Z$238)+COUNTIF(Z$213:Z222,Z222)-1&lt;=5),Z222,"")</f>
        <v/>
      </c>
      <c r="F255" s="19" t="str">
        <f>IF(AND(AA222&gt;0,_xlfn.RANK.EQ(AA222,AA$213:AA$238)+COUNTIF(AA$213:AA222,AA222)-1&lt;=5),AA222,"")</f>
        <v/>
      </c>
      <c r="G255" s="19">
        <f>IF(AND(AB222&gt;0,_xlfn.RANK.EQ(AB222,AB$213:AB$238)+COUNTIF(AB$213:AB222,AB222)-1&lt;=5),AB222,"")</f>
        <v>2</v>
      </c>
      <c r="H255" s="19">
        <f>IF(AND(AC222&gt;0,_xlfn.RANK.EQ(AC222,AC$213:AC$238)+COUNTIF(AC$213:AC222,AC222)-1&lt;=5),AC222,"")</f>
        <v>1</v>
      </c>
      <c r="I255" s="19" t="str">
        <f>IF(AND(AD222&gt;0,_xlfn.RANK.EQ(AD222,AD$213:AD$238)+COUNTIF(AD$213:AD222,AD222)-1&lt;=5),AD222,"")</f>
        <v/>
      </c>
      <c r="J255" s="19">
        <f>IF(AND(AE222&gt;0,_xlfn.RANK.EQ(AE222,AE$213:AE$238)+COUNTIF(AE$213:AE222,AE222)-1&lt;=5),AE222,"")</f>
        <v>2</v>
      </c>
      <c r="V255">
        <v>360</v>
      </c>
      <c r="AF255" s="2">
        <v>0.625</v>
      </c>
      <c r="AG255" t="s">
        <v>747</v>
      </c>
      <c r="AH255" s="17">
        <v>390</v>
      </c>
      <c r="AI255" s="17" cm="1">
        <f t="array" ref="AI255">SUMPRODUCT(--(IFERROR(HOUR(Flights_2026_09_30333435363734567[entry_hour]),-1)=HOUR(AF255)),--(IFERROR(Flights_2026_09_30333435363734567[entry_sector],"")=AG255),--(IFERROR(Flights_2026_09_30333435363734567[nfl],-1)&gt;=AH255),--(IFERROR(Flights_2026_09_30333435363734567[nfl],-1)&lt;=IF(AH255=450,450,AH255+9)))</f>
        <v>0</v>
      </c>
    </row>
    <row r="256" spans="1:35" x14ac:dyDescent="0.2">
      <c r="A256" s="8" t="s">
        <v>767</v>
      </c>
      <c r="B256" s="19" t="str">
        <f>IF(AND(W223&gt;0,_xlfn.RANK.EQ(W223,W$213:W$238)+COUNTIF(W$213:W223,W223)-1&lt;=5),W223,"")</f>
        <v/>
      </c>
      <c r="C256" s="19">
        <f>IF(AND(X223&gt;0,_xlfn.RANK.EQ(X223,X$213:X$238)+COUNTIF(X$213:X223,X223)-1&lt;=5),X223,"")</f>
        <v>2</v>
      </c>
      <c r="D256" s="19">
        <f>IF(AND(Y223&gt;0,_xlfn.RANK.EQ(Y223,Y$213:Y$238)+COUNTIF(Y$213:Y223,Y223)-1&lt;=5),Y223,"")</f>
        <v>6</v>
      </c>
      <c r="E256" s="19" t="str">
        <f>IF(AND(Z223&gt;0,_xlfn.RANK.EQ(Z223,Z$213:Z$238)+COUNTIF(Z$213:Z223,Z223)-1&lt;=5),Z223,"")</f>
        <v/>
      </c>
      <c r="F256" s="19">
        <f>IF(AND(AA223&gt;0,_xlfn.RANK.EQ(AA223,AA$213:AA$238)+COUNTIF(AA$213:AA223,AA223)-1&lt;=5),AA223,"")</f>
        <v>9</v>
      </c>
      <c r="G256" s="19">
        <f>IF(AND(AB223&gt;0,_xlfn.RANK.EQ(AB223,AB$213:AB$238)+COUNTIF(AB$213:AB223,AB223)-1&lt;=5),AB223,"")</f>
        <v>2</v>
      </c>
      <c r="H256" s="19" t="str">
        <f>IF(AND(AC223&gt;0,_xlfn.RANK.EQ(AC223,AC$213:AC$238)+COUNTIF(AC$213:AC223,AC223)-1&lt;=5),AC223,"")</f>
        <v/>
      </c>
      <c r="I256" s="19">
        <f>IF(AND(AD223&gt;0,_xlfn.RANK.EQ(AD223,AD$213:AD$238)+COUNTIF(AD$213:AD223,AD223)-1&lt;=5),AD223,"")</f>
        <v>2</v>
      </c>
      <c r="J256" s="19">
        <f>IF(AND(AE223&gt;0,_xlfn.RANK.EQ(AE223,AE$213:AE$238)+COUNTIF(AE$213:AE223,AE223)-1&lt;=5),AE223,"")</f>
        <v>2</v>
      </c>
      <c r="V256">
        <v>350</v>
      </c>
      <c r="AF256" s="2">
        <v>0.625</v>
      </c>
      <c r="AG256" t="s">
        <v>747</v>
      </c>
      <c r="AH256" s="17">
        <v>400</v>
      </c>
      <c r="AI256" s="17" cm="1">
        <f t="array" ref="AI256">SUMPRODUCT(--(IFERROR(HOUR(Flights_2026_09_30333435363734567[entry_hour]),-1)=HOUR(AF256)),--(IFERROR(Flights_2026_09_30333435363734567[entry_sector],"")=AG256),--(IFERROR(Flights_2026_09_30333435363734567[nfl],-1)&gt;=AH256),--(IFERROR(Flights_2026_09_30333435363734567[nfl],-1)&lt;=IF(AH256=450,450,AH256+9)))</f>
        <v>0</v>
      </c>
    </row>
    <row r="257" spans="1:35" x14ac:dyDescent="0.2">
      <c r="A257" s="8" t="s">
        <v>768</v>
      </c>
      <c r="B257" s="19" t="str">
        <f>IF(AND(W224&gt;0,_xlfn.RANK.EQ(W224,W$213:W$238)+COUNTIF(W$213:W224,W224)-1&lt;=5),W224,"")</f>
        <v/>
      </c>
      <c r="C257" s="19" t="str">
        <f>IF(AND(X224&gt;0,_xlfn.RANK.EQ(X224,X$213:X$238)+COUNTIF(X$213:X224,X224)-1&lt;=5),X224,"")</f>
        <v/>
      </c>
      <c r="D257" s="19" t="str">
        <f>IF(AND(Y224&gt;0,_xlfn.RANK.EQ(Y224,Y$213:Y$238)+COUNTIF(Y$213:Y224,Y224)-1&lt;=5),Y224,"")</f>
        <v/>
      </c>
      <c r="E257" s="19" t="str">
        <f>IF(AND(Z224&gt;0,_xlfn.RANK.EQ(Z224,Z$213:Z$238)+COUNTIF(Z$213:Z224,Z224)-1&lt;=5),Z224,"")</f>
        <v/>
      </c>
      <c r="F257" s="19" t="str">
        <f>IF(AND(AA224&gt;0,_xlfn.RANK.EQ(AA224,AA$213:AA$238)+COUNTIF(AA$213:AA224,AA224)-1&lt;=5),AA224,"")</f>
        <v/>
      </c>
      <c r="G257" s="19" t="str">
        <f>IF(AND(AB224&gt;0,_xlfn.RANK.EQ(AB224,AB$213:AB$238)+COUNTIF(AB$213:AB224,AB224)-1&lt;=5),AB224,"")</f>
        <v/>
      </c>
      <c r="H257" s="19" t="str">
        <f>IF(AND(AC224&gt;0,_xlfn.RANK.EQ(AC224,AC$213:AC$238)+COUNTIF(AC$213:AC224,AC224)-1&lt;=5),AC224,"")</f>
        <v/>
      </c>
      <c r="I257" s="19" t="str">
        <f>IF(AND(AD224&gt;0,_xlfn.RANK.EQ(AD224,AD$213:AD$238)+COUNTIF(AD$213:AD224,AD224)-1&lt;=5),AD224,"")</f>
        <v/>
      </c>
      <c r="J257" s="19" t="str">
        <f>IF(AND(AE224&gt;0,_xlfn.RANK.EQ(AE224,AE$213:AE$238)+COUNTIF(AE$213:AE224,AE224)-1&lt;=5),AE224,"")</f>
        <v/>
      </c>
      <c r="V257">
        <v>340</v>
      </c>
      <c r="AF257" s="2">
        <v>0.625</v>
      </c>
      <c r="AG257" t="s">
        <v>747</v>
      </c>
      <c r="AH257" s="17">
        <v>410</v>
      </c>
      <c r="AI257" s="17" cm="1">
        <f t="array" ref="AI257">SUMPRODUCT(--(IFERROR(HOUR(Flights_2026_09_30333435363734567[entry_hour]),-1)=HOUR(AF257)),--(IFERROR(Flights_2026_09_30333435363734567[entry_sector],"")=AG257),--(IFERROR(Flights_2026_09_30333435363734567[nfl],-1)&gt;=AH257),--(IFERROR(Flights_2026_09_30333435363734567[nfl],-1)&lt;=IF(AH257=450,450,AH257+9)))</f>
        <v>0</v>
      </c>
    </row>
    <row r="258" spans="1:35" x14ac:dyDescent="0.2">
      <c r="A258" s="8" t="s">
        <v>769</v>
      </c>
      <c r="B258" s="19">
        <f>IF(AND(W225&gt;0,_xlfn.RANK.EQ(W225,W$213:W$238)+COUNTIF(W$213:W225,W225)-1&lt;=5),W225,"")</f>
        <v>2</v>
      </c>
      <c r="C258" s="19" t="str">
        <f>IF(AND(X225&gt;0,_xlfn.RANK.EQ(X225,X$213:X$238)+COUNTIF(X$213:X225,X225)-1&lt;=5),X225,"")</f>
        <v/>
      </c>
      <c r="D258" s="19" t="str">
        <f>IF(AND(Y225&gt;0,_xlfn.RANK.EQ(Y225,Y$213:Y$238)+COUNTIF(Y$213:Y225,Y225)-1&lt;=5),Y225,"")</f>
        <v/>
      </c>
      <c r="E258" s="19">
        <f>IF(AND(Z225&gt;0,_xlfn.RANK.EQ(Z225,Z$213:Z$238)+COUNTIF(Z$213:Z225,Z225)-1&lt;=5),Z225,"")</f>
        <v>3</v>
      </c>
      <c r="F258" s="19">
        <f>IF(AND(AA225&gt;0,_xlfn.RANK.EQ(AA225,AA$213:AA$238)+COUNTIF(AA$213:AA225,AA225)-1&lt;=5),AA225,"")</f>
        <v>1</v>
      </c>
      <c r="G258" s="19">
        <f>IF(AND(AB225&gt;0,_xlfn.RANK.EQ(AB225,AB$213:AB$238)+COUNTIF(AB$213:AB225,AB225)-1&lt;=5),AB225,"")</f>
        <v>3</v>
      </c>
      <c r="H258" s="19" t="str">
        <f>IF(AND(AC225&gt;0,_xlfn.RANK.EQ(AC225,AC$213:AC$238)+COUNTIF(AC$213:AC225,AC225)-1&lt;=5),AC225,"")</f>
        <v/>
      </c>
      <c r="I258" s="19" t="str">
        <f>IF(AND(AD225&gt;0,_xlfn.RANK.EQ(AD225,AD$213:AD$238)+COUNTIF(AD$213:AD225,AD225)-1&lt;=5),AD225,"")</f>
        <v/>
      </c>
      <c r="J258" s="19" t="str">
        <f>IF(AND(AE225&gt;0,_xlfn.RANK.EQ(AE225,AE$213:AE$238)+COUNTIF(AE$213:AE225,AE225)-1&lt;=5),AE225,"")</f>
        <v/>
      </c>
      <c r="V258">
        <v>330</v>
      </c>
      <c r="AF258" s="2">
        <v>0.625</v>
      </c>
      <c r="AG258" t="s">
        <v>747</v>
      </c>
      <c r="AH258" s="17">
        <v>420</v>
      </c>
      <c r="AI258" s="17" cm="1">
        <f t="array" ref="AI258">SUMPRODUCT(--(IFERROR(HOUR(Flights_2026_09_30333435363734567[entry_hour]),-1)=HOUR(AF258)),--(IFERROR(Flights_2026_09_30333435363734567[entry_sector],"")=AG258),--(IFERROR(Flights_2026_09_30333435363734567[nfl],-1)&gt;=AH258),--(IFERROR(Flights_2026_09_30333435363734567[nfl],-1)&lt;=IF(AH258=450,450,AH258+9)))</f>
        <v>0</v>
      </c>
    </row>
    <row r="259" spans="1:35" x14ac:dyDescent="0.2">
      <c r="A259" s="8" t="s">
        <v>770</v>
      </c>
      <c r="B259" s="19" t="str">
        <f>IF(AND(W226&gt;0,_xlfn.RANK.EQ(W226,W$213:W$238)+COUNTIF(W$213:W226,W226)-1&lt;=5),W226,"")</f>
        <v/>
      </c>
      <c r="C259" s="19" t="str">
        <f>IF(AND(X226&gt;0,_xlfn.RANK.EQ(X226,X$213:X$238)+COUNTIF(X$213:X226,X226)-1&lt;=5),X226,"")</f>
        <v/>
      </c>
      <c r="D259" s="19" t="str">
        <f>IF(AND(Y226&gt;0,_xlfn.RANK.EQ(Y226,Y$213:Y$238)+COUNTIF(Y$213:Y226,Y226)-1&lt;=5),Y226,"")</f>
        <v/>
      </c>
      <c r="E259" s="19" t="str">
        <f>IF(AND(Z226&gt;0,_xlfn.RANK.EQ(Z226,Z$213:Z$238)+COUNTIF(Z$213:Z226,Z226)-1&lt;=5),Z226,"")</f>
        <v/>
      </c>
      <c r="F259" s="19" t="str">
        <f>IF(AND(AA226&gt;0,_xlfn.RANK.EQ(AA226,AA$213:AA$238)+COUNTIF(AA$213:AA226,AA226)-1&lt;=5),AA226,"")</f>
        <v/>
      </c>
      <c r="G259" s="19" t="str">
        <f>IF(AND(AB226&gt;0,_xlfn.RANK.EQ(AB226,AB$213:AB$238)+COUNTIF(AB$213:AB226,AB226)-1&lt;=5),AB226,"")</f>
        <v/>
      </c>
      <c r="H259" s="19" t="str">
        <f>IF(AND(AC226&gt;0,_xlfn.RANK.EQ(AC226,AC$213:AC$238)+COUNTIF(AC$213:AC226,AC226)-1&lt;=5),AC226,"")</f>
        <v/>
      </c>
      <c r="I259" s="19" t="str">
        <f>IF(AND(AD226&gt;0,_xlfn.RANK.EQ(AD226,AD$213:AD$238)+COUNTIF(AD$213:AD226,AD226)-1&lt;=5),AD226,"")</f>
        <v/>
      </c>
      <c r="J259" s="19" t="str">
        <f>IF(AND(AE226&gt;0,_xlfn.RANK.EQ(AE226,AE$213:AE$238)+COUNTIF(AE$213:AE226,AE226)-1&lt;=5),AE226,"")</f>
        <v/>
      </c>
      <c r="V259">
        <v>320</v>
      </c>
      <c r="AF259" s="2">
        <v>0.625</v>
      </c>
      <c r="AG259" t="s">
        <v>747</v>
      </c>
      <c r="AH259" s="17">
        <v>430</v>
      </c>
      <c r="AI259" s="17" cm="1">
        <f t="array" ref="AI259">SUMPRODUCT(--(IFERROR(HOUR(Flights_2026_09_30333435363734567[entry_hour]),-1)=HOUR(AF259)),--(IFERROR(Flights_2026_09_30333435363734567[entry_sector],"")=AG259),--(IFERROR(Flights_2026_09_30333435363734567[nfl],-1)&gt;=AH259),--(IFERROR(Flights_2026_09_30333435363734567[nfl],-1)&lt;=IF(AH259=450,450,AH259+9)))</f>
        <v>0</v>
      </c>
    </row>
    <row r="260" spans="1:35" x14ac:dyDescent="0.2">
      <c r="A260" s="8" t="s">
        <v>771</v>
      </c>
      <c r="B260" s="19" t="str">
        <f>IF(AND(W227&gt;0,_xlfn.RANK.EQ(W227,W$213:W$238)+COUNTIF(W$213:W227,W227)-1&lt;=5),W227,"")</f>
        <v/>
      </c>
      <c r="C260" s="19" t="str">
        <f>IF(AND(X227&gt;0,_xlfn.RANK.EQ(X227,X$213:X$238)+COUNTIF(X$213:X227,X227)-1&lt;=5),X227,"")</f>
        <v/>
      </c>
      <c r="D260" s="19" t="str">
        <f>IF(AND(Y227&gt;0,_xlfn.RANK.EQ(Y227,Y$213:Y$238)+COUNTIF(Y$213:Y227,Y227)-1&lt;=5),Y227,"")</f>
        <v/>
      </c>
      <c r="E260" s="19" t="str">
        <f>IF(AND(Z227&gt;0,_xlfn.RANK.EQ(Z227,Z$213:Z$238)+COUNTIF(Z$213:Z227,Z227)-1&lt;=5),Z227,"")</f>
        <v/>
      </c>
      <c r="F260" s="19" t="str">
        <f>IF(AND(AA227&gt;0,_xlfn.RANK.EQ(AA227,AA$213:AA$238)+COUNTIF(AA$213:AA227,AA227)-1&lt;=5),AA227,"")</f>
        <v/>
      </c>
      <c r="G260" s="19" t="str">
        <f>IF(AND(AB227&gt;0,_xlfn.RANK.EQ(AB227,AB$213:AB$238)+COUNTIF(AB$213:AB227,AB227)-1&lt;=5),AB227,"")</f>
        <v/>
      </c>
      <c r="H260" s="19" t="str">
        <f>IF(AND(AC227&gt;0,_xlfn.RANK.EQ(AC227,AC$213:AC$238)+COUNTIF(AC$213:AC227,AC227)-1&lt;=5),AC227,"")</f>
        <v/>
      </c>
      <c r="I260" s="19" t="str">
        <f>IF(AND(AD227&gt;0,_xlfn.RANK.EQ(AD227,AD$213:AD$238)+COUNTIF(AD$213:AD227,AD227)-1&lt;=5),AD227,"")</f>
        <v/>
      </c>
      <c r="J260" s="19" t="str">
        <f>IF(AND(AE227&gt;0,_xlfn.RANK.EQ(AE227,AE$213:AE$238)+COUNTIF(AE$213:AE227,AE227)-1&lt;=5),AE227,"")</f>
        <v/>
      </c>
      <c r="V260">
        <v>310</v>
      </c>
      <c r="AF260" s="2">
        <v>0.625</v>
      </c>
      <c r="AG260" t="s">
        <v>747</v>
      </c>
      <c r="AH260" s="17">
        <v>440</v>
      </c>
      <c r="AI260" s="17" cm="1">
        <f t="array" ref="AI260">SUMPRODUCT(--(IFERROR(HOUR(Flights_2026_09_30333435363734567[entry_hour]),-1)=HOUR(AF260)),--(IFERROR(Flights_2026_09_30333435363734567[entry_sector],"")=AG260),--(IFERROR(Flights_2026_09_30333435363734567[nfl],-1)&gt;=AH260),--(IFERROR(Flights_2026_09_30333435363734567[nfl],-1)&lt;=IF(AH260=450,450,AH260+9)))</f>
        <v>0</v>
      </c>
    </row>
    <row r="261" spans="1:35" x14ac:dyDescent="0.2">
      <c r="A261" s="8" t="s">
        <v>772</v>
      </c>
      <c r="B261" s="19" t="str">
        <f>IF(AND(W228&gt;0,_xlfn.RANK.EQ(W228,W$213:W$238)+COUNTIF(W$213:W228,W228)-1&lt;=5),W228,"")</f>
        <v/>
      </c>
      <c r="C261" s="19" t="str">
        <f>IF(AND(X228&gt;0,_xlfn.RANK.EQ(X228,X$213:X$238)+COUNTIF(X$213:X228,X228)-1&lt;=5),X228,"")</f>
        <v/>
      </c>
      <c r="D261" s="19" t="str">
        <f>IF(AND(Y228&gt;0,_xlfn.RANK.EQ(Y228,Y$213:Y$238)+COUNTIF(Y$213:Y228,Y228)-1&lt;=5),Y228,"")</f>
        <v/>
      </c>
      <c r="E261" s="19" t="str">
        <f>IF(AND(Z228&gt;0,_xlfn.RANK.EQ(Z228,Z$213:Z$238)+COUNTIF(Z$213:Z228,Z228)-1&lt;=5),Z228,"")</f>
        <v/>
      </c>
      <c r="F261" s="19" t="str">
        <f>IF(AND(AA228&gt;0,_xlfn.RANK.EQ(AA228,AA$213:AA$238)+COUNTIF(AA$213:AA228,AA228)-1&lt;=5),AA228,"")</f>
        <v/>
      </c>
      <c r="G261" s="19" t="str">
        <f>IF(AND(AB228&gt;0,_xlfn.RANK.EQ(AB228,AB$213:AB$238)+COUNTIF(AB$213:AB228,AB228)-1&lt;=5),AB228,"")</f>
        <v/>
      </c>
      <c r="H261" s="19" t="str">
        <f>IF(AND(AC228&gt;0,_xlfn.RANK.EQ(AC228,AC$213:AC$238)+COUNTIF(AC$213:AC228,AC228)-1&lt;=5),AC228,"")</f>
        <v/>
      </c>
      <c r="I261" s="19" t="str">
        <f>IF(AND(AD228&gt;0,_xlfn.RANK.EQ(AD228,AD$213:AD$238)+COUNTIF(AD$213:AD228,AD228)-1&lt;=5),AD228,"")</f>
        <v/>
      </c>
      <c r="J261" s="19" t="str">
        <f>IF(AND(AE228&gt;0,_xlfn.RANK.EQ(AE228,AE$213:AE$238)+COUNTIF(AE$213:AE228,AE228)-1&lt;=5),AE228,"")</f>
        <v/>
      </c>
      <c r="V261">
        <v>300</v>
      </c>
      <c r="AF261" s="2">
        <v>0.625</v>
      </c>
      <c r="AG261" t="s">
        <v>747</v>
      </c>
      <c r="AH261" s="17">
        <v>450</v>
      </c>
      <c r="AI261" s="17" cm="1">
        <f t="array" ref="AI261">SUMPRODUCT(--(IFERROR(HOUR(Flights_2026_09_30333435363734567[entry_hour]),-1)=HOUR(AF261)),--(IFERROR(Flights_2026_09_30333435363734567[entry_sector],"")=AG261),--(IFERROR(Flights_2026_09_30333435363734567[nfl],-1)&gt;=AH261),--(IFERROR(Flights_2026_09_30333435363734567[nfl],-1)&lt;=IF(AH261=450,450,AH261+9)))</f>
        <v>0</v>
      </c>
    </row>
    <row r="262" spans="1:35" x14ac:dyDescent="0.2">
      <c r="A262" s="8" t="s">
        <v>773</v>
      </c>
      <c r="B262" s="19" t="str">
        <f>IF(AND(W229&gt;0,_xlfn.RANK.EQ(W229,W$213:W$238)+COUNTIF(W$213:W229,W229)-1&lt;=5),W229,"")</f>
        <v/>
      </c>
      <c r="C262" s="19" t="str">
        <f>IF(AND(X229&gt;0,_xlfn.RANK.EQ(X229,X$213:X$238)+COUNTIF(X$213:X229,X229)-1&lt;=5),X229,"")</f>
        <v/>
      </c>
      <c r="D262" s="19" t="str">
        <f>IF(AND(Y229&gt;0,_xlfn.RANK.EQ(Y229,Y$213:Y$238)+COUNTIF(Y$213:Y229,Y229)-1&lt;=5),Y229,"")</f>
        <v/>
      </c>
      <c r="E262" s="19" t="str">
        <f>IF(AND(Z229&gt;0,_xlfn.RANK.EQ(Z229,Z$213:Z$238)+COUNTIF(Z$213:Z229,Z229)-1&lt;=5),Z229,"")</f>
        <v/>
      </c>
      <c r="F262" s="19" t="str">
        <f>IF(AND(AA229&gt;0,_xlfn.RANK.EQ(AA229,AA$213:AA$238)+COUNTIF(AA$213:AA229,AA229)-1&lt;=5),AA229,"")</f>
        <v/>
      </c>
      <c r="G262" s="19" t="str">
        <f>IF(AND(AB229&gt;0,_xlfn.RANK.EQ(AB229,AB$213:AB$238)+COUNTIF(AB$213:AB229,AB229)-1&lt;=5),AB229,"")</f>
        <v/>
      </c>
      <c r="H262" s="19" t="str">
        <f>IF(AND(AC229&gt;0,_xlfn.RANK.EQ(AC229,AC$213:AC$238)+COUNTIF(AC$213:AC229,AC229)-1&lt;=5),AC229,"")</f>
        <v/>
      </c>
      <c r="I262" s="19" t="str">
        <f>IF(AND(AD229&gt;0,_xlfn.RANK.EQ(AD229,AD$213:AD$238)+COUNTIF(AD$213:AD229,AD229)-1&lt;=5),AD229,"")</f>
        <v/>
      </c>
      <c r="J262" s="19" t="str">
        <f>IF(AND(AE229&gt;0,_xlfn.RANK.EQ(AE229,AE$213:AE$238)+COUNTIF(AE$213:AE229,AE229)-1&lt;=5),AE229,"")</f>
        <v/>
      </c>
      <c r="V262">
        <v>290</v>
      </c>
      <c r="AF262" s="2">
        <v>0.66666666666666663</v>
      </c>
      <c r="AG262" t="s">
        <v>743</v>
      </c>
      <c r="AH262" s="17">
        <v>200</v>
      </c>
      <c r="AI262" s="17" cm="1">
        <f t="array" ref="AI262">SUMPRODUCT(--(IFERROR(HOUR(Flights_2026_09_30333435363734567[entry_hour]),-1)=HOUR(AF262)),--(IFERROR(Flights_2026_09_30333435363734567[entry_sector],"")=AG262),--(IFERROR(Flights_2026_09_30333435363734567[nfl],-1)&gt;=AH262),--(IFERROR(Flights_2026_09_30333435363734567[nfl],-1)&lt;=IF(AH262=450,450,AH262+9)))</f>
        <v>0</v>
      </c>
    </row>
    <row r="263" spans="1:35" x14ac:dyDescent="0.2">
      <c r="A263" s="8" t="s">
        <v>774</v>
      </c>
      <c r="B263" s="19" t="str">
        <f>IF(AND(W230&gt;0,_xlfn.RANK.EQ(W230,W$213:W$238)+COUNTIF(W$213:W230,W230)-1&lt;=5),W230,"")</f>
        <v/>
      </c>
      <c r="C263" s="19" t="str">
        <f>IF(AND(X230&gt;0,_xlfn.RANK.EQ(X230,X$213:X$238)+COUNTIF(X$213:X230,X230)-1&lt;=5),X230,"")</f>
        <v/>
      </c>
      <c r="D263" s="19" t="str">
        <f>IF(AND(Y230&gt;0,_xlfn.RANK.EQ(Y230,Y$213:Y$238)+COUNTIF(Y$213:Y230,Y230)-1&lt;=5),Y230,"")</f>
        <v/>
      </c>
      <c r="E263" s="19" t="str">
        <f>IF(AND(Z230&gt;0,_xlfn.RANK.EQ(Z230,Z$213:Z$238)+COUNTIF(Z$213:Z230,Z230)-1&lt;=5),Z230,"")</f>
        <v/>
      </c>
      <c r="F263" s="19" t="str">
        <f>IF(AND(AA230&gt;0,_xlfn.RANK.EQ(AA230,AA$213:AA$238)+COUNTIF(AA$213:AA230,AA230)-1&lt;=5),AA230,"")</f>
        <v/>
      </c>
      <c r="G263" s="19" t="str">
        <f>IF(AND(AB230&gt;0,_xlfn.RANK.EQ(AB230,AB$213:AB$238)+COUNTIF(AB$213:AB230,AB230)-1&lt;=5),AB230,"")</f>
        <v/>
      </c>
      <c r="H263" s="19" t="str">
        <f>IF(AND(AC230&gt;0,_xlfn.RANK.EQ(AC230,AC$213:AC$238)+COUNTIF(AC$213:AC230,AC230)-1&lt;=5),AC230,"")</f>
        <v/>
      </c>
      <c r="I263" s="19" t="str">
        <f>IF(AND(AD230&gt;0,_xlfn.RANK.EQ(AD230,AD$213:AD$238)+COUNTIF(AD$213:AD230,AD230)-1&lt;=5),AD230,"")</f>
        <v/>
      </c>
      <c r="J263" s="19" t="str">
        <f>IF(AND(AE230&gt;0,_xlfn.RANK.EQ(AE230,AE$213:AE$238)+COUNTIF(AE$213:AE230,AE230)-1&lt;=5),AE230,"")</f>
        <v/>
      </c>
      <c r="V263">
        <v>280</v>
      </c>
      <c r="AF263" s="2">
        <v>0.66666666666666663</v>
      </c>
      <c r="AG263" t="s">
        <v>743</v>
      </c>
      <c r="AH263" s="17">
        <v>210</v>
      </c>
      <c r="AI263" s="17" cm="1">
        <f t="array" ref="AI263">SUMPRODUCT(--(IFERROR(HOUR(Flights_2026_09_30333435363734567[entry_hour]),-1)=HOUR(AF263)),--(IFERROR(Flights_2026_09_30333435363734567[entry_sector],"")=AG263),--(IFERROR(Flights_2026_09_30333435363734567[nfl],-1)&gt;=AH263),--(IFERROR(Flights_2026_09_30333435363734567[nfl],-1)&lt;=IF(AH263=450,450,AH263+9)))</f>
        <v>0</v>
      </c>
    </row>
    <row r="264" spans="1:35" x14ac:dyDescent="0.2">
      <c r="A264" s="8" t="s">
        <v>775</v>
      </c>
      <c r="B264" s="19" t="str">
        <f>IF(AND(W231&gt;0,_xlfn.RANK.EQ(W231,W$213:W$238)+COUNTIF(W$213:W231,W231)-1&lt;=5),W231,"")</f>
        <v/>
      </c>
      <c r="C264" s="19" t="str">
        <f>IF(AND(X231&gt;0,_xlfn.RANK.EQ(X231,X$213:X$238)+COUNTIF(X$213:X231,X231)-1&lt;=5),X231,"")</f>
        <v/>
      </c>
      <c r="D264" s="19" t="str">
        <f>IF(AND(Y231&gt;0,_xlfn.RANK.EQ(Y231,Y$213:Y$238)+COUNTIF(Y$213:Y231,Y231)-1&lt;=5),Y231,"")</f>
        <v/>
      </c>
      <c r="E264" s="19" t="str">
        <f>IF(AND(Z231&gt;0,_xlfn.RANK.EQ(Z231,Z$213:Z$238)+COUNTIF(Z$213:Z231,Z231)-1&lt;=5),Z231,"")</f>
        <v/>
      </c>
      <c r="F264" s="19" t="str">
        <f>IF(AND(AA231&gt;0,_xlfn.RANK.EQ(AA231,AA$213:AA$238)+COUNTIF(AA$213:AA231,AA231)-1&lt;=5),AA231,"")</f>
        <v/>
      </c>
      <c r="G264" s="19" t="str">
        <f>IF(AND(AB231&gt;0,_xlfn.RANK.EQ(AB231,AB$213:AB$238)+COUNTIF(AB$213:AB231,AB231)-1&lt;=5),AB231,"")</f>
        <v/>
      </c>
      <c r="H264" s="19" t="str">
        <f>IF(AND(AC231&gt;0,_xlfn.RANK.EQ(AC231,AC$213:AC$238)+COUNTIF(AC$213:AC231,AC231)-1&lt;=5),AC231,"")</f>
        <v/>
      </c>
      <c r="I264" s="19" t="str">
        <f>IF(AND(AD231&gt;0,_xlfn.RANK.EQ(AD231,AD$213:AD$238)+COUNTIF(AD$213:AD231,AD231)-1&lt;=5),AD231,"")</f>
        <v/>
      </c>
      <c r="J264" s="19" t="str">
        <f>IF(AND(AE231&gt;0,_xlfn.RANK.EQ(AE231,AE$213:AE$238)+COUNTIF(AE$213:AE231,AE231)-1&lt;=5),AE231,"")</f>
        <v/>
      </c>
      <c r="V264">
        <v>270</v>
      </c>
      <c r="AF264" s="2">
        <v>0.66666666666666663</v>
      </c>
      <c r="AG264" t="s">
        <v>743</v>
      </c>
      <c r="AH264" s="17">
        <v>220</v>
      </c>
      <c r="AI264" s="17" cm="1">
        <f t="array" ref="AI264">SUMPRODUCT(--(IFERROR(HOUR(Flights_2026_09_30333435363734567[entry_hour]),-1)=HOUR(AF264)),--(IFERROR(Flights_2026_09_30333435363734567[entry_sector],"")=AG264),--(IFERROR(Flights_2026_09_30333435363734567[nfl],-1)&gt;=AH264),--(IFERROR(Flights_2026_09_30333435363734567[nfl],-1)&lt;=IF(AH264=450,450,AH264+9)))</f>
        <v>0</v>
      </c>
    </row>
    <row r="265" spans="1:35" x14ac:dyDescent="0.2">
      <c r="A265" s="8" t="s">
        <v>776</v>
      </c>
      <c r="B265" s="19" t="str">
        <f>IF(AND(W232&gt;0,_xlfn.RANK.EQ(W232,W$213:W$238)+COUNTIF(W$213:W232,W232)-1&lt;=5),W232,"")</f>
        <v/>
      </c>
      <c r="C265" s="19" t="str">
        <f>IF(AND(X232&gt;0,_xlfn.RANK.EQ(X232,X$213:X$238)+COUNTIF(X$213:X232,X232)-1&lt;=5),X232,"")</f>
        <v/>
      </c>
      <c r="D265" s="19" t="str">
        <f>IF(AND(Y232&gt;0,_xlfn.RANK.EQ(Y232,Y$213:Y$238)+COUNTIF(Y$213:Y232,Y232)-1&lt;=5),Y232,"")</f>
        <v/>
      </c>
      <c r="E265" s="19" t="str">
        <f>IF(AND(Z232&gt;0,_xlfn.RANK.EQ(Z232,Z$213:Z$238)+COUNTIF(Z$213:Z232,Z232)-1&lt;=5),Z232,"")</f>
        <v/>
      </c>
      <c r="F265" s="19" t="str">
        <f>IF(AND(AA232&gt;0,_xlfn.RANK.EQ(AA232,AA$213:AA$238)+COUNTIF(AA$213:AA232,AA232)-1&lt;=5),AA232,"")</f>
        <v/>
      </c>
      <c r="G265" s="19" t="str">
        <f>IF(AND(AB232&gt;0,_xlfn.RANK.EQ(AB232,AB$213:AB$238)+COUNTIF(AB$213:AB232,AB232)-1&lt;=5),AB232,"")</f>
        <v/>
      </c>
      <c r="H265" s="19" t="str">
        <f>IF(AND(AC232&gt;0,_xlfn.RANK.EQ(AC232,AC$213:AC$238)+COUNTIF(AC$213:AC232,AC232)-1&lt;=5),AC232,"")</f>
        <v/>
      </c>
      <c r="I265" s="19" t="str">
        <f>IF(AND(AD232&gt;0,_xlfn.RANK.EQ(AD232,AD$213:AD$238)+COUNTIF(AD$213:AD232,AD232)-1&lt;=5),AD232,"")</f>
        <v/>
      </c>
      <c r="J265" s="19" t="str">
        <f>IF(AND(AE232&gt;0,_xlfn.RANK.EQ(AE232,AE$213:AE$238)+COUNTIF(AE$213:AE232,AE232)-1&lt;=5),AE232,"")</f>
        <v/>
      </c>
      <c r="V265">
        <v>260</v>
      </c>
      <c r="AF265" s="2">
        <v>0.66666666666666663</v>
      </c>
      <c r="AG265" t="s">
        <v>743</v>
      </c>
      <c r="AH265" s="17">
        <v>230</v>
      </c>
      <c r="AI265" s="17" cm="1">
        <f t="array" ref="AI265">SUMPRODUCT(--(IFERROR(HOUR(Flights_2026_09_30333435363734567[entry_hour]),-1)=HOUR(AF265)),--(IFERROR(Flights_2026_09_30333435363734567[entry_sector],"")=AG265),--(IFERROR(Flights_2026_09_30333435363734567[nfl],-1)&gt;=AH265),--(IFERROR(Flights_2026_09_30333435363734567[nfl],-1)&lt;=IF(AH265=450,450,AH265+9)))</f>
        <v>0</v>
      </c>
    </row>
    <row r="266" spans="1:35" x14ac:dyDescent="0.2">
      <c r="A266" s="8" t="s">
        <v>777</v>
      </c>
      <c r="B266" s="19" t="str">
        <f>IF(AND(W233&gt;0,_xlfn.RANK.EQ(W233,W$213:W$238)+COUNTIF(W$213:W233,W233)-1&lt;=5),W233,"")</f>
        <v/>
      </c>
      <c r="C266" s="19" t="str">
        <f>IF(AND(X233&gt;0,_xlfn.RANK.EQ(X233,X$213:X$238)+COUNTIF(X$213:X233,X233)-1&lt;=5),X233,"")</f>
        <v/>
      </c>
      <c r="D266" s="19" t="str">
        <f>IF(AND(Y233&gt;0,_xlfn.RANK.EQ(Y233,Y$213:Y$238)+COUNTIF(Y$213:Y233,Y233)-1&lt;=5),Y233,"")</f>
        <v/>
      </c>
      <c r="E266" s="19" t="str">
        <f>IF(AND(Z233&gt;0,_xlfn.RANK.EQ(Z233,Z$213:Z$238)+COUNTIF(Z$213:Z233,Z233)-1&lt;=5),Z233,"")</f>
        <v/>
      </c>
      <c r="F266" s="19" t="str">
        <f>IF(AND(AA233&gt;0,_xlfn.RANK.EQ(AA233,AA$213:AA$238)+COUNTIF(AA$213:AA233,AA233)-1&lt;=5),AA233,"")</f>
        <v/>
      </c>
      <c r="G266" s="19" t="str">
        <f>IF(AND(AB233&gt;0,_xlfn.RANK.EQ(AB233,AB$213:AB$238)+COUNTIF(AB$213:AB233,AB233)-1&lt;=5),AB233,"")</f>
        <v/>
      </c>
      <c r="H266" s="19" t="str">
        <f>IF(AND(AC233&gt;0,_xlfn.RANK.EQ(AC233,AC$213:AC$238)+COUNTIF(AC$213:AC233,AC233)-1&lt;=5),AC233,"")</f>
        <v/>
      </c>
      <c r="I266" s="19" t="str">
        <f>IF(AND(AD233&gt;0,_xlfn.RANK.EQ(AD233,AD$213:AD$238)+COUNTIF(AD$213:AD233,AD233)-1&lt;=5),AD233,"")</f>
        <v/>
      </c>
      <c r="J266" s="19" t="str">
        <f>IF(AND(AE233&gt;0,_xlfn.RANK.EQ(AE233,AE$213:AE$238)+COUNTIF(AE$213:AE233,AE233)-1&lt;=5),AE233,"")</f>
        <v/>
      </c>
      <c r="V266">
        <v>250</v>
      </c>
      <c r="AF266" s="2">
        <v>0.66666666666666663</v>
      </c>
      <c r="AG266" t="s">
        <v>743</v>
      </c>
      <c r="AH266" s="17">
        <v>240</v>
      </c>
      <c r="AI266" s="17" cm="1">
        <f t="array" ref="AI266">SUMPRODUCT(--(IFERROR(HOUR(Flights_2026_09_30333435363734567[entry_hour]),-1)=HOUR(AF266)),--(IFERROR(Flights_2026_09_30333435363734567[entry_sector],"")=AG266),--(IFERROR(Flights_2026_09_30333435363734567[nfl],-1)&gt;=AH266),--(IFERROR(Flights_2026_09_30333435363734567[nfl],-1)&lt;=IF(AH266=450,450,AH266+9)))</f>
        <v>0</v>
      </c>
    </row>
    <row r="267" spans="1:35" x14ac:dyDescent="0.2">
      <c r="A267" s="8" t="s">
        <v>835</v>
      </c>
      <c r="B267" s="19" t="str">
        <f>IF(AND(W234&gt;0,_xlfn.RANK.EQ(W234,W$213:W$238)+COUNTIF(W$213:W234,W234)-1&lt;=5),W234,"")</f>
        <v/>
      </c>
      <c r="C267" s="19" t="str">
        <f>IF(AND(X234&gt;0,_xlfn.RANK.EQ(X234,X$213:X$238)+COUNTIF(X$213:X234,X234)-1&lt;=5),X234,"")</f>
        <v/>
      </c>
      <c r="D267" s="19" t="str">
        <f>IF(AND(Y234&gt;0,_xlfn.RANK.EQ(Y234,Y$213:Y$238)+COUNTIF(Y$213:Y234,Y234)-1&lt;=5),Y234,"")</f>
        <v/>
      </c>
      <c r="E267" s="19" t="str">
        <f>IF(AND(Z234&gt;0,_xlfn.RANK.EQ(Z234,Z$213:Z$238)+COUNTIF(Z$213:Z234,Z234)-1&lt;=5),Z234,"")</f>
        <v/>
      </c>
      <c r="F267" s="19" t="str">
        <f>IF(AND(AA234&gt;0,_xlfn.RANK.EQ(AA234,AA$213:AA$238)+COUNTIF(AA$213:AA234,AA234)-1&lt;=5),AA234,"")</f>
        <v/>
      </c>
      <c r="G267" s="19" t="str">
        <f>IF(AND(AB234&gt;0,_xlfn.RANK.EQ(AB234,AB$213:AB$238)+COUNTIF(AB$213:AB234,AB234)-1&lt;=5),AB234,"")</f>
        <v/>
      </c>
      <c r="H267" s="19" t="str">
        <f>IF(AND(AC234&gt;0,_xlfn.RANK.EQ(AC234,AC$213:AC$238)+COUNTIF(AC$213:AC234,AC234)-1&lt;=5),AC234,"")</f>
        <v/>
      </c>
      <c r="I267" s="19" t="str">
        <f>IF(AND(AD234&gt;0,_xlfn.RANK.EQ(AD234,AD$213:AD$238)+COUNTIF(AD$213:AD234,AD234)-1&lt;=5),AD234,"")</f>
        <v/>
      </c>
      <c r="J267" s="19" t="str">
        <f>IF(AND(AE234&gt;0,_xlfn.RANK.EQ(AE234,AE$213:AE$238)+COUNTIF(AE$213:AE234,AE234)-1&lt;=5),AE234,"")</f>
        <v/>
      </c>
      <c r="V267">
        <v>240</v>
      </c>
      <c r="AF267" s="2">
        <v>0.66666666666666663</v>
      </c>
      <c r="AG267" t="s">
        <v>743</v>
      </c>
      <c r="AH267" s="17">
        <v>250</v>
      </c>
      <c r="AI267" s="17" cm="1">
        <f t="array" ref="AI267">SUMPRODUCT(--(IFERROR(HOUR(Flights_2026_09_30333435363734567[entry_hour]),-1)=HOUR(AF267)),--(IFERROR(Flights_2026_09_30333435363734567[entry_sector],"")=AG267),--(IFERROR(Flights_2026_09_30333435363734567[nfl],-1)&gt;=AH267),--(IFERROR(Flights_2026_09_30333435363734567[nfl],-1)&lt;=IF(AH267=450,450,AH267+9)))</f>
        <v>0</v>
      </c>
    </row>
    <row r="268" spans="1:35" x14ac:dyDescent="0.2">
      <c r="A268" s="8" t="s">
        <v>836</v>
      </c>
      <c r="B268" s="19" t="str">
        <f>IF(AND(W235&gt;0,_xlfn.RANK.EQ(W235,W$213:W$238)+COUNTIF(W$213:W235,W235)-1&lt;=5),W235,"")</f>
        <v/>
      </c>
      <c r="C268" s="19" t="str">
        <f>IF(AND(X235&gt;0,_xlfn.RANK.EQ(X235,X$213:X$238)+COUNTIF(X$213:X235,X235)-1&lt;=5),X235,"")</f>
        <v/>
      </c>
      <c r="D268" s="19" t="str">
        <f>IF(AND(Y235&gt;0,_xlfn.RANK.EQ(Y235,Y$213:Y$238)+COUNTIF(Y$213:Y235,Y235)-1&lt;=5),Y235,"")</f>
        <v/>
      </c>
      <c r="E268" s="19" t="str">
        <f>IF(AND(Z235&gt;0,_xlfn.RANK.EQ(Z235,Z$213:Z$238)+COUNTIF(Z$213:Z235,Z235)-1&lt;=5),Z235,"")</f>
        <v/>
      </c>
      <c r="F268" s="19" t="str">
        <f>IF(AND(AA235&gt;0,_xlfn.RANK.EQ(AA235,AA$213:AA$238)+COUNTIF(AA$213:AA235,AA235)-1&lt;=5),AA235,"")</f>
        <v/>
      </c>
      <c r="G268" s="19" t="str">
        <f>IF(AND(AB235&gt;0,_xlfn.RANK.EQ(AB235,AB$213:AB$238)+COUNTIF(AB$213:AB235,AB235)-1&lt;=5),AB235,"")</f>
        <v/>
      </c>
      <c r="H268" s="19" t="str">
        <f>IF(AND(AC235&gt;0,_xlfn.RANK.EQ(AC235,AC$213:AC$238)+COUNTIF(AC$213:AC235,AC235)-1&lt;=5),AC235,"")</f>
        <v/>
      </c>
      <c r="I268" s="19" t="str">
        <f>IF(AND(AD235&gt;0,_xlfn.RANK.EQ(AD235,AD$213:AD$238)+COUNTIF(AD$213:AD235,AD235)-1&lt;=5),AD235,"")</f>
        <v/>
      </c>
      <c r="J268" s="19" t="str">
        <f>IF(AND(AE235&gt;0,_xlfn.RANK.EQ(AE235,AE$213:AE$238)+COUNTIF(AE$213:AE235,AE235)-1&lt;=5),AE235,"")</f>
        <v/>
      </c>
      <c r="V268">
        <v>230</v>
      </c>
      <c r="AF268" s="2">
        <v>0.66666666666666663</v>
      </c>
      <c r="AG268" t="s">
        <v>743</v>
      </c>
      <c r="AH268" s="17">
        <v>260</v>
      </c>
      <c r="AI268" s="17" cm="1">
        <f t="array" ref="AI268">SUMPRODUCT(--(IFERROR(HOUR(Flights_2026_09_30333435363734567[entry_hour]),-1)=HOUR(AF268)),--(IFERROR(Flights_2026_09_30333435363734567[entry_sector],"")=AG268),--(IFERROR(Flights_2026_09_30333435363734567[nfl],-1)&gt;=AH268),--(IFERROR(Flights_2026_09_30333435363734567[nfl],-1)&lt;=IF(AH268=450,450,AH268+9)))</f>
        <v>0</v>
      </c>
    </row>
    <row r="269" spans="1:35" x14ac:dyDescent="0.2">
      <c r="A269" s="8" t="s">
        <v>837</v>
      </c>
      <c r="B269" s="19">
        <f>IF(AND(W236&gt;0,_xlfn.RANK.EQ(W236,W$213:W$238)+COUNTIF(W$213:W236,W236)-1&lt;=5),W236,"")</f>
        <v>4</v>
      </c>
      <c r="C269" s="19">
        <f>IF(AND(X236&gt;0,_xlfn.RANK.EQ(X236,X$213:X$238)+COUNTIF(X$213:X236,X236)-1&lt;=5),X236,"")</f>
        <v>5</v>
      </c>
      <c r="D269" s="19">
        <f>IF(AND(Y236&gt;0,_xlfn.RANK.EQ(Y236,Y$213:Y$238)+COUNTIF(Y$213:Y236,Y236)-1&lt;=5),Y236,"")</f>
        <v>7</v>
      </c>
      <c r="E269" s="19">
        <f>IF(AND(Z236&gt;0,_xlfn.RANK.EQ(Z236,Z$213:Z$238)+COUNTIF(Z$213:Z236,Z236)-1&lt;=5),Z236,"")</f>
        <v>5</v>
      </c>
      <c r="F269" s="19">
        <f>IF(AND(AA236&gt;0,_xlfn.RANK.EQ(AA236,AA$213:AA$238)+COUNTIF(AA$213:AA236,AA236)-1&lt;=5),AA236,"")</f>
        <v>4</v>
      </c>
      <c r="G269" s="19">
        <f>IF(AND(AB236&gt;0,_xlfn.RANK.EQ(AB236,AB$213:AB$238)+COUNTIF(AB$213:AB236,AB236)-1&lt;=5),AB236,"")</f>
        <v>6</v>
      </c>
      <c r="H269" s="19">
        <f>IF(AND(AC236&gt;0,_xlfn.RANK.EQ(AC236,AC$213:AC$238)+COUNTIF(AC$213:AC236,AC236)-1&lt;=5),AC236,"")</f>
        <v>2</v>
      </c>
      <c r="I269" s="19">
        <f>IF(AND(AD236&gt;0,_xlfn.RANK.EQ(AD236,AD$213:AD$238)+COUNTIF(AD$213:AD236,AD236)-1&lt;=5),AD236,"")</f>
        <v>2</v>
      </c>
      <c r="J269" s="19">
        <f>IF(AND(AE236&gt;0,_xlfn.RANK.EQ(AE236,AE$213:AE$238)+COUNTIF(AE$213:AE236,AE236)-1&lt;=5),AE236,"")</f>
        <v>3</v>
      </c>
      <c r="V269">
        <v>220</v>
      </c>
      <c r="AF269" s="2">
        <v>0.66666666666666663</v>
      </c>
      <c r="AG269" t="s">
        <v>743</v>
      </c>
      <c r="AH269" s="17">
        <v>270</v>
      </c>
      <c r="AI269" s="17" cm="1">
        <f t="array" ref="AI269">SUMPRODUCT(--(IFERROR(HOUR(Flights_2026_09_30333435363734567[entry_hour]),-1)=HOUR(AF269)),--(IFERROR(Flights_2026_09_30333435363734567[entry_sector],"")=AG269),--(IFERROR(Flights_2026_09_30333435363734567[nfl],-1)&gt;=AH269),--(IFERROR(Flights_2026_09_30333435363734567[nfl],-1)&lt;=IF(AH269=450,450,AH269+9)))</f>
        <v>0</v>
      </c>
    </row>
    <row r="270" spans="1:35" x14ac:dyDescent="0.2">
      <c r="A270" s="8" t="s">
        <v>838</v>
      </c>
      <c r="B270" s="19" t="str">
        <f>IF(AND(W237&gt;0,_xlfn.RANK.EQ(W237,W$213:W$238)+COUNTIF(W$213:W237,W237)-1&lt;=5),W237,"")</f>
        <v/>
      </c>
      <c r="C270" s="19" t="str">
        <f>IF(AND(X237&gt;0,_xlfn.RANK.EQ(X237,X$213:X$238)+COUNTIF(X$213:X237,X237)-1&lt;=5),X237,"")</f>
        <v/>
      </c>
      <c r="D270" s="19" t="str">
        <f>IF(AND(Y237&gt;0,_xlfn.RANK.EQ(Y237,Y$213:Y$238)+COUNTIF(Y$213:Y237,Y237)-1&lt;=5),Y237,"")</f>
        <v/>
      </c>
      <c r="E270" s="19" t="str">
        <f>IF(AND(Z237&gt;0,_xlfn.RANK.EQ(Z237,Z$213:Z$238)+COUNTIF(Z$213:Z237,Z237)-1&lt;=5),Z237,"")</f>
        <v/>
      </c>
      <c r="F270" s="19" t="str">
        <f>IF(AND(AA237&gt;0,_xlfn.RANK.EQ(AA237,AA$213:AA$238)+COUNTIF(AA$213:AA237,AA237)-1&lt;=5),AA237,"")</f>
        <v/>
      </c>
      <c r="G270" s="19" t="str">
        <f>IF(AND(AB237&gt;0,_xlfn.RANK.EQ(AB237,AB$213:AB$238)+COUNTIF(AB$213:AB237,AB237)-1&lt;=5),AB237,"")</f>
        <v/>
      </c>
      <c r="H270" s="19" t="str">
        <f>IF(AND(AC237&gt;0,_xlfn.RANK.EQ(AC237,AC$213:AC$238)+COUNTIF(AC$213:AC237,AC237)-1&lt;=5),AC237,"")</f>
        <v/>
      </c>
      <c r="I270" s="19" t="str">
        <f>IF(AND(AD237&gt;0,_xlfn.RANK.EQ(AD237,AD$213:AD$238)+COUNTIF(AD$213:AD237,AD237)-1&lt;=5),AD237,"")</f>
        <v/>
      </c>
      <c r="J270" s="19" t="str">
        <f>IF(AND(AE237&gt;0,_xlfn.RANK.EQ(AE237,AE$213:AE$238)+COUNTIF(AE$213:AE237,AE237)-1&lt;=5),AE237,"")</f>
        <v/>
      </c>
      <c r="V270">
        <v>210</v>
      </c>
      <c r="AF270" s="2">
        <v>0.66666666666666663</v>
      </c>
      <c r="AG270" t="s">
        <v>743</v>
      </c>
      <c r="AH270" s="17">
        <v>280</v>
      </c>
      <c r="AI270" s="17" cm="1">
        <f t="array" ref="AI270">SUMPRODUCT(--(IFERROR(HOUR(Flights_2026_09_30333435363734567[entry_hour]),-1)=HOUR(AF270)),--(IFERROR(Flights_2026_09_30333435363734567[entry_sector],"")=AG270),--(IFERROR(Flights_2026_09_30333435363734567[nfl],-1)&gt;=AH270),--(IFERROR(Flights_2026_09_30333435363734567[nfl],-1)&lt;=IF(AH270=450,450,AH270+9)))</f>
        <v>0</v>
      </c>
    </row>
    <row r="271" spans="1:35" x14ac:dyDescent="0.2">
      <c r="A271" s="8" t="s">
        <v>839</v>
      </c>
      <c r="B271" s="19" t="str">
        <f>IF(AND(W238&gt;0,_xlfn.RANK.EQ(W238,W$213:W$238)+COUNTIF(W$213:W238,W238)-1&lt;=5),W238,"")</f>
        <v/>
      </c>
      <c r="C271" s="19" t="str">
        <f>IF(AND(X238&gt;0,_xlfn.RANK.EQ(X238,X$213:X$238)+COUNTIF(X$213:X238,X238)-1&lt;=5),X238,"")</f>
        <v/>
      </c>
      <c r="D271" s="19" t="str">
        <f>IF(AND(Y238&gt;0,_xlfn.RANK.EQ(Y238,Y$213:Y$238)+COUNTIF(Y$213:Y238,Y238)-1&lt;=5),Y238,"")</f>
        <v/>
      </c>
      <c r="E271" s="19" t="str">
        <f>IF(AND(Z238&gt;0,_xlfn.RANK.EQ(Z238,Z$213:Z$238)+COUNTIF(Z$213:Z238,Z238)-1&lt;=5),Z238,"")</f>
        <v/>
      </c>
      <c r="F271" s="19" t="str">
        <f>IF(AND(AA238&gt;0,_xlfn.RANK.EQ(AA238,AA$213:AA$238)+COUNTIF(AA$213:AA238,AA238)-1&lt;=5),AA238,"")</f>
        <v/>
      </c>
      <c r="G271" s="19" t="str">
        <f>IF(AND(AB238&gt;0,_xlfn.RANK.EQ(AB238,AB$213:AB$238)+COUNTIF(AB$213:AB238,AB238)-1&lt;=5),AB238,"")</f>
        <v/>
      </c>
      <c r="H271" s="19" t="str">
        <f>IF(AND(AC238&gt;0,_xlfn.RANK.EQ(AC238,AC$213:AC$238)+COUNTIF(AC$213:AC238,AC238)-1&lt;=5),AC238,"")</f>
        <v/>
      </c>
      <c r="I271" s="19" t="str">
        <f>IF(AND(AD238&gt;0,_xlfn.RANK.EQ(AD238,AD$213:AD$238)+COUNTIF(AD$213:AD238,AD238)-1&lt;=5),AD238,"")</f>
        <v/>
      </c>
      <c r="J271" s="19" t="str">
        <f>IF(AND(AE238&gt;0,_xlfn.RANK.EQ(AE238,AE$213:AE$238)+COUNTIF(AE$213:AE238,AE238)-1&lt;=5),AE238,"")</f>
        <v/>
      </c>
      <c r="V271">
        <v>200</v>
      </c>
      <c r="AF271" s="2">
        <v>0.66666666666666663</v>
      </c>
      <c r="AG271" t="s">
        <v>743</v>
      </c>
      <c r="AH271" s="17">
        <v>290</v>
      </c>
      <c r="AI271" s="17" cm="1">
        <f t="array" ref="AI271">SUMPRODUCT(--(IFERROR(HOUR(Flights_2026_09_30333435363734567[entry_hour]),-1)=HOUR(AF271)),--(IFERROR(Flights_2026_09_30333435363734567[entry_sector],"")=AG271),--(IFERROR(Flights_2026_09_30333435363734567[nfl],-1)&gt;=AH271),--(IFERROR(Flights_2026_09_30333435363734567[nfl],-1)&lt;=IF(AH271=450,450,AH271+9)))</f>
        <v>0</v>
      </c>
    </row>
    <row r="272" spans="1:35" x14ac:dyDescent="0.2">
      <c r="AF272" s="2">
        <v>0.66666666666666663</v>
      </c>
      <c r="AG272" t="s">
        <v>743</v>
      </c>
      <c r="AH272" s="17">
        <v>300</v>
      </c>
      <c r="AI272" s="17" cm="1">
        <f t="array" ref="AI272">SUMPRODUCT(--(IFERROR(HOUR(Flights_2026_09_30333435363734567[entry_hour]),-1)=HOUR(AF272)),--(IFERROR(Flights_2026_09_30333435363734567[entry_sector],"")=AG272),--(IFERROR(Flights_2026_09_30333435363734567[nfl],-1)&gt;=AH272),--(IFERROR(Flights_2026_09_30333435363734567[nfl],-1)&lt;=IF(AH272=450,450,AH272+9)))</f>
        <v>0</v>
      </c>
    </row>
    <row r="273" spans="1:35" x14ac:dyDescent="0.2">
      <c r="AF273" s="2">
        <v>0.66666666666666663</v>
      </c>
      <c r="AG273" t="s">
        <v>743</v>
      </c>
      <c r="AH273" s="17">
        <v>310</v>
      </c>
      <c r="AI273" s="17" cm="1">
        <f t="array" ref="AI273">SUMPRODUCT(--(IFERROR(HOUR(Flights_2026_09_30333435363734567[entry_hour]),-1)=HOUR(AF273)),--(IFERROR(Flights_2026_09_30333435363734567[entry_sector],"")=AG273),--(IFERROR(Flights_2026_09_30333435363734567[nfl],-1)&gt;=AH273),--(IFERROR(Flights_2026_09_30333435363734567[nfl],-1)&lt;=IF(AH273=450,450,AH273+9)))</f>
        <v>0</v>
      </c>
    </row>
    <row r="274" spans="1:35" ht="19" x14ac:dyDescent="0.2">
      <c r="A274" s="36" t="s">
        <v>2165</v>
      </c>
      <c r="B274" s="36"/>
      <c r="C274" s="36"/>
      <c r="D274" s="36"/>
      <c r="E274" s="36"/>
      <c r="F274" s="36"/>
      <c r="G274" s="36"/>
      <c r="H274" s="36"/>
      <c r="I274" s="36"/>
      <c r="J274" s="36"/>
      <c r="AF274" s="2">
        <v>0.66666666666666663</v>
      </c>
      <c r="AG274" t="s">
        <v>743</v>
      </c>
      <c r="AH274" s="17">
        <v>320</v>
      </c>
      <c r="AI274" s="17" cm="1">
        <f t="array" ref="AI274">SUMPRODUCT(--(IFERROR(HOUR(Flights_2026_09_30333435363734567[entry_hour]),-1)=HOUR(AF274)),--(IFERROR(Flights_2026_09_30333435363734567[entry_sector],"")=AG274),--(IFERROR(Flights_2026_09_30333435363734567[nfl],-1)&gt;=AH274),--(IFERROR(Flights_2026_09_30333435363734567[nfl],-1)&lt;=IF(AH274=450,450,AH274+9)))</f>
        <v>0</v>
      </c>
    </row>
    <row r="275" spans="1:35" x14ac:dyDescent="0.2">
      <c r="A275" s="39" t="s">
        <v>999</v>
      </c>
      <c r="B275" s="39"/>
      <c r="C275" s="39"/>
      <c r="D275" s="39"/>
      <c r="E275" s="39"/>
      <c r="F275" s="39"/>
      <c r="G275" s="39"/>
      <c r="H275" s="39"/>
      <c r="I275" s="39"/>
      <c r="J275" s="39"/>
      <c r="AF275" s="2">
        <v>0.66666666666666663</v>
      </c>
      <c r="AG275" t="s">
        <v>743</v>
      </c>
      <c r="AH275" s="17">
        <v>330</v>
      </c>
      <c r="AI275" s="17" cm="1">
        <f t="array" ref="AI275">SUMPRODUCT(--(IFERROR(HOUR(Flights_2026_09_30333435363734567[entry_hour]),-1)=HOUR(AF275)),--(IFERROR(Flights_2026_09_30333435363734567[entry_sector],"")=AG275),--(IFERROR(Flights_2026_09_30333435363734567[nfl],-1)&gt;=AH275),--(IFERROR(Flights_2026_09_30333435363734567[nfl],-1)&lt;=IF(AH275=450,450,AH275+9)))</f>
        <v>0</v>
      </c>
    </row>
    <row r="276" spans="1:35" x14ac:dyDescent="0.2">
      <c r="AF276" s="2">
        <v>0.66666666666666663</v>
      </c>
      <c r="AG276" t="s">
        <v>743</v>
      </c>
      <c r="AH276" s="17">
        <v>340</v>
      </c>
      <c r="AI276" s="17" cm="1">
        <f t="array" ref="AI276">SUMPRODUCT(--(IFERROR(HOUR(Flights_2026_09_30333435363734567[entry_hour]),-1)=HOUR(AF276)),--(IFERROR(Flights_2026_09_30333435363734567[entry_sector],"")=AG276),--(IFERROR(Flights_2026_09_30333435363734567[nfl],-1)&gt;=AH276),--(IFERROR(Flights_2026_09_30333435363734567[nfl],-1)&lt;=IF(AH276=450,450,AH276+9)))</f>
        <v>0</v>
      </c>
    </row>
    <row r="277" spans="1:35" x14ac:dyDescent="0.2">
      <c r="A277" s="6" t="s">
        <v>1000</v>
      </c>
      <c r="B277" s="7">
        <v>0.58333333333333337</v>
      </c>
      <c r="C277" s="7">
        <v>0.625</v>
      </c>
      <c r="D277" s="7">
        <v>0.66666666666666663</v>
      </c>
      <c r="E277" s="7">
        <v>0.70833333333333337</v>
      </c>
      <c r="F277" s="7">
        <v>0.75</v>
      </c>
      <c r="G277" s="7">
        <v>0.79166666666666663</v>
      </c>
      <c r="H277" s="7">
        <v>0.83333333333333337</v>
      </c>
      <c r="I277" s="7">
        <v>0.875</v>
      </c>
      <c r="J277" s="7">
        <v>0.91666666666666663</v>
      </c>
      <c r="L277" s="1" t="s">
        <v>991</v>
      </c>
      <c r="M277" s="1" t="s">
        <v>778</v>
      </c>
      <c r="AF277" s="2">
        <v>0.66666666666666663</v>
      </c>
      <c r="AG277" t="s">
        <v>743</v>
      </c>
      <c r="AH277" s="17">
        <v>350</v>
      </c>
      <c r="AI277" s="17" cm="1">
        <f t="array" ref="AI277">SUMPRODUCT(--(IFERROR(HOUR(Flights_2026_09_30333435363734567[entry_hour]),-1)=HOUR(AF277)),--(IFERROR(Flights_2026_09_30333435363734567[entry_sector],"")=AG277),--(IFERROR(Flights_2026_09_30333435363734567[nfl],-1)&gt;=AH277),--(IFERROR(Flights_2026_09_30333435363734567[nfl],-1)&lt;=IF(AH277=450,450,AH277+9)))</f>
        <v>0</v>
      </c>
    </row>
    <row r="278" spans="1:35" x14ac:dyDescent="0.2">
      <c r="A278" s="8" t="s">
        <v>743</v>
      </c>
      <c r="B278" s="20" t="str" cm="1">
        <f t="array" ref="B278">_xlfn.LET(_xlpm.m,AK2,_xlpm.b,_xlfn.XLOOKUP(1,($AF$2:$AF$1171=B$277)*($AG$2:$AG$1171=$A278)*($AI$2:$AI$1171=_xlpm.m),$AH$2:$AH$1171),IF(_xlpm.m=0,"No data",IF(_xlpm.b=450,"450",_xlpm.b&amp;"–"&amp;(_xlpm.b+9))&amp;" ("&amp;_xlpm.m&amp;")"))</f>
        <v>No data</v>
      </c>
      <c r="C278" s="20" t="str" cm="1">
        <f t="array" ref="C278">_xlfn.LET(_xlpm.m,AL2,_xlpm.b,_xlfn.XLOOKUP(1,($AF$2:$AF$1171=C$277)*($AG$2:$AG$1171=$A278)*($AI$2:$AI$1171=_xlpm.m),$AH$2:$AH$1171),IF(_xlpm.m=0,"No data",IF(_xlpm.b=450,"450",_xlpm.b&amp;"–"&amp;(_xlpm.b+9))&amp;" ("&amp;_xlpm.m&amp;")"))</f>
        <v>390–399 (1)</v>
      </c>
      <c r="D278" s="20" t="str" cm="1">
        <f t="array" ref="D278">_xlfn.LET(_xlpm.m,AM2,_xlpm.b,_xlfn.XLOOKUP(1,($AF$2:$AF$1171=D$277)*($AG$2:$AG$1171=$A278)*($AI$2:$AI$1171=_xlpm.m),$AH$2:$AH$1171),IF(_xlpm.m=0,"No data",IF(_xlpm.b=450,"450",_xlpm.b&amp;"–"&amp;(_xlpm.b+9))&amp;" ("&amp;_xlpm.m&amp;")"))</f>
        <v>No data</v>
      </c>
      <c r="E278" s="20" t="str" cm="1">
        <f t="array" ref="E278">_xlfn.LET(_xlpm.m,AN2,_xlpm.b,_xlfn.XLOOKUP(1,($AF$2:$AF$1171=E$277)*($AG$2:$AG$1171=$A278)*($AI$2:$AI$1171=_xlpm.m),$AH$2:$AH$1171),IF(_xlpm.m=0,"No data",IF(_xlpm.b=450,"450",_xlpm.b&amp;"–"&amp;(_xlpm.b+9))&amp;" ("&amp;_xlpm.m&amp;")"))</f>
        <v>No data</v>
      </c>
      <c r="F278" s="20" t="str" cm="1">
        <f t="array" ref="F278">_xlfn.LET(_xlpm.m,AO2,_xlpm.b,_xlfn.XLOOKUP(1,($AF$2:$AF$1171=F$277)*($AG$2:$AG$1171=$A278)*($AI$2:$AI$1171=_xlpm.m),$AH$2:$AH$1171),IF(_xlpm.m=0,"No data",IF(_xlpm.b=450,"450",_xlpm.b&amp;"–"&amp;(_xlpm.b+9))&amp;" ("&amp;_xlpm.m&amp;")"))</f>
        <v>390–399 (1)</v>
      </c>
      <c r="G278" s="20" t="str" cm="1">
        <f t="array" ref="G278">_xlfn.LET(_xlpm.m,AP2,_xlpm.b,_xlfn.XLOOKUP(1,($AF$2:$AF$1171=G$277)*($AG$2:$AG$1171=$A278)*($AI$2:$AI$1171=_xlpm.m),$AH$2:$AH$1171),IF(_xlpm.m=0,"No data",IF(_xlpm.b=450,"450",_xlpm.b&amp;"–"&amp;(_xlpm.b+9))&amp;" ("&amp;_xlpm.m&amp;")"))</f>
        <v>310–319 (1)</v>
      </c>
      <c r="H278" s="20" t="str" cm="1">
        <f t="array" ref="H278">_xlfn.LET(_xlpm.m,AQ2,_xlpm.b,_xlfn.XLOOKUP(1,($AF$2:$AF$1171=H$277)*($AG$2:$AG$1171=$A278)*($AI$2:$AI$1171=_xlpm.m),$AH$2:$AH$1171),IF(_xlpm.m=0,"No data",IF(_xlpm.b=450,"450",_xlpm.b&amp;"–"&amp;(_xlpm.b+9))&amp;" ("&amp;_xlpm.m&amp;")"))</f>
        <v>No data</v>
      </c>
      <c r="I278" s="20" t="str" cm="1">
        <f t="array" ref="I278">_xlfn.LET(_xlpm.m,AR2,_xlpm.b,_xlfn.XLOOKUP(1,($AF$2:$AF$1171=I$277)*($AG$2:$AG$1171=$A278)*($AI$2:$AI$1171=_xlpm.m),$AH$2:$AH$1171),IF(_xlpm.m=0,"No data",IF(_xlpm.b=450,"450",_xlpm.b&amp;"–"&amp;(_xlpm.b+9))&amp;" ("&amp;_xlpm.m&amp;")"))</f>
        <v>No data</v>
      </c>
      <c r="J278" s="20" t="str" cm="1">
        <f t="array" ref="J278">_xlfn.LET(_xlpm.m,AS2,_xlpm.b,_xlfn.XLOOKUP(1,($AF$2:$AF$1171=J$277)*($AG$2:$AG$1171=$A278)*($AI$2:$AI$1171=_xlpm.m),$AH$2:$AH$1171),IF(_xlpm.m=0,"No data",IF(_xlpm.b=450,"450",_xlpm.b&amp;"–"&amp;(_xlpm.b+9))&amp;" ("&amp;_xlpm.m&amp;")"))</f>
        <v>No data</v>
      </c>
      <c r="L278" s="21">
        <v>0</v>
      </c>
      <c r="M278" s="21" t="s">
        <v>1005</v>
      </c>
      <c r="AF278" s="2">
        <v>0.66666666666666663</v>
      </c>
      <c r="AG278" t="s">
        <v>743</v>
      </c>
      <c r="AH278" s="17">
        <v>360</v>
      </c>
      <c r="AI278" s="17" cm="1">
        <f t="array" ref="AI278">SUMPRODUCT(--(IFERROR(HOUR(Flights_2026_09_30333435363734567[entry_hour]),-1)=HOUR(AF278)),--(IFERROR(Flights_2026_09_30333435363734567[entry_sector],"")=AG278),--(IFERROR(Flights_2026_09_30333435363734567[nfl],-1)&gt;=AH278),--(IFERROR(Flights_2026_09_30333435363734567[nfl],-1)&lt;=IF(AH278=450,450,AH278+9)))</f>
        <v>0</v>
      </c>
    </row>
    <row r="279" spans="1:35" x14ac:dyDescent="0.2">
      <c r="A279" s="8" t="s">
        <v>744</v>
      </c>
      <c r="B279" s="20" t="str" cm="1">
        <f t="array" ref="B279">_xlfn.LET(_xlpm.m,AK3,_xlpm.b,_xlfn.XLOOKUP(1,($AF$2:$AF$1171=B$277)*($AG$2:$AG$1171=$A279)*($AI$2:$AI$1171=_xlpm.m),$AH$2:$AH$1171),IF(_xlpm.m=0,"No data",IF(_xlpm.b=450,"450",_xlpm.b&amp;"–"&amp;(_xlpm.b+9))&amp;" ("&amp;_xlpm.m&amp;")"))</f>
        <v>220–229 (4)</v>
      </c>
      <c r="C279" s="20" t="str" cm="1">
        <f t="array" ref="C279">_xlfn.LET(_xlpm.m,AL3,_xlpm.b,_xlfn.XLOOKUP(1,($AF$2:$AF$1171=C$277)*($AG$2:$AG$1171=$A279)*($AI$2:$AI$1171=_xlpm.m),$AH$2:$AH$1171),IF(_xlpm.m=0,"No data",IF(_xlpm.b=450,"450",_xlpm.b&amp;"–"&amp;(_xlpm.b+9))&amp;" ("&amp;_xlpm.m&amp;")"))</f>
        <v>220–229 (5)</v>
      </c>
      <c r="D279" s="20" t="str" cm="1">
        <f t="array" ref="D279">_xlfn.LET(_xlpm.m,AM3,_xlpm.b,_xlfn.XLOOKUP(1,($AF$2:$AF$1171=D$277)*($AG$2:$AG$1171=$A279)*($AI$2:$AI$1171=_xlpm.m),$AH$2:$AH$1171),IF(_xlpm.m=0,"No data",IF(_xlpm.b=450,"450",_xlpm.b&amp;"–"&amp;(_xlpm.b+9))&amp;" ("&amp;_xlpm.m&amp;")"))</f>
        <v>220–229 (6)</v>
      </c>
      <c r="E279" s="20" t="str" cm="1">
        <f t="array" ref="E279">_xlfn.LET(_xlpm.m,AN3,_xlpm.b,_xlfn.XLOOKUP(1,($AF$2:$AF$1171=E$277)*($AG$2:$AG$1171=$A279)*($AI$2:$AI$1171=_xlpm.m),$AH$2:$AH$1171),IF(_xlpm.m=0,"No data",IF(_xlpm.b=450,"450",_xlpm.b&amp;"–"&amp;(_xlpm.b+9))&amp;" ("&amp;_xlpm.m&amp;")"))</f>
        <v>220–229 (5)</v>
      </c>
      <c r="F279" s="20" t="str" cm="1">
        <f t="array" ref="F279">_xlfn.LET(_xlpm.m,AO3,_xlpm.b,_xlfn.XLOOKUP(1,($AF$2:$AF$1171=F$277)*($AG$2:$AG$1171=$A279)*($AI$2:$AI$1171=_xlpm.m),$AH$2:$AH$1171),IF(_xlpm.m=0,"No data",IF(_xlpm.b=450,"450",_xlpm.b&amp;"–"&amp;(_xlpm.b+9))&amp;" ("&amp;_xlpm.m&amp;")"))</f>
        <v>220–229 (4)</v>
      </c>
      <c r="G279" s="20" t="str" cm="1">
        <f t="array" ref="G279">_xlfn.LET(_xlpm.m,AP3,_xlpm.b,_xlfn.XLOOKUP(1,($AF$2:$AF$1171=G$277)*($AG$2:$AG$1171=$A279)*($AI$2:$AI$1171=_xlpm.m),$AH$2:$AH$1171),IF(_xlpm.m=0,"No data",IF(_xlpm.b=450,"450",_xlpm.b&amp;"–"&amp;(_xlpm.b+9))&amp;" ("&amp;_xlpm.m&amp;")"))</f>
        <v>220–229 (6)</v>
      </c>
      <c r="H279" s="20" t="str" cm="1">
        <f t="array" ref="H279">_xlfn.LET(_xlpm.m,AQ3,_xlpm.b,_xlfn.XLOOKUP(1,($AF$2:$AF$1171=H$277)*($AG$2:$AG$1171=$A279)*($AI$2:$AI$1171=_xlpm.m),$AH$2:$AH$1171),IF(_xlpm.m=0,"No data",IF(_xlpm.b=450,"450",_xlpm.b&amp;"–"&amp;(_xlpm.b+9))&amp;" ("&amp;_xlpm.m&amp;")"))</f>
        <v>220–229 (1)</v>
      </c>
      <c r="I279" s="20" t="str" cm="1">
        <f t="array" ref="I279">_xlfn.LET(_xlpm.m,AR3,_xlpm.b,_xlfn.XLOOKUP(1,($AF$2:$AF$1171=I$277)*($AG$2:$AG$1171=$A279)*($AI$2:$AI$1171=_xlpm.m),$AH$2:$AH$1171),IF(_xlpm.m=0,"No data",IF(_xlpm.b=450,"450",_xlpm.b&amp;"–"&amp;(_xlpm.b+9))&amp;" ("&amp;_xlpm.m&amp;")"))</f>
        <v>220–229 (2)</v>
      </c>
      <c r="J279" s="20" t="str" cm="1">
        <f t="array" ref="J279">_xlfn.LET(_xlpm.m,AS3,_xlpm.b,_xlfn.XLOOKUP(1,($AF$2:$AF$1171=J$277)*($AG$2:$AG$1171=$A279)*($AI$2:$AI$1171=_xlpm.m),$AH$2:$AH$1171),IF(_xlpm.m=0,"No data",IF(_xlpm.b=450,"450",_xlpm.b&amp;"–"&amp;(_xlpm.b+9))&amp;" ("&amp;_xlpm.m&amp;")"))</f>
        <v>220–229 (3)</v>
      </c>
      <c r="L279" s="22">
        <v>1</v>
      </c>
      <c r="M279" s="22" t="s">
        <v>995</v>
      </c>
      <c r="AF279" s="2">
        <v>0.66666666666666663</v>
      </c>
      <c r="AG279" t="s">
        <v>743</v>
      </c>
      <c r="AH279" s="17">
        <v>370</v>
      </c>
      <c r="AI279" s="17" cm="1">
        <f t="array" ref="AI279">SUMPRODUCT(--(IFERROR(HOUR(Flights_2026_09_30333435363734567[entry_hour]),-1)=HOUR(AF279)),--(IFERROR(Flights_2026_09_30333435363734567[entry_sector],"")=AG279),--(IFERROR(Flights_2026_09_30333435363734567[nfl],-1)&gt;=AH279),--(IFERROR(Flights_2026_09_30333435363734567[nfl],-1)&lt;=IF(AH279=450,450,AH279+9)))</f>
        <v>0</v>
      </c>
    </row>
    <row r="280" spans="1:35" x14ac:dyDescent="0.2">
      <c r="A280" s="8" t="s">
        <v>745</v>
      </c>
      <c r="B280" s="20" t="str" cm="1">
        <f t="array" ref="B280">_xlfn.LET(_xlpm.m,AK4,_xlpm.b,_xlfn.XLOOKUP(1,($AF$2:$AF$1171=B$277)*($AG$2:$AG$1171=$A280)*($AI$2:$AI$1171=_xlpm.m),$AH$2:$AH$1171),IF(_xlpm.m=0,"No data",IF(_xlpm.b=450,"450",_xlpm.b&amp;"–"&amp;(_xlpm.b+9))&amp;" ("&amp;_xlpm.m&amp;")"))</f>
        <v>370–379 (4)</v>
      </c>
      <c r="C280" s="20" t="str" cm="1">
        <f t="array" ref="C280">_xlfn.LET(_xlpm.m,AL4,_xlpm.b,_xlfn.XLOOKUP(1,($AF$2:$AF$1171=C$277)*($AG$2:$AG$1171=$A280)*($AI$2:$AI$1171=_xlpm.m),$AH$2:$AH$1171),IF(_xlpm.m=0,"No data",IF(_xlpm.b=450,"450",_xlpm.b&amp;"–"&amp;(_xlpm.b+9))&amp;" ("&amp;_xlpm.m&amp;")"))</f>
        <v>370–379 (2)</v>
      </c>
      <c r="D280" s="20" t="str" cm="1">
        <f t="array" ref="D280">_xlfn.LET(_xlpm.m,AM4,_xlpm.b,_xlfn.XLOOKUP(1,($AF$2:$AF$1171=D$277)*($AG$2:$AG$1171=$A280)*($AI$2:$AI$1171=_xlpm.m),$AH$2:$AH$1171),IF(_xlpm.m=0,"No data",IF(_xlpm.b=450,"450",_xlpm.b&amp;"–"&amp;(_xlpm.b+9))&amp;" ("&amp;_xlpm.m&amp;")"))</f>
        <v>350–359 (3)</v>
      </c>
      <c r="E280" s="20" t="str" cm="1">
        <f t="array" ref="E280">_xlfn.LET(_xlpm.m,AN4,_xlpm.b,_xlfn.XLOOKUP(1,($AF$2:$AF$1171=E$277)*($AG$2:$AG$1171=$A280)*($AI$2:$AI$1171=_xlpm.m),$AH$2:$AH$1171),IF(_xlpm.m=0,"No data",IF(_xlpm.b=450,"450",_xlpm.b&amp;"–"&amp;(_xlpm.b+9))&amp;" ("&amp;_xlpm.m&amp;")"))</f>
        <v>370–379 (3)</v>
      </c>
      <c r="F280" s="20" t="str" cm="1">
        <f t="array" ref="F280">_xlfn.LET(_xlpm.m,AO4,_xlpm.b,_xlfn.XLOOKUP(1,($AF$2:$AF$1171=F$277)*($AG$2:$AG$1171=$A280)*($AI$2:$AI$1171=_xlpm.m),$AH$2:$AH$1171),IF(_xlpm.m=0,"No data",IF(_xlpm.b=450,"450",_xlpm.b&amp;"–"&amp;(_xlpm.b+9))&amp;" ("&amp;_xlpm.m&amp;")"))</f>
        <v>370–379 (5)</v>
      </c>
      <c r="G280" s="20" t="str" cm="1">
        <f t="array" ref="G280">_xlfn.LET(_xlpm.m,AP4,_xlpm.b,_xlfn.XLOOKUP(1,($AF$2:$AF$1171=G$277)*($AG$2:$AG$1171=$A280)*($AI$2:$AI$1171=_xlpm.m),$AH$2:$AH$1171),IF(_xlpm.m=0,"No data",IF(_xlpm.b=450,"450",_xlpm.b&amp;"–"&amp;(_xlpm.b+9))&amp;" ("&amp;_xlpm.m&amp;")"))</f>
        <v>330–339 (2)</v>
      </c>
      <c r="H280" s="20" t="str" cm="1">
        <f t="array" ref="H280">_xlfn.LET(_xlpm.m,AQ4,_xlpm.b,_xlfn.XLOOKUP(1,($AF$2:$AF$1171=H$277)*($AG$2:$AG$1171=$A280)*($AI$2:$AI$1171=_xlpm.m),$AH$2:$AH$1171),IF(_xlpm.m=0,"No data",IF(_xlpm.b=450,"450",_xlpm.b&amp;"–"&amp;(_xlpm.b+9))&amp;" ("&amp;_xlpm.m&amp;")"))</f>
        <v>330–339 (1)</v>
      </c>
      <c r="I280" s="20" t="str" cm="1">
        <f t="array" ref="I280">_xlfn.LET(_xlpm.m,AR4,_xlpm.b,_xlfn.XLOOKUP(1,($AF$2:$AF$1171=I$277)*($AG$2:$AG$1171=$A280)*($AI$2:$AI$1171=_xlpm.m),$AH$2:$AH$1171),IF(_xlpm.m=0,"No data",IF(_xlpm.b=450,"450",_xlpm.b&amp;"–"&amp;(_xlpm.b+9))&amp;" ("&amp;_xlpm.m&amp;")"))</f>
        <v>350–359 (2)</v>
      </c>
      <c r="J280" s="20" t="str" cm="1">
        <f t="array" ref="J280">_xlfn.LET(_xlpm.m,AS4,_xlpm.b,_xlfn.XLOOKUP(1,($AF$2:$AF$1171=J$277)*($AG$2:$AG$1171=$A280)*($AI$2:$AI$1171=_xlpm.m),$AH$2:$AH$1171),IF(_xlpm.m=0,"No data",IF(_xlpm.b=450,"450",_xlpm.b&amp;"–"&amp;(_xlpm.b+9))&amp;" ("&amp;_xlpm.m&amp;")"))</f>
        <v>350–359 (2)</v>
      </c>
      <c r="L280" s="23" t="s">
        <v>779</v>
      </c>
      <c r="M280" s="23" t="s">
        <v>996</v>
      </c>
      <c r="AF280" s="2">
        <v>0.66666666666666663</v>
      </c>
      <c r="AG280" t="s">
        <v>743</v>
      </c>
      <c r="AH280" s="17">
        <v>380</v>
      </c>
      <c r="AI280" s="17" cm="1">
        <f t="array" ref="AI280">SUMPRODUCT(--(IFERROR(HOUR(Flights_2026_09_30333435363734567[entry_hour]),-1)=HOUR(AF280)),--(IFERROR(Flights_2026_09_30333435363734567[entry_sector],"")=AG280),--(IFERROR(Flights_2026_09_30333435363734567[nfl],-1)&gt;=AH280),--(IFERROR(Flights_2026_09_30333435363734567[nfl],-1)&lt;=IF(AH280=450,450,AH280+9)))</f>
        <v>0</v>
      </c>
    </row>
    <row r="281" spans="1:35" ht="16" customHeight="1" x14ac:dyDescent="0.2">
      <c r="A281" s="8" t="s">
        <v>840</v>
      </c>
      <c r="B281" s="20" t="str" cm="1">
        <f t="array" ref="B281">_xlfn.LET(_xlpm.m,AK5,_xlpm.b,_xlfn.XLOOKUP(1,($AF$2:$AF$1171=B$277)*($AG$2:$AG$1171=$A281)*($AI$2:$AI$1171=_xlpm.m),$AH$2:$AH$1171),IF(_xlpm.m=0,"No data",IF(_xlpm.b=450,"450",_xlpm.b&amp;"–"&amp;(_xlpm.b+9))&amp;" ("&amp;_xlpm.m&amp;")"))</f>
        <v>350–359 (1)</v>
      </c>
      <c r="C281" s="20" t="str" cm="1">
        <f t="array" ref="C281">_xlfn.LET(_xlpm.m,AL5,_xlpm.b,_xlfn.XLOOKUP(1,($AF$2:$AF$1171=C$277)*($AG$2:$AG$1171=$A281)*($AI$2:$AI$1171=_xlpm.m),$AH$2:$AH$1171),IF(_xlpm.m=0,"No data",IF(_xlpm.b=450,"450",_xlpm.b&amp;"–"&amp;(_xlpm.b+9))&amp;" ("&amp;_xlpm.m&amp;")"))</f>
        <v>350–359 (2)</v>
      </c>
      <c r="D281" s="20" t="str" cm="1">
        <f t="array" ref="D281">_xlfn.LET(_xlpm.m,AM5,_xlpm.b,_xlfn.XLOOKUP(1,($AF$2:$AF$1171=D$277)*($AG$2:$AG$1171=$A281)*($AI$2:$AI$1171=_xlpm.m),$AH$2:$AH$1171),IF(_xlpm.m=0,"No data",IF(_xlpm.b=450,"450",_xlpm.b&amp;"–"&amp;(_xlpm.b+9))&amp;" ("&amp;_xlpm.m&amp;")"))</f>
        <v>370–379 (2)</v>
      </c>
      <c r="E281" s="20" t="str" cm="1">
        <f t="array" ref="E281">_xlfn.LET(_xlpm.m,AN5,_xlpm.b,_xlfn.XLOOKUP(1,($AF$2:$AF$1171=E$277)*($AG$2:$AG$1171=$A281)*($AI$2:$AI$1171=_xlpm.m),$AH$2:$AH$1171),IF(_xlpm.m=0,"No data",IF(_xlpm.b=450,"450",_xlpm.b&amp;"–"&amp;(_xlpm.b+9))&amp;" ("&amp;_xlpm.m&amp;")"))</f>
        <v>370–379 (1)</v>
      </c>
      <c r="F281" s="20" t="str" cm="1">
        <f t="array" ref="F281">_xlfn.LET(_xlpm.m,AO5,_xlpm.b,_xlfn.XLOOKUP(1,($AF$2:$AF$1171=F$277)*($AG$2:$AG$1171=$A281)*($AI$2:$AI$1171=_xlpm.m),$AH$2:$AH$1171),IF(_xlpm.m=0,"No data",IF(_xlpm.b=450,"450",_xlpm.b&amp;"–"&amp;(_xlpm.b+9))&amp;" ("&amp;_xlpm.m&amp;")"))</f>
        <v>350–359 (4)</v>
      </c>
      <c r="G281" s="20" t="str" cm="1">
        <f t="array" ref="G281">_xlfn.LET(_xlpm.m,AP5,_xlpm.b,_xlfn.XLOOKUP(1,($AF$2:$AF$1171=G$277)*($AG$2:$AG$1171=$A281)*($AI$2:$AI$1171=_xlpm.m),$AH$2:$AH$1171),IF(_xlpm.m=0,"No data",IF(_xlpm.b=450,"450",_xlpm.b&amp;"–"&amp;(_xlpm.b+9))&amp;" ("&amp;_xlpm.m&amp;")"))</f>
        <v>No data</v>
      </c>
      <c r="H281" s="20" t="str" cm="1">
        <f t="array" ref="H281">_xlfn.LET(_xlpm.m,AQ5,_xlpm.b,_xlfn.XLOOKUP(1,($AF$2:$AF$1171=H$277)*($AG$2:$AG$1171=$A281)*($AI$2:$AI$1171=_xlpm.m),$AH$2:$AH$1171),IF(_xlpm.m=0,"No data",IF(_xlpm.b=450,"450",_xlpm.b&amp;"–"&amp;(_xlpm.b+9))&amp;" ("&amp;_xlpm.m&amp;")"))</f>
        <v>370–379 (2)</v>
      </c>
      <c r="I281" s="20" t="str" cm="1">
        <f t="array" ref="I281">_xlfn.LET(_xlpm.m,AR5,_xlpm.b,_xlfn.XLOOKUP(1,($AF$2:$AF$1171=I$277)*($AG$2:$AG$1171=$A281)*($AI$2:$AI$1171=_xlpm.m),$AH$2:$AH$1171),IF(_xlpm.m=0,"No data",IF(_xlpm.b=450,"450",_xlpm.b&amp;"–"&amp;(_xlpm.b+9))&amp;" ("&amp;_xlpm.m&amp;")"))</f>
        <v>410–419 (1)</v>
      </c>
      <c r="J281" s="20" t="str" cm="1">
        <f t="array" ref="J281">_xlfn.LET(_xlpm.m,AS5,_xlpm.b,_xlfn.XLOOKUP(1,($AF$2:$AF$1171=J$277)*($AG$2:$AG$1171=$A281)*($AI$2:$AI$1171=_xlpm.m),$AH$2:$AH$1171),IF(_xlpm.m=0,"No data",IF(_xlpm.b=450,"450",_xlpm.b&amp;"–"&amp;(_xlpm.b+9))&amp;" ("&amp;_xlpm.m&amp;")"))</f>
        <v>No data</v>
      </c>
      <c r="L281" s="24" t="s">
        <v>780</v>
      </c>
      <c r="M281" s="24" t="s">
        <v>997</v>
      </c>
      <c r="AF281" s="2">
        <v>0.66666666666666663</v>
      </c>
      <c r="AG281" t="s">
        <v>743</v>
      </c>
      <c r="AH281" s="17">
        <v>390</v>
      </c>
      <c r="AI281" s="17" cm="1">
        <f t="array" ref="AI281">SUMPRODUCT(--(IFERROR(HOUR(Flights_2026_09_30333435363734567[entry_hour]),-1)=HOUR(AF281)),--(IFERROR(Flights_2026_09_30333435363734567[entry_sector],"")=AG281),--(IFERROR(Flights_2026_09_30333435363734567[nfl],-1)&gt;=AH281),--(IFERROR(Flights_2026_09_30333435363734567[nfl],-1)&lt;=IF(AH281=450,450,AH281+9)))</f>
        <v>0</v>
      </c>
    </row>
    <row r="282" spans="1:35" x14ac:dyDescent="0.2">
      <c r="A282" s="8" t="s">
        <v>747</v>
      </c>
      <c r="B282" s="20" t="str" cm="1">
        <f t="array" ref="B282">_xlfn.LET(_xlpm.m,AK6,_xlpm.b,_xlfn.XLOOKUP(1,($AF$2:$AF$1171=B$277)*($AG$2:$AG$1171=$A282)*($AI$2:$AI$1171=_xlpm.m),$AH$2:$AH$1171),IF(_xlpm.m=0,"No data",IF(_xlpm.b=450,"450",_xlpm.b&amp;"–"&amp;(_xlpm.b+9))&amp;" ("&amp;_xlpm.m&amp;")"))</f>
        <v>340–349 (1)</v>
      </c>
      <c r="C282" s="20" t="str" cm="1">
        <f t="array" ref="C282">_xlfn.LET(_xlpm.m,AL6,_xlpm.b,_xlfn.XLOOKUP(1,($AF$2:$AF$1171=C$277)*($AG$2:$AG$1171=$A282)*($AI$2:$AI$1171=_xlpm.m),$AH$2:$AH$1171),IF(_xlpm.m=0,"No data",IF(_xlpm.b=450,"450",_xlpm.b&amp;"–"&amp;(_xlpm.b+9))&amp;" ("&amp;_xlpm.m&amp;")"))</f>
        <v>360–369 (1)</v>
      </c>
      <c r="D282" s="20" t="str" cm="1">
        <f t="array" ref="D282">_xlfn.LET(_xlpm.m,AM6,_xlpm.b,_xlfn.XLOOKUP(1,($AF$2:$AF$1171=D$277)*($AG$2:$AG$1171=$A282)*($AI$2:$AI$1171=_xlpm.m),$AH$2:$AH$1171),IF(_xlpm.m=0,"No data",IF(_xlpm.b=450,"450",_xlpm.b&amp;"–"&amp;(_xlpm.b+9))&amp;" ("&amp;_xlpm.m&amp;")"))</f>
        <v>310–319 (1)</v>
      </c>
      <c r="E282" s="20" t="str" cm="1">
        <f t="array" ref="E282">_xlfn.LET(_xlpm.m,AN6,_xlpm.b,_xlfn.XLOOKUP(1,($AF$2:$AF$1171=E$277)*($AG$2:$AG$1171=$A282)*($AI$2:$AI$1171=_xlpm.m),$AH$2:$AH$1171),IF(_xlpm.m=0,"No data",IF(_xlpm.b=450,"450",_xlpm.b&amp;"–"&amp;(_xlpm.b+9))&amp;" ("&amp;_xlpm.m&amp;")"))</f>
        <v>340–349 (1)</v>
      </c>
      <c r="F282" s="20" t="str" cm="1">
        <f t="array" ref="F282">_xlfn.LET(_xlpm.m,AO6,_xlpm.b,_xlfn.XLOOKUP(1,($AF$2:$AF$1171=F$277)*($AG$2:$AG$1171=$A282)*($AI$2:$AI$1171=_xlpm.m),$AH$2:$AH$1171),IF(_xlpm.m=0,"No data",IF(_xlpm.b=450,"450",_xlpm.b&amp;"–"&amp;(_xlpm.b+9))&amp;" ("&amp;_xlpm.m&amp;")"))</f>
        <v>210–219 (1)</v>
      </c>
      <c r="G282" s="20" t="str" cm="1">
        <f t="array" ref="G282">_xlfn.LET(_xlpm.m,AP6,_xlpm.b,_xlfn.XLOOKUP(1,($AF$2:$AF$1171=G$277)*($AG$2:$AG$1171=$A282)*($AI$2:$AI$1171=_xlpm.m),$AH$2:$AH$1171),IF(_xlpm.m=0,"No data",IF(_xlpm.b=450,"450",_xlpm.b&amp;"–"&amp;(_xlpm.b+9))&amp;" ("&amp;_xlpm.m&amp;")"))</f>
        <v>360–369 (1)</v>
      </c>
      <c r="H282" s="20" t="str" cm="1">
        <f t="array" ref="H282">_xlfn.LET(_xlpm.m,AQ6,_xlpm.b,_xlfn.XLOOKUP(1,($AF$2:$AF$1171=H$277)*($AG$2:$AG$1171=$A282)*($AI$2:$AI$1171=_xlpm.m),$AH$2:$AH$1171),IF(_xlpm.m=0,"No data",IF(_xlpm.b=450,"450",_xlpm.b&amp;"–"&amp;(_xlpm.b+9))&amp;" ("&amp;_xlpm.m&amp;")"))</f>
        <v>360–369 (1)</v>
      </c>
      <c r="I282" s="20" t="str" cm="1">
        <f t="array" ref="I282">_xlfn.LET(_xlpm.m,AR6,_xlpm.b,_xlfn.XLOOKUP(1,($AF$2:$AF$1171=I$277)*($AG$2:$AG$1171=$A282)*($AI$2:$AI$1171=_xlpm.m),$AH$2:$AH$1171),IF(_xlpm.m=0,"No data",IF(_xlpm.b=450,"450",_xlpm.b&amp;"–"&amp;(_xlpm.b+9))&amp;" ("&amp;_xlpm.m&amp;")"))</f>
        <v>No data</v>
      </c>
      <c r="J282" s="20" t="str" cm="1">
        <f t="array" ref="J282">_xlfn.LET(_xlpm.m,AS6,_xlpm.b,_xlfn.XLOOKUP(1,($AF$2:$AF$1171=J$277)*($AG$2:$AG$1171=$A282)*($AI$2:$AI$1171=_xlpm.m),$AH$2:$AH$1171),IF(_xlpm.m=0,"No data",IF(_xlpm.b=450,"450",_xlpm.b&amp;"–"&amp;(_xlpm.b+9))&amp;" ("&amp;_xlpm.m&amp;")"))</f>
        <v>360–369 (2)</v>
      </c>
      <c r="L282" s="25" t="s">
        <v>781</v>
      </c>
      <c r="M282" s="25" t="s">
        <v>998</v>
      </c>
      <c r="AF282" s="2">
        <v>0.66666666666666663</v>
      </c>
      <c r="AG282" t="s">
        <v>743</v>
      </c>
      <c r="AH282" s="17">
        <v>400</v>
      </c>
      <c r="AI282" s="17" cm="1">
        <f t="array" ref="AI282">SUMPRODUCT(--(IFERROR(HOUR(Flights_2026_09_30333435363734567[entry_hour]),-1)=HOUR(AF282)),--(IFERROR(Flights_2026_09_30333435363734567[entry_sector],"")=AG282),--(IFERROR(Flights_2026_09_30333435363734567[nfl],-1)&gt;=AH282),--(IFERROR(Flights_2026_09_30333435363734567[nfl],-1)&lt;=IF(AH282=450,450,AH282+9)))</f>
        <v>0</v>
      </c>
    </row>
    <row r="283" spans="1:35" x14ac:dyDescent="0.2">
      <c r="AF283" s="2">
        <v>0.66666666666666663</v>
      </c>
      <c r="AG283" t="s">
        <v>743</v>
      </c>
      <c r="AH283" s="17">
        <v>410</v>
      </c>
      <c r="AI283" s="17" cm="1">
        <f t="array" ref="AI283">SUMPRODUCT(--(IFERROR(HOUR(Flights_2026_09_30333435363734567[entry_hour]),-1)=HOUR(AF283)),--(IFERROR(Flights_2026_09_30333435363734567[entry_sector],"")=AG283),--(IFERROR(Flights_2026_09_30333435363734567[nfl],-1)&gt;=AH283),--(IFERROR(Flights_2026_09_30333435363734567[nfl],-1)&lt;=IF(AH283=450,450,AH283+9)))</f>
        <v>0</v>
      </c>
    </row>
    <row r="284" spans="1:35" x14ac:dyDescent="0.2">
      <c r="AF284" s="2">
        <v>0.66666666666666663</v>
      </c>
      <c r="AG284" t="s">
        <v>743</v>
      </c>
      <c r="AH284" s="17">
        <v>420</v>
      </c>
      <c r="AI284" s="17" cm="1">
        <f t="array" ref="AI284">SUMPRODUCT(--(IFERROR(HOUR(Flights_2026_09_30333435363734567[entry_hour]),-1)=HOUR(AF284)),--(IFERROR(Flights_2026_09_30333435363734567[entry_sector],"")=AG284),--(IFERROR(Flights_2026_09_30333435363734567[nfl],-1)&gt;=AH284),--(IFERROR(Flights_2026_09_30333435363734567[nfl],-1)&lt;=IF(AH284=450,450,AH284+9)))</f>
        <v>0</v>
      </c>
    </row>
    <row r="285" spans="1:35" x14ac:dyDescent="0.2">
      <c r="AF285" s="2">
        <v>0.66666666666666663</v>
      </c>
      <c r="AG285" t="s">
        <v>743</v>
      </c>
      <c r="AH285" s="17">
        <v>430</v>
      </c>
      <c r="AI285" s="17" cm="1">
        <f t="array" ref="AI285">SUMPRODUCT(--(IFERROR(HOUR(Flights_2026_09_30333435363734567[entry_hour]),-1)=HOUR(AF285)),--(IFERROR(Flights_2026_09_30333435363734567[entry_sector],"")=AG285),--(IFERROR(Flights_2026_09_30333435363734567[nfl],-1)&gt;=AH285),--(IFERROR(Flights_2026_09_30333435363734567[nfl],-1)&lt;=IF(AH285=450,450,AH285+9)))</f>
        <v>0</v>
      </c>
    </row>
    <row r="286" spans="1:35" ht="19" x14ac:dyDescent="0.2">
      <c r="A286" s="36" t="s">
        <v>2166</v>
      </c>
      <c r="B286" s="36"/>
      <c r="C286" s="36"/>
      <c r="D286" s="36"/>
      <c r="E286" s="36"/>
      <c r="F286" s="36"/>
      <c r="G286" s="36"/>
      <c r="H286" s="36"/>
      <c r="I286" s="36"/>
      <c r="J286" s="36"/>
      <c r="AF286" s="2">
        <v>0.66666666666666663</v>
      </c>
      <c r="AG286" t="s">
        <v>743</v>
      </c>
      <c r="AH286" s="17">
        <v>440</v>
      </c>
      <c r="AI286" s="17" cm="1">
        <f t="array" ref="AI286">SUMPRODUCT(--(IFERROR(HOUR(Flights_2026_09_30333435363734567[entry_hour]),-1)=HOUR(AF286)),--(IFERROR(Flights_2026_09_30333435363734567[entry_sector],"")=AG286),--(IFERROR(Flights_2026_09_30333435363734567[nfl],-1)&gt;=AH286),--(IFERROR(Flights_2026_09_30333435363734567[nfl],-1)&lt;=IF(AH286=450,450,AH286+9)))</f>
        <v>0</v>
      </c>
    </row>
    <row r="287" spans="1:35" x14ac:dyDescent="0.2">
      <c r="AF287" s="2">
        <v>0.66666666666666663</v>
      </c>
      <c r="AG287" t="s">
        <v>743</v>
      </c>
      <c r="AH287" s="17">
        <v>450</v>
      </c>
      <c r="AI287" s="17" cm="1">
        <f t="array" ref="AI287">SUMPRODUCT(--(IFERROR(HOUR(Flights_2026_09_30333435363734567[entry_hour]),-1)=HOUR(AF287)),--(IFERROR(Flights_2026_09_30333435363734567[entry_sector],"")=AG287),--(IFERROR(Flights_2026_09_30333435363734567[nfl],-1)&gt;=AH287),--(IFERROR(Flights_2026_09_30333435363734567[nfl],-1)&lt;=IF(AH287=450,450,AH287+9)))</f>
        <v>0</v>
      </c>
    </row>
    <row r="288" spans="1:35" x14ac:dyDescent="0.2">
      <c r="AF288" s="2">
        <v>0.66666666666666663</v>
      </c>
      <c r="AG288" t="s">
        <v>744</v>
      </c>
      <c r="AH288" s="17">
        <v>200</v>
      </c>
      <c r="AI288" s="17" cm="1">
        <f t="array" ref="AI288">SUMPRODUCT(--(IFERROR(HOUR(Flights_2026_09_30333435363734567[entry_hour]),-1)=HOUR(AF288)),--(IFERROR(Flights_2026_09_30333435363734567[entry_sector],"")=AG288),--(IFERROR(Flights_2026_09_30333435363734567[nfl],-1)&gt;=AH288),--(IFERROR(Flights_2026_09_30333435363734567[nfl],-1)&lt;=IF(AH288=450,450,AH288+9)))</f>
        <v>0</v>
      </c>
    </row>
    <row r="289" spans="32:35" x14ac:dyDescent="0.2">
      <c r="AF289" s="2">
        <v>0.66666666666666663</v>
      </c>
      <c r="AG289" t="s">
        <v>744</v>
      </c>
      <c r="AH289" s="17">
        <v>210</v>
      </c>
      <c r="AI289" s="17" cm="1">
        <f t="array" ref="AI289">SUMPRODUCT(--(IFERROR(HOUR(Flights_2026_09_30333435363734567[entry_hour]),-1)=HOUR(AF289)),--(IFERROR(Flights_2026_09_30333435363734567[entry_sector],"")=AG289),--(IFERROR(Flights_2026_09_30333435363734567[nfl],-1)&gt;=AH289),--(IFERROR(Flights_2026_09_30333435363734567[nfl],-1)&lt;=IF(AH289=450,450,AH289+9)))</f>
        <v>0</v>
      </c>
    </row>
    <row r="290" spans="32:35" x14ac:dyDescent="0.2">
      <c r="AF290" s="2">
        <v>0.66666666666666663</v>
      </c>
      <c r="AG290" t="s">
        <v>744</v>
      </c>
      <c r="AH290" s="17">
        <v>220</v>
      </c>
      <c r="AI290" s="17" cm="1">
        <f t="array" ref="AI290">SUMPRODUCT(--(IFERROR(HOUR(Flights_2026_09_30333435363734567[entry_hour]),-1)=HOUR(AF290)),--(IFERROR(Flights_2026_09_30333435363734567[entry_sector],"")=AG290),--(IFERROR(Flights_2026_09_30333435363734567[nfl],-1)&gt;=AH290),--(IFERROR(Flights_2026_09_30333435363734567[nfl],-1)&lt;=IF(AH290=450,450,AH290+9)))</f>
        <v>6</v>
      </c>
    </row>
    <row r="291" spans="32:35" x14ac:dyDescent="0.2">
      <c r="AF291" s="2">
        <v>0.66666666666666663</v>
      </c>
      <c r="AG291" t="s">
        <v>744</v>
      </c>
      <c r="AH291" s="17">
        <v>230</v>
      </c>
      <c r="AI291" s="17" cm="1">
        <f t="array" ref="AI291">SUMPRODUCT(--(IFERROR(HOUR(Flights_2026_09_30333435363734567[entry_hour]),-1)=HOUR(AF291)),--(IFERROR(Flights_2026_09_30333435363734567[entry_sector],"")=AG291),--(IFERROR(Flights_2026_09_30333435363734567[nfl],-1)&gt;=AH291),--(IFERROR(Flights_2026_09_30333435363734567[nfl],-1)&lt;=IF(AH291=450,450,AH291+9)))</f>
        <v>0</v>
      </c>
    </row>
    <row r="292" spans="32:35" x14ac:dyDescent="0.2">
      <c r="AF292" s="2">
        <v>0.66666666666666663</v>
      </c>
      <c r="AG292" t="s">
        <v>744</v>
      </c>
      <c r="AH292" s="17">
        <v>240</v>
      </c>
      <c r="AI292" s="17" cm="1">
        <f t="array" ref="AI292">SUMPRODUCT(--(IFERROR(HOUR(Flights_2026_09_30333435363734567[entry_hour]),-1)=HOUR(AF292)),--(IFERROR(Flights_2026_09_30333435363734567[entry_sector],"")=AG292),--(IFERROR(Flights_2026_09_30333435363734567[nfl],-1)&gt;=AH292),--(IFERROR(Flights_2026_09_30333435363734567[nfl],-1)&lt;=IF(AH292=450,450,AH292+9)))</f>
        <v>0</v>
      </c>
    </row>
    <row r="293" spans="32:35" x14ac:dyDescent="0.2">
      <c r="AF293" s="2">
        <v>0.66666666666666663</v>
      </c>
      <c r="AG293" t="s">
        <v>744</v>
      </c>
      <c r="AH293" s="17">
        <v>250</v>
      </c>
      <c r="AI293" s="17" cm="1">
        <f t="array" ref="AI293">SUMPRODUCT(--(IFERROR(HOUR(Flights_2026_09_30333435363734567[entry_hour]),-1)=HOUR(AF293)),--(IFERROR(Flights_2026_09_30333435363734567[entry_sector],"")=AG293),--(IFERROR(Flights_2026_09_30333435363734567[nfl],-1)&gt;=AH293),--(IFERROR(Flights_2026_09_30333435363734567[nfl],-1)&lt;=IF(AH293=450,450,AH293+9)))</f>
        <v>0</v>
      </c>
    </row>
    <row r="294" spans="32:35" x14ac:dyDescent="0.2">
      <c r="AF294" s="2">
        <v>0.66666666666666663</v>
      </c>
      <c r="AG294" t="s">
        <v>744</v>
      </c>
      <c r="AH294" s="17">
        <v>260</v>
      </c>
      <c r="AI294" s="17" cm="1">
        <f t="array" ref="AI294">SUMPRODUCT(--(IFERROR(HOUR(Flights_2026_09_30333435363734567[entry_hour]),-1)=HOUR(AF294)),--(IFERROR(Flights_2026_09_30333435363734567[entry_sector],"")=AG294),--(IFERROR(Flights_2026_09_30333435363734567[nfl],-1)&gt;=AH294),--(IFERROR(Flights_2026_09_30333435363734567[nfl],-1)&lt;=IF(AH294=450,450,AH294+9)))</f>
        <v>0</v>
      </c>
    </row>
    <row r="295" spans="32:35" x14ac:dyDescent="0.2">
      <c r="AF295" s="2">
        <v>0.66666666666666663</v>
      </c>
      <c r="AG295" t="s">
        <v>744</v>
      </c>
      <c r="AH295" s="17">
        <v>270</v>
      </c>
      <c r="AI295" s="17" cm="1">
        <f t="array" ref="AI295">SUMPRODUCT(--(IFERROR(HOUR(Flights_2026_09_30333435363734567[entry_hour]),-1)=HOUR(AF295)),--(IFERROR(Flights_2026_09_30333435363734567[entry_sector],"")=AG295),--(IFERROR(Flights_2026_09_30333435363734567[nfl],-1)&gt;=AH295),--(IFERROR(Flights_2026_09_30333435363734567[nfl],-1)&lt;=IF(AH295=450,450,AH295+9)))</f>
        <v>0</v>
      </c>
    </row>
    <row r="296" spans="32:35" x14ac:dyDescent="0.2">
      <c r="AF296" s="2">
        <v>0.66666666666666663</v>
      </c>
      <c r="AG296" t="s">
        <v>744</v>
      </c>
      <c r="AH296" s="17">
        <v>280</v>
      </c>
      <c r="AI296" s="17" cm="1">
        <f t="array" ref="AI296">SUMPRODUCT(--(IFERROR(HOUR(Flights_2026_09_30333435363734567[entry_hour]),-1)=HOUR(AF296)),--(IFERROR(Flights_2026_09_30333435363734567[entry_sector],"")=AG296),--(IFERROR(Flights_2026_09_30333435363734567[nfl],-1)&gt;=AH296),--(IFERROR(Flights_2026_09_30333435363734567[nfl],-1)&lt;=IF(AH296=450,450,AH296+9)))</f>
        <v>0</v>
      </c>
    </row>
    <row r="297" spans="32:35" x14ac:dyDescent="0.2">
      <c r="AF297" s="2">
        <v>0.66666666666666663</v>
      </c>
      <c r="AG297" t="s">
        <v>744</v>
      </c>
      <c r="AH297" s="17">
        <v>290</v>
      </c>
      <c r="AI297" s="17" cm="1">
        <f t="array" ref="AI297">SUMPRODUCT(--(IFERROR(HOUR(Flights_2026_09_30333435363734567[entry_hour]),-1)=HOUR(AF297)),--(IFERROR(Flights_2026_09_30333435363734567[entry_sector],"")=AG297),--(IFERROR(Flights_2026_09_30333435363734567[nfl],-1)&gt;=AH297),--(IFERROR(Flights_2026_09_30333435363734567[nfl],-1)&lt;=IF(AH297=450,450,AH297+9)))</f>
        <v>0</v>
      </c>
    </row>
    <row r="298" spans="32:35" x14ac:dyDescent="0.2">
      <c r="AF298" s="2">
        <v>0.66666666666666663</v>
      </c>
      <c r="AG298" t="s">
        <v>744</v>
      </c>
      <c r="AH298" s="17">
        <v>300</v>
      </c>
      <c r="AI298" s="17" cm="1">
        <f t="array" ref="AI298">SUMPRODUCT(--(IFERROR(HOUR(Flights_2026_09_30333435363734567[entry_hour]),-1)=HOUR(AF298)),--(IFERROR(Flights_2026_09_30333435363734567[entry_sector],"")=AG298),--(IFERROR(Flights_2026_09_30333435363734567[nfl],-1)&gt;=AH298),--(IFERROR(Flights_2026_09_30333435363734567[nfl],-1)&lt;=IF(AH298=450,450,AH298+9)))</f>
        <v>1</v>
      </c>
    </row>
    <row r="299" spans="32:35" x14ac:dyDescent="0.2">
      <c r="AF299" s="2">
        <v>0.66666666666666663</v>
      </c>
      <c r="AG299" t="s">
        <v>744</v>
      </c>
      <c r="AH299" s="17">
        <v>310</v>
      </c>
      <c r="AI299" s="17" cm="1">
        <f t="array" ref="AI299">SUMPRODUCT(--(IFERROR(HOUR(Flights_2026_09_30333435363734567[entry_hour]),-1)=HOUR(AF299)),--(IFERROR(Flights_2026_09_30333435363734567[entry_sector],"")=AG299),--(IFERROR(Flights_2026_09_30333435363734567[nfl],-1)&gt;=AH299),--(IFERROR(Flights_2026_09_30333435363734567[nfl],-1)&lt;=IF(AH299=450,450,AH299+9)))</f>
        <v>0</v>
      </c>
    </row>
    <row r="300" spans="32:35" x14ac:dyDescent="0.2">
      <c r="AF300" s="2">
        <v>0.66666666666666663</v>
      </c>
      <c r="AG300" t="s">
        <v>744</v>
      </c>
      <c r="AH300" s="17">
        <v>320</v>
      </c>
      <c r="AI300" s="17" cm="1">
        <f t="array" ref="AI300">SUMPRODUCT(--(IFERROR(HOUR(Flights_2026_09_30333435363734567[entry_hour]),-1)=HOUR(AF300)),--(IFERROR(Flights_2026_09_30333435363734567[entry_sector],"")=AG300),--(IFERROR(Flights_2026_09_30333435363734567[nfl],-1)&gt;=AH300),--(IFERROR(Flights_2026_09_30333435363734567[nfl],-1)&lt;=IF(AH300=450,450,AH300+9)))</f>
        <v>0</v>
      </c>
    </row>
    <row r="301" spans="32:35" x14ac:dyDescent="0.2">
      <c r="AF301" s="2">
        <v>0.66666666666666663</v>
      </c>
      <c r="AG301" t="s">
        <v>744</v>
      </c>
      <c r="AH301" s="17">
        <v>330</v>
      </c>
      <c r="AI301" s="17" cm="1">
        <f t="array" ref="AI301">SUMPRODUCT(--(IFERROR(HOUR(Flights_2026_09_30333435363734567[entry_hour]),-1)=HOUR(AF301)),--(IFERROR(Flights_2026_09_30333435363734567[entry_sector],"")=AG301),--(IFERROR(Flights_2026_09_30333435363734567[nfl],-1)&gt;=AH301),--(IFERROR(Flights_2026_09_30333435363734567[nfl],-1)&lt;=IF(AH301=450,450,AH301+9)))</f>
        <v>0</v>
      </c>
    </row>
    <row r="302" spans="32:35" x14ac:dyDescent="0.2">
      <c r="AF302" s="2">
        <v>0.66666666666666663</v>
      </c>
      <c r="AG302" t="s">
        <v>744</v>
      </c>
      <c r="AH302" s="17">
        <v>340</v>
      </c>
      <c r="AI302" s="17" cm="1">
        <f t="array" ref="AI302">SUMPRODUCT(--(IFERROR(HOUR(Flights_2026_09_30333435363734567[entry_hour]),-1)=HOUR(AF302)),--(IFERROR(Flights_2026_09_30333435363734567[entry_sector],"")=AG302),--(IFERROR(Flights_2026_09_30333435363734567[nfl],-1)&gt;=AH302),--(IFERROR(Flights_2026_09_30333435363734567[nfl],-1)&lt;=IF(AH302=450,450,AH302+9)))</f>
        <v>1</v>
      </c>
    </row>
    <row r="303" spans="32:35" x14ac:dyDescent="0.2">
      <c r="AF303" s="2">
        <v>0.66666666666666663</v>
      </c>
      <c r="AG303" t="s">
        <v>744</v>
      </c>
      <c r="AH303" s="17">
        <v>350</v>
      </c>
      <c r="AI303" s="17" cm="1">
        <f t="array" ref="AI303">SUMPRODUCT(--(IFERROR(HOUR(Flights_2026_09_30333435363734567[entry_hour]),-1)=HOUR(AF303)),--(IFERROR(Flights_2026_09_30333435363734567[entry_sector],"")=AG303),--(IFERROR(Flights_2026_09_30333435363734567[nfl],-1)&gt;=AH303),--(IFERROR(Flights_2026_09_30333435363734567[nfl],-1)&lt;=IF(AH303=450,450,AH303+9)))</f>
        <v>2</v>
      </c>
    </row>
    <row r="304" spans="32:35" x14ac:dyDescent="0.2">
      <c r="AF304" s="2">
        <v>0.66666666666666663</v>
      </c>
      <c r="AG304" t="s">
        <v>744</v>
      </c>
      <c r="AH304" s="17">
        <v>360</v>
      </c>
      <c r="AI304" s="17" cm="1">
        <f t="array" ref="AI304">SUMPRODUCT(--(IFERROR(HOUR(Flights_2026_09_30333435363734567[entry_hour]),-1)=HOUR(AF304)),--(IFERROR(Flights_2026_09_30333435363734567[entry_sector],"")=AG304),--(IFERROR(Flights_2026_09_30333435363734567[nfl],-1)&gt;=AH304),--(IFERROR(Flights_2026_09_30333435363734567[nfl],-1)&lt;=IF(AH304=450,450,AH304+9)))</f>
        <v>0</v>
      </c>
    </row>
    <row r="305" spans="1:35" x14ac:dyDescent="0.2">
      <c r="AF305" s="2">
        <v>0.66666666666666663</v>
      </c>
      <c r="AG305" t="s">
        <v>744</v>
      </c>
      <c r="AH305" s="17">
        <v>370</v>
      </c>
      <c r="AI305" s="17" cm="1">
        <f t="array" ref="AI305">SUMPRODUCT(--(IFERROR(HOUR(Flights_2026_09_30333435363734567[entry_hour]),-1)=HOUR(AF305)),--(IFERROR(Flights_2026_09_30333435363734567[entry_sector],"")=AG305),--(IFERROR(Flights_2026_09_30333435363734567[nfl],-1)&gt;=AH305),--(IFERROR(Flights_2026_09_30333435363734567[nfl],-1)&lt;=IF(AH305=450,450,AH305+9)))</f>
        <v>1</v>
      </c>
    </row>
    <row r="306" spans="1:35" x14ac:dyDescent="0.2">
      <c r="AF306" s="2">
        <v>0.66666666666666663</v>
      </c>
      <c r="AG306" t="s">
        <v>744</v>
      </c>
      <c r="AH306" s="17">
        <v>380</v>
      </c>
      <c r="AI306" s="17" cm="1">
        <f t="array" ref="AI306">SUMPRODUCT(--(IFERROR(HOUR(Flights_2026_09_30333435363734567[entry_hour]),-1)=HOUR(AF306)),--(IFERROR(Flights_2026_09_30333435363734567[entry_sector],"")=AG306),--(IFERROR(Flights_2026_09_30333435363734567[nfl],-1)&gt;=AH306),--(IFERROR(Flights_2026_09_30333435363734567[nfl],-1)&lt;=IF(AH306=450,450,AH306+9)))</f>
        <v>0</v>
      </c>
    </row>
    <row r="307" spans="1:35" x14ac:dyDescent="0.2">
      <c r="AF307" s="2">
        <v>0.66666666666666663</v>
      </c>
      <c r="AG307" t="s">
        <v>744</v>
      </c>
      <c r="AH307" s="17">
        <v>390</v>
      </c>
      <c r="AI307" s="17" cm="1">
        <f t="array" ref="AI307">SUMPRODUCT(--(IFERROR(HOUR(Flights_2026_09_30333435363734567[entry_hour]),-1)=HOUR(AF307)),--(IFERROR(Flights_2026_09_30333435363734567[entry_sector],"")=AG307),--(IFERROR(Flights_2026_09_30333435363734567[nfl],-1)&gt;=AH307),--(IFERROR(Flights_2026_09_30333435363734567[nfl],-1)&lt;=IF(AH307=450,450,AH307+9)))</f>
        <v>0</v>
      </c>
    </row>
    <row r="308" spans="1:35" x14ac:dyDescent="0.2">
      <c r="A308" s="3" t="s">
        <v>989</v>
      </c>
      <c r="B308" s="3" t="s">
        <v>785</v>
      </c>
      <c r="C308" s="3" t="s">
        <v>37</v>
      </c>
      <c r="D308" s="3" t="s">
        <v>786</v>
      </c>
      <c r="AF308" s="2">
        <v>0.66666666666666663</v>
      </c>
      <c r="AG308" t="s">
        <v>744</v>
      </c>
      <c r="AH308" s="17">
        <v>400</v>
      </c>
      <c r="AI308" s="17" cm="1">
        <f t="array" ref="AI308">SUMPRODUCT(--(IFERROR(HOUR(Flights_2026_09_30333435363734567[entry_hour]),-1)=HOUR(AF308)),--(IFERROR(Flights_2026_09_30333435363734567[entry_sector],"")=AG308),--(IFERROR(Flights_2026_09_30333435363734567[nfl],-1)&gt;=AH308),--(IFERROR(Flights_2026_09_30333435363734567[nfl],-1)&lt;=IF(AH308=450,450,AH308+9)))</f>
        <v>0</v>
      </c>
    </row>
    <row r="309" spans="1:35" x14ac:dyDescent="0.2">
      <c r="A309" s="4">
        <v>0.58333333333333337</v>
      </c>
      <c r="B309" s="5" cm="1">
        <f t="array" ref="B309">SUMPRODUCT(--(HOUR(Flights_2026_09_30333435363734567[entry_hour])=HOUR($A309)),--(Flights_2026_09_30333435363734567[TMA_Fix]=B$308))</f>
        <v>9</v>
      </c>
      <c r="C309" s="5" cm="1">
        <f t="array" ref="C309">SUMPRODUCT(--(HOUR(Flights_2026_09_30333435363734567[entry_hour])=HOUR($A309)),--(Flights_2026_09_30333435363734567[BPN_2]=C$308))</f>
        <v>1</v>
      </c>
      <c r="D309" s="5" cm="1">
        <f t="array" ref="D309">SUMPRODUCT(--(HOUR(Flights_2026_09_30333435363734567[entry_hour])=HOUR($A309)),--(Flights_2026_09_30333435363734567[TMA_Fix]=D$308))</f>
        <v>3</v>
      </c>
      <c r="AF309" s="2">
        <v>0.66666666666666663</v>
      </c>
      <c r="AG309" t="s">
        <v>744</v>
      </c>
      <c r="AH309" s="17">
        <v>410</v>
      </c>
      <c r="AI309" s="17" cm="1">
        <f t="array" ref="AI309">SUMPRODUCT(--(IFERROR(HOUR(Flights_2026_09_30333435363734567[entry_hour]),-1)=HOUR(AF309)),--(IFERROR(Flights_2026_09_30333435363734567[entry_sector],"")=AG309),--(IFERROR(Flights_2026_09_30333435363734567[nfl],-1)&gt;=AH309),--(IFERROR(Flights_2026_09_30333435363734567[nfl],-1)&lt;=IF(AH309=450,450,AH309+9)))</f>
        <v>0</v>
      </c>
    </row>
    <row r="310" spans="1:35" x14ac:dyDescent="0.2">
      <c r="A310" s="4">
        <v>0.625</v>
      </c>
      <c r="B310" s="5" cm="1">
        <f t="array" ref="B310">SUMPRODUCT(--(HOUR(Flights_2026_09_30333435363734567[entry_hour])=HOUR($A310)),--(Flights_2026_09_30333435363734567[TMA_Fix]=B$308))</f>
        <v>8</v>
      </c>
      <c r="C310" s="5" cm="1">
        <f t="array" ref="C310">SUMPRODUCT(--(HOUR(Flights_2026_09_30333435363734567[entry_hour])=HOUR($A310)),--(Flights_2026_09_30333435363734567[BPN_2]=C$308))</f>
        <v>1</v>
      </c>
      <c r="D310" s="5" cm="1">
        <f t="array" ref="D310">SUMPRODUCT(--(HOUR(Flights_2026_09_30333435363734567[entry_hour])=HOUR($A310)),--(Flights_2026_09_30333435363734567[TMA_Fix]=D$308))</f>
        <v>1</v>
      </c>
      <c r="AF310" s="2">
        <v>0.66666666666666663</v>
      </c>
      <c r="AG310" t="s">
        <v>744</v>
      </c>
      <c r="AH310" s="17">
        <v>420</v>
      </c>
      <c r="AI310" s="17" cm="1">
        <f t="array" ref="AI310">SUMPRODUCT(--(IFERROR(HOUR(Flights_2026_09_30333435363734567[entry_hour]),-1)=HOUR(AF310)),--(IFERROR(Flights_2026_09_30333435363734567[entry_sector],"")=AG310),--(IFERROR(Flights_2026_09_30333435363734567[nfl],-1)&gt;=AH310),--(IFERROR(Flights_2026_09_30333435363734567[nfl],-1)&lt;=IF(AH310=450,450,AH310+9)))</f>
        <v>0</v>
      </c>
    </row>
    <row r="311" spans="1:35" x14ac:dyDescent="0.2">
      <c r="A311" s="4">
        <v>0.66666666666666663</v>
      </c>
      <c r="B311" s="5" cm="1">
        <f t="array" ref="B311">SUMPRODUCT(--(HOUR(Flights_2026_09_30333435363734567[entry_hour])=HOUR($A311)),--(Flights_2026_09_30333435363734567[TMA_Fix]=B$308))</f>
        <v>12</v>
      </c>
      <c r="C311" s="5" cm="1">
        <f t="array" ref="C311">SUMPRODUCT(--(HOUR(Flights_2026_09_30333435363734567[entry_hour])=HOUR($A311)),--(Flights_2026_09_30333435363734567[BPN_2]=C$308))</f>
        <v>3</v>
      </c>
      <c r="D311" s="5" cm="1">
        <f t="array" ref="D311">SUMPRODUCT(--(HOUR(Flights_2026_09_30333435363734567[entry_hour])=HOUR($A311)),--(Flights_2026_09_30333435363734567[TMA_Fix]=D$308))</f>
        <v>3</v>
      </c>
      <c r="AF311" s="2">
        <v>0.66666666666666663</v>
      </c>
      <c r="AG311" t="s">
        <v>744</v>
      </c>
      <c r="AH311" s="17">
        <v>430</v>
      </c>
      <c r="AI311" s="17" cm="1">
        <f t="array" ref="AI311">SUMPRODUCT(--(IFERROR(HOUR(Flights_2026_09_30333435363734567[entry_hour]),-1)=HOUR(AF311)),--(IFERROR(Flights_2026_09_30333435363734567[entry_sector],"")=AG311),--(IFERROR(Flights_2026_09_30333435363734567[nfl],-1)&gt;=AH311),--(IFERROR(Flights_2026_09_30333435363734567[nfl],-1)&lt;=IF(AH311=450,450,AH311+9)))</f>
        <v>0</v>
      </c>
    </row>
    <row r="312" spans="1:35" x14ac:dyDescent="0.2">
      <c r="A312" s="4">
        <v>0.70833333333333337</v>
      </c>
      <c r="B312" s="5" cm="1">
        <f t="array" ref="B312">SUMPRODUCT(--(HOUR(Flights_2026_09_30333435363734567[entry_hour])=HOUR($A312)),--(Flights_2026_09_30333435363734567[TMA_Fix]=B$308))</f>
        <v>9</v>
      </c>
      <c r="C312" s="5" cm="1">
        <f t="array" ref="C312">SUMPRODUCT(--(HOUR(Flights_2026_09_30333435363734567[entry_hour])=HOUR($A312)),--(Flights_2026_09_30333435363734567[BPN_2]=C$308))</f>
        <v>4</v>
      </c>
      <c r="D312" s="5" cm="1">
        <f t="array" ref="D312">SUMPRODUCT(--(HOUR(Flights_2026_09_30333435363734567[entry_hour])=HOUR($A312)),--(Flights_2026_09_30333435363734567[TMA_Fix]=D$308))</f>
        <v>2</v>
      </c>
      <c r="AF312" s="2">
        <v>0.66666666666666663</v>
      </c>
      <c r="AG312" t="s">
        <v>744</v>
      </c>
      <c r="AH312" s="17">
        <v>440</v>
      </c>
      <c r="AI312" s="17" cm="1">
        <f t="array" ref="AI312">SUMPRODUCT(--(IFERROR(HOUR(Flights_2026_09_30333435363734567[entry_hour]),-1)=HOUR(AF312)),--(IFERROR(Flights_2026_09_30333435363734567[entry_sector],"")=AG312),--(IFERROR(Flights_2026_09_30333435363734567[nfl],-1)&gt;=AH312),--(IFERROR(Flights_2026_09_30333435363734567[nfl],-1)&lt;=IF(AH312=450,450,AH312+9)))</f>
        <v>0</v>
      </c>
    </row>
    <row r="313" spans="1:35" x14ac:dyDescent="0.2">
      <c r="A313" s="4">
        <v>0.75</v>
      </c>
      <c r="B313" s="5" cm="1">
        <f t="array" ref="B313">SUMPRODUCT(--(HOUR(Flights_2026_09_30333435363734567[entry_hour])=HOUR($A313)),--(Flights_2026_09_30333435363734567[TMA_Fix]=B$308))</f>
        <v>17</v>
      </c>
      <c r="C313" s="5" cm="1">
        <f t="array" ref="C313">SUMPRODUCT(--(HOUR(Flights_2026_09_30333435363734567[entry_hour])=HOUR($A313)),--(Flights_2026_09_30333435363734567[BPN_2]=C$308))</f>
        <v>4</v>
      </c>
      <c r="D313" s="5" cm="1">
        <f t="array" ref="D313">SUMPRODUCT(--(HOUR(Flights_2026_09_30333435363734567[entry_hour])=HOUR($A313)),--(Flights_2026_09_30333435363734567[TMA_Fix]=D$308))</f>
        <v>3</v>
      </c>
      <c r="AF313" s="2">
        <v>0.66666666666666663</v>
      </c>
      <c r="AG313" t="s">
        <v>744</v>
      </c>
      <c r="AH313" s="17">
        <v>450</v>
      </c>
      <c r="AI313" s="17" cm="1">
        <f t="array" ref="AI313">SUMPRODUCT(--(IFERROR(HOUR(Flights_2026_09_30333435363734567[entry_hour]),-1)=HOUR(AF313)),--(IFERROR(Flights_2026_09_30333435363734567[entry_sector],"")=AG313),--(IFERROR(Flights_2026_09_30333435363734567[nfl],-1)&gt;=AH313),--(IFERROR(Flights_2026_09_30333435363734567[nfl],-1)&lt;=IF(AH313=450,450,AH313+9)))</f>
        <v>0</v>
      </c>
    </row>
    <row r="314" spans="1:35" x14ac:dyDescent="0.2">
      <c r="A314" s="4">
        <v>0.79166666666666663</v>
      </c>
      <c r="B314" s="5" cm="1">
        <f t="array" ref="B314">SUMPRODUCT(--(HOUR(Flights_2026_09_30333435363734567[entry_hour])=HOUR($A314)),--(Flights_2026_09_30333435363734567[TMA_Fix]=B$308))</f>
        <v>7</v>
      </c>
      <c r="C314" s="5" cm="1">
        <f t="array" ref="C314">SUMPRODUCT(--(HOUR(Flights_2026_09_30333435363734567[entry_hour])=HOUR($A314)),--(Flights_2026_09_30333435363734567[BPN_2]=C$308))</f>
        <v>4</v>
      </c>
      <c r="D314" s="5" cm="1">
        <f t="array" ref="D314">SUMPRODUCT(--(HOUR(Flights_2026_09_30333435363734567[entry_hour])=HOUR($A314)),--(Flights_2026_09_30333435363734567[TMA_Fix]=D$308))</f>
        <v>2</v>
      </c>
      <c r="AF314" s="2">
        <v>0.66666666666666663</v>
      </c>
      <c r="AG314" t="s">
        <v>745</v>
      </c>
      <c r="AH314" s="17">
        <v>200</v>
      </c>
      <c r="AI314" s="17" cm="1">
        <f t="array" ref="AI314">SUMPRODUCT(--(IFERROR(HOUR(Flights_2026_09_30333435363734567[entry_hour]),-1)=HOUR(AF314)),--(IFERROR(Flights_2026_09_30333435363734567[entry_sector],"")=AG314),--(IFERROR(Flights_2026_09_30333435363734567[nfl],-1)&gt;=AH314),--(IFERROR(Flights_2026_09_30333435363734567[nfl],-1)&lt;=IF(AH314=450,450,AH314+9)))</f>
        <v>0</v>
      </c>
    </row>
    <row r="315" spans="1:35" x14ac:dyDescent="0.2">
      <c r="A315" s="4">
        <v>0.83333333333333337</v>
      </c>
      <c r="B315" s="5" cm="1">
        <f t="array" ref="B315">SUMPRODUCT(--(HOUR(Flights_2026_09_30333435363734567[entry_hour])=HOUR($A315)),--(Flights_2026_09_30333435363734567[TMA_Fix]=B$308))</f>
        <v>7</v>
      </c>
      <c r="C315" s="5" cm="1">
        <f t="array" ref="C315">SUMPRODUCT(--(HOUR(Flights_2026_09_30333435363734567[entry_hour])=HOUR($A315)),--(Flights_2026_09_30333435363734567[BPN_2]=C$308))</f>
        <v>2</v>
      </c>
      <c r="D315" s="5" cm="1">
        <f t="array" ref="D315">SUMPRODUCT(--(HOUR(Flights_2026_09_30333435363734567[entry_hour])=HOUR($A315)),--(Flights_2026_09_30333435363734567[TMA_Fix]=D$308))</f>
        <v>2</v>
      </c>
      <c r="AF315" s="2">
        <v>0.66666666666666663</v>
      </c>
      <c r="AG315" t="s">
        <v>745</v>
      </c>
      <c r="AH315" s="17">
        <v>210</v>
      </c>
      <c r="AI315" s="17" cm="1">
        <f t="array" ref="AI315">SUMPRODUCT(--(IFERROR(HOUR(Flights_2026_09_30333435363734567[entry_hour]),-1)=HOUR(AF315)),--(IFERROR(Flights_2026_09_30333435363734567[entry_sector],"")=AG315),--(IFERROR(Flights_2026_09_30333435363734567[nfl],-1)&gt;=AH315),--(IFERROR(Flights_2026_09_30333435363734567[nfl],-1)&lt;=IF(AH315=450,450,AH315+9)))</f>
        <v>0</v>
      </c>
    </row>
    <row r="316" spans="1:35" x14ac:dyDescent="0.2">
      <c r="A316" s="4">
        <v>0.875</v>
      </c>
      <c r="B316" s="5" cm="1">
        <f t="array" ref="B316">SUMPRODUCT(--(HOUR(Flights_2026_09_30333435363734567[entry_hour])=HOUR($A316)),--(Flights_2026_09_30333435363734567[TMA_Fix]=B$308))</f>
        <v>4</v>
      </c>
      <c r="C316" s="5" cm="1">
        <f t="array" ref="C316">SUMPRODUCT(--(HOUR(Flights_2026_09_30333435363734567[entry_hour])=HOUR($A316)),--(Flights_2026_09_30333435363734567[BPN_2]=C$308))</f>
        <v>2</v>
      </c>
      <c r="D316" s="5" cm="1">
        <f t="array" ref="D316">SUMPRODUCT(--(HOUR(Flights_2026_09_30333435363734567[entry_hour])=HOUR($A316)),--(Flights_2026_09_30333435363734567[TMA_Fix]=D$308))</f>
        <v>0</v>
      </c>
      <c r="AF316" s="2">
        <v>0.66666666666666663</v>
      </c>
      <c r="AG316" t="s">
        <v>745</v>
      </c>
      <c r="AH316" s="17">
        <v>220</v>
      </c>
      <c r="AI316" s="17" cm="1">
        <f t="array" ref="AI316">SUMPRODUCT(--(IFERROR(HOUR(Flights_2026_09_30333435363734567[entry_hour]),-1)=HOUR(AF316)),--(IFERROR(Flights_2026_09_30333435363734567[entry_sector],"")=AG316),--(IFERROR(Flights_2026_09_30333435363734567[nfl],-1)&gt;=AH316),--(IFERROR(Flights_2026_09_30333435363734567[nfl],-1)&lt;=IF(AH316=450,450,AH316+9)))</f>
        <v>0</v>
      </c>
    </row>
    <row r="317" spans="1:35" x14ac:dyDescent="0.2">
      <c r="A317" s="4">
        <v>0.91666666666666663</v>
      </c>
      <c r="B317" s="5" cm="1">
        <f t="array" ref="B317">SUMPRODUCT(--(HOUR(Flights_2026_09_30333435363734567[entry_hour])=HOUR($A317)),--(Flights_2026_09_30333435363734567[TMA_Fix]=B$308))</f>
        <v>4</v>
      </c>
      <c r="C317" s="5" cm="1">
        <f t="array" ref="C317">SUMPRODUCT(--(HOUR(Flights_2026_09_30333435363734567[entry_hour])=HOUR($A317)),--(Flights_2026_09_30333435363734567[BPN_2]=C$308))</f>
        <v>3</v>
      </c>
      <c r="D317" s="5" cm="1">
        <f t="array" ref="D317">SUMPRODUCT(--(HOUR(Flights_2026_09_30333435363734567[entry_hour])=HOUR($A317)),--(Flights_2026_09_30333435363734567[TMA_Fix]=D$308))</f>
        <v>3</v>
      </c>
      <c r="AF317" s="2">
        <v>0.66666666666666663</v>
      </c>
      <c r="AG317" t="s">
        <v>745</v>
      </c>
      <c r="AH317" s="17">
        <v>230</v>
      </c>
      <c r="AI317" s="17" cm="1">
        <f t="array" ref="AI317">SUMPRODUCT(--(IFERROR(HOUR(Flights_2026_09_30333435363734567[entry_hour]),-1)=HOUR(AF317)),--(IFERROR(Flights_2026_09_30333435363734567[entry_sector],"")=AG317),--(IFERROR(Flights_2026_09_30333435363734567[nfl],-1)&gt;=AH317),--(IFERROR(Flights_2026_09_30333435363734567[nfl],-1)&lt;=IF(AH317=450,450,AH317+9)))</f>
        <v>0</v>
      </c>
    </row>
    <row r="318" spans="1:35" x14ac:dyDescent="0.2">
      <c r="AF318" s="2">
        <v>0.66666666666666663</v>
      </c>
      <c r="AG318" t="s">
        <v>745</v>
      </c>
      <c r="AH318" s="17">
        <v>240</v>
      </c>
      <c r="AI318" s="17" cm="1">
        <f t="array" ref="AI318">SUMPRODUCT(--(IFERROR(HOUR(Flights_2026_09_30333435363734567[entry_hour]),-1)=HOUR(AF318)),--(IFERROR(Flights_2026_09_30333435363734567[entry_sector],"")=AG318),--(IFERROR(Flights_2026_09_30333435363734567[nfl],-1)&gt;=AH318),--(IFERROR(Flights_2026_09_30333435363734567[nfl],-1)&lt;=IF(AH318=450,450,AH318+9)))</f>
        <v>0</v>
      </c>
    </row>
    <row r="319" spans="1:35" x14ac:dyDescent="0.2">
      <c r="AF319" s="2">
        <v>0.66666666666666663</v>
      </c>
      <c r="AG319" t="s">
        <v>745</v>
      </c>
      <c r="AH319" s="17">
        <v>250</v>
      </c>
      <c r="AI319" s="17" cm="1">
        <f t="array" ref="AI319">SUMPRODUCT(--(IFERROR(HOUR(Flights_2026_09_30333435363734567[entry_hour]),-1)=HOUR(AF319)),--(IFERROR(Flights_2026_09_30333435363734567[entry_sector],"")=AG319),--(IFERROR(Flights_2026_09_30333435363734567[nfl],-1)&gt;=AH319),--(IFERROR(Flights_2026_09_30333435363734567[nfl],-1)&lt;=IF(AH319=450,450,AH319+9)))</f>
        <v>1</v>
      </c>
    </row>
    <row r="320" spans="1:35" ht="19" x14ac:dyDescent="0.2">
      <c r="A320" s="36" t="s">
        <v>2167</v>
      </c>
      <c r="B320" s="36"/>
      <c r="C320" s="36"/>
      <c r="D320" s="36"/>
      <c r="E320" s="36"/>
      <c r="F320" s="36"/>
      <c r="G320" s="36"/>
      <c r="H320" s="36"/>
      <c r="I320" s="36"/>
      <c r="J320" s="36"/>
      <c r="K320" s="36"/>
      <c r="L320" s="36"/>
      <c r="M320" s="36"/>
      <c r="N320" s="36"/>
      <c r="O320" s="36"/>
      <c r="AF320" s="2">
        <v>0.66666666666666663</v>
      </c>
      <c r="AG320" t="s">
        <v>745</v>
      </c>
      <c r="AH320" s="17">
        <v>260</v>
      </c>
      <c r="AI320" s="17" cm="1">
        <f t="array" ref="AI320">SUMPRODUCT(--(IFERROR(HOUR(Flights_2026_09_30333435363734567[entry_hour]),-1)=HOUR(AF320)),--(IFERROR(Flights_2026_09_30333435363734567[entry_sector],"")=AG320),--(IFERROR(Flights_2026_09_30333435363734567[nfl],-1)&gt;=AH320),--(IFERROR(Flights_2026_09_30333435363734567[nfl],-1)&lt;=IF(AH320=450,450,AH320+9)))</f>
        <v>0</v>
      </c>
    </row>
    <row r="321" spans="32:35" x14ac:dyDescent="0.2">
      <c r="AF321" s="2">
        <v>0.66666666666666663</v>
      </c>
      <c r="AG321" t="s">
        <v>745</v>
      </c>
      <c r="AH321" s="17">
        <v>270</v>
      </c>
      <c r="AI321" s="17" cm="1">
        <f t="array" ref="AI321">SUMPRODUCT(--(IFERROR(HOUR(Flights_2026_09_30333435363734567[entry_hour]),-1)=HOUR(AF321)),--(IFERROR(Flights_2026_09_30333435363734567[entry_sector],"")=AG321),--(IFERROR(Flights_2026_09_30333435363734567[nfl],-1)&gt;=AH321),--(IFERROR(Flights_2026_09_30333435363734567[nfl],-1)&lt;=IF(AH321=450,450,AH321+9)))</f>
        <v>0</v>
      </c>
    </row>
    <row r="322" spans="32:35" x14ac:dyDescent="0.2">
      <c r="AF322" s="2">
        <v>0.66666666666666663</v>
      </c>
      <c r="AG322" t="s">
        <v>745</v>
      </c>
      <c r="AH322" s="17">
        <v>280</v>
      </c>
      <c r="AI322" s="17" cm="1">
        <f t="array" ref="AI322">SUMPRODUCT(--(IFERROR(HOUR(Flights_2026_09_30333435363734567[entry_hour]),-1)=HOUR(AF322)),--(IFERROR(Flights_2026_09_30333435363734567[entry_sector],"")=AG322),--(IFERROR(Flights_2026_09_30333435363734567[nfl],-1)&gt;=AH322),--(IFERROR(Flights_2026_09_30333435363734567[nfl],-1)&lt;=IF(AH322=450,450,AH322+9)))</f>
        <v>0</v>
      </c>
    </row>
    <row r="323" spans="32:35" x14ac:dyDescent="0.2">
      <c r="AF323" s="2">
        <v>0.66666666666666663</v>
      </c>
      <c r="AG323" t="s">
        <v>745</v>
      </c>
      <c r="AH323" s="17">
        <v>290</v>
      </c>
      <c r="AI323" s="17" cm="1">
        <f t="array" ref="AI323">SUMPRODUCT(--(IFERROR(HOUR(Flights_2026_09_30333435363734567[entry_hour]),-1)=HOUR(AF323)),--(IFERROR(Flights_2026_09_30333435363734567[entry_sector],"")=AG323),--(IFERROR(Flights_2026_09_30333435363734567[nfl],-1)&gt;=AH323),--(IFERROR(Flights_2026_09_30333435363734567[nfl],-1)&lt;=IF(AH323=450,450,AH323+9)))</f>
        <v>0</v>
      </c>
    </row>
    <row r="324" spans="32:35" x14ac:dyDescent="0.2">
      <c r="AF324" s="2">
        <v>0.66666666666666663</v>
      </c>
      <c r="AG324" t="s">
        <v>745</v>
      </c>
      <c r="AH324" s="17">
        <v>300</v>
      </c>
      <c r="AI324" s="17" cm="1">
        <f t="array" ref="AI324">SUMPRODUCT(--(IFERROR(HOUR(Flights_2026_09_30333435363734567[entry_hour]),-1)=HOUR(AF324)),--(IFERROR(Flights_2026_09_30333435363734567[entry_sector],"")=AG324),--(IFERROR(Flights_2026_09_30333435363734567[nfl],-1)&gt;=AH324),--(IFERROR(Flights_2026_09_30333435363734567[nfl],-1)&lt;=IF(AH324=450,450,AH324+9)))</f>
        <v>0</v>
      </c>
    </row>
    <row r="325" spans="32:35" x14ac:dyDescent="0.2">
      <c r="AF325" s="2">
        <v>0.66666666666666663</v>
      </c>
      <c r="AG325" t="s">
        <v>745</v>
      </c>
      <c r="AH325" s="17">
        <v>310</v>
      </c>
      <c r="AI325" s="17" cm="1">
        <f t="array" ref="AI325">SUMPRODUCT(--(IFERROR(HOUR(Flights_2026_09_30333435363734567[entry_hour]),-1)=HOUR(AF325)),--(IFERROR(Flights_2026_09_30333435363734567[entry_sector],"")=AG325),--(IFERROR(Flights_2026_09_30333435363734567[nfl],-1)&gt;=AH325),--(IFERROR(Flights_2026_09_30333435363734567[nfl],-1)&lt;=IF(AH325=450,450,AH325+9)))</f>
        <v>0</v>
      </c>
    </row>
    <row r="326" spans="32:35" x14ac:dyDescent="0.2">
      <c r="AF326" s="2">
        <v>0.66666666666666663</v>
      </c>
      <c r="AG326" t="s">
        <v>745</v>
      </c>
      <c r="AH326" s="17">
        <v>320</v>
      </c>
      <c r="AI326" s="17" cm="1">
        <f t="array" ref="AI326">SUMPRODUCT(--(IFERROR(HOUR(Flights_2026_09_30333435363734567[entry_hour]),-1)=HOUR(AF326)),--(IFERROR(Flights_2026_09_30333435363734567[entry_sector],"")=AG326),--(IFERROR(Flights_2026_09_30333435363734567[nfl],-1)&gt;=AH326),--(IFERROR(Flights_2026_09_30333435363734567[nfl],-1)&lt;=IF(AH326=450,450,AH326+9)))</f>
        <v>0</v>
      </c>
    </row>
    <row r="327" spans="32:35" x14ac:dyDescent="0.2">
      <c r="AF327" s="2">
        <v>0.66666666666666663</v>
      </c>
      <c r="AG327" t="s">
        <v>745</v>
      </c>
      <c r="AH327" s="17">
        <v>330</v>
      </c>
      <c r="AI327" s="17" cm="1">
        <f t="array" ref="AI327">SUMPRODUCT(--(IFERROR(HOUR(Flights_2026_09_30333435363734567[entry_hour]),-1)=HOUR(AF327)),--(IFERROR(Flights_2026_09_30333435363734567[entry_sector],"")=AG327),--(IFERROR(Flights_2026_09_30333435363734567[nfl],-1)&gt;=AH327),--(IFERROR(Flights_2026_09_30333435363734567[nfl],-1)&lt;=IF(AH327=450,450,AH327+9)))</f>
        <v>1</v>
      </c>
    </row>
    <row r="328" spans="32:35" x14ac:dyDescent="0.2">
      <c r="AF328" s="2">
        <v>0.66666666666666663</v>
      </c>
      <c r="AG328" t="s">
        <v>745</v>
      </c>
      <c r="AH328" s="17">
        <v>340</v>
      </c>
      <c r="AI328" s="17" cm="1">
        <f t="array" ref="AI328">SUMPRODUCT(--(IFERROR(HOUR(Flights_2026_09_30333435363734567[entry_hour]),-1)=HOUR(AF328)),--(IFERROR(Flights_2026_09_30333435363734567[entry_sector],"")=AG328),--(IFERROR(Flights_2026_09_30333435363734567[nfl],-1)&gt;=AH328),--(IFERROR(Flights_2026_09_30333435363734567[nfl],-1)&lt;=IF(AH328=450,450,AH328+9)))</f>
        <v>0</v>
      </c>
    </row>
    <row r="329" spans="32:35" x14ac:dyDescent="0.2">
      <c r="AF329" s="2">
        <v>0.66666666666666663</v>
      </c>
      <c r="AG329" t="s">
        <v>745</v>
      </c>
      <c r="AH329" s="17">
        <v>350</v>
      </c>
      <c r="AI329" s="17" cm="1">
        <f t="array" ref="AI329">SUMPRODUCT(--(IFERROR(HOUR(Flights_2026_09_30333435363734567[entry_hour]),-1)=HOUR(AF329)),--(IFERROR(Flights_2026_09_30333435363734567[entry_sector],"")=AG329),--(IFERROR(Flights_2026_09_30333435363734567[nfl],-1)&gt;=AH329),--(IFERROR(Flights_2026_09_30333435363734567[nfl],-1)&lt;=IF(AH329=450,450,AH329+9)))</f>
        <v>3</v>
      </c>
    </row>
    <row r="330" spans="32:35" x14ac:dyDescent="0.2">
      <c r="AF330" s="2">
        <v>0.66666666666666663</v>
      </c>
      <c r="AG330" t="s">
        <v>745</v>
      </c>
      <c r="AH330" s="17">
        <v>360</v>
      </c>
      <c r="AI330" s="17" cm="1">
        <f t="array" ref="AI330">SUMPRODUCT(--(IFERROR(HOUR(Flights_2026_09_30333435363734567[entry_hour]),-1)=HOUR(AF330)),--(IFERROR(Flights_2026_09_30333435363734567[entry_sector],"")=AG330),--(IFERROR(Flights_2026_09_30333435363734567[nfl],-1)&gt;=AH330),--(IFERROR(Flights_2026_09_30333435363734567[nfl],-1)&lt;=IF(AH330=450,450,AH330+9)))</f>
        <v>0</v>
      </c>
    </row>
    <row r="331" spans="32:35" x14ac:dyDescent="0.2">
      <c r="AF331" s="2">
        <v>0.66666666666666663</v>
      </c>
      <c r="AG331" t="s">
        <v>745</v>
      </c>
      <c r="AH331" s="17">
        <v>370</v>
      </c>
      <c r="AI331" s="17" cm="1">
        <f t="array" ref="AI331">SUMPRODUCT(--(IFERROR(HOUR(Flights_2026_09_30333435363734567[entry_hour]),-1)=HOUR(AF331)),--(IFERROR(Flights_2026_09_30333435363734567[entry_sector],"")=AG331),--(IFERROR(Flights_2026_09_30333435363734567[nfl],-1)&gt;=AH331),--(IFERROR(Flights_2026_09_30333435363734567[nfl],-1)&lt;=IF(AH331=450,450,AH331+9)))</f>
        <v>3</v>
      </c>
    </row>
    <row r="332" spans="32:35" x14ac:dyDescent="0.2">
      <c r="AF332" s="2">
        <v>0.66666666666666663</v>
      </c>
      <c r="AG332" t="s">
        <v>745</v>
      </c>
      <c r="AH332" s="17">
        <v>380</v>
      </c>
      <c r="AI332" s="17" cm="1">
        <f t="array" ref="AI332">SUMPRODUCT(--(IFERROR(HOUR(Flights_2026_09_30333435363734567[entry_hour]),-1)=HOUR(AF332)),--(IFERROR(Flights_2026_09_30333435363734567[entry_sector],"")=AG332),--(IFERROR(Flights_2026_09_30333435363734567[nfl],-1)&gt;=AH332),--(IFERROR(Flights_2026_09_30333435363734567[nfl],-1)&lt;=IF(AH332=450,450,AH332+9)))</f>
        <v>0</v>
      </c>
    </row>
    <row r="333" spans="32:35" x14ac:dyDescent="0.2">
      <c r="AF333" s="2">
        <v>0.66666666666666663</v>
      </c>
      <c r="AG333" t="s">
        <v>745</v>
      </c>
      <c r="AH333" s="17">
        <v>390</v>
      </c>
      <c r="AI333" s="17" cm="1">
        <f t="array" ref="AI333">SUMPRODUCT(--(IFERROR(HOUR(Flights_2026_09_30333435363734567[entry_hour]),-1)=HOUR(AF333)),--(IFERROR(Flights_2026_09_30333435363734567[entry_sector],"")=AG333),--(IFERROR(Flights_2026_09_30333435363734567[nfl],-1)&gt;=AH333),--(IFERROR(Flights_2026_09_30333435363734567[nfl],-1)&lt;=IF(AH333=450,450,AH333+9)))</f>
        <v>0</v>
      </c>
    </row>
    <row r="334" spans="32:35" x14ac:dyDescent="0.2">
      <c r="AF334" s="2">
        <v>0.66666666666666663</v>
      </c>
      <c r="AG334" t="s">
        <v>745</v>
      </c>
      <c r="AH334" s="17">
        <v>400</v>
      </c>
      <c r="AI334" s="17" cm="1">
        <f t="array" ref="AI334">SUMPRODUCT(--(IFERROR(HOUR(Flights_2026_09_30333435363734567[entry_hour]),-1)=HOUR(AF334)),--(IFERROR(Flights_2026_09_30333435363734567[entry_sector],"")=AG334),--(IFERROR(Flights_2026_09_30333435363734567[nfl],-1)&gt;=AH334),--(IFERROR(Flights_2026_09_30333435363734567[nfl],-1)&lt;=IF(AH334=450,450,AH334+9)))</f>
        <v>0</v>
      </c>
    </row>
    <row r="335" spans="32:35" x14ac:dyDescent="0.2">
      <c r="AF335" s="2">
        <v>0.66666666666666663</v>
      </c>
      <c r="AG335" t="s">
        <v>745</v>
      </c>
      <c r="AH335" s="17">
        <v>410</v>
      </c>
      <c r="AI335" s="17" cm="1">
        <f t="array" ref="AI335">SUMPRODUCT(--(IFERROR(HOUR(Flights_2026_09_30333435363734567[entry_hour]),-1)=HOUR(AF335)),--(IFERROR(Flights_2026_09_30333435363734567[entry_sector],"")=AG335),--(IFERROR(Flights_2026_09_30333435363734567[nfl],-1)&gt;=AH335),--(IFERROR(Flights_2026_09_30333435363734567[nfl],-1)&lt;=IF(AH335=450,450,AH335+9)))</f>
        <v>0</v>
      </c>
    </row>
    <row r="336" spans="32:35" x14ac:dyDescent="0.2">
      <c r="AF336" s="2">
        <v>0.66666666666666663</v>
      </c>
      <c r="AG336" t="s">
        <v>745</v>
      </c>
      <c r="AH336" s="17">
        <v>420</v>
      </c>
      <c r="AI336" s="17" cm="1">
        <f t="array" ref="AI336">SUMPRODUCT(--(IFERROR(HOUR(Flights_2026_09_30333435363734567[entry_hour]),-1)=HOUR(AF336)),--(IFERROR(Flights_2026_09_30333435363734567[entry_sector],"")=AG336),--(IFERROR(Flights_2026_09_30333435363734567[nfl],-1)&gt;=AH336),--(IFERROR(Flights_2026_09_30333435363734567[nfl],-1)&lt;=IF(AH336=450,450,AH336+9)))</f>
        <v>0</v>
      </c>
    </row>
    <row r="337" spans="1:35" x14ac:dyDescent="0.2">
      <c r="AF337" s="2">
        <v>0.66666666666666663</v>
      </c>
      <c r="AG337" t="s">
        <v>745</v>
      </c>
      <c r="AH337" s="17">
        <v>430</v>
      </c>
      <c r="AI337" s="17" cm="1">
        <f t="array" ref="AI337">SUMPRODUCT(--(IFERROR(HOUR(Flights_2026_09_30333435363734567[entry_hour]),-1)=HOUR(AF337)),--(IFERROR(Flights_2026_09_30333435363734567[entry_sector],"")=AG337),--(IFERROR(Flights_2026_09_30333435363734567[nfl],-1)&gt;=AH337),--(IFERROR(Flights_2026_09_30333435363734567[nfl],-1)&lt;=IF(AH337=450,450,AH337+9)))</f>
        <v>0</v>
      </c>
    </row>
    <row r="338" spans="1:35" x14ac:dyDescent="0.2">
      <c r="AF338" s="2">
        <v>0.66666666666666663</v>
      </c>
      <c r="AG338" t="s">
        <v>745</v>
      </c>
      <c r="AH338" s="17">
        <v>440</v>
      </c>
      <c r="AI338" s="17" cm="1">
        <f t="array" ref="AI338">SUMPRODUCT(--(IFERROR(HOUR(Flights_2026_09_30333435363734567[entry_hour]),-1)=HOUR(AF338)),--(IFERROR(Flights_2026_09_30333435363734567[entry_sector],"")=AG338),--(IFERROR(Flights_2026_09_30333435363734567[nfl],-1)&gt;=AH338),--(IFERROR(Flights_2026_09_30333435363734567[nfl],-1)&lt;=IF(AH338=450,450,AH338+9)))</f>
        <v>0</v>
      </c>
    </row>
    <row r="339" spans="1:35" x14ac:dyDescent="0.2">
      <c r="AF339" s="2">
        <v>0.66666666666666663</v>
      </c>
      <c r="AG339" t="s">
        <v>745</v>
      </c>
      <c r="AH339" s="17">
        <v>450</v>
      </c>
      <c r="AI339" s="17" cm="1">
        <f t="array" ref="AI339">SUMPRODUCT(--(IFERROR(HOUR(Flights_2026_09_30333435363734567[entry_hour]),-1)=HOUR(AF339)),--(IFERROR(Flights_2026_09_30333435363734567[entry_sector],"")=AG339),--(IFERROR(Flights_2026_09_30333435363734567[nfl],-1)&gt;=AH339),--(IFERROR(Flights_2026_09_30333435363734567[nfl],-1)&lt;=IF(AH339=450,450,AH339+9)))</f>
        <v>0</v>
      </c>
    </row>
    <row r="340" spans="1:35" x14ac:dyDescent="0.2">
      <c r="AF340" s="2">
        <v>0.66666666666666663</v>
      </c>
      <c r="AG340" t="s">
        <v>840</v>
      </c>
      <c r="AH340" s="17">
        <v>200</v>
      </c>
      <c r="AI340" s="17" cm="1">
        <f t="array" ref="AI340">SUMPRODUCT(--(IFERROR(HOUR(Flights_2026_09_30333435363734567[entry_hour]),-1)=HOUR(AF340)),--(IFERROR(Flights_2026_09_30333435363734567[entry_sector],"")=AG340),--(IFERROR(Flights_2026_09_30333435363734567[nfl],-1)&gt;=AH340),--(IFERROR(Flights_2026_09_30333435363734567[nfl],-1)&lt;=IF(AH340=450,450,AH340+9)))</f>
        <v>0</v>
      </c>
    </row>
    <row r="341" spans="1:35" x14ac:dyDescent="0.2">
      <c r="AF341" s="2">
        <v>0.66666666666666663</v>
      </c>
      <c r="AG341" t="s">
        <v>840</v>
      </c>
      <c r="AH341" s="17">
        <v>210</v>
      </c>
      <c r="AI341" s="17" cm="1">
        <f t="array" ref="AI341">SUMPRODUCT(--(IFERROR(HOUR(Flights_2026_09_30333435363734567[entry_hour]),-1)=HOUR(AF341)),--(IFERROR(Flights_2026_09_30333435363734567[entry_sector],"")=AG341),--(IFERROR(Flights_2026_09_30333435363734567[nfl],-1)&gt;=AH341),--(IFERROR(Flights_2026_09_30333435363734567[nfl],-1)&lt;=IF(AH341=450,450,AH341+9)))</f>
        <v>0</v>
      </c>
    </row>
    <row r="342" spans="1:35" x14ac:dyDescent="0.2">
      <c r="AF342" s="2">
        <v>0.66666666666666663</v>
      </c>
      <c r="AG342" t="s">
        <v>840</v>
      </c>
      <c r="AH342" s="17">
        <v>220</v>
      </c>
      <c r="AI342" s="17" cm="1">
        <f t="array" ref="AI342">SUMPRODUCT(--(IFERROR(HOUR(Flights_2026_09_30333435363734567[entry_hour]),-1)=HOUR(AF342)),--(IFERROR(Flights_2026_09_30333435363734567[entry_sector],"")=AG342),--(IFERROR(Flights_2026_09_30333435363734567[nfl],-1)&gt;=AH342),--(IFERROR(Flights_2026_09_30333435363734567[nfl],-1)&lt;=IF(AH342=450,450,AH342+9)))</f>
        <v>0</v>
      </c>
    </row>
    <row r="343" spans="1:35" x14ac:dyDescent="0.2">
      <c r="AF343" s="2">
        <v>0.66666666666666663</v>
      </c>
      <c r="AG343" t="s">
        <v>840</v>
      </c>
      <c r="AH343" s="17">
        <v>230</v>
      </c>
      <c r="AI343" s="17" cm="1">
        <f t="array" ref="AI343">SUMPRODUCT(--(IFERROR(HOUR(Flights_2026_09_30333435363734567[entry_hour]),-1)=HOUR(AF343)),--(IFERROR(Flights_2026_09_30333435363734567[entry_sector],"")=AG343),--(IFERROR(Flights_2026_09_30333435363734567[nfl],-1)&gt;=AH343),--(IFERROR(Flights_2026_09_30333435363734567[nfl],-1)&lt;=IF(AH343=450,450,AH343+9)))</f>
        <v>0</v>
      </c>
    </row>
    <row r="344" spans="1:35" x14ac:dyDescent="0.2">
      <c r="AF344" s="2">
        <v>0.66666666666666663</v>
      </c>
      <c r="AG344" t="s">
        <v>840</v>
      </c>
      <c r="AH344" s="17">
        <v>240</v>
      </c>
      <c r="AI344" s="17" cm="1">
        <f t="array" ref="AI344">SUMPRODUCT(--(IFERROR(HOUR(Flights_2026_09_30333435363734567[entry_hour]),-1)=HOUR(AF344)),--(IFERROR(Flights_2026_09_30333435363734567[entry_sector],"")=AG344),--(IFERROR(Flights_2026_09_30333435363734567[nfl],-1)&gt;=AH344),--(IFERROR(Flights_2026_09_30333435363734567[nfl],-1)&lt;=IF(AH344=450,450,AH344+9)))</f>
        <v>0</v>
      </c>
    </row>
    <row r="345" spans="1:35" x14ac:dyDescent="0.2">
      <c r="A345" s="3" t="s">
        <v>989</v>
      </c>
      <c r="B345" s="3" t="s">
        <v>251</v>
      </c>
      <c r="C345" s="3" t="s">
        <v>37</v>
      </c>
      <c r="D345" s="3" t="s">
        <v>44</v>
      </c>
      <c r="E345" s="3" t="s">
        <v>204</v>
      </c>
      <c r="F345" s="3" t="s">
        <v>78</v>
      </c>
      <c r="G345" s="3" t="s">
        <v>540</v>
      </c>
      <c r="H345" s="3" t="s">
        <v>746</v>
      </c>
      <c r="I345" s="3" t="s">
        <v>136</v>
      </c>
      <c r="J345" s="3" t="s">
        <v>84</v>
      </c>
      <c r="K345" s="3" t="s">
        <v>218</v>
      </c>
      <c r="L345" s="3" t="s">
        <v>714</v>
      </c>
      <c r="M345" s="3" t="s">
        <v>748</v>
      </c>
      <c r="N345" s="3" t="s">
        <v>550</v>
      </c>
      <c r="O345" s="3" t="s">
        <v>757</v>
      </c>
      <c r="AF345" s="2">
        <v>0.66666666666666663</v>
      </c>
      <c r="AG345" t="s">
        <v>840</v>
      </c>
      <c r="AH345" s="17">
        <v>250</v>
      </c>
      <c r="AI345" s="17" cm="1">
        <f t="array" ref="AI345">SUMPRODUCT(--(IFERROR(HOUR(Flights_2026_09_30333435363734567[entry_hour]),-1)=HOUR(AF345)),--(IFERROR(Flights_2026_09_30333435363734567[entry_sector],"")=AG345),--(IFERROR(Flights_2026_09_30333435363734567[nfl],-1)&gt;=AH345),--(IFERROR(Flights_2026_09_30333435363734567[nfl],-1)&lt;=IF(AH345=450,450,AH345+9)))</f>
        <v>0</v>
      </c>
    </row>
    <row r="346" spans="1:35" x14ac:dyDescent="0.2">
      <c r="A346" s="4">
        <v>0.58333333333333337</v>
      </c>
      <c r="B346" s="5" cm="1">
        <f t="array" ref="B346">SUMPRODUCT(--(HOUR(Flights_2026_09_30333435363734567[entry_hour])=HOUR($A346)),--(Flights_2026_09_30333435363734567[BPN_2]=B$345))</f>
        <v>0</v>
      </c>
      <c r="C346" s="5" cm="1">
        <f t="array" ref="C346">SUMPRODUCT(--(HOUR(Flights_2026_09_30333435363734567[entry_hour])=HOUR($A346)),--(Flights_2026_09_30333435363734567[BPN_2]=C$345))</f>
        <v>1</v>
      </c>
      <c r="D346" s="5" cm="1">
        <f t="array" ref="D346">SUMPRODUCT(--(HOUR(Flights_2026_09_30333435363734567[entry_hour])=HOUR($A346)),--(Flights_2026_09_30333435363734567[BPN_2]=D$345))</f>
        <v>2</v>
      </c>
      <c r="E346" s="5" cm="1">
        <f t="array" ref="E346">SUMPRODUCT(--(HOUR(Flights_2026_09_30333435363734567[entry_hour])=HOUR($A346)),--(Flights_2026_09_30333435363734567[BPN_2]=E$345))</f>
        <v>3</v>
      </c>
      <c r="F346" s="5" cm="1">
        <f t="array" ref="F346">SUMPRODUCT(--(HOUR(Flights_2026_09_30333435363734567[entry_hour])=HOUR($A346)),--(Flights_2026_09_30333435363734567[BPN_2]=F$345))</f>
        <v>1</v>
      </c>
      <c r="G346" s="5" cm="1">
        <f t="array" ref="G346">SUMPRODUCT(--(HOUR(Flights_2026_09_30333435363734567[entry_hour])=HOUR($A346)),--(Flights_2026_09_30333435363734567[BPN_2]=G$345))</f>
        <v>2</v>
      </c>
      <c r="H346" s="5" cm="1">
        <f t="array" ref="H346">SUMPRODUCT(--(HOUR(Flights_2026_09_30333435363734567[entry_hour])=HOUR($A346)),--(Flights_2026_09_30333435363734567[BPN_2]=H$345))</f>
        <v>0</v>
      </c>
      <c r="I346" s="5" cm="1">
        <f t="array" ref="I346">SUMPRODUCT(--(HOUR(Flights_2026_09_30333435363734567[entry_hour])=HOUR($A346)),--(Flights_2026_09_30333435363734567[BPN_2]=I$345))</f>
        <v>4</v>
      </c>
      <c r="J346" s="5" cm="1">
        <f t="array" ref="J346">SUMPRODUCT(--(HOUR(Flights_2026_09_30333435363734567[entry_hour])=HOUR($A346)),--(Flights_2026_09_30333435363734567[BPN_2]=J$345))</f>
        <v>1</v>
      </c>
      <c r="K346" s="5" cm="1">
        <f t="array" ref="K346">SUMPRODUCT(--(HOUR(Flights_2026_09_30333435363734567[entry_hour])=HOUR($A346)),--(Flights_2026_09_30333435363734567[BPN_2]=K$345))</f>
        <v>0</v>
      </c>
      <c r="L346" s="5" cm="1">
        <f t="array" ref="L346">SUMPRODUCT(--(HOUR(Flights_2026_09_30333435363734567[entry_hour])=HOUR($A346)),--(Flights_2026_09_30333435363734567[BPN_2]=L$345))</f>
        <v>0</v>
      </c>
      <c r="M346" s="5" cm="1">
        <f t="array" ref="M346">SUMPRODUCT(--(HOUR(Flights_2026_09_30333435363734567[entry_hour])=HOUR($A346)),--(Flights_2026_09_30333435363734567[BPN_2]=M$345))</f>
        <v>0</v>
      </c>
      <c r="N346" s="5" cm="1">
        <f t="array" ref="N346">SUMPRODUCT(--(HOUR(Flights_2026_09_30333435363734567[entry_hour])=HOUR($A346)),--(Flights_2026_09_30333435363734567[BPN_2]=N$345))</f>
        <v>0</v>
      </c>
      <c r="O346" s="5" cm="1">
        <f t="array" ref="O346">SUMPRODUCT(--(HOUR(Flights_2026_09_30333435363734567[entry_hour])=HOUR($A346)),--(Flights_2026_09_30333435363734567[BPN_2]=O$345))</f>
        <v>0</v>
      </c>
      <c r="AF346" s="2">
        <v>0.66666666666666663</v>
      </c>
      <c r="AG346" t="s">
        <v>840</v>
      </c>
      <c r="AH346" s="17">
        <v>260</v>
      </c>
      <c r="AI346" s="17" cm="1">
        <f t="array" ref="AI346">SUMPRODUCT(--(IFERROR(HOUR(Flights_2026_09_30333435363734567[entry_hour]),-1)=HOUR(AF346)),--(IFERROR(Flights_2026_09_30333435363734567[entry_sector],"")=AG346),--(IFERROR(Flights_2026_09_30333435363734567[nfl],-1)&gt;=AH346),--(IFERROR(Flights_2026_09_30333435363734567[nfl],-1)&lt;=IF(AH346=450,450,AH346+9)))</f>
        <v>0</v>
      </c>
    </row>
    <row r="347" spans="1:35" x14ac:dyDescent="0.2">
      <c r="A347" s="4">
        <v>0.625</v>
      </c>
      <c r="B347" s="5" cm="1">
        <f t="array" ref="B347">SUMPRODUCT(--(HOUR(Flights_2026_09_30333435363734567[entry_hour])=HOUR($A347)),--(Flights_2026_09_30333435363734567[BPN_2]=B$345))</f>
        <v>1</v>
      </c>
      <c r="C347" s="5" cm="1">
        <f t="array" ref="C347">SUMPRODUCT(--(HOUR(Flights_2026_09_30333435363734567[entry_hour])=HOUR($A347)),--(Flights_2026_09_30333435363734567[BPN_2]=C$345))</f>
        <v>1</v>
      </c>
      <c r="D347" s="5" cm="1">
        <f t="array" ref="D347">SUMPRODUCT(--(HOUR(Flights_2026_09_30333435363734567[entry_hour])=HOUR($A347)),--(Flights_2026_09_30333435363734567[BPN_2]=D$345))</f>
        <v>1</v>
      </c>
      <c r="E347" s="5" cm="1">
        <f t="array" ref="E347">SUMPRODUCT(--(HOUR(Flights_2026_09_30333435363734567[entry_hour])=HOUR($A347)),--(Flights_2026_09_30333435363734567[BPN_2]=E$345))</f>
        <v>3</v>
      </c>
      <c r="F347" s="5" cm="1">
        <f t="array" ref="F347">SUMPRODUCT(--(HOUR(Flights_2026_09_30333435363734567[entry_hour])=HOUR($A347)),--(Flights_2026_09_30333435363734567[BPN_2]=F$345))</f>
        <v>4</v>
      </c>
      <c r="G347" s="5" cm="1">
        <f t="array" ref="G347">SUMPRODUCT(--(HOUR(Flights_2026_09_30333435363734567[entry_hour])=HOUR($A347)),--(Flights_2026_09_30333435363734567[BPN_2]=G$345))</f>
        <v>1</v>
      </c>
      <c r="H347" s="5" cm="1">
        <f t="array" ref="H347">SUMPRODUCT(--(HOUR(Flights_2026_09_30333435363734567[entry_hour])=HOUR($A347)),--(Flights_2026_09_30333435363734567[BPN_2]=H$345))</f>
        <v>0</v>
      </c>
      <c r="I347" s="5" cm="1">
        <f t="array" ref="I347">SUMPRODUCT(--(HOUR(Flights_2026_09_30333435363734567[entry_hour])=HOUR($A347)),--(Flights_2026_09_30333435363734567[BPN_2]=I$345))</f>
        <v>0</v>
      </c>
      <c r="J347" s="5" cm="1">
        <f t="array" ref="J347">SUMPRODUCT(--(HOUR(Flights_2026_09_30333435363734567[entry_hour])=HOUR($A347)),--(Flights_2026_09_30333435363734567[BPN_2]=J$345))</f>
        <v>0</v>
      </c>
      <c r="K347" s="5" cm="1">
        <f t="array" ref="K347">SUMPRODUCT(--(HOUR(Flights_2026_09_30333435363734567[entry_hour])=HOUR($A347)),--(Flights_2026_09_30333435363734567[BPN_2]=K$345))</f>
        <v>0</v>
      </c>
      <c r="L347" s="5" cm="1">
        <f t="array" ref="L347">SUMPRODUCT(--(HOUR(Flights_2026_09_30333435363734567[entry_hour])=HOUR($A347)),--(Flights_2026_09_30333435363734567[BPN_2]=L$345))</f>
        <v>0</v>
      </c>
      <c r="M347" s="5" cm="1">
        <f t="array" ref="M347">SUMPRODUCT(--(HOUR(Flights_2026_09_30333435363734567[entry_hour])=HOUR($A347)),--(Flights_2026_09_30333435363734567[BPN_2]=M$345))</f>
        <v>0</v>
      </c>
      <c r="N347" s="5" cm="1">
        <f t="array" ref="N347">SUMPRODUCT(--(HOUR(Flights_2026_09_30333435363734567[entry_hour])=HOUR($A347)),--(Flights_2026_09_30333435363734567[BPN_2]=N$345))</f>
        <v>0</v>
      </c>
      <c r="O347" s="5" cm="1">
        <f t="array" ref="O347">SUMPRODUCT(--(HOUR(Flights_2026_09_30333435363734567[entry_hour])=HOUR($A347)),--(Flights_2026_09_30333435363734567[BPN_2]=O$345))</f>
        <v>0</v>
      </c>
      <c r="AF347" s="2">
        <v>0.66666666666666663</v>
      </c>
      <c r="AG347" t="s">
        <v>840</v>
      </c>
      <c r="AH347" s="17">
        <v>270</v>
      </c>
      <c r="AI347" s="17" cm="1">
        <f t="array" ref="AI347">SUMPRODUCT(--(IFERROR(HOUR(Flights_2026_09_30333435363734567[entry_hour]),-1)=HOUR(AF347)),--(IFERROR(Flights_2026_09_30333435363734567[entry_sector],"")=AG347),--(IFERROR(Flights_2026_09_30333435363734567[nfl],-1)&gt;=AH347),--(IFERROR(Flights_2026_09_30333435363734567[nfl],-1)&lt;=IF(AH347=450,450,AH347+9)))</f>
        <v>0</v>
      </c>
    </row>
    <row r="348" spans="1:35" x14ac:dyDescent="0.2">
      <c r="A348" s="4">
        <v>0.66666666666666663</v>
      </c>
      <c r="B348" s="5" cm="1">
        <f t="array" ref="B348">SUMPRODUCT(--(HOUR(Flights_2026_09_30333435363734567[entry_hour])=HOUR($A348)),--(Flights_2026_09_30333435363734567[BPN_2]=B$345))</f>
        <v>1</v>
      </c>
      <c r="C348" s="5" cm="1">
        <f t="array" ref="C348">SUMPRODUCT(--(HOUR(Flights_2026_09_30333435363734567[entry_hour])=HOUR($A348)),--(Flights_2026_09_30333435363734567[BPN_2]=C$345))</f>
        <v>3</v>
      </c>
      <c r="D348" s="5" cm="1">
        <f t="array" ref="D348">SUMPRODUCT(--(HOUR(Flights_2026_09_30333435363734567[entry_hour])=HOUR($A348)),--(Flights_2026_09_30333435363734567[BPN_2]=D$345))</f>
        <v>1</v>
      </c>
      <c r="E348" s="5" cm="1">
        <f t="array" ref="E348">SUMPRODUCT(--(HOUR(Flights_2026_09_30333435363734567[entry_hour])=HOUR($A348)),--(Flights_2026_09_30333435363734567[BPN_2]=E$345))</f>
        <v>5</v>
      </c>
      <c r="F348" s="5" cm="1">
        <f t="array" ref="F348">SUMPRODUCT(--(HOUR(Flights_2026_09_30333435363734567[entry_hour])=HOUR($A348)),--(Flights_2026_09_30333435363734567[BPN_2]=F$345))</f>
        <v>4</v>
      </c>
      <c r="G348" s="5" cm="1">
        <f t="array" ref="G348">SUMPRODUCT(--(HOUR(Flights_2026_09_30333435363734567[entry_hour])=HOUR($A348)),--(Flights_2026_09_30333435363734567[BPN_2]=G$345))</f>
        <v>0</v>
      </c>
      <c r="H348" s="5" cm="1">
        <f t="array" ref="H348">SUMPRODUCT(--(HOUR(Flights_2026_09_30333435363734567[entry_hour])=HOUR($A348)),--(Flights_2026_09_30333435363734567[BPN_2]=H$345))</f>
        <v>0</v>
      </c>
      <c r="I348" s="5" cm="1">
        <f t="array" ref="I348">SUMPRODUCT(--(HOUR(Flights_2026_09_30333435363734567[entry_hour])=HOUR($A348)),--(Flights_2026_09_30333435363734567[BPN_2]=I$345))</f>
        <v>2</v>
      </c>
      <c r="J348" s="5" cm="1">
        <f t="array" ref="J348">SUMPRODUCT(--(HOUR(Flights_2026_09_30333435363734567[entry_hour])=HOUR($A348)),--(Flights_2026_09_30333435363734567[BPN_2]=J$345))</f>
        <v>4</v>
      </c>
      <c r="K348" s="5" cm="1">
        <f t="array" ref="K348">SUMPRODUCT(--(HOUR(Flights_2026_09_30333435363734567[entry_hour])=HOUR($A348)),--(Flights_2026_09_30333435363734567[BPN_2]=K$345))</f>
        <v>0</v>
      </c>
      <c r="L348" s="5" cm="1">
        <f t="array" ref="L348">SUMPRODUCT(--(HOUR(Flights_2026_09_30333435363734567[entry_hour])=HOUR($A348)),--(Flights_2026_09_30333435363734567[BPN_2]=L$345))</f>
        <v>0</v>
      </c>
      <c r="M348" s="5" cm="1">
        <f t="array" ref="M348">SUMPRODUCT(--(HOUR(Flights_2026_09_30333435363734567[entry_hour])=HOUR($A348)),--(Flights_2026_09_30333435363734567[BPN_2]=M$345))</f>
        <v>0</v>
      </c>
      <c r="N348" s="5" cm="1">
        <f t="array" ref="N348">SUMPRODUCT(--(HOUR(Flights_2026_09_30333435363734567[entry_hour])=HOUR($A348)),--(Flights_2026_09_30333435363734567[BPN_2]=N$345))</f>
        <v>1</v>
      </c>
      <c r="O348" s="5" cm="1">
        <f t="array" ref="O348">SUMPRODUCT(--(HOUR(Flights_2026_09_30333435363734567[entry_hour])=HOUR($A348)),--(Flights_2026_09_30333435363734567[BPN_2]=O$345))</f>
        <v>0</v>
      </c>
      <c r="AF348" s="2">
        <v>0.66666666666666663</v>
      </c>
      <c r="AG348" t="s">
        <v>840</v>
      </c>
      <c r="AH348" s="17">
        <v>280</v>
      </c>
      <c r="AI348" s="17" cm="1">
        <f t="array" ref="AI348">SUMPRODUCT(--(IFERROR(HOUR(Flights_2026_09_30333435363734567[entry_hour]),-1)=HOUR(AF348)),--(IFERROR(Flights_2026_09_30333435363734567[entry_sector],"")=AG348),--(IFERROR(Flights_2026_09_30333435363734567[nfl],-1)&gt;=AH348),--(IFERROR(Flights_2026_09_30333435363734567[nfl],-1)&lt;=IF(AH348=450,450,AH348+9)))</f>
        <v>0</v>
      </c>
    </row>
    <row r="349" spans="1:35" x14ac:dyDescent="0.2">
      <c r="A349" s="4">
        <v>0.70833333333333337</v>
      </c>
      <c r="B349" s="5" cm="1">
        <f t="array" ref="B349">SUMPRODUCT(--(HOUR(Flights_2026_09_30333435363734567[entry_hour])=HOUR($A349)),--(Flights_2026_09_30333435363734567[BPN_2]=B$345))</f>
        <v>0</v>
      </c>
      <c r="C349" s="5" cm="1">
        <f t="array" ref="C349">SUMPRODUCT(--(HOUR(Flights_2026_09_30333435363734567[entry_hour])=HOUR($A349)),--(Flights_2026_09_30333435363734567[BPN_2]=C$345))</f>
        <v>4</v>
      </c>
      <c r="D349" s="5" cm="1">
        <f t="array" ref="D349">SUMPRODUCT(--(HOUR(Flights_2026_09_30333435363734567[entry_hour])=HOUR($A349)),--(Flights_2026_09_30333435363734567[BPN_2]=D$345))</f>
        <v>2</v>
      </c>
      <c r="E349" s="5" cm="1">
        <f t="array" ref="E349">SUMPRODUCT(--(HOUR(Flights_2026_09_30333435363734567[entry_hour])=HOUR($A349)),--(Flights_2026_09_30333435363734567[BPN_2]=E$345))</f>
        <v>2</v>
      </c>
      <c r="F349" s="5" cm="1">
        <f t="array" ref="F349">SUMPRODUCT(--(HOUR(Flights_2026_09_30333435363734567[entry_hour])=HOUR($A349)),--(Flights_2026_09_30333435363734567[BPN_2]=F$345))</f>
        <v>1</v>
      </c>
      <c r="G349" s="5" cm="1">
        <f t="array" ref="G349">SUMPRODUCT(--(HOUR(Flights_2026_09_30333435363734567[entry_hour])=HOUR($A349)),--(Flights_2026_09_30333435363734567[BPN_2]=G$345))</f>
        <v>2</v>
      </c>
      <c r="H349" s="5" cm="1">
        <f t="array" ref="H349">SUMPRODUCT(--(HOUR(Flights_2026_09_30333435363734567[entry_hour])=HOUR($A349)),--(Flights_2026_09_30333435363734567[BPN_2]=H$345))</f>
        <v>0</v>
      </c>
      <c r="I349" s="5" cm="1">
        <f t="array" ref="I349">SUMPRODUCT(--(HOUR(Flights_2026_09_30333435363734567[entry_hour])=HOUR($A349)),--(Flights_2026_09_30333435363734567[BPN_2]=I$345))</f>
        <v>2</v>
      </c>
      <c r="J349" s="5" cm="1">
        <f t="array" ref="J349">SUMPRODUCT(--(HOUR(Flights_2026_09_30333435363734567[entry_hour])=HOUR($A349)),--(Flights_2026_09_30333435363734567[BPN_2]=J$345))</f>
        <v>1</v>
      </c>
      <c r="K349" s="5" cm="1">
        <f t="array" ref="K349">SUMPRODUCT(--(HOUR(Flights_2026_09_30333435363734567[entry_hour])=HOUR($A349)),--(Flights_2026_09_30333435363734567[BPN_2]=K$345))</f>
        <v>0</v>
      </c>
      <c r="L349" s="5" cm="1">
        <f t="array" ref="L349">SUMPRODUCT(--(HOUR(Flights_2026_09_30333435363734567[entry_hour])=HOUR($A349)),--(Flights_2026_09_30333435363734567[BPN_2]=L$345))</f>
        <v>0</v>
      </c>
      <c r="M349" s="5" cm="1">
        <f t="array" ref="M349">SUMPRODUCT(--(HOUR(Flights_2026_09_30333435363734567[entry_hour])=HOUR($A349)),--(Flights_2026_09_30333435363734567[BPN_2]=M$345))</f>
        <v>0</v>
      </c>
      <c r="N349" s="5" cm="1">
        <f t="array" ref="N349">SUMPRODUCT(--(HOUR(Flights_2026_09_30333435363734567[entry_hour])=HOUR($A349)),--(Flights_2026_09_30333435363734567[BPN_2]=N$345))</f>
        <v>0</v>
      </c>
      <c r="O349" s="5" cm="1">
        <f t="array" ref="O349">SUMPRODUCT(--(HOUR(Flights_2026_09_30333435363734567[entry_hour])=HOUR($A349)),--(Flights_2026_09_30333435363734567[BPN_2]=O$345))</f>
        <v>0</v>
      </c>
      <c r="AF349" s="2">
        <v>0.66666666666666663</v>
      </c>
      <c r="AG349" t="s">
        <v>840</v>
      </c>
      <c r="AH349" s="17">
        <v>290</v>
      </c>
      <c r="AI349" s="17" cm="1">
        <f t="array" ref="AI349">SUMPRODUCT(--(IFERROR(HOUR(Flights_2026_09_30333435363734567[entry_hour]),-1)=HOUR(AF349)),--(IFERROR(Flights_2026_09_30333435363734567[entry_sector],"")=AG349),--(IFERROR(Flights_2026_09_30333435363734567[nfl],-1)&gt;=AH349),--(IFERROR(Flights_2026_09_30333435363734567[nfl],-1)&lt;=IF(AH349=450,450,AH349+9)))</f>
        <v>0</v>
      </c>
    </row>
    <row r="350" spans="1:35" x14ac:dyDescent="0.2">
      <c r="A350" s="4">
        <v>0.75</v>
      </c>
      <c r="B350" s="5" cm="1">
        <f t="array" ref="B350">SUMPRODUCT(--(HOUR(Flights_2026_09_30333435363734567[entry_hour])=HOUR($A350)),--(Flights_2026_09_30333435363734567[BPN_2]=B$345))</f>
        <v>2</v>
      </c>
      <c r="C350" s="5" cm="1">
        <f t="array" ref="C350">SUMPRODUCT(--(HOUR(Flights_2026_09_30333435363734567[entry_hour])=HOUR($A350)),--(Flights_2026_09_30333435363734567[BPN_2]=C$345))</f>
        <v>4</v>
      </c>
      <c r="D350" s="5" cm="1">
        <f t="array" ref="D350">SUMPRODUCT(--(HOUR(Flights_2026_09_30333435363734567[entry_hour])=HOUR($A350)),--(Flights_2026_09_30333435363734567[BPN_2]=D$345))</f>
        <v>1</v>
      </c>
      <c r="E350" s="5" cm="1">
        <f t="array" ref="E350">SUMPRODUCT(--(HOUR(Flights_2026_09_30333435363734567[entry_hour])=HOUR($A350)),--(Flights_2026_09_30333435363734567[BPN_2]=E$345))</f>
        <v>0</v>
      </c>
      <c r="F350" s="5" cm="1">
        <f t="array" ref="F350">SUMPRODUCT(--(HOUR(Flights_2026_09_30333435363734567[entry_hour])=HOUR($A350)),--(Flights_2026_09_30333435363734567[BPN_2]=F$345))</f>
        <v>6</v>
      </c>
      <c r="G350" s="5" cm="1">
        <f t="array" ref="G350">SUMPRODUCT(--(HOUR(Flights_2026_09_30333435363734567[entry_hour])=HOUR($A350)),--(Flights_2026_09_30333435363734567[BPN_2]=G$345))</f>
        <v>2</v>
      </c>
      <c r="H350" s="5" cm="1">
        <f t="array" ref="H350">SUMPRODUCT(--(HOUR(Flights_2026_09_30333435363734567[entry_hour])=HOUR($A350)),--(Flights_2026_09_30333435363734567[BPN_2]=H$345))</f>
        <v>0</v>
      </c>
      <c r="I350" s="5" cm="1">
        <f t="array" ref="I350">SUMPRODUCT(--(HOUR(Flights_2026_09_30333435363734567[entry_hour])=HOUR($A350)),--(Flights_2026_09_30333435363734567[BPN_2]=I$345))</f>
        <v>2</v>
      </c>
      <c r="J350" s="5" cm="1">
        <f t="array" ref="J350">SUMPRODUCT(--(HOUR(Flights_2026_09_30333435363734567[entry_hour])=HOUR($A350)),--(Flights_2026_09_30333435363734567[BPN_2]=J$345))</f>
        <v>3</v>
      </c>
      <c r="K350" s="5" cm="1">
        <f t="array" ref="K350">SUMPRODUCT(--(HOUR(Flights_2026_09_30333435363734567[entry_hour])=HOUR($A350)),--(Flights_2026_09_30333435363734567[BPN_2]=K$345))</f>
        <v>1</v>
      </c>
      <c r="L350" s="5" cm="1">
        <f t="array" ref="L350">SUMPRODUCT(--(HOUR(Flights_2026_09_30333435363734567[entry_hour])=HOUR($A350)),--(Flights_2026_09_30333435363734567[BPN_2]=L$345))</f>
        <v>0</v>
      </c>
      <c r="M350" s="5" cm="1">
        <f t="array" ref="M350">SUMPRODUCT(--(HOUR(Flights_2026_09_30333435363734567[entry_hour])=HOUR($A350)),--(Flights_2026_09_30333435363734567[BPN_2]=M$345))</f>
        <v>0</v>
      </c>
      <c r="N350" s="5" cm="1">
        <f t="array" ref="N350">SUMPRODUCT(--(HOUR(Flights_2026_09_30333435363734567[entry_hour])=HOUR($A350)),--(Flights_2026_09_30333435363734567[BPN_2]=N$345))</f>
        <v>0</v>
      </c>
      <c r="O350" s="5" cm="1">
        <f t="array" ref="O350">SUMPRODUCT(--(HOUR(Flights_2026_09_30333435363734567[entry_hour])=HOUR($A350)),--(Flights_2026_09_30333435363734567[BPN_2]=O$345))</f>
        <v>0</v>
      </c>
      <c r="AF350" s="2">
        <v>0.66666666666666663</v>
      </c>
      <c r="AG350" t="s">
        <v>840</v>
      </c>
      <c r="AH350" s="17">
        <v>300</v>
      </c>
      <c r="AI350" s="17" cm="1">
        <f t="array" ref="AI350">SUMPRODUCT(--(IFERROR(HOUR(Flights_2026_09_30333435363734567[entry_hour]),-1)=HOUR(AF350)),--(IFERROR(Flights_2026_09_30333435363734567[entry_sector],"")=AG350),--(IFERROR(Flights_2026_09_30333435363734567[nfl],-1)&gt;=AH350),--(IFERROR(Flights_2026_09_30333435363734567[nfl],-1)&lt;=IF(AH350=450,450,AH350+9)))</f>
        <v>0</v>
      </c>
    </row>
    <row r="351" spans="1:35" x14ac:dyDescent="0.2">
      <c r="A351" s="4">
        <v>0.79166666666666663</v>
      </c>
      <c r="B351" s="5" cm="1">
        <f t="array" ref="B351">SUMPRODUCT(--(HOUR(Flights_2026_09_30333435363734567[entry_hour])=HOUR($A351)),--(Flights_2026_09_30333435363734567[BPN_2]=B$345))</f>
        <v>1</v>
      </c>
      <c r="C351" s="5" cm="1">
        <f t="array" ref="C351">SUMPRODUCT(--(HOUR(Flights_2026_09_30333435363734567[entry_hour])=HOUR($A351)),--(Flights_2026_09_30333435363734567[BPN_2]=C$345))</f>
        <v>4</v>
      </c>
      <c r="D351" s="5" cm="1">
        <f t="array" ref="D351">SUMPRODUCT(--(HOUR(Flights_2026_09_30333435363734567[entry_hour])=HOUR($A351)),--(Flights_2026_09_30333435363734567[BPN_2]=D$345))</f>
        <v>1</v>
      </c>
      <c r="E351" s="5" cm="1">
        <f t="array" ref="E351">SUMPRODUCT(--(HOUR(Flights_2026_09_30333435363734567[entry_hour])=HOUR($A351)),--(Flights_2026_09_30333435363734567[BPN_2]=E$345))</f>
        <v>2</v>
      </c>
      <c r="F351" s="5" cm="1">
        <f t="array" ref="F351">SUMPRODUCT(--(HOUR(Flights_2026_09_30333435363734567[entry_hour])=HOUR($A351)),--(Flights_2026_09_30333435363734567[BPN_2]=F$345))</f>
        <v>0</v>
      </c>
      <c r="G351" s="5" cm="1">
        <f t="array" ref="G351">SUMPRODUCT(--(HOUR(Flights_2026_09_30333435363734567[entry_hour])=HOUR($A351)),--(Flights_2026_09_30333435363734567[BPN_2]=G$345))</f>
        <v>1</v>
      </c>
      <c r="H351" s="5" cm="1">
        <f t="array" ref="H351">SUMPRODUCT(--(HOUR(Flights_2026_09_30333435363734567[entry_hour])=HOUR($A351)),--(Flights_2026_09_30333435363734567[BPN_2]=H$345))</f>
        <v>0</v>
      </c>
      <c r="I351" s="5" cm="1">
        <f t="array" ref="I351">SUMPRODUCT(--(HOUR(Flights_2026_09_30333435363734567[entry_hour])=HOUR($A351)),--(Flights_2026_09_30333435363734567[BPN_2]=I$345))</f>
        <v>1</v>
      </c>
      <c r="J351" s="5" cm="1">
        <f t="array" ref="J351">SUMPRODUCT(--(HOUR(Flights_2026_09_30333435363734567[entry_hour])=HOUR($A351)),--(Flights_2026_09_30333435363734567[BPN_2]=J$345))</f>
        <v>4</v>
      </c>
      <c r="K351" s="5" cm="1">
        <f t="array" ref="K351">SUMPRODUCT(--(HOUR(Flights_2026_09_30333435363734567[entry_hour])=HOUR($A351)),--(Flights_2026_09_30333435363734567[BPN_2]=K$345))</f>
        <v>0</v>
      </c>
      <c r="L351" s="5" cm="1">
        <f t="array" ref="L351">SUMPRODUCT(--(HOUR(Flights_2026_09_30333435363734567[entry_hour])=HOUR($A351)),--(Flights_2026_09_30333435363734567[BPN_2]=L$345))</f>
        <v>0</v>
      </c>
      <c r="M351" s="5" cm="1">
        <f t="array" ref="M351">SUMPRODUCT(--(HOUR(Flights_2026_09_30333435363734567[entry_hour])=HOUR($A351)),--(Flights_2026_09_30333435363734567[BPN_2]=M$345))</f>
        <v>0</v>
      </c>
      <c r="N351" s="5" cm="1">
        <f t="array" ref="N351">SUMPRODUCT(--(HOUR(Flights_2026_09_30333435363734567[entry_hour])=HOUR($A351)),--(Flights_2026_09_30333435363734567[BPN_2]=N$345))</f>
        <v>0</v>
      </c>
      <c r="O351" s="5" cm="1">
        <f t="array" ref="O351">SUMPRODUCT(--(HOUR(Flights_2026_09_30333435363734567[entry_hour])=HOUR($A351)),--(Flights_2026_09_30333435363734567[BPN_2]=O$345))</f>
        <v>0</v>
      </c>
      <c r="AF351" s="2">
        <v>0.66666666666666663</v>
      </c>
      <c r="AG351" t="s">
        <v>840</v>
      </c>
      <c r="AH351" s="17">
        <v>310</v>
      </c>
      <c r="AI351" s="17" cm="1">
        <f t="array" ref="AI351">SUMPRODUCT(--(IFERROR(HOUR(Flights_2026_09_30333435363734567[entry_hour]),-1)=HOUR(AF351)),--(IFERROR(Flights_2026_09_30333435363734567[entry_sector],"")=AG351),--(IFERROR(Flights_2026_09_30333435363734567[nfl],-1)&gt;=AH351),--(IFERROR(Flights_2026_09_30333435363734567[nfl],-1)&lt;=IF(AH351=450,450,AH351+9)))</f>
        <v>0</v>
      </c>
    </row>
    <row r="352" spans="1:35" x14ac:dyDescent="0.2">
      <c r="A352" s="4">
        <v>0.83333333333333337</v>
      </c>
      <c r="B352" s="5" cm="1">
        <f t="array" ref="B352">SUMPRODUCT(--(HOUR(Flights_2026_09_30333435363734567[entry_hour])=HOUR($A352)),--(Flights_2026_09_30333435363734567[BPN_2]=B$345))</f>
        <v>0</v>
      </c>
      <c r="C352" s="5" cm="1">
        <f t="array" ref="C352">SUMPRODUCT(--(HOUR(Flights_2026_09_30333435363734567[entry_hour])=HOUR($A352)),--(Flights_2026_09_30333435363734567[BPN_2]=C$345))</f>
        <v>2</v>
      </c>
      <c r="D352" s="5" cm="1">
        <f t="array" ref="D352">SUMPRODUCT(--(HOUR(Flights_2026_09_30333435363734567[entry_hour])=HOUR($A352)),--(Flights_2026_09_30333435363734567[BPN_2]=D$345))</f>
        <v>1</v>
      </c>
      <c r="E352" s="5" cm="1">
        <f t="array" ref="E352">SUMPRODUCT(--(HOUR(Flights_2026_09_30333435363734567[entry_hour])=HOUR($A352)),--(Flights_2026_09_30333435363734567[BPN_2]=E$345))</f>
        <v>1</v>
      </c>
      <c r="F352" s="5" cm="1">
        <f t="array" ref="F352">SUMPRODUCT(--(HOUR(Flights_2026_09_30333435363734567[entry_hour])=HOUR($A352)),--(Flights_2026_09_30333435363734567[BPN_2]=F$345))</f>
        <v>3</v>
      </c>
      <c r="G352" s="5" cm="1">
        <f t="array" ref="G352">SUMPRODUCT(--(HOUR(Flights_2026_09_30333435363734567[entry_hour])=HOUR($A352)),--(Flights_2026_09_30333435363734567[BPN_2]=G$345))</f>
        <v>1</v>
      </c>
      <c r="H352" s="5" cm="1">
        <f t="array" ref="H352">SUMPRODUCT(--(HOUR(Flights_2026_09_30333435363734567[entry_hour])=HOUR($A352)),--(Flights_2026_09_30333435363734567[BPN_2]=H$345))</f>
        <v>0</v>
      </c>
      <c r="I352" s="5" cm="1">
        <f t="array" ref="I352">SUMPRODUCT(--(HOUR(Flights_2026_09_30333435363734567[entry_hour])=HOUR($A352)),--(Flights_2026_09_30333435363734567[BPN_2]=I$345))</f>
        <v>2</v>
      </c>
      <c r="J352" s="5" cm="1">
        <f t="array" ref="J352">SUMPRODUCT(--(HOUR(Flights_2026_09_30333435363734567[entry_hour])=HOUR($A352)),--(Flights_2026_09_30333435363734567[BPN_2]=J$345))</f>
        <v>1</v>
      </c>
      <c r="K352" s="5" cm="1">
        <f t="array" ref="K352">SUMPRODUCT(--(HOUR(Flights_2026_09_30333435363734567[entry_hour])=HOUR($A352)),--(Flights_2026_09_30333435363734567[BPN_2]=K$345))</f>
        <v>0</v>
      </c>
      <c r="L352" s="5" cm="1">
        <f t="array" ref="L352">SUMPRODUCT(--(HOUR(Flights_2026_09_30333435363734567[entry_hour])=HOUR($A352)),--(Flights_2026_09_30333435363734567[BPN_2]=L$345))</f>
        <v>0</v>
      </c>
      <c r="M352" s="5" cm="1">
        <f t="array" ref="M352">SUMPRODUCT(--(HOUR(Flights_2026_09_30333435363734567[entry_hour])=HOUR($A352)),--(Flights_2026_09_30333435363734567[BPN_2]=M$345))</f>
        <v>0</v>
      </c>
      <c r="N352" s="5" cm="1">
        <f t="array" ref="N352">SUMPRODUCT(--(HOUR(Flights_2026_09_30333435363734567[entry_hour])=HOUR($A352)),--(Flights_2026_09_30333435363734567[BPN_2]=N$345))</f>
        <v>1</v>
      </c>
      <c r="O352" s="5" cm="1">
        <f t="array" ref="O352">SUMPRODUCT(--(HOUR(Flights_2026_09_30333435363734567[entry_hour])=HOUR($A352)),--(Flights_2026_09_30333435363734567[BPN_2]=O$345))</f>
        <v>0</v>
      </c>
      <c r="AF352" s="2">
        <v>0.66666666666666663</v>
      </c>
      <c r="AG352" t="s">
        <v>840</v>
      </c>
      <c r="AH352" s="17">
        <v>320</v>
      </c>
      <c r="AI352" s="17" cm="1">
        <f t="array" ref="AI352">SUMPRODUCT(--(IFERROR(HOUR(Flights_2026_09_30333435363734567[entry_hour]),-1)=HOUR(AF352)),--(IFERROR(Flights_2026_09_30333435363734567[entry_sector],"")=AG352),--(IFERROR(Flights_2026_09_30333435363734567[nfl],-1)&gt;=AH352),--(IFERROR(Flights_2026_09_30333435363734567[nfl],-1)&lt;=IF(AH352=450,450,AH352+9)))</f>
        <v>0</v>
      </c>
    </row>
    <row r="353" spans="1:35" x14ac:dyDescent="0.2">
      <c r="A353" s="4">
        <v>0.875</v>
      </c>
      <c r="B353" s="5" cm="1">
        <f t="array" ref="B353">SUMPRODUCT(--(HOUR(Flights_2026_09_30333435363734567[entry_hour])=HOUR($A353)),--(Flights_2026_09_30333435363734567[BPN_2]=B$345))</f>
        <v>0</v>
      </c>
      <c r="C353" s="5" cm="1">
        <f t="array" ref="C353">SUMPRODUCT(--(HOUR(Flights_2026_09_30333435363734567[entry_hour])=HOUR($A353)),--(Flights_2026_09_30333435363734567[BPN_2]=C$345))</f>
        <v>2</v>
      </c>
      <c r="D353" s="5" cm="1">
        <f t="array" ref="D353">SUMPRODUCT(--(HOUR(Flights_2026_09_30333435363734567[entry_hour])=HOUR($A353)),--(Flights_2026_09_30333435363734567[BPN_2]=D$345))</f>
        <v>0</v>
      </c>
      <c r="E353" s="5" cm="1">
        <f t="array" ref="E353">SUMPRODUCT(--(HOUR(Flights_2026_09_30333435363734567[entry_hour])=HOUR($A353)),--(Flights_2026_09_30333435363734567[BPN_2]=E$345))</f>
        <v>0</v>
      </c>
      <c r="F353" s="5" cm="1">
        <f t="array" ref="F353">SUMPRODUCT(--(HOUR(Flights_2026_09_30333435363734567[entry_hour])=HOUR($A353)),--(Flights_2026_09_30333435363734567[BPN_2]=F$345))</f>
        <v>1</v>
      </c>
      <c r="G353" s="5" cm="1">
        <f t="array" ref="G353">SUMPRODUCT(--(HOUR(Flights_2026_09_30333435363734567[entry_hour])=HOUR($A353)),--(Flights_2026_09_30333435363734567[BPN_2]=G$345))</f>
        <v>0</v>
      </c>
      <c r="H353" s="5" cm="1">
        <f t="array" ref="H353">SUMPRODUCT(--(HOUR(Flights_2026_09_30333435363734567[entry_hour])=HOUR($A353)),--(Flights_2026_09_30333435363734567[BPN_2]=H$345))</f>
        <v>0</v>
      </c>
      <c r="I353" s="5" cm="1">
        <f t="array" ref="I353">SUMPRODUCT(--(HOUR(Flights_2026_09_30333435363734567[entry_hour])=HOUR($A353)),--(Flights_2026_09_30333435363734567[BPN_2]=I$345))</f>
        <v>1</v>
      </c>
      <c r="J353" s="5" cm="1">
        <f t="array" ref="J353">SUMPRODUCT(--(HOUR(Flights_2026_09_30333435363734567[entry_hour])=HOUR($A353)),--(Flights_2026_09_30333435363734567[BPN_2]=J$345))</f>
        <v>1</v>
      </c>
      <c r="K353" s="5" cm="1">
        <f t="array" ref="K353">SUMPRODUCT(--(HOUR(Flights_2026_09_30333435363734567[entry_hour])=HOUR($A353)),--(Flights_2026_09_30333435363734567[BPN_2]=K$345))</f>
        <v>0</v>
      </c>
      <c r="L353" s="5" cm="1">
        <f t="array" ref="L353">SUMPRODUCT(--(HOUR(Flights_2026_09_30333435363734567[entry_hour])=HOUR($A353)),--(Flights_2026_09_30333435363734567[BPN_2]=L$345))</f>
        <v>0</v>
      </c>
      <c r="M353" s="5" cm="1">
        <f t="array" ref="M353">SUMPRODUCT(--(HOUR(Flights_2026_09_30333435363734567[entry_hour])=HOUR($A353)),--(Flights_2026_09_30333435363734567[BPN_2]=M$345))</f>
        <v>0</v>
      </c>
      <c r="N353" s="5" cm="1">
        <f t="array" ref="N353">SUMPRODUCT(--(HOUR(Flights_2026_09_30333435363734567[entry_hour])=HOUR($A353)),--(Flights_2026_09_30333435363734567[BPN_2]=N$345))</f>
        <v>0</v>
      </c>
      <c r="O353" s="5" cm="1">
        <f t="array" ref="O353">SUMPRODUCT(--(HOUR(Flights_2026_09_30333435363734567[entry_hour])=HOUR($A353)),--(Flights_2026_09_30333435363734567[BPN_2]=O$345))</f>
        <v>0</v>
      </c>
      <c r="AF353" s="2">
        <v>0.66666666666666663</v>
      </c>
      <c r="AG353" t="s">
        <v>840</v>
      </c>
      <c r="AH353" s="17">
        <v>330</v>
      </c>
      <c r="AI353" s="17" cm="1">
        <f t="array" ref="AI353">SUMPRODUCT(--(IFERROR(HOUR(Flights_2026_09_30333435363734567[entry_hour]),-1)=HOUR(AF353)),--(IFERROR(Flights_2026_09_30333435363734567[entry_sector],"")=AG353),--(IFERROR(Flights_2026_09_30333435363734567[nfl],-1)&gt;=AH353),--(IFERROR(Flights_2026_09_30333435363734567[nfl],-1)&lt;=IF(AH353=450,450,AH353+9)))</f>
        <v>0</v>
      </c>
    </row>
    <row r="354" spans="1:35" x14ac:dyDescent="0.2">
      <c r="A354" s="4">
        <v>0.91666666666666663</v>
      </c>
      <c r="B354" s="5" cm="1">
        <f t="array" ref="B354">SUMPRODUCT(--(HOUR(Flights_2026_09_30333435363734567[entry_hour])=HOUR($A354)),--(Flights_2026_09_30333435363734567[BPN_2]=B$345))</f>
        <v>0</v>
      </c>
      <c r="C354" s="5" cm="1">
        <f t="array" ref="C354">SUMPRODUCT(--(HOUR(Flights_2026_09_30333435363734567[entry_hour])=HOUR($A354)),--(Flights_2026_09_30333435363734567[BPN_2]=C$345))</f>
        <v>3</v>
      </c>
      <c r="D354" s="5" cm="1">
        <f t="array" ref="D354">SUMPRODUCT(--(HOUR(Flights_2026_09_30333435363734567[entry_hour])=HOUR($A354)),--(Flights_2026_09_30333435363734567[BPN_2]=D$345))</f>
        <v>2</v>
      </c>
      <c r="E354" s="5" cm="1">
        <f t="array" ref="E354">SUMPRODUCT(--(HOUR(Flights_2026_09_30333435363734567[entry_hour])=HOUR($A354)),--(Flights_2026_09_30333435363734567[BPN_2]=E$345))</f>
        <v>0</v>
      </c>
      <c r="F354" s="5" cm="1">
        <f t="array" ref="F354">SUMPRODUCT(--(HOUR(Flights_2026_09_30333435363734567[entry_hour])=HOUR($A354)),--(Flights_2026_09_30333435363734567[BPN_2]=F$345))</f>
        <v>0</v>
      </c>
      <c r="G354" s="5" cm="1">
        <f t="array" ref="G354">SUMPRODUCT(--(HOUR(Flights_2026_09_30333435363734567[entry_hour])=HOUR($A354)),--(Flights_2026_09_30333435363734567[BPN_2]=G$345))</f>
        <v>0</v>
      </c>
      <c r="H354" s="5" cm="1">
        <f t="array" ref="H354">SUMPRODUCT(--(HOUR(Flights_2026_09_30333435363734567[entry_hour])=HOUR($A354)),--(Flights_2026_09_30333435363734567[BPN_2]=H$345))</f>
        <v>0</v>
      </c>
      <c r="I354" s="5" cm="1">
        <f t="array" ref="I354">SUMPRODUCT(--(HOUR(Flights_2026_09_30333435363734567[entry_hour])=HOUR($A354)),--(Flights_2026_09_30333435363734567[BPN_2]=I$345))</f>
        <v>1</v>
      </c>
      <c r="J354" s="5" cm="1">
        <f t="array" ref="J354">SUMPRODUCT(--(HOUR(Flights_2026_09_30333435363734567[entry_hour])=HOUR($A354)),--(Flights_2026_09_30333435363734567[BPN_2]=J$345))</f>
        <v>3</v>
      </c>
      <c r="K354" s="5" cm="1">
        <f t="array" ref="K354">SUMPRODUCT(--(HOUR(Flights_2026_09_30333435363734567[entry_hour])=HOUR($A354)),--(Flights_2026_09_30333435363734567[BPN_2]=K$345))</f>
        <v>0</v>
      </c>
      <c r="L354" s="5" cm="1">
        <f t="array" ref="L354">SUMPRODUCT(--(HOUR(Flights_2026_09_30333435363734567[entry_hour])=HOUR($A354)),--(Flights_2026_09_30333435363734567[BPN_2]=L$345))</f>
        <v>0</v>
      </c>
      <c r="M354" s="5" cm="1">
        <f t="array" ref="M354">SUMPRODUCT(--(HOUR(Flights_2026_09_30333435363734567[entry_hour])=HOUR($A354)),--(Flights_2026_09_30333435363734567[BPN_2]=M$345))</f>
        <v>0</v>
      </c>
      <c r="N354" s="5" cm="1">
        <f t="array" ref="N354">SUMPRODUCT(--(HOUR(Flights_2026_09_30333435363734567[entry_hour])=HOUR($A354)),--(Flights_2026_09_30333435363734567[BPN_2]=N$345))</f>
        <v>0</v>
      </c>
      <c r="O354" s="5" cm="1">
        <f t="array" ref="O354">SUMPRODUCT(--(HOUR(Flights_2026_09_30333435363734567[entry_hour])=HOUR($A354)),--(Flights_2026_09_30333435363734567[BPN_2]=O$345))</f>
        <v>0</v>
      </c>
      <c r="AF354" s="2">
        <v>0.66666666666666663</v>
      </c>
      <c r="AG354" t="s">
        <v>840</v>
      </c>
      <c r="AH354" s="17">
        <v>340</v>
      </c>
      <c r="AI354" s="17" cm="1">
        <f t="array" ref="AI354">SUMPRODUCT(--(IFERROR(HOUR(Flights_2026_09_30333435363734567[entry_hour]),-1)=HOUR(AF354)),--(IFERROR(Flights_2026_09_30333435363734567[entry_sector],"")=AG354),--(IFERROR(Flights_2026_09_30333435363734567[nfl],-1)&gt;=AH354),--(IFERROR(Flights_2026_09_30333435363734567[nfl],-1)&lt;=IF(AH354=450,450,AH354+9)))</f>
        <v>0</v>
      </c>
    </row>
    <row r="355" spans="1:35" x14ac:dyDescent="0.2">
      <c r="AF355" s="2">
        <v>0.66666666666666663</v>
      </c>
      <c r="AG355" t="s">
        <v>840</v>
      </c>
      <c r="AH355" s="17">
        <v>350</v>
      </c>
      <c r="AI355" s="17" cm="1">
        <f t="array" ref="AI355">SUMPRODUCT(--(IFERROR(HOUR(Flights_2026_09_30333435363734567[entry_hour]),-1)=HOUR(AF355)),--(IFERROR(Flights_2026_09_30333435363734567[entry_sector],"")=AG355),--(IFERROR(Flights_2026_09_30333435363734567[nfl],-1)&gt;=AH355),--(IFERROR(Flights_2026_09_30333435363734567[nfl],-1)&lt;=IF(AH355=450,450,AH355+9)))</f>
        <v>1</v>
      </c>
    </row>
    <row r="356" spans="1:35" x14ac:dyDescent="0.2">
      <c r="AF356" s="2">
        <v>0.66666666666666663</v>
      </c>
      <c r="AG356" t="s">
        <v>840</v>
      </c>
      <c r="AH356" s="17">
        <v>360</v>
      </c>
      <c r="AI356" s="17" cm="1">
        <f t="array" ref="AI356">SUMPRODUCT(--(IFERROR(HOUR(Flights_2026_09_30333435363734567[entry_hour]),-1)=HOUR(AF356)),--(IFERROR(Flights_2026_09_30333435363734567[entry_sector],"")=AG356),--(IFERROR(Flights_2026_09_30333435363734567[nfl],-1)&gt;=AH356),--(IFERROR(Flights_2026_09_30333435363734567[nfl],-1)&lt;=IF(AH356=450,450,AH356+9)))</f>
        <v>0</v>
      </c>
    </row>
    <row r="357" spans="1:35" x14ac:dyDescent="0.2">
      <c r="AF357" s="2">
        <v>0.66666666666666663</v>
      </c>
      <c r="AG357" t="s">
        <v>840</v>
      </c>
      <c r="AH357" s="17">
        <v>370</v>
      </c>
      <c r="AI357" s="17" cm="1">
        <f t="array" ref="AI357">SUMPRODUCT(--(IFERROR(HOUR(Flights_2026_09_30333435363734567[entry_hour]),-1)=HOUR(AF357)),--(IFERROR(Flights_2026_09_30333435363734567[entry_sector],"")=AG357),--(IFERROR(Flights_2026_09_30333435363734567[nfl],-1)&gt;=AH357),--(IFERROR(Flights_2026_09_30333435363734567[nfl],-1)&lt;=IF(AH357=450,450,AH357+9)))</f>
        <v>2</v>
      </c>
    </row>
    <row r="358" spans="1:35" ht="19" x14ac:dyDescent="0.25">
      <c r="A358" s="37" t="s">
        <v>2168</v>
      </c>
      <c r="B358" s="37"/>
      <c r="C358" s="37"/>
      <c r="D358" s="37"/>
      <c r="E358" s="37"/>
      <c r="F358" s="37"/>
      <c r="G358" s="37"/>
      <c r="H358" s="37"/>
      <c r="I358" s="37"/>
      <c r="J358" s="37"/>
      <c r="AF358" s="2">
        <v>0.66666666666666663</v>
      </c>
      <c r="AG358" t="s">
        <v>840</v>
      </c>
      <c r="AH358" s="17">
        <v>380</v>
      </c>
      <c r="AI358" s="17" cm="1">
        <f t="array" ref="AI358">SUMPRODUCT(--(IFERROR(HOUR(Flights_2026_09_30333435363734567[entry_hour]),-1)=HOUR(AF358)),--(IFERROR(Flights_2026_09_30333435363734567[entry_sector],"")=AG358),--(IFERROR(Flights_2026_09_30333435363734567[nfl],-1)&gt;=AH358),--(IFERROR(Flights_2026_09_30333435363734567[nfl],-1)&lt;=IF(AH358=450,450,AH358+9)))</f>
        <v>0</v>
      </c>
    </row>
    <row r="359" spans="1:35" x14ac:dyDescent="0.2">
      <c r="A359" s="38" t="s">
        <v>1001</v>
      </c>
      <c r="B359" s="38"/>
      <c r="C359" s="38"/>
      <c r="D359" s="38"/>
      <c r="E359" s="38"/>
      <c r="F359" s="38"/>
      <c r="G359" s="38"/>
      <c r="H359" s="38"/>
      <c r="I359" s="38"/>
      <c r="J359" s="38"/>
      <c r="AF359" s="2">
        <v>0.66666666666666663</v>
      </c>
      <c r="AG359" t="s">
        <v>840</v>
      </c>
      <c r="AH359" s="17">
        <v>390</v>
      </c>
      <c r="AI359" s="17" cm="1">
        <f t="array" ref="AI359">SUMPRODUCT(--(IFERROR(HOUR(Flights_2026_09_30333435363734567[entry_hour]),-1)=HOUR(AF359)),--(IFERROR(Flights_2026_09_30333435363734567[entry_sector],"")=AG359),--(IFERROR(Flights_2026_09_30333435363734567[nfl],-1)&gt;=AH359),--(IFERROR(Flights_2026_09_30333435363734567[nfl],-1)&lt;=IF(AH359=450,450,AH359+9)))</f>
        <v>1</v>
      </c>
    </row>
    <row r="360" spans="1:35" x14ac:dyDescent="0.2">
      <c r="AF360" s="2">
        <v>0.66666666666666663</v>
      </c>
      <c r="AG360" t="s">
        <v>840</v>
      </c>
      <c r="AH360" s="17">
        <v>400</v>
      </c>
      <c r="AI360" s="17" cm="1">
        <f t="array" ref="AI360">SUMPRODUCT(--(IFERROR(HOUR(Flights_2026_09_30333435363734567[entry_hour]),-1)=HOUR(AF360)),--(IFERROR(Flights_2026_09_30333435363734567[entry_sector],"")=AG360),--(IFERROR(Flights_2026_09_30333435363734567[nfl],-1)&gt;=AH360),--(IFERROR(Flights_2026_09_30333435363734567[nfl],-1)&lt;=IF(AH360=450,450,AH360+9)))</f>
        <v>0</v>
      </c>
    </row>
    <row r="361" spans="1:35" x14ac:dyDescent="0.2">
      <c r="A361" s="3" t="s">
        <v>1002</v>
      </c>
      <c r="B361" s="3" t="s">
        <v>21</v>
      </c>
      <c r="C361" s="3" t="s">
        <v>28</v>
      </c>
      <c r="D361" s="3" t="s">
        <v>470</v>
      </c>
      <c r="E361" s="3" t="s">
        <v>803</v>
      </c>
      <c r="AF361" s="2">
        <v>0.66666666666666663</v>
      </c>
      <c r="AG361" t="s">
        <v>840</v>
      </c>
      <c r="AH361" s="17">
        <v>410</v>
      </c>
      <c r="AI361" s="17" cm="1">
        <f t="array" ref="AI361">SUMPRODUCT(--(IFERROR(HOUR(Flights_2026_09_30333435363734567[entry_hour]),-1)=HOUR(AF361)),--(IFERROR(Flights_2026_09_30333435363734567[entry_sector],"")=AG361),--(IFERROR(Flights_2026_09_30333435363734567[nfl],-1)&gt;=AH361),--(IFERROR(Flights_2026_09_30333435363734567[nfl],-1)&lt;=IF(AH361=450,450,AH361+9)))</f>
        <v>0</v>
      </c>
    </row>
    <row r="362" spans="1:35" x14ac:dyDescent="0.2">
      <c r="A362" s="4">
        <v>0.58333333333333337</v>
      </c>
      <c r="B362" s="26" cm="1">
        <f t="array" ref="B362">SUMPRODUCT(--(IFERROR(HOUR(Flights_2026_09_30333435363734567[ata]),-1)=HOUR($A362)),--(IFERROR(Flights_2026_09_30333435363734567[arr_runway],"")=B$361))</f>
        <v>17</v>
      </c>
      <c r="C362" s="26" cm="1">
        <f t="array" ref="C362">SUMPRODUCT(--(IFERROR(HOUR(Flights_2026_09_30333435363734567[ata]),-1)=HOUR($A362)),--(IFERROR(Flights_2026_09_30333435363734567[arr_runway],"")=C$361))</f>
        <v>3</v>
      </c>
      <c r="D362" s="26" cm="1">
        <f t="array" ref="D362">SUMPRODUCT(--(IFERROR(HOUR(Flights_2026_09_30333435363734567[ata]),-1)=HOUR($A362)),--(IFERROR(Flights_2026_09_30333435363734567[arr_runway],"")=D$361))</f>
        <v>0</v>
      </c>
      <c r="E362" s="26" cm="1">
        <f t="array" ref="E362">SUMPRODUCT(--(IFERROR(HOUR(Flights_2026_09_30333435363734567[ata]),-1)=HOUR($A362)),--(IFERROR(Flights_2026_09_30333435363734567[arr_runway],"")=E$361))</f>
        <v>0</v>
      </c>
      <c r="AF362" s="2">
        <v>0.66666666666666663</v>
      </c>
      <c r="AG362" t="s">
        <v>840</v>
      </c>
      <c r="AH362" s="17">
        <v>420</v>
      </c>
      <c r="AI362" s="17" cm="1">
        <f t="array" ref="AI362">SUMPRODUCT(--(IFERROR(HOUR(Flights_2026_09_30333435363734567[entry_hour]),-1)=HOUR(AF362)),--(IFERROR(Flights_2026_09_30333435363734567[entry_sector],"")=AG362),--(IFERROR(Flights_2026_09_30333435363734567[nfl],-1)&gt;=AH362),--(IFERROR(Flights_2026_09_30333435363734567[nfl],-1)&lt;=IF(AH362=450,450,AH362+9)))</f>
        <v>0</v>
      </c>
    </row>
    <row r="363" spans="1:35" x14ac:dyDescent="0.2">
      <c r="A363" s="4">
        <v>0.625</v>
      </c>
      <c r="B363" s="26" cm="1">
        <f t="array" ref="B363">SUMPRODUCT(--(IFERROR(HOUR(Flights_2026_09_30333435363734567[ata]),-1)=HOUR($A363)),--(IFERROR(Flights_2026_09_30333435363734567[arr_runway],"")=B$361))</f>
        <v>15</v>
      </c>
      <c r="C363" s="26" cm="1">
        <f t="array" ref="C363">SUMPRODUCT(--(IFERROR(HOUR(Flights_2026_09_30333435363734567[ata]),-1)=HOUR($A363)),--(IFERROR(Flights_2026_09_30333435363734567[arr_runway],"")=C$361))</f>
        <v>2</v>
      </c>
      <c r="D363" s="26" cm="1">
        <f t="array" ref="D363">SUMPRODUCT(--(IFERROR(HOUR(Flights_2026_09_30333435363734567[ata]),-1)=HOUR($A363)),--(IFERROR(Flights_2026_09_30333435363734567[arr_runway],"")=D$361))</f>
        <v>0</v>
      </c>
      <c r="E363" s="26" cm="1">
        <f t="array" ref="E363">SUMPRODUCT(--(IFERROR(HOUR(Flights_2026_09_30333435363734567[ata]),-1)=HOUR($A363)),--(IFERROR(Flights_2026_09_30333435363734567[arr_runway],"")=E$361))</f>
        <v>0</v>
      </c>
      <c r="AF363" s="2">
        <v>0.66666666666666663</v>
      </c>
      <c r="AG363" t="s">
        <v>840</v>
      </c>
      <c r="AH363" s="17">
        <v>430</v>
      </c>
      <c r="AI363" s="17" cm="1">
        <f t="array" ref="AI363">SUMPRODUCT(--(IFERROR(HOUR(Flights_2026_09_30333435363734567[entry_hour]),-1)=HOUR(AF363)),--(IFERROR(Flights_2026_09_30333435363734567[entry_sector],"")=AG363),--(IFERROR(Flights_2026_09_30333435363734567[nfl],-1)&gt;=AH363),--(IFERROR(Flights_2026_09_30333435363734567[nfl],-1)&lt;=IF(AH363=450,450,AH363+9)))</f>
        <v>0</v>
      </c>
    </row>
    <row r="364" spans="1:35" x14ac:dyDescent="0.2">
      <c r="A364" s="4">
        <v>0.66666666666666674</v>
      </c>
      <c r="B364" s="26" cm="1">
        <f t="array" ref="B364">SUMPRODUCT(--(IFERROR(HOUR(Flights_2026_09_30333435363734567[ata]),-1)=HOUR($A364)),--(IFERROR(Flights_2026_09_30333435363734567[arr_runway],"")=B$361))</f>
        <v>18</v>
      </c>
      <c r="C364" s="26" cm="1">
        <f t="array" ref="C364">SUMPRODUCT(--(IFERROR(HOUR(Flights_2026_09_30333435363734567[ata]),-1)=HOUR($A364)),--(IFERROR(Flights_2026_09_30333435363734567[arr_runway],"")=C$361))</f>
        <v>1</v>
      </c>
      <c r="D364" s="26" cm="1">
        <f t="array" ref="D364">SUMPRODUCT(--(IFERROR(HOUR(Flights_2026_09_30333435363734567[ata]),-1)=HOUR($A364)),--(IFERROR(Flights_2026_09_30333435363734567[arr_runway],"")=D$361))</f>
        <v>0</v>
      </c>
      <c r="E364" s="26" cm="1">
        <f t="array" ref="E364">SUMPRODUCT(--(IFERROR(HOUR(Flights_2026_09_30333435363734567[ata]),-1)=HOUR($A364)),--(IFERROR(Flights_2026_09_30333435363734567[arr_runway],"")=E$361))</f>
        <v>0</v>
      </c>
      <c r="AF364" s="2">
        <v>0.66666666666666663</v>
      </c>
      <c r="AG364" t="s">
        <v>840</v>
      </c>
      <c r="AH364" s="17">
        <v>440</v>
      </c>
      <c r="AI364" s="17" cm="1">
        <f t="array" ref="AI364">SUMPRODUCT(--(IFERROR(HOUR(Flights_2026_09_30333435363734567[entry_hour]),-1)=HOUR(AF364)),--(IFERROR(Flights_2026_09_30333435363734567[entry_sector],"")=AG364),--(IFERROR(Flights_2026_09_30333435363734567[nfl],-1)&gt;=AH364),--(IFERROR(Flights_2026_09_30333435363734567[nfl],-1)&lt;=IF(AH364=450,450,AH364+9)))</f>
        <v>0</v>
      </c>
    </row>
    <row r="365" spans="1:35" x14ac:dyDescent="0.2">
      <c r="A365" s="4">
        <v>0.70833333333333337</v>
      </c>
      <c r="B365" s="26" cm="1">
        <f t="array" ref="B365">SUMPRODUCT(--(IFERROR(HOUR(Flights_2026_09_30333435363734567[ata]),-1)=HOUR($A365)),--(IFERROR(Flights_2026_09_30333435363734567[arr_runway],"")=B$361))</f>
        <v>22</v>
      </c>
      <c r="C365" s="26" cm="1">
        <f t="array" ref="C365">SUMPRODUCT(--(IFERROR(HOUR(Flights_2026_09_30333435363734567[ata]),-1)=HOUR($A365)),--(IFERROR(Flights_2026_09_30333435363734567[arr_runway],"")=C$361))</f>
        <v>2</v>
      </c>
      <c r="D365" s="26" cm="1">
        <f t="array" ref="D365">SUMPRODUCT(--(IFERROR(HOUR(Flights_2026_09_30333435363734567[ata]),-1)=HOUR($A365)),--(IFERROR(Flights_2026_09_30333435363734567[arr_runway],"")=D$361))</f>
        <v>0</v>
      </c>
      <c r="E365" s="26" cm="1">
        <f t="array" ref="E365">SUMPRODUCT(--(IFERROR(HOUR(Flights_2026_09_30333435363734567[ata]),-1)=HOUR($A365)),--(IFERROR(Flights_2026_09_30333435363734567[arr_runway],"")=E$361))</f>
        <v>0</v>
      </c>
      <c r="AF365" s="2">
        <v>0.66666666666666663</v>
      </c>
      <c r="AG365" t="s">
        <v>840</v>
      </c>
      <c r="AH365" s="17">
        <v>450</v>
      </c>
      <c r="AI365" s="17" cm="1">
        <f t="array" ref="AI365">SUMPRODUCT(--(IFERROR(HOUR(Flights_2026_09_30333435363734567[entry_hour]),-1)=HOUR(AF365)),--(IFERROR(Flights_2026_09_30333435363734567[entry_sector],"")=AG365),--(IFERROR(Flights_2026_09_30333435363734567[nfl],-1)&gt;=AH365),--(IFERROR(Flights_2026_09_30333435363734567[nfl],-1)&lt;=IF(AH365=450,450,AH365+9)))</f>
        <v>0</v>
      </c>
    </row>
    <row r="366" spans="1:35" x14ac:dyDescent="0.2">
      <c r="A366" s="4">
        <v>0.75</v>
      </c>
      <c r="B366" s="26" cm="1">
        <f t="array" ref="B366">SUMPRODUCT(--(IFERROR(HOUR(Flights_2026_09_30333435363734567[ata]),-1)=HOUR($A366)),--(IFERROR(Flights_2026_09_30333435363734567[arr_runway],"")=B$361))</f>
        <v>16</v>
      </c>
      <c r="C366" s="26" cm="1">
        <f t="array" ref="C366">SUMPRODUCT(--(IFERROR(HOUR(Flights_2026_09_30333435363734567[ata]),-1)=HOUR($A366)),--(IFERROR(Flights_2026_09_30333435363734567[arr_runway],"")=C$361))</f>
        <v>2</v>
      </c>
      <c r="D366" s="26" cm="1">
        <f t="array" ref="D366">SUMPRODUCT(--(IFERROR(HOUR(Flights_2026_09_30333435363734567[ata]),-1)=HOUR($A366)),--(IFERROR(Flights_2026_09_30333435363734567[arr_runway],"")=D$361))</f>
        <v>0</v>
      </c>
      <c r="E366" s="26" cm="1">
        <f t="array" ref="E366">SUMPRODUCT(--(IFERROR(HOUR(Flights_2026_09_30333435363734567[ata]),-1)=HOUR($A366)),--(IFERROR(Flights_2026_09_30333435363734567[arr_runway],"")=E$361))</f>
        <v>0</v>
      </c>
      <c r="AF366" s="2">
        <v>0.66666666666666663</v>
      </c>
      <c r="AG366" t="s">
        <v>747</v>
      </c>
      <c r="AH366" s="17">
        <v>200</v>
      </c>
      <c r="AI366" s="17" cm="1">
        <f t="array" ref="AI366">SUMPRODUCT(--(IFERROR(HOUR(Flights_2026_09_30333435363734567[entry_hour]),-1)=HOUR(AF366)),--(IFERROR(Flights_2026_09_30333435363734567[entry_sector],"")=AG366),--(IFERROR(Flights_2026_09_30333435363734567[nfl],-1)&gt;=AH366),--(IFERROR(Flights_2026_09_30333435363734567[nfl],-1)&lt;=IF(AH366=450,450,AH366+9)))</f>
        <v>0</v>
      </c>
    </row>
    <row r="367" spans="1:35" x14ac:dyDescent="0.2">
      <c r="A367" s="4">
        <v>0.79166666666666674</v>
      </c>
      <c r="B367" s="26" cm="1">
        <f t="array" ref="B367">SUMPRODUCT(--(IFERROR(HOUR(Flights_2026_09_30333435363734567[ata]),-1)=HOUR($A367)),--(IFERROR(Flights_2026_09_30333435363734567[arr_runway],"")=B$361))</f>
        <v>25</v>
      </c>
      <c r="C367" s="26" cm="1">
        <f t="array" ref="C367">SUMPRODUCT(--(IFERROR(HOUR(Flights_2026_09_30333435363734567[ata]),-1)=HOUR($A367)),--(IFERROR(Flights_2026_09_30333435363734567[arr_runway],"")=C$361))</f>
        <v>2</v>
      </c>
      <c r="D367" s="26" cm="1">
        <f t="array" ref="D367">SUMPRODUCT(--(IFERROR(HOUR(Flights_2026_09_30333435363734567[ata]),-1)=HOUR($A367)),--(IFERROR(Flights_2026_09_30333435363734567[arr_runway],"")=D$361))</f>
        <v>0</v>
      </c>
      <c r="E367" s="26" cm="1">
        <f t="array" ref="E367">SUMPRODUCT(--(IFERROR(HOUR(Flights_2026_09_30333435363734567[ata]),-1)=HOUR($A367)),--(IFERROR(Flights_2026_09_30333435363734567[arr_runway],"")=E$361))</f>
        <v>0</v>
      </c>
      <c r="AF367" s="2">
        <v>0.66666666666666663</v>
      </c>
      <c r="AG367" t="s">
        <v>747</v>
      </c>
      <c r="AH367" s="17">
        <v>210</v>
      </c>
      <c r="AI367" s="17" cm="1">
        <f t="array" ref="AI367">SUMPRODUCT(--(IFERROR(HOUR(Flights_2026_09_30333435363734567[entry_hour]),-1)=HOUR(AF367)),--(IFERROR(Flights_2026_09_30333435363734567[entry_sector],"")=AG367),--(IFERROR(Flights_2026_09_30333435363734567[nfl],-1)&gt;=AH367),--(IFERROR(Flights_2026_09_30333435363734567[nfl],-1)&lt;=IF(AH367=450,450,AH367+9)))</f>
        <v>0</v>
      </c>
    </row>
    <row r="368" spans="1:35" x14ac:dyDescent="0.2">
      <c r="A368" s="4">
        <v>0.83333333333333337</v>
      </c>
      <c r="B368" s="26" cm="1">
        <f t="array" ref="B368">SUMPRODUCT(--(IFERROR(HOUR(Flights_2026_09_30333435363734567[ata]),-1)=HOUR($A368)),--(IFERROR(Flights_2026_09_30333435363734567[arr_runway],"")=B$361))</f>
        <v>18</v>
      </c>
      <c r="C368" s="26" cm="1">
        <f t="array" ref="C368">SUMPRODUCT(--(IFERROR(HOUR(Flights_2026_09_30333435363734567[ata]),-1)=HOUR($A368)),--(IFERROR(Flights_2026_09_30333435363734567[arr_runway],"")=C$361))</f>
        <v>2</v>
      </c>
      <c r="D368" s="26" cm="1">
        <f t="array" ref="D368">SUMPRODUCT(--(IFERROR(HOUR(Flights_2026_09_30333435363734567[ata]),-1)=HOUR($A368)),--(IFERROR(Flights_2026_09_30333435363734567[arr_runway],"")=D$361))</f>
        <v>0</v>
      </c>
      <c r="E368" s="26" cm="1">
        <f t="array" ref="E368">SUMPRODUCT(--(IFERROR(HOUR(Flights_2026_09_30333435363734567[ata]),-1)=HOUR($A368)),--(IFERROR(Flights_2026_09_30333435363734567[arr_runway],"")=E$361))</f>
        <v>0</v>
      </c>
      <c r="AF368" s="2">
        <v>0.66666666666666663</v>
      </c>
      <c r="AG368" t="s">
        <v>747</v>
      </c>
      <c r="AH368" s="17">
        <v>220</v>
      </c>
      <c r="AI368" s="17" cm="1">
        <f t="array" ref="AI368">SUMPRODUCT(--(IFERROR(HOUR(Flights_2026_09_30333435363734567[entry_hour]),-1)=HOUR(AF368)),--(IFERROR(Flights_2026_09_30333435363734567[entry_sector],"")=AG368),--(IFERROR(Flights_2026_09_30333435363734567[nfl],-1)&gt;=AH368),--(IFERROR(Flights_2026_09_30333435363734567[nfl],-1)&lt;=IF(AH368=450,450,AH368+9)))</f>
        <v>0</v>
      </c>
    </row>
    <row r="369" spans="1:35" x14ac:dyDescent="0.2">
      <c r="A369" s="4">
        <v>0.875</v>
      </c>
      <c r="B369" s="26" cm="1">
        <f t="array" ref="B369">SUMPRODUCT(--(IFERROR(HOUR(Flights_2026_09_30333435363734567[ata]),-1)=HOUR($A369)),--(IFERROR(Flights_2026_09_30333435363734567[arr_runway],"")=B$361))</f>
        <v>5</v>
      </c>
      <c r="C369" s="26" cm="1">
        <f t="array" ref="C369">SUMPRODUCT(--(IFERROR(HOUR(Flights_2026_09_30333435363734567[ata]),-1)=HOUR($A369)),--(IFERROR(Flights_2026_09_30333435363734567[arr_runway],"")=C$361))</f>
        <v>2</v>
      </c>
      <c r="D369" s="26" cm="1">
        <f t="array" ref="D369">SUMPRODUCT(--(IFERROR(HOUR(Flights_2026_09_30333435363734567[ata]),-1)=HOUR($A369)),--(IFERROR(Flights_2026_09_30333435363734567[arr_runway],"")=D$361))</f>
        <v>0</v>
      </c>
      <c r="E369" s="26" cm="1">
        <f t="array" ref="E369">SUMPRODUCT(--(IFERROR(HOUR(Flights_2026_09_30333435363734567[ata]),-1)=HOUR($A369)),--(IFERROR(Flights_2026_09_30333435363734567[arr_runway],"")=E$361))</f>
        <v>0</v>
      </c>
      <c r="AF369" s="2">
        <v>0.66666666666666663</v>
      </c>
      <c r="AG369" t="s">
        <v>747</v>
      </c>
      <c r="AH369" s="17">
        <v>230</v>
      </c>
      <c r="AI369" s="17" cm="1">
        <f t="array" ref="AI369">SUMPRODUCT(--(IFERROR(HOUR(Flights_2026_09_30333435363734567[entry_hour]),-1)=HOUR(AF369)),--(IFERROR(Flights_2026_09_30333435363734567[entry_sector],"")=AG369),--(IFERROR(Flights_2026_09_30333435363734567[nfl],-1)&gt;=AH369),--(IFERROR(Flights_2026_09_30333435363734567[nfl],-1)&lt;=IF(AH369=450,450,AH369+9)))</f>
        <v>0</v>
      </c>
    </row>
    <row r="370" spans="1:35" x14ac:dyDescent="0.2">
      <c r="A370" s="4">
        <v>0.91666666666666674</v>
      </c>
      <c r="B370" s="26" cm="1">
        <f t="array" ref="B370">SUMPRODUCT(--(IFERROR(HOUR(Flights_2026_09_30333435363734567[ata]),-1)=HOUR($A370)),--(IFERROR(Flights_2026_09_30333435363734567[arr_runway],"")=B$361))</f>
        <v>11</v>
      </c>
      <c r="C370" s="26" cm="1">
        <f t="array" ref="C370">SUMPRODUCT(--(IFERROR(HOUR(Flights_2026_09_30333435363734567[ata]),-1)=HOUR($A370)),--(IFERROR(Flights_2026_09_30333435363734567[arr_runway],"")=C$361))</f>
        <v>0</v>
      </c>
      <c r="D370" s="26" cm="1">
        <f t="array" ref="D370">SUMPRODUCT(--(IFERROR(HOUR(Flights_2026_09_30333435363734567[ata]),-1)=HOUR($A370)),--(IFERROR(Flights_2026_09_30333435363734567[arr_runway],"")=D$361))</f>
        <v>0</v>
      </c>
      <c r="E370" s="26" cm="1">
        <f t="array" ref="E370">SUMPRODUCT(--(IFERROR(HOUR(Flights_2026_09_30333435363734567[ata]),-1)=HOUR($A370)),--(IFERROR(Flights_2026_09_30333435363734567[arr_runway],"")=E$361))</f>
        <v>0</v>
      </c>
      <c r="AF370" s="2">
        <v>0.66666666666666663</v>
      </c>
      <c r="AG370" t="s">
        <v>747</v>
      </c>
      <c r="AH370" s="17">
        <v>240</v>
      </c>
      <c r="AI370" s="17" cm="1">
        <f t="array" ref="AI370">SUMPRODUCT(--(IFERROR(HOUR(Flights_2026_09_30333435363734567[entry_hour]),-1)=HOUR(AF370)),--(IFERROR(Flights_2026_09_30333435363734567[entry_sector],"")=AG370),--(IFERROR(Flights_2026_09_30333435363734567[nfl],-1)&gt;=AH370),--(IFERROR(Flights_2026_09_30333435363734567[nfl],-1)&lt;=IF(AH370=450,450,AH370+9)))</f>
        <v>0</v>
      </c>
    </row>
    <row r="371" spans="1:35" x14ac:dyDescent="0.2">
      <c r="AF371" s="2">
        <v>0.66666666666666663</v>
      </c>
      <c r="AG371" t="s">
        <v>747</v>
      </c>
      <c r="AH371" s="17">
        <v>250</v>
      </c>
      <c r="AI371" s="17" cm="1">
        <f t="array" ref="AI371">SUMPRODUCT(--(IFERROR(HOUR(Flights_2026_09_30333435363734567[entry_hour]),-1)=HOUR(AF371)),--(IFERROR(Flights_2026_09_30333435363734567[entry_sector],"")=AG371),--(IFERROR(Flights_2026_09_30333435363734567[nfl],-1)&gt;=AH371),--(IFERROR(Flights_2026_09_30333435363734567[nfl],-1)&lt;=IF(AH371=450,450,AH371+9)))</f>
        <v>0</v>
      </c>
    </row>
    <row r="372" spans="1:35" x14ac:dyDescent="0.2">
      <c r="AF372" s="2">
        <v>0.66666666666666663</v>
      </c>
      <c r="AG372" t="s">
        <v>747</v>
      </c>
      <c r="AH372" s="17">
        <v>260</v>
      </c>
      <c r="AI372" s="17" cm="1">
        <f t="array" ref="AI372">SUMPRODUCT(--(IFERROR(HOUR(Flights_2026_09_30333435363734567[entry_hour]),-1)=HOUR(AF372)),--(IFERROR(Flights_2026_09_30333435363734567[entry_sector],"")=AG372),--(IFERROR(Flights_2026_09_30333435363734567[nfl],-1)&gt;=AH372),--(IFERROR(Flights_2026_09_30333435363734567[nfl],-1)&lt;=IF(AH372=450,450,AH372+9)))</f>
        <v>0</v>
      </c>
    </row>
    <row r="373" spans="1:35" x14ac:dyDescent="0.2">
      <c r="AF373" s="2">
        <v>0.66666666666666663</v>
      </c>
      <c r="AG373" t="s">
        <v>747</v>
      </c>
      <c r="AH373" s="17">
        <v>270</v>
      </c>
      <c r="AI373" s="17" cm="1">
        <f t="array" ref="AI373">SUMPRODUCT(--(IFERROR(HOUR(Flights_2026_09_30333435363734567[entry_hour]),-1)=HOUR(AF373)),--(IFERROR(Flights_2026_09_30333435363734567[entry_sector],"")=AG373),--(IFERROR(Flights_2026_09_30333435363734567[nfl],-1)&gt;=AH373),--(IFERROR(Flights_2026_09_30333435363734567[nfl],-1)&lt;=IF(AH373=450,450,AH373+9)))</f>
        <v>0</v>
      </c>
    </row>
    <row r="374" spans="1:35" x14ac:dyDescent="0.2">
      <c r="AF374" s="2">
        <v>0.66666666666666663</v>
      </c>
      <c r="AG374" t="s">
        <v>747</v>
      </c>
      <c r="AH374" s="17">
        <v>280</v>
      </c>
      <c r="AI374" s="17" cm="1">
        <f t="array" ref="AI374">SUMPRODUCT(--(IFERROR(HOUR(Flights_2026_09_30333435363734567[entry_hour]),-1)=HOUR(AF374)),--(IFERROR(Flights_2026_09_30333435363734567[entry_sector],"")=AG374),--(IFERROR(Flights_2026_09_30333435363734567[nfl],-1)&gt;=AH374),--(IFERROR(Flights_2026_09_30333435363734567[nfl],-1)&lt;=IF(AH374=450,450,AH374+9)))</f>
        <v>0</v>
      </c>
    </row>
    <row r="375" spans="1:35" x14ac:dyDescent="0.2">
      <c r="AF375" s="2">
        <v>0.66666666666666663</v>
      </c>
      <c r="AG375" t="s">
        <v>747</v>
      </c>
      <c r="AH375" s="17">
        <v>290</v>
      </c>
      <c r="AI375" s="17" cm="1">
        <f t="array" ref="AI375">SUMPRODUCT(--(IFERROR(HOUR(Flights_2026_09_30333435363734567[entry_hour]),-1)=HOUR(AF375)),--(IFERROR(Flights_2026_09_30333435363734567[entry_sector],"")=AG375),--(IFERROR(Flights_2026_09_30333435363734567[nfl],-1)&gt;=AH375),--(IFERROR(Flights_2026_09_30333435363734567[nfl],-1)&lt;=IF(AH375=450,450,AH375+9)))</f>
        <v>0</v>
      </c>
    </row>
    <row r="376" spans="1:35" x14ac:dyDescent="0.2">
      <c r="AF376" s="2">
        <v>0.66666666666666663</v>
      </c>
      <c r="AG376" t="s">
        <v>747</v>
      </c>
      <c r="AH376" s="17">
        <v>300</v>
      </c>
      <c r="AI376" s="17" cm="1">
        <f t="array" ref="AI376">SUMPRODUCT(--(IFERROR(HOUR(Flights_2026_09_30333435363734567[entry_hour]),-1)=HOUR(AF376)),--(IFERROR(Flights_2026_09_30333435363734567[entry_sector],"")=AG376),--(IFERROR(Flights_2026_09_30333435363734567[nfl],-1)&gt;=AH376),--(IFERROR(Flights_2026_09_30333435363734567[nfl],-1)&lt;=IF(AH376=450,450,AH376+9)))</f>
        <v>0</v>
      </c>
    </row>
    <row r="377" spans="1:35" x14ac:dyDescent="0.2">
      <c r="AF377" s="2">
        <v>0.66666666666666663</v>
      </c>
      <c r="AG377" t="s">
        <v>747</v>
      </c>
      <c r="AH377" s="17">
        <v>310</v>
      </c>
      <c r="AI377" s="17" cm="1">
        <f t="array" ref="AI377">SUMPRODUCT(--(IFERROR(HOUR(Flights_2026_09_30333435363734567[entry_hour]),-1)=HOUR(AF377)),--(IFERROR(Flights_2026_09_30333435363734567[entry_sector],"")=AG377),--(IFERROR(Flights_2026_09_30333435363734567[nfl],-1)&gt;=AH377),--(IFERROR(Flights_2026_09_30333435363734567[nfl],-1)&lt;=IF(AH377=450,450,AH377+9)))</f>
        <v>1</v>
      </c>
    </row>
    <row r="378" spans="1:35" x14ac:dyDescent="0.2">
      <c r="AF378" s="2">
        <v>0.66666666666666663</v>
      </c>
      <c r="AG378" t="s">
        <v>747</v>
      </c>
      <c r="AH378" s="17">
        <v>320</v>
      </c>
      <c r="AI378" s="17" cm="1">
        <f t="array" ref="AI378">SUMPRODUCT(--(IFERROR(HOUR(Flights_2026_09_30333435363734567[entry_hour]),-1)=HOUR(AF378)),--(IFERROR(Flights_2026_09_30333435363734567[entry_sector],"")=AG378),--(IFERROR(Flights_2026_09_30333435363734567[nfl],-1)&gt;=AH378),--(IFERROR(Flights_2026_09_30333435363734567[nfl],-1)&lt;=IF(AH378=450,450,AH378+9)))</f>
        <v>0</v>
      </c>
    </row>
    <row r="379" spans="1:35" x14ac:dyDescent="0.2">
      <c r="AF379" s="2">
        <v>0.66666666666666663</v>
      </c>
      <c r="AG379" t="s">
        <v>747</v>
      </c>
      <c r="AH379" s="17">
        <v>330</v>
      </c>
      <c r="AI379" s="17" cm="1">
        <f t="array" ref="AI379">SUMPRODUCT(--(IFERROR(HOUR(Flights_2026_09_30333435363734567[entry_hour]),-1)=HOUR(AF379)),--(IFERROR(Flights_2026_09_30333435363734567[entry_sector],"")=AG379),--(IFERROR(Flights_2026_09_30333435363734567[nfl],-1)&gt;=AH379),--(IFERROR(Flights_2026_09_30333435363734567[nfl],-1)&lt;=IF(AH379=450,450,AH379+9)))</f>
        <v>0</v>
      </c>
    </row>
    <row r="380" spans="1:35" x14ac:dyDescent="0.2">
      <c r="AF380" s="2">
        <v>0.66666666666666663</v>
      </c>
      <c r="AG380" t="s">
        <v>747</v>
      </c>
      <c r="AH380" s="17">
        <v>340</v>
      </c>
      <c r="AI380" s="17" cm="1">
        <f t="array" ref="AI380">SUMPRODUCT(--(IFERROR(HOUR(Flights_2026_09_30333435363734567[entry_hour]),-1)=HOUR(AF380)),--(IFERROR(Flights_2026_09_30333435363734567[entry_sector],"")=AG380),--(IFERROR(Flights_2026_09_30333435363734567[nfl],-1)&gt;=AH380),--(IFERROR(Flights_2026_09_30333435363734567[nfl],-1)&lt;=IF(AH380=450,450,AH380+9)))</f>
        <v>0</v>
      </c>
    </row>
    <row r="381" spans="1:35" x14ac:dyDescent="0.2">
      <c r="AF381" s="2">
        <v>0.66666666666666663</v>
      </c>
      <c r="AG381" t="s">
        <v>747</v>
      </c>
      <c r="AH381" s="17">
        <v>350</v>
      </c>
      <c r="AI381" s="17" cm="1">
        <f t="array" ref="AI381">SUMPRODUCT(--(IFERROR(HOUR(Flights_2026_09_30333435363734567[entry_hour]),-1)=HOUR(AF381)),--(IFERROR(Flights_2026_09_30333435363734567[entry_sector],"")=AG381),--(IFERROR(Flights_2026_09_30333435363734567[nfl],-1)&gt;=AH381),--(IFERROR(Flights_2026_09_30333435363734567[nfl],-1)&lt;=IF(AH381=450,450,AH381+9)))</f>
        <v>0</v>
      </c>
    </row>
    <row r="382" spans="1:35" x14ac:dyDescent="0.2">
      <c r="AF382" s="2">
        <v>0.66666666666666663</v>
      </c>
      <c r="AG382" t="s">
        <v>747</v>
      </c>
      <c r="AH382" s="17">
        <v>360</v>
      </c>
      <c r="AI382" s="17" cm="1">
        <f t="array" ref="AI382">SUMPRODUCT(--(IFERROR(HOUR(Flights_2026_09_30333435363734567[entry_hour]),-1)=HOUR(AF382)),--(IFERROR(Flights_2026_09_30333435363734567[entry_sector],"")=AG382),--(IFERROR(Flights_2026_09_30333435363734567[nfl],-1)&gt;=AH382),--(IFERROR(Flights_2026_09_30333435363734567[nfl],-1)&lt;=IF(AH382=450,450,AH382+9)))</f>
        <v>1</v>
      </c>
    </row>
    <row r="383" spans="1:35" x14ac:dyDescent="0.2">
      <c r="AF383" s="2">
        <v>0.66666666666666663</v>
      </c>
      <c r="AG383" t="s">
        <v>747</v>
      </c>
      <c r="AH383" s="17">
        <v>370</v>
      </c>
      <c r="AI383" s="17" cm="1">
        <f t="array" ref="AI383">SUMPRODUCT(--(IFERROR(HOUR(Flights_2026_09_30333435363734567[entry_hour]),-1)=HOUR(AF383)),--(IFERROR(Flights_2026_09_30333435363734567[entry_sector],"")=AG383),--(IFERROR(Flights_2026_09_30333435363734567[nfl],-1)&gt;=AH383),--(IFERROR(Flights_2026_09_30333435363734567[nfl],-1)&lt;=IF(AH383=450,450,AH383+9)))</f>
        <v>0</v>
      </c>
    </row>
    <row r="384" spans="1:35" x14ac:dyDescent="0.2">
      <c r="AF384" s="2">
        <v>0.66666666666666663</v>
      </c>
      <c r="AG384" t="s">
        <v>747</v>
      </c>
      <c r="AH384" s="17">
        <v>380</v>
      </c>
      <c r="AI384" s="17" cm="1">
        <f t="array" ref="AI384">SUMPRODUCT(--(IFERROR(HOUR(Flights_2026_09_30333435363734567[entry_hour]),-1)=HOUR(AF384)),--(IFERROR(Flights_2026_09_30333435363734567[entry_sector],"")=AG384),--(IFERROR(Flights_2026_09_30333435363734567[nfl],-1)&gt;=AH384),--(IFERROR(Flights_2026_09_30333435363734567[nfl],-1)&lt;=IF(AH384=450,450,AH384+9)))</f>
        <v>0</v>
      </c>
    </row>
    <row r="385" spans="32:35" x14ac:dyDescent="0.2">
      <c r="AF385" s="2">
        <v>0.66666666666666663</v>
      </c>
      <c r="AG385" t="s">
        <v>747</v>
      </c>
      <c r="AH385" s="17">
        <v>390</v>
      </c>
      <c r="AI385" s="17" cm="1">
        <f t="array" ref="AI385">SUMPRODUCT(--(IFERROR(HOUR(Flights_2026_09_30333435363734567[entry_hour]),-1)=HOUR(AF385)),--(IFERROR(Flights_2026_09_30333435363734567[entry_sector],"")=AG385),--(IFERROR(Flights_2026_09_30333435363734567[nfl],-1)&gt;=AH385),--(IFERROR(Flights_2026_09_30333435363734567[nfl],-1)&lt;=IF(AH385=450,450,AH385+9)))</f>
        <v>0</v>
      </c>
    </row>
    <row r="386" spans="32:35" x14ac:dyDescent="0.2">
      <c r="AF386" s="2">
        <v>0.66666666666666663</v>
      </c>
      <c r="AG386" t="s">
        <v>747</v>
      </c>
      <c r="AH386" s="17">
        <v>400</v>
      </c>
      <c r="AI386" s="17" cm="1">
        <f t="array" ref="AI386">SUMPRODUCT(--(IFERROR(HOUR(Flights_2026_09_30333435363734567[entry_hour]),-1)=HOUR(AF386)),--(IFERROR(Flights_2026_09_30333435363734567[entry_sector],"")=AG386),--(IFERROR(Flights_2026_09_30333435363734567[nfl],-1)&gt;=AH386),--(IFERROR(Flights_2026_09_30333435363734567[nfl],-1)&lt;=IF(AH386=450,450,AH386+9)))</f>
        <v>0</v>
      </c>
    </row>
    <row r="387" spans="32:35" ht="28" customHeight="1" x14ac:dyDescent="0.2">
      <c r="AF387" s="2">
        <v>0.66666666666666663</v>
      </c>
      <c r="AG387" t="s">
        <v>747</v>
      </c>
      <c r="AH387" s="17">
        <v>410</v>
      </c>
      <c r="AI387" s="17" cm="1">
        <f t="array" ref="AI387">SUMPRODUCT(--(IFERROR(HOUR(Flights_2026_09_30333435363734567[entry_hour]),-1)=HOUR(AF387)),--(IFERROR(Flights_2026_09_30333435363734567[entry_sector],"")=AG387),--(IFERROR(Flights_2026_09_30333435363734567[nfl],-1)&gt;=AH387),--(IFERROR(Flights_2026_09_30333435363734567[nfl],-1)&lt;=IF(AH387=450,450,AH387+9)))</f>
        <v>0</v>
      </c>
    </row>
    <row r="388" spans="32:35" x14ac:dyDescent="0.2">
      <c r="AF388" s="2">
        <v>0.66666666666666663</v>
      </c>
      <c r="AG388" t="s">
        <v>747</v>
      </c>
      <c r="AH388" s="17">
        <v>420</v>
      </c>
      <c r="AI388" s="17" cm="1">
        <f t="array" ref="AI388">SUMPRODUCT(--(IFERROR(HOUR(Flights_2026_09_30333435363734567[entry_hour]),-1)=HOUR(AF388)),--(IFERROR(Flights_2026_09_30333435363734567[entry_sector],"")=AG388),--(IFERROR(Flights_2026_09_30333435363734567[nfl],-1)&gt;=AH388),--(IFERROR(Flights_2026_09_30333435363734567[nfl],-1)&lt;=IF(AH388=450,450,AH388+9)))</f>
        <v>0</v>
      </c>
    </row>
    <row r="389" spans="32:35" x14ac:dyDescent="0.2">
      <c r="AF389" s="2">
        <v>0.66666666666666663</v>
      </c>
      <c r="AG389" t="s">
        <v>747</v>
      </c>
      <c r="AH389" s="17">
        <v>430</v>
      </c>
      <c r="AI389" s="17" cm="1">
        <f t="array" ref="AI389">SUMPRODUCT(--(IFERROR(HOUR(Flights_2026_09_30333435363734567[entry_hour]),-1)=HOUR(AF389)),--(IFERROR(Flights_2026_09_30333435363734567[entry_sector],"")=AG389),--(IFERROR(Flights_2026_09_30333435363734567[nfl],-1)&gt;=AH389),--(IFERROR(Flights_2026_09_30333435363734567[nfl],-1)&lt;=IF(AH389=450,450,AH389+9)))</f>
        <v>0</v>
      </c>
    </row>
    <row r="390" spans="32:35" x14ac:dyDescent="0.2">
      <c r="AF390" s="2">
        <v>0.66666666666666663</v>
      </c>
      <c r="AG390" t="s">
        <v>747</v>
      </c>
      <c r="AH390" s="17">
        <v>440</v>
      </c>
      <c r="AI390" s="17" cm="1">
        <f t="array" ref="AI390">SUMPRODUCT(--(IFERROR(HOUR(Flights_2026_09_30333435363734567[entry_hour]),-1)=HOUR(AF390)),--(IFERROR(Flights_2026_09_30333435363734567[entry_sector],"")=AG390),--(IFERROR(Flights_2026_09_30333435363734567[nfl],-1)&gt;=AH390),--(IFERROR(Flights_2026_09_30333435363734567[nfl],-1)&lt;=IF(AH390=450,450,AH390+9)))</f>
        <v>0</v>
      </c>
    </row>
    <row r="391" spans="32:35" x14ac:dyDescent="0.2">
      <c r="AF391" s="2">
        <v>0.66666666666666663</v>
      </c>
      <c r="AG391" t="s">
        <v>747</v>
      </c>
      <c r="AH391" s="17">
        <v>450</v>
      </c>
      <c r="AI391" s="17" cm="1">
        <f t="array" ref="AI391">SUMPRODUCT(--(IFERROR(HOUR(Flights_2026_09_30333435363734567[entry_hour]),-1)=HOUR(AF391)),--(IFERROR(Flights_2026_09_30333435363734567[entry_sector],"")=AG391),--(IFERROR(Flights_2026_09_30333435363734567[nfl],-1)&gt;=AH391),--(IFERROR(Flights_2026_09_30333435363734567[nfl],-1)&lt;=IF(AH391=450,450,AH391+9)))</f>
        <v>0</v>
      </c>
    </row>
    <row r="392" spans="32:35" x14ac:dyDescent="0.2">
      <c r="AF392" s="2">
        <v>0.70833333333333337</v>
      </c>
      <c r="AG392" t="s">
        <v>743</v>
      </c>
      <c r="AH392" s="17">
        <v>200</v>
      </c>
      <c r="AI392" s="17" cm="1">
        <f t="array" ref="AI392">SUMPRODUCT(--(IFERROR(HOUR(Flights_2026_09_30333435363734567[entry_hour]),-1)=HOUR(AF392)),--(IFERROR(Flights_2026_09_30333435363734567[entry_sector],"")=AG392),--(IFERROR(Flights_2026_09_30333435363734567[nfl],-1)&gt;=AH392),--(IFERROR(Flights_2026_09_30333435363734567[nfl],-1)&lt;=IF(AH392=450,450,AH392+9)))</f>
        <v>0</v>
      </c>
    </row>
    <row r="393" spans="32:35" x14ac:dyDescent="0.2">
      <c r="AF393" s="2">
        <v>0.70833333333333337</v>
      </c>
      <c r="AG393" t="s">
        <v>743</v>
      </c>
      <c r="AH393" s="17">
        <v>210</v>
      </c>
      <c r="AI393" s="17" cm="1">
        <f t="array" ref="AI393">SUMPRODUCT(--(IFERROR(HOUR(Flights_2026_09_30333435363734567[entry_hour]),-1)=HOUR(AF393)),--(IFERROR(Flights_2026_09_30333435363734567[entry_sector],"")=AG393),--(IFERROR(Flights_2026_09_30333435363734567[nfl],-1)&gt;=AH393),--(IFERROR(Flights_2026_09_30333435363734567[nfl],-1)&lt;=IF(AH393=450,450,AH393+9)))</f>
        <v>0</v>
      </c>
    </row>
    <row r="394" spans="32:35" x14ac:dyDescent="0.2">
      <c r="AF394" s="2">
        <v>0.70833333333333337</v>
      </c>
      <c r="AG394" t="s">
        <v>743</v>
      </c>
      <c r="AH394" s="17">
        <v>220</v>
      </c>
      <c r="AI394" s="17" cm="1">
        <f t="array" ref="AI394">SUMPRODUCT(--(IFERROR(HOUR(Flights_2026_09_30333435363734567[entry_hour]),-1)=HOUR(AF394)),--(IFERROR(Flights_2026_09_30333435363734567[entry_sector],"")=AG394),--(IFERROR(Flights_2026_09_30333435363734567[nfl],-1)&gt;=AH394),--(IFERROR(Flights_2026_09_30333435363734567[nfl],-1)&lt;=IF(AH394=450,450,AH394+9)))</f>
        <v>0</v>
      </c>
    </row>
    <row r="395" spans="32:35" x14ac:dyDescent="0.2">
      <c r="AF395" s="2">
        <v>0.70833333333333337</v>
      </c>
      <c r="AG395" t="s">
        <v>743</v>
      </c>
      <c r="AH395" s="17">
        <v>230</v>
      </c>
      <c r="AI395" s="17" cm="1">
        <f t="array" ref="AI395">SUMPRODUCT(--(IFERROR(HOUR(Flights_2026_09_30333435363734567[entry_hour]),-1)=HOUR(AF395)),--(IFERROR(Flights_2026_09_30333435363734567[entry_sector],"")=AG395),--(IFERROR(Flights_2026_09_30333435363734567[nfl],-1)&gt;=AH395),--(IFERROR(Flights_2026_09_30333435363734567[nfl],-1)&lt;=IF(AH395=450,450,AH395+9)))</f>
        <v>0</v>
      </c>
    </row>
    <row r="396" spans="32:35" x14ac:dyDescent="0.2">
      <c r="AF396" s="2">
        <v>0.70833333333333337</v>
      </c>
      <c r="AG396" t="s">
        <v>743</v>
      </c>
      <c r="AH396" s="17">
        <v>240</v>
      </c>
      <c r="AI396" s="17" cm="1">
        <f t="array" ref="AI396">SUMPRODUCT(--(IFERROR(HOUR(Flights_2026_09_30333435363734567[entry_hour]),-1)=HOUR(AF396)),--(IFERROR(Flights_2026_09_30333435363734567[entry_sector],"")=AG396),--(IFERROR(Flights_2026_09_30333435363734567[nfl],-1)&gt;=AH396),--(IFERROR(Flights_2026_09_30333435363734567[nfl],-1)&lt;=IF(AH396=450,450,AH396+9)))</f>
        <v>0</v>
      </c>
    </row>
    <row r="397" spans="32:35" x14ac:dyDescent="0.2">
      <c r="AF397" s="2">
        <v>0.70833333333333337</v>
      </c>
      <c r="AG397" t="s">
        <v>743</v>
      </c>
      <c r="AH397" s="17">
        <v>250</v>
      </c>
      <c r="AI397" s="17" cm="1">
        <f t="array" ref="AI397">SUMPRODUCT(--(IFERROR(HOUR(Flights_2026_09_30333435363734567[entry_hour]),-1)=HOUR(AF397)),--(IFERROR(Flights_2026_09_30333435363734567[entry_sector],"")=AG397),--(IFERROR(Flights_2026_09_30333435363734567[nfl],-1)&gt;=AH397),--(IFERROR(Flights_2026_09_30333435363734567[nfl],-1)&lt;=IF(AH397=450,450,AH397+9)))</f>
        <v>0</v>
      </c>
    </row>
    <row r="398" spans="32:35" x14ac:dyDescent="0.2">
      <c r="AF398" s="2">
        <v>0.70833333333333337</v>
      </c>
      <c r="AG398" t="s">
        <v>743</v>
      </c>
      <c r="AH398" s="17">
        <v>260</v>
      </c>
      <c r="AI398" s="17" cm="1">
        <f t="array" ref="AI398">SUMPRODUCT(--(IFERROR(HOUR(Flights_2026_09_30333435363734567[entry_hour]),-1)=HOUR(AF398)),--(IFERROR(Flights_2026_09_30333435363734567[entry_sector],"")=AG398),--(IFERROR(Flights_2026_09_30333435363734567[nfl],-1)&gt;=AH398),--(IFERROR(Flights_2026_09_30333435363734567[nfl],-1)&lt;=IF(AH398=450,450,AH398+9)))</f>
        <v>0</v>
      </c>
    </row>
    <row r="399" spans="32:35" x14ac:dyDescent="0.2">
      <c r="AF399" s="2">
        <v>0.70833333333333337</v>
      </c>
      <c r="AG399" t="s">
        <v>743</v>
      </c>
      <c r="AH399" s="17">
        <v>270</v>
      </c>
      <c r="AI399" s="17" cm="1">
        <f t="array" ref="AI399">SUMPRODUCT(--(IFERROR(HOUR(Flights_2026_09_30333435363734567[entry_hour]),-1)=HOUR(AF399)),--(IFERROR(Flights_2026_09_30333435363734567[entry_sector],"")=AG399),--(IFERROR(Flights_2026_09_30333435363734567[nfl],-1)&gt;=AH399),--(IFERROR(Flights_2026_09_30333435363734567[nfl],-1)&lt;=IF(AH399=450,450,AH399+9)))</f>
        <v>0</v>
      </c>
    </row>
    <row r="400" spans="32:35" x14ac:dyDescent="0.2">
      <c r="AF400" s="2">
        <v>0.70833333333333337</v>
      </c>
      <c r="AG400" t="s">
        <v>743</v>
      </c>
      <c r="AH400" s="17">
        <v>280</v>
      </c>
      <c r="AI400" s="17" cm="1">
        <f t="array" ref="AI400">SUMPRODUCT(--(IFERROR(HOUR(Flights_2026_09_30333435363734567[entry_hour]),-1)=HOUR(AF400)),--(IFERROR(Flights_2026_09_30333435363734567[entry_sector],"")=AG400),--(IFERROR(Flights_2026_09_30333435363734567[nfl],-1)&gt;=AH400),--(IFERROR(Flights_2026_09_30333435363734567[nfl],-1)&lt;=IF(AH400=450,450,AH400+9)))</f>
        <v>0</v>
      </c>
    </row>
    <row r="401" spans="32:35" x14ac:dyDescent="0.2">
      <c r="AF401" s="2">
        <v>0.70833333333333337</v>
      </c>
      <c r="AG401" t="s">
        <v>743</v>
      </c>
      <c r="AH401" s="17">
        <v>290</v>
      </c>
      <c r="AI401" s="17" cm="1">
        <f t="array" ref="AI401">SUMPRODUCT(--(IFERROR(HOUR(Flights_2026_09_30333435363734567[entry_hour]),-1)=HOUR(AF401)),--(IFERROR(Flights_2026_09_30333435363734567[entry_sector],"")=AG401),--(IFERROR(Flights_2026_09_30333435363734567[nfl],-1)&gt;=AH401),--(IFERROR(Flights_2026_09_30333435363734567[nfl],-1)&lt;=IF(AH401=450,450,AH401+9)))</f>
        <v>0</v>
      </c>
    </row>
    <row r="402" spans="32:35" x14ac:dyDescent="0.2">
      <c r="AF402" s="2">
        <v>0.70833333333333337</v>
      </c>
      <c r="AG402" t="s">
        <v>743</v>
      </c>
      <c r="AH402" s="17">
        <v>300</v>
      </c>
      <c r="AI402" s="17" cm="1">
        <f t="array" ref="AI402">SUMPRODUCT(--(IFERROR(HOUR(Flights_2026_09_30333435363734567[entry_hour]),-1)=HOUR(AF402)),--(IFERROR(Flights_2026_09_30333435363734567[entry_sector],"")=AG402),--(IFERROR(Flights_2026_09_30333435363734567[nfl],-1)&gt;=AH402),--(IFERROR(Flights_2026_09_30333435363734567[nfl],-1)&lt;=IF(AH402=450,450,AH402+9)))</f>
        <v>0</v>
      </c>
    </row>
    <row r="403" spans="32:35" x14ac:dyDescent="0.2">
      <c r="AF403" s="2">
        <v>0.70833333333333337</v>
      </c>
      <c r="AG403" t="s">
        <v>743</v>
      </c>
      <c r="AH403" s="17">
        <v>310</v>
      </c>
      <c r="AI403" s="17" cm="1">
        <f t="array" ref="AI403">SUMPRODUCT(--(IFERROR(HOUR(Flights_2026_09_30333435363734567[entry_hour]),-1)=HOUR(AF403)),--(IFERROR(Flights_2026_09_30333435363734567[entry_sector],"")=AG403),--(IFERROR(Flights_2026_09_30333435363734567[nfl],-1)&gt;=AH403),--(IFERROR(Flights_2026_09_30333435363734567[nfl],-1)&lt;=IF(AH403=450,450,AH403+9)))</f>
        <v>0</v>
      </c>
    </row>
    <row r="404" spans="32:35" x14ac:dyDescent="0.2">
      <c r="AF404" s="2">
        <v>0.70833333333333337</v>
      </c>
      <c r="AG404" t="s">
        <v>743</v>
      </c>
      <c r="AH404" s="17">
        <v>320</v>
      </c>
      <c r="AI404" s="17" cm="1">
        <f t="array" ref="AI404">SUMPRODUCT(--(IFERROR(HOUR(Flights_2026_09_30333435363734567[entry_hour]),-1)=HOUR(AF404)),--(IFERROR(Flights_2026_09_30333435363734567[entry_sector],"")=AG404),--(IFERROR(Flights_2026_09_30333435363734567[nfl],-1)&gt;=AH404),--(IFERROR(Flights_2026_09_30333435363734567[nfl],-1)&lt;=IF(AH404=450,450,AH404+9)))</f>
        <v>0</v>
      </c>
    </row>
    <row r="405" spans="32:35" x14ac:dyDescent="0.2">
      <c r="AF405" s="2">
        <v>0.70833333333333337</v>
      </c>
      <c r="AG405" t="s">
        <v>743</v>
      </c>
      <c r="AH405" s="17">
        <v>330</v>
      </c>
      <c r="AI405" s="17" cm="1">
        <f t="array" ref="AI405">SUMPRODUCT(--(IFERROR(HOUR(Flights_2026_09_30333435363734567[entry_hour]),-1)=HOUR(AF405)),--(IFERROR(Flights_2026_09_30333435363734567[entry_sector],"")=AG405),--(IFERROR(Flights_2026_09_30333435363734567[nfl],-1)&gt;=AH405),--(IFERROR(Flights_2026_09_30333435363734567[nfl],-1)&lt;=IF(AH405=450,450,AH405+9)))</f>
        <v>0</v>
      </c>
    </row>
    <row r="406" spans="32:35" x14ac:dyDescent="0.2">
      <c r="AF406" s="2">
        <v>0.70833333333333337</v>
      </c>
      <c r="AG406" t="s">
        <v>743</v>
      </c>
      <c r="AH406" s="17">
        <v>340</v>
      </c>
      <c r="AI406" s="17" cm="1">
        <f t="array" ref="AI406">SUMPRODUCT(--(IFERROR(HOUR(Flights_2026_09_30333435363734567[entry_hour]),-1)=HOUR(AF406)),--(IFERROR(Flights_2026_09_30333435363734567[entry_sector],"")=AG406),--(IFERROR(Flights_2026_09_30333435363734567[nfl],-1)&gt;=AH406),--(IFERROR(Flights_2026_09_30333435363734567[nfl],-1)&lt;=IF(AH406=450,450,AH406+9)))</f>
        <v>0</v>
      </c>
    </row>
    <row r="407" spans="32:35" x14ac:dyDescent="0.2">
      <c r="AF407" s="2">
        <v>0.70833333333333337</v>
      </c>
      <c r="AG407" t="s">
        <v>743</v>
      </c>
      <c r="AH407" s="17">
        <v>350</v>
      </c>
      <c r="AI407" s="17" cm="1">
        <f t="array" ref="AI407">SUMPRODUCT(--(IFERROR(HOUR(Flights_2026_09_30333435363734567[entry_hour]),-1)=HOUR(AF407)),--(IFERROR(Flights_2026_09_30333435363734567[entry_sector],"")=AG407),--(IFERROR(Flights_2026_09_30333435363734567[nfl],-1)&gt;=AH407),--(IFERROR(Flights_2026_09_30333435363734567[nfl],-1)&lt;=IF(AH407=450,450,AH407+9)))</f>
        <v>0</v>
      </c>
    </row>
    <row r="408" spans="32:35" x14ac:dyDescent="0.2">
      <c r="AF408" s="2">
        <v>0.70833333333333337</v>
      </c>
      <c r="AG408" t="s">
        <v>743</v>
      </c>
      <c r="AH408" s="17">
        <v>360</v>
      </c>
      <c r="AI408" s="17" cm="1">
        <f t="array" ref="AI408">SUMPRODUCT(--(IFERROR(HOUR(Flights_2026_09_30333435363734567[entry_hour]),-1)=HOUR(AF408)),--(IFERROR(Flights_2026_09_30333435363734567[entry_sector],"")=AG408),--(IFERROR(Flights_2026_09_30333435363734567[nfl],-1)&gt;=AH408),--(IFERROR(Flights_2026_09_30333435363734567[nfl],-1)&lt;=IF(AH408=450,450,AH408+9)))</f>
        <v>0</v>
      </c>
    </row>
    <row r="409" spans="32:35" x14ac:dyDescent="0.2">
      <c r="AF409" s="2">
        <v>0.70833333333333337</v>
      </c>
      <c r="AG409" t="s">
        <v>743</v>
      </c>
      <c r="AH409" s="17">
        <v>370</v>
      </c>
      <c r="AI409" s="17" cm="1">
        <f t="array" ref="AI409">SUMPRODUCT(--(IFERROR(HOUR(Flights_2026_09_30333435363734567[entry_hour]),-1)=HOUR(AF409)),--(IFERROR(Flights_2026_09_30333435363734567[entry_sector],"")=AG409),--(IFERROR(Flights_2026_09_30333435363734567[nfl],-1)&gt;=AH409),--(IFERROR(Flights_2026_09_30333435363734567[nfl],-1)&lt;=IF(AH409=450,450,AH409+9)))</f>
        <v>0</v>
      </c>
    </row>
    <row r="410" spans="32:35" x14ac:dyDescent="0.2">
      <c r="AF410" s="2">
        <v>0.70833333333333337</v>
      </c>
      <c r="AG410" t="s">
        <v>743</v>
      </c>
      <c r="AH410" s="17">
        <v>380</v>
      </c>
      <c r="AI410" s="17" cm="1">
        <f t="array" ref="AI410">SUMPRODUCT(--(IFERROR(HOUR(Flights_2026_09_30333435363734567[entry_hour]),-1)=HOUR(AF410)),--(IFERROR(Flights_2026_09_30333435363734567[entry_sector],"")=AG410),--(IFERROR(Flights_2026_09_30333435363734567[nfl],-1)&gt;=AH410),--(IFERROR(Flights_2026_09_30333435363734567[nfl],-1)&lt;=IF(AH410=450,450,AH410+9)))</f>
        <v>0</v>
      </c>
    </row>
    <row r="411" spans="32:35" x14ac:dyDescent="0.2">
      <c r="AF411" s="2">
        <v>0.70833333333333337</v>
      </c>
      <c r="AG411" t="s">
        <v>743</v>
      </c>
      <c r="AH411" s="17">
        <v>390</v>
      </c>
      <c r="AI411" s="17" cm="1">
        <f t="array" ref="AI411">SUMPRODUCT(--(IFERROR(HOUR(Flights_2026_09_30333435363734567[entry_hour]),-1)=HOUR(AF411)),--(IFERROR(Flights_2026_09_30333435363734567[entry_sector],"")=AG411),--(IFERROR(Flights_2026_09_30333435363734567[nfl],-1)&gt;=AH411),--(IFERROR(Flights_2026_09_30333435363734567[nfl],-1)&lt;=IF(AH411=450,450,AH411+9)))</f>
        <v>0</v>
      </c>
    </row>
    <row r="412" spans="32:35" x14ac:dyDescent="0.2">
      <c r="AF412" s="2">
        <v>0.70833333333333337</v>
      </c>
      <c r="AG412" t="s">
        <v>743</v>
      </c>
      <c r="AH412" s="17">
        <v>400</v>
      </c>
      <c r="AI412" s="17" cm="1">
        <f t="array" ref="AI412">SUMPRODUCT(--(IFERROR(HOUR(Flights_2026_09_30333435363734567[entry_hour]),-1)=HOUR(AF412)),--(IFERROR(Flights_2026_09_30333435363734567[entry_sector],"")=AG412),--(IFERROR(Flights_2026_09_30333435363734567[nfl],-1)&gt;=AH412),--(IFERROR(Flights_2026_09_30333435363734567[nfl],-1)&lt;=IF(AH412=450,450,AH412+9)))</f>
        <v>0</v>
      </c>
    </row>
    <row r="413" spans="32:35" x14ac:dyDescent="0.2">
      <c r="AF413" s="2">
        <v>0.70833333333333337</v>
      </c>
      <c r="AG413" t="s">
        <v>743</v>
      </c>
      <c r="AH413" s="17">
        <v>410</v>
      </c>
      <c r="AI413" s="17" cm="1">
        <f t="array" ref="AI413">SUMPRODUCT(--(IFERROR(HOUR(Flights_2026_09_30333435363734567[entry_hour]),-1)=HOUR(AF413)),--(IFERROR(Flights_2026_09_30333435363734567[entry_sector],"")=AG413),--(IFERROR(Flights_2026_09_30333435363734567[nfl],-1)&gt;=AH413),--(IFERROR(Flights_2026_09_30333435363734567[nfl],-1)&lt;=IF(AH413=450,450,AH413+9)))</f>
        <v>0</v>
      </c>
    </row>
    <row r="414" spans="32:35" x14ac:dyDescent="0.2">
      <c r="AF414" s="2">
        <v>0.70833333333333337</v>
      </c>
      <c r="AG414" t="s">
        <v>743</v>
      </c>
      <c r="AH414" s="17">
        <v>420</v>
      </c>
      <c r="AI414" s="17" cm="1">
        <f t="array" ref="AI414">SUMPRODUCT(--(IFERROR(HOUR(Flights_2026_09_30333435363734567[entry_hour]),-1)=HOUR(AF414)),--(IFERROR(Flights_2026_09_30333435363734567[entry_sector],"")=AG414),--(IFERROR(Flights_2026_09_30333435363734567[nfl],-1)&gt;=AH414),--(IFERROR(Flights_2026_09_30333435363734567[nfl],-1)&lt;=IF(AH414=450,450,AH414+9)))</f>
        <v>0</v>
      </c>
    </row>
    <row r="415" spans="32:35" x14ac:dyDescent="0.2">
      <c r="AF415" s="2">
        <v>0.70833333333333337</v>
      </c>
      <c r="AG415" t="s">
        <v>743</v>
      </c>
      <c r="AH415" s="17">
        <v>430</v>
      </c>
      <c r="AI415" s="17" cm="1">
        <f t="array" ref="AI415">SUMPRODUCT(--(IFERROR(HOUR(Flights_2026_09_30333435363734567[entry_hour]),-1)=HOUR(AF415)),--(IFERROR(Flights_2026_09_30333435363734567[entry_sector],"")=AG415),--(IFERROR(Flights_2026_09_30333435363734567[nfl],-1)&gt;=AH415),--(IFERROR(Flights_2026_09_30333435363734567[nfl],-1)&lt;=IF(AH415=450,450,AH415+9)))</f>
        <v>0</v>
      </c>
    </row>
    <row r="416" spans="32:35" x14ac:dyDescent="0.2">
      <c r="AF416" s="2">
        <v>0.70833333333333337</v>
      </c>
      <c r="AG416" t="s">
        <v>743</v>
      </c>
      <c r="AH416" s="17">
        <v>440</v>
      </c>
      <c r="AI416" s="17" cm="1">
        <f t="array" ref="AI416">SUMPRODUCT(--(IFERROR(HOUR(Flights_2026_09_30333435363734567[entry_hour]),-1)=HOUR(AF416)),--(IFERROR(Flights_2026_09_30333435363734567[entry_sector],"")=AG416),--(IFERROR(Flights_2026_09_30333435363734567[nfl],-1)&gt;=AH416),--(IFERROR(Flights_2026_09_30333435363734567[nfl],-1)&lt;=IF(AH416=450,450,AH416+9)))</f>
        <v>0</v>
      </c>
    </row>
    <row r="417" spans="1:35" x14ac:dyDescent="0.2">
      <c r="AF417" s="2">
        <v>0.70833333333333337</v>
      </c>
      <c r="AG417" t="s">
        <v>743</v>
      </c>
      <c r="AH417" s="17">
        <v>450</v>
      </c>
      <c r="AI417" s="17" cm="1">
        <f t="array" ref="AI417">SUMPRODUCT(--(IFERROR(HOUR(Flights_2026_09_30333435363734567[entry_hour]),-1)=HOUR(AF417)),--(IFERROR(Flights_2026_09_30333435363734567[entry_sector],"")=AG417),--(IFERROR(Flights_2026_09_30333435363734567[nfl],-1)&gt;=AH417),--(IFERROR(Flights_2026_09_30333435363734567[nfl],-1)&lt;=IF(AH417=450,450,AH417+9)))</f>
        <v>0</v>
      </c>
    </row>
    <row r="418" spans="1:35" x14ac:dyDescent="0.2">
      <c r="AF418" s="2">
        <v>0.70833333333333337</v>
      </c>
      <c r="AG418" t="s">
        <v>744</v>
      </c>
      <c r="AH418" s="17">
        <v>200</v>
      </c>
      <c r="AI418" s="17" cm="1">
        <f t="array" ref="AI418">SUMPRODUCT(--(IFERROR(HOUR(Flights_2026_09_30333435363734567[entry_hour]),-1)=HOUR(AF418)),--(IFERROR(Flights_2026_09_30333435363734567[entry_sector],"")=AG418),--(IFERROR(Flights_2026_09_30333435363734567[nfl],-1)&gt;=AH418),--(IFERROR(Flights_2026_09_30333435363734567[nfl],-1)&lt;=IF(AH418=450,450,AH418+9)))</f>
        <v>0</v>
      </c>
    </row>
    <row r="419" spans="1:35" x14ac:dyDescent="0.2">
      <c r="AF419" s="2">
        <v>0.70833333333333337</v>
      </c>
      <c r="AG419" t="s">
        <v>744</v>
      </c>
      <c r="AH419" s="17">
        <v>210</v>
      </c>
      <c r="AI419" s="17" cm="1">
        <f t="array" ref="AI419">SUMPRODUCT(--(IFERROR(HOUR(Flights_2026_09_30333435363734567[entry_hour]),-1)=HOUR(AF419)),--(IFERROR(Flights_2026_09_30333435363734567[entry_sector],"")=AG419),--(IFERROR(Flights_2026_09_30333435363734567[nfl],-1)&gt;=AH419),--(IFERROR(Flights_2026_09_30333435363734567[nfl],-1)&lt;=IF(AH419=450,450,AH419+9)))</f>
        <v>0</v>
      </c>
    </row>
    <row r="420" spans="1:35" ht="19" x14ac:dyDescent="0.25">
      <c r="A420" s="37"/>
      <c r="B420" s="37"/>
      <c r="C420" s="37"/>
      <c r="D420" s="37"/>
      <c r="E420" s="37"/>
      <c r="F420" s="37"/>
      <c r="G420" s="37"/>
      <c r="H420" s="37"/>
      <c r="I420" s="37"/>
      <c r="J420" s="37"/>
      <c r="AF420" s="2">
        <v>0.70833333333333337</v>
      </c>
      <c r="AG420" t="s">
        <v>744</v>
      </c>
      <c r="AH420" s="17">
        <v>220</v>
      </c>
      <c r="AI420" s="17" cm="1">
        <f t="array" ref="AI420">SUMPRODUCT(--(IFERROR(HOUR(Flights_2026_09_30333435363734567[entry_hour]),-1)=HOUR(AF420)),--(IFERROR(Flights_2026_09_30333435363734567[entry_sector],"")=AG420),--(IFERROR(Flights_2026_09_30333435363734567[nfl],-1)&gt;=AH420),--(IFERROR(Flights_2026_09_30333435363734567[nfl],-1)&lt;=IF(AH420=450,450,AH420+9)))</f>
        <v>5</v>
      </c>
    </row>
    <row r="421" spans="1:35" x14ac:dyDescent="0.2">
      <c r="A421" s="38"/>
      <c r="B421" s="38"/>
      <c r="C421" s="38"/>
      <c r="D421" s="38"/>
      <c r="E421" s="38"/>
      <c r="F421" s="38"/>
      <c r="G421" s="38"/>
      <c r="H421" s="38"/>
      <c r="I421" s="38"/>
      <c r="J421" s="38"/>
      <c r="AF421" s="2">
        <v>0.70833333333333337</v>
      </c>
      <c r="AG421" t="s">
        <v>744</v>
      </c>
      <c r="AH421" s="17">
        <v>230</v>
      </c>
      <c r="AI421" s="17" cm="1">
        <f t="array" ref="AI421">SUMPRODUCT(--(IFERROR(HOUR(Flights_2026_09_30333435363734567[entry_hour]),-1)=HOUR(AF421)),--(IFERROR(Flights_2026_09_30333435363734567[entry_sector],"")=AG421),--(IFERROR(Flights_2026_09_30333435363734567[nfl],-1)&gt;=AH421),--(IFERROR(Flights_2026_09_30333435363734567[nfl],-1)&lt;=IF(AH421=450,450,AH421+9)))</f>
        <v>0</v>
      </c>
    </row>
    <row r="422" spans="1:35" x14ac:dyDescent="0.2">
      <c r="AF422" s="2">
        <v>0.70833333333333337</v>
      </c>
      <c r="AG422" t="s">
        <v>744</v>
      </c>
      <c r="AH422" s="17">
        <v>240</v>
      </c>
      <c r="AI422" s="17" cm="1">
        <f t="array" ref="AI422">SUMPRODUCT(--(IFERROR(HOUR(Flights_2026_09_30333435363734567[entry_hour]),-1)=HOUR(AF422)),--(IFERROR(Flights_2026_09_30333435363734567[entry_sector],"")=AG422),--(IFERROR(Flights_2026_09_30333435363734567[nfl],-1)&gt;=AH422),--(IFERROR(Flights_2026_09_30333435363734567[nfl],-1)&lt;=IF(AH422=450,450,AH422+9)))</f>
        <v>0</v>
      </c>
    </row>
    <row r="423" spans="1:35" x14ac:dyDescent="0.2">
      <c r="A423" s="3"/>
      <c r="B423" s="3"/>
      <c r="C423" s="3"/>
      <c r="D423" s="3"/>
      <c r="E423" s="3"/>
      <c r="AF423" s="2">
        <v>0.70833333333333337</v>
      </c>
      <c r="AG423" t="s">
        <v>744</v>
      </c>
      <c r="AH423" s="17">
        <v>250</v>
      </c>
      <c r="AI423" s="17" cm="1">
        <f t="array" ref="AI423">SUMPRODUCT(--(IFERROR(HOUR(Flights_2026_09_30333435363734567[entry_hour]),-1)=HOUR(AF423)),--(IFERROR(Flights_2026_09_30333435363734567[entry_sector],"")=AG423),--(IFERROR(Flights_2026_09_30333435363734567[nfl],-1)&gt;=AH423),--(IFERROR(Flights_2026_09_30333435363734567[nfl],-1)&lt;=IF(AH423=450,450,AH423+9)))</f>
        <v>0</v>
      </c>
    </row>
    <row r="424" spans="1:35" x14ac:dyDescent="0.2">
      <c r="A424" s="18"/>
      <c r="B424" s="27"/>
      <c r="C424" s="27"/>
      <c r="D424" s="26"/>
      <c r="E424" s="26"/>
      <c r="AF424" s="2">
        <v>0.70833333333333337</v>
      </c>
      <c r="AG424" t="s">
        <v>744</v>
      </c>
      <c r="AH424" s="17">
        <v>260</v>
      </c>
      <c r="AI424" s="17" cm="1">
        <f t="array" ref="AI424">SUMPRODUCT(--(IFERROR(HOUR(Flights_2026_09_30333435363734567[entry_hour]),-1)=HOUR(AF424)),--(IFERROR(Flights_2026_09_30333435363734567[entry_sector],"")=AG424),--(IFERROR(Flights_2026_09_30333435363734567[nfl],-1)&gt;=AH424),--(IFERROR(Flights_2026_09_30333435363734567[nfl],-1)&lt;=IF(AH424=450,450,AH424+9)))</f>
        <v>0</v>
      </c>
    </row>
    <row r="425" spans="1:35" x14ac:dyDescent="0.2">
      <c r="A425" s="18"/>
      <c r="B425" s="27"/>
      <c r="C425" s="27"/>
      <c r="D425" s="26"/>
      <c r="E425" s="26"/>
      <c r="AF425" s="2">
        <v>0.70833333333333337</v>
      </c>
      <c r="AG425" t="s">
        <v>744</v>
      </c>
      <c r="AH425" s="17">
        <v>270</v>
      </c>
      <c r="AI425" s="17" cm="1">
        <f t="array" ref="AI425">SUMPRODUCT(--(IFERROR(HOUR(Flights_2026_09_30333435363734567[entry_hour]),-1)=HOUR(AF425)),--(IFERROR(Flights_2026_09_30333435363734567[entry_sector],"")=AG425),--(IFERROR(Flights_2026_09_30333435363734567[nfl],-1)&gt;=AH425),--(IFERROR(Flights_2026_09_30333435363734567[nfl],-1)&lt;=IF(AH425=450,450,AH425+9)))</f>
        <v>0</v>
      </c>
    </row>
    <row r="426" spans="1:35" x14ac:dyDescent="0.2">
      <c r="A426" s="18"/>
      <c r="B426" s="27"/>
      <c r="C426" s="27"/>
      <c r="D426" s="26"/>
      <c r="E426" s="26"/>
      <c r="AF426" s="2">
        <v>0.70833333333333337</v>
      </c>
      <c r="AG426" t="s">
        <v>744</v>
      </c>
      <c r="AH426" s="17">
        <v>280</v>
      </c>
      <c r="AI426" s="17" cm="1">
        <f t="array" ref="AI426">SUMPRODUCT(--(IFERROR(HOUR(Flights_2026_09_30333435363734567[entry_hour]),-1)=HOUR(AF426)),--(IFERROR(Flights_2026_09_30333435363734567[entry_sector],"")=AG426),--(IFERROR(Flights_2026_09_30333435363734567[nfl],-1)&gt;=AH426),--(IFERROR(Flights_2026_09_30333435363734567[nfl],-1)&lt;=IF(AH426=450,450,AH426+9)))</f>
        <v>0</v>
      </c>
    </row>
    <row r="427" spans="1:35" x14ac:dyDescent="0.2">
      <c r="A427" s="18"/>
      <c r="B427" s="27"/>
      <c r="C427" s="27"/>
      <c r="D427" s="26"/>
      <c r="E427" s="26"/>
      <c r="AF427" s="2">
        <v>0.70833333333333337</v>
      </c>
      <c r="AG427" t="s">
        <v>744</v>
      </c>
      <c r="AH427" s="17">
        <v>290</v>
      </c>
      <c r="AI427" s="17" cm="1">
        <f t="array" ref="AI427">SUMPRODUCT(--(IFERROR(HOUR(Flights_2026_09_30333435363734567[entry_hour]),-1)=HOUR(AF427)),--(IFERROR(Flights_2026_09_30333435363734567[entry_sector],"")=AG427),--(IFERROR(Flights_2026_09_30333435363734567[nfl],-1)&gt;=AH427),--(IFERROR(Flights_2026_09_30333435363734567[nfl],-1)&lt;=IF(AH427=450,450,AH427+9)))</f>
        <v>0</v>
      </c>
    </row>
    <row r="428" spans="1:35" x14ac:dyDescent="0.2">
      <c r="A428" s="18"/>
      <c r="B428" s="27"/>
      <c r="C428" s="27"/>
      <c r="D428" s="26"/>
      <c r="E428" s="26"/>
      <c r="AF428" s="2">
        <v>0.70833333333333337</v>
      </c>
      <c r="AG428" t="s">
        <v>744</v>
      </c>
      <c r="AH428" s="17">
        <v>300</v>
      </c>
      <c r="AI428" s="17" cm="1">
        <f t="array" ref="AI428">SUMPRODUCT(--(IFERROR(HOUR(Flights_2026_09_30333435363734567[entry_hour]),-1)=HOUR(AF428)),--(IFERROR(Flights_2026_09_30333435363734567[entry_sector],"")=AG428),--(IFERROR(Flights_2026_09_30333435363734567[nfl],-1)&gt;=AH428),--(IFERROR(Flights_2026_09_30333435363734567[nfl],-1)&lt;=IF(AH428=450,450,AH428+9)))</f>
        <v>0</v>
      </c>
    </row>
    <row r="429" spans="1:35" x14ac:dyDescent="0.2">
      <c r="A429" s="18"/>
      <c r="B429" s="27"/>
      <c r="C429" s="27"/>
      <c r="D429" s="26"/>
      <c r="E429" s="26"/>
      <c r="AF429" s="2">
        <v>0.70833333333333337</v>
      </c>
      <c r="AG429" t="s">
        <v>744</v>
      </c>
      <c r="AH429" s="17">
        <v>310</v>
      </c>
      <c r="AI429" s="17" cm="1">
        <f t="array" ref="AI429">SUMPRODUCT(--(IFERROR(HOUR(Flights_2026_09_30333435363734567[entry_hour]),-1)=HOUR(AF429)),--(IFERROR(Flights_2026_09_30333435363734567[entry_sector],"")=AG429),--(IFERROR(Flights_2026_09_30333435363734567[nfl],-1)&gt;=AH429),--(IFERROR(Flights_2026_09_30333435363734567[nfl],-1)&lt;=IF(AH429=450,450,AH429+9)))</f>
        <v>0</v>
      </c>
    </row>
    <row r="430" spans="1:35" x14ac:dyDescent="0.2">
      <c r="A430" s="18"/>
      <c r="B430" s="27"/>
      <c r="C430" s="27"/>
      <c r="D430" s="26"/>
      <c r="E430" s="26"/>
      <c r="AF430" s="2">
        <v>0.70833333333333337</v>
      </c>
      <c r="AG430" t="s">
        <v>744</v>
      </c>
      <c r="AH430" s="17">
        <v>320</v>
      </c>
      <c r="AI430" s="17" cm="1">
        <f t="array" ref="AI430">SUMPRODUCT(--(IFERROR(HOUR(Flights_2026_09_30333435363734567[entry_hour]),-1)=HOUR(AF430)),--(IFERROR(Flights_2026_09_30333435363734567[entry_sector],"")=AG430),--(IFERROR(Flights_2026_09_30333435363734567[nfl],-1)&gt;=AH430),--(IFERROR(Flights_2026_09_30333435363734567[nfl],-1)&lt;=IF(AH430=450,450,AH430+9)))</f>
        <v>0</v>
      </c>
    </row>
    <row r="431" spans="1:35" x14ac:dyDescent="0.2">
      <c r="A431" s="18"/>
      <c r="B431" s="27"/>
      <c r="C431" s="27"/>
      <c r="D431" s="26"/>
      <c r="E431" s="26"/>
      <c r="AF431" s="2">
        <v>0.70833333333333337</v>
      </c>
      <c r="AG431" t="s">
        <v>744</v>
      </c>
      <c r="AH431" s="17">
        <v>330</v>
      </c>
      <c r="AI431" s="17" cm="1">
        <f t="array" ref="AI431">SUMPRODUCT(--(IFERROR(HOUR(Flights_2026_09_30333435363734567[entry_hour]),-1)=HOUR(AF431)),--(IFERROR(Flights_2026_09_30333435363734567[entry_sector],"")=AG431),--(IFERROR(Flights_2026_09_30333435363734567[nfl],-1)&gt;=AH431),--(IFERROR(Flights_2026_09_30333435363734567[nfl],-1)&lt;=IF(AH431=450,450,AH431+9)))</f>
        <v>2</v>
      </c>
    </row>
    <row r="432" spans="1:35" x14ac:dyDescent="0.2">
      <c r="A432" s="18"/>
      <c r="B432" s="27"/>
      <c r="C432" s="27"/>
      <c r="D432" s="26"/>
      <c r="E432" s="26"/>
      <c r="AF432" s="2">
        <v>0.70833333333333337</v>
      </c>
      <c r="AG432" t="s">
        <v>744</v>
      </c>
      <c r="AH432" s="17">
        <v>340</v>
      </c>
      <c r="AI432" s="17" cm="1">
        <f t="array" ref="AI432">SUMPRODUCT(--(IFERROR(HOUR(Flights_2026_09_30333435363734567[entry_hour]),-1)=HOUR(AF432)),--(IFERROR(Flights_2026_09_30333435363734567[entry_sector],"")=AG432),--(IFERROR(Flights_2026_09_30333435363734567[nfl],-1)&gt;=AH432),--(IFERROR(Flights_2026_09_30333435363734567[nfl],-1)&lt;=IF(AH432=450,450,AH432+9)))</f>
        <v>0</v>
      </c>
    </row>
    <row r="433" spans="32:35" x14ac:dyDescent="0.2">
      <c r="AF433" s="2">
        <v>0.70833333333333337</v>
      </c>
      <c r="AG433" t="s">
        <v>744</v>
      </c>
      <c r="AH433" s="17">
        <v>350</v>
      </c>
      <c r="AI433" s="17" cm="1">
        <f t="array" ref="AI433">SUMPRODUCT(--(IFERROR(HOUR(Flights_2026_09_30333435363734567[entry_hour]),-1)=HOUR(AF433)),--(IFERROR(Flights_2026_09_30333435363734567[entry_sector],"")=AG433),--(IFERROR(Flights_2026_09_30333435363734567[nfl],-1)&gt;=AH433),--(IFERROR(Flights_2026_09_30333435363734567[nfl],-1)&lt;=IF(AH433=450,450,AH433+9)))</f>
        <v>0</v>
      </c>
    </row>
    <row r="434" spans="32:35" x14ac:dyDescent="0.2">
      <c r="AF434" s="2">
        <v>0.70833333333333337</v>
      </c>
      <c r="AG434" t="s">
        <v>744</v>
      </c>
      <c r="AH434" s="17">
        <v>360</v>
      </c>
      <c r="AI434" s="17" cm="1">
        <f t="array" ref="AI434">SUMPRODUCT(--(IFERROR(HOUR(Flights_2026_09_30333435363734567[entry_hour]),-1)=HOUR(AF434)),--(IFERROR(Flights_2026_09_30333435363734567[entry_sector],"")=AG434),--(IFERROR(Flights_2026_09_30333435363734567[nfl],-1)&gt;=AH434),--(IFERROR(Flights_2026_09_30333435363734567[nfl],-1)&lt;=IF(AH434=450,450,AH434+9)))</f>
        <v>0</v>
      </c>
    </row>
    <row r="435" spans="32:35" x14ac:dyDescent="0.2">
      <c r="AF435" s="2">
        <v>0.70833333333333337</v>
      </c>
      <c r="AG435" t="s">
        <v>744</v>
      </c>
      <c r="AH435" s="17">
        <v>370</v>
      </c>
      <c r="AI435" s="17" cm="1">
        <f t="array" ref="AI435">SUMPRODUCT(--(IFERROR(HOUR(Flights_2026_09_30333435363734567[entry_hour]),-1)=HOUR(AF435)),--(IFERROR(Flights_2026_09_30333435363734567[entry_sector],"")=AG435),--(IFERROR(Flights_2026_09_30333435363734567[nfl],-1)&gt;=AH435),--(IFERROR(Flights_2026_09_30333435363734567[nfl],-1)&lt;=IF(AH435=450,450,AH435+9)))</f>
        <v>1</v>
      </c>
    </row>
    <row r="436" spans="32:35" x14ac:dyDescent="0.2">
      <c r="AF436" s="2">
        <v>0.70833333333333337</v>
      </c>
      <c r="AG436" t="s">
        <v>744</v>
      </c>
      <c r="AH436" s="17">
        <v>380</v>
      </c>
      <c r="AI436" s="17" cm="1">
        <f t="array" ref="AI436">SUMPRODUCT(--(IFERROR(HOUR(Flights_2026_09_30333435363734567[entry_hour]),-1)=HOUR(AF436)),--(IFERROR(Flights_2026_09_30333435363734567[entry_sector],"")=AG436),--(IFERROR(Flights_2026_09_30333435363734567[nfl],-1)&gt;=AH436),--(IFERROR(Flights_2026_09_30333435363734567[nfl],-1)&lt;=IF(AH436=450,450,AH436+9)))</f>
        <v>0</v>
      </c>
    </row>
    <row r="437" spans="32:35" x14ac:dyDescent="0.2">
      <c r="AF437" s="2">
        <v>0.70833333333333337</v>
      </c>
      <c r="AG437" t="s">
        <v>744</v>
      </c>
      <c r="AH437" s="17">
        <v>390</v>
      </c>
      <c r="AI437" s="17" cm="1">
        <f t="array" ref="AI437">SUMPRODUCT(--(IFERROR(HOUR(Flights_2026_09_30333435363734567[entry_hour]),-1)=HOUR(AF437)),--(IFERROR(Flights_2026_09_30333435363734567[entry_sector],"")=AG437),--(IFERROR(Flights_2026_09_30333435363734567[nfl],-1)&gt;=AH437),--(IFERROR(Flights_2026_09_30333435363734567[nfl],-1)&lt;=IF(AH437=450,450,AH437+9)))</f>
        <v>0</v>
      </c>
    </row>
    <row r="438" spans="32:35" x14ac:dyDescent="0.2">
      <c r="AF438" s="2">
        <v>0.70833333333333337</v>
      </c>
      <c r="AG438" t="s">
        <v>744</v>
      </c>
      <c r="AH438" s="17">
        <v>400</v>
      </c>
      <c r="AI438" s="17" cm="1">
        <f t="array" ref="AI438">SUMPRODUCT(--(IFERROR(HOUR(Flights_2026_09_30333435363734567[entry_hour]),-1)=HOUR(AF438)),--(IFERROR(Flights_2026_09_30333435363734567[entry_sector],"")=AG438),--(IFERROR(Flights_2026_09_30333435363734567[nfl],-1)&gt;=AH438),--(IFERROR(Flights_2026_09_30333435363734567[nfl],-1)&lt;=IF(AH438=450,450,AH438+9)))</f>
        <v>0</v>
      </c>
    </row>
    <row r="439" spans="32:35" x14ac:dyDescent="0.2">
      <c r="AF439" s="2">
        <v>0.70833333333333337</v>
      </c>
      <c r="AG439" t="s">
        <v>744</v>
      </c>
      <c r="AH439" s="17">
        <v>410</v>
      </c>
      <c r="AI439" s="17" cm="1">
        <f t="array" ref="AI439">SUMPRODUCT(--(IFERROR(HOUR(Flights_2026_09_30333435363734567[entry_hour]),-1)=HOUR(AF439)),--(IFERROR(Flights_2026_09_30333435363734567[entry_sector],"")=AG439),--(IFERROR(Flights_2026_09_30333435363734567[nfl],-1)&gt;=AH439),--(IFERROR(Flights_2026_09_30333435363734567[nfl],-1)&lt;=IF(AH439=450,450,AH439+9)))</f>
        <v>0</v>
      </c>
    </row>
    <row r="440" spans="32:35" x14ac:dyDescent="0.2">
      <c r="AF440" s="2">
        <v>0.70833333333333337</v>
      </c>
      <c r="AG440" t="s">
        <v>744</v>
      </c>
      <c r="AH440" s="17">
        <v>420</v>
      </c>
      <c r="AI440" s="17" cm="1">
        <f t="array" ref="AI440">SUMPRODUCT(--(IFERROR(HOUR(Flights_2026_09_30333435363734567[entry_hour]),-1)=HOUR(AF440)),--(IFERROR(Flights_2026_09_30333435363734567[entry_sector],"")=AG440),--(IFERROR(Flights_2026_09_30333435363734567[nfl],-1)&gt;=AH440),--(IFERROR(Flights_2026_09_30333435363734567[nfl],-1)&lt;=IF(AH440=450,450,AH440+9)))</f>
        <v>0</v>
      </c>
    </row>
    <row r="441" spans="32:35" x14ac:dyDescent="0.2">
      <c r="AF441" s="2">
        <v>0.70833333333333337</v>
      </c>
      <c r="AG441" t="s">
        <v>744</v>
      </c>
      <c r="AH441" s="17">
        <v>430</v>
      </c>
      <c r="AI441" s="17" cm="1">
        <f t="array" ref="AI441">SUMPRODUCT(--(IFERROR(HOUR(Flights_2026_09_30333435363734567[entry_hour]),-1)=HOUR(AF441)),--(IFERROR(Flights_2026_09_30333435363734567[entry_sector],"")=AG441),--(IFERROR(Flights_2026_09_30333435363734567[nfl],-1)&gt;=AH441),--(IFERROR(Flights_2026_09_30333435363734567[nfl],-1)&lt;=IF(AH441=450,450,AH441+9)))</f>
        <v>0</v>
      </c>
    </row>
    <row r="442" spans="32:35" x14ac:dyDescent="0.2">
      <c r="AF442" s="2">
        <v>0.70833333333333337</v>
      </c>
      <c r="AG442" t="s">
        <v>744</v>
      </c>
      <c r="AH442" s="17">
        <v>440</v>
      </c>
      <c r="AI442" s="17" cm="1">
        <f t="array" ref="AI442">SUMPRODUCT(--(IFERROR(HOUR(Flights_2026_09_30333435363734567[entry_hour]),-1)=HOUR(AF442)),--(IFERROR(Flights_2026_09_30333435363734567[entry_sector],"")=AG442),--(IFERROR(Flights_2026_09_30333435363734567[nfl],-1)&gt;=AH442),--(IFERROR(Flights_2026_09_30333435363734567[nfl],-1)&lt;=IF(AH442=450,450,AH442+9)))</f>
        <v>0</v>
      </c>
    </row>
    <row r="443" spans="32:35" x14ac:dyDescent="0.2">
      <c r="AF443" s="2">
        <v>0.70833333333333337</v>
      </c>
      <c r="AG443" t="s">
        <v>744</v>
      </c>
      <c r="AH443" s="17">
        <v>450</v>
      </c>
      <c r="AI443" s="17" cm="1">
        <f t="array" ref="AI443">SUMPRODUCT(--(IFERROR(HOUR(Flights_2026_09_30333435363734567[entry_hour]),-1)=HOUR(AF443)),--(IFERROR(Flights_2026_09_30333435363734567[entry_sector],"")=AG443),--(IFERROR(Flights_2026_09_30333435363734567[nfl],-1)&gt;=AH443),--(IFERROR(Flights_2026_09_30333435363734567[nfl],-1)&lt;=IF(AH443=450,450,AH443+9)))</f>
        <v>0</v>
      </c>
    </row>
    <row r="444" spans="32:35" x14ac:dyDescent="0.2">
      <c r="AF444" s="2">
        <v>0.70833333333333337</v>
      </c>
      <c r="AG444" t="s">
        <v>745</v>
      </c>
      <c r="AH444" s="17">
        <v>200</v>
      </c>
      <c r="AI444" s="17" cm="1">
        <f t="array" ref="AI444">SUMPRODUCT(--(IFERROR(HOUR(Flights_2026_09_30333435363734567[entry_hour]),-1)=HOUR(AF444)),--(IFERROR(Flights_2026_09_30333435363734567[entry_sector],"")=AG444),--(IFERROR(Flights_2026_09_30333435363734567[nfl],-1)&gt;=AH444),--(IFERROR(Flights_2026_09_30333435363734567[nfl],-1)&lt;=IF(AH444=450,450,AH444+9)))</f>
        <v>0</v>
      </c>
    </row>
    <row r="445" spans="32:35" x14ac:dyDescent="0.2">
      <c r="AF445" s="2">
        <v>0.70833333333333337</v>
      </c>
      <c r="AG445" t="s">
        <v>745</v>
      </c>
      <c r="AH445" s="17">
        <v>210</v>
      </c>
      <c r="AI445" s="17" cm="1">
        <f t="array" ref="AI445">SUMPRODUCT(--(IFERROR(HOUR(Flights_2026_09_30333435363734567[entry_hour]),-1)=HOUR(AF445)),--(IFERROR(Flights_2026_09_30333435363734567[entry_sector],"")=AG445),--(IFERROR(Flights_2026_09_30333435363734567[nfl],-1)&gt;=AH445),--(IFERROR(Flights_2026_09_30333435363734567[nfl],-1)&lt;=IF(AH445=450,450,AH445+9)))</f>
        <v>0</v>
      </c>
    </row>
    <row r="446" spans="32:35" x14ac:dyDescent="0.2">
      <c r="AF446" s="2">
        <v>0.70833333333333337</v>
      </c>
      <c r="AG446" t="s">
        <v>745</v>
      </c>
      <c r="AH446" s="17">
        <v>220</v>
      </c>
      <c r="AI446" s="17" cm="1">
        <f t="array" ref="AI446">SUMPRODUCT(--(IFERROR(HOUR(Flights_2026_09_30333435363734567[entry_hour]),-1)=HOUR(AF446)),--(IFERROR(Flights_2026_09_30333435363734567[entry_sector],"")=AG446),--(IFERROR(Flights_2026_09_30333435363734567[nfl],-1)&gt;=AH446),--(IFERROR(Flights_2026_09_30333435363734567[nfl],-1)&lt;=IF(AH446=450,450,AH446+9)))</f>
        <v>0</v>
      </c>
    </row>
    <row r="447" spans="32:35" x14ac:dyDescent="0.2">
      <c r="AF447" s="2">
        <v>0.70833333333333337</v>
      </c>
      <c r="AG447" t="s">
        <v>745</v>
      </c>
      <c r="AH447" s="17">
        <v>230</v>
      </c>
      <c r="AI447" s="17" cm="1">
        <f t="array" ref="AI447">SUMPRODUCT(--(IFERROR(HOUR(Flights_2026_09_30333435363734567[entry_hour]),-1)=HOUR(AF447)),--(IFERROR(Flights_2026_09_30333435363734567[entry_sector],"")=AG447),--(IFERROR(Flights_2026_09_30333435363734567[nfl],-1)&gt;=AH447),--(IFERROR(Flights_2026_09_30333435363734567[nfl],-1)&lt;=IF(AH447=450,450,AH447+9)))</f>
        <v>0</v>
      </c>
    </row>
    <row r="448" spans="32:35" x14ac:dyDescent="0.2">
      <c r="AF448" s="2">
        <v>0.70833333333333337</v>
      </c>
      <c r="AG448" t="s">
        <v>745</v>
      </c>
      <c r="AH448" s="17">
        <v>240</v>
      </c>
      <c r="AI448" s="17" cm="1">
        <f t="array" ref="AI448">SUMPRODUCT(--(IFERROR(HOUR(Flights_2026_09_30333435363734567[entry_hour]),-1)=HOUR(AF448)),--(IFERROR(Flights_2026_09_30333435363734567[entry_sector],"")=AG448),--(IFERROR(Flights_2026_09_30333435363734567[nfl],-1)&gt;=AH448),--(IFERROR(Flights_2026_09_30333435363734567[nfl],-1)&lt;=IF(AH448=450,450,AH448+9)))</f>
        <v>0</v>
      </c>
    </row>
    <row r="449" spans="32:35" x14ac:dyDescent="0.2">
      <c r="AF449" s="2">
        <v>0.70833333333333337</v>
      </c>
      <c r="AG449" t="s">
        <v>745</v>
      </c>
      <c r="AH449" s="17">
        <v>250</v>
      </c>
      <c r="AI449" s="17" cm="1">
        <f t="array" ref="AI449">SUMPRODUCT(--(IFERROR(HOUR(Flights_2026_09_30333435363734567[entry_hour]),-1)=HOUR(AF449)),--(IFERROR(Flights_2026_09_30333435363734567[entry_sector],"")=AG449),--(IFERROR(Flights_2026_09_30333435363734567[nfl],-1)&gt;=AH449),--(IFERROR(Flights_2026_09_30333435363734567[nfl],-1)&lt;=IF(AH449=450,450,AH449+9)))</f>
        <v>0</v>
      </c>
    </row>
    <row r="450" spans="32:35" x14ac:dyDescent="0.2">
      <c r="AF450" s="2">
        <v>0.70833333333333337</v>
      </c>
      <c r="AG450" t="s">
        <v>745</v>
      </c>
      <c r="AH450" s="17">
        <v>260</v>
      </c>
      <c r="AI450" s="17" cm="1">
        <f t="array" ref="AI450">SUMPRODUCT(--(IFERROR(HOUR(Flights_2026_09_30333435363734567[entry_hour]),-1)=HOUR(AF450)),--(IFERROR(Flights_2026_09_30333435363734567[entry_sector],"")=AG450),--(IFERROR(Flights_2026_09_30333435363734567[nfl],-1)&gt;=AH450),--(IFERROR(Flights_2026_09_30333435363734567[nfl],-1)&lt;=IF(AH450=450,450,AH450+9)))</f>
        <v>0</v>
      </c>
    </row>
    <row r="451" spans="32:35" x14ac:dyDescent="0.2">
      <c r="AF451" s="2">
        <v>0.70833333333333337</v>
      </c>
      <c r="AG451" t="s">
        <v>745</v>
      </c>
      <c r="AH451" s="17">
        <v>270</v>
      </c>
      <c r="AI451" s="17" cm="1">
        <f t="array" ref="AI451">SUMPRODUCT(--(IFERROR(HOUR(Flights_2026_09_30333435363734567[entry_hour]),-1)=HOUR(AF451)),--(IFERROR(Flights_2026_09_30333435363734567[entry_sector],"")=AG451),--(IFERROR(Flights_2026_09_30333435363734567[nfl],-1)&gt;=AH451),--(IFERROR(Flights_2026_09_30333435363734567[nfl],-1)&lt;=IF(AH451=450,450,AH451+9)))</f>
        <v>0</v>
      </c>
    </row>
    <row r="452" spans="32:35" x14ac:dyDescent="0.2">
      <c r="AF452" s="2">
        <v>0.70833333333333337</v>
      </c>
      <c r="AG452" t="s">
        <v>745</v>
      </c>
      <c r="AH452" s="17">
        <v>280</v>
      </c>
      <c r="AI452" s="17" cm="1">
        <f t="array" ref="AI452">SUMPRODUCT(--(IFERROR(HOUR(Flights_2026_09_30333435363734567[entry_hour]),-1)=HOUR(AF452)),--(IFERROR(Flights_2026_09_30333435363734567[entry_sector],"")=AG452),--(IFERROR(Flights_2026_09_30333435363734567[nfl],-1)&gt;=AH452),--(IFERROR(Flights_2026_09_30333435363734567[nfl],-1)&lt;=IF(AH452=450,450,AH452+9)))</f>
        <v>0</v>
      </c>
    </row>
    <row r="453" spans="32:35" x14ac:dyDescent="0.2">
      <c r="AF453" s="2">
        <v>0.70833333333333337</v>
      </c>
      <c r="AG453" t="s">
        <v>745</v>
      </c>
      <c r="AH453" s="17">
        <v>290</v>
      </c>
      <c r="AI453" s="17" cm="1">
        <f t="array" ref="AI453">SUMPRODUCT(--(IFERROR(HOUR(Flights_2026_09_30333435363734567[entry_hour]),-1)=HOUR(AF453)),--(IFERROR(Flights_2026_09_30333435363734567[entry_sector],"")=AG453),--(IFERROR(Flights_2026_09_30333435363734567[nfl],-1)&gt;=AH453),--(IFERROR(Flights_2026_09_30333435363734567[nfl],-1)&lt;=IF(AH453=450,450,AH453+9)))</f>
        <v>0</v>
      </c>
    </row>
    <row r="454" spans="32:35" x14ac:dyDescent="0.2">
      <c r="AF454" s="2">
        <v>0.70833333333333337</v>
      </c>
      <c r="AG454" t="s">
        <v>745</v>
      </c>
      <c r="AH454" s="17">
        <v>300</v>
      </c>
      <c r="AI454" s="17" cm="1">
        <f t="array" ref="AI454">SUMPRODUCT(--(IFERROR(HOUR(Flights_2026_09_30333435363734567[entry_hour]),-1)=HOUR(AF454)),--(IFERROR(Flights_2026_09_30333435363734567[entry_sector],"")=AG454),--(IFERROR(Flights_2026_09_30333435363734567[nfl],-1)&gt;=AH454),--(IFERROR(Flights_2026_09_30333435363734567[nfl],-1)&lt;=IF(AH454=450,450,AH454+9)))</f>
        <v>0</v>
      </c>
    </row>
    <row r="455" spans="32:35" x14ac:dyDescent="0.2">
      <c r="AF455" s="2">
        <v>0.70833333333333337</v>
      </c>
      <c r="AG455" t="s">
        <v>745</v>
      </c>
      <c r="AH455" s="17">
        <v>310</v>
      </c>
      <c r="AI455" s="17" cm="1">
        <f t="array" ref="AI455">SUMPRODUCT(--(IFERROR(HOUR(Flights_2026_09_30333435363734567[entry_hour]),-1)=HOUR(AF455)),--(IFERROR(Flights_2026_09_30333435363734567[entry_sector],"")=AG455),--(IFERROR(Flights_2026_09_30333435363734567[nfl],-1)&gt;=AH455),--(IFERROR(Flights_2026_09_30333435363734567[nfl],-1)&lt;=IF(AH455=450,450,AH455+9)))</f>
        <v>1</v>
      </c>
    </row>
    <row r="456" spans="32:35" x14ac:dyDescent="0.2">
      <c r="AF456" s="2">
        <v>0.70833333333333337</v>
      </c>
      <c r="AG456" t="s">
        <v>745</v>
      </c>
      <c r="AH456" s="17">
        <v>320</v>
      </c>
      <c r="AI456" s="17" cm="1">
        <f t="array" ref="AI456">SUMPRODUCT(--(IFERROR(HOUR(Flights_2026_09_30333435363734567[entry_hour]),-1)=HOUR(AF456)),--(IFERROR(Flights_2026_09_30333435363734567[entry_sector],"")=AG456),--(IFERROR(Flights_2026_09_30333435363734567[nfl],-1)&gt;=AH456),--(IFERROR(Flights_2026_09_30333435363734567[nfl],-1)&lt;=IF(AH456=450,450,AH456+9)))</f>
        <v>0</v>
      </c>
    </row>
    <row r="457" spans="32:35" x14ac:dyDescent="0.2">
      <c r="AF457" s="2">
        <v>0.70833333333333337</v>
      </c>
      <c r="AG457" t="s">
        <v>745</v>
      </c>
      <c r="AH457" s="17">
        <v>330</v>
      </c>
      <c r="AI457" s="17" cm="1">
        <f t="array" ref="AI457">SUMPRODUCT(--(IFERROR(HOUR(Flights_2026_09_30333435363734567[entry_hour]),-1)=HOUR(AF457)),--(IFERROR(Flights_2026_09_30333435363734567[entry_sector],"")=AG457),--(IFERROR(Flights_2026_09_30333435363734567[nfl],-1)&gt;=AH457),--(IFERROR(Flights_2026_09_30333435363734567[nfl],-1)&lt;=IF(AH457=450,450,AH457+9)))</f>
        <v>1</v>
      </c>
    </row>
    <row r="458" spans="32:35" x14ac:dyDescent="0.2">
      <c r="AF458" s="2">
        <v>0.70833333333333337</v>
      </c>
      <c r="AG458" t="s">
        <v>745</v>
      </c>
      <c r="AH458" s="17">
        <v>340</v>
      </c>
      <c r="AI458" s="17" cm="1">
        <f t="array" ref="AI458">SUMPRODUCT(--(IFERROR(HOUR(Flights_2026_09_30333435363734567[entry_hour]),-1)=HOUR(AF458)),--(IFERROR(Flights_2026_09_30333435363734567[entry_sector],"")=AG458),--(IFERROR(Flights_2026_09_30333435363734567[nfl],-1)&gt;=AH458),--(IFERROR(Flights_2026_09_30333435363734567[nfl],-1)&lt;=IF(AH458=450,450,AH458+9)))</f>
        <v>0</v>
      </c>
    </row>
    <row r="459" spans="32:35" x14ac:dyDescent="0.2">
      <c r="AF459" s="2">
        <v>0.70833333333333337</v>
      </c>
      <c r="AG459" t="s">
        <v>745</v>
      </c>
      <c r="AH459" s="17">
        <v>350</v>
      </c>
      <c r="AI459" s="17" cm="1">
        <f t="array" ref="AI459">SUMPRODUCT(--(IFERROR(HOUR(Flights_2026_09_30333435363734567[entry_hour]),-1)=HOUR(AF459)),--(IFERROR(Flights_2026_09_30333435363734567[entry_sector],"")=AG459),--(IFERROR(Flights_2026_09_30333435363734567[nfl],-1)&gt;=AH459),--(IFERROR(Flights_2026_09_30333435363734567[nfl],-1)&lt;=IF(AH459=450,450,AH459+9)))</f>
        <v>0</v>
      </c>
    </row>
    <row r="460" spans="32:35" x14ac:dyDescent="0.2">
      <c r="AF460" s="2">
        <v>0.70833333333333337</v>
      </c>
      <c r="AG460" t="s">
        <v>745</v>
      </c>
      <c r="AH460" s="17">
        <v>360</v>
      </c>
      <c r="AI460" s="17" cm="1">
        <f t="array" ref="AI460">SUMPRODUCT(--(IFERROR(HOUR(Flights_2026_09_30333435363734567[entry_hour]),-1)=HOUR(AF460)),--(IFERROR(Flights_2026_09_30333435363734567[entry_sector],"")=AG460),--(IFERROR(Flights_2026_09_30333435363734567[nfl],-1)&gt;=AH460),--(IFERROR(Flights_2026_09_30333435363734567[nfl],-1)&lt;=IF(AH460=450,450,AH460+9)))</f>
        <v>0</v>
      </c>
    </row>
    <row r="461" spans="32:35" x14ac:dyDescent="0.2">
      <c r="AF461" s="2">
        <v>0.70833333333333337</v>
      </c>
      <c r="AG461" t="s">
        <v>745</v>
      </c>
      <c r="AH461" s="17">
        <v>370</v>
      </c>
      <c r="AI461" s="17" cm="1">
        <f t="array" ref="AI461">SUMPRODUCT(--(IFERROR(HOUR(Flights_2026_09_30333435363734567[entry_hour]),-1)=HOUR(AF461)),--(IFERROR(Flights_2026_09_30333435363734567[entry_sector],"")=AG461),--(IFERROR(Flights_2026_09_30333435363734567[nfl],-1)&gt;=AH461),--(IFERROR(Flights_2026_09_30333435363734567[nfl],-1)&lt;=IF(AH461=450,450,AH461+9)))</f>
        <v>3</v>
      </c>
    </row>
    <row r="462" spans="32:35" x14ac:dyDescent="0.2">
      <c r="AF462" s="2">
        <v>0.70833333333333337</v>
      </c>
      <c r="AG462" t="s">
        <v>745</v>
      </c>
      <c r="AH462" s="17">
        <v>380</v>
      </c>
      <c r="AI462" s="17" cm="1">
        <f t="array" ref="AI462">SUMPRODUCT(--(IFERROR(HOUR(Flights_2026_09_30333435363734567[entry_hour]),-1)=HOUR(AF462)),--(IFERROR(Flights_2026_09_30333435363734567[entry_sector],"")=AG462),--(IFERROR(Flights_2026_09_30333435363734567[nfl],-1)&gt;=AH462),--(IFERROR(Flights_2026_09_30333435363734567[nfl],-1)&lt;=IF(AH462=450,450,AH462+9)))</f>
        <v>0</v>
      </c>
    </row>
    <row r="463" spans="32:35" x14ac:dyDescent="0.2">
      <c r="AF463" s="2">
        <v>0.70833333333333337</v>
      </c>
      <c r="AG463" t="s">
        <v>745</v>
      </c>
      <c r="AH463" s="17">
        <v>390</v>
      </c>
      <c r="AI463" s="17" cm="1">
        <f t="array" ref="AI463">SUMPRODUCT(--(IFERROR(HOUR(Flights_2026_09_30333435363734567[entry_hour]),-1)=HOUR(AF463)),--(IFERROR(Flights_2026_09_30333435363734567[entry_sector],"")=AG463),--(IFERROR(Flights_2026_09_30333435363734567[nfl],-1)&gt;=AH463),--(IFERROR(Flights_2026_09_30333435363734567[nfl],-1)&lt;=IF(AH463=450,450,AH463+9)))</f>
        <v>2</v>
      </c>
    </row>
    <row r="464" spans="32:35" x14ac:dyDescent="0.2">
      <c r="AF464" s="2">
        <v>0.70833333333333337</v>
      </c>
      <c r="AG464" t="s">
        <v>745</v>
      </c>
      <c r="AH464" s="17">
        <v>400</v>
      </c>
      <c r="AI464" s="17" cm="1">
        <f t="array" ref="AI464">SUMPRODUCT(--(IFERROR(HOUR(Flights_2026_09_30333435363734567[entry_hour]),-1)=HOUR(AF464)),--(IFERROR(Flights_2026_09_30333435363734567[entry_sector],"")=AG464),--(IFERROR(Flights_2026_09_30333435363734567[nfl],-1)&gt;=AH464),--(IFERROR(Flights_2026_09_30333435363734567[nfl],-1)&lt;=IF(AH464=450,450,AH464+9)))</f>
        <v>0</v>
      </c>
    </row>
    <row r="465" spans="32:35" x14ac:dyDescent="0.2">
      <c r="AF465" s="2">
        <v>0.70833333333333337</v>
      </c>
      <c r="AG465" t="s">
        <v>745</v>
      </c>
      <c r="AH465" s="17">
        <v>410</v>
      </c>
      <c r="AI465" s="17" cm="1">
        <f t="array" ref="AI465">SUMPRODUCT(--(IFERROR(HOUR(Flights_2026_09_30333435363734567[entry_hour]),-1)=HOUR(AF465)),--(IFERROR(Flights_2026_09_30333435363734567[entry_sector],"")=AG465),--(IFERROR(Flights_2026_09_30333435363734567[nfl],-1)&gt;=AH465),--(IFERROR(Flights_2026_09_30333435363734567[nfl],-1)&lt;=IF(AH465=450,450,AH465+9)))</f>
        <v>0</v>
      </c>
    </row>
    <row r="466" spans="32:35" x14ac:dyDescent="0.2">
      <c r="AF466" s="2">
        <v>0.70833333333333337</v>
      </c>
      <c r="AG466" t="s">
        <v>745</v>
      </c>
      <c r="AH466" s="17">
        <v>420</v>
      </c>
      <c r="AI466" s="17" cm="1">
        <f t="array" ref="AI466">SUMPRODUCT(--(IFERROR(HOUR(Flights_2026_09_30333435363734567[entry_hour]),-1)=HOUR(AF466)),--(IFERROR(Flights_2026_09_30333435363734567[entry_sector],"")=AG466),--(IFERROR(Flights_2026_09_30333435363734567[nfl],-1)&gt;=AH466),--(IFERROR(Flights_2026_09_30333435363734567[nfl],-1)&lt;=IF(AH466=450,450,AH466+9)))</f>
        <v>0</v>
      </c>
    </row>
    <row r="467" spans="32:35" x14ac:dyDescent="0.2">
      <c r="AF467" s="2">
        <v>0.70833333333333337</v>
      </c>
      <c r="AG467" t="s">
        <v>745</v>
      </c>
      <c r="AH467" s="17">
        <v>430</v>
      </c>
      <c r="AI467" s="17" cm="1">
        <f t="array" ref="AI467">SUMPRODUCT(--(IFERROR(HOUR(Flights_2026_09_30333435363734567[entry_hour]),-1)=HOUR(AF467)),--(IFERROR(Flights_2026_09_30333435363734567[entry_sector],"")=AG467),--(IFERROR(Flights_2026_09_30333435363734567[nfl],-1)&gt;=AH467),--(IFERROR(Flights_2026_09_30333435363734567[nfl],-1)&lt;=IF(AH467=450,450,AH467+9)))</f>
        <v>0</v>
      </c>
    </row>
    <row r="468" spans="32:35" x14ac:dyDescent="0.2">
      <c r="AF468" s="2">
        <v>0.70833333333333337</v>
      </c>
      <c r="AG468" t="s">
        <v>745</v>
      </c>
      <c r="AH468" s="17">
        <v>440</v>
      </c>
      <c r="AI468" s="17" cm="1">
        <f t="array" ref="AI468">SUMPRODUCT(--(IFERROR(HOUR(Flights_2026_09_30333435363734567[entry_hour]),-1)=HOUR(AF468)),--(IFERROR(Flights_2026_09_30333435363734567[entry_sector],"")=AG468),--(IFERROR(Flights_2026_09_30333435363734567[nfl],-1)&gt;=AH468),--(IFERROR(Flights_2026_09_30333435363734567[nfl],-1)&lt;=IF(AH468=450,450,AH468+9)))</f>
        <v>0</v>
      </c>
    </row>
    <row r="469" spans="32:35" x14ac:dyDescent="0.2">
      <c r="AF469" s="2">
        <v>0.70833333333333337</v>
      </c>
      <c r="AG469" t="s">
        <v>745</v>
      </c>
      <c r="AH469" s="17">
        <v>450</v>
      </c>
      <c r="AI469" s="17" cm="1">
        <f t="array" ref="AI469">SUMPRODUCT(--(IFERROR(HOUR(Flights_2026_09_30333435363734567[entry_hour]),-1)=HOUR(AF469)),--(IFERROR(Flights_2026_09_30333435363734567[entry_sector],"")=AG469),--(IFERROR(Flights_2026_09_30333435363734567[nfl],-1)&gt;=AH469),--(IFERROR(Flights_2026_09_30333435363734567[nfl],-1)&lt;=IF(AH469=450,450,AH469+9)))</f>
        <v>0</v>
      </c>
    </row>
    <row r="470" spans="32:35" x14ac:dyDescent="0.2">
      <c r="AF470" s="2">
        <v>0.70833333333333337</v>
      </c>
      <c r="AG470" t="s">
        <v>840</v>
      </c>
      <c r="AH470" s="17">
        <v>200</v>
      </c>
      <c r="AI470" s="17" cm="1">
        <f t="array" ref="AI470">SUMPRODUCT(--(IFERROR(HOUR(Flights_2026_09_30333435363734567[entry_hour]),-1)=HOUR(AF470)),--(IFERROR(Flights_2026_09_30333435363734567[entry_sector],"")=AG470),--(IFERROR(Flights_2026_09_30333435363734567[nfl],-1)&gt;=AH470),--(IFERROR(Flights_2026_09_30333435363734567[nfl],-1)&lt;=IF(AH470=450,450,AH470+9)))</f>
        <v>0</v>
      </c>
    </row>
    <row r="471" spans="32:35" x14ac:dyDescent="0.2">
      <c r="AF471" s="2">
        <v>0.70833333333333337</v>
      </c>
      <c r="AG471" t="s">
        <v>840</v>
      </c>
      <c r="AH471" s="17">
        <v>210</v>
      </c>
      <c r="AI471" s="17" cm="1">
        <f t="array" ref="AI471">SUMPRODUCT(--(IFERROR(HOUR(Flights_2026_09_30333435363734567[entry_hour]),-1)=HOUR(AF471)),--(IFERROR(Flights_2026_09_30333435363734567[entry_sector],"")=AG471),--(IFERROR(Flights_2026_09_30333435363734567[nfl],-1)&gt;=AH471),--(IFERROR(Flights_2026_09_30333435363734567[nfl],-1)&lt;=IF(AH471=450,450,AH471+9)))</f>
        <v>0</v>
      </c>
    </row>
    <row r="472" spans="32:35" x14ac:dyDescent="0.2">
      <c r="AF472" s="2">
        <v>0.70833333333333337</v>
      </c>
      <c r="AG472" t="s">
        <v>840</v>
      </c>
      <c r="AH472" s="17">
        <v>220</v>
      </c>
      <c r="AI472" s="17" cm="1">
        <f t="array" ref="AI472">SUMPRODUCT(--(IFERROR(HOUR(Flights_2026_09_30333435363734567[entry_hour]),-1)=HOUR(AF472)),--(IFERROR(Flights_2026_09_30333435363734567[entry_sector],"")=AG472),--(IFERROR(Flights_2026_09_30333435363734567[nfl],-1)&gt;=AH472),--(IFERROR(Flights_2026_09_30333435363734567[nfl],-1)&lt;=IF(AH472=450,450,AH472+9)))</f>
        <v>0</v>
      </c>
    </row>
    <row r="473" spans="32:35" x14ac:dyDescent="0.2">
      <c r="AF473" s="2">
        <v>0.70833333333333337</v>
      </c>
      <c r="AG473" t="s">
        <v>840</v>
      </c>
      <c r="AH473" s="17">
        <v>230</v>
      </c>
      <c r="AI473" s="17" cm="1">
        <f t="array" ref="AI473">SUMPRODUCT(--(IFERROR(HOUR(Flights_2026_09_30333435363734567[entry_hour]),-1)=HOUR(AF473)),--(IFERROR(Flights_2026_09_30333435363734567[entry_sector],"")=AG473),--(IFERROR(Flights_2026_09_30333435363734567[nfl],-1)&gt;=AH473),--(IFERROR(Flights_2026_09_30333435363734567[nfl],-1)&lt;=IF(AH473=450,450,AH473+9)))</f>
        <v>0</v>
      </c>
    </row>
    <row r="474" spans="32:35" x14ac:dyDescent="0.2">
      <c r="AF474" s="2">
        <v>0.70833333333333337</v>
      </c>
      <c r="AG474" t="s">
        <v>840</v>
      </c>
      <c r="AH474" s="17">
        <v>240</v>
      </c>
      <c r="AI474" s="17" cm="1">
        <f t="array" ref="AI474">SUMPRODUCT(--(IFERROR(HOUR(Flights_2026_09_30333435363734567[entry_hour]),-1)=HOUR(AF474)),--(IFERROR(Flights_2026_09_30333435363734567[entry_sector],"")=AG474),--(IFERROR(Flights_2026_09_30333435363734567[nfl],-1)&gt;=AH474),--(IFERROR(Flights_2026_09_30333435363734567[nfl],-1)&lt;=IF(AH474=450,450,AH474+9)))</f>
        <v>0</v>
      </c>
    </row>
    <row r="475" spans="32:35" x14ac:dyDescent="0.2">
      <c r="AF475" s="2">
        <v>0.70833333333333337</v>
      </c>
      <c r="AG475" t="s">
        <v>840</v>
      </c>
      <c r="AH475" s="17">
        <v>250</v>
      </c>
      <c r="AI475" s="17" cm="1">
        <f t="array" ref="AI475">SUMPRODUCT(--(IFERROR(HOUR(Flights_2026_09_30333435363734567[entry_hour]),-1)=HOUR(AF475)),--(IFERROR(Flights_2026_09_30333435363734567[entry_sector],"")=AG475),--(IFERROR(Flights_2026_09_30333435363734567[nfl],-1)&gt;=AH475),--(IFERROR(Flights_2026_09_30333435363734567[nfl],-1)&lt;=IF(AH475=450,450,AH475+9)))</f>
        <v>0</v>
      </c>
    </row>
    <row r="476" spans="32:35" x14ac:dyDescent="0.2">
      <c r="AF476" s="2">
        <v>0.70833333333333337</v>
      </c>
      <c r="AG476" t="s">
        <v>840</v>
      </c>
      <c r="AH476" s="17">
        <v>260</v>
      </c>
      <c r="AI476" s="17" cm="1">
        <f t="array" ref="AI476">SUMPRODUCT(--(IFERROR(HOUR(Flights_2026_09_30333435363734567[entry_hour]),-1)=HOUR(AF476)),--(IFERROR(Flights_2026_09_30333435363734567[entry_sector],"")=AG476),--(IFERROR(Flights_2026_09_30333435363734567[nfl],-1)&gt;=AH476),--(IFERROR(Flights_2026_09_30333435363734567[nfl],-1)&lt;=IF(AH476=450,450,AH476+9)))</f>
        <v>0</v>
      </c>
    </row>
    <row r="477" spans="32:35" x14ac:dyDescent="0.2">
      <c r="AF477" s="2">
        <v>0.70833333333333337</v>
      </c>
      <c r="AG477" t="s">
        <v>840</v>
      </c>
      <c r="AH477" s="17">
        <v>270</v>
      </c>
      <c r="AI477" s="17" cm="1">
        <f t="array" ref="AI477">SUMPRODUCT(--(IFERROR(HOUR(Flights_2026_09_30333435363734567[entry_hour]),-1)=HOUR(AF477)),--(IFERROR(Flights_2026_09_30333435363734567[entry_sector],"")=AG477),--(IFERROR(Flights_2026_09_30333435363734567[nfl],-1)&gt;=AH477),--(IFERROR(Flights_2026_09_30333435363734567[nfl],-1)&lt;=IF(AH477=450,450,AH477+9)))</f>
        <v>0</v>
      </c>
    </row>
    <row r="478" spans="32:35" x14ac:dyDescent="0.2">
      <c r="AF478" s="2">
        <v>0.70833333333333337</v>
      </c>
      <c r="AG478" t="s">
        <v>840</v>
      </c>
      <c r="AH478" s="17">
        <v>280</v>
      </c>
      <c r="AI478" s="17" cm="1">
        <f t="array" ref="AI478">SUMPRODUCT(--(IFERROR(HOUR(Flights_2026_09_30333435363734567[entry_hour]),-1)=HOUR(AF478)),--(IFERROR(Flights_2026_09_30333435363734567[entry_sector],"")=AG478),--(IFERROR(Flights_2026_09_30333435363734567[nfl],-1)&gt;=AH478),--(IFERROR(Flights_2026_09_30333435363734567[nfl],-1)&lt;=IF(AH478=450,450,AH478+9)))</f>
        <v>0</v>
      </c>
    </row>
    <row r="479" spans="32:35" x14ac:dyDescent="0.2">
      <c r="AF479" s="2">
        <v>0.70833333333333337</v>
      </c>
      <c r="AG479" t="s">
        <v>840</v>
      </c>
      <c r="AH479" s="17">
        <v>290</v>
      </c>
      <c r="AI479" s="17" cm="1">
        <f t="array" ref="AI479">SUMPRODUCT(--(IFERROR(HOUR(Flights_2026_09_30333435363734567[entry_hour]),-1)=HOUR(AF479)),--(IFERROR(Flights_2026_09_30333435363734567[entry_sector],"")=AG479),--(IFERROR(Flights_2026_09_30333435363734567[nfl],-1)&gt;=AH479),--(IFERROR(Flights_2026_09_30333435363734567[nfl],-1)&lt;=IF(AH479=450,450,AH479+9)))</f>
        <v>0</v>
      </c>
    </row>
    <row r="480" spans="32:35" x14ac:dyDescent="0.2">
      <c r="AF480" s="2">
        <v>0.70833333333333337</v>
      </c>
      <c r="AG480" t="s">
        <v>840</v>
      </c>
      <c r="AH480" s="17">
        <v>300</v>
      </c>
      <c r="AI480" s="17" cm="1">
        <f t="array" ref="AI480">SUMPRODUCT(--(IFERROR(HOUR(Flights_2026_09_30333435363734567[entry_hour]),-1)=HOUR(AF480)),--(IFERROR(Flights_2026_09_30333435363734567[entry_sector],"")=AG480),--(IFERROR(Flights_2026_09_30333435363734567[nfl],-1)&gt;=AH480),--(IFERROR(Flights_2026_09_30333435363734567[nfl],-1)&lt;=IF(AH480=450,450,AH480+9)))</f>
        <v>0</v>
      </c>
    </row>
    <row r="481" spans="32:35" x14ac:dyDescent="0.2">
      <c r="AF481" s="2">
        <v>0.70833333333333337</v>
      </c>
      <c r="AG481" t="s">
        <v>840</v>
      </c>
      <c r="AH481" s="17">
        <v>310</v>
      </c>
      <c r="AI481" s="17" cm="1">
        <f t="array" ref="AI481">SUMPRODUCT(--(IFERROR(HOUR(Flights_2026_09_30333435363734567[entry_hour]),-1)=HOUR(AF481)),--(IFERROR(Flights_2026_09_30333435363734567[entry_sector],"")=AG481),--(IFERROR(Flights_2026_09_30333435363734567[nfl],-1)&gt;=AH481),--(IFERROR(Flights_2026_09_30333435363734567[nfl],-1)&lt;=IF(AH481=450,450,AH481+9)))</f>
        <v>0</v>
      </c>
    </row>
    <row r="482" spans="32:35" x14ac:dyDescent="0.2">
      <c r="AF482" s="2">
        <v>0.70833333333333337</v>
      </c>
      <c r="AG482" t="s">
        <v>840</v>
      </c>
      <c r="AH482" s="17">
        <v>320</v>
      </c>
      <c r="AI482" s="17" cm="1">
        <f t="array" ref="AI482">SUMPRODUCT(--(IFERROR(HOUR(Flights_2026_09_30333435363734567[entry_hour]),-1)=HOUR(AF482)),--(IFERROR(Flights_2026_09_30333435363734567[entry_sector],"")=AG482),--(IFERROR(Flights_2026_09_30333435363734567[nfl],-1)&gt;=AH482),--(IFERROR(Flights_2026_09_30333435363734567[nfl],-1)&lt;=IF(AH482=450,450,AH482+9)))</f>
        <v>0</v>
      </c>
    </row>
    <row r="483" spans="32:35" x14ac:dyDescent="0.2">
      <c r="AF483" s="2">
        <v>0.70833333333333337</v>
      </c>
      <c r="AG483" t="s">
        <v>840</v>
      </c>
      <c r="AH483" s="17">
        <v>330</v>
      </c>
      <c r="AI483" s="17" cm="1">
        <f t="array" ref="AI483">SUMPRODUCT(--(IFERROR(HOUR(Flights_2026_09_30333435363734567[entry_hour]),-1)=HOUR(AF483)),--(IFERROR(Flights_2026_09_30333435363734567[entry_sector],"")=AG483),--(IFERROR(Flights_2026_09_30333435363734567[nfl],-1)&gt;=AH483),--(IFERROR(Flights_2026_09_30333435363734567[nfl],-1)&lt;=IF(AH483=450,450,AH483+9)))</f>
        <v>0</v>
      </c>
    </row>
    <row r="484" spans="32:35" x14ac:dyDescent="0.2">
      <c r="AF484" s="2">
        <v>0.70833333333333337</v>
      </c>
      <c r="AG484" t="s">
        <v>840</v>
      </c>
      <c r="AH484" s="17">
        <v>340</v>
      </c>
      <c r="AI484" s="17" cm="1">
        <f t="array" ref="AI484">SUMPRODUCT(--(IFERROR(HOUR(Flights_2026_09_30333435363734567[entry_hour]),-1)=HOUR(AF484)),--(IFERROR(Flights_2026_09_30333435363734567[entry_sector],"")=AG484),--(IFERROR(Flights_2026_09_30333435363734567[nfl],-1)&gt;=AH484),--(IFERROR(Flights_2026_09_30333435363734567[nfl],-1)&lt;=IF(AH484=450,450,AH484+9)))</f>
        <v>0</v>
      </c>
    </row>
    <row r="485" spans="32:35" x14ac:dyDescent="0.2">
      <c r="AF485" s="2">
        <v>0.70833333333333337</v>
      </c>
      <c r="AG485" t="s">
        <v>840</v>
      </c>
      <c r="AH485" s="17">
        <v>350</v>
      </c>
      <c r="AI485" s="17" cm="1">
        <f t="array" ref="AI485">SUMPRODUCT(--(IFERROR(HOUR(Flights_2026_09_30333435363734567[entry_hour]),-1)=HOUR(AF485)),--(IFERROR(Flights_2026_09_30333435363734567[entry_sector],"")=AG485),--(IFERROR(Flights_2026_09_30333435363734567[nfl],-1)&gt;=AH485),--(IFERROR(Flights_2026_09_30333435363734567[nfl],-1)&lt;=IF(AH485=450,450,AH485+9)))</f>
        <v>0</v>
      </c>
    </row>
    <row r="486" spans="32:35" x14ac:dyDescent="0.2">
      <c r="AF486" s="2">
        <v>0.70833333333333337</v>
      </c>
      <c r="AG486" t="s">
        <v>840</v>
      </c>
      <c r="AH486" s="17">
        <v>360</v>
      </c>
      <c r="AI486" s="17" cm="1">
        <f t="array" ref="AI486">SUMPRODUCT(--(IFERROR(HOUR(Flights_2026_09_30333435363734567[entry_hour]),-1)=HOUR(AF486)),--(IFERROR(Flights_2026_09_30333435363734567[entry_sector],"")=AG486),--(IFERROR(Flights_2026_09_30333435363734567[nfl],-1)&gt;=AH486),--(IFERROR(Flights_2026_09_30333435363734567[nfl],-1)&lt;=IF(AH486=450,450,AH486+9)))</f>
        <v>0</v>
      </c>
    </row>
    <row r="487" spans="32:35" x14ac:dyDescent="0.2">
      <c r="AF487" s="2">
        <v>0.70833333333333337</v>
      </c>
      <c r="AG487" t="s">
        <v>840</v>
      </c>
      <c r="AH487" s="17">
        <v>370</v>
      </c>
      <c r="AI487" s="17" cm="1">
        <f t="array" ref="AI487">SUMPRODUCT(--(IFERROR(HOUR(Flights_2026_09_30333435363734567[entry_hour]),-1)=HOUR(AF487)),--(IFERROR(Flights_2026_09_30333435363734567[entry_sector],"")=AG487),--(IFERROR(Flights_2026_09_30333435363734567[nfl],-1)&gt;=AH487),--(IFERROR(Flights_2026_09_30333435363734567[nfl],-1)&lt;=IF(AH487=450,450,AH487+9)))</f>
        <v>1</v>
      </c>
    </row>
    <row r="488" spans="32:35" x14ac:dyDescent="0.2">
      <c r="AF488" s="2">
        <v>0.70833333333333337</v>
      </c>
      <c r="AG488" t="s">
        <v>840</v>
      </c>
      <c r="AH488" s="17">
        <v>380</v>
      </c>
      <c r="AI488" s="17" cm="1">
        <f t="array" ref="AI488">SUMPRODUCT(--(IFERROR(HOUR(Flights_2026_09_30333435363734567[entry_hour]),-1)=HOUR(AF488)),--(IFERROR(Flights_2026_09_30333435363734567[entry_sector],"")=AG488),--(IFERROR(Flights_2026_09_30333435363734567[nfl],-1)&gt;=AH488),--(IFERROR(Flights_2026_09_30333435363734567[nfl],-1)&lt;=IF(AH488=450,450,AH488+9)))</f>
        <v>0</v>
      </c>
    </row>
    <row r="489" spans="32:35" x14ac:dyDescent="0.2">
      <c r="AF489" s="2">
        <v>0.70833333333333337</v>
      </c>
      <c r="AG489" t="s">
        <v>840</v>
      </c>
      <c r="AH489" s="17">
        <v>390</v>
      </c>
      <c r="AI489" s="17" cm="1">
        <f t="array" ref="AI489">SUMPRODUCT(--(IFERROR(HOUR(Flights_2026_09_30333435363734567[entry_hour]),-1)=HOUR(AF489)),--(IFERROR(Flights_2026_09_30333435363734567[entry_sector],"")=AG489),--(IFERROR(Flights_2026_09_30333435363734567[nfl],-1)&gt;=AH489),--(IFERROR(Flights_2026_09_30333435363734567[nfl],-1)&lt;=IF(AH489=450,450,AH489+9)))</f>
        <v>0</v>
      </c>
    </row>
    <row r="490" spans="32:35" x14ac:dyDescent="0.2">
      <c r="AF490" s="2">
        <v>0.70833333333333337</v>
      </c>
      <c r="AG490" t="s">
        <v>840</v>
      </c>
      <c r="AH490" s="17">
        <v>400</v>
      </c>
      <c r="AI490" s="17" cm="1">
        <f t="array" ref="AI490">SUMPRODUCT(--(IFERROR(HOUR(Flights_2026_09_30333435363734567[entry_hour]),-1)=HOUR(AF490)),--(IFERROR(Flights_2026_09_30333435363734567[entry_sector],"")=AG490),--(IFERROR(Flights_2026_09_30333435363734567[nfl],-1)&gt;=AH490),--(IFERROR(Flights_2026_09_30333435363734567[nfl],-1)&lt;=IF(AH490=450,450,AH490+9)))</f>
        <v>0</v>
      </c>
    </row>
    <row r="491" spans="32:35" x14ac:dyDescent="0.2">
      <c r="AF491" s="2">
        <v>0.70833333333333337</v>
      </c>
      <c r="AG491" t="s">
        <v>840</v>
      </c>
      <c r="AH491" s="17">
        <v>410</v>
      </c>
      <c r="AI491" s="17" cm="1">
        <f t="array" ref="AI491">SUMPRODUCT(--(IFERROR(HOUR(Flights_2026_09_30333435363734567[entry_hour]),-1)=HOUR(AF491)),--(IFERROR(Flights_2026_09_30333435363734567[entry_sector],"")=AG491),--(IFERROR(Flights_2026_09_30333435363734567[nfl],-1)&gt;=AH491),--(IFERROR(Flights_2026_09_30333435363734567[nfl],-1)&lt;=IF(AH491=450,450,AH491+9)))</f>
        <v>0</v>
      </c>
    </row>
    <row r="492" spans="32:35" x14ac:dyDescent="0.2">
      <c r="AF492" s="2">
        <v>0.70833333333333337</v>
      </c>
      <c r="AG492" t="s">
        <v>840</v>
      </c>
      <c r="AH492" s="17">
        <v>420</v>
      </c>
      <c r="AI492" s="17" cm="1">
        <f t="array" ref="AI492">SUMPRODUCT(--(IFERROR(HOUR(Flights_2026_09_30333435363734567[entry_hour]),-1)=HOUR(AF492)),--(IFERROR(Flights_2026_09_30333435363734567[entry_sector],"")=AG492),--(IFERROR(Flights_2026_09_30333435363734567[nfl],-1)&gt;=AH492),--(IFERROR(Flights_2026_09_30333435363734567[nfl],-1)&lt;=IF(AH492=450,450,AH492+9)))</f>
        <v>0</v>
      </c>
    </row>
    <row r="493" spans="32:35" x14ac:dyDescent="0.2">
      <c r="AF493" s="2">
        <v>0.70833333333333337</v>
      </c>
      <c r="AG493" t="s">
        <v>840</v>
      </c>
      <c r="AH493" s="17">
        <v>430</v>
      </c>
      <c r="AI493" s="17" cm="1">
        <f t="array" ref="AI493">SUMPRODUCT(--(IFERROR(HOUR(Flights_2026_09_30333435363734567[entry_hour]),-1)=HOUR(AF493)),--(IFERROR(Flights_2026_09_30333435363734567[entry_sector],"")=AG493),--(IFERROR(Flights_2026_09_30333435363734567[nfl],-1)&gt;=AH493),--(IFERROR(Flights_2026_09_30333435363734567[nfl],-1)&lt;=IF(AH493=450,450,AH493+9)))</f>
        <v>0</v>
      </c>
    </row>
    <row r="494" spans="32:35" x14ac:dyDescent="0.2">
      <c r="AF494" s="2">
        <v>0.70833333333333337</v>
      </c>
      <c r="AG494" t="s">
        <v>840</v>
      </c>
      <c r="AH494" s="17">
        <v>440</v>
      </c>
      <c r="AI494" s="17" cm="1">
        <f t="array" ref="AI494">SUMPRODUCT(--(IFERROR(HOUR(Flights_2026_09_30333435363734567[entry_hour]),-1)=HOUR(AF494)),--(IFERROR(Flights_2026_09_30333435363734567[entry_sector],"")=AG494),--(IFERROR(Flights_2026_09_30333435363734567[nfl],-1)&gt;=AH494),--(IFERROR(Flights_2026_09_30333435363734567[nfl],-1)&lt;=IF(AH494=450,450,AH494+9)))</f>
        <v>0</v>
      </c>
    </row>
    <row r="495" spans="32:35" x14ac:dyDescent="0.2">
      <c r="AF495" s="2">
        <v>0.70833333333333337</v>
      </c>
      <c r="AG495" t="s">
        <v>840</v>
      </c>
      <c r="AH495" s="17">
        <v>450</v>
      </c>
      <c r="AI495" s="17" cm="1">
        <f t="array" ref="AI495">SUMPRODUCT(--(IFERROR(HOUR(Flights_2026_09_30333435363734567[entry_hour]),-1)=HOUR(AF495)),--(IFERROR(Flights_2026_09_30333435363734567[entry_sector],"")=AG495),--(IFERROR(Flights_2026_09_30333435363734567[nfl],-1)&gt;=AH495),--(IFERROR(Flights_2026_09_30333435363734567[nfl],-1)&lt;=IF(AH495=450,450,AH495+9)))</f>
        <v>0</v>
      </c>
    </row>
    <row r="496" spans="32:35" x14ac:dyDescent="0.2">
      <c r="AF496" s="2">
        <v>0.70833333333333337</v>
      </c>
      <c r="AG496" t="s">
        <v>747</v>
      </c>
      <c r="AH496" s="17">
        <v>200</v>
      </c>
      <c r="AI496" s="17" cm="1">
        <f t="array" ref="AI496">SUMPRODUCT(--(IFERROR(HOUR(Flights_2026_09_30333435363734567[entry_hour]),-1)=HOUR(AF496)),--(IFERROR(Flights_2026_09_30333435363734567[entry_sector],"")=AG496),--(IFERROR(Flights_2026_09_30333435363734567[nfl],-1)&gt;=AH496),--(IFERROR(Flights_2026_09_30333435363734567[nfl],-1)&lt;=IF(AH496=450,450,AH496+9)))</f>
        <v>0</v>
      </c>
    </row>
    <row r="497" spans="32:35" x14ac:dyDescent="0.2">
      <c r="AF497" s="2">
        <v>0.70833333333333337</v>
      </c>
      <c r="AG497" t="s">
        <v>747</v>
      </c>
      <c r="AH497" s="17">
        <v>210</v>
      </c>
      <c r="AI497" s="17" cm="1">
        <f t="array" ref="AI497">SUMPRODUCT(--(IFERROR(HOUR(Flights_2026_09_30333435363734567[entry_hour]),-1)=HOUR(AF497)),--(IFERROR(Flights_2026_09_30333435363734567[entry_sector],"")=AG497),--(IFERROR(Flights_2026_09_30333435363734567[nfl],-1)&gt;=AH497),--(IFERROR(Flights_2026_09_30333435363734567[nfl],-1)&lt;=IF(AH497=450,450,AH497+9)))</f>
        <v>0</v>
      </c>
    </row>
    <row r="498" spans="32:35" x14ac:dyDescent="0.2">
      <c r="AF498" s="2">
        <v>0.70833333333333337</v>
      </c>
      <c r="AG498" t="s">
        <v>747</v>
      </c>
      <c r="AH498" s="17">
        <v>220</v>
      </c>
      <c r="AI498" s="17" cm="1">
        <f t="array" ref="AI498">SUMPRODUCT(--(IFERROR(HOUR(Flights_2026_09_30333435363734567[entry_hour]),-1)=HOUR(AF498)),--(IFERROR(Flights_2026_09_30333435363734567[entry_sector],"")=AG498),--(IFERROR(Flights_2026_09_30333435363734567[nfl],-1)&gt;=AH498),--(IFERROR(Flights_2026_09_30333435363734567[nfl],-1)&lt;=IF(AH498=450,450,AH498+9)))</f>
        <v>0</v>
      </c>
    </row>
    <row r="499" spans="32:35" x14ac:dyDescent="0.2">
      <c r="AF499" s="2">
        <v>0.70833333333333337</v>
      </c>
      <c r="AG499" t="s">
        <v>747</v>
      </c>
      <c r="AH499" s="17">
        <v>230</v>
      </c>
      <c r="AI499" s="17" cm="1">
        <f t="array" ref="AI499">SUMPRODUCT(--(IFERROR(HOUR(Flights_2026_09_30333435363734567[entry_hour]),-1)=HOUR(AF499)),--(IFERROR(Flights_2026_09_30333435363734567[entry_sector],"")=AG499),--(IFERROR(Flights_2026_09_30333435363734567[nfl],-1)&gt;=AH499),--(IFERROR(Flights_2026_09_30333435363734567[nfl],-1)&lt;=IF(AH499=450,450,AH499+9)))</f>
        <v>0</v>
      </c>
    </row>
    <row r="500" spans="32:35" x14ac:dyDescent="0.2">
      <c r="AF500" s="2">
        <v>0.70833333333333337</v>
      </c>
      <c r="AG500" t="s">
        <v>747</v>
      </c>
      <c r="AH500" s="17">
        <v>240</v>
      </c>
      <c r="AI500" s="17" cm="1">
        <f t="array" ref="AI500">SUMPRODUCT(--(IFERROR(HOUR(Flights_2026_09_30333435363734567[entry_hour]),-1)=HOUR(AF500)),--(IFERROR(Flights_2026_09_30333435363734567[entry_sector],"")=AG500),--(IFERROR(Flights_2026_09_30333435363734567[nfl],-1)&gt;=AH500),--(IFERROR(Flights_2026_09_30333435363734567[nfl],-1)&lt;=IF(AH500=450,450,AH500+9)))</f>
        <v>0</v>
      </c>
    </row>
    <row r="501" spans="32:35" x14ac:dyDescent="0.2">
      <c r="AF501" s="2">
        <v>0.70833333333333337</v>
      </c>
      <c r="AG501" t="s">
        <v>747</v>
      </c>
      <c r="AH501" s="17">
        <v>250</v>
      </c>
      <c r="AI501" s="17" cm="1">
        <f t="array" ref="AI501">SUMPRODUCT(--(IFERROR(HOUR(Flights_2026_09_30333435363734567[entry_hour]),-1)=HOUR(AF501)),--(IFERROR(Flights_2026_09_30333435363734567[entry_sector],"")=AG501),--(IFERROR(Flights_2026_09_30333435363734567[nfl],-1)&gt;=AH501),--(IFERROR(Flights_2026_09_30333435363734567[nfl],-1)&lt;=IF(AH501=450,450,AH501+9)))</f>
        <v>0</v>
      </c>
    </row>
    <row r="502" spans="32:35" x14ac:dyDescent="0.2">
      <c r="AF502" s="2">
        <v>0.70833333333333337</v>
      </c>
      <c r="AG502" t="s">
        <v>747</v>
      </c>
      <c r="AH502" s="17">
        <v>260</v>
      </c>
      <c r="AI502" s="17" cm="1">
        <f t="array" ref="AI502">SUMPRODUCT(--(IFERROR(HOUR(Flights_2026_09_30333435363734567[entry_hour]),-1)=HOUR(AF502)),--(IFERROR(Flights_2026_09_30333435363734567[entry_sector],"")=AG502),--(IFERROR(Flights_2026_09_30333435363734567[nfl],-1)&gt;=AH502),--(IFERROR(Flights_2026_09_30333435363734567[nfl],-1)&lt;=IF(AH502=450,450,AH502+9)))</f>
        <v>0</v>
      </c>
    </row>
    <row r="503" spans="32:35" x14ac:dyDescent="0.2">
      <c r="AF503" s="2">
        <v>0.70833333333333337</v>
      </c>
      <c r="AG503" t="s">
        <v>747</v>
      </c>
      <c r="AH503" s="17">
        <v>270</v>
      </c>
      <c r="AI503" s="17" cm="1">
        <f t="array" ref="AI503">SUMPRODUCT(--(IFERROR(HOUR(Flights_2026_09_30333435363734567[entry_hour]),-1)=HOUR(AF503)),--(IFERROR(Flights_2026_09_30333435363734567[entry_sector],"")=AG503),--(IFERROR(Flights_2026_09_30333435363734567[nfl],-1)&gt;=AH503),--(IFERROR(Flights_2026_09_30333435363734567[nfl],-1)&lt;=IF(AH503=450,450,AH503+9)))</f>
        <v>0</v>
      </c>
    </row>
    <row r="504" spans="32:35" x14ac:dyDescent="0.2">
      <c r="AF504" s="2">
        <v>0.70833333333333337</v>
      </c>
      <c r="AG504" t="s">
        <v>747</v>
      </c>
      <c r="AH504" s="17">
        <v>280</v>
      </c>
      <c r="AI504" s="17" cm="1">
        <f t="array" ref="AI504">SUMPRODUCT(--(IFERROR(HOUR(Flights_2026_09_30333435363734567[entry_hour]),-1)=HOUR(AF504)),--(IFERROR(Flights_2026_09_30333435363734567[entry_sector],"")=AG504),--(IFERROR(Flights_2026_09_30333435363734567[nfl],-1)&gt;=AH504),--(IFERROR(Flights_2026_09_30333435363734567[nfl],-1)&lt;=IF(AH504=450,450,AH504+9)))</f>
        <v>0</v>
      </c>
    </row>
    <row r="505" spans="32:35" x14ac:dyDescent="0.2">
      <c r="AF505" s="2">
        <v>0.70833333333333337</v>
      </c>
      <c r="AG505" t="s">
        <v>747</v>
      </c>
      <c r="AH505" s="17">
        <v>290</v>
      </c>
      <c r="AI505" s="17" cm="1">
        <f t="array" ref="AI505">SUMPRODUCT(--(IFERROR(HOUR(Flights_2026_09_30333435363734567[entry_hour]),-1)=HOUR(AF505)),--(IFERROR(Flights_2026_09_30333435363734567[entry_sector],"")=AG505),--(IFERROR(Flights_2026_09_30333435363734567[nfl],-1)&gt;=AH505),--(IFERROR(Flights_2026_09_30333435363734567[nfl],-1)&lt;=IF(AH505=450,450,AH505+9)))</f>
        <v>0</v>
      </c>
    </row>
    <row r="506" spans="32:35" x14ac:dyDescent="0.2">
      <c r="AF506" s="2">
        <v>0.70833333333333337</v>
      </c>
      <c r="AG506" t="s">
        <v>747</v>
      </c>
      <c r="AH506" s="17">
        <v>300</v>
      </c>
      <c r="AI506" s="17" cm="1">
        <f t="array" ref="AI506">SUMPRODUCT(--(IFERROR(HOUR(Flights_2026_09_30333435363734567[entry_hour]),-1)=HOUR(AF506)),--(IFERROR(Flights_2026_09_30333435363734567[entry_sector],"")=AG506),--(IFERROR(Flights_2026_09_30333435363734567[nfl],-1)&gt;=AH506),--(IFERROR(Flights_2026_09_30333435363734567[nfl],-1)&lt;=IF(AH506=450,450,AH506+9)))</f>
        <v>0</v>
      </c>
    </row>
    <row r="507" spans="32:35" x14ac:dyDescent="0.2">
      <c r="AF507" s="2">
        <v>0.70833333333333337</v>
      </c>
      <c r="AG507" t="s">
        <v>747</v>
      </c>
      <c r="AH507" s="17">
        <v>310</v>
      </c>
      <c r="AI507" s="17" cm="1">
        <f t="array" ref="AI507">SUMPRODUCT(--(IFERROR(HOUR(Flights_2026_09_30333435363734567[entry_hour]),-1)=HOUR(AF507)),--(IFERROR(Flights_2026_09_30333435363734567[entry_sector],"")=AG507),--(IFERROR(Flights_2026_09_30333435363734567[nfl],-1)&gt;=AH507),--(IFERROR(Flights_2026_09_30333435363734567[nfl],-1)&lt;=IF(AH507=450,450,AH507+9)))</f>
        <v>0</v>
      </c>
    </row>
    <row r="508" spans="32:35" x14ac:dyDescent="0.2">
      <c r="AF508" s="2">
        <v>0.70833333333333337</v>
      </c>
      <c r="AG508" t="s">
        <v>747</v>
      </c>
      <c r="AH508" s="17">
        <v>320</v>
      </c>
      <c r="AI508" s="17" cm="1">
        <f t="array" ref="AI508">SUMPRODUCT(--(IFERROR(HOUR(Flights_2026_09_30333435363734567[entry_hour]),-1)=HOUR(AF508)),--(IFERROR(Flights_2026_09_30333435363734567[entry_sector],"")=AG508),--(IFERROR(Flights_2026_09_30333435363734567[nfl],-1)&gt;=AH508),--(IFERROR(Flights_2026_09_30333435363734567[nfl],-1)&lt;=IF(AH508=450,450,AH508+9)))</f>
        <v>0</v>
      </c>
    </row>
    <row r="509" spans="32:35" x14ac:dyDescent="0.2">
      <c r="AF509" s="2">
        <v>0.70833333333333337</v>
      </c>
      <c r="AG509" t="s">
        <v>747</v>
      </c>
      <c r="AH509" s="17">
        <v>330</v>
      </c>
      <c r="AI509" s="17" cm="1">
        <f t="array" ref="AI509">SUMPRODUCT(--(IFERROR(HOUR(Flights_2026_09_30333435363734567[entry_hour]),-1)=HOUR(AF509)),--(IFERROR(Flights_2026_09_30333435363734567[entry_sector],"")=AG509),--(IFERROR(Flights_2026_09_30333435363734567[nfl],-1)&gt;=AH509),--(IFERROR(Flights_2026_09_30333435363734567[nfl],-1)&lt;=IF(AH509=450,450,AH509+9)))</f>
        <v>0</v>
      </c>
    </row>
    <row r="510" spans="32:35" x14ac:dyDescent="0.2">
      <c r="AF510" s="2">
        <v>0.70833333333333337</v>
      </c>
      <c r="AG510" t="s">
        <v>747</v>
      </c>
      <c r="AH510" s="17">
        <v>340</v>
      </c>
      <c r="AI510" s="17" cm="1">
        <f t="array" ref="AI510">SUMPRODUCT(--(IFERROR(HOUR(Flights_2026_09_30333435363734567[entry_hour]),-1)=HOUR(AF510)),--(IFERROR(Flights_2026_09_30333435363734567[entry_sector],"")=AG510),--(IFERROR(Flights_2026_09_30333435363734567[nfl],-1)&gt;=AH510),--(IFERROR(Flights_2026_09_30333435363734567[nfl],-1)&lt;=IF(AH510=450,450,AH510+9)))</f>
        <v>1</v>
      </c>
    </row>
    <row r="511" spans="32:35" x14ac:dyDescent="0.2">
      <c r="AF511" s="2">
        <v>0.70833333333333337</v>
      </c>
      <c r="AG511" t="s">
        <v>747</v>
      </c>
      <c r="AH511" s="17">
        <v>350</v>
      </c>
      <c r="AI511" s="17" cm="1">
        <f t="array" ref="AI511">SUMPRODUCT(--(IFERROR(HOUR(Flights_2026_09_30333435363734567[entry_hour]),-1)=HOUR(AF511)),--(IFERROR(Flights_2026_09_30333435363734567[entry_sector],"")=AG511),--(IFERROR(Flights_2026_09_30333435363734567[nfl],-1)&gt;=AH511),--(IFERROR(Flights_2026_09_30333435363734567[nfl],-1)&lt;=IF(AH511=450,450,AH511+9)))</f>
        <v>0</v>
      </c>
    </row>
    <row r="512" spans="32:35" x14ac:dyDescent="0.2">
      <c r="AF512" s="2">
        <v>0.70833333333333337</v>
      </c>
      <c r="AG512" t="s">
        <v>747</v>
      </c>
      <c r="AH512" s="17">
        <v>360</v>
      </c>
      <c r="AI512" s="17" cm="1">
        <f t="array" ref="AI512">SUMPRODUCT(--(IFERROR(HOUR(Flights_2026_09_30333435363734567[entry_hour]),-1)=HOUR(AF512)),--(IFERROR(Flights_2026_09_30333435363734567[entry_sector],"")=AG512),--(IFERROR(Flights_2026_09_30333435363734567[nfl],-1)&gt;=AH512),--(IFERROR(Flights_2026_09_30333435363734567[nfl],-1)&lt;=IF(AH512=450,450,AH512+9)))</f>
        <v>0</v>
      </c>
    </row>
    <row r="513" spans="32:35" x14ac:dyDescent="0.2">
      <c r="AF513" s="2">
        <v>0.70833333333333337</v>
      </c>
      <c r="AG513" t="s">
        <v>747</v>
      </c>
      <c r="AH513" s="17">
        <v>370</v>
      </c>
      <c r="AI513" s="17" cm="1">
        <f t="array" ref="AI513">SUMPRODUCT(--(IFERROR(HOUR(Flights_2026_09_30333435363734567[entry_hour]),-1)=HOUR(AF513)),--(IFERROR(Flights_2026_09_30333435363734567[entry_sector],"")=AG513),--(IFERROR(Flights_2026_09_30333435363734567[nfl],-1)&gt;=AH513),--(IFERROR(Flights_2026_09_30333435363734567[nfl],-1)&lt;=IF(AH513=450,450,AH513+9)))</f>
        <v>0</v>
      </c>
    </row>
    <row r="514" spans="32:35" x14ac:dyDescent="0.2">
      <c r="AF514" s="2">
        <v>0.70833333333333337</v>
      </c>
      <c r="AG514" t="s">
        <v>747</v>
      </c>
      <c r="AH514" s="17">
        <v>380</v>
      </c>
      <c r="AI514" s="17" cm="1">
        <f t="array" ref="AI514">SUMPRODUCT(--(IFERROR(HOUR(Flights_2026_09_30333435363734567[entry_hour]),-1)=HOUR(AF514)),--(IFERROR(Flights_2026_09_30333435363734567[entry_sector],"")=AG514),--(IFERROR(Flights_2026_09_30333435363734567[nfl],-1)&gt;=AH514),--(IFERROR(Flights_2026_09_30333435363734567[nfl],-1)&lt;=IF(AH514=450,450,AH514+9)))</f>
        <v>1</v>
      </c>
    </row>
    <row r="515" spans="32:35" x14ac:dyDescent="0.2">
      <c r="AF515" s="2">
        <v>0.70833333333333337</v>
      </c>
      <c r="AG515" t="s">
        <v>747</v>
      </c>
      <c r="AH515" s="17">
        <v>390</v>
      </c>
      <c r="AI515" s="17" cm="1">
        <f t="array" ref="AI515">SUMPRODUCT(--(IFERROR(HOUR(Flights_2026_09_30333435363734567[entry_hour]),-1)=HOUR(AF515)),--(IFERROR(Flights_2026_09_30333435363734567[entry_sector],"")=AG515),--(IFERROR(Flights_2026_09_30333435363734567[nfl],-1)&gt;=AH515),--(IFERROR(Flights_2026_09_30333435363734567[nfl],-1)&lt;=IF(AH515=450,450,AH515+9)))</f>
        <v>0</v>
      </c>
    </row>
    <row r="516" spans="32:35" x14ac:dyDescent="0.2">
      <c r="AF516" s="2">
        <v>0.70833333333333337</v>
      </c>
      <c r="AG516" t="s">
        <v>747</v>
      </c>
      <c r="AH516" s="17">
        <v>400</v>
      </c>
      <c r="AI516" s="17" cm="1">
        <f t="array" ref="AI516">SUMPRODUCT(--(IFERROR(HOUR(Flights_2026_09_30333435363734567[entry_hour]),-1)=HOUR(AF516)),--(IFERROR(Flights_2026_09_30333435363734567[entry_sector],"")=AG516),--(IFERROR(Flights_2026_09_30333435363734567[nfl],-1)&gt;=AH516),--(IFERROR(Flights_2026_09_30333435363734567[nfl],-1)&lt;=IF(AH516=450,450,AH516+9)))</f>
        <v>0</v>
      </c>
    </row>
    <row r="517" spans="32:35" x14ac:dyDescent="0.2">
      <c r="AF517" s="2">
        <v>0.70833333333333337</v>
      </c>
      <c r="AG517" t="s">
        <v>747</v>
      </c>
      <c r="AH517" s="17">
        <v>410</v>
      </c>
      <c r="AI517" s="17" cm="1">
        <f t="array" ref="AI517">SUMPRODUCT(--(IFERROR(HOUR(Flights_2026_09_30333435363734567[entry_hour]),-1)=HOUR(AF517)),--(IFERROR(Flights_2026_09_30333435363734567[entry_sector],"")=AG517),--(IFERROR(Flights_2026_09_30333435363734567[nfl],-1)&gt;=AH517),--(IFERROR(Flights_2026_09_30333435363734567[nfl],-1)&lt;=IF(AH517=450,450,AH517+9)))</f>
        <v>0</v>
      </c>
    </row>
    <row r="518" spans="32:35" x14ac:dyDescent="0.2">
      <c r="AF518" s="2">
        <v>0.70833333333333337</v>
      </c>
      <c r="AG518" t="s">
        <v>747</v>
      </c>
      <c r="AH518" s="17">
        <v>420</v>
      </c>
      <c r="AI518" s="17" cm="1">
        <f t="array" ref="AI518">SUMPRODUCT(--(IFERROR(HOUR(Flights_2026_09_30333435363734567[entry_hour]),-1)=HOUR(AF518)),--(IFERROR(Flights_2026_09_30333435363734567[entry_sector],"")=AG518),--(IFERROR(Flights_2026_09_30333435363734567[nfl],-1)&gt;=AH518),--(IFERROR(Flights_2026_09_30333435363734567[nfl],-1)&lt;=IF(AH518=450,450,AH518+9)))</f>
        <v>0</v>
      </c>
    </row>
    <row r="519" spans="32:35" x14ac:dyDescent="0.2">
      <c r="AF519" s="2">
        <v>0.70833333333333337</v>
      </c>
      <c r="AG519" t="s">
        <v>747</v>
      </c>
      <c r="AH519" s="17">
        <v>430</v>
      </c>
      <c r="AI519" s="17" cm="1">
        <f t="array" ref="AI519">SUMPRODUCT(--(IFERROR(HOUR(Flights_2026_09_30333435363734567[entry_hour]),-1)=HOUR(AF519)),--(IFERROR(Flights_2026_09_30333435363734567[entry_sector],"")=AG519),--(IFERROR(Flights_2026_09_30333435363734567[nfl],-1)&gt;=AH519),--(IFERROR(Flights_2026_09_30333435363734567[nfl],-1)&lt;=IF(AH519=450,450,AH519+9)))</f>
        <v>0</v>
      </c>
    </row>
    <row r="520" spans="32:35" x14ac:dyDescent="0.2">
      <c r="AF520" s="2">
        <v>0.70833333333333337</v>
      </c>
      <c r="AG520" t="s">
        <v>747</v>
      </c>
      <c r="AH520" s="17">
        <v>440</v>
      </c>
      <c r="AI520" s="17" cm="1">
        <f t="array" ref="AI520">SUMPRODUCT(--(IFERROR(HOUR(Flights_2026_09_30333435363734567[entry_hour]),-1)=HOUR(AF520)),--(IFERROR(Flights_2026_09_30333435363734567[entry_sector],"")=AG520),--(IFERROR(Flights_2026_09_30333435363734567[nfl],-1)&gt;=AH520),--(IFERROR(Flights_2026_09_30333435363734567[nfl],-1)&lt;=IF(AH520=450,450,AH520+9)))</f>
        <v>0</v>
      </c>
    </row>
    <row r="521" spans="32:35" x14ac:dyDescent="0.2">
      <c r="AF521" s="2">
        <v>0.70833333333333337</v>
      </c>
      <c r="AG521" t="s">
        <v>747</v>
      </c>
      <c r="AH521" s="17">
        <v>450</v>
      </c>
      <c r="AI521" s="17" cm="1">
        <f t="array" ref="AI521">SUMPRODUCT(--(IFERROR(HOUR(Flights_2026_09_30333435363734567[entry_hour]),-1)=HOUR(AF521)),--(IFERROR(Flights_2026_09_30333435363734567[entry_sector],"")=AG521),--(IFERROR(Flights_2026_09_30333435363734567[nfl],-1)&gt;=AH521),--(IFERROR(Flights_2026_09_30333435363734567[nfl],-1)&lt;=IF(AH521=450,450,AH521+9)))</f>
        <v>0</v>
      </c>
    </row>
    <row r="522" spans="32:35" x14ac:dyDescent="0.2">
      <c r="AF522" s="2">
        <v>0.75</v>
      </c>
      <c r="AG522" t="s">
        <v>743</v>
      </c>
      <c r="AH522" s="17">
        <v>200</v>
      </c>
      <c r="AI522" s="17" cm="1">
        <f t="array" ref="AI522">SUMPRODUCT(--(IFERROR(HOUR(Flights_2026_09_30333435363734567[entry_hour]),-1)=HOUR(AF522)),--(IFERROR(Flights_2026_09_30333435363734567[entry_sector],"")=AG522),--(IFERROR(Flights_2026_09_30333435363734567[nfl],-1)&gt;=AH522),--(IFERROR(Flights_2026_09_30333435363734567[nfl],-1)&lt;=IF(AH522=450,450,AH522+9)))</f>
        <v>0</v>
      </c>
    </row>
    <row r="523" spans="32:35" x14ac:dyDescent="0.2">
      <c r="AF523" s="2">
        <v>0.75</v>
      </c>
      <c r="AG523" t="s">
        <v>743</v>
      </c>
      <c r="AH523" s="17">
        <v>210</v>
      </c>
      <c r="AI523" s="17" cm="1">
        <f t="array" ref="AI523">SUMPRODUCT(--(IFERROR(HOUR(Flights_2026_09_30333435363734567[entry_hour]),-1)=HOUR(AF523)),--(IFERROR(Flights_2026_09_30333435363734567[entry_sector],"")=AG523),--(IFERROR(Flights_2026_09_30333435363734567[nfl],-1)&gt;=AH523),--(IFERROR(Flights_2026_09_30333435363734567[nfl],-1)&lt;=IF(AH523=450,450,AH523+9)))</f>
        <v>0</v>
      </c>
    </row>
    <row r="524" spans="32:35" x14ac:dyDescent="0.2">
      <c r="AF524" s="2">
        <v>0.75</v>
      </c>
      <c r="AG524" t="s">
        <v>743</v>
      </c>
      <c r="AH524" s="17">
        <v>220</v>
      </c>
      <c r="AI524" s="17" cm="1">
        <f t="array" ref="AI524">SUMPRODUCT(--(IFERROR(HOUR(Flights_2026_09_30333435363734567[entry_hour]),-1)=HOUR(AF524)),--(IFERROR(Flights_2026_09_30333435363734567[entry_sector],"")=AG524),--(IFERROR(Flights_2026_09_30333435363734567[nfl],-1)&gt;=AH524),--(IFERROR(Flights_2026_09_30333435363734567[nfl],-1)&lt;=IF(AH524=450,450,AH524+9)))</f>
        <v>0</v>
      </c>
    </row>
    <row r="525" spans="32:35" x14ac:dyDescent="0.2">
      <c r="AF525" s="2">
        <v>0.75</v>
      </c>
      <c r="AG525" t="s">
        <v>743</v>
      </c>
      <c r="AH525" s="17">
        <v>230</v>
      </c>
      <c r="AI525" s="17" cm="1">
        <f t="array" ref="AI525">SUMPRODUCT(--(IFERROR(HOUR(Flights_2026_09_30333435363734567[entry_hour]),-1)=HOUR(AF525)),--(IFERROR(Flights_2026_09_30333435363734567[entry_sector],"")=AG525),--(IFERROR(Flights_2026_09_30333435363734567[nfl],-1)&gt;=AH525),--(IFERROR(Flights_2026_09_30333435363734567[nfl],-1)&lt;=IF(AH525=450,450,AH525+9)))</f>
        <v>0</v>
      </c>
    </row>
    <row r="526" spans="32:35" x14ac:dyDescent="0.2">
      <c r="AF526" s="2">
        <v>0.75</v>
      </c>
      <c r="AG526" t="s">
        <v>743</v>
      </c>
      <c r="AH526" s="17">
        <v>240</v>
      </c>
      <c r="AI526" s="17" cm="1">
        <f t="array" ref="AI526">SUMPRODUCT(--(IFERROR(HOUR(Flights_2026_09_30333435363734567[entry_hour]),-1)=HOUR(AF526)),--(IFERROR(Flights_2026_09_30333435363734567[entry_sector],"")=AG526),--(IFERROR(Flights_2026_09_30333435363734567[nfl],-1)&gt;=AH526),--(IFERROR(Flights_2026_09_30333435363734567[nfl],-1)&lt;=IF(AH526=450,450,AH526+9)))</f>
        <v>0</v>
      </c>
    </row>
    <row r="527" spans="32:35" x14ac:dyDescent="0.2">
      <c r="AF527" s="2">
        <v>0.75</v>
      </c>
      <c r="AG527" t="s">
        <v>743</v>
      </c>
      <c r="AH527" s="17">
        <v>250</v>
      </c>
      <c r="AI527" s="17" cm="1">
        <f t="array" ref="AI527">SUMPRODUCT(--(IFERROR(HOUR(Flights_2026_09_30333435363734567[entry_hour]),-1)=HOUR(AF527)),--(IFERROR(Flights_2026_09_30333435363734567[entry_sector],"")=AG527),--(IFERROR(Flights_2026_09_30333435363734567[nfl],-1)&gt;=AH527),--(IFERROR(Flights_2026_09_30333435363734567[nfl],-1)&lt;=IF(AH527=450,450,AH527+9)))</f>
        <v>0</v>
      </c>
    </row>
    <row r="528" spans="32:35" x14ac:dyDescent="0.2">
      <c r="AF528" s="2">
        <v>0.75</v>
      </c>
      <c r="AG528" t="s">
        <v>743</v>
      </c>
      <c r="AH528" s="17">
        <v>260</v>
      </c>
      <c r="AI528" s="17" cm="1">
        <f t="array" ref="AI528">SUMPRODUCT(--(IFERROR(HOUR(Flights_2026_09_30333435363734567[entry_hour]),-1)=HOUR(AF528)),--(IFERROR(Flights_2026_09_30333435363734567[entry_sector],"")=AG528),--(IFERROR(Flights_2026_09_30333435363734567[nfl],-1)&gt;=AH528),--(IFERROR(Flights_2026_09_30333435363734567[nfl],-1)&lt;=IF(AH528=450,450,AH528+9)))</f>
        <v>0</v>
      </c>
    </row>
    <row r="529" spans="32:35" x14ac:dyDescent="0.2">
      <c r="AF529" s="2">
        <v>0.75</v>
      </c>
      <c r="AG529" t="s">
        <v>743</v>
      </c>
      <c r="AH529" s="17">
        <v>270</v>
      </c>
      <c r="AI529" s="17" cm="1">
        <f t="array" ref="AI529">SUMPRODUCT(--(IFERROR(HOUR(Flights_2026_09_30333435363734567[entry_hour]),-1)=HOUR(AF529)),--(IFERROR(Flights_2026_09_30333435363734567[entry_sector],"")=AG529),--(IFERROR(Flights_2026_09_30333435363734567[nfl],-1)&gt;=AH529),--(IFERROR(Flights_2026_09_30333435363734567[nfl],-1)&lt;=IF(AH529=450,450,AH529+9)))</f>
        <v>0</v>
      </c>
    </row>
    <row r="530" spans="32:35" x14ac:dyDescent="0.2">
      <c r="AF530" s="2">
        <v>0.75</v>
      </c>
      <c r="AG530" t="s">
        <v>743</v>
      </c>
      <c r="AH530" s="17">
        <v>280</v>
      </c>
      <c r="AI530" s="17" cm="1">
        <f t="array" ref="AI530">SUMPRODUCT(--(IFERROR(HOUR(Flights_2026_09_30333435363734567[entry_hour]),-1)=HOUR(AF530)),--(IFERROR(Flights_2026_09_30333435363734567[entry_sector],"")=AG530),--(IFERROR(Flights_2026_09_30333435363734567[nfl],-1)&gt;=AH530),--(IFERROR(Flights_2026_09_30333435363734567[nfl],-1)&lt;=IF(AH530=450,450,AH530+9)))</f>
        <v>0</v>
      </c>
    </row>
    <row r="531" spans="32:35" x14ac:dyDescent="0.2">
      <c r="AF531" s="2">
        <v>0.75</v>
      </c>
      <c r="AG531" t="s">
        <v>743</v>
      </c>
      <c r="AH531" s="17">
        <v>290</v>
      </c>
      <c r="AI531" s="17" cm="1">
        <f t="array" ref="AI531">SUMPRODUCT(--(IFERROR(HOUR(Flights_2026_09_30333435363734567[entry_hour]),-1)=HOUR(AF531)),--(IFERROR(Flights_2026_09_30333435363734567[entry_sector],"")=AG531),--(IFERROR(Flights_2026_09_30333435363734567[nfl],-1)&gt;=AH531),--(IFERROR(Flights_2026_09_30333435363734567[nfl],-1)&lt;=IF(AH531=450,450,AH531+9)))</f>
        <v>0</v>
      </c>
    </row>
    <row r="532" spans="32:35" x14ac:dyDescent="0.2">
      <c r="AF532" s="2">
        <v>0.75</v>
      </c>
      <c r="AG532" t="s">
        <v>743</v>
      </c>
      <c r="AH532" s="17">
        <v>300</v>
      </c>
      <c r="AI532" s="17" cm="1">
        <f t="array" ref="AI532">SUMPRODUCT(--(IFERROR(HOUR(Flights_2026_09_30333435363734567[entry_hour]),-1)=HOUR(AF532)),--(IFERROR(Flights_2026_09_30333435363734567[entry_sector],"")=AG532),--(IFERROR(Flights_2026_09_30333435363734567[nfl],-1)&gt;=AH532),--(IFERROR(Flights_2026_09_30333435363734567[nfl],-1)&lt;=IF(AH532=450,450,AH532+9)))</f>
        <v>0</v>
      </c>
    </row>
    <row r="533" spans="32:35" x14ac:dyDescent="0.2">
      <c r="AF533" s="2">
        <v>0.75</v>
      </c>
      <c r="AG533" t="s">
        <v>743</v>
      </c>
      <c r="AH533" s="17">
        <v>310</v>
      </c>
      <c r="AI533" s="17" cm="1">
        <f t="array" ref="AI533">SUMPRODUCT(--(IFERROR(HOUR(Flights_2026_09_30333435363734567[entry_hour]),-1)=HOUR(AF533)),--(IFERROR(Flights_2026_09_30333435363734567[entry_sector],"")=AG533),--(IFERROR(Flights_2026_09_30333435363734567[nfl],-1)&gt;=AH533),--(IFERROR(Flights_2026_09_30333435363734567[nfl],-1)&lt;=IF(AH533=450,450,AH533+9)))</f>
        <v>0</v>
      </c>
    </row>
    <row r="534" spans="32:35" x14ac:dyDescent="0.2">
      <c r="AF534" s="2">
        <v>0.75</v>
      </c>
      <c r="AG534" t="s">
        <v>743</v>
      </c>
      <c r="AH534" s="17">
        <v>320</v>
      </c>
      <c r="AI534" s="17" cm="1">
        <f t="array" ref="AI534">SUMPRODUCT(--(IFERROR(HOUR(Flights_2026_09_30333435363734567[entry_hour]),-1)=HOUR(AF534)),--(IFERROR(Flights_2026_09_30333435363734567[entry_sector],"")=AG534),--(IFERROR(Flights_2026_09_30333435363734567[nfl],-1)&gt;=AH534),--(IFERROR(Flights_2026_09_30333435363734567[nfl],-1)&lt;=IF(AH534=450,450,AH534+9)))</f>
        <v>0</v>
      </c>
    </row>
    <row r="535" spans="32:35" x14ac:dyDescent="0.2">
      <c r="AF535" s="2">
        <v>0.75</v>
      </c>
      <c r="AG535" t="s">
        <v>743</v>
      </c>
      <c r="AH535" s="17">
        <v>330</v>
      </c>
      <c r="AI535" s="17" cm="1">
        <f t="array" ref="AI535">SUMPRODUCT(--(IFERROR(HOUR(Flights_2026_09_30333435363734567[entry_hour]),-1)=HOUR(AF535)),--(IFERROR(Flights_2026_09_30333435363734567[entry_sector],"")=AG535),--(IFERROR(Flights_2026_09_30333435363734567[nfl],-1)&gt;=AH535),--(IFERROR(Flights_2026_09_30333435363734567[nfl],-1)&lt;=IF(AH535=450,450,AH535+9)))</f>
        <v>0</v>
      </c>
    </row>
    <row r="536" spans="32:35" x14ac:dyDescent="0.2">
      <c r="AF536" s="2">
        <v>0.75</v>
      </c>
      <c r="AG536" t="s">
        <v>743</v>
      </c>
      <c r="AH536" s="17">
        <v>340</v>
      </c>
      <c r="AI536" s="17" cm="1">
        <f t="array" ref="AI536">SUMPRODUCT(--(IFERROR(HOUR(Flights_2026_09_30333435363734567[entry_hour]),-1)=HOUR(AF536)),--(IFERROR(Flights_2026_09_30333435363734567[entry_sector],"")=AG536),--(IFERROR(Flights_2026_09_30333435363734567[nfl],-1)&gt;=AH536),--(IFERROR(Flights_2026_09_30333435363734567[nfl],-1)&lt;=IF(AH536=450,450,AH536+9)))</f>
        <v>0</v>
      </c>
    </row>
    <row r="537" spans="32:35" x14ac:dyDescent="0.2">
      <c r="AF537" s="2">
        <v>0.75</v>
      </c>
      <c r="AG537" t="s">
        <v>743</v>
      </c>
      <c r="AH537" s="17">
        <v>350</v>
      </c>
      <c r="AI537" s="17" cm="1">
        <f t="array" ref="AI537">SUMPRODUCT(--(IFERROR(HOUR(Flights_2026_09_30333435363734567[entry_hour]),-1)=HOUR(AF537)),--(IFERROR(Flights_2026_09_30333435363734567[entry_sector],"")=AG537),--(IFERROR(Flights_2026_09_30333435363734567[nfl],-1)&gt;=AH537),--(IFERROR(Flights_2026_09_30333435363734567[nfl],-1)&lt;=IF(AH537=450,450,AH537+9)))</f>
        <v>0</v>
      </c>
    </row>
    <row r="538" spans="32:35" x14ac:dyDescent="0.2">
      <c r="AF538" s="2">
        <v>0.75</v>
      </c>
      <c r="AG538" t="s">
        <v>743</v>
      </c>
      <c r="AH538" s="17">
        <v>360</v>
      </c>
      <c r="AI538" s="17" cm="1">
        <f t="array" ref="AI538">SUMPRODUCT(--(IFERROR(HOUR(Flights_2026_09_30333435363734567[entry_hour]),-1)=HOUR(AF538)),--(IFERROR(Flights_2026_09_30333435363734567[entry_sector],"")=AG538),--(IFERROR(Flights_2026_09_30333435363734567[nfl],-1)&gt;=AH538),--(IFERROR(Flights_2026_09_30333435363734567[nfl],-1)&lt;=IF(AH538=450,450,AH538+9)))</f>
        <v>0</v>
      </c>
    </row>
    <row r="539" spans="32:35" x14ac:dyDescent="0.2">
      <c r="AF539" s="2">
        <v>0.75</v>
      </c>
      <c r="AG539" t="s">
        <v>743</v>
      </c>
      <c r="AH539" s="17">
        <v>370</v>
      </c>
      <c r="AI539" s="17" cm="1">
        <f t="array" ref="AI539">SUMPRODUCT(--(IFERROR(HOUR(Flights_2026_09_30333435363734567[entry_hour]),-1)=HOUR(AF539)),--(IFERROR(Flights_2026_09_30333435363734567[entry_sector],"")=AG539),--(IFERROR(Flights_2026_09_30333435363734567[nfl],-1)&gt;=AH539),--(IFERROR(Flights_2026_09_30333435363734567[nfl],-1)&lt;=IF(AH539=450,450,AH539+9)))</f>
        <v>0</v>
      </c>
    </row>
    <row r="540" spans="32:35" x14ac:dyDescent="0.2">
      <c r="AF540" s="2">
        <v>0.75</v>
      </c>
      <c r="AG540" t="s">
        <v>743</v>
      </c>
      <c r="AH540" s="17">
        <v>380</v>
      </c>
      <c r="AI540" s="17" cm="1">
        <f t="array" ref="AI540">SUMPRODUCT(--(IFERROR(HOUR(Flights_2026_09_30333435363734567[entry_hour]),-1)=HOUR(AF540)),--(IFERROR(Flights_2026_09_30333435363734567[entry_sector],"")=AG540),--(IFERROR(Flights_2026_09_30333435363734567[nfl],-1)&gt;=AH540),--(IFERROR(Flights_2026_09_30333435363734567[nfl],-1)&lt;=IF(AH540=450,450,AH540+9)))</f>
        <v>0</v>
      </c>
    </row>
    <row r="541" spans="32:35" x14ac:dyDescent="0.2">
      <c r="AF541" s="2">
        <v>0.75</v>
      </c>
      <c r="AG541" t="s">
        <v>743</v>
      </c>
      <c r="AH541" s="17">
        <v>390</v>
      </c>
      <c r="AI541" s="17" cm="1">
        <f t="array" ref="AI541">SUMPRODUCT(--(IFERROR(HOUR(Flights_2026_09_30333435363734567[entry_hour]),-1)=HOUR(AF541)),--(IFERROR(Flights_2026_09_30333435363734567[entry_sector],"")=AG541),--(IFERROR(Flights_2026_09_30333435363734567[nfl],-1)&gt;=AH541),--(IFERROR(Flights_2026_09_30333435363734567[nfl],-1)&lt;=IF(AH541=450,450,AH541+9)))</f>
        <v>1</v>
      </c>
    </row>
    <row r="542" spans="32:35" x14ac:dyDescent="0.2">
      <c r="AF542" s="2">
        <v>0.75</v>
      </c>
      <c r="AG542" t="s">
        <v>743</v>
      </c>
      <c r="AH542" s="17">
        <v>400</v>
      </c>
      <c r="AI542" s="17" cm="1">
        <f t="array" ref="AI542">SUMPRODUCT(--(IFERROR(HOUR(Flights_2026_09_30333435363734567[entry_hour]),-1)=HOUR(AF542)),--(IFERROR(Flights_2026_09_30333435363734567[entry_sector],"")=AG542),--(IFERROR(Flights_2026_09_30333435363734567[nfl],-1)&gt;=AH542),--(IFERROR(Flights_2026_09_30333435363734567[nfl],-1)&lt;=IF(AH542=450,450,AH542+9)))</f>
        <v>0</v>
      </c>
    </row>
    <row r="543" spans="32:35" x14ac:dyDescent="0.2">
      <c r="AF543" s="2">
        <v>0.75</v>
      </c>
      <c r="AG543" t="s">
        <v>743</v>
      </c>
      <c r="AH543" s="17">
        <v>410</v>
      </c>
      <c r="AI543" s="17" cm="1">
        <f t="array" ref="AI543">SUMPRODUCT(--(IFERROR(HOUR(Flights_2026_09_30333435363734567[entry_hour]),-1)=HOUR(AF543)),--(IFERROR(Flights_2026_09_30333435363734567[entry_sector],"")=AG543),--(IFERROR(Flights_2026_09_30333435363734567[nfl],-1)&gt;=AH543),--(IFERROR(Flights_2026_09_30333435363734567[nfl],-1)&lt;=IF(AH543=450,450,AH543+9)))</f>
        <v>0</v>
      </c>
    </row>
    <row r="544" spans="32:35" x14ac:dyDescent="0.2">
      <c r="AF544" s="2">
        <v>0.75</v>
      </c>
      <c r="AG544" t="s">
        <v>743</v>
      </c>
      <c r="AH544" s="17">
        <v>420</v>
      </c>
      <c r="AI544" s="17" cm="1">
        <f t="array" ref="AI544">SUMPRODUCT(--(IFERROR(HOUR(Flights_2026_09_30333435363734567[entry_hour]),-1)=HOUR(AF544)),--(IFERROR(Flights_2026_09_30333435363734567[entry_sector],"")=AG544),--(IFERROR(Flights_2026_09_30333435363734567[nfl],-1)&gt;=AH544),--(IFERROR(Flights_2026_09_30333435363734567[nfl],-1)&lt;=IF(AH544=450,450,AH544+9)))</f>
        <v>0</v>
      </c>
    </row>
    <row r="545" spans="32:35" x14ac:dyDescent="0.2">
      <c r="AF545" s="2">
        <v>0.75</v>
      </c>
      <c r="AG545" t="s">
        <v>743</v>
      </c>
      <c r="AH545" s="17">
        <v>430</v>
      </c>
      <c r="AI545" s="17" cm="1">
        <f t="array" ref="AI545">SUMPRODUCT(--(IFERROR(HOUR(Flights_2026_09_30333435363734567[entry_hour]),-1)=HOUR(AF545)),--(IFERROR(Flights_2026_09_30333435363734567[entry_sector],"")=AG545),--(IFERROR(Flights_2026_09_30333435363734567[nfl],-1)&gt;=AH545),--(IFERROR(Flights_2026_09_30333435363734567[nfl],-1)&lt;=IF(AH545=450,450,AH545+9)))</f>
        <v>0</v>
      </c>
    </row>
    <row r="546" spans="32:35" x14ac:dyDescent="0.2">
      <c r="AF546" s="2">
        <v>0.75</v>
      </c>
      <c r="AG546" t="s">
        <v>743</v>
      </c>
      <c r="AH546" s="17">
        <v>440</v>
      </c>
      <c r="AI546" s="17" cm="1">
        <f t="array" ref="AI546">SUMPRODUCT(--(IFERROR(HOUR(Flights_2026_09_30333435363734567[entry_hour]),-1)=HOUR(AF546)),--(IFERROR(Flights_2026_09_30333435363734567[entry_sector],"")=AG546),--(IFERROR(Flights_2026_09_30333435363734567[nfl],-1)&gt;=AH546),--(IFERROR(Flights_2026_09_30333435363734567[nfl],-1)&lt;=IF(AH546=450,450,AH546+9)))</f>
        <v>0</v>
      </c>
    </row>
    <row r="547" spans="32:35" x14ac:dyDescent="0.2">
      <c r="AF547" s="2">
        <v>0.75</v>
      </c>
      <c r="AG547" t="s">
        <v>743</v>
      </c>
      <c r="AH547" s="17">
        <v>450</v>
      </c>
      <c r="AI547" s="17" cm="1">
        <f t="array" ref="AI547">SUMPRODUCT(--(IFERROR(HOUR(Flights_2026_09_30333435363734567[entry_hour]),-1)=HOUR(AF547)),--(IFERROR(Flights_2026_09_30333435363734567[entry_sector],"")=AG547),--(IFERROR(Flights_2026_09_30333435363734567[nfl],-1)&gt;=AH547),--(IFERROR(Flights_2026_09_30333435363734567[nfl],-1)&lt;=IF(AH547=450,450,AH547+9)))</f>
        <v>0</v>
      </c>
    </row>
    <row r="548" spans="32:35" x14ac:dyDescent="0.2">
      <c r="AF548" s="2">
        <v>0.75</v>
      </c>
      <c r="AG548" t="s">
        <v>744</v>
      </c>
      <c r="AH548" s="17">
        <v>200</v>
      </c>
      <c r="AI548" s="17" cm="1">
        <f t="array" ref="AI548">SUMPRODUCT(--(IFERROR(HOUR(Flights_2026_09_30333435363734567[entry_hour]),-1)=HOUR(AF548)),--(IFERROR(Flights_2026_09_30333435363734567[entry_sector],"")=AG548),--(IFERROR(Flights_2026_09_30333435363734567[nfl],-1)&gt;=AH548),--(IFERROR(Flights_2026_09_30333435363734567[nfl],-1)&lt;=IF(AH548=450,450,AH548+9)))</f>
        <v>0</v>
      </c>
    </row>
    <row r="549" spans="32:35" x14ac:dyDescent="0.2">
      <c r="AF549" s="2">
        <v>0.75</v>
      </c>
      <c r="AG549" t="s">
        <v>744</v>
      </c>
      <c r="AH549" s="17">
        <v>210</v>
      </c>
      <c r="AI549" s="17" cm="1">
        <f t="array" ref="AI549">SUMPRODUCT(--(IFERROR(HOUR(Flights_2026_09_30333435363734567[entry_hour]),-1)=HOUR(AF549)),--(IFERROR(Flights_2026_09_30333435363734567[entry_sector],"")=AG549),--(IFERROR(Flights_2026_09_30333435363734567[nfl],-1)&gt;=AH549),--(IFERROR(Flights_2026_09_30333435363734567[nfl],-1)&lt;=IF(AH549=450,450,AH549+9)))</f>
        <v>0</v>
      </c>
    </row>
    <row r="550" spans="32:35" x14ac:dyDescent="0.2">
      <c r="AF550" s="2">
        <v>0.75</v>
      </c>
      <c r="AG550" t="s">
        <v>744</v>
      </c>
      <c r="AH550" s="17">
        <v>220</v>
      </c>
      <c r="AI550" s="17" cm="1">
        <f t="array" ref="AI550">SUMPRODUCT(--(IFERROR(HOUR(Flights_2026_09_30333435363734567[entry_hour]),-1)=HOUR(AF550)),--(IFERROR(Flights_2026_09_30333435363734567[entry_sector],"")=AG550),--(IFERROR(Flights_2026_09_30333435363734567[nfl],-1)&gt;=AH550),--(IFERROR(Flights_2026_09_30333435363734567[nfl],-1)&lt;=IF(AH550=450,450,AH550+9)))</f>
        <v>4</v>
      </c>
    </row>
    <row r="551" spans="32:35" x14ac:dyDescent="0.2">
      <c r="AF551" s="2">
        <v>0.75</v>
      </c>
      <c r="AG551" t="s">
        <v>744</v>
      </c>
      <c r="AH551" s="17">
        <v>230</v>
      </c>
      <c r="AI551" s="17" cm="1">
        <f t="array" ref="AI551">SUMPRODUCT(--(IFERROR(HOUR(Flights_2026_09_30333435363734567[entry_hour]),-1)=HOUR(AF551)),--(IFERROR(Flights_2026_09_30333435363734567[entry_sector],"")=AG551),--(IFERROR(Flights_2026_09_30333435363734567[nfl],-1)&gt;=AH551),--(IFERROR(Flights_2026_09_30333435363734567[nfl],-1)&lt;=IF(AH551=450,450,AH551+9)))</f>
        <v>0</v>
      </c>
    </row>
    <row r="552" spans="32:35" x14ac:dyDescent="0.2">
      <c r="AF552" s="2">
        <v>0.75</v>
      </c>
      <c r="AG552" t="s">
        <v>744</v>
      </c>
      <c r="AH552" s="17">
        <v>240</v>
      </c>
      <c r="AI552" s="17" cm="1">
        <f t="array" ref="AI552">SUMPRODUCT(--(IFERROR(HOUR(Flights_2026_09_30333435363734567[entry_hour]),-1)=HOUR(AF552)),--(IFERROR(Flights_2026_09_30333435363734567[entry_sector],"")=AG552),--(IFERROR(Flights_2026_09_30333435363734567[nfl],-1)&gt;=AH552),--(IFERROR(Flights_2026_09_30333435363734567[nfl],-1)&lt;=IF(AH552=450,450,AH552+9)))</f>
        <v>0</v>
      </c>
    </row>
    <row r="553" spans="32:35" x14ac:dyDescent="0.2">
      <c r="AF553" s="2">
        <v>0.75</v>
      </c>
      <c r="AG553" t="s">
        <v>744</v>
      </c>
      <c r="AH553" s="17">
        <v>250</v>
      </c>
      <c r="AI553" s="17" cm="1">
        <f t="array" ref="AI553">SUMPRODUCT(--(IFERROR(HOUR(Flights_2026_09_30333435363734567[entry_hour]),-1)=HOUR(AF553)),--(IFERROR(Flights_2026_09_30333435363734567[entry_sector],"")=AG553),--(IFERROR(Flights_2026_09_30333435363734567[nfl],-1)&gt;=AH553),--(IFERROR(Flights_2026_09_30333435363734567[nfl],-1)&lt;=IF(AH553=450,450,AH553+9)))</f>
        <v>0</v>
      </c>
    </row>
    <row r="554" spans="32:35" x14ac:dyDescent="0.2">
      <c r="AF554" s="2">
        <v>0.75</v>
      </c>
      <c r="AG554" t="s">
        <v>744</v>
      </c>
      <c r="AH554" s="17">
        <v>260</v>
      </c>
      <c r="AI554" s="17" cm="1">
        <f t="array" ref="AI554">SUMPRODUCT(--(IFERROR(HOUR(Flights_2026_09_30333435363734567[entry_hour]),-1)=HOUR(AF554)),--(IFERROR(Flights_2026_09_30333435363734567[entry_sector],"")=AG554),--(IFERROR(Flights_2026_09_30333435363734567[nfl],-1)&gt;=AH554),--(IFERROR(Flights_2026_09_30333435363734567[nfl],-1)&lt;=IF(AH554=450,450,AH554+9)))</f>
        <v>0</v>
      </c>
    </row>
    <row r="555" spans="32:35" x14ac:dyDescent="0.2">
      <c r="AF555" s="2">
        <v>0.75</v>
      </c>
      <c r="AG555" t="s">
        <v>744</v>
      </c>
      <c r="AH555" s="17">
        <v>270</v>
      </c>
      <c r="AI555" s="17" cm="1">
        <f t="array" ref="AI555">SUMPRODUCT(--(IFERROR(HOUR(Flights_2026_09_30333435363734567[entry_hour]),-1)=HOUR(AF555)),--(IFERROR(Flights_2026_09_30333435363734567[entry_sector],"")=AG555),--(IFERROR(Flights_2026_09_30333435363734567[nfl],-1)&gt;=AH555),--(IFERROR(Flights_2026_09_30333435363734567[nfl],-1)&lt;=IF(AH555=450,450,AH555+9)))</f>
        <v>0</v>
      </c>
    </row>
    <row r="556" spans="32:35" x14ac:dyDescent="0.2">
      <c r="AF556" s="2">
        <v>0.75</v>
      </c>
      <c r="AG556" t="s">
        <v>744</v>
      </c>
      <c r="AH556" s="17">
        <v>280</v>
      </c>
      <c r="AI556" s="17" cm="1">
        <f t="array" ref="AI556">SUMPRODUCT(--(IFERROR(HOUR(Flights_2026_09_30333435363734567[entry_hour]),-1)=HOUR(AF556)),--(IFERROR(Flights_2026_09_30333435363734567[entry_sector],"")=AG556),--(IFERROR(Flights_2026_09_30333435363734567[nfl],-1)&gt;=AH556),--(IFERROR(Flights_2026_09_30333435363734567[nfl],-1)&lt;=IF(AH556=450,450,AH556+9)))</f>
        <v>0</v>
      </c>
    </row>
    <row r="557" spans="32:35" x14ac:dyDescent="0.2">
      <c r="AF557" s="2">
        <v>0.75</v>
      </c>
      <c r="AG557" t="s">
        <v>744</v>
      </c>
      <c r="AH557" s="17">
        <v>290</v>
      </c>
      <c r="AI557" s="17" cm="1">
        <f t="array" ref="AI557">SUMPRODUCT(--(IFERROR(HOUR(Flights_2026_09_30333435363734567[entry_hour]),-1)=HOUR(AF557)),--(IFERROR(Flights_2026_09_30333435363734567[entry_sector],"")=AG557),--(IFERROR(Flights_2026_09_30333435363734567[nfl],-1)&gt;=AH557),--(IFERROR(Flights_2026_09_30333435363734567[nfl],-1)&lt;=IF(AH557=450,450,AH557+9)))</f>
        <v>0</v>
      </c>
    </row>
    <row r="558" spans="32:35" x14ac:dyDescent="0.2">
      <c r="AF558" s="2">
        <v>0.75</v>
      </c>
      <c r="AG558" t="s">
        <v>744</v>
      </c>
      <c r="AH558" s="17">
        <v>300</v>
      </c>
      <c r="AI558" s="17" cm="1">
        <f t="array" ref="AI558">SUMPRODUCT(--(IFERROR(HOUR(Flights_2026_09_30333435363734567[entry_hour]),-1)=HOUR(AF558)),--(IFERROR(Flights_2026_09_30333435363734567[entry_sector],"")=AG558),--(IFERROR(Flights_2026_09_30333435363734567[nfl],-1)&gt;=AH558),--(IFERROR(Flights_2026_09_30333435363734567[nfl],-1)&lt;=IF(AH558=450,450,AH558+9)))</f>
        <v>0</v>
      </c>
    </row>
    <row r="559" spans="32:35" x14ac:dyDescent="0.2">
      <c r="AF559" s="2">
        <v>0.75</v>
      </c>
      <c r="AG559" t="s">
        <v>744</v>
      </c>
      <c r="AH559" s="17">
        <v>310</v>
      </c>
      <c r="AI559" s="17" cm="1">
        <f t="array" ref="AI559">SUMPRODUCT(--(IFERROR(HOUR(Flights_2026_09_30333435363734567[entry_hour]),-1)=HOUR(AF559)),--(IFERROR(Flights_2026_09_30333435363734567[entry_sector],"")=AG559),--(IFERROR(Flights_2026_09_30333435363734567[nfl],-1)&gt;=AH559),--(IFERROR(Flights_2026_09_30333435363734567[nfl],-1)&lt;=IF(AH559=450,450,AH559+9)))</f>
        <v>0</v>
      </c>
    </row>
    <row r="560" spans="32:35" x14ac:dyDescent="0.2">
      <c r="AF560" s="2">
        <v>0.75</v>
      </c>
      <c r="AG560" t="s">
        <v>744</v>
      </c>
      <c r="AH560" s="17">
        <v>320</v>
      </c>
      <c r="AI560" s="17" cm="1">
        <f t="array" ref="AI560">SUMPRODUCT(--(IFERROR(HOUR(Flights_2026_09_30333435363734567[entry_hour]),-1)=HOUR(AF560)),--(IFERROR(Flights_2026_09_30333435363734567[entry_sector],"")=AG560),--(IFERROR(Flights_2026_09_30333435363734567[nfl],-1)&gt;=AH560),--(IFERROR(Flights_2026_09_30333435363734567[nfl],-1)&lt;=IF(AH560=450,450,AH560+9)))</f>
        <v>0</v>
      </c>
    </row>
    <row r="561" spans="32:35" x14ac:dyDescent="0.2">
      <c r="AF561" s="2">
        <v>0.75</v>
      </c>
      <c r="AG561" t="s">
        <v>744</v>
      </c>
      <c r="AH561" s="17">
        <v>330</v>
      </c>
      <c r="AI561" s="17" cm="1">
        <f t="array" ref="AI561">SUMPRODUCT(--(IFERROR(HOUR(Flights_2026_09_30333435363734567[entry_hour]),-1)=HOUR(AF561)),--(IFERROR(Flights_2026_09_30333435363734567[entry_sector],"")=AG561),--(IFERROR(Flights_2026_09_30333435363734567[nfl],-1)&gt;=AH561),--(IFERROR(Flights_2026_09_30333435363734567[nfl],-1)&lt;=IF(AH561=450,450,AH561+9)))</f>
        <v>0</v>
      </c>
    </row>
    <row r="562" spans="32:35" x14ac:dyDescent="0.2">
      <c r="AF562" s="2">
        <v>0.75</v>
      </c>
      <c r="AG562" t="s">
        <v>744</v>
      </c>
      <c r="AH562" s="17">
        <v>340</v>
      </c>
      <c r="AI562" s="17" cm="1">
        <f t="array" ref="AI562">SUMPRODUCT(--(IFERROR(HOUR(Flights_2026_09_30333435363734567[entry_hour]),-1)=HOUR(AF562)),--(IFERROR(Flights_2026_09_30333435363734567[entry_sector],"")=AG562),--(IFERROR(Flights_2026_09_30333435363734567[nfl],-1)&gt;=AH562),--(IFERROR(Flights_2026_09_30333435363734567[nfl],-1)&lt;=IF(AH562=450,450,AH562+9)))</f>
        <v>0</v>
      </c>
    </row>
    <row r="563" spans="32:35" x14ac:dyDescent="0.2">
      <c r="AF563" s="2">
        <v>0.75</v>
      </c>
      <c r="AG563" t="s">
        <v>744</v>
      </c>
      <c r="AH563" s="17">
        <v>350</v>
      </c>
      <c r="AI563" s="17" cm="1">
        <f t="array" ref="AI563">SUMPRODUCT(--(IFERROR(HOUR(Flights_2026_09_30333435363734567[entry_hour]),-1)=HOUR(AF563)),--(IFERROR(Flights_2026_09_30333435363734567[entry_sector],"")=AG563),--(IFERROR(Flights_2026_09_30333435363734567[nfl],-1)&gt;=AH563),--(IFERROR(Flights_2026_09_30333435363734567[nfl],-1)&lt;=IF(AH563=450,450,AH563+9)))</f>
        <v>2</v>
      </c>
    </row>
    <row r="564" spans="32:35" x14ac:dyDescent="0.2">
      <c r="AF564" s="2">
        <v>0.75</v>
      </c>
      <c r="AG564" t="s">
        <v>744</v>
      </c>
      <c r="AH564" s="17">
        <v>360</v>
      </c>
      <c r="AI564" s="17" cm="1">
        <f t="array" ref="AI564">SUMPRODUCT(--(IFERROR(HOUR(Flights_2026_09_30333435363734567[entry_hour]),-1)=HOUR(AF564)),--(IFERROR(Flights_2026_09_30333435363734567[entry_sector],"")=AG564),--(IFERROR(Flights_2026_09_30333435363734567[nfl],-1)&gt;=AH564),--(IFERROR(Flights_2026_09_30333435363734567[nfl],-1)&lt;=IF(AH564=450,450,AH564+9)))</f>
        <v>0</v>
      </c>
    </row>
    <row r="565" spans="32:35" x14ac:dyDescent="0.2">
      <c r="AF565" s="2">
        <v>0.75</v>
      </c>
      <c r="AG565" t="s">
        <v>744</v>
      </c>
      <c r="AH565" s="17">
        <v>370</v>
      </c>
      <c r="AI565" s="17" cm="1">
        <f t="array" ref="AI565">SUMPRODUCT(--(IFERROR(HOUR(Flights_2026_09_30333435363734567[entry_hour]),-1)=HOUR(AF565)),--(IFERROR(Flights_2026_09_30333435363734567[entry_sector],"")=AG565),--(IFERROR(Flights_2026_09_30333435363734567[nfl],-1)&gt;=AH565),--(IFERROR(Flights_2026_09_30333435363734567[nfl],-1)&lt;=IF(AH565=450,450,AH565+9)))</f>
        <v>1</v>
      </c>
    </row>
    <row r="566" spans="32:35" x14ac:dyDescent="0.2">
      <c r="AF566" s="2">
        <v>0.75</v>
      </c>
      <c r="AG566" t="s">
        <v>744</v>
      </c>
      <c r="AH566" s="17">
        <v>380</v>
      </c>
      <c r="AI566" s="17" cm="1">
        <f t="array" ref="AI566">SUMPRODUCT(--(IFERROR(HOUR(Flights_2026_09_30333435363734567[entry_hour]),-1)=HOUR(AF566)),--(IFERROR(Flights_2026_09_30333435363734567[entry_sector],"")=AG566),--(IFERROR(Flights_2026_09_30333435363734567[nfl],-1)&gt;=AH566),--(IFERROR(Flights_2026_09_30333435363734567[nfl],-1)&lt;=IF(AH566=450,450,AH566+9)))</f>
        <v>0</v>
      </c>
    </row>
    <row r="567" spans="32:35" x14ac:dyDescent="0.2">
      <c r="AF567" s="2">
        <v>0.75</v>
      </c>
      <c r="AG567" t="s">
        <v>744</v>
      </c>
      <c r="AH567" s="17">
        <v>390</v>
      </c>
      <c r="AI567" s="17" cm="1">
        <f t="array" ref="AI567">SUMPRODUCT(--(IFERROR(HOUR(Flights_2026_09_30333435363734567[entry_hour]),-1)=HOUR(AF567)),--(IFERROR(Flights_2026_09_30333435363734567[entry_sector],"")=AG567),--(IFERROR(Flights_2026_09_30333435363734567[nfl],-1)&gt;=AH567),--(IFERROR(Flights_2026_09_30333435363734567[nfl],-1)&lt;=IF(AH567=450,450,AH567+9)))</f>
        <v>0</v>
      </c>
    </row>
    <row r="568" spans="32:35" x14ac:dyDescent="0.2">
      <c r="AF568" s="2">
        <v>0.75</v>
      </c>
      <c r="AG568" t="s">
        <v>744</v>
      </c>
      <c r="AH568" s="17">
        <v>400</v>
      </c>
      <c r="AI568" s="17" cm="1">
        <f t="array" ref="AI568">SUMPRODUCT(--(IFERROR(HOUR(Flights_2026_09_30333435363734567[entry_hour]),-1)=HOUR(AF568)),--(IFERROR(Flights_2026_09_30333435363734567[entry_sector],"")=AG568),--(IFERROR(Flights_2026_09_30333435363734567[nfl],-1)&gt;=AH568),--(IFERROR(Flights_2026_09_30333435363734567[nfl],-1)&lt;=IF(AH568=450,450,AH568+9)))</f>
        <v>0</v>
      </c>
    </row>
    <row r="569" spans="32:35" x14ac:dyDescent="0.2">
      <c r="AF569" s="2">
        <v>0.75</v>
      </c>
      <c r="AG569" t="s">
        <v>744</v>
      </c>
      <c r="AH569" s="17">
        <v>410</v>
      </c>
      <c r="AI569" s="17" cm="1">
        <f t="array" ref="AI569">SUMPRODUCT(--(IFERROR(HOUR(Flights_2026_09_30333435363734567[entry_hour]),-1)=HOUR(AF569)),--(IFERROR(Flights_2026_09_30333435363734567[entry_sector],"")=AG569),--(IFERROR(Flights_2026_09_30333435363734567[nfl],-1)&gt;=AH569),--(IFERROR(Flights_2026_09_30333435363734567[nfl],-1)&lt;=IF(AH569=450,450,AH569+9)))</f>
        <v>0</v>
      </c>
    </row>
    <row r="570" spans="32:35" x14ac:dyDescent="0.2">
      <c r="AF570" s="2">
        <v>0.75</v>
      </c>
      <c r="AG570" t="s">
        <v>744</v>
      </c>
      <c r="AH570" s="17">
        <v>420</v>
      </c>
      <c r="AI570" s="17" cm="1">
        <f t="array" ref="AI570">SUMPRODUCT(--(IFERROR(HOUR(Flights_2026_09_30333435363734567[entry_hour]),-1)=HOUR(AF570)),--(IFERROR(Flights_2026_09_30333435363734567[entry_sector],"")=AG570),--(IFERROR(Flights_2026_09_30333435363734567[nfl],-1)&gt;=AH570),--(IFERROR(Flights_2026_09_30333435363734567[nfl],-1)&lt;=IF(AH570=450,450,AH570+9)))</f>
        <v>0</v>
      </c>
    </row>
    <row r="571" spans="32:35" x14ac:dyDescent="0.2">
      <c r="AF571" s="2">
        <v>0.75</v>
      </c>
      <c r="AG571" t="s">
        <v>744</v>
      </c>
      <c r="AH571" s="17">
        <v>430</v>
      </c>
      <c r="AI571" s="17" cm="1">
        <f t="array" ref="AI571">SUMPRODUCT(--(IFERROR(HOUR(Flights_2026_09_30333435363734567[entry_hour]),-1)=HOUR(AF571)),--(IFERROR(Flights_2026_09_30333435363734567[entry_sector],"")=AG571),--(IFERROR(Flights_2026_09_30333435363734567[nfl],-1)&gt;=AH571),--(IFERROR(Flights_2026_09_30333435363734567[nfl],-1)&lt;=IF(AH571=450,450,AH571+9)))</f>
        <v>0</v>
      </c>
    </row>
    <row r="572" spans="32:35" x14ac:dyDescent="0.2">
      <c r="AF572" s="2">
        <v>0.75</v>
      </c>
      <c r="AG572" t="s">
        <v>744</v>
      </c>
      <c r="AH572" s="17">
        <v>440</v>
      </c>
      <c r="AI572" s="17" cm="1">
        <f t="array" ref="AI572">SUMPRODUCT(--(IFERROR(HOUR(Flights_2026_09_30333435363734567[entry_hour]),-1)=HOUR(AF572)),--(IFERROR(Flights_2026_09_30333435363734567[entry_sector],"")=AG572),--(IFERROR(Flights_2026_09_30333435363734567[nfl],-1)&gt;=AH572),--(IFERROR(Flights_2026_09_30333435363734567[nfl],-1)&lt;=IF(AH572=450,450,AH572+9)))</f>
        <v>0</v>
      </c>
    </row>
    <row r="573" spans="32:35" x14ac:dyDescent="0.2">
      <c r="AF573" s="2">
        <v>0.75</v>
      </c>
      <c r="AG573" t="s">
        <v>744</v>
      </c>
      <c r="AH573" s="17">
        <v>450</v>
      </c>
      <c r="AI573" s="17" cm="1">
        <f t="array" ref="AI573">SUMPRODUCT(--(IFERROR(HOUR(Flights_2026_09_30333435363734567[entry_hour]),-1)=HOUR(AF573)),--(IFERROR(Flights_2026_09_30333435363734567[entry_sector],"")=AG573),--(IFERROR(Flights_2026_09_30333435363734567[nfl],-1)&gt;=AH573),--(IFERROR(Flights_2026_09_30333435363734567[nfl],-1)&lt;=IF(AH573=450,450,AH573+9)))</f>
        <v>0</v>
      </c>
    </row>
    <row r="574" spans="32:35" x14ac:dyDescent="0.2">
      <c r="AF574" s="2">
        <v>0.75</v>
      </c>
      <c r="AG574" t="s">
        <v>745</v>
      </c>
      <c r="AH574" s="17">
        <v>200</v>
      </c>
      <c r="AI574" s="17" cm="1">
        <f t="array" ref="AI574">SUMPRODUCT(--(IFERROR(HOUR(Flights_2026_09_30333435363734567[entry_hour]),-1)=HOUR(AF574)),--(IFERROR(Flights_2026_09_30333435363734567[entry_sector],"")=AG574),--(IFERROR(Flights_2026_09_30333435363734567[nfl],-1)&gt;=AH574),--(IFERROR(Flights_2026_09_30333435363734567[nfl],-1)&lt;=IF(AH574=450,450,AH574+9)))</f>
        <v>0</v>
      </c>
    </row>
    <row r="575" spans="32:35" x14ac:dyDescent="0.2">
      <c r="AF575" s="2">
        <v>0.75</v>
      </c>
      <c r="AG575" t="s">
        <v>745</v>
      </c>
      <c r="AH575" s="17">
        <v>210</v>
      </c>
      <c r="AI575" s="17" cm="1">
        <f t="array" ref="AI575">SUMPRODUCT(--(IFERROR(HOUR(Flights_2026_09_30333435363734567[entry_hour]),-1)=HOUR(AF575)),--(IFERROR(Flights_2026_09_30333435363734567[entry_sector],"")=AG575),--(IFERROR(Flights_2026_09_30333435363734567[nfl],-1)&gt;=AH575),--(IFERROR(Flights_2026_09_30333435363734567[nfl],-1)&lt;=IF(AH575=450,450,AH575+9)))</f>
        <v>0</v>
      </c>
    </row>
    <row r="576" spans="32:35" x14ac:dyDescent="0.2">
      <c r="AF576" s="2">
        <v>0.75</v>
      </c>
      <c r="AG576" t="s">
        <v>745</v>
      </c>
      <c r="AH576" s="17">
        <v>220</v>
      </c>
      <c r="AI576" s="17" cm="1">
        <f t="array" ref="AI576">SUMPRODUCT(--(IFERROR(HOUR(Flights_2026_09_30333435363734567[entry_hour]),-1)=HOUR(AF576)),--(IFERROR(Flights_2026_09_30333435363734567[entry_sector],"")=AG576),--(IFERROR(Flights_2026_09_30333435363734567[nfl],-1)&gt;=AH576),--(IFERROR(Flights_2026_09_30333435363734567[nfl],-1)&lt;=IF(AH576=450,450,AH576+9)))</f>
        <v>0</v>
      </c>
    </row>
    <row r="577" spans="32:35" x14ac:dyDescent="0.2">
      <c r="AF577" s="2">
        <v>0.75</v>
      </c>
      <c r="AG577" t="s">
        <v>745</v>
      </c>
      <c r="AH577" s="17">
        <v>230</v>
      </c>
      <c r="AI577" s="17" cm="1">
        <f t="array" ref="AI577">SUMPRODUCT(--(IFERROR(HOUR(Flights_2026_09_30333435363734567[entry_hour]),-1)=HOUR(AF577)),--(IFERROR(Flights_2026_09_30333435363734567[entry_sector],"")=AG577),--(IFERROR(Flights_2026_09_30333435363734567[nfl],-1)&gt;=AH577),--(IFERROR(Flights_2026_09_30333435363734567[nfl],-1)&lt;=IF(AH577=450,450,AH577+9)))</f>
        <v>0</v>
      </c>
    </row>
    <row r="578" spans="32:35" x14ac:dyDescent="0.2">
      <c r="AF578" s="2">
        <v>0.75</v>
      </c>
      <c r="AG578" t="s">
        <v>745</v>
      </c>
      <c r="AH578" s="17">
        <v>240</v>
      </c>
      <c r="AI578" s="17" cm="1">
        <f t="array" ref="AI578">SUMPRODUCT(--(IFERROR(HOUR(Flights_2026_09_30333435363734567[entry_hour]),-1)=HOUR(AF578)),--(IFERROR(Flights_2026_09_30333435363734567[entry_sector],"")=AG578),--(IFERROR(Flights_2026_09_30333435363734567[nfl],-1)&gt;=AH578),--(IFERROR(Flights_2026_09_30333435363734567[nfl],-1)&lt;=IF(AH578=450,450,AH578+9)))</f>
        <v>0</v>
      </c>
    </row>
    <row r="579" spans="32:35" x14ac:dyDescent="0.2">
      <c r="AF579" s="2">
        <v>0.75</v>
      </c>
      <c r="AG579" t="s">
        <v>745</v>
      </c>
      <c r="AH579" s="17">
        <v>250</v>
      </c>
      <c r="AI579" s="17" cm="1">
        <f t="array" ref="AI579">SUMPRODUCT(--(IFERROR(HOUR(Flights_2026_09_30333435363734567[entry_hour]),-1)=HOUR(AF579)),--(IFERROR(Flights_2026_09_30333435363734567[entry_sector],"")=AG579),--(IFERROR(Flights_2026_09_30333435363734567[nfl],-1)&gt;=AH579),--(IFERROR(Flights_2026_09_30333435363734567[nfl],-1)&lt;=IF(AH579=450,450,AH579+9)))</f>
        <v>0</v>
      </c>
    </row>
    <row r="580" spans="32:35" x14ac:dyDescent="0.2">
      <c r="AF580" s="2">
        <v>0.75</v>
      </c>
      <c r="AG580" t="s">
        <v>745</v>
      </c>
      <c r="AH580" s="17">
        <v>260</v>
      </c>
      <c r="AI580" s="17" cm="1">
        <f t="array" ref="AI580">SUMPRODUCT(--(IFERROR(HOUR(Flights_2026_09_30333435363734567[entry_hour]),-1)=HOUR(AF580)),--(IFERROR(Flights_2026_09_30333435363734567[entry_sector],"")=AG580),--(IFERROR(Flights_2026_09_30333435363734567[nfl],-1)&gt;=AH580),--(IFERROR(Flights_2026_09_30333435363734567[nfl],-1)&lt;=IF(AH580=450,450,AH580+9)))</f>
        <v>0</v>
      </c>
    </row>
    <row r="581" spans="32:35" x14ac:dyDescent="0.2">
      <c r="AF581" s="2">
        <v>0.75</v>
      </c>
      <c r="AG581" t="s">
        <v>745</v>
      </c>
      <c r="AH581" s="17">
        <v>270</v>
      </c>
      <c r="AI581" s="17" cm="1">
        <f t="array" ref="AI581">SUMPRODUCT(--(IFERROR(HOUR(Flights_2026_09_30333435363734567[entry_hour]),-1)=HOUR(AF581)),--(IFERROR(Flights_2026_09_30333435363734567[entry_sector],"")=AG581),--(IFERROR(Flights_2026_09_30333435363734567[nfl],-1)&gt;=AH581),--(IFERROR(Flights_2026_09_30333435363734567[nfl],-1)&lt;=IF(AH581=450,450,AH581+9)))</f>
        <v>0</v>
      </c>
    </row>
    <row r="582" spans="32:35" x14ac:dyDescent="0.2">
      <c r="AF582" s="2">
        <v>0.75</v>
      </c>
      <c r="AG582" t="s">
        <v>745</v>
      </c>
      <c r="AH582" s="17">
        <v>280</v>
      </c>
      <c r="AI582" s="17" cm="1">
        <f t="array" ref="AI582">SUMPRODUCT(--(IFERROR(HOUR(Flights_2026_09_30333435363734567[entry_hour]),-1)=HOUR(AF582)),--(IFERROR(Flights_2026_09_30333435363734567[entry_sector],"")=AG582),--(IFERROR(Flights_2026_09_30333435363734567[nfl],-1)&gt;=AH582),--(IFERROR(Flights_2026_09_30333435363734567[nfl],-1)&lt;=IF(AH582=450,450,AH582+9)))</f>
        <v>0</v>
      </c>
    </row>
    <row r="583" spans="32:35" x14ac:dyDescent="0.2">
      <c r="AF583" s="2">
        <v>0.75</v>
      </c>
      <c r="AG583" t="s">
        <v>745</v>
      </c>
      <c r="AH583" s="17">
        <v>290</v>
      </c>
      <c r="AI583" s="17" cm="1">
        <f t="array" ref="AI583">SUMPRODUCT(--(IFERROR(HOUR(Flights_2026_09_30333435363734567[entry_hour]),-1)=HOUR(AF583)),--(IFERROR(Flights_2026_09_30333435363734567[entry_sector],"")=AG583),--(IFERROR(Flights_2026_09_30333435363734567[nfl],-1)&gt;=AH583),--(IFERROR(Flights_2026_09_30333435363734567[nfl],-1)&lt;=IF(AH583=450,450,AH583+9)))</f>
        <v>0</v>
      </c>
    </row>
    <row r="584" spans="32:35" x14ac:dyDescent="0.2">
      <c r="AF584" s="2">
        <v>0.75</v>
      </c>
      <c r="AG584" t="s">
        <v>745</v>
      </c>
      <c r="AH584" s="17">
        <v>300</v>
      </c>
      <c r="AI584" s="17" cm="1">
        <f t="array" ref="AI584">SUMPRODUCT(--(IFERROR(HOUR(Flights_2026_09_30333435363734567[entry_hour]),-1)=HOUR(AF584)),--(IFERROR(Flights_2026_09_30333435363734567[entry_sector],"")=AG584),--(IFERROR(Flights_2026_09_30333435363734567[nfl],-1)&gt;=AH584),--(IFERROR(Flights_2026_09_30333435363734567[nfl],-1)&lt;=IF(AH584=450,450,AH584+9)))</f>
        <v>0</v>
      </c>
    </row>
    <row r="585" spans="32:35" x14ac:dyDescent="0.2">
      <c r="AF585" s="2">
        <v>0.75</v>
      </c>
      <c r="AG585" t="s">
        <v>745</v>
      </c>
      <c r="AH585" s="17">
        <v>310</v>
      </c>
      <c r="AI585" s="17" cm="1">
        <f t="array" ref="AI585">SUMPRODUCT(--(IFERROR(HOUR(Flights_2026_09_30333435363734567[entry_hour]),-1)=HOUR(AF585)),--(IFERROR(Flights_2026_09_30333435363734567[entry_sector],"")=AG585),--(IFERROR(Flights_2026_09_30333435363734567[nfl],-1)&gt;=AH585),--(IFERROR(Flights_2026_09_30333435363734567[nfl],-1)&lt;=IF(AH585=450,450,AH585+9)))</f>
        <v>0</v>
      </c>
    </row>
    <row r="586" spans="32:35" x14ac:dyDescent="0.2">
      <c r="AF586" s="2">
        <v>0.75</v>
      </c>
      <c r="AG586" t="s">
        <v>745</v>
      </c>
      <c r="AH586" s="17">
        <v>320</v>
      </c>
      <c r="AI586" s="17" cm="1">
        <f t="array" ref="AI586">SUMPRODUCT(--(IFERROR(HOUR(Flights_2026_09_30333435363734567[entry_hour]),-1)=HOUR(AF586)),--(IFERROR(Flights_2026_09_30333435363734567[entry_sector],"")=AG586),--(IFERROR(Flights_2026_09_30333435363734567[nfl],-1)&gt;=AH586),--(IFERROR(Flights_2026_09_30333435363734567[nfl],-1)&lt;=IF(AH586=450,450,AH586+9)))</f>
        <v>0</v>
      </c>
    </row>
    <row r="587" spans="32:35" x14ac:dyDescent="0.2">
      <c r="AF587" s="2">
        <v>0.75</v>
      </c>
      <c r="AG587" t="s">
        <v>745</v>
      </c>
      <c r="AH587" s="17">
        <v>330</v>
      </c>
      <c r="AI587" s="17" cm="1">
        <f t="array" ref="AI587">SUMPRODUCT(--(IFERROR(HOUR(Flights_2026_09_30333435363734567[entry_hour]),-1)=HOUR(AF587)),--(IFERROR(Flights_2026_09_30333435363734567[entry_sector],"")=AG587),--(IFERROR(Flights_2026_09_30333435363734567[nfl],-1)&gt;=AH587),--(IFERROR(Flights_2026_09_30333435363734567[nfl],-1)&lt;=IF(AH587=450,450,AH587+9)))</f>
        <v>1</v>
      </c>
    </row>
    <row r="588" spans="32:35" x14ac:dyDescent="0.2">
      <c r="AF588" s="2">
        <v>0.75</v>
      </c>
      <c r="AG588" t="s">
        <v>745</v>
      </c>
      <c r="AH588" s="17">
        <v>340</v>
      </c>
      <c r="AI588" s="17" cm="1">
        <f t="array" ref="AI588">SUMPRODUCT(--(IFERROR(HOUR(Flights_2026_09_30333435363734567[entry_hour]),-1)=HOUR(AF588)),--(IFERROR(Flights_2026_09_30333435363734567[entry_sector],"")=AG588),--(IFERROR(Flights_2026_09_30333435363734567[nfl],-1)&gt;=AH588),--(IFERROR(Flights_2026_09_30333435363734567[nfl],-1)&lt;=IF(AH588=450,450,AH588+9)))</f>
        <v>0</v>
      </c>
    </row>
    <row r="589" spans="32:35" x14ac:dyDescent="0.2">
      <c r="AF589" s="2">
        <v>0.75</v>
      </c>
      <c r="AG589" t="s">
        <v>745</v>
      </c>
      <c r="AH589" s="17">
        <v>350</v>
      </c>
      <c r="AI589" s="17" cm="1">
        <f t="array" ref="AI589">SUMPRODUCT(--(IFERROR(HOUR(Flights_2026_09_30333435363734567[entry_hour]),-1)=HOUR(AF589)),--(IFERROR(Flights_2026_09_30333435363734567[entry_sector],"")=AG589),--(IFERROR(Flights_2026_09_30333435363734567[nfl],-1)&gt;=AH589),--(IFERROR(Flights_2026_09_30333435363734567[nfl],-1)&lt;=IF(AH589=450,450,AH589+9)))</f>
        <v>3</v>
      </c>
    </row>
    <row r="590" spans="32:35" x14ac:dyDescent="0.2">
      <c r="AF590" s="2">
        <v>0.75</v>
      </c>
      <c r="AG590" t="s">
        <v>745</v>
      </c>
      <c r="AH590" s="17">
        <v>360</v>
      </c>
      <c r="AI590" s="17" cm="1">
        <f t="array" ref="AI590">SUMPRODUCT(--(IFERROR(HOUR(Flights_2026_09_30333435363734567[entry_hour]),-1)=HOUR(AF590)),--(IFERROR(Flights_2026_09_30333435363734567[entry_sector],"")=AG590),--(IFERROR(Flights_2026_09_30333435363734567[nfl],-1)&gt;=AH590),--(IFERROR(Flights_2026_09_30333435363734567[nfl],-1)&lt;=IF(AH590=450,450,AH590+9)))</f>
        <v>0</v>
      </c>
    </row>
    <row r="591" spans="32:35" x14ac:dyDescent="0.2">
      <c r="AF591" s="2">
        <v>0.75</v>
      </c>
      <c r="AG591" t="s">
        <v>745</v>
      </c>
      <c r="AH591" s="17">
        <v>370</v>
      </c>
      <c r="AI591" s="17" cm="1">
        <f t="array" ref="AI591">SUMPRODUCT(--(IFERROR(HOUR(Flights_2026_09_30333435363734567[entry_hour]),-1)=HOUR(AF591)),--(IFERROR(Flights_2026_09_30333435363734567[entry_sector],"")=AG591),--(IFERROR(Flights_2026_09_30333435363734567[nfl],-1)&gt;=AH591),--(IFERROR(Flights_2026_09_30333435363734567[nfl],-1)&lt;=IF(AH591=450,450,AH591+9)))</f>
        <v>5</v>
      </c>
    </row>
    <row r="592" spans="32:35" x14ac:dyDescent="0.2">
      <c r="AF592" s="2">
        <v>0.75</v>
      </c>
      <c r="AG592" t="s">
        <v>745</v>
      </c>
      <c r="AH592" s="17">
        <v>380</v>
      </c>
      <c r="AI592" s="17" cm="1">
        <f t="array" ref="AI592">SUMPRODUCT(--(IFERROR(HOUR(Flights_2026_09_30333435363734567[entry_hour]),-1)=HOUR(AF592)),--(IFERROR(Flights_2026_09_30333435363734567[entry_sector],"")=AG592),--(IFERROR(Flights_2026_09_30333435363734567[nfl],-1)&gt;=AH592),--(IFERROR(Flights_2026_09_30333435363734567[nfl],-1)&lt;=IF(AH592=450,450,AH592+9)))</f>
        <v>0</v>
      </c>
    </row>
    <row r="593" spans="32:35" x14ac:dyDescent="0.2">
      <c r="AF593" s="2">
        <v>0.75</v>
      </c>
      <c r="AG593" t="s">
        <v>745</v>
      </c>
      <c r="AH593" s="17">
        <v>390</v>
      </c>
      <c r="AI593" s="17" cm="1">
        <f t="array" ref="AI593">SUMPRODUCT(--(IFERROR(HOUR(Flights_2026_09_30333435363734567[entry_hour]),-1)=HOUR(AF593)),--(IFERROR(Flights_2026_09_30333435363734567[entry_sector],"")=AG593),--(IFERROR(Flights_2026_09_30333435363734567[nfl],-1)&gt;=AH593),--(IFERROR(Flights_2026_09_30333435363734567[nfl],-1)&lt;=IF(AH593=450,450,AH593+9)))</f>
        <v>1</v>
      </c>
    </row>
    <row r="594" spans="32:35" x14ac:dyDescent="0.2">
      <c r="AF594" s="2">
        <v>0.75</v>
      </c>
      <c r="AG594" t="s">
        <v>745</v>
      </c>
      <c r="AH594" s="17">
        <v>400</v>
      </c>
      <c r="AI594" s="17" cm="1">
        <f t="array" ref="AI594">SUMPRODUCT(--(IFERROR(HOUR(Flights_2026_09_30333435363734567[entry_hour]),-1)=HOUR(AF594)),--(IFERROR(Flights_2026_09_30333435363734567[entry_sector],"")=AG594),--(IFERROR(Flights_2026_09_30333435363734567[nfl],-1)&gt;=AH594),--(IFERROR(Flights_2026_09_30333435363734567[nfl],-1)&lt;=IF(AH594=450,450,AH594+9)))</f>
        <v>0</v>
      </c>
    </row>
    <row r="595" spans="32:35" x14ac:dyDescent="0.2">
      <c r="AF595" s="2">
        <v>0.75</v>
      </c>
      <c r="AG595" t="s">
        <v>745</v>
      </c>
      <c r="AH595" s="17">
        <v>410</v>
      </c>
      <c r="AI595" s="17" cm="1">
        <f t="array" ref="AI595">SUMPRODUCT(--(IFERROR(HOUR(Flights_2026_09_30333435363734567[entry_hour]),-1)=HOUR(AF595)),--(IFERROR(Flights_2026_09_30333435363734567[entry_sector],"")=AG595),--(IFERROR(Flights_2026_09_30333435363734567[nfl],-1)&gt;=AH595),--(IFERROR(Flights_2026_09_30333435363734567[nfl],-1)&lt;=IF(AH595=450,450,AH595+9)))</f>
        <v>0</v>
      </c>
    </row>
    <row r="596" spans="32:35" x14ac:dyDescent="0.2">
      <c r="AF596" s="2">
        <v>0.75</v>
      </c>
      <c r="AG596" t="s">
        <v>745</v>
      </c>
      <c r="AH596" s="17">
        <v>420</v>
      </c>
      <c r="AI596" s="17" cm="1">
        <f t="array" ref="AI596">SUMPRODUCT(--(IFERROR(HOUR(Flights_2026_09_30333435363734567[entry_hour]),-1)=HOUR(AF596)),--(IFERROR(Flights_2026_09_30333435363734567[entry_sector],"")=AG596),--(IFERROR(Flights_2026_09_30333435363734567[nfl],-1)&gt;=AH596),--(IFERROR(Flights_2026_09_30333435363734567[nfl],-1)&lt;=IF(AH596=450,450,AH596+9)))</f>
        <v>0</v>
      </c>
    </row>
    <row r="597" spans="32:35" x14ac:dyDescent="0.2">
      <c r="AF597" s="2">
        <v>0.75</v>
      </c>
      <c r="AG597" t="s">
        <v>745</v>
      </c>
      <c r="AH597" s="17">
        <v>430</v>
      </c>
      <c r="AI597" s="17" cm="1">
        <f t="array" ref="AI597">SUMPRODUCT(--(IFERROR(HOUR(Flights_2026_09_30333435363734567[entry_hour]),-1)=HOUR(AF597)),--(IFERROR(Flights_2026_09_30333435363734567[entry_sector],"")=AG597),--(IFERROR(Flights_2026_09_30333435363734567[nfl],-1)&gt;=AH597),--(IFERROR(Flights_2026_09_30333435363734567[nfl],-1)&lt;=IF(AH597=450,450,AH597+9)))</f>
        <v>0</v>
      </c>
    </row>
    <row r="598" spans="32:35" x14ac:dyDescent="0.2">
      <c r="AF598" s="2">
        <v>0.75</v>
      </c>
      <c r="AG598" t="s">
        <v>745</v>
      </c>
      <c r="AH598" s="17">
        <v>440</v>
      </c>
      <c r="AI598" s="17" cm="1">
        <f t="array" ref="AI598">SUMPRODUCT(--(IFERROR(HOUR(Flights_2026_09_30333435363734567[entry_hour]),-1)=HOUR(AF598)),--(IFERROR(Flights_2026_09_30333435363734567[entry_sector],"")=AG598),--(IFERROR(Flights_2026_09_30333435363734567[nfl],-1)&gt;=AH598),--(IFERROR(Flights_2026_09_30333435363734567[nfl],-1)&lt;=IF(AH598=450,450,AH598+9)))</f>
        <v>0</v>
      </c>
    </row>
    <row r="599" spans="32:35" x14ac:dyDescent="0.2">
      <c r="AF599" s="2">
        <v>0.75</v>
      </c>
      <c r="AG599" t="s">
        <v>745</v>
      </c>
      <c r="AH599" s="17">
        <v>450</v>
      </c>
      <c r="AI599" s="17" cm="1">
        <f t="array" ref="AI599">SUMPRODUCT(--(IFERROR(HOUR(Flights_2026_09_30333435363734567[entry_hour]),-1)=HOUR(AF599)),--(IFERROR(Flights_2026_09_30333435363734567[entry_sector],"")=AG599),--(IFERROR(Flights_2026_09_30333435363734567[nfl],-1)&gt;=AH599),--(IFERROR(Flights_2026_09_30333435363734567[nfl],-1)&lt;=IF(AH599=450,450,AH599+9)))</f>
        <v>0</v>
      </c>
    </row>
    <row r="600" spans="32:35" x14ac:dyDescent="0.2">
      <c r="AF600" s="2">
        <v>0.75</v>
      </c>
      <c r="AG600" t="s">
        <v>840</v>
      </c>
      <c r="AH600" s="17">
        <v>200</v>
      </c>
      <c r="AI600" s="17" cm="1">
        <f t="array" ref="AI600">SUMPRODUCT(--(IFERROR(HOUR(Flights_2026_09_30333435363734567[entry_hour]),-1)=HOUR(AF600)),--(IFERROR(Flights_2026_09_30333435363734567[entry_sector],"")=AG600),--(IFERROR(Flights_2026_09_30333435363734567[nfl],-1)&gt;=AH600),--(IFERROR(Flights_2026_09_30333435363734567[nfl],-1)&lt;=IF(AH600=450,450,AH600+9)))</f>
        <v>0</v>
      </c>
    </row>
    <row r="601" spans="32:35" x14ac:dyDescent="0.2">
      <c r="AF601" s="2">
        <v>0.75</v>
      </c>
      <c r="AG601" t="s">
        <v>840</v>
      </c>
      <c r="AH601" s="17">
        <v>210</v>
      </c>
      <c r="AI601" s="17" cm="1">
        <f t="array" ref="AI601">SUMPRODUCT(--(IFERROR(HOUR(Flights_2026_09_30333435363734567[entry_hour]),-1)=HOUR(AF601)),--(IFERROR(Flights_2026_09_30333435363734567[entry_sector],"")=AG601),--(IFERROR(Flights_2026_09_30333435363734567[nfl],-1)&gt;=AH601),--(IFERROR(Flights_2026_09_30333435363734567[nfl],-1)&lt;=IF(AH601=450,450,AH601+9)))</f>
        <v>0</v>
      </c>
    </row>
    <row r="602" spans="32:35" x14ac:dyDescent="0.2">
      <c r="AF602" s="2">
        <v>0.75</v>
      </c>
      <c r="AG602" t="s">
        <v>840</v>
      </c>
      <c r="AH602" s="17">
        <v>220</v>
      </c>
      <c r="AI602" s="17" cm="1">
        <f t="array" ref="AI602">SUMPRODUCT(--(IFERROR(HOUR(Flights_2026_09_30333435363734567[entry_hour]),-1)=HOUR(AF602)),--(IFERROR(Flights_2026_09_30333435363734567[entry_sector],"")=AG602),--(IFERROR(Flights_2026_09_30333435363734567[nfl],-1)&gt;=AH602),--(IFERROR(Flights_2026_09_30333435363734567[nfl],-1)&lt;=IF(AH602=450,450,AH602+9)))</f>
        <v>0</v>
      </c>
    </row>
    <row r="603" spans="32:35" x14ac:dyDescent="0.2">
      <c r="AF603" s="2">
        <v>0.75</v>
      </c>
      <c r="AG603" t="s">
        <v>840</v>
      </c>
      <c r="AH603" s="17">
        <v>230</v>
      </c>
      <c r="AI603" s="17" cm="1">
        <f t="array" ref="AI603">SUMPRODUCT(--(IFERROR(HOUR(Flights_2026_09_30333435363734567[entry_hour]),-1)=HOUR(AF603)),--(IFERROR(Flights_2026_09_30333435363734567[entry_sector],"")=AG603),--(IFERROR(Flights_2026_09_30333435363734567[nfl],-1)&gt;=AH603),--(IFERROR(Flights_2026_09_30333435363734567[nfl],-1)&lt;=IF(AH603=450,450,AH603+9)))</f>
        <v>0</v>
      </c>
    </row>
    <row r="604" spans="32:35" x14ac:dyDescent="0.2">
      <c r="AF604" s="2">
        <v>0.75</v>
      </c>
      <c r="AG604" t="s">
        <v>840</v>
      </c>
      <c r="AH604" s="17">
        <v>240</v>
      </c>
      <c r="AI604" s="17" cm="1">
        <f t="array" ref="AI604">SUMPRODUCT(--(IFERROR(HOUR(Flights_2026_09_30333435363734567[entry_hour]),-1)=HOUR(AF604)),--(IFERROR(Flights_2026_09_30333435363734567[entry_sector],"")=AG604),--(IFERROR(Flights_2026_09_30333435363734567[nfl],-1)&gt;=AH604),--(IFERROR(Flights_2026_09_30333435363734567[nfl],-1)&lt;=IF(AH604=450,450,AH604+9)))</f>
        <v>0</v>
      </c>
    </row>
    <row r="605" spans="32:35" x14ac:dyDescent="0.2">
      <c r="AF605" s="2">
        <v>0.75</v>
      </c>
      <c r="AG605" t="s">
        <v>840</v>
      </c>
      <c r="AH605" s="17">
        <v>250</v>
      </c>
      <c r="AI605" s="17" cm="1">
        <f t="array" ref="AI605">SUMPRODUCT(--(IFERROR(HOUR(Flights_2026_09_30333435363734567[entry_hour]),-1)=HOUR(AF605)),--(IFERROR(Flights_2026_09_30333435363734567[entry_sector],"")=AG605),--(IFERROR(Flights_2026_09_30333435363734567[nfl],-1)&gt;=AH605),--(IFERROR(Flights_2026_09_30333435363734567[nfl],-1)&lt;=IF(AH605=450,450,AH605+9)))</f>
        <v>0</v>
      </c>
    </row>
    <row r="606" spans="32:35" x14ac:dyDescent="0.2">
      <c r="AF606" s="2">
        <v>0.75</v>
      </c>
      <c r="AG606" t="s">
        <v>840</v>
      </c>
      <c r="AH606" s="17">
        <v>260</v>
      </c>
      <c r="AI606" s="17" cm="1">
        <f t="array" ref="AI606">SUMPRODUCT(--(IFERROR(HOUR(Flights_2026_09_30333435363734567[entry_hour]),-1)=HOUR(AF606)),--(IFERROR(Flights_2026_09_30333435363734567[entry_sector],"")=AG606),--(IFERROR(Flights_2026_09_30333435363734567[nfl],-1)&gt;=AH606),--(IFERROR(Flights_2026_09_30333435363734567[nfl],-1)&lt;=IF(AH606=450,450,AH606+9)))</f>
        <v>0</v>
      </c>
    </row>
    <row r="607" spans="32:35" x14ac:dyDescent="0.2">
      <c r="AF607" s="2">
        <v>0.75</v>
      </c>
      <c r="AG607" t="s">
        <v>840</v>
      </c>
      <c r="AH607" s="17">
        <v>270</v>
      </c>
      <c r="AI607" s="17" cm="1">
        <f t="array" ref="AI607">SUMPRODUCT(--(IFERROR(HOUR(Flights_2026_09_30333435363734567[entry_hour]),-1)=HOUR(AF607)),--(IFERROR(Flights_2026_09_30333435363734567[entry_sector],"")=AG607),--(IFERROR(Flights_2026_09_30333435363734567[nfl],-1)&gt;=AH607),--(IFERROR(Flights_2026_09_30333435363734567[nfl],-1)&lt;=IF(AH607=450,450,AH607+9)))</f>
        <v>0</v>
      </c>
    </row>
    <row r="608" spans="32:35" x14ac:dyDescent="0.2">
      <c r="AF608" s="2">
        <v>0.75</v>
      </c>
      <c r="AG608" t="s">
        <v>840</v>
      </c>
      <c r="AH608" s="17">
        <v>280</v>
      </c>
      <c r="AI608" s="17" cm="1">
        <f t="array" ref="AI608">SUMPRODUCT(--(IFERROR(HOUR(Flights_2026_09_30333435363734567[entry_hour]),-1)=HOUR(AF608)),--(IFERROR(Flights_2026_09_30333435363734567[entry_sector],"")=AG608),--(IFERROR(Flights_2026_09_30333435363734567[nfl],-1)&gt;=AH608),--(IFERROR(Flights_2026_09_30333435363734567[nfl],-1)&lt;=IF(AH608=450,450,AH608+9)))</f>
        <v>0</v>
      </c>
    </row>
    <row r="609" spans="32:35" x14ac:dyDescent="0.2">
      <c r="AF609" s="2">
        <v>0.75</v>
      </c>
      <c r="AG609" t="s">
        <v>840</v>
      </c>
      <c r="AH609" s="17">
        <v>290</v>
      </c>
      <c r="AI609" s="17" cm="1">
        <f t="array" ref="AI609">SUMPRODUCT(--(IFERROR(HOUR(Flights_2026_09_30333435363734567[entry_hour]),-1)=HOUR(AF609)),--(IFERROR(Flights_2026_09_30333435363734567[entry_sector],"")=AG609),--(IFERROR(Flights_2026_09_30333435363734567[nfl],-1)&gt;=AH609),--(IFERROR(Flights_2026_09_30333435363734567[nfl],-1)&lt;=IF(AH609=450,450,AH609+9)))</f>
        <v>0</v>
      </c>
    </row>
    <row r="610" spans="32:35" x14ac:dyDescent="0.2">
      <c r="AF610" s="2">
        <v>0.75</v>
      </c>
      <c r="AG610" t="s">
        <v>840</v>
      </c>
      <c r="AH610" s="17">
        <v>300</v>
      </c>
      <c r="AI610" s="17" cm="1">
        <f t="array" ref="AI610">SUMPRODUCT(--(IFERROR(HOUR(Flights_2026_09_30333435363734567[entry_hour]),-1)=HOUR(AF610)),--(IFERROR(Flights_2026_09_30333435363734567[entry_sector],"")=AG610),--(IFERROR(Flights_2026_09_30333435363734567[nfl],-1)&gt;=AH610),--(IFERROR(Flights_2026_09_30333435363734567[nfl],-1)&lt;=IF(AH610=450,450,AH610+9)))</f>
        <v>0</v>
      </c>
    </row>
    <row r="611" spans="32:35" x14ac:dyDescent="0.2">
      <c r="AF611" s="2">
        <v>0.75</v>
      </c>
      <c r="AG611" t="s">
        <v>840</v>
      </c>
      <c r="AH611" s="17">
        <v>310</v>
      </c>
      <c r="AI611" s="17" cm="1">
        <f t="array" ref="AI611">SUMPRODUCT(--(IFERROR(HOUR(Flights_2026_09_30333435363734567[entry_hour]),-1)=HOUR(AF611)),--(IFERROR(Flights_2026_09_30333435363734567[entry_sector],"")=AG611),--(IFERROR(Flights_2026_09_30333435363734567[nfl],-1)&gt;=AH611),--(IFERROR(Flights_2026_09_30333435363734567[nfl],-1)&lt;=IF(AH611=450,450,AH611+9)))</f>
        <v>0</v>
      </c>
    </row>
    <row r="612" spans="32:35" x14ac:dyDescent="0.2">
      <c r="AF612" s="2">
        <v>0.75</v>
      </c>
      <c r="AG612" t="s">
        <v>840</v>
      </c>
      <c r="AH612" s="17">
        <v>320</v>
      </c>
      <c r="AI612" s="17" cm="1">
        <f t="array" ref="AI612">SUMPRODUCT(--(IFERROR(HOUR(Flights_2026_09_30333435363734567[entry_hour]),-1)=HOUR(AF612)),--(IFERROR(Flights_2026_09_30333435363734567[entry_sector],"")=AG612),--(IFERROR(Flights_2026_09_30333435363734567[nfl],-1)&gt;=AH612),--(IFERROR(Flights_2026_09_30333435363734567[nfl],-1)&lt;=IF(AH612=450,450,AH612+9)))</f>
        <v>0</v>
      </c>
    </row>
    <row r="613" spans="32:35" x14ac:dyDescent="0.2">
      <c r="AF613" s="2">
        <v>0.75</v>
      </c>
      <c r="AG613" t="s">
        <v>840</v>
      </c>
      <c r="AH613" s="17">
        <v>330</v>
      </c>
      <c r="AI613" s="17" cm="1">
        <f t="array" ref="AI613">SUMPRODUCT(--(IFERROR(HOUR(Flights_2026_09_30333435363734567[entry_hour]),-1)=HOUR(AF613)),--(IFERROR(Flights_2026_09_30333435363734567[entry_sector],"")=AG613),--(IFERROR(Flights_2026_09_30333435363734567[nfl],-1)&gt;=AH613),--(IFERROR(Flights_2026_09_30333435363734567[nfl],-1)&lt;=IF(AH613=450,450,AH613+9)))</f>
        <v>0</v>
      </c>
    </row>
    <row r="614" spans="32:35" x14ac:dyDescent="0.2">
      <c r="AF614" s="2">
        <v>0.75</v>
      </c>
      <c r="AG614" t="s">
        <v>840</v>
      </c>
      <c r="AH614" s="17">
        <v>340</v>
      </c>
      <c r="AI614" s="17" cm="1">
        <f t="array" ref="AI614">SUMPRODUCT(--(IFERROR(HOUR(Flights_2026_09_30333435363734567[entry_hour]),-1)=HOUR(AF614)),--(IFERROR(Flights_2026_09_30333435363734567[entry_sector],"")=AG614),--(IFERROR(Flights_2026_09_30333435363734567[nfl],-1)&gt;=AH614),--(IFERROR(Flights_2026_09_30333435363734567[nfl],-1)&lt;=IF(AH614=450,450,AH614+9)))</f>
        <v>0</v>
      </c>
    </row>
    <row r="615" spans="32:35" x14ac:dyDescent="0.2">
      <c r="AF615" s="2">
        <v>0.75</v>
      </c>
      <c r="AG615" t="s">
        <v>840</v>
      </c>
      <c r="AH615" s="17">
        <v>350</v>
      </c>
      <c r="AI615" s="17" cm="1">
        <f t="array" ref="AI615">SUMPRODUCT(--(IFERROR(HOUR(Flights_2026_09_30333435363734567[entry_hour]),-1)=HOUR(AF615)),--(IFERROR(Flights_2026_09_30333435363734567[entry_sector],"")=AG615),--(IFERROR(Flights_2026_09_30333435363734567[nfl],-1)&gt;=AH615),--(IFERROR(Flights_2026_09_30333435363734567[nfl],-1)&lt;=IF(AH615=450,450,AH615+9)))</f>
        <v>4</v>
      </c>
    </row>
    <row r="616" spans="32:35" x14ac:dyDescent="0.2">
      <c r="AF616" s="2">
        <v>0.75</v>
      </c>
      <c r="AG616" t="s">
        <v>840</v>
      </c>
      <c r="AH616" s="17">
        <v>360</v>
      </c>
      <c r="AI616" s="17" cm="1">
        <f t="array" ref="AI616">SUMPRODUCT(--(IFERROR(HOUR(Flights_2026_09_30333435363734567[entry_hour]),-1)=HOUR(AF616)),--(IFERROR(Flights_2026_09_30333435363734567[entry_sector],"")=AG616),--(IFERROR(Flights_2026_09_30333435363734567[nfl],-1)&gt;=AH616),--(IFERROR(Flights_2026_09_30333435363734567[nfl],-1)&lt;=IF(AH616=450,450,AH616+9)))</f>
        <v>0</v>
      </c>
    </row>
    <row r="617" spans="32:35" x14ac:dyDescent="0.2">
      <c r="AF617" s="2">
        <v>0.75</v>
      </c>
      <c r="AG617" t="s">
        <v>840</v>
      </c>
      <c r="AH617" s="17">
        <v>370</v>
      </c>
      <c r="AI617" s="17" cm="1">
        <f t="array" ref="AI617">SUMPRODUCT(--(IFERROR(HOUR(Flights_2026_09_30333435363734567[entry_hour]),-1)=HOUR(AF617)),--(IFERROR(Flights_2026_09_30333435363734567[entry_sector],"")=AG617),--(IFERROR(Flights_2026_09_30333435363734567[nfl],-1)&gt;=AH617),--(IFERROR(Flights_2026_09_30333435363734567[nfl],-1)&lt;=IF(AH617=450,450,AH617+9)))</f>
        <v>1</v>
      </c>
    </row>
    <row r="618" spans="32:35" x14ac:dyDescent="0.2">
      <c r="AF618" s="2">
        <v>0.75</v>
      </c>
      <c r="AG618" t="s">
        <v>840</v>
      </c>
      <c r="AH618" s="17">
        <v>380</v>
      </c>
      <c r="AI618" s="17" cm="1">
        <f t="array" ref="AI618">SUMPRODUCT(--(IFERROR(HOUR(Flights_2026_09_30333435363734567[entry_hour]),-1)=HOUR(AF618)),--(IFERROR(Flights_2026_09_30333435363734567[entry_sector],"")=AG618),--(IFERROR(Flights_2026_09_30333435363734567[nfl],-1)&gt;=AH618),--(IFERROR(Flights_2026_09_30333435363734567[nfl],-1)&lt;=IF(AH618=450,450,AH618+9)))</f>
        <v>0</v>
      </c>
    </row>
    <row r="619" spans="32:35" x14ac:dyDescent="0.2">
      <c r="AF619" s="2">
        <v>0.75</v>
      </c>
      <c r="AG619" t="s">
        <v>840</v>
      </c>
      <c r="AH619" s="17">
        <v>390</v>
      </c>
      <c r="AI619" s="17" cm="1">
        <f t="array" ref="AI619">SUMPRODUCT(--(IFERROR(HOUR(Flights_2026_09_30333435363734567[entry_hour]),-1)=HOUR(AF619)),--(IFERROR(Flights_2026_09_30333435363734567[entry_sector],"")=AG619),--(IFERROR(Flights_2026_09_30333435363734567[nfl],-1)&gt;=AH619),--(IFERROR(Flights_2026_09_30333435363734567[nfl],-1)&lt;=IF(AH619=450,450,AH619+9)))</f>
        <v>1</v>
      </c>
    </row>
    <row r="620" spans="32:35" x14ac:dyDescent="0.2">
      <c r="AF620" s="2">
        <v>0.75</v>
      </c>
      <c r="AG620" t="s">
        <v>840</v>
      </c>
      <c r="AH620" s="17">
        <v>400</v>
      </c>
      <c r="AI620" s="17" cm="1">
        <f t="array" ref="AI620">SUMPRODUCT(--(IFERROR(HOUR(Flights_2026_09_30333435363734567[entry_hour]),-1)=HOUR(AF620)),--(IFERROR(Flights_2026_09_30333435363734567[entry_sector],"")=AG620),--(IFERROR(Flights_2026_09_30333435363734567[nfl],-1)&gt;=AH620),--(IFERROR(Flights_2026_09_30333435363734567[nfl],-1)&lt;=IF(AH620=450,450,AH620+9)))</f>
        <v>0</v>
      </c>
    </row>
    <row r="621" spans="32:35" x14ac:dyDescent="0.2">
      <c r="AF621" s="2">
        <v>0.75</v>
      </c>
      <c r="AG621" t="s">
        <v>840</v>
      </c>
      <c r="AH621" s="17">
        <v>410</v>
      </c>
      <c r="AI621" s="17" cm="1">
        <f t="array" ref="AI621">SUMPRODUCT(--(IFERROR(HOUR(Flights_2026_09_30333435363734567[entry_hour]),-1)=HOUR(AF621)),--(IFERROR(Flights_2026_09_30333435363734567[entry_sector],"")=AG621),--(IFERROR(Flights_2026_09_30333435363734567[nfl],-1)&gt;=AH621),--(IFERROR(Flights_2026_09_30333435363734567[nfl],-1)&lt;=IF(AH621=450,450,AH621+9)))</f>
        <v>0</v>
      </c>
    </row>
    <row r="622" spans="32:35" x14ac:dyDescent="0.2">
      <c r="AF622" s="2">
        <v>0.75</v>
      </c>
      <c r="AG622" t="s">
        <v>840</v>
      </c>
      <c r="AH622" s="17">
        <v>420</v>
      </c>
      <c r="AI622" s="17" cm="1">
        <f t="array" ref="AI622">SUMPRODUCT(--(IFERROR(HOUR(Flights_2026_09_30333435363734567[entry_hour]),-1)=HOUR(AF622)),--(IFERROR(Flights_2026_09_30333435363734567[entry_sector],"")=AG622),--(IFERROR(Flights_2026_09_30333435363734567[nfl],-1)&gt;=AH622),--(IFERROR(Flights_2026_09_30333435363734567[nfl],-1)&lt;=IF(AH622=450,450,AH622+9)))</f>
        <v>0</v>
      </c>
    </row>
    <row r="623" spans="32:35" x14ac:dyDescent="0.2">
      <c r="AF623" s="2">
        <v>0.75</v>
      </c>
      <c r="AG623" t="s">
        <v>840</v>
      </c>
      <c r="AH623" s="17">
        <v>430</v>
      </c>
      <c r="AI623" s="17" cm="1">
        <f t="array" ref="AI623">SUMPRODUCT(--(IFERROR(HOUR(Flights_2026_09_30333435363734567[entry_hour]),-1)=HOUR(AF623)),--(IFERROR(Flights_2026_09_30333435363734567[entry_sector],"")=AG623),--(IFERROR(Flights_2026_09_30333435363734567[nfl],-1)&gt;=AH623),--(IFERROR(Flights_2026_09_30333435363734567[nfl],-1)&lt;=IF(AH623=450,450,AH623+9)))</f>
        <v>0</v>
      </c>
    </row>
    <row r="624" spans="32:35" x14ac:dyDescent="0.2">
      <c r="AF624" s="2">
        <v>0.75</v>
      </c>
      <c r="AG624" t="s">
        <v>840</v>
      </c>
      <c r="AH624" s="17">
        <v>440</v>
      </c>
      <c r="AI624" s="17" cm="1">
        <f t="array" ref="AI624">SUMPRODUCT(--(IFERROR(HOUR(Flights_2026_09_30333435363734567[entry_hour]),-1)=HOUR(AF624)),--(IFERROR(Flights_2026_09_30333435363734567[entry_sector],"")=AG624),--(IFERROR(Flights_2026_09_30333435363734567[nfl],-1)&gt;=AH624),--(IFERROR(Flights_2026_09_30333435363734567[nfl],-1)&lt;=IF(AH624=450,450,AH624+9)))</f>
        <v>0</v>
      </c>
    </row>
    <row r="625" spans="32:35" x14ac:dyDescent="0.2">
      <c r="AF625" s="2">
        <v>0.75</v>
      </c>
      <c r="AG625" t="s">
        <v>840</v>
      </c>
      <c r="AH625" s="17">
        <v>450</v>
      </c>
      <c r="AI625" s="17" cm="1">
        <f t="array" ref="AI625">SUMPRODUCT(--(IFERROR(HOUR(Flights_2026_09_30333435363734567[entry_hour]),-1)=HOUR(AF625)),--(IFERROR(Flights_2026_09_30333435363734567[entry_sector],"")=AG625),--(IFERROR(Flights_2026_09_30333435363734567[nfl],-1)&gt;=AH625),--(IFERROR(Flights_2026_09_30333435363734567[nfl],-1)&lt;=IF(AH625=450,450,AH625+9)))</f>
        <v>0</v>
      </c>
    </row>
    <row r="626" spans="32:35" x14ac:dyDescent="0.2">
      <c r="AF626" s="2">
        <v>0.75</v>
      </c>
      <c r="AG626" t="s">
        <v>747</v>
      </c>
      <c r="AH626" s="17">
        <v>200</v>
      </c>
      <c r="AI626" s="17" cm="1">
        <f t="array" ref="AI626">SUMPRODUCT(--(IFERROR(HOUR(Flights_2026_09_30333435363734567[entry_hour]),-1)=HOUR(AF626)),--(IFERROR(Flights_2026_09_30333435363734567[entry_sector],"")=AG626),--(IFERROR(Flights_2026_09_30333435363734567[nfl],-1)&gt;=AH626),--(IFERROR(Flights_2026_09_30333435363734567[nfl],-1)&lt;=IF(AH626=450,450,AH626+9)))</f>
        <v>0</v>
      </c>
    </row>
    <row r="627" spans="32:35" x14ac:dyDescent="0.2">
      <c r="AF627" s="2">
        <v>0.75</v>
      </c>
      <c r="AG627" t="s">
        <v>747</v>
      </c>
      <c r="AH627" s="17">
        <v>210</v>
      </c>
      <c r="AI627" s="17" cm="1">
        <f t="array" ref="AI627">SUMPRODUCT(--(IFERROR(HOUR(Flights_2026_09_30333435363734567[entry_hour]),-1)=HOUR(AF627)),--(IFERROR(Flights_2026_09_30333435363734567[entry_sector],"")=AG627),--(IFERROR(Flights_2026_09_30333435363734567[nfl],-1)&gt;=AH627),--(IFERROR(Flights_2026_09_30333435363734567[nfl],-1)&lt;=IF(AH627=450,450,AH627+9)))</f>
        <v>1</v>
      </c>
    </row>
    <row r="628" spans="32:35" x14ac:dyDescent="0.2">
      <c r="AF628" s="2">
        <v>0.75</v>
      </c>
      <c r="AG628" t="s">
        <v>747</v>
      </c>
      <c r="AH628" s="17">
        <v>220</v>
      </c>
      <c r="AI628" s="17" cm="1">
        <f t="array" ref="AI628">SUMPRODUCT(--(IFERROR(HOUR(Flights_2026_09_30333435363734567[entry_hour]),-1)=HOUR(AF628)),--(IFERROR(Flights_2026_09_30333435363734567[entry_sector],"")=AG628),--(IFERROR(Flights_2026_09_30333435363734567[nfl],-1)&gt;=AH628),--(IFERROR(Flights_2026_09_30333435363734567[nfl],-1)&lt;=IF(AH628=450,450,AH628+9)))</f>
        <v>0</v>
      </c>
    </row>
    <row r="629" spans="32:35" x14ac:dyDescent="0.2">
      <c r="AF629" s="2">
        <v>0.75</v>
      </c>
      <c r="AG629" t="s">
        <v>747</v>
      </c>
      <c r="AH629" s="17">
        <v>230</v>
      </c>
      <c r="AI629" s="17" cm="1">
        <f t="array" ref="AI629">SUMPRODUCT(--(IFERROR(HOUR(Flights_2026_09_30333435363734567[entry_hour]),-1)=HOUR(AF629)),--(IFERROR(Flights_2026_09_30333435363734567[entry_sector],"")=AG629),--(IFERROR(Flights_2026_09_30333435363734567[nfl],-1)&gt;=AH629),--(IFERROR(Flights_2026_09_30333435363734567[nfl],-1)&lt;=IF(AH629=450,450,AH629+9)))</f>
        <v>1</v>
      </c>
    </row>
    <row r="630" spans="32:35" x14ac:dyDescent="0.2">
      <c r="AF630" s="2">
        <v>0.75</v>
      </c>
      <c r="AG630" t="s">
        <v>747</v>
      </c>
      <c r="AH630" s="17">
        <v>240</v>
      </c>
      <c r="AI630" s="17" cm="1">
        <f t="array" ref="AI630">SUMPRODUCT(--(IFERROR(HOUR(Flights_2026_09_30333435363734567[entry_hour]),-1)=HOUR(AF630)),--(IFERROR(Flights_2026_09_30333435363734567[entry_sector],"")=AG630),--(IFERROR(Flights_2026_09_30333435363734567[nfl],-1)&gt;=AH630),--(IFERROR(Flights_2026_09_30333435363734567[nfl],-1)&lt;=IF(AH630=450,450,AH630+9)))</f>
        <v>0</v>
      </c>
    </row>
    <row r="631" spans="32:35" x14ac:dyDescent="0.2">
      <c r="AF631" s="2">
        <v>0.75</v>
      </c>
      <c r="AG631" t="s">
        <v>747</v>
      </c>
      <c r="AH631" s="17">
        <v>250</v>
      </c>
      <c r="AI631" s="17" cm="1">
        <f t="array" ref="AI631">SUMPRODUCT(--(IFERROR(HOUR(Flights_2026_09_30333435363734567[entry_hour]),-1)=HOUR(AF631)),--(IFERROR(Flights_2026_09_30333435363734567[entry_sector],"")=AG631),--(IFERROR(Flights_2026_09_30333435363734567[nfl],-1)&gt;=AH631),--(IFERROR(Flights_2026_09_30333435363734567[nfl],-1)&lt;=IF(AH631=450,450,AH631+9)))</f>
        <v>0</v>
      </c>
    </row>
    <row r="632" spans="32:35" x14ac:dyDescent="0.2">
      <c r="AF632" s="2">
        <v>0.75</v>
      </c>
      <c r="AG632" t="s">
        <v>747</v>
      </c>
      <c r="AH632" s="17">
        <v>260</v>
      </c>
      <c r="AI632" s="17" cm="1">
        <f t="array" ref="AI632">SUMPRODUCT(--(IFERROR(HOUR(Flights_2026_09_30333435363734567[entry_hour]),-1)=HOUR(AF632)),--(IFERROR(Flights_2026_09_30333435363734567[entry_sector],"")=AG632),--(IFERROR(Flights_2026_09_30333435363734567[nfl],-1)&gt;=AH632),--(IFERROR(Flights_2026_09_30333435363734567[nfl],-1)&lt;=IF(AH632=450,450,AH632+9)))</f>
        <v>0</v>
      </c>
    </row>
    <row r="633" spans="32:35" x14ac:dyDescent="0.2">
      <c r="AF633" s="2">
        <v>0.75</v>
      </c>
      <c r="AG633" t="s">
        <v>747</v>
      </c>
      <c r="AH633" s="17">
        <v>270</v>
      </c>
      <c r="AI633" s="17" cm="1">
        <f t="array" ref="AI633">SUMPRODUCT(--(IFERROR(HOUR(Flights_2026_09_30333435363734567[entry_hour]),-1)=HOUR(AF633)),--(IFERROR(Flights_2026_09_30333435363734567[entry_sector],"")=AG633),--(IFERROR(Flights_2026_09_30333435363734567[nfl],-1)&gt;=AH633),--(IFERROR(Flights_2026_09_30333435363734567[nfl],-1)&lt;=IF(AH633=450,450,AH633+9)))</f>
        <v>0</v>
      </c>
    </row>
    <row r="634" spans="32:35" x14ac:dyDescent="0.2">
      <c r="AF634" s="2">
        <v>0.75</v>
      </c>
      <c r="AG634" t="s">
        <v>747</v>
      </c>
      <c r="AH634" s="17">
        <v>280</v>
      </c>
      <c r="AI634" s="17" cm="1">
        <f t="array" ref="AI634">SUMPRODUCT(--(IFERROR(HOUR(Flights_2026_09_30333435363734567[entry_hour]),-1)=HOUR(AF634)),--(IFERROR(Flights_2026_09_30333435363734567[entry_sector],"")=AG634),--(IFERROR(Flights_2026_09_30333435363734567[nfl],-1)&gt;=AH634),--(IFERROR(Flights_2026_09_30333435363734567[nfl],-1)&lt;=IF(AH634=450,450,AH634+9)))</f>
        <v>0</v>
      </c>
    </row>
    <row r="635" spans="32:35" x14ac:dyDescent="0.2">
      <c r="AF635" s="2">
        <v>0.75</v>
      </c>
      <c r="AG635" t="s">
        <v>747</v>
      </c>
      <c r="AH635" s="17">
        <v>290</v>
      </c>
      <c r="AI635" s="17" cm="1">
        <f t="array" ref="AI635">SUMPRODUCT(--(IFERROR(HOUR(Flights_2026_09_30333435363734567[entry_hour]),-1)=HOUR(AF635)),--(IFERROR(Flights_2026_09_30333435363734567[entry_sector],"")=AG635),--(IFERROR(Flights_2026_09_30333435363734567[nfl],-1)&gt;=AH635),--(IFERROR(Flights_2026_09_30333435363734567[nfl],-1)&lt;=IF(AH635=450,450,AH635+9)))</f>
        <v>0</v>
      </c>
    </row>
    <row r="636" spans="32:35" x14ac:dyDescent="0.2">
      <c r="AF636" s="2">
        <v>0.75</v>
      </c>
      <c r="AG636" t="s">
        <v>747</v>
      </c>
      <c r="AH636" s="17">
        <v>300</v>
      </c>
      <c r="AI636" s="17" cm="1">
        <f t="array" ref="AI636">SUMPRODUCT(--(IFERROR(HOUR(Flights_2026_09_30333435363734567[entry_hour]),-1)=HOUR(AF636)),--(IFERROR(Flights_2026_09_30333435363734567[entry_sector],"")=AG636),--(IFERROR(Flights_2026_09_30333435363734567[nfl],-1)&gt;=AH636),--(IFERROR(Flights_2026_09_30333435363734567[nfl],-1)&lt;=IF(AH636=450,450,AH636+9)))</f>
        <v>0</v>
      </c>
    </row>
    <row r="637" spans="32:35" x14ac:dyDescent="0.2">
      <c r="AF637" s="2">
        <v>0.75</v>
      </c>
      <c r="AG637" t="s">
        <v>747</v>
      </c>
      <c r="AH637" s="17">
        <v>310</v>
      </c>
      <c r="AI637" s="17" cm="1">
        <f t="array" ref="AI637">SUMPRODUCT(--(IFERROR(HOUR(Flights_2026_09_30333435363734567[entry_hour]),-1)=HOUR(AF637)),--(IFERROR(Flights_2026_09_30333435363734567[entry_sector],"")=AG637),--(IFERROR(Flights_2026_09_30333435363734567[nfl],-1)&gt;=AH637),--(IFERROR(Flights_2026_09_30333435363734567[nfl],-1)&lt;=IF(AH637=450,450,AH637+9)))</f>
        <v>0</v>
      </c>
    </row>
    <row r="638" spans="32:35" x14ac:dyDescent="0.2">
      <c r="AF638" s="2">
        <v>0.75</v>
      </c>
      <c r="AG638" t="s">
        <v>747</v>
      </c>
      <c r="AH638" s="17">
        <v>320</v>
      </c>
      <c r="AI638" s="17" cm="1">
        <f t="array" ref="AI638">SUMPRODUCT(--(IFERROR(HOUR(Flights_2026_09_30333435363734567[entry_hour]),-1)=HOUR(AF638)),--(IFERROR(Flights_2026_09_30333435363734567[entry_sector],"")=AG638),--(IFERROR(Flights_2026_09_30333435363734567[nfl],-1)&gt;=AH638),--(IFERROR(Flights_2026_09_30333435363734567[nfl],-1)&lt;=IF(AH638=450,450,AH638+9)))</f>
        <v>0</v>
      </c>
    </row>
    <row r="639" spans="32:35" x14ac:dyDescent="0.2">
      <c r="AF639" s="2">
        <v>0.75</v>
      </c>
      <c r="AG639" t="s">
        <v>747</v>
      </c>
      <c r="AH639" s="17">
        <v>330</v>
      </c>
      <c r="AI639" s="17" cm="1">
        <f t="array" ref="AI639">SUMPRODUCT(--(IFERROR(HOUR(Flights_2026_09_30333435363734567[entry_hour]),-1)=HOUR(AF639)),--(IFERROR(Flights_2026_09_30333435363734567[entry_sector],"")=AG639),--(IFERROR(Flights_2026_09_30333435363734567[nfl],-1)&gt;=AH639),--(IFERROR(Flights_2026_09_30333435363734567[nfl],-1)&lt;=IF(AH639=450,450,AH639+9)))</f>
        <v>0</v>
      </c>
    </row>
    <row r="640" spans="32:35" x14ac:dyDescent="0.2">
      <c r="AF640" s="2">
        <v>0.75</v>
      </c>
      <c r="AG640" t="s">
        <v>747</v>
      </c>
      <c r="AH640" s="17">
        <v>340</v>
      </c>
      <c r="AI640" s="17" cm="1">
        <f t="array" ref="AI640">SUMPRODUCT(--(IFERROR(HOUR(Flights_2026_09_30333435363734567[entry_hour]),-1)=HOUR(AF640)),--(IFERROR(Flights_2026_09_30333435363734567[entry_sector],"")=AG640),--(IFERROR(Flights_2026_09_30333435363734567[nfl],-1)&gt;=AH640),--(IFERROR(Flights_2026_09_30333435363734567[nfl],-1)&lt;=IF(AH640=450,450,AH640+9)))</f>
        <v>0</v>
      </c>
    </row>
    <row r="641" spans="32:35" x14ac:dyDescent="0.2">
      <c r="AF641" s="2">
        <v>0.75</v>
      </c>
      <c r="AG641" t="s">
        <v>747</v>
      </c>
      <c r="AH641" s="17">
        <v>350</v>
      </c>
      <c r="AI641" s="17" cm="1">
        <f t="array" ref="AI641">SUMPRODUCT(--(IFERROR(HOUR(Flights_2026_09_30333435363734567[entry_hour]),-1)=HOUR(AF641)),--(IFERROR(Flights_2026_09_30333435363734567[entry_sector],"")=AG641),--(IFERROR(Flights_2026_09_30333435363734567[nfl],-1)&gt;=AH641),--(IFERROR(Flights_2026_09_30333435363734567[nfl],-1)&lt;=IF(AH641=450,450,AH641+9)))</f>
        <v>0</v>
      </c>
    </row>
    <row r="642" spans="32:35" x14ac:dyDescent="0.2">
      <c r="AF642" s="2">
        <v>0.75</v>
      </c>
      <c r="AG642" t="s">
        <v>747</v>
      </c>
      <c r="AH642" s="17">
        <v>360</v>
      </c>
      <c r="AI642" s="17" cm="1">
        <f t="array" ref="AI642">SUMPRODUCT(--(IFERROR(HOUR(Flights_2026_09_30333435363734567[entry_hour]),-1)=HOUR(AF642)),--(IFERROR(Flights_2026_09_30333435363734567[entry_sector],"")=AG642),--(IFERROR(Flights_2026_09_30333435363734567[nfl],-1)&gt;=AH642),--(IFERROR(Flights_2026_09_30333435363734567[nfl],-1)&lt;=IF(AH642=450,450,AH642+9)))</f>
        <v>0</v>
      </c>
    </row>
    <row r="643" spans="32:35" x14ac:dyDescent="0.2">
      <c r="AF643" s="2">
        <v>0.75</v>
      </c>
      <c r="AG643" t="s">
        <v>747</v>
      </c>
      <c r="AH643" s="17">
        <v>370</v>
      </c>
      <c r="AI643" s="17" cm="1">
        <f t="array" ref="AI643">SUMPRODUCT(--(IFERROR(HOUR(Flights_2026_09_30333435363734567[entry_hour]),-1)=HOUR(AF643)),--(IFERROR(Flights_2026_09_30333435363734567[entry_sector],"")=AG643),--(IFERROR(Flights_2026_09_30333435363734567[nfl],-1)&gt;=AH643),--(IFERROR(Flights_2026_09_30333435363734567[nfl],-1)&lt;=IF(AH643=450,450,AH643+9)))</f>
        <v>0</v>
      </c>
    </row>
    <row r="644" spans="32:35" x14ac:dyDescent="0.2">
      <c r="AF644" s="2">
        <v>0.75</v>
      </c>
      <c r="AG644" t="s">
        <v>747</v>
      </c>
      <c r="AH644" s="17">
        <v>380</v>
      </c>
      <c r="AI644" s="17" cm="1">
        <f t="array" ref="AI644">SUMPRODUCT(--(IFERROR(HOUR(Flights_2026_09_30333435363734567[entry_hour]),-1)=HOUR(AF644)),--(IFERROR(Flights_2026_09_30333435363734567[entry_sector],"")=AG644),--(IFERROR(Flights_2026_09_30333435363734567[nfl],-1)&gt;=AH644),--(IFERROR(Flights_2026_09_30333435363734567[nfl],-1)&lt;=IF(AH644=450,450,AH644+9)))</f>
        <v>0</v>
      </c>
    </row>
    <row r="645" spans="32:35" x14ac:dyDescent="0.2">
      <c r="AF645" s="2">
        <v>0.75</v>
      </c>
      <c r="AG645" t="s">
        <v>747</v>
      </c>
      <c r="AH645" s="17">
        <v>390</v>
      </c>
      <c r="AI645" s="17" cm="1">
        <f t="array" ref="AI645">SUMPRODUCT(--(IFERROR(HOUR(Flights_2026_09_30333435363734567[entry_hour]),-1)=HOUR(AF645)),--(IFERROR(Flights_2026_09_30333435363734567[entry_sector],"")=AG645),--(IFERROR(Flights_2026_09_30333435363734567[nfl],-1)&gt;=AH645),--(IFERROR(Flights_2026_09_30333435363734567[nfl],-1)&lt;=IF(AH645=450,450,AH645+9)))</f>
        <v>0</v>
      </c>
    </row>
    <row r="646" spans="32:35" x14ac:dyDescent="0.2">
      <c r="AF646" s="2">
        <v>0.75</v>
      </c>
      <c r="AG646" t="s">
        <v>747</v>
      </c>
      <c r="AH646" s="17">
        <v>400</v>
      </c>
      <c r="AI646" s="17" cm="1">
        <f t="array" ref="AI646">SUMPRODUCT(--(IFERROR(HOUR(Flights_2026_09_30333435363734567[entry_hour]),-1)=HOUR(AF646)),--(IFERROR(Flights_2026_09_30333435363734567[entry_sector],"")=AG646),--(IFERROR(Flights_2026_09_30333435363734567[nfl],-1)&gt;=AH646),--(IFERROR(Flights_2026_09_30333435363734567[nfl],-1)&lt;=IF(AH646=450,450,AH646+9)))</f>
        <v>0</v>
      </c>
    </row>
    <row r="647" spans="32:35" x14ac:dyDescent="0.2">
      <c r="AF647" s="2">
        <v>0.75</v>
      </c>
      <c r="AG647" t="s">
        <v>747</v>
      </c>
      <c r="AH647" s="17">
        <v>410</v>
      </c>
      <c r="AI647" s="17" cm="1">
        <f t="array" ref="AI647">SUMPRODUCT(--(IFERROR(HOUR(Flights_2026_09_30333435363734567[entry_hour]),-1)=HOUR(AF647)),--(IFERROR(Flights_2026_09_30333435363734567[entry_sector],"")=AG647),--(IFERROR(Flights_2026_09_30333435363734567[nfl],-1)&gt;=AH647),--(IFERROR(Flights_2026_09_30333435363734567[nfl],-1)&lt;=IF(AH647=450,450,AH647+9)))</f>
        <v>0</v>
      </c>
    </row>
    <row r="648" spans="32:35" x14ac:dyDescent="0.2">
      <c r="AF648" s="2">
        <v>0.75</v>
      </c>
      <c r="AG648" t="s">
        <v>747</v>
      </c>
      <c r="AH648" s="17">
        <v>420</v>
      </c>
      <c r="AI648" s="17" cm="1">
        <f t="array" ref="AI648">SUMPRODUCT(--(IFERROR(HOUR(Flights_2026_09_30333435363734567[entry_hour]),-1)=HOUR(AF648)),--(IFERROR(Flights_2026_09_30333435363734567[entry_sector],"")=AG648),--(IFERROR(Flights_2026_09_30333435363734567[nfl],-1)&gt;=AH648),--(IFERROR(Flights_2026_09_30333435363734567[nfl],-1)&lt;=IF(AH648=450,450,AH648+9)))</f>
        <v>0</v>
      </c>
    </row>
    <row r="649" spans="32:35" x14ac:dyDescent="0.2">
      <c r="AF649" s="2">
        <v>0.75</v>
      </c>
      <c r="AG649" t="s">
        <v>747</v>
      </c>
      <c r="AH649" s="17">
        <v>430</v>
      </c>
      <c r="AI649" s="17" cm="1">
        <f t="array" ref="AI649">SUMPRODUCT(--(IFERROR(HOUR(Flights_2026_09_30333435363734567[entry_hour]),-1)=HOUR(AF649)),--(IFERROR(Flights_2026_09_30333435363734567[entry_sector],"")=AG649),--(IFERROR(Flights_2026_09_30333435363734567[nfl],-1)&gt;=AH649),--(IFERROR(Flights_2026_09_30333435363734567[nfl],-1)&lt;=IF(AH649=450,450,AH649+9)))</f>
        <v>0</v>
      </c>
    </row>
    <row r="650" spans="32:35" x14ac:dyDescent="0.2">
      <c r="AF650" s="2">
        <v>0.75</v>
      </c>
      <c r="AG650" t="s">
        <v>747</v>
      </c>
      <c r="AH650" s="17">
        <v>440</v>
      </c>
      <c r="AI650" s="17" cm="1">
        <f t="array" ref="AI650">SUMPRODUCT(--(IFERROR(HOUR(Flights_2026_09_30333435363734567[entry_hour]),-1)=HOUR(AF650)),--(IFERROR(Flights_2026_09_30333435363734567[entry_sector],"")=AG650),--(IFERROR(Flights_2026_09_30333435363734567[nfl],-1)&gt;=AH650),--(IFERROR(Flights_2026_09_30333435363734567[nfl],-1)&lt;=IF(AH650=450,450,AH650+9)))</f>
        <v>0</v>
      </c>
    </row>
    <row r="651" spans="32:35" x14ac:dyDescent="0.2">
      <c r="AF651" s="2">
        <v>0.75</v>
      </c>
      <c r="AG651" t="s">
        <v>747</v>
      </c>
      <c r="AH651" s="17">
        <v>450</v>
      </c>
      <c r="AI651" s="17" cm="1">
        <f t="array" ref="AI651">SUMPRODUCT(--(IFERROR(HOUR(Flights_2026_09_30333435363734567[entry_hour]),-1)=HOUR(AF651)),--(IFERROR(Flights_2026_09_30333435363734567[entry_sector],"")=AG651),--(IFERROR(Flights_2026_09_30333435363734567[nfl],-1)&gt;=AH651),--(IFERROR(Flights_2026_09_30333435363734567[nfl],-1)&lt;=IF(AH651=450,450,AH651+9)))</f>
        <v>0</v>
      </c>
    </row>
    <row r="652" spans="32:35" x14ac:dyDescent="0.2">
      <c r="AF652" s="2">
        <v>0.79166666666666663</v>
      </c>
      <c r="AG652" t="s">
        <v>743</v>
      </c>
      <c r="AH652" s="17">
        <v>200</v>
      </c>
      <c r="AI652" s="17" cm="1">
        <f t="array" ref="AI652">SUMPRODUCT(--(IFERROR(HOUR(Flights_2026_09_30333435363734567[entry_hour]),-1)=HOUR(AF652)),--(IFERROR(Flights_2026_09_30333435363734567[entry_sector],"")=AG652),--(IFERROR(Flights_2026_09_30333435363734567[nfl],-1)&gt;=AH652),--(IFERROR(Flights_2026_09_30333435363734567[nfl],-1)&lt;=IF(AH652=450,450,AH652+9)))</f>
        <v>0</v>
      </c>
    </row>
    <row r="653" spans="32:35" x14ac:dyDescent="0.2">
      <c r="AF653" s="2">
        <v>0.79166666666666663</v>
      </c>
      <c r="AG653" t="s">
        <v>743</v>
      </c>
      <c r="AH653" s="17">
        <v>210</v>
      </c>
      <c r="AI653" s="17" cm="1">
        <f t="array" ref="AI653">SUMPRODUCT(--(IFERROR(HOUR(Flights_2026_09_30333435363734567[entry_hour]),-1)=HOUR(AF653)),--(IFERROR(Flights_2026_09_30333435363734567[entry_sector],"")=AG653),--(IFERROR(Flights_2026_09_30333435363734567[nfl],-1)&gt;=AH653),--(IFERROR(Flights_2026_09_30333435363734567[nfl],-1)&lt;=IF(AH653=450,450,AH653+9)))</f>
        <v>0</v>
      </c>
    </row>
    <row r="654" spans="32:35" x14ac:dyDescent="0.2">
      <c r="AF654" s="2">
        <v>0.79166666666666663</v>
      </c>
      <c r="AG654" t="s">
        <v>743</v>
      </c>
      <c r="AH654" s="17">
        <v>220</v>
      </c>
      <c r="AI654" s="17" cm="1">
        <f t="array" ref="AI654">SUMPRODUCT(--(IFERROR(HOUR(Flights_2026_09_30333435363734567[entry_hour]),-1)=HOUR(AF654)),--(IFERROR(Flights_2026_09_30333435363734567[entry_sector],"")=AG654),--(IFERROR(Flights_2026_09_30333435363734567[nfl],-1)&gt;=AH654),--(IFERROR(Flights_2026_09_30333435363734567[nfl],-1)&lt;=IF(AH654=450,450,AH654+9)))</f>
        <v>0</v>
      </c>
    </row>
    <row r="655" spans="32:35" x14ac:dyDescent="0.2">
      <c r="AF655" s="2">
        <v>0.79166666666666663</v>
      </c>
      <c r="AG655" t="s">
        <v>743</v>
      </c>
      <c r="AH655" s="17">
        <v>230</v>
      </c>
      <c r="AI655" s="17" cm="1">
        <f t="array" ref="AI655">SUMPRODUCT(--(IFERROR(HOUR(Flights_2026_09_30333435363734567[entry_hour]),-1)=HOUR(AF655)),--(IFERROR(Flights_2026_09_30333435363734567[entry_sector],"")=AG655),--(IFERROR(Flights_2026_09_30333435363734567[nfl],-1)&gt;=AH655),--(IFERROR(Flights_2026_09_30333435363734567[nfl],-1)&lt;=IF(AH655=450,450,AH655+9)))</f>
        <v>0</v>
      </c>
    </row>
    <row r="656" spans="32:35" x14ac:dyDescent="0.2">
      <c r="AF656" s="2">
        <v>0.79166666666666663</v>
      </c>
      <c r="AG656" t="s">
        <v>743</v>
      </c>
      <c r="AH656" s="17">
        <v>240</v>
      </c>
      <c r="AI656" s="17" cm="1">
        <f t="array" ref="AI656">SUMPRODUCT(--(IFERROR(HOUR(Flights_2026_09_30333435363734567[entry_hour]),-1)=HOUR(AF656)),--(IFERROR(Flights_2026_09_30333435363734567[entry_sector],"")=AG656),--(IFERROR(Flights_2026_09_30333435363734567[nfl],-1)&gt;=AH656),--(IFERROR(Flights_2026_09_30333435363734567[nfl],-1)&lt;=IF(AH656=450,450,AH656+9)))</f>
        <v>0</v>
      </c>
    </row>
    <row r="657" spans="32:35" x14ac:dyDescent="0.2">
      <c r="AF657" s="2">
        <v>0.79166666666666663</v>
      </c>
      <c r="AG657" t="s">
        <v>743</v>
      </c>
      <c r="AH657" s="17">
        <v>250</v>
      </c>
      <c r="AI657" s="17" cm="1">
        <f t="array" ref="AI657">SUMPRODUCT(--(IFERROR(HOUR(Flights_2026_09_30333435363734567[entry_hour]),-1)=HOUR(AF657)),--(IFERROR(Flights_2026_09_30333435363734567[entry_sector],"")=AG657),--(IFERROR(Flights_2026_09_30333435363734567[nfl],-1)&gt;=AH657),--(IFERROR(Flights_2026_09_30333435363734567[nfl],-1)&lt;=IF(AH657=450,450,AH657+9)))</f>
        <v>0</v>
      </c>
    </row>
    <row r="658" spans="32:35" x14ac:dyDescent="0.2">
      <c r="AF658" s="2">
        <v>0.79166666666666663</v>
      </c>
      <c r="AG658" t="s">
        <v>743</v>
      </c>
      <c r="AH658" s="17">
        <v>260</v>
      </c>
      <c r="AI658" s="17" cm="1">
        <f t="array" ref="AI658">SUMPRODUCT(--(IFERROR(HOUR(Flights_2026_09_30333435363734567[entry_hour]),-1)=HOUR(AF658)),--(IFERROR(Flights_2026_09_30333435363734567[entry_sector],"")=AG658),--(IFERROR(Flights_2026_09_30333435363734567[nfl],-1)&gt;=AH658),--(IFERROR(Flights_2026_09_30333435363734567[nfl],-1)&lt;=IF(AH658=450,450,AH658+9)))</f>
        <v>0</v>
      </c>
    </row>
    <row r="659" spans="32:35" x14ac:dyDescent="0.2">
      <c r="AF659" s="2">
        <v>0.79166666666666663</v>
      </c>
      <c r="AG659" t="s">
        <v>743</v>
      </c>
      <c r="AH659" s="17">
        <v>270</v>
      </c>
      <c r="AI659" s="17" cm="1">
        <f t="array" ref="AI659">SUMPRODUCT(--(IFERROR(HOUR(Flights_2026_09_30333435363734567[entry_hour]),-1)=HOUR(AF659)),--(IFERROR(Flights_2026_09_30333435363734567[entry_sector],"")=AG659),--(IFERROR(Flights_2026_09_30333435363734567[nfl],-1)&gt;=AH659),--(IFERROR(Flights_2026_09_30333435363734567[nfl],-1)&lt;=IF(AH659=450,450,AH659+9)))</f>
        <v>0</v>
      </c>
    </row>
    <row r="660" spans="32:35" x14ac:dyDescent="0.2">
      <c r="AF660" s="2">
        <v>0.79166666666666663</v>
      </c>
      <c r="AG660" t="s">
        <v>743</v>
      </c>
      <c r="AH660" s="17">
        <v>280</v>
      </c>
      <c r="AI660" s="17" cm="1">
        <f t="array" ref="AI660">SUMPRODUCT(--(IFERROR(HOUR(Flights_2026_09_30333435363734567[entry_hour]),-1)=HOUR(AF660)),--(IFERROR(Flights_2026_09_30333435363734567[entry_sector],"")=AG660),--(IFERROR(Flights_2026_09_30333435363734567[nfl],-1)&gt;=AH660),--(IFERROR(Flights_2026_09_30333435363734567[nfl],-1)&lt;=IF(AH660=450,450,AH660+9)))</f>
        <v>0</v>
      </c>
    </row>
    <row r="661" spans="32:35" x14ac:dyDescent="0.2">
      <c r="AF661" s="2">
        <v>0.79166666666666663</v>
      </c>
      <c r="AG661" t="s">
        <v>743</v>
      </c>
      <c r="AH661" s="17">
        <v>290</v>
      </c>
      <c r="AI661" s="17" cm="1">
        <f t="array" ref="AI661">SUMPRODUCT(--(IFERROR(HOUR(Flights_2026_09_30333435363734567[entry_hour]),-1)=HOUR(AF661)),--(IFERROR(Flights_2026_09_30333435363734567[entry_sector],"")=AG661),--(IFERROR(Flights_2026_09_30333435363734567[nfl],-1)&gt;=AH661),--(IFERROR(Flights_2026_09_30333435363734567[nfl],-1)&lt;=IF(AH661=450,450,AH661+9)))</f>
        <v>0</v>
      </c>
    </row>
    <row r="662" spans="32:35" x14ac:dyDescent="0.2">
      <c r="AF662" s="2">
        <v>0.79166666666666663</v>
      </c>
      <c r="AG662" t="s">
        <v>743</v>
      </c>
      <c r="AH662" s="17">
        <v>300</v>
      </c>
      <c r="AI662" s="17" cm="1">
        <f t="array" ref="AI662">SUMPRODUCT(--(IFERROR(HOUR(Flights_2026_09_30333435363734567[entry_hour]),-1)=HOUR(AF662)),--(IFERROR(Flights_2026_09_30333435363734567[entry_sector],"")=AG662),--(IFERROR(Flights_2026_09_30333435363734567[nfl],-1)&gt;=AH662),--(IFERROR(Flights_2026_09_30333435363734567[nfl],-1)&lt;=IF(AH662=450,450,AH662+9)))</f>
        <v>0</v>
      </c>
    </row>
    <row r="663" spans="32:35" x14ac:dyDescent="0.2">
      <c r="AF663" s="2">
        <v>0.79166666666666663</v>
      </c>
      <c r="AG663" t="s">
        <v>743</v>
      </c>
      <c r="AH663" s="17">
        <v>310</v>
      </c>
      <c r="AI663" s="17" cm="1">
        <f t="array" ref="AI663">SUMPRODUCT(--(IFERROR(HOUR(Flights_2026_09_30333435363734567[entry_hour]),-1)=HOUR(AF663)),--(IFERROR(Flights_2026_09_30333435363734567[entry_sector],"")=AG663),--(IFERROR(Flights_2026_09_30333435363734567[nfl],-1)&gt;=AH663),--(IFERROR(Flights_2026_09_30333435363734567[nfl],-1)&lt;=IF(AH663=450,450,AH663+9)))</f>
        <v>1</v>
      </c>
    </row>
    <row r="664" spans="32:35" x14ac:dyDescent="0.2">
      <c r="AF664" s="2">
        <v>0.79166666666666663</v>
      </c>
      <c r="AG664" t="s">
        <v>743</v>
      </c>
      <c r="AH664" s="17">
        <v>320</v>
      </c>
      <c r="AI664" s="17" cm="1">
        <f t="array" ref="AI664">SUMPRODUCT(--(IFERROR(HOUR(Flights_2026_09_30333435363734567[entry_hour]),-1)=HOUR(AF664)),--(IFERROR(Flights_2026_09_30333435363734567[entry_sector],"")=AG664),--(IFERROR(Flights_2026_09_30333435363734567[nfl],-1)&gt;=AH664),--(IFERROR(Flights_2026_09_30333435363734567[nfl],-1)&lt;=IF(AH664=450,450,AH664+9)))</f>
        <v>0</v>
      </c>
    </row>
    <row r="665" spans="32:35" x14ac:dyDescent="0.2">
      <c r="AF665" s="2">
        <v>0.79166666666666663</v>
      </c>
      <c r="AG665" t="s">
        <v>743</v>
      </c>
      <c r="AH665" s="17">
        <v>330</v>
      </c>
      <c r="AI665" s="17" cm="1">
        <f t="array" ref="AI665">SUMPRODUCT(--(IFERROR(HOUR(Flights_2026_09_30333435363734567[entry_hour]),-1)=HOUR(AF665)),--(IFERROR(Flights_2026_09_30333435363734567[entry_sector],"")=AG665),--(IFERROR(Flights_2026_09_30333435363734567[nfl],-1)&gt;=AH665),--(IFERROR(Flights_2026_09_30333435363734567[nfl],-1)&lt;=IF(AH665=450,450,AH665+9)))</f>
        <v>0</v>
      </c>
    </row>
    <row r="666" spans="32:35" x14ac:dyDescent="0.2">
      <c r="AF666" s="2">
        <v>0.79166666666666663</v>
      </c>
      <c r="AG666" t="s">
        <v>743</v>
      </c>
      <c r="AH666" s="17">
        <v>340</v>
      </c>
      <c r="AI666" s="17" cm="1">
        <f t="array" ref="AI666">SUMPRODUCT(--(IFERROR(HOUR(Flights_2026_09_30333435363734567[entry_hour]),-1)=HOUR(AF666)),--(IFERROR(Flights_2026_09_30333435363734567[entry_sector],"")=AG666),--(IFERROR(Flights_2026_09_30333435363734567[nfl],-1)&gt;=AH666),--(IFERROR(Flights_2026_09_30333435363734567[nfl],-1)&lt;=IF(AH666=450,450,AH666+9)))</f>
        <v>0</v>
      </c>
    </row>
    <row r="667" spans="32:35" x14ac:dyDescent="0.2">
      <c r="AF667" s="2">
        <v>0.79166666666666663</v>
      </c>
      <c r="AG667" t="s">
        <v>743</v>
      </c>
      <c r="AH667" s="17">
        <v>350</v>
      </c>
      <c r="AI667" s="17" cm="1">
        <f t="array" ref="AI667">SUMPRODUCT(--(IFERROR(HOUR(Flights_2026_09_30333435363734567[entry_hour]),-1)=HOUR(AF667)),--(IFERROR(Flights_2026_09_30333435363734567[entry_sector],"")=AG667),--(IFERROR(Flights_2026_09_30333435363734567[nfl],-1)&gt;=AH667),--(IFERROR(Flights_2026_09_30333435363734567[nfl],-1)&lt;=IF(AH667=450,450,AH667+9)))</f>
        <v>0</v>
      </c>
    </row>
    <row r="668" spans="32:35" x14ac:dyDescent="0.2">
      <c r="AF668" s="2">
        <v>0.79166666666666663</v>
      </c>
      <c r="AG668" t="s">
        <v>743</v>
      </c>
      <c r="AH668" s="17">
        <v>360</v>
      </c>
      <c r="AI668" s="17" cm="1">
        <f t="array" ref="AI668">SUMPRODUCT(--(IFERROR(HOUR(Flights_2026_09_30333435363734567[entry_hour]),-1)=HOUR(AF668)),--(IFERROR(Flights_2026_09_30333435363734567[entry_sector],"")=AG668),--(IFERROR(Flights_2026_09_30333435363734567[nfl],-1)&gt;=AH668),--(IFERROR(Flights_2026_09_30333435363734567[nfl],-1)&lt;=IF(AH668=450,450,AH668+9)))</f>
        <v>0</v>
      </c>
    </row>
    <row r="669" spans="32:35" x14ac:dyDescent="0.2">
      <c r="AF669" s="2">
        <v>0.79166666666666663</v>
      </c>
      <c r="AG669" t="s">
        <v>743</v>
      </c>
      <c r="AH669" s="17">
        <v>370</v>
      </c>
      <c r="AI669" s="17" cm="1">
        <f t="array" ref="AI669">SUMPRODUCT(--(IFERROR(HOUR(Flights_2026_09_30333435363734567[entry_hour]),-1)=HOUR(AF669)),--(IFERROR(Flights_2026_09_30333435363734567[entry_sector],"")=AG669),--(IFERROR(Flights_2026_09_30333435363734567[nfl],-1)&gt;=AH669),--(IFERROR(Flights_2026_09_30333435363734567[nfl],-1)&lt;=IF(AH669=450,450,AH669+9)))</f>
        <v>0</v>
      </c>
    </row>
    <row r="670" spans="32:35" x14ac:dyDescent="0.2">
      <c r="AF670" s="2">
        <v>0.79166666666666663</v>
      </c>
      <c r="AG670" t="s">
        <v>743</v>
      </c>
      <c r="AH670" s="17">
        <v>380</v>
      </c>
      <c r="AI670" s="17" cm="1">
        <f t="array" ref="AI670">SUMPRODUCT(--(IFERROR(HOUR(Flights_2026_09_30333435363734567[entry_hour]),-1)=HOUR(AF670)),--(IFERROR(Flights_2026_09_30333435363734567[entry_sector],"")=AG670),--(IFERROR(Flights_2026_09_30333435363734567[nfl],-1)&gt;=AH670),--(IFERROR(Flights_2026_09_30333435363734567[nfl],-1)&lt;=IF(AH670=450,450,AH670+9)))</f>
        <v>0</v>
      </c>
    </row>
    <row r="671" spans="32:35" x14ac:dyDescent="0.2">
      <c r="AF671" s="2">
        <v>0.79166666666666663</v>
      </c>
      <c r="AG671" t="s">
        <v>743</v>
      </c>
      <c r="AH671" s="17">
        <v>390</v>
      </c>
      <c r="AI671" s="17" cm="1">
        <f t="array" ref="AI671">SUMPRODUCT(--(IFERROR(HOUR(Flights_2026_09_30333435363734567[entry_hour]),-1)=HOUR(AF671)),--(IFERROR(Flights_2026_09_30333435363734567[entry_sector],"")=AG671),--(IFERROR(Flights_2026_09_30333435363734567[nfl],-1)&gt;=AH671),--(IFERROR(Flights_2026_09_30333435363734567[nfl],-1)&lt;=IF(AH671=450,450,AH671+9)))</f>
        <v>0</v>
      </c>
    </row>
    <row r="672" spans="32:35" x14ac:dyDescent="0.2">
      <c r="AF672" s="2">
        <v>0.79166666666666663</v>
      </c>
      <c r="AG672" t="s">
        <v>743</v>
      </c>
      <c r="AH672" s="17">
        <v>400</v>
      </c>
      <c r="AI672" s="17" cm="1">
        <f t="array" ref="AI672">SUMPRODUCT(--(IFERROR(HOUR(Flights_2026_09_30333435363734567[entry_hour]),-1)=HOUR(AF672)),--(IFERROR(Flights_2026_09_30333435363734567[entry_sector],"")=AG672),--(IFERROR(Flights_2026_09_30333435363734567[nfl],-1)&gt;=AH672),--(IFERROR(Flights_2026_09_30333435363734567[nfl],-1)&lt;=IF(AH672=450,450,AH672+9)))</f>
        <v>0</v>
      </c>
    </row>
    <row r="673" spans="32:35" x14ac:dyDescent="0.2">
      <c r="AF673" s="2">
        <v>0.79166666666666663</v>
      </c>
      <c r="AG673" t="s">
        <v>743</v>
      </c>
      <c r="AH673" s="17">
        <v>410</v>
      </c>
      <c r="AI673" s="17" cm="1">
        <f t="array" ref="AI673">SUMPRODUCT(--(IFERROR(HOUR(Flights_2026_09_30333435363734567[entry_hour]),-1)=HOUR(AF673)),--(IFERROR(Flights_2026_09_30333435363734567[entry_sector],"")=AG673),--(IFERROR(Flights_2026_09_30333435363734567[nfl],-1)&gt;=AH673),--(IFERROR(Flights_2026_09_30333435363734567[nfl],-1)&lt;=IF(AH673=450,450,AH673+9)))</f>
        <v>0</v>
      </c>
    </row>
    <row r="674" spans="32:35" x14ac:dyDescent="0.2">
      <c r="AF674" s="2">
        <v>0.79166666666666663</v>
      </c>
      <c r="AG674" t="s">
        <v>743</v>
      </c>
      <c r="AH674" s="17">
        <v>420</v>
      </c>
      <c r="AI674" s="17" cm="1">
        <f t="array" ref="AI674">SUMPRODUCT(--(IFERROR(HOUR(Flights_2026_09_30333435363734567[entry_hour]),-1)=HOUR(AF674)),--(IFERROR(Flights_2026_09_30333435363734567[entry_sector],"")=AG674),--(IFERROR(Flights_2026_09_30333435363734567[nfl],-1)&gt;=AH674),--(IFERROR(Flights_2026_09_30333435363734567[nfl],-1)&lt;=IF(AH674=450,450,AH674+9)))</f>
        <v>0</v>
      </c>
    </row>
    <row r="675" spans="32:35" x14ac:dyDescent="0.2">
      <c r="AF675" s="2">
        <v>0.79166666666666663</v>
      </c>
      <c r="AG675" t="s">
        <v>743</v>
      </c>
      <c r="AH675" s="17">
        <v>430</v>
      </c>
      <c r="AI675" s="17" cm="1">
        <f t="array" ref="AI675">SUMPRODUCT(--(IFERROR(HOUR(Flights_2026_09_30333435363734567[entry_hour]),-1)=HOUR(AF675)),--(IFERROR(Flights_2026_09_30333435363734567[entry_sector],"")=AG675),--(IFERROR(Flights_2026_09_30333435363734567[nfl],-1)&gt;=AH675),--(IFERROR(Flights_2026_09_30333435363734567[nfl],-1)&lt;=IF(AH675=450,450,AH675+9)))</f>
        <v>0</v>
      </c>
    </row>
    <row r="676" spans="32:35" x14ac:dyDescent="0.2">
      <c r="AF676" s="2">
        <v>0.79166666666666663</v>
      </c>
      <c r="AG676" t="s">
        <v>743</v>
      </c>
      <c r="AH676" s="17">
        <v>440</v>
      </c>
      <c r="AI676" s="17" cm="1">
        <f t="array" ref="AI676">SUMPRODUCT(--(IFERROR(HOUR(Flights_2026_09_30333435363734567[entry_hour]),-1)=HOUR(AF676)),--(IFERROR(Flights_2026_09_30333435363734567[entry_sector],"")=AG676),--(IFERROR(Flights_2026_09_30333435363734567[nfl],-1)&gt;=AH676),--(IFERROR(Flights_2026_09_30333435363734567[nfl],-1)&lt;=IF(AH676=450,450,AH676+9)))</f>
        <v>0</v>
      </c>
    </row>
    <row r="677" spans="32:35" x14ac:dyDescent="0.2">
      <c r="AF677" s="2">
        <v>0.79166666666666663</v>
      </c>
      <c r="AG677" t="s">
        <v>743</v>
      </c>
      <c r="AH677" s="17">
        <v>450</v>
      </c>
      <c r="AI677" s="17" cm="1">
        <f t="array" ref="AI677">SUMPRODUCT(--(IFERROR(HOUR(Flights_2026_09_30333435363734567[entry_hour]),-1)=HOUR(AF677)),--(IFERROR(Flights_2026_09_30333435363734567[entry_sector],"")=AG677),--(IFERROR(Flights_2026_09_30333435363734567[nfl],-1)&gt;=AH677),--(IFERROR(Flights_2026_09_30333435363734567[nfl],-1)&lt;=IF(AH677=450,450,AH677+9)))</f>
        <v>0</v>
      </c>
    </row>
    <row r="678" spans="32:35" x14ac:dyDescent="0.2">
      <c r="AF678" s="2">
        <v>0.79166666666666663</v>
      </c>
      <c r="AG678" t="s">
        <v>744</v>
      </c>
      <c r="AH678" s="17">
        <v>200</v>
      </c>
      <c r="AI678" s="17" cm="1">
        <f t="array" ref="AI678">SUMPRODUCT(--(IFERROR(HOUR(Flights_2026_09_30333435363734567[entry_hour]),-1)=HOUR(AF678)),--(IFERROR(Flights_2026_09_30333435363734567[entry_sector],"")=AG678),--(IFERROR(Flights_2026_09_30333435363734567[nfl],-1)&gt;=AH678),--(IFERROR(Flights_2026_09_30333435363734567[nfl],-1)&lt;=IF(AH678=450,450,AH678+9)))</f>
        <v>0</v>
      </c>
    </row>
    <row r="679" spans="32:35" x14ac:dyDescent="0.2">
      <c r="AF679" s="2">
        <v>0.79166666666666663</v>
      </c>
      <c r="AG679" t="s">
        <v>744</v>
      </c>
      <c r="AH679" s="17">
        <v>210</v>
      </c>
      <c r="AI679" s="17" cm="1">
        <f t="array" ref="AI679">SUMPRODUCT(--(IFERROR(HOUR(Flights_2026_09_30333435363734567[entry_hour]),-1)=HOUR(AF679)),--(IFERROR(Flights_2026_09_30333435363734567[entry_sector],"")=AG679),--(IFERROR(Flights_2026_09_30333435363734567[nfl],-1)&gt;=AH679),--(IFERROR(Flights_2026_09_30333435363734567[nfl],-1)&lt;=IF(AH679=450,450,AH679+9)))</f>
        <v>0</v>
      </c>
    </row>
    <row r="680" spans="32:35" x14ac:dyDescent="0.2">
      <c r="AF680" s="2">
        <v>0.79166666666666663</v>
      </c>
      <c r="AG680" t="s">
        <v>744</v>
      </c>
      <c r="AH680" s="17">
        <v>220</v>
      </c>
      <c r="AI680" s="17" cm="1">
        <f t="array" ref="AI680">SUMPRODUCT(--(IFERROR(HOUR(Flights_2026_09_30333435363734567[entry_hour]),-1)=HOUR(AF680)),--(IFERROR(Flights_2026_09_30333435363734567[entry_sector],"")=AG680),--(IFERROR(Flights_2026_09_30333435363734567[nfl],-1)&gt;=AH680),--(IFERROR(Flights_2026_09_30333435363734567[nfl],-1)&lt;=IF(AH680=450,450,AH680+9)))</f>
        <v>6</v>
      </c>
    </row>
    <row r="681" spans="32:35" x14ac:dyDescent="0.2">
      <c r="AF681" s="2">
        <v>0.79166666666666663</v>
      </c>
      <c r="AG681" t="s">
        <v>744</v>
      </c>
      <c r="AH681" s="17">
        <v>230</v>
      </c>
      <c r="AI681" s="17" cm="1">
        <f t="array" ref="AI681">SUMPRODUCT(--(IFERROR(HOUR(Flights_2026_09_30333435363734567[entry_hour]),-1)=HOUR(AF681)),--(IFERROR(Flights_2026_09_30333435363734567[entry_sector],"")=AG681),--(IFERROR(Flights_2026_09_30333435363734567[nfl],-1)&gt;=AH681),--(IFERROR(Flights_2026_09_30333435363734567[nfl],-1)&lt;=IF(AH681=450,450,AH681+9)))</f>
        <v>0</v>
      </c>
    </row>
    <row r="682" spans="32:35" x14ac:dyDescent="0.2">
      <c r="AF682" s="2">
        <v>0.79166666666666663</v>
      </c>
      <c r="AG682" t="s">
        <v>744</v>
      </c>
      <c r="AH682" s="17">
        <v>240</v>
      </c>
      <c r="AI682" s="17" cm="1">
        <f t="array" ref="AI682">SUMPRODUCT(--(IFERROR(HOUR(Flights_2026_09_30333435363734567[entry_hour]),-1)=HOUR(AF682)),--(IFERROR(Flights_2026_09_30333435363734567[entry_sector],"")=AG682),--(IFERROR(Flights_2026_09_30333435363734567[nfl],-1)&gt;=AH682),--(IFERROR(Flights_2026_09_30333435363734567[nfl],-1)&lt;=IF(AH682=450,450,AH682+9)))</f>
        <v>0</v>
      </c>
    </row>
    <row r="683" spans="32:35" x14ac:dyDescent="0.2">
      <c r="AF683" s="2">
        <v>0.79166666666666663</v>
      </c>
      <c r="AG683" t="s">
        <v>744</v>
      </c>
      <c r="AH683" s="17">
        <v>250</v>
      </c>
      <c r="AI683" s="17" cm="1">
        <f t="array" ref="AI683">SUMPRODUCT(--(IFERROR(HOUR(Flights_2026_09_30333435363734567[entry_hour]),-1)=HOUR(AF683)),--(IFERROR(Flights_2026_09_30333435363734567[entry_sector],"")=AG683),--(IFERROR(Flights_2026_09_30333435363734567[nfl],-1)&gt;=AH683),--(IFERROR(Flights_2026_09_30333435363734567[nfl],-1)&lt;=IF(AH683=450,450,AH683+9)))</f>
        <v>0</v>
      </c>
    </row>
    <row r="684" spans="32:35" x14ac:dyDescent="0.2">
      <c r="AF684" s="2">
        <v>0.79166666666666663</v>
      </c>
      <c r="AG684" t="s">
        <v>744</v>
      </c>
      <c r="AH684" s="17">
        <v>260</v>
      </c>
      <c r="AI684" s="17" cm="1">
        <f t="array" ref="AI684">SUMPRODUCT(--(IFERROR(HOUR(Flights_2026_09_30333435363734567[entry_hour]),-1)=HOUR(AF684)),--(IFERROR(Flights_2026_09_30333435363734567[entry_sector],"")=AG684),--(IFERROR(Flights_2026_09_30333435363734567[nfl],-1)&gt;=AH684),--(IFERROR(Flights_2026_09_30333435363734567[nfl],-1)&lt;=IF(AH684=450,450,AH684+9)))</f>
        <v>0</v>
      </c>
    </row>
    <row r="685" spans="32:35" x14ac:dyDescent="0.2">
      <c r="AF685" s="2">
        <v>0.79166666666666663</v>
      </c>
      <c r="AG685" t="s">
        <v>744</v>
      </c>
      <c r="AH685" s="17">
        <v>270</v>
      </c>
      <c r="AI685" s="17" cm="1">
        <f t="array" ref="AI685">SUMPRODUCT(--(IFERROR(HOUR(Flights_2026_09_30333435363734567[entry_hour]),-1)=HOUR(AF685)),--(IFERROR(Flights_2026_09_30333435363734567[entry_sector],"")=AG685),--(IFERROR(Flights_2026_09_30333435363734567[nfl],-1)&gt;=AH685),--(IFERROR(Flights_2026_09_30333435363734567[nfl],-1)&lt;=IF(AH685=450,450,AH685+9)))</f>
        <v>0</v>
      </c>
    </row>
    <row r="686" spans="32:35" x14ac:dyDescent="0.2">
      <c r="AF686" s="2">
        <v>0.79166666666666663</v>
      </c>
      <c r="AG686" t="s">
        <v>744</v>
      </c>
      <c r="AH686" s="17">
        <v>280</v>
      </c>
      <c r="AI686" s="17" cm="1">
        <f t="array" ref="AI686">SUMPRODUCT(--(IFERROR(HOUR(Flights_2026_09_30333435363734567[entry_hour]),-1)=HOUR(AF686)),--(IFERROR(Flights_2026_09_30333435363734567[entry_sector],"")=AG686),--(IFERROR(Flights_2026_09_30333435363734567[nfl],-1)&gt;=AH686),--(IFERROR(Flights_2026_09_30333435363734567[nfl],-1)&lt;=IF(AH686=450,450,AH686+9)))</f>
        <v>0</v>
      </c>
    </row>
    <row r="687" spans="32:35" x14ac:dyDescent="0.2">
      <c r="AF687" s="2">
        <v>0.79166666666666663</v>
      </c>
      <c r="AG687" t="s">
        <v>744</v>
      </c>
      <c r="AH687" s="17">
        <v>290</v>
      </c>
      <c r="AI687" s="17" cm="1">
        <f t="array" ref="AI687">SUMPRODUCT(--(IFERROR(HOUR(Flights_2026_09_30333435363734567[entry_hour]),-1)=HOUR(AF687)),--(IFERROR(Flights_2026_09_30333435363734567[entry_sector],"")=AG687),--(IFERROR(Flights_2026_09_30333435363734567[nfl],-1)&gt;=AH687),--(IFERROR(Flights_2026_09_30333435363734567[nfl],-1)&lt;=IF(AH687=450,450,AH687+9)))</f>
        <v>0</v>
      </c>
    </row>
    <row r="688" spans="32:35" x14ac:dyDescent="0.2">
      <c r="AF688" s="2">
        <v>0.79166666666666663</v>
      </c>
      <c r="AG688" t="s">
        <v>744</v>
      </c>
      <c r="AH688" s="17">
        <v>300</v>
      </c>
      <c r="AI688" s="17" cm="1">
        <f t="array" ref="AI688">SUMPRODUCT(--(IFERROR(HOUR(Flights_2026_09_30333435363734567[entry_hour]),-1)=HOUR(AF688)),--(IFERROR(Flights_2026_09_30333435363734567[entry_sector],"")=AG688),--(IFERROR(Flights_2026_09_30333435363734567[nfl],-1)&gt;=AH688),--(IFERROR(Flights_2026_09_30333435363734567[nfl],-1)&lt;=IF(AH688=450,450,AH688+9)))</f>
        <v>0</v>
      </c>
    </row>
    <row r="689" spans="32:35" x14ac:dyDescent="0.2">
      <c r="AF689" s="2">
        <v>0.79166666666666663</v>
      </c>
      <c r="AG689" t="s">
        <v>744</v>
      </c>
      <c r="AH689" s="17">
        <v>310</v>
      </c>
      <c r="AI689" s="17" cm="1">
        <f t="array" ref="AI689">SUMPRODUCT(--(IFERROR(HOUR(Flights_2026_09_30333435363734567[entry_hour]),-1)=HOUR(AF689)),--(IFERROR(Flights_2026_09_30333435363734567[entry_sector],"")=AG689),--(IFERROR(Flights_2026_09_30333435363734567[nfl],-1)&gt;=AH689),--(IFERROR(Flights_2026_09_30333435363734567[nfl],-1)&lt;=IF(AH689=450,450,AH689+9)))</f>
        <v>0</v>
      </c>
    </row>
    <row r="690" spans="32:35" x14ac:dyDescent="0.2">
      <c r="AF690" s="2">
        <v>0.79166666666666663</v>
      </c>
      <c r="AG690" t="s">
        <v>744</v>
      </c>
      <c r="AH690" s="17">
        <v>320</v>
      </c>
      <c r="AI690" s="17" cm="1">
        <f t="array" ref="AI690">SUMPRODUCT(--(IFERROR(HOUR(Flights_2026_09_30333435363734567[entry_hour]),-1)=HOUR(AF690)),--(IFERROR(Flights_2026_09_30333435363734567[entry_sector],"")=AG690),--(IFERROR(Flights_2026_09_30333435363734567[nfl],-1)&gt;=AH690),--(IFERROR(Flights_2026_09_30333435363734567[nfl],-1)&lt;=IF(AH690=450,450,AH690+9)))</f>
        <v>0</v>
      </c>
    </row>
    <row r="691" spans="32:35" x14ac:dyDescent="0.2">
      <c r="AF691" s="2">
        <v>0.79166666666666663</v>
      </c>
      <c r="AG691" t="s">
        <v>744</v>
      </c>
      <c r="AH691" s="17">
        <v>330</v>
      </c>
      <c r="AI691" s="17" cm="1">
        <f t="array" ref="AI691">SUMPRODUCT(--(IFERROR(HOUR(Flights_2026_09_30333435363734567[entry_hour]),-1)=HOUR(AF691)),--(IFERROR(Flights_2026_09_30333435363734567[entry_sector],"")=AG691),--(IFERROR(Flights_2026_09_30333435363734567[nfl],-1)&gt;=AH691),--(IFERROR(Flights_2026_09_30333435363734567[nfl],-1)&lt;=IF(AH691=450,450,AH691+9)))</f>
        <v>1</v>
      </c>
    </row>
    <row r="692" spans="32:35" x14ac:dyDescent="0.2">
      <c r="AF692" s="2">
        <v>0.79166666666666663</v>
      </c>
      <c r="AG692" t="s">
        <v>744</v>
      </c>
      <c r="AH692" s="17">
        <v>340</v>
      </c>
      <c r="AI692" s="17" cm="1">
        <f t="array" ref="AI692">SUMPRODUCT(--(IFERROR(HOUR(Flights_2026_09_30333435363734567[entry_hour]),-1)=HOUR(AF692)),--(IFERROR(Flights_2026_09_30333435363734567[entry_sector],"")=AG692),--(IFERROR(Flights_2026_09_30333435363734567[nfl],-1)&gt;=AH692),--(IFERROR(Flights_2026_09_30333435363734567[nfl],-1)&lt;=IF(AH692=450,450,AH692+9)))</f>
        <v>0</v>
      </c>
    </row>
    <row r="693" spans="32:35" x14ac:dyDescent="0.2">
      <c r="AF693" s="2">
        <v>0.79166666666666663</v>
      </c>
      <c r="AG693" t="s">
        <v>744</v>
      </c>
      <c r="AH693" s="17">
        <v>350</v>
      </c>
      <c r="AI693" s="17" cm="1">
        <f t="array" ref="AI693">SUMPRODUCT(--(IFERROR(HOUR(Flights_2026_09_30333435363734567[entry_hour]),-1)=HOUR(AF693)),--(IFERROR(Flights_2026_09_30333435363734567[entry_sector],"")=AG693),--(IFERROR(Flights_2026_09_30333435363734567[nfl],-1)&gt;=AH693),--(IFERROR(Flights_2026_09_30333435363734567[nfl],-1)&lt;=IF(AH693=450,450,AH693+9)))</f>
        <v>0</v>
      </c>
    </row>
    <row r="694" spans="32:35" x14ac:dyDescent="0.2">
      <c r="AF694" s="2">
        <v>0.79166666666666663</v>
      </c>
      <c r="AG694" t="s">
        <v>744</v>
      </c>
      <c r="AH694" s="17">
        <v>360</v>
      </c>
      <c r="AI694" s="17" cm="1">
        <f t="array" ref="AI694">SUMPRODUCT(--(IFERROR(HOUR(Flights_2026_09_30333435363734567[entry_hour]),-1)=HOUR(AF694)),--(IFERROR(Flights_2026_09_30333435363734567[entry_sector],"")=AG694),--(IFERROR(Flights_2026_09_30333435363734567[nfl],-1)&gt;=AH694),--(IFERROR(Flights_2026_09_30333435363734567[nfl],-1)&lt;=IF(AH694=450,450,AH694+9)))</f>
        <v>1</v>
      </c>
    </row>
    <row r="695" spans="32:35" x14ac:dyDescent="0.2">
      <c r="AF695" s="2">
        <v>0.79166666666666663</v>
      </c>
      <c r="AG695" t="s">
        <v>744</v>
      </c>
      <c r="AH695" s="17">
        <v>370</v>
      </c>
      <c r="AI695" s="17" cm="1">
        <f t="array" ref="AI695">SUMPRODUCT(--(IFERROR(HOUR(Flights_2026_09_30333435363734567[entry_hour]),-1)=HOUR(AF695)),--(IFERROR(Flights_2026_09_30333435363734567[entry_sector],"")=AG695),--(IFERROR(Flights_2026_09_30333435363734567[nfl],-1)&gt;=AH695),--(IFERROR(Flights_2026_09_30333435363734567[nfl],-1)&lt;=IF(AH695=450,450,AH695+9)))</f>
        <v>0</v>
      </c>
    </row>
    <row r="696" spans="32:35" x14ac:dyDescent="0.2">
      <c r="AF696" s="2">
        <v>0.79166666666666663</v>
      </c>
      <c r="AG696" t="s">
        <v>744</v>
      </c>
      <c r="AH696" s="17">
        <v>380</v>
      </c>
      <c r="AI696" s="17" cm="1">
        <f t="array" ref="AI696">SUMPRODUCT(--(IFERROR(HOUR(Flights_2026_09_30333435363734567[entry_hour]),-1)=HOUR(AF696)),--(IFERROR(Flights_2026_09_30333435363734567[entry_sector],"")=AG696),--(IFERROR(Flights_2026_09_30333435363734567[nfl],-1)&gt;=AH696),--(IFERROR(Flights_2026_09_30333435363734567[nfl],-1)&lt;=IF(AH696=450,450,AH696+9)))</f>
        <v>0</v>
      </c>
    </row>
    <row r="697" spans="32:35" x14ac:dyDescent="0.2">
      <c r="AF697" s="2">
        <v>0.79166666666666663</v>
      </c>
      <c r="AG697" t="s">
        <v>744</v>
      </c>
      <c r="AH697" s="17">
        <v>390</v>
      </c>
      <c r="AI697" s="17" cm="1">
        <f t="array" ref="AI697">SUMPRODUCT(--(IFERROR(HOUR(Flights_2026_09_30333435363734567[entry_hour]),-1)=HOUR(AF697)),--(IFERROR(Flights_2026_09_30333435363734567[entry_sector],"")=AG697),--(IFERROR(Flights_2026_09_30333435363734567[nfl],-1)&gt;=AH697),--(IFERROR(Flights_2026_09_30333435363734567[nfl],-1)&lt;=IF(AH697=450,450,AH697+9)))</f>
        <v>0</v>
      </c>
    </row>
    <row r="698" spans="32:35" x14ac:dyDescent="0.2">
      <c r="AF698" s="2">
        <v>0.79166666666666663</v>
      </c>
      <c r="AG698" t="s">
        <v>744</v>
      </c>
      <c r="AH698" s="17">
        <v>400</v>
      </c>
      <c r="AI698" s="17" cm="1">
        <f t="array" ref="AI698">SUMPRODUCT(--(IFERROR(HOUR(Flights_2026_09_30333435363734567[entry_hour]),-1)=HOUR(AF698)),--(IFERROR(Flights_2026_09_30333435363734567[entry_sector],"")=AG698),--(IFERROR(Flights_2026_09_30333435363734567[nfl],-1)&gt;=AH698),--(IFERROR(Flights_2026_09_30333435363734567[nfl],-1)&lt;=IF(AH698=450,450,AH698+9)))</f>
        <v>0</v>
      </c>
    </row>
    <row r="699" spans="32:35" x14ac:dyDescent="0.2">
      <c r="AF699" s="2">
        <v>0.79166666666666663</v>
      </c>
      <c r="AG699" t="s">
        <v>744</v>
      </c>
      <c r="AH699" s="17">
        <v>410</v>
      </c>
      <c r="AI699" s="17" cm="1">
        <f t="array" ref="AI699">SUMPRODUCT(--(IFERROR(HOUR(Flights_2026_09_30333435363734567[entry_hour]),-1)=HOUR(AF699)),--(IFERROR(Flights_2026_09_30333435363734567[entry_sector],"")=AG699),--(IFERROR(Flights_2026_09_30333435363734567[nfl],-1)&gt;=AH699),--(IFERROR(Flights_2026_09_30333435363734567[nfl],-1)&lt;=IF(AH699=450,450,AH699+9)))</f>
        <v>0</v>
      </c>
    </row>
    <row r="700" spans="32:35" x14ac:dyDescent="0.2">
      <c r="AF700" s="2">
        <v>0.79166666666666663</v>
      </c>
      <c r="AG700" t="s">
        <v>744</v>
      </c>
      <c r="AH700" s="17">
        <v>420</v>
      </c>
      <c r="AI700" s="17" cm="1">
        <f t="array" ref="AI700">SUMPRODUCT(--(IFERROR(HOUR(Flights_2026_09_30333435363734567[entry_hour]),-1)=HOUR(AF700)),--(IFERROR(Flights_2026_09_30333435363734567[entry_sector],"")=AG700),--(IFERROR(Flights_2026_09_30333435363734567[nfl],-1)&gt;=AH700),--(IFERROR(Flights_2026_09_30333435363734567[nfl],-1)&lt;=IF(AH700=450,450,AH700+9)))</f>
        <v>0</v>
      </c>
    </row>
    <row r="701" spans="32:35" x14ac:dyDescent="0.2">
      <c r="AF701" s="2">
        <v>0.79166666666666663</v>
      </c>
      <c r="AG701" t="s">
        <v>744</v>
      </c>
      <c r="AH701" s="17">
        <v>430</v>
      </c>
      <c r="AI701" s="17" cm="1">
        <f t="array" ref="AI701">SUMPRODUCT(--(IFERROR(HOUR(Flights_2026_09_30333435363734567[entry_hour]),-1)=HOUR(AF701)),--(IFERROR(Flights_2026_09_30333435363734567[entry_sector],"")=AG701),--(IFERROR(Flights_2026_09_30333435363734567[nfl],-1)&gt;=AH701),--(IFERROR(Flights_2026_09_30333435363734567[nfl],-1)&lt;=IF(AH701=450,450,AH701+9)))</f>
        <v>0</v>
      </c>
    </row>
    <row r="702" spans="32:35" x14ac:dyDescent="0.2">
      <c r="AF702" s="2">
        <v>0.79166666666666663</v>
      </c>
      <c r="AG702" t="s">
        <v>744</v>
      </c>
      <c r="AH702" s="17">
        <v>440</v>
      </c>
      <c r="AI702" s="17" cm="1">
        <f t="array" ref="AI702">SUMPRODUCT(--(IFERROR(HOUR(Flights_2026_09_30333435363734567[entry_hour]),-1)=HOUR(AF702)),--(IFERROR(Flights_2026_09_30333435363734567[entry_sector],"")=AG702),--(IFERROR(Flights_2026_09_30333435363734567[nfl],-1)&gt;=AH702),--(IFERROR(Flights_2026_09_30333435363734567[nfl],-1)&lt;=IF(AH702=450,450,AH702+9)))</f>
        <v>0</v>
      </c>
    </row>
    <row r="703" spans="32:35" x14ac:dyDescent="0.2">
      <c r="AF703" s="2">
        <v>0.79166666666666663</v>
      </c>
      <c r="AG703" t="s">
        <v>744</v>
      </c>
      <c r="AH703" s="17">
        <v>450</v>
      </c>
      <c r="AI703" s="17" cm="1">
        <f t="array" ref="AI703">SUMPRODUCT(--(IFERROR(HOUR(Flights_2026_09_30333435363734567[entry_hour]),-1)=HOUR(AF703)),--(IFERROR(Flights_2026_09_30333435363734567[entry_sector],"")=AG703),--(IFERROR(Flights_2026_09_30333435363734567[nfl],-1)&gt;=AH703),--(IFERROR(Flights_2026_09_30333435363734567[nfl],-1)&lt;=IF(AH703=450,450,AH703+9)))</f>
        <v>0</v>
      </c>
    </row>
    <row r="704" spans="32:35" x14ac:dyDescent="0.2">
      <c r="AF704" s="2">
        <v>0.79166666666666663</v>
      </c>
      <c r="AG704" t="s">
        <v>745</v>
      </c>
      <c r="AH704" s="17">
        <v>200</v>
      </c>
      <c r="AI704" s="17" cm="1">
        <f t="array" ref="AI704">SUMPRODUCT(--(IFERROR(HOUR(Flights_2026_09_30333435363734567[entry_hour]),-1)=HOUR(AF704)),--(IFERROR(Flights_2026_09_30333435363734567[entry_sector],"")=AG704),--(IFERROR(Flights_2026_09_30333435363734567[nfl],-1)&gt;=AH704),--(IFERROR(Flights_2026_09_30333435363734567[nfl],-1)&lt;=IF(AH704=450,450,AH704+9)))</f>
        <v>0</v>
      </c>
    </row>
    <row r="705" spans="32:35" x14ac:dyDescent="0.2">
      <c r="AF705" s="2">
        <v>0.79166666666666663</v>
      </c>
      <c r="AG705" t="s">
        <v>745</v>
      </c>
      <c r="AH705" s="17">
        <v>210</v>
      </c>
      <c r="AI705" s="17" cm="1">
        <f t="array" ref="AI705">SUMPRODUCT(--(IFERROR(HOUR(Flights_2026_09_30333435363734567[entry_hour]),-1)=HOUR(AF705)),--(IFERROR(Flights_2026_09_30333435363734567[entry_sector],"")=AG705),--(IFERROR(Flights_2026_09_30333435363734567[nfl],-1)&gt;=AH705),--(IFERROR(Flights_2026_09_30333435363734567[nfl],-1)&lt;=IF(AH705=450,450,AH705+9)))</f>
        <v>0</v>
      </c>
    </row>
    <row r="706" spans="32:35" x14ac:dyDescent="0.2">
      <c r="AF706" s="2">
        <v>0.79166666666666663</v>
      </c>
      <c r="AG706" t="s">
        <v>745</v>
      </c>
      <c r="AH706" s="17">
        <v>220</v>
      </c>
      <c r="AI706" s="17" cm="1">
        <f t="array" ref="AI706">SUMPRODUCT(--(IFERROR(HOUR(Flights_2026_09_30333435363734567[entry_hour]),-1)=HOUR(AF706)),--(IFERROR(Flights_2026_09_30333435363734567[entry_sector],"")=AG706),--(IFERROR(Flights_2026_09_30333435363734567[nfl],-1)&gt;=AH706),--(IFERROR(Flights_2026_09_30333435363734567[nfl],-1)&lt;=IF(AH706=450,450,AH706+9)))</f>
        <v>0</v>
      </c>
    </row>
    <row r="707" spans="32:35" x14ac:dyDescent="0.2">
      <c r="AF707" s="2">
        <v>0.79166666666666663</v>
      </c>
      <c r="AG707" t="s">
        <v>745</v>
      </c>
      <c r="AH707" s="17">
        <v>230</v>
      </c>
      <c r="AI707" s="17" cm="1">
        <f t="array" ref="AI707">SUMPRODUCT(--(IFERROR(HOUR(Flights_2026_09_30333435363734567[entry_hour]),-1)=HOUR(AF707)),--(IFERROR(Flights_2026_09_30333435363734567[entry_sector],"")=AG707),--(IFERROR(Flights_2026_09_30333435363734567[nfl],-1)&gt;=AH707),--(IFERROR(Flights_2026_09_30333435363734567[nfl],-1)&lt;=IF(AH707=450,450,AH707+9)))</f>
        <v>0</v>
      </c>
    </row>
    <row r="708" spans="32:35" x14ac:dyDescent="0.2">
      <c r="AF708" s="2">
        <v>0.79166666666666663</v>
      </c>
      <c r="AG708" t="s">
        <v>745</v>
      </c>
      <c r="AH708" s="17">
        <v>240</v>
      </c>
      <c r="AI708" s="17" cm="1">
        <f t="array" ref="AI708">SUMPRODUCT(--(IFERROR(HOUR(Flights_2026_09_30333435363734567[entry_hour]),-1)=HOUR(AF708)),--(IFERROR(Flights_2026_09_30333435363734567[entry_sector],"")=AG708),--(IFERROR(Flights_2026_09_30333435363734567[nfl],-1)&gt;=AH708),--(IFERROR(Flights_2026_09_30333435363734567[nfl],-1)&lt;=IF(AH708=450,450,AH708+9)))</f>
        <v>0</v>
      </c>
    </row>
    <row r="709" spans="32:35" x14ac:dyDescent="0.2">
      <c r="AF709" s="2">
        <v>0.79166666666666663</v>
      </c>
      <c r="AG709" t="s">
        <v>745</v>
      </c>
      <c r="AH709" s="17">
        <v>250</v>
      </c>
      <c r="AI709" s="17" cm="1">
        <f t="array" ref="AI709">SUMPRODUCT(--(IFERROR(HOUR(Flights_2026_09_30333435363734567[entry_hour]),-1)=HOUR(AF709)),--(IFERROR(Flights_2026_09_30333435363734567[entry_sector],"")=AG709),--(IFERROR(Flights_2026_09_30333435363734567[nfl],-1)&gt;=AH709),--(IFERROR(Flights_2026_09_30333435363734567[nfl],-1)&lt;=IF(AH709=450,450,AH709+9)))</f>
        <v>0</v>
      </c>
    </row>
    <row r="710" spans="32:35" x14ac:dyDescent="0.2">
      <c r="AF710" s="2">
        <v>0.79166666666666663</v>
      </c>
      <c r="AG710" t="s">
        <v>745</v>
      </c>
      <c r="AH710" s="17">
        <v>260</v>
      </c>
      <c r="AI710" s="17" cm="1">
        <f t="array" ref="AI710">SUMPRODUCT(--(IFERROR(HOUR(Flights_2026_09_30333435363734567[entry_hour]),-1)=HOUR(AF710)),--(IFERROR(Flights_2026_09_30333435363734567[entry_sector],"")=AG710),--(IFERROR(Flights_2026_09_30333435363734567[nfl],-1)&gt;=AH710),--(IFERROR(Flights_2026_09_30333435363734567[nfl],-1)&lt;=IF(AH710=450,450,AH710+9)))</f>
        <v>0</v>
      </c>
    </row>
    <row r="711" spans="32:35" x14ac:dyDescent="0.2">
      <c r="AF711" s="2">
        <v>0.79166666666666663</v>
      </c>
      <c r="AG711" t="s">
        <v>745</v>
      </c>
      <c r="AH711" s="17">
        <v>270</v>
      </c>
      <c r="AI711" s="17" cm="1">
        <f t="array" ref="AI711">SUMPRODUCT(--(IFERROR(HOUR(Flights_2026_09_30333435363734567[entry_hour]),-1)=HOUR(AF711)),--(IFERROR(Flights_2026_09_30333435363734567[entry_sector],"")=AG711),--(IFERROR(Flights_2026_09_30333435363734567[nfl],-1)&gt;=AH711),--(IFERROR(Flights_2026_09_30333435363734567[nfl],-1)&lt;=IF(AH711=450,450,AH711+9)))</f>
        <v>0</v>
      </c>
    </row>
    <row r="712" spans="32:35" x14ac:dyDescent="0.2">
      <c r="AF712" s="2">
        <v>0.79166666666666663</v>
      </c>
      <c r="AG712" t="s">
        <v>745</v>
      </c>
      <c r="AH712" s="17">
        <v>280</v>
      </c>
      <c r="AI712" s="17" cm="1">
        <f t="array" ref="AI712">SUMPRODUCT(--(IFERROR(HOUR(Flights_2026_09_30333435363734567[entry_hour]),-1)=HOUR(AF712)),--(IFERROR(Flights_2026_09_30333435363734567[entry_sector],"")=AG712),--(IFERROR(Flights_2026_09_30333435363734567[nfl],-1)&gt;=AH712),--(IFERROR(Flights_2026_09_30333435363734567[nfl],-1)&lt;=IF(AH712=450,450,AH712+9)))</f>
        <v>0</v>
      </c>
    </row>
    <row r="713" spans="32:35" x14ac:dyDescent="0.2">
      <c r="AF713" s="2">
        <v>0.79166666666666663</v>
      </c>
      <c r="AG713" t="s">
        <v>745</v>
      </c>
      <c r="AH713" s="17">
        <v>290</v>
      </c>
      <c r="AI713" s="17" cm="1">
        <f t="array" ref="AI713">SUMPRODUCT(--(IFERROR(HOUR(Flights_2026_09_30333435363734567[entry_hour]),-1)=HOUR(AF713)),--(IFERROR(Flights_2026_09_30333435363734567[entry_sector],"")=AG713),--(IFERROR(Flights_2026_09_30333435363734567[nfl],-1)&gt;=AH713),--(IFERROR(Flights_2026_09_30333435363734567[nfl],-1)&lt;=IF(AH713=450,450,AH713+9)))</f>
        <v>0</v>
      </c>
    </row>
    <row r="714" spans="32:35" x14ac:dyDescent="0.2">
      <c r="AF714" s="2">
        <v>0.79166666666666663</v>
      </c>
      <c r="AG714" t="s">
        <v>745</v>
      </c>
      <c r="AH714" s="17">
        <v>300</v>
      </c>
      <c r="AI714" s="17" cm="1">
        <f t="array" ref="AI714">SUMPRODUCT(--(IFERROR(HOUR(Flights_2026_09_30333435363734567[entry_hour]),-1)=HOUR(AF714)),--(IFERROR(Flights_2026_09_30333435363734567[entry_sector],"")=AG714),--(IFERROR(Flights_2026_09_30333435363734567[nfl],-1)&gt;=AH714),--(IFERROR(Flights_2026_09_30333435363734567[nfl],-1)&lt;=IF(AH714=450,450,AH714+9)))</f>
        <v>0</v>
      </c>
    </row>
    <row r="715" spans="32:35" x14ac:dyDescent="0.2">
      <c r="AF715" s="2">
        <v>0.79166666666666663</v>
      </c>
      <c r="AG715" t="s">
        <v>745</v>
      </c>
      <c r="AH715" s="17">
        <v>310</v>
      </c>
      <c r="AI715" s="17" cm="1">
        <f t="array" ref="AI715">SUMPRODUCT(--(IFERROR(HOUR(Flights_2026_09_30333435363734567[entry_hour]),-1)=HOUR(AF715)),--(IFERROR(Flights_2026_09_30333435363734567[entry_sector],"")=AG715),--(IFERROR(Flights_2026_09_30333435363734567[nfl],-1)&gt;=AH715),--(IFERROR(Flights_2026_09_30333435363734567[nfl],-1)&lt;=IF(AH715=450,450,AH715+9)))</f>
        <v>0</v>
      </c>
    </row>
    <row r="716" spans="32:35" x14ac:dyDescent="0.2">
      <c r="AF716" s="2">
        <v>0.79166666666666663</v>
      </c>
      <c r="AG716" t="s">
        <v>745</v>
      </c>
      <c r="AH716" s="17">
        <v>320</v>
      </c>
      <c r="AI716" s="17" cm="1">
        <f t="array" ref="AI716">SUMPRODUCT(--(IFERROR(HOUR(Flights_2026_09_30333435363734567[entry_hour]),-1)=HOUR(AF716)),--(IFERROR(Flights_2026_09_30333435363734567[entry_sector],"")=AG716),--(IFERROR(Flights_2026_09_30333435363734567[nfl],-1)&gt;=AH716),--(IFERROR(Flights_2026_09_30333435363734567[nfl],-1)&lt;=IF(AH716=450,450,AH716+9)))</f>
        <v>0</v>
      </c>
    </row>
    <row r="717" spans="32:35" x14ac:dyDescent="0.2">
      <c r="AF717" s="2">
        <v>0.79166666666666663</v>
      </c>
      <c r="AG717" t="s">
        <v>745</v>
      </c>
      <c r="AH717" s="17">
        <v>330</v>
      </c>
      <c r="AI717" s="17" cm="1">
        <f t="array" ref="AI717">SUMPRODUCT(--(IFERROR(HOUR(Flights_2026_09_30333435363734567[entry_hour]),-1)=HOUR(AF717)),--(IFERROR(Flights_2026_09_30333435363734567[entry_sector],"")=AG717),--(IFERROR(Flights_2026_09_30333435363734567[nfl],-1)&gt;=AH717),--(IFERROR(Flights_2026_09_30333435363734567[nfl],-1)&lt;=IF(AH717=450,450,AH717+9)))</f>
        <v>2</v>
      </c>
    </row>
    <row r="718" spans="32:35" x14ac:dyDescent="0.2">
      <c r="AF718" s="2">
        <v>0.79166666666666663</v>
      </c>
      <c r="AG718" t="s">
        <v>745</v>
      </c>
      <c r="AH718" s="17">
        <v>340</v>
      </c>
      <c r="AI718" s="17" cm="1">
        <f t="array" ref="AI718">SUMPRODUCT(--(IFERROR(HOUR(Flights_2026_09_30333435363734567[entry_hour]),-1)=HOUR(AF718)),--(IFERROR(Flights_2026_09_30333435363734567[entry_sector],"")=AG718),--(IFERROR(Flights_2026_09_30333435363734567[nfl],-1)&gt;=AH718),--(IFERROR(Flights_2026_09_30333435363734567[nfl],-1)&lt;=IF(AH718=450,450,AH718+9)))</f>
        <v>0</v>
      </c>
    </row>
    <row r="719" spans="32:35" x14ac:dyDescent="0.2">
      <c r="AF719" s="2">
        <v>0.79166666666666663</v>
      </c>
      <c r="AG719" t="s">
        <v>745</v>
      </c>
      <c r="AH719" s="17">
        <v>350</v>
      </c>
      <c r="AI719" s="17" cm="1">
        <f t="array" ref="AI719">SUMPRODUCT(--(IFERROR(HOUR(Flights_2026_09_30333435363734567[entry_hour]),-1)=HOUR(AF719)),--(IFERROR(Flights_2026_09_30333435363734567[entry_sector],"")=AG719),--(IFERROR(Flights_2026_09_30333435363734567[nfl],-1)&gt;=AH719),--(IFERROR(Flights_2026_09_30333435363734567[nfl],-1)&lt;=IF(AH719=450,450,AH719+9)))</f>
        <v>2</v>
      </c>
    </row>
    <row r="720" spans="32:35" x14ac:dyDescent="0.2">
      <c r="AF720" s="2">
        <v>0.79166666666666663</v>
      </c>
      <c r="AG720" t="s">
        <v>745</v>
      </c>
      <c r="AH720" s="17">
        <v>360</v>
      </c>
      <c r="AI720" s="17" cm="1">
        <f t="array" ref="AI720">SUMPRODUCT(--(IFERROR(HOUR(Flights_2026_09_30333435363734567[entry_hour]),-1)=HOUR(AF720)),--(IFERROR(Flights_2026_09_30333435363734567[entry_sector],"")=AG720),--(IFERROR(Flights_2026_09_30333435363734567[nfl],-1)&gt;=AH720),--(IFERROR(Flights_2026_09_30333435363734567[nfl],-1)&lt;=IF(AH720=450,450,AH720+9)))</f>
        <v>0</v>
      </c>
    </row>
    <row r="721" spans="32:35" x14ac:dyDescent="0.2">
      <c r="AF721" s="2">
        <v>0.79166666666666663</v>
      </c>
      <c r="AG721" t="s">
        <v>745</v>
      </c>
      <c r="AH721" s="17">
        <v>370</v>
      </c>
      <c r="AI721" s="17" cm="1">
        <f t="array" ref="AI721">SUMPRODUCT(--(IFERROR(HOUR(Flights_2026_09_30333435363734567[entry_hour]),-1)=HOUR(AF721)),--(IFERROR(Flights_2026_09_30333435363734567[entry_sector],"")=AG721),--(IFERROR(Flights_2026_09_30333435363734567[nfl],-1)&gt;=AH721),--(IFERROR(Flights_2026_09_30333435363734567[nfl],-1)&lt;=IF(AH721=450,450,AH721+9)))</f>
        <v>2</v>
      </c>
    </row>
    <row r="722" spans="32:35" x14ac:dyDescent="0.2">
      <c r="AF722" s="2">
        <v>0.79166666666666663</v>
      </c>
      <c r="AG722" t="s">
        <v>745</v>
      </c>
      <c r="AH722" s="17">
        <v>380</v>
      </c>
      <c r="AI722" s="17" cm="1">
        <f t="array" ref="AI722">SUMPRODUCT(--(IFERROR(HOUR(Flights_2026_09_30333435363734567[entry_hour]),-1)=HOUR(AF722)),--(IFERROR(Flights_2026_09_30333435363734567[entry_sector],"")=AG722),--(IFERROR(Flights_2026_09_30333435363734567[nfl],-1)&gt;=AH722),--(IFERROR(Flights_2026_09_30333435363734567[nfl],-1)&lt;=IF(AH722=450,450,AH722+9)))</f>
        <v>0</v>
      </c>
    </row>
    <row r="723" spans="32:35" x14ac:dyDescent="0.2">
      <c r="AF723" s="2">
        <v>0.79166666666666663</v>
      </c>
      <c r="AG723" t="s">
        <v>745</v>
      </c>
      <c r="AH723" s="17">
        <v>390</v>
      </c>
      <c r="AI723" s="17" cm="1">
        <f t="array" ref="AI723">SUMPRODUCT(--(IFERROR(HOUR(Flights_2026_09_30333435363734567[entry_hour]),-1)=HOUR(AF723)),--(IFERROR(Flights_2026_09_30333435363734567[entry_sector],"")=AG723),--(IFERROR(Flights_2026_09_30333435363734567[nfl],-1)&gt;=AH723),--(IFERROR(Flights_2026_09_30333435363734567[nfl],-1)&lt;=IF(AH723=450,450,AH723+9)))</f>
        <v>0</v>
      </c>
    </row>
    <row r="724" spans="32:35" x14ac:dyDescent="0.2">
      <c r="AF724" s="2">
        <v>0.79166666666666663</v>
      </c>
      <c r="AG724" t="s">
        <v>745</v>
      </c>
      <c r="AH724" s="17">
        <v>400</v>
      </c>
      <c r="AI724" s="17" cm="1">
        <f t="array" ref="AI724">SUMPRODUCT(--(IFERROR(HOUR(Flights_2026_09_30333435363734567[entry_hour]),-1)=HOUR(AF724)),--(IFERROR(Flights_2026_09_30333435363734567[entry_sector],"")=AG724),--(IFERROR(Flights_2026_09_30333435363734567[nfl],-1)&gt;=AH724),--(IFERROR(Flights_2026_09_30333435363734567[nfl],-1)&lt;=IF(AH724=450,450,AH724+9)))</f>
        <v>0</v>
      </c>
    </row>
    <row r="725" spans="32:35" x14ac:dyDescent="0.2">
      <c r="AF725" s="2">
        <v>0.79166666666666663</v>
      </c>
      <c r="AG725" t="s">
        <v>745</v>
      </c>
      <c r="AH725" s="17">
        <v>410</v>
      </c>
      <c r="AI725" s="17" cm="1">
        <f t="array" ref="AI725">SUMPRODUCT(--(IFERROR(HOUR(Flights_2026_09_30333435363734567[entry_hour]),-1)=HOUR(AF725)),--(IFERROR(Flights_2026_09_30333435363734567[entry_sector],"")=AG725),--(IFERROR(Flights_2026_09_30333435363734567[nfl],-1)&gt;=AH725),--(IFERROR(Flights_2026_09_30333435363734567[nfl],-1)&lt;=IF(AH725=450,450,AH725+9)))</f>
        <v>0</v>
      </c>
    </row>
    <row r="726" spans="32:35" x14ac:dyDescent="0.2">
      <c r="AF726" s="2">
        <v>0.79166666666666663</v>
      </c>
      <c r="AG726" t="s">
        <v>745</v>
      </c>
      <c r="AH726" s="17">
        <v>420</v>
      </c>
      <c r="AI726" s="17" cm="1">
        <f t="array" ref="AI726">SUMPRODUCT(--(IFERROR(HOUR(Flights_2026_09_30333435363734567[entry_hour]),-1)=HOUR(AF726)),--(IFERROR(Flights_2026_09_30333435363734567[entry_sector],"")=AG726),--(IFERROR(Flights_2026_09_30333435363734567[nfl],-1)&gt;=AH726),--(IFERROR(Flights_2026_09_30333435363734567[nfl],-1)&lt;=IF(AH726=450,450,AH726+9)))</f>
        <v>0</v>
      </c>
    </row>
    <row r="727" spans="32:35" x14ac:dyDescent="0.2">
      <c r="AF727" s="2">
        <v>0.79166666666666663</v>
      </c>
      <c r="AG727" t="s">
        <v>745</v>
      </c>
      <c r="AH727" s="17">
        <v>430</v>
      </c>
      <c r="AI727" s="17" cm="1">
        <f t="array" ref="AI727">SUMPRODUCT(--(IFERROR(HOUR(Flights_2026_09_30333435363734567[entry_hour]),-1)=HOUR(AF727)),--(IFERROR(Flights_2026_09_30333435363734567[entry_sector],"")=AG727),--(IFERROR(Flights_2026_09_30333435363734567[nfl],-1)&gt;=AH727),--(IFERROR(Flights_2026_09_30333435363734567[nfl],-1)&lt;=IF(AH727=450,450,AH727+9)))</f>
        <v>0</v>
      </c>
    </row>
    <row r="728" spans="32:35" x14ac:dyDescent="0.2">
      <c r="AF728" s="2">
        <v>0.79166666666666663</v>
      </c>
      <c r="AG728" t="s">
        <v>745</v>
      </c>
      <c r="AH728" s="17">
        <v>440</v>
      </c>
      <c r="AI728" s="17" cm="1">
        <f t="array" ref="AI728">SUMPRODUCT(--(IFERROR(HOUR(Flights_2026_09_30333435363734567[entry_hour]),-1)=HOUR(AF728)),--(IFERROR(Flights_2026_09_30333435363734567[entry_sector],"")=AG728),--(IFERROR(Flights_2026_09_30333435363734567[nfl],-1)&gt;=AH728),--(IFERROR(Flights_2026_09_30333435363734567[nfl],-1)&lt;=IF(AH728=450,450,AH728+9)))</f>
        <v>0</v>
      </c>
    </row>
    <row r="729" spans="32:35" x14ac:dyDescent="0.2">
      <c r="AF729" s="2">
        <v>0.79166666666666663</v>
      </c>
      <c r="AG729" t="s">
        <v>745</v>
      </c>
      <c r="AH729" s="17">
        <v>450</v>
      </c>
      <c r="AI729" s="17" cm="1">
        <f t="array" ref="AI729">SUMPRODUCT(--(IFERROR(HOUR(Flights_2026_09_30333435363734567[entry_hour]),-1)=HOUR(AF729)),--(IFERROR(Flights_2026_09_30333435363734567[entry_sector],"")=AG729),--(IFERROR(Flights_2026_09_30333435363734567[nfl],-1)&gt;=AH729),--(IFERROR(Flights_2026_09_30333435363734567[nfl],-1)&lt;=IF(AH729=450,450,AH729+9)))</f>
        <v>0</v>
      </c>
    </row>
    <row r="730" spans="32:35" x14ac:dyDescent="0.2">
      <c r="AF730" s="2">
        <v>0.79166666666666663</v>
      </c>
      <c r="AG730" t="s">
        <v>840</v>
      </c>
      <c r="AH730" s="17">
        <v>200</v>
      </c>
      <c r="AI730" s="17" cm="1">
        <f t="array" ref="AI730">SUMPRODUCT(--(IFERROR(HOUR(Flights_2026_09_30333435363734567[entry_hour]),-1)=HOUR(AF730)),--(IFERROR(Flights_2026_09_30333435363734567[entry_sector],"")=AG730),--(IFERROR(Flights_2026_09_30333435363734567[nfl],-1)&gt;=AH730),--(IFERROR(Flights_2026_09_30333435363734567[nfl],-1)&lt;=IF(AH730=450,450,AH730+9)))</f>
        <v>0</v>
      </c>
    </row>
    <row r="731" spans="32:35" x14ac:dyDescent="0.2">
      <c r="AF731" s="2">
        <v>0.79166666666666663</v>
      </c>
      <c r="AG731" t="s">
        <v>840</v>
      </c>
      <c r="AH731" s="17">
        <v>210</v>
      </c>
      <c r="AI731" s="17" cm="1">
        <f t="array" ref="AI731">SUMPRODUCT(--(IFERROR(HOUR(Flights_2026_09_30333435363734567[entry_hour]),-1)=HOUR(AF731)),--(IFERROR(Flights_2026_09_30333435363734567[entry_sector],"")=AG731),--(IFERROR(Flights_2026_09_30333435363734567[nfl],-1)&gt;=AH731),--(IFERROR(Flights_2026_09_30333435363734567[nfl],-1)&lt;=IF(AH731=450,450,AH731+9)))</f>
        <v>0</v>
      </c>
    </row>
    <row r="732" spans="32:35" x14ac:dyDescent="0.2">
      <c r="AF732" s="2">
        <v>0.79166666666666663</v>
      </c>
      <c r="AG732" t="s">
        <v>840</v>
      </c>
      <c r="AH732" s="17">
        <v>220</v>
      </c>
      <c r="AI732" s="17" cm="1">
        <f t="array" ref="AI732">SUMPRODUCT(--(IFERROR(HOUR(Flights_2026_09_30333435363734567[entry_hour]),-1)=HOUR(AF732)),--(IFERROR(Flights_2026_09_30333435363734567[entry_sector],"")=AG732),--(IFERROR(Flights_2026_09_30333435363734567[nfl],-1)&gt;=AH732),--(IFERROR(Flights_2026_09_30333435363734567[nfl],-1)&lt;=IF(AH732=450,450,AH732+9)))</f>
        <v>0</v>
      </c>
    </row>
    <row r="733" spans="32:35" x14ac:dyDescent="0.2">
      <c r="AF733" s="2">
        <v>0.79166666666666663</v>
      </c>
      <c r="AG733" t="s">
        <v>840</v>
      </c>
      <c r="AH733" s="17">
        <v>230</v>
      </c>
      <c r="AI733" s="17" cm="1">
        <f t="array" ref="AI733">SUMPRODUCT(--(IFERROR(HOUR(Flights_2026_09_30333435363734567[entry_hour]),-1)=HOUR(AF733)),--(IFERROR(Flights_2026_09_30333435363734567[entry_sector],"")=AG733),--(IFERROR(Flights_2026_09_30333435363734567[nfl],-1)&gt;=AH733),--(IFERROR(Flights_2026_09_30333435363734567[nfl],-1)&lt;=IF(AH733=450,450,AH733+9)))</f>
        <v>0</v>
      </c>
    </row>
    <row r="734" spans="32:35" x14ac:dyDescent="0.2">
      <c r="AF734" s="2">
        <v>0.79166666666666663</v>
      </c>
      <c r="AG734" t="s">
        <v>840</v>
      </c>
      <c r="AH734" s="17">
        <v>240</v>
      </c>
      <c r="AI734" s="17" cm="1">
        <f t="array" ref="AI734">SUMPRODUCT(--(IFERROR(HOUR(Flights_2026_09_30333435363734567[entry_hour]),-1)=HOUR(AF734)),--(IFERROR(Flights_2026_09_30333435363734567[entry_sector],"")=AG734),--(IFERROR(Flights_2026_09_30333435363734567[nfl],-1)&gt;=AH734),--(IFERROR(Flights_2026_09_30333435363734567[nfl],-1)&lt;=IF(AH734=450,450,AH734+9)))</f>
        <v>0</v>
      </c>
    </row>
    <row r="735" spans="32:35" x14ac:dyDescent="0.2">
      <c r="AF735" s="2">
        <v>0.79166666666666663</v>
      </c>
      <c r="AG735" t="s">
        <v>840</v>
      </c>
      <c r="AH735" s="17">
        <v>250</v>
      </c>
      <c r="AI735" s="17" cm="1">
        <f t="array" ref="AI735">SUMPRODUCT(--(IFERROR(HOUR(Flights_2026_09_30333435363734567[entry_hour]),-1)=HOUR(AF735)),--(IFERROR(Flights_2026_09_30333435363734567[entry_sector],"")=AG735),--(IFERROR(Flights_2026_09_30333435363734567[nfl],-1)&gt;=AH735),--(IFERROR(Flights_2026_09_30333435363734567[nfl],-1)&lt;=IF(AH735=450,450,AH735+9)))</f>
        <v>0</v>
      </c>
    </row>
    <row r="736" spans="32:35" x14ac:dyDescent="0.2">
      <c r="AF736" s="2">
        <v>0.79166666666666663</v>
      </c>
      <c r="AG736" t="s">
        <v>840</v>
      </c>
      <c r="AH736" s="17">
        <v>260</v>
      </c>
      <c r="AI736" s="17" cm="1">
        <f t="array" ref="AI736">SUMPRODUCT(--(IFERROR(HOUR(Flights_2026_09_30333435363734567[entry_hour]),-1)=HOUR(AF736)),--(IFERROR(Flights_2026_09_30333435363734567[entry_sector],"")=AG736),--(IFERROR(Flights_2026_09_30333435363734567[nfl],-1)&gt;=AH736),--(IFERROR(Flights_2026_09_30333435363734567[nfl],-1)&lt;=IF(AH736=450,450,AH736+9)))</f>
        <v>0</v>
      </c>
    </row>
    <row r="737" spans="32:35" x14ac:dyDescent="0.2">
      <c r="AF737" s="2">
        <v>0.79166666666666663</v>
      </c>
      <c r="AG737" t="s">
        <v>840</v>
      </c>
      <c r="AH737" s="17">
        <v>270</v>
      </c>
      <c r="AI737" s="17" cm="1">
        <f t="array" ref="AI737">SUMPRODUCT(--(IFERROR(HOUR(Flights_2026_09_30333435363734567[entry_hour]),-1)=HOUR(AF737)),--(IFERROR(Flights_2026_09_30333435363734567[entry_sector],"")=AG737),--(IFERROR(Flights_2026_09_30333435363734567[nfl],-1)&gt;=AH737),--(IFERROR(Flights_2026_09_30333435363734567[nfl],-1)&lt;=IF(AH737=450,450,AH737+9)))</f>
        <v>0</v>
      </c>
    </row>
    <row r="738" spans="32:35" x14ac:dyDescent="0.2">
      <c r="AF738" s="2">
        <v>0.79166666666666663</v>
      </c>
      <c r="AG738" t="s">
        <v>840</v>
      </c>
      <c r="AH738" s="17">
        <v>280</v>
      </c>
      <c r="AI738" s="17" cm="1">
        <f t="array" ref="AI738">SUMPRODUCT(--(IFERROR(HOUR(Flights_2026_09_30333435363734567[entry_hour]),-1)=HOUR(AF738)),--(IFERROR(Flights_2026_09_30333435363734567[entry_sector],"")=AG738),--(IFERROR(Flights_2026_09_30333435363734567[nfl],-1)&gt;=AH738),--(IFERROR(Flights_2026_09_30333435363734567[nfl],-1)&lt;=IF(AH738=450,450,AH738+9)))</f>
        <v>0</v>
      </c>
    </row>
    <row r="739" spans="32:35" x14ac:dyDescent="0.2">
      <c r="AF739" s="2">
        <v>0.79166666666666663</v>
      </c>
      <c r="AG739" t="s">
        <v>840</v>
      </c>
      <c r="AH739" s="17">
        <v>290</v>
      </c>
      <c r="AI739" s="17" cm="1">
        <f t="array" ref="AI739">SUMPRODUCT(--(IFERROR(HOUR(Flights_2026_09_30333435363734567[entry_hour]),-1)=HOUR(AF739)),--(IFERROR(Flights_2026_09_30333435363734567[entry_sector],"")=AG739),--(IFERROR(Flights_2026_09_30333435363734567[nfl],-1)&gt;=AH739),--(IFERROR(Flights_2026_09_30333435363734567[nfl],-1)&lt;=IF(AH739=450,450,AH739+9)))</f>
        <v>0</v>
      </c>
    </row>
    <row r="740" spans="32:35" x14ac:dyDescent="0.2">
      <c r="AF740" s="2">
        <v>0.79166666666666663</v>
      </c>
      <c r="AG740" t="s">
        <v>840</v>
      </c>
      <c r="AH740" s="17">
        <v>300</v>
      </c>
      <c r="AI740" s="17" cm="1">
        <f t="array" ref="AI740">SUMPRODUCT(--(IFERROR(HOUR(Flights_2026_09_30333435363734567[entry_hour]),-1)=HOUR(AF740)),--(IFERROR(Flights_2026_09_30333435363734567[entry_sector],"")=AG740),--(IFERROR(Flights_2026_09_30333435363734567[nfl],-1)&gt;=AH740),--(IFERROR(Flights_2026_09_30333435363734567[nfl],-1)&lt;=IF(AH740=450,450,AH740+9)))</f>
        <v>0</v>
      </c>
    </row>
    <row r="741" spans="32:35" x14ac:dyDescent="0.2">
      <c r="AF741" s="2">
        <v>0.79166666666666663</v>
      </c>
      <c r="AG741" t="s">
        <v>840</v>
      </c>
      <c r="AH741" s="17">
        <v>310</v>
      </c>
      <c r="AI741" s="17" cm="1">
        <f t="array" ref="AI741">SUMPRODUCT(--(IFERROR(HOUR(Flights_2026_09_30333435363734567[entry_hour]),-1)=HOUR(AF741)),--(IFERROR(Flights_2026_09_30333435363734567[entry_sector],"")=AG741),--(IFERROR(Flights_2026_09_30333435363734567[nfl],-1)&gt;=AH741),--(IFERROR(Flights_2026_09_30333435363734567[nfl],-1)&lt;=IF(AH741=450,450,AH741+9)))</f>
        <v>0</v>
      </c>
    </row>
    <row r="742" spans="32:35" x14ac:dyDescent="0.2">
      <c r="AF742" s="2">
        <v>0.79166666666666663</v>
      </c>
      <c r="AG742" t="s">
        <v>840</v>
      </c>
      <c r="AH742" s="17">
        <v>320</v>
      </c>
      <c r="AI742" s="17" cm="1">
        <f t="array" ref="AI742">SUMPRODUCT(--(IFERROR(HOUR(Flights_2026_09_30333435363734567[entry_hour]),-1)=HOUR(AF742)),--(IFERROR(Flights_2026_09_30333435363734567[entry_sector],"")=AG742),--(IFERROR(Flights_2026_09_30333435363734567[nfl],-1)&gt;=AH742),--(IFERROR(Flights_2026_09_30333435363734567[nfl],-1)&lt;=IF(AH742=450,450,AH742+9)))</f>
        <v>0</v>
      </c>
    </row>
    <row r="743" spans="32:35" x14ac:dyDescent="0.2">
      <c r="AF743" s="2">
        <v>0.79166666666666663</v>
      </c>
      <c r="AG743" t="s">
        <v>840</v>
      </c>
      <c r="AH743" s="17">
        <v>330</v>
      </c>
      <c r="AI743" s="17" cm="1">
        <f t="array" ref="AI743">SUMPRODUCT(--(IFERROR(HOUR(Flights_2026_09_30333435363734567[entry_hour]),-1)=HOUR(AF743)),--(IFERROR(Flights_2026_09_30333435363734567[entry_sector],"")=AG743),--(IFERROR(Flights_2026_09_30333435363734567[nfl],-1)&gt;=AH743),--(IFERROR(Flights_2026_09_30333435363734567[nfl],-1)&lt;=IF(AH743=450,450,AH743+9)))</f>
        <v>0</v>
      </c>
    </row>
    <row r="744" spans="32:35" x14ac:dyDescent="0.2">
      <c r="AF744" s="2">
        <v>0.79166666666666663</v>
      </c>
      <c r="AG744" t="s">
        <v>840</v>
      </c>
      <c r="AH744" s="17">
        <v>340</v>
      </c>
      <c r="AI744" s="17" cm="1">
        <f t="array" ref="AI744">SUMPRODUCT(--(IFERROR(HOUR(Flights_2026_09_30333435363734567[entry_hour]),-1)=HOUR(AF744)),--(IFERROR(Flights_2026_09_30333435363734567[entry_sector],"")=AG744),--(IFERROR(Flights_2026_09_30333435363734567[nfl],-1)&gt;=AH744),--(IFERROR(Flights_2026_09_30333435363734567[nfl],-1)&lt;=IF(AH744=450,450,AH744+9)))</f>
        <v>0</v>
      </c>
    </row>
    <row r="745" spans="32:35" x14ac:dyDescent="0.2">
      <c r="AF745" s="2">
        <v>0.79166666666666663</v>
      </c>
      <c r="AG745" t="s">
        <v>840</v>
      </c>
      <c r="AH745" s="17">
        <v>350</v>
      </c>
      <c r="AI745" s="17" cm="1">
        <f t="array" ref="AI745">SUMPRODUCT(--(IFERROR(HOUR(Flights_2026_09_30333435363734567[entry_hour]),-1)=HOUR(AF745)),--(IFERROR(Flights_2026_09_30333435363734567[entry_sector],"")=AG745),--(IFERROR(Flights_2026_09_30333435363734567[nfl],-1)&gt;=AH745),--(IFERROR(Flights_2026_09_30333435363734567[nfl],-1)&lt;=IF(AH745=450,450,AH745+9)))</f>
        <v>0</v>
      </c>
    </row>
    <row r="746" spans="32:35" x14ac:dyDescent="0.2">
      <c r="AF746" s="2">
        <v>0.79166666666666663</v>
      </c>
      <c r="AG746" t="s">
        <v>840</v>
      </c>
      <c r="AH746" s="17">
        <v>360</v>
      </c>
      <c r="AI746" s="17" cm="1">
        <f t="array" ref="AI746">SUMPRODUCT(--(IFERROR(HOUR(Flights_2026_09_30333435363734567[entry_hour]),-1)=HOUR(AF746)),--(IFERROR(Flights_2026_09_30333435363734567[entry_sector],"")=AG746),--(IFERROR(Flights_2026_09_30333435363734567[nfl],-1)&gt;=AH746),--(IFERROR(Flights_2026_09_30333435363734567[nfl],-1)&lt;=IF(AH746=450,450,AH746+9)))</f>
        <v>0</v>
      </c>
    </row>
    <row r="747" spans="32:35" x14ac:dyDescent="0.2">
      <c r="AF747" s="2">
        <v>0.79166666666666663</v>
      </c>
      <c r="AG747" t="s">
        <v>840</v>
      </c>
      <c r="AH747" s="17">
        <v>370</v>
      </c>
      <c r="AI747" s="17" cm="1">
        <f t="array" ref="AI747">SUMPRODUCT(--(IFERROR(HOUR(Flights_2026_09_30333435363734567[entry_hour]),-1)=HOUR(AF747)),--(IFERROR(Flights_2026_09_30333435363734567[entry_sector],"")=AG747),--(IFERROR(Flights_2026_09_30333435363734567[nfl],-1)&gt;=AH747),--(IFERROR(Flights_2026_09_30333435363734567[nfl],-1)&lt;=IF(AH747=450,450,AH747+9)))</f>
        <v>0</v>
      </c>
    </row>
    <row r="748" spans="32:35" x14ac:dyDescent="0.2">
      <c r="AF748" s="2">
        <v>0.79166666666666663</v>
      </c>
      <c r="AG748" t="s">
        <v>840</v>
      </c>
      <c r="AH748" s="17">
        <v>380</v>
      </c>
      <c r="AI748" s="17" cm="1">
        <f t="array" ref="AI748">SUMPRODUCT(--(IFERROR(HOUR(Flights_2026_09_30333435363734567[entry_hour]),-1)=HOUR(AF748)),--(IFERROR(Flights_2026_09_30333435363734567[entry_sector],"")=AG748),--(IFERROR(Flights_2026_09_30333435363734567[nfl],-1)&gt;=AH748),--(IFERROR(Flights_2026_09_30333435363734567[nfl],-1)&lt;=IF(AH748=450,450,AH748+9)))</f>
        <v>0</v>
      </c>
    </row>
    <row r="749" spans="32:35" x14ac:dyDescent="0.2">
      <c r="AF749" s="2">
        <v>0.79166666666666663</v>
      </c>
      <c r="AG749" t="s">
        <v>840</v>
      </c>
      <c r="AH749" s="17">
        <v>390</v>
      </c>
      <c r="AI749" s="17" cm="1">
        <f t="array" ref="AI749">SUMPRODUCT(--(IFERROR(HOUR(Flights_2026_09_30333435363734567[entry_hour]),-1)=HOUR(AF749)),--(IFERROR(Flights_2026_09_30333435363734567[entry_sector],"")=AG749),--(IFERROR(Flights_2026_09_30333435363734567[nfl],-1)&gt;=AH749),--(IFERROR(Flights_2026_09_30333435363734567[nfl],-1)&lt;=IF(AH749=450,450,AH749+9)))</f>
        <v>0</v>
      </c>
    </row>
    <row r="750" spans="32:35" x14ac:dyDescent="0.2">
      <c r="AF750" s="2">
        <v>0.79166666666666663</v>
      </c>
      <c r="AG750" t="s">
        <v>840</v>
      </c>
      <c r="AH750" s="17">
        <v>400</v>
      </c>
      <c r="AI750" s="17" cm="1">
        <f t="array" ref="AI750">SUMPRODUCT(--(IFERROR(HOUR(Flights_2026_09_30333435363734567[entry_hour]),-1)=HOUR(AF750)),--(IFERROR(Flights_2026_09_30333435363734567[entry_sector],"")=AG750),--(IFERROR(Flights_2026_09_30333435363734567[nfl],-1)&gt;=AH750),--(IFERROR(Flights_2026_09_30333435363734567[nfl],-1)&lt;=IF(AH750=450,450,AH750+9)))</f>
        <v>0</v>
      </c>
    </row>
    <row r="751" spans="32:35" x14ac:dyDescent="0.2">
      <c r="AF751" s="2">
        <v>0.79166666666666663</v>
      </c>
      <c r="AG751" t="s">
        <v>840</v>
      </c>
      <c r="AH751" s="17">
        <v>410</v>
      </c>
      <c r="AI751" s="17" cm="1">
        <f t="array" ref="AI751">SUMPRODUCT(--(IFERROR(HOUR(Flights_2026_09_30333435363734567[entry_hour]),-1)=HOUR(AF751)),--(IFERROR(Flights_2026_09_30333435363734567[entry_sector],"")=AG751),--(IFERROR(Flights_2026_09_30333435363734567[nfl],-1)&gt;=AH751),--(IFERROR(Flights_2026_09_30333435363734567[nfl],-1)&lt;=IF(AH751=450,450,AH751+9)))</f>
        <v>0</v>
      </c>
    </row>
    <row r="752" spans="32:35" x14ac:dyDescent="0.2">
      <c r="AF752" s="2">
        <v>0.79166666666666663</v>
      </c>
      <c r="AG752" t="s">
        <v>840</v>
      </c>
      <c r="AH752" s="17">
        <v>420</v>
      </c>
      <c r="AI752" s="17" cm="1">
        <f t="array" ref="AI752">SUMPRODUCT(--(IFERROR(HOUR(Flights_2026_09_30333435363734567[entry_hour]),-1)=HOUR(AF752)),--(IFERROR(Flights_2026_09_30333435363734567[entry_sector],"")=AG752),--(IFERROR(Flights_2026_09_30333435363734567[nfl],-1)&gt;=AH752),--(IFERROR(Flights_2026_09_30333435363734567[nfl],-1)&lt;=IF(AH752=450,450,AH752+9)))</f>
        <v>0</v>
      </c>
    </row>
    <row r="753" spans="32:35" x14ac:dyDescent="0.2">
      <c r="AF753" s="2">
        <v>0.79166666666666663</v>
      </c>
      <c r="AG753" t="s">
        <v>840</v>
      </c>
      <c r="AH753" s="17">
        <v>430</v>
      </c>
      <c r="AI753" s="17" cm="1">
        <f t="array" ref="AI753">SUMPRODUCT(--(IFERROR(HOUR(Flights_2026_09_30333435363734567[entry_hour]),-1)=HOUR(AF753)),--(IFERROR(Flights_2026_09_30333435363734567[entry_sector],"")=AG753),--(IFERROR(Flights_2026_09_30333435363734567[nfl],-1)&gt;=AH753),--(IFERROR(Flights_2026_09_30333435363734567[nfl],-1)&lt;=IF(AH753=450,450,AH753+9)))</f>
        <v>0</v>
      </c>
    </row>
    <row r="754" spans="32:35" x14ac:dyDescent="0.2">
      <c r="AF754" s="2">
        <v>0.79166666666666663</v>
      </c>
      <c r="AG754" t="s">
        <v>840</v>
      </c>
      <c r="AH754" s="17">
        <v>440</v>
      </c>
      <c r="AI754" s="17" cm="1">
        <f t="array" ref="AI754">SUMPRODUCT(--(IFERROR(HOUR(Flights_2026_09_30333435363734567[entry_hour]),-1)=HOUR(AF754)),--(IFERROR(Flights_2026_09_30333435363734567[entry_sector],"")=AG754),--(IFERROR(Flights_2026_09_30333435363734567[nfl],-1)&gt;=AH754),--(IFERROR(Flights_2026_09_30333435363734567[nfl],-1)&lt;=IF(AH754=450,450,AH754+9)))</f>
        <v>0</v>
      </c>
    </row>
    <row r="755" spans="32:35" x14ac:dyDescent="0.2">
      <c r="AF755" s="2">
        <v>0.79166666666666663</v>
      </c>
      <c r="AG755" t="s">
        <v>840</v>
      </c>
      <c r="AH755" s="17">
        <v>450</v>
      </c>
      <c r="AI755" s="17" cm="1">
        <f t="array" ref="AI755">SUMPRODUCT(--(IFERROR(HOUR(Flights_2026_09_30333435363734567[entry_hour]),-1)=HOUR(AF755)),--(IFERROR(Flights_2026_09_30333435363734567[entry_sector],"")=AG755),--(IFERROR(Flights_2026_09_30333435363734567[nfl],-1)&gt;=AH755),--(IFERROR(Flights_2026_09_30333435363734567[nfl],-1)&lt;=IF(AH755=450,450,AH755+9)))</f>
        <v>0</v>
      </c>
    </row>
    <row r="756" spans="32:35" x14ac:dyDescent="0.2">
      <c r="AF756" s="2">
        <v>0.79166666666666663</v>
      </c>
      <c r="AG756" t="s">
        <v>747</v>
      </c>
      <c r="AH756" s="17">
        <v>200</v>
      </c>
      <c r="AI756" s="17" cm="1">
        <f t="array" ref="AI756">SUMPRODUCT(--(IFERROR(HOUR(Flights_2026_09_30333435363734567[entry_hour]),-1)=HOUR(AF756)),--(IFERROR(Flights_2026_09_30333435363734567[entry_sector],"")=AG756),--(IFERROR(Flights_2026_09_30333435363734567[nfl],-1)&gt;=AH756),--(IFERROR(Flights_2026_09_30333435363734567[nfl],-1)&lt;=IF(AH756=450,450,AH756+9)))</f>
        <v>0</v>
      </c>
    </row>
    <row r="757" spans="32:35" x14ac:dyDescent="0.2">
      <c r="AF757" s="2">
        <v>0.79166666666666663</v>
      </c>
      <c r="AG757" t="s">
        <v>747</v>
      </c>
      <c r="AH757" s="17">
        <v>210</v>
      </c>
      <c r="AI757" s="17" cm="1">
        <f t="array" ref="AI757">SUMPRODUCT(--(IFERROR(HOUR(Flights_2026_09_30333435363734567[entry_hour]),-1)=HOUR(AF757)),--(IFERROR(Flights_2026_09_30333435363734567[entry_sector],"")=AG757),--(IFERROR(Flights_2026_09_30333435363734567[nfl],-1)&gt;=AH757),--(IFERROR(Flights_2026_09_30333435363734567[nfl],-1)&lt;=IF(AH757=450,450,AH757+9)))</f>
        <v>0</v>
      </c>
    </row>
    <row r="758" spans="32:35" x14ac:dyDescent="0.2">
      <c r="AF758" s="2">
        <v>0.79166666666666663</v>
      </c>
      <c r="AG758" t="s">
        <v>747</v>
      </c>
      <c r="AH758" s="17">
        <v>220</v>
      </c>
      <c r="AI758" s="17" cm="1">
        <f t="array" ref="AI758">SUMPRODUCT(--(IFERROR(HOUR(Flights_2026_09_30333435363734567[entry_hour]),-1)=HOUR(AF758)),--(IFERROR(Flights_2026_09_30333435363734567[entry_sector],"")=AG758),--(IFERROR(Flights_2026_09_30333435363734567[nfl],-1)&gt;=AH758),--(IFERROR(Flights_2026_09_30333435363734567[nfl],-1)&lt;=IF(AH758=450,450,AH758+9)))</f>
        <v>0</v>
      </c>
    </row>
    <row r="759" spans="32:35" x14ac:dyDescent="0.2">
      <c r="AF759" s="2">
        <v>0.79166666666666663</v>
      </c>
      <c r="AG759" t="s">
        <v>747</v>
      </c>
      <c r="AH759" s="17">
        <v>230</v>
      </c>
      <c r="AI759" s="17" cm="1">
        <f t="array" ref="AI759">SUMPRODUCT(--(IFERROR(HOUR(Flights_2026_09_30333435363734567[entry_hour]),-1)=HOUR(AF759)),--(IFERROR(Flights_2026_09_30333435363734567[entry_sector],"")=AG759),--(IFERROR(Flights_2026_09_30333435363734567[nfl],-1)&gt;=AH759),--(IFERROR(Flights_2026_09_30333435363734567[nfl],-1)&lt;=IF(AH759=450,450,AH759+9)))</f>
        <v>0</v>
      </c>
    </row>
    <row r="760" spans="32:35" x14ac:dyDescent="0.2">
      <c r="AF760" s="2">
        <v>0.79166666666666663</v>
      </c>
      <c r="AG760" t="s">
        <v>747</v>
      </c>
      <c r="AH760" s="17">
        <v>240</v>
      </c>
      <c r="AI760" s="17" cm="1">
        <f t="array" ref="AI760">SUMPRODUCT(--(IFERROR(HOUR(Flights_2026_09_30333435363734567[entry_hour]),-1)=HOUR(AF760)),--(IFERROR(Flights_2026_09_30333435363734567[entry_sector],"")=AG760),--(IFERROR(Flights_2026_09_30333435363734567[nfl],-1)&gt;=AH760),--(IFERROR(Flights_2026_09_30333435363734567[nfl],-1)&lt;=IF(AH760=450,450,AH760+9)))</f>
        <v>0</v>
      </c>
    </row>
    <row r="761" spans="32:35" x14ac:dyDescent="0.2">
      <c r="AF761" s="2">
        <v>0.79166666666666663</v>
      </c>
      <c r="AG761" t="s">
        <v>747</v>
      </c>
      <c r="AH761" s="17">
        <v>250</v>
      </c>
      <c r="AI761" s="17" cm="1">
        <f t="array" ref="AI761">SUMPRODUCT(--(IFERROR(HOUR(Flights_2026_09_30333435363734567[entry_hour]),-1)=HOUR(AF761)),--(IFERROR(Flights_2026_09_30333435363734567[entry_sector],"")=AG761),--(IFERROR(Flights_2026_09_30333435363734567[nfl],-1)&gt;=AH761),--(IFERROR(Flights_2026_09_30333435363734567[nfl],-1)&lt;=IF(AH761=450,450,AH761+9)))</f>
        <v>0</v>
      </c>
    </row>
    <row r="762" spans="32:35" x14ac:dyDescent="0.2">
      <c r="AF762" s="2">
        <v>0.79166666666666663</v>
      </c>
      <c r="AG762" t="s">
        <v>747</v>
      </c>
      <c r="AH762" s="17">
        <v>260</v>
      </c>
      <c r="AI762" s="17" cm="1">
        <f t="array" ref="AI762">SUMPRODUCT(--(IFERROR(HOUR(Flights_2026_09_30333435363734567[entry_hour]),-1)=HOUR(AF762)),--(IFERROR(Flights_2026_09_30333435363734567[entry_sector],"")=AG762),--(IFERROR(Flights_2026_09_30333435363734567[nfl],-1)&gt;=AH762),--(IFERROR(Flights_2026_09_30333435363734567[nfl],-1)&lt;=IF(AH762=450,450,AH762+9)))</f>
        <v>0</v>
      </c>
    </row>
    <row r="763" spans="32:35" x14ac:dyDescent="0.2">
      <c r="AF763" s="2">
        <v>0.79166666666666663</v>
      </c>
      <c r="AG763" t="s">
        <v>747</v>
      </c>
      <c r="AH763" s="17">
        <v>270</v>
      </c>
      <c r="AI763" s="17" cm="1">
        <f t="array" ref="AI763">SUMPRODUCT(--(IFERROR(HOUR(Flights_2026_09_30333435363734567[entry_hour]),-1)=HOUR(AF763)),--(IFERROR(Flights_2026_09_30333435363734567[entry_sector],"")=AG763),--(IFERROR(Flights_2026_09_30333435363734567[nfl],-1)&gt;=AH763),--(IFERROR(Flights_2026_09_30333435363734567[nfl],-1)&lt;=IF(AH763=450,450,AH763+9)))</f>
        <v>0</v>
      </c>
    </row>
    <row r="764" spans="32:35" x14ac:dyDescent="0.2">
      <c r="AF764" s="2">
        <v>0.79166666666666663</v>
      </c>
      <c r="AG764" t="s">
        <v>747</v>
      </c>
      <c r="AH764" s="17">
        <v>280</v>
      </c>
      <c r="AI764" s="17" cm="1">
        <f t="array" ref="AI764">SUMPRODUCT(--(IFERROR(HOUR(Flights_2026_09_30333435363734567[entry_hour]),-1)=HOUR(AF764)),--(IFERROR(Flights_2026_09_30333435363734567[entry_sector],"")=AG764),--(IFERROR(Flights_2026_09_30333435363734567[nfl],-1)&gt;=AH764),--(IFERROR(Flights_2026_09_30333435363734567[nfl],-1)&lt;=IF(AH764=450,450,AH764+9)))</f>
        <v>0</v>
      </c>
    </row>
    <row r="765" spans="32:35" x14ac:dyDescent="0.2">
      <c r="AF765" s="2">
        <v>0.79166666666666663</v>
      </c>
      <c r="AG765" t="s">
        <v>747</v>
      </c>
      <c r="AH765" s="17">
        <v>290</v>
      </c>
      <c r="AI765" s="17" cm="1">
        <f t="array" ref="AI765">SUMPRODUCT(--(IFERROR(HOUR(Flights_2026_09_30333435363734567[entry_hour]),-1)=HOUR(AF765)),--(IFERROR(Flights_2026_09_30333435363734567[entry_sector],"")=AG765),--(IFERROR(Flights_2026_09_30333435363734567[nfl],-1)&gt;=AH765),--(IFERROR(Flights_2026_09_30333435363734567[nfl],-1)&lt;=IF(AH765=450,450,AH765+9)))</f>
        <v>0</v>
      </c>
    </row>
    <row r="766" spans="32:35" x14ac:dyDescent="0.2">
      <c r="AF766" s="2">
        <v>0.79166666666666663</v>
      </c>
      <c r="AG766" t="s">
        <v>747</v>
      </c>
      <c r="AH766" s="17">
        <v>300</v>
      </c>
      <c r="AI766" s="17" cm="1">
        <f t="array" ref="AI766">SUMPRODUCT(--(IFERROR(HOUR(Flights_2026_09_30333435363734567[entry_hour]),-1)=HOUR(AF766)),--(IFERROR(Flights_2026_09_30333435363734567[entry_sector],"")=AG766),--(IFERROR(Flights_2026_09_30333435363734567[nfl],-1)&gt;=AH766),--(IFERROR(Flights_2026_09_30333435363734567[nfl],-1)&lt;=IF(AH766=450,450,AH766+9)))</f>
        <v>0</v>
      </c>
    </row>
    <row r="767" spans="32:35" x14ac:dyDescent="0.2">
      <c r="AF767" s="2">
        <v>0.79166666666666663</v>
      </c>
      <c r="AG767" t="s">
        <v>747</v>
      </c>
      <c r="AH767" s="17">
        <v>310</v>
      </c>
      <c r="AI767" s="17" cm="1">
        <f t="array" ref="AI767">SUMPRODUCT(--(IFERROR(HOUR(Flights_2026_09_30333435363734567[entry_hour]),-1)=HOUR(AF767)),--(IFERROR(Flights_2026_09_30333435363734567[entry_sector],"")=AG767),--(IFERROR(Flights_2026_09_30333435363734567[nfl],-1)&gt;=AH767),--(IFERROR(Flights_2026_09_30333435363734567[nfl],-1)&lt;=IF(AH767=450,450,AH767+9)))</f>
        <v>0</v>
      </c>
    </row>
    <row r="768" spans="32:35" x14ac:dyDescent="0.2">
      <c r="AF768" s="2">
        <v>0.79166666666666663</v>
      </c>
      <c r="AG768" t="s">
        <v>747</v>
      </c>
      <c r="AH768" s="17">
        <v>320</v>
      </c>
      <c r="AI768" s="17" cm="1">
        <f t="array" ref="AI768">SUMPRODUCT(--(IFERROR(HOUR(Flights_2026_09_30333435363734567[entry_hour]),-1)=HOUR(AF768)),--(IFERROR(Flights_2026_09_30333435363734567[entry_sector],"")=AG768),--(IFERROR(Flights_2026_09_30333435363734567[nfl],-1)&gt;=AH768),--(IFERROR(Flights_2026_09_30333435363734567[nfl],-1)&lt;=IF(AH768=450,450,AH768+9)))</f>
        <v>0</v>
      </c>
    </row>
    <row r="769" spans="32:35" x14ac:dyDescent="0.2">
      <c r="AF769" s="2">
        <v>0.79166666666666663</v>
      </c>
      <c r="AG769" t="s">
        <v>747</v>
      </c>
      <c r="AH769" s="17">
        <v>330</v>
      </c>
      <c r="AI769" s="17" cm="1">
        <f t="array" ref="AI769">SUMPRODUCT(--(IFERROR(HOUR(Flights_2026_09_30333435363734567[entry_hour]),-1)=HOUR(AF769)),--(IFERROR(Flights_2026_09_30333435363734567[entry_sector],"")=AG769),--(IFERROR(Flights_2026_09_30333435363734567[nfl],-1)&gt;=AH769),--(IFERROR(Flights_2026_09_30333435363734567[nfl],-1)&lt;=IF(AH769=450,450,AH769+9)))</f>
        <v>0</v>
      </c>
    </row>
    <row r="770" spans="32:35" x14ac:dyDescent="0.2">
      <c r="AF770" s="2">
        <v>0.79166666666666663</v>
      </c>
      <c r="AG770" t="s">
        <v>747</v>
      </c>
      <c r="AH770" s="17">
        <v>340</v>
      </c>
      <c r="AI770" s="17" cm="1">
        <f t="array" ref="AI770">SUMPRODUCT(--(IFERROR(HOUR(Flights_2026_09_30333435363734567[entry_hour]),-1)=HOUR(AF770)),--(IFERROR(Flights_2026_09_30333435363734567[entry_sector],"")=AG770),--(IFERROR(Flights_2026_09_30333435363734567[nfl],-1)&gt;=AH770),--(IFERROR(Flights_2026_09_30333435363734567[nfl],-1)&lt;=IF(AH770=450,450,AH770+9)))</f>
        <v>0</v>
      </c>
    </row>
    <row r="771" spans="32:35" x14ac:dyDescent="0.2">
      <c r="AF771" s="2">
        <v>0.79166666666666663</v>
      </c>
      <c r="AG771" t="s">
        <v>747</v>
      </c>
      <c r="AH771" s="17">
        <v>350</v>
      </c>
      <c r="AI771" s="17" cm="1">
        <f t="array" ref="AI771">SUMPRODUCT(--(IFERROR(HOUR(Flights_2026_09_30333435363734567[entry_hour]),-1)=HOUR(AF771)),--(IFERROR(Flights_2026_09_30333435363734567[entry_sector],"")=AG771),--(IFERROR(Flights_2026_09_30333435363734567[nfl],-1)&gt;=AH771),--(IFERROR(Flights_2026_09_30333435363734567[nfl],-1)&lt;=IF(AH771=450,450,AH771+9)))</f>
        <v>0</v>
      </c>
    </row>
    <row r="772" spans="32:35" x14ac:dyDescent="0.2">
      <c r="AF772" s="2">
        <v>0.79166666666666663</v>
      </c>
      <c r="AG772" t="s">
        <v>747</v>
      </c>
      <c r="AH772" s="17">
        <v>360</v>
      </c>
      <c r="AI772" s="17" cm="1">
        <f t="array" ref="AI772">SUMPRODUCT(--(IFERROR(HOUR(Flights_2026_09_30333435363734567[entry_hour]),-1)=HOUR(AF772)),--(IFERROR(Flights_2026_09_30333435363734567[entry_sector],"")=AG772),--(IFERROR(Flights_2026_09_30333435363734567[nfl],-1)&gt;=AH772),--(IFERROR(Flights_2026_09_30333435363734567[nfl],-1)&lt;=IF(AH772=450,450,AH772+9)))</f>
        <v>1</v>
      </c>
    </row>
    <row r="773" spans="32:35" x14ac:dyDescent="0.2">
      <c r="AF773" s="2">
        <v>0.79166666666666663</v>
      </c>
      <c r="AG773" t="s">
        <v>747</v>
      </c>
      <c r="AH773" s="17">
        <v>370</v>
      </c>
      <c r="AI773" s="17" cm="1">
        <f t="array" ref="AI773">SUMPRODUCT(--(IFERROR(HOUR(Flights_2026_09_30333435363734567[entry_hour]),-1)=HOUR(AF773)),--(IFERROR(Flights_2026_09_30333435363734567[entry_sector],"")=AG773),--(IFERROR(Flights_2026_09_30333435363734567[nfl],-1)&gt;=AH773),--(IFERROR(Flights_2026_09_30333435363734567[nfl],-1)&lt;=IF(AH773=450,450,AH773+9)))</f>
        <v>0</v>
      </c>
    </row>
    <row r="774" spans="32:35" x14ac:dyDescent="0.2">
      <c r="AF774" s="2">
        <v>0.79166666666666663</v>
      </c>
      <c r="AG774" t="s">
        <v>747</v>
      </c>
      <c r="AH774" s="17">
        <v>380</v>
      </c>
      <c r="AI774" s="17" cm="1">
        <f t="array" ref="AI774">SUMPRODUCT(--(IFERROR(HOUR(Flights_2026_09_30333435363734567[entry_hour]),-1)=HOUR(AF774)),--(IFERROR(Flights_2026_09_30333435363734567[entry_sector],"")=AG774),--(IFERROR(Flights_2026_09_30333435363734567[nfl],-1)&gt;=AH774),--(IFERROR(Flights_2026_09_30333435363734567[nfl],-1)&lt;=IF(AH774=450,450,AH774+9)))</f>
        <v>0</v>
      </c>
    </row>
    <row r="775" spans="32:35" x14ac:dyDescent="0.2">
      <c r="AF775" s="2">
        <v>0.79166666666666663</v>
      </c>
      <c r="AG775" t="s">
        <v>747</v>
      </c>
      <c r="AH775" s="17">
        <v>390</v>
      </c>
      <c r="AI775" s="17" cm="1">
        <f t="array" ref="AI775">SUMPRODUCT(--(IFERROR(HOUR(Flights_2026_09_30333435363734567[entry_hour]),-1)=HOUR(AF775)),--(IFERROR(Flights_2026_09_30333435363734567[entry_sector],"")=AG775),--(IFERROR(Flights_2026_09_30333435363734567[nfl],-1)&gt;=AH775),--(IFERROR(Flights_2026_09_30333435363734567[nfl],-1)&lt;=IF(AH775=450,450,AH775+9)))</f>
        <v>0</v>
      </c>
    </row>
    <row r="776" spans="32:35" x14ac:dyDescent="0.2">
      <c r="AF776" s="2">
        <v>0.79166666666666663</v>
      </c>
      <c r="AG776" t="s">
        <v>747</v>
      </c>
      <c r="AH776" s="17">
        <v>400</v>
      </c>
      <c r="AI776" s="17" cm="1">
        <f t="array" ref="AI776">SUMPRODUCT(--(IFERROR(HOUR(Flights_2026_09_30333435363734567[entry_hour]),-1)=HOUR(AF776)),--(IFERROR(Flights_2026_09_30333435363734567[entry_sector],"")=AG776),--(IFERROR(Flights_2026_09_30333435363734567[nfl],-1)&gt;=AH776),--(IFERROR(Flights_2026_09_30333435363734567[nfl],-1)&lt;=IF(AH776=450,450,AH776+9)))</f>
        <v>0</v>
      </c>
    </row>
    <row r="777" spans="32:35" x14ac:dyDescent="0.2">
      <c r="AF777" s="2">
        <v>0.79166666666666663</v>
      </c>
      <c r="AG777" t="s">
        <v>747</v>
      </c>
      <c r="AH777" s="17">
        <v>410</v>
      </c>
      <c r="AI777" s="17" cm="1">
        <f t="array" ref="AI777">SUMPRODUCT(--(IFERROR(HOUR(Flights_2026_09_30333435363734567[entry_hour]),-1)=HOUR(AF777)),--(IFERROR(Flights_2026_09_30333435363734567[entry_sector],"")=AG777),--(IFERROR(Flights_2026_09_30333435363734567[nfl],-1)&gt;=AH777),--(IFERROR(Flights_2026_09_30333435363734567[nfl],-1)&lt;=IF(AH777=450,450,AH777+9)))</f>
        <v>0</v>
      </c>
    </row>
    <row r="778" spans="32:35" x14ac:dyDescent="0.2">
      <c r="AF778" s="2">
        <v>0.79166666666666663</v>
      </c>
      <c r="AG778" t="s">
        <v>747</v>
      </c>
      <c r="AH778" s="17">
        <v>420</v>
      </c>
      <c r="AI778" s="17" cm="1">
        <f t="array" ref="AI778">SUMPRODUCT(--(IFERROR(HOUR(Flights_2026_09_30333435363734567[entry_hour]),-1)=HOUR(AF778)),--(IFERROR(Flights_2026_09_30333435363734567[entry_sector],"")=AG778),--(IFERROR(Flights_2026_09_30333435363734567[nfl],-1)&gt;=AH778),--(IFERROR(Flights_2026_09_30333435363734567[nfl],-1)&lt;=IF(AH778=450,450,AH778+9)))</f>
        <v>0</v>
      </c>
    </row>
    <row r="779" spans="32:35" x14ac:dyDescent="0.2">
      <c r="AF779" s="2">
        <v>0.79166666666666663</v>
      </c>
      <c r="AG779" t="s">
        <v>747</v>
      </c>
      <c r="AH779" s="17">
        <v>430</v>
      </c>
      <c r="AI779" s="17" cm="1">
        <f t="array" ref="AI779">SUMPRODUCT(--(IFERROR(HOUR(Flights_2026_09_30333435363734567[entry_hour]),-1)=HOUR(AF779)),--(IFERROR(Flights_2026_09_30333435363734567[entry_sector],"")=AG779),--(IFERROR(Flights_2026_09_30333435363734567[nfl],-1)&gt;=AH779),--(IFERROR(Flights_2026_09_30333435363734567[nfl],-1)&lt;=IF(AH779=450,450,AH779+9)))</f>
        <v>0</v>
      </c>
    </row>
    <row r="780" spans="32:35" x14ac:dyDescent="0.2">
      <c r="AF780" s="2">
        <v>0.79166666666666663</v>
      </c>
      <c r="AG780" t="s">
        <v>747</v>
      </c>
      <c r="AH780" s="17">
        <v>440</v>
      </c>
      <c r="AI780" s="17" cm="1">
        <f t="array" ref="AI780">SUMPRODUCT(--(IFERROR(HOUR(Flights_2026_09_30333435363734567[entry_hour]),-1)=HOUR(AF780)),--(IFERROR(Flights_2026_09_30333435363734567[entry_sector],"")=AG780),--(IFERROR(Flights_2026_09_30333435363734567[nfl],-1)&gt;=AH780),--(IFERROR(Flights_2026_09_30333435363734567[nfl],-1)&lt;=IF(AH780=450,450,AH780+9)))</f>
        <v>0</v>
      </c>
    </row>
    <row r="781" spans="32:35" x14ac:dyDescent="0.2">
      <c r="AF781" s="2">
        <v>0.79166666666666663</v>
      </c>
      <c r="AG781" t="s">
        <v>747</v>
      </c>
      <c r="AH781" s="17">
        <v>450</v>
      </c>
      <c r="AI781" s="17" cm="1">
        <f t="array" ref="AI781">SUMPRODUCT(--(IFERROR(HOUR(Flights_2026_09_30333435363734567[entry_hour]),-1)=HOUR(AF781)),--(IFERROR(Flights_2026_09_30333435363734567[entry_sector],"")=AG781),--(IFERROR(Flights_2026_09_30333435363734567[nfl],-1)&gt;=AH781),--(IFERROR(Flights_2026_09_30333435363734567[nfl],-1)&lt;=IF(AH781=450,450,AH781+9)))</f>
        <v>0</v>
      </c>
    </row>
    <row r="782" spans="32:35" x14ac:dyDescent="0.2">
      <c r="AF782" s="2">
        <v>0.83333333333333337</v>
      </c>
      <c r="AG782" t="s">
        <v>743</v>
      </c>
      <c r="AH782" s="17">
        <v>200</v>
      </c>
      <c r="AI782" s="17" cm="1">
        <f t="array" ref="AI782">SUMPRODUCT(--(IFERROR(HOUR(Flights_2026_09_30333435363734567[entry_hour]),-1)=HOUR(AF782)),--(IFERROR(Flights_2026_09_30333435363734567[entry_sector],"")=AG782),--(IFERROR(Flights_2026_09_30333435363734567[nfl],-1)&gt;=AH782),--(IFERROR(Flights_2026_09_30333435363734567[nfl],-1)&lt;=IF(AH782=450,450,AH782+9)))</f>
        <v>0</v>
      </c>
    </row>
    <row r="783" spans="32:35" x14ac:dyDescent="0.2">
      <c r="AF783" s="2">
        <v>0.83333333333333337</v>
      </c>
      <c r="AG783" t="s">
        <v>743</v>
      </c>
      <c r="AH783" s="17">
        <v>210</v>
      </c>
      <c r="AI783" s="17" cm="1">
        <f t="array" ref="AI783">SUMPRODUCT(--(IFERROR(HOUR(Flights_2026_09_30333435363734567[entry_hour]),-1)=HOUR(AF783)),--(IFERROR(Flights_2026_09_30333435363734567[entry_sector],"")=AG783),--(IFERROR(Flights_2026_09_30333435363734567[nfl],-1)&gt;=AH783),--(IFERROR(Flights_2026_09_30333435363734567[nfl],-1)&lt;=IF(AH783=450,450,AH783+9)))</f>
        <v>0</v>
      </c>
    </row>
    <row r="784" spans="32:35" x14ac:dyDescent="0.2">
      <c r="AF784" s="2">
        <v>0.83333333333333337</v>
      </c>
      <c r="AG784" t="s">
        <v>743</v>
      </c>
      <c r="AH784" s="17">
        <v>220</v>
      </c>
      <c r="AI784" s="17" cm="1">
        <f t="array" ref="AI784">SUMPRODUCT(--(IFERROR(HOUR(Flights_2026_09_30333435363734567[entry_hour]),-1)=HOUR(AF784)),--(IFERROR(Flights_2026_09_30333435363734567[entry_sector],"")=AG784),--(IFERROR(Flights_2026_09_30333435363734567[nfl],-1)&gt;=AH784),--(IFERROR(Flights_2026_09_30333435363734567[nfl],-1)&lt;=IF(AH784=450,450,AH784+9)))</f>
        <v>0</v>
      </c>
    </row>
    <row r="785" spans="32:35" x14ac:dyDescent="0.2">
      <c r="AF785" s="2">
        <v>0.83333333333333337</v>
      </c>
      <c r="AG785" t="s">
        <v>743</v>
      </c>
      <c r="AH785" s="17">
        <v>230</v>
      </c>
      <c r="AI785" s="17" cm="1">
        <f t="array" ref="AI785">SUMPRODUCT(--(IFERROR(HOUR(Flights_2026_09_30333435363734567[entry_hour]),-1)=HOUR(AF785)),--(IFERROR(Flights_2026_09_30333435363734567[entry_sector],"")=AG785),--(IFERROR(Flights_2026_09_30333435363734567[nfl],-1)&gt;=AH785),--(IFERROR(Flights_2026_09_30333435363734567[nfl],-1)&lt;=IF(AH785=450,450,AH785+9)))</f>
        <v>0</v>
      </c>
    </row>
    <row r="786" spans="32:35" x14ac:dyDescent="0.2">
      <c r="AF786" s="2">
        <v>0.83333333333333337</v>
      </c>
      <c r="AG786" t="s">
        <v>743</v>
      </c>
      <c r="AH786" s="17">
        <v>240</v>
      </c>
      <c r="AI786" s="17" cm="1">
        <f t="array" ref="AI786">SUMPRODUCT(--(IFERROR(HOUR(Flights_2026_09_30333435363734567[entry_hour]),-1)=HOUR(AF786)),--(IFERROR(Flights_2026_09_30333435363734567[entry_sector],"")=AG786),--(IFERROR(Flights_2026_09_30333435363734567[nfl],-1)&gt;=AH786),--(IFERROR(Flights_2026_09_30333435363734567[nfl],-1)&lt;=IF(AH786=450,450,AH786+9)))</f>
        <v>0</v>
      </c>
    </row>
    <row r="787" spans="32:35" x14ac:dyDescent="0.2">
      <c r="AF787" s="2">
        <v>0.83333333333333337</v>
      </c>
      <c r="AG787" t="s">
        <v>743</v>
      </c>
      <c r="AH787" s="17">
        <v>250</v>
      </c>
      <c r="AI787" s="17" cm="1">
        <f t="array" ref="AI787">SUMPRODUCT(--(IFERROR(HOUR(Flights_2026_09_30333435363734567[entry_hour]),-1)=HOUR(AF787)),--(IFERROR(Flights_2026_09_30333435363734567[entry_sector],"")=AG787),--(IFERROR(Flights_2026_09_30333435363734567[nfl],-1)&gt;=AH787),--(IFERROR(Flights_2026_09_30333435363734567[nfl],-1)&lt;=IF(AH787=450,450,AH787+9)))</f>
        <v>0</v>
      </c>
    </row>
    <row r="788" spans="32:35" x14ac:dyDescent="0.2">
      <c r="AF788" s="2">
        <v>0.83333333333333337</v>
      </c>
      <c r="AG788" t="s">
        <v>743</v>
      </c>
      <c r="AH788" s="17">
        <v>260</v>
      </c>
      <c r="AI788" s="17" cm="1">
        <f t="array" ref="AI788">SUMPRODUCT(--(IFERROR(HOUR(Flights_2026_09_30333435363734567[entry_hour]),-1)=HOUR(AF788)),--(IFERROR(Flights_2026_09_30333435363734567[entry_sector],"")=AG788),--(IFERROR(Flights_2026_09_30333435363734567[nfl],-1)&gt;=AH788),--(IFERROR(Flights_2026_09_30333435363734567[nfl],-1)&lt;=IF(AH788=450,450,AH788+9)))</f>
        <v>0</v>
      </c>
    </row>
    <row r="789" spans="32:35" x14ac:dyDescent="0.2">
      <c r="AF789" s="2">
        <v>0.83333333333333337</v>
      </c>
      <c r="AG789" t="s">
        <v>743</v>
      </c>
      <c r="AH789" s="17">
        <v>270</v>
      </c>
      <c r="AI789" s="17" cm="1">
        <f t="array" ref="AI789">SUMPRODUCT(--(IFERROR(HOUR(Flights_2026_09_30333435363734567[entry_hour]),-1)=HOUR(AF789)),--(IFERROR(Flights_2026_09_30333435363734567[entry_sector],"")=AG789),--(IFERROR(Flights_2026_09_30333435363734567[nfl],-1)&gt;=AH789),--(IFERROR(Flights_2026_09_30333435363734567[nfl],-1)&lt;=IF(AH789=450,450,AH789+9)))</f>
        <v>0</v>
      </c>
    </row>
    <row r="790" spans="32:35" x14ac:dyDescent="0.2">
      <c r="AF790" s="2">
        <v>0.83333333333333337</v>
      </c>
      <c r="AG790" t="s">
        <v>743</v>
      </c>
      <c r="AH790" s="17">
        <v>280</v>
      </c>
      <c r="AI790" s="17" cm="1">
        <f t="array" ref="AI790">SUMPRODUCT(--(IFERROR(HOUR(Flights_2026_09_30333435363734567[entry_hour]),-1)=HOUR(AF790)),--(IFERROR(Flights_2026_09_30333435363734567[entry_sector],"")=AG790),--(IFERROR(Flights_2026_09_30333435363734567[nfl],-1)&gt;=AH790),--(IFERROR(Flights_2026_09_30333435363734567[nfl],-1)&lt;=IF(AH790=450,450,AH790+9)))</f>
        <v>0</v>
      </c>
    </row>
    <row r="791" spans="32:35" x14ac:dyDescent="0.2">
      <c r="AF791" s="2">
        <v>0.83333333333333337</v>
      </c>
      <c r="AG791" t="s">
        <v>743</v>
      </c>
      <c r="AH791" s="17">
        <v>290</v>
      </c>
      <c r="AI791" s="17" cm="1">
        <f t="array" ref="AI791">SUMPRODUCT(--(IFERROR(HOUR(Flights_2026_09_30333435363734567[entry_hour]),-1)=HOUR(AF791)),--(IFERROR(Flights_2026_09_30333435363734567[entry_sector],"")=AG791),--(IFERROR(Flights_2026_09_30333435363734567[nfl],-1)&gt;=AH791),--(IFERROR(Flights_2026_09_30333435363734567[nfl],-1)&lt;=IF(AH791=450,450,AH791+9)))</f>
        <v>0</v>
      </c>
    </row>
    <row r="792" spans="32:35" x14ac:dyDescent="0.2">
      <c r="AF792" s="2">
        <v>0.83333333333333337</v>
      </c>
      <c r="AG792" t="s">
        <v>743</v>
      </c>
      <c r="AH792" s="17">
        <v>300</v>
      </c>
      <c r="AI792" s="17" cm="1">
        <f t="array" ref="AI792">SUMPRODUCT(--(IFERROR(HOUR(Flights_2026_09_30333435363734567[entry_hour]),-1)=HOUR(AF792)),--(IFERROR(Flights_2026_09_30333435363734567[entry_sector],"")=AG792),--(IFERROR(Flights_2026_09_30333435363734567[nfl],-1)&gt;=AH792),--(IFERROR(Flights_2026_09_30333435363734567[nfl],-1)&lt;=IF(AH792=450,450,AH792+9)))</f>
        <v>0</v>
      </c>
    </row>
    <row r="793" spans="32:35" x14ac:dyDescent="0.2">
      <c r="AF793" s="2">
        <v>0.83333333333333337</v>
      </c>
      <c r="AG793" t="s">
        <v>743</v>
      </c>
      <c r="AH793" s="17">
        <v>310</v>
      </c>
      <c r="AI793" s="17" cm="1">
        <f t="array" ref="AI793">SUMPRODUCT(--(IFERROR(HOUR(Flights_2026_09_30333435363734567[entry_hour]),-1)=HOUR(AF793)),--(IFERROR(Flights_2026_09_30333435363734567[entry_sector],"")=AG793),--(IFERROR(Flights_2026_09_30333435363734567[nfl],-1)&gt;=AH793),--(IFERROR(Flights_2026_09_30333435363734567[nfl],-1)&lt;=IF(AH793=450,450,AH793+9)))</f>
        <v>0</v>
      </c>
    </row>
    <row r="794" spans="32:35" x14ac:dyDescent="0.2">
      <c r="AF794" s="2">
        <v>0.83333333333333337</v>
      </c>
      <c r="AG794" t="s">
        <v>743</v>
      </c>
      <c r="AH794" s="17">
        <v>320</v>
      </c>
      <c r="AI794" s="17" cm="1">
        <f t="array" ref="AI794">SUMPRODUCT(--(IFERROR(HOUR(Flights_2026_09_30333435363734567[entry_hour]),-1)=HOUR(AF794)),--(IFERROR(Flights_2026_09_30333435363734567[entry_sector],"")=AG794),--(IFERROR(Flights_2026_09_30333435363734567[nfl],-1)&gt;=AH794),--(IFERROR(Flights_2026_09_30333435363734567[nfl],-1)&lt;=IF(AH794=450,450,AH794+9)))</f>
        <v>0</v>
      </c>
    </row>
    <row r="795" spans="32:35" x14ac:dyDescent="0.2">
      <c r="AF795" s="2">
        <v>0.83333333333333337</v>
      </c>
      <c r="AG795" t="s">
        <v>743</v>
      </c>
      <c r="AH795" s="17">
        <v>330</v>
      </c>
      <c r="AI795" s="17" cm="1">
        <f t="array" ref="AI795">SUMPRODUCT(--(IFERROR(HOUR(Flights_2026_09_30333435363734567[entry_hour]),-1)=HOUR(AF795)),--(IFERROR(Flights_2026_09_30333435363734567[entry_sector],"")=AG795),--(IFERROR(Flights_2026_09_30333435363734567[nfl],-1)&gt;=AH795),--(IFERROR(Flights_2026_09_30333435363734567[nfl],-1)&lt;=IF(AH795=450,450,AH795+9)))</f>
        <v>0</v>
      </c>
    </row>
    <row r="796" spans="32:35" x14ac:dyDescent="0.2">
      <c r="AF796" s="2">
        <v>0.83333333333333337</v>
      </c>
      <c r="AG796" t="s">
        <v>743</v>
      </c>
      <c r="AH796" s="17">
        <v>340</v>
      </c>
      <c r="AI796" s="17" cm="1">
        <f t="array" ref="AI796">SUMPRODUCT(--(IFERROR(HOUR(Flights_2026_09_30333435363734567[entry_hour]),-1)=HOUR(AF796)),--(IFERROR(Flights_2026_09_30333435363734567[entry_sector],"")=AG796),--(IFERROR(Flights_2026_09_30333435363734567[nfl],-1)&gt;=AH796),--(IFERROR(Flights_2026_09_30333435363734567[nfl],-1)&lt;=IF(AH796=450,450,AH796+9)))</f>
        <v>0</v>
      </c>
    </row>
    <row r="797" spans="32:35" x14ac:dyDescent="0.2">
      <c r="AF797" s="2">
        <v>0.83333333333333337</v>
      </c>
      <c r="AG797" t="s">
        <v>743</v>
      </c>
      <c r="AH797" s="17">
        <v>350</v>
      </c>
      <c r="AI797" s="17" cm="1">
        <f t="array" ref="AI797">SUMPRODUCT(--(IFERROR(HOUR(Flights_2026_09_30333435363734567[entry_hour]),-1)=HOUR(AF797)),--(IFERROR(Flights_2026_09_30333435363734567[entry_sector],"")=AG797),--(IFERROR(Flights_2026_09_30333435363734567[nfl],-1)&gt;=AH797),--(IFERROR(Flights_2026_09_30333435363734567[nfl],-1)&lt;=IF(AH797=450,450,AH797+9)))</f>
        <v>0</v>
      </c>
    </row>
    <row r="798" spans="32:35" x14ac:dyDescent="0.2">
      <c r="AF798" s="2">
        <v>0.83333333333333337</v>
      </c>
      <c r="AG798" t="s">
        <v>743</v>
      </c>
      <c r="AH798" s="17">
        <v>360</v>
      </c>
      <c r="AI798" s="17" cm="1">
        <f t="array" ref="AI798">SUMPRODUCT(--(IFERROR(HOUR(Flights_2026_09_30333435363734567[entry_hour]),-1)=HOUR(AF798)),--(IFERROR(Flights_2026_09_30333435363734567[entry_sector],"")=AG798),--(IFERROR(Flights_2026_09_30333435363734567[nfl],-1)&gt;=AH798),--(IFERROR(Flights_2026_09_30333435363734567[nfl],-1)&lt;=IF(AH798=450,450,AH798+9)))</f>
        <v>0</v>
      </c>
    </row>
    <row r="799" spans="32:35" x14ac:dyDescent="0.2">
      <c r="AF799" s="2">
        <v>0.83333333333333337</v>
      </c>
      <c r="AG799" t="s">
        <v>743</v>
      </c>
      <c r="AH799" s="17">
        <v>370</v>
      </c>
      <c r="AI799" s="17" cm="1">
        <f t="array" ref="AI799">SUMPRODUCT(--(IFERROR(HOUR(Flights_2026_09_30333435363734567[entry_hour]),-1)=HOUR(AF799)),--(IFERROR(Flights_2026_09_30333435363734567[entry_sector],"")=AG799),--(IFERROR(Flights_2026_09_30333435363734567[nfl],-1)&gt;=AH799),--(IFERROR(Flights_2026_09_30333435363734567[nfl],-1)&lt;=IF(AH799=450,450,AH799+9)))</f>
        <v>0</v>
      </c>
    </row>
    <row r="800" spans="32:35" x14ac:dyDescent="0.2">
      <c r="AF800" s="2">
        <v>0.83333333333333337</v>
      </c>
      <c r="AG800" t="s">
        <v>743</v>
      </c>
      <c r="AH800" s="17">
        <v>380</v>
      </c>
      <c r="AI800" s="17" cm="1">
        <f t="array" ref="AI800">SUMPRODUCT(--(IFERROR(HOUR(Flights_2026_09_30333435363734567[entry_hour]),-1)=HOUR(AF800)),--(IFERROR(Flights_2026_09_30333435363734567[entry_sector],"")=AG800),--(IFERROR(Flights_2026_09_30333435363734567[nfl],-1)&gt;=AH800),--(IFERROR(Flights_2026_09_30333435363734567[nfl],-1)&lt;=IF(AH800=450,450,AH800+9)))</f>
        <v>0</v>
      </c>
    </row>
    <row r="801" spans="32:35" x14ac:dyDescent="0.2">
      <c r="AF801" s="2">
        <v>0.83333333333333337</v>
      </c>
      <c r="AG801" t="s">
        <v>743</v>
      </c>
      <c r="AH801" s="17">
        <v>390</v>
      </c>
      <c r="AI801" s="17" cm="1">
        <f t="array" ref="AI801">SUMPRODUCT(--(IFERROR(HOUR(Flights_2026_09_30333435363734567[entry_hour]),-1)=HOUR(AF801)),--(IFERROR(Flights_2026_09_30333435363734567[entry_sector],"")=AG801),--(IFERROR(Flights_2026_09_30333435363734567[nfl],-1)&gt;=AH801),--(IFERROR(Flights_2026_09_30333435363734567[nfl],-1)&lt;=IF(AH801=450,450,AH801+9)))</f>
        <v>0</v>
      </c>
    </row>
    <row r="802" spans="32:35" x14ac:dyDescent="0.2">
      <c r="AF802" s="2">
        <v>0.83333333333333337</v>
      </c>
      <c r="AG802" t="s">
        <v>743</v>
      </c>
      <c r="AH802" s="17">
        <v>400</v>
      </c>
      <c r="AI802" s="17" cm="1">
        <f t="array" ref="AI802">SUMPRODUCT(--(IFERROR(HOUR(Flights_2026_09_30333435363734567[entry_hour]),-1)=HOUR(AF802)),--(IFERROR(Flights_2026_09_30333435363734567[entry_sector],"")=AG802),--(IFERROR(Flights_2026_09_30333435363734567[nfl],-1)&gt;=AH802),--(IFERROR(Flights_2026_09_30333435363734567[nfl],-1)&lt;=IF(AH802=450,450,AH802+9)))</f>
        <v>0</v>
      </c>
    </row>
    <row r="803" spans="32:35" x14ac:dyDescent="0.2">
      <c r="AF803" s="2">
        <v>0.83333333333333337</v>
      </c>
      <c r="AG803" t="s">
        <v>743</v>
      </c>
      <c r="AH803" s="17">
        <v>410</v>
      </c>
      <c r="AI803" s="17" cm="1">
        <f t="array" ref="AI803">SUMPRODUCT(--(IFERROR(HOUR(Flights_2026_09_30333435363734567[entry_hour]),-1)=HOUR(AF803)),--(IFERROR(Flights_2026_09_30333435363734567[entry_sector],"")=AG803),--(IFERROR(Flights_2026_09_30333435363734567[nfl],-1)&gt;=AH803),--(IFERROR(Flights_2026_09_30333435363734567[nfl],-1)&lt;=IF(AH803=450,450,AH803+9)))</f>
        <v>0</v>
      </c>
    </row>
    <row r="804" spans="32:35" x14ac:dyDescent="0.2">
      <c r="AF804" s="2">
        <v>0.83333333333333337</v>
      </c>
      <c r="AG804" t="s">
        <v>743</v>
      </c>
      <c r="AH804" s="17">
        <v>420</v>
      </c>
      <c r="AI804" s="17" cm="1">
        <f t="array" ref="AI804">SUMPRODUCT(--(IFERROR(HOUR(Flights_2026_09_30333435363734567[entry_hour]),-1)=HOUR(AF804)),--(IFERROR(Flights_2026_09_30333435363734567[entry_sector],"")=AG804),--(IFERROR(Flights_2026_09_30333435363734567[nfl],-1)&gt;=AH804),--(IFERROR(Flights_2026_09_30333435363734567[nfl],-1)&lt;=IF(AH804=450,450,AH804+9)))</f>
        <v>0</v>
      </c>
    </row>
    <row r="805" spans="32:35" x14ac:dyDescent="0.2">
      <c r="AF805" s="2">
        <v>0.83333333333333337</v>
      </c>
      <c r="AG805" t="s">
        <v>743</v>
      </c>
      <c r="AH805" s="17">
        <v>430</v>
      </c>
      <c r="AI805" s="17" cm="1">
        <f t="array" ref="AI805">SUMPRODUCT(--(IFERROR(HOUR(Flights_2026_09_30333435363734567[entry_hour]),-1)=HOUR(AF805)),--(IFERROR(Flights_2026_09_30333435363734567[entry_sector],"")=AG805),--(IFERROR(Flights_2026_09_30333435363734567[nfl],-1)&gt;=AH805),--(IFERROR(Flights_2026_09_30333435363734567[nfl],-1)&lt;=IF(AH805=450,450,AH805+9)))</f>
        <v>0</v>
      </c>
    </row>
    <row r="806" spans="32:35" x14ac:dyDescent="0.2">
      <c r="AF806" s="2">
        <v>0.83333333333333337</v>
      </c>
      <c r="AG806" t="s">
        <v>743</v>
      </c>
      <c r="AH806" s="17">
        <v>440</v>
      </c>
      <c r="AI806" s="17" cm="1">
        <f t="array" ref="AI806">SUMPRODUCT(--(IFERROR(HOUR(Flights_2026_09_30333435363734567[entry_hour]),-1)=HOUR(AF806)),--(IFERROR(Flights_2026_09_30333435363734567[entry_sector],"")=AG806),--(IFERROR(Flights_2026_09_30333435363734567[nfl],-1)&gt;=AH806),--(IFERROR(Flights_2026_09_30333435363734567[nfl],-1)&lt;=IF(AH806=450,450,AH806+9)))</f>
        <v>0</v>
      </c>
    </row>
    <row r="807" spans="32:35" x14ac:dyDescent="0.2">
      <c r="AF807" s="2">
        <v>0.83333333333333337</v>
      </c>
      <c r="AG807" t="s">
        <v>743</v>
      </c>
      <c r="AH807" s="17">
        <v>450</v>
      </c>
      <c r="AI807" s="17" cm="1">
        <f t="array" ref="AI807">SUMPRODUCT(--(IFERROR(HOUR(Flights_2026_09_30333435363734567[entry_hour]),-1)=HOUR(AF807)),--(IFERROR(Flights_2026_09_30333435363734567[entry_sector],"")=AG807),--(IFERROR(Flights_2026_09_30333435363734567[nfl],-1)&gt;=AH807),--(IFERROR(Flights_2026_09_30333435363734567[nfl],-1)&lt;=IF(AH807=450,450,AH807+9)))</f>
        <v>0</v>
      </c>
    </row>
    <row r="808" spans="32:35" x14ac:dyDescent="0.2">
      <c r="AF808" s="2">
        <v>0.83333333333333337</v>
      </c>
      <c r="AG808" t="s">
        <v>744</v>
      </c>
      <c r="AH808" s="17">
        <v>200</v>
      </c>
      <c r="AI808" s="17" cm="1">
        <f t="array" ref="AI808">SUMPRODUCT(--(IFERROR(HOUR(Flights_2026_09_30333435363734567[entry_hour]),-1)=HOUR(AF808)),--(IFERROR(Flights_2026_09_30333435363734567[entry_sector],"")=AG808),--(IFERROR(Flights_2026_09_30333435363734567[nfl],-1)&gt;=AH808),--(IFERROR(Flights_2026_09_30333435363734567[nfl],-1)&lt;=IF(AH808=450,450,AH808+9)))</f>
        <v>0</v>
      </c>
    </row>
    <row r="809" spans="32:35" x14ac:dyDescent="0.2">
      <c r="AF809" s="2">
        <v>0.83333333333333337</v>
      </c>
      <c r="AG809" t="s">
        <v>744</v>
      </c>
      <c r="AH809" s="17">
        <v>210</v>
      </c>
      <c r="AI809" s="17" cm="1">
        <f t="array" ref="AI809">SUMPRODUCT(--(IFERROR(HOUR(Flights_2026_09_30333435363734567[entry_hour]),-1)=HOUR(AF809)),--(IFERROR(Flights_2026_09_30333435363734567[entry_sector],"")=AG809),--(IFERROR(Flights_2026_09_30333435363734567[nfl],-1)&gt;=AH809),--(IFERROR(Flights_2026_09_30333435363734567[nfl],-1)&lt;=IF(AH809=450,450,AH809+9)))</f>
        <v>0</v>
      </c>
    </row>
    <row r="810" spans="32:35" x14ac:dyDescent="0.2">
      <c r="AF810" s="2">
        <v>0.83333333333333337</v>
      </c>
      <c r="AG810" t="s">
        <v>744</v>
      </c>
      <c r="AH810" s="17">
        <v>220</v>
      </c>
      <c r="AI810" s="17" cm="1">
        <f t="array" ref="AI810">SUMPRODUCT(--(IFERROR(HOUR(Flights_2026_09_30333435363734567[entry_hour]),-1)=HOUR(AF810)),--(IFERROR(Flights_2026_09_30333435363734567[entry_sector],"")=AG810),--(IFERROR(Flights_2026_09_30333435363734567[nfl],-1)&gt;=AH810),--(IFERROR(Flights_2026_09_30333435363734567[nfl],-1)&lt;=IF(AH810=450,450,AH810+9)))</f>
        <v>1</v>
      </c>
    </row>
    <row r="811" spans="32:35" x14ac:dyDescent="0.2">
      <c r="AF811" s="2">
        <v>0.83333333333333337</v>
      </c>
      <c r="AG811" t="s">
        <v>744</v>
      </c>
      <c r="AH811" s="17">
        <v>230</v>
      </c>
      <c r="AI811" s="17" cm="1">
        <f t="array" ref="AI811">SUMPRODUCT(--(IFERROR(HOUR(Flights_2026_09_30333435363734567[entry_hour]),-1)=HOUR(AF811)),--(IFERROR(Flights_2026_09_30333435363734567[entry_sector],"")=AG811),--(IFERROR(Flights_2026_09_30333435363734567[nfl],-1)&gt;=AH811),--(IFERROR(Flights_2026_09_30333435363734567[nfl],-1)&lt;=IF(AH811=450,450,AH811+9)))</f>
        <v>0</v>
      </c>
    </row>
    <row r="812" spans="32:35" x14ac:dyDescent="0.2">
      <c r="AF812" s="2">
        <v>0.83333333333333337</v>
      </c>
      <c r="AG812" t="s">
        <v>744</v>
      </c>
      <c r="AH812" s="17">
        <v>240</v>
      </c>
      <c r="AI812" s="17" cm="1">
        <f t="array" ref="AI812">SUMPRODUCT(--(IFERROR(HOUR(Flights_2026_09_30333435363734567[entry_hour]),-1)=HOUR(AF812)),--(IFERROR(Flights_2026_09_30333435363734567[entry_sector],"")=AG812),--(IFERROR(Flights_2026_09_30333435363734567[nfl],-1)&gt;=AH812),--(IFERROR(Flights_2026_09_30333435363734567[nfl],-1)&lt;=IF(AH812=450,450,AH812+9)))</f>
        <v>0</v>
      </c>
    </row>
    <row r="813" spans="32:35" x14ac:dyDescent="0.2">
      <c r="AF813" s="2">
        <v>0.83333333333333337</v>
      </c>
      <c r="AG813" t="s">
        <v>744</v>
      </c>
      <c r="AH813" s="17">
        <v>250</v>
      </c>
      <c r="AI813" s="17" cm="1">
        <f t="array" ref="AI813">SUMPRODUCT(--(IFERROR(HOUR(Flights_2026_09_30333435363734567[entry_hour]),-1)=HOUR(AF813)),--(IFERROR(Flights_2026_09_30333435363734567[entry_sector],"")=AG813),--(IFERROR(Flights_2026_09_30333435363734567[nfl],-1)&gt;=AH813),--(IFERROR(Flights_2026_09_30333435363734567[nfl],-1)&lt;=IF(AH813=450,450,AH813+9)))</f>
        <v>0</v>
      </c>
    </row>
    <row r="814" spans="32:35" x14ac:dyDescent="0.2">
      <c r="AF814" s="2">
        <v>0.83333333333333337</v>
      </c>
      <c r="AG814" t="s">
        <v>744</v>
      </c>
      <c r="AH814" s="17">
        <v>260</v>
      </c>
      <c r="AI814" s="17" cm="1">
        <f t="array" ref="AI814">SUMPRODUCT(--(IFERROR(HOUR(Flights_2026_09_30333435363734567[entry_hour]),-1)=HOUR(AF814)),--(IFERROR(Flights_2026_09_30333435363734567[entry_sector],"")=AG814),--(IFERROR(Flights_2026_09_30333435363734567[nfl],-1)&gt;=AH814),--(IFERROR(Flights_2026_09_30333435363734567[nfl],-1)&lt;=IF(AH814=450,450,AH814+9)))</f>
        <v>0</v>
      </c>
    </row>
    <row r="815" spans="32:35" x14ac:dyDescent="0.2">
      <c r="AF815" s="2">
        <v>0.83333333333333337</v>
      </c>
      <c r="AG815" t="s">
        <v>744</v>
      </c>
      <c r="AH815" s="17">
        <v>270</v>
      </c>
      <c r="AI815" s="17" cm="1">
        <f t="array" ref="AI815">SUMPRODUCT(--(IFERROR(HOUR(Flights_2026_09_30333435363734567[entry_hour]),-1)=HOUR(AF815)),--(IFERROR(Flights_2026_09_30333435363734567[entry_sector],"")=AG815),--(IFERROR(Flights_2026_09_30333435363734567[nfl],-1)&gt;=AH815),--(IFERROR(Flights_2026_09_30333435363734567[nfl],-1)&lt;=IF(AH815=450,450,AH815+9)))</f>
        <v>0</v>
      </c>
    </row>
    <row r="816" spans="32:35" x14ac:dyDescent="0.2">
      <c r="AF816" s="2">
        <v>0.83333333333333337</v>
      </c>
      <c r="AG816" t="s">
        <v>744</v>
      </c>
      <c r="AH816" s="17">
        <v>280</v>
      </c>
      <c r="AI816" s="17" cm="1">
        <f t="array" ref="AI816">SUMPRODUCT(--(IFERROR(HOUR(Flights_2026_09_30333435363734567[entry_hour]),-1)=HOUR(AF816)),--(IFERROR(Flights_2026_09_30333435363734567[entry_sector],"")=AG816),--(IFERROR(Flights_2026_09_30333435363734567[nfl],-1)&gt;=AH816),--(IFERROR(Flights_2026_09_30333435363734567[nfl],-1)&lt;=IF(AH816=450,450,AH816+9)))</f>
        <v>0</v>
      </c>
    </row>
    <row r="817" spans="32:35" x14ac:dyDescent="0.2">
      <c r="AF817" s="2">
        <v>0.83333333333333337</v>
      </c>
      <c r="AG817" t="s">
        <v>744</v>
      </c>
      <c r="AH817" s="17">
        <v>290</v>
      </c>
      <c r="AI817" s="17" cm="1">
        <f t="array" ref="AI817">SUMPRODUCT(--(IFERROR(HOUR(Flights_2026_09_30333435363734567[entry_hour]),-1)=HOUR(AF817)),--(IFERROR(Flights_2026_09_30333435363734567[entry_sector],"")=AG817),--(IFERROR(Flights_2026_09_30333435363734567[nfl],-1)&gt;=AH817),--(IFERROR(Flights_2026_09_30333435363734567[nfl],-1)&lt;=IF(AH817=450,450,AH817+9)))</f>
        <v>0</v>
      </c>
    </row>
    <row r="818" spans="32:35" x14ac:dyDescent="0.2">
      <c r="AF818" s="2">
        <v>0.83333333333333337</v>
      </c>
      <c r="AG818" t="s">
        <v>744</v>
      </c>
      <c r="AH818" s="17">
        <v>300</v>
      </c>
      <c r="AI818" s="17" cm="1">
        <f t="array" ref="AI818">SUMPRODUCT(--(IFERROR(HOUR(Flights_2026_09_30333435363734567[entry_hour]),-1)=HOUR(AF818)),--(IFERROR(Flights_2026_09_30333435363734567[entry_sector],"")=AG818),--(IFERROR(Flights_2026_09_30333435363734567[nfl],-1)&gt;=AH818),--(IFERROR(Flights_2026_09_30333435363734567[nfl],-1)&lt;=IF(AH818=450,450,AH818+9)))</f>
        <v>0</v>
      </c>
    </row>
    <row r="819" spans="32:35" x14ac:dyDescent="0.2">
      <c r="AF819" s="2">
        <v>0.83333333333333337</v>
      </c>
      <c r="AG819" t="s">
        <v>744</v>
      </c>
      <c r="AH819" s="17">
        <v>310</v>
      </c>
      <c r="AI819" s="17" cm="1">
        <f t="array" ref="AI819">SUMPRODUCT(--(IFERROR(HOUR(Flights_2026_09_30333435363734567[entry_hour]),-1)=HOUR(AF819)),--(IFERROR(Flights_2026_09_30333435363734567[entry_sector],"")=AG819),--(IFERROR(Flights_2026_09_30333435363734567[nfl],-1)&gt;=AH819),--(IFERROR(Flights_2026_09_30333435363734567[nfl],-1)&lt;=IF(AH819=450,450,AH819+9)))</f>
        <v>0</v>
      </c>
    </row>
    <row r="820" spans="32:35" x14ac:dyDescent="0.2">
      <c r="AF820" s="2">
        <v>0.83333333333333337</v>
      </c>
      <c r="AG820" t="s">
        <v>744</v>
      </c>
      <c r="AH820" s="17">
        <v>320</v>
      </c>
      <c r="AI820" s="17" cm="1">
        <f t="array" ref="AI820">SUMPRODUCT(--(IFERROR(HOUR(Flights_2026_09_30333435363734567[entry_hour]),-1)=HOUR(AF820)),--(IFERROR(Flights_2026_09_30333435363734567[entry_sector],"")=AG820),--(IFERROR(Flights_2026_09_30333435363734567[nfl],-1)&gt;=AH820),--(IFERROR(Flights_2026_09_30333435363734567[nfl],-1)&lt;=IF(AH820=450,450,AH820+9)))</f>
        <v>0</v>
      </c>
    </row>
    <row r="821" spans="32:35" x14ac:dyDescent="0.2">
      <c r="AF821" s="2">
        <v>0.83333333333333337</v>
      </c>
      <c r="AG821" t="s">
        <v>744</v>
      </c>
      <c r="AH821" s="17">
        <v>330</v>
      </c>
      <c r="AI821" s="17" cm="1">
        <f t="array" ref="AI821">SUMPRODUCT(--(IFERROR(HOUR(Flights_2026_09_30333435363734567[entry_hour]),-1)=HOUR(AF821)),--(IFERROR(Flights_2026_09_30333435363734567[entry_sector],"")=AG821),--(IFERROR(Flights_2026_09_30333435363734567[nfl],-1)&gt;=AH821),--(IFERROR(Flights_2026_09_30333435363734567[nfl],-1)&lt;=IF(AH821=450,450,AH821+9)))</f>
        <v>0</v>
      </c>
    </row>
    <row r="822" spans="32:35" x14ac:dyDescent="0.2">
      <c r="AF822" s="2">
        <v>0.83333333333333337</v>
      </c>
      <c r="AG822" t="s">
        <v>744</v>
      </c>
      <c r="AH822" s="17">
        <v>340</v>
      </c>
      <c r="AI822" s="17" cm="1">
        <f t="array" ref="AI822">SUMPRODUCT(--(IFERROR(HOUR(Flights_2026_09_30333435363734567[entry_hour]),-1)=HOUR(AF822)),--(IFERROR(Flights_2026_09_30333435363734567[entry_sector],"")=AG822),--(IFERROR(Flights_2026_09_30333435363734567[nfl],-1)&gt;=AH822),--(IFERROR(Flights_2026_09_30333435363734567[nfl],-1)&lt;=IF(AH822=450,450,AH822+9)))</f>
        <v>0</v>
      </c>
    </row>
    <row r="823" spans="32:35" x14ac:dyDescent="0.2">
      <c r="AF823" s="2">
        <v>0.83333333333333337</v>
      </c>
      <c r="AG823" t="s">
        <v>744</v>
      </c>
      <c r="AH823" s="17">
        <v>350</v>
      </c>
      <c r="AI823" s="17" cm="1">
        <f t="array" ref="AI823">SUMPRODUCT(--(IFERROR(HOUR(Flights_2026_09_30333435363734567[entry_hour]),-1)=HOUR(AF823)),--(IFERROR(Flights_2026_09_30333435363734567[entry_sector],"")=AG823),--(IFERROR(Flights_2026_09_30333435363734567[nfl],-1)&gt;=AH823),--(IFERROR(Flights_2026_09_30333435363734567[nfl],-1)&lt;=IF(AH823=450,450,AH823+9)))</f>
        <v>1</v>
      </c>
    </row>
    <row r="824" spans="32:35" x14ac:dyDescent="0.2">
      <c r="AF824" s="2">
        <v>0.83333333333333337</v>
      </c>
      <c r="AG824" t="s">
        <v>744</v>
      </c>
      <c r="AH824" s="17">
        <v>360</v>
      </c>
      <c r="AI824" s="17" cm="1">
        <f t="array" ref="AI824">SUMPRODUCT(--(IFERROR(HOUR(Flights_2026_09_30333435363734567[entry_hour]),-1)=HOUR(AF824)),--(IFERROR(Flights_2026_09_30333435363734567[entry_sector],"")=AG824),--(IFERROR(Flights_2026_09_30333435363734567[nfl],-1)&gt;=AH824),--(IFERROR(Flights_2026_09_30333435363734567[nfl],-1)&lt;=IF(AH824=450,450,AH824+9)))</f>
        <v>0</v>
      </c>
    </row>
    <row r="825" spans="32:35" x14ac:dyDescent="0.2">
      <c r="AF825" s="2">
        <v>0.83333333333333337</v>
      </c>
      <c r="AG825" t="s">
        <v>744</v>
      </c>
      <c r="AH825" s="17">
        <v>370</v>
      </c>
      <c r="AI825" s="17" cm="1">
        <f t="array" ref="AI825">SUMPRODUCT(--(IFERROR(HOUR(Flights_2026_09_30333435363734567[entry_hour]),-1)=HOUR(AF825)),--(IFERROR(Flights_2026_09_30333435363734567[entry_sector],"")=AG825),--(IFERROR(Flights_2026_09_30333435363734567[nfl],-1)&gt;=AH825),--(IFERROR(Flights_2026_09_30333435363734567[nfl],-1)&lt;=IF(AH825=450,450,AH825+9)))</f>
        <v>0</v>
      </c>
    </row>
    <row r="826" spans="32:35" x14ac:dyDescent="0.2">
      <c r="AF826" s="2">
        <v>0.83333333333333337</v>
      </c>
      <c r="AG826" t="s">
        <v>744</v>
      </c>
      <c r="AH826" s="17">
        <v>380</v>
      </c>
      <c r="AI826" s="17" cm="1">
        <f t="array" ref="AI826">SUMPRODUCT(--(IFERROR(HOUR(Flights_2026_09_30333435363734567[entry_hour]),-1)=HOUR(AF826)),--(IFERROR(Flights_2026_09_30333435363734567[entry_sector],"")=AG826),--(IFERROR(Flights_2026_09_30333435363734567[nfl],-1)&gt;=AH826),--(IFERROR(Flights_2026_09_30333435363734567[nfl],-1)&lt;=IF(AH826=450,450,AH826+9)))</f>
        <v>0</v>
      </c>
    </row>
    <row r="827" spans="32:35" x14ac:dyDescent="0.2">
      <c r="AF827" s="2">
        <v>0.83333333333333337</v>
      </c>
      <c r="AG827" t="s">
        <v>744</v>
      </c>
      <c r="AH827" s="17">
        <v>390</v>
      </c>
      <c r="AI827" s="17" cm="1">
        <f t="array" ref="AI827">SUMPRODUCT(--(IFERROR(HOUR(Flights_2026_09_30333435363734567[entry_hour]),-1)=HOUR(AF827)),--(IFERROR(Flights_2026_09_30333435363734567[entry_sector],"")=AG827),--(IFERROR(Flights_2026_09_30333435363734567[nfl],-1)&gt;=AH827),--(IFERROR(Flights_2026_09_30333435363734567[nfl],-1)&lt;=IF(AH827=450,450,AH827+9)))</f>
        <v>0</v>
      </c>
    </row>
    <row r="828" spans="32:35" x14ac:dyDescent="0.2">
      <c r="AF828" s="2">
        <v>0.83333333333333337</v>
      </c>
      <c r="AG828" t="s">
        <v>744</v>
      </c>
      <c r="AH828" s="17">
        <v>400</v>
      </c>
      <c r="AI828" s="17" cm="1">
        <f t="array" ref="AI828">SUMPRODUCT(--(IFERROR(HOUR(Flights_2026_09_30333435363734567[entry_hour]),-1)=HOUR(AF828)),--(IFERROR(Flights_2026_09_30333435363734567[entry_sector],"")=AG828),--(IFERROR(Flights_2026_09_30333435363734567[nfl],-1)&gt;=AH828),--(IFERROR(Flights_2026_09_30333435363734567[nfl],-1)&lt;=IF(AH828=450,450,AH828+9)))</f>
        <v>0</v>
      </c>
    </row>
    <row r="829" spans="32:35" x14ac:dyDescent="0.2">
      <c r="AF829" s="2">
        <v>0.83333333333333337</v>
      </c>
      <c r="AG829" t="s">
        <v>744</v>
      </c>
      <c r="AH829" s="17">
        <v>410</v>
      </c>
      <c r="AI829" s="17" cm="1">
        <f t="array" ref="AI829">SUMPRODUCT(--(IFERROR(HOUR(Flights_2026_09_30333435363734567[entry_hour]),-1)=HOUR(AF829)),--(IFERROR(Flights_2026_09_30333435363734567[entry_sector],"")=AG829),--(IFERROR(Flights_2026_09_30333435363734567[nfl],-1)&gt;=AH829),--(IFERROR(Flights_2026_09_30333435363734567[nfl],-1)&lt;=IF(AH829=450,450,AH829+9)))</f>
        <v>0</v>
      </c>
    </row>
    <row r="830" spans="32:35" x14ac:dyDescent="0.2">
      <c r="AF830" s="2">
        <v>0.83333333333333337</v>
      </c>
      <c r="AG830" t="s">
        <v>744</v>
      </c>
      <c r="AH830" s="17">
        <v>420</v>
      </c>
      <c r="AI830" s="17" cm="1">
        <f t="array" ref="AI830">SUMPRODUCT(--(IFERROR(HOUR(Flights_2026_09_30333435363734567[entry_hour]),-1)=HOUR(AF830)),--(IFERROR(Flights_2026_09_30333435363734567[entry_sector],"")=AG830),--(IFERROR(Flights_2026_09_30333435363734567[nfl],-1)&gt;=AH830),--(IFERROR(Flights_2026_09_30333435363734567[nfl],-1)&lt;=IF(AH830=450,450,AH830+9)))</f>
        <v>0</v>
      </c>
    </row>
    <row r="831" spans="32:35" x14ac:dyDescent="0.2">
      <c r="AF831" s="2">
        <v>0.83333333333333337</v>
      </c>
      <c r="AG831" t="s">
        <v>744</v>
      </c>
      <c r="AH831" s="17">
        <v>430</v>
      </c>
      <c r="AI831" s="17" cm="1">
        <f t="array" ref="AI831">SUMPRODUCT(--(IFERROR(HOUR(Flights_2026_09_30333435363734567[entry_hour]),-1)=HOUR(AF831)),--(IFERROR(Flights_2026_09_30333435363734567[entry_sector],"")=AG831),--(IFERROR(Flights_2026_09_30333435363734567[nfl],-1)&gt;=AH831),--(IFERROR(Flights_2026_09_30333435363734567[nfl],-1)&lt;=IF(AH831=450,450,AH831+9)))</f>
        <v>0</v>
      </c>
    </row>
    <row r="832" spans="32:35" x14ac:dyDescent="0.2">
      <c r="AF832" s="2">
        <v>0.83333333333333337</v>
      </c>
      <c r="AG832" t="s">
        <v>744</v>
      </c>
      <c r="AH832" s="17">
        <v>440</v>
      </c>
      <c r="AI832" s="17" cm="1">
        <f t="array" ref="AI832">SUMPRODUCT(--(IFERROR(HOUR(Flights_2026_09_30333435363734567[entry_hour]),-1)=HOUR(AF832)),--(IFERROR(Flights_2026_09_30333435363734567[entry_sector],"")=AG832),--(IFERROR(Flights_2026_09_30333435363734567[nfl],-1)&gt;=AH832),--(IFERROR(Flights_2026_09_30333435363734567[nfl],-1)&lt;=IF(AH832=450,450,AH832+9)))</f>
        <v>0</v>
      </c>
    </row>
    <row r="833" spans="32:35" x14ac:dyDescent="0.2">
      <c r="AF833" s="2">
        <v>0.83333333333333337</v>
      </c>
      <c r="AG833" t="s">
        <v>744</v>
      </c>
      <c r="AH833" s="17">
        <v>450</v>
      </c>
      <c r="AI833" s="17" cm="1">
        <f t="array" ref="AI833">SUMPRODUCT(--(IFERROR(HOUR(Flights_2026_09_30333435363734567[entry_hour]),-1)=HOUR(AF833)),--(IFERROR(Flights_2026_09_30333435363734567[entry_sector],"")=AG833),--(IFERROR(Flights_2026_09_30333435363734567[nfl],-1)&gt;=AH833),--(IFERROR(Flights_2026_09_30333435363734567[nfl],-1)&lt;=IF(AH833=450,450,AH833+9)))</f>
        <v>0</v>
      </c>
    </row>
    <row r="834" spans="32:35" x14ac:dyDescent="0.2">
      <c r="AF834" s="2">
        <v>0.83333333333333337</v>
      </c>
      <c r="AG834" t="s">
        <v>745</v>
      </c>
      <c r="AH834" s="17">
        <v>200</v>
      </c>
      <c r="AI834" s="17" cm="1">
        <f t="array" ref="AI834">SUMPRODUCT(--(IFERROR(HOUR(Flights_2026_09_30333435363734567[entry_hour]),-1)=HOUR(AF834)),--(IFERROR(Flights_2026_09_30333435363734567[entry_sector],"")=AG834),--(IFERROR(Flights_2026_09_30333435363734567[nfl],-1)&gt;=AH834),--(IFERROR(Flights_2026_09_30333435363734567[nfl],-1)&lt;=IF(AH834=450,450,AH834+9)))</f>
        <v>0</v>
      </c>
    </row>
    <row r="835" spans="32:35" x14ac:dyDescent="0.2">
      <c r="AF835" s="2">
        <v>0.83333333333333337</v>
      </c>
      <c r="AG835" t="s">
        <v>745</v>
      </c>
      <c r="AH835" s="17">
        <v>210</v>
      </c>
      <c r="AI835" s="17" cm="1">
        <f t="array" ref="AI835">SUMPRODUCT(--(IFERROR(HOUR(Flights_2026_09_30333435363734567[entry_hour]),-1)=HOUR(AF835)),--(IFERROR(Flights_2026_09_30333435363734567[entry_sector],"")=AG835),--(IFERROR(Flights_2026_09_30333435363734567[nfl],-1)&gt;=AH835),--(IFERROR(Flights_2026_09_30333435363734567[nfl],-1)&lt;=IF(AH835=450,450,AH835+9)))</f>
        <v>0</v>
      </c>
    </row>
    <row r="836" spans="32:35" x14ac:dyDescent="0.2">
      <c r="AF836" s="2">
        <v>0.83333333333333337</v>
      </c>
      <c r="AG836" t="s">
        <v>745</v>
      </c>
      <c r="AH836" s="17">
        <v>220</v>
      </c>
      <c r="AI836" s="17" cm="1">
        <f t="array" ref="AI836">SUMPRODUCT(--(IFERROR(HOUR(Flights_2026_09_30333435363734567[entry_hour]),-1)=HOUR(AF836)),--(IFERROR(Flights_2026_09_30333435363734567[entry_sector],"")=AG836),--(IFERROR(Flights_2026_09_30333435363734567[nfl],-1)&gt;=AH836),--(IFERROR(Flights_2026_09_30333435363734567[nfl],-1)&lt;=IF(AH836=450,450,AH836+9)))</f>
        <v>0</v>
      </c>
    </row>
    <row r="837" spans="32:35" x14ac:dyDescent="0.2">
      <c r="AF837" s="2">
        <v>0.83333333333333337</v>
      </c>
      <c r="AG837" t="s">
        <v>745</v>
      </c>
      <c r="AH837" s="17">
        <v>230</v>
      </c>
      <c r="AI837" s="17" cm="1">
        <f t="array" ref="AI837">SUMPRODUCT(--(IFERROR(HOUR(Flights_2026_09_30333435363734567[entry_hour]),-1)=HOUR(AF837)),--(IFERROR(Flights_2026_09_30333435363734567[entry_sector],"")=AG837),--(IFERROR(Flights_2026_09_30333435363734567[nfl],-1)&gt;=AH837),--(IFERROR(Flights_2026_09_30333435363734567[nfl],-1)&lt;=IF(AH837=450,450,AH837+9)))</f>
        <v>0</v>
      </c>
    </row>
    <row r="838" spans="32:35" x14ac:dyDescent="0.2">
      <c r="AF838" s="2">
        <v>0.83333333333333337</v>
      </c>
      <c r="AG838" t="s">
        <v>745</v>
      </c>
      <c r="AH838" s="17">
        <v>240</v>
      </c>
      <c r="AI838" s="17" cm="1">
        <f t="array" ref="AI838">SUMPRODUCT(--(IFERROR(HOUR(Flights_2026_09_30333435363734567[entry_hour]),-1)=HOUR(AF838)),--(IFERROR(Flights_2026_09_30333435363734567[entry_sector],"")=AG838),--(IFERROR(Flights_2026_09_30333435363734567[nfl],-1)&gt;=AH838),--(IFERROR(Flights_2026_09_30333435363734567[nfl],-1)&lt;=IF(AH838=450,450,AH838+9)))</f>
        <v>0</v>
      </c>
    </row>
    <row r="839" spans="32:35" x14ac:dyDescent="0.2">
      <c r="AF839" s="2">
        <v>0.83333333333333337</v>
      </c>
      <c r="AG839" t="s">
        <v>745</v>
      </c>
      <c r="AH839" s="17">
        <v>250</v>
      </c>
      <c r="AI839" s="17" cm="1">
        <f t="array" ref="AI839">SUMPRODUCT(--(IFERROR(HOUR(Flights_2026_09_30333435363734567[entry_hour]),-1)=HOUR(AF839)),--(IFERROR(Flights_2026_09_30333435363734567[entry_sector],"")=AG839),--(IFERROR(Flights_2026_09_30333435363734567[nfl],-1)&gt;=AH839),--(IFERROR(Flights_2026_09_30333435363734567[nfl],-1)&lt;=IF(AH839=450,450,AH839+9)))</f>
        <v>0</v>
      </c>
    </row>
    <row r="840" spans="32:35" x14ac:dyDescent="0.2">
      <c r="AF840" s="2">
        <v>0.83333333333333337</v>
      </c>
      <c r="AG840" t="s">
        <v>745</v>
      </c>
      <c r="AH840" s="17">
        <v>260</v>
      </c>
      <c r="AI840" s="17" cm="1">
        <f t="array" ref="AI840">SUMPRODUCT(--(IFERROR(HOUR(Flights_2026_09_30333435363734567[entry_hour]),-1)=HOUR(AF840)),--(IFERROR(Flights_2026_09_30333435363734567[entry_sector],"")=AG840),--(IFERROR(Flights_2026_09_30333435363734567[nfl],-1)&gt;=AH840),--(IFERROR(Flights_2026_09_30333435363734567[nfl],-1)&lt;=IF(AH840=450,450,AH840+9)))</f>
        <v>0</v>
      </c>
    </row>
    <row r="841" spans="32:35" x14ac:dyDescent="0.2">
      <c r="AF841" s="2">
        <v>0.83333333333333337</v>
      </c>
      <c r="AG841" t="s">
        <v>745</v>
      </c>
      <c r="AH841" s="17">
        <v>270</v>
      </c>
      <c r="AI841" s="17" cm="1">
        <f t="array" ref="AI841">SUMPRODUCT(--(IFERROR(HOUR(Flights_2026_09_30333435363734567[entry_hour]),-1)=HOUR(AF841)),--(IFERROR(Flights_2026_09_30333435363734567[entry_sector],"")=AG841),--(IFERROR(Flights_2026_09_30333435363734567[nfl],-1)&gt;=AH841),--(IFERROR(Flights_2026_09_30333435363734567[nfl],-1)&lt;=IF(AH841=450,450,AH841+9)))</f>
        <v>0</v>
      </c>
    </row>
    <row r="842" spans="32:35" x14ac:dyDescent="0.2">
      <c r="AF842" s="2">
        <v>0.83333333333333337</v>
      </c>
      <c r="AG842" t="s">
        <v>745</v>
      </c>
      <c r="AH842" s="17">
        <v>280</v>
      </c>
      <c r="AI842" s="17" cm="1">
        <f t="array" ref="AI842">SUMPRODUCT(--(IFERROR(HOUR(Flights_2026_09_30333435363734567[entry_hour]),-1)=HOUR(AF842)),--(IFERROR(Flights_2026_09_30333435363734567[entry_sector],"")=AG842),--(IFERROR(Flights_2026_09_30333435363734567[nfl],-1)&gt;=AH842),--(IFERROR(Flights_2026_09_30333435363734567[nfl],-1)&lt;=IF(AH842=450,450,AH842+9)))</f>
        <v>0</v>
      </c>
    </row>
    <row r="843" spans="32:35" x14ac:dyDescent="0.2">
      <c r="AF843" s="2">
        <v>0.83333333333333337</v>
      </c>
      <c r="AG843" t="s">
        <v>745</v>
      </c>
      <c r="AH843" s="17">
        <v>290</v>
      </c>
      <c r="AI843" s="17" cm="1">
        <f t="array" ref="AI843">SUMPRODUCT(--(IFERROR(HOUR(Flights_2026_09_30333435363734567[entry_hour]),-1)=HOUR(AF843)),--(IFERROR(Flights_2026_09_30333435363734567[entry_sector],"")=AG843),--(IFERROR(Flights_2026_09_30333435363734567[nfl],-1)&gt;=AH843),--(IFERROR(Flights_2026_09_30333435363734567[nfl],-1)&lt;=IF(AH843=450,450,AH843+9)))</f>
        <v>0</v>
      </c>
    </row>
    <row r="844" spans="32:35" x14ac:dyDescent="0.2">
      <c r="AF844" s="2">
        <v>0.83333333333333337</v>
      </c>
      <c r="AG844" t="s">
        <v>745</v>
      </c>
      <c r="AH844" s="17">
        <v>300</v>
      </c>
      <c r="AI844" s="17" cm="1">
        <f t="array" ref="AI844">SUMPRODUCT(--(IFERROR(HOUR(Flights_2026_09_30333435363734567[entry_hour]),-1)=HOUR(AF844)),--(IFERROR(Flights_2026_09_30333435363734567[entry_sector],"")=AG844),--(IFERROR(Flights_2026_09_30333435363734567[nfl],-1)&gt;=AH844),--(IFERROR(Flights_2026_09_30333435363734567[nfl],-1)&lt;=IF(AH844=450,450,AH844+9)))</f>
        <v>0</v>
      </c>
    </row>
    <row r="845" spans="32:35" x14ac:dyDescent="0.2">
      <c r="AF845" s="2">
        <v>0.83333333333333337</v>
      </c>
      <c r="AG845" t="s">
        <v>745</v>
      </c>
      <c r="AH845" s="17">
        <v>310</v>
      </c>
      <c r="AI845" s="17" cm="1">
        <f t="array" ref="AI845">SUMPRODUCT(--(IFERROR(HOUR(Flights_2026_09_30333435363734567[entry_hour]),-1)=HOUR(AF845)),--(IFERROR(Flights_2026_09_30333435363734567[entry_sector],"")=AG845),--(IFERROR(Flights_2026_09_30333435363734567[nfl],-1)&gt;=AH845),--(IFERROR(Flights_2026_09_30333435363734567[nfl],-1)&lt;=IF(AH845=450,450,AH845+9)))</f>
        <v>0</v>
      </c>
    </row>
    <row r="846" spans="32:35" x14ac:dyDescent="0.2">
      <c r="AF846" s="2">
        <v>0.83333333333333337</v>
      </c>
      <c r="AG846" t="s">
        <v>745</v>
      </c>
      <c r="AH846" s="17">
        <v>320</v>
      </c>
      <c r="AI846" s="17" cm="1">
        <f t="array" ref="AI846">SUMPRODUCT(--(IFERROR(HOUR(Flights_2026_09_30333435363734567[entry_hour]),-1)=HOUR(AF846)),--(IFERROR(Flights_2026_09_30333435363734567[entry_sector],"")=AG846),--(IFERROR(Flights_2026_09_30333435363734567[nfl],-1)&gt;=AH846),--(IFERROR(Flights_2026_09_30333435363734567[nfl],-1)&lt;=IF(AH846=450,450,AH846+9)))</f>
        <v>0</v>
      </c>
    </row>
    <row r="847" spans="32:35" x14ac:dyDescent="0.2">
      <c r="AF847" s="2">
        <v>0.83333333333333337</v>
      </c>
      <c r="AG847" t="s">
        <v>745</v>
      </c>
      <c r="AH847" s="17">
        <v>330</v>
      </c>
      <c r="AI847" s="17" cm="1">
        <f t="array" ref="AI847">SUMPRODUCT(--(IFERROR(HOUR(Flights_2026_09_30333435363734567[entry_hour]),-1)=HOUR(AF847)),--(IFERROR(Flights_2026_09_30333435363734567[entry_sector],"")=AG847),--(IFERROR(Flights_2026_09_30333435363734567[nfl],-1)&gt;=AH847),--(IFERROR(Flights_2026_09_30333435363734567[nfl],-1)&lt;=IF(AH847=450,450,AH847+9)))</f>
        <v>1</v>
      </c>
    </row>
    <row r="848" spans="32:35" x14ac:dyDescent="0.2">
      <c r="AF848" s="2">
        <v>0.83333333333333337</v>
      </c>
      <c r="AG848" t="s">
        <v>745</v>
      </c>
      <c r="AH848" s="17">
        <v>340</v>
      </c>
      <c r="AI848" s="17" cm="1">
        <f t="array" ref="AI848">SUMPRODUCT(--(IFERROR(HOUR(Flights_2026_09_30333435363734567[entry_hour]),-1)=HOUR(AF848)),--(IFERROR(Flights_2026_09_30333435363734567[entry_sector],"")=AG848),--(IFERROR(Flights_2026_09_30333435363734567[nfl],-1)&gt;=AH848),--(IFERROR(Flights_2026_09_30333435363734567[nfl],-1)&lt;=IF(AH848=450,450,AH848+9)))</f>
        <v>0</v>
      </c>
    </row>
    <row r="849" spans="32:35" x14ac:dyDescent="0.2">
      <c r="AF849" s="2">
        <v>0.83333333333333337</v>
      </c>
      <c r="AG849" t="s">
        <v>745</v>
      </c>
      <c r="AH849" s="17">
        <v>350</v>
      </c>
      <c r="AI849" s="17" cm="1">
        <f t="array" ref="AI849">SUMPRODUCT(--(IFERROR(HOUR(Flights_2026_09_30333435363734567[entry_hour]),-1)=HOUR(AF849)),--(IFERROR(Flights_2026_09_30333435363734567[entry_sector],"")=AG849),--(IFERROR(Flights_2026_09_30333435363734567[nfl],-1)&gt;=AH849),--(IFERROR(Flights_2026_09_30333435363734567[nfl],-1)&lt;=IF(AH849=450,450,AH849+9)))</f>
        <v>0</v>
      </c>
    </row>
    <row r="850" spans="32:35" x14ac:dyDescent="0.2">
      <c r="AF850" s="2">
        <v>0.83333333333333337</v>
      </c>
      <c r="AG850" t="s">
        <v>745</v>
      </c>
      <c r="AH850" s="17">
        <v>360</v>
      </c>
      <c r="AI850" s="17" cm="1">
        <f t="array" ref="AI850">SUMPRODUCT(--(IFERROR(HOUR(Flights_2026_09_30333435363734567[entry_hour]),-1)=HOUR(AF850)),--(IFERROR(Flights_2026_09_30333435363734567[entry_sector],"")=AG850),--(IFERROR(Flights_2026_09_30333435363734567[nfl],-1)&gt;=AH850),--(IFERROR(Flights_2026_09_30333435363734567[nfl],-1)&lt;=IF(AH850=450,450,AH850+9)))</f>
        <v>0</v>
      </c>
    </row>
    <row r="851" spans="32:35" x14ac:dyDescent="0.2">
      <c r="AF851" s="2">
        <v>0.83333333333333337</v>
      </c>
      <c r="AG851" t="s">
        <v>745</v>
      </c>
      <c r="AH851" s="17">
        <v>370</v>
      </c>
      <c r="AI851" s="17" cm="1">
        <f t="array" ref="AI851">SUMPRODUCT(--(IFERROR(HOUR(Flights_2026_09_30333435363734567[entry_hour]),-1)=HOUR(AF851)),--(IFERROR(Flights_2026_09_30333435363734567[entry_sector],"")=AG851),--(IFERROR(Flights_2026_09_30333435363734567[nfl],-1)&gt;=AH851),--(IFERROR(Flights_2026_09_30333435363734567[nfl],-1)&lt;=IF(AH851=450,450,AH851+9)))</f>
        <v>1</v>
      </c>
    </row>
    <row r="852" spans="32:35" x14ac:dyDescent="0.2">
      <c r="AF852" s="2">
        <v>0.83333333333333337</v>
      </c>
      <c r="AG852" t="s">
        <v>745</v>
      </c>
      <c r="AH852" s="17">
        <v>380</v>
      </c>
      <c r="AI852" s="17" cm="1">
        <f t="array" ref="AI852">SUMPRODUCT(--(IFERROR(HOUR(Flights_2026_09_30333435363734567[entry_hour]),-1)=HOUR(AF852)),--(IFERROR(Flights_2026_09_30333435363734567[entry_sector],"")=AG852),--(IFERROR(Flights_2026_09_30333435363734567[nfl],-1)&gt;=AH852),--(IFERROR(Flights_2026_09_30333435363734567[nfl],-1)&lt;=IF(AH852=450,450,AH852+9)))</f>
        <v>0</v>
      </c>
    </row>
    <row r="853" spans="32:35" x14ac:dyDescent="0.2">
      <c r="AF853" s="2">
        <v>0.83333333333333337</v>
      </c>
      <c r="AG853" t="s">
        <v>745</v>
      </c>
      <c r="AH853" s="17">
        <v>390</v>
      </c>
      <c r="AI853" s="17" cm="1">
        <f t="array" ref="AI853">SUMPRODUCT(--(IFERROR(HOUR(Flights_2026_09_30333435363734567[entry_hour]),-1)=HOUR(AF853)),--(IFERROR(Flights_2026_09_30333435363734567[entry_sector],"")=AG853),--(IFERROR(Flights_2026_09_30333435363734567[nfl],-1)&gt;=AH853),--(IFERROR(Flights_2026_09_30333435363734567[nfl],-1)&lt;=IF(AH853=450,450,AH853+9)))</f>
        <v>1</v>
      </c>
    </row>
    <row r="854" spans="32:35" x14ac:dyDescent="0.2">
      <c r="AF854" s="2">
        <v>0.83333333333333337</v>
      </c>
      <c r="AG854" t="s">
        <v>745</v>
      </c>
      <c r="AH854" s="17">
        <v>400</v>
      </c>
      <c r="AI854" s="17" cm="1">
        <f t="array" ref="AI854">SUMPRODUCT(--(IFERROR(HOUR(Flights_2026_09_30333435363734567[entry_hour]),-1)=HOUR(AF854)),--(IFERROR(Flights_2026_09_30333435363734567[entry_sector],"")=AG854),--(IFERROR(Flights_2026_09_30333435363734567[nfl],-1)&gt;=AH854),--(IFERROR(Flights_2026_09_30333435363734567[nfl],-1)&lt;=IF(AH854=450,450,AH854+9)))</f>
        <v>0</v>
      </c>
    </row>
    <row r="855" spans="32:35" x14ac:dyDescent="0.2">
      <c r="AF855" s="2">
        <v>0.83333333333333337</v>
      </c>
      <c r="AG855" t="s">
        <v>745</v>
      </c>
      <c r="AH855" s="17">
        <v>410</v>
      </c>
      <c r="AI855" s="17" cm="1">
        <f t="array" ref="AI855">SUMPRODUCT(--(IFERROR(HOUR(Flights_2026_09_30333435363734567[entry_hour]),-1)=HOUR(AF855)),--(IFERROR(Flights_2026_09_30333435363734567[entry_sector],"")=AG855),--(IFERROR(Flights_2026_09_30333435363734567[nfl],-1)&gt;=AH855),--(IFERROR(Flights_2026_09_30333435363734567[nfl],-1)&lt;=IF(AH855=450,450,AH855+9)))</f>
        <v>1</v>
      </c>
    </row>
    <row r="856" spans="32:35" x14ac:dyDescent="0.2">
      <c r="AF856" s="2">
        <v>0.83333333333333337</v>
      </c>
      <c r="AG856" t="s">
        <v>745</v>
      </c>
      <c r="AH856" s="17">
        <v>420</v>
      </c>
      <c r="AI856" s="17" cm="1">
        <f t="array" ref="AI856">SUMPRODUCT(--(IFERROR(HOUR(Flights_2026_09_30333435363734567[entry_hour]),-1)=HOUR(AF856)),--(IFERROR(Flights_2026_09_30333435363734567[entry_sector],"")=AG856),--(IFERROR(Flights_2026_09_30333435363734567[nfl],-1)&gt;=AH856),--(IFERROR(Flights_2026_09_30333435363734567[nfl],-1)&lt;=IF(AH856=450,450,AH856+9)))</f>
        <v>0</v>
      </c>
    </row>
    <row r="857" spans="32:35" x14ac:dyDescent="0.2">
      <c r="AF857" s="2">
        <v>0.83333333333333337</v>
      </c>
      <c r="AG857" t="s">
        <v>745</v>
      </c>
      <c r="AH857" s="17">
        <v>430</v>
      </c>
      <c r="AI857" s="17" cm="1">
        <f t="array" ref="AI857">SUMPRODUCT(--(IFERROR(HOUR(Flights_2026_09_30333435363734567[entry_hour]),-1)=HOUR(AF857)),--(IFERROR(Flights_2026_09_30333435363734567[entry_sector],"")=AG857),--(IFERROR(Flights_2026_09_30333435363734567[nfl],-1)&gt;=AH857),--(IFERROR(Flights_2026_09_30333435363734567[nfl],-1)&lt;=IF(AH857=450,450,AH857+9)))</f>
        <v>0</v>
      </c>
    </row>
    <row r="858" spans="32:35" x14ac:dyDescent="0.2">
      <c r="AF858" s="2">
        <v>0.83333333333333337</v>
      </c>
      <c r="AG858" t="s">
        <v>745</v>
      </c>
      <c r="AH858" s="17">
        <v>440</v>
      </c>
      <c r="AI858" s="17" cm="1">
        <f t="array" ref="AI858">SUMPRODUCT(--(IFERROR(HOUR(Flights_2026_09_30333435363734567[entry_hour]),-1)=HOUR(AF858)),--(IFERROR(Flights_2026_09_30333435363734567[entry_sector],"")=AG858),--(IFERROR(Flights_2026_09_30333435363734567[nfl],-1)&gt;=AH858),--(IFERROR(Flights_2026_09_30333435363734567[nfl],-1)&lt;=IF(AH858=450,450,AH858+9)))</f>
        <v>0</v>
      </c>
    </row>
    <row r="859" spans="32:35" x14ac:dyDescent="0.2">
      <c r="AF859" s="2">
        <v>0.83333333333333337</v>
      </c>
      <c r="AG859" t="s">
        <v>745</v>
      </c>
      <c r="AH859" s="17">
        <v>450</v>
      </c>
      <c r="AI859" s="17" cm="1">
        <f t="array" ref="AI859">SUMPRODUCT(--(IFERROR(HOUR(Flights_2026_09_30333435363734567[entry_hour]),-1)=HOUR(AF859)),--(IFERROR(Flights_2026_09_30333435363734567[entry_sector],"")=AG859),--(IFERROR(Flights_2026_09_30333435363734567[nfl],-1)&gt;=AH859),--(IFERROR(Flights_2026_09_30333435363734567[nfl],-1)&lt;=IF(AH859=450,450,AH859+9)))</f>
        <v>0</v>
      </c>
    </row>
    <row r="860" spans="32:35" x14ac:dyDescent="0.2">
      <c r="AF860" s="2">
        <v>0.83333333333333337</v>
      </c>
      <c r="AG860" t="s">
        <v>840</v>
      </c>
      <c r="AH860" s="17">
        <v>200</v>
      </c>
      <c r="AI860" s="17" cm="1">
        <f t="array" ref="AI860">SUMPRODUCT(--(IFERROR(HOUR(Flights_2026_09_30333435363734567[entry_hour]),-1)=HOUR(AF860)),--(IFERROR(Flights_2026_09_30333435363734567[entry_sector],"")=AG860),--(IFERROR(Flights_2026_09_30333435363734567[nfl],-1)&gt;=AH860),--(IFERROR(Flights_2026_09_30333435363734567[nfl],-1)&lt;=IF(AH860=450,450,AH860+9)))</f>
        <v>0</v>
      </c>
    </row>
    <row r="861" spans="32:35" x14ac:dyDescent="0.2">
      <c r="AF861" s="2">
        <v>0.83333333333333337</v>
      </c>
      <c r="AG861" t="s">
        <v>840</v>
      </c>
      <c r="AH861" s="17">
        <v>210</v>
      </c>
      <c r="AI861" s="17" cm="1">
        <f t="array" ref="AI861">SUMPRODUCT(--(IFERROR(HOUR(Flights_2026_09_30333435363734567[entry_hour]),-1)=HOUR(AF861)),--(IFERROR(Flights_2026_09_30333435363734567[entry_sector],"")=AG861),--(IFERROR(Flights_2026_09_30333435363734567[nfl],-1)&gt;=AH861),--(IFERROR(Flights_2026_09_30333435363734567[nfl],-1)&lt;=IF(AH861=450,450,AH861+9)))</f>
        <v>0</v>
      </c>
    </row>
    <row r="862" spans="32:35" x14ac:dyDescent="0.2">
      <c r="AF862" s="2">
        <v>0.83333333333333337</v>
      </c>
      <c r="AG862" t="s">
        <v>840</v>
      </c>
      <c r="AH862" s="17">
        <v>220</v>
      </c>
      <c r="AI862" s="17" cm="1">
        <f t="array" ref="AI862">SUMPRODUCT(--(IFERROR(HOUR(Flights_2026_09_30333435363734567[entry_hour]),-1)=HOUR(AF862)),--(IFERROR(Flights_2026_09_30333435363734567[entry_sector],"")=AG862),--(IFERROR(Flights_2026_09_30333435363734567[nfl],-1)&gt;=AH862),--(IFERROR(Flights_2026_09_30333435363734567[nfl],-1)&lt;=IF(AH862=450,450,AH862+9)))</f>
        <v>0</v>
      </c>
    </row>
    <row r="863" spans="32:35" x14ac:dyDescent="0.2">
      <c r="AF863" s="2">
        <v>0.83333333333333337</v>
      </c>
      <c r="AG863" t="s">
        <v>840</v>
      </c>
      <c r="AH863" s="17">
        <v>230</v>
      </c>
      <c r="AI863" s="17" cm="1">
        <f t="array" ref="AI863">SUMPRODUCT(--(IFERROR(HOUR(Flights_2026_09_30333435363734567[entry_hour]),-1)=HOUR(AF863)),--(IFERROR(Flights_2026_09_30333435363734567[entry_sector],"")=AG863),--(IFERROR(Flights_2026_09_30333435363734567[nfl],-1)&gt;=AH863),--(IFERROR(Flights_2026_09_30333435363734567[nfl],-1)&lt;=IF(AH863=450,450,AH863+9)))</f>
        <v>0</v>
      </c>
    </row>
    <row r="864" spans="32:35" x14ac:dyDescent="0.2">
      <c r="AF864" s="2">
        <v>0.83333333333333337</v>
      </c>
      <c r="AG864" t="s">
        <v>840</v>
      </c>
      <c r="AH864" s="17">
        <v>240</v>
      </c>
      <c r="AI864" s="17" cm="1">
        <f t="array" ref="AI864">SUMPRODUCT(--(IFERROR(HOUR(Flights_2026_09_30333435363734567[entry_hour]),-1)=HOUR(AF864)),--(IFERROR(Flights_2026_09_30333435363734567[entry_sector],"")=AG864),--(IFERROR(Flights_2026_09_30333435363734567[nfl],-1)&gt;=AH864),--(IFERROR(Flights_2026_09_30333435363734567[nfl],-1)&lt;=IF(AH864=450,450,AH864+9)))</f>
        <v>0</v>
      </c>
    </row>
    <row r="865" spans="32:35" x14ac:dyDescent="0.2">
      <c r="AF865" s="2">
        <v>0.83333333333333337</v>
      </c>
      <c r="AG865" t="s">
        <v>840</v>
      </c>
      <c r="AH865" s="17">
        <v>250</v>
      </c>
      <c r="AI865" s="17" cm="1">
        <f t="array" ref="AI865">SUMPRODUCT(--(IFERROR(HOUR(Flights_2026_09_30333435363734567[entry_hour]),-1)=HOUR(AF865)),--(IFERROR(Flights_2026_09_30333435363734567[entry_sector],"")=AG865),--(IFERROR(Flights_2026_09_30333435363734567[nfl],-1)&gt;=AH865),--(IFERROR(Flights_2026_09_30333435363734567[nfl],-1)&lt;=IF(AH865=450,450,AH865+9)))</f>
        <v>0</v>
      </c>
    </row>
    <row r="866" spans="32:35" x14ac:dyDescent="0.2">
      <c r="AF866" s="2">
        <v>0.83333333333333337</v>
      </c>
      <c r="AG866" t="s">
        <v>840</v>
      </c>
      <c r="AH866" s="17">
        <v>260</v>
      </c>
      <c r="AI866" s="17" cm="1">
        <f t="array" ref="AI866">SUMPRODUCT(--(IFERROR(HOUR(Flights_2026_09_30333435363734567[entry_hour]),-1)=HOUR(AF866)),--(IFERROR(Flights_2026_09_30333435363734567[entry_sector],"")=AG866),--(IFERROR(Flights_2026_09_30333435363734567[nfl],-1)&gt;=AH866),--(IFERROR(Flights_2026_09_30333435363734567[nfl],-1)&lt;=IF(AH866=450,450,AH866+9)))</f>
        <v>0</v>
      </c>
    </row>
    <row r="867" spans="32:35" x14ac:dyDescent="0.2">
      <c r="AF867" s="2">
        <v>0.83333333333333337</v>
      </c>
      <c r="AG867" t="s">
        <v>840</v>
      </c>
      <c r="AH867" s="17">
        <v>270</v>
      </c>
      <c r="AI867" s="17" cm="1">
        <f t="array" ref="AI867">SUMPRODUCT(--(IFERROR(HOUR(Flights_2026_09_30333435363734567[entry_hour]),-1)=HOUR(AF867)),--(IFERROR(Flights_2026_09_30333435363734567[entry_sector],"")=AG867),--(IFERROR(Flights_2026_09_30333435363734567[nfl],-1)&gt;=AH867),--(IFERROR(Flights_2026_09_30333435363734567[nfl],-1)&lt;=IF(AH867=450,450,AH867+9)))</f>
        <v>0</v>
      </c>
    </row>
    <row r="868" spans="32:35" x14ac:dyDescent="0.2">
      <c r="AF868" s="2">
        <v>0.83333333333333337</v>
      </c>
      <c r="AG868" t="s">
        <v>840</v>
      </c>
      <c r="AH868" s="17">
        <v>280</v>
      </c>
      <c r="AI868" s="17" cm="1">
        <f t="array" ref="AI868">SUMPRODUCT(--(IFERROR(HOUR(Flights_2026_09_30333435363734567[entry_hour]),-1)=HOUR(AF868)),--(IFERROR(Flights_2026_09_30333435363734567[entry_sector],"")=AG868),--(IFERROR(Flights_2026_09_30333435363734567[nfl],-1)&gt;=AH868),--(IFERROR(Flights_2026_09_30333435363734567[nfl],-1)&lt;=IF(AH868=450,450,AH868+9)))</f>
        <v>0</v>
      </c>
    </row>
    <row r="869" spans="32:35" x14ac:dyDescent="0.2">
      <c r="AF869" s="2">
        <v>0.83333333333333337</v>
      </c>
      <c r="AG869" t="s">
        <v>840</v>
      </c>
      <c r="AH869" s="17">
        <v>290</v>
      </c>
      <c r="AI869" s="17" cm="1">
        <f t="array" ref="AI869">SUMPRODUCT(--(IFERROR(HOUR(Flights_2026_09_30333435363734567[entry_hour]),-1)=HOUR(AF869)),--(IFERROR(Flights_2026_09_30333435363734567[entry_sector],"")=AG869),--(IFERROR(Flights_2026_09_30333435363734567[nfl],-1)&gt;=AH869),--(IFERROR(Flights_2026_09_30333435363734567[nfl],-1)&lt;=IF(AH869=450,450,AH869+9)))</f>
        <v>0</v>
      </c>
    </row>
    <row r="870" spans="32:35" x14ac:dyDescent="0.2">
      <c r="AF870" s="2">
        <v>0.83333333333333337</v>
      </c>
      <c r="AG870" t="s">
        <v>840</v>
      </c>
      <c r="AH870" s="17">
        <v>300</v>
      </c>
      <c r="AI870" s="17" cm="1">
        <f t="array" ref="AI870">SUMPRODUCT(--(IFERROR(HOUR(Flights_2026_09_30333435363734567[entry_hour]),-1)=HOUR(AF870)),--(IFERROR(Flights_2026_09_30333435363734567[entry_sector],"")=AG870),--(IFERROR(Flights_2026_09_30333435363734567[nfl],-1)&gt;=AH870),--(IFERROR(Flights_2026_09_30333435363734567[nfl],-1)&lt;=IF(AH870=450,450,AH870+9)))</f>
        <v>0</v>
      </c>
    </row>
    <row r="871" spans="32:35" x14ac:dyDescent="0.2">
      <c r="AF871" s="2">
        <v>0.83333333333333337</v>
      </c>
      <c r="AG871" t="s">
        <v>840</v>
      </c>
      <c r="AH871" s="17">
        <v>310</v>
      </c>
      <c r="AI871" s="17" cm="1">
        <f t="array" ref="AI871">SUMPRODUCT(--(IFERROR(HOUR(Flights_2026_09_30333435363734567[entry_hour]),-1)=HOUR(AF871)),--(IFERROR(Flights_2026_09_30333435363734567[entry_sector],"")=AG871),--(IFERROR(Flights_2026_09_30333435363734567[nfl],-1)&gt;=AH871),--(IFERROR(Flights_2026_09_30333435363734567[nfl],-1)&lt;=IF(AH871=450,450,AH871+9)))</f>
        <v>0</v>
      </c>
    </row>
    <row r="872" spans="32:35" x14ac:dyDescent="0.2">
      <c r="AF872" s="2">
        <v>0.83333333333333337</v>
      </c>
      <c r="AG872" t="s">
        <v>840</v>
      </c>
      <c r="AH872" s="17">
        <v>320</v>
      </c>
      <c r="AI872" s="17" cm="1">
        <f t="array" ref="AI872">SUMPRODUCT(--(IFERROR(HOUR(Flights_2026_09_30333435363734567[entry_hour]),-1)=HOUR(AF872)),--(IFERROR(Flights_2026_09_30333435363734567[entry_sector],"")=AG872),--(IFERROR(Flights_2026_09_30333435363734567[nfl],-1)&gt;=AH872),--(IFERROR(Flights_2026_09_30333435363734567[nfl],-1)&lt;=IF(AH872=450,450,AH872+9)))</f>
        <v>0</v>
      </c>
    </row>
    <row r="873" spans="32:35" x14ac:dyDescent="0.2">
      <c r="AF873" s="2">
        <v>0.83333333333333337</v>
      </c>
      <c r="AG873" t="s">
        <v>840</v>
      </c>
      <c r="AH873" s="17">
        <v>330</v>
      </c>
      <c r="AI873" s="17" cm="1">
        <f t="array" ref="AI873">SUMPRODUCT(--(IFERROR(HOUR(Flights_2026_09_30333435363734567[entry_hour]),-1)=HOUR(AF873)),--(IFERROR(Flights_2026_09_30333435363734567[entry_sector],"")=AG873),--(IFERROR(Flights_2026_09_30333435363734567[nfl],-1)&gt;=AH873),--(IFERROR(Flights_2026_09_30333435363734567[nfl],-1)&lt;=IF(AH873=450,450,AH873+9)))</f>
        <v>0</v>
      </c>
    </row>
    <row r="874" spans="32:35" x14ac:dyDescent="0.2">
      <c r="AF874" s="2">
        <v>0.83333333333333337</v>
      </c>
      <c r="AG874" t="s">
        <v>840</v>
      </c>
      <c r="AH874" s="17">
        <v>340</v>
      </c>
      <c r="AI874" s="17" cm="1">
        <f t="array" ref="AI874">SUMPRODUCT(--(IFERROR(HOUR(Flights_2026_09_30333435363734567[entry_hour]),-1)=HOUR(AF874)),--(IFERROR(Flights_2026_09_30333435363734567[entry_sector],"")=AG874),--(IFERROR(Flights_2026_09_30333435363734567[nfl],-1)&gt;=AH874),--(IFERROR(Flights_2026_09_30333435363734567[nfl],-1)&lt;=IF(AH874=450,450,AH874+9)))</f>
        <v>0</v>
      </c>
    </row>
    <row r="875" spans="32:35" x14ac:dyDescent="0.2">
      <c r="AF875" s="2">
        <v>0.83333333333333337</v>
      </c>
      <c r="AG875" t="s">
        <v>840</v>
      </c>
      <c r="AH875" s="17">
        <v>350</v>
      </c>
      <c r="AI875" s="17" cm="1">
        <f t="array" ref="AI875">SUMPRODUCT(--(IFERROR(HOUR(Flights_2026_09_30333435363734567[entry_hour]),-1)=HOUR(AF875)),--(IFERROR(Flights_2026_09_30333435363734567[entry_sector],"")=AG875),--(IFERROR(Flights_2026_09_30333435363734567[nfl],-1)&gt;=AH875),--(IFERROR(Flights_2026_09_30333435363734567[nfl],-1)&lt;=IF(AH875=450,450,AH875+9)))</f>
        <v>0</v>
      </c>
    </row>
    <row r="876" spans="32:35" x14ac:dyDescent="0.2">
      <c r="AF876" s="2">
        <v>0.83333333333333337</v>
      </c>
      <c r="AG876" t="s">
        <v>840</v>
      </c>
      <c r="AH876" s="17">
        <v>360</v>
      </c>
      <c r="AI876" s="17" cm="1">
        <f t="array" ref="AI876">SUMPRODUCT(--(IFERROR(HOUR(Flights_2026_09_30333435363734567[entry_hour]),-1)=HOUR(AF876)),--(IFERROR(Flights_2026_09_30333435363734567[entry_sector],"")=AG876),--(IFERROR(Flights_2026_09_30333435363734567[nfl],-1)&gt;=AH876),--(IFERROR(Flights_2026_09_30333435363734567[nfl],-1)&lt;=IF(AH876=450,450,AH876+9)))</f>
        <v>0</v>
      </c>
    </row>
    <row r="877" spans="32:35" x14ac:dyDescent="0.2">
      <c r="AF877" s="2">
        <v>0.83333333333333337</v>
      </c>
      <c r="AG877" t="s">
        <v>840</v>
      </c>
      <c r="AH877" s="17">
        <v>370</v>
      </c>
      <c r="AI877" s="17" cm="1">
        <f t="array" ref="AI877">SUMPRODUCT(--(IFERROR(HOUR(Flights_2026_09_30333435363734567[entry_hour]),-1)=HOUR(AF877)),--(IFERROR(Flights_2026_09_30333435363734567[entry_sector],"")=AG877),--(IFERROR(Flights_2026_09_30333435363734567[nfl],-1)&gt;=AH877),--(IFERROR(Flights_2026_09_30333435363734567[nfl],-1)&lt;=IF(AH877=450,450,AH877+9)))</f>
        <v>2</v>
      </c>
    </row>
    <row r="878" spans="32:35" x14ac:dyDescent="0.2">
      <c r="AF878" s="2">
        <v>0.83333333333333337</v>
      </c>
      <c r="AG878" t="s">
        <v>840</v>
      </c>
      <c r="AH878" s="17">
        <v>380</v>
      </c>
      <c r="AI878" s="17" cm="1">
        <f t="array" ref="AI878">SUMPRODUCT(--(IFERROR(HOUR(Flights_2026_09_30333435363734567[entry_hour]),-1)=HOUR(AF878)),--(IFERROR(Flights_2026_09_30333435363734567[entry_sector],"")=AG878),--(IFERROR(Flights_2026_09_30333435363734567[nfl],-1)&gt;=AH878),--(IFERROR(Flights_2026_09_30333435363734567[nfl],-1)&lt;=IF(AH878=450,450,AH878+9)))</f>
        <v>0</v>
      </c>
    </row>
    <row r="879" spans="32:35" x14ac:dyDescent="0.2">
      <c r="AF879" s="2">
        <v>0.83333333333333337</v>
      </c>
      <c r="AG879" t="s">
        <v>840</v>
      </c>
      <c r="AH879" s="17">
        <v>390</v>
      </c>
      <c r="AI879" s="17" cm="1">
        <f t="array" ref="AI879">SUMPRODUCT(--(IFERROR(HOUR(Flights_2026_09_30333435363734567[entry_hour]),-1)=HOUR(AF879)),--(IFERROR(Flights_2026_09_30333435363734567[entry_sector],"")=AG879),--(IFERROR(Flights_2026_09_30333435363734567[nfl],-1)&gt;=AH879),--(IFERROR(Flights_2026_09_30333435363734567[nfl],-1)&lt;=IF(AH879=450,450,AH879+9)))</f>
        <v>1</v>
      </c>
    </row>
    <row r="880" spans="32:35" x14ac:dyDescent="0.2">
      <c r="AF880" s="2">
        <v>0.83333333333333337</v>
      </c>
      <c r="AG880" t="s">
        <v>840</v>
      </c>
      <c r="AH880" s="17">
        <v>400</v>
      </c>
      <c r="AI880" s="17" cm="1">
        <f t="array" ref="AI880">SUMPRODUCT(--(IFERROR(HOUR(Flights_2026_09_30333435363734567[entry_hour]),-1)=HOUR(AF880)),--(IFERROR(Flights_2026_09_30333435363734567[entry_sector],"")=AG880),--(IFERROR(Flights_2026_09_30333435363734567[nfl],-1)&gt;=AH880),--(IFERROR(Flights_2026_09_30333435363734567[nfl],-1)&lt;=IF(AH880=450,450,AH880+9)))</f>
        <v>0</v>
      </c>
    </row>
    <row r="881" spans="32:35" x14ac:dyDescent="0.2">
      <c r="AF881" s="2">
        <v>0.83333333333333337</v>
      </c>
      <c r="AG881" t="s">
        <v>840</v>
      </c>
      <c r="AH881" s="17">
        <v>410</v>
      </c>
      <c r="AI881" s="17" cm="1">
        <f t="array" ref="AI881">SUMPRODUCT(--(IFERROR(HOUR(Flights_2026_09_30333435363734567[entry_hour]),-1)=HOUR(AF881)),--(IFERROR(Flights_2026_09_30333435363734567[entry_sector],"")=AG881),--(IFERROR(Flights_2026_09_30333435363734567[nfl],-1)&gt;=AH881),--(IFERROR(Flights_2026_09_30333435363734567[nfl],-1)&lt;=IF(AH881=450,450,AH881+9)))</f>
        <v>0</v>
      </c>
    </row>
    <row r="882" spans="32:35" x14ac:dyDescent="0.2">
      <c r="AF882" s="2">
        <v>0.83333333333333337</v>
      </c>
      <c r="AG882" t="s">
        <v>840</v>
      </c>
      <c r="AH882" s="17">
        <v>420</v>
      </c>
      <c r="AI882" s="17" cm="1">
        <f t="array" ref="AI882">SUMPRODUCT(--(IFERROR(HOUR(Flights_2026_09_30333435363734567[entry_hour]),-1)=HOUR(AF882)),--(IFERROR(Flights_2026_09_30333435363734567[entry_sector],"")=AG882),--(IFERROR(Flights_2026_09_30333435363734567[nfl],-1)&gt;=AH882),--(IFERROR(Flights_2026_09_30333435363734567[nfl],-1)&lt;=IF(AH882=450,450,AH882+9)))</f>
        <v>0</v>
      </c>
    </row>
    <row r="883" spans="32:35" x14ac:dyDescent="0.2">
      <c r="AF883" s="2">
        <v>0.83333333333333337</v>
      </c>
      <c r="AG883" t="s">
        <v>840</v>
      </c>
      <c r="AH883" s="17">
        <v>430</v>
      </c>
      <c r="AI883" s="17" cm="1">
        <f t="array" ref="AI883">SUMPRODUCT(--(IFERROR(HOUR(Flights_2026_09_30333435363734567[entry_hour]),-1)=HOUR(AF883)),--(IFERROR(Flights_2026_09_30333435363734567[entry_sector],"")=AG883),--(IFERROR(Flights_2026_09_30333435363734567[nfl],-1)&gt;=AH883),--(IFERROR(Flights_2026_09_30333435363734567[nfl],-1)&lt;=IF(AH883=450,450,AH883+9)))</f>
        <v>0</v>
      </c>
    </row>
    <row r="884" spans="32:35" x14ac:dyDescent="0.2">
      <c r="AF884" s="2">
        <v>0.83333333333333337</v>
      </c>
      <c r="AG884" t="s">
        <v>840</v>
      </c>
      <c r="AH884" s="17">
        <v>440</v>
      </c>
      <c r="AI884" s="17" cm="1">
        <f t="array" ref="AI884">SUMPRODUCT(--(IFERROR(HOUR(Flights_2026_09_30333435363734567[entry_hour]),-1)=HOUR(AF884)),--(IFERROR(Flights_2026_09_30333435363734567[entry_sector],"")=AG884),--(IFERROR(Flights_2026_09_30333435363734567[nfl],-1)&gt;=AH884),--(IFERROR(Flights_2026_09_30333435363734567[nfl],-1)&lt;=IF(AH884=450,450,AH884+9)))</f>
        <v>0</v>
      </c>
    </row>
    <row r="885" spans="32:35" x14ac:dyDescent="0.2">
      <c r="AF885" s="2">
        <v>0.83333333333333337</v>
      </c>
      <c r="AG885" t="s">
        <v>840</v>
      </c>
      <c r="AH885" s="17">
        <v>450</v>
      </c>
      <c r="AI885" s="17" cm="1">
        <f t="array" ref="AI885">SUMPRODUCT(--(IFERROR(HOUR(Flights_2026_09_30333435363734567[entry_hour]),-1)=HOUR(AF885)),--(IFERROR(Flights_2026_09_30333435363734567[entry_sector],"")=AG885),--(IFERROR(Flights_2026_09_30333435363734567[nfl],-1)&gt;=AH885),--(IFERROR(Flights_2026_09_30333435363734567[nfl],-1)&lt;=IF(AH885=450,450,AH885+9)))</f>
        <v>0</v>
      </c>
    </row>
    <row r="886" spans="32:35" x14ac:dyDescent="0.2">
      <c r="AF886" s="2">
        <v>0.83333333333333337</v>
      </c>
      <c r="AG886" t="s">
        <v>747</v>
      </c>
      <c r="AH886" s="17">
        <v>200</v>
      </c>
      <c r="AI886" s="17" cm="1">
        <f t="array" ref="AI886">SUMPRODUCT(--(IFERROR(HOUR(Flights_2026_09_30333435363734567[entry_hour]),-1)=HOUR(AF886)),--(IFERROR(Flights_2026_09_30333435363734567[entry_sector],"")=AG886),--(IFERROR(Flights_2026_09_30333435363734567[nfl],-1)&gt;=AH886),--(IFERROR(Flights_2026_09_30333435363734567[nfl],-1)&lt;=IF(AH886=450,450,AH886+9)))</f>
        <v>0</v>
      </c>
    </row>
    <row r="887" spans="32:35" x14ac:dyDescent="0.2">
      <c r="AF887" s="2">
        <v>0.83333333333333337</v>
      </c>
      <c r="AG887" t="s">
        <v>747</v>
      </c>
      <c r="AH887" s="17">
        <v>210</v>
      </c>
      <c r="AI887" s="17" cm="1">
        <f t="array" ref="AI887">SUMPRODUCT(--(IFERROR(HOUR(Flights_2026_09_30333435363734567[entry_hour]),-1)=HOUR(AF887)),--(IFERROR(Flights_2026_09_30333435363734567[entry_sector],"")=AG887),--(IFERROR(Flights_2026_09_30333435363734567[nfl],-1)&gt;=AH887),--(IFERROR(Flights_2026_09_30333435363734567[nfl],-1)&lt;=IF(AH887=450,450,AH887+9)))</f>
        <v>0</v>
      </c>
    </row>
    <row r="888" spans="32:35" x14ac:dyDescent="0.2">
      <c r="AF888" s="2">
        <v>0.83333333333333337</v>
      </c>
      <c r="AG888" t="s">
        <v>747</v>
      </c>
      <c r="AH888" s="17">
        <v>220</v>
      </c>
      <c r="AI888" s="17" cm="1">
        <f t="array" ref="AI888">SUMPRODUCT(--(IFERROR(HOUR(Flights_2026_09_30333435363734567[entry_hour]),-1)=HOUR(AF888)),--(IFERROR(Flights_2026_09_30333435363734567[entry_sector],"")=AG888),--(IFERROR(Flights_2026_09_30333435363734567[nfl],-1)&gt;=AH888),--(IFERROR(Flights_2026_09_30333435363734567[nfl],-1)&lt;=IF(AH888=450,450,AH888+9)))</f>
        <v>0</v>
      </c>
    </row>
    <row r="889" spans="32:35" x14ac:dyDescent="0.2">
      <c r="AF889" s="2">
        <v>0.83333333333333337</v>
      </c>
      <c r="AG889" t="s">
        <v>747</v>
      </c>
      <c r="AH889" s="17">
        <v>230</v>
      </c>
      <c r="AI889" s="17" cm="1">
        <f t="array" ref="AI889">SUMPRODUCT(--(IFERROR(HOUR(Flights_2026_09_30333435363734567[entry_hour]),-1)=HOUR(AF889)),--(IFERROR(Flights_2026_09_30333435363734567[entry_sector],"")=AG889),--(IFERROR(Flights_2026_09_30333435363734567[nfl],-1)&gt;=AH889),--(IFERROR(Flights_2026_09_30333435363734567[nfl],-1)&lt;=IF(AH889=450,450,AH889+9)))</f>
        <v>0</v>
      </c>
    </row>
    <row r="890" spans="32:35" x14ac:dyDescent="0.2">
      <c r="AF890" s="2">
        <v>0.83333333333333337</v>
      </c>
      <c r="AG890" t="s">
        <v>747</v>
      </c>
      <c r="AH890" s="17">
        <v>240</v>
      </c>
      <c r="AI890" s="17" cm="1">
        <f t="array" ref="AI890">SUMPRODUCT(--(IFERROR(HOUR(Flights_2026_09_30333435363734567[entry_hour]),-1)=HOUR(AF890)),--(IFERROR(Flights_2026_09_30333435363734567[entry_sector],"")=AG890),--(IFERROR(Flights_2026_09_30333435363734567[nfl],-1)&gt;=AH890),--(IFERROR(Flights_2026_09_30333435363734567[nfl],-1)&lt;=IF(AH890=450,450,AH890+9)))</f>
        <v>0</v>
      </c>
    </row>
    <row r="891" spans="32:35" x14ac:dyDescent="0.2">
      <c r="AF891" s="2">
        <v>0.83333333333333337</v>
      </c>
      <c r="AG891" t="s">
        <v>747</v>
      </c>
      <c r="AH891" s="17">
        <v>250</v>
      </c>
      <c r="AI891" s="17" cm="1">
        <f t="array" ref="AI891">SUMPRODUCT(--(IFERROR(HOUR(Flights_2026_09_30333435363734567[entry_hour]),-1)=HOUR(AF891)),--(IFERROR(Flights_2026_09_30333435363734567[entry_sector],"")=AG891),--(IFERROR(Flights_2026_09_30333435363734567[nfl],-1)&gt;=AH891),--(IFERROR(Flights_2026_09_30333435363734567[nfl],-1)&lt;=IF(AH891=450,450,AH891+9)))</f>
        <v>0</v>
      </c>
    </row>
    <row r="892" spans="32:35" x14ac:dyDescent="0.2">
      <c r="AF892" s="2">
        <v>0.83333333333333337</v>
      </c>
      <c r="AG892" t="s">
        <v>747</v>
      </c>
      <c r="AH892" s="17">
        <v>260</v>
      </c>
      <c r="AI892" s="17" cm="1">
        <f t="array" ref="AI892">SUMPRODUCT(--(IFERROR(HOUR(Flights_2026_09_30333435363734567[entry_hour]),-1)=HOUR(AF892)),--(IFERROR(Flights_2026_09_30333435363734567[entry_sector],"")=AG892),--(IFERROR(Flights_2026_09_30333435363734567[nfl],-1)&gt;=AH892),--(IFERROR(Flights_2026_09_30333435363734567[nfl],-1)&lt;=IF(AH892=450,450,AH892+9)))</f>
        <v>0</v>
      </c>
    </row>
    <row r="893" spans="32:35" x14ac:dyDescent="0.2">
      <c r="AF893" s="2">
        <v>0.83333333333333337</v>
      </c>
      <c r="AG893" t="s">
        <v>747</v>
      </c>
      <c r="AH893" s="17">
        <v>270</v>
      </c>
      <c r="AI893" s="17" cm="1">
        <f t="array" ref="AI893">SUMPRODUCT(--(IFERROR(HOUR(Flights_2026_09_30333435363734567[entry_hour]),-1)=HOUR(AF893)),--(IFERROR(Flights_2026_09_30333435363734567[entry_sector],"")=AG893),--(IFERROR(Flights_2026_09_30333435363734567[nfl],-1)&gt;=AH893),--(IFERROR(Flights_2026_09_30333435363734567[nfl],-1)&lt;=IF(AH893=450,450,AH893+9)))</f>
        <v>0</v>
      </c>
    </row>
    <row r="894" spans="32:35" x14ac:dyDescent="0.2">
      <c r="AF894" s="2">
        <v>0.83333333333333337</v>
      </c>
      <c r="AG894" t="s">
        <v>747</v>
      </c>
      <c r="AH894" s="17">
        <v>280</v>
      </c>
      <c r="AI894" s="17" cm="1">
        <f t="array" ref="AI894">SUMPRODUCT(--(IFERROR(HOUR(Flights_2026_09_30333435363734567[entry_hour]),-1)=HOUR(AF894)),--(IFERROR(Flights_2026_09_30333435363734567[entry_sector],"")=AG894),--(IFERROR(Flights_2026_09_30333435363734567[nfl],-1)&gt;=AH894),--(IFERROR(Flights_2026_09_30333435363734567[nfl],-1)&lt;=IF(AH894=450,450,AH894+9)))</f>
        <v>0</v>
      </c>
    </row>
    <row r="895" spans="32:35" x14ac:dyDescent="0.2">
      <c r="AF895" s="2">
        <v>0.83333333333333337</v>
      </c>
      <c r="AG895" t="s">
        <v>747</v>
      </c>
      <c r="AH895" s="17">
        <v>290</v>
      </c>
      <c r="AI895" s="17" cm="1">
        <f t="array" ref="AI895">SUMPRODUCT(--(IFERROR(HOUR(Flights_2026_09_30333435363734567[entry_hour]),-1)=HOUR(AF895)),--(IFERROR(Flights_2026_09_30333435363734567[entry_sector],"")=AG895),--(IFERROR(Flights_2026_09_30333435363734567[nfl],-1)&gt;=AH895),--(IFERROR(Flights_2026_09_30333435363734567[nfl],-1)&lt;=IF(AH895=450,450,AH895+9)))</f>
        <v>0</v>
      </c>
    </row>
    <row r="896" spans="32:35" x14ac:dyDescent="0.2">
      <c r="AF896" s="2">
        <v>0.83333333333333337</v>
      </c>
      <c r="AG896" t="s">
        <v>747</v>
      </c>
      <c r="AH896" s="17">
        <v>300</v>
      </c>
      <c r="AI896" s="17" cm="1">
        <f t="array" ref="AI896">SUMPRODUCT(--(IFERROR(HOUR(Flights_2026_09_30333435363734567[entry_hour]),-1)=HOUR(AF896)),--(IFERROR(Flights_2026_09_30333435363734567[entry_sector],"")=AG896),--(IFERROR(Flights_2026_09_30333435363734567[nfl],-1)&gt;=AH896),--(IFERROR(Flights_2026_09_30333435363734567[nfl],-1)&lt;=IF(AH896=450,450,AH896+9)))</f>
        <v>0</v>
      </c>
    </row>
    <row r="897" spans="32:35" x14ac:dyDescent="0.2">
      <c r="AF897" s="2">
        <v>0.83333333333333337</v>
      </c>
      <c r="AG897" t="s">
        <v>747</v>
      </c>
      <c r="AH897" s="17">
        <v>310</v>
      </c>
      <c r="AI897" s="17" cm="1">
        <f t="array" ref="AI897">SUMPRODUCT(--(IFERROR(HOUR(Flights_2026_09_30333435363734567[entry_hour]),-1)=HOUR(AF897)),--(IFERROR(Flights_2026_09_30333435363734567[entry_sector],"")=AG897),--(IFERROR(Flights_2026_09_30333435363734567[nfl],-1)&gt;=AH897),--(IFERROR(Flights_2026_09_30333435363734567[nfl],-1)&lt;=IF(AH897=450,450,AH897+9)))</f>
        <v>0</v>
      </c>
    </row>
    <row r="898" spans="32:35" x14ac:dyDescent="0.2">
      <c r="AF898" s="2">
        <v>0.83333333333333337</v>
      </c>
      <c r="AG898" t="s">
        <v>747</v>
      </c>
      <c r="AH898" s="17">
        <v>320</v>
      </c>
      <c r="AI898" s="17" cm="1">
        <f t="array" ref="AI898">SUMPRODUCT(--(IFERROR(HOUR(Flights_2026_09_30333435363734567[entry_hour]),-1)=HOUR(AF898)),--(IFERROR(Flights_2026_09_30333435363734567[entry_sector],"")=AG898),--(IFERROR(Flights_2026_09_30333435363734567[nfl],-1)&gt;=AH898),--(IFERROR(Flights_2026_09_30333435363734567[nfl],-1)&lt;=IF(AH898=450,450,AH898+9)))</f>
        <v>0</v>
      </c>
    </row>
    <row r="899" spans="32:35" x14ac:dyDescent="0.2">
      <c r="AF899" s="2">
        <v>0.83333333333333337</v>
      </c>
      <c r="AG899" t="s">
        <v>747</v>
      </c>
      <c r="AH899" s="17">
        <v>330</v>
      </c>
      <c r="AI899" s="17" cm="1">
        <f t="array" ref="AI899">SUMPRODUCT(--(IFERROR(HOUR(Flights_2026_09_30333435363734567[entry_hour]),-1)=HOUR(AF899)),--(IFERROR(Flights_2026_09_30333435363734567[entry_sector],"")=AG899),--(IFERROR(Flights_2026_09_30333435363734567[nfl],-1)&gt;=AH899),--(IFERROR(Flights_2026_09_30333435363734567[nfl],-1)&lt;=IF(AH899=450,450,AH899+9)))</f>
        <v>0</v>
      </c>
    </row>
    <row r="900" spans="32:35" x14ac:dyDescent="0.2">
      <c r="AF900" s="2">
        <v>0.83333333333333337</v>
      </c>
      <c r="AG900" t="s">
        <v>747</v>
      </c>
      <c r="AH900" s="17">
        <v>340</v>
      </c>
      <c r="AI900" s="17" cm="1">
        <f t="array" ref="AI900">SUMPRODUCT(--(IFERROR(HOUR(Flights_2026_09_30333435363734567[entry_hour]),-1)=HOUR(AF900)),--(IFERROR(Flights_2026_09_30333435363734567[entry_sector],"")=AG900),--(IFERROR(Flights_2026_09_30333435363734567[nfl],-1)&gt;=AH900),--(IFERROR(Flights_2026_09_30333435363734567[nfl],-1)&lt;=IF(AH900=450,450,AH900+9)))</f>
        <v>0</v>
      </c>
    </row>
    <row r="901" spans="32:35" x14ac:dyDescent="0.2">
      <c r="AF901" s="2">
        <v>0.83333333333333337</v>
      </c>
      <c r="AG901" t="s">
        <v>747</v>
      </c>
      <c r="AH901" s="17">
        <v>350</v>
      </c>
      <c r="AI901" s="17" cm="1">
        <f t="array" ref="AI901">SUMPRODUCT(--(IFERROR(HOUR(Flights_2026_09_30333435363734567[entry_hour]),-1)=HOUR(AF901)),--(IFERROR(Flights_2026_09_30333435363734567[entry_sector],"")=AG901),--(IFERROR(Flights_2026_09_30333435363734567[nfl],-1)&gt;=AH901),--(IFERROR(Flights_2026_09_30333435363734567[nfl],-1)&lt;=IF(AH901=450,450,AH901+9)))</f>
        <v>0</v>
      </c>
    </row>
    <row r="902" spans="32:35" x14ac:dyDescent="0.2">
      <c r="AF902" s="2">
        <v>0.83333333333333337</v>
      </c>
      <c r="AG902" t="s">
        <v>747</v>
      </c>
      <c r="AH902" s="17">
        <v>360</v>
      </c>
      <c r="AI902" s="17" cm="1">
        <f t="array" ref="AI902">SUMPRODUCT(--(IFERROR(HOUR(Flights_2026_09_30333435363734567[entry_hour]),-1)=HOUR(AF902)),--(IFERROR(Flights_2026_09_30333435363734567[entry_sector],"")=AG902),--(IFERROR(Flights_2026_09_30333435363734567[nfl],-1)&gt;=AH902),--(IFERROR(Flights_2026_09_30333435363734567[nfl],-1)&lt;=IF(AH902=450,450,AH902+9)))</f>
        <v>1</v>
      </c>
    </row>
    <row r="903" spans="32:35" x14ac:dyDescent="0.2">
      <c r="AF903" s="2">
        <v>0.83333333333333337</v>
      </c>
      <c r="AG903" t="s">
        <v>747</v>
      </c>
      <c r="AH903" s="17">
        <v>370</v>
      </c>
      <c r="AI903" s="17" cm="1">
        <f t="array" ref="AI903">SUMPRODUCT(--(IFERROR(HOUR(Flights_2026_09_30333435363734567[entry_hour]),-1)=HOUR(AF903)),--(IFERROR(Flights_2026_09_30333435363734567[entry_sector],"")=AG903),--(IFERROR(Flights_2026_09_30333435363734567[nfl],-1)&gt;=AH903),--(IFERROR(Flights_2026_09_30333435363734567[nfl],-1)&lt;=IF(AH903=450,450,AH903+9)))</f>
        <v>1</v>
      </c>
    </row>
    <row r="904" spans="32:35" x14ac:dyDescent="0.2">
      <c r="AF904" s="2">
        <v>0.83333333333333337</v>
      </c>
      <c r="AG904" t="s">
        <v>747</v>
      </c>
      <c r="AH904" s="17">
        <v>380</v>
      </c>
      <c r="AI904" s="17" cm="1">
        <f t="array" ref="AI904">SUMPRODUCT(--(IFERROR(HOUR(Flights_2026_09_30333435363734567[entry_hour]),-1)=HOUR(AF904)),--(IFERROR(Flights_2026_09_30333435363734567[entry_sector],"")=AG904),--(IFERROR(Flights_2026_09_30333435363734567[nfl],-1)&gt;=AH904),--(IFERROR(Flights_2026_09_30333435363734567[nfl],-1)&lt;=IF(AH904=450,450,AH904+9)))</f>
        <v>0</v>
      </c>
    </row>
    <row r="905" spans="32:35" x14ac:dyDescent="0.2">
      <c r="AF905" s="2">
        <v>0.83333333333333337</v>
      </c>
      <c r="AG905" t="s">
        <v>747</v>
      </c>
      <c r="AH905" s="17">
        <v>390</v>
      </c>
      <c r="AI905" s="17" cm="1">
        <f t="array" ref="AI905">SUMPRODUCT(--(IFERROR(HOUR(Flights_2026_09_30333435363734567[entry_hour]),-1)=HOUR(AF905)),--(IFERROR(Flights_2026_09_30333435363734567[entry_sector],"")=AG905),--(IFERROR(Flights_2026_09_30333435363734567[nfl],-1)&gt;=AH905),--(IFERROR(Flights_2026_09_30333435363734567[nfl],-1)&lt;=IF(AH905=450,450,AH905+9)))</f>
        <v>0</v>
      </c>
    </row>
    <row r="906" spans="32:35" x14ac:dyDescent="0.2">
      <c r="AF906" s="2">
        <v>0.83333333333333337</v>
      </c>
      <c r="AG906" t="s">
        <v>747</v>
      </c>
      <c r="AH906" s="17">
        <v>400</v>
      </c>
      <c r="AI906" s="17" cm="1">
        <f t="array" ref="AI906">SUMPRODUCT(--(IFERROR(HOUR(Flights_2026_09_30333435363734567[entry_hour]),-1)=HOUR(AF906)),--(IFERROR(Flights_2026_09_30333435363734567[entry_sector],"")=AG906),--(IFERROR(Flights_2026_09_30333435363734567[nfl],-1)&gt;=AH906),--(IFERROR(Flights_2026_09_30333435363734567[nfl],-1)&lt;=IF(AH906=450,450,AH906+9)))</f>
        <v>0</v>
      </c>
    </row>
    <row r="907" spans="32:35" x14ac:dyDescent="0.2">
      <c r="AF907" s="2">
        <v>0.83333333333333337</v>
      </c>
      <c r="AG907" t="s">
        <v>747</v>
      </c>
      <c r="AH907" s="17">
        <v>410</v>
      </c>
      <c r="AI907" s="17" cm="1">
        <f t="array" ref="AI907">SUMPRODUCT(--(IFERROR(HOUR(Flights_2026_09_30333435363734567[entry_hour]),-1)=HOUR(AF907)),--(IFERROR(Flights_2026_09_30333435363734567[entry_sector],"")=AG907),--(IFERROR(Flights_2026_09_30333435363734567[nfl],-1)&gt;=AH907),--(IFERROR(Flights_2026_09_30333435363734567[nfl],-1)&lt;=IF(AH907=450,450,AH907+9)))</f>
        <v>0</v>
      </c>
    </row>
    <row r="908" spans="32:35" x14ac:dyDescent="0.2">
      <c r="AF908" s="2">
        <v>0.83333333333333337</v>
      </c>
      <c r="AG908" t="s">
        <v>747</v>
      </c>
      <c r="AH908" s="17">
        <v>420</v>
      </c>
      <c r="AI908" s="17" cm="1">
        <f t="array" ref="AI908">SUMPRODUCT(--(IFERROR(HOUR(Flights_2026_09_30333435363734567[entry_hour]),-1)=HOUR(AF908)),--(IFERROR(Flights_2026_09_30333435363734567[entry_sector],"")=AG908),--(IFERROR(Flights_2026_09_30333435363734567[nfl],-1)&gt;=AH908),--(IFERROR(Flights_2026_09_30333435363734567[nfl],-1)&lt;=IF(AH908=450,450,AH908+9)))</f>
        <v>0</v>
      </c>
    </row>
    <row r="909" spans="32:35" x14ac:dyDescent="0.2">
      <c r="AF909" s="2">
        <v>0.83333333333333337</v>
      </c>
      <c r="AG909" t="s">
        <v>747</v>
      </c>
      <c r="AH909" s="17">
        <v>430</v>
      </c>
      <c r="AI909" s="17" cm="1">
        <f t="array" ref="AI909">SUMPRODUCT(--(IFERROR(HOUR(Flights_2026_09_30333435363734567[entry_hour]),-1)=HOUR(AF909)),--(IFERROR(Flights_2026_09_30333435363734567[entry_sector],"")=AG909),--(IFERROR(Flights_2026_09_30333435363734567[nfl],-1)&gt;=AH909),--(IFERROR(Flights_2026_09_30333435363734567[nfl],-1)&lt;=IF(AH909=450,450,AH909+9)))</f>
        <v>0</v>
      </c>
    </row>
    <row r="910" spans="32:35" x14ac:dyDescent="0.2">
      <c r="AF910" s="2">
        <v>0.83333333333333337</v>
      </c>
      <c r="AG910" t="s">
        <v>747</v>
      </c>
      <c r="AH910" s="17">
        <v>440</v>
      </c>
      <c r="AI910" s="17" cm="1">
        <f t="array" ref="AI910">SUMPRODUCT(--(IFERROR(HOUR(Flights_2026_09_30333435363734567[entry_hour]),-1)=HOUR(AF910)),--(IFERROR(Flights_2026_09_30333435363734567[entry_sector],"")=AG910),--(IFERROR(Flights_2026_09_30333435363734567[nfl],-1)&gt;=AH910),--(IFERROR(Flights_2026_09_30333435363734567[nfl],-1)&lt;=IF(AH910=450,450,AH910+9)))</f>
        <v>0</v>
      </c>
    </row>
    <row r="911" spans="32:35" x14ac:dyDescent="0.2">
      <c r="AF911" s="2">
        <v>0.83333333333333337</v>
      </c>
      <c r="AG911" t="s">
        <v>747</v>
      </c>
      <c r="AH911" s="17">
        <v>450</v>
      </c>
      <c r="AI911" s="17" cm="1">
        <f t="array" ref="AI911">SUMPRODUCT(--(IFERROR(HOUR(Flights_2026_09_30333435363734567[entry_hour]),-1)=HOUR(AF911)),--(IFERROR(Flights_2026_09_30333435363734567[entry_sector],"")=AG911),--(IFERROR(Flights_2026_09_30333435363734567[nfl],-1)&gt;=AH911),--(IFERROR(Flights_2026_09_30333435363734567[nfl],-1)&lt;=IF(AH911=450,450,AH911+9)))</f>
        <v>0</v>
      </c>
    </row>
    <row r="912" spans="32:35" x14ac:dyDescent="0.2">
      <c r="AF912" s="2">
        <v>0.875</v>
      </c>
      <c r="AG912" t="s">
        <v>743</v>
      </c>
      <c r="AH912" s="17">
        <v>200</v>
      </c>
      <c r="AI912" s="17" cm="1">
        <f t="array" ref="AI912">SUMPRODUCT(--(IFERROR(HOUR(Flights_2026_09_30333435363734567[entry_hour]),-1)=HOUR(AF912)),--(IFERROR(Flights_2026_09_30333435363734567[entry_sector],"")=AG912),--(IFERROR(Flights_2026_09_30333435363734567[nfl],-1)&gt;=AH912),--(IFERROR(Flights_2026_09_30333435363734567[nfl],-1)&lt;=IF(AH912=450,450,AH912+9)))</f>
        <v>0</v>
      </c>
    </row>
    <row r="913" spans="32:35" x14ac:dyDescent="0.2">
      <c r="AF913" s="2">
        <v>0.875</v>
      </c>
      <c r="AG913" t="s">
        <v>743</v>
      </c>
      <c r="AH913" s="17">
        <v>210</v>
      </c>
      <c r="AI913" s="17" cm="1">
        <f t="array" ref="AI913">SUMPRODUCT(--(IFERROR(HOUR(Flights_2026_09_30333435363734567[entry_hour]),-1)=HOUR(AF913)),--(IFERROR(Flights_2026_09_30333435363734567[entry_sector],"")=AG913),--(IFERROR(Flights_2026_09_30333435363734567[nfl],-1)&gt;=AH913),--(IFERROR(Flights_2026_09_30333435363734567[nfl],-1)&lt;=IF(AH913=450,450,AH913+9)))</f>
        <v>0</v>
      </c>
    </row>
    <row r="914" spans="32:35" x14ac:dyDescent="0.2">
      <c r="AF914" s="2">
        <v>0.875</v>
      </c>
      <c r="AG914" t="s">
        <v>743</v>
      </c>
      <c r="AH914" s="17">
        <v>220</v>
      </c>
      <c r="AI914" s="17" cm="1">
        <f t="array" ref="AI914">SUMPRODUCT(--(IFERROR(HOUR(Flights_2026_09_30333435363734567[entry_hour]),-1)=HOUR(AF914)),--(IFERROR(Flights_2026_09_30333435363734567[entry_sector],"")=AG914),--(IFERROR(Flights_2026_09_30333435363734567[nfl],-1)&gt;=AH914),--(IFERROR(Flights_2026_09_30333435363734567[nfl],-1)&lt;=IF(AH914=450,450,AH914+9)))</f>
        <v>0</v>
      </c>
    </row>
    <row r="915" spans="32:35" x14ac:dyDescent="0.2">
      <c r="AF915" s="2">
        <v>0.875</v>
      </c>
      <c r="AG915" t="s">
        <v>743</v>
      </c>
      <c r="AH915" s="17">
        <v>230</v>
      </c>
      <c r="AI915" s="17" cm="1">
        <f t="array" ref="AI915">SUMPRODUCT(--(IFERROR(HOUR(Flights_2026_09_30333435363734567[entry_hour]),-1)=HOUR(AF915)),--(IFERROR(Flights_2026_09_30333435363734567[entry_sector],"")=AG915),--(IFERROR(Flights_2026_09_30333435363734567[nfl],-1)&gt;=AH915),--(IFERROR(Flights_2026_09_30333435363734567[nfl],-1)&lt;=IF(AH915=450,450,AH915+9)))</f>
        <v>0</v>
      </c>
    </row>
    <row r="916" spans="32:35" x14ac:dyDescent="0.2">
      <c r="AF916" s="2">
        <v>0.875</v>
      </c>
      <c r="AG916" t="s">
        <v>743</v>
      </c>
      <c r="AH916" s="17">
        <v>240</v>
      </c>
      <c r="AI916" s="17" cm="1">
        <f t="array" ref="AI916">SUMPRODUCT(--(IFERROR(HOUR(Flights_2026_09_30333435363734567[entry_hour]),-1)=HOUR(AF916)),--(IFERROR(Flights_2026_09_30333435363734567[entry_sector],"")=AG916),--(IFERROR(Flights_2026_09_30333435363734567[nfl],-1)&gt;=AH916),--(IFERROR(Flights_2026_09_30333435363734567[nfl],-1)&lt;=IF(AH916=450,450,AH916+9)))</f>
        <v>0</v>
      </c>
    </row>
    <row r="917" spans="32:35" x14ac:dyDescent="0.2">
      <c r="AF917" s="2">
        <v>0.875</v>
      </c>
      <c r="AG917" t="s">
        <v>743</v>
      </c>
      <c r="AH917" s="17">
        <v>250</v>
      </c>
      <c r="AI917" s="17" cm="1">
        <f t="array" ref="AI917">SUMPRODUCT(--(IFERROR(HOUR(Flights_2026_09_30333435363734567[entry_hour]),-1)=HOUR(AF917)),--(IFERROR(Flights_2026_09_30333435363734567[entry_sector],"")=AG917),--(IFERROR(Flights_2026_09_30333435363734567[nfl],-1)&gt;=AH917),--(IFERROR(Flights_2026_09_30333435363734567[nfl],-1)&lt;=IF(AH917=450,450,AH917+9)))</f>
        <v>0</v>
      </c>
    </row>
    <row r="918" spans="32:35" x14ac:dyDescent="0.2">
      <c r="AF918" s="2">
        <v>0.875</v>
      </c>
      <c r="AG918" t="s">
        <v>743</v>
      </c>
      <c r="AH918" s="17">
        <v>260</v>
      </c>
      <c r="AI918" s="17" cm="1">
        <f t="array" ref="AI918">SUMPRODUCT(--(IFERROR(HOUR(Flights_2026_09_30333435363734567[entry_hour]),-1)=HOUR(AF918)),--(IFERROR(Flights_2026_09_30333435363734567[entry_sector],"")=AG918),--(IFERROR(Flights_2026_09_30333435363734567[nfl],-1)&gt;=AH918),--(IFERROR(Flights_2026_09_30333435363734567[nfl],-1)&lt;=IF(AH918=450,450,AH918+9)))</f>
        <v>0</v>
      </c>
    </row>
    <row r="919" spans="32:35" x14ac:dyDescent="0.2">
      <c r="AF919" s="2">
        <v>0.875</v>
      </c>
      <c r="AG919" t="s">
        <v>743</v>
      </c>
      <c r="AH919" s="17">
        <v>270</v>
      </c>
      <c r="AI919" s="17" cm="1">
        <f t="array" ref="AI919">SUMPRODUCT(--(IFERROR(HOUR(Flights_2026_09_30333435363734567[entry_hour]),-1)=HOUR(AF919)),--(IFERROR(Flights_2026_09_30333435363734567[entry_sector],"")=AG919),--(IFERROR(Flights_2026_09_30333435363734567[nfl],-1)&gt;=AH919),--(IFERROR(Flights_2026_09_30333435363734567[nfl],-1)&lt;=IF(AH919=450,450,AH919+9)))</f>
        <v>0</v>
      </c>
    </row>
    <row r="920" spans="32:35" x14ac:dyDescent="0.2">
      <c r="AF920" s="2">
        <v>0.875</v>
      </c>
      <c r="AG920" t="s">
        <v>743</v>
      </c>
      <c r="AH920" s="17">
        <v>280</v>
      </c>
      <c r="AI920" s="17" cm="1">
        <f t="array" ref="AI920">SUMPRODUCT(--(IFERROR(HOUR(Flights_2026_09_30333435363734567[entry_hour]),-1)=HOUR(AF920)),--(IFERROR(Flights_2026_09_30333435363734567[entry_sector],"")=AG920),--(IFERROR(Flights_2026_09_30333435363734567[nfl],-1)&gt;=AH920),--(IFERROR(Flights_2026_09_30333435363734567[nfl],-1)&lt;=IF(AH920=450,450,AH920+9)))</f>
        <v>0</v>
      </c>
    </row>
    <row r="921" spans="32:35" x14ac:dyDescent="0.2">
      <c r="AF921" s="2">
        <v>0.875</v>
      </c>
      <c r="AG921" t="s">
        <v>743</v>
      </c>
      <c r="AH921" s="17">
        <v>290</v>
      </c>
      <c r="AI921" s="17" cm="1">
        <f t="array" ref="AI921">SUMPRODUCT(--(IFERROR(HOUR(Flights_2026_09_30333435363734567[entry_hour]),-1)=HOUR(AF921)),--(IFERROR(Flights_2026_09_30333435363734567[entry_sector],"")=AG921),--(IFERROR(Flights_2026_09_30333435363734567[nfl],-1)&gt;=AH921),--(IFERROR(Flights_2026_09_30333435363734567[nfl],-1)&lt;=IF(AH921=450,450,AH921+9)))</f>
        <v>0</v>
      </c>
    </row>
    <row r="922" spans="32:35" x14ac:dyDescent="0.2">
      <c r="AF922" s="2">
        <v>0.875</v>
      </c>
      <c r="AG922" t="s">
        <v>743</v>
      </c>
      <c r="AH922" s="17">
        <v>300</v>
      </c>
      <c r="AI922" s="17" cm="1">
        <f t="array" ref="AI922">SUMPRODUCT(--(IFERROR(HOUR(Flights_2026_09_30333435363734567[entry_hour]),-1)=HOUR(AF922)),--(IFERROR(Flights_2026_09_30333435363734567[entry_sector],"")=AG922),--(IFERROR(Flights_2026_09_30333435363734567[nfl],-1)&gt;=AH922),--(IFERROR(Flights_2026_09_30333435363734567[nfl],-1)&lt;=IF(AH922=450,450,AH922+9)))</f>
        <v>0</v>
      </c>
    </row>
    <row r="923" spans="32:35" x14ac:dyDescent="0.2">
      <c r="AF923" s="2">
        <v>0.875</v>
      </c>
      <c r="AG923" t="s">
        <v>743</v>
      </c>
      <c r="AH923" s="17">
        <v>310</v>
      </c>
      <c r="AI923" s="17" cm="1">
        <f t="array" ref="AI923">SUMPRODUCT(--(IFERROR(HOUR(Flights_2026_09_30333435363734567[entry_hour]),-1)=HOUR(AF923)),--(IFERROR(Flights_2026_09_30333435363734567[entry_sector],"")=AG923),--(IFERROR(Flights_2026_09_30333435363734567[nfl],-1)&gt;=AH923),--(IFERROR(Flights_2026_09_30333435363734567[nfl],-1)&lt;=IF(AH923=450,450,AH923+9)))</f>
        <v>0</v>
      </c>
    </row>
    <row r="924" spans="32:35" x14ac:dyDescent="0.2">
      <c r="AF924" s="2">
        <v>0.875</v>
      </c>
      <c r="AG924" t="s">
        <v>743</v>
      </c>
      <c r="AH924" s="17">
        <v>320</v>
      </c>
      <c r="AI924" s="17" cm="1">
        <f t="array" ref="AI924">SUMPRODUCT(--(IFERROR(HOUR(Flights_2026_09_30333435363734567[entry_hour]),-1)=HOUR(AF924)),--(IFERROR(Flights_2026_09_30333435363734567[entry_sector],"")=AG924),--(IFERROR(Flights_2026_09_30333435363734567[nfl],-1)&gt;=AH924),--(IFERROR(Flights_2026_09_30333435363734567[nfl],-1)&lt;=IF(AH924=450,450,AH924+9)))</f>
        <v>0</v>
      </c>
    </row>
    <row r="925" spans="32:35" x14ac:dyDescent="0.2">
      <c r="AF925" s="2">
        <v>0.875</v>
      </c>
      <c r="AG925" t="s">
        <v>743</v>
      </c>
      <c r="AH925" s="17">
        <v>330</v>
      </c>
      <c r="AI925" s="17" cm="1">
        <f t="array" ref="AI925">SUMPRODUCT(--(IFERROR(HOUR(Flights_2026_09_30333435363734567[entry_hour]),-1)=HOUR(AF925)),--(IFERROR(Flights_2026_09_30333435363734567[entry_sector],"")=AG925),--(IFERROR(Flights_2026_09_30333435363734567[nfl],-1)&gt;=AH925),--(IFERROR(Flights_2026_09_30333435363734567[nfl],-1)&lt;=IF(AH925=450,450,AH925+9)))</f>
        <v>0</v>
      </c>
    </row>
    <row r="926" spans="32:35" x14ac:dyDescent="0.2">
      <c r="AF926" s="2">
        <v>0.875</v>
      </c>
      <c r="AG926" t="s">
        <v>743</v>
      </c>
      <c r="AH926" s="17">
        <v>340</v>
      </c>
      <c r="AI926" s="17" cm="1">
        <f t="array" ref="AI926">SUMPRODUCT(--(IFERROR(HOUR(Flights_2026_09_30333435363734567[entry_hour]),-1)=HOUR(AF926)),--(IFERROR(Flights_2026_09_30333435363734567[entry_sector],"")=AG926),--(IFERROR(Flights_2026_09_30333435363734567[nfl],-1)&gt;=AH926),--(IFERROR(Flights_2026_09_30333435363734567[nfl],-1)&lt;=IF(AH926=450,450,AH926+9)))</f>
        <v>0</v>
      </c>
    </row>
    <row r="927" spans="32:35" x14ac:dyDescent="0.2">
      <c r="AF927" s="2">
        <v>0.875</v>
      </c>
      <c r="AG927" t="s">
        <v>743</v>
      </c>
      <c r="AH927" s="17">
        <v>350</v>
      </c>
      <c r="AI927" s="17" cm="1">
        <f t="array" ref="AI927">SUMPRODUCT(--(IFERROR(HOUR(Flights_2026_09_30333435363734567[entry_hour]),-1)=HOUR(AF927)),--(IFERROR(Flights_2026_09_30333435363734567[entry_sector],"")=AG927),--(IFERROR(Flights_2026_09_30333435363734567[nfl],-1)&gt;=AH927),--(IFERROR(Flights_2026_09_30333435363734567[nfl],-1)&lt;=IF(AH927=450,450,AH927+9)))</f>
        <v>0</v>
      </c>
    </row>
    <row r="928" spans="32:35" x14ac:dyDescent="0.2">
      <c r="AF928" s="2">
        <v>0.875</v>
      </c>
      <c r="AG928" t="s">
        <v>743</v>
      </c>
      <c r="AH928" s="17">
        <v>360</v>
      </c>
      <c r="AI928" s="17" cm="1">
        <f t="array" ref="AI928">SUMPRODUCT(--(IFERROR(HOUR(Flights_2026_09_30333435363734567[entry_hour]),-1)=HOUR(AF928)),--(IFERROR(Flights_2026_09_30333435363734567[entry_sector],"")=AG928),--(IFERROR(Flights_2026_09_30333435363734567[nfl],-1)&gt;=AH928),--(IFERROR(Flights_2026_09_30333435363734567[nfl],-1)&lt;=IF(AH928=450,450,AH928+9)))</f>
        <v>0</v>
      </c>
    </row>
    <row r="929" spans="32:35" x14ac:dyDescent="0.2">
      <c r="AF929" s="2">
        <v>0.875</v>
      </c>
      <c r="AG929" t="s">
        <v>743</v>
      </c>
      <c r="AH929" s="17">
        <v>370</v>
      </c>
      <c r="AI929" s="17" cm="1">
        <f t="array" ref="AI929">SUMPRODUCT(--(IFERROR(HOUR(Flights_2026_09_30333435363734567[entry_hour]),-1)=HOUR(AF929)),--(IFERROR(Flights_2026_09_30333435363734567[entry_sector],"")=AG929),--(IFERROR(Flights_2026_09_30333435363734567[nfl],-1)&gt;=AH929),--(IFERROR(Flights_2026_09_30333435363734567[nfl],-1)&lt;=IF(AH929=450,450,AH929+9)))</f>
        <v>0</v>
      </c>
    </row>
    <row r="930" spans="32:35" x14ac:dyDescent="0.2">
      <c r="AF930" s="2">
        <v>0.875</v>
      </c>
      <c r="AG930" t="s">
        <v>743</v>
      </c>
      <c r="AH930" s="17">
        <v>380</v>
      </c>
      <c r="AI930" s="17" cm="1">
        <f t="array" ref="AI930">SUMPRODUCT(--(IFERROR(HOUR(Flights_2026_09_30333435363734567[entry_hour]),-1)=HOUR(AF930)),--(IFERROR(Flights_2026_09_30333435363734567[entry_sector],"")=AG930),--(IFERROR(Flights_2026_09_30333435363734567[nfl],-1)&gt;=AH930),--(IFERROR(Flights_2026_09_30333435363734567[nfl],-1)&lt;=IF(AH930=450,450,AH930+9)))</f>
        <v>0</v>
      </c>
    </row>
    <row r="931" spans="32:35" x14ac:dyDescent="0.2">
      <c r="AF931" s="2">
        <v>0.875</v>
      </c>
      <c r="AG931" t="s">
        <v>743</v>
      </c>
      <c r="AH931" s="17">
        <v>390</v>
      </c>
      <c r="AI931" s="17" cm="1">
        <f t="array" ref="AI931">SUMPRODUCT(--(IFERROR(HOUR(Flights_2026_09_30333435363734567[entry_hour]),-1)=HOUR(AF931)),--(IFERROR(Flights_2026_09_30333435363734567[entry_sector],"")=AG931),--(IFERROR(Flights_2026_09_30333435363734567[nfl],-1)&gt;=AH931),--(IFERROR(Flights_2026_09_30333435363734567[nfl],-1)&lt;=IF(AH931=450,450,AH931+9)))</f>
        <v>0</v>
      </c>
    </row>
    <row r="932" spans="32:35" x14ac:dyDescent="0.2">
      <c r="AF932" s="2">
        <v>0.875</v>
      </c>
      <c r="AG932" t="s">
        <v>743</v>
      </c>
      <c r="AH932" s="17">
        <v>400</v>
      </c>
      <c r="AI932" s="17" cm="1">
        <f t="array" ref="AI932">SUMPRODUCT(--(IFERROR(HOUR(Flights_2026_09_30333435363734567[entry_hour]),-1)=HOUR(AF932)),--(IFERROR(Flights_2026_09_30333435363734567[entry_sector],"")=AG932),--(IFERROR(Flights_2026_09_30333435363734567[nfl],-1)&gt;=AH932),--(IFERROR(Flights_2026_09_30333435363734567[nfl],-1)&lt;=IF(AH932=450,450,AH932+9)))</f>
        <v>0</v>
      </c>
    </row>
    <row r="933" spans="32:35" x14ac:dyDescent="0.2">
      <c r="AF933" s="2">
        <v>0.875</v>
      </c>
      <c r="AG933" t="s">
        <v>743</v>
      </c>
      <c r="AH933" s="17">
        <v>410</v>
      </c>
      <c r="AI933" s="17" cm="1">
        <f t="array" ref="AI933">SUMPRODUCT(--(IFERROR(HOUR(Flights_2026_09_30333435363734567[entry_hour]),-1)=HOUR(AF933)),--(IFERROR(Flights_2026_09_30333435363734567[entry_sector],"")=AG933),--(IFERROR(Flights_2026_09_30333435363734567[nfl],-1)&gt;=AH933),--(IFERROR(Flights_2026_09_30333435363734567[nfl],-1)&lt;=IF(AH933=450,450,AH933+9)))</f>
        <v>0</v>
      </c>
    </row>
    <row r="934" spans="32:35" x14ac:dyDescent="0.2">
      <c r="AF934" s="2">
        <v>0.875</v>
      </c>
      <c r="AG934" t="s">
        <v>743</v>
      </c>
      <c r="AH934" s="17">
        <v>420</v>
      </c>
      <c r="AI934" s="17" cm="1">
        <f t="array" ref="AI934">SUMPRODUCT(--(IFERROR(HOUR(Flights_2026_09_30333435363734567[entry_hour]),-1)=HOUR(AF934)),--(IFERROR(Flights_2026_09_30333435363734567[entry_sector],"")=AG934),--(IFERROR(Flights_2026_09_30333435363734567[nfl],-1)&gt;=AH934),--(IFERROR(Flights_2026_09_30333435363734567[nfl],-1)&lt;=IF(AH934=450,450,AH934+9)))</f>
        <v>0</v>
      </c>
    </row>
    <row r="935" spans="32:35" x14ac:dyDescent="0.2">
      <c r="AF935" s="2">
        <v>0.875</v>
      </c>
      <c r="AG935" t="s">
        <v>743</v>
      </c>
      <c r="AH935" s="17">
        <v>430</v>
      </c>
      <c r="AI935" s="17" cm="1">
        <f t="array" ref="AI935">SUMPRODUCT(--(IFERROR(HOUR(Flights_2026_09_30333435363734567[entry_hour]),-1)=HOUR(AF935)),--(IFERROR(Flights_2026_09_30333435363734567[entry_sector],"")=AG935),--(IFERROR(Flights_2026_09_30333435363734567[nfl],-1)&gt;=AH935),--(IFERROR(Flights_2026_09_30333435363734567[nfl],-1)&lt;=IF(AH935=450,450,AH935+9)))</f>
        <v>0</v>
      </c>
    </row>
    <row r="936" spans="32:35" x14ac:dyDescent="0.2">
      <c r="AF936" s="2">
        <v>0.875</v>
      </c>
      <c r="AG936" t="s">
        <v>743</v>
      </c>
      <c r="AH936" s="17">
        <v>440</v>
      </c>
      <c r="AI936" s="17" cm="1">
        <f t="array" ref="AI936">SUMPRODUCT(--(IFERROR(HOUR(Flights_2026_09_30333435363734567[entry_hour]),-1)=HOUR(AF936)),--(IFERROR(Flights_2026_09_30333435363734567[entry_sector],"")=AG936),--(IFERROR(Flights_2026_09_30333435363734567[nfl],-1)&gt;=AH936),--(IFERROR(Flights_2026_09_30333435363734567[nfl],-1)&lt;=IF(AH936=450,450,AH936+9)))</f>
        <v>0</v>
      </c>
    </row>
    <row r="937" spans="32:35" x14ac:dyDescent="0.2">
      <c r="AF937" s="2">
        <v>0.875</v>
      </c>
      <c r="AG937" t="s">
        <v>743</v>
      </c>
      <c r="AH937" s="17">
        <v>450</v>
      </c>
      <c r="AI937" s="17" cm="1">
        <f t="array" ref="AI937">SUMPRODUCT(--(IFERROR(HOUR(Flights_2026_09_30333435363734567[entry_hour]),-1)=HOUR(AF937)),--(IFERROR(Flights_2026_09_30333435363734567[entry_sector],"")=AG937),--(IFERROR(Flights_2026_09_30333435363734567[nfl],-1)&gt;=AH937),--(IFERROR(Flights_2026_09_30333435363734567[nfl],-1)&lt;=IF(AH937=450,450,AH937+9)))</f>
        <v>0</v>
      </c>
    </row>
    <row r="938" spans="32:35" x14ac:dyDescent="0.2">
      <c r="AF938" s="2">
        <v>0.875</v>
      </c>
      <c r="AG938" t="s">
        <v>744</v>
      </c>
      <c r="AH938" s="17">
        <v>200</v>
      </c>
      <c r="AI938" s="17" cm="1">
        <f t="array" ref="AI938">SUMPRODUCT(--(IFERROR(HOUR(Flights_2026_09_30333435363734567[entry_hour]),-1)=HOUR(AF938)),--(IFERROR(Flights_2026_09_30333435363734567[entry_sector],"")=AG938),--(IFERROR(Flights_2026_09_30333435363734567[nfl],-1)&gt;=AH938),--(IFERROR(Flights_2026_09_30333435363734567[nfl],-1)&lt;=IF(AH938=450,450,AH938+9)))</f>
        <v>0</v>
      </c>
    </row>
    <row r="939" spans="32:35" x14ac:dyDescent="0.2">
      <c r="AF939" s="2">
        <v>0.875</v>
      </c>
      <c r="AG939" t="s">
        <v>744</v>
      </c>
      <c r="AH939" s="17">
        <v>210</v>
      </c>
      <c r="AI939" s="17" cm="1">
        <f t="array" ref="AI939">SUMPRODUCT(--(IFERROR(HOUR(Flights_2026_09_30333435363734567[entry_hour]),-1)=HOUR(AF939)),--(IFERROR(Flights_2026_09_30333435363734567[entry_sector],"")=AG939),--(IFERROR(Flights_2026_09_30333435363734567[nfl],-1)&gt;=AH939),--(IFERROR(Flights_2026_09_30333435363734567[nfl],-1)&lt;=IF(AH939=450,450,AH939+9)))</f>
        <v>0</v>
      </c>
    </row>
    <row r="940" spans="32:35" x14ac:dyDescent="0.2">
      <c r="AF940" s="2">
        <v>0.875</v>
      </c>
      <c r="AG940" t="s">
        <v>744</v>
      </c>
      <c r="AH940" s="17">
        <v>220</v>
      </c>
      <c r="AI940" s="17" cm="1">
        <f t="array" ref="AI940">SUMPRODUCT(--(IFERROR(HOUR(Flights_2026_09_30333435363734567[entry_hour]),-1)=HOUR(AF940)),--(IFERROR(Flights_2026_09_30333435363734567[entry_sector],"")=AG940),--(IFERROR(Flights_2026_09_30333435363734567[nfl],-1)&gt;=AH940),--(IFERROR(Flights_2026_09_30333435363734567[nfl],-1)&lt;=IF(AH940=450,450,AH940+9)))</f>
        <v>2</v>
      </c>
    </row>
    <row r="941" spans="32:35" x14ac:dyDescent="0.2">
      <c r="AF941" s="2">
        <v>0.875</v>
      </c>
      <c r="AG941" t="s">
        <v>744</v>
      </c>
      <c r="AH941" s="17">
        <v>230</v>
      </c>
      <c r="AI941" s="17" cm="1">
        <f t="array" ref="AI941">SUMPRODUCT(--(IFERROR(HOUR(Flights_2026_09_30333435363734567[entry_hour]),-1)=HOUR(AF941)),--(IFERROR(Flights_2026_09_30333435363734567[entry_sector],"")=AG941),--(IFERROR(Flights_2026_09_30333435363734567[nfl],-1)&gt;=AH941),--(IFERROR(Flights_2026_09_30333435363734567[nfl],-1)&lt;=IF(AH941=450,450,AH941+9)))</f>
        <v>0</v>
      </c>
    </row>
    <row r="942" spans="32:35" x14ac:dyDescent="0.2">
      <c r="AF942" s="2">
        <v>0.875</v>
      </c>
      <c r="AG942" t="s">
        <v>744</v>
      </c>
      <c r="AH942" s="17">
        <v>240</v>
      </c>
      <c r="AI942" s="17" cm="1">
        <f t="array" ref="AI942">SUMPRODUCT(--(IFERROR(HOUR(Flights_2026_09_30333435363734567[entry_hour]),-1)=HOUR(AF942)),--(IFERROR(Flights_2026_09_30333435363734567[entry_sector],"")=AG942),--(IFERROR(Flights_2026_09_30333435363734567[nfl],-1)&gt;=AH942),--(IFERROR(Flights_2026_09_30333435363734567[nfl],-1)&lt;=IF(AH942=450,450,AH942+9)))</f>
        <v>0</v>
      </c>
    </row>
    <row r="943" spans="32:35" x14ac:dyDescent="0.2">
      <c r="AF943" s="2">
        <v>0.875</v>
      </c>
      <c r="AG943" t="s">
        <v>744</v>
      </c>
      <c r="AH943" s="17">
        <v>250</v>
      </c>
      <c r="AI943" s="17" cm="1">
        <f t="array" ref="AI943">SUMPRODUCT(--(IFERROR(HOUR(Flights_2026_09_30333435363734567[entry_hour]),-1)=HOUR(AF943)),--(IFERROR(Flights_2026_09_30333435363734567[entry_sector],"")=AG943),--(IFERROR(Flights_2026_09_30333435363734567[nfl],-1)&gt;=AH943),--(IFERROR(Flights_2026_09_30333435363734567[nfl],-1)&lt;=IF(AH943=450,450,AH943+9)))</f>
        <v>0</v>
      </c>
    </row>
    <row r="944" spans="32:35" x14ac:dyDescent="0.2">
      <c r="AF944" s="2">
        <v>0.875</v>
      </c>
      <c r="AG944" t="s">
        <v>744</v>
      </c>
      <c r="AH944" s="17">
        <v>260</v>
      </c>
      <c r="AI944" s="17" cm="1">
        <f t="array" ref="AI944">SUMPRODUCT(--(IFERROR(HOUR(Flights_2026_09_30333435363734567[entry_hour]),-1)=HOUR(AF944)),--(IFERROR(Flights_2026_09_30333435363734567[entry_sector],"")=AG944),--(IFERROR(Flights_2026_09_30333435363734567[nfl],-1)&gt;=AH944),--(IFERROR(Flights_2026_09_30333435363734567[nfl],-1)&lt;=IF(AH944=450,450,AH944+9)))</f>
        <v>0</v>
      </c>
    </row>
    <row r="945" spans="32:35" x14ac:dyDescent="0.2">
      <c r="AF945" s="2">
        <v>0.875</v>
      </c>
      <c r="AG945" t="s">
        <v>744</v>
      </c>
      <c r="AH945" s="17">
        <v>270</v>
      </c>
      <c r="AI945" s="17" cm="1">
        <f t="array" ref="AI945">SUMPRODUCT(--(IFERROR(HOUR(Flights_2026_09_30333435363734567[entry_hour]),-1)=HOUR(AF945)),--(IFERROR(Flights_2026_09_30333435363734567[entry_sector],"")=AG945),--(IFERROR(Flights_2026_09_30333435363734567[nfl],-1)&gt;=AH945),--(IFERROR(Flights_2026_09_30333435363734567[nfl],-1)&lt;=IF(AH945=450,450,AH945+9)))</f>
        <v>0</v>
      </c>
    </row>
    <row r="946" spans="32:35" x14ac:dyDescent="0.2">
      <c r="AF946" s="2">
        <v>0.875</v>
      </c>
      <c r="AG946" t="s">
        <v>744</v>
      </c>
      <c r="AH946" s="17">
        <v>280</v>
      </c>
      <c r="AI946" s="17" cm="1">
        <f t="array" ref="AI946">SUMPRODUCT(--(IFERROR(HOUR(Flights_2026_09_30333435363734567[entry_hour]),-1)=HOUR(AF946)),--(IFERROR(Flights_2026_09_30333435363734567[entry_sector],"")=AG946),--(IFERROR(Flights_2026_09_30333435363734567[nfl],-1)&gt;=AH946),--(IFERROR(Flights_2026_09_30333435363734567[nfl],-1)&lt;=IF(AH946=450,450,AH946+9)))</f>
        <v>0</v>
      </c>
    </row>
    <row r="947" spans="32:35" x14ac:dyDescent="0.2">
      <c r="AF947" s="2">
        <v>0.875</v>
      </c>
      <c r="AG947" t="s">
        <v>744</v>
      </c>
      <c r="AH947" s="17">
        <v>290</v>
      </c>
      <c r="AI947" s="17" cm="1">
        <f t="array" ref="AI947">SUMPRODUCT(--(IFERROR(HOUR(Flights_2026_09_30333435363734567[entry_hour]),-1)=HOUR(AF947)),--(IFERROR(Flights_2026_09_30333435363734567[entry_sector],"")=AG947),--(IFERROR(Flights_2026_09_30333435363734567[nfl],-1)&gt;=AH947),--(IFERROR(Flights_2026_09_30333435363734567[nfl],-1)&lt;=IF(AH947=450,450,AH947+9)))</f>
        <v>0</v>
      </c>
    </row>
    <row r="948" spans="32:35" x14ac:dyDescent="0.2">
      <c r="AF948" s="2">
        <v>0.875</v>
      </c>
      <c r="AG948" t="s">
        <v>744</v>
      </c>
      <c r="AH948" s="17">
        <v>300</v>
      </c>
      <c r="AI948" s="17" cm="1">
        <f t="array" ref="AI948">SUMPRODUCT(--(IFERROR(HOUR(Flights_2026_09_30333435363734567[entry_hour]),-1)=HOUR(AF948)),--(IFERROR(Flights_2026_09_30333435363734567[entry_sector],"")=AG948),--(IFERROR(Flights_2026_09_30333435363734567[nfl],-1)&gt;=AH948),--(IFERROR(Flights_2026_09_30333435363734567[nfl],-1)&lt;=IF(AH948=450,450,AH948+9)))</f>
        <v>0</v>
      </c>
    </row>
    <row r="949" spans="32:35" x14ac:dyDescent="0.2">
      <c r="AF949" s="2">
        <v>0.875</v>
      </c>
      <c r="AG949" t="s">
        <v>744</v>
      </c>
      <c r="AH949" s="17">
        <v>310</v>
      </c>
      <c r="AI949" s="17" cm="1">
        <f t="array" ref="AI949">SUMPRODUCT(--(IFERROR(HOUR(Flights_2026_09_30333435363734567[entry_hour]),-1)=HOUR(AF949)),--(IFERROR(Flights_2026_09_30333435363734567[entry_sector],"")=AG949),--(IFERROR(Flights_2026_09_30333435363734567[nfl],-1)&gt;=AH949),--(IFERROR(Flights_2026_09_30333435363734567[nfl],-1)&lt;=IF(AH949=450,450,AH949+9)))</f>
        <v>0</v>
      </c>
    </row>
    <row r="950" spans="32:35" x14ac:dyDescent="0.2">
      <c r="AF950" s="2">
        <v>0.875</v>
      </c>
      <c r="AG950" t="s">
        <v>744</v>
      </c>
      <c r="AH950" s="17">
        <v>320</v>
      </c>
      <c r="AI950" s="17" cm="1">
        <f t="array" ref="AI950">SUMPRODUCT(--(IFERROR(HOUR(Flights_2026_09_30333435363734567[entry_hour]),-1)=HOUR(AF950)),--(IFERROR(Flights_2026_09_30333435363734567[entry_sector],"")=AG950),--(IFERROR(Flights_2026_09_30333435363734567[nfl],-1)&gt;=AH950),--(IFERROR(Flights_2026_09_30333435363734567[nfl],-1)&lt;=IF(AH950=450,450,AH950+9)))</f>
        <v>0</v>
      </c>
    </row>
    <row r="951" spans="32:35" x14ac:dyDescent="0.2">
      <c r="AF951" s="2">
        <v>0.875</v>
      </c>
      <c r="AG951" t="s">
        <v>744</v>
      </c>
      <c r="AH951" s="17">
        <v>330</v>
      </c>
      <c r="AI951" s="17" cm="1">
        <f t="array" ref="AI951">SUMPRODUCT(--(IFERROR(HOUR(Flights_2026_09_30333435363734567[entry_hour]),-1)=HOUR(AF951)),--(IFERROR(Flights_2026_09_30333435363734567[entry_sector],"")=AG951),--(IFERROR(Flights_2026_09_30333435363734567[nfl],-1)&gt;=AH951),--(IFERROR(Flights_2026_09_30333435363734567[nfl],-1)&lt;=IF(AH951=450,450,AH951+9)))</f>
        <v>0</v>
      </c>
    </row>
    <row r="952" spans="32:35" x14ac:dyDescent="0.2">
      <c r="AF952" s="2">
        <v>0.875</v>
      </c>
      <c r="AG952" t="s">
        <v>744</v>
      </c>
      <c r="AH952" s="17">
        <v>340</v>
      </c>
      <c r="AI952" s="17" cm="1">
        <f t="array" ref="AI952">SUMPRODUCT(--(IFERROR(HOUR(Flights_2026_09_30333435363734567[entry_hour]),-1)=HOUR(AF952)),--(IFERROR(Flights_2026_09_30333435363734567[entry_sector],"")=AG952),--(IFERROR(Flights_2026_09_30333435363734567[nfl],-1)&gt;=AH952),--(IFERROR(Flights_2026_09_30333435363734567[nfl],-1)&lt;=IF(AH952=450,450,AH952+9)))</f>
        <v>0</v>
      </c>
    </row>
    <row r="953" spans="32:35" x14ac:dyDescent="0.2">
      <c r="AF953" s="2">
        <v>0.875</v>
      </c>
      <c r="AG953" t="s">
        <v>744</v>
      </c>
      <c r="AH953" s="17">
        <v>350</v>
      </c>
      <c r="AI953" s="17" cm="1">
        <f t="array" ref="AI953">SUMPRODUCT(--(IFERROR(HOUR(Flights_2026_09_30333435363734567[entry_hour]),-1)=HOUR(AF953)),--(IFERROR(Flights_2026_09_30333435363734567[entry_sector],"")=AG953),--(IFERROR(Flights_2026_09_30333435363734567[nfl],-1)&gt;=AH953),--(IFERROR(Flights_2026_09_30333435363734567[nfl],-1)&lt;=IF(AH953=450,450,AH953+9)))</f>
        <v>0</v>
      </c>
    </row>
    <row r="954" spans="32:35" x14ac:dyDescent="0.2">
      <c r="AF954" s="2">
        <v>0.875</v>
      </c>
      <c r="AG954" t="s">
        <v>744</v>
      </c>
      <c r="AH954" s="17">
        <v>360</v>
      </c>
      <c r="AI954" s="17" cm="1">
        <f t="array" ref="AI954">SUMPRODUCT(--(IFERROR(HOUR(Flights_2026_09_30333435363734567[entry_hour]),-1)=HOUR(AF954)),--(IFERROR(Flights_2026_09_30333435363734567[entry_sector],"")=AG954),--(IFERROR(Flights_2026_09_30333435363734567[nfl],-1)&gt;=AH954),--(IFERROR(Flights_2026_09_30333435363734567[nfl],-1)&lt;=IF(AH954=450,450,AH954+9)))</f>
        <v>0</v>
      </c>
    </row>
    <row r="955" spans="32:35" x14ac:dyDescent="0.2">
      <c r="AF955" s="2">
        <v>0.875</v>
      </c>
      <c r="AG955" t="s">
        <v>744</v>
      </c>
      <c r="AH955" s="17">
        <v>370</v>
      </c>
      <c r="AI955" s="17" cm="1">
        <f t="array" ref="AI955">SUMPRODUCT(--(IFERROR(HOUR(Flights_2026_09_30333435363734567[entry_hour]),-1)=HOUR(AF955)),--(IFERROR(Flights_2026_09_30333435363734567[entry_sector],"")=AG955),--(IFERROR(Flights_2026_09_30333435363734567[nfl],-1)&gt;=AH955),--(IFERROR(Flights_2026_09_30333435363734567[nfl],-1)&lt;=IF(AH955=450,450,AH955+9)))</f>
        <v>0</v>
      </c>
    </row>
    <row r="956" spans="32:35" x14ac:dyDescent="0.2">
      <c r="AF956" s="2">
        <v>0.875</v>
      </c>
      <c r="AG956" t="s">
        <v>744</v>
      </c>
      <c r="AH956" s="17">
        <v>380</v>
      </c>
      <c r="AI956" s="17" cm="1">
        <f t="array" ref="AI956">SUMPRODUCT(--(IFERROR(HOUR(Flights_2026_09_30333435363734567[entry_hour]),-1)=HOUR(AF956)),--(IFERROR(Flights_2026_09_30333435363734567[entry_sector],"")=AG956),--(IFERROR(Flights_2026_09_30333435363734567[nfl],-1)&gt;=AH956),--(IFERROR(Flights_2026_09_30333435363734567[nfl],-1)&lt;=IF(AH956=450,450,AH956+9)))</f>
        <v>0</v>
      </c>
    </row>
    <row r="957" spans="32:35" x14ac:dyDescent="0.2">
      <c r="AF957" s="2">
        <v>0.875</v>
      </c>
      <c r="AG957" t="s">
        <v>744</v>
      </c>
      <c r="AH957" s="17">
        <v>390</v>
      </c>
      <c r="AI957" s="17" cm="1">
        <f t="array" ref="AI957">SUMPRODUCT(--(IFERROR(HOUR(Flights_2026_09_30333435363734567[entry_hour]),-1)=HOUR(AF957)),--(IFERROR(Flights_2026_09_30333435363734567[entry_sector],"")=AG957),--(IFERROR(Flights_2026_09_30333435363734567[nfl],-1)&gt;=AH957),--(IFERROR(Flights_2026_09_30333435363734567[nfl],-1)&lt;=IF(AH957=450,450,AH957+9)))</f>
        <v>0</v>
      </c>
    </row>
    <row r="958" spans="32:35" x14ac:dyDescent="0.2">
      <c r="AF958" s="2">
        <v>0.875</v>
      </c>
      <c r="AG958" t="s">
        <v>744</v>
      </c>
      <c r="AH958" s="17">
        <v>400</v>
      </c>
      <c r="AI958" s="17" cm="1">
        <f t="array" ref="AI958">SUMPRODUCT(--(IFERROR(HOUR(Flights_2026_09_30333435363734567[entry_hour]),-1)=HOUR(AF958)),--(IFERROR(Flights_2026_09_30333435363734567[entry_sector],"")=AG958),--(IFERROR(Flights_2026_09_30333435363734567[nfl],-1)&gt;=AH958),--(IFERROR(Flights_2026_09_30333435363734567[nfl],-1)&lt;=IF(AH958=450,450,AH958+9)))</f>
        <v>0</v>
      </c>
    </row>
    <row r="959" spans="32:35" x14ac:dyDescent="0.2">
      <c r="AF959" s="2">
        <v>0.875</v>
      </c>
      <c r="AG959" t="s">
        <v>744</v>
      </c>
      <c r="AH959" s="17">
        <v>410</v>
      </c>
      <c r="AI959" s="17" cm="1">
        <f t="array" ref="AI959">SUMPRODUCT(--(IFERROR(HOUR(Flights_2026_09_30333435363734567[entry_hour]),-1)=HOUR(AF959)),--(IFERROR(Flights_2026_09_30333435363734567[entry_sector],"")=AG959),--(IFERROR(Flights_2026_09_30333435363734567[nfl],-1)&gt;=AH959),--(IFERROR(Flights_2026_09_30333435363734567[nfl],-1)&lt;=IF(AH959=450,450,AH959+9)))</f>
        <v>0</v>
      </c>
    </row>
    <row r="960" spans="32:35" x14ac:dyDescent="0.2">
      <c r="AF960" s="2">
        <v>0.875</v>
      </c>
      <c r="AG960" t="s">
        <v>744</v>
      </c>
      <c r="AH960" s="17">
        <v>420</v>
      </c>
      <c r="AI960" s="17" cm="1">
        <f t="array" ref="AI960">SUMPRODUCT(--(IFERROR(HOUR(Flights_2026_09_30333435363734567[entry_hour]),-1)=HOUR(AF960)),--(IFERROR(Flights_2026_09_30333435363734567[entry_sector],"")=AG960),--(IFERROR(Flights_2026_09_30333435363734567[nfl],-1)&gt;=AH960),--(IFERROR(Flights_2026_09_30333435363734567[nfl],-1)&lt;=IF(AH960=450,450,AH960+9)))</f>
        <v>0</v>
      </c>
    </row>
    <row r="961" spans="32:35" x14ac:dyDescent="0.2">
      <c r="AF961" s="2">
        <v>0.875</v>
      </c>
      <c r="AG961" t="s">
        <v>744</v>
      </c>
      <c r="AH961" s="17">
        <v>430</v>
      </c>
      <c r="AI961" s="17" cm="1">
        <f t="array" ref="AI961">SUMPRODUCT(--(IFERROR(HOUR(Flights_2026_09_30333435363734567[entry_hour]),-1)=HOUR(AF961)),--(IFERROR(Flights_2026_09_30333435363734567[entry_sector],"")=AG961),--(IFERROR(Flights_2026_09_30333435363734567[nfl],-1)&gt;=AH961),--(IFERROR(Flights_2026_09_30333435363734567[nfl],-1)&lt;=IF(AH961=450,450,AH961+9)))</f>
        <v>0</v>
      </c>
    </row>
    <row r="962" spans="32:35" x14ac:dyDescent="0.2">
      <c r="AF962" s="2">
        <v>0.875</v>
      </c>
      <c r="AG962" t="s">
        <v>744</v>
      </c>
      <c r="AH962" s="17">
        <v>440</v>
      </c>
      <c r="AI962" s="17" cm="1">
        <f t="array" ref="AI962">SUMPRODUCT(--(IFERROR(HOUR(Flights_2026_09_30333435363734567[entry_hour]),-1)=HOUR(AF962)),--(IFERROR(Flights_2026_09_30333435363734567[entry_sector],"")=AG962),--(IFERROR(Flights_2026_09_30333435363734567[nfl],-1)&gt;=AH962),--(IFERROR(Flights_2026_09_30333435363734567[nfl],-1)&lt;=IF(AH962=450,450,AH962+9)))</f>
        <v>0</v>
      </c>
    </row>
    <row r="963" spans="32:35" x14ac:dyDescent="0.2">
      <c r="AF963" s="2">
        <v>0.875</v>
      </c>
      <c r="AG963" t="s">
        <v>744</v>
      </c>
      <c r="AH963" s="17">
        <v>450</v>
      </c>
      <c r="AI963" s="17" cm="1">
        <f t="array" ref="AI963">SUMPRODUCT(--(IFERROR(HOUR(Flights_2026_09_30333435363734567[entry_hour]),-1)=HOUR(AF963)),--(IFERROR(Flights_2026_09_30333435363734567[entry_sector],"")=AG963),--(IFERROR(Flights_2026_09_30333435363734567[nfl],-1)&gt;=AH963),--(IFERROR(Flights_2026_09_30333435363734567[nfl],-1)&lt;=IF(AH963=450,450,AH963+9)))</f>
        <v>0</v>
      </c>
    </row>
    <row r="964" spans="32:35" x14ac:dyDescent="0.2">
      <c r="AF964" s="2">
        <v>0.875</v>
      </c>
      <c r="AG964" t="s">
        <v>745</v>
      </c>
      <c r="AH964" s="17">
        <v>200</v>
      </c>
      <c r="AI964" s="17" cm="1">
        <f t="array" ref="AI964">SUMPRODUCT(--(IFERROR(HOUR(Flights_2026_09_30333435363734567[entry_hour]),-1)=HOUR(AF964)),--(IFERROR(Flights_2026_09_30333435363734567[entry_sector],"")=AG964),--(IFERROR(Flights_2026_09_30333435363734567[nfl],-1)&gt;=AH964),--(IFERROR(Flights_2026_09_30333435363734567[nfl],-1)&lt;=IF(AH964=450,450,AH964+9)))</f>
        <v>0</v>
      </c>
    </row>
    <row r="965" spans="32:35" x14ac:dyDescent="0.2">
      <c r="AF965" s="2">
        <v>0.875</v>
      </c>
      <c r="AG965" t="s">
        <v>745</v>
      </c>
      <c r="AH965" s="17">
        <v>210</v>
      </c>
      <c r="AI965" s="17" cm="1">
        <f t="array" ref="AI965">SUMPRODUCT(--(IFERROR(HOUR(Flights_2026_09_30333435363734567[entry_hour]),-1)=HOUR(AF965)),--(IFERROR(Flights_2026_09_30333435363734567[entry_sector],"")=AG965),--(IFERROR(Flights_2026_09_30333435363734567[nfl],-1)&gt;=AH965),--(IFERROR(Flights_2026_09_30333435363734567[nfl],-1)&lt;=IF(AH965=450,450,AH965+9)))</f>
        <v>0</v>
      </c>
    </row>
    <row r="966" spans="32:35" x14ac:dyDescent="0.2">
      <c r="AF966" s="2">
        <v>0.875</v>
      </c>
      <c r="AG966" t="s">
        <v>745</v>
      </c>
      <c r="AH966" s="17">
        <v>220</v>
      </c>
      <c r="AI966" s="17" cm="1">
        <f t="array" ref="AI966">SUMPRODUCT(--(IFERROR(HOUR(Flights_2026_09_30333435363734567[entry_hour]),-1)=HOUR(AF966)),--(IFERROR(Flights_2026_09_30333435363734567[entry_sector],"")=AG966),--(IFERROR(Flights_2026_09_30333435363734567[nfl],-1)&gt;=AH966),--(IFERROR(Flights_2026_09_30333435363734567[nfl],-1)&lt;=IF(AH966=450,450,AH966+9)))</f>
        <v>0</v>
      </c>
    </row>
    <row r="967" spans="32:35" x14ac:dyDescent="0.2">
      <c r="AF967" s="2">
        <v>0.875</v>
      </c>
      <c r="AG967" t="s">
        <v>745</v>
      </c>
      <c r="AH967" s="17">
        <v>230</v>
      </c>
      <c r="AI967" s="17" cm="1">
        <f t="array" ref="AI967">SUMPRODUCT(--(IFERROR(HOUR(Flights_2026_09_30333435363734567[entry_hour]),-1)=HOUR(AF967)),--(IFERROR(Flights_2026_09_30333435363734567[entry_sector],"")=AG967),--(IFERROR(Flights_2026_09_30333435363734567[nfl],-1)&gt;=AH967),--(IFERROR(Flights_2026_09_30333435363734567[nfl],-1)&lt;=IF(AH967=450,450,AH967+9)))</f>
        <v>0</v>
      </c>
    </row>
    <row r="968" spans="32:35" x14ac:dyDescent="0.2">
      <c r="AF968" s="2">
        <v>0.875</v>
      </c>
      <c r="AG968" t="s">
        <v>745</v>
      </c>
      <c r="AH968" s="17">
        <v>240</v>
      </c>
      <c r="AI968" s="17" cm="1">
        <f t="array" ref="AI968">SUMPRODUCT(--(IFERROR(HOUR(Flights_2026_09_30333435363734567[entry_hour]),-1)=HOUR(AF968)),--(IFERROR(Flights_2026_09_30333435363734567[entry_sector],"")=AG968),--(IFERROR(Flights_2026_09_30333435363734567[nfl],-1)&gt;=AH968),--(IFERROR(Flights_2026_09_30333435363734567[nfl],-1)&lt;=IF(AH968=450,450,AH968+9)))</f>
        <v>0</v>
      </c>
    </row>
    <row r="969" spans="32:35" x14ac:dyDescent="0.2">
      <c r="AF969" s="2">
        <v>0.875</v>
      </c>
      <c r="AG969" t="s">
        <v>745</v>
      </c>
      <c r="AH969" s="17">
        <v>250</v>
      </c>
      <c r="AI969" s="17" cm="1">
        <f t="array" ref="AI969">SUMPRODUCT(--(IFERROR(HOUR(Flights_2026_09_30333435363734567[entry_hour]),-1)=HOUR(AF969)),--(IFERROR(Flights_2026_09_30333435363734567[entry_sector],"")=AG969),--(IFERROR(Flights_2026_09_30333435363734567[nfl],-1)&gt;=AH969),--(IFERROR(Flights_2026_09_30333435363734567[nfl],-1)&lt;=IF(AH969=450,450,AH969+9)))</f>
        <v>0</v>
      </c>
    </row>
    <row r="970" spans="32:35" x14ac:dyDescent="0.2">
      <c r="AF970" s="2">
        <v>0.875</v>
      </c>
      <c r="AG970" t="s">
        <v>745</v>
      </c>
      <c r="AH970" s="17">
        <v>260</v>
      </c>
      <c r="AI970" s="17" cm="1">
        <f t="array" ref="AI970">SUMPRODUCT(--(IFERROR(HOUR(Flights_2026_09_30333435363734567[entry_hour]),-1)=HOUR(AF970)),--(IFERROR(Flights_2026_09_30333435363734567[entry_sector],"")=AG970),--(IFERROR(Flights_2026_09_30333435363734567[nfl],-1)&gt;=AH970),--(IFERROR(Flights_2026_09_30333435363734567[nfl],-1)&lt;=IF(AH970=450,450,AH970+9)))</f>
        <v>0</v>
      </c>
    </row>
    <row r="971" spans="32:35" x14ac:dyDescent="0.2">
      <c r="AF971" s="2">
        <v>0.875</v>
      </c>
      <c r="AG971" t="s">
        <v>745</v>
      </c>
      <c r="AH971" s="17">
        <v>270</v>
      </c>
      <c r="AI971" s="17" cm="1">
        <f t="array" ref="AI971">SUMPRODUCT(--(IFERROR(HOUR(Flights_2026_09_30333435363734567[entry_hour]),-1)=HOUR(AF971)),--(IFERROR(Flights_2026_09_30333435363734567[entry_sector],"")=AG971),--(IFERROR(Flights_2026_09_30333435363734567[nfl],-1)&gt;=AH971),--(IFERROR(Flights_2026_09_30333435363734567[nfl],-1)&lt;=IF(AH971=450,450,AH971+9)))</f>
        <v>0</v>
      </c>
    </row>
    <row r="972" spans="32:35" x14ac:dyDescent="0.2">
      <c r="AF972" s="2">
        <v>0.875</v>
      </c>
      <c r="AG972" t="s">
        <v>745</v>
      </c>
      <c r="AH972" s="17">
        <v>280</v>
      </c>
      <c r="AI972" s="17" cm="1">
        <f t="array" ref="AI972">SUMPRODUCT(--(IFERROR(HOUR(Flights_2026_09_30333435363734567[entry_hour]),-1)=HOUR(AF972)),--(IFERROR(Flights_2026_09_30333435363734567[entry_sector],"")=AG972),--(IFERROR(Flights_2026_09_30333435363734567[nfl],-1)&gt;=AH972),--(IFERROR(Flights_2026_09_30333435363734567[nfl],-1)&lt;=IF(AH972=450,450,AH972+9)))</f>
        <v>0</v>
      </c>
    </row>
    <row r="973" spans="32:35" x14ac:dyDescent="0.2">
      <c r="AF973" s="2">
        <v>0.875</v>
      </c>
      <c r="AG973" t="s">
        <v>745</v>
      </c>
      <c r="AH973" s="17">
        <v>290</v>
      </c>
      <c r="AI973" s="17" cm="1">
        <f t="array" ref="AI973">SUMPRODUCT(--(IFERROR(HOUR(Flights_2026_09_30333435363734567[entry_hour]),-1)=HOUR(AF973)),--(IFERROR(Flights_2026_09_30333435363734567[entry_sector],"")=AG973),--(IFERROR(Flights_2026_09_30333435363734567[nfl],-1)&gt;=AH973),--(IFERROR(Flights_2026_09_30333435363734567[nfl],-1)&lt;=IF(AH973=450,450,AH973+9)))</f>
        <v>0</v>
      </c>
    </row>
    <row r="974" spans="32:35" x14ac:dyDescent="0.2">
      <c r="AF974" s="2">
        <v>0.875</v>
      </c>
      <c r="AG974" t="s">
        <v>745</v>
      </c>
      <c r="AH974" s="17">
        <v>300</v>
      </c>
      <c r="AI974" s="17" cm="1">
        <f t="array" ref="AI974">SUMPRODUCT(--(IFERROR(HOUR(Flights_2026_09_30333435363734567[entry_hour]),-1)=HOUR(AF974)),--(IFERROR(Flights_2026_09_30333435363734567[entry_sector],"")=AG974),--(IFERROR(Flights_2026_09_30333435363734567[nfl],-1)&gt;=AH974),--(IFERROR(Flights_2026_09_30333435363734567[nfl],-1)&lt;=IF(AH974=450,450,AH974+9)))</f>
        <v>0</v>
      </c>
    </row>
    <row r="975" spans="32:35" x14ac:dyDescent="0.2">
      <c r="AF975" s="2">
        <v>0.875</v>
      </c>
      <c r="AG975" t="s">
        <v>745</v>
      </c>
      <c r="AH975" s="17">
        <v>310</v>
      </c>
      <c r="AI975" s="17" cm="1">
        <f t="array" ref="AI975">SUMPRODUCT(--(IFERROR(HOUR(Flights_2026_09_30333435363734567[entry_hour]),-1)=HOUR(AF975)),--(IFERROR(Flights_2026_09_30333435363734567[entry_sector],"")=AG975),--(IFERROR(Flights_2026_09_30333435363734567[nfl],-1)&gt;=AH975),--(IFERROR(Flights_2026_09_30333435363734567[nfl],-1)&lt;=IF(AH975=450,450,AH975+9)))</f>
        <v>0</v>
      </c>
    </row>
    <row r="976" spans="32:35" x14ac:dyDescent="0.2">
      <c r="AF976" s="2">
        <v>0.875</v>
      </c>
      <c r="AG976" t="s">
        <v>745</v>
      </c>
      <c r="AH976" s="17">
        <v>320</v>
      </c>
      <c r="AI976" s="17" cm="1">
        <f t="array" ref="AI976">SUMPRODUCT(--(IFERROR(HOUR(Flights_2026_09_30333435363734567[entry_hour]),-1)=HOUR(AF976)),--(IFERROR(Flights_2026_09_30333435363734567[entry_sector],"")=AG976),--(IFERROR(Flights_2026_09_30333435363734567[nfl],-1)&gt;=AH976),--(IFERROR(Flights_2026_09_30333435363734567[nfl],-1)&lt;=IF(AH976=450,450,AH976+9)))</f>
        <v>0</v>
      </c>
    </row>
    <row r="977" spans="32:35" x14ac:dyDescent="0.2">
      <c r="AF977" s="2">
        <v>0.875</v>
      </c>
      <c r="AG977" t="s">
        <v>745</v>
      </c>
      <c r="AH977" s="17">
        <v>330</v>
      </c>
      <c r="AI977" s="17" cm="1">
        <f t="array" ref="AI977">SUMPRODUCT(--(IFERROR(HOUR(Flights_2026_09_30333435363734567[entry_hour]),-1)=HOUR(AF977)),--(IFERROR(Flights_2026_09_30333435363734567[entry_sector],"")=AG977),--(IFERROR(Flights_2026_09_30333435363734567[nfl],-1)&gt;=AH977),--(IFERROR(Flights_2026_09_30333435363734567[nfl],-1)&lt;=IF(AH977=450,450,AH977+9)))</f>
        <v>0</v>
      </c>
    </row>
    <row r="978" spans="32:35" x14ac:dyDescent="0.2">
      <c r="AF978" s="2">
        <v>0.875</v>
      </c>
      <c r="AG978" t="s">
        <v>745</v>
      </c>
      <c r="AH978" s="17">
        <v>340</v>
      </c>
      <c r="AI978" s="17" cm="1">
        <f t="array" ref="AI978">SUMPRODUCT(--(IFERROR(HOUR(Flights_2026_09_30333435363734567[entry_hour]),-1)=HOUR(AF978)),--(IFERROR(Flights_2026_09_30333435363734567[entry_sector],"")=AG978),--(IFERROR(Flights_2026_09_30333435363734567[nfl],-1)&gt;=AH978),--(IFERROR(Flights_2026_09_30333435363734567[nfl],-1)&lt;=IF(AH978=450,450,AH978+9)))</f>
        <v>0</v>
      </c>
    </row>
    <row r="979" spans="32:35" x14ac:dyDescent="0.2">
      <c r="AF979" s="2">
        <v>0.875</v>
      </c>
      <c r="AG979" t="s">
        <v>745</v>
      </c>
      <c r="AH979" s="17">
        <v>350</v>
      </c>
      <c r="AI979" s="17" cm="1">
        <f t="array" ref="AI979">SUMPRODUCT(--(IFERROR(HOUR(Flights_2026_09_30333435363734567[entry_hour]),-1)=HOUR(AF979)),--(IFERROR(Flights_2026_09_30333435363734567[entry_sector],"")=AG979),--(IFERROR(Flights_2026_09_30333435363734567[nfl],-1)&gt;=AH979),--(IFERROR(Flights_2026_09_30333435363734567[nfl],-1)&lt;=IF(AH979=450,450,AH979+9)))</f>
        <v>2</v>
      </c>
    </row>
    <row r="980" spans="32:35" x14ac:dyDescent="0.2">
      <c r="AF980" s="2">
        <v>0.875</v>
      </c>
      <c r="AG980" t="s">
        <v>745</v>
      </c>
      <c r="AH980" s="17">
        <v>360</v>
      </c>
      <c r="AI980" s="17" cm="1">
        <f t="array" ref="AI980">SUMPRODUCT(--(IFERROR(HOUR(Flights_2026_09_30333435363734567[entry_hour]),-1)=HOUR(AF980)),--(IFERROR(Flights_2026_09_30333435363734567[entry_sector],"")=AG980),--(IFERROR(Flights_2026_09_30333435363734567[nfl],-1)&gt;=AH980),--(IFERROR(Flights_2026_09_30333435363734567[nfl],-1)&lt;=IF(AH980=450,450,AH980+9)))</f>
        <v>0</v>
      </c>
    </row>
    <row r="981" spans="32:35" x14ac:dyDescent="0.2">
      <c r="AF981" s="2">
        <v>0.875</v>
      </c>
      <c r="AG981" t="s">
        <v>745</v>
      </c>
      <c r="AH981" s="17">
        <v>370</v>
      </c>
      <c r="AI981" s="17" cm="1">
        <f t="array" ref="AI981">SUMPRODUCT(--(IFERROR(HOUR(Flights_2026_09_30333435363734567[entry_hour]),-1)=HOUR(AF981)),--(IFERROR(Flights_2026_09_30333435363734567[entry_sector],"")=AG981),--(IFERROR(Flights_2026_09_30333435363734567[nfl],-1)&gt;=AH981),--(IFERROR(Flights_2026_09_30333435363734567[nfl],-1)&lt;=IF(AH981=450,450,AH981+9)))</f>
        <v>1</v>
      </c>
    </row>
    <row r="982" spans="32:35" x14ac:dyDescent="0.2">
      <c r="AF982" s="2">
        <v>0.875</v>
      </c>
      <c r="AG982" t="s">
        <v>745</v>
      </c>
      <c r="AH982" s="17">
        <v>380</v>
      </c>
      <c r="AI982" s="17" cm="1">
        <f t="array" ref="AI982">SUMPRODUCT(--(IFERROR(HOUR(Flights_2026_09_30333435363734567[entry_hour]),-1)=HOUR(AF982)),--(IFERROR(Flights_2026_09_30333435363734567[entry_sector],"")=AG982),--(IFERROR(Flights_2026_09_30333435363734567[nfl],-1)&gt;=AH982),--(IFERROR(Flights_2026_09_30333435363734567[nfl],-1)&lt;=IF(AH982=450,450,AH982+9)))</f>
        <v>0</v>
      </c>
    </row>
    <row r="983" spans="32:35" x14ac:dyDescent="0.2">
      <c r="AF983" s="2">
        <v>0.875</v>
      </c>
      <c r="AG983" t="s">
        <v>745</v>
      </c>
      <c r="AH983" s="17">
        <v>390</v>
      </c>
      <c r="AI983" s="17" cm="1">
        <f t="array" ref="AI983">SUMPRODUCT(--(IFERROR(HOUR(Flights_2026_09_30333435363734567[entry_hour]),-1)=HOUR(AF983)),--(IFERROR(Flights_2026_09_30333435363734567[entry_sector],"")=AG983),--(IFERROR(Flights_2026_09_30333435363734567[nfl],-1)&gt;=AH983),--(IFERROR(Flights_2026_09_30333435363734567[nfl],-1)&lt;=IF(AH983=450,450,AH983+9)))</f>
        <v>0</v>
      </c>
    </row>
    <row r="984" spans="32:35" x14ac:dyDescent="0.2">
      <c r="AF984" s="2">
        <v>0.875</v>
      </c>
      <c r="AG984" t="s">
        <v>745</v>
      </c>
      <c r="AH984" s="17">
        <v>400</v>
      </c>
      <c r="AI984" s="17" cm="1">
        <f t="array" ref="AI984">SUMPRODUCT(--(IFERROR(HOUR(Flights_2026_09_30333435363734567[entry_hour]),-1)=HOUR(AF984)),--(IFERROR(Flights_2026_09_30333435363734567[entry_sector],"")=AG984),--(IFERROR(Flights_2026_09_30333435363734567[nfl],-1)&gt;=AH984),--(IFERROR(Flights_2026_09_30333435363734567[nfl],-1)&lt;=IF(AH984=450,450,AH984+9)))</f>
        <v>0</v>
      </c>
    </row>
    <row r="985" spans="32:35" x14ac:dyDescent="0.2">
      <c r="AF985" s="2">
        <v>0.875</v>
      </c>
      <c r="AG985" t="s">
        <v>745</v>
      </c>
      <c r="AH985" s="17">
        <v>410</v>
      </c>
      <c r="AI985" s="17" cm="1">
        <f t="array" ref="AI985">SUMPRODUCT(--(IFERROR(HOUR(Flights_2026_09_30333435363734567[entry_hour]),-1)=HOUR(AF985)),--(IFERROR(Flights_2026_09_30333435363734567[entry_sector],"")=AG985),--(IFERROR(Flights_2026_09_30333435363734567[nfl],-1)&gt;=AH985),--(IFERROR(Flights_2026_09_30333435363734567[nfl],-1)&lt;=IF(AH985=450,450,AH985+9)))</f>
        <v>0</v>
      </c>
    </row>
    <row r="986" spans="32:35" x14ac:dyDescent="0.2">
      <c r="AF986" s="2">
        <v>0.875</v>
      </c>
      <c r="AG986" t="s">
        <v>745</v>
      </c>
      <c r="AH986" s="17">
        <v>420</v>
      </c>
      <c r="AI986" s="17" cm="1">
        <f t="array" ref="AI986">SUMPRODUCT(--(IFERROR(HOUR(Flights_2026_09_30333435363734567[entry_hour]),-1)=HOUR(AF986)),--(IFERROR(Flights_2026_09_30333435363734567[entry_sector],"")=AG986),--(IFERROR(Flights_2026_09_30333435363734567[nfl],-1)&gt;=AH986),--(IFERROR(Flights_2026_09_30333435363734567[nfl],-1)&lt;=IF(AH986=450,450,AH986+9)))</f>
        <v>0</v>
      </c>
    </row>
    <row r="987" spans="32:35" x14ac:dyDescent="0.2">
      <c r="AF987" s="2">
        <v>0.875</v>
      </c>
      <c r="AG987" t="s">
        <v>745</v>
      </c>
      <c r="AH987" s="17">
        <v>430</v>
      </c>
      <c r="AI987" s="17" cm="1">
        <f t="array" ref="AI987">SUMPRODUCT(--(IFERROR(HOUR(Flights_2026_09_30333435363734567[entry_hour]),-1)=HOUR(AF987)),--(IFERROR(Flights_2026_09_30333435363734567[entry_sector],"")=AG987),--(IFERROR(Flights_2026_09_30333435363734567[nfl],-1)&gt;=AH987),--(IFERROR(Flights_2026_09_30333435363734567[nfl],-1)&lt;=IF(AH987=450,450,AH987+9)))</f>
        <v>0</v>
      </c>
    </row>
    <row r="988" spans="32:35" x14ac:dyDescent="0.2">
      <c r="AF988" s="2">
        <v>0.875</v>
      </c>
      <c r="AG988" t="s">
        <v>745</v>
      </c>
      <c r="AH988" s="17">
        <v>440</v>
      </c>
      <c r="AI988" s="17" cm="1">
        <f t="array" ref="AI988">SUMPRODUCT(--(IFERROR(HOUR(Flights_2026_09_30333435363734567[entry_hour]),-1)=HOUR(AF988)),--(IFERROR(Flights_2026_09_30333435363734567[entry_sector],"")=AG988),--(IFERROR(Flights_2026_09_30333435363734567[nfl],-1)&gt;=AH988),--(IFERROR(Flights_2026_09_30333435363734567[nfl],-1)&lt;=IF(AH988=450,450,AH988+9)))</f>
        <v>0</v>
      </c>
    </row>
    <row r="989" spans="32:35" x14ac:dyDescent="0.2">
      <c r="AF989" s="2">
        <v>0.875</v>
      </c>
      <c r="AG989" t="s">
        <v>745</v>
      </c>
      <c r="AH989" s="17">
        <v>450</v>
      </c>
      <c r="AI989" s="17" cm="1">
        <f t="array" ref="AI989">SUMPRODUCT(--(IFERROR(HOUR(Flights_2026_09_30333435363734567[entry_hour]),-1)=HOUR(AF989)),--(IFERROR(Flights_2026_09_30333435363734567[entry_sector],"")=AG989),--(IFERROR(Flights_2026_09_30333435363734567[nfl],-1)&gt;=AH989),--(IFERROR(Flights_2026_09_30333435363734567[nfl],-1)&lt;=IF(AH989=450,450,AH989+9)))</f>
        <v>0</v>
      </c>
    </row>
    <row r="990" spans="32:35" x14ac:dyDescent="0.2">
      <c r="AF990" s="2">
        <v>0.875</v>
      </c>
      <c r="AG990" t="s">
        <v>840</v>
      </c>
      <c r="AH990" s="17">
        <v>200</v>
      </c>
      <c r="AI990" s="17" cm="1">
        <f t="array" ref="AI990">SUMPRODUCT(--(IFERROR(HOUR(Flights_2026_09_30333435363734567[entry_hour]),-1)=HOUR(AF990)),--(IFERROR(Flights_2026_09_30333435363734567[entry_sector],"")=AG990),--(IFERROR(Flights_2026_09_30333435363734567[nfl],-1)&gt;=AH990),--(IFERROR(Flights_2026_09_30333435363734567[nfl],-1)&lt;=IF(AH990=450,450,AH990+9)))</f>
        <v>0</v>
      </c>
    </row>
    <row r="991" spans="32:35" x14ac:dyDescent="0.2">
      <c r="AF991" s="2">
        <v>0.875</v>
      </c>
      <c r="AG991" t="s">
        <v>840</v>
      </c>
      <c r="AH991" s="17">
        <v>210</v>
      </c>
      <c r="AI991" s="17" cm="1">
        <f t="array" ref="AI991">SUMPRODUCT(--(IFERROR(HOUR(Flights_2026_09_30333435363734567[entry_hour]),-1)=HOUR(AF991)),--(IFERROR(Flights_2026_09_30333435363734567[entry_sector],"")=AG991),--(IFERROR(Flights_2026_09_30333435363734567[nfl],-1)&gt;=AH991),--(IFERROR(Flights_2026_09_30333435363734567[nfl],-1)&lt;=IF(AH991=450,450,AH991+9)))</f>
        <v>0</v>
      </c>
    </row>
    <row r="992" spans="32:35" x14ac:dyDescent="0.2">
      <c r="AF992" s="2">
        <v>0.875</v>
      </c>
      <c r="AG992" t="s">
        <v>840</v>
      </c>
      <c r="AH992" s="17">
        <v>220</v>
      </c>
      <c r="AI992" s="17" cm="1">
        <f t="array" ref="AI992">SUMPRODUCT(--(IFERROR(HOUR(Flights_2026_09_30333435363734567[entry_hour]),-1)=HOUR(AF992)),--(IFERROR(Flights_2026_09_30333435363734567[entry_sector],"")=AG992),--(IFERROR(Flights_2026_09_30333435363734567[nfl],-1)&gt;=AH992),--(IFERROR(Flights_2026_09_30333435363734567[nfl],-1)&lt;=IF(AH992=450,450,AH992+9)))</f>
        <v>0</v>
      </c>
    </row>
    <row r="993" spans="32:35" x14ac:dyDescent="0.2">
      <c r="AF993" s="2">
        <v>0.875</v>
      </c>
      <c r="AG993" t="s">
        <v>840</v>
      </c>
      <c r="AH993" s="17">
        <v>230</v>
      </c>
      <c r="AI993" s="17" cm="1">
        <f t="array" ref="AI993">SUMPRODUCT(--(IFERROR(HOUR(Flights_2026_09_30333435363734567[entry_hour]),-1)=HOUR(AF993)),--(IFERROR(Flights_2026_09_30333435363734567[entry_sector],"")=AG993),--(IFERROR(Flights_2026_09_30333435363734567[nfl],-1)&gt;=AH993),--(IFERROR(Flights_2026_09_30333435363734567[nfl],-1)&lt;=IF(AH993=450,450,AH993+9)))</f>
        <v>0</v>
      </c>
    </row>
    <row r="994" spans="32:35" x14ac:dyDescent="0.2">
      <c r="AF994" s="2">
        <v>0.875</v>
      </c>
      <c r="AG994" t="s">
        <v>840</v>
      </c>
      <c r="AH994" s="17">
        <v>240</v>
      </c>
      <c r="AI994" s="17" cm="1">
        <f t="array" ref="AI994">SUMPRODUCT(--(IFERROR(HOUR(Flights_2026_09_30333435363734567[entry_hour]),-1)=HOUR(AF994)),--(IFERROR(Flights_2026_09_30333435363734567[entry_sector],"")=AG994),--(IFERROR(Flights_2026_09_30333435363734567[nfl],-1)&gt;=AH994),--(IFERROR(Flights_2026_09_30333435363734567[nfl],-1)&lt;=IF(AH994=450,450,AH994+9)))</f>
        <v>0</v>
      </c>
    </row>
    <row r="995" spans="32:35" x14ac:dyDescent="0.2">
      <c r="AF995" s="2">
        <v>0.875</v>
      </c>
      <c r="AG995" t="s">
        <v>840</v>
      </c>
      <c r="AH995" s="17">
        <v>250</v>
      </c>
      <c r="AI995" s="17" cm="1">
        <f t="array" ref="AI995">SUMPRODUCT(--(IFERROR(HOUR(Flights_2026_09_30333435363734567[entry_hour]),-1)=HOUR(AF995)),--(IFERROR(Flights_2026_09_30333435363734567[entry_sector],"")=AG995),--(IFERROR(Flights_2026_09_30333435363734567[nfl],-1)&gt;=AH995),--(IFERROR(Flights_2026_09_30333435363734567[nfl],-1)&lt;=IF(AH995=450,450,AH995+9)))</f>
        <v>0</v>
      </c>
    </row>
    <row r="996" spans="32:35" x14ac:dyDescent="0.2">
      <c r="AF996" s="2">
        <v>0.875</v>
      </c>
      <c r="AG996" t="s">
        <v>840</v>
      </c>
      <c r="AH996" s="17">
        <v>260</v>
      </c>
      <c r="AI996" s="17" cm="1">
        <f t="array" ref="AI996">SUMPRODUCT(--(IFERROR(HOUR(Flights_2026_09_30333435363734567[entry_hour]),-1)=HOUR(AF996)),--(IFERROR(Flights_2026_09_30333435363734567[entry_sector],"")=AG996),--(IFERROR(Flights_2026_09_30333435363734567[nfl],-1)&gt;=AH996),--(IFERROR(Flights_2026_09_30333435363734567[nfl],-1)&lt;=IF(AH996=450,450,AH996+9)))</f>
        <v>0</v>
      </c>
    </row>
    <row r="997" spans="32:35" x14ac:dyDescent="0.2">
      <c r="AF997" s="2">
        <v>0.875</v>
      </c>
      <c r="AG997" t="s">
        <v>840</v>
      </c>
      <c r="AH997" s="17">
        <v>270</v>
      </c>
      <c r="AI997" s="17" cm="1">
        <f t="array" ref="AI997">SUMPRODUCT(--(IFERROR(HOUR(Flights_2026_09_30333435363734567[entry_hour]),-1)=HOUR(AF997)),--(IFERROR(Flights_2026_09_30333435363734567[entry_sector],"")=AG997),--(IFERROR(Flights_2026_09_30333435363734567[nfl],-1)&gt;=AH997),--(IFERROR(Flights_2026_09_30333435363734567[nfl],-1)&lt;=IF(AH997=450,450,AH997+9)))</f>
        <v>0</v>
      </c>
    </row>
    <row r="998" spans="32:35" x14ac:dyDescent="0.2">
      <c r="AF998" s="2">
        <v>0.875</v>
      </c>
      <c r="AG998" t="s">
        <v>840</v>
      </c>
      <c r="AH998" s="17">
        <v>280</v>
      </c>
      <c r="AI998" s="17" cm="1">
        <f t="array" ref="AI998">SUMPRODUCT(--(IFERROR(HOUR(Flights_2026_09_30333435363734567[entry_hour]),-1)=HOUR(AF998)),--(IFERROR(Flights_2026_09_30333435363734567[entry_sector],"")=AG998),--(IFERROR(Flights_2026_09_30333435363734567[nfl],-1)&gt;=AH998),--(IFERROR(Flights_2026_09_30333435363734567[nfl],-1)&lt;=IF(AH998=450,450,AH998+9)))</f>
        <v>0</v>
      </c>
    </row>
    <row r="999" spans="32:35" x14ac:dyDescent="0.2">
      <c r="AF999" s="2">
        <v>0.875</v>
      </c>
      <c r="AG999" t="s">
        <v>840</v>
      </c>
      <c r="AH999" s="17">
        <v>290</v>
      </c>
      <c r="AI999" s="17" cm="1">
        <f t="array" ref="AI999">SUMPRODUCT(--(IFERROR(HOUR(Flights_2026_09_30333435363734567[entry_hour]),-1)=HOUR(AF999)),--(IFERROR(Flights_2026_09_30333435363734567[entry_sector],"")=AG999),--(IFERROR(Flights_2026_09_30333435363734567[nfl],-1)&gt;=AH999),--(IFERROR(Flights_2026_09_30333435363734567[nfl],-1)&lt;=IF(AH999=450,450,AH999+9)))</f>
        <v>0</v>
      </c>
    </row>
    <row r="1000" spans="32:35" x14ac:dyDescent="0.2">
      <c r="AF1000" s="2">
        <v>0.875</v>
      </c>
      <c r="AG1000" t="s">
        <v>840</v>
      </c>
      <c r="AH1000" s="17">
        <v>300</v>
      </c>
      <c r="AI1000" s="17" cm="1">
        <f t="array" ref="AI1000">SUMPRODUCT(--(IFERROR(HOUR(Flights_2026_09_30333435363734567[entry_hour]),-1)=HOUR(AF1000)),--(IFERROR(Flights_2026_09_30333435363734567[entry_sector],"")=AG1000),--(IFERROR(Flights_2026_09_30333435363734567[nfl],-1)&gt;=AH1000),--(IFERROR(Flights_2026_09_30333435363734567[nfl],-1)&lt;=IF(AH1000=450,450,AH1000+9)))</f>
        <v>0</v>
      </c>
    </row>
    <row r="1001" spans="32:35" x14ac:dyDescent="0.2">
      <c r="AF1001" s="2">
        <v>0.875</v>
      </c>
      <c r="AG1001" t="s">
        <v>840</v>
      </c>
      <c r="AH1001" s="17">
        <v>310</v>
      </c>
      <c r="AI1001" s="17" cm="1">
        <f t="array" ref="AI1001">SUMPRODUCT(--(IFERROR(HOUR(Flights_2026_09_30333435363734567[entry_hour]),-1)=HOUR(AF1001)),--(IFERROR(Flights_2026_09_30333435363734567[entry_sector],"")=AG1001),--(IFERROR(Flights_2026_09_30333435363734567[nfl],-1)&gt;=AH1001),--(IFERROR(Flights_2026_09_30333435363734567[nfl],-1)&lt;=IF(AH1001=450,450,AH1001+9)))</f>
        <v>0</v>
      </c>
    </row>
    <row r="1002" spans="32:35" x14ac:dyDescent="0.2">
      <c r="AF1002" s="2">
        <v>0.875</v>
      </c>
      <c r="AG1002" t="s">
        <v>840</v>
      </c>
      <c r="AH1002" s="17">
        <v>320</v>
      </c>
      <c r="AI1002" s="17" cm="1">
        <f t="array" ref="AI1002">SUMPRODUCT(--(IFERROR(HOUR(Flights_2026_09_30333435363734567[entry_hour]),-1)=HOUR(AF1002)),--(IFERROR(Flights_2026_09_30333435363734567[entry_sector],"")=AG1002),--(IFERROR(Flights_2026_09_30333435363734567[nfl],-1)&gt;=AH1002),--(IFERROR(Flights_2026_09_30333435363734567[nfl],-1)&lt;=IF(AH1002=450,450,AH1002+9)))</f>
        <v>0</v>
      </c>
    </row>
    <row r="1003" spans="32:35" x14ac:dyDescent="0.2">
      <c r="AF1003" s="2">
        <v>0.875</v>
      </c>
      <c r="AG1003" t="s">
        <v>840</v>
      </c>
      <c r="AH1003" s="17">
        <v>330</v>
      </c>
      <c r="AI1003" s="17" cm="1">
        <f t="array" ref="AI1003">SUMPRODUCT(--(IFERROR(HOUR(Flights_2026_09_30333435363734567[entry_hour]),-1)=HOUR(AF1003)),--(IFERROR(Flights_2026_09_30333435363734567[entry_sector],"")=AG1003),--(IFERROR(Flights_2026_09_30333435363734567[nfl],-1)&gt;=AH1003),--(IFERROR(Flights_2026_09_30333435363734567[nfl],-1)&lt;=IF(AH1003=450,450,AH1003+9)))</f>
        <v>0</v>
      </c>
    </row>
    <row r="1004" spans="32:35" x14ac:dyDescent="0.2">
      <c r="AF1004" s="2">
        <v>0.875</v>
      </c>
      <c r="AG1004" t="s">
        <v>840</v>
      </c>
      <c r="AH1004" s="17">
        <v>340</v>
      </c>
      <c r="AI1004" s="17" cm="1">
        <f t="array" ref="AI1004">SUMPRODUCT(--(IFERROR(HOUR(Flights_2026_09_30333435363734567[entry_hour]),-1)=HOUR(AF1004)),--(IFERROR(Flights_2026_09_30333435363734567[entry_sector],"")=AG1004),--(IFERROR(Flights_2026_09_30333435363734567[nfl],-1)&gt;=AH1004),--(IFERROR(Flights_2026_09_30333435363734567[nfl],-1)&lt;=IF(AH1004=450,450,AH1004+9)))</f>
        <v>0</v>
      </c>
    </row>
    <row r="1005" spans="32:35" x14ac:dyDescent="0.2">
      <c r="AF1005" s="2">
        <v>0.875</v>
      </c>
      <c r="AG1005" t="s">
        <v>840</v>
      </c>
      <c r="AH1005" s="17">
        <v>350</v>
      </c>
      <c r="AI1005" s="17" cm="1">
        <f t="array" ref="AI1005">SUMPRODUCT(--(IFERROR(HOUR(Flights_2026_09_30333435363734567[entry_hour]),-1)=HOUR(AF1005)),--(IFERROR(Flights_2026_09_30333435363734567[entry_sector],"")=AG1005),--(IFERROR(Flights_2026_09_30333435363734567[nfl],-1)&gt;=AH1005),--(IFERROR(Flights_2026_09_30333435363734567[nfl],-1)&lt;=IF(AH1005=450,450,AH1005+9)))</f>
        <v>0</v>
      </c>
    </row>
    <row r="1006" spans="32:35" x14ac:dyDescent="0.2">
      <c r="AF1006" s="2">
        <v>0.875</v>
      </c>
      <c r="AG1006" t="s">
        <v>840</v>
      </c>
      <c r="AH1006" s="17">
        <v>360</v>
      </c>
      <c r="AI1006" s="17" cm="1">
        <f t="array" ref="AI1006">SUMPRODUCT(--(IFERROR(HOUR(Flights_2026_09_30333435363734567[entry_hour]),-1)=HOUR(AF1006)),--(IFERROR(Flights_2026_09_30333435363734567[entry_sector],"")=AG1006),--(IFERROR(Flights_2026_09_30333435363734567[nfl],-1)&gt;=AH1006),--(IFERROR(Flights_2026_09_30333435363734567[nfl],-1)&lt;=IF(AH1006=450,450,AH1006+9)))</f>
        <v>0</v>
      </c>
    </row>
    <row r="1007" spans="32:35" x14ac:dyDescent="0.2">
      <c r="AF1007" s="2">
        <v>0.875</v>
      </c>
      <c r="AG1007" t="s">
        <v>840</v>
      </c>
      <c r="AH1007" s="17">
        <v>370</v>
      </c>
      <c r="AI1007" s="17" cm="1">
        <f t="array" ref="AI1007">SUMPRODUCT(--(IFERROR(HOUR(Flights_2026_09_30333435363734567[entry_hour]),-1)=HOUR(AF1007)),--(IFERROR(Flights_2026_09_30333435363734567[entry_sector],"")=AG1007),--(IFERROR(Flights_2026_09_30333435363734567[nfl],-1)&gt;=AH1007),--(IFERROR(Flights_2026_09_30333435363734567[nfl],-1)&lt;=IF(AH1007=450,450,AH1007+9)))</f>
        <v>0</v>
      </c>
    </row>
    <row r="1008" spans="32:35" x14ac:dyDescent="0.2">
      <c r="AF1008" s="2">
        <v>0.875</v>
      </c>
      <c r="AG1008" t="s">
        <v>840</v>
      </c>
      <c r="AH1008" s="17">
        <v>380</v>
      </c>
      <c r="AI1008" s="17" cm="1">
        <f t="array" ref="AI1008">SUMPRODUCT(--(IFERROR(HOUR(Flights_2026_09_30333435363734567[entry_hour]),-1)=HOUR(AF1008)),--(IFERROR(Flights_2026_09_30333435363734567[entry_sector],"")=AG1008),--(IFERROR(Flights_2026_09_30333435363734567[nfl],-1)&gt;=AH1008),--(IFERROR(Flights_2026_09_30333435363734567[nfl],-1)&lt;=IF(AH1008=450,450,AH1008+9)))</f>
        <v>0</v>
      </c>
    </row>
    <row r="1009" spans="32:35" x14ac:dyDescent="0.2">
      <c r="AF1009" s="2">
        <v>0.875</v>
      </c>
      <c r="AG1009" t="s">
        <v>840</v>
      </c>
      <c r="AH1009" s="17">
        <v>390</v>
      </c>
      <c r="AI1009" s="17" cm="1">
        <f t="array" ref="AI1009">SUMPRODUCT(--(IFERROR(HOUR(Flights_2026_09_30333435363734567[entry_hour]),-1)=HOUR(AF1009)),--(IFERROR(Flights_2026_09_30333435363734567[entry_sector],"")=AG1009),--(IFERROR(Flights_2026_09_30333435363734567[nfl],-1)&gt;=AH1009),--(IFERROR(Flights_2026_09_30333435363734567[nfl],-1)&lt;=IF(AH1009=450,450,AH1009+9)))</f>
        <v>0</v>
      </c>
    </row>
    <row r="1010" spans="32:35" x14ac:dyDescent="0.2">
      <c r="AF1010" s="2">
        <v>0.875</v>
      </c>
      <c r="AG1010" t="s">
        <v>840</v>
      </c>
      <c r="AH1010" s="17">
        <v>400</v>
      </c>
      <c r="AI1010" s="17" cm="1">
        <f t="array" ref="AI1010">SUMPRODUCT(--(IFERROR(HOUR(Flights_2026_09_30333435363734567[entry_hour]),-1)=HOUR(AF1010)),--(IFERROR(Flights_2026_09_30333435363734567[entry_sector],"")=AG1010),--(IFERROR(Flights_2026_09_30333435363734567[nfl],-1)&gt;=AH1010),--(IFERROR(Flights_2026_09_30333435363734567[nfl],-1)&lt;=IF(AH1010=450,450,AH1010+9)))</f>
        <v>0</v>
      </c>
    </row>
    <row r="1011" spans="32:35" x14ac:dyDescent="0.2">
      <c r="AF1011" s="2">
        <v>0.875</v>
      </c>
      <c r="AG1011" t="s">
        <v>840</v>
      </c>
      <c r="AH1011" s="17">
        <v>410</v>
      </c>
      <c r="AI1011" s="17" cm="1">
        <f t="array" ref="AI1011">SUMPRODUCT(--(IFERROR(HOUR(Flights_2026_09_30333435363734567[entry_hour]),-1)=HOUR(AF1011)),--(IFERROR(Flights_2026_09_30333435363734567[entry_sector],"")=AG1011),--(IFERROR(Flights_2026_09_30333435363734567[nfl],-1)&gt;=AH1011),--(IFERROR(Flights_2026_09_30333435363734567[nfl],-1)&lt;=IF(AH1011=450,450,AH1011+9)))</f>
        <v>1</v>
      </c>
    </row>
    <row r="1012" spans="32:35" x14ac:dyDescent="0.2">
      <c r="AF1012" s="2">
        <v>0.875</v>
      </c>
      <c r="AG1012" t="s">
        <v>840</v>
      </c>
      <c r="AH1012" s="17">
        <v>420</v>
      </c>
      <c r="AI1012" s="17" cm="1">
        <f t="array" ref="AI1012">SUMPRODUCT(--(IFERROR(HOUR(Flights_2026_09_30333435363734567[entry_hour]),-1)=HOUR(AF1012)),--(IFERROR(Flights_2026_09_30333435363734567[entry_sector],"")=AG1012),--(IFERROR(Flights_2026_09_30333435363734567[nfl],-1)&gt;=AH1012),--(IFERROR(Flights_2026_09_30333435363734567[nfl],-1)&lt;=IF(AH1012=450,450,AH1012+9)))</f>
        <v>0</v>
      </c>
    </row>
    <row r="1013" spans="32:35" x14ac:dyDescent="0.2">
      <c r="AF1013" s="2">
        <v>0.875</v>
      </c>
      <c r="AG1013" t="s">
        <v>840</v>
      </c>
      <c r="AH1013" s="17">
        <v>430</v>
      </c>
      <c r="AI1013" s="17" cm="1">
        <f t="array" ref="AI1013">SUMPRODUCT(--(IFERROR(HOUR(Flights_2026_09_30333435363734567[entry_hour]),-1)=HOUR(AF1013)),--(IFERROR(Flights_2026_09_30333435363734567[entry_sector],"")=AG1013),--(IFERROR(Flights_2026_09_30333435363734567[nfl],-1)&gt;=AH1013),--(IFERROR(Flights_2026_09_30333435363734567[nfl],-1)&lt;=IF(AH1013=450,450,AH1013+9)))</f>
        <v>0</v>
      </c>
    </row>
    <row r="1014" spans="32:35" x14ac:dyDescent="0.2">
      <c r="AF1014" s="2">
        <v>0.875</v>
      </c>
      <c r="AG1014" t="s">
        <v>840</v>
      </c>
      <c r="AH1014" s="17">
        <v>440</v>
      </c>
      <c r="AI1014" s="17" cm="1">
        <f t="array" ref="AI1014">SUMPRODUCT(--(IFERROR(HOUR(Flights_2026_09_30333435363734567[entry_hour]),-1)=HOUR(AF1014)),--(IFERROR(Flights_2026_09_30333435363734567[entry_sector],"")=AG1014),--(IFERROR(Flights_2026_09_30333435363734567[nfl],-1)&gt;=AH1014),--(IFERROR(Flights_2026_09_30333435363734567[nfl],-1)&lt;=IF(AH1014=450,450,AH1014+9)))</f>
        <v>0</v>
      </c>
    </row>
    <row r="1015" spans="32:35" x14ac:dyDescent="0.2">
      <c r="AF1015" s="2">
        <v>0.875</v>
      </c>
      <c r="AG1015" t="s">
        <v>840</v>
      </c>
      <c r="AH1015" s="17">
        <v>450</v>
      </c>
      <c r="AI1015" s="17" cm="1">
        <f t="array" ref="AI1015">SUMPRODUCT(--(IFERROR(HOUR(Flights_2026_09_30333435363734567[entry_hour]),-1)=HOUR(AF1015)),--(IFERROR(Flights_2026_09_30333435363734567[entry_sector],"")=AG1015),--(IFERROR(Flights_2026_09_30333435363734567[nfl],-1)&gt;=AH1015),--(IFERROR(Flights_2026_09_30333435363734567[nfl],-1)&lt;=IF(AH1015=450,450,AH1015+9)))</f>
        <v>0</v>
      </c>
    </row>
    <row r="1016" spans="32:35" x14ac:dyDescent="0.2">
      <c r="AF1016" s="2">
        <v>0.875</v>
      </c>
      <c r="AG1016" t="s">
        <v>747</v>
      </c>
      <c r="AH1016" s="17">
        <v>200</v>
      </c>
      <c r="AI1016" s="17" cm="1">
        <f t="array" ref="AI1016">SUMPRODUCT(--(IFERROR(HOUR(Flights_2026_09_30333435363734567[entry_hour]),-1)=HOUR(AF1016)),--(IFERROR(Flights_2026_09_30333435363734567[entry_sector],"")=AG1016),--(IFERROR(Flights_2026_09_30333435363734567[nfl],-1)&gt;=AH1016),--(IFERROR(Flights_2026_09_30333435363734567[nfl],-1)&lt;=IF(AH1016=450,450,AH1016+9)))</f>
        <v>0</v>
      </c>
    </row>
    <row r="1017" spans="32:35" x14ac:dyDescent="0.2">
      <c r="AF1017" s="2">
        <v>0.875</v>
      </c>
      <c r="AG1017" t="s">
        <v>747</v>
      </c>
      <c r="AH1017" s="17">
        <v>210</v>
      </c>
      <c r="AI1017" s="17" cm="1">
        <f t="array" ref="AI1017">SUMPRODUCT(--(IFERROR(HOUR(Flights_2026_09_30333435363734567[entry_hour]),-1)=HOUR(AF1017)),--(IFERROR(Flights_2026_09_30333435363734567[entry_sector],"")=AG1017),--(IFERROR(Flights_2026_09_30333435363734567[nfl],-1)&gt;=AH1017),--(IFERROR(Flights_2026_09_30333435363734567[nfl],-1)&lt;=IF(AH1017=450,450,AH1017+9)))</f>
        <v>0</v>
      </c>
    </row>
    <row r="1018" spans="32:35" x14ac:dyDescent="0.2">
      <c r="AF1018" s="2">
        <v>0.875</v>
      </c>
      <c r="AG1018" t="s">
        <v>747</v>
      </c>
      <c r="AH1018" s="17">
        <v>220</v>
      </c>
      <c r="AI1018" s="17" cm="1">
        <f t="array" ref="AI1018">SUMPRODUCT(--(IFERROR(HOUR(Flights_2026_09_30333435363734567[entry_hour]),-1)=HOUR(AF1018)),--(IFERROR(Flights_2026_09_30333435363734567[entry_sector],"")=AG1018),--(IFERROR(Flights_2026_09_30333435363734567[nfl],-1)&gt;=AH1018),--(IFERROR(Flights_2026_09_30333435363734567[nfl],-1)&lt;=IF(AH1018=450,450,AH1018+9)))</f>
        <v>0</v>
      </c>
    </row>
    <row r="1019" spans="32:35" x14ac:dyDescent="0.2">
      <c r="AF1019" s="2">
        <v>0.875</v>
      </c>
      <c r="AG1019" t="s">
        <v>747</v>
      </c>
      <c r="AH1019" s="17">
        <v>230</v>
      </c>
      <c r="AI1019" s="17" cm="1">
        <f t="array" ref="AI1019">SUMPRODUCT(--(IFERROR(HOUR(Flights_2026_09_30333435363734567[entry_hour]),-1)=HOUR(AF1019)),--(IFERROR(Flights_2026_09_30333435363734567[entry_sector],"")=AG1019),--(IFERROR(Flights_2026_09_30333435363734567[nfl],-1)&gt;=AH1019),--(IFERROR(Flights_2026_09_30333435363734567[nfl],-1)&lt;=IF(AH1019=450,450,AH1019+9)))</f>
        <v>0</v>
      </c>
    </row>
    <row r="1020" spans="32:35" x14ac:dyDescent="0.2">
      <c r="AF1020" s="2">
        <v>0.875</v>
      </c>
      <c r="AG1020" t="s">
        <v>747</v>
      </c>
      <c r="AH1020" s="17">
        <v>240</v>
      </c>
      <c r="AI1020" s="17" cm="1">
        <f t="array" ref="AI1020">SUMPRODUCT(--(IFERROR(HOUR(Flights_2026_09_30333435363734567[entry_hour]),-1)=HOUR(AF1020)),--(IFERROR(Flights_2026_09_30333435363734567[entry_sector],"")=AG1020),--(IFERROR(Flights_2026_09_30333435363734567[nfl],-1)&gt;=AH1020),--(IFERROR(Flights_2026_09_30333435363734567[nfl],-1)&lt;=IF(AH1020=450,450,AH1020+9)))</f>
        <v>0</v>
      </c>
    </row>
    <row r="1021" spans="32:35" x14ac:dyDescent="0.2">
      <c r="AF1021" s="2">
        <v>0.875</v>
      </c>
      <c r="AG1021" t="s">
        <v>747</v>
      </c>
      <c r="AH1021" s="17">
        <v>250</v>
      </c>
      <c r="AI1021" s="17" cm="1">
        <f t="array" ref="AI1021">SUMPRODUCT(--(IFERROR(HOUR(Flights_2026_09_30333435363734567[entry_hour]),-1)=HOUR(AF1021)),--(IFERROR(Flights_2026_09_30333435363734567[entry_sector],"")=AG1021),--(IFERROR(Flights_2026_09_30333435363734567[nfl],-1)&gt;=AH1021),--(IFERROR(Flights_2026_09_30333435363734567[nfl],-1)&lt;=IF(AH1021=450,450,AH1021+9)))</f>
        <v>0</v>
      </c>
    </row>
    <row r="1022" spans="32:35" x14ac:dyDescent="0.2">
      <c r="AF1022" s="2">
        <v>0.875</v>
      </c>
      <c r="AG1022" t="s">
        <v>747</v>
      </c>
      <c r="AH1022" s="17">
        <v>260</v>
      </c>
      <c r="AI1022" s="17" cm="1">
        <f t="array" ref="AI1022">SUMPRODUCT(--(IFERROR(HOUR(Flights_2026_09_30333435363734567[entry_hour]),-1)=HOUR(AF1022)),--(IFERROR(Flights_2026_09_30333435363734567[entry_sector],"")=AG1022),--(IFERROR(Flights_2026_09_30333435363734567[nfl],-1)&gt;=AH1022),--(IFERROR(Flights_2026_09_30333435363734567[nfl],-1)&lt;=IF(AH1022=450,450,AH1022+9)))</f>
        <v>0</v>
      </c>
    </row>
    <row r="1023" spans="32:35" x14ac:dyDescent="0.2">
      <c r="AF1023" s="2">
        <v>0.875</v>
      </c>
      <c r="AG1023" t="s">
        <v>747</v>
      </c>
      <c r="AH1023" s="17">
        <v>270</v>
      </c>
      <c r="AI1023" s="17" cm="1">
        <f t="array" ref="AI1023">SUMPRODUCT(--(IFERROR(HOUR(Flights_2026_09_30333435363734567[entry_hour]),-1)=HOUR(AF1023)),--(IFERROR(Flights_2026_09_30333435363734567[entry_sector],"")=AG1023),--(IFERROR(Flights_2026_09_30333435363734567[nfl],-1)&gt;=AH1023),--(IFERROR(Flights_2026_09_30333435363734567[nfl],-1)&lt;=IF(AH1023=450,450,AH1023+9)))</f>
        <v>0</v>
      </c>
    </row>
    <row r="1024" spans="32:35" x14ac:dyDescent="0.2">
      <c r="AF1024" s="2">
        <v>0.875</v>
      </c>
      <c r="AG1024" t="s">
        <v>747</v>
      </c>
      <c r="AH1024" s="17">
        <v>280</v>
      </c>
      <c r="AI1024" s="17" cm="1">
        <f t="array" ref="AI1024">SUMPRODUCT(--(IFERROR(HOUR(Flights_2026_09_30333435363734567[entry_hour]),-1)=HOUR(AF1024)),--(IFERROR(Flights_2026_09_30333435363734567[entry_sector],"")=AG1024),--(IFERROR(Flights_2026_09_30333435363734567[nfl],-1)&gt;=AH1024),--(IFERROR(Flights_2026_09_30333435363734567[nfl],-1)&lt;=IF(AH1024=450,450,AH1024+9)))</f>
        <v>0</v>
      </c>
    </row>
    <row r="1025" spans="32:35" x14ac:dyDescent="0.2">
      <c r="AF1025" s="2">
        <v>0.875</v>
      </c>
      <c r="AG1025" t="s">
        <v>747</v>
      </c>
      <c r="AH1025" s="17">
        <v>290</v>
      </c>
      <c r="AI1025" s="17" cm="1">
        <f t="array" ref="AI1025">SUMPRODUCT(--(IFERROR(HOUR(Flights_2026_09_30333435363734567[entry_hour]),-1)=HOUR(AF1025)),--(IFERROR(Flights_2026_09_30333435363734567[entry_sector],"")=AG1025),--(IFERROR(Flights_2026_09_30333435363734567[nfl],-1)&gt;=AH1025),--(IFERROR(Flights_2026_09_30333435363734567[nfl],-1)&lt;=IF(AH1025=450,450,AH1025+9)))</f>
        <v>0</v>
      </c>
    </row>
    <row r="1026" spans="32:35" x14ac:dyDescent="0.2">
      <c r="AF1026" s="2">
        <v>0.875</v>
      </c>
      <c r="AG1026" t="s">
        <v>747</v>
      </c>
      <c r="AH1026" s="17">
        <v>300</v>
      </c>
      <c r="AI1026" s="17" cm="1">
        <f t="array" ref="AI1026">SUMPRODUCT(--(IFERROR(HOUR(Flights_2026_09_30333435363734567[entry_hour]),-1)=HOUR(AF1026)),--(IFERROR(Flights_2026_09_30333435363734567[entry_sector],"")=AG1026),--(IFERROR(Flights_2026_09_30333435363734567[nfl],-1)&gt;=AH1026),--(IFERROR(Flights_2026_09_30333435363734567[nfl],-1)&lt;=IF(AH1026=450,450,AH1026+9)))</f>
        <v>0</v>
      </c>
    </row>
    <row r="1027" spans="32:35" x14ac:dyDescent="0.2">
      <c r="AF1027" s="2">
        <v>0.875</v>
      </c>
      <c r="AG1027" t="s">
        <v>747</v>
      </c>
      <c r="AH1027" s="17">
        <v>310</v>
      </c>
      <c r="AI1027" s="17" cm="1">
        <f t="array" ref="AI1027">SUMPRODUCT(--(IFERROR(HOUR(Flights_2026_09_30333435363734567[entry_hour]),-1)=HOUR(AF1027)),--(IFERROR(Flights_2026_09_30333435363734567[entry_sector],"")=AG1027),--(IFERROR(Flights_2026_09_30333435363734567[nfl],-1)&gt;=AH1027),--(IFERROR(Flights_2026_09_30333435363734567[nfl],-1)&lt;=IF(AH1027=450,450,AH1027+9)))</f>
        <v>0</v>
      </c>
    </row>
    <row r="1028" spans="32:35" x14ac:dyDescent="0.2">
      <c r="AF1028" s="2">
        <v>0.875</v>
      </c>
      <c r="AG1028" t="s">
        <v>747</v>
      </c>
      <c r="AH1028" s="17">
        <v>320</v>
      </c>
      <c r="AI1028" s="17" cm="1">
        <f t="array" ref="AI1028">SUMPRODUCT(--(IFERROR(HOUR(Flights_2026_09_30333435363734567[entry_hour]),-1)=HOUR(AF1028)),--(IFERROR(Flights_2026_09_30333435363734567[entry_sector],"")=AG1028),--(IFERROR(Flights_2026_09_30333435363734567[nfl],-1)&gt;=AH1028),--(IFERROR(Flights_2026_09_30333435363734567[nfl],-1)&lt;=IF(AH1028=450,450,AH1028+9)))</f>
        <v>0</v>
      </c>
    </row>
    <row r="1029" spans="32:35" x14ac:dyDescent="0.2">
      <c r="AF1029" s="2">
        <v>0.875</v>
      </c>
      <c r="AG1029" t="s">
        <v>747</v>
      </c>
      <c r="AH1029" s="17">
        <v>330</v>
      </c>
      <c r="AI1029" s="17" cm="1">
        <f t="array" ref="AI1029">SUMPRODUCT(--(IFERROR(HOUR(Flights_2026_09_30333435363734567[entry_hour]),-1)=HOUR(AF1029)),--(IFERROR(Flights_2026_09_30333435363734567[entry_sector],"")=AG1029),--(IFERROR(Flights_2026_09_30333435363734567[nfl],-1)&gt;=AH1029),--(IFERROR(Flights_2026_09_30333435363734567[nfl],-1)&lt;=IF(AH1029=450,450,AH1029+9)))</f>
        <v>0</v>
      </c>
    </row>
    <row r="1030" spans="32:35" x14ac:dyDescent="0.2">
      <c r="AF1030" s="2">
        <v>0.875</v>
      </c>
      <c r="AG1030" t="s">
        <v>747</v>
      </c>
      <c r="AH1030" s="17">
        <v>340</v>
      </c>
      <c r="AI1030" s="17" cm="1">
        <f t="array" ref="AI1030">SUMPRODUCT(--(IFERROR(HOUR(Flights_2026_09_30333435363734567[entry_hour]),-1)=HOUR(AF1030)),--(IFERROR(Flights_2026_09_30333435363734567[entry_sector],"")=AG1030),--(IFERROR(Flights_2026_09_30333435363734567[nfl],-1)&gt;=AH1030),--(IFERROR(Flights_2026_09_30333435363734567[nfl],-1)&lt;=IF(AH1030=450,450,AH1030+9)))</f>
        <v>0</v>
      </c>
    </row>
    <row r="1031" spans="32:35" x14ac:dyDescent="0.2">
      <c r="AF1031" s="2">
        <v>0.875</v>
      </c>
      <c r="AG1031" t="s">
        <v>747</v>
      </c>
      <c r="AH1031" s="17">
        <v>350</v>
      </c>
      <c r="AI1031" s="17" cm="1">
        <f t="array" ref="AI1031">SUMPRODUCT(--(IFERROR(HOUR(Flights_2026_09_30333435363734567[entry_hour]),-1)=HOUR(AF1031)),--(IFERROR(Flights_2026_09_30333435363734567[entry_sector],"")=AG1031),--(IFERROR(Flights_2026_09_30333435363734567[nfl],-1)&gt;=AH1031),--(IFERROR(Flights_2026_09_30333435363734567[nfl],-1)&lt;=IF(AH1031=450,450,AH1031+9)))</f>
        <v>0</v>
      </c>
    </row>
    <row r="1032" spans="32:35" x14ac:dyDescent="0.2">
      <c r="AF1032" s="2">
        <v>0.875</v>
      </c>
      <c r="AG1032" t="s">
        <v>747</v>
      </c>
      <c r="AH1032" s="17">
        <v>360</v>
      </c>
      <c r="AI1032" s="17" cm="1">
        <f t="array" ref="AI1032">SUMPRODUCT(--(IFERROR(HOUR(Flights_2026_09_30333435363734567[entry_hour]),-1)=HOUR(AF1032)),--(IFERROR(Flights_2026_09_30333435363734567[entry_sector],"")=AG1032),--(IFERROR(Flights_2026_09_30333435363734567[nfl],-1)&gt;=AH1032),--(IFERROR(Flights_2026_09_30333435363734567[nfl],-1)&lt;=IF(AH1032=450,450,AH1032+9)))</f>
        <v>0</v>
      </c>
    </row>
    <row r="1033" spans="32:35" x14ac:dyDescent="0.2">
      <c r="AF1033" s="2">
        <v>0.875</v>
      </c>
      <c r="AG1033" t="s">
        <v>747</v>
      </c>
      <c r="AH1033" s="17">
        <v>370</v>
      </c>
      <c r="AI1033" s="17" cm="1">
        <f t="array" ref="AI1033">SUMPRODUCT(--(IFERROR(HOUR(Flights_2026_09_30333435363734567[entry_hour]),-1)=HOUR(AF1033)),--(IFERROR(Flights_2026_09_30333435363734567[entry_sector],"")=AG1033),--(IFERROR(Flights_2026_09_30333435363734567[nfl],-1)&gt;=AH1033),--(IFERROR(Flights_2026_09_30333435363734567[nfl],-1)&lt;=IF(AH1033=450,450,AH1033+9)))</f>
        <v>0</v>
      </c>
    </row>
    <row r="1034" spans="32:35" x14ac:dyDescent="0.2">
      <c r="AF1034" s="2">
        <v>0.875</v>
      </c>
      <c r="AG1034" t="s">
        <v>747</v>
      </c>
      <c r="AH1034" s="17">
        <v>380</v>
      </c>
      <c r="AI1034" s="17" cm="1">
        <f t="array" ref="AI1034">SUMPRODUCT(--(IFERROR(HOUR(Flights_2026_09_30333435363734567[entry_hour]),-1)=HOUR(AF1034)),--(IFERROR(Flights_2026_09_30333435363734567[entry_sector],"")=AG1034),--(IFERROR(Flights_2026_09_30333435363734567[nfl],-1)&gt;=AH1034),--(IFERROR(Flights_2026_09_30333435363734567[nfl],-1)&lt;=IF(AH1034=450,450,AH1034+9)))</f>
        <v>0</v>
      </c>
    </row>
    <row r="1035" spans="32:35" x14ac:dyDescent="0.2">
      <c r="AF1035" s="2">
        <v>0.875</v>
      </c>
      <c r="AG1035" t="s">
        <v>747</v>
      </c>
      <c r="AH1035" s="17">
        <v>390</v>
      </c>
      <c r="AI1035" s="17" cm="1">
        <f t="array" ref="AI1035">SUMPRODUCT(--(IFERROR(HOUR(Flights_2026_09_30333435363734567[entry_hour]),-1)=HOUR(AF1035)),--(IFERROR(Flights_2026_09_30333435363734567[entry_sector],"")=AG1035),--(IFERROR(Flights_2026_09_30333435363734567[nfl],-1)&gt;=AH1035),--(IFERROR(Flights_2026_09_30333435363734567[nfl],-1)&lt;=IF(AH1035=450,450,AH1035+9)))</f>
        <v>0</v>
      </c>
    </row>
    <row r="1036" spans="32:35" x14ac:dyDescent="0.2">
      <c r="AF1036" s="2">
        <v>0.875</v>
      </c>
      <c r="AG1036" t="s">
        <v>747</v>
      </c>
      <c r="AH1036" s="17">
        <v>400</v>
      </c>
      <c r="AI1036" s="17" cm="1">
        <f t="array" ref="AI1036">SUMPRODUCT(--(IFERROR(HOUR(Flights_2026_09_30333435363734567[entry_hour]),-1)=HOUR(AF1036)),--(IFERROR(Flights_2026_09_30333435363734567[entry_sector],"")=AG1036),--(IFERROR(Flights_2026_09_30333435363734567[nfl],-1)&gt;=AH1036),--(IFERROR(Flights_2026_09_30333435363734567[nfl],-1)&lt;=IF(AH1036=450,450,AH1036+9)))</f>
        <v>0</v>
      </c>
    </row>
    <row r="1037" spans="32:35" x14ac:dyDescent="0.2">
      <c r="AF1037" s="2">
        <v>0.875</v>
      </c>
      <c r="AG1037" t="s">
        <v>747</v>
      </c>
      <c r="AH1037" s="17">
        <v>410</v>
      </c>
      <c r="AI1037" s="17" cm="1">
        <f t="array" ref="AI1037">SUMPRODUCT(--(IFERROR(HOUR(Flights_2026_09_30333435363734567[entry_hour]),-1)=HOUR(AF1037)),--(IFERROR(Flights_2026_09_30333435363734567[entry_sector],"")=AG1037),--(IFERROR(Flights_2026_09_30333435363734567[nfl],-1)&gt;=AH1037),--(IFERROR(Flights_2026_09_30333435363734567[nfl],-1)&lt;=IF(AH1037=450,450,AH1037+9)))</f>
        <v>0</v>
      </c>
    </row>
    <row r="1038" spans="32:35" x14ac:dyDescent="0.2">
      <c r="AF1038" s="2">
        <v>0.875</v>
      </c>
      <c r="AG1038" t="s">
        <v>747</v>
      </c>
      <c r="AH1038" s="17">
        <v>420</v>
      </c>
      <c r="AI1038" s="17" cm="1">
        <f t="array" ref="AI1038">SUMPRODUCT(--(IFERROR(HOUR(Flights_2026_09_30333435363734567[entry_hour]),-1)=HOUR(AF1038)),--(IFERROR(Flights_2026_09_30333435363734567[entry_sector],"")=AG1038),--(IFERROR(Flights_2026_09_30333435363734567[nfl],-1)&gt;=AH1038),--(IFERROR(Flights_2026_09_30333435363734567[nfl],-1)&lt;=IF(AH1038=450,450,AH1038+9)))</f>
        <v>0</v>
      </c>
    </row>
    <row r="1039" spans="32:35" x14ac:dyDescent="0.2">
      <c r="AF1039" s="2">
        <v>0.875</v>
      </c>
      <c r="AG1039" t="s">
        <v>747</v>
      </c>
      <c r="AH1039" s="17">
        <v>430</v>
      </c>
      <c r="AI1039" s="17" cm="1">
        <f t="array" ref="AI1039">SUMPRODUCT(--(IFERROR(HOUR(Flights_2026_09_30333435363734567[entry_hour]),-1)=HOUR(AF1039)),--(IFERROR(Flights_2026_09_30333435363734567[entry_sector],"")=AG1039),--(IFERROR(Flights_2026_09_30333435363734567[nfl],-1)&gt;=AH1039),--(IFERROR(Flights_2026_09_30333435363734567[nfl],-1)&lt;=IF(AH1039=450,450,AH1039+9)))</f>
        <v>0</v>
      </c>
    </row>
    <row r="1040" spans="32:35" x14ac:dyDescent="0.2">
      <c r="AF1040" s="2">
        <v>0.875</v>
      </c>
      <c r="AG1040" t="s">
        <v>747</v>
      </c>
      <c r="AH1040" s="17">
        <v>440</v>
      </c>
      <c r="AI1040" s="17" cm="1">
        <f t="array" ref="AI1040">SUMPRODUCT(--(IFERROR(HOUR(Flights_2026_09_30333435363734567[entry_hour]),-1)=HOUR(AF1040)),--(IFERROR(Flights_2026_09_30333435363734567[entry_sector],"")=AG1040),--(IFERROR(Flights_2026_09_30333435363734567[nfl],-1)&gt;=AH1040),--(IFERROR(Flights_2026_09_30333435363734567[nfl],-1)&lt;=IF(AH1040=450,450,AH1040+9)))</f>
        <v>0</v>
      </c>
    </row>
    <row r="1041" spans="32:35" x14ac:dyDescent="0.2">
      <c r="AF1041" s="2">
        <v>0.875</v>
      </c>
      <c r="AG1041" t="s">
        <v>747</v>
      </c>
      <c r="AH1041" s="17">
        <v>450</v>
      </c>
      <c r="AI1041" s="17" cm="1">
        <f t="array" ref="AI1041">SUMPRODUCT(--(IFERROR(HOUR(Flights_2026_09_30333435363734567[entry_hour]),-1)=HOUR(AF1041)),--(IFERROR(Flights_2026_09_30333435363734567[entry_sector],"")=AG1041),--(IFERROR(Flights_2026_09_30333435363734567[nfl],-1)&gt;=AH1041),--(IFERROR(Flights_2026_09_30333435363734567[nfl],-1)&lt;=IF(AH1041=450,450,AH1041+9)))</f>
        <v>0</v>
      </c>
    </row>
    <row r="1042" spans="32:35" x14ac:dyDescent="0.2">
      <c r="AF1042" s="2">
        <v>0.91666666666666663</v>
      </c>
      <c r="AG1042" t="s">
        <v>743</v>
      </c>
      <c r="AH1042" s="17">
        <v>200</v>
      </c>
      <c r="AI1042" s="17" cm="1">
        <f t="array" ref="AI1042">SUMPRODUCT(--(IFERROR(HOUR(Flights_2026_09_30333435363734567[entry_hour]),-1)=HOUR(AF1042)),--(IFERROR(Flights_2026_09_30333435363734567[entry_sector],"")=AG1042),--(IFERROR(Flights_2026_09_30333435363734567[nfl],-1)&gt;=AH1042),--(IFERROR(Flights_2026_09_30333435363734567[nfl],-1)&lt;=IF(AH1042=450,450,AH1042+9)))</f>
        <v>0</v>
      </c>
    </row>
    <row r="1043" spans="32:35" x14ac:dyDescent="0.2">
      <c r="AF1043" s="2">
        <v>0.91666666666666663</v>
      </c>
      <c r="AG1043" t="s">
        <v>743</v>
      </c>
      <c r="AH1043" s="17">
        <v>210</v>
      </c>
      <c r="AI1043" s="17" cm="1">
        <f t="array" ref="AI1043">SUMPRODUCT(--(IFERROR(HOUR(Flights_2026_09_30333435363734567[entry_hour]),-1)=HOUR(AF1043)),--(IFERROR(Flights_2026_09_30333435363734567[entry_sector],"")=AG1043),--(IFERROR(Flights_2026_09_30333435363734567[nfl],-1)&gt;=AH1043),--(IFERROR(Flights_2026_09_30333435363734567[nfl],-1)&lt;=IF(AH1043=450,450,AH1043+9)))</f>
        <v>0</v>
      </c>
    </row>
    <row r="1044" spans="32:35" x14ac:dyDescent="0.2">
      <c r="AF1044" s="2">
        <v>0.91666666666666663</v>
      </c>
      <c r="AG1044" t="s">
        <v>743</v>
      </c>
      <c r="AH1044" s="17">
        <v>220</v>
      </c>
      <c r="AI1044" s="17" cm="1">
        <f t="array" ref="AI1044">SUMPRODUCT(--(IFERROR(HOUR(Flights_2026_09_30333435363734567[entry_hour]),-1)=HOUR(AF1044)),--(IFERROR(Flights_2026_09_30333435363734567[entry_sector],"")=AG1044),--(IFERROR(Flights_2026_09_30333435363734567[nfl],-1)&gt;=AH1044),--(IFERROR(Flights_2026_09_30333435363734567[nfl],-1)&lt;=IF(AH1044=450,450,AH1044+9)))</f>
        <v>0</v>
      </c>
    </row>
    <row r="1045" spans="32:35" x14ac:dyDescent="0.2">
      <c r="AF1045" s="2">
        <v>0.91666666666666663</v>
      </c>
      <c r="AG1045" t="s">
        <v>743</v>
      </c>
      <c r="AH1045" s="17">
        <v>230</v>
      </c>
      <c r="AI1045" s="17" cm="1">
        <f t="array" ref="AI1045">SUMPRODUCT(--(IFERROR(HOUR(Flights_2026_09_30333435363734567[entry_hour]),-1)=HOUR(AF1045)),--(IFERROR(Flights_2026_09_30333435363734567[entry_sector],"")=AG1045),--(IFERROR(Flights_2026_09_30333435363734567[nfl],-1)&gt;=AH1045),--(IFERROR(Flights_2026_09_30333435363734567[nfl],-1)&lt;=IF(AH1045=450,450,AH1045+9)))</f>
        <v>0</v>
      </c>
    </row>
    <row r="1046" spans="32:35" x14ac:dyDescent="0.2">
      <c r="AF1046" s="2">
        <v>0.91666666666666663</v>
      </c>
      <c r="AG1046" t="s">
        <v>743</v>
      </c>
      <c r="AH1046" s="17">
        <v>240</v>
      </c>
      <c r="AI1046" s="17" cm="1">
        <f t="array" ref="AI1046">SUMPRODUCT(--(IFERROR(HOUR(Flights_2026_09_30333435363734567[entry_hour]),-1)=HOUR(AF1046)),--(IFERROR(Flights_2026_09_30333435363734567[entry_sector],"")=AG1046),--(IFERROR(Flights_2026_09_30333435363734567[nfl],-1)&gt;=AH1046),--(IFERROR(Flights_2026_09_30333435363734567[nfl],-1)&lt;=IF(AH1046=450,450,AH1046+9)))</f>
        <v>0</v>
      </c>
    </row>
    <row r="1047" spans="32:35" x14ac:dyDescent="0.2">
      <c r="AF1047" s="2">
        <v>0.91666666666666663</v>
      </c>
      <c r="AG1047" t="s">
        <v>743</v>
      </c>
      <c r="AH1047" s="17">
        <v>250</v>
      </c>
      <c r="AI1047" s="17" cm="1">
        <f t="array" ref="AI1047">SUMPRODUCT(--(IFERROR(HOUR(Flights_2026_09_30333435363734567[entry_hour]),-1)=HOUR(AF1047)),--(IFERROR(Flights_2026_09_30333435363734567[entry_sector],"")=AG1047),--(IFERROR(Flights_2026_09_30333435363734567[nfl],-1)&gt;=AH1047),--(IFERROR(Flights_2026_09_30333435363734567[nfl],-1)&lt;=IF(AH1047=450,450,AH1047+9)))</f>
        <v>0</v>
      </c>
    </row>
    <row r="1048" spans="32:35" x14ac:dyDescent="0.2">
      <c r="AF1048" s="2">
        <v>0.91666666666666663</v>
      </c>
      <c r="AG1048" t="s">
        <v>743</v>
      </c>
      <c r="AH1048" s="17">
        <v>260</v>
      </c>
      <c r="AI1048" s="17" cm="1">
        <f t="array" ref="AI1048">SUMPRODUCT(--(IFERROR(HOUR(Flights_2026_09_30333435363734567[entry_hour]),-1)=HOUR(AF1048)),--(IFERROR(Flights_2026_09_30333435363734567[entry_sector],"")=AG1048),--(IFERROR(Flights_2026_09_30333435363734567[nfl],-1)&gt;=AH1048),--(IFERROR(Flights_2026_09_30333435363734567[nfl],-1)&lt;=IF(AH1048=450,450,AH1048+9)))</f>
        <v>0</v>
      </c>
    </row>
    <row r="1049" spans="32:35" x14ac:dyDescent="0.2">
      <c r="AF1049" s="2">
        <v>0.91666666666666663</v>
      </c>
      <c r="AG1049" t="s">
        <v>743</v>
      </c>
      <c r="AH1049" s="17">
        <v>270</v>
      </c>
      <c r="AI1049" s="17" cm="1">
        <f t="array" ref="AI1049">SUMPRODUCT(--(IFERROR(HOUR(Flights_2026_09_30333435363734567[entry_hour]),-1)=HOUR(AF1049)),--(IFERROR(Flights_2026_09_30333435363734567[entry_sector],"")=AG1049),--(IFERROR(Flights_2026_09_30333435363734567[nfl],-1)&gt;=AH1049),--(IFERROR(Flights_2026_09_30333435363734567[nfl],-1)&lt;=IF(AH1049=450,450,AH1049+9)))</f>
        <v>0</v>
      </c>
    </row>
    <row r="1050" spans="32:35" x14ac:dyDescent="0.2">
      <c r="AF1050" s="2">
        <v>0.91666666666666663</v>
      </c>
      <c r="AG1050" t="s">
        <v>743</v>
      </c>
      <c r="AH1050" s="17">
        <v>280</v>
      </c>
      <c r="AI1050" s="17" cm="1">
        <f t="array" ref="AI1050">SUMPRODUCT(--(IFERROR(HOUR(Flights_2026_09_30333435363734567[entry_hour]),-1)=HOUR(AF1050)),--(IFERROR(Flights_2026_09_30333435363734567[entry_sector],"")=AG1050),--(IFERROR(Flights_2026_09_30333435363734567[nfl],-1)&gt;=AH1050),--(IFERROR(Flights_2026_09_30333435363734567[nfl],-1)&lt;=IF(AH1050=450,450,AH1050+9)))</f>
        <v>0</v>
      </c>
    </row>
    <row r="1051" spans="32:35" x14ac:dyDescent="0.2">
      <c r="AF1051" s="2">
        <v>0.91666666666666663</v>
      </c>
      <c r="AG1051" t="s">
        <v>743</v>
      </c>
      <c r="AH1051" s="17">
        <v>290</v>
      </c>
      <c r="AI1051" s="17" cm="1">
        <f t="array" ref="AI1051">SUMPRODUCT(--(IFERROR(HOUR(Flights_2026_09_30333435363734567[entry_hour]),-1)=HOUR(AF1051)),--(IFERROR(Flights_2026_09_30333435363734567[entry_sector],"")=AG1051),--(IFERROR(Flights_2026_09_30333435363734567[nfl],-1)&gt;=AH1051),--(IFERROR(Flights_2026_09_30333435363734567[nfl],-1)&lt;=IF(AH1051=450,450,AH1051+9)))</f>
        <v>0</v>
      </c>
    </row>
    <row r="1052" spans="32:35" x14ac:dyDescent="0.2">
      <c r="AF1052" s="2">
        <v>0.91666666666666663</v>
      </c>
      <c r="AG1052" t="s">
        <v>743</v>
      </c>
      <c r="AH1052" s="17">
        <v>300</v>
      </c>
      <c r="AI1052" s="17" cm="1">
        <f t="array" ref="AI1052">SUMPRODUCT(--(IFERROR(HOUR(Flights_2026_09_30333435363734567[entry_hour]),-1)=HOUR(AF1052)),--(IFERROR(Flights_2026_09_30333435363734567[entry_sector],"")=AG1052),--(IFERROR(Flights_2026_09_30333435363734567[nfl],-1)&gt;=AH1052),--(IFERROR(Flights_2026_09_30333435363734567[nfl],-1)&lt;=IF(AH1052=450,450,AH1052+9)))</f>
        <v>0</v>
      </c>
    </row>
    <row r="1053" spans="32:35" x14ac:dyDescent="0.2">
      <c r="AF1053" s="2">
        <v>0.91666666666666663</v>
      </c>
      <c r="AG1053" t="s">
        <v>743</v>
      </c>
      <c r="AH1053" s="17">
        <v>310</v>
      </c>
      <c r="AI1053" s="17" cm="1">
        <f t="array" ref="AI1053">SUMPRODUCT(--(IFERROR(HOUR(Flights_2026_09_30333435363734567[entry_hour]),-1)=HOUR(AF1053)),--(IFERROR(Flights_2026_09_30333435363734567[entry_sector],"")=AG1053),--(IFERROR(Flights_2026_09_30333435363734567[nfl],-1)&gt;=AH1053),--(IFERROR(Flights_2026_09_30333435363734567[nfl],-1)&lt;=IF(AH1053=450,450,AH1053+9)))</f>
        <v>0</v>
      </c>
    </row>
    <row r="1054" spans="32:35" x14ac:dyDescent="0.2">
      <c r="AF1054" s="2">
        <v>0.91666666666666663</v>
      </c>
      <c r="AG1054" t="s">
        <v>743</v>
      </c>
      <c r="AH1054" s="17">
        <v>320</v>
      </c>
      <c r="AI1054" s="17" cm="1">
        <f t="array" ref="AI1054">SUMPRODUCT(--(IFERROR(HOUR(Flights_2026_09_30333435363734567[entry_hour]),-1)=HOUR(AF1054)),--(IFERROR(Flights_2026_09_30333435363734567[entry_sector],"")=AG1054),--(IFERROR(Flights_2026_09_30333435363734567[nfl],-1)&gt;=AH1054),--(IFERROR(Flights_2026_09_30333435363734567[nfl],-1)&lt;=IF(AH1054=450,450,AH1054+9)))</f>
        <v>0</v>
      </c>
    </row>
    <row r="1055" spans="32:35" x14ac:dyDescent="0.2">
      <c r="AF1055" s="2">
        <v>0.91666666666666663</v>
      </c>
      <c r="AG1055" t="s">
        <v>743</v>
      </c>
      <c r="AH1055" s="17">
        <v>330</v>
      </c>
      <c r="AI1055" s="17" cm="1">
        <f t="array" ref="AI1055">SUMPRODUCT(--(IFERROR(HOUR(Flights_2026_09_30333435363734567[entry_hour]),-1)=HOUR(AF1055)),--(IFERROR(Flights_2026_09_30333435363734567[entry_sector],"")=AG1055),--(IFERROR(Flights_2026_09_30333435363734567[nfl],-1)&gt;=AH1055),--(IFERROR(Flights_2026_09_30333435363734567[nfl],-1)&lt;=IF(AH1055=450,450,AH1055+9)))</f>
        <v>0</v>
      </c>
    </row>
    <row r="1056" spans="32:35" x14ac:dyDescent="0.2">
      <c r="AF1056" s="2">
        <v>0.91666666666666663</v>
      </c>
      <c r="AG1056" t="s">
        <v>743</v>
      </c>
      <c r="AH1056" s="17">
        <v>340</v>
      </c>
      <c r="AI1056" s="17" cm="1">
        <f t="array" ref="AI1056">SUMPRODUCT(--(IFERROR(HOUR(Flights_2026_09_30333435363734567[entry_hour]),-1)=HOUR(AF1056)),--(IFERROR(Flights_2026_09_30333435363734567[entry_sector],"")=AG1056),--(IFERROR(Flights_2026_09_30333435363734567[nfl],-1)&gt;=AH1056),--(IFERROR(Flights_2026_09_30333435363734567[nfl],-1)&lt;=IF(AH1056=450,450,AH1056+9)))</f>
        <v>0</v>
      </c>
    </row>
    <row r="1057" spans="32:35" x14ac:dyDescent="0.2">
      <c r="AF1057" s="2">
        <v>0.91666666666666663</v>
      </c>
      <c r="AG1057" t="s">
        <v>743</v>
      </c>
      <c r="AH1057" s="17">
        <v>350</v>
      </c>
      <c r="AI1057" s="17" cm="1">
        <f t="array" ref="AI1057">SUMPRODUCT(--(IFERROR(HOUR(Flights_2026_09_30333435363734567[entry_hour]),-1)=HOUR(AF1057)),--(IFERROR(Flights_2026_09_30333435363734567[entry_sector],"")=AG1057),--(IFERROR(Flights_2026_09_30333435363734567[nfl],-1)&gt;=AH1057),--(IFERROR(Flights_2026_09_30333435363734567[nfl],-1)&lt;=IF(AH1057=450,450,AH1057+9)))</f>
        <v>0</v>
      </c>
    </row>
    <row r="1058" spans="32:35" x14ac:dyDescent="0.2">
      <c r="AF1058" s="2">
        <v>0.91666666666666663</v>
      </c>
      <c r="AG1058" t="s">
        <v>743</v>
      </c>
      <c r="AH1058" s="17">
        <v>360</v>
      </c>
      <c r="AI1058" s="17" cm="1">
        <f t="array" ref="AI1058">SUMPRODUCT(--(IFERROR(HOUR(Flights_2026_09_30333435363734567[entry_hour]),-1)=HOUR(AF1058)),--(IFERROR(Flights_2026_09_30333435363734567[entry_sector],"")=AG1058),--(IFERROR(Flights_2026_09_30333435363734567[nfl],-1)&gt;=AH1058),--(IFERROR(Flights_2026_09_30333435363734567[nfl],-1)&lt;=IF(AH1058=450,450,AH1058+9)))</f>
        <v>0</v>
      </c>
    </row>
    <row r="1059" spans="32:35" x14ac:dyDescent="0.2">
      <c r="AF1059" s="2">
        <v>0.91666666666666663</v>
      </c>
      <c r="AG1059" t="s">
        <v>743</v>
      </c>
      <c r="AH1059" s="17">
        <v>370</v>
      </c>
      <c r="AI1059" s="17" cm="1">
        <f t="array" ref="AI1059">SUMPRODUCT(--(IFERROR(HOUR(Flights_2026_09_30333435363734567[entry_hour]),-1)=HOUR(AF1059)),--(IFERROR(Flights_2026_09_30333435363734567[entry_sector],"")=AG1059),--(IFERROR(Flights_2026_09_30333435363734567[nfl],-1)&gt;=AH1059),--(IFERROR(Flights_2026_09_30333435363734567[nfl],-1)&lt;=IF(AH1059=450,450,AH1059+9)))</f>
        <v>0</v>
      </c>
    </row>
    <row r="1060" spans="32:35" x14ac:dyDescent="0.2">
      <c r="AF1060" s="2">
        <v>0.91666666666666663</v>
      </c>
      <c r="AG1060" t="s">
        <v>743</v>
      </c>
      <c r="AH1060" s="17">
        <v>380</v>
      </c>
      <c r="AI1060" s="17" cm="1">
        <f t="array" ref="AI1060">SUMPRODUCT(--(IFERROR(HOUR(Flights_2026_09_30333435363734567[entry_hour]),-1)=HOUR(AF1060)),--(IFERROR(Flights_2026_09_30333435363734567[entry_sector],"")=AG1060),--(IFERROR(Flights_2026_09_30333435363734567[nfl],-1)&gt;=AH1060),--(IFERROR(Flights_2026_09_30333435363734567[nfl],-1)&lt;=IF(AH1060=450,450,AH1060+9)))</f>
        <v>0</v>
      </c>
    </row>
    <row r="1061" spans="32:35" x14ac:dyDescent="0.2">
      <c r="AF1061" s="2">
        <v>0.91666666666666663</v>
      </c>
      <c r="AG1061" t="s">
        <v>743</v>
      </c>
      <c r="AH1061" s="17">
        <v>390</v>
      </c>
      <c r="AI1061" s="17" cm="1">
        <f t="array" ref="AI1061">SUMPRODUCT(--(IFERROR(HOUR(Flights_2026_09_30333435363734567[entry_hour]),-1)=HOUR(AF1061)),--(IFERROR(Flights_2026_09_30333435363734567[entry_sector],"")=AG1061),--(IFERROR(Flights_2026_09_30333435363734567[nfl],-1)&gt;=AH1061),--(IFERROR(Flights_2026_09_30333435363734567[nfl],-1)&lt;=IF(AH1061=450,450,AH1061+9)))</f>
        <v>0</v>
      </c>
    </row>
    <row r="1062" spans="32:35" x14ac:dyDescent="0.2">
      <c r="AF1062" s="2">
        <v>0.91666666666666663</v>
      </c>
      <c r="AG1062" t="s">
        <v>743</v>
      </c>
      <c r="AH1062" s="17">
        <v>400</v>
      </c>
      <c r="AI1062" s="17" cm="1">
        <f t="array" ref="AI1062">SUMPRODUCT(--(IFERROR(HOUR(Flights_2026_09_30333435363734567[entry_hour]),-1)=HOUR(AF1062)),--(IFERROR(Flights_2026_09_30333435363734567[entry_sector],"")=AG1062),--(IFERROR(Flights_2026_09_30333435363734567[nfl],-1)&gt;=AH1062),--(IFERROR(Flights_2026_09_30333435363734567[nfl],-1)&lt;=IF(AH1062=450,450,AH1062+9)))</f>
        <v>0</v>
      </c>
    </row>
    <row r="1063" spans="32:35" x14ac:dyDescent="0.2">
      <c r="AF1063" s="2">
        <v>0.91666666666666663</v>
      </c>
      <c r="AG1063" t="s">
        <v>743</v>
      </c>
      <c r="AH1063" s="17">
        <v>410</v>
      </c>
      <c r="AI1063" s="17" cm="1">
        <f t="array" ref="AI1063">SUMPRODUCT(--(IFERROR(HOUR(Flights_2026_09_30333435363734567[entry_hour]),-1)=HOUR(AF1063)),--(IFERROR(Flights_2026_09_30333435363734567[entry_sector],"")=AG1063),--(IFERROR(Flights_2026_09_30333435363734567[nfl],-1)&gt;=AH1063),--(IFERROR(Flights_2026_09_30333435363734567[nfl],-1)&lt;=IF(AH1063=450,450,AH1063+9)))</f>
        <v>0</v>
      </c>
    </row>
    <row r="1064" spans="32:35" x14ac:dyDescent="0.2">
      <c r="AF1064" s="2">
        <v>0.91666666666666663</v>
      </c>
      <c r="AG1064" t="s">
        <v>743</v>
      </c>
      <c r="AH1064" s="17">
        <v>420</v>
      </c>
      <c r="AI1064" s="17" cm="1">
        <f t="array" ref="AI1064">SUMPRODUCT(--(IFERROR(HOUR(Flights_2026_09_30333435363734567[entry_hour]),-1)=HOUR(AF1064)),--(IFERROR(Flights_2026_09_30333435363734567[entry_sector],"")=AG1064),--(IFERROR(Flights_2026_09_30333435363734567[nfl],-1)&gt;=AH1064),--(IFERROR(Flights_2026_09_30333435363734567[nfl],-1)&lt;=IF(AH1064=450,450,AH1064+9)))</f>
        <v>0</v>
      </c>
    </row>
    <row r="1065" spans="32:35" x14ac:dyDescent="0.2">
      <c r="AF1065" s="2">
        <v>0.91666666666666663</v>
      </c>
      <c r="AG1065" t="s">
        <v>743</v>
      </c>
      <c r="AH1065" s="17">
        <v>430</v>
      </c>
      <c r="AI1065" s="17" cm="1">
        <f t="array" ref="AI1065">SUMPRODUCT(--(IFERROR(HOUR(Flights_2026_09_30333435363734567[entry_hour]),-1)=HOUR(AF1065)),--(IFERROR(Flights_2026_09_30333435363734567[entry_sector],"")=AG1065),--(IFERROR(Flights_2026_09_30333435363734567[nfl],-1)&gt;=AH1065),--(IFERROR(Flights_2026_09_30333435363734567[nfl],-1)&lt;=IF(AH1065=450,450,AH1065+9)))</f>
        <v>0</v>
      </c>
    </row>
    <row r="1066" spans="32:35" x14ac:dyDescent="0.2">
      <c r="AF1066" s="2">
        <v>0.91666666666666663</v>
      </c>
      <c r="AG1066" t="s">
        <v>743</v>
      </c>
      <c r="AH1066" s="17">
        <v>440</v>
      </c>
      <c r="AI1066" s="17" cm="1">
        <f t="array" ref="AI1066">SUMPRODUCT(--(IFERROR(HOUR(Flights_2026_09_30333435363734567[entry_hour]),-1)=HOUR(AF1066)),--(IFERROR(Flights_2026_09_30333435363734567[entry_sector],"")=AG1066),--(IFERROR(Flights_2026_09_30333435363734567[nfl],-1)&gt;=AH1066),--(IFERROR(Flights_2026_09_30333435363734567[nfl],-1)&lt;=IF(AH1066=450,450,AH1066+9)))</f>
        <v>0</v>
      </c>
    </row>
    <row r="1067" spans="32:35" x14ac:dyDescent="0.2">
      <c r="AF1067" s="2">
        <v>0.91666666666666663</v>
      </c>
      <c r="AG1067" t="s">
        <v>743</v>
      </c>
      <c r="AH1067" s="17">
        <v>450</v>
      </c>
      <c r="AI1067" s="17" cm="1">
        <f t="array" ref="AI1067">SUMPRODUCT(--(IFERROR(HOUR(Flights_2026_09_30333435363734567[entry_hour]),-1)=HOUR(AF1067)),--(IFERROR(Flights_2026_09_30333435363734567[entry_sector],"")=AG1067),--(IFERROR(Flights_2026_09_30333435363734567[nfl],-1)&gt;=AH1067),--(IFERROR(Flights_2026_09_30333435363734567[nfl],-1)&lt;=IF(AH1067=450,450,AH1067+9)))</f>
        <v>0</v>
      </c>
    </row>
    <row r="1068" spans="32:35" x14ac:dyDescent="0.2">
      <c r="AF1068" s="2">
        <v>0.91666666666666663</v>
      </c>
      <c r="AG1068" t="s">
        <v>744</v>
      </c>
      <c r="AH1068" s="17">
        <v>200</v>
      </c>
      <c r="AI1068" s="17" cm="1">
        <f t="array" ref="AI1068">SUMPRODUCT(--(IFERROR(HOUR(Flights_2026_09_30333435363734567[entry_hour]),-1)=HOUR(AF1068)),--(IFERROR(Flights_2026_09_30333435363734567[entry_sector],"")=AG1068),--(IFERROR(Flights_2026_09_30333435363734567[nfl],-1)&gt;=AH1068),--(IFERROR(Flights_2026_09_30333435363734567[nfl],-1)&lt;=IF(AH1068=450,450,AH1068+9)))</f>
        <v>0</v>
      </c>
    </row>
    <row r="1069" spans="32:35" x14ac:dyDescent="0.2">
      <c r="AF1069" s="2">
        <v>0.91666666666666663</v>
      </c>
      <c r="AG1069" t="s">
        <v>744</v>
      </c>
      <c r="AH1069" s="17">
        <v>210</v>
      </c>
      <c r="AI1069" s="17" cm="1">
        <f t="array" ref="AI1069">SUMPRODUCT(--(IFERROR(HOUR(Flights_2026_09_30333435363734567[entry_hour]),-1)=HOUR(AF1069)),--(IFERROR(Flights_2026_09_30333435363734567[entry_sector],"")=AG1069),--(IFERROR(Flights_2026_09_30333435363734567[nfl],-1)&gt;=AH1069),--(IFERROR(Flights_2026_09_30333435363734567[nfl],-1)&lt;=IF(AH1069=450,450,AH1069+9)))</f>
        <v>0</v>
      </c>
    </row>
    <row r="1070" spans="32:35" x14ac:dyDescent="0.2">
      <c r="AF1070" s="2">
        <v>0.91666666666666663</v>
      </c>
      <c r="AG1070" t="s">
        <v>744</v>
      </c>
      <c r="AH1070" s="17">
        <v>220</v>
      </c>
      <c r="AI1070" s="17" cm="1">
        <f t="array" ref="AI1070">SUMPRODUCT(--(IFERROR(HOUR(Flights_2026_09_30333435363734567[entry_hour]),-1)=HOUR(AF1070)),--(IFERROR(Flights_2026_09_30333435363734567[entry_sector],"")=AG1070),--(IFERROR(Flights_2026_09_30333435363734567[nfl],-1)&gt;=AH1070),--(IFERROR(Flights_2026_09_30333435363734567[nfl],-1)&lt;=IF(AH1070=450,450,AH1070+9)))</f>
        <v>3</v>
      </c>
    </row>
    <row r="1071" spans="32:35" x14ac:dyDescent="0.2">
      <c r="AF1071" s="2">
        <v>0.91666666666666663</v>
      </c>
      <c r="AG1071" t="s">
        <v>744</v>
      </c>
      <c r="AH1071" s="17">
        <v>230</v>
      </c>
      <c r="AI1071" s="17" cm="1">
        <f t="array" ref="AI1071">SUMPRODUCT(--(IFERROR(HOUR(Flights_2026_09_30333435363734567[entry_hour]),-1)=HOUR(AF1071)),--(IFERROR(Flights_2026_09_30333435363734567[entry_sector],"")=AG1071),--(IFERROR(Flights_2026_09_30333435363734567[nfl],-1)&gt;=AH1071),--(IFERROR(Flights_2026_09_30333435363734567[nfl],-1)&lt;=IF(AH1071=450,450,AH1071+9)))</f>
        <v>0</v>
      </c>
    </row>
    <row r="1072" spans="32:35" x14ac:dyDescent="0.2">
      <c r="AF1072" s="2">
        <v>0.91666666666666663</v>
      </c>
      <c r="AG1072" t="s">
        <v>744</v>
      </c>
      <c r="AH1072" s="17">
        <v>240</v>
      </c>
      <c r="AI1072" s="17" cm="1">
        <f t="array" ref="AI1072">SUMPRODUCT(--(IFERROR(HOUR(Flights_2026_09_30333435363734567[entry_hour]),-1)=HOUR(AF1072)),--(IFERROR(Flights_2026_09_30333435363734567[entry_sector],"")=AG1072),--(IFERROR(Flights_2026_09_30333435363734567[nfl],-1)&gt;=AH1072),--(IFERROR(Flights_2026_09_30333435363734567[nfl],-1)&lt;=IF(AH1072=450,450,AH1072+9)))</f>
        <v>0</v>
      </c>
    </row>
    <row r="1073" spans="32:35" x14ac:dyDescent="0.2">
      <c r="AF1073" s="2">
        <v>0.91666666666666663</v>
      </c>
      <c r="AG1073" t="s">
        <v>744</v>
      </c>
      <c r="AH1073" s="17">
        <v>250</v>
      </c>
      <c r="AI1073" s="17" cm="1">
        <f t="array" ref="AI1073">SUMPRODUCT(--(IFERROR(HOUR(Flights_2026_09_30333435363734567[entry_hour]),-1)=HOUR(AF1073)),--(IFERROR(Flights_2026_09_30333435363734567[entry_sector],"")=AG1073),--(IFERROR(Flights_2026_09_30333435363734567[nfl],-1)&gt;=AH1073),--(IFERROR(Flights_2026_09_30333435363734567[nfl],-1)&lt;=IF(AH1073=450,450,AH1073+9)))</f>
        <v>0</v>
      </c>
    </row>
    <row r="1074" spans="32:35" x14ac:dyDescent="0.2">
      <c r="AF1074" s="2">
        <v>0.91666666666666663</v>
      </c>
      <c r="AG1074" t="s">
        <v>744</v>
      </c>
      <c r="AH1074" s="17">
        <v>260</v>
      </c>
      <c r="AI1074" s="17" cm="1">
        <f t="array" ref="AI1074">SUMPRODUCT(--(IFERROR(HOUR(Flights_2026_09_30333435363734567[entry_hour]),-1)=HOUR(AF1074)),--(IFERROR(Flights_2026_09_30333435363734567[entry_sector],"")=AG1074),--(IFERROR(Flights_2026_09_30333435363734567[nfl],-1)&gt;=AH1074),--(IFERROR(Flights_2026_09_30333435363734567[nfl],-1)&lt;=IF(AH1074=450,450,AH1074+9)))</f>
        <v>0</v>
      </c>
    </row>
    <row r="1075" spans="32:35" x14ac:dyDescent="0.2">
      <c r="AF1075" s="2">
        <v>0.91666666666666663</v>
      </c>
      <c r="AG1075" t="s">
        <v>744</v>
      </c>
      <c r="AH1075" s="17">
        <v>270</v>
      </c>
      <c r="AI1075" s="17" cm="1">
        <f t="array" ref="AI1075">SUMPRODUCT(--(IFERROR(HOUR(Flights_2026_09_30333435363734567[entry_hour]),-1)=HOUR(AF1075)),--(IFERROR(Flights_2026_09_30333435363734567[entry_sector],"")=AG1075),--(IFERROR(Flights_2026_09_30333435363734567[nfl],-1)&gt;=AH1075),--(IFERROR(Flights_2026_09_30333435363734567[nfl],-1)&lt;=IF(AH1075=450,450,AH1075+9)))</f>
        <v>0</v>
      </c>
    </row>
    <row r="1076" spans="32:35" x14ac:dyDescent="0.2">
      <c r="AF1076" s="2">
        <v>0.91666666666666663</v>
      </c>
      <c r="AG1076" t="s">
        <v>744</v>
      </c>
      <c r="AH1076" s="17">
        <v>280</v>
      </c>
      <c r="AI1076" s="17" cm="1">
        <f t="array" ref="AI1076">SUMPRODUCT(--(IFERROR(HOUR(Flights_2026_09_30333435363734567[entry_hour]),-1)=HOUR(AF1076)),--(IFERROR(Flights_2026_09_30333435363734567[entry_sector],"")=AG1076),--(IFERROR(Flights_2026_09_30333435363734567[nfl],-1)&gt;=AH1076),--(IFERROR(Flights_2026_09_30333435363734567[nfl],-1)&lt;=IF(AH1076=450,450,AH1076+9)))</f>
        <v>0</v>
      </c>
    </row>
    <row r="1077" spans="32:35" x14ac:dyDescent="0.2">
      <c r="AF1077" s="2">
        <v>0.91666666666666663</v>
      </c>
      <c r="AG1077" t="s">
        <v>744</v>
      </c>
      <c r="AH1077" s="17">
        <v>290</v>
      </c>
      <c r="AI1077" s="17" cm="1">
        <f t="array" ref="AI1077">SUMPRODUCT(--(IFERROR(HOUR(Flights_2026_09_30333435363734567[entry_hour]),-1)=HOUR(AF1077)),--(IFERROR(Flights_2026_09_30333435363734567[entry_sector],"")=AG1077),--(IFERROR(Flights_2026_09_30333435363734567[nfl],-1)&gt;=AH1077),--(IFERROR(Flights_2026_09_30333435363734567[nfl],-1)&lt;=IF(AH1077=450,450,AH1077+9)))</f>
        <v>0</v>
      </c>
    </row>
    <row r="1078" spans="32:35" x14ac:dyDescent="0.2">
      <c r="AF1078" s="2">
        <v>0.91666666666666663</v>
      </c>
      <c r="AG1078" t="s">
        <v>744</v>
      </c>
      <c r="AH1078" s="17">
        <v>300</v>
      </c>
      <c r="AI1078" s="17" cm="1">
        <f t="array" ref="AI1078">SUMPRODUCT(--(IFERROR(HOUR(Flights_2026_09_30333435363734567[entry_hour]),-1)=HOUR(AF1078)),--(IFERROR(Flights_2026_09_30333435363734567[entry_sector],"")=AG1078),--(IFERROR(Flights_2026_09_30333435363734567[nfl],-1)&gt;=AH1078),--(IFERROR(Flights_2026_09_30333435363734567[nfl],-1)&lt;=IF(AH1078=450,450,AH1078+9)))</f>
        <v>0</v>
      </c>
    </row>
    <row r="1079" spans="32:35" x14ac:dyDescent="0.2">
      <c r="AF1079" s="2">
        <v>0.91666666666666663</v>
      </c>
      <c r="AG1079" t="s">
        <v>744</v>
      </c>
      <c r="AH1079" s="17">
        <v>310</v>
      </c>
      <c r="AI1079" s="17" cm="1">
        <f t="array" ref="AI1079">SUMPRODUCT(--(IFERROR(HOUR(Flights_2026_09_30333435363734567[entry_hour]),-1)=HOUR(AF1079)),--(IFERROR(Flights_2026_09_30333435363734567[entry_sector],"")=AG1079),--(IFERROR(Flights_2026_09_30333435363734567[nfl],-1)&gt;=AH1079),--(IFERROR(Flights_2026_09_30333435363734567[nfl],-1)&lt;=IF(AH1079=450,450,AH1079+9)))</f>
        <v>0</v>
      </c>
    </row>
    <row r="1080" spans="32:35" x14ac:dyDescent="0.2">
      <c r="AF1080" s="2">
        <v>0.91666666666666663</v>
      </c>
      <c r="AG1080" t="s">
        <v>744</v>
      </c>
      <c r="AH1080" s="17">
        <v>320</v>
      </c>
      <c r="AI1080" s="17" cm="1">
        <f t="array" ref="AI1080">SUMPRODUCT(--(IFERROR(HOUR(Flights_2026_09_30333435363734567[entry_hour]),-1)=HOUR(AF1080)),--(IFERROR(Flights_2026_09_30333435363734567[entry_sector],"")=AG1080),--(IFERROR(Flights_2026_09_30333435363734567[nfl],-1)&gt;=AH1080),--(IFERROR(Flights_2026_09_30333435363734567[nfl],-1)&lt;=IF(AH1080=450,450,AH1080+9)))</f>
        <v>0</v>
      </c>
    </row>
    <row r="1081" spans="32:35" x14ac:dyDescent="0.2">
      <c r="AF1081" s="2">
        <v>0.91666666666666663</v>
      </c>
      <c r="AG1081" t="s">
        <v>744</v>
      </c>
      <c r="AH1081" s="17">
        <v>330</v>
      </c>
      <c r="AI1081" s="17" cm="1">
        <f t="array" ref="AI1081">SUMPRODUCT(--(IFERROR(HOUR(Flights_2026_09_30333435363734567[entry_hour]),-1)=HOUR(AF1081)),--(IFERROR(Flights_2026_09_30333435363734567[entry_sector],"")=AG1081),--(IFERROR(Flights_2026_09_30333435363734567[nfl],-1)&gt;=AH1081),--(IFERROR(Flights_2026_09_30333435363734567[nfl],-1)&lt;=IF(AH1081=450,450,AH1081+9)))</f>
        <v>0</v>
      </c>
    </row>
    <row r="1082" spans="32:35" x14ac:dyDescent="0.2">
      <c r="AF1082" s="2">
        <v>0.91666666666666663</v>
      </c>
      <c r="AG1082" t="s">
        <v>744</v>
      </c>
      <c r="AH1082" s="17">
        <v>340</v>
      </c>
      <c r="AI1082" s="17" cm="1">
        <f t="array" ref="AI1082">SUMPRODUCT(--(IFERROR(HOUR(Flights_2026_09_30333435363734567[entry_hour]),-1)=HOUR(AF1082)),--(IFERROR(Flights_2026_09_30333435363734567[entry_sector],"")=AG1082),--(IFERROR(Flights_2026_09_30333435363734567[nfl],-1)&gt;=AH1082),--(IFERROR(Flights_2026_09_30333435363734567[nfl],-1)&lt;=IF(AH1082=450,450,AH1082+9)))</f>
        <v>0</v>
      </c>
    </row>
    <row r="1083" spans="32:35" x14ac:dyDescent="0.2">
      <c r="AF1083" s="2">
        <v>0.91666666666666663</v>
      </c>
      <c r="AG1083" t="s">
        <v>744</v>
      </c>
      <c r="AH1083" s="17">
        <v>350</v>
      </c>
      <c r="AI1083" s="17" cm="1">
        <f t="array" ref="AI1083">SUMPRODUCT(--(IFERROR(HOUR(Flights_2026_09_30333435363734567[entry_hour]),-1)=HOUR(AF1083)),--(IFERROR(Flights_2026_09_30333435363734567[entry_sector],"")=AG1083),--(IFERROR(Flights_2026_09_30333435363734567[nfl],-1)&gt;=AH1083),--(IFERROR(Flights_2026_09_30333435363734567[nfl],-1)&lt;=IF(AH1083=450,450,AH1083+9)))</f>
        <v>0</v>
      </c>
    </row>
    <row r="1084" spans="32:35" x14ac:dyDescent="0.2">
      <c r="AF1084" s="2">
        <v>0.91666666666666663</v>
      </c>
      <c r="AG1084" t="s">
        <v>744</v>
      </c>
      <c r="AH1084" s="17">
        <v>360</v>
      </c>
      <c r="AI1084" s="17" cm="1">
        <f t="array" ref="AI1084">SUMPRODUCT(--(IFERROR(HOUR(Flights_2026_09_30333435363734567[entry_hour]),-1)=HOUR(AF1084)),--(IFERROR(Flights_2026_09_30333435363734567[entry_sector],"")=AG1084),--(IFERROR(Flights_2026_09_30333435363734567[nfl],-1)&gt;=AH1084),--(IFERROR(Flights_2026_09_30333435363734567[nfl],-1)&lt;=IF(AH1084=450,450,AH1084+9)))</f>
        <v>0</v>
      </c>
    </row>
    <row r="1085" spans="32:35" x14ac:dyDescent="0.2">
      <c r="AF1085" s="2">
        <v>0.91666666666666663</v>
      </c>
      <c r="AG1085" t="s">
        <v>744</v>
      </c>
      <c r="AH1085" s="17">
        <v>370</v>
      </c>
      <c r="AI1085" s="17" cm="1">
        <f t="array" ref="AI1085">SUMPRODUCT(--(IFERROR(HOUR(Flights_2026_09_30333435363734567[entry_hour]),-1)=HOUR(AF1085)),--(IFERROR(Flights_2026_09_30333435363734567[entry_sector],"")=AG1085),--(IFERROR(Flights_2026_09_30333435363734567[nfl],-1)&gt;=AH1085),--(IFERROR(Flights_2026_09_30333435363734567[nfl],-1)&lt;=IF(AH1085=450,450,AH1085+9)))</f>
        <v>0</v>
      </c>
    </row>
    <row r="1086" spans="32:35" x14ac:dyDescent="0.2">
      <c r="AF1086" s="2">
        <v>0.91666666666666663</v>
      </c>
      <c r="AG1086" t="s">
        <v>744</v>
      </c>
      <c r="AH1086" s="17">
        <v>380</v>
      </c>
      <c r="AI1086" s="17" cm="1">
        <f t="array" ref="AI1086">SUMPRODUCT(--(IFERROR(HOUR(Flights_2026_09_30333435363734567[entry_hour]),-1)=HOUR(AF1086)),--(IFERROR(Flights_2026_09_30333435363734567[entry_sector],"")=AG1086),--(IFERROR(Flights_2026_09_30333435363734567[nfl],-1)&gt;=AH1086),--(IFERROR(Flights_2026_09_30333435363734567[nfl],-1)&lt;=IF(AH1086=450,450,AH1086+9)))</f>
        <v>0</v>
      </c>
    </row>
    <row r="1087" spans="32:35" x14ac:dyDescent="0.2">
      <c r="AF1087" s="2">
        <v>0.91666666666666663</v>
      </c>
      <c r="AG1087" t="s">
        <v>744</v>
      </c>
      <c r="AH1087" s="17">
        <v>390</v>
      </c>
      <c r="AI1087" s="17" cm="1">
        <f t="array" ref="AI1087">SUMPRODUCT(--(IFERROR(HOUR(Flights_2026_09_30333435363734567[entry_hour]),-1)=HOUR(AF1087)),--(IFERROR(Flights_2026_09_30333435363734567[entry_sector],"")=AG1087),--(IFERROR(Flights_2026_09_30333435363734567[nfl],-1)&gt;=AH1087),--(IFERROR(Flights_2026_09_30333435363734567[nfl],-1)&lt;=IF(AH1087=450,450,AH1087+9)))</f>
        <v>0</v>
      </c>
    </row>
    <row r="1088" spans="32:35" x14ac:dyDescent="0.2">
      <c r="AF1088" s="2">
        <v>0.91666666666666663</v>
      </c>
      <c r="AG1088" t="s">
        <v>744</v>
      </c>
      <c r="AH1088" s="17">
        <v>400</v>
      </c>
      <c r="AI1088" s="17" cm="1">
        <f t="array" ref="AI1088">SUMPRODUCT(--(IFERROR(HOUR(Flights_2026_09_30333435363734567[entry_hour]),-1)=HOUR(AF1088)),--(IFERROR(Flights_2026_09_30333435363734567[entry_sector],"")=AG1088),--(IFERROR(Flights_2026_09_30333435363734567[nfl],-1)&gt;=AH1088),--(IFERROR(Flights_2026_09_30333435363734567[nfl],-1)&lt;=IF(AH1088=450,450,AH1088+9)))</f>
        <v>0</v>
      </c>
    </row>
    <row r="1089" spans="32:35" x14ac:dyDescent="0.2">
      <c r="AF1089" s="2">
        <v>0.91666666666666663</v>
      </c>
      <c r="AG1089" t="s">
        <v>744</v>
      </c>
      <c r="AH1089" s="17">
        <v>410</v>
      </c>
      <c r="AI1089" s="17" cm="1">
        <f t="array" ref="AI1089">SUMPRODUCT(--(IFERROR(HOUR(Flights_2026_09_30333435363734567[entry_hour]),-1)=HOUR(AF1089)),--(IFERROR(Flights_2026_09_30333435363734567[entry_sector],"")=AG1089),--(IFERROR(Flights_2026_09_30333435363734567[nfl],-1)&gt;=AH1089),--(IFERROR(Flights_2026_09_30333435363734567[nfl],-1)&lt;=IF(AH1089=450,450,AH1089+9)))</f>
        <v>0</v>
      </c>
    </row>
    <row r="1090" spans="32:35" x14ac:dyDescent="0.2">
      <c r="AF1090" s="2">
        <v>0.91666666666666663</v>
      </c>
      <c r="AG1090" t="s">
        <v>744</v>
      </c>
      <c r="AH1090" s="17">
        <v>420</v>
      </c>
      <c r="AI1090" s="17" cm="1">
        <f t="array" ref="AI1090">SUMPRODUCT(--(IFERROR(HOUR(Flights_2026_09_30333435363734567[entry_hour]),-1)=HOUR(AF1090)),--(IFERROR(Flights_2026_09_30333435363734567[entry_sector],"")=AG1090),--(IFERROR(Flights_2026_09_30333435363734567[nfl],-1)&gt;=AH1090),--(IFERROR(Flights_2026_09_30333435363734567[nfl],-1)&lt;=IF(AH1090=450,450,AH1090+9)))</f>
        <v>0</v>
      </c>
    </row>
    <row r="1091" spans="32:35" x14ac:dyDescent="0.2">
      <c r="AF1091" s="2">
        <v>0.91666666666666663</v>
      </c>
      <c r="AG1091" t="s">
        <v>744</v>
      </c>
      <c r="AH1091" s="17">
        <v>430</v>
      </c>
      <c r="AI1091" s="17" cm="1">
        <f t="array" ref="AI1091">SUMPRODUCT(--(IFERROR(HOUR(Flights_2026_09_30333435363734567[entry_hour]),-1)=HOUR(AF1091)),--(IFERROR(Flights_2026_09_30333435363734567[entry_sector],"")=AG1091),--(IFERROR(Flights_2026_09_30333435363734567[nfl],-1)&gt;=AH1091),--(IFERROR(Flights_2026_09_30333435363734567[nfl],-1)&lt;=IF(AH1091=450,450,AH1091+9)))</f>
        <v>0</v>
      </c>
    </row>
    <row r="1092" spans="32:35" x14ac:dyDescent="0.2">
      <c r="AF1092" s="2">
        <v>0.91666666666666663</v>
      </c>
      <c r="AG1092" t="s">
        <v>744</v>
      </c>
      <c r="AH1092" s="17">
        <v>440</v>
      </c>
      <c r="AI1092" s="17" cm="1">
        <f t="array" ref="AI1092">SUMPRODUCT(--(IFERROR(HOUR(Flights_2026_09_30333435363734567[entry_hour]),-1)=HOUR(AF1092)),--(IFERROR(Flights_2026_09_30333435363734567[entry_sector],"")=AG1092),--(IFERROR(Flights_2026_09_30333435363734567[nfl],-1)&gt;=AH1092),--(IFERROR(Flights_2026_09_30333435363734567[nfl],-1)&lt;=IF(AH1092=450,450,AH1092+9)))</f>
        <v>0</v>
      </c>
    </row>
    <row r="1093" spans="32:35" x14ac:dyDescent="0.2">
      <c r="AF1093" s="2">
        <v>0.91666666666666663</v>
      </c>
      <c r="AG1093" t="s">
        <v>744</v>
      </c>
      <c r="AH1093" s="17">
        <v>450</v>
      </c>
      <c r="AI1093" s="17" cm="1">
        <f t="array" ref="AI1093">SUMPRODUCT(--(IFERROR(HOUR(Flights_2026_09_30333435363734567[entry_hour]),-1)=HOUR(AF1093)),--(IFERROR(Flights_2026_09_30333435363734567[entry_sector],"")=AG1093),--(IFERROR(Flights_2026_09_30333435363734567[nfl],-1)&gt;=AH1093),--(IFERROR(Flights_2026_09_30333435363734567[nfl],-1)&lt;=IF(AH1093=450,450,AH1093+9)))</f>
        <v>0</v>
      </c>
    </row>
    <row r="1094" spans="32:35" x14ac:dyDescent="0.2">
      <c r="AF1094" s="2">
        <v>0.91666666666666663</v>
      </c>
      <c r="AG1094" t="s">
        <v>745</v>
      </c>
      <c r="AH1094" s="17">
        <v>200</v>
      </c>
      <c r="AI1094" s="17" cm="1">
        <f t="array" ref="AI1094">SUMPRODUCT(--(IFERROR(HOUR(Flights_2026_09_30333435363734567[entry_hour]),-1)=HOUR(AF1094)),--(IFERROR(Flights_2026_09_30333435363734567[entry_sector],"")=AG1094),--(IFERROR(Flights_2026_09_30333435363734567[nfl],-1)&gt;=AH1094),--(IFERROR(Flights_2026_09_30333435363734567[nfl],-1)&lt;=IF(AH1094=450,450,AH1094+9)))</f>
        <v>0</v>
      </c>
    </row>
    <row r="1095" spans="32:35" x14ac:dyDescent="0.2">
      <c r="AF1095" s="2">
        <v>0.91666666666666663</v>
      </c>
      <c r="AG1095" t="s">
        <v>745</v>
      </c>
      <c r="AH1095" s="17">
        <v>210</v>
      </c>
      <c r="AI1095" s="17" cm="1">
        <f t="array" ref="AI1095">SUMPRODUCT(--(IFERROR(HOUR(Flights_2026_09_30333435363734567[entry_hour]),-1)=HOUR(AF1095)),--(IFERROR(Flights_2026_09_30333435363734567[entry_sector],"")=AG1095),--(IFERROR(Flights_2026_09_30333435363734567[nfl],-1)&gt;=AH1095),--(IFERROR(Flights_2026_09_30333435363734567[nfl],-1)&lt;=IF(AH1095=450,450,AH1095+9)))</f>
        <v>0</v>
      </c>
    </row>
    <row r="1096" spans="32:35" x14ac:dyDescent="0.2">
      <c r="AF1096" s="2">
        <v>0.91666666666666663</v>
      </c>
      <c r="AG1096" t="s">
        <v>745</v>
      </c>
      <c r="AH1096" s="17">
        <v>220</v>
      </c>
      <c r="AI1096" s="17" cm="1">
        <f t="array" ref="AI1096">SUMPRODUCT(--(IFERROR(HOUR(Flights_2026_09_30333435363734567[entry_hour]),-1)=HOUR(AF1096)),--(IFERROR(Flights_2026_09_30333435363734567[entry_sector],"")=AG1096),--(IFERROR(Flights_2026_09_30333435363734567[nfl],-1)&gt;=AH1096),--(IFERROR(Flights_2026_09_30333435363734567[nfl],-1)&lt;=IF(AH1096=450,450,AH1096+9)))</f>
        <v>0</v>
      </c>
    </row>
    <row r="1097" spans="32:35" x14ac:dyDescent="0.2">
      <c r="AF1097" s="2">
        <v>0.91666666666666663</v>
      </c>
      <c r="AG1097" t="s">
        <v>745</v>
      </c>
      <c r="AH1097" s="17">
        <v>230</v>
      </c>
      <c r="AI1097" s="17" cm="1">
        <f t="array" ref="AI1097">SUMPRODUCT(--(IFERROR(HOUR(Flights_2026_09_30333435363734567[entry_hour]),-1)=HOUR(AF1097)),--(IFERROR(Flights_2026_09_30333435363734567[entry_sector],"")=AG1097),--(IFERROR(Flights_2026_09_30333435363734567[nfl],-1)&gt;=AH1097),--(IFERROR(Flights_2026_09_30333435363734567[nfl],-1)&lt;=IF(AH1097=450,450,AH1097+9)))</f>
        <v>0</v>
      </c>
    </row>
    <row r="1098" spans="32:35" x14ac:dyDescent="0.2">
      <c r="AF1098" s="2">
        <v>0.91666666666666663</v>
      </c>
      <c r="AG1098" t="s">
        <v>745</v>
      </c>
      <c r="AH1098" s="17">
        <v>240</v>
      </c>
      <c r="AI1098" s="17" cm="1">
        <f t="array" ref="AI1098">SUMPRODUCT(--(IFERROR(HOUR(Flights_2026_09_30333435363734567[entry_hour]),-1)=HOUR(AF1098)),--(IFERROR(Flights_2026_09_30333435363734567[entry_sector],"")=AG1098),--(IFERROR(Flights_2026_09_30333435363734567[nfl],-1)&gt;=AH1098),--(IFERROR(Flights_2026_09_30333435363734567[nfl],-1)&lt;=IF(AH1098=450,450,AH1098+9)))</f>
        <v>0</v>
      </c>
    </row>
    <row r="1099" spans="32:35" x14ac:dyDescent="0.2">
      <c r="AF1099" s="2">
        <v>0.91666666666666663</v>
      </c>
      <c r="AG1099" t="s">
        <v>745</v>
      </c>
      <c r="AH1099" s="17">
        <v>250</v>
      </c>
      <c r="AI1099" s="17" cm="1">
        <f t="array" ref="AI1099">SUMPRODUCT(--(IFERROR(HOUR(Flights_2026_09_30333435363734567[entry_hour]),-1)=HOUR(AF1099)),--(IFERROR(Flights_2026_09_30333435363734567[entry_sector],"")=AG1099),--(IFERROR(Flights_2026_09_30333435363734567[nfl],-1)&gt;=AH1099),--(IFERROR(Flights_2026_09_30333435363734567[nfl],-1)&lt;=IF(AH1099=450,450,AH1099+9)))</f>
        <v>0</v>
      </c>
    </row>
    <row r="1100" spans="32:35" x14ac:dyDescent="0.2">
      <c r="AF1100" s="2">
        <v>0.91666666666666663</v>
      </c>
      <c r="AG1100" t="s">
        <v>745</v>
      </c>
      <c r="AH1100" s="17">
        <v>260</v>
      </c>
      <c r="AI1100" s="17" cm="1">
        <f t="array" ref="AI1100">SUMPRODUCT(--(IFERROR(HOUR(Flights_2026_09_30333435363734567[entry_hour]),-1)=HOUR(AF1100)),--(IFERROR(Flights_2026_09_30333435363734567[entry_sector],"")=AG1100),--(IFERROR(Flights_2026_09_30333435363734567[nfl],-1)&gt;=AH1100),--(IFERROR(Flights_2026_09_30333435363734567[nfl],-1)&lt;=IF(AH1100=450,450,AH1100+9)))</f>
        <v>0</v>
      </c>
    </row>
    <row r="1101" spans="32:35" x14ac:dyDescent="0.2">
      <c r="AF1101" s="2">
        <v>0.91666666666666663</v>
      </c>
      <c r="AG1101" t="s">
        <v>745</v>
      </c>
      <c r="AH1101" s="17">
        <v>270</v>
      </c>
      <c r="AI1101" s="17" cm="1">
        <f t="array" ref="AI1101">SUMPRODUCT(--(IFERROR(HOUR(Flights_2026_09_30333435363734567[entry_hour]),-1)=HOUR(AF1101)),--(IFERROR(Flights_2026_09_30333435363734567[entry_sector],"")=AG1101),--(IFERROR(Flights_2026_09_30333435363734567[nfl],-1)&gt;=AH1101),--(IFERROR(Flights_2026_09_30333435363734567[nfl],-1)&lt;=IF(AH1101=450,450,AH1101+9)))</f>
        <v>0</v>
      </c>
    </row>
    <row r="1102" spans="32:35" x14ac:dyDescent="0.2">
      <c r="AF1102" s="2">
        <v>0.91666666666666663</v>
      </c>
      <c r="AG1102" t="s">
        <v>745</v>
      </c>
      <c r="AH1102" s="17">
        <v>280</v>
      </c>
      <c r="AI1102" s="17" cm="1">
        <f t="array" ref="AI1102">SUMPRODUCT(--(IFERROR(HOUR(Flights_2026_09_30333435363734567[entry_hour]),-1)=HOUR(AF1102)),--(IFERROR(Flights_2026_09_30333435363734567[entry_sector],"")=AG1102),--(IFERROR(Flights_2026_09_30333435363734567[nfl],-1)&gt;=AH1102),--(IFERROR(Flights_2026_09_30333435363734567[nfl],-1)&lt;=IF(AH1102=450,450,AH1102+9)))</f>
        <v>0</v>
      </c>
    </row>
    <row r="1103" spans="32:35" x14ac:dyDescent="0.2">
      <c r="AF1103" s="2">
        <v>0.91666666666666663</v>
      </c>
      <c r="AG1103" t="s">
        <v>745</v>
      </c>
      <c r="AH1103" s="17">
        <v>290</v>
      </c>
      <c r="AI1103" s="17" cm="1">
        <f t="array" ref="AI1103">SUMPRODUCT(--(IFERROR(HOUR(Flights_2026_09_30333435363734567[entry_hour]),-1)=HOUR(AF1103)),--(IFERROR(Flights_2026_09_30333435363734567[entry_sector],"")=AG1103),--(IFERROR(Flights_2026_09_30333435363734567[nfl],-1)&gt;=AH1103),--(IFERROR(Flights_2026_09_30333435363734567[nfl],-1)&lt;=IF(AH1103=450,450,AH1103+9)))</f>
        <v>0</v>
      </c>
    </row>
    <row r="1104" spans="32:35" x14ac:dyDescent="0.2">
      <c r="AF1104" s="2">
        <v>0.91666666666666663</v>
      </c>
      <c r="AG1104" t="s">
        <v>745</v>
      </c>
      <c r="AH1104" s="17">
        <v>300</v>
      </c>
      <c r="AI1104" s="17" cm="1">
        <f t="array" ref="AI1104">SUMPRODUCT(--(IFERROR(HOUR(Flights_2026_09_30333435363734567[entry_hour]),-1)=HOUR(AF1104)),--(IFERROR(Flights_2026_09_30333435363734567[entry_sector],"")=AG1104),--(IFERROR(Flights_2026_09_30333435363734567[nfl],-1)&gt;=AH1104),--(IFERROR(Flights_2026_09_30333435363734567[nfl],-1)&lt;=IF(AH1104=450,450,AH1104+9)))</f>
        <v>0</v>
      </c>
    </row>
    <row r="1105" spans="32:35" x14ac:dyDescent="0.2">
      <c r="AF1105" s="2">
        <v>0.91666666666666663</v>
      </c>
      <c r="AG1105" t="s">
        <v>745</v>
      </c>
      <c r="AH1105" s="17">
        <v>310</v>
      </c>
      <c r="AI1105" s="17" cm="1">
        <f t="array" ref="AI1105">SUMPRODUCT(--(IFERROR(HOUR(Flights_2026_09_30333435363734567[entry_hour]),-1)=HOUR(AF1105)),--(IFERROR(Flights_2026_09_30333435363734567[entry_sector],"")=AG1105),--(IFERROR(Flights_2026_09_30333435363734567[nfl],-1)&gt;=AH1105),--(IFERROR(Flights_2026_09_30333435363734567[nfl],-1)&lt;=IF(AH1105=450,450,AH1105+9)))</f>
        <v>0</v>
      </c>
    </row>
    <row r="1106" spans="32:35" x14ac:dyDescent="0.2">
      <c r="AF1106" s="2">
        <v>0.91666666666666663</v>
      </c>
      <c r="AG1106" t="s">
        <v>745</v>
      </c>
      <c r="AH1106" s="17">
        <v>320</v>
      </c>
      <c r="AI1106" s="17" cm="1">
        <f t="array" ref="AI1106">SUMPRODUCT(--(IFERROR(HOUR(Flights_2026_09_30333435363734567[entry_hour]),-1)=HOUR(AF1106)),--(IFERROR(Flights_2026_09_30333435363734567[entry_sector],"")=AG1106),--(IFERROR(Flights_2026_09_30333435363734567[nfl],-1)&gt;=AH1106),--(IFERROR(Flights_2026_09_30333435363734567[nfl],-1)&lt;=IF(AH1106=450,450,AH1106+9)))</f>
        <v>0</v>
      </c>
    </row>
    <row r="1107" spans="32:35" x14ac:dyDescent="0.2">
      <c r="AF1107" s="2">
        <v>0.91666666666666663</v>
      </c>
      <c r="AG1107" t="s">
        <v>745</v>
      </c>
      <c r="AH1107" s="17">
        <v>330</v>
      </c>
      <c r="AI1107" s="17" cm="1">
        <f t="array" ref="AI1107">SUMPRODUCT(--(IFERROR(HOUR(Flights_2026_09_30333435363734567[entry_hour]),-1)=HOUR(AF1107)),--(IFERROR(Flights_2026_09_30333435363734567[entry_sector],"")=AG1107),--(IFERROR(Flights_2026_09_30333435363734567[nfl],-1)&gt;=AH1107),--(IFERROR(Flights_2026_09_30333435363734567[nfl],-1)&lt;=IF(AH1107=450,450,AH1107+9)))</f>
        <v>0</v>
      </c>
    </row>
    <row r="1108" spans="32:35" x14ac:dyDescent="0.2">
      <c r="AF1108" s="2">
        <v>0.91666666666666663</v>
      </c>
      <c r="AG1108" t="s">
        <v>745</v>
      </c>
      <c r="AH1108" s="17">
        <v>340</v>
      </c>
      <c r="AI1108" s="17" cm="1">
        <f t="array" ref="AI1108">SUMPRODUCT(--(IFERROR(HOUR(Flights_2026_09_30333435363734567[entry_hour]),-1)=HOUR(AF1108)),--(IFERROR(Flights_2026_09_30333435363734567[entry_sector],"")=AG1108),--(IFERROR(Flights_2026_09_30333435363734567[nfl],-1)&gt;=AH1108),--(IFERROR(Flights_2026_09_30333435363734567[nfl],-1)&lt;=IF(AH1108=450,450,AH1108+9)))</f>
        <v>0</v>
      </c>
    </row>
    <row r="1109" spans="32:35" x14ac:dyDescent="0.2">
      <c r="AF1109" s="2">
        <v>0.91666666666666663</v>
      </c>
      <c r="AG1109" t="s">
        <v>745</v>
      </c>
      <c r="AH1109" s="17">
        <v>350</v>
      </c>
      <c r="AI1109" s="17" cm="1">
        <f t="array" ref="AI1109">SUMPRODUCT(--(IFERROR(HOUR(Flights_2026_09_30333435363734567[entry_hour]),-1)=HOUR(AF1109)),--(IFERROR(Flights_2026_09_30333435363734567[entry_sector],"")=AG1109),--(IFERROR(Flights_2026_09_30333435363734567[nfl],-1)&gt;=AH1109),--(IFERROR(Flights_2026_09_30333435363734567[nfl],-1)&lt;=IF(AH1109=450,450,AH1109+9)))</f>
        <v>2</v>
      </c>
    </row>
    <row r="1110" spans="32:35" x14ac:dyDescent="0.2">
      <c r="AF1110" s="2">
        <v>0.91666666666666663</v>
      </c>
      <c r="AG1110" t="s">
        <v>745</v>
      </c>
      <c r="AH1110" s="17">
        <v>360</v>
      </c>
      <c r="AI1110" s="17" cm="1">
        <f t="array" ref="AI1110">SUMPRODUCT(--(IFERROR(HOUR(Flights_2026_09_30333435363734567[entry_hour]),-1)=HOUR(AF1110)),--(IFERROR(Flights_2026_09_30333435363734567[entry_sector],"")=AG1110),--(IFERROR(Flights_2026_09_30333435363734567[nfl],-1)&gt;=AH1110),--(IFERROR(Flights_2026_09_30333435363734567[nfl],-1)&lt;=IF(AH1110=450,450,AH1110+9)))</f>
        <v>0</v>
      </c>
    </row>
    <row r="1111" spans="32:35" x14ac:dyDescent="0.2">
      <c r="AF1111" s="2">
        <v>0.91666666666666663</v>
      </c>
      <c r="AG1111" t="s">
        <v>745</v>
      </c>
      <c r="AH1111" s="17">
        <v>370</v>
      </c>
      <c r="AI1111" s="17" cm="1">
        <f t="array" ref="AI1111">SUMPRODUCT(--(IFERROR(HOUR(Flights_2026_09_30333435363734567[entry_hour]),-1)=HOUR(AF1111)),--(IFERROR(Flights_2026_09_30333435363734567[entry_sector],"")=AG1111),--(IFERROR(Flights_2026_09_30333435363734567[nfl],-1)&gt;=AH1111),--(IFERROR(Flights_2026_09_30333435363734567[nfl],-1)&lt;=IF(AH1111=450,450,AH1111+9)))</f>
        <v>1</v>
      </c>
    </row>
    <row r="1112" spans="32:35" x14ac:dyDescent="0.2">
      <c r="AF1112" s="2">
        <v>0.91666666666666663</v>
      </c>
      <c r="AG1112" t="s">
        <v>745</v>
      </c>
      <c r="AH1112" s="17">
        <v>380</v>
      </c>
      <c r="AI1112" s="17" cm="1">
        <f t="array" ref="AI1112">SUMPRODUCT(--(IFERROR(HOUR(Flights_2026_09_30333435363734567[entry_hour]),-1)=HOUR(AF1112)),--(IFERROR(Flights_2026_09_30333435363734567[entry_sector],"")=AG1112),--(IFERROR(Flights_2026_09_30333435363734567[nfl],-1)&gt;=AH1112),--(IFERROR(Flights_2026_09_30333435363734567[nfl],-1)&lt;=IF(AH1112=450,450,AH1112+9)))</f>
        <v>0</v>
      </c>
    </row>
    <row r="1113" spans="32:35" x14ac:dyDescent="0.2">
      <c r="AF1113" s="2">
        <v>0.91666666666666663</v>
      </c>
      <c r="AG1113" t="s">
        <v>745</v>
      </c>
      <c r="AH1113" s="17">
        <v>390</v>
      </c>
      <c r="AI1113" s="17" cm="1">
        <f t="array" ref="AI1113">SUMPRODUCT(--(IFERROR(HOUR(Flights_2026_09_30333435363734567[entry_hour]),-1)=HOUR(AF1113)),--(IFERROR(Flights_2026_09_30333435363734567[entry_sector],"")=AG1113),--(IFERROR(Flights_2026_09_30333435363734567[nfl],-1)&gt;=AH1113),--(IFERROR(Flights_2026_09_30333435363734567[nfl],-1)&lt;=IF(AH1113=450,450,AH1113+9)))</f>
        <v>1</v>
      </c>
    </row>
    <row r="1114" spans="32:35" x14ac:dyDescent="0.2">
      <c r="AF1114" s="2">
        <v>0.91666666666666663</v>
      </c>
      <c r="AG1114" t="s">
        <v>745</v>
      </c>
      <c r="AH1114" s="17">
        <v>400</v>
      </c>
      <c r="AI1114" s="17" cm="1">
        <f t="array" ref="AI1114">SUMPRODUCT(--(IFERROR(HOUR(Flights_2026_09_30333435363734567[entry_hour]),-1)=HOUR(AF1114)),--(IFERROR(Flights_2026_09_30333435363734567[entry_sector],"")=AG1114),--(IFERROR(Flights_2026_09_30333435363734567[nfl],-1)&gt;=AH1114),--(IFERROR(Flights_2026_09_30333435363734567[nfl],-1)&lt;=IF(AH1114=450,450,AH1114+9)))</f>
        <v>0</v>
      </c>
    </row>
    <row r="1115" spans="32:35" x14ac:dyDescent="0.2">
      <c r="AF1115" s="2">
        <v>0.91666666666666663</v>
      </c>
      <c r="AG1115" t="s">
        <v>745</v>
      </c>
      <c r="AH1115" s="17">
        <v>410</v>
      </c>
      <c r="AI1115" s="17" cm="1">
        <f t="array" ref="AI1115">SUMPRODUCT(--(IFERROR(HOUR(Flights_2026_09_30333435363734567[entry_hour]),-1)=HOUR(AF1115)),--(IFERROR(Flights_2026_09_30333435363734567[entry_sector],"")=AG1115),--(IFERROR(Flights_2026_09_30333435363734567[nfl],-1)&gt;=AH1115),--(IFERROR(Flights_2026_09_30333435363734567[nfl],-1)&lt;=IF(AH1115=450,450,AH1115+9)))</f>
        <v>0</v>
      </c>
    </row>
    <row r="1116" spans="32:35" x14ac:dyDescent="0.2">
      <c r="AF1116" s="2">
        <v>0.91666666666666663</v>
      </c>
      <c r="AG1116" t="s">
        <v>745</v>
      </c>
      <c r="AH1116" s="17">
        <v>420</v>
      </c>
      <c r="AI1116" s="17" cm="1">
        <f t="array" ref="AI1116">SUMPRODUCT(--(IFERROR(HOUR(Flights_2026_09_30333435363734567[entry_hour]),-1)=HOUR(AF1116)),--(IFERROR(Flights_2026_09_30333435363734567[entry_sector],"")=AG1116),--(IFERROR(Flights_2026_09_30333435363734567[nfl],-1)&gt;=AH1116),--(IFERROR(Flights_2026_09_30333435363734567[nfl],-1)&lt;=IF(AH1116=450,450,AH1116+9)))</f>
        <v>0</v>
      </c>
    </row>
    <row r="1117" spans="32:35" x14ac:dyDescent="0.2">
      <c r="AF1117" s="2">
        <v>0.91666666666666663</v>
      </c>
      <c r="AG1117" t="s">
        <v>745</v>
      </c>
      <c r="AH1117" s="17">
        <v>430</v>
      </c>
      <c r="AI1117" s="17" cm="1">
        <f t="array" ref="AI1117">SUMPRODUCT(--(IFERROR(HOUR(Flights_2026_09_30333435363734567[entry_hour]),-1)=HOUR(AF1117)),--(IFERROR(Flights_2026_09_30333435363734567[entry_sector],"")=AG1117),--(IFERROR(Flights_2026_09_30333435363734567[nfl],-1)&gt;=AH1117),--(IFERROR(Flights_2026_09_30333435363734567[nfl],-1)&lt;=IF(AH1117=450,450,AH1117+9)))</f>
        <v>0</v>
      </c>
    </row>
    <row r="1118" spans="32:35" x14ac:dyDescent="0.2">
      <c r="AF1118" s="2">
        <v>0.91666666666666663</v>
      </c>
      <c r="AG1118" t="s">
        <v>745</v>
      </c>
      <c r="AH1118" s="17">
        <v>440</v>
      </c>
      <c r="AI1118" s="17" cm="1">
        <f t="array" ref="AI1118">SUMPRODUCT(--(IFERROR(HOUR(Flights_2026_09_30333435363734567[entry_hour]),-1)=HOUR(AF1118)),--(IFERROR(Flights_2026_09_30333435363734567[entry_sector],"")=AG1118),--(IFERROR(Flights_2026_09_30333435363734567[nfl],-1)&gt;=AH1118),--(IFERROR(Flights_2026_09_30333435363734567[nfl],-1)&lt;=IF(AH1118=450,450,AH1118+9)))</f>
        <v>0</v>
      </c>
    </row>
    <row r="1119" spans="32:35" x14ac:dyDescent="0.2">
      <c r="AF1119" s="2">
        <v>0.91666666666666663</v>
      </c>
      <c r="AG1119" t="s">
        <v>745</v>
      </c>
      <c r="AH1119" s="17">
        <v>450</v>
      </c>
      <c r="AI1119" s="17" cm="1">
        <f t="array" ref="AI1119">SUMPRODUCT(--(IFERROR(HOUR(Flights_2026_09_30333435363734567[entry_hour]),-1)=HOUR(AF1119)),--(IFERROR(Flights_2026_09_30333435363734567[entry_sector],"")=AG1119),--(IFERROR(Flights_2026_09_30333435363734567[nfl],-1)&gt;=AH1119),--(IFERROR(Flights_2026_09_30333435363734567[nfl],-1)&lt;=IF(AH1119=450,450,AH1119+9)))</f>
        <v>0</v>
      </c>
    </row>
    <row r="1120" spans="32:35" x14ac:dyDescent="0.2">
      <c r="AF1120" s="2">
        <v>0.91666666666666663</v>
      </c>
      <c r="AG1120" t="s">
        <v>840</v>
      </c>
      <c r="AH1120" s="17">
        <v>200</v>
      </c>
      <c r="AI1120" s="17" cm="1">
        <f t="array" ref="AI1120">SUMPRODUCT(--(IFERROR(HOUR(Flights_2026_09_30333435363734567[entry_hour]),-1)=HOUR(AF1120)),--(IFERROR(Flights_2026_09_30333435363734567[entry_sector],"")=AG1120),--(IFERROR(Flights_2026_09_30333435363734567[nfl],-1)&gt;=AH1120),--(IFERROR(Flights_2026_09_30333435363734567[nfl],-1)&lt;=IF(AH1120=450,450,AH1120+9)))</f>
        <v>0</v>
      </c>
    </row>
    <row r="1121" spans="32:35" x14ac:dyDescent="0.2">
      <c r="AF1121" s="2">
        <v>0.91666666666666663</v>
      </c>
      <c r="AG1121" t="s">
        <v>840</v>
      </c>
      <c r="AH1121" s="17">
        <v>210</v>
      </c>
      <c r="AI1121" s="17" cm="1">
        <f t="array" ref="AI1121">SUMPRODUCT(--(IFERROR(HOUR(Flights_2026_09_30333435363734567[entry_hour]),-1)=HOUR(AF1121)),--(IFERROR(Flights_2026_09_30333435363734567[entry_sector],"")=AG1121),--(IFERROR(Flights_2026_09_30333435363734567[nfl],-1)&gt;=AH1121),--(IFERROR(Flights_2026_09_30333435363734567[nfl],-1)&lt;=IF(AH1121=450,450,AH1121+9)))</f>
        <v>0</v>
      </c>
    </row>
    <row r="1122" spans="32:35" x14ac:dyDescent="0.2">
      <c r="AF1122" s="2">
        <v>0.91666666666666663</v>
      </c>
      <c r="AG1122" t="s">
        <v>840</v>
      </c>
      <c r="AH1122" s="17">
        <v>220</v>
      </c>
      <c r="AI1122" s="17" cm="1">
        <f t="array" ref="AI1122">SUMPRODUCT(--(IFERROR(HOUR(Flights_2026_09_30333435363734567[entry_hour]),-1)=HOUR(AF1122)),--(IFERROR(Flights_2026_09_30333435363734567[entry_sector],"")=AG1122),--(IFERROR(Flights_2026_09_30333435363734567[nfl],-1)&gt;=AH1122),--(IFERROR(Flights_2026_09_30333435363734567[nfl],-1)&lt;=IF(AH1122=450,450,AH1122+9)))</f>
        <v>0</v>
      </c>
    </row>
    <row r="1123" spans="32:35" x14ac:dyDescent="0.2">
      <c r="AF1123" s="2">
        <v>0.91666666666666663</v>
      </c>
      <c r="AG1123" t="s">
        <v>840</v>
      </c>
      <c r="AH1123" s="17">
        <v>230</v>
      </c>
      <c r="AI1123" s="17" cm="1">
        <f t="array" ref="AI1123">SUMPRODUCT(--(IFERROR(HOUR(Flights_2026_09_30333435363734567[entry_hour]),-1)=HOUR(AF1123)),--(IFERROR(Flights_2026_09_30333435363734567[entry_sector],"")=AG1123),--(IFERROR(Flights_2026_09_30333435363734567[nfl],-1)&gt;=AH1123),--(IFERROR(Flights_2026_09_30333435363734567[nfl],-1)&lt;=IF(AH1123=450,450,AH1123+9)))</f>
        <v>0</v>
      </c>
    </row>
    <row r="1124" spans="32:35" x14ac:dyDescent="0.2">
      <c r="AF1124" s="2">
        <v>0.91666666666666663</v>
      </c>
      <c r="AG1124" t="s">
        <v>840</v>
      </c>
      <c r="AH1124" s="17">
        <v>240</v>
      </c>
      <c r="AI1124" s="17" cm="1">
        <f t="array" ref="AI1124">SUMPRODUCT(--(IFERROR(HOUR(Flights_2026_09_30333435363734567[entry_hour]),-1)=HOUR(AF1124)),--(IFERROR(Flights_2026_09_30333435363734567[entry_sector],"")=AG1124),--(IFERROR(Flights_2026_09_30333435363734567[nfl],-1)&gt;=AH1124),--(IFERROR(Flights_2026_09_30333435363734567[nfl],-1)&lt;=IF(AH1124=450,450,AH1124+9)))</f>
        <v>0</v>
      </c>
    </row>
    <row r="1125" spans="32:35" x14ac:dyDescent="0.2">
      <c r="AF1125" s="2">
        <v>0.91666666666666663</v>
      </c>
      <c r="AG1125" t="s">
        <v>840</v>
      </c>
      <c r="AH1125" s="17">
        <v>250</v>
      </c>
      <c r="AI1125" s="17" cm="1">
        <f t="array" ref="AI1125">SUMPRODUCT(--(IFERROR(HOUR(Flights_2026_09_30333435363734567[entry_hour]),-1)=HOUR(AF1125)),--(IFERROR(Flights_2026_09_30333435363734567[entry_sector],"")=AG1125),--(IFERROR(Flights_2026_09_30333435363734567[nfl],-1)&gt;=AH1125),--(IFERROR(Flights_2026_09_30333435363734567[nfl],-1)&lt;=IF(AH1125=450,450,AH1125+9)))</f>
        <v>0</v>
      </c>
    </row>
    <row r="1126" spans="32:35" x14ac:dyDescent="0.2">
      <c r="AF1126" s="2">
        <v>0.91666666666666663</v>
      </c>
      <c r="AG1126" t="s">
        <v>840</v>
      </c>
      <c r="AH1126" s="17">
        <v>260</v>
      </c>
      <c r="AI1126" s="17" cm="1">
        <f t="array" ref="AI1126">SUMPRODUCT(--(IFERROR(HOUR(Flights_2026_09_30333435363734567[entry_hour]),-1)=HOUR(AF1126)),--(IFERROR(Flights_2026_09_30333435363734567[entry_sector],"")=AG1126),--(IFERROR(Flights_2026_09_30333435363734567[nfl],-1)&gt;=AH1126),--(IFERROR(Flights_2026_09_30333435363734567[nfl],-1)&lt;=IF(AH1126=450,450,AH1126+9)))</f>
        <v>0</v>
      </c>
    </row>
    <row r="1127" spans="32:35" x14ac:dyDescent="0.2">
      <c r="AF1127" s="2">
        <v>0.91666666666666663</v>
      </c>
      <c r="AG1127" t="s">
        <v>840</v>
      </c>
      <c r="AH1127" s="17">
        <v>270</v>
      </c>
      <c r="AI1127" s="17" cm="1">
        <f t="array" ref="AI1127">SUMPRODUCT(--(IFERROR(HOUR(Flights_2026_09_30333435363734567[entry_hour]),-1)=HOUR(AF1127)),--(IFERROR(Flights_2026_09_30333435363734567[entry_sector],"")=AG1127),--(IFERROR(Flights_2026_09_30333435363734567[nfl],-1)&gt;=AH1127),--(IFERROR(Flights_2026_09_30333435363734567[nfl],-1)&lt;=IF(AH1127=450,450,AH1127+9)))</f>
        <v>0</v>
      </c>
    </row>
    <row r="1128" spans="32:35" x14ac:dyDescent="0.2">
      <c r="AF1128" s="2">
        <v>0.91666666666666663</v>
      </c>
      <c r="AG1128" t="s">
        <v>840</v>
      </c>
      <c r="AH1128" s="17">
        <v>280</v>
      </c>
      <c r="AI1128" s="17" cm="1">
        <f t="array" ref="AI1128">SUMPRODUCT(--(IFERROR(HOUR(Flights_2026_09_30333435363734567[entry_hour]),-1)=HOUR(AF1128)),--(IFERROR(Flights_2026_09_30333435363734567[entry_sector],"")=AG1128),--(IFERROR(Flights_2026_09_30333435363734567[nfl],-1)&gt;=AH1128),--(IFERROR(Flights_2026_09_30333435363734567[nfl],-1)&lt;=IF(AH1128=450,450,AH1128+9)))</f>
        <v>0</v>
      </c>
    </row>
    <row r="1129" spans="32:35" x14ac:dyDescent="0.2">
      <c r="AF1129" s="2">
        <v>0.91666666666666663</v>
      </c>
      <c r="AG1129" t="s">
        <v>840</v>
      </c>
      <c r="AH1129" s="17">
        <v>290</v>
      </c>
      <c r="AI1129" s="17" cm="1">
        <f t="array" ref="AI1129">SUMPRODUCT(--(IFERROR(HOUR(Flights_2026_09_30333435363734567[entry_hour]),-1)=HOUR(AF1129)),--(IFERROR(Flights_2026_09_30333435363734567[entry_sector],"")=AG1129),--(IFERROR(Flights_2026_09_30333435363734567[nfl],-1)&gt;=AH1129),--(IFERROR(Flights_2026_09_30333435363734567[nfl],-1)&lt;=IF(AH1129=450,450,AH1129+9)))</f>
        <v>0</v>
      </c>
    </row>
    <row r="1130" spans="32:35" x14ac:dyDescent="0.2">
      <c r="AF1130" s="2">
        <v>0.91666666666666663</v>
      </c>
      <c r="AG1130" t="s">
        <v>840</v>
      </c>
      <c r="AH1130" s="17">
        <v>300</v>
      </c>
      <c r="AI1130" s="17" cm="1">
        <f t="array" ref="AI1130">SUMPRODUCT(--(IFERROR(HOUR(Flights_2026_09_30333435363734567[entry_hour]),-1)=HOUR(AF1130)),--(IFERROR(Flights_2026_09_30333435363734567[entry_sector],"")=AG1130),--(IFERROR(Flights_2026_09_30333435363734567[nfl],-1)&gt;=AH1130),--(IFERROR(Flights_2026_09_30333435363734567[nfl],-1)&lt;=IF(AH1130=450,450,AH1130+9)))</f>
        <v>0</v>
      </c>
    </row>
    <row r="1131" spans="32:35" x14ac:dyDescent="0.2">
      <c r="AF1131" s="2">
        <v>0.91666666666666663</v>
      </c>
      <c r="AG1131" t="s">
        <v>840</v>
      </c>
      <c r="AH1131" s="17">
        <v>310</v>
      </c>
      <c r="AI1131" s="17" cm="1">
        <f t="array" ref="AI1131">SUMPRODUCT(--(IFERROR(HOUR(Flights_2026_09_30333435363734567[entry_hour]),-1)=HOUR(AF1131)),--(IFERROR(Flights_2026_09_30333435363734567[entry_sector],"")=AG1131),--(IFERROR(Flights_2026_09_30333435363734567[nfl],-1)&gt;=AH1131),--(IFERROR(Flights_2026_09_30333435363734567[nfl],-1)&lt;=IF(AH1131=450,450,AH1131+9)))</f>
        <v>0</v>
      </c>
    </row>
    <row r="1132" spans="32:35" x14ac:dyDescent="0.2">
      <c r="AF1132" s="2">
        <v>0.91666666666666663</v>
      </c>
      <c r="AG1132" t="s">
        <v>840</v>
      </c>
      <c r="AH1132" s="17">
        <v>320</v>
      </c>
      <c r="AI1132" s="17" cm="1">
        <f t="array" ref="AI1132">SUMPRODUCT(--(IFERROR(HOUR(Flights_2026_09_30333435363734567[entry_hour]),-1)=HOUR(AF1132)),--(IFERROR(Flights_2026_09_30333435363734567[entry_sector],"")=AG1132),--(IFERROR(Flights_2026_09_30333435363734567[nfl],-1)&gt;=AH1132),--(IFERROR(Flights_2026_09_30333435363734567[nfl],-1)&lt;=IF(AH1132=450,450,AH1132+9)))</f>
        <v>0</v>
      </c>
    </row>
    <row r="1133" spans="32:35" x14ac:dyDescent="0.2">
      <c r="AF1133" s="2">
        <v>0.91666666666666663</v>
      </c>
      <c r="AG1133" t="s">
        <v>840</v>
      </c>
      <c r="AH1133" s="17">
        <v>330</v>
      </c>
      <c r="AI1133" s="17" cm="1">
        <f t="array" ref="AI1133">SUMPRODUCT(--(IFERROR(HOUR(Flights_2026_09_30333435363734567[entry_hour]),-1)=HOUR(AF1133)),--(IFERROR(Flights_2026_09_30333435363734567[entry_sector],"")=AG1133),--(IFERROR(Flights_2026_09_30333435363734567[nfl],-1)&gt;=AH1133),--(IFERROR(Flights_2026_09_30333435363734567[nfl],-1)&lt;=IF(AH1133=450,450,AH1133+9)))</f>
        <v>0</v>
      </c>
    </row>
    <row r="1134" spans="32:35" x14ac:dyDescent="0.2">
      <c r="AF1134" s="2">
        <v>0.91666666666666663</v>
      </c>
      <c r="AG1134" t="s">
        <v>840</v>
      </c>
      <c r="AH1134" s="17">
        <v>340</v>
      </c>
      <c r="AI1134" s="17" cm="1">
        <f t="array" ref="AI1134">SUMPRODUCT(--(IFERROR(HOUR(Flights_2026_09_30333435363734567[entry_hour]),-1)=HOUR(AF1134)),--(IFERROR(Flights_2026_09_30333435363734567[entry_sector],"")=AG1134),--(IFERROR(Flights_2026_09_30333435363734567[nfl],-1)&gt;=AH1134),--(IFERROR(Flights_2026_09_30333435363734567[nfl],-1)&lt;=IF(AH1134=450,450,AH1134+9)))</f>
        <v>0</v>
      </c>
    </row>
    <row r="1135" spans="32:35" x14ac:dyDescent="0.2">
      <c r="AF1135" s="2">
        <v>0.91666666666666663</v>
      </c>
      <c r="AG1135" t="s">
        <v>840</v>
      </c>
      <c r="AH1135" s="17">
        <v>350</v>
      </c>
      <c r="AI1135" s="17" cm="1">
        <f t="array" ref="AI1135">SUMPRODUCT(--(IFERROR(HOUR(Flights_2026_09_30333435363734567[entry_hour]),-1)=HOUR(AF1135)),--(IFERROR(Flights_2026_09_30333435363734567[entry_sector],"")=AG1135),--(IFERROR(Flights_2026_09_30333435363734567[nfl],-1)&gt;=AH1135),--(IFERROR(Flights_2026_09_30333435363734567[nfl],-1)&lt;=IF(AH1135=450,450,AH1135+9)))</f>
        <v>0</v>
      </c>
    </row>
    <row r="1136" spans="32:35" x14ac:dyDescent="0.2">
      <c r="AF1136" s="2">
        <v>0.91666666666666663</v>
      </c>
      <c r="AG1136" t="s">
        <v>840</v>
      </c>
      <c r="AH1136" s="17">
        <v>360</v>
      </c>
      <c r="AI1136" s="17" cm="1">
        <f t="array" ref="AI1136">SUMPRODUCT(--(IFERROR(HOUR(Flights_2026_09_30333435363734567[entry_hour]),-1)=HOUR(AF1136)),--(IFERROR(Flights_2026_09_30333435363734567[entry_sector],"")=AG1136),--(IFERROR(Flights_2026_09_30333435363734567[nfl],-1)&gt;=AH1136),--(IFERROR(Flights_2026_09_30333435363734567[nfl],-1)&lt;=IF(AH1136=450,450,AH1136+9)))</f>
        <v>0</v>
      </c>
    </row>
    <row r="1137" spans="32:35" x14ac:dyDescent="0.2">
      <c r="AF1137" s="2">
        <v>0.91666666666666663</v>
      </c>
      <c r="AG1137" t="s">
        <v>840</v>
      </c>
      <c r="AH1137" s="17">
        <v>370</v>
      </c>
      <c r="AI1137" s="17" cm="1">
        <f t="array" ref="AI1137">SUMPRODUCT(--(IFERROR(HOUR(Flights_2026_09_30333435363734567[entry_hour]),-1)=HOUR(AF1137)),--(IFERROR(Flights_2026_09_30333435363734567[entry_sector],"")=AG1137),--(IFERROR(Flights_2026_09_30333435363734567[nfl],-1)&gt;=AH1137),--(IFERROR(Flights_2026_09_30333435363734567[nfl],-1)&lt;=IF(AH1137=450,450,AH1137+9)))</f>
        <v>0</v>
      </c>
    </row>
    <row r="1138" spans="32:35" x14ac:dyDescent="0.2">
      <c r="AF1138" s="2">
        <v>0.91666666666666663</v>
      </c>
      <c r="AG1138" t="s">
        <v>840</v>
      </c>
      <c r="AH1138" s="17">
        <v>380</v>
      </c>
      <c r="AI1138" s="17" cm="1">
        <f t="array" ref="AI1138">SUMPRODUCT(--(IFERROR(HOUR(Flights_2026_09_30333435363734567[entry_hour]),-1)=HOUR(AF1138)),--(IFERROR(Flights_2026_09_30333435363734567[entry_sector],"")=AG1138),--(IFERROR(Flights_2026_09_30333435363734567[nfl],-1)&gt;=AH1138),--(IFERROR(Flights_2026_09_30333435363734567[nfl],-1)&lt;=IF(AH1138=450,450,AH1138+9)))</f>
        <v>0</v>
      </c>
    </row>
    <row r="1139" spans="32:35" x14ac:dyDescent="0.2">
      <c r="AF1139" s="2">
        <v>0.91666666666666663</v>
      </c>
      <c r="AG1139" t="s">
        <v>840</v>
      </c>
      <c r="AH1139" s="17">
        <v>390</v>
      </c>
      <c r="AI1139" s="17" cm="1">
        <f t="array" ref="AI1139">SUMPRODUCT(--(IFERROR(HOUR(Flights_2026_09_30333435363734567[entry_hour]),-1)=HOUR(AF1139)),--(IFERROR(Flights_2026_09_30333435363734567[entry_sector],"")=AG1139),--(IFERROR(Flights_2026_09_30333435363734567[nfl],-1)&gt;=AH1139),--(IFERROR(Flights_2026_09_30333435363734567[nfl],-1)&lt;=IF(AH1139=450,450,AH1139+9)))</f>
        <v>0</v>
      </c>
    </row>
    <row r="1140" spans="32:35" x14ac:dyDescent="0.2">
      <c r="AF1140" s="2">
        <v>0.91666666666666663</v>
      </c>
      <c r="AG1140" t="s">
        <v>840</v>
      </c>
      <c r="AH1140" s="17">
        <v>400</v>
      </c>
      <c r="AI1140" s="17" cm="1">
        <f t="array" ref="AI1140">SUMPRODUCT(--(IFERROR(HOUR(Flights_2026_09_30333435363734567[entry_hour]),-1)=HOUR(AF1140)),--(IFERROR(Flights_2026_09_30333435363734567[entry_sector],"")=AG1140),--(IFERROR(Flights_2026_09_30333435363734567[nfl],-1)&gt;=AH1140),--(IFERROR(Flights_2026_09_30333435363734567[nfl],-1)&lt;=IF(AH1140=450,450,AH1140+9)))</f>
        <v>0</v>
      </c>
    </row>
    <row r="1141" spans="32:35" x14ac:dyDescent="0.2">
      <c r="AF1141" s="2">
        <v>0.91666666666666663</v>
      </c>
      <c r="AG1141" t="s">
        <v>840</v>
      </c>
      <c r="AH1141" s="17">
        <v>410</v>
      </c>
      <c r="AI1141" s="17" cm="1">
        <f t="array" ref="AI1141">SUMPRODUCT(--(IFERROR(HOUR(Flights_2026_09_30333435363734567[entry_hour]),-1)=HOUR(AF1141)),--(IFERROR(Flights_2026_09_30333435363734567[entry_sector],"")=AG1141),--(IFERROR(Flights_2026_09_30333435363734567[nfl],-1)&gt;=AH1141),--(IFERROR(Flights_2026_09_30333435363734567[nfl],-1)&lt;=IF(AH1141=450,450,AH1141+9)))</f>
        <v>0</v>
      </c>
    </row>
    <row r="1142" spans="32:35" x14ac:dyDescent="0.2">
      <c r="AF1142" s="2">
        <v>0.91666666666666663</v>
      </c>
      <c r="AG1142" t="s">
        <v>840</v>
      </c>
      <c r="AH1142" s="17">
        <v>420</v>
      </c>
      <c r="AI1142" s="17" cm="1">
        <f t="array" ref="AI1142">SUMPRODUCT(--(IFERROR(HOUR(Flights_2026_09_30333435363734567[entry_hour]),-1)=HOUR(AF1142)),--(IFERROR(Flights_2026_09_30333435363734567[entry_sector],"")=AG1142),--(IFERROR(Flights_2026_09_30333435363734567[nfl],-1)&gt;=AH1142),--(IFERROR(Flights_2026_09_30333435363734567[nfl],-1)&lt;=IF(AH1142=450,450,AH1142+9)))</f>
        <v>0</v>
      </c>
    </row>
    <row r="1143" spans="32:35" x14ac:dyDescent="0.2">
      <c r="AF1143" s="2">
        <v>0.91666666666666663</v>
      </c>
      <c r="AG1143" t="s">
        <v>840</v>
      </c>
      <c r="AH1143" s="17">
        <v>430</v>
      </c>
      <c r="AI1143" s="17" cm="1">
        <f t="array" ref="AI1143">SUMPRODUCT(--(IFERROR(HOUR(Flights_2026_09_30333435363734567[entry_hour]),-1)=HOUR(AF1143)),--(IFERROR(Flights_2026_09_30333435363734567[entry_sector],"")=AG1143),--(IFERROR(Flights_2026_09_30333435363734567[nfl],-1)&gt;=AH1143),--(IFERROR(Flights_2026_09_30333435363734567[nfl],-1)&lt;=IF(AH1143=450,450,AH1143+9)))</f>
        <v>0</v>
      </c>
    </row>
    <row r="1144" spans="32:35" x14ac:dyDescent="0.2">
      <c r="AF1144" s="2">
        <v>0.91666666666666663</v>
      </c>
      <c r="AG1144" t="s">
        <v>840</v>
      </c>
      <c r="AH1144" s="17">
        <v>440</v>
      </c>
      <c r="AI1144" s="17" cm="1">
        <f t="array" ref="AI1144">SUMPRODUCT(--(IFERROR(HOUR(Flights_2026_09_30333435363734567[entry_hour]),-1)=HOUR(AF1144)),--(IFERROR(Flights_2026_09_30333435363734567[entry_sector],"")=AG1144),--(IFERROR(Flights_2026_09_30333435363734567[nfl],-1)&gt;=AH1144),--(IFERROR(Flights_2026_09_30333435363734567[nfl],-1)&lt;=IF(AH1144=450,450,AH1144+9)))</f>
        <v>0</v>
      </c>
    </row>
    <row r="1145" spans="32:35" x14ac:dyDescent="0.2">
      <c r="AF1145" s="2">
        <v>0.91666666666666663</v>
      </c>
      <c r="AG1145" t="s">
        <v>840</v>
      </c>
      <c r="AH1145" s="17">
        <v>450</v>
      </c>
      <c r="AI1145" s="17" cm="1">
        <f t="array" ref="AI1145">SUMPRODUCT(--(IFERROR(HOUR(Flights_2026_09_30333435363734567[entry_hour]),-1)=HOUR(AF1145)),--(IFERROR(Flights_2026_09_30333435363734567[entry_sector],"")=AG1145),--(IFERROR(Flights_2026_09_30333435363734567[nfl],-1)&gt;=AH1145),--(IFERROR(Flights_2026_09_30333435363734567[nfl],-1)&lt;=IF(AH1145=450,450,AH1145+9)))</f>
        <v>0</v>
      </c>
    </row>
    <row r="1146" spans="32:35" x14ac:dyDescent="0.2">
      <c r="AF1146" s="2">
        <v>0.91666666666666663</v>
      </c>
      <c r="AG1146" t="s">
        <v>747</v>
      </c>
      <c r="AH1146" s="17">
        <v>200</v>
      </c>
      <c r="AI1146" s="17" cm="1">
        <f t="array" ref="AI1146">SUMPRODUCT(--(IFERROR(HOUR(Flights_2026_09_30333435363734567[entry_hour]),-1)=HOUR(AF1146)),--(IFERROR(Flights_2026_09_30333435363734567[entry_sector],"")=AG1146),--(IFERROR(Flights_2026_09_30333435363734567[nfl],-1)&gt;=AH1146),--(IFERROR(Flights_2026_09_30333435363734567[nfl],-1)&lt;=IF(AH1146=450,450,AH1146+9)))</f>
        <v>0</v>
      </c>
    </row>
    <row r="1147" spans="32:35" x14ac:dyDescent="0.2">
      <c r="AF1147" s="2">
        <v>0.91666666666666663</v>
      </c>
      <c r="AG1147" t="s">
        <v>747</v>
      </c>
      <c r="AH1147" s="17">
        <v>210</v>
      </c>
      <c r="AI1147" s="17" cm="1">
        <f t="array" ref="AI1147">SUMPRODUCT(--(IFERROR(HOUR(Flights_2026_09_30333435363734567[entry_hour]),-1)=HOUR(AF1147)),--(IFERROR(Flights_2026_09_30333435363734567[entry_sector],"")=AG1147),--(IFERROR(Flights_2026_09_30333435363734567[nfl],-1)&gt;=AH1147),--(IFERROR(Flights_2026_09_30333435363734567[nfl],-1)&lt;=IF(AH1147=450,450,AH1147+9)))</f>
        <v>1</v>
      </c>
    </row>
    <row r="1148" spans="32:35" x14ac:dyDescent="0.2">
      <c r="AF1148" s="2">
        <v>0.91666666666666663</v>
      </c>
      <c r="AG1148" t="s">
        <v>747</v>
      </c>
      <c r="AH1148" s="17">
        <v>220</v>
      </c>
      <c r="AI1148" s="17" cm="1">
        <f t="array" ref="AI1148">SUMPRODUCT(--(IFERROR(HOUR(Flights_2026_09_30333435363734567[entry_hour]),-1)=HOUR(AF1148)),--(IFERROR(Flights_2026_09_30333435363734567[entry_sector],"")=AG1148),--(IFERROR(Flights_2026_09_30333435363734567[nfl],-1)&gt;=AH1148),--(IFERROR(Flights_2026_09_30333435363734567[nfl],-1)&lt;=IF(AH1148=450,450,AH1148+9)))</f>
        <v>0</v>
      </c>
    </row>
    <row r="1149" spans="32:35" x14ac:dyDescent="0.2">
      <c r="AF1149" s="2">
        <v>0.91666666666666663</v>
      </c>
      <c r="AG1149" t="s">
        <v>747</v>
      </c>
      <c r="AH1149" s="17">
        <v>230</v>
      </c>
      <c r="AI1149" s="17" cm="1">
        <f t="array" ref="AI1149">SUMPRODUCT(--(IFERROR(HOUR(Flights_2026_09_30333435363734567[entry_hour]),-1)=HOUR(AF1149)),--(IFERROR(Flights_2026_09_30333435363734567[entry_sector],"")=AG1149),--(IFERROR(Flights_2026_09_30333435363734567[nfl],-1)&gt;=AH1149),--(IFERROR(Flights_2026_09_30333435363734567[nfl],-1)&lt;=IF(AH1149=450,450,AH1149+9)))</f>
        <v>0</v>
      </c>
    </row>
    <row r="1150" spans="32:35" x14ac:dyDescent="0.2">
      <c r="AF1150" s="2">
        <v>0.91666666666666663</v>
      </c>
      <c r="AG1150" t="s">
        <v>747</v>
      </c>
      <c r="AH1150" s="17">
        <v>240</v>
      </c>
      <c r="AI1150" s="17" cm="1">
        <f t="array" ref="AI1150">SUMPRODUCT(--(IFERROR(HOUR(Flights_2026_09_30333435363734567[entry_hour]),-1)=HOUR(AF1150)),--(IFERROR(Flights_2026_09_30333435363734567[entry_sector],"")=AG1150),--(IFERROR(Flights_2026_09_30333435363734567[nfl],-1)&gt;=AH1150),--(IFERROR(Flights_2026_09_30333435363734567[nfl],-1)&lt;=IF(AH1150=450,450,AH1150+9)))</f>
        <v>0</v>
      </c>
    </row>
    <row r="1151" spans="32:35" x14ac:dyDescent="0.2">
      <c r="AF1151" s="2">
        <v>0.91666666666666663</v>
      </c>
      <c r="AG1151" t="s">
        <v>747</v>
      </c>
      <c r="AH1151" s="17">
        <v>250</v>
      </c>
      <c r="AI1151" s="17" cm="1">
        <f t="array" ref="AI1151">SUMPRODUCT(--(IFERROR(HOUR(Flights_2026_09_30333435363734567[entry_hour]),-1)=HOUR(AF1151)),--(IFERROR(Flights_2026_09_30333435363734567[entry_sector],"")=AG1151),--(IFERROR(Flights_2026_09_30333435363734567[nfl],-1)&gt;=AH1151),--(IFERROR(Flights_2026_09_30333435363734567[nfl],-1)&lt;=IF(AH1151=450,450,AH1151+9)))</f>
        <v>0</v>
      </c>
    </row>
    <row r="1152" spans="32:35" x14ac:dyDescent="0.2">
      <c r="AF1152" s="2">
        <v>0.91666666666666663</v>
      </c>
      <c r="AG1152" t="s">
        <v>747</v>
      </c>
      <c r="AH1152" s="17">
        <v>260</v>
      </c>
      <c r="AI1152" s="17" cm="1">
        <f t="array" ref="AI1152">SUMPRODUCT(--(IFERROR(HOUR(Flights_2026_09_30333435363734567[entry_hour]),-1)=HOUR(AF1152)),--(IFERROR(Flights_2026_09_30333435363734567[entry_sector],"")=AG1152),--(IFERROR(Flights_2026_09_30333435363734567[nfl],-1)&gt;=AH1152),--(IFERROR(Flights_2026_09_30333435363734567[nfl],-1)&lt;=IF(AH1152=450,450,AH1152+9)))</f>
        <v>0</v>
      </c>
    </row>
    <row r="1153" spans="32:35" x14ac:dyDescent="0.2">
      <c r="AF1153" s="2">
        <v>0.91666666666666663</v>
      </c>
      <c r="AG1153" t="s">
        <v>747</v>
      </c>
      <c r="AH1153" s="17">
        <v>270</v>
      </c>
      <c r="AI1153" s="17" cm="1">
        <f t="array" ref="AI1153">SUMPRODUCT(--(IFERROR(HOUR(Flights_2026_09_30333435363734567[entry_hour]),-1)=HOUR(AF1153)),--(IFERROR(Flights_2026_09_30333435363734567[entry_sector],"")=AG1153),--(IFERROR(Flights_2026_09_30333435363734567[nfl],-1)&gt;=AH1153),--(IFERROR(Flights_2026_09_30333435363734567[nfl],-1)&lt;=IF(AH1153=450,450,AH1153+9)))</f>
        <v>0</v>
      </c>
    </row>
    <row r="1154" spans="32:35" x14ac:dyDescent="0.2">
      <c r="AF1154" s="2">
        <v>0.91666666666666663</v>
      </c>
      <c r="AG1154" t="s">
        <v>747</v>
      </c>
      <c r="AH1154" s="17">
        <v>280</v>
      </c>
      <c r="AI1154" s="17" cm="1">
        <f t="array" ref="AI1154">SUMPRODUCT(--(IFERROR(HOUR(Flights_2026_09_30333435363734567[entry_hour]),-1)=HOUR(AF1154)),--(IFERROR(Flights_2026_09_30333435363734567[entry_sector],"")=AG1154),--(IFERROR(Flights_2026_09_30333435363734567[nfl],-1)&gt;=AH1154),--(IFERROR(Flights_2026_09_30333435363734567[nfl],-1)&lt;=IF(AH1154=450,450,AH1154+9)))</f>
        <v>0</v>
      </c>
    </row>
    <row r="1155" spans="32:35" x14ac:dyDescent="0.2">
      <c r="AF1155" s="2">
        <v>0.91666666666666663</v>
      </c>
      <c r="AG1155" t="s">
        <v>747</v>
      </c>
      <c r="AH1155" s="17">
        <v>290</v>
      </c>
      <c r="AI1155" s="17" cm="1">
        <f t="array" ref="AI1155">SUMPRODUCT(--(IFERROR(HOUR(Flights_2026_09_30333435363734567[entry_hour]),-1)=HOUR(AF1155)),--(IFERROR(Flights_2026_09_30333435363734567[entry_sector],"")=AG1155),--(IFERROR(Flights_2026_09_30333435363734567[nfl],-1)&gt;=AH1155),--(IFERROR(Flights_2026_09_30333435363734567[nfl],-1)&lt;=IF(AH1155=450,450,AH1155+9)))</f>
        <v>0</v>
      </c>
    </row>
    <row r="1156" spans="32:35" x14ac:dyDescent="0.2">
      <c r="AF1156" s="2">
        <v>0.91666666666666663</v>
      </c>
      <c r="AG1156" t="s">
        <v>747</v>
      </c>
      <c r="AH1156" s="17">
        <v>300</v>
      </c>
      <c r="AI1156" s="17" cm="1">
        <f t="array" ref="AI1156">SUMPRODUCT(--(IFERROR(HOUR(Flights_2026_09_30333435363734567[entry_hour]),-1)=HOUR(AF1156)),--(IFERROR(Flights_2026_09_30333435363734567[entry_sector],"")=AG1156),--(IFERROR(Flights_2026_09_30333435363734567[nfl],-1)&gt;=AH1156),--(IFERROR(Flights_2026_09_30333435363734567[nfl],-1)&lt;=IF(AH1156=450,450,AH1156+9)))</f>
        <v>0</v>
      </c>
    </row>
    <row r="1157" spans="32:35" x14ac:dyDescent="0.2">
      <c r="AF1157" s="2">
        <v>0.91666666666666663</v>
      </c>
      <c r="AG1157" t="s">
        <v>747</v>
      </c>
      <c r="AH1157" s="17">
        <v>310</v>
      </c>
      <c r="AI1157" s="17" cm="1">
        <f t="array" ref="AI1157">SUMPRODUCT(--(IFERROR(HOUR(Flights_2026_09_30333435363734567[entry_hour]),-1)=HOUR(AF1157)),--(IFERROR(Flights_2026_09_30333435363734567[entry_sector],"")=AG1157),--(IFERROR(Flights_2026_09_30333435363734567[nfl],-1)&gt;=AH1157),--(IFERROR(Flights_2026_09_30333435363734567[nfl],-1)&lt;=IF(AH1157=450,450,AH1157+9)))</f>
        <v>0</v>
      </c>
    </row>
    <row r="1158" spans="32:35" x14ac:dyDescent="0.2">
      <c r="AF1158" s="2">
        <v>0.91666666666666663</v>
      </c>
      <c r="AG1158" t="s">
        <v>747</v>
      </c>
      <c r="AH1158" s="17">
        <v>320</v>
      </c>
      <c r="AI1158" s="17" cm="1">
        <f t="array" ref="AI1158">SUMPRODUCT(--(IFERROR(HOUR(Flights_2026_09_30333435363734567[entry_hour]),-1)=HOUR(AF1158)),--(IFERROR(Flights_2026_09_30333435363734567[entry_sector],"")=AG1158),--(IFERROR(Flights_2026_09_30333435363734567[nfl],-1)&gt;=AH1158),--(IFERROR(Flights_2026_09_30333435363734567[nfl],-1)&lt;=IF(AH1158=450,450,AH1158+9)))</f>
        <v>0</v>
      </c>
    </row>
    <row r="1159" spans="32:35" x14ac:dyDescent="0.2">
      <c r="AF1159" s="2">
        <v>0.91666666666666663</v>
      </c>
      <c r="AG1159" t="s">
        <v>747</v>
      </c>
      <c r="AH1159" s="17">
        <v>330</v>
      </c>
      <c r="AI1159" s="17" cm="1">
        <f t="array" ref="AI1159">SUMPRODUCT(--(IFERROR(HOUR(Flights_2026_09_30333435363734567[entry_hour]),-1)=HOUR(AF1159)),--(IFERROR(Flights_2026_09_30333435363734567[entry_sector],"")=AG1159),--(IFERROR(Flights_2026_09_30333435363734567[nfl],-1)&gt;=AH1159),--(IFERROR(Flights_2026_09_30333435363734567[nfl],-1)&lt;=IF(AH1159=450,450,AH1159+9)))</f>
        <v>0</v>
      </c>
    </row>
    <row r="1160" spans="32:35" x14ac:dyDescent="0.2">
      <c r="AF1160" s="2">
        <v>0.91666666666666663</v>
      </c>
      <c r="AG1160" t="s">
        <v>747</v>
      </c>
      <c r="AH1160" s="17">
        <v>340</v>
      </c>
      <c r="AI1160" s="17" cm="1">
        <f t="array" ref="AI1160">SUMPRODUCT(--(IFERROR(HOUR(Flights_2026_09_30333435363734567[entry_hour]),-1)=HOUR(AF1160)),--(IFERROR(Flights_2026_09_30333435363734567[entry_sector],"")=AG1160),--(IFERROR(Flights_2026_09_30333435363734567[nfl],-1)&gt;=AH1160),--(IFERROR(Flights_2026_09_30333435363734567[nfl],-1)&lt;=IF(AH1160=450,450,AH1160+9)))</f>
        <v>0</v>
      </c>
    </row>
    <row r="1161" spans="32:35" x14ac:dyDescent="0.2">
      <c r="AF1161" s="2">
        <v>0.91666666666666663</v>
      </c>
      <c r="AG1161" t="s">
        <v>747</v>
      </c>
      <c r="AH1161" s="17">
        <v>350</v>
      </c>
      <c r="AI1161" s="17" cm="1">
        <f t="array" ref="AI1161">SUMPRODUCT(--(IFERROR(HOUR(Flights_2026_09_30333435363734567[entry_hour]),-1)=HOUR(AF1161)),--(IFERROR(Flights_2026_09_30333435363734567[entry_sector],"")=AG1161),--(IFERROR(Flights_2026_09_30333435363734567[nfl],-1)&gt;=AH1161),--(IFERROR(Flights_2026_09_30333435363734567[nfl],-1)&lt;=IF(AH1161=450,450,AH1161+9)))</f>
        <v>0</v>
      </c>
    </row>
    <row r="1162" spans="32:35" x14ac:dyDescent="0.2">
      <c r="AF1162" s="2">
        <v>0.91666666666666663</v>
      </c>
      <c r="AG1162" t="s">
        <v>747</v>
      </c>
      <c r="AH1162" s="17">
        <v>360</v>
      </c>
      <c r="AI1162" s="17" cm="1">
        <f t="array" ref="AI1162">SUMPRODUCT(--(IFERROR(HOUR(Flights_2026_09_30333435363734567[entry_hour]),-1)=HOUR(AF1162)),--(IFERROR(Flights_2026_09_30333435363734567[entry_sector],"")=AG1162),--(IFERROR(Flights_2026_09_30333435363734567[nfl],-1)&gt;=AH1162),--(IFERROR(Flights_2026_09_30333435363734567[nfl],-1)&lt;=IF(AH1162=450,450,AH1162+9)))</f>
        <v>2</v>
      </c>
    </row>
    <row r="1163" spans="32:35" x14ac:dyDescent="0.2">
      <c r="AF1163" s="2">
        <v>0.91666666666666663</v>
      </c>
      <c r="AG1163" t="s">
        <v>747</v>
      </c>
      <c r="AH1163" s="17">
        <v>370</v>
      </c>
      <c r="AI1163" s="17" cm="1">
        <f t="array" ref="AI1163">SUMPRODUCT(--(IFERROR(HOUR(Flights_2026_09_30333435363734567[entry_hour]),-1)=HOUR(AF1163)),--(IFERROR(Flights_2026_09_30333435363734567[entry_sector],"")=AG1163),--(IFERROR(Flights_2026_09_30333435363734567[nfl],-1)&gt;=AH1163),--(IFERROR(Flights_2026_09_30333435363734567[nfl],-1)&lt;=IF(AH1163=450,450,AH1163+9)))</f>
        <v>0</v>
      </c>
    </row>
    <row r="1164" spans="32:35" x14ac:dyDescent="0.2">
      <c r="AF1164" s="2">
        <v>0.91666666666666663</v>
      </c>
      <c r="AG1164" t="s">
        <v>747</v>
      </c>
      <c r="AH1164" s="17">
        <v>380</v>
      </c>
      <c r="AI1164" s="17" cm="1">
        <f t="array" ref="AI1164">SUMPRODUCT(--(IFERROR(HOUR(Flights_2026_09_30333435363734567[entry_hour]),-1)=HOUR(AF1164)),--(IFERROR(Flights_2026_09_30333435363734567[entry_sector],"")=AG1164),--(IFERROR(Flights_2026_09_30333435363734567[nfl],-1)&gt;=AH1164),--(IFERROR(Flights_2026_09_30333435363734567[nfl],-1)&lt;=IF(AH1164=450,450,AH1164+9)))</f>
        <v>0</v>
      </c>
    </row>
    <row r="1165" spans="32:35" x14ac:dyDescent="0.2">
      <c r="AF1165" s="2">
        <v>0.91666666666666663</v>
      </c>
      <c r="AG1165" t="s">
        <v>747</v>
      </c>
      <c r="AH1165" s="17">
        <v>390</v>
      </c>
      <c r="AI1165" s="17" cm="1">
        <f t="array" ref="AI1165">SUMPRODUCT(--(IFERROR(HOUR(Flights_2026_09_30333435363734567[entry_hour]),-1)=HOUR(AF1165)),--(IFERROR(Flights_2026_09_30333435363734567[entry_sector],"")=AG1165),--(IFERROR(Flights_2026_09_30333435363734567[nfl],-1)&gt;=AH1165),--(IFERROR(Flights_2026_09_30333435363734567[nfl],-1)&lt;=IF(AH1165=450,450,AH1165+9)))</f>
        <v>0</v>
      </c>
    </row>
    <row r="1166" spans="32:35" x14ac:dyDescent="0.2">
      <c r="AF1166" s="2">
        <v>0.91666666666666663</v>
      </c>
      <c r="AG1166" t="s">
        <v>747</v>
      </c>
      <c r="AH1166" s="17">
        <v>400</v>
      </c>
      <c r="AI1166" s="17" cm="1">
        <f t="array" ref="AI1166">SUMPRODUCT(--(IFERROR(HOUR(Flights_2026_09_30333435363734567[entry_hour]),-1)=HOUR(AF1166)),--(IFERROR(Flights_2026_09_30333435363734567[entry_sector],"")=AG1166),--(IFERROR(Flights_2026_09_30333435363734567[nfl],-1)&gt;=AH1166),--(IFERROR(Flights_2026_09_30333435363734567[nfl],-1)&lt;=IF(AH1166=450,450,AH1166+9)))</f>
        <v>0</v>
      </c>
    </row>
    <row r="1167" spans="32:35" x14ac:dyDescent="0.2">
      <c r="AF1167" s="2">
        <v>0.91666666666666663</v>
      </c>
      <c r="AG1167" t="s">
        <v>747</v>
      </c>
      <c r="AH1167" s="17">
        <v>410</v>
      </c>
      <c r="AI1167" s="17" cm="1">
        <f t="array" ref="AI1167">SUMPRODUCT(--(IFERROR(HOUR(Flights_2026_09_30333435363734567[entry_hour]),-1)=HOUR(AF1167)),--(IFERROR(Flights_2026_09_30333435363734567[entry_sector],"")=AG1167),--(IFERROR(Flights_2026_09_30333435363734567[nfl],-1)&gt;=AH1167),--(IFERROR(Flights_2026_09_30333435363734567[nfl],-1)&lt;=IF(AH1167=450,450,AH1167+9)))</f>
        <v>0</v>
      </c>
    </row>
    <row r="1168" spans="32:35" x14ac:dyDescent="0.2">
      <c r="AF1168" s="2">
        <v>0.91666666666666663</v>
      </c>
      <c r="AG1168" t="s">
        <v>747</v>
      </c>
      <c r="AH1168" s="17">
        <v>420</v>
      </c>
      <c r="AI1168" s="17" cm="1">
        <f t="array" ref="AI1168">SUMPRODUCT(--(IFERROR(HOUR(Flights_2026_09_30333435363734567[entry_hour]),-1)=HOUR(AF1168)),--(IFERROR(Flights_2026_09_30333435363734567[entry_sector],"")=AG1168),--(IFERROR(Flights_2026_09_30333435363734567[nfl],-1)&gt;=AH1168),--(IFERROR(Flights_2026_09_30333435363734567[nfl],-1)&lt;=IF(AH1168=450,450,AH1168+9)))</f>
        <v>0</v>
      </c>
    </row>
    <row r="1169" spans="32:35" x14ac:dyDescent="0.2">
      <c r="AF1169" s="2">
        <v>0.91666666666666663</v>
      </c>
      <c r="AG1169" t="s">
        <v>747</v>
      </c>
      <c r="AH1169" s="17">
        <v>430</v>
      </c>
      <c r="AI1169" s="17" cm="1">
        <f t="array" ref="AI1169">SUMPRODUCT(--(IFERROR(HOUR(Flights_2026_09_30333435363734567[entry_hour]),-1)=HOUR(AF1169)),--(IFERROR(Flights_2026_09_30333435363734567[entry_sector],"")=AG1169),--(IFERROR(Flights_2026_09_30333435363734567[nfl],-1)&gt;=AH1169),--(IFERROR(Flights_2026_09_30333435363734567[nfl],-1)&lt;=IF(AH1169=450,450,AH1169+9)))</f>
        <v>0</v>
      </c>
    </row>
    <row r="1170" spans="32:35" x14ac:dyDescent="0.2">
      <c r="AF1170" s="2">
        <v>0.91666666666666663</v>
      </c>
      <c r="AG1170" t="s">
        <v>747</v>
      </c>
      <c r="AH1170" s="17">
        <v>440</v>
      </c>
      <c r="AI1170" s="17" cm="1">
        <f t="array" ref="AI1170">SUMPRODUCT(--(IFERROR(HOUR(Flights_2026_09_30333435363734567[entry_hour]),-1)=HOUR(AF1170)),--(IFERROR(Flights_2026_09_30333435363734567[entry_sector],"")=AG1170),--(IFERROR(Flights_2026_09_30333435363734567[nfl],-1)&gt;=AH1170),--(IFERROR(Flights_2026_09_30333435363734567[nfl],-1)&lt;=IF(AH1170=450,450,AH1170+9)))</f>
        <v>0</v>
      </c>
    </row>
    <row r="1171" spans="32:35" x14ac:dyDescent="0.2">
      <c r="AF1171" s="2">
        <v>0.91666666666666663</v>
      </c>
      <c r="AG1171" t="s">
        <v>747</v>
      </c>
      <c r="AH1171" s="17">
        <v>450</v>
      </c>
      <c r="AI1171" s="17" cm="1">
        <f t="array" ref="AI1171">SUMPRODUCT(--(IFERROR(HOUR(Flights_2026_09_30333435363734567[entry_hour]),-1)=HOUR(AF1171)),--(IFERROR(Flights_2026_09_30333435363734567[entry_sector],"")=AG1171),--(IFERROR(Flights_2026_09_30333435363734567[nfl],-1)&gt;=AH1171),--(IFERROR(Flights_2026_09_30333435363734567[nfl],-1)&lt;=IF(AH1171=450,450,AH1171+9)))</f>
        <v>0</v>
      </c>
    </row>
  </sheetData>
  <mergeCells count="11">
    <mergeCell ref="A286:J286"/>
    <mergeCell ref="A208:J208"/>
    <mergeCell ref="A242:J242"/>
    <mergeCell ref="A243:J243"/>
    <mergeCell ref="A274:J274"/>
    <mergeCell ref="A275:J275"/>
    <mergeCell ref="A320:O320"/>
    <mergeCell ref="A358:J358"/>
    <mergeCell ref="A359:J359"/>
    <mergeCell ref="A420:J420"/>
    <mergeCell ref="A421:J421"/>
  </mergeCells>
  <conditionalFormatting sqref="B246:J271">
    <cfRule type="expression" dxfId="55" priority="1">
      <formula>AND(B246&lt;&gt;"",B246=1)</formula>
    </cfRule>
    <cfRule type="expression" dxfId="54" priority="2">
      <formula>AND(B246&lt;&gt;"",B246&gt;=2,B246&lt;=3)</formula>
    </cfRule>
    <cfRule type="expression" dxfId="53" priority="3">
      <formula>AND(B246&lt;&gt;"",B246&gt;=4,B246&lt;=5)</formula>
    </cfRule>
    <cfRule type="expression" dxfId="52" priority="4">
      <formula>AND(B246&lt;&gt;"",B246&gt;=6)</formula>
    </cfRule>
  </conditionalFormatting>
  <conditionalFormatting sqref="B278:J282">
    <cfRule type="expression" dxfId="51" priority="5" stopIfTrue="1">
      <formula>AK2=0</formula>
    </cfRule>
    <cfRule type="expression" dxfId="50" priority="6" stopIfTrue="1">
      <formula>AK2=1</formula>
    </cfRule>
    <cfRule type="expression" dxfId="49" priority="7" stopIfTrue="1">
      <formula>AND(AK2&gt;=2,AK2&lt;=3)</formula>
    </cfRule>
    <cfRule type="expression" dxfId="48" priority="8" stopIfTrue="1">
      <formula>AND(AK2&gt;=4,AK2&lt;=5)</formula>
    </cfRule>
    <cfRule type="expression" dxfId="47"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E77AD-807A-4749-91B1-B556FE6724BC}">
  <dimension ref="A1:AS1171"/>
  <sheetViews>
    <sheetView showGridLines="0" zoomScaleNormal="100" workbookViewId="0">
      <selection activeCell="A2" sqref="A2:Q221"/>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357</v>
      </c>
      <c r="B2" t="s">
        <v>65</v>
      </c>
      <c r="C2" t="s">
        <v>19</v>
      </c>
      <c r="D2" t="s">
        <v>20</v>
      </c>
      <c r="E2" t="s">
        <v>665</v>
      </c>
      <c r="F2" s="35">
        <v>46305.000972222224</v>
      </c>
      <c r="G2" t="s">
        <v>21</v>
      </c>
      <c r="H2" t="s">
        <v>3714</v>
      </c>
      <c r="I2">
        <v>350</v>
      </c>
      <c r="J2" t="s">
        <v>22</v>
      </c>
      <c r="K2" t="s">
        <v>23</v>
      </c>
      <c r="L2">
        <v>899</v>
      </c>
      <c r="M2" t="s">
        <v>78</v>
      </c>
      <c r="N2" s="35">
        <v>46304.952233796299</v>
      </c>
      <c r="O2">
        <v>350</v>
      </c>
      <c r="P2" t="s">
        <v>26</v>
      </c>
      <c r="Q2">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303334353637345678[entry_hour]),-1)=HOUR(AF2)),--(IFERROR(Flights_2026_09_303334353637345678[entry_sector],"")=AG2),--(IFERROR(Flights_2026_09_303334353637345678[nfl],-1)&gt;=AH2),--(IFERROR(Flights_2026_09_303334353637345678[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t="s">
        <v>39</v>
      </c>
      <c r="B3" t="s">
        <v>40</v>
      </c>
      <c r="C3" t="s">
        <v>19</v>
      </c>
      <c r="D3" t="s">
        <v>41</v>
      </c>
      <c r="E3" t="s">
        <v>42</v>
      </c>
      <c r="F3" s="35">
        <v>46305.004502314812</v>
      </c>
      <c r="G3" t="s">
        <v>21</v>
      </c>
      <c r="H3" t="s">
        <v>3715</v>
      </c>
      <c r="I3">
        <v>360</v>
      </c>
      <c r="J3" t="s">
        <v>22</v>
      </c>
      <c r="K3" t="s">
        <v>23</v>
      </c>
      <c r="L3">
        <v>204</v>
      </c>
      <c r="M3" t="s">
        <v>44</v>
      </c>
      <c r="N3" s="35">
        <v>46304.987453703703</v>
      </c>
      <c r="O3">
        <v>224</v>
      </c>
      <c r="P3" t="s">
        <v>26</v>
      </c>
      <c r="Q3">
        <v>380</v>
      </c>
      <c r="R3" t="str">
        <f>IF(B3="","",_xlfn.XLOOKUP(B3,DB!$A$2:$A$205,DB!$C$2:$C$205,"")&amp;"")</f>
        <v>Sector 7</v>
      </c>
      <c r="S3" t="str">
        <f>IF(B3="","",_xlfn.XLOOKUP(B3,DB!$A$2:$A$205,DB!$E$2:$E$205,""))</f>
        <v>Sector 7</v>
      </c>
      <c r="T3" t="str">
        <f>IF(B3="","",_xlfn.XLOOKUP(B3,DB!$A$2:$A$205,DB!$F$2:$F$205,""))</f>
        <v>PAULE/SIGMA</v>
      </c>
      <c r="U3" t="str">
        <f>IF(B3="","",_xlfn.XLOOKUP(B3,DB!$A$2:$A$205,DB!$D$2:$D$205,""))</f>
        <v>MHCC</v>
      </c>
      <c r="V3" t="str">
        <f>IF(B3="","",IF(OR(COUNTIF(M3,"????N?????W")&gt;0,COUNTIF(M3,"????N?????E")&gt;0,COUNTIF(M3,"????S?????W")&gt;0,COUNTIF(M3,"????S?????E")&gt;0),_xlfn.XLOOKUP(B3,DB!$A$2:$A$205,DB!$B$2:$B$205,""),M3))</f>
        <v>SIGMA</v>
      </c>
      <c r="AF3" s="2">
        <v>0.58333333333333337</v>
      </c>
      <c r="AG3" t="s">
        <v>743</v>
      </c>
      <c r="AH3" s="17">
        <v>210</v>
      </c>
      <c r="AI3" s="17" cm="1">
        <f t="array" ref="AI3">SUMPRODUCT(--(IFERROR(HOUR(Flights_2026_09_303334353637345678[entry_hour]),-1)=HOUR(AF3)),--(IFERROR(Flights_2026_09_303334353637345678[entry_sector],"")=AG3),--(IFERROR(Flights_2026_09_303334353637345678[nfl],-1)&gt;=AH3),--(IFERROR(Flights_2026_09_303334353637345678[nfl],-1)&lt;=IF(AH3=450,450,AH3+9)))</f>
        <v>0</v>
      </c>
      <c r="AJ3" t="s">
        <v>744</v>
      </c>
      <c r="AK3" s="17">
        <f t="shared" si="0"/>
        <v>2</v>
      </c>
      <c r="AL3" s="17">
        <f t="shared" si="0"/>
        <v>6</v>
      </c>
      <c r="AM3" s="17">
        <f t="shared" si="0"/>
        <v>8</v>
      </c>
      <c r="AN3" s="17">
        <f t="shared" si="0"/>
        <v>8</v>
      </c>
      <c r="AO3" s="17">
        <f t="shared" si="0"/>
        <v>5</v>
      </c>
      <c r="AP3" s="17">
        <f t="shared" si="0"/>
        <v>3</v>
      </c>
      <c r="AQ3" s="17">
        <f t="shared" si="0"/>
        <v>2</v>
      </c>
      <c r="AR3" s="17">
        <f t="shared" si="0"/>
        <v>3</v>
      </c>
      <c r="AS3" s="17">
        <f t="shared" si="0"/>
        <v>3</v>
      </c>
    </row>
    <row r="4" spans="1:45" x14ac:dyDescent="0.2">
      <c r="A4" t="s">
        <v>17</v>
      </c>
      <c r="B4" t="s">
        <v>18</v>
      </c>
      <c r="C4" t="s">
        <v>19</v>
      </c>
      <c r="D4" t="s">
        <v>20</v>
      </c>
      <c r="E4" t="s">
        <v>3716</v>
      </c>
      <c r="F4" s="35">
        <v>46305.008194444439</v>
      </c>
      <c r="G4" t="s">
        <v>21</v>
      </c>
      <c r="H4" t="s">
        <v>3717</v>
      </c>
      <c r="I4">
        <v>350</v>
      </c>
      <c r="J4" t="s">
        <v>22</v>
      </c>
      <c r="K4" t="s">
        <v>23</v>
      </c>
      <c r="L4">
        <v>507</v>
      </c>
      <c r="M4" t="s">
        <v>25</v>
      </c>
      <c r="N4" s="35">
        <v>46304.978888888887</v>
      </c>
      <c r="O4">
        <v>350</v>
      </c>
      <c r="P4" t="s">
        <v>26</v>
      </c>
      <c r="Q4">
        <v>350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KEHLI</v>
      </c>
      <c r="AF4" s="2">
        <v>0.58333333333333337</v>
      </c>
      <c r="AG4" t="s">
        <v>743</v>
      </c>
      <c r="AH4" s="17">
        <v>220</v>
      </c>
      <c r="AI4" s="17" cm="1">
        <f t="array" ref="AI4">SUMPRODUCT(--(IFERROR(HOUR(Flights_2026_09_303334353637345678[entry_hour]),-1)=HOUR(AF4)),--(IFERROR(Flights_2026_09_303334353637345678[entry_sector],"")=AG4),--(IFERROR(Flights_2026_09_303334353637345678[nfl],-1)&gt;=AH4),--(IFERROR(Flights_2026_09_303334353637345678[nfl],-1)&lt;=IF(AH4=450,450,AH4+9)))</f>
        <v>0</v>
      </c>
      <c r="AJ4" t="s">
        <v>745</v>
      </c>
      <c r="AK4" s="17">
        <f t="shared" si="0"/>
        <v>2</v>
      </c>
      <c r="AL4" s="17">
        <f t="shared" si="0"/>
        <v>2</v>
      </c>
      <c r="AM4" s="17">
        <f t="shared" si="0"/>
        <v>4</v>
      </c>
      <c r="AN4" s="17">
        <f t="shared" si="0"/>
        <v>3</v>
      </c>
      <c r="AO4" s="17">
        <f t="shared" si="0"/>
        <v>4</v>
      </c>
      <c r="AP4" s="17">
        <f t="shared" si="0"/>
        <v>2</v>
      </c>
      <c r="AQ4" s="17">
        <f t="shared" si="0"/>
        <v>3</v>
      </c>
      <c r="AR4" s="17">
        <f t="shared" si="0"/>
        <v>2</v>
      </c>
      <c r="AS4" s="17">
        <f t="shared" si="0"/>
        <v>1</v>
      </c>
    </row>
    <row r="5" spans="1:45" x14ac:dyDescent="0.2">
      <c r="A5" t="s">
        <v>331</v>
      </c>
      <c r="B5" t="s">
        <v>81</v>
      </c>
      <c r="C5" t="s">
        <v>19</v>
      </c>
      <c r="D5" t="s">
        <v>50</v>
      </c>
      <c r="E5" t="s">
        <v>2994</v>
      </c>
      <c r="F5" s="35">
        <v>46305.015428240746</v>
      </c>
      <c r="G5" t="s">
        <v>28</v>
      </c>
      <c r="H5" t="s">
        <v>3718</v>
      </c>
      <c r="I5">
        <v>350</v>
      </c>
      <c r="J5" t="s">
        <v>22</v>
      </c>
      <c r="K5" t="s">
        <v>23</v>
      </c>
      <c r="L5">
        <v>802</v>
      </c>
      <c r="M5" t="s">
        <v>84</v>
      </c>
      <c r="N5" s="35">
        <v>46304.972881944443</v>
      </c>
      <c r="O5">
        <v>350</v>
      </c>
      <c r="P5" t="s">
        <v>26</v>
      </c>
      <c r="Q5">
        <v>350</v>
      </c>
      <c r="R5" t="str">
        <f>IF(B5="","",_xlfn.XLOOKUP(B5,DB!$A$2:$A$205,DB!$C$2:$C$205,"")&amp;"")</f>
        <v>Sector 5</v>
      </c>
      <c r="S5" t="str">
        <f>IF(B5="","",_xlfn.XLOOKUP(B5,DB!$A$2:$A$205,DB!$E$2:$E$205,""))</f>
        <v>Sector 4</v>
      </c>
      <c r="T5" t="str">
        <f>IF(B5="","",_xlfn.XLOOKUP(B5,DB!$A$2:$A$205,DB!$F$2:$F$205,""))</f>
        <v>VOMAR/XUDUN</v>
      </c>
      <c r="U5" t="str">
        <f>IF(B5="","",_xlfn.XLOOKUP(B5,DB!$A$2:$A$205,DB!$D$2:$D$205,""))</f>
        <v>MMTY</v>
      </c>
      <c r="V5" t="str">
        <f>IF(B5="","",IF(OR(COUNTIF(M5,"????N?????W")&gt;0,COUNTIF(M5,"????N?????E")&gt;0,COUNTIF(M5,"????S?????W")&gt;0,COUNTIF(M5,"????S?????E")&gt;0),_xlfn.XLOOKUP(B5,DB!$A$2:$A$205,DB!$B$2:$B$205,""),M5))</f>
        <v>MATOL</v>
      </c>
      <c r="AF5" s="2">
        <v>0.58333333333333337</v>
      </c>
      <c r="AG5" t="s">
        <v>743</v>
      </c>
      <c r="AH5" s="17">
        <v>230</v>
      </c>
      <c r="AI5" s="17" cm="1">
        <f t="array" ref="AI5">SUMPRODUCT(--(IFERROR(HOUR(Flights_2026_09_303334353637345678[entry_hour]),-1)=HOUR(AF5)),--(IFERROR(Flights_2026_09_303334353637345678[entry_sector],"")=AG5),--(IFERROR(Flights_2026_09_303334353637345678[nfl],-1)&gt;=AH5),--(IFERROR(Flights_2026_09_303334353637345678[nfl],-1)&lt;=IF(AH5=450,450,AH5+9)))</f>
        <v>0</v>
      </c>
      <c r="AJ5" t="s">
        <v>840</v>
      </c>
      <c r="AK5" s="17">
        <f t="shared" si="0"/>
        <v>0</v>
      </c>
      <c r="AL5" s="17">
        <f t="shared" si="0"/>
        <v>2</v>
      </c>
      <c r="AM5" s="17">
        <f t="shared" si="0"/>
        <v>0</v>
      </c>
      <c r="AN5" s="17">
        <f t="shared" si="0"/>
        <v>2</v>
      </c>
      <c r="AO5" s="17">
        <f t="shared" si="0"/>
        <v>0</v>
      </c>
      <c r="AP5" s="17">
        <f t="shared" si="0"/>
        <v>0</v>
      </c>
      <c r="AQ5" s="17">
        <f t="shared" si="0"/>
        <v>1</v>
      </c>
      <c r="AR5" s="17">
        <f t="shared" si="0"/>
        <v>1</v>
      </c>
      <c r="AS5" s="17">
        <f t="shared" si="0"/>
        <v>2</v>
      </c>
    </row>
    <row r="6" spans="1:45" x14ac:dyDescent="0.2">
      <c r="A6" t="s">
        <v>2316</v>
      </c>
      <c r="B6" t="s">
        <v>587</v>
      </c>
      <c r="C6" t="s">
        <v>19</v>
      </c>
      <c r="D6" t="s">
        <v>221</v>
      </c>
      <c r="E6" t="s">
        <v>3719</v>
      </c>
      <c r="F6" s="35">
        <v>46305.019201388888</v>
      </c>
      <c r="G6" t="s">
        <v>21</v>
      </c>
      <c r="H6" t="s">
        <v>3720</v>
      </c>
      <c r="I6">
        <v>380</v>
      </c>
      <c r="J6" t="s">
        <v>22</v>
      </c>
      <c r="K6" t="s">
        <v>23</v>
      </c>
      <c r="L6">
        <v>160</v>
      </c>
      <c r="M6" t="s">
        <v>37</v>
      </c>
      <c r="N6" s="35">
        <v>46305.005196759259</v>
      </c>
      <c r="O6">
        <v>148</v>
      </c>
      <c r="P6" t="s">
        <v>26</v>
      </c>
      <c r="Q6">
        <v>220</v>
      </c>
      <c r="R6" t="str">
        <f>IF(B6="","",_xlfn.XLOOKUP(B6,DB!$A$2:$A$205,DB!$C$2:$C$205,"")&amp;"")</f>
        <v>Sector 3</v>
      </c>
      <c r="S6" t="str">
        <f>IF(B6="","",_xlfn.XLOOKUP(B6,DB!$A$2:$A$205,DB!$E$2:$E$205,""))</f>
        <v>Sector 3</v>
      </c>
      <c r="T6" t="str">
        <f>IF(B6="","",_xlfn.XLOOKUP(B6,DB!$A$2:$A$205,DB!$F$2:$F$205,""))</f>
        <v>NOSAT</v>
      </c>
      <c r="U6" t="str">
        <f>IF(B6="","",_xlfn.XLOOKUP(B6,DB!$A$2:$A$205,DB!$D$2:$D$205,""))</f>
        <v>KZHU</v>
      </c>
      <c r="V6" t="str">
        <f>IF(B6="","",IF(OR(COUNTIF(M6,"????N?????W")&gt;0,COUNTIF(M6,"????N?????E")&gt;0,COUNTIF(M6,"????S?????W")&gt;0,COUNTIF(M6,"????S?????E")&gt;0),_xlfn.XLOOKUP(B6,DB!$A$2:$A$205,DB!$B$2:$B$205,""),M6))</f>
        <v>NOSAT</v>
      </c>
      <c r="AF6" s="2">
        <v>0.58333333333333337</v>
      </c>
      <c r="AG6" t="s">
        <v>743</v>
      </c>
      <c r="AH6" s="17">
        <v>240</v>
      </c>
      <c r="AI6" s="17" cm="1">
        <f t="array" ref="AI6">SUMPRODUCT(--(IFERROR(HOUR(Flights_2026_09_303334353637345678[entry_hour]),-1)=HOUR(AF6)),--(IFERROR(Flights_2026_09_303334353637345678[entry_sector],"")=AG6),--(IFERROR(Flights_2026_09_303334353637345678[nfl],-1)&gt;=AH6),--(IFERROR(Flights_2026_09_303334353637345678[nfl],-1)&lt;=IF(AH6=450,450,AH6+9)))</f>
        <v>0</v>
      </c>
      <c r="AJ6" t="s">
        <v>747</v>
      </c>
      <c r="AK6" s="17">
        <f t="shared" si="0"/>
        <v>0</v>
      </c>
      <c r="AL6" s="17">
        <f t="shared" si="0"/>
        <v>1</v>
      </c>
      <c r="AM6" s="17">
        <f t="shared" si="0"/>
        <v>1</v>
      </c>
      <c r="AN6" s="17">
        <f t="shared" si="0"/>
        <v>0</v>
      </c>
      <c r="AO6" s="17">
        <f t="shared" si="0"/>
        <v>1</v>
      </c>
      <c r="AP6" s="17">
        <f t="shared" si="0"/>
        <v>0</v>
      </c>
      <c r="AQ6" s="17">
        <f t="shared" si="0"/>
        <v>2</v>
      </c>
      <c r="AR6" s="17">
        <f t="shared" si="0"/>
        <v>1</v>
      </c>
      <c r="AS6" s="17">
        <f t="shared" si="0"/>
        <v>1</v>
      </c>
    </row>
    <row r="7" spans="1:45" x14ac:dyDescent="0.2">
      <c r="A7" t="s">
        <v>355</v>
      </c>
      <c r="B7" t="s">
        <v>81</v>
      </c>
      <c r="C7" t="s">
        <v>19</v>
      </c>
      <c r="D7" t="s">
        <v>76</v>
      </c>
      <c r="E7" t="s">
        <v>161</v>
      </c>
      <c r="F7" s="35">
        <v>46305.020844907413</v>
      </c>
      <c r="G7" t="s">
        <v>28</v>
      </c>
      <c r="H7" t="s">
        <v>3721</v>
      </c>
      <c r="I7">
        <v>350</v>
      </c>
      <c r="J7" t="s">
        <v>22</v>
      </c>
      <c r="K7" t="s">
        <v>23</v>
      </c>
      <c r="L7">
        <v>802</v>
      </c>
      <c r="M7" t="s">
        <v>84</v>
      </c>
      <c r="N7" s="35">
        <v>46304.977754629625</v>
      </c>
      <c r="O7">
        <v>330</v>
      </c>
      <c r="P7" t="s">
        <v>26</v>
      </c>
      <c r="Q7">
        <v>350</v>
      </c>
      <c r="R7" t="str">
        <f>IF(B7="","",_xlfn.XLOOKUP(B7,DB!$A$2:$A$205,DB!$C$2:$C$205,"")&amp;"")</f>
        <v>Sector 5</v>
      </c>
      <c r="S7" t="str">
        <f>IF(B7="","",_xlfn.XLOOKUP(B7,DB!$A$2:$A$205,DB!$E$2:$E$205,""))</f>
        <v>Sector 4</v>
      </c>
      <c r="T7" t="str">
        <f>IF(B7="","",_xlfn.XLOOKUP(B7,DB!$A$2:$A$205,DB!$F$2:$F$205,""))</f>
        <v>VOMAR/XUDUN</v>
      </c>
      <c r="U7" t="str">
        <f>IF(B7="","",_xlfn.XLOOKUP(B7,DB!$A$2:$A$205,DB!$D$2:$D$205,""))</f>
        <v>MMTY</v>
      </c>
      <c r="V7" t="str">
        <f>IF(B7="","",IF(OR(COUNTIF(M7,"????N?????W")&gt;0,COUNTIF(M7,"????N?????E")&gt;0,COUNTIF(M7,"????S?????W")&gt;0,COUNTIF(M7,"????S?????E")&gt;0),_xlfn.XLOOKUP(B7,DB!$A$2:$A$205,DB!$B$2:$B$205,""),M7))</f>
        <v>MATOL</v>
      </c>
      <c r="AF7" s="2">
        <v>0.58333333333333337</v>
      </c>
      <c r="AG7" t="s">
        <v>743</v>
      </c>
      <c r="AH7" s="17">
        <v>250</v>
      </c>
      <c r="AI7" s="17" cm="1">
        <f t="array" ref="AI7">SUMPRODUCT(--(IFERROR(HOUR(Flights_2026_09_303334353637345678[entry_hour]),-1)=HOUR(AF7)),--(IFERROR(Flights_2026_09_303334353637345678[entry_sector],"")=AG7),--(IFERROR(Flights_2026_09_303334353637345678[nfl],-1)&gt;=AH7),--(IFERROR(Flights_2026_09_303334353637345678[nfl],-1)&lt;=IF(AH7=450,450,AH7+9)))</f>
        <v>0</v>
      </c>
    </row>
    <row r="8" spans="1:45" x14ac:dyDescent="0.2">
      <c r="A8" t="s">
        <v>51</v>
      </c>
      <c r="B8" t="s">
        <v>52</v>
      </c>
      <c r="C8" t="s">
        <v>19</v>
      </c>
      <c r="D8" t="s">
        <v>53</v>
      </c>
      <c r="E8" t="s">
        <v>3482</v>
      </c>
      <c r="F8" s="35">
        <v>46305.026747685188</v>
      </c>
      <c r="G8" t="s">
        <v>28</v>
      </c>
      <c r="H8" t="s">
        <v>3722</v>
      </c>
      <c r="I8">
        <v>350</v>
      </c>
      <c r="J8" t="s">
        <v>22</v>
      </c>
      <c r="K8" t="s">
        <v>55</v>
      </c>
      <c r="L8">
        <v>855</v>
      </c>
      <c r="M8" t="s">
        <v>56</v>
      </c>
      <c r="N8" s="35">
        <v>46304.980451388888</v>
      </c>
      <c r="O8">
        <v>350</v>
      </c>
      <c r="P8" t="s">
        <v>26</v>
      </c>
      <c r="Q8">
        <v>350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ELURA</v>
      </c>
      <c r="AF8" s="2">
        <v>0.58333333333333337</v>
      </c>
      <c r="AG8" t="s">
        <v>743</v>
      </c>
      <c r="AH8" s="17">
        <v>260</v>
      </c>
      <c r="AI8" s="17" cm="1">
        <f t="array" ref="AI8">SUMPRODUCT(--(IFERROR(HOUR(Flights_2026_09_303334353637345678[entry_hour]),-1)=HOUR(AF8)),--(IFERROR(Flights_2026_09_303334353637345678[entry_sector],"")=AG8),--(IFERROR(Flights_2026_09_303334353637345678[nfl],-1)&gt;=AH8),--(IFERROR(Flights_2026_09_303334353637345678[nfl],-1)&lt;=IF(AH8=450,450,AH8+9)))</f>
        <v>0</v>
      </c>
    </row>
    <row r="9" spans="1:45" x14ac:dyDescent="0.2">
      <c r="A9" t="s">
        <v>3723</v>
      </c>
      <c r="B9" t="s">
        <v>86</v>
      </c>
      <c r="C9" t="s">
        <v>19</v>
      </c>
      <c r="D9" t="s">
        <v>2950</v>
      </c>
      <c r="F9" s="35">
        <v>46305.031435185185</v>
      </c>
      <c r="G9" t="s">
        <v>21</v>
      </c>
      <c r="H9" t="s">
        <v>3724</v>
      </c>
      <c r="I9">
        <v>410</v>
      </c>
      <c r="J9" t="s">
        <v>22</v>
      </c>
      <c r="K9" t="s">
        <v>31</v>
      </c>
      <c r="L9">
        <v>895</v>
      </c>
      <c r="M9" t="s">
        <v>2844</v>
      </c>
      <c r="N9" s="35">
        <v>46304.979548611111</v>
      </c>
      <c r="O9">
        <v>410</v>
      </c>
      <c r="P9" t="s">
        <v>26</v>
      </c>
      <c r="Q9">
        <v>410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303334353637345678[entry_hour]),-1)=HOUR(AF9)),--(IFERROR(Flights_2026_09_303334353637345678[entry_sector],"")=AG9),--(IFERROR(Flights_2026_09_303334353637345678[nfl],-1)&gt;=AH9),--(IFERROR(Flights_2026_09_303334353637345678[nfl],-1)&lt;=IF(AH9=450,450,AH9+9)))</f>
        <v>0</v>
      </c>
    </row>
    <row r="10" spans="1:45" x14ac:dyDescent="0.2">
      <c r="A10" t="s">
        <v>2176</v>
      </c>
      <c r="B10" t="s">
        <v>57</v>
      </c>
      <c r="C10" t="s">
        <v>19</v>
      </c>
      <c r="D10" t="s">
        <v>47</v>
      </c>
      <c r="E10" t="s">
        <v>3725</v>
      </c>
      <c r="F10" s="35">
        <v>46305.039097222223</v>
      </c>
      <c r="G10" t="s">
        <v>21</v>
      </c>
      <c r="H10" t="s">
        <v>3726</v>
      </c>
      <c r="I10">
        <v>370</v>
      </c>
      <c r="J10" t="s">
        <v>22</v>
      </c>
      <c r="K10" t="s">
        <v>23</v>
      </c>
      <c r="L10">
        <v>498</v>
      </c>
      <c r="M10" t="s">
        <v>25</v>
      </c>
      <c r="N10" s="35">
        <v>46305.007673611108</v>
      </c>
      <c r="O10">
        <v>370</v>
      </c>
      <c r="P10" t="s">
        <v>26</v>
      </c>
      <c r="Q10">
        <v>370</v>
      </c>
      <c r="R10" t="str">
        <f>IF(B10="","",_xlfn.XLOOKUP(B10,DB!$A$2:$A$205,DB!$C$2:$C$205,"")&amp;"")</f>
        <v>Sector 5</v>
      </c>
      <c r="S10" t="str">
        <f>IF(B10="","",_xlfn.XLOOKUP(B10,DB!$A$2:$A$205,DB!$E$2:$E$205,""))</f>
        <v>Sector 4</v>
      </c>
      <c r="T10" t="str">
        <f>IF(B10="","",_xlfn.XLOOKUP(B10,DB!$A$2:$A$205,DB!$F$2:$F$205,""))</f>
        <v>VOMAR/XUDUN</v>
      </c>
      <c r="U10" t="str">
        <f>IF(B10="","",_xlfn.XLOOKUP(B10,DB!$A$2:$A$205,DB!$D$2:$D$205,""))</f>
        <v>KZHU</v>
      </c>
      <c r="V10" t="str">
        <f>IF(B10="","",IF(OR(COUNTIF(M10,"????N?????W")&gt;0,COUNTIF(M10,"????N?????E")&gt;0,COUNTIF(M10,"????S?????W")&gt;0,COUNTIF(M10,"????S?????E")&gt;0),_xlfn.XLOOKUP(B10,DB!$A$2:$A$205,DB!$B$2:$B$205,""),M10))</f>
        <v>KEHLI</v>
      </c>
      <c r="AF10" s="2">
        <v>0.58333333333333337</v>
      </c>
      <c r="AG10" t="s">
        <v>743</v>
      </c>
      <c r="AH10" s="17">
        <v>280</v>
      </c>
      <c r="AI10" s="17" cm="1">
        <f t="array" ref="AI10">SUMPRODUCT(--(IFERROR(HOUR(Flights_2026_09_303334353637345678[entry_hour]),-1)=HOUR(AF10)),--(IFERROR(Flights_2026_09_303334353637345678[entry_sector],"")=AG10),--(IFERROR(Flights_2026_09_303334353637345678[nfl],-1)&gt;=AH10),--(IFERROR(Flights_2026_09_303334353637345678[nfl],-1)&lt;=IF(AH10=450,450,AH10+9)))</f>
        <v>0</v>
      </c>
    </row>
    <row r="11" spans="1:45" x14ac:dyDescent="0.2">
      <c r="A11" t="s">
        <v>3727</v>
      </c>
      <c r="B11" t="s">
        <v>182</v>
      </c>
      <c r="C11" t="s">
        <v>19</v>
      </c>
      <c r="D11" t="s">
        <v>3728</v>
      </c>
      <c r="E11" t="s">
        <v>3727</v>
      </c>
      <c r="F11" s="35">
        <v>46305.042523148149</v>
      </c>
      <c r="G11" t="s">
        <v>21</v>
      </c>
      <c r="H11" t="s">
        <v>3729</v>
      </c>
      <c r="I11">
        <v>430</v>
      </c>
      <c r="J11" t="s">
        <v>22</v>
      </c>
      <c r="K11" t="s">
        <v>31</v>
      </c>
      <c r="L11">
        <v>164</v>
      </c>
      <c r="M11" t="s">
        <v>37</v>
      </c>
      <c r="N11" s="35">
        <v>46305.028958333336</v>
      </c>
      <c r="O11">
        <v>131</v>
      </c>
      <c r="P11" t="s">
        <v>26</v>
      </c>
      <c r="Q11">
        <v>220</v>
      </c>
      <c r="R11" t="str">
        <f>IF(B11="","",_xlfn.XLOOKUP(B11,DB!$A$2:$A$205,DB!$C$2:$C$205,"")&amp;"")</f>
        <v>Sector 3</v>
      </c>
      <c r="S11" t="str">
        <f>IF(B11="","",_xlfn.XLOOKUP(B11,DB!$A$2:$A$205,DB!$E$2:$E$205,""))</f>
        <v>Sector 3</v>
      </c>
      <c r="T11" t="str">
        <f>IF(B11="","",_xlfn.XLOOKUP(B11,DB!$A$2:$A$205,DB!$F$2:$F$205,""))</f>
        <v>NOSAT</v>
      </c>
      <c r="U11" t="str">
        <f>IF(B11="","",_xlfn.XLOOKUP(B11,DB!$A$2:$A$205,DB!$D$2:$D$205,""))</f>
        <v>MUFH</v>
      </c>
      <c r="V11" t="str">
        <f>IF(B11="","",IF(OR(COUNTIF(M11,"????N?????W")&gt;0,COUNTIF(M11,"????N?????E")&gt;0,COUNTIF(M11,"????S?????W")&gt;0,COUNTIF(M11,"????S?????E")&gt;0),_xlfn.XLOOKUP(B11,DB!$A$2:$A$205,DB!$B$2:$B$205,""),M11))</f>
        <v>NOSAT</v>
      </c>
      <c r="AF11" s="2">
        <v>0.58333333333333337</v>
      </c>
      <c r="AG11" t="s">
        <v>743</v>
      </c>
      <c r="AH11" s="17">
        <v>290</v>
      </c>
      <c r="AI11" s="17" cm="1">
        <f t="array" ref="AI11">SUMPRODUCT(--(IFERROR(HOUR(Flights_2026_09_303334353637345678[entry_hour]),-1)=HOUR(AF11)),--(IFERROR(Flights_2026_09_303334353637345678[entry_sector],"")=AG11),--(IFERROR(Flights_2026_09_303334353637345678[nfl],-1)&gt;=AH11),--(IFERROR(Flights_2026_09_303334353637345678[nfl],-1)&lt;=IF(AH11=450,450,AH11+9)))</f>
        <v>0</v>
      </c>
    </row>
    <row r="12" spans="1:45" x14ac:dyDescent="0.2">
      <c r="A12" t="s">
        <v>68</v>
      </c>
      <c r="B12" t="s">
        <v>69</v>
      </c>
      <c r="C12" t="s">
        <v>19</v>
      </c>
      <c r="D12" t="s">
        <v>53</v>
      </c>
      <c r="E12" t="s">
        <v>381</v>
      </c>
      <c r="F12" s="35">
        <v>46305.046631944446</v>
      </c>
      <c r="G12" t="s">
        <v>28</v>
      </c>
      <c r="H12" t="s">
        <v>3730</v>
      </c>
      <c r="I12">
        <v>370</v>
      </c>
      <c r="J12" t="s">
        <v>22</v>
      </c>
      <c r="K12" t="s">
        <v>23</v>
      </c>
      <c r="L12">
        <v>763</v>
      </c>
      <c r="M12" t="s">
        <v>69</v>
      </c>
      <c r="N12" s="35">
        <v>46305.001226851848</v>
      </c>
      <c r="O12">
        <v>0</v>
      </c>
      <c r="P12" t="s">
        <v>26</v>
      </c>
      <c r="Q12">
        <v>370</v>
      </c>
      <c r="R12" t="str">
        <f>IF(B12="","",_xlfn.XLOOKUP(B12,DB!$A$2:$A$205,DB!$C$2:$C$205,"")&amp;"")</f>
        <v>Sector 1</v>
      </c>
      <c r="S12" t="str">
        <f>IF(B12="","",_xlfn.XLOOKUP(B12,DB!$A$2:$A$205,DB!$E$2:$E$205,""))</f>
        <v>Sector 4</v>
      </c>
      <c r="T12" t="str">
        <f>IF(B12="","",_xlfn.XLOOKUP(B12,DB!$A$2:$A$205,DB!$F$2:$F$205,""))</f>
        <v>VOMAR/XUDUN</v>
      </c>
      <c r="U12" t="str">
        <f>IF(B12="","",_xlfn.XLOOKUP(B12,DB!$A$2:$A$205,DB!$D$2:$D$205,""))</f>
        <v>MMID</v>
      </c>
      <c r="V12" t="str">
        <f>IF(B12="","",IF(OR(COUNTIF(M12,"????N?????W")&gt;0,COUNTIF(M12,"????N?????E")&gt;0,COUNTIF(M12,"????S?????W")&gt;0,COUNTIF(M12,"????S?????E")&gt;0),_xlfn.XLOOKUP(B12,DB!$A$2:$A$205,DB!$B$2:$B$205,""),M12))</f>
        <v>MMVA</v>
      </c>
      <c r="AF12" s="2">
        <v>0.58333333333333337</v>
      </c>
      <c r="AG12" t="s">
        <v>743</v>
      </c>
      <c r="AH12" s="17">
        <v>300</v>
      </c>
      <c r="AI12" s="17" cm="1">
        <f t="array" ref="AI12">SUMPRODUCT(--(IFERROR(HOUR(Flights_2026_09_303334353637345678[entry_hour]),-1)=HOUR(AF12)),--(IFERROR(Flights_2026_09_303334353637345678[entry_sector],"")=AG12),--(IFERROR(Flights_2026_09_303334353637345678[nfl],-1)&gt;=AH12),--(IFERROR(Flights_2026_09_303334353637345678[nfl],-1)&lt;=IF(AH12=450,450,AH12+9)))</f>
        <v>0</v>
      </c>
    </row>
    <row r="13" spans="1:45" x14ac:dyDescent="0.2">
      <c r="A13" t="s">
        <v>3731</v>
      </c>
      <c r="B13" t="s">
        <v>984</v>
      </c>
      <c r="C13" t="s">
        <v>19</v>
      </c>
      <c r="D13" t="s">
        <v>339</v>
      </c>
      <c r="F13" s="35">
        <v>46305.048587962963</v>
      </c>
      <c r="G13" t="s">
        <v>21</v>
      </c>
      <c r="H13" t="s">
        <v>3732</v>
      </c>
      <c r="I13">
        <v>400</v>
      </c>
      <c r="J13" t="s">
        <v>22</v>
      </c>
      <c r="K13" t="s">
        <v>23</v>
      </c>
      <c r="L13">
        <v>158</v>
      </c>
      <c r="M13" t="s">
        <v>37</v>
      </c>
      <c r="N13" s="35">
        <v>46305.034942129627</v>
      </c>
      <c r="O13">
        <v>335</v>
      </c>
      <c r="P13" t="s">
        <v>38</v>
      </c>
      <c r="Q13">
        <v>220</v>
      </c>
      <c r="R13" t="str">
        <f>IF(B13="","",_xlfn.XLOOKUP(B13,DB!$A$2:$A$205,DB!$C$2:$C$205,"")&amp;"")</f>
        <v/>
      </c>
      <c r="S13" t="str">
        <f>IF(B13="","",_xlfn.XLOOKUP(B13,DB!$A$2:$A$205,DB!$E$2:$E$205,""))</f>
        <v/>
      </c>
      <c r="T13" t="str">
        <f>IF(B13="","",_xlfn.XLOOKUP(B13,DB!$A$2:$A$205,DB!$F$2:$F$205,""))</f>
        <v/>
      </c>
      <c r="U13">
        <f>IF(B13="","",_xlfn.XLOOKUP(B13,DB!$A$2:$A$205,DB!$D$2:$D$205,""))</f>
        <v>0</v>
      </c>
      <c r="V13" t="str">
        <f>IF(B13="","",IF(OR(COUNTIF(M13,"????N?????W")&gt;0,COUNTIF(M13,"????N?????E")&gt;0,COUNTIF(M13,"????S?????W")&gt;0,COUNTIF(M13,"????S?????E")&gt;0),_xlfn.XLOOKUP(B13,DB!$A$2:$A$205,DB!$B$2:$B$205,""),M13))</f>
        <v>NOSAT</v>
      </c>
      <c r="AF13" s="2">
        <v>0.58333333333333337</v>
      </c>
      <c r="AG13" t="s">
        <v>743</v>
      </c>
      <c r="AH13" s="17">
        <v>310</v>
      </c>
      <c r="AI13" s="17" cm="1">
        <f t="array" ref="AI13">SUMPRODUCT(--(IFERROR(HOUR(Flights_2026_09_303334353637345678[entry_hour]),-1)=HOUR(AF13)),--(IFERROR(Flights_2026_09_303334353637345678[entry_sector],"")=AG13),--(IFERROR(Flights_2026_09_303334353637345678[nfl],-1)&gt;=AH13),--(IFERROR(Flights_2026_09_303334353637345678[nfl],-1)&lt;=IF(AH13=450,450,AH13+9)))</f>
        <v>0</v>
      </c>
    </row>
    <row r="14" spans="1:45" x14ac:dyDescent="0.2">
      <c r="A14" t="s">
        <v>64</v>
      </c>
      <c r="B14" t="s">
        <v>65</v>
      </c>
      <c r="C14" t="s">
        <v>19</v>
      </c>
      <c r="D14" t="s">
        <v>20</v>
      </c>
      <c r="E14" t="s">
        <v>543</v>
      </c>
      <c r="F14" s="35">
        <v>46305.050208333334</v>
      </c>
      <c r="G14" t="s">
        <v>21</v>
      </c>
      <c r="H14" t="s">
        <v>3733</v>
      </c>
      <c r="I14">
        <v>350</v>
      </c>
      <c r="J14" t="s">
        <v>22</v>
      </c>
      <c r="K14" t="s">
        <v>23</v>
      </c>
      <c r="L14">
        <v>885</v>
      </c>
      <c r="M14" t="s">
        <v>105</v>
      </c>
      <c r="N14" s="35">
        <v>46305.00277777778</v>
      </c>
      <c r="O14">
        <v>350</v>
      </c>
      <c r="P14" t="s">
        <v>26</v>
      </c>
      <c r="Q14">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OMPAN</v>
      </c>
      <c r="AF14" s="2">
        <v>0.58333333333333337</v>
      </c>
      <c r="AG14" t="s">
        <v>743</v>
      </c>
      <c r="AH14" s="17">
        <v>320</v>
      </c>
      <c r="AI14" s="17" cm="1">
        <f t="array" ref="AI14">SUMPRODUCT(--(IFERROR(HOUR(Flights_2026_09_303334353637345678[entry_hour]),-1)=HOUR(AF14)),--(IFERROR(Flights_2026_09_303334353637345678[entry_sector],"")=AG14),--(IFERROR(Flights_2026_09_303334353637345678[nfl],-1)&gt;=AH14),--(IFERROR(Flights_2026_09_303334353637345678[nfl],-1)&lt;=IF(AH14=450,450,AH14+9)))</f>
        <v>0</v>
      </c>
    </row>
    <row r="15" spans="1:45" x14ac:dyDescent="0.2">
      <c r="A15" t="s">
        <v>48</v>
      </c>
      <c r="B15" t="s">
        <v>49</v>
      </c>
      <c r="C15" t="s">
        <v>19</v>
      </c>
      <c r="D15" t="s">
        <v>50</v>
      </c>
      <c r="E15" t="s">
        <v>3734</v>
      </c>
      <c r="F15" s="35">
        <v>46305.051701388889</v>
      </c>
      <c r="G15" t="s">
        <v>21</v>
      </c>
      <c r="H15" t="s">
        <v>3735</v>
      </c>
      <c r="I15">
        <v>300</v>
      </c>
      <c r="J15" t="s">
        <v>22</v>
      </c>
      <c r="K15" t="s">
        <v>23</v>
      </c>
      <c r="L15">
        <v>180</v>
      </c>
      <c r="M15" t="s">
        <v>37</v>
      </c>
      <c r="N15" s="35">
        <v>46305.036689814813</v>
      </c>
      <c r="O15">
        <v>249</v>
      </c>
      <c r="P15" t="s">
        <v>26</v>
      </c>
      <c r="Q15">
        <v>220</v>
      </c>
      <c r="R15" t="str">
        <f>IF(B15="","",_xlfn.XLOOKUP(B15,DB!$A$2:$A$205,DB!$C$2:$C$205,"")&amp;"")</f>
        <v>Sector 3</v>
      </c>
      <c r="S15" t="str">
        <f>IF(B15="","",_xlfn.XLOOKUP(B15,DB!$A$2:$A$205,DB!$E$2:$E$205,""))</f>
        <v>Sector 3</v>
      </c>
      <c r="T15" t="str">
        <f>IF(B15="","",_xlfn.XLOOKUP(B15,DB!$A$2:$A$205,DB!$F$2:$F$205,""))</f>
        <v>NOSAT</v>
      </c>
      <c r="U15" t="str">
        <f>IF(B15="","",_xlfn.XLOOKUP(B15,DB!$A$2:$A$205,DB!$D$2:$D$205,""))</f>
        <v>KZHU</v>
      </c>
      <c r="V15" t="str">
        <f>IF(B15="","",IF(OR(COUNTIF(M15,"????N?????W")&gt;0,COUNTIF(M15,"????N?????E")&gt;0,COUNTIF(M15,"????S?????W")&gt;0,COUNTIF(M15,"????S?????E")&gt;0),_xlfn.XLOOKUP(B15,DB!$A$2:$A$205,DB!$B$2:$B$205,""),M15))</f>
        <v>NOSAT</v>
      </c>
      <c r="AF15" s="2">
        <v>0.58333333333333337</v>
      </c>
      <c r="AG15" t="s">
        <v>743</v>
      </c>
      <c r="AH15" s="17">
        <v>330</v>
      </c>
      <c r="AI15" s="17" cm="1">
        <f t="array" ref="AI15">SUMPRODUCT(--(IFERROR(HOUR(Flights_2026_09_303334353637345678[entry_hour]),-1)=HOUR(AF15)),--(IFERROR(Flights_2026_09_303334353637345678[entry_sector],"")=AG15),--(IFERROR(Flights_2026_09_303334353637345678[nfl],-1)&gt;=AH15),--(IFERROR(Flights_2026_09_303334353637345678[nfl],-1)&lt;=IF(AH15=450,450,AH15+9)))</f>
        <v>0</v>
      </c>
    </row>
    <row r="16" spans="1:45" x14ac:dyDescent="0.2">
      <c r="A16" t="s">
        <v>45</v>
      </c>
      <c r="B16" t="s">
        <v>46</v>
      </c>
      <c r="C16" t="s">
        <v>19</v>
      </c>
      <c r="D16" t="s">
        <v>47</v>
      </c>
      <c r="E16" t="s">
        <v>3094</v>
      </c>
      <c r="F16" s="35">
        <v>46305.052986111114</v>
      </c>
      <c r="G16" t="s">
        <v>21</v>
      </c>
      <c r="H16" t="s">
        <v>3736</v>
      </c>
      <c r="I16">
        <v>350</v>
      </c>
      <c r="J16" t="s">
        <v>22</v>
      </c>
      <c r="K16" t="s">
        <v>23</v>
      </c>
      <c r="L16">
        <v>473</v>
      </c>
      <c r="M16" t="s">
        <v>218</v>
      </c>
      <c r="N16" s="35">
        <v>46305.023865740739</v>
      </c>
      <c r="O16">
        <v>350</v>
      </c>
      <c r="P16" t="s">
        <v>26</v>
      </c>
      <c r="Q16">
        <v>350</v>
      </c>
      <c r="R16" t="str">
        <f>IF(B16="","",_xlfn.XLOOKUP(B16,DB!$A$2:$A$205,DB!$C$2:$C$205,"")&amp;"")</f>
        <v>Sector 3</v>
      </c>
      <c r="S16" t="str">
        <f>IF(B16="","",_xlfn.XLOOKUP(B16,DB!$A$2:$A$205,DB!$E$2:$E$205,""))</f>
        <v>Sector 3</v>
      </c>
      <c r="T16" t="str">
        <f>IF(B16="","",_xlfn.XLOOKUP(B16,DB!$A$2:$A$205,DB!$F$2:$F$205,""))</f>
        <v>NOSAT</v>
      </c>
      <c r="U16" t="str">
        <f>IF(B16="","",_xlfn.XLOOKUP(B16,DB!$A$2:$A$205,DB!$D$2:$D$205,""))</f>
        <v>KZHU</v>
      </c>
      <c r="V16" t="str">
        <f>IF(B16="","",IF(OR(COUNTIF(M16,"????N?????W")&gt;0,COUNTIF(M16,"????N?????E")&gt;0,COUNTIF(M16,"????S?????W")&gt;0,COUNTIF(M16,"????S?????E")&gt;0),_xlfn.XLOOKUP(B16,DB!$A$2:$A$205,DB!$B$2:$B$205,""),M16))</f>
        <v>IRDOV</v>
      </c>
      <c r="AF16" s="2">
        <v>0.58333333333333337</v>
      </c>
      <c r="AG16" t="s">
        <v>743</v>
      </c>
      <c r="AH16" s="17">
        <v>340</v>
      </c>
      <c r="AI16" s="17" cm="1">
        <f t="array" ref="AI16">SUMPRODUCT(--(IFERROR(HOUR(Flights_2026_09_303334353637345678[entry_hour]),-1)=HOUR(AF16)),--(IFERROR(Flights_2026_09_303334353637345678[entry_sector],"")=AG16),--(IFERROR(Flights_2026_09_303334353637345678[nfl],-1)&gt;=AH16),--(IFERROR(Flights_2026_09_303334353637345678[nfl],-1)&lt;=IF(AH16=450,450,AH16+9)))</f>
        <v>0</v>
      </c>
    </row>
    <row r="17" spans="1:35" x14ac:dyDescent="0.2">
      <c r="A17" t="s">
        <v>3737</v>
      </c>
      <c r="B17" t="s">
        <v>3738</v>
      </c>
      <c r="C17" t="s">
        <v>19</v>
      </c>
      <c r="D17" t="s">
        <v>3739</v>
      </c>
      <c r="E17" t="s">
        <v>3740</v>
      </c>
      <c r="F17" s="35">
        <v>46305.055300925931</v>
      </c>
      <c r="G17" t="s">
        <v>21</v>
      </c>
      <c r="H17" t="s">
        <v>3741</v>
      </c>
      <c r="I17">
        <v>200</v>
      </c>
      <c r="J17" t="s">
        <v>22</v>
      </c>
      <c r="K17" t="s">
        <v>23</v>
      </c>
      <c r="L17">
        <v>157</v>
      </c>
      <c r="M17" t="s">
        <v>37</v>
      </c>
      <c r="N17" s="35">
        <v>46305.040162037039</v>
      </c>
      <c r="O17">
        <v>117</v>
      </c>
      <c r="P17" t="s">
        <v>26</v>
      </c>
      <c r="Q17">
        <v>200</v>
      </c>
      <c r="R17" t="str">
        <f>IF(B17="","",_xlfn.XLOOKUP(B17,DB!$A$2:$A$205,DB!$C$2:$C$205,"")&amp;"")</f>
        <v/>
      </c>
      <c r="S17" t="str">
        <f>IF(B17="","",_xlfn.XLOOKUP(B17,DB!$A$2:$A$205,DB!$E$2:$E$205,""))</f>
        <v/>
      </c>
      <c r="T17" t="str">
        <f>IF(B17="","",_xlfn.XLOOKUP(B17,DB!$A$2:$A$205,DB!$F$2:$F$205,""))</f>
        <v/>
      </c>
      <c r="U17" t="str">
        <f>IF(B17="","",_xlfn.XLOOKUP(B17,DB!$A$2:$A$205,DB!$D$2:$D$205,""))</f>
        <v/>
      </c>
      <c r="V17" t="str">
        <f>IF(B17="","",IF(OR(COUNTIF(M17,"????N?????W")&gt;0,COUNTIF(M17,"????N?????E")&gt;0,COUNTIF(M17,"????S?????W")&gt;0,COUNTIF(M17,"????S?????E")&gt;0),_xlfn.XLOOKUP(B17,DB!$A$2:$A$205,DB!$B$2:$B$205,""),M17))</f>
        <v>NOSAT</v>
      </c>
      <c r="AF17" s="2">
        <v>0.58333333333333337</v>
      </c>
      <c r="AG17" t="s">
        <v>743</v>
      </c>
      <c r="AH17" s="17">
        <v>350</v>
      </c>
      <c r="AI17" s="17" cm="1">
        <f t="array" ref="AI17">SUMPRODUCT(--(IFERROR(HOUR(Flights_2026_09_303334353637345678[entry_hour]),-1)=HOUR(AF17)),--(IFERROR(Flights_2026_09_303334353637345678[entry_sector],"")=AG17),--(IFERROR(Flights_2026_09_303334353637345678[nfl],-1)&gt;=AH17),--(IFERROR(Flights_2026_09_303334353637345678[nfl],-1)&lt;=IF(AH17=450,450,AH17+9)))</f>
        <v>0</v>
      </c>
    </row>
    <row r="18" spans="1:35" x14ac:dyDescent="0.2">
      <c r="A18" t="s">
        <v>356</v>
      </c>
      <c r="B18" t="s">
        <v>52</v>
      </c>
      <c r="C18" t="s">
        <v>19</v>
      </c>
      <c r="D18" t="s">
        <v>41</v>
      </c>
      <c r="E18" t="s">
        <v>1728</v>
      </c>
      <c r="F18" s="35">
        <v>46305.058090277773</v>
      </c>
      <c r="G18" t="s">
        <v>28</v>
      </c>
      <c r="H18" t="s">
        <v>3742</v>
      </c>
      <c r="I18">
        <v>350</v>
      </c>
      <c r="J18" t="s">
        <v>22</v>
      </c>
      <c r="K18" t="s">
        <v>23</v>
      </c>
      <c r="L18">
        <v>857</v>
      </c>
      <c r="M18" t="s">
        <v>812</v>
      </c>
      <c r="N18" s="35">
        <v>46305.011550925927</v>
      </c>
      <c r="O18">
        <v>350</v>
      </c>
      <c r="P18" t="s">
        <v>26</v>
      </c>
      <c r="Q18">
        <v>350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303334353637345678[entry_hour]),-1)=HOUR(AF18)),--(IFERROR(Flights_2026_09_303334353637345678[entry_sector],"")=AG18),--(IFERROR(Flights_2026_09_303334353637345678[nfl],-1)&gt;=AH18),--(IFERROR(Flights_2026_09_303334353637345678[nfl],-1)&lt;=IF(AH18=450,450,AH18+9)))</f>
        <v>0</v>
      </c>
    </row>
    <row r="19" spans="1:35" x14ac:dyDescent="0.2">
      <c r="A19" t="s">
        <v>85</v>
      </c>
      <c r="B19" t="s">
        <v>86</v>
      </c>
      <c r="C19" t="s">
        <v>19</v>
      </c>
      <c r="D19" t="s">
        <v>53</v>
      </c>
      <c r="E19" t="s">
        <v>558</v>
      </c>
      <c r="F19" s="35">
        <v>46305.067418981482</v>
      </c>
      <c r="G19" t="s">
        <v>21</v>
      </c>
      <c r="H19" t="s">
        <v>3743</v>
      </c>
      <c r="I19">
        <v>350</v>
      </c>
      <c r="J19" t="s">
        <v>22</v>
      </c>
      <c r="K19" t="s">
        <v>55</v>
      </c>
      <c r="L19">
        <v>864</v>
      </c>
      <c r="M19" t="s">
        <v>431</v>
      </c>
      <c r="N19" s="35">
        <v>46305.02143518519</v>
      </c>
      <c r="O19">
        <v>350</v>
      </c>
      <c r="P19" t="s">
        <v>26</v>
      </c>
      <c r="Q19">
        <v>350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303334353637345678[entry_hour]),-1)=HOUR(AF19)),--(IFERROR(Flights_2026_09_303334353637345678[entry_sector],"")=AG19),--(IFERROR(Flights_2026_09_303334353637345678[nfl],-1)&gt;=AH19),--(IFERROR(Flights_2026_09_303334353637345678[nfl],-1)&lt;=IF(AH19=450,450,AH19+9)))</f>
        <v>0</v>
      </c>
    </row>
    <row r="20" spans="1:35" x14ac:dyDescent="0.2">
      <c r="A20" t="s">
        <v>79</v>
      </c>
      <c r="B20" t="s">
        <v>65</v>
      </c>
      <c r="C20" t="s">
        <v>19</v>
      </c>
      <c r="D20" t="s">
        <v>76</v>
      </c>
      <c r="E20" t="s">
        <v>3119</v>
      </c>
      <c r="F20" s="35">
        <v>46305.076909722222</v>
      </c>
      <c r="G20" t="s">
        <v>21</v>
      </c>
      <c r="H20" t="s">
        <v>3744</v>
      </c>
      <c r="I20">
        <v>350</v>
      </c>
      <c r="J20" t="s">
        <v>22</v>
      </c>
      <c r="K20" t="s">
        <v>23</v>
      </c>
      <c r="L20">
        <v>859</v>
      </c>
      <c r="M20" t="s">
        <v>525</v>
      </c>
      <c r="N20" s="35">
        <v>46305.029722222222</v>
      </c>
      <c r="O20">
        <v>350</v>
      </c>
      <c r="P20" t="s">
        <v>26</v>
      </c>
      <c r="Q20">
        <v>350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303334353637345678[entry_hour]),-1)=HOUR(AF20)),--(IFERROR(Flights_2026_09_303334353637345678[entry_sector],"")=AG20),--(IFERROR(Flights_2026_09_303334353637345678[nfl],-1)&gt;=AH20),--(IFERROR(Flights_2026_09_303334353637345678[nfl],-1)&lt;=IF(AH20=450,450,AH20+9)))</f>
        <v>0</v>
      </c>
    </row>
    <row r="21" spans="1:35" x14ac:dyDescent="0.2">
      <c r="A21" t="s">
        <v>74</v>
      </c>
      <c r="B21" t="s">
        <v>75</v>
      </c>
      <c r="C21" t="s">
        <v>19</v>
      </c>
      <c r="D21" t="s">
        <v>76</v>
      </c>
      <c r="E21" t="s">
        <v>519</v>
      </c>
      <c r="F21" s="35">
        <v>46305.090219907404</v>
      </c>
      <c r="G21" t="s">
        <v>28</v>
      </c>
      <c r="H21" t="s">
        <v>3745</v>
      </c>
      <c r="I21">
        <v>370</v>
      </c>
      <c r="J21" t="s">
        <v>22</v>
      </c>
      <c r="K21" t="s">
        <v>55</v>
      </c>
      <c r="L21">
        <v>851</v>
      </c>
      <c r="M21" t="s">
        <v>136</v>
      </c>
      <c r="N21" s="35">
        <v>46305.046307870369</v>
      </c>
      <c r="O21">
        <v>370</v>
      </c>
      <c r="P21" t="s">
        <v>26</v>
      </c>
      <c r="Q21">
        <v>370</v>
      </c>
      <c r="R21" t="str">
        <f>IF(B21="","",_xlfn.XLOOKUP(B21,DB!$A$2:$A$205,DB!$C$2:$C$205,"")&amp;"")</f>
        <v>Sector 5</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LIDAM</v>
      </c>
      <c r="AF21" s="2">
        <v>0.58333333333333337</v>
      </c>
      <c r="AG21" t="s">
        <v>743</v>
      </c>
      <c r="AH21" s="17">
        <v>390</v>
      </c>
      <c r="AI21" s="17" cm="1">
        <f t="array" ref="AI21">SUMPRODUCT(--(IFERROR(HOUR(Flights_2026_09_303334353637345678[entry_hour]),-1)=HOUR(AF21)),--(IFERROR(Flights_2026_09_303334353637345678[entry_sector],"")=AG21),--(IFERROR(Flights_2026_09_303334353637345678[nfl],-1)&gt;=AH21),--(IFERROR(Flights_2026_09_303334353637345678[nfl],-1)&lt;=IF(AH21=450,450,AH21+9)))</f>
        <v>0</v>
      </c>
    </row>
    <row r="22" spans="1:35" x14ac:dyDescent="0.2">
      <c r="A22" t="s">
        <v>3746</v>
      </c>
      <c r="B22" t="s">
        <v>884</v>
      </c>
      <c r="C22" t="s">
        <v>19</v>
      </c>
      <c r="D22" t="s">
        <v>532</v>
      </c>
      <c r="E22" t="s">
        <v>3747</v>
      </c>
      <c r="F22" s="35">
        <v>46305.098969907413</v>
      </c>
      <c r="G22" t="s">
        <v>21</v>
      </c>
      <c r="H22" t="s">
        <v>3748</v>
      </c>
      <c r="I22">
        <v>450</v>
      </c>
      <c r="J22" t="s">
        <v>22</v>
      </c>
      <c r="K22" t="s">
        <v>73</v>
      </c>
      <c r="L22">
        <v>161</v>
      </c>
      <c r="M22" t="s">
        <v>37</v>
      </c>
      <c r="N22" s="35">
        <v>46305.086319444439</v>
      </c>
      <c r="O22">
        <v>405</v>
      </c>
      <c r="P22" t="s">
        <v>26</v>
      </c>
      <c r="Q22">
        <v>220</v>
      </c>
      <c r="R22" t="str">
        <f>IF(B22="","",_xlfn.XLOOKUP(B22,DB!$A$2:$A$205,DB!$C$2:$C$205,"")&amp;"")</f>
        <v>Sector 3</v>
      </c>
      <c r="S22" t="str">
        <f>IF(B22="","",_xlfn.XLOOKUP(B22,DB!$A$2:$A$205,DB!$E$2:$E$205,""))</f>
        <v>Sector 3</v>
      </c>
      <c r="T22" t="str">
        <f>IF(B22="","",_xlfn.XLOOKUP(B22,DB!$A$2:$A$205,DB!$F$2:$F$205,""))</f>
        <v>NOSAT</v>
      </c>
      <c r="U22" t="str">
        <f>IF(B22="","",_xlfn.XLOOKUP(B22,DB!$A$2:$A$205,DB!$D$2:$D$205,""))</f>
        <v>MUFH</v>
      </c>
      <c r="V22" t="str">
        <f>IF(B22="","",IF(OR(COUNTIF(M22,"????N?????W")&gt;0,COUNTIF(M22,"????N?????E")&gt;0,COUNTIF(M22,"????S?????W")&gt;0,COUNTIF(M22,"????S?????E")&gt;0),_xlfn.XLOOKUP(B22,DB!$A$2:$A$205,DB!$B$2:$B$205,""),M22))</f>
        <v>NOSAT</v>
      </c>
      <c r="AF22" s="2">
        <v>0.58333333333333337</v>
      </c>
      <c r="AG22" t="s">
        <v>743</v>
      </c>
      <c r="AH22" s="17">
        <v>400</v>
      </c>
      <c r="AI22" s="17" cm="1">
        <f t="array" ref="AI22">SUMPRODUCT(--(IFERROR(HOUR(Flights_2026_09_303334353637345678[entry_hour]),-1)=HOUR(AF22)),--(IFERROR(Flights_2026_09_303334353637345678[entry_sector],"")=AG22),--(IFERROR(Flights_2026_09_303334353637345678[nfl],-1)&gt;=AH22),--(IFERROR(Flights_2026_09_303334353637345678[nfl],-1)&lt;=IF(AH22=450,450,AH22+9)))</f>
        <v>0</v>
      </c>
    </row>
    <row r="23" spans="1:35" x14ac:dyDescent="0.2">
      <c r="A23" t="s">
        <v>3749</v>
      </c>
      <c r="B23" t="s">
        <v>335</v>
      </c>
      <c r="C23" t="s">
        <v>19</v>
      </c>
      <c r="D23" t="s">
        <v>456</v>
      </c>
      <c r="F23" s="35">
        <v>46305.105254629627</v>
      </c>
      <c r="G23" t="s">
        <v>21</v>
      </c>
      <c r="H23" t="s">
        <v>3750</v>
      </c>
      <c r="I23">
        <v>410</v>
      </c>
      <c r="J23" t="s">
        <v>22</v>
      </c>
      <c r="K23" t="s">
        <v>55</v>
      </c>
      <c r="L23">
        <v>902</v>
      </c>
      <c r="M23" t="s">
        <v>3751</v>
      </c>
      <c r="N23" s="35">
        <v>46305.057002314818</v>
      </c>
      <c r="O23">
        <v>410</v>
      </c>
      <c r="P23" t="s">
        <v>26</v>
      </c>
      <c r="Q23">
        <v>410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303334353637345678[entry_hour]),-1)=HOUR(AF23)),--(IFERROR(Flights_2026_09_303334353637345678[entry_sector],"")=AG23),--(IFERROR(Flights_2026_09_303334353637345678[nfl],-1)&gt;=AH23),--(IFERROR(Flights_2026_09_303334353637345678[nfl],-1)&lt;=IF(AH23=450,450,AH23+9)))</f>
        <v>0</v>
      </c>
    </row>
    <row r="24" spans="1:35" x14ac:dyDescent="0.2">
      <c r="A24" t="s">
        <v>94</v>
      </c>
      <c r="B24" t="s">
        <v>65</v>
      </c>
      <c r="C24" t="s">
        <v>19</v>
      </c>
      <c r="D24" t="s">
        <v>76</v>
      </c>
      <c r="E24" t="s">
        <v>3112</v>
      </c>
      <c r="F24" s="35">
        <v>46305.122962962967</v>
      </c>
      <c r="G24" t="s">
        <v>28</v>
      </c>
      <c r="H24" t="s">
        <v>3752</v>
      </c>
      <c r="I24">
        <v>350</v>
      </c>
      <c r="J24" t="s">
        <v>22</v>
      </c>
      <c r="K24" t="s">
        <v>23</v>
      </c>
      <c r="L24">
        <v>876</v>
      </c>
      <c r="M24" t="s">
        <v>56</v>
      </c>
      <c r="N24" s="35">
        <v>46305.075474537036</v>
      </c>
      <c r="O24">
        <v>350</v>
      </c>
      <c r="P24" t="s">
        <v>26</v>
      </c>
      <c r="Q24">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ELURA</v>
      </c>
      <c r="AF24" s="2">
        <v>0.58333333333333337</v>
      </c>
      <c r="AG24" t="s">
        <v>743</v>
      </c>
      <c r="AH24" s="17">
        <v>420</v>
      </c>
      <c r="AI24" s="17" cm="1">
        <f t="array" ref="AI24">SUMPRODUCT(--(IFERROR(HOUR(Flights_2026_09_303334353637345678[entry_hour]),-1)=HOUR(AF24)),--(IFERROR(Flights_2026_09_303334353637345678[entry_sector],"")=AG24),--(IFERROR(Flights_2026_09_303334353637345678[nfl],-1)&gt;=AH24),--(IFERROR(Flights_2026_09_303334353637345678[nfl],-1)&lt;=IF(AH24=450,450,AH24+9)))</f>
        <v>0</v>
      </c>
    </row>
    <row r="25" spans="1:35" x14ac:dyDescent="0.2">
      <c r="A25" t="s">
        <v>99</v>
      </c>
      <c r="B25" t="s">
        <v>52</v>
      </c>
      <c r="C25" t="s">
        <v>19</v>
      </c>
      <c r="D25" t="s">
        <v>41</v>
      </c>
      <c r="E25" t="s">
        <v>403</v>
      </c>
      <c r="F25" s="35">
        <v>46305.131342592591</v>
      </c>
      <c r="G25" t="s">
        <v>28</v>
      </c>
      <c r="H25" t="s">
        <v>3753</v>
      </c>
      <c r="I25">
        <v>350</v>
      </c>
      <c r="J25" t="s">
        <v>22</v>
      </c>
      <c r="K25" t="s">
        <v>55</v>
      </c>
      <c r="L25">
        <v>864</v>
      </c>
      <c r="M25" t="s">
        <v>3754</v>
      </c>
      <c r="N25" s="35">
        <v>46305.082951388889</v>
      </c>
      <c r="O25">
        <v>350</v>
      </c>
      <c r="P25" t="s">
        <v>26</v>
      </c>
      <c r="Q25">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GOTAS</v>
      </c>
      <c r="AF25" s="2">
        <v>0.58333333333333337</v>
      </c>
      <c r="AG25" t="s">
        <v>743</v>
      </c>
      <c r="AH25" s="17">
        <v>430</v>
      </c>
      <c r="AI25" s="17" cm="1">
        <f t="array" ref="AI25">SUMPRODUCT(--(IFERROR(HOUR(Flights_2026_09_303334353637345678[entry_hour]),-1)=HOUR(AF25)),--(IFERROR(Flights_2026_09_303334353637345678[entry_sector],"")=AG25),--(IFERROR(Flights_2026_09_303334353637345678[nfl],-1)&gt;=AH25),--(IFERROR(Flights_2026_09_303334353637345678[nfl],-1)&lt;=IF(AH25=450,450,AH25+9)))</f>
        <v>0</v>
      </c>
    </row>
    <row r="26" spans="1:35" x14ac:dyDescent="0.2">
      <c r="A26" t="s">
        <v>96</v>
      </c>
      <c r="B26" t="s">
        <v>65</v>
      </c>
      <c r="C26" t="s">
        <v>19</v>
      </c>
      <c r="D26" t="s">
        <v>20</v>
      </c>
      <c r="E26" t="s">
        <v>264</v>
      </c>
      <c r="F26" s="35">
        <v>46305.13380787037</v>
      </c>
      <c r="G26" t="s">
        <v>28</v>
      </c>
      <c r="H26" t="s">
        <v>3755</v>
      </c>
      <c r="I26">
        <v>330</v>
      </c>
      <c r="J26" t="s">
        <v>22</v>
      </c>
      <c r="K26" t="s">
        <v>23</v>
      </c>
      <c r="L26">
        <v>870</v>
      </c>
      <c r="M26" t="s">
        <v>525</v>
      </c>
      <c r="N26" s="35">
        <v>46305.085694444446</v>
      </c>
      <c r="O26">
        <v>330</v>
      </c>
      <c r="P26" t="s">
        <v>26</v>
      </c>
      <c r="Q26">
        <v>330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303334353637345678[entry_hour]),-1)=HOUR(AF26)),--(IFERROR(Flights_2026_09_303334353637345678[entry_sector],"")=AG26),--(IFERROR(Flights_2026_09_303334353637345678[nfl],-1)&gt;=AH26),--(IFERROR(Flights_2026_09_303334353637345678[nfl],-1)&lt;=IF(AH26=450,450,AH26+9)))</f>
        <v>0</v>
      </c>
    </row>
    <row r="27" spans="1:35" x14ac:dyDescent="0.2">
      <c r="A27" t="s">
        <v>101</v>
      </c>
      <c r="B27" t="s">
        <v>102</v>
      </c>
      <c r="C27" t="s">
        <v>19</v>
      </c>
      <c r="D27" t="s">
        <v>41</v>
      </c>
      <c r="E27" t="s">
        <v>100</v>
      </c>
      <c r="F27" s="35">
        <v>46305.141111111108</v>
      </c>
      <c r="G27" t="s">
        <v>28</v>
      </c>
      <c r="H27" t="s">
        <v>3756</v>
      </c>
      <c r="I27">
        <v>350</v>
      </c>
      <c r="J27" t="s">
        <v>22</v>
      </c>
      <c r="K27" t="s">
        <v>23</v>
      </c>
      <c r="L27">
        <v>905</v>
      </c>
      <c r="M27" t="s">
        <v>422</v>
      </c>
      <c r="N27" s="35">
        <v>46305.093541666662</v>
      </c>
      <c r="O27">
        <v>281</v>
      </c>
      <c r="P27" t="s">
        <v>26</v>
      </c>
      <c r="Q27">
        <v>370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303334353637345678[entry_hour]),-1)=HOUR(AF27)),--(IFERROR(Flights_2026_09_303334353637345678[entry_sector],"")=AG27),--(IFERROR(Flights_2026_09_303334353637345678[nfl],-1)&gt;=AH27),--(IFERROR(Flights_2026_09_303334353637345678[nfl],-1)&lt;=IF(AH27=450,450,AH27+9)))</f>
        <v>0</v>
      </c>
    </row>
    <row r="28" spans="1:35" x14ac:dyDescent="0.2">
      <c r="A28" t="s">
        <v>106</v>
      </c>
      <c r="B28" t="s">
        <v>65</v>
      </c>
      <c r="C28" t="s">
        <v>19</v>
      </c>
      <c r="D28" t="s">
        <v>47</v>
      </c>
      <c r="E28" t="s">
        <v>3757</v>
      </c>
      <c r="F28" s="35">
        <v>46305.169189814813</v>
      </c>
      <c r="G28" t="s">
        <v>28</v>
      </c>
      <c r="H28" t="s">
        <v>3758</v>
      </c>
      <c r="I28">
        <v>370</v>
      </c>
      <c r="J28" t="s">
        <v>22</v>
      </c>
      <c r="K28" t="s">
        <v>23</v>
      </c>
      <c r="L28">
        <v>869</v>
      </c>
      <c r="M28" t="s">
        <v>2521</v>
      </c>
      <c r="N28" s="35">
        <v>46305.121944444443</v>
      </c>
      <c r="O28">
        <v>370</v>
      </c>
      <c r="P28" t="s">
        <v>26</v>
      </c>
      <c r="Q28">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303334353637345678[entry_hour]),-1)=HOUR(AF28)),--(IFERROR(Flights_2026_09_303334353637345678[entry_sector],"")=AG28),--(IFERROR(Flights_2026_09_303334353637345678[nfl],-1)&gt;=AH28),--(IFERROR(Flights_2026_09_303334353637345678[nfl],-1)&lt;=IF(AH28=450,450,AH28+9)))</f>
        <v>0</v>
      </c>
    </row>
    <row r="29" spans="1:35" x14ac:dyDescent="0.2">
      <c r="A29" t="s">
        <v>3759</v>
      </c>
      <c r="B29" t="s">
        <v>335</v>
      </c>
      <c r="C29" t="s">
        <v>19</v>
      </c>
      <c r="D29" t="s">
        <v>50</v>
      </c>
      <c r="E29" t="s">
        <v>548</v>
      </c>
      <c r="F29" s="35">
        <v>46305.216423611113</v>
      </c>
      <c r="G29" t="s">
        <v>28</v>
      </c>
      <c r="H29" t="s">
        <v>3760</v>
      </c>
      <c r="I29">
        <v>350</v>
      </c>
      <c r="J29" t="s">
        <v>22</v>
      </c>
      <c r="K29" t="s">
        <v>23</v>
      </c>
      <c r="L29">
        <v>868</v>
      </c>
      <c r="M29" t="s">
        <v>813</v>
      </c>
      <c r="N29" s="35">
        <v>46305.168090277773</v>
      </c>
      <c r="O29">
        <v>350</v>
      </c>
      <c r="P29" t="s">
        <v>26</v>
      </c>
      <c r="Q29">
        <v>350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303334353637345678[entry_hour]),-1)=HOUR(AF29)),--(IFERROR(Flights_2026_09_303334353637345678[entry_sector],"")=AG29),--(IFERROR(Flights_2026_09_303334353637345678[nfl],-1)&gt;=AH29),--(IFERROR(Flights_2026_09_303334353637345678[nfl],-1)&lt;=IF(AH29=450,450,AH29+9)))</f>
        <v>0</v>
      </c>
    </row>
    <row r="30" spans="1:35" x14ac:dyDescent="0.2">
      <c r="A30" t="s">
        <v>114</v>
      </c>
      <c r="B30" t="s">
        <v>65</v>
      </c>
      <c r="C30" t="s">
        <v>19</v>
      </c>
      <c r="D30" t="s">
        <v>20</v>
      </c>
      <c r="E30" t="s">
        <v>557</v>
      </c>
      <c r="F30" s="35">
        <v>46305.258460648147</v>
      </c>
      <c r="G30" t="s">
        <v>28</v>
      </c>
      <c r="H30" t="s">
        <v>368</v>
      </c>
      <c r="I30">
        <v>370</v>
      </c>
      <c r="J30" t="s">
        <v>22</v>
      </c>
      <c r="K30" t="s">
        <v>23</v>
      </c>
      <c r="L30">
        <v>856</v>
      </c>
      <c r="M30" t="s">
        <v>56</v>
      </c>
      <c r="N30" s="35">
        <v>46305.21162037037</v>
      </c>
      <c r="O30">
        <v>370</v>
      </c>
      <c r="P30" t="s">
        <v>26</v>
      </c>
      <c r="Q30">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ELURA</v>
      </c>
      <c r="AF30" s="2">
        <v>0.58333333333333337</v>
      </c>
      <c r="AG30" t="s">
        <v>744</v>
      </c>
      <c r="AH30" s="17">
        <v>220</v>
      </c>
      <c r="AI30" s="17" cm="1">
        <f t="array" ref="AI30">SUMPRODUCT(--(IFERROR(HOUR(Flights_2026_09_303334353637345678[entry_hour]),-1)=HOUR(AF30)),--(IFERROR(Flights_2026_09_303334353637345678[entry_sector],"")=AG30),--(IFERROR(Flights_2026_09_303334353637345678[nfl],-1)&gt;=AH30),--(IFERROR(Flights_2026_09_303334353637345678[nfl],-1)&lt;=IF(AH30=450,450,AH30+9)))</f>
        <v>2</v>
      </c>
    </row>
    <row r="31" spans="1:35" x14ac:dyDescent="0.2">
      <c r="A31" t="s">
        <v>3761</v>
      </c>
      <c r="B31" t="s">
        <v>335</v>
      </c>
      <c r="C31" t="s">
        <v>19</v>
      </c>
      <c r="D31" t="s">
        <v>359</v>
      </c>
      <c r="F31" s="35">
        <v>46305.2731712963</v>
      </c>
      <c r="G31" t="s">
        <v>28</v>
      </c>
      <c r="H31" t="s">
        <v>3762</v>
      </c>
      <c r="I31">
        <v>390</v>
      </c>
      <c r="J31" t="s">
        <v>22</v>
      </c>
      <c r="K31" t="s">
        <v>31</v>
      </c>
      <c r="L31">
        <v>899</v>
      </c>
      <c r="M31" t="s">
        <v>78</v>
      </c>
      <c r="N31" s="35">
        <v>46305.218599537038</v>
      </c>
      <c r="O31">
        <v>390</v>
      </c>
      <c r="P31" t="s">
        <v>26</v>
      </c>
      <c r="Q31">
        <v>390</v>
      </c>
      <c r="R31" t="str">
        <f>IF(B31="","",_xlfn.XLOOKUP(B31,DB!$A$2:$A$205,DB!$C$2:$C$205,"")&amp;"")</f>
        <v>Sector 6</v>
      </c>
      <c r="S31" t="str">
        <f>IF(B31="","",_xlfn.XLOOKUP(B31,DB!$A$2:$A$205,DB!$E$2:$E$205,""))</f>
        <v>Sector 4</v>
      </c>
      <c r="T31" t="str">
        <f>IF(B31="","",_xlfn.XLOOKUP(B31,DB!$A$2:$A$205,DB!$F$2:$F$205,""))</f>
        <v>VOMAR/XUDUN</v>
      </c>
      <c r="U31" t="str">
        <f>IF(B31="","",_xlfn.XLOOKUP(B31,DB!$A$2:$A$205,DB!$D$2:$D$205,""))</f>
        <v>MMEX</v>
      </c>
      <c r="V31" t="str">
        <f>IF(B31="","",IF(OR(COUNTIF(M31,"????N?????W")&gt;0,COUNTIF(M31,"????N?????E")&gt;0,COUNTIF(M31,"????S?????W")&gt;0,COUNTIF(M31,"????S?????E")&gt;0),_xlfn.XLOOKUP(B31,DB!$A$2:$A$205,DB!$B$2:$B$205,""),M31))</f>
        <v>GOTAS</v>
      </c>
      <c r="AF31" s="2">
        <v>0.58333333333333337</v>
      </c>
      <c r="AG31" t="s">
        <v>744</v>
      </c>
      <c r="AH31" s="17">
        <v>230</v>
      </c>
      <c r="AI31" s="17" cm="1">
        <f t="array" ref="AI31">SUMPRODUCT(--(IFERROR(HOUR(Flights_2026_09_303334353637345678[entry_hour]),-1)=HOUR(AF31)),--(IFERROR(Flights_2026_09_303334353637345678[entry_sector],"")=AG31),--(IFERROR(Flights_2026_09_303334353637345678[nfl],-1)&gt;=AH31),--(IFERROR(Flights_2026_09_303334353637345678[nfl],-1)&lt;=IF(AH31=450,450,AH31+9)))</f>
        <v>0</v>
      </c>
    </row>
    <row r="32" spans="1:35" x14ac:dyDescent="0.2">
      <c r="A32" t="s">
        <v>108</v>
      </c>
      <c r="B32" t="s">
        <v>65</v>
      </c>
      <c r="C32" t="s">
        <v>19</v>
      </c>
      <c r="D32" t="s">
        <v>53</v>
      </c>
      <c r="E32" t="s">
        <v>1030</v>
      </c>
      <c r="F32" s="35">
        <v>46305.284548611111</v>
      </c>
      <c r="G32" t="s">
        <v>28</v>
      </c>
      <c r="H32" t="s">
        <v>3763</v>
      </c>
      <c r="I32">
        <v>370</v>
      </c>
      <c r="J32" t="s">
        <v>22</v>
      </c>
      <c r="K32" t="s">
        <v>23</v>
      </c>
      <c r="L32">
        <v>864</v>
      </c>
      <c r="M32" t="s">
        <v>3764</v>
      </c>
      <c r="N32" s="35">
        <v>46305.236585648148</v>
      </c>
      <c r="O32">
        <v>350</v>
      </c>
      <c r="P32" t="s">
        <v>26</v>
      </c>
      <c r="Q32">
        <v>350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303334353637345678[entry_hour]),-1)=HOUR(AF32)),--(IFERROR(Flights_2026_09_303334353637345678[entry_sector],"")=AG32),--(IFERROR(Flights_2026_09_303334353637345678[nfl],-1)&gt;=AH32),--(IFERROR(Flights_2026_09_303334353637345678[nfl],-1)&lt;=IF(AH32=450,450,AH32+9)))</f>
        <v>0</v>
      </c>
    </row>
    <row r="33" spans="1:35" x14ac:dyDescent="0.2">
      <c r="A33" t="s">
        <v>115</v>
      </c>
      <c r="B33" t="s">
        <v>65</v>
      </c>
      <c r="C33" t="s">
        <v>19</v>
      </c>
      <c r="D33" t="s">
        <v>76</v>
      </c>
      <c r="E33" t="s">
        <v>2383</v>
      </c>
      <c r="F33" s="35">
        <v>46305.2890625</v>
      </c>
      <c r="G33" t="s">
        <v>28</v>
      </c>
      <c r="H33" t="s">
        <v>3765</v>
      </c>
      <c r="I33">
        <v>370</v>
      </c>
      <c r="J33" t="s">
        <v>22</v>
      </c>
      <c r="K33" t="s">
        <v>23</v>
      </c>
      <c r="L33">
        <v>854</v>
      </c>
      <c r="M33" t="s">
        <v>2968</v>
      </c>
      <c r="N33" s="35">
        <v>46305.243101851855</v>
      </c>
      <c r="O33">
        <v>370</v>
      </c>
      <c r="P33" t="s">
        <v>26</v>
      </c>
      <c r="Q33">
        <v>370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GOTAS</v>
      </c>
      <c r="AF33" s="2">
        <v>0.58333333333333337</v>
      </c>
      <c r="AG33" t="s">
        <v>744</v>
      </c>
      <c r="AH33" s="17">
        <v>250</v>
      </c>
      <c r="AI33" s="17" cm="1">
        <f t="array" ref="AI33">SUMPRODUCT(--(IFERROR(HOUR(Flights_2026_09_303334353637345678[entry_hour]),-1)=HOUR(AF33)),--(IFERROR(Flights_2026_09_303334353637345678[entry_sector],"")=AG33),--(IFERROR(Flights_2026_09_303334353637345678[nfl],-1)&gt;=AH33),--(IFERROR(Flights_2026_09_303334353637345678[nfl],-1)&lt;=IF(AH33=450,450,AH33+9)))</f>
        <v>0</v>
      </c>
    </row>
    <row r="34" spans="1:35" x14ac:dyDescent="0.2">
      <c r="A34" t="s">
        <v>110</v>
      </c>
      <c r="B34" t="s">
        <v>81</v>
      </c>
      <c r="C34" t="s">
        <v>19</v>
      </c>
      <c r="D34" t="s">
        <v>50</v>
      </c>
      <c r="E34" t="s">
        <v>2994</v>
      </c>
      <c r="F34" s="35">
        <v>46305.326863425929</v>
      </c>
      <c r="G34" t="s">
        <v>28</v>
      </c>
      <c r="H34" t="s">
        <v>3766</v>
      </c>
      <c r="I34">
        <v>350</v>
      </c>
      <c r="J34" t="s">
        <v>22</v>
      </c>
      <c r="K34" t="s">
        <v>55</v>
      </c>
      <c r="L34">
        <v>785</v>
      </c>
      <c r="M34" t="s">
        <v>84</v>
      </c>
      <c r="N34" s="35">
        <v>46305.28606481482</v>
      </c>
      <c r="O34">
        <v>350</v>
      </c>
      <c r="P34" t="s">
        <v>26</v>
      </c>
      <c r="Q34">
        <v>350</v>
      </c>
      <c r="R34" t="str">
        <f>IF(B34="","",_xlfn.XLOOKUP(B34,DB!$A$2:$A$205,DB!$C$2:$C$205,"")&amp;"")</f>
        <v>Sector 5</v>
      </c>
      <c r="S34" t="str">
        <f>IF(B34="","",_xlfn.XLOOKUP(B34,DB!$A$2:$A$205,DB!$E$2:$E$205,""))</f>
        <v>Sector 4</v>
      </c>
      <c r="T34" t="str">
        <f>IF(B34="","",_xlfn.XLOOKUP(B34,DB!$A$2:$A$205,DB!$F$2:$F$205,""))</f>
        <v>VOMAR/XUDUN</v>
      </c>
      <c r="U34" t="str">
        <f>IF(B34="","",_xlfn.XLOOKUP(B34,DB!$A$2:$A$205,DB!$D$2:$D$205,""))</f>
        <v>MMTY</v>
      </c>
      <c r="V34" t="str">
        <f>IF(B34="","",IF(OR(COUNTIF(M34,"????N?????W")&gt;0,COUNTIF(M34,"????N?????E")&gt;0,COUNTIF(M34,"????S?????W")&gt;0,COUNTIF(M34,"????S?????E")&gt;0),_xlfn.XLOOKUP(B34,DB!$A$2:$A$205,DB!$B$2:$B$205,""),M34))</f>
        <v>MATOL</v>
      </c>
      <c r="AF34" s="2">
        <v>0.58333333333333337</v>
      </c>
      <c r="AG34" t="s">
        <v>744</v>
      </c>
      <c r="AH34" s="17">
        <v>260</v>
      </c>
      <c r="AI34" s="17" cm="1">
        <f t="array" ref="AI34">SUMPRODUCT(--(IFERROR(HOUR(Flights_2026_09_303334353637345678[entry_hour]),-1)=HOUR(AF34)),--(IFERROR(Flights_2026_09_303334353637345678[entry_sector],"")=AG34),--(IFERROR(Flights_2026_09_303334353637345678[nfl],-1)&gt;=AH34),--(IFERROR(Flights_2026_09_303334353637345678[nfl],-1)&lt;=IF(AH34=450,450,AH34+9)))</f>
        <v>0</v>
      </c>
    </row>
    <row r="35" spans="1:35" x14ac:dyDescent="0.2">
      <c r="A35" t="s">
        <v>369</v>
      </c>
      <c r="B35" t="s">
        <v>206</v>
      </c>
      <c r="C35" t="s">
        <v>19</v>
      </c>
      <c r="D35" t="s">
        <v>53</v>
      </c>
      <c r="E35" t="s">
        <v>381</v>
      </c>
      <c r="F35" s="35">
        <v>46305.43540509259</v>
      </c>
      <c r="G35" t="s">
        <v>28</v>
      </c>
      <c r="H35" t="s">
        <v>3767</v>
      </c>
      <c r="I35">
        <v>360</v>
      </c>
      <c r="J35" t="s">
        <v>22</v>
      </c>
      <c r="K35" t="s">
        <v>23</v>
      </c>
      <c r="L35">
        <v>212</v>
      </c>
      <c r="M35" t="s">
        <v>44</v>
      </c>
      <c r="N35" s="35">
        <v>46305.418576388889</v>
      </c>
      <c r="O35">
        <v>69</v>
      </c>
      <c r="P35" t="s">
        <v>26</v>
      </c>
      <c r="Q35">
        <v>360</v>
      </c>
      <c r="R35" t="str">
        <f>IF(B35="","",_xlfn.XLOOKUP(B35,DB!$A$2:$A$205,DB!$C$2:$C$205,"")&amp;"")</f>
        <v>Sector 7</v>
      </c>
      <c r="S35" t="str">
        <f>IF(B35="","",_xlfn.XLOOKUP(B35,DB!$A$2:$A$205,DB!$E$2:$E$205,""))</f>
        <v>Sector 7</v>
      </c>
      <c r="T35" t="str">
        <f>IF(B35="","",_xlfn.XLOOKUP(B35,DB!$A$2:$A$205,DB!$F$2:$F$205,""))</f>
        <v>PAULE/SIGMA</v>
      </c>
      <c r="U35" t="str">
        <f>IF(B35="","",_xlfn.XLOOKUP(B35,DB!$A$2:$A$205,DB!$D$2:$D$205,""))</f>
        <v>MHCC</v>
      </c>
      <c r="V35" t="str">
        <f>IF(B35="","",IF(OR(COUNTIF(M35,"????N?????W")&gt;0,COUNTIF(M35,"????N?????E")&gt;0,COUNTIF(M35,"????S?????W")&gt;0,COUNTIF(M35,"????S?????E")&gt;0),_xlfn.XLOOKUP(B35,DB!$A$2:$A$205,DB!$B$2:$B$205,""),M35))</f>
        <v>SIGMA</v>
      </c>
      <c r="AF35" s="2">
        <v>0.58333333333333337</v>
      </c>
      <c r="AG35" t="s">
        <v>744</v>
      </c>
      <c r="AH35" s="17">
        <v>270</v>
      </c>
      <c r="AI35" s="17" cm="1">
        <f t="array" ref="AI35">SUMPRODUCT(--(IFERROR(HOUR(Flights_2026_09_303334353637345678[entry_hour]),-1)=HOUR(AF35)),--(IFERROR(Flights_2026_09_303334353637345678[entry_sector],"")=AG35),--(IFERROR(Flights_2026_09_303334353637345678[nfl],-1)&gt;=AH35),--(IFERROR(Flights_2026_09_303334353637345678[nfl],-1)&lt;=IF(AH35=450,450,AH35+9)))</f>
        <v>0</v>
      </c>
    </row>
    <row r="36" spans="1:35" x14ac:dyDescent="0.2">
      <c r="A36" t="s">
        <v>118</v>
      </c>
      <c r="B36" t="s">
        <v>119</v>
      </c>
      <c r="C36" t="s">
        <v>19</v>
      </c>
      <c r="D36" t="s">
        <v>120</v>
      </c>
      <c r="E36" t="s">
        <v>3768</v>
      </c>
      <c r="F36" s="35">
        <v>46305.479085648149</v>
      </c>
      <c r="G36" t="s">
        <v>28</v>
      </c>
      <c r="H36" t="s">
        <v>3769</v>
      </c>
      <c r="I36">
        <v>350</v>
      </c>
      <c r="J36" t="s">
        <v>22</v>
      </c>
      <c r="K36" t="s">
        <v>23</v>
      </c>
      <c r="L36">
        <v>801</v>
      </c>
      <c r="M36" t="s">
        <v>84</v>
      </c>
      <c r="N36" s="35">
        <v>46305.435335648144</v>
      </c>
      <c r="O36">
        <v>350</v>
      </c>
      <c r="P36" t="s">
        <v>26</v>
      </c>
      <c r="Q36">
        <v>330</v>
      </c>
      <c r="R36" t="str">
        <f>IF(B36="","",_xlfn.XLOOKUP(B36,DB!$A$2:$A$205,DB!$C$2:$C$205,"")&amp;"")</f>
        <v>Sector 5</v>
      </c>
      <c r="S36" t="str">
        <f>IF(B36="","",_xlfn.XLOOKUP(B36,DB!$A$2:$A$205,DB!$E$2:$E$205,""))</f>
        <v>Sector 4</v>
      </c>
      <c r="T36" t="str">
        <f>IF(B36="","",_xlfn.XLOOKUP(B36,DB!$A$2:$A$205,DB!$F$2:$F$205,""))</f>
        <v>VOMAR/XUDUN</v>
      </c>
      <c r="U36" t="str">
        <f>IF(B36="","",_xlfn.XLOOKUP(B36,DB!$A$2:$A$205,DB!$D$2:$D$205,""))</f>
        <v>MMTY</v>
      </c>
      <c r="V36" t="str">
        <f>IF(B36="","",IF(OR(COUNTIF(M36,"????N?????W")&gt;0,COUNTIF(M36,"????N?????E")&gt;0,COUNTIF(M36,"????S?????W")&gt;0,COUNTIF(M36,"????S?????E")&gt;0),_xlfn.XLOOKUP(B36,DB!$A$2:$A$205,DB!$B$2:$B$205,""),M36))</f>
        <v>MATOL</v>
      </c>
      <c r="AF36" s="2">
        <v>0.58333333333333337</v>
      </c>
      <c r="AG36" t="s">
        <v>744</v>
      </c>
      <c r="AH36" s="17">
        <v>280</v>
      </c>
      <c r="AI36" s="17" cm="1">
        <f t="array" ref="AI36">SUMPRODUCT(--(IFERROR(HOUR(Flights_2026_09_303334353637345678[entry_hour]),-1)=HOUR(AF36)),--(IFERROR(Flights_2026_09_303334353637345678[entry_sector],"")=AG36),--(IFERROR(Flights_2026_09_303334353637345678[nfl],-1)&gt;=AH36),--(IFERROR(Flights_2026_09_303334353637345678[nfl],-1)&lt;=IF(AH36=450,450,AH36+9)))</f>
        <v>0</v>
      </c>
    </row>
    <row r="37" spans="1:35" x14ac:dyDescent="0.2">
      <c r="A37" t="s">
        <v>121</v>
      </c>
      <c r="B37" t="s">
        <v>140</v>
      </c>
      <c r="C37" t="s">
        <v>19</v>
      </c>
      <c r="D37" t="s">
        <v>60</v>
      </c>
      <c r="E37" t="s">
        <v>3770</v>
      </c>
      <c r="F37" s="35">
        <v>46305.535312499997</v>
      </c>
      <c r="G37" t="s">
        <v>28</v>
      </c>
      <c r="H37" t="s">
        <v>3771</v>
      </c>
      <c r="I37">
        <v>210</v>
      </c>
      <c r="J37" t="s">
        <v>22</v>
      </c>
      <c r="K37" t="s">
        <v>23</v>
      </c>
      <c r="L37">
        <v>311</v>
      </c>
      <c r="M37" t="s">
        <v>140</v>
      </c>
      <c r="N37" s="35">
        <v>46305.511249999996</v>
      </c>
      <c r="O37">
        <v>0</v>
      </c>
      <c r="P37" t="s">
        <v>26</v>
      </c>
      <c r="Q37">
        <v>70</v>
      </c>
      <c r="R37" t="str">
        <f>IF(B37="","",_xlfn.XLOOKUP(B37,DB!$A$2:$A$205,DB!$C$2:$C$205,"")&amp;"")</f>
        <v>Sector 4</v>
      </c>
      <c r="S37" t="str">
        <f>IF(B37="","",_xlfn.XLOOKUP(B37,DB!$A$2:$A$205,DB!$E$2:$E$205,""))</f>
        <v>Sector 4</v>
      </c>
      <c r="T37" t="str">
        <f>IF(B37="","",_xlfn.XLOOKUP(B37,DB!$A$2:$A$205,DB!$F$2:$F$205,""))</f>
        <v>VOMAR/XUDUN</v>
      </c>
      <c r="U37" t="str">
        <f>IF(B37="","",_xlfn.XLOOKUP(B37,DB!$A$2:$A$205,DB!$D$2:$D$205,""))</f>
        <v>MMID</v>
      </c>
      <c r="V37" t="str">
        <f>IF(B37="","",IF(OR(COUNTIF(M37,"????N?????W")&gt;0,COUNTIF(M37,"????N?????E")&gt;0,COUNTIF(M37,"????S?????W")&gt;0,COUNTIF(M37,"????S?????E")&gt;0),_xlfn.XLOOKUP(B37,DB!$A$2:$A$205,DB!$B$2:$B$205,""),M37))</f>
        <v>MMMD</v>
      </c>
      <c r="AF37" s="2">
        <v>0.58333333333333337</v>
      </c>
      <c r="AG37" t="s">
        <v>744</v>
      </c>
      <c r="AH37" s="17">
        <v>290</v>
      </c>
      <c r="AI37" s="17" cm="1">
        <f t="array" ref="AI37">SUMPRODUCT(--(IFERROR(HOUR(Flights_2026_09_303334353637345678[entry_hour]),-1)=HOUR(AF37)),--(IFERROR(Flights_2026_09_303334353637345678[entry_sector],"")=AG37),--(IFERROR(Flights_2026_09_303334353637345678[nfl],-1)&gt;=AH37),--(IFERROR(Flights_2026_09_303334353637345678[nfl],-1)&lt;=IF(AH37=450,450,AH37+9)))</f>
        <v>0</v>
      </c>
    </row>
    <row r="38" spans="1:35" x14ac:dyDescent="0.2">
      <c r="A38" t="s">
        <v>126</v>
      </c>
      <c r="B38" t="s">
        <v>86</v>
      </c>
      <c r="C38" t="s">
        <v>19</v>
      </c>
      <c r="D38" t="s">
        <v>41</v>
      </c>
      <c r="E38" t="s">
        <v>3772</v>
      </c>
      <c r="F38" s="35">
        <v>46305.582754629635</v>
      </c>
      <c r="G38" t="s">
        <v>21</v>
      </c>
      <c r="H38" t="s">
        <v>3773</v>
      </c>
      <c r="I38">
        <v>390</v>
      </c>
      <c r="J38" t="s">
        <v>22</v>
      </c>
      <c r="K38" t="s">
        <v>23</v>
      </c>
      <c r="L38">
        <v>865</v>
      </c>
      <c r="M38" t="s">
        <v>372</v>
      </c>
      <c r="N38" s="35">
        <v>46305.535625000004</v>
      </c>
      <c r="O38">
        <v>390</v>
      </c>
      <c r="P38" t="s">
        <v>26</v>
      </c>
      <c r="Q38">
        <v>390</v>
      </c>
      <c r="R38" t="str">
        <f>IF(B38="","",_xlfn.XLOOKUP(B38,DB!$A$2:$A$205,DB!$C$2:$C$205,"")&amp;"")</f>
        <v>Sector 6</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DUTRO</v>
      </c>
      <c r="AF38" s="2">
        <v>0.58333333333333337</v>
      </c>
      <c r="AG38" t="s">
        <v>744</v>
      </c>
      <c r="AH38" s="17">
        <v>300</v>
      </c>
      <c r="AI38" s="17" cm="1">
        <f t="array" ref="AI38">SUMPRODUCT(--(IFERROR(HOUR(Flights_2026_09_303334353637345678[entry_hour]),-1)=HOUR(AF38)),--(IFERROR(Flights_2026_09_303334353637345678[entry_sector],"")=AG38),--(IFERROR(Flights_2026_09_303334353637345678[nfl],-1)&gt;=AH38),--(IFERROR(Flights_2026_09_303334353637345678[nfl],-1)&lt;=IF(AH38=450,450,AH38+9)))</f>
        <v>0</v>
      </c>
    </row>
    <row r="39" spans="1:35" x14ac:dyDescent="0.2">
      <c r="A39" t="s">
        <v>125</v>
      </c>
      <c r="B39" t="s">
        <v>81</v>
      </c>
      <c r="C39" t="s">
        <v>19</v>
      </c>
      <c r="D39" t="s">
        <v>41</v>
      </c>
      <c r="E39" t="s">
        <v>699</v>
      </c>
      <c r="F39" s="35">
        <v>46305.584039351852</v>
      </c>
      <c r="G39" t="s">
        <v>21</v>
      </c>
      <c r="H39" t="s">
        <v>3774</v>
      </c>
      <c r="I39">
        <v>390</v>
      </c>
      <c r="J39" t="s">
        <v>22</v>
      </c>
      <c r="K39" t="s">
        <v>23</v>
      </c>
      <c r="L39">
        <v>802</v>
      </c>
      <c r="M39" t="s">
        <v>84</v>
      </c>
      <c r="N39" s="35">
        <v>46305.540925925925</v>
      </c>
      <c r="O39">
        <v>390</v>
      </c>
      <c r="P39" t="s">
        <v>26</v>
      </c>
      <c r="Q39">
        <v>390</v>
      </c>
      <c r="R39" t="str">
        <f>IF(B39="","",_xlfn.XLOOKUP(B39,DB!$A$2:$A$205,DB!$C$2:$C$205,"")&amp;"")</f>
        <v>Sector 5</v>
      </c>
      <c r="S39" t="str">
        <f>IF(B39="","",_xlfn.XLOOKUP(B39,DB!$A$2:$A$205,DB!$E$2:$E$205,""))</f>
        <v>Sector 4</v>
      </c>
      <c r="T39" t="str">
        <f>IF(B39="","",_xlfn.XLOOKUP(B39,DB!$A$2:$A$205,DB!$F$2:$F$205,""))</f>
        <v>VOMAR/XUDUN</v>
      </c>
      <c r="U39" t="str">
        <f>IF(B39="","",_xlfn.XLOOKUP(B39,DB!$A$2:$A$205,DB!$D$2:$D$205,""))</f>
        <v>MMTY</v>
      </c>
      <c r="V39" t="str">
        <f>IF(B39="","",IF(OR(COUNTIF(M39,"????N?????W")&gt;0,COUNTIF(M39,"????N?????E")&gt;0,COUNTIF(M39,"????S?????W")&gt;0,COUNTIF(M39,"????S?????E")&gt;0),_xlfn.XLOOKUP(B39,DB!$A$2:$A$205,DB!$B$2:$B$205,""),M39))</f>
        <v>MATOL</v>
      </c>
      <c r="AF39" s="2">
        <v>0.58333333333333337</v>
      </c>
      <c r="AG39" t="s">
        <v>744</v>
      </c>
      <c r="AH39" s="17">
        <v>310</v>
      </c>
      <c r="AI39" s="17" cm="1">
        <f t="array" ref="AI39">SUMPRODUCT(--(IFERROR(HOUR(Flights_2026_09_303334353637345678[entry_hour]),-1)=HOUR(AF39)),--(IFERROR(Flights_2026_09_303334353637345678[entry_sector],"")=AG39),--(IFERROR(Flights_2026_09_303334353637345678[nfl],-1)&gt;=AH39),--(IFERROR(Flights_2026_09_303334353637345678[nfl],-1)&lt;=IF(AH39=450,450,AH39+9)))</f>
        <v>0</v>
      </c>
    </row>
    <row r="40" spans="1:35" x14ac:dyDescent="0.2">
      <c r="A40" t="s">
        <v>129</v>
      </c>
      <c r="B40" t="s">
        <v>65</v>
      </c>
      <c r="C40" t="s">
        <v>19</v>
      </c>
      <c r="D40" t="s">
        <v>53</v>
      </c>
      <c r="E40" t="s">
        <v>828</v>
      </c>
      <c r="F40" s="35">
        <v>46305.586134259254</v>
      </c>
      <c r="G40" t="s">
        <v>21</v>
      </c>
      <c r="H40" t="s">
        <v>3775</v>
      </c>
      <c r="I40">
        <v>370</v>
      </c>
      <c r="J40" t="s">
        <v>22</v>
      </c>
      <c r="K40" t="s">
        <v>23</v>
      </c>
      <c r="L40">
        <v>855</v>
      </c>
      <c r="M40" t="s">
        <v>56</v>
      </c>
      <c r="N40" s="35">
        <v>46305.539224537039</v>
      </c>
      <c r="O40">
        <v>370</v>
      </c>
      <c r="P40" t="s">
        <v>26</v>
      </c>
      <c r="Q40">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ELURA</v>
      </c>
      <c r="AF40" s="2">
        <v>0.58333333333333337</v>
      </c>
      <c r="AG40" t="s">
        <v>744</v>
      </c>
      <c r="AH40" s="17">
        <v>320</v>
      </c>
      <c r="AI40" s="17" cm="1">
        <f t="array" ref="AI40">SUMPRODUCT(--(IFERROR(HOUR(Flights_2026_09_303334353637345678[entry_hour]),-1)=HOUR(AF40)),--(IFERROR(Flights_2026_09_303334353637345678[entry_sector],"")=AG40),--(IFERROR(Flights_2026_09_303334353637345678[nfl],-1)&gt;=AH40),--(IFERROR(Flights_2026_09_303334353637345678[nfl],-1)&lt;=IF(AH40=450,450,AH40+9)))</f>
        <v>0</v>
      </c>
    </row>
    <row r="41" spans="1:35" x14ac:dyDescent="0.2">
      <c r="A41" t="s">
        <v>130</v>
      </c>
      <c r="B41" t="s">
        <v>65</v>
      </c>
      <c r="C41" t="s">
        <v>19</v>
      </c>
      <c r="D41" t="s">
        <v>47</v>
      </c>
      <c r="E41" t="s">
        <v>3776</v>
      </c>
      <c r="F41" s="35">
        <v>46305.594525462962</v>
      </c>
      <c r="G41" t="s">
        <v>21</v>
      </c>
      <c r="H41" t="s">
        <v>3777</v>
      </c>
      <c r="I41">
        <v>370</v>
      </c>
      <c r="J41" t="s">
        <v>22</v>
      </c>
      <c r="K41" t="s">
        <v>23</v>
      </c>
      <c r="L41">
        <v>855</v>
      </c>
      <c r="M41" t="s">
        <v>2497</v>
      </c>
      <c r="N41" s="35">
        <v>46305.547650462962</v>
      </c>
      <c r="O41">
        <v>370</v>
      </c>
      <c r="P41" t="s">
        <v>26</v>
      </c>
      <c r="Q4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303334353637345678[entry_hour]),-1)=HOUR(AF41)),--(IFERROR(Flights_2026_09_303334353637345678[entry_sector],"")=AG41),--(IFERROR(Flights_2026_09_303334353637345678[nfl],-1)&gt;=AH41),--(IFERROR(Flights_2026_09_303334353637345678[nfl],-1)&lt;=IF(AH41=450,450,AH41+9)))</f>
        <v>0</v>
      </c>
    </row>
    <row r="42" spans="1:35" x14ac:dyDescent="0.2">
      <c r="A42" t="s">
        <v>132</v>
      </c>
      <c r="B42" t="s">
        <v>81</v>
      </c>
      <c r="C42" t="s">
        <v>19</v>
      </c>
      <c r="D42" t="s">
        <v>76</v>
      </c>
      <c r="E42" t="s">
        <v>116</v>
      </c>
      <c r="F42" s="35">
        <v>46305.596493055556</v>
      </c>
      <c r="G42" t="s">
        <v>21</v>
      </c>
      <c r="H42" t="s">
        <v>3778</v>
      </c>
      <c r="I42">
        <v>350</v>
      </c>
      <c r="J42" t="s">
        <v>22</v>
      </c>
      <c r="K42" t="s">
        <v>23</v>
      </c>
      <c r="L42">
        <v>788</v>
      </c>
      <c r="M42" t="s">
        <v>84</v>
      </c>
      <c r="N42" s="35">
        <v>46305.553182870368</v>
      </c>
      <c r="O42">
        <v>350</v>
      </c>
      <c r="P42" t="s">
        <v>26</v>
      </c>
      <c r="Q42">
        <v>350</v>
      </c>
      <c r="R42" t="str">
        <f>IF(B42="","",_xlfn.XLOOKUP(B42,DB!$A$2:$A$205,DB!$C$2:$C$205,"")&amp;"")</f>
        <v>Sector 5</v>
      </c>
      <c r="S42" t="str">
        <f>IF(B42="","",_xlfn.XLOOKUP(B42,DB!$A$2:$A$205,DB!$E$2:$E$205,""))</f>
        <v>Sector 4</v>
      </c>
      <c r="T42" t="str">
        <f>IF(B42="","",_xlfn.XLOOKUP(B42,DB!$A$2:$A$205,DB!$F$2:$F$205,""))</f>
        <v>VOMAR/XUDUN</v>
      </c>
      <c r="U42" t="str">
        <f>IF(B42="","",_xlfn.XLOOKUP(B42,DB!$A$2:$A$205,DB!$D$2:$D$205,""))</f>
        <v>MMTY</v>
      </c>
      <c r="V42" t="str">
        <f>IF(B42="","",IF(OR(COUNTIF(M42,"????N?????W")&gt;0,COUNTIF(M42,"????N?????E")&gt;0,COUNTIF(M42,"????S?????W")&gt;0,COUNTIF(M42,"????S?????E")&gt;0),_xlfn.XLOOKUP(B42,DB!$A$2:$A$205,DB!$B$2:$B$205,""),M42))</f>
        <v>MATOL</v>
      </c>
      <c r="AF42" s="2">
        <v>0.58333333333333337</v>
      </c>
      <c r="AG42" t="s">
        <v>744</v>
      </c>
      <c r="AH42" s="17">
        <v>340</v>
      </c>
      <c r="AI42" s="17" cm="1">
        <f t="array" ref="AI42">SUMPRODUCT(--(IFERROR(HOUR(Flights_2026_09_303334353637345678[entry_hour]),-1)=HOUR(AF42)),--(IFERROR(Flights_2026_09_303334353637345678[entry_sector],"")=AG42),--(IFERROR(Flights_2026_09_303334353637345678[nfl],-1)&gt;=AH42),--(IFERROR(Flights_2026_09_303334353637345678[nfl],-1)&lt;=IF(AH42=450,450,AH42+9)))</f>
        <v>0</v>
      </c>
    </row>
    <row r="43" spans="1:35" x14ac:dyDescent="0.2">
      <c r="A43" t="s">
        <v>137</v>
      </c>
      <c r="B43" t="s">
        <v>52</v>
      </c>
      <c r="C43" t="s">
        <v>19</v>
      </c>
      <c r="D43" t="s">
        <v>50</v>
      </c>
      <c r="E43" t="s">
        <v>395</v>
      </c>
      <c r="F43" s="35">
        <v>46305.597766203704</v>
      </c>
      <c r="G43" t="s">
        <v>21</v>
      </c>
      <c r="H43" t="s">
        <v>3779</v>
      </c>
      <c r="I43">
        <v>350</v>
      </c>
      <c r="J43" t="s">
        <v>22</v>
      </c>
      <c r="K43" t="s">
        <v>23</v>
      </c>
      <c r="L43">
        <v>856</v>
      </c>
      <c r="M43" t="s">
        <v>522</v>
      </c>
      <c r="N43" s="35">
        <v>46305.551701388889</v>
      </c>
      <c r="O43">
        <v>350</v>
      </c>
      <c r="P43" t="s">
        <v>26</v>
      </c>
      <c r="Q43">
        <v>350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303334353637345678[entry_hour]),-1)=HOUR(AF43)),--(IFERROR(Flights_2026_09_303334353637345678[entry_sector],"")=AG43),--(IFERROR(Flights_2026_09_303334353637345678[nfl],-1)&gt;=AH43),--(IFERROR(Flights_2026_09_303334353637345678[nfl],-1)&lt;=IF(AH43=450,450,AH43+9)))</f>
        <v>2</v>
      </c>
    </row>
    <row r="44" spans="1:35" x14ac:dyDescent="0.2">
      <c r="A44" t="s">
        <v>134</v>
      </c>
      <c r="B44" t="s">
        <v>75</v>
      </c>
      <c r="C44" t="s">
        <v>19</v>
      </c>
      <c r="D44" t="s">
        <v>41</v>
      </c>
      <c r="E44" t="s">
        <v>3054</v>
      </c>
      <c r="F44" s="35">
        <v>46305.599988425922</v>
      </c>
      <c r="G44" t="s">
        <v>21</v>
      </c>
      <c r="H44" t="s">
        <v>3780</v>
      </c>
      <c r="I44">
        <v>390</v>
      </c>
      <c r="J44" t="s">
        <v>22</v>
      </c>
      <c r="K44" t="s">
        <v>23</v>
      </c>
      <c r="L44">
        <v>849</v>
      </c>
      <c r="M44" t="s">
        <v>3111</v>
      </c>
      <c r="N44" s="35">
        <v>46305.552094907413</v>
      </c>
      <c r="O44">
        <v>390</v>
      </c>
      <c r="P44" t="s">
        <v>26</v>
      </c>
      <c r="Q44">
        <v>390</v>
      </c>
      <c r="R44" t="str">
        <f>IF(B44="","",_xlfn.XLOOKUP(B44,DB!$A$2:$A$205,DB!$C$2:$C$205,"")&amp;"")</f>
        <v>Sector 5</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LIDAM</v>
      </c>
      <c r="AF44" s="2">
        <v>0.58333333333333337</v>
      </c>
      <c r="AG44" t="s">
        <v>744</v>
      </c>
      <c r="AH44" s="17">
        <v>360</v>
      </c>
      <c r="AI44" s="17" cm="1">
        <f t="array" ref="AI44">SUMPRODUCT(--(IFERROR(HOUR(Flights_2026_09_303334353637345678[entry_hour]),-1)=HOUR(AF44)),--(IFERROR(Flights_2026_09_303334353637345678[entry_sector],"")=AG44),--(IFERROR(Flights_2026_09_303334353637345678[nfl],-1)&gt;=AH44),--(IFERROR(Flights_2026_09_303334353637345678[nfl],-1)&lt;=IF(AH44=450,450,AH44+9)))</f>
        <v>0</v>
      </c>
    </row>
    <row r="45" spans="1:35" x14ac:dyDescent="0.2">
      <c r="A45" t="s">
        <v>3144</v>
      </c>
      <c r="B45" t="s">
        <v>208</v>
      </c>
      <c r="C45" t="s">
        <v>19</v>
      </c>
      <c r="D45" t="s">
        <v>76</v>
      </c>
      <c r="E45" t="s">
        <v>3781</v>
      </c>
      <c r="F45" s="35">
        <v>46305.6015625</v>
      </c>
      <c r="G45" t="s">
        <v>21</v>
      </c>
      <c r="H45" t="s">
        <v>3782</v>
      </c>
      <c r="I45">
        <v>350</v>
      </c>
      <c r="J45" t="s">
        <v>22</v>
      </c>
      <c r="K45" t="s">
        <v>23</v>
      </c>
      <c r="L45">
        <v>427</v>
      </c>
      <c r="M45" t="s">
        <v>218</v>
      </c>
      <c r="N45" s="35">
        <v>46305.573159722218</v>
      </c>
      <c r="O45">
        <v>350</v>
      </c>
      <c r="P45" t="s">
        <v>26</v>
      </c>
      <c r="Q45">
        <v>350</v>
      </c>
      <c r="R45" t="str">
        <f>IF(B45="","",_xlfn.XLOOKUP(B45,DB!$A$2:$A$205,DB!$C$2:$C$205,"")&amp;"")</f>
        <v>Sector 3</v>
      </c>
      <c r="S45" t="str">
        <f>IF(B45="","",_xlfn.XLOOKUP(B45,DB!$A$2:$A$205,DB!$E$2:$E$205,""))</f>
        <v>Sector 3</v>
      </c>
      <c r="T45" t="str">
        <f>IF(B45="","",_xlfn.XLOOKUP(B45,DB!$A$2:$A$205,DB!$F$2:$F$205,""))</f>
        <v>NOSAT</v>
      </c>
      <c r="U45" t="str">
        <f>IF(B45="","",_xlfn.XLOOKUP(B45,DB!$A$2:$A$205,DB!$D$2:$D$205,""))</f>
        <v>KZHU</v>
      </c>
      <c r="V45" t="str">
        <f>IF(B45="","",IF(OR(COUNTIF(M45,"????N?????W")&gt;0,COUNTIF(M45,"????N?????E")&gt;0,COUNTIF(M45,"????S?????W")&gt;0,COUNTIF(M45,"????S?????E")&gt;0),_xlfn.XLOOKUP(B45,DB!$A$2:$A$205,DB!$B$2:$B$205,""),M45))</f>
        <v>IRDOV</v>
      </c>
      <c r="AF45" s="2">
        <v>0.58333333333333337</v>
      </c>
      <c r="AG45" t="s">
        <v>744</v>
      </c>
      <c r="AH45" s="17">
        <v>370</v>
      </c>
      <c r="AI45" s="17" cm="1">
        <f t="array" ref="AI45">SUMPRODUCT(--(IFERROR(HOUR(Flights_2026_09_303334353637345678[entry_hour]),-1)=HOUR(AF45)),--(IFERROR(Flights_2026_09_303334353637345678[entry_sector],"")=AG45),--(IFERROR(Flights_2026_09_303334353637345678[nfl],-1)&gt;=AH45),--(IFERROR(Flights_2026_09_303334353637345678[nfl],-1)&lt;=IF(AH45=450,450,AH45+9)))</f>
        <v>0</v>
      </c>
    </row>
    <row r="46" spans="1:35" x14ac:dyDescent="0.2">
      <c r="A46" t="s">
        <v>3129</v>
      </c>
      <c r="B46" t="s">
        <v>57</v>
      </c>
      <c r="C46" t="s">
        <v>19</v>
      </c>
      <c r="D46" t="s">
        <v>76</v>
      </c>
      <c r="E46" t="s">
        <v>3783</v>
      </c>
      <c r="F46" s="35">
        <v>46305.607129629629</v>
      </c>
      <c r="G46" t="s">
        <v>21</v>
      </c>
      <c r="H46" t="s">
        <v>3784</v>
      </c>
      <c r="I46">
        <v>330</v>
      </c>
      <c r="J46" t="s">
        <v>22</v>
      </c>
      <c r="K46" t="s">
        <v>23</v>
      </c>
      <c r="L46">
        <v>595</v>
      </c>
      <c r="M46" t="s">
        <v>540</v>
      </c>
      <c r="N46" s="35">
        <v>46305.571805555555</v>
      </c>
      <c r="O46">
        <v>330</v>
      </c>
      <c r="P46" t="s">
        <v>26</v>
      </c>
      <c r="Q46">
        <v>330</v>
      </c>
      <c r="R46" t="str">
        <f>IF(B46="","",_xlfn.XLOOKUP(B46,DB!$A$2:$A$205,DB!$C$2:$C$205,"")&amp;"")</f>
        <v>Sector 5</v>
      </c>
      <c r="S46" t="str">
        <f>IF(B46="","",_xlfn.XLOOKUP(B46,DB!$A$2:$A$205,DB!$E$2:$E$205,""))</f>
        <v>Sector 4</v>
      </c>
      <c r="T46" t="str">
        <f>IF(B46="","",_xlfn.XLOOKUP(B46,DB!$A$2:$A$205,DB!$F$2:$F$205,""))</f>
        <v>VOMAR/XUDUN</v>
      </c>
      <c r="U46" t="str">
        <f>IF(B46="","",_xlfn.XLOOKUP(B46,DB!$A$2:$A$205,DB!$D$2:$D$205,""))</f>
        <v>KZHU</v>
      </c>
      <c r="V46" t="str">
        <f>IF(B46="","",IF(OR(COUNTIF(M46,"????N?????W")&gt;0,COUNTIF(M46,"????N?????E")&gt;0,COUNTIF(M46,"????S?????W")&gt;0,COUNTIF(M46,"????S?????E")&gt;0),_xlfn.XLOOKUP(B46,DB!$A$2:$A$205,DB!$B$2:$B$205,""),M46))</f>
        <v>DUTNA</v>
      </c>
      <c r="AF46" s="2">
        <v>0.58333333333333337</v>
      </c>
      <c r="AG46" t="s">
        <v>744</v>
      </c>
      <c r="AH46" s="17">
        <v>380</v>
      </c>
      <c r="AI46" s="17" cm="1">
        <f t="array" ref="AI46">SUMPRODUCT(--(IFERROR(HOUR(Flights_2026_09_303334353637345678[entry_hour]),-1)=HOUR(AF46)),--(IFERROR(Flights_2026_09_303334353637345678[entry_sector],"")=AG46),--(IFERROR(Flights_2026_09_303334353637345678[nfl],-1)&gt;=AH46),--(IFERROR(Flights_2026_09_303334353637345678[nfl],-1)&lt;=IF(AH46=450,450,AH46+9)))</f>
        <v>0</v>
      </c>
    </row>
    <row r="47" spans="1:35" x14ac:dyDescent="0.2">
      <c r="A47" t="s">
        <v>151</v>
      </c>
      <c r="B47" t="s">
        <v>65</v>
      </c>
      <c r="C47" t="s">
        <v>19</v>
      </c>
      <c r="D47" t="s">
        <v>50</v>
      </c>
      <c r="E47" t="s">
        <v>678</v>
      </c>
      <c r="F47" s="35">
        <v>46305.610648148147</v>
      </c>
      <c r="G47" t="s">
        <v>21</v>
      </c>
      <c r="H47" t="s">
        <v>3785</v>
      </c>
      <c r="I47">
        <v>370</v>
      </c>
      <c r="J47" t="s">
        <v>22</v>
      </c>
      <c r="K47" t="s">
        <v>23</v>
      </c>
      <c r="L47">
        <v>863</v>
      </c>
      <c r="M47" t="s">
        <v>2499</v>
      </c>
      <c r="N47" s="35">
        <v>46305.564571759256</v>
      </c>
      <c r="O47">
        <v>370</v>
      </c>
      <c r="P47" t="s">
        <v>26</v>
      </c>
      <c r="Q47">
        <v>370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303334353637345678[entry_hour]),-1)=HOUR(AF47)),--(IFERROR(Flights_2026_09_303334353637345678[entry_sector],"")=AG47),--(IFERROR(Flights_2026_09_303334353637345678[nfl],-1)&gt;=AH47),--(IFERROR(Flights_2026_09_303334353637345678[nfl],-1)&lt;=IF(AH47=450,450,AH47+9)))</f>
        <v>0</v>
      </c>
    </row>
    <row r="48" spans="1:35" x14ac:dyDescent="0.2">
      <c r="A48" t="s">
        <v>3147</v>
      </c>
      <c r="B48" t="s">
        <v>472</v>
      </c>
      <c r="C48" t="s">
        <v>19</v>
      </c>
      <c r="D48" t="s">
        <v>50</v>
      </c>
      <c r="E48" t="s">
        <v>3786</v>
      </c>
      <c r="F48" s="35">
        <v>46305.612222222218</v>
      </c>
      <c r="G48" t="s">
        <v>21</v>
      </c>
      <c r="H48" t="s">
        <v>3787</v>
      </c>
      <c r="I48">
        <v>330</v>
      </c>
      <c r="J48" t="s">
        <v>22</v>
      </c>
      <c r="K48" t="s">
        <v>23</v>
      </c>
      <c r="L48">
        <v>446</v>
      </c>
      <c r="M48" t="s">
        <v>218</v>
      </c>
      <c r="N48" s="35">
        <v>46305.584687499999</v>
      </c>
      <c r="O48">
        <v>330</v>
      </c>
      <c r="P48" t="s">
        <v>26</v>
      </c>
      <c r="Q48">
        <v>330</v>
      </c>
      <c r="R48" t="str">
        <f>IF(B48="","",_xlfn.XLOOKUP(B48,DB!$A$2:$A$205,DB!$C$2:$C$205,"")&amp;"")</f>
        <v>Sector 5</v>
      </c>
      <c r="S48" t="str">
        <f>IF(B48="","",_xlfn.XLOOKUP(B48,DB!$A$2:$A$205,DB!$E$2:$E$205,""))</f>
        <v>Sector 4</v>
      </c>
      <c r="T48" t="str">
        <f>IF(B48="","",_xlfn.XLOOKUP(B48,DB!$A$2:$A$205,DB!$F$2:$F$205,""))</f>
        <v>VOMAR/XUDUN</v>
      </c>
      <c r="U48" t="str">
        <f>IF(B48="","",_xlfn.XLOOKUP(B48,DB!$A$2:$A$205,DB!$D$2:$D$205,""))</f>
        <v>KZHU</v>
      </c>
      <c r="V48" t="str">
        <f>IF(B48="","",IF(OR(COUNTIF(M48,"????N?????W")&gt;0,COUNTIF(M48,"????N?????E")&gt;0,COUNTIF(M48,"????S?????W")&gt;0,COUNTIF(M48,"????S?????E")&gt;0),_xlfn.XLOOKUP(B48,DB!$A$2:$A$205,DB!$B$2:$B$205,""),M48))</f>
        <v>IRDOV</v>
      </c>
      <c r="AF48" s="2">
        <v>0.58333333333333337</v>
      </c>
      <c r="AG48" t="s">
        <v>744</v>
      </c>
      <c r="AH48" s="17">
        <v>400</v>
      </c>
      <c r="AI48" s="17" cm="1">
        <f t="array" ref="AI48">SUMPRODUCT(--(IFERROR(HOUR(Flights_2026_09_303334353637345678[entry_hour]),-1)=HOUR(AF48)),--(IFERROR(Flights_2026_09_303334353637345678[entry_sector],"")=AG48),--(IFERROR(Flights_2026_09_303334353637345678[nfl],-1)&gt;=AH48),--(IFERROR(Flights_2026_09_303334353637345678[nfl],-1)&lt;=IF(AH48=450,450,AH48+9)))</f>
        <v>0</v>
      </c>
    </row>
    <row r="49" spans="1:35" x14ac:dyDescent="0.2">
      <c r="A49" t="s">
        <v>155</v>
      </c>
      <c r="B49" t="s">
        <v>18</v>
      </c>
      <c r="C49" t="s">
        <v>19</v>
      </c>
      <c r="D49" t="s">
        <v>20</v>
      </c>
      <c r="E49" t="s">
        <v>444</v>
      </c>
      <c r="F49" s="35">
        <v>46305.61440972222</v>
      </c>
      <c r="G49" t="s">
        <v>21</v>
      </c>
      <c r="H49" t="s">
        <v>3788</v>
      </c>
      <c r="I49">
        <v>350</v>
      </c>
      <c r="J49" t="s">
        <v>22</v>
      </c>
      <c r="K49" t="s">
        <v>23</v>
      </c>
      <c r="L49">
        <v>533</v>
      </c>
      <c r="M49" t="s">
        <v>25</v>
      </c>
      <c r="N49" s="35">
        <v>46305.582638888889</v>
      </c>
      <c r="O49">
        <v>350</v>
      </c>
      <c r="P49" t="s">
        <v>26</v>
      </c>
      <c r="Q49">
        <v>350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KEHLI</v>
      </c>
      <c r="AF49" s="2">
        <v>0.58333333333333337</v>
      </c>
      <c r="AG49" t="s">
        <v>744</v>
      </c>
      <c r="AH49" s="17">
        <v>410</v>
      </c>
      <c r="AI49" s="17" cm="1">
        <f t="array" ref="AI49">SUMPRODUCT(--(IFERROR(HOUR(Flights_2026_09_303334353637345678[entry_hour]),-1)=HOUR(AF49)),--(IFERROR(Flights_2026_09_303334353637345678[entry_sector],"")=AG49),--(IFERROR(Flights_2026_09_303334353637345678[nfl],-1)&gt;=AH49),--(IFERROR(Flights_2026_09_303334353637345678[nfl],-1)&lt;=IF(AH49=450,450,AH49+9)))</f>
        <v>0</v>
      </c>
    </row>
    <row r="50" spans="1:35" x14ac:dyDescent="0.2">
      <c r="A50" t="s">
        <v>2248</v>
      </c>
      <c r="B50" t="s">
        <v>57</v>
      </c>
      <c r="C50" t="s">
        <v>19</v>
      </c>
      <c r="D50" t="s">
        <v>47</v>
      </c>
      <c r="E50" t="s">
        <v>3789</v>
      </c>
      <c r="F50" s="35">
        <v>46305.616030092591</v>
      </c>
      <c r="G50" t="s">
        <v>21</v>
      </c>
      <c r="H50" t="s">
        <v>3790</v>
      </c>
      <c r="I50">
        <v>370</v>
      </c>
      <c r="J50" t="s">
        <v>22</v>
      </c>
      <c r="K50" t="s">
        <v>23</v>
      </c>
      <c r="L50">
        <v>620</v>
      </c>
      <c r="M50" t="s">
        <v>540</v>
      </c>
      <c r="N50" s="35">
        <v>46305.581041666665</v>
      </c>
      <c r="O50">
        <v>370</v>
      </c>
      <c r="P50" t="s">
        <v>26</v>
      </c>
      <c r="Q50">
        <v>370</v>
      </c>
      <c r="R50" t="str">
        <f>IF(B50="","",_xlfn.XLOOKUP(B50,DB!$A$2:$A$205,DB!$C$2:$C$205,"")&amp;"")</f>
        <v>Sector 5</v>
      </c>
      <c r="S50" t="str">
        <f>IF(B50="","",_xlfn.XLOOKUP(B50,DB!$A$2:$A$205,DB!$E$2:$E$205,""))</f>
        <v>Sector 4</v>
      </c>
      <c r="T50" t="str">
        <f>IF(B50="","",_xlfn.XLOOKUP(B50,DB!$A$2:$A$205,DB!$F$2:$F$205,""))</f>
        <v>VOMAR/XUDUN</v>
      </c>
      <c r="U50" t="str">
        <f>IF(B50="","",_xlfn.XLOOKUP(B50,DB!$A$2:$A$205,DB!$D$2:$D$205,""))</f>
        <v>KZHU</v>
      </c>
      <c r="V50" t="str">
        <f>IF(B50="","",IF(OR(COUNTIF(M50,"????N?????W")&gt;0,COUNTIF(M50,"????N?????E")&gt;0,COUNTIF(M50,"????S?????W")&gt;0,COUNTIF(M50,"????S?????E")&gt;0),_xlfn.XLOOKUP(B50,DB!$A$2:$A$205,DB!$B$2:$B$205,""),M50))</f>
        <v>DUTNA</v>
      </c>
      <c r="AF50" s="2">
        <v>0.58333333333333337</v>
      </c>
      <c r="AG50" t="s">
        <v>744</v>
      </c>
      <c r="AH50" s="17">
        <v>420</v>
      </c>
      <c r="AI50" s="17" cm="1">
        <f t="array" ref="AI50">SUMPRODUCT(--(IFERROR(HOUR(Flights_2026_09_303334353637345678[entry_hour]),-1)=HOUR(AF50)),--(IFERROR(Flights_2026_09_303334353637345678[entry_sector],"")=AG50),--(IFERROR(Flights_2026_09_303334353637345678[nfl],-1)&gt;=AH50),--(IFERROR(Flights_2026_09_303334353637345678[nfl],-1)&lt;=IF(AH50=450,450,AH50+9)))</f>
        <v>0</v>
      </c>
    </row>
    <row r="51" spans="1:35" x14ac:dyDescent="0.2">
      <c r="A51" t="s">
        <v>376</v>
      </c>
      <c r="B51" t="s">
        <v>49</v>
      </c>
      <c r="C51" t="s">
        <v>19</v>
      </c>
      <c r="D51" t="s">
        <v>107</v>
      </c>
      <c r="E51" t="s">
        <v>2324</v>
      </c>
      <c r="F51" s="35">
        <v>46305.61717592593</v>
      </c>
      <c r="G51" t="s">
        <v>21</v>
      </c>
      <c r="H51" t="s">
        <v>3791</v>
      </c>
      <c r="I51">
        <v>360</v>
      </c>
      <c r="J51" t="s">
        <v>22</v>
      </c>
      <c r="K51" t="s">
        <v>23</v>
      </c>
      <c r="L51">
        <v>167</v>
      </c>
      <c r="M51" t="s">
        <v>37</v>
      </c>
      <c r="N51" s="35">
        <v>46305.603344907402</v>
      </c>
      <c r="O51">
        <v>198</v>
      </c>
      <c r="P51" t="s">
        <v>26</v>
      </c>
      <c r="Q51">
        <v>220</v>
      </c>
      <c r="R51" t="str">
        <f>IF(B51="","",_xlfn.XLOOKUP(B51,DB!$A$2:$A$205,DB!$C$2:$C$205,"")&amp;"")</f>
        <v>Sector 3</v>
      </c>
      <c r="S51" t="str">
        <f>IF(B51="","",_xlfn.XLOOKUP(B51,DB!$A$2:$A$205,DB!$E$2:$E$205,""))</f>
        <v>Sector 3</v>
      </c>
      <c r="T51" t="str">
        <f>IF(B51="","",_xlfn.XLOOKUP(B51,DB!$A$2:$A$205,DB!$F$2:$F$205,""))</f>
        <v>NOSAT</v>
      </c>
      <c r="U51" t="str">
        <f>IF(B51="","",_xlfn.XLOOKUP(B51,DB!$A$2:$A$205,DB!$D$2:$D$205,""))</f>
        <v>KZHU</v>
      </c>
      <c r="V51" t="str">
        <f>IF(B51="","",IF(OR(COUNTIF(M51,"????N?????W")&gt;0,COUNTIF(M51,"????N?????E")&gt;0,COUNTIF(M51,"????S?????W")&gt;0,COUNTIF(M51,"????S?????E")&gt;0),_xlfn.XLOOKUP(B51,DB!$A$2:$A$205,DB!$B$2:$B$205,""),M51))</f>
        <v>NOSAT</v>
      </c>
      <c r="AF51" s="2">
        <v>0.58333333333333337</v>
      </c>
      <c r="AG51" t="s">
        <v>744</v>
      </c>
      <c r="AH51" s="17">
        <v>430</v>
      </c>
      <c r="AI51" s="17" cm="1">
        <f t="array" ref="AI51">SUMPRODUCT(--(IFERROR(HOUR(Flights_2026_09_303334353637345678[entry_hour]),-1)=HOUR(AF51)),--(IFERROR(Flights_2026_09_303334353637345678[entry_sector],"")=AG51),--(IFERROR(Flights_2026_09_303334353637345678[nfl],-1)&gt;=AH51),--(IFERROR(Flights_2026_09_303334353637345678[nfl],-1)&lt;=IF(AH51=450,450,AH51+9)))</f>
        <v>0</v>
      </c>
    </row>
    <row r="52" spans="1:35" x14ac:dyDescent="0.2">
      <c r="A52" t="s">
        <v>157</v>
      </c>
      <c r="B52" t="s">
        <v>102</v>
      </c>
      <c r="C52" t="s">
        <v>19</v>
      </c>
      <c r="D52" t="s">
        <v>41</v>
      </c>
      <c r="E52" t="s">
        <v>100</v>
      </c>
      <c r="F52" s="35">
        <v>46305.618726851855</v>
      </c>
      <c r="G52" t="s">
        <v>21</v>
      </c>
      <c r="H52" t="s">
        <v>3792</v>
      </c>
      <c r="I52">
        <v>370</v>
      </c>
      <c r="J52" t="s">
        <v>22</v>
      </c>
      <c r="K52" t="s">
        <v>23</v>
      </c>
      <c r="L52">
        <v>885</v>
      </c>
      <c r="M52" t="s">
        <v>422</v>
      </c>
      <c r="N52" s="35">
        <v>46305.572442129633</v>
      </c>
      <c r="O52">
        <v>284</v>
      </c>
      <c r="P52" t="s">
        <v>26</v>
      </c>
      <c r="Q52">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303334353637345678[entry_hour]),-1)=HOUR(AF52)),--(IFERROR(Flights_2026_09_303334353637345678[entry_sector],"")=AG52),--(IFERROR(Flights_2026_09_303334353637345678[nfl],-1)&gt;=AH52),--(IFERROR(Flights_2026_09_303334353637345678[nfl],-1)&lt;=IF(AH52=450,450,AH52+9)))</f>
        <v>0</v>
      </c>
    </row>
    <row r="53" spans="1:35" x14ac:dyDescent="0.2">
      <c r="A53" t="s">
        <v>160</v>
      </c>
      <c r="B53" t="s">
        <v>65</v>
      </c>
      <c r="C53" t="s">
        <v>19</v>
      </c>
      <c r="D53" t="s">
        <v>53</v>
      </c>
      <c r="E53" t="s">
        <v>3482</v>
      </c>
      <c r="F53" s="35">
        <v>46305.620254629626</v>
      </c>
      <c r="G53" t="s">
        <v>21</v>
      </c>
      <c r="H53" t="s">
        <v>3793</v>
      </c>
      <c r="I53">
        <v>370</v>
      </c>
      <c r="J53" t="s">
        <v>22</v>
      </c>
      <c r="K53" t="s">
        <v>23</v>
      </c>
      <c r="L53">
        <v>861</v>
      </c>
      <c r="M53" t="s">
        <v>588</v>
      </c>
      <c r="N53" s="35">
        <v>46305.574594907404</v>
      </c>
      <c r="O53">
        <v>370</v>
      </c>
      <c r="P53" t="s">
        <v>26</v>
      </c>
      <c r="Q53">
        <v>370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GOTAS</v>
      </c>
      <c r="AF53" s="2">
        <v>0.58333333333333337</v>
      </c>
      <c r="AG53" t="s">
        <v>744</v>
      </c>
      <c r="AH53" s="17">
        <v>450</v>
      </c>
      <c r="AI53" s="17" cm="1">
        <f t="array" ref="AI53">SUMPRODUCT(--(IFERROR(HOUR(Flights_2026_09_303334353637345678[entry_hour]),-1)=HOUR(AF53)),--(IFERROR(Flights_2026_09_303334353637345678[entry_sector],"")=AG53),--(IFERROR(Flights_2026_09_303334353637345678[nfl],-1)&gt;=AH53),--(IFERROR(Flights_2026_09_303334353637345678[nfl],-1)&lt;=IF(AH53=450,450,AH53+9)))</f>
        <v>0</v>
      </c>
    </row>
    <row r="54" spans="1:35" x14ac:dyDescent="0.2">
      <c r="A54" t="s">
        <v>149</v>
      </c>
      <c r="B54" t="s">
        <v>150</v>
      </c>
      <c r="C54" t="s">
        <v>19</v>
      </c>
      <c r="D54" t="s">
        <v>53</v>
      </c>
      <c r="E54" t="s">
        <v>586</v>
      </c>
      <c r="F54" s="35">
        <v>46305.621990740736</v>
      </c>
      <c r="G54" t="s">
        <v>21</v>
      </c>
      <c r="H54" t="s">
        <v>3794</v>
      </c>
      <c r="I54">
        <v>370</v>
      </c>
      <c r="J54" t="s">
        <v>22</v>
      </c>
      <c r="K54" t="s">
        <v>23</v>
      </c>
      <c r="L54">
        <v>878</v>
      </c>
      <c r="M54" t="s">
        <v>136</v>
      </c>
      <c r="N54" s="35">
        <v>46305.57512731482</v>
      </c>
      <c r="O54">
        <v>370</v>
      </c>
      <c r="P54" t="s">
        <v>26</v>
      </c>
      <c r="Q54">
        <v>370</v>
      </c>
      <c r="R54" t="str">
        <f>IF(B54="","",_xlfn.XLOOKUP(B54,DB!$A$2:$A$205,DB!$C$2:$C$205,"")&amp;"")</f>
        <v>Sector 5</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LIDAM</v>
      </c>
      <c r="AF54" s="2">
        <v>0.58333333333333337</v>
      </c>
      <c r="AG54" t="s">
        <v>745</v>
      </c>
      <c r="AH54" s="17">
        <v>200</v>
      </c>
      <c r="AI54" s="17" cm="1">
        <f t="array" ref="AI54">SUMPRODUCT(--(IFERROR(HOUR(Flights_2026_09_303334353637345678[entry_hour]),-1)=HOUR(AF54)),--(IFERROR(Flights_2026_09_303334353637345678[entry_sector],"")=AG54),--(IFERROR(Flights_2026_09_303334353637345678[nfl],-1)&gt;=AH54),--(IFERROR(Flights_2026_09_303334353637345678[nfl],-1)&lt;=IF(AH54=450,450,AH54+9)))</f>
        <v>0</v>
      </c>
    </row>
    <row r="55" spans="1:35" x14ac:dyDescent="0.2">
      <c r="A55" t="s">
        <v>153</v>
      </c>
      <c r="B55" t="s">
        <v>154</v>
      </c>
      <c r="C55" t="s">
        <v>19</v>
      </c>
      <c r="D55" t="s">
        <v>53</v>
      </c>
      <c r="E55" t="s">
        <v>138</v>
      </c>
      <c r="F55" s="35">
        <v>46305.623182870375</v>
      </c>
      <c r="G55" t="s">
        <v>21</v>
      </c>
      <c r="H55" t="s">
        <v>3795</v>
      </c>
      <c r="I55">
        <v>370</v>
      </c>
      <c r="J55" t="s">
        <v>22</v>
      </c>
      <c r="K55" t="s">
        <v>23</v>
      </c>
      <c r="L55">
        <v>803</v>
      </c>
      <c r="M55" t="s">
        <v>84</v>
      </c>
      <c r="N55" s="35">
        <v>46305.580162037033</v>
      </c>
      <c r="O55">
        <v>370</v>
      </c>
      <c r="P55" t="s">
        <v>26</v>
      </c>
      <c r="Q55">
        <v>370</v>
      </c>
      <c r="R55" t="str">
        <f>IF(B55="","",_xlfn.XLOOKUP(B55,DB!$A$2:$A$205,DB!$C$2:$C$205,"")&amp;"")</f>
        <v>Sector 5</v>
      </c>
      <c r="S55" t="str">
        <f>IF(B55="","",_xlfn.XLOOKUP(B55,DB!$A$2:$A$205,DB!$E$2:$E$205,""))</f>
        <v>Sector 4</v>
      </c>
      <c r="T55" t="str">
        <f>IF(B55="","",_xlfn.XLOOKUP(B55,DB!$A$2:$A$205,DB!$F$2:$F$205,""))</f>
        <v>VOMAR/XUDUN</v>
      </c>
      <c r="U55" t="str">
        <f>IF(B55="","",_xlfn.XLOOKUP(B55,DB!$A$2:$A$205,DB!$D$2:$D$205,""))</f>
        <v>MMTY</v>
      </c>
      <c r="V55" t="str">
        <f>IF(B55="","",IF(OR(COUNTIF(M55,"????N?????W")&gt;0,COUNTIF(M55,"????N?????E")&gt;0,COUNTIF(M55,"????S?????W")&gt;0,COUNTIF(M55,"????S?????E")&gt;0),_xlfn.XLOOKUP(B55,DB!$A$2:$A$205,DB!$B$2:$B$205,""),M55))</f>
        <v>MATOL</v>
      </c>
      <c r="AF55" s="2">
        <v>0.58333333333333337</v>
      </c>
      <c r="AG55" t="s">
        <v>745</v>
      </c>
      <c r="AH55" s="17">
        <v>210</v>
      </c>
      <c r="AI55" s="17" cm="1">
        <f t="array" ref="AI55">SUMPRODUCT(--(IFERROR(HOUR(Flights_2026_09_303334353637345678[entry_hour]),-1)=HOUR(AF55)),--(IFERROR(Flights_2026_09_303334353637345678[entry_sector],"")=AG55),--(IFERROR(Flights_2026_09_303334353637345678[nfl],-1)&gt;=AH55),--(IFERROR(Flights_2026_09_303334353637345678[nfl],-1)&lt;=IF(AH55=450,450,AH55+9)))</f>
        <v>0</v>
      </c>
    </row>
    <row r="56" spans="1:35" x14ac:dyDescent="0.2">
      <c r="A56" t="s">
        <v>2063</v>
      </c>
      <c r="B56" t="s">
        <v>267</v>
      </c>
      <c r="C56" t="s">
        <v>19</v>
      </c>
      <c r="D56" t="s">
        <v>547</v>
      </c>
      <c r="F56" s="35">
        <v>46305.624421296292</v>
      </c>
      <c r="G56" t="s">
        <v>28</v>
      </c>
      <c r="H56" t="s">
        <v>3796</v>
      </c>
      <c r="I56">
        <v>40</v>
      </c>
      <c r="J56" t="s">
        <v>22</v>
      </c>
      <c r="K56" t="s">
        <v>31</v>
      </c>
      <c r="L56">
        <v>128</v>
      </c>
      <c r="M56" t="s">
        <v>267</v>
      </c>
      <c r="N56" s="35">
        <v>46305.612500000003</v>
      </c>
      <c r="O56">
        <v>0</v>
      </c>
      <c r="P56" t="s">
        <v>26</v>
      </c>
      <c r="Q56">
        <v>30</v>
      </c>
      <c r="R56" t="str">
        <f>IF(B56="","",_xlfn.XLOOKUP(B56,DB!$A$2:$A$205,DB!$C$2:$C$205,"")&amp;"")</f>
        <v>Sector 7</v>
      </c>
      <c r="S56" t="str">
        <f>IF(B56="","",_xlfn.XLOOKUP(B56,DB!$A$2:$A$205,DB!$E$2:$E$205,""))</f>
        <v>Sector 7</v>
      </c>
      <c r="T56" t="str">
        <f>IF(B56="","",_xlfn.XLOOKUP(B56,DB!$A$2:$A$205,DB!$F$2:$F$205,""))</f>
        <v>PAULE/SIGMA</v>
      </c>
      <c r="U56" t="str">
        <f>IF(B56="","",_xlfn.XLOOKUP(B56,DB!$A$2:$A$205,DB!$D$2:$D$205,""))</f>
        <v>MMID</v>
      </c>
      <c r="V56" t="str">
        <f>IF(B56="","",IF(OR(COUNTIF(M56,"????N?????W")&gt;0,COUNTIF(M56,"????N?????E")&gt;0,COUNTIF(M56,"????S?????W")&gt;0,COUNTIF(M56,"????S?????E")&gt;0),_xlfn.XLOOKUP(B56,DB!$A$2:$A$205,DB!$B$2:$B$205,""),M56))</f>
        <v>MMCZ</v>
      </c>
      <c r="AF56" s="2">
        <v>0.58333333333333337</v>
      </c>
      <c r="AG56" t="s">
        <v>745</v>
      </c>
      <c r="AH56" s="17">
        <v>220</v>
      </c>
      <c r="AI56" s="17" cm="1">
        <f t="array" ref="AI56">SUMPRODUCT(--(IFERROR(HOUR(Flights_2026_09_303334353637345678[entry_hour]),-1)=HOUR(AF56)),--(IFERROR(Flights_2026_09_303334353637345678[entry_sector],"")=AG56),--(IFERROR(Flights_2026_09_303334353637345678[nfl],-1)&gt;=AH56),--(IFERROR(Flights_2026_09_303334353637345678[nfl],-1)&lt;=IF(AH56=450,450,AH56+9)))</f>
        <v>0</v>
      </c>
    </row>
    <row r="57" spans="1:35" x14ac:dyDescent="0.2">
      <c r="A57" t="s">
        <v>603</v>
      </c>
      <c r="B57" t="s">
        <v>46</v>
      </c>
      <c r="C57" t="s">
        <v>19</v>
      </c>
      <c r="D57" t="s">
        <v>120</v>
      </c>
      <c r="E57" t="s">
        <v>3797</v>
      </c>
      <c r="F57" s="35">
        <v>46305.625706018516</v>
      </c>
      <c r="G57" t="s">
        <v>21</v>
      </c>
      <c r="H57" t="s">
        <v>3798</v>
      </c>
      <c r="I57">
        <v>350</v>
      </c>
      <c r="J57" t="s">
        <v>22</v>
      </c>
      <c r="K57" t="s">
        <v>23</v>
      </c>
      <c r="L57">
        <v>506</v>
      </c>
      <c r="M57" t="s">
        <v>25</v>
      </c>
      <c r="N57" s="35">
        <v>46305.595983796295</v>
      </c>
      <c r="O57">
        <v>350</v>
      </c>
      <c r="P57" t="s">
        <v>26</v>
      </c>
      <c r="Q57">
        <v>350</v>
      </c>
      <c r="R57" t="str">
        <f>IF(B57="","",_xlfn.XLOOKUP(B57,DB!$A$2:$A$205,DB!$C$2:$C$205,"")&amp;"")</f>
        <v>Sector 3</v>
      </c>
      <c r="S57" t="str">
        <f>IF(B57="","",_xlfn.XLOOKUP(B57,DB!$A$2:$A$205,DB!$E$2:$E$205,""))</f>
        <v>Sector 3</v>
      </c>
      <c r="T57" t="str">
        <f>IF(B57="","",_xlfn.XLOOKUP(B57,DB!$A$2:$A$205,DB!$F$2:$F$205,""))</f>
        <v>NOSAT</v>
      </c>
      <c r="U57" t="str">
        <f>IF(B57="","",_xlfn.XLOOKUP(B57,DB!$A$2:$A$205,DB!$D$2:$D$205,""))</f>
        <v>KZHU</v>
      </c>
      <c r="V57" t="str">
        <f>IF(B57="","",IF(OR(COUNTIF(M57,"????N?????W")&gt;0,COUNTIF(M57,"????N?????E")&gt;0,COUNTIF(M57,"????S?????W")&gt;0,COUNTIF(M57,"????S?????E")&gt;0),_xlfn.XLOOKUP(B57,DB!$A$2:$A$205,DB!$B$2:$B$205,""),M57))</f>
        <v>KEHLI</v>
      </c>
      <c r="AF57" s="2">
        <v>0.58333333333333337</v>
      </c>
      <c r="AG57" t="s">
        <v>745</v>
      </c>
      <c r="AH57" s="17">
        <v>230</v>
      </c>
      <c r="AI57" s="17" cm="1">
        <f t="array" ref="AI57">SUMPRODUCT(--(IFERROR(HOUR(Flights_2026_09_303334353637345678[entry_hour]),-1)=HOUR(AF57)),--(IFERROR(Flights_2026_09_303334353637345678[entry_sector],"")=AG57),--(IFERROR(Flights_2026_09_303334353637345678[nfl],-1)&gt;=AH57),--(IFERROR(Flights_2026_09_303334353637345678[nfl],-1)&lt;=IF(AH57=450,450,AH57+9)))</f>
        <v>0</v>
      </c>
    </row>
    <row r="58" spans="1:35" x14ac:dyDescent="0.2">
      <c r="A58" t="s">
        <v>628</v>
      </c>
      <c r="B58" t="s">
        <v>629</v>
      </c>
      <c r="C58" t="s">
        <v>19</v>
      </c>
      <c r="D58" t="s">
        <v>107</v>
      </c>
      <c r="E58" t="s">
        <v>3799</v>
      </c>
      <c r="F58" s="35">
        <v>46305.628657407404</v>
      </c>
      <c r="G58" t="s">
        <v>21</v>
      </c>
      <c r="H58" t="s">
        <v>3800</v>
      </c>
      <c r="I58">
        <v>370</v>
      </c>
      <c r="J58" t="s">
        <v>22</v>
      </c>
      <c r="K58" t="s">
        <v>23</v>
      </c>
      <c r="L58">
        <v>426</v>
      </c>
      <c r="M58" t="s">
        <v>217</v>
      </c>
      <c r="N58" s="35">
        <v>46305.60229166667</v>
      </c>
      <c r="O58">
        <v>370</v>
      </c>
      <c r="P58" t="s">
        <v>26</v>
      </c>
      <c r="Q58">
        <v>370</v>
      </c>
      <c r="R58" t="str">
        <f>IF(B58="","",_xlfn.XLOOKUP(B58,DB!$A$2:$A$205,DB!$C$2:$C$205,"")&amp;"")</f>
        <v>Sector 5</v>
      </c>
      <c r="S58" t="str">
        <f>IF(B58="","",_xlfn.XLOOKUP(B58,DB!$A$2:$A$205,DB!$E$2:$E$205,""))</f>
        <v>Sector 4</v>
      </c>
      <c r="T58" t="str">
        <f>IF(B58="","",_xlfn.XLOOKUP(B58,DB!$A$2:$A$205,DB!$F$2:$F$205,""))</f>
        <v>VOMAR/XUDUN</v>
      </c>
      <c r="U58" t="str">
        <f>IF(B58="","",_xlfn.XLOOKUP(B58,DB!$A$2:$A$205,DB!$D$2:$D$205,""))</f>
        <v>KZHU</v>
      </c>
      <c r="V58" t="str">
        <f>IF(B58="","",IF(OR(COUNTIF(M58,"????N?????W")&gt;0,COUNTIF(M58,"????N?????E")&gt;0,COUNTIF(M58,"????S?????W")&gt;0,COUNTIF(M58,"????S?????E")&gt;0),_xlfn.XLOOKUP(B58,DB!$A$2:$A$205,DB!$B$2:$B$205,""),M58))</f>
        <v>KEHLI</v>
      </c>
      <c r="AF58" s="2">
        <v>0.58333333333333337</v>
      </c>
      <c r="AG58" t="s">
        <v>745</v>
      </c>
      <c r="AH58" s="17">
        <v>240</v>
      </c>
      <c r="AI58" s="17" cm="1">
        <f t="array" ref="AI58">SUMPRODUCT(--(IFERROR(HOUR(Flights_2026_09_303334353637345678[entry_hour]),-1)=HOUR(AF58)),--(IFERROR(Flights_2026_09_303334353637345678[entry_sector],"")=AG58),--(IFERROR(Flights_2026_09_303334353637345678[nfl],-1)&gt;=AH58),--(IFERROR(Flights_2026_09_303334353637345678[nfl],-1)&lt;=IF(AH58=450,450,AH58+9)))</f>
        <v>0</v>
      </c>
    </row>
    <row r="59" spans="1:35" x14ac:dyDescent="0.2">
      <c r="A59" t="s">
        <v>165</v>
      </c>
      <c r="B59" t="s">
        <v>65</v>
      </c>
      <c r="C59" t="s">
        <v>19</v>
      </c>
      <c r="D59" t="s">
        <v>107</v>
      </c>
      <c r="E59" t="s">
        <v>3801</v>
      </c>
      <c r="F59" s="35">
        <v>46305.630011574074</v>
      </c>
      <c r="G59" t="s">
        <v>21</v>
      </c>
      <c r="H59" t="s">
        <v>3802</v>
      </c>
      <c r="I59">
        <v>370</v>
      </c>
      <c r="J59" t="s">
        <v>22</v>
      </c>
      <c r="K59" t="s">
        <v>23</v>
      </c>
      <c r="L59">
        <v>863</v>
      </c>
      <c r="M59" t="s">
        <v>3803</v>
      </c>
      <c r="N59" s="35">
        <v>46305.583298611113</v>
      </c>
      <c r="O59">
        <v>370</v>
      </c>
      <c r="P59" t="s">
        <v>26</v>
      </c>
      <c r="Q59">
        <v>370</v>
      </c>
      <c r="R59" t="str">
        <f>IF(B59="","",_xlfn.XLOOKUP(B59,DB!$A$2:$A$205,DB!$C$2:$C$205,"")&amp;"")</f>
        <v>Sector 6</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GOTAS</v>
      </c>
      <c r="AF59" s="2">
        <v>0.58333333333333337</v>
      </c>
      <c r="AG59" t="s">
        <v>745</v>
      </c>
      <c r="AH59" s="17">
        <v>250</v>
      </c>
      <c r="AI59" s="17" cm="1">
        <f t="array" ref="AI59">SUMPRODUCT(--(IFERROR(HOUR(Flights_2026_09_303334353637345678[entry_hour]),-1)=HOUR(AF59)),--(IFERROR(Flights_2026_09_303334353637345678[entry_sector],"")=AG59),--(IFERROR(Flights_2026_09_303334353637345678[nfl],-1)&gt;=AH59),--(IFERROR(Flights_2026_09_303334353637345678[nfl],-1)&lt;=IF(AH59=450,450,AH59+9)))</f>
        <v>0</v>
      </c>
    </row>
    <row r="60" spans="1:35" x14ac:dyDescent="0.2">
      <c r="A60" t="s">
        <v>145</v>
      </c>
      <c r="B60" t="s">
        <v>81</v>
      </c>
      <c r="C60" t="s">
        <v>19</v>
      </c>
      <c r="D60" t="s">
        <v>76</v>
      </c>
      <c r="E60" t="s">
        <v>495</v>
      </c>
      <c r="F60" s="35">
        <v>46305.63181712963</v>
      </c>
      <c r="G60" t="s">
        <v>28</v>
      </c>
      <c r="H60" t="s">
        <v>3804</v>
      </c>
      <c r="I60">
        <v>370</v>
      </c>
      <c r="J60" t="s">
        <v>22</v>
      </c>
      <c r="K60" t="s">
        <v>23</v>
      </c>
      <c r="L60">
        <v>799</v>
      </c>
      <c r="M60" t="s">
        <v>84</v>
      </c>
      <c r="N60" s="35">
        <v>46305.58792824074</v>
      </c>
      <c r="O60">
        <v>370</v>
      </c>
      <c r="P60" t="s">
        <v>26</v>
      </c>
      <c r="Q60">
        <v>370</v>
      </c>
      <c r="R60" t="str">
        <f>IF(B60="","",_xlfn.XLOOKUP(B60,DB!$A$2:$A$205,DB!$C$2:$C$205,"")&amp;"")</f>
        <v>Sector 5</v>
      </c>
      <c r="S60" t="str">
        <f>IF(B60="","",_xlfn.XLOOKUP(B60,DB!$A$2:$A$205,DB!$E$2:$E$205,""))</f>
        <v>Sector 4</v>
      </c>
      <c r="T60" t="str">
        <f>IF(B60="","",_xlfn.XLOOKUP(B60,DB!$A$2:$A$205,DB!$F$2:$F$205,""))</f>
        <v>VOMAR/XUDUN</v>
      </c>
      <c r="U60" t="str">
        <f>IF(B60="","",_xlfn.XLOOKUP(B60,DB!$A$2:$A$205,DB!$D$2:$D$205,""))</f>
        <v>MMTY</v>
      </c>
      <c r="V60" t="str">
        <f>IF(B60="","",IF(OR(COUNTIF(M60,"????N?????W")&gt;0,COUNTIF(M60,"????N?????E")&gt;0,COUNTIF(M60,"????S?????W")&gt;0,COUNTIF(M60,"????S?????E")&gt;0),_xlfn.XLOOKUP(B60,DB!$A$2:$A$205,DB!$B$2:$B$205,""),M60))</f>
        <v>MATOL</v>
      </c>
      <c r="AF60" s="2">
        <v>0.58333333333333337</v>
      </c>
      <c r="AG60" t="s">
        <v>745</v>
      </c>
      <c r="AH60" s="17">
        <v>260</v>
      </c>
      <c r="AI60" s="17" cm="1">
        <f t="array" ref="AI60">SUMPRODUCT(--(IFERROR(HOUR(Flights_2026_09_303334353637345678[entry_hour]),-1)=HOUR(AF60)),--(IFERROR(Flights_2026_09_303334353637345678[entry_sector],"")=AG60),--(IFERROR(Flights_2026_09_303334353637345678[nfl],-1)&gt;=AH60),--(IFERROR(Flights_2026_09_303334353637345678[nfl],-1)&lt;=IF(AH60=450,450,AH60+9)))</f>
        <v>0</v>
      </c>
    </row>
    <row r="61" spans="1:35" x14ac:dyDescent="0.2">
      <c r="A61" t="s">
        <v>448</v>
      </c>
      <c r="B61" t="s">
        <v>272</v>
      </c>
      <c r="C61" t="s">
        <v>19</v>
      </c>
      <c r="D61" t="s">
        <v>53</v>
      </c>
      <c r="E61" t="s">
        <v>109</v>
      </c>
      <c r="F61" s="35">
        <v>46305.633240740739</v>
      </c>
      <c r="G61" t="s">
        <v>28</v>
      </c>
      <c r="H61" t="s">
        <v>3805</v>
      </c>
      <c r="I61">
        <v>390</v>
      </c>
      <c r="J61" t="s">
        <v>22</v>
      </c>
      <c r="K61" t="s">
        <v>23</v>
      </c>
      <c r="L61">
        <v>852</v>
      </c>
      <c r="M61" t="s">
        <v>136</v>
      </c>
      <c r="N61" s="35">
        <v>46305.586875000001</v>
      </c>
      <c r="O61">
        <v>390</v>
      </c>
      <c r="P61" t="s">
        <v>26</v>
      </c>
      <c r="Q61">
        <v>390</v>
      </c>
      <c r="R61" t="str">
        <f>IF(B61="","",_xlfn.XLOOKUP(B61,DB!$A$2:$A$205,DB!$C$2:$C$205,"")&amp;"")</f>
        <v>Sector 5</v>
      </c>
      <c r="S61" t="str">
        <f>IF(B61="","",_xlfn.XLOOKUP(B61,DB!$A$2:$A$205,DB!$E$2:$E$205,""))</f>
        <v>Sector 4</v>
      </c>
      <c r="T61" t="str">
        <f>IF(B61="","",_xlfn.XLOOKUP(B61,DB!$A$2:$A$205,DB!$F$2:$F$205,""))</f>
        <v>VOMAR/XUDUN</v>
      </c>
      <c r="U61" t="str">
        <f>IF(B61="","",_xlfn.XLOOKUP(B61,DB!$A$2:$A$205,DB!$D$2:$D$205,""))</f>
        <v>MMEX</v>
      </c>
      <c r="V61" t="str">
        <f>IF(B61="","",IF(OR(COUNTIF(M61,"????N?????W")&gt;0,COUNTIF(M61,"????N?????E")&gt;0,COUNTIF(M61,"????S?????W")&gt;0,COUNTIF(M61,"????S?????E")&gt;0),_xlfn.XLOOKUP(B61,DB!$A$2:$A$205,DB!$B$2:$B$205,""),M61))</f>
        <v>LIDAM</v>
      </c>
      <c r="AF61" s="2">
        <v>0.58333333333333337</v>
      </c>
      <c r="AG61" t="s">
        <v>745</v>
      </c>
      <c r="AH61" s="17">
        <v>270</v>
      </c>
      <c r="AI61" s="17" cm="1">
        <f t="array" ref="AI61">SUMPRODUCT(--(IFERROR(HOUR(Flights_2026_09_303334353637345678[entry_hour]),-1)=HOUR(AF61)),--(IFERROR(Flights_2026_09_303334353637345678[entry_sector],"")=AG61),--(IFERROR(Flights_2026_09_303334353637345678[nfl],-1)&gt;=AH61),--(IFERROR(Flights_2026_09_303334353637345678[nfl],-1)&lt;=IF(AH61=450,450,AH61+9)))</f>
        <v>0</v>
      </c>
    </row>
    <row r="62" spans="1:35" x14ac:dyDescent="0.2">
      <c r="A62" t="s">
        <v>162</v>
      </c>
      <c r="B62" t="s">
        <v>163</v>
      </c>
      <c r="C62" t="s">
        <v>19</v>
      </c>
      <c r="D62" t="s">
        <v>41</v>
      </c>
      <c r="E62" t="s">
        <v>403</v>
      </c>
      <c r="F62" s="35">
        <v>46305.634421296301</v>
      </c>
      <c r="G62" t="s">
        <v>21</v>
      </c>
      <c r="H62" t="s">
        <v>3806</v>
      </c>
      <c r="I62">
        <v>380</v>
      </c>
      <c r="J62" t="s">
        <v>22</v>
      </c>
      <c r="K62" t="s">
        <v>23</v>
      </c>
      <c r="L62">
        <v>206</v>
      </c>
      <c r="M62" t="s">
        <v>37</v>
      </c>
      <c r="N62" s="35">
        <v>46305.618344907409</v>
      </c>
      <c r="O62">
        <v>373</v>
      </c>
      <c r="P62" t="s">
        <v>26</v>
      </c>
      <c r="Q62">
        <v>220</v>
      </c>
      <c r="R62" t="str">
        <f>IF(B62="","",_xlfn.XLOOKUP(B62,DB!$A$2:$A$205,DB!$C$2:$C$205,"")&amp;"")</f>
        <v>Sector 3</v>
      </c>
      <c r="S62" t="str">
        <f>IF(B62="","",_xlfn.XLOOKUP(B62,DB!$A$2:$A$205,DB!$E$2:$E$205,""))</f>
        <v>Sector 3</v>
      </c>
      <c r="T62" t="str">
        <f>IF(B62="","",_xlfn.XLOOKUP(B62,DB!$A$2:$A$205,DB!$F$2:$F$205,""))</f>
        <v>NOSAT</v>
      </c>
      <c r="U62" t="str">
        <f>IF(B62="","",_xlfn.XLOOKUP(B62,DB!$A$2:$A$205,DB!$D$2:$D$205,""))</f>
        <v>MUFH</v>
      </c>
      <c r="V62" t="str">
        <f>IF(B62="","",IF(OR(COUNTIF(M62,"????N?????W")&gt;0,COUNTIF(M62,"????N?????E")&gt;0,COUNTIF(M62,"????S?????W")&gt;0,COUNTIF(M62,"????S?????E")&gt;0),_xlfn.XLOOKUP(B62,DB!$A$2:$A$205,DB!$B$2:$B$205,""),M62))</f>
        <v>NOSAT</v>
      </c>
      <c r="AF62" s="2">
        <v>0.58333333333333337</v>
      </c>
      <c r="AG62" t="s">
        <v>745</v>
      </c>
      <c r="AH62" s="17">
        <v>280</v>
      </c>
      <c r="AI62" s="17" cm="1">
        <f t="array" ref="AI62">SUMPRODUCT(--(IFERROR(HOUR(Flights_2026_09_303334353637345678[entry_hour]),-1)=HOUR(AF62)),--(IFERROR(Flights_2026_09_303334353637345678[entry_sector],"")=AG62),--(IFERROR(Flights_2026_09_303334353637345678[nfl],-1)&gt;=AH62),--(IFERROR(Flights_2026_09_303334353637345678[nfl],-1)&lt;=IF(AH62=450,450,AH62+9)))</f>
        <v>0</v>
      </c>
    </row>
    <row r="63" spans="1:35" x14ac:dyDescent="0.2">
      <c r="A63" t="s">
        <v>451</v>
      </c>
      <c r="B63" t="s">
        <v>229</v>
      </c>
      <c r="C63" t="s">
        <v>19</v>
      </c>
      <c r="D63" t="s">
        <v>47</v>
      </c>
      <c r="E63" t="s">
        <v>3331</v>
      </c>
      <c r="F63" s="35">
        <v>46305.635358796295</v>
      </c>
      <c r="G63" t="s">
        <v>21</v>
      </c>
      <c r="H63" t="s">
        <v>3807</v>
      </c>
      <c r="I63">
        <v>350</v>
      </c>
      <c r="J63" t="s">
        <v>22</v>
      </c>
      <c r="K63" t="s">
        <v>23</v>
      </c>
      <c r="L63">
        <v>516</v>
      </c>
      <c r="M63" t="s">
        <v>25</v>
      </c>
      <c r="N63" s="35">
        <v>46305.604722222226</v>
      </c>
      <c r="O63">
        <v>350</v>
      </c>
      <c r="P63" t="s">
        <v>26</v>
      </c>
      <c r="Q63">
        <v>350</v>
      </c>
      <c r="R63" t="str">
        <f>IF(B63="","",_xlfn.XLOOKUP(B63,DB!$A$2:$A$205,DB!$C$2:$C$205,"")&amp;"")</f>
        <v>Sector 5</v>
      </c>
      <c r="S63" t="str">
        <f>IF(B63="","",_xlfn.XLOOKUP(B63,DB!$A$2:$A$205,DB!$E$2:$E$205,""))</f>
        <v>Sector 4</v>
      </c>
      <c r="T63" t="str">
        <f>IF(B63="","",_xlfn.XLOOKUP(B63,DB!$A$2:$A$205,DB!$F$2:$F$205,""))</f>
        <v>VOMAR/XUDUN</v>
      </c>
      <c r="U63" t="str">
        <f>IF(B63="","",_xlfn.XLOOKUP(B63,DB!$A$2:$A$205,DB!$D$2:$D$205,""))</f>
        <v>KZHU</v>
      </c>
      <c r="V63" t="str">
        <f>IF(B63="","",IF(OR(COUNTIF(M63,"????N?????W")&gt;0,COUNTIF(M63,"????N?????E")&gt;0,COUNTIF(M63,"????S?????W")&gt;0,COUNTIF(M63,"????S?????E")&gt;0),_xlfn.XLOOKUP(B63,DB!$A$2:$A$205,DB!$B$2:$B$205,""),M63))</f>
        <v>KEHLI</v>
      </c>
      <c r="AF63" s="2">
        <v>0.58333333333333337</v>
      </c>
      <c r="AG63" t="s">
        <v>745</v>
      </c>
      <c r="AH63" s="17">
        <v>290</v>
      </c>
      <c r="AI63" s="17" cm="1">
        <f t="array" ref="AI63">SUMPRODUCT(--(IFERROR(HOUR(Flights_2026_09_303334353637345678[entry_hour]),-1)=HOUR(AF63)),--(IFERROR(Flights_2026_09_303334353637345678[entry_sector],"")=AG63),--(IFERROR(Flights_2026_09_303334353637345678[nfl],-1)&gt;=AH63),--(IFERROR(Flights_2026_09_303334353637345678[nfl],-1)&lt;=IF(AH63=450,450,AH63+9)))</f>
        <v>0</v>
      </c>
    </row>
    <row r="64" spans="1:35" x14ac:dyDescent="0.2">
      <c r="A64" t="s">
        <v>156</v>
      </c>
      <c r="B64" t="s">
        <v>75</v>
      </c>
      <c r="C64" t="s">
        <v>19</v>
      </c>
      <c r="D64" t="s">
        <v>53</v>
      </c>
      <c r="E64" t="s">
        <v>2246</v>
      </c>
      <c r="F64" s="35">
        <v>46305.63652777778</v>
      </c>
      <c r="G64" t="s">
        <v>21</v>
      </c>
      <c r="H64" t="s">
        <v>3808</v>
      </c>
      <c r="I64">
        <v>370</v>
      </c>
      <c r="J64" t="s">
        <v>22</v>
      </c>
      <c r="K64" t="s">
        <v>23</v>
      </c>
      <c r="L64">
        <v>972</v>
      </c>
      <c r="M64" t="s">
        <v>136</v>
      </c>
      <c r="N64" s="35">
        <v>46305.579641203702</v>
      </c>
      <c r="O64">
        <v>370</v>
      </c>
      <c r="P64" t="s">
        <v>26</v>
      </c>
      <c r="Q64">
        <v>370</v>
      </c>
      <c r="R64" t="str">
        <f>IF(B64="","",_xlfn.XLOOKUP(B64,DB!$A$2:$A$205,DB!$C$2:$C$205,"")&amp;"")</f>
        <v>Sector 5</v>
      </c>
      <c r="S64" t="str">
        <f>IF(B64="","",_xlfn.XLOOKUP(B64,DB!$A$2:$A$205,DB!$E$2:$E$205,""))</f>
        <v>Sector 4</v>
      </c>
      <c r="T64" t="str">
        <f>IF(B64="","",_xlfn.XLOOKUP(B64,DB!$A$2:$A$205,DB!$F$2:$F$205,""))</f>
        <v>VOMAR/XUDUN</v>
      </c>
      <c r="U64" t="str">
        <f>IF(B64="","",_xlfn.XLOOKUP(B64,DB!$A$2:$A$205,DB!$D$2:$D$205,""))</f>
        <v>MMEX</v>
      </c>
      <c r="V64" t="str">
        <f>IF(B64="","",IF(OR(COUNTIF(M64,"????N?????W")&gt;0,COUNTIF(M64,"????N?????E")&gt;0,COUNTIF(M64,"????S?????W")&gt;0,COUNTIF(M64,"????S?????E")&gt;0),_xlfn.XLOOKUP(B64,DB!$A$2:$A$205,DB!$B$2:$B$205,""),M64))</f>
        <v>LIDAM</v>
      </c>
      <c r="AF64" s="2">
        <v>0.58333333333333337</v>
      </c>
      <c r="AG64" t="s">
        <v>745</v>
      </c>
      <c r="AH64" s="17">
        <v>300</v>
      </c>
      <c r="AI64" s="17" cm="1">
        <f t="array" ref="AI64">SUMPRODUCT(--(IFERROR(HOUR(Flights_2026_09_303334353637345678[entry_hour]),-1)=HOUR(AF64)),--(IFERROR(Flights_2026_09_303334353637345678[entry_sector],"")=AG64),--(IFERROR(Flights_2026_09_303334353637345678[nfl],-1)&gt;=AH64),--(IFERROR(Flights_2026_09_303334353637345678[nfl],-1)&lt;=IF(AH64=450,450,AH64+9)))</f>
        <v>0</v>
      </c>
    </row>
    <row r="65" spans="1:35" x14ac:dyDescent="0.2">
      <c r="A65" t="s">
        <v>596</v>
      </c>
      <c r="B65" t="s">
        <v>597</v>
      </c>
      <c r="C65" t="s">
        <v>19</v>
      </c>
      <c r="D65" t="s">
        <v>107</v>
      </c>
      <c r="E65" t="s">
        <v>3809</v>
      </c>
      <c r="F65" s="35">
        <v>46305.638020833328</v>
      </c>
      <c r="G65" t="s">
        <v>21</v>
      </c>
      <c r="H65" t="s">
        <v>3810</v>
      </c>
      <c r="I65">
        <v>370</v>
      </c>
      <c r="J65" t="s">
        <v>22</v>
      </c>
      <c r="K65" t="s">
        <v>23</v>
      </c>
      <c r="L65">
        <v>479</v>
      </c>
      <c r="M65" t="s">
        <v>218</v>
      </c>
      <c r="N65" s="35">
        <v>46305.608402777776</v>
      </c>
      <c r="O65">
        <v>350</v>
      </c>
      <c r="P65" t="s">
        <v>26</v>
      </c>
      <c r="Q65">
        <v>350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IRDOV</v>
      </c>
      <c r="AF65" s="2">
        <v>0.58333333333333337</v>
      </c>
      <c r="AG65" t="s">
        <v>745</v>
      </c>
      <c r="AH65" s="17">
        <v>310</v>
      </c>
      <c r="AI65" s="17" cm="1">
        <f t="array" ref="AI65">SUMPRODUCT(--(IFERROR(HOUR(Flights_2026_09_303334353637345678[entry_hour]),-1)=HOUR(AF65)),--(IFERROR(Flights_2026_09_303334353637345678[entry_sector],"")=AG65),--(IFERROR(Flights_2026_09_303334353637345678[nfl],-1)&gt;=AH65),--(IFERROR(Flights_2026_09_303334353637345678[nfl],-1)&lt;=IF(AH65=450,450,AH65+9)))</f>
        <v>0</v>
      </c>
    </row>
    <row r="66" spans="1:35" x14ac:dyDescent="0.2">
      <c r="A66" t="s">
        <v>180</v>
      </c>
      <c r="B66" t="s">
        <v>57</v>
      </c>
      <c r="C66" t="s">
        <v>19</v>
      </c>
      <c r="D66" t="s">
        <v>50</v>
      </c>
      <c r="E66" t="s">
        <v>3811</v>
      </c>
      <c r="F66" s="35">
        <v>46305.644224537042</v>
      </c>
      <c r="G66" t="s">
        <v>21</v>
      </c>
      <c r="H66" t="s">
        <v>3812</v>
      </c>
      <c r="I66">
        <v>330</v>
      </c>
      <c r="J66" t="s">
        <v>22</v>
      </c>
      <c r="K66" t="s">
        <v>23</v>
      </c>
      <c r="L66">
        <v>490</v>
      </c>
      <c r="M66" t="s">
        <v>25</v>
      </c>
      <c r="N66" s="35">
        <v>46305.614444444444</v>
      </c>
      <c r="O66">
        <v>330</v>
      </c>
      <c r="P66" t="s">
        <v>26</v>
      </c>
      <c r="Q66">
        <v>330</v>
      </c>
      <c r="R66" t="str">
        <f>IF(B66="","",_xlfn.XLOOKUP(B66,DB!$A$2:$A$205,DB!$C$2:$C$205,"")&amp;"")</f>
        <v>Sector 5</v>
      </c>
      <c r="S66" t="str">
        <f>IF(B66="","",_xlfn.XLOOKUP(B66,DB!$A$2:$A$205,DB!$E$2:$E$205,""))</f>
        <v>Sector 4</v>
      </c>
      <c r="T66" t="str">
        <f>IF(B66="","",_xlfn.XLOOKUP(B66,DB!$A$2:$A$205,DB!$F$2:$F$205,""))</f>
        <v>VOMAR/XUDUN</v>
      </c>
      <c r="U66" t="str">
        <f>IF(B66="","",_xlfn.XLOOKUP(B66,DB!$A$2:$A$205,DB!$D$2:$D$205,""))</f>
        <v>KZHU</v>
      </c>
      <c r="V66" t="str">
        <f>IF(B66="","",IF(OR(COUNTIF(M66,"????N?????W")&gt;0,COUNTIF(M66,"????N?????E")&gt;0,COUNTIF(M66,"????S?????W")&gt;0,COUNTIF(M66,"????S?????E")&gt;0),_xlfn.XLOOKUP(B66,DB!$A$2:$A$205,DB!$B$2:$B$205,""),M66))</f>
        <v>KEHLI</v>
      </c>
      <c r="AF66" s="2">
        <v>0.58333333333333337</v>
      </c>
      <c r="AG66" t="s">
        <v>745</v>
      </c>
      <c r="AH66" s="17">
        <v>320</v>
      </c>
      <c r="AI66" s="17" cm="1">
        <f t="array" ref="AI66">SUMPRODUCT(--(IFERROR(HOUR(Flights_2026_09_303334353637345678[entry_hour]),-1)=HOUR(AF66)),--(IFERROR(Flights_2026_09_303334353637345678[entry_sector],"")=AG66),--(IFERROR(Flights_2026_09_303334353637345678[nfl],-1)&gt;=AH66),--(IFERROR(Flights_2026_09_303334353637345678[nfl],-1)&lt;=IF(AH66=450,450,AH66+9)))</f>
        <v>0</v>
      </c>
    </row>
    <row r="67" spans="1:35" x14ac:dyDescent="0.2">
      <c r="A67" t="s">
        <v>453</v>
      </c>
      <c r="B67" t="s">
        <v>196</v>
      </c>
      <c r="C67" t="s">
        <v>19</v>
      </c>
      <c r="D67" t="s">
        <v>90</v>
      </c>
      <c r="E67" t="s">
        <v>2442</v>
      </c>
      <c r="F67" s="35">
        <v>46305.648726851854</v>
      </c>
      <c r="G67" t="s">
        <v>21</v>
      </c>
      <c r="H67" t="s">
        <v>3813</v>
      </c>
      <c r="I67">
        <v>380</v>
      </c>
      <c r="J67" t="s">
        <v>22</v>
      </c>
      <c r="K67" t="s">
        <v>23</v>
      </c>
      <c r="L67">
        <v>165</v>
      </c>
      <c r="M67" t="s">
        <v>37</v>
      </c>
      <c r="N67" s="35">
        <v>46305.634722222225</v>
      </c>
      <c r="O67">
        <v>306</v>
      </c>
      <c r="P67" t="s">
        <v>26</v>
      </c>
      <c r="Q67">
        <v>220</v>
      </c>
      <c r="R67" t="str">
        <f>IF(B67="","",_xlfn.XLOOKUP(B67,DB!$A$2:$A$205,DB!$C$2:$C$205,"")&amp;"")</f>
        <v>Sector 3</v>
      </c>
      <c r="S67" t="str">
        <f>IF(B67="","",_xlfn.XLOOKUP(B67,DB!$A$2:$A$205,DB!$E$2:$E$205,""))</f>
        <v>Sector 3</v>
      </c>
      <c r="T67" t="str">
        <f>IF(B67="","",_xlfn.XLOOKUP(B67,DB!$A$2:$A$205,DB!$F$2:$F$205,""))</f>
        <v>NOSAT</v>
      </c>
      <c r="U67" t="str">
        <f>IF(B67="","",_xlfn.XLOOKUP(B67,DB!$A$2:$A$205,DB!$D$2:$D$205,""))</f>
        <v>KZHU</v>
      </c>
      <c r="V67" t="str">
        <f>IF(B67="","",IF(OR(COUNTIF(M67,"????N?????W")&gt;0,COUNTIF(M67,"????N?????E")&gt;0,COUNTIF(M67,"????S?????W")&gt;0,COUNTIF(M67,"????S?????E")&gt;0),_xlfn.XLOOKUP(B67,DB!$A$2:$A$205,DB!$B$2:$B$205,""),M67))</f>
        <v>NOSAT</v>
      </c>
      <c r="AF67" s="2">
        <v>0.58333333333333337</v>
      </c>
      <c r="AG67" t="s">
        <v>745</v>
      </c>
      <c r="AH67" s="17">
        <v>330</v>
      </c>
      <c r="AI67" s="17" cm="1">
        <f t="array" ref="AI67">SUMPRODUCT(--(IFERROR(HOUR(Flights_2026_09_303334353637345678[entry_hour]),-1)=HOUR(AF67)),--(IFERROR(Flights_2026_09_303334353637345678[entry_sector],"")=AG67),--(IFERROR(Flights_2026_09_303334353637345678[nfl],-1)&gt;=AH67),--(IFERROR(Flights_2026_09_303334353637345678[nfl],-1)&lt;=IF(AH67=450,450,AH67+9)))</f>
        <v>2</v>
      </c>
    </row>
    <row r="68" spans="1:35" x14ac:dyDescent="0.2">
      <c r="A68" t="s">
        <v>159</v>
      </c>
      <c r="B68" t="s">
        <v>62</v>
      </c>
      <c r="C68" t="s">
        <v>19</v>
      </c>
      <c r="D68" t="s">
        <v>50</v>
      </c>
      <c r="E68" t="s">
        <v>2512</v>
      </c>
      <c r="F68" s="35">
        <v>46305.650682870371</v>
      </c>
      <c r="G68" t="s">
        <v>21</v>
      </c>
      <c r="H68" t="s">
        <v>3814</v>
      </c>
      <c r="I68">
        <v>340</v>
      </c>
      <c r="J68" t="s">
        <v>22</v>
      </c>
      <c r="K68" t="s">
        <v>23</v>
      </c>
      <c r="L68">
        <v>166</v>
      </c>
      <c r="M68" t="s">
        <v>37</v>
      </c>
      <c r="N68" s="35">
        <v>46305.636747685188</v>
      </c>
      <c r="O68">
        <v>306</v>
      </c>
      <c r="P68" t="s">
        <v>26</v>
      </c>
      <c r="Q68">
        <v>220</v>
      </c>
      <c r="R68" t="str">
        <f>IF(B68="","",_xlfn.XLOOKUP(B68,DB!$A$2:$A$205,DB!$C$2:$C$205,"")&amp;"")</f>
        <v>Sector 3</v>
      </c>
      <c r="S68" t="str">
        <f>IF(B68="","",_xlfn.XLOOKUP(B68,DB!$A$2:$A$205,DB!$E$2:$E$205,""))</f>
        <v>Sector 3</v>
      </c>
      <c r="T68" t="str">
        <f>IF(B68="","",_xlfn.XLOOKUP(B68,DB!$A$2:$A$205,DB!$F$2:$F$205,""))</f>
        <v>NOSAT</v>
      </c>
      <c r="U68" t="str">
        <f>IF(B68="","",_xlfn.XLOOKUP(B68,DB!$A$2:$A$205,DB!$D$2:$D$205,""))</f>
        <v>KZHU</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303334353637345678[entry_hour]),-1)=HOUR(AF68)),--(IFERROR(Flights_2026_09_303334353637345678[entry_sector],"")=AG68),--(IFERROR(Flights_2026_09_303334353637345678[nfl],-1)&gt;=AH68),--(IFERROR(Flights_2026_09_303334353637345678[nfl],-1)&lt;=IF(AH68=450,450,AH68+9)))</f>
        <v>0</v>
      </c>
    </row>
    <row r="69" spans="1:35" x14ac:dyDescent="0.2">
      <c r="A69" t="s">
        <v>392</v>
      </c>
      <c r="B69" t="s">
        <v>19</v>
      </c>
      <c r="C69" t="s">
        <v>19</v>
      </c>
      <c r="D69" t="s">
        <v>393</v>
      </c>
      <c r="F69" s="35">
        <v>46305.654988425929</v>
      </c>
      <c r="G69" t="s">
        <v>28</v>
      </c>
      <c r="H69" t="s">
        <v>3815</v>
      </c>
      <c r="I69">
        <v>15</v>
      </c>
      <c r="J69" t="s">
        <v>30</v>
      </c>
      <c r="K69" t="s">
        <v>31</v>
      </c>
      <c r="L69">
        <v>138</v>
      </c>
      <c r="M69" t="s">
        <v>19</v>
      </c>
      <c r="N69" s="35">
        <v>46305.614861111113</v>
      </c>
      <c r="O69">
        <v>0</v>
      </c>
      <c r="P69" t="s">
        <v>32</v>
      </c>
      <c r="Q69">
        <v>15</v>
      </c>
      <c r="R69" t="str">
        <f>IF(B69="","",_xlfn.XLOOKUP(B69,DB!$A$2:$A$205,DB!$C$2:$C$205,"")&amp;"")</f>
        <v/>
      </c>
      <c r="S69" t="str">
        <f>IF(B69="","",_xlfn.XLOOKUP(B69,DB!$A$2:$A$205,DB!$E$2:$E$205,""))</f>
        <v/>
      </c>
      <c r="T69" t="str">
        <f>IF(B69="","",_xlfn.XLOOKUP(B69,DB!$A$2:$A$205,DB!$F$2:$F$205,""))</f>
        <v/>
      </c>
      <c r="U69" t="str">
        <f>IF(B69="","",_xlfn.XLOOKUP(B69,DB!$A$2:$A$205,DB!$D$2:$D$205,""))</f>
        <v/>
      </c>
      <c r="V69" t="str">
        <f>IF(B69="","",IF(OR(COUNTIF(M69,"????N?????W")&gt;0,COUNTIF(M69,"????N?????E")&gt;0,COUNTIF(M69,"????S?????W")&gt;0,COUNTIF(M69,"????S?????E")&gt;0),_xlfn.XLOOKUP(B69,DB!$A$2:$A$205,DB!$B$2:$B$205,""),M69))</f>
        <v>MMUN</v>
      </c>
      <c r="AF69" s="2">
        <v>0.58333333333333337</v>
      </c>
      <c r="AG69" t="s">
        <v>745</v>
      </c>
      <c r="AH69" s="17">
        <v>350</v>
      </c>
      <c r="AI69" s="17" cm="1">
        <f t="array" ref="AI69">SUMPRODUCT(--(IFERROR(HOUR(Flights_2026_09_303334353637345678[entry_hour]),-1)=HOUR(AF69)),--(IFERROR(Flights_2026_09_303334353637345678[entry_sector],"")=AG69),--(IFERROR(Flights_2026_09_303334353637345678[nfl],-1)&gt;=AH69),--(IFERROR(Flights_2026_09_303334353637345678[nfl],-1)&lt;=IF(AH69=450,450,AH69+9)))</f>
        <v>1</v>
      </c>
    </row>
    <row r="70" spans="1:35" x14ac:dyDescent="0.2">
      <c r="A70" t="s">
        <v>3181</v>
      </c>
      <c r="B70" t="s">
        <v>182</v>
      </c>
      <c r="C70" t="s">
        <v>19</v>
      </c>
      <c r="D70" t="s">
        <v>53</v>
      </c>
      <c r="E70" t="s">
        <v>2896</v>
      </c>
      <c r="F70" s="35">
        <v>46305.656365740739</v>
      </c>
      <c r="G70" t="s">
        <v>21</v>
      </c>
      <c r="H70" t="s">
        <v>3816</v>
      </c>
      <c r="I70">
        <v>360</v>
      </c>
      <c r="J70" t="s">
        <v>22</v>
      </c>
      <c r="K70" t="s">
        <v>23</v>
      </c>
      <c r="L70">
        <v>166</v>
      </c>
      <c r="M70" t="s">
        <v>37</v>
      </c>
      <c r="N70" s="35">
        <v>46305.642638888894</v>
      </c>
      <c r="O70">
        <v>269</v>
      </c>
      <c r="P70" t="s">
        <v>26</v>
      </c>
      <c r="Q70">
        <v>220</v>
      </c>
      <c r="R70" t="str">
        <f>IF(B70="","",_xlfn.XLOOKUP(B70,DB!$A$2:$A$205,DB!$C$2:$C$205,"")&amp;"")</f>
        <v>Sector 3</v>
      </c>
      <c r="S70" t="str">
        <f>IF(B70="","",_xlfn.XLOOKUP(B70,DB!$A$2:$A$205,DB!$E$2:$E$205,""))</f>
        <v>Sector 3</v>
      </c>
      <c r="T70" t="str">
        <f>IF(B70="","",_xlfn.XLOOKUP(B70,DB!$A$2:$A$205,DB!$F$2:$F$205,""))</f>
        <v>NOSAT</v>
      </c>
      <c r="U70" t="str">
        <f>IF(B70="","",_xlfn.XLOOKUP(B70,DB!$A$2:$A$205,DB!$D$2:$D$205,""))</f>
        <v>MUFH</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303334353637345678[entry_hour]),-1)=HOUR(AF70)),--(IFERROR(Flights_2026_09_303334353637345678[entry_sector],"")=AG70),--(IFERROR(Flights_2026_09_303334353637345678[nfl],-1)&gt;=AH70),--(IFERROR(Flights_2026_09_303334353637345678[nfl],-1)&lt;=IF(AH70=450,450,AH70+9)))</f>
        <v>0</v>
      </c>
    </row>
    <row r="71" spans="1:35" x14ac:dyDescent="0.2">
      <c r="A71" t="s">
        <v>447</v>
      </c>
      <c r="B71" t="s">
        <v>175</v>
      </c>
      <c r="C71" t="s">
        <v>19</v>
      </c>
      <c r="D71" t="s">
        <v>76</v>
      </c>
      <c r="E71" t="s">
        <v>266</v>
      </c>
      <c r="F71" s="35">
        <v>46305.658472222218</v>
      </c>
      <c r="G71" t="s">
        <v>21</v>
      </c>
      <c r="H71" t="s">
        <v>3817</v>
      </c>
      <c r="I71">
        <v>350</v>
      </c>
      <c r="J71" t="s">
        <v>22</v>
      </c>
      <c r="K71" t="s">
        <v>23</v>
      </c>
      <c r="L71">
        <v>416</v>
      </c>
      <c r="M71" t="s">
        <v>247</v>
      </c>
      <c r="N71" s="35">
        <v>46305.633043981477</v>
      </c>
      <c r="O71">
        <v>350</v>
      </c>
      <c r="P71" t="s">
        <v>26</v>
      </c>
      <c r="Q71">
        <v>350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PISAD</v>
      </c>
      <c r="AF71" s="2">
        <v>0.58333333333333337</v>
      </c>
      <c r="AG71" t="s">
        <v>745</v>
      </c>
      <c r="AH71" s="17">
        <v>370</v>
      </c>
      <c r="AI71" s="17" cm="1">
        <f t="array" ref="AI71">SUMPRODUCT(--(IFERROR(HOUR(Flights_2026_09_303334353637345678[entry_hour]),-1)=HOUR(AF71)),--(IFERROR(Flights_2026_09_303334353637345678[entry_sector],"")=AG71),--(IFERROR(Flights_2026_09_303334353637345678[nfl],-1)&gt;=AH71),--(IFERROR(Flights_2026_09_303334353637345678[nfl],-1)&lt;=IF(AH71=450,450,AH71+9)))</f>
        <v>2</v>
      </c>
    </row>
    <row r="72" spans="1:35" x14ac:dyDescent="0.2">
      <c r="A72" t="s">
        <v>513</v>
      </c>
      <c r="B72" t="s">
        <v>906</v>
      </c>
      <c r="C72" t="s">
        <v>19</v>
      </c>
      <c r="D72" t="s">
        <v>514</v>
      </c>
      <c r="F72" s="35">
        <v>46305.658888888887</v>
      </c>
      <c r="G72" t="s">
        <v>28</v>
      </c>
      <c r="H72" t="s">
        <v>29</v>
      </c>
      <c r="I72">
        <v>45</v>
      </c>
      <c r="J72" t="s">
        <v>30</v>
      </c>
      <c r="K72" t="s">
        <v>31</v>
      </c>
      <c r="L72">
        <v>168</v>
      </c>
      <c r="M72" t="s">
        <v>906</v>
      </c>
      <c r="N72" s="35">
        <v>46305.633773148147</v>
      </c>
      <c r="O72">
        <v>0</v>
      </c>
      <c r="P72" t="s">
        <v>32</v>
      </c>
      <c r="Q72">
        <v>55</v>
      </c>
      <c r="R72" t="str">
        <f>IF(B72="","",_xlfn.XLOOKUP(B72,DB!$A$2:$A$205,DB!$C$2:$C$205,"")&amp;"")</f>
        <v/>
      </c>
      <c r="S72" t="str">
        <f>IF(B72="","",_xlfn.XLOOKUP(B72,DB!$A$2:$A$205,DB!$E$2:$E$205,""))</f>
        <v/>
      </c>
      <c r="T72" t="str">
        <f>IF(B72="","",_xlfn.XLOOKUP(B72,DB!$A$2:$A$205,DB!$F$2:$F$205,""))</f>
        <v/>
      </c>
      <c r="U72" t="str">
        <f>IF(B72="","",_xlfn.XLOOKUP(B72,DB!$A$2:$A$205,DB!$D$2:$D$205,""))</f>
        <v/>
      </c>
      <c r="V72" t="str">
        <f>IF(B72="","",IF(OR(COUNTIF(M72,"????N?????W")&gt;0,COUNTIF(M72,"????N?????E")&gt;0,COUNTIF(M72,"????S?????W")&gt;0,COUNTIF(M72,"????S?????E")&gt;0),_xlfn.XLOOKUP(B72,DB!$A$2:$A$205,DB!$B$2:$B$205,""),M72))</f>
        <v>XPPS</v>
      </c>
      <c r="AF72" s="2">
        <v>0.58333333333333337</v>
      </c>
      <c r="AG72" t="s">
        <v>745</v>
      </c>
      <c r="AH72" s="17">
        <v>380</v>
      </c>
      <c r="AI72" s="17" cm="1">
        <f t="array" ref="AI72">SUMPRODUCT(--(IFERROR(HOUR(Flights_2026_09_303334353637345678[entry_hour]),-1)=HOUR(AF72)),--(IFERROR(Flights_2026_09_303334353637345678[entry_sector],"")=AG72),--(IFERROR(Flights_2026_09_303334353637345678[nfl],-1)&gt;=AH72),--(IFERROR(Flights_2026_09_303334353637345678[nfl],-1)&lt;=IF(AH72=450,450,AH72+9)))</f>
        <v>0</v>
      </c>
    </row>
    <row r="73" spans="1:35" x14ac:dyDescent="0.2">
      <c r="A73" t="s">
        <v>384</v>
      </c>
      <c r="B73" t="s">
        <v>122</v>
      </c>
      <c r="C73" t="s">
        <v>19</v>
      </c>
      <c r="D73" t="s">
        <v>41</v>
      </c>
      <c r="E73" t="s">
        <v>3818</v>
      </c>
      <c r="F73" s="35">
        <v>46305.661006944443</v>
      </c>
      <c r="G73" t="s">
        <v>21</v>
      </c>
      <c r="H73" t="s">
        <v>3819</v>
      </c>
      <c r="I73">
        <v>390</v>
      </c>
      <c r="J73" t="s">
        <v>22</v>
      </c>
      <c r="K73" t="s">
        <v>23</v>
      </c>
      <c r="L73">
        <v>848</v>
      </c>
      <c r="M73" t="s">
        <v>136</v>
      </c>
      <c r="N73" s="35">
        <v>46305.614386574074</v>
      </c>
      <c r="O73">
        <v>390</v>
      </c>
      <c r="P73" t="s">
        <v>26</v>
      </c>
      <c r="Q73">
        <v>390</v>
      </c>
      <c r="R73" t="str">
        <f>IF(B73="","",_xlfn.XLOOKUP(B73,DB!$A$2:$A$205,DB!$C$2:$C$205,"")&amp;"")</f>
        <v>Sector 5</v>
      </c>
      <c r="S73" t="str">
        <f>IF(B73="","",_xlfn.XLOOKUP(B73,DB!$A$2:$A$205,DB!$E$2:$E$205,""))</f>
        <v>Sector 4</v>
      </c>
      <c r="T73" t="str">
        <f>IF(B73="","",_xlfn.XLOOKUP(B73,DB!$A$2:$A$205,DB!$F$2:$F$205,""))</f>
        <v>VOMAR/XUDUN</v>
      </c>
      <c r="U73" t="str">
        <f>IF(B73="","",_xlfn.XLOOKUP(B73,DB!$A$2:$A$205,DB!$D$2:$D$205,""))</f>
        <v>MMEX</v>
      </c>
      <c r="V73" t="str">
        <f>IF(B73="","",IF(OR(COUNTIF(M73,"????N?????W")&gt;0,COUNTIF(M73,"????N?????E")&gt;0,COUNTIF(M73,"????S?????W")&gt;0,COUNTIF(M73,"????S?????E")&gt;0),_xlfn.XLOOKUP(B73,DB!$A$2:$A$205,DB!$B$2:$B$205,""),M73))</f>
        <v>LIDAM</v>
      </c>
      <c r="AF73" s="2">
        <v>0.58333333333333337</v>
      </c>
      <c r="AG73" t="s">
        <v>745</v>
      </c>
      <c r="AH73" s="17">
        <v>390</v>
      </c>
      <c r="AI73" s="17" cm="1">
        <f t="array" ref="AI73">SUMPRODUCT(--(IFERROR(HOUR(Flights_2026_09_303334353637345678[entry_hour]),-1)=HOUR(AF73)),--(IFERROR(Flights_2026_09_303334353637345678[entry_sector],"")=AG73),--(IFERROR(Flights_2026_09_303334353637345678[nfl],-1)&gt;=AH73),--(IFERROR(Flights_2026_09_303334353637345678[nfl],-1)&lt;=IF(AH73=450,450,AH73+9)))</f>
        <v>2</v>
      </c>
    </row>
    <row r="74" spans="1:35" x14ac:dyDescent="0.2">
      <c r="A74" t="s">
        <v>170</v>
      </c>
      <c r="B74" t="s">
        <v>171</v>
      </c>
      <c r="C74" t="s">
        <v>19</v>
      </c>
      <c r="D74" t="s">
        <v>50</v>
      </c>
      <c r="E74" t="s">
        <v>3820</v>
      </c>
      <c r="F74" s="35">
        <v>46305.662650462968</v>
      </c>
      <c r="G74" t="s">
        <v>21</v>
      </c>
      <c r="H74" t="s">
        <v>3821</v>
      </c>
      <c r="I74">
        <v>340</v>
      </c>
      <c r="J74" t="s">
        <v>22</v>
      </c>
      <c r="K74" t="s">
        <v>23</v>
      </c>
      <c r="L74">
        <v>201</v>
      </c>
      <c r="M74" t="s">
        <v>37</v>
      </c>
      <c r="N74" s="35">
        <v>46305.647002314814</v>
      </c>
      <c r="O74">
        <v>263</v>
      </c>
      <c r="P74" t="s">
        <v>26</v>
      </c>
      <c r="Q74">
        <v>220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303334353637345678[entry_hour]),-1)=HOUR(AF74)),--(IFERROR(Flights_2026_09_303334353637345678[entry_sector],"")=AG74),--(IFERROR(Flights_2026_09_303334353637345678[nfl],-1)&gt;=AH74),--(IFERROR(Flights_2026_09_303334353637345678[nfl],-1)&lt;=IF(AH74=450,450,AH74+9)))</f>
        <v>0</v>
      </c>
    </row>
    <row r="75" spans="1:35" x14ac:dyDescent="0.2">
      <c r="A75" t="s">
        <v>212</v>
      </c>
      <c r="B75" t="s">
        <v>213</v>
      </c>
      <c r="C75" t="s">
        <v>19</v>
      </c>
      <c r="D75" t="s">
        <v>47</v>
      </c>
      <c r="E75" t="s">
        <v>3822</v>
      </c>
      <c r="F75" s="35">
        <v>46305.663576388892</v>
      </c>
      <c r="G75" t="s">
        <v>21</v>
      </c>
      <c r="H75" t="s">
        <v>3823</v>
      </c>
      <c r="I75">
        <v>370</v>
      </c>
      <c r="J75" t="s">
        <v>22</v>
      </c>
      <c r="K75" t="s">
        <v>23</v>
      </c>
      <c r="L75">
        <v>488</v>
      </c>
      <c r="M75" t="s">
        <v>24</v>
      </c>
      <c r="N75" s="35">
        <v>46305.635046296295</v>
      </c>
      <c r="O75">
        <v>370</v>
      </c>
      <c r="P75" t="s">
        <v>26</v>
      </c>
      <c r="Q75">
        <v>370</v>
      </c>
      <c r="R75" t="str">
        <f>IF(B75="","",_xlfn.XLOOKUP(B75,DB!$A$2:$A$205,DB!$C$2:$C$205,"")&amp;"")</f>
        <v>Sector 5</v>
      </c>
      <c r="S75" t="str">
        <f>IF(B75="","",_xlfn.XLOOKUP(B75,DB!$A$2:$A$205,DB!$E$2:$E$205,""))</f>
        <v>Sector 4</v>
      </c>
      <c r="T75" t="str">
        <f>IF(B75="","",_xlfn.XLOOKUP(B75,DB!$A$2:$A$205,DB!$F$2:$F$205,""))</f>
        <v>VOMAR/XUDUN</v>
      </c>
      <c r="U75" t="str">
        <f>IF(B75="","",_xlfn.XLOOKUP(B75,DB!$A$2:$A$205,DB!$D$2:$D$205,""))</f>
        <v>KZHU</v>
      </c>
      <c r="V75" t="str">
        <f>IF(B75="","",IF(OR(COUNTIF(M75,"????N?????W")&gt;0,COUNTIF(M75,"????N?????E")&gt;0,COUNTIF(M75,"????S?????W")&gt;0,COUNTIF(M75,"????S?????E")&gt;0),_xlfn.XLOOKUP(B75,DB!$A$2:$A$205,DB!$B$2:$B$205,""),M75))</f>
        <v>IPSEV</v>
      </c>
      <c r="AF75" s="2">
        <v>0.58333333333333337</v>
      </c>
      <c r="AG75" t="s">
        <v>745</v>
      </c>
      <c r="AH75" s="17">
        <v>410</v>
      </c>
      <c r="AI75" s="17" cm="1">
        <f t="array" ref="AI75">SUMPRODUCT(--(IFERROR(HOUR(Flights_2026_09_303334353637345678[entry_hour]),-1)=HOUR(AF75)),--(IFERROR(Flights_2026_09_303334353637345678[entry_sector],"")=AG75),--(IFERROR(Flights_2026_09_303334353637345678[nfl],-1)&gt;=AH75),--(IFERROR(Flights_2026_09_303334353637345678[nfl],-1)&lt;=IF(AH75=450,450,AH75+9)))</f>
        <v>0</v>
      </c>
    </row>
    <row r="76" spans="1:35" x14ac:dyDescent="0.2">
      <c r="A76" t="s">
        <v>176</v>
      </c>
      <c r="B76" t="s">
        <v>177</v>
      </c>
      <c r="C76" t="s">
        <v>19</v>
      </c>
      <c r="D76" t="s">
        <v>120</v>
      </c>
      <c r="E76" t="s">
        <v>1099</v>
      </c>
      <c r="F76" s="35">
        <v>46305.665532407409</v>
      </c>
      <c r="G76" t="s">
        <v>21</v>
      </c>
      <c r="H76" t="s">
        <v>3824</v>
      </c>
      <c r="I76">
        <v>340</v>
      </c>
      <c r="J76" t="s">
        <v>22</v>
      </c>
      <c r="K76" t="s">
        <v>23</v>
      </c>
      <c r="L76">
        <v>201</v>
      </c>
      <c r="M76" t="s">
        <v>37</v>
      </c>
      <c r="N76" s="35">
        <v>46305.650833333333</v>
      </c>
      <c r="O76">
        <v>229</v>
      </c>
      <c r="P76" t="s">
        <v>26</v>
      </c>
      <c r="Q76">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303334353637345678[entry_hour]),-1)=HOUR(AF76)),--(IFERROR(Flights_2026_09_303334353637345678[entry_sector],"")=AG76),--(IFERROR(Flights_2026_09_303334353637345678[nfl],-1)&gt;=AH76),--(IFERROR(Flights_2026_09_303334353637345678[nfl],-1)&lt;=IF(AH76=450,450,AH76+9)))</f>
        <v>0</v>
      </c>
    </row>
    <row r="77" spans="1:35" x14ac:dyDescent="0.2">
      <c r="A77" t="s">
        <v>589</v>
      </c>
      <c r="B77" t="s">
        <v>906</v>
      </c>
      <c r="C77" t="s">
        <v>19</v>
      </c>
      <c r="D77" t="s">
        <v>514</v>
      </c>
      <c r="F77" s="35">
        <v>46305.672430555554</v>
      </c>
      <c r="G77" t="s">
        <v>28</v>
      </c>
      <c r="H77" t="s">
        <v>29</v>
      </c>
      <c r="I77">
        <v>45</v>
      </c>
      <c r="J77" t="s">
        <v>30</v>
      </c>
      <c r="K77" t="s">
        <v>31</v>
      </c>
      <c r="L77">
        <v>168</v>
      </c>
      <c r="M77" t="s">
        <v>906</v>
      </c>
      <c r="N77" s="35">
        <v>46305.645358796297</v>
      </c>
      <c r="O77">
        <v>0</v>
      </c>
      <c r="P77" t="s">
        <v>32</v>
      </c>
      <c r="Q77">
        <v>55</v>
      </c>
      <c r="R77" t="str">
        <f>IF(B77="","",_xlfn.XLOOKUP(B77,DB!$A$2:$A$205,DB!$C$2:$C$205,"")&amp;"")</f>
        <v/>
      </c>
      <c r="S77" t="str">
        <f>IF(B77="","",_xlfn.XLOOKUP(B77,DB!$A$2:$A$205,DB!$E$2:$E$205,""))</f>
        <v/>
      </c>
      <c r="T77" t="str">
        <f>IF(B77="","",_xlfn.XLOOKUP(B77,DB!$A$2:$A$205,DB!$F$2:$F$205,""))</f>
        <v/>
      </c>
      <c r="U77" t="str">
        <f>IF(B77="","",_xlfn.XLOOKUP(B77,DB!$A$2:$A$205,DB!$D$2:$D$205,""))</f>
        <v/>
      </c>
      <c r="V77" t="str">
        <f>IF(B77="","",IF(OR(COUNTIF(M77,"????N?????W")&gt;0,COUNTIF(M77,"????N?????E")&gt;0,COUNTIF(M77,"????S?????W")&gt;0,COUNTIF(M77,"????S?????E")&gt;0),_xlfn.XLOOKUP(B77,DB!$A$2:$A$205,DB!$B$2:$B$205,""),M77))</f>
        <v>XPPS</v>
      </c>
      <c r="AF77" s="2">
        <v>0.58333333333333337</v>
      </c>
      <c r="AG77" t="s">
        <v>745</v>
      </c>
      <c r="AH77" s="17">
        <v>430</v>
      </c>
      <c r="AI77" s="17" cm="1">
        <f t="array" ref="AI77">SUMPRODUCT(--(IFERROR(HOUR(Flights_2026_09_303334353637345678[entry_hour]),-1)=HOUR(AF77)),--(IFERROR(Flights_2026_09_303334353637345678[entry_sector],"")=AG77),--(IFERROR(Flights_2026_09_303334353637345678[nfl],-1)&gt;=AH77),--(IFERROR(Flights_2026_09_303334353637345678[nfl],-1)&lt;=IF(AH77=450,450,AH77+9)))</f>
        <v>0</v>
      </c>
    </row>
    <row r="78" spans="1:35" x14ac:dyDescent="0.2">
      <c r="A78" t="s">
        <v>193</v>
      </c>
      <c r="B78" t="s">
        <v>81</v>
      </c>
      <c r="C78" t="s">
        <v>19</v>
      </c>
      <c r="D78" t="s">
        <v>41</v>
      </c>
      <c r="E78" t="s">
        <v>275</v>
      </c>
      <c r="F78" s="35">
        <v>46305.674375000002</v>
      </c>
      <c r="G78" t="s">
        <v>21</v>
      </c>
      <c r="H78" t="s">
        <v>3825</v>
      </c>
      <c r="I78">
        <v>370</v>
      </c>
      <c r="J78" t="s">
        <v>22</v>
      </c>
      <c r="K78" t="s">
        <v>23</v>
      </c>
      <c r="L78">
        <v>786</v>
      </c>
      <c r="M78" t="s">
        <v>83</v>
      </c>
      <c r="N78" s="35">
        <v>46305.633287037039</v>
      </c>
      <c r="O78">
        <v>370</v>
      </c>
      <c r="P78" t="s">
        <v>26</v>
      </c>
      <c r="Q78">
        <v>370</v>
      </c>
      <c r="R78" t="str">
        <f>IF(B78="","",_xlfn.XLOOKUP(B78,DB!$A$2:$A$205,DB!$C$2:$C$205,"")&amp;"")</f>
        <v>Sector 5</v>
      </c>
      <c r="S78" t="str">
        <f>IF(B78="","",_xlfn.XLOOKUP(B78,DB!$A$2:$A$205,DB!$E$2:$E$205,""))</f>
        <v>Sector 4</v>
      </c>
      <c r="T78" t="str">
        <f>IF(B78="","",_xlfn.XLOOKUP(B78,DB!$A$2:$A$205,DB!$F$2:$F$205,""))</f>
        <v>VOMAR/XUDUN</v>
      </c>
      <c r="U78" t="str">
        <f>IF(B78="","",_xlfn.XLOOKUP(B78,DB!$A$2:$A$205,DB!$D$2:$D$205,""))</f>
        <v>MMTY</v>
      </c>
      <c r="V78" t="str">
        <f>IF(B78="","",IF(OR(COUNTIF(M78,"????N?????W")&gt;0,COUNTIF(M78,"????N?????E")&gt;0,COUNTIF(M78,"????S?????W")&gt;0,COUNTIF(M78,"????S?????E")&gt;0),_xlfn.XLOOKUP(B78,DB!$A$2:$A$205,DB!$B$2:$B$205,""),M78))</f>
        <v>MATOL</v>
      </c>
      <c r="AF78" s="2">
        <v>0.58333333333333337</v>
      </c>
      <c r="AG78" t="s">
        <v>745</v>
      </c>
      <c r="AH78" s="17">
        <v>440</v>
      </c>
      <c r="AI78" s="17" cm="1">
        <f t="array" ref="AI78">SUMPRODUCT(--(IFERROR(HOUR(Flights_2026_09_303334353637345678[entry_hour]),-1)=HOUR(AF78)),--(IFERROR(Flights_2026_09_303334353637345678[entry_sector],"")=AG78),--(IFERROR(Flights_2026_09_303334353637345678[nfl],-1)&gt;=AH78),--(IFERROR(Flights_2026_09_303334353637345678[nfl],-1)&lt;=IF(AH78=450,450,AH78+9)))</f>
        <v>0</v>
      </c>
    </row>
    <row r="79" spans="1:35" x14ac:dyDescent="0.2">
      <c r="A79" t="s">
        <v>146</v>
      </c>
      <c r="B79" t="s">
        <v>89</v>
      </c>
      <c r="C79" t="s">
        <v>19</v>
      </c>
      <c r="D79" t="s">
        <v>107</v>
      </c>
      <c r="E79" t="s">
        <v>1012</v>
      </c>
      <c r="F79" s="35">
        <v>46305.676111111112</v>
      </c>
      <c r="G79" t="s">
        <v>21</v>
      </c>
      <c r="H79" t="s">
        <v>3826</v>
      </c>
      <c r="I79">
        <v>360</v>
      </c>
      <c r="J79" t="s">
        <v>22</v>
      </c>
      <c r="K79" t="s">
        <v>23</v>
      </c>
      <c r="L79">
        <v>239</v>
      </c>
      <c r="M79" t="s">
        <v>44</v>
      </c>
      <c r="N79" s="35">
        <v>46305.658391203702</v>
      </c>
      <c r="O79">
        <v>182</v>
      </c>
      <c r="P79" t="s">
        <v>26</v>
      </c>
      <c r="Q79">
        <v>360</v>
      </c>
      <c r="R79" t="str">
        <f>IF(B79="","",_xlfn.XLOOKUP(B79,DB!$A$2:$A$205,DB!$C$2:$C$205,"")&amp;"")</f>
        <v>Sector 7</v>
      </c>
      <c r="S79" t="str">
        <f>IF(B79="","",_xlfn.XLOOKUP(B79,DB!$A$2:$A$205,DB!$E$2:$E$205,""))</f>
        <v>Sector 7</v>
      </c>
      <c r="T79" t="str">
        <f>IF(B79="","",_xlfn.XLOOKUP(B79,DB!$A$2:$A$205,DB!$F$2:$F$205,""))</f>
        <v>PAULE/SIGMA</v>
      </c>
      <c r="U79" t="str">
        <f>IF(B79="","",_xlfn.XLOOKUP(B79,DB!$A$2:$A$205,DB!$D$2:$D$205,""))</f>
        <v>MHCC</v>
      </c>
      <c r="V79" t="str">
        <f>IF(B79="","",IF(OR(COUNTIF(M79,"????N?????W")&gt;0,COUNTIF(M79,"????N?????E")&gt;0,COUNTIF(M79,"????S?????W")&gt;0,COUNTIF(M79,"????S?????E")&gt;0),_xlfn.XLOOKUP(B79,DB!$A$2:$A$205,DB!$B$2:$B$205,""),M79))</f>
        <v>SIGMA</v>
      </c>
      <c r="AF79" s="2">
        <v>0.58333333333333337</v>
      </c>
      <c r="AG79" t="s">
        <v>745</v>
      </c>
      <c r="AH79" s="17">
        <v>450</v>
      </c>
      <c r="AI79" s="17" cm="1">
        <f t="array" ref="AI79">SUMPRODUCT(--(IFERROR(HOUR(Flights_2026_09_303334353637345678[entry_hour]),-1)=HOUR(AF79)),--(IFERROR(Flights_2026_09_303334353637345678[entry_sector],"")=AG79),--(IFERROR(Flights_2026_09_303334353637345678[nfl],-1)&gt;=AH79),--(IFERROR(Flights_2026_09_303334353637345678[nfl],-1)&lt;=IF(AH79=450,450,AH79+9)))</f>
        <v>0</v>
      </c>
    </row>
    <row r="80" spans="1:35" x14ac:dyDescent="0.2">
      <c r="A80" t="s">
        <v>202</v>
      </c>
      <c r="B80" t="s">
        <v>203</v>
      </c>
      <c r="C80" t="s">
        <v>19</v>
      </c>
      <c r="D80" t="s">
        <v>50</v>
      </c>
      <c r="E80" t="s">
        <v>3827</v>
      </c>
      <c r="F80" s="35">
        <v>46305.677662037036</v>
      </c>
      <c r="G80" t="s">
        <v>21</v>
      </c>
      <c r="H80" t="s">
        <v>3828</v>
      </c>
      <c r="I80">
        <v>330</v>
      </c>
      <c r="J80" t="s">
        <v>22</v>
      </c>
      <c r="K80" t="s">
        <v>23</v>
      </c>
      <c r="L80">
        <v>516</v>
      </c>
      <c r="M80" t="s">
        <v>411</v>
      </c>
      <c r="N80" s="35">
        <v>46305.64644675926</v>
      </c>
      <c r="O80">
        <v>330</v>
      </c>
      <c r="P80" t="s">
        <v>26</v>
      </c>
      <c r="Q80">
        <v>330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IRDOV</v>
      </c>
      <c r="AF80" s="2">
        <v>0.58333333333333337</v>
      </c>
      <c r="AG80" t="s">
        <v>840</v>
      </c>
      <c r="AH80" s="17">
        <v>200</v>
      </c>
      <c r="AI80" s="17" cm="1">
        <f t="array" ref="AI80">SUMPRODUCT(--(IFERROR(HOUR(Flights_2026_09_303334353637345678[entry_hour]),-1)=HOUR(AF80)),--(IFERROR(Flights_2026_09_303334353637345678[entry_sector],"")=AG80),--(IFERROR(Flights_2026_09_303334353637345678[nfl],-1)&gt;=AH80),--(IFERROR(Flights_2026_09_303334353637345678[nfl],-1)&lt;=IF(AH80=450,450,AH80+9)))</f>
        <v>0</v>
      </c>
    </row>
    <row r="81" spans="1:35" x14ac:dyDescent="0.2">
      <c r="A81" t="s">
        <v>142</v>
      </c>
      <c r="B81" t="s">
        <v>49</v>
      </c>
      <c r="C81" t="s">
        <v>19</v>
      </c>
      <c r="D81" t="s">
        <v>50</v>
      </c>
      <c r="E81" t="s">
        <v>2613</v>
      </c>
      <c r="F81" s="35">
        <v>46305.679016203707</v>
      </c>
      <c r="G81" t="s">
        <v>21</v>
      </c>
      <c r="H81" t="s">
        <v>3829</v>
      </c>
      <c r="I81">
        <v>360</v>
      </c>
      <c r="J81" t="s">
        <v>22</v>
      </c>
      <c r="K81" t="s">
        <v>23</v>
      </c>
      <c r="L81">
        <v>214</v>
      </c>
      <c r="M81" t="s">
        <v>37</v>
      </c>
      <c r="N81" s="35">
        <v>46305.66201388889</v>
      </c>
      <c r="O81">
        <v>261</v>
      </c>
      <c r="P81" t="s">
        <v>26</v>
      </c>
      <c r="Q81">
        <v>220</v>
      </c>
      <c r="R81" t="str">
        <f>IF(B81="","",_xlfn.XLOOKUP(B81,DB!$A$2:$A$205,DB!$C$2:$C$205,"")&amp;"")</f>
        <v>Sector 3</v>
      </c>
      <c r="S81" t="str">
        <f>IF(B81="","",_xlfn.XLOOKUP(B81,DB!$A$2:$A$205,DB!$E$2:$E$205,""))</f>
        <v>Sector 3</v>
      </c>
      <c r="T81" t="str">
        <f>IF(B81="","",_xlfn.XLOOKUP(B81,DB!$A$2:$A$205,DB!$F$2:$F$205,""))</f>
        <v>NOSAT</v>
      </c>
      <c r="U81" t="str">
        <f>IF(B81="","",_xlfn.XLOOKUP(B81,DB!$A$2:$A$205,DB!$D$2:$D$205,""))</f>
        <v>KZHU</v>
      </c>
      <c r="V81" t="str">
        <f>IF(B81="","",IF(OR(COUNTIF(M81,"????N?????W")&gt;0,COUNTIF(M81,"????N?????E")&gt;0,COUNTIF(M81,"????S?????W")&gt;0,COUNTIF(M81,"????S?????E")&gt;0),_xlfn.XLOOKUP(B81,DB!$A$2:$A$205,DB!$B$2:$B$205,""),M81))</f>
        <v>NOSAT</v>
      </c>
      <c r="AF81" s="2">
        <v>0.58333333333333337</v>
      </c>
      <c r="AG81" t="s">
        <v>840</v>
      </c>
      <c r="AH81" s="17">
        <v>210</v>
      </c>
      <c r="AI81" s="17" cm="1">
        <f t="array" ref="AI81">SUMPRODUCT(--(IFERROR(HOUR(Flights_2026_09_303334353637345678[entry_hour]),-1)=HOUR(AF81)),--(IFERROR(Flights_2026_09_303334353637345678[entry_sector],"")=AG81),--(IFERROR(Flights_2026_09_303334353637345678[nfl],-1)&gt;=AH81),--(IFERROR(Flights_2026_09_303334353637345678[nfl],-1)&lt;=IF(AH81=450,450,AH81+9)))</f>
        <v>0</v>
      </c>
    </row>
    <row r="82" spans="1:35" x14ac:dyDescent="0.2">
      <c r="A82" t="s">
        <v>198</v>
      </c>
      <c r="B82" t="s">
        <v>199</v>
      </c>
      <c r="C82" t="s">
        <v>19</v>
      </c>
      <c r="D82" t="s">
        <v>41</v>
      </c>
      <c r="E82" t="s">
        <v>3830</v>
      </c>
      <c r="F82" s="35">
        <v>46305.680810185186</v>
      </c>
      <c r="G82" t="s">
        <v>21</v>
      </c>
      <c r="H82" t="s">
        <v>3831</v>
      </c>
      <c r="I82">
        <v>340</v>
      </c>
      <c r="J82" t="s">
        <v>22</v>
      </c>
      <c r="K82" t="s">
        <v>23</v>
      </c>
      <c r="L82">
        <v>238</v>
      </c>
      <c r="M82" t="s">
        <v>44</v>
      </c>
      <c r="N82" s="35">
        <v>46305.664293981477</v>
      </c>
      <c r="O82">
        <v>170</v>
      </c>
      <c r="P82" t="s">
        <v>26</v>
      </c>
      <c r="Q82">
        <v>380</v>
      </c>
      <c r="R82" t="str">
        <f>IF(B82="","",_xlfn.XLOOKUP(B82,DB!$A$2:$A$205,DB!$C$2:$C$205,"")&amp;"")</f>
        <v>Sector 7</v>
      </c>
      <c r="S82" t="str">
        <f>IF(B82="","",_xlfn.XLOOKUP(B82,DB!$A$2:$A$205,DB!$E$2:$E$205,""))</f>
        <v>Sector 7</v>
      </c>
      <c r="T82" t="str">
        <f>IF(B82="","",_xlfn.XLOOKUP(B82,DB!$A$2:$A$205,DB!$F$2:$F$205,""))</f>
        <v>PAULE/SIGMA</v>
      </c>
      <c r="U82" t="str">
        <f>IF(B82="","",_xlfn.XLOOKUP(B82,DB!$A$2:$A$205,DB!$D$2:$D$205,""))</f>
        <v>MHCC</v>
      </c>
      <c r="V82" t="str">
        <f>IF(B82="","",IF(OR(COUNTIF(M82,"????N?????W")&gt;0,COUNTIF(M82,"????N?????E")&gt;0,COUNTIF(M82,"????S?????W")&gt;0,COUNTIF(M82,"????S?????E")&gt;0),_xlfn.XLOOKUP(B82,DB!$A$2:$A$205,DB!$B$2:$B$205,""),M82))</f>
        <v>SIGMA</v>
      </c>
      <c r="AF82" s="2">
        <v>0.58333333333333337</v>
      </c>
      <c r="AG82" t="s">
        <v>840</v>
      </c>
      <c r="AH82" s="17">
        <v>220</v>
      </c>
      <c r="AI82" s="17" cm="1">
        <f t="array" ref="AI82">SUMPRODUCT(--(IFERROR(HOUR(Flights_2026_09_303334353637345678[entry_hour]),-1)=HOUR(AF82)),--(IFERROR(Flights_2026_09_303334353637345678[entry_sector],"")=AG82),--(IFERROR(Flights_2026_09_303334353637345678[nfl],-1)&gt;=AH82),--(IFERROR(Flights_2026_09_303334353637345678[nfl],-1)&lt;=IF(AH82=450,450,AH82+9)))</f>
        <v>0</v>
      </c>
    </row>
    <row r="83" spans="1:35" x14ac:dyDescent="0.2">
      <c r="A83" t="s">
        <v>207</v>
      </c>
      <c r="B83" t="s">
        <v>65</v>
      </c>
      <c r="C83" t="s">
        <v>19</v>
      </c>
      <c r="D83" t="s">
        <v>20</v>
      </c>
      <c r="E83" t="s">
        <v>2184</v>
      </c>
      <c r="F83" s="35">
        <v>46305.682986111111</v>
      </c>
      <c r="G83" t="s">
        <v>21</v>
      </c>
      <c r="H83" t="s">
        <v>3832</v>
      </c>
      <c r="I83">
        <v>370</v>
      </c>
      <c r="J83" t="s">
        <v>22</v>
      </c>
      <c r="K83" t="s">
        <v>23</v>
      </c>
      <c r="L83">
        <v>863</v>
      </c>
      <c r="M83" t="s">
        <v>806</v>
      </c>
      <c r="N83" s="35">
        <v>46305.635208333333</v>
      </c>
      <c r="O83">
        <v>370</v>
      </c>
      <c r="P83" t="s">
        <v>26</v>
      </c>
      <c r="Q83">
        <v>370</v>
      </c>
      <c r="R83" t="str">
        <f>IF(B83="","",_xlfn.XLOOKUP(B83,DB!$A$2:$A$205,DB!$C$2:$C$205,"")&amp;"")</f>
        <v>Sector 6</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GOTAS</v>
      </c>
      <c r="AF83" s="2">
        <v>0.58333333333333337</v>
      </c>
      <c r="AG83" t="s">
        <v>840</v>
      </c>
      <c r="AH83" s="17">
        <v>230</v>
      </c>
      <c r="AI83" s="17" cm="1">
        <f t="array" ref="AI83">SUMPRODUCT(--(IFERROR(HOUR(Flights_2026_09_303334353637345678[entry_hour]),-1)=HOUR(AF83)),--(IFERROR(Flights_2026_09_303334353637345678[entry_sector],"")=AG83),--(IFERROR(Flights_2026_09_303334353637345678[nfl],-1)&gt;=AH83),--(IFERROR(Flights_2026_09_303334353637345678[nfl],-1)&lt;=IF(AH83=450,450,AH83+9)))</f>
        <v>0</v>
      </c>
    </row>
    <row r="84" spans="1:35" x14ac:dyDescent="0.2">
      <c r="A84" t="s">
        <v>187</v>
      </c>
      <c r="B84" t="s">
        <v>188</v>
      </c>
      <c r="C84" t="s">
        <v>19</v>
      </c>
      <c r="D84" t="s">
        <v>107</v>
      </c>
      <c r="E84" t="s">
        <v>3833</v>
      </c>
      <c r="F84" s="35">
        <v>46305.684201388889</v>
      </c>
      <c r="G84" t="s">
        <v>21</v>
      </c>
      <c r="H84" t="s">
        <v>3834</v>
      </c>
      <c r="I84">
        <v>320</v>
      </c>
      <c r="J84" t="s">
        <v>22</v>
      </c>
      <c r="K84" t="s">
        <v>23</v>
      </c>
      <c r="L84">
        <v>272</v>
      </c>
      <c r="M84" t="s">
        <v>190</v>
      </c>
      <c r="N84" s="35">
        <v>46305.664166666669</v>
      </c>
      <c r="O84">
        <v>178</v>
      </c>
      <c r="P84" t="s">
        <v>26</v>
      </c>
      <c r="Q84">
        <v>370</v>
      </c>
      <c r="R84" t="str">
        <f>IF(B84="","",_xlfn.XLOOKUP(B84,DB!$A$2:$A$205,DB!$C$2:$C$205,"")&amp;"")</f>
        <v>Sector 7</v>
      </c>
      <c r="S84" t="str">
        <f>IF(B84="","",_xlfn.XLOOKUP(B84,DB!$A$2:$A$205,DB!$E$2:$E$205,""))</f>
        <v>Sector 7</v>
      </c>
      <c r="T84" t="str">
        <f>IF(B84="","",_xlfn.XLOOKUP(B84,DB!$A$2:$A$205,DB!$F$2:$F$205,""))</f>
        <v>PAULE/SIGMA</v>
      </c>
      <c r="U84" t="str">
        <f>IF(B84="","",_xlfn.XLOOKUP(B84,DB!$A$2:$A$205,DB!$D$2:$D$205,""))</f>
        <v>MHCC</v>
      </c>
      <c r="V84" t="str">
        <f>IF(B84="","",IF(OR(COUNTIF(M84,"????N?????W")&gt;0,COUNTIF(M84,"????N?????E")&gt;0,COUNTIF(M84,"????S?????W")&gt;0,COUNTIF(M84,"????S?????E")&gt;0),_xlfn.XLOOKUP(B84,DB!$A$2:$A$205,DB!$B$2:$B$205,""),M84))</f>
        <v>ILUBA</v>
      </c>
      <c r="AF84" s="2">
        <v>0.58333333333333337</v>
      </c>
      <c r="AG84" t="s">
        <v>840</v>
      </c>
      <c r="AH84" s="17">
        <v>240</v>
      </c>
      <c r="AI84" s="17" cm="1">
        <f t="array" ref="AI84">SUMPRODUCT(--(IFERROR(HOUR(Flights_2026_09_303334353637345678[entry_hour]),-1)=HOUR(AF84)),--(IFERROR(Flights_2026_09_303334353637345678[entry_sector],"")=AG84),--(IFERROR(Flights_2026_09_303334353637345678[nfl],-1)&gt;=AH84),--(IFERROR(Flights_2026_09_303334353637345678[nfl],-1)&lt;=IF(AH84=450,450,AH84+9)))</f>
        <v>0</v>
      </c>
    </row>
    <row r="85" spans="1:35" x14ac:dyDescent="0.2">
      <c r="A85" t="s">
        <v>174</v>
      </c>
      <c r="B85" t="s">
        <v>175</v>
      </c>
      <c r="C85" t="s">
        <v>19</v>
      </c>
      <c r="D85" t="s">
        <v>50</v>
      </c>
      <c r="E85" t="s">
        <v>3835</v>
      </c>
      <c r="F85" s="35">
        <v>46305.685115740736</v>
      </c>
      <c r="G85" t="s">
        <v>21</v>
      </c>
      <c r="H85" t="s">
        <v>3836</v>
      </c>
      <c r="I85">
        <v>330</v>
      </c>
      <c r="J85" t="s">
        <v>22</v>
      </c>
      <c r="K85" t="s">
        <v>23</v>
      </c>
      <c r="L85">
        <v>421</v>
      </c>
      <c r="M85" t="s">
        <v>217</v>
      </c>
      <c r="N85" s="35">
        <v>46305.658194444448</v>
      </c>
      <c r="O85">
        <v>330</v>
      </c>
      <c r="P85" t="s">
        <v>26</v>
      </c>
      <c r="Q85">
        <v>330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PISAD</v>
      </c>
      <c r="AF85" s="2">
        <v>0.58333333333333337</v>
      </c>
      <c r="AG85" t="s">
        <v>840</v>
      </c>
      <c r="AH85" s="17">
        <v>250</v>
      </c>
      <c r="AI85" s="17" cm="1">
        <f t="array" ref="AI85">SUMPRODUCT(--(IFERROR(HOUR(Flights_2026_09_303334353637345678[entry_hour]),-1)=HOUR(AF85)),--(IFERROR(Flights_2026_09_303334353637345678[entry_sector],"")=AG85),--(IFERROR(Flights_2026_09_303334353637345678[nfl],-1)&gt;=AH85),--(IFERROR(Flights_2026_09_303334353637345678[nfl],-1)&lt;=IF(AH85=450,450,AH85+9)))</f>
        <v>0</v>
      </c>
    </row>
    <row r="86" spans="1:35" x14ac:dyDescent="0.2">
      <c r="A86" t="s">
        <v>185</v>
      </c>
      <c r="B86" t="s">
        <v>186</v>
      </c>
      <c r="C86" t="s">
        <v>19</v>
      </c>
      <c r="D86" t="s">
        <v>20</v>
      </c>
      <c r="E86" t="s">
        <v>1115</v>
      </c>
      <c r="F86" s="35">
        <v>46305.686388888891</v>
      </c>
      <c r="G86" t="s">
        <v>21</v>
      </c>
      <c r="H86" t="s">
        <v>2973</v>
      </c>
      <c r="I86">
        <v>340</v>
      </c>
      <c r="J86" t="s">
        <v>22</v>
      </c>
      <c r="K86" t="s">
        <v>23</v>
      </c>
      <c r="L86">
        <v>214</v>
      </c>
      <c r="M86" t="s">
        <v>37</v>
      </c>
      <c r="N86" s="35">
        <v>46305.668865740736</v>
      </c>
      <c r="O86">
        <v>174</v>
      </c>
      <c r="P86" t="s">
        <v>26</v>
      </c>
      <c r="Q86">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303334353637345678[entry_hour]),-1)=HOUR(AF86)),--(IFERROR(Flights_2026_09_303334353637345678[entry_sector],"")=AG86),--(IFERROR(Flights_2026_09_303334353637345678[nfl],-1)&gt;=AH86),--(IFERROR(Flights_2026_09_303334353637345678[nfl],-1)&lt;=IF(AH86=450,450,AH86+9)))</f>
        <v>0</v>
      </c>
    </row>
    <row r="87" spans="1:35" x14ac:dyDescent="0.2">
      <c r="A87" t="s">
        <v>191</v>
      </c>
      <c r="B87" t="s">
        <v>52</v>
      </c>
      <c r="C87" t="s">
        <v>19</v>
      </c>
      <c r="D87" t="s">
        <v>76</v>
      </c>
      <c r="E87" t="s">
        <v>2383</v>
      </c>
      <c r="F87" s="35">
        <v>46305.687916666662</v>
      </c>
      <c r="G87" t="s">
        <v>21</v>
      </c>
      <c r="H87" t="s">
        <v>3837</v>
      </c>
      <c r="I87">
        <v>350</v>
      </c>
      <c r="J87" t="s">
        <v>22</v>
      </c>
      <c r="K87" t="s">
        <v>23</v>
      </c>
      <c r="L87">
        <v>861</v>
      </c>
      <c r="M87" t="s">
        <v>656</v>
      </c>
      <c r="N87" s="35">
        <v>46305.639224537037</v>
      </c>
      <c r="O87">
        <v>350</v>
      </c>
      <c r="P87" t="s">
        <v>26</v>
      </c>
      <c r="Q87">
        <v>350</v>
      </c>
      <c r="R87" t="str">
        <f>IF(B87="","",_xlfn.XLOOKUP(B87,DB!$A$2:$A$205,DB!$C$2:$C$205,"")&amp;"")</f>
        <v>Sector 6</v>
      </c>
      <c r="S87" t="str">
        <f>IF(B87="","",_xlfn.XLOOKUP(B87,DB!$A$2:$A$205,DB!$E$2:$E$205,""))</f>
        <v>Sector 4</v>
      </c>
      <c r="T87" t="str">
        <f>IF(B87="","",_xlfn.XLOOKUP(B87,DB!$A$2:$A$205,DB!$F$2:$F$205,""))</f>
        <v>VOMAR/XUDUN</v>
      </c>
      <c r="U87" t="str">
        <f>IF(B87="","",_xlfn.XLOOKUP(B87,DB!$A$2:$A$205,DB!$D$2:$D$205,""))</f>
        <v>MMEX</v>
      </c>
      <c r="V87" t="str">
        <f>IF(B87="","",IF(OR(COUNTIF(M87,"????N?????W")&gt;0,COUNTIF(M87,"????N?????E")&gt;0,COUNTIF(M87,"????S?????W")&gt;0,COUNTIF(M87,"????S?????E")&gt;0),_xlfn.XLOOKUP(B87,DB!$A$2:$A$205,DB!$B$2:$B$205,""),M87))</f>
        <v>GOTAS</v>
      </c>
      <c r="AF87" s="2">
        <v>0.58333333333333337</v>
      </c>
      <c r="AG87" t="s">
        <v>840</v>
      </c>
      <c r="AH87" s="17">
        <v>270</v>
      </c>
      <c r="AI87" s="17" cm="1">
        <f t="array" ref="AI87">SUMPRODUCT(--(IFERROR(HOUR(Flights_2026_09_303334353637345678[entry_hour]),-1)=HOUR(AF87)),--(IFERROR(Flights_2026_09_303334353637345678[entry_sector],"")=AG87),--(IFERROR(Flights_2026_09_303334353637345678[nfl],-1)&gt;=AH87),--(IFERROR(Flights_2026_09_303334353637345678[nfl],-1)&lt;=IF(AH87=450,450,AH87+9)))</f>
        <v>0</v>
      </c>
    </row>
    <row r="88" spans="1:35" x14ac:dyDescent="0.2">
      <c r="A88" t="s">
        <v>184</v>
      </c>
      <c r="B88" t="s">
        <v>141</v>
      </c>
      <c r="C88" t="s">
        <v>19</v>
      </c>
      <c r="D88" t="s">
        <v>76</v>
      </c>
      <c r="E88" t="s">
        <v>2286</v>
      </c>
      <c r="F88" s="35">
        <v>46305.689189814817</v>
      </c>
      <c r="G88" t="s">
        <v>21</v>
      </c>
      <c r="H88" t="s">
        <v>3838</v>
      </c>
      <c r="I88">
        <v>340</v>
      </c>
      <c r="J88" t="s">
        <v>22</v>
      </c>
      <c r="K88" t="s">
        <v>23</v>
      </c>
      <c r="L88">
        <v>193</v>
      </c>
      <c r="M88" t="s">
        <v>37</v>
      </c>
      <c r="N88" s="35">
        <v>46305.673182870371</v>
      </c>
      <c r="O88">
        <v>183</v>
      </c>
      <c r="P88" t="s">
        <v>26</v>
      </c>
      <c r="Q88">
        <v>220</v>
      </c>
      <c r="R88" t="str">
        <f>IF(B88="","",_xlfn.XLOOKUP(B88,DB!$A$2:$A$205,DB!$C$2:$C$205,"")&amp;"")</f>
        <v>Sector 3</v>
      </c>
      <c r="S88" t="str">
        <f>IF(B88="","",_xlfn.XLOOKUP(B88,DB!$A$2:$A$205,DB!$E$2:$E$205,""))</f>
        <v>Sector 3</v>
      </c>
      <c r="T88" t="str">
        <f>IF(B88="","",_xlfn.XLOOKUP(B88,DB!$A$2:$A$205,DB!$F$2:$F$205,""))</f>
        <v>NOSAT</v>
      </c>
      <c r="U88" t="str">
        <f>IF(B88="","",_xlfn.XLOOKUP(B88,DB!$A$2:$A$205,DB!$D$2:$D$205,""))</f>
        <v>KZHU</v>
      </c>
      <c r="V88" t="str">
        <f>IF(B88="","",IF(OR(COUNTIF(M88,"????N?????W")&gt;0,COUNTIF(M88,"????N?????E")&gt;0,COUNTIF(M88,"????S?????W")&gt;0,COUNTIF(M88,"????S?????E")&gt;0),_xlfn.XLOOKUP(B88,DB!$A$2:$A$205,DB!$B$2:$B$205,""),M88))</f>
        <v>NOSAT</v>
      </c>
      <c r="AF88" s="2">
        <v>0.58333333333333337</v>
      </c>
      <c r="AG88" t="s">
        <v>840</v>
      </c>
      <c r="AH88" s="17">
        <v>280</v>
      </c>
      <c r="AI88" s="17" cm="1">
        <f t="array" ref="AI88">SUMPRODUCT(--(IFERROR(HOUR(Flights_2026_09_303334353637345678[entry_hour]),-1)=HOUR(AF88)),--(IFERROR(Flights_2026_09_303334353637345678[entry_sector],"")=AG88),--(IFERROR(Flights_2026_09_303334353637345678[nfl],-1)&gt;=AH88),--(IFERROR(Flights_2026_09_303334353637345678[nfl],-1)&lt;=IF(AH88=450,450,AH88+9)))</f>
        <v>0</v>
      </c>
    </row>
    <row r="89" spans="1:35" x14ac:dyDescent="0.2">
      <c r="A89" t="s">
        <v>295</v>
      </c>
      <c r="B89" t="s">
        <v>59</v>
      </c>
      <c r="C89" t="s">
        <v>19</v>
      </c>
      <c r="D89" t="s">
        <v>50</v>
      </c>
      <c r="E89" t="s">
        <v>3839</v>
      </c>
      <c r="F89" s="35">
        <v>46305.691481481481</v>
      </c>
      <c r="G89" t="s">
        <v>21</v>
      </c>
      <c r="H89" t="s">
        <v>3840</v>
      </c>
      <c r="I89">
        <v>340</v>
      </c>
      <c r="J89" t="s">
        <v>22</v>
      </c>
      <c r="K89" t="s">
        <v>23</v>
      </c>
      <c r="L89">
        <v>178</v>
      </c>
      <c r="M89" t="s">
        <v>37</v>
      </c>
      <c r="N89" s="35">
        <v>46305.67696759259</v>
      </c>
      <c r="O89">
        <v>170</v>
      </c>
      <c r="P89" t="s">
        <v>26</v>
      </c>
      <c r="Q89">
        <v>220</v>
      </c>
      <c r="R89" t="str">
        <f>IF(B89="","",_xlfn.XLOOKUP(B89,DB!$A$2:$A$205,DB!$C$2:$C$205,"")&amp;"")</f>
        <v>Sector 3</v>
      </c>
      <c r="S89" t="str">
        <f>IF(B89="","",_xlfn.XLOOKUP(B89,DB!$A$2:$A$205,DB!$E$2:$E$205,""))</f>
        <v>Sector 3</v>
      </c>
      <c r="T89" t="str">
        <f>IF(B89="","",_xlfn.XLOOKUP(B89,DB!$A$2:$A$205,DB!$F$2:$F$205,""))</f>
        <v>NOSAT</v>
      </c>
      <c r="U89" t="str">
        <f>IF(B89="","",_xlfn.XLOOKUP(B89,DB!$A$2:$A$205,DB!$D$2:$D$205,""))</f>
        <v>MUFH</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303334353637345678[entry_hour]),-1)=HOUR(AF89)),--(IFERROR(Flights_2026_09_303334353637345678[entry_sector],"")=AG89),--(IFERROR(Flights_2026_09_303334353637345678[nfl],-1)&gt;=AH89),--(IFERROR(Flights_2026_09_303334353637345678[nfl],-1)&lt;=IF(AH89=450,450,AH89+9)))</f>
        <v>0</v>
      </c>
    </row>
    <row r="90" spans="1:35" x14ac:dyDescent="0.2">
      <c r="A90" t="s">
        <v>200</v>
      </c>
      <c r="B90" t="s">
        <v>75</v>
      </c>
      <c r="C90" t="s">
        <v>19</v>
      </c>
      <c r="D90" t="s">
        <v>41</v>
      </c>
      <c r="E90" t="s">
        <v>664</v>
      </c>
      <c r="F90" s="35">
        <v>46305.692928240736</v>
      </c>
      <c r="G90" t="s">
        <v>21</v>
      </c>
      <c r="H90" t="s">
        <v>3841</v>
      </c>
      <c r="I90">
        <v>390</v>
      </c>
      <c r="J90" t="s">
        <v>22</v>
      </c>
      <c r="K90" t="s">
        <v>23</v>
      </c>
      <c r="L90">
        <v>850</v>
      </c>
      <c r="M90" t="s">
        <v>136</v>
      </c>
      <c r="N90" s="35">
        <v>46305.646631944444</v>
      </c>
      <c r="O90">
        <v>390</v>
      </c>
      <c r="P90" t="s">
        <v>26</v>
      </c>
      <c r="Q90">
        <v>390</v>
      </c>
      <c r="R90" t="str">
        <f>IF(B90="","",_xlfn.XLOOKUP(B90,DB!$A$2:$A$205,DB!$C$2:$C$205,"")&amp;"")</f>
        <v>Sector 5</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LIDAM</v>
      </c>
      <c r="AF90" s="2">
        <v>0.58333333333333337</v>
      </c>
      <c r="AG90" t="s">
        <v>840</v>
      </c>
      <c r="AH90" s="17">
        <v>300</v>
      </c>
      <c r="AI90" s="17" cm="1">
        <f t="array" ref="AI90">SUMPRODUCT(--(IFERROR(HOUR(Flights_2026_09_303334353637345678[entry_hour]),-1)=HOUR(AF90)),--(IFERROR(Flights_2026_09_303334353637345678[entry_sector],"")=AG90),--(IFERROR(Flights_2026_09_303334353637345678[nfl],-1)&gt;=AH90),--(IFERROR(Flights_2026_09_303334353637345678[nfl],-1)&lt;=IF(AH90=450,450,AH90+9)))</f>
        <v>0</v>
      </c>
    </row>
    <row r="91" spans="1:35" x14ac:dyDescent="0.2">
      <c r="A91" t="s">
        <v>194</v>
      </c>
      <c r="B91" t="s">
        <v>65</v>
      </c>
      <c r="C91" t="s">
        <v>19</v>
      </c>
      <c r="D91" t="s">
        <v>76</v>
      </c>
      <c r="E91" t="s">
        <v>3629</v>
      </c>
      <c r="F91" s="35">
        <v>46305.693912037037</v>
      </c>
      <c r="G91" t="s">
        <v>28</v>
      </c>
      <c r="H91" t="s">
        <v>3842</v>
      </c>
      <c r="I91">
        <v>370</v>
      </c>
      <c r="J91" t="s">
        <v>22</v>
      </c>
      <c r="K91" t="s">
        <v>23</v>
      </c>
      <c r="L91">
        <v>858</v>
      </c>
      <c r="M91" t="s">
        <v>3843</v>
      </c>
      <c r="N91" s="35">
        <v>46305.647453703699</v>
      </c>
      <c r="O91">
        <v>370</v>
      </c>
      <c r="P91" t="s">
        <v>26</v>
      </c>
      <c r="Q91">
        <v>350</v>
      </c>
      <c r="R91" t="str">
        <f>IF(B91="","",_xlfn.XLOOKUP(B91,DB!$A$2:$A$205,DB!$C$2:$C$205,"")&amp;"")</f>
        <v>Sector 6</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GOTAS</v>
      </c>
      <c r="AF91" s="2">
        <v>0.58333333333333337</v>
      </c>
      <c r="AG91" t="s">
        <v>840</v>
      </c>
      <c r="AH91" s="17">
        <v>310</v>
      </c>
      <c r="AI91" s="17" cm="1">
        <f t="array" ref="AI91">SUMPRODUCT(--(IFERROR(HOUR(Flights_2026_09_303334353637345678[entry_hour]),-1)=HOUR(AF91)),--(IFERROR(Flights_2026_09_303334353637345678[entry_sector],"")=AG91),--(IFERROR(Flights_2026_09_303334353637345678[nfl],-1)&gt;=AH91),--(IFERROR(Flights_2026_09_303334353637345678[nfl],-1)&lt;=IF(AH91=450,450,AH91+9)))</f>
        <v>0</v>
      </c>
    </row>
    <row r="92" spans="1:35" x14ac:dyDescent="0.2">
      <c r="A92" t="s">
        <v>616</v>
      </c>
      <c r="B92" t="s">
        <v>617</v>
      </c>
      <c r="C92" t="s">
        <v>19</v>
      </c>
      <c r="D92" t="s">
        <v>120</v>
      </c>
      <c r="E92" t="s">
        <v>1457</v>
      </c>
      <c r="F92" s="35">
        <v>46305.695231481484</v>
      </c>
      <c r="G92" t="s">
        <v>21</v>
      </c>
      <c r="H92" t="s">
        <v>3844</v>
      </c>
      <c r="I92">
        <v>350</v>
      </c>
      <c r="J92" t="s">
        <v>22</v>
      </c>
      <c r="K92" t="s">
        <v>23</v>
      </c>
      <c r="L92">
        <v>473</v>
      </c>
      <c r="M92" t="s">
        <v>218</v>
      </c>
      <c r="N92" s="35">
        <v>46305.666168981479</v>
      </c>
      <c r="O92">
        <v>350</v>
      </c>
      <c r="P92" t="s">
        <v>26</v>
      </c>
      <c r="Q92">
        <v>350</v>
      </c>
      <c r="R92" t="str">
        <f>IF(B92="","",_xlfn.XLOOKUP(B92,DB!$A$2:$A$205,DB!$C$2:$C$205,"")&amp;"")</f>
        <v>Sector 5</v>
      </c>
      <c r="S92" t="str">
        <f>IF(B92="","",_xlfn.XLOOKUP(B92,DB!$A$2:$A$205,DB!$E$2:$E$205,""))</f>
        <v>Sector 4</v>
      </c>
      <c r="T92" t="str">
        <f>IF(B92="","",_xlfn.XLOOKUP(B92,DB!$A$2:$A$205,DB!$F$2:$F$205,""))</f>
        <v>VOMAR/XUDUN</v>
      </c>
      <c r="U92" t="str">
        <f>IF(B92="","",_xlfn.XLOOKUP(B92,DB!$A$2:$A$205,DB!$D$2:$D$205,""))</f>
        <v>KZHU</v>
      </c>
      <c r="V92" t="str">
        <f>IF(B92="","",IF(OR(COUNTIF(M92,"????N?????W")&gt;0,COUNTIF(M92,"????N?????E")&gt;0,COUNTIF(M92,"????S?????W")&gt;0,COUNTIF(M92,"????S?????E")&gt;0),_xlfn.XLOOKUP(B92,DB!$A$2:$A$205,DB!$B$2:$B$205,""),M92))</f>
        <v>IRDOV</v>
      </c>
      <c r="AF92" s="2">
        <v>0.58333333333333337</v>
      </c>
      <c r="AG92" t="s">
        <v>840</v>
      </c>
      <c r="AH92" s="17">
        <v>320</v>
      </c>
      <c r="AI92" s="17" cm="1">
        <f t="array" ref="AI92">SUMPRODUCT(--(IFERROR(HOUR(Flights_2026_09_303334353637345678[entry_hour]),-1)=HOUR(AF92)),--(IFERROR(Flights_2026_09_303334353637345678[entry_sector],"")=AG92),--(IFERROR(Flights_2026_09_303334353637345678[nfl],-1)&gt;=AH92),--(IFERROR(Flights_2026_09_303334353637345678[nfl],-1)&lt;=IF(AH92=450,450,AH92+9)))</f>
        <v>0</v>
      </c>
    </row>
    <row r="93" spans="1:35" x14ac:dyDescent="0.2">
      <c r="A93" t="s">
        <v>3845</v>
      </c>
      <c r="B93" t="s">
        <v>3846</v>
      </c>
      <c r="C93" t="s">
        <v>19</v>
      </c>
      <c r="D93" t="s">
        <v>3700</v>
      </c>
      <c r="E93" t="s">
        <v>3845</v>
      </c>
      <c r="F93" s="35">
        <v>46305.696724537032</v>
      </c>
      <c r="G93" t="s">
        <v>21</v>
      </c>
      <c r="H93" t="s">
        <v>3847</v>
      </c>
      <c r="I93">
        <v>430</v>
      </c>
      <c r="J93" t="s">
        <v>22</v>
      </c>
      <c r="K93" t="s">
        <v>31</v>
      </c>
      <c r="L93">
        <v>214</v>
      </c>
      <c r="M93" t="s">
        <v>37</v>
      </c>
      <c r="N93" s="35">
        <v>46305.681157407409</v>
      </c>
      <c r="O93">
        <v>383</v>
      </c>
      <c r="P93" t="s">
        <v>26</v>
      </c>
      <c r="Q93">
        <v>220</v>
      </c>
      <c r="R93" t="str">
        <f>IF(B93="","",_xlfn.XLOOKUP(B93,DB!$A$2:$A$205,DB!$C$2:$C$205,"")&amp;"")</f>
        <v/>
      </c>
      <c r="S93" t="str">
        <f>IF(B93="","",_xlfn.XLOOKUP(B93,DB!$A$2:$A$205,DB!$E$2:$E$205,""))</f>
        <v/>
      </c>
      <c r="T93" t="str">
        <f>IF(B93="","",_xlfn.XLOOKUP(B93,DB!$A$2:$A$205,DB!$F$2:$F$205,""))</f>
        <v/>
      </c>
      <c r="U93" t="str">
        <f>IF(B93="","",_xlfn.XLOOKUP(B93,DB!$A$2:$A$205,DB!$D$2:$D$205,""))</f>
        <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303334353637345678[entry_hour]),-1)=HOUR(AF93)),--(IFERROR(Flights_2026_09_303334353637345678[entry_sector],"")=AG93),--(IFERROR(Flights_2026_09_303334353637345678[nfl],-1)&gt;=AH93),--(IFERROR(Flights_2026_09_303334353637345678[nfl],-1)&lt;=IF(AH93=450,450,AH93+9)))</f>
        <v>0</v>
      </c>
    </row>
    <row r="94" spans="1:35" x14ac:dyDescent="0.2">
      <c r="A94" t="s">
        <v>227</v>
      </c>
      <c r="B94" t="s">
        <v>18</v>
      </c>
      <c r="C94" t="s">
        <v>19</v>
      </c>
      <c r="D94" t="s">
        <v>120</v>
      </c>
      <c r="E94" t="s">
        <v>3848</v>
      </c>
      <c r="F94" s="35">
        <v>46305.697905092587</v>
      </c>
      <c r="G94" t="s">
        <v>21</v>
      </c>
      <c r="H94" t="s">
        <v>3849</v>
      </c>
      <c r="I94">
        <v>350</v>
      </c>
      <c r="J94" t="s">
        <v>22</v>
      </c>
      <c r="K94" t="s">
        <v>23</v>
      </c>
      <c r="L94">
        <v>542</v>
      </c>
      <c r="M94" t="s">
        <v>25</v>
      </c>
      <c r="N94" s="35">
        <v>46305.665000000001</v>
      </c>
      <c r="O94">
        <v>350</v>
      </c>
      <c r="P94" t="s">
        <v>26</v>
      </c>
      <c r="Q94">
        <v>350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KEHLI</v>
      </c>
      <c r="AF94" s="2">
        <v>0.58333333333333337</v>
      </c>
      <c r="AG94" t="s">
        <v>840</v>
      </c>
      <c r="AH94" s="17">
        <v>340</v>
      </c>
      <c r="AI94" s="17" cm="1">
        <f t="array" ref="AI94">SUMPRODUCT(--(IFERROR(HOUR(Flights_2026_09_303334353637345678[entry_hour]),-1)=HOUR(AF94)),--(IFERROR(Flights_2026_09_303334353637345678[entry_sector],"")=AG94),--(IFERROR(Flights_2026_09_303334353637345678[nfl],-1)&gt;=AH94),--(IFERROR(Flights_2026_09_303334353637345678[nfl],-1)&lt;=IF(AH94=450,450,AH94+9)))</f>
        <v>0</v>
      </c>
    </row>
    <row r="95" spans="1:35" x14ac:dyDescent="0.2">
      <c r="A95" t="s">
        <v>2299</v>
      </c>
      <c r="B95" t="s">
        <v>208</v>
      </c>
      <c r="C95" t="s">
        <v>19</v>
      </c>
      <c r="D95" t="s">
        <v>50</v>
      </c>
      <c r="E95" t="s">
        <v>1580</v>
      </c>
      <c r="F95" s="35">
        <v>46305.699571759258</v>
      </c>
      <c r="G95" t="s">
        <v>21</v>
      </c>
      <c r="H95" t="s">
        <v>3850</v>
      </c>
      <c r="I95">
        <v>330</v>
      </c>
      <c r="J95" t="s">
        <v>22</v>
      </c>
      <c r="K95" t="s">
        <v>23</v>
      </c>
      <c r="L95">
        <v>493</v>
      </c>
      <c r="M95" t="s">
        <v>218</v>
      </c>
      <c r="N95" s="35">
        <v>46305.669131944444</v>
      </c>
      <c r="O95">
        <v>330</v>
      </c>
      <c r="P95" t="s">
        <v>26</v>
      </c>
      <c r="Q95">
        <v>330</v>
      </c>
      <c r="R95" t="str">
        <f>IF(B95="","",_xlfn.XLOOKUP(B95,DB!$A$2:$A$205,DB!$C$2:$C$205,"")&amp;"")</f>
        <v>Sector 3</v>
      </c>
      <c r="S95" t="str">
        <f>IF(B95="","",_xlfn.XLOOKUP(B95,DB!$A$2:$A$205,DB!$E$2:$E$205,""))</f>
        <v>Sector 3</v>
      </c>
      <c r="T95" t="str">
        <f>IF(B95="","",_xlfn.XLOOKUP(B95,DB!$A$2:$A$205,DB!$F$2:$F$205,""))</f>
        <v>NOSAT</v>
      </c>
      <c r="U95" t="str">
        <f>IF(B95="","",_xlfn.XLOOKUP(B95,DB!$A$2:$A$205,DB!$D$2:$D$205,""))</f>
        <v>KZHU</v>
      </c>
      <c r="V95" t="str">
        <f>IF(B95="","",IF(OR(COUNTIF(M95,"????N?????W")&gt;0,COUNTIF(M95,"????N?????E")&gt;0,COUNTIF(M95,"????S?????W")&gt;0,COUNTIF(M95,"????S?????E")&gt;0),_xlfn.XLOOKUP(B95,DB!$A$2:$A$205,DB!$B$2:$B$205,""),M95))</f>
        <v>IRDOV</v>
      </c>
      <c r="AF95" s="2">
        <v>0.58333333333333337</v>
      </c>
      <c r="AG95" t="s">
        <v>840</v>
      </c>
      <c r="AH95" s="17">
        <v>350</v>
      </c>
      <c r="AI95" s="17" cm="1">
        <f t="array" ref="AI95">SUMPRODUCT(--(IFERROR(HOUR(Flights_2026_09_303334353637345678[entry_hour]),-1)=HOUR(AF95)),--(IFERROR(Flights_2026_09_303334353637345678[entry_sector],"")=AG95),--(IFERROR(Flights_2026_09_303334353637345678[nfl],-1)&gt;=AH95),--(IFERROR(Flights_2026_09_303334353637345678[nfl],-1)&lt;=IF(AH95=450,450,AH95+9)))</f>
        <v>0</v>
      </c>
    </row>
    <row r="96" spans="1:35" x14ac:dyDescent="0.2">
      <c r="A96" t="s">
        <v>222</v>
      </c>
      <c r="B96" t="s">
        <v>223</v>
      </c>
      <c r="C96" t="s">
        <v>19</v>
      </c>
      <c r="D96" t="s">
        <v>53</v>
      </c>
      <c r="E96" t="s">
        <v>2048</v>
      </c>
      <c r="F96" s="35">
        <v>46305.701296296298</v>
      </c>
      <c r="G96" t="s">
        <v>21</v>
      </c>
      <c r="H96" t="s">
        <v>3851</v>
      </c>
      <c r="I96">
        <v>340</v>
      </c>
      <c r="J96" t="s">
        <v>22</v>
      </c>
      <c r="K96" t="s">
        <v>23</v>
      </c>
      <c r="L96">
        <v>208</v>
      </c>
      <c r="M96" t="s">
        <v>37</v>
      </c>
      <c r="N96" s="35">
        <v>46305.685416666667</v>
      </c>
      <c r="O96">
        <v>148</v>
      </c>
      <c r="P96" t="s">
        <v>26</v>
      </c>
      <c r="Q96">
        <v>220</v>
      </c>
      <c r="R96" t="str">
        <f>IF(B96="","",_xlfn.XLOOKUP(B96,DB!$A$2:$A$205,DB!$C$2:$C$205,"")&amp;"")</f>
        <v>Sector 3</v>
      </c>
      <c r="S96" t="str">
        <f>IF(B96="","",_xlfn.XLOOKUP(B96,DB!$A$2:$A$205,DB!$E$2:$E$205,""))</f>
        <v>Sector 3</v>
      </c>
      <c r="T96" t="str">
        <f>IF(B96="","",_xlfn.XLOOKUP(B96,DB!$A$2:$A$205,DB!$F$2:$F$205,""))</f>
        <v>NOSAT</v>
      </c>
      <c r="U96" t="str">
        <f>IF(B96="","",_xlfn.XLOOKUP(B96,DB!$A$2:$A$205,DB!$D$2:$D$205,""))</f>
        <v>MUFH</v>
      </c>
      <c r="V96" t="str">
        <f>IF(B96="","",IF(OR(COUNTIF(M96,"????N?????W")&gt;0,COUNTIF(M96,"????N?????E")&gt;0,COUNTIF(M96,"????S?????W")&gt;0,COUNTIF(M96,"????S?????E")&gt;0),_xlfn.XLOOKUP(B96,DB!$A$2:$A$205,DB!$B$2:$B$205,""),M96))</f>
        <v>NOSAT</v>
      </c>
      <c r="AF96" s="2">
        <v>0.58333333333333337</v>
      </c>
      <c r="AG96" t="s">
        <v>840</v>
      </c>
      <c r="AH96" s="17">
        <v>360</v>
      </c>
      <c r="AI96" s="17" cm="1">
        <f t="array" ref="AI96">SUMPRODUCT(--(IFERROR(HOUR(Flights_2026_09_303334353637345678[entry_hour]),-1)=HOUR(AF96)),--(IFERROR(Flights_2026_09_303334353637345678[entry_sector],"")=AG96),--(IFERROR(Flights_2026_09_303334353637345678[nfl],-1)&gt;=AH96),--(IFERROR(Flights_2026_09_303334353637345678[nfl],-1)&lt;=IF(AH96=450,450,AH96+9)))</f>
        <v>0</v>
      </c>
    </row>
    <row r="97" spans="1:35" x14ac:dyDescent="0.2">
      <c r="A97" t="s">
        <v>3852</v>
      </c>
      <c r="B97" t="s">
        <v>86</v>
      </c>
      <c r="C97" t="s">
        <v>19</v>
      </c>
      <c r="D97" t="s">
        <v>359</v>
      </c>
      <c r="F97" s="35">
        <v>46305.702453703707</v>
      </c>
      <c r="G97" t="s">
        <v>21</v>
      </c>
      <c r="H97" t="s">
        <v>3853</v>
      </c>
      <c r="I97">
        <v>310</v>
      </c>
      <c r="J97" t="s">
        <v>22</v>
      </c>
      <c r="K97" t="s">
        <v>31</v>
      </c>
      <c r="L97">
        <v>942</v>
      </c>
      <c r="M97" t="s">
        <v>2828</v>
      </c>
      <c r="N97" s="35">
        <v>46305.650254629625</v>
      </c>
      <c r="O97">
        <v>310</v>
      </c>
      <c r="P97" t="s">
        <v>26</v>
      </c>
      <c r="Q97">
        <v>310</v>
      </c>
      <c r="R97" t="str">
        <f>IF(B97="","",_xlfn.XLOOKUP(B97,DB!$A$2:$A$205,DB!$C$2:$C$205,"")&amp;"")</f>
        <v>Sector 6</v>
      </c>
      <c r="S97" t="str">
        <f>IF(B97="","",_xlfn.XLOOKUP(B97,DB!$A$2:$A$205,DB!$E$2:$E$205,""))</f>
        <v>Sector 4</v>
      </c>
      <c r="T97" t="str">
        <f>IF(B97="","",_xlfn.XLOOKUP(B97,DB!$A$2:$A$205,DB!$F$2:$F$205,""))</f>
        <v>VOMAR/XUDUN</v>
      </c>
      <c r="U97" t="str">
        <f>IF(B97="","",_xlfn.XLOOKUP(B97,DB!$A$2:$A$205,DB!$D$2:$D$205,""))</f>
        <v>MMEX</v>
      </c>
      <c r="V97" t="str">
        <f>IF(B97="","",IF(OR(COUNTIF(M97,"????N?????W")&gt;0,COUNTIF(M97,"????N?????E")&gt;0,COUNTIF(M97,"????S?????W")&gt;0,COUNTIF(M97,"????S?????E")&gt;0),_xlfn.XLOOKUP(B97,DB!$A$2:$A$205,DB!$B$2:$B$205,""),M97))</f>
        <v>GOTAS</v>
      </c>
      <c r="AF97" s="2">
        <v>0.58333333333333337</v>
      </c>
      <c r="AG97" t="s">
        <v>840</v>
      </c>
      <c r="AH97" s="17">
        <v>370</v>
      </c>
      <c r="AI97" s="17" cm="1">
        <f t="array" ref="AI97">SUMPRODUCT(--(IFERROR(HOUR(Flights_2026_09_303334353637345678[entry_hour]),-1)=HOUR(AF97)),--(IFERROR(Flights_2026_09_303334353637345678[entry_sector],"")=AG97),--(IFERROR(Flights_2026_09_303334353637345678[nfl],-1)&gt;=AH97),--(IFERROR(Flights_2026_09_303334353637345678[nfl],-1)&lt;=IF(AH97=450,450,AH97+9)))</f>
        <v>0</v>
      </c>
    </row>
    <row r="98" spans="1:35" x14ac:dyDescent="0.2">
      <c r="A98" t="s">
        <v>458</v>
      </c>
      <c r="B98" t="s">
        <v>459</v>
      </c>
      <c r="C98" t="s">
        <v>19</v>
      </c>
      <c r="D98" t="s">
        <v>41</v>
      </c>
      <c r="E98" t="s">
        <v>832</v>
      </c>
      <c r="F98" s="35">
        <v>46305.703321759254</v>
      </c>
      <c r="G98" t="s">
        <v>21</v>
      </c>
      <c r="H98" t="s">
        <v>3854</v>
      </c>
      <c r="I98">
        <v>350</v>
      </c>
      <c r="J98" t="s">
        <v>22</v>
      </c>
      <c r="K98" t="s">
        <v>23</v>
      </c>
      <c r="L98">
        <v>1125</v>
      </c>
      <c r="M98" t="s">
        <v>460</v>
      </c>
      <c r="N98" s="35">
        <v>46305.637939814813</v>
      </c>
      <c r="O98">
        <v>285</v>
      </c>
      <c r="P98" t="s">
        <v>26</v>
      </c>
      <c r="Q98">
        <v>350</v>
      </c>
      <c r="R98" t="str">
        <f>IF(B98="","",_xlfn.XLOOKUP(B98,DB!$A$2:$A$205,DB!$C$2:$C$205,"")&amp;"")</f>
        <v>Sector 1</v>
      </c>
      <c r="S98" t="str">
        <f>IF(B98="","",_xlfn.XLOOKUP(B98,DB!$A$2:$A$205,DB!$E$2:$E$205,""))</f>
        <v>Sector 4</v>
      </c>
      <c r="T98" t="str">
        <f>IF(B98="","",_xlfn.XLOOKUP(B98,DB!$A$2:$A$205,DB!$F$2:$F$205,""))</f>
        <v>VOMAR/XUDUN</v>
      </c>
      <c r="U98" t="str">
        <f>IF(B98="","",_xlfn.XLOOKUP(B98,DB!$A$2:$A$205,DB!$D$2:$D$205,""))</f>
        <v>MMEX</v>
      </c>
      <c r="V98" t="str">
        <f>IF(B98="","",IF(OR(COUNTIF(M98,"????N?????W")&gt;0,COUNTIF(M98,"????N?????E")&gt;0,COUNTIF(M98,"????S?????W")&gt;0,COUNTIF(M98,"????S?????E")&gt;0),_xlfn.XLOOKUP(B98,DB!$A$2:$A$205,DB!$B$2:$B$205,""),M98))</f>
        <v>OMATO</v>
      </c>
      <c r="AF98" s="2">
        <v>0.58333333333333337</v>
      </c>
      <c r="AG98" t="s">
        <v>840</v>
      </c>
      <c r="AH98" s="17">
        <v>380</v>
      </c>
      <c r="AI98" s="17" cm="1">
        <f t="array" ref="AI98">SUMPRODUCT(--(IFERROR(HOUR(Flights_2026_09_303334353637345678[entry_hour]),-1)=HOUR(AF98)),--(IFERROR(Flights_2026_09_303334353637345678[entry_sector],"")=AG98),--(IFERROR(Flights_2026_09_303334353637345678[nfl],-1)&gt;=AH98),--(IFERROR(Flights_2026_09_303334353637345678[nfl],-1)&lt;=IF(AH98=450,450,AH98+9)))</f>
        <v>0</v>
      </c>
    </row>
    <row r="99" spans="1:35" x14ac:dyDescent="0.2">
      <c r="A99" t="s">
        <v>1762</v>
      </c>
      <c r="B99" t="s">
        <v>215</v>
      </c>
      <c r="C99" t="s">
        <v>19</v>
      </c>
      <c r="D99" t="s">
        <v>90</v>
      </c>
      <c r="E99" t="s">
        <v>679</v>
      </c>
      <c r="F99" s="35">
        <v>46305.704548611116</v>
      </c>
      <c r="G99" t="s">
        <v>21</v>
      </c>
      <c r="H99" t="s">
        <v>3855</v>
      </c>
      <c r="I99">
        <v>390</v>
      </c>
      <c r="J99" t="s">
        <v>22</v>
      </c>
      <c r="K99" t="s">
        <v>23</v>
      </c>
      <c r="L99">
        <v>572</v>
      </c>
      <c r="M99" t="s">
        <v>218</v>
      </c>
      <c r="N99" s="35">
        <v>46305.669421296298</v>
      </c>
      <c r="O99">
        <v>390</v>
      </c>
      <c r="P99" t="s">
        <v>26</v>
      </c>
      <c r="Q99">
        <v>390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IRDOV</v>
      </c>
      <c r="AF99" s="2">
        <v>0.58333333333333337</v>
      </c>
      <c r="AG99" t="s">
        <v>840</v>
      </c>
      <c r="AH99" s="17">
        <v>390</v>
      </c>
      <c r="AI99" s="17" cm="1">
        <f t="array" ref="AI99">SUMPRODUCT(--(IFERROR(HOUR(Flights_2026_09_303334353637345678[entry_hour]),-1)=HOUR(AF99)),--(IFERROR(Flights_2026_09_303334353637345678[entry_sector],"")=AG99),--(IFERROR(Flights_2026_09_303334353637345678[nfl],-1)&gt;=AH99),--(IFERROR(Flights_2026_09_303334353637345678[nfl],-1)&lt;=IF(AH99=450,450,AH99+9)))</f>
        <v>0</v>
      </c>
    </row>
    <row r="100" spans="1:35" x14ac:dyDescent="0.2">
      <c r="A100" t="s">
        <v>238</v>
      </c>
      <c r="B100" t="s">
        <v>46</v>
      </c>
      <c r="C100" t="s">
        <v>19</v>
      </c>
      <c r="D100" t="s">
        <v>50</v>
      </c>
      <c r="E100" t="s">
        <v>3534</v>
      </c>
      <c r="F100" s="35">
        <v>46305.705787037034</v>
      </c>
      <c r="G100" t="s">
        <v>21</v>
      </c>
      <c r="H100" t="s">
        <v>3856</v>
      </c>
      <c r="I100">
        <v>330</v>
      </c>
      <c r="J100" t="s">
        <v>22</v>
      </c>
      <c r="K100" t="s">
        <v>23</v>
      </c>
      <c r="L100">
        <v>496</v>
      </c>
      <c r="M100" t="s">
        <v>25</v>
      </c>
      <c r="N100" s="35">
        <v>46305.674293981487</v>
      </c>
      <c r="O100">
        <v>330</v>
      </c>
      <c r="P100" t="s">
        <v>26</v>
      </c>
      <c r="Q100">
        <v>330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KEHLI</v>
      </c>
      <c r="AF100" s="2">
        <v>0.58333333333333337</v>
      </c>
      <c r="AG100" t="s">
        <v>840</v>
      </c>
      <c r="AH100" s="17">
        <v>400</v>
      </c>
      <c r="AI100" s="17" cm="1">
        <f t="array" ref="AI100">SUMPRODUCT(--(IFERROR(HOUR(Flights_2026_09_303334353637345678[entry_hour]),-1)=HOUR(AF100)),--(IFERROR(Flights_2026_09_303334353637345678[entry_sector],"")=AG100),--(IFERROR(Flights_2026_09_303334353637345678[nfl],-1)&gt;=AH100),--(IFERROR(Flights_2026_09_303334353637345678[nfl],-1)&lt;=IF(AH100=450,450,AH100+9)))</f>
        <v>0</v>
      </c>
    </row>
    <row r="101" spans="1:35" x14ac:dyDescent="0.2">
      <c r="A101" t="s">
        <v>452</v>
      </c>
      <c r="B101" t="s">
        <v>62</v>
      </c>
      <c r="C101" t="s">
        <v>19</v>
      </c>
      <c r="D101" t="s">
        <v>107</v>
      </c>
      <c r="E101" t="s">
        <v>3857</v>
      </c>
      <c r="F101" s="35">
        <v>46305.706967592589</v>
      </c>
      <c r="G101" t="s">
        <v>21</v>
      </c>
      <c r="H101" t="s">
        <v>3858</v>
      </c>
      <c r="I101">
        <v>360</v>
      </c>
      <c r="J101" t="s">
        <v>22</v>
      </c>
      <c r="K101" t="s">
        <v>23</v>
      </c>
      <c r="L101">
        <v>214</v>
      </c>
      <c r="M101" t="s">
        <v>37</v>
      </c>
      <c r="N101" s="35">
        <v>46305.690034722225</v>
      </c>
      <c r="O101">
        <v>170</v>
      </c>
      <c r="P101" t="s">
        <v>26</v>
      </c>
      <c r="Q101">
        <v>220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NOSAT</v>
      </c>
      <c r="AF101" s="2">
        <v>0.58333333333333337</v>
      </c>
      <c r="AG101" t="s">
        <v>840</v>
      </c>
      <c r="AH101" s="17">
        <v>410</v>
      </c>
      <c r="AI101" s="17" cm="1">
        <f t="array" ref="AI101">SUMPRODUCT(--(IFERROR(HOUR(Flights_2026_09_303334353637345678[entry_hour]),-1)=HOUR(AF101)),--(IFERROR(Flights_2026_09_303334353637345678[entry_sector],"")=AG101),--(IFERROR(Flights_2026_09_303334353637345678[nfl],-1)&gt;=AH101),--(IFERROR(Flights_2026_09_303334353637345678[nfl],-1)&lt;=IF(AH101=450,450,AH101+9)))</f>
        <v>0</v>
      </c>
    </row>
    <row r="102" spans="1:35" x14ac:dyDescent="0.2">
      <c r="A102" t="s">
        <v>1779</v>
      </c>
      <c r="B102" t="s">
        <v>398</v>
      </c>
      <c r="C102" t="s">
        <v>19</v>
      </c>
      <c r="D102" t="s">
        <v>47</v>
      </c>
      <c r="E102" t="s">
        <v>3859</v>
      </c>
      <c r="F102" s="35">
        <v>46305.707951388889</v>
      </c>
      <c r="G102" t="s">
        <v>21</v>
      </c>
      <c r="H102" t="s">
        <v>3860</v>
      </c>
      <c r="I102">
        <v>370</v>
      </c>
      <c r="J102" t="s">
        <v>22</v>
      </c>
      <c r="K102" t="s">
        <v>23</v>
      </c>
      <c r="L102">
        <v>479</v>
      </c>
      <c r="M102" t="s">
        <v>218</v>
      </c>
      <c r="N102" s="35">
        <v>46305.677337962959</v>
      </c>
      <c r="O102">
        <v>370</v>
      </c>
      <c r="P102" t="s">
        <v>26</v>
      </c>
      <c r="Q102">
        <v>370</v>
      </c>
      <c r="R102" t="str">
        <f>IF(B102="","",_xlfn.XLOOKUP(B102,DB!$A$2:$A$205,DB!$C$2:$C$205,"")&amp;"")</f>
        <v>Sector 5</v>
      </c>
      <c r="S102" t="str">
        <f>IF(B102="","",_xlfn.XLOOKUP(B102,DB!$A$2:$A$205,DB!$E$2:$E$205,""))</f>
        <v>Sector 4</v>
      </c>
      <c r="T102" t="str">
        <f>IF(B102="","",_xlfn.XLOOKUP(B102,DB!$A$2:$A$205,DB!$F$2:$F$205,""))</f>
        <v>VOMAR/XUDUN</v>
      </c>
      <c r="U102" t="str">
        <f>IF(B102="","",_xlfn.XLOOKUP(B102,DB!$A$2:$A$205,DB!$D$2:$D$205,""))</f>
        <v>KZHU</v>
      </c>
      <c r="V102" t="str">
        <f>IF(B102="","",IF(OR(COUNTIF(M102,"????N?????W")&gt;0,COUNTIF(M102,"????N?????E")&gt;0,COUNTIF(M102,"????S?????W")&gt;0,COUNTIF(M102,"????S?????E")&gt;0),_xlfn.XLOOKUP(B102,DB!$A$2:$A$205,DB!$B$2:$B$205,""),M102))</f>
        <v>IRDOV</v>
      </c>
      <c r="AF102" s="2">
        <v>0.58333333333333337</v>
      </c>
      <c r="AG102" t="s">
        <v>840</v>
      </c>
      <c r="AH102" s="17">
        <v>420</v>
      </c>
      <c r="AI102" s="17" cm="1">
        <f t="array" ref="AI102">SUMPRODUCT(--(IFERROR(HOUR(Flights_2026_09_303334353637345678[entry_hour]),-1)=HOUR(AF102)),--(IFERROR(Flights_2026_09_303334353637345678[entry_sector],"")=AG102),--(IFERROR(Flights_2026_09_303334353637345678[nfl],-1)&gt;=AH102),--(IFERROR(Flights_2026_09_303334353637345678[nfl],-1)&lt;=IF(AH102=450,450,AH102+9)))</f>
        <v>0</v>
      </c>
    </row>
    <row r="103" spans="1:35" x14ac:dyDescent="0.2">
      <c r="A103" t="s">
        <v>220</v>
      </c>
      <c r="B103" t="s">
        <v>49</v>
      </c>
      <c r="C103" t="s">
        <v>19</v>
      </c>
      <c r="D103" t="s">
        <v>221</v>
      </c>
      <c r="E103" t="s">
        <v>3861</v>
      </c>
      <c r="F103" s="35">
        <v>46305.709328703699</v>
      </c>
      <c r="G103" t="s">
        <v>21</v>
      </c>
      <c r="H103" t="s">
        <v>3862</v>
      </c>
      <c r="I103">
        <v>360</v>
      </c>
      <c r="J103" t="s">
        <v>22</v>
      </c>
      <c r="K103" t="s">
        <v>23</v>
      </c>
      <c r="L103">
        <v>214</v>
      </c>
      <c r="M103" t="s">
        <v>37</v>
      </c>
      <c r="N103" s="35">
        <v>46305.692164351851</v>
      </c>
      <c r="O103">
        <v>154</v>
      </c>
      <c r="P103" t="s">
        <v>26</v>
      </c>
      <c r="Q103">
        <v>220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303334353637345678[entry_hour]),-1)=HOUR(AF103)),--(IFERROR(Flights_2026_09_303334353637345678[entry_sector],"")=AG103),--(IFERROR(Flights_2026_09_303334353637345678[nfl],-1)&gt;=AH103),--(IFERROR(Flights_2026_09_303334353637345678[nfl],-1)&lt;=IF(AH103=450,450,AH103+9)))</f>
        <v>0</v>
      </c>
    </row>
    <row r="104" spans="1:35" x14ac:dyDescent="0.2">
      <c r="A104" t="s">
        <v>461</v>
      </c>
      <c r="B104" t="s">
        <v>65</v>
      </c>
      <c r="C104" t="s">
        <v>19</v>
      </c>
      <c r="D104" t="s">
        <v>211</v>
      </c>
      <c r="E104" t="s">
        <v>3863</v>
      </c>
      <c r="F104" s="35">
        <v>46305.710775462961</v>
      </c>
      <c r="G104" t="s">
        <v>21</v>
      </c>
      <c r="H104" t="s">
        <v>3864</v>
      </c>
      <c r="I104">
        <v>390</v>
      </c>
      <c r="J104" t="s">
        <v>22</v>
      </c>
      <c r="K104" t="s">
        <v>23</v>
      </c>
      <c r="L104">
        <v>950</v>
      </c>
      <c r="M104" t="s">
        <v>128</v>
      </c>
      <c r="N104" s="35">
        <v>46305.658865740741</v>
      </c>
      <c r="O104">
        <v>390</v>
      </c>
      <c r="P104" t="s">
        <v>38</v>
      </c>
      <c r="Q104">
        <v>390</v>
      </c>
      <c r="R104" t="str">
        <f>IF(B104="","",_xlfn.XLOOKUP(B104,DB!$A$2:$A$205,DB!$C$2:$C$205,"")&amp;"")</f>
        <v>Sector 6</v>
      </c>
      <c r="S104" t="str">
        <f>IF(B104="","",_xlfn.XLOOKUP(B104,DB!$A$2:$A$205,DB!$E$2:$E$205,""))</f>
        <v>Sector 4</v>
      </c>
      <c r="T104" t="str">
        <f>IF(B104="","",_xlfn.XLOOKUP(B104,DB!$A$2:$A$205,DB!$F$2:$F$205,""))</f>
        <v>VOMAR/XUDUN</v>
      </c>
      <c r="U104" t="str">
        <f>IF(B104="","",_xlfn.XLOOKUP(B104,DB!$A$2:$A$205,DB!$D$2:$D$205,""))</f>
        <v>MMEX</v>
      </c>
      <c r="V104" t="str">
        <f>IF(B104="","",IF(OR(COUNTIF(M104,"????N?????W")&gt;0,COUNTIF(M104,"????N?????E")&gt;0,COUNTIF(M104,"????S?????W")&gt;0,COUNTIF(M104,"????S?????E")&gt;0),_xlfn.XLOOKUP(B104,DB!$A$2:$A$205,DB!$B$2:$B$205,""),M104))</f>
        <v>GOTAS</v>
      </c>
      <c r="AF104" s="2">
        <v>0.58333333333333337</v>
      </c>
      <c r="AG104" t="s">
        <v>840</v>
      </c>
      <c r="AH104" s="17">
        <v>440</v>
      </c>
      <c r="AI104" s="17" cm="1">
        <f t="array" ref="AI104">SUMPRODUCT(--(IFERROR(HOUR(Flights_2026_09_303334353637345678[entry_hour]),-1)=HOUR(AF104)),--(IFERROR(Flights_2026_09_303334353637345678[entry_sector],"")=AG104),--(IFERROR(Flights_2026_09_303334353637345678[nfl],-1)&gt;=AH104),--(IFERROR(Flights_2026_09_303334353637345678[nfl],-1)&lt;=IF(AH104=450,450,AH104+9)))</f>
        <v>0</v>
      </c>
    </row>
    <row r="105" spans="1:35" x14ac:dyDescent="0.2">
      <c r="A105" t="s">
        <v>228</v>
      </c>
      <c r="B105" t="s">
        <v>229</v>
      </c>
      <c r="C105" t="s">
        <v>19</v>
      </c>
      <c r="D105" t="s">
        <v>90</v>
      </c>
      <c r="E105" t="s">
        <v>390</v>
      </c>
      <c r="F105" s="35">
        <v>46305.712395833332</v>
      </c>
      <c r="G105" t="s">
        <v>21</v>
      </c>
      <c r="H105" t="s">
        <v>3865</v>
      </c>
      <c r="I105">
        <v>390</v>
      </c>
      <c r="J105" t="s">
        <v>22</v>
      </c>
      <c r="K105" t="s">
        <v>23</v>
      </c>
      <c r="L105">
        <v>496</v>
      </c>
      <c r="M105" t="s">
        <v>25</v>
      </c>
      <c r="N105" s="35">
        <v>46305.68032407407</v>
      </c>
      <c r="O105">
        <v>390</v>
      </c>
      <c r="P105" t="s">
        <v>26</v>
      </c>
      <c r="Q105">
        <v>390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303334353637345678[entry_hour]),-1)=HOUR(AF105)),--(IFERROR(Flights_2026_09_303334353637345678[entry_sector],"")=AG105),--(IFERROR(Flights_2026_09_303334353637345678[nfl],-1)&gt;=AH105),--(IFERROR(Flights_2026_09_303334353637345678[nfl],-1)&lt;=IF(AH105=450,450,AH105+9)))</f>
        <v>0</v>
      </c>
    </row>
    <row r="106" spans="1:35" x14ac:dyDescent="0.2">
      <c r="A106" t="s">
        <v>1268</v>
      </c>
      <c r="B106" t="s">
        <v>287</v>
      </c>
      <c r="C106" t="s">
        <v>19</v>
      </c>
      <c r="D106" t="s">
        <v>90</v>
      </c>
      <c r="E106" t="s">
        <v>3866</v>
      </c>
      <c r="F106" s="35">
        <v>46305.713634259257</v>
      </c>
      <c r="G106" t="s">
        <v>21</v>
      </c>
      <c r="H106" t="s">
        <v>3867</v>
      </c>
      <c r="I106">
        <v>380</v>
      </c>
      <c r="J106" t="s">
        <v>22</v>
      </c>
      <c r="K106" t="s">
        <v>23</v>
      </c>
      <c r="L106">
        <v>214</v>
      </c>
      <c r="M106" t="s">
        <v>37</v>
      </c>
      <c r="N106" s="35">
        <v>46305.695</v>
      </c>
      <c r="O106">
        <v>132</v>
      </c>
      <c r="P106" t="s">
        <v>26</v>
      </c>
      <c r="Q106">
        <v>220</v>
      </c>
      <c r="R106" t="str">
        <f>IF(B106="","",_xlfn.XLOOKUP(B106,DB!$A$2:$A$205,DB!$C$2:$C$205,"")&amp;"")</f>
        <v>Sector 3</v>
      </c>
      <c r="S106" t="str">
        <f>IF(B106="","",_xlfn.XLOOKUP(B106,DB!$A$2:$A$205,DB!$E$2:$E$205,""))</f>
        <v>Sector 3</v>
      </c>
      <c r="T106" t="str">
        <f>IF(B106="","",_xlfn.XLOOKUP(B106,DB!$A$2:$A$205,DB!$F$2:$F$205,""))</f>
        <v>NOSAT</v>
      </c>
      <c r="U106" t="str">
        <f>IF(B106="","",_xlfn.XLOOKUP(B106,DB!$A$2:$A$205,DB!$D$2:$D$205,""))</f>
        <v>MUFH</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303334353637345678[entry_hour]),-1)=HOUR(AF106)),--(IFERROR(Flights_2026_09_303334353637345678[entry_sector],"")=AG106),--(IFERROR(Flights_2026_09_303334353637345678[nfl],-1)&gt;=AH106),--(IFERROR(Flights_2026_09_303334353637345678[nfl],-1)&lt;=IF(AH106=450,450,AH106+9)))</f>
        <v>0</v>
      </c>
    </row>
    <row r="107" spans="1:35" x14ac:dyDescent="0.2">
      <c r="A107" t="s">
        <v>231</v>
      </c>
      <c r="B107" t="s">
        <v>232</v>
      </c>
      <c r="C107" t="s">
        <v>19</v>
      </c>
      <c r="D107" t="s">
        <v>76</v>
      </c>
      <c r="E107" t="s">
        <v>161</v>
      </c>
      <c r="F107" s="35">
        <v>46305.714814814812</v>
      </c>
      <c r="G107" t="s">
        <v>21</v>
      </c>
      <c r="H107" t="s">
        <v>3868</v>
      </c>
      <c r="I107">
        <v>350</v>
      </c>
      <c r="J107" t="s">
        <v>22</v>
      </c>
      <c r="K107" t="s">
        <v>23</v>
      </c>
      <c r="L107">
        <v>805</v>
      </c>
      <c r="M107" t="s">
        <v>84</v>
      </c>
      <c r="N107" s="35">
        <v>46305.668981481482</v>
      </c>
      <c r="O107">
        <v>350</v>
      </c>
      <c r="P107" t="s">
        <v>26</v>
      </c>
      <c r="Q107">
        <v>350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303334353637345678[entry_hour]),-1)=HOUR(AF107)),--(IFERROR(Flights_2026_09_303334353637345678[entry_sector],"")=AG107),--(IFERROR(Flights_2026_09_303334353637345678[nfl],-1)&gt;=AH107),--(IFERROR(Flights_2026_09_303334353637345678[nfl],-1)&lt;=IF(AH107=450,450,AH107+9)))</f>
        <v>0</v>
      </c>
    </row>
    <row r="108" spans="1:35" x14ac:dyDescent="0.2">
      <c r="A108" t="s">
        <v>1796</v>
      </c>
      <c r="B108" t="s">
        <v>635</v>
      </c>
      <c r="C108" t="s">
        <v>19</v>
      </c>
      <c r="D108" t="s">
        <v>90</v>
      </c>
      <c r="E108" t="s">
        <v>677</v>
      </c>
      <c r="F108" s="35">
        <v>46305.715868055559</v>
      </c>
      <c r="G108" t="s">
        <v>21</v>
      </c>
      <c r="H108" t="s">
        <v>3869</v>
      </c>
      <c r="I108">
        <v>390</v>
      </c>
      <c r="J108" t="s">
        <v>22</v>
      </c>
      <c r="K108" t="s">
        <v>23</v>
      </c>
      <c r="L108">
        <v>727</v>
      </c>
      <c r="M108" t="s">
        <v>251</v>
      </c>
      <c r="N108" s="35">
        <v>46305.673831018517</v>
      </c>
      <c r="O108">
        <v>390</v>
      </c>
      <c r="P108" t="s">
        <v>26</v>
      </c>
      <c r="Q108">
        <v>390</v>
      </c>
      <c r="R108" t="str">
        <f>IF(B108="","",_xlfn.XLOOKUP(B108,DB!$A$2:$A$205,DB!$C$2:$C$205,"")&amp;"")</f>
        <v>Sector 5</v>
      </c>
      <c r="S108" t="str">
        <f>IF(B108="","",_xlfn.XLOOKUP(B108,DB!$A$2:$A$205,DB!$E$2:$E$205,""))</f>
        <v>Sector 4</v>
      </c>
      <c r="T108" t="str">
        <f>IF(B108="","",_xlfn.XLOOKUP(B108,DB!$A$2:$A$205,DB!$F$2:$F$205,""))</f>
        <v>VOMAR/XUDUN</v>
      </c>
      <c r="U108" t="str">
        <f>IF(B108="","",_xlfn.XLOOKUP(B108,DB!$A$2:$A$205,DB!$D$2:$D$205,""))</f>
        <v>KZHU</v>
      </c>
      <c r="V108" t="str">
        <f>IF(B108="","",IF(OR(COUNTIF(M108,"????N?????W")&gt;0,COUNTIF(M108,"????N?????E")&gt;0,COUNTIF(M108,"????S?????W")&gt;0,COUNTIF(M108,"????S?????E")&gt;0),_xlfn.XLOOKUP(B108,DB!$A$2:$A$205,DB!$B$2:$B$205,""),M108))</f>
        <v>IPSEV</v>
      </c>
      <c r="AF108" s="2">
        <v>0.58333333333333337</v>
      </c>
      <c r="AG108" t="s">
        <v>747</v>
      </c>
      <c r="AH108" s="17">
        <v>220</v>
      </c>
      <c r="AI108" s="17" cm="1">
        <f t="array" ref="AI108">SUMPRODUCT(--(IFERROR(HOUR(Flights_2026_09_303334353637345678[entry_hour]),-1)=HOUR(AF108)),--(IFERROR(Flights_2026_09_303334353637345678[entry_sector],"")=AG108),--(IFERROR(Flights_2026_09_303334353637345678[nfl],-1)&gt;=AH108),--(IFERROR(Flights_2026_09_303334353637345678[nfl],-1)&lt;=IF(AH108=450,450,AH108+9)))</f>
        <v>0</v>
      </c>
    </row>
    <row r="109" spans="1:35" x14ac:dyDescent="0.2">
      <c r="A109" t="s">
        <v>205</v>
      </c>
      <c r="B109" t="s">
        <v>206</v>
      </c>
      <c r="C109" t="s">
        <v>19</v>
      </c>
      <c r="D109" t="s">
        <v>41</v>
      </c>
      <c r="E109" t="s">
        <v>1759</v>
      </c>
      <c r="F109" s="35">
        <v>46305.717106481483</v>
      </c>
      <c r="G109" t="s">
        <v>21</v>
      </c>
      <c r="H109" t="s">
        <v>3870</v>
      </c>
      <c r="I109">
        <v>360</v>
      </c>
      <c r="J109" t="s">
        <v>22</v>
      </c>
      <c r="K109" t="s">
        <v>23</v>
      </c>
      <c r="L109">
        <v>230</v>
      </c>
      <c r="M109" t="s">
        <v>44</v>
      </c>
      <c r="N109" s="35">
        <v>46305.697523148148</v>
      </c>
      <c r="O109">
        <v>300</v>
      </c>
      <c r="P109" t="s">
        <v>26</v>
      </c>
      <c r="Q109">
        <v>320</v>
      </c>
      <c r="R109" t="str">
        <f>IF(B109="","",_xlfn.XLOOKUP(B109,DB!$A$2:$A$205,DB!$C$2:$C$205,"")&amp;"")</f>
        <v>Sector 7</v>
      </c>
      <c r="S109" t="str">
        <f>IF(B109="","",_xlfn.XLOOKUP(B109,DB!$A$2:$A$205,DB!$E$2:$E$205,""))</f>
        <v>Sector 7</v>
      </c>
      <c r="T109" t="str">
        <f>IF(B109="","",_xlfn.XLOOKUP(B109,DB!$A$2:$A$205,DB!$F$2:$F$205,""))</f>
        <v>PAULE/SIGMA</v>
      </c>
      <c r="U109" t="str">
        <f>IF(B109="","",_xlfn.XLOOKUP(B109,DB!$A$2:$A$205,DB!$D$2:$D$205,""))</f>
        <v>MHCC</v>
      </c>
      <c r="V109" t="str">
        <f>IF(B109="","",IF(OR(COUNTIF(M109,"????N?????W")&gt;0,COUNTIF(M109,"????N?????E")&gt;0,COUNTIF(M109,"????S?????W")&gt;0,COUNTIF(M109,"????S?????E")&gt;0),_xlfn.XLOOKUP(B109,DB!$A$2:$A$205,DB!$B$2:$B$205,""),M109))</f>
        <v>SIGMA</v>
      </c>
      <c r="AF109" s="2">
        <v>0.58333333333333337</v>
      </c>
      <c r="AG109" t="s">
        <v>747</v>
      </c>
      <c r="AH109" s="17">
        <v>230</v>
      </c>
      <c r="AI109" s="17" cm="1">
        <f t="array" ref="AI109">SUMPRODUCT(--(IFERROR(HOUR(Flights_2026_09_303334353637345678[entry_hour]),-1)=HOUR(AF109)),--(IFERROR(Flights_2026_09_303334353637345678[entry_sector],"")=AG109),--(IFERROR(Flights_2026_09_303334353637345678[nfl],-1)&gt;=AH109),--(IFERROR(Flights_2026_09_303334353637345678[nfl],-1)&lt;=IF(AH109=450,450,AH109+9)))</f>
        <v>0</v>
      </c>
    </row>
    <row r="110" spans="1:35" x14ac:dyDescent="0.2">
      <c r="A110" t="s">
        <v>209</v>
      </c>
      <c r="B110" t="s">
        <v>62</v>
      </c>
      <c r="C110" t="s">
        <v>19</v>
      </c>
      <c r="D110" t="s">
        <v>50</v>
      </c>
      <c r="E110" t="s">
        <v>3548</v>
      </c>
      <c r="F110" s="35">
        <v>46305.71811342593</v>
      </c>
      <c r="G110" t="s">
        <v>21</v>
      </c>
      <c r="H110" t="s">
        <v>3871</v>
      </c>
      <c r="I110">
        <v>340</v>
      </c>
      <c r="J110" t="s">
        <v>22</v>
      </c>
      <c r="K110" t="s">
        <v>23</v>
      </c>
      <c r="L110">
        <v>192</v>
      </c>
      <c r="M110" t="s">
        <v>37</v>
      </c>
      <c r="N110" s="35">
        <v>46305.702222222222</v>
      </c>
      <c r="O110">
        <v>123</v>
      </c>
      <c r="P110" t="s">
        <v>26</v>
      </c>
      <c r="Q110">
        <v>220</v>
      </c>
      <c r="R110" t="str">
        <f>IF(B110="","",_xlfn.XLOOKUP(B110,DB!$A$2:$A$205,DB!$C$2:$C$205,"")&amp;"")</f>
        <v>Sector 3</v>
      </c>
      <c r="S110" t="str">
        <f>IF(B110="","",_xlfn.XLOOKUP(B110,DB!$A$2:$A$205,DB!$E$2:$E$205,""))</f>
        <v>Sector 3</v>
      </c>
      <c r="T110" t="str">
        <f>IF(B110="","",_xlfn.XLOOKUP(B110,DB!$A$2:$A$205,DB!$F$2:$F$205,""))</f>
        <v>NOSAT</v>
      </c>
      <c r="U110" t="str">
        <f>IF(B110="","",_xlfn.XLOOKUP(B110,DB!$A$2:$A$205,DB!$D$2:$D$205,""))</f>
        <v>KZHU</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303334353637345678[entry_hour]),-1)=HOUR(AF110)),--(IFERROR(Flights_2026_09_303334353637345678[entry_sector],"")=AG110),--(IFERROR(Flights_2026_09_303334353637345678[nfl],-1)&gt;=AH110),--(IFERROR(Flights_2026_09_303334353637345678[nfl],-1)&lt;=IF(AH110=450,450,AH110+9)))</f>
        <v>0</v>
      </c>
    </row>
    <row r="111" spans="1:35" x14ac:dyDescent="0.2">
      <c r="A111" t="s">
        <v>226</v>
      </c>
      <c r="B111" t="s">
        <v>81</v>
      </c>
      <c r="C111" t="s">
        <v>19</v>
      </c>
      <c r="D111" t="s">
        <v>50</v>
      </c>
      <c r="E111" t="s">
        <v>548</v>
      </c>
      <c r="F111" s="35">
        <v>46305.71938657407</v>
      </c>
      <c r="G111" t="s">
        <v>21</v>
      </c>
      <c r="H111" t="s">
        <v>3872</v>
      </c>
      <c r="I111">
        <v>350</v>
      </c>
      <c r="J111" t="s">
        <v>22</v>
      </c>
      <c r="K111" t="s">
        <v>23</v>
      </c>
      <c r="L111">
        <v>796</v>
      </c>
      <c r="M111" t="s">
        <v>84</v>
      </c>
      <c r="N111" s="35">
        <v>46305.674375000002</v>
      </c>
      <c r="O111">
        <v>350</v>
      </c>
      <c r="P111" t="s">
        <v>26</v>
      </c>
      <c r="Q111">
        <v>350</v>
      </c>
      <c r="R111" t="str">
        <f>IF(B111="","",_xlfn.XLOOKUP(B111,DB!$A$2:$A$205,DB!$C$2:$C$205,"")&amp;"")</f>
        <v>Sector 5</v>
      </c>
      <c r="S111" t="str">
        <f>IF(B111="","",_xlfn.XLOOKUP(B111,DB!$A$2:$A$205,DB!$E$2:$E$205,""))</f>
        <v>Sector 4</v>
      </c>
      <c r="T111" t="str">
        <f>IF(B111="","",_xlfn.XLOOKUP(B111,DB!$A$2:$A$205,DB!$F$2:$F$205,""))</f>
        <v>VOMAR/XUDUN</v>
      </c>
      <c r="U111" t="str">
        <f>IF(B111="","",_xlfn.XLOOKUP(B111,DB!$A$2:$A$205,DB!$D$2:$D$205,""))</f>
        <v>MMTY</v>
      </c>
      <c r="V111" t="str">
        <f>IF(B111="","",IF(OR(COUNTIF(M111,"????N?????W")&gt;0,COUNTIF(M111,"????N?????E")&gt;0,COUNTIF(M111,"????S?????W")&gt;0,COUNTIF(M111,"????S?????E")&gt;0),_xlfn.XLOOKUP(B111,DB!$A$2:$A$205,DB!$B$2:$B$205,""),M111))</f>
        <v>MATOL</v>
      </c>
      <c r="AF111" s="2">
        <v>0.58333333333333337</v>
      </c>
      <c r="AG111" t="s">
        <v>747</v>
      </c>
      <c r="AH111" s="17">
        <v>250</v>
      </c>
      <c r="AI111" s="17" cm="1">
        <f t="array" ref="AI111">SUMPRODUCT(--(IFERROR(HOUR(Flights_2026_09_303334353637345678[entry_hour]),-1)=HOUR(AF111)),--(IFERROR(Flights_2026_09_303334353637345678[entry_sector],"")=AG111),--(IFERROR(Flights_2026_09_303334353637345678[nfl],-1)&gt;=AH111),--(IFERROR(Flights_2026_09_303334353637345678[nfl],-1)&lt;=IF(AH111=450,450,AH111+9)))</f>
        <v>0</v>
      </c>
    </row>
    <row r="112" spans="1:35" x14ac:dyDescent="0.2">
      <c r="A112" t="s">
        <v>241</v>
      </c>
      <c r="B112" t="s">
        <v>18</v>
      </c>
      <c r="C112" t="s">
        <v>19</v>
      </c>
      <c r="D112" t="s">
        <v>120</v>
      </c>
      <c r="E112" t="s">
        <v>3873</v>
      </c>
      <c r="F112" s="35">
        <v>46305.720324074078</v>
      </c>
      <c r="G112" t="s">
        <v>21</v>
      </c>
      <c r="H112" t="s">
        <v>3874</v>
      </c>
      <c r="I112">
        <v>310</v>
      </c>
      <c r="J112" t="s">
        <v>22</v>
      </c>
      <c r="K112" t="s">
        <v>23</v>
      </c>
      <c r="L112">
        <v>495</v>
      </c>
      <c r="M112" t="s">
        <v>25</v>
      </c>
      <c r="N112" s="35">
        <v>46305.689432870371</v>
      </c>
      <c r="O112">
        <v>350</v>
      </c>
      <c r="P112" t="s">
        <v>26</v>
      </c>
      <c r="Q112">
        <v>310</v>
      </c>
      <c r="R112" t="str">
        <f>IF(B112="","",_xlfn.XLOOKUP(B112,DB!$A$2:$A$205,DB!$C$2:$C$205,"")&amp;"")</f>
        <v>Sector 5</v>
      </c>
      <c r="S112" t="str">
        <f>IF(B112="","",_xlfn.XLOOKUP(B112,DB!$A$2:$A$205,DB!$E$2:$E$205,""))</f>
        <v>Sector 4</v>
      </c>
      <c r="T112" t="str">
        <f>IF(B112="","",_xlfn.XLOOKUP(B112,DB!$A$2:$A$205,DB!$F$2:$F$205,""))</f>
        <v>VOMAR/XUDUN</v>
      </c>
      <c r="U112" t="str">
        <f>IF(B112="","",_xlfn.XLOOKUP(B112,DB!$A$2:$A$205,DB!$D$2:$D$205,""))</f>
        <v>KZHU</v>
      </c>
      <c r="V112" t="str">
        <f>IF(B112="","",IF(OR(COUNTIF(M112,"????N?????W")&gt;0,COUNTIF(M112,"????N?????E")&gt;0,COUNTIF(M112,"????S?????W")&gt;0,COUNTIF(M112,"????S?????E")&gt;0),_xlfn.XLOOKUP(B112,DB!$A$2:$A$205,DB!$B$2:$B$205,""),M112))</f>
        <v>KEHLI</v>
      </c>
      <c r="AF112" s="2">
        <v>0.58333333333333337</v>
      </c>
      <c r="AG112" t="s">
        <v>747</v>
      </c>
      <c r="AH112" s="17">
        <v>260</v>
      </c>
      <c r="AI112" s="17" cm="1">
        <f t="array" ref="AI112">SUMPRODUCT(--(IFERROR(HOUR(Flights_2026_09_303334353637345678[entry_hour]),-1)=HOUR(AF112)),--(IFERROR(Flights_2026_09_303334353637345678[entry_sector],"")=AG112),--(IFERROR(Flights_2026_09_303334353637345678[nfl],-1)&gt;=AH112),--(IFERROR(Flights_2026_09_303334353637345678[nfl],-1)&lt;=IF(AH112=450,450,AH112+9)))</f>
        <v>0</v>
      </c>
    </row>
    <row r="113" spans="1:35" x14ac:dyDescent="0.2">
      <c r="A113" t="s">
        <v>1793</v>
      </c>
      <c r="B113" t="s">
        <v>472</v>
      </c>
      <c r="C113" t="s">
        <v>19</v>
      </c>
      <c r="D113" t="s">
        <v>90</v>
      </c>
      <c r="E113" t="s">
        <v>402</v>
      </c>
      <c r="F113" s="35">
        <v>46305.721678240741</v>
      </c>
      <c r="G113" t="s">
        <v>21</v>
      </c>
      <c r="H113" t="s">
        <v>3875</v>
      </c>
      <c r="I113">
        <v>370</v>
      </c>
      <c r="J113" t="s">
        <v>22</v>
      </c>
      <c r="K113" t="s">
        <v>23</v>
      </c>
      <c r="L113">
        <v>453</v>
      </c>
      <c r="M113" t="s">
        <v>218</v>
      </c>
      <c r="N113" s="35">
        <v>46305.69358796296</v>
      </c>
      <c r="O113">
        <v>370</v>
      </c>
      <c r="P113" t="s">
        <v>26</v>
      </c>
      <c r="Q113">
        <v>370</v>
      </c>
      <c r="R113" t="str">
        <f>IF(B113="","",_xlfn.XLOOKUP(B113,DB!$A$2:$A$205,DB!$C$2:$C$205,"")&amp;"")</f>
        <v>Sector 5</v>
      </c>
      <c r="S113" t="str">
        <f>IF(B113="","",_xlfn.XLOOKUP(B113,DB!$A$2:$A$205,DB!$E$2:$E$205,""))</f>
        <v>Sector 4</v>
      </c>
      <c r="T113" t="str">
        <f>IF(B113="","",_xlfn.XLOOKUP(B113,DB!$A$2:$A$205,DB!$F$2:$F$205,""))</f>
        <v>VOMAR/XUDUN</v>
      </c>
      <c r="U113" t="str">
        <f>IF(B113="","",_xlfn.XLOOKUP(B113,DB!$A$2:$A$205,DB!$D$2:$D$205,""))</f>
        <v>KZHU</v>
      </c>
      <c r="V113" t="str">
        <f>IF(B113="","",IF(OR(COUNTIF(M113,"????N?????W")&gt;0,COUNTIF(M113,"????N?????E")&gt;0,COUNTIF(M113,"????S?????W")&gt;0,COUNTIF(M113,"????S?????E")&gt;0),_xlfn.XLOOKUP(B113,DB!$A$2:$A$205,DB!$B$2:$B$205,""),M113))</f>
        <v>IRDOV</v>
      </c>
      <c r="AF113" s="2">
        <v>0.58333333333333337</v>
      </c>
      <c r="AG113" t="s">
        <v>747</v>
      </c>
      <c r="AH113" s="17">
        <v>270</v>
      </c>
      <c r="AI113" s="17" cm="1">
        <f t="array" ref="AI113">SUMPRODUCT(--(IFERROR(HOUR(Flights_2026_09_303334353637345678[entry_hour]),-1)=HOUR(AF113)),--(IFERROR(Flights_2026_09_303334353637345678[entry_sector],"")=AG113),--(IFERROR(Flights_2026_09_303334353637345678[nfl],-1)&gt;=AH113),--(IFERROR(Flights_2026_09_303334353637345678[nfl],-1)&lt;=IF(AH113=450,450,AH113+9)))</f>
        <v>0</v>
      </c>
    </row>
    <row r="114" spans="1:35" x14ac:dyDescent="0.2">
      <c r="A114" t="s">
        <v>233</v>
      </c>
      <c r="B114" t="s">
        <v>122</v>
      </c>
      <c r="C114" t="s">
        <v>19</v>
      </c>
      <c r="D114" t="s">
        <v>53</v>
      </c>
      <c r="E114" t="s">
        <v>662</v>
      </c>
      <c r="F114" s="35">
        <v>46305.723379629635</v>
      </c>
      <c r="G114" t="s">
        <v>21</v>
      </c>
      <c r="H114" t="s">
        <v>3876</v>
      </c>
      <c r="I114">
        <v>390</v>
      </c>
      <c r="J114" t="s">
        <v>22</v>
      </c>
      <c r="K114" t="s">
        <v>23</v>
      </c>
      <c r="L114">
        <v>851</v>
      </c>
      <c r="M114" t="s">
        <v>136</v>
      </c>
      <c r="N114" s="35">
        <v>46305.676875000005</v>
      </c>
      <c r="O114">
        <v>390</v>
      </c>
      <c r="P114" t="s">
        <v>26</v>
      </c>
      <c r="Q114">
        <v>390</v>
      </c>
      <c r="R114" t="str">
        <f>IF(B114="","",_xlfn.XLOOKUP(B114,DB!$A$2:$A$205,DB!$C$2:$C$205,"")&amp;"")</f>
        <v>Sector 5</v>
      </c>
      <c r="S114" t="str">
        <f>IF(B114="","",_xlfn.XLOOKUP(B114,DB!$A$2:$A$205,DB!$E$2:$E$205,""))</f>
        <v>Sector 4</v>
      </c>
      <c r="T114" t="str">
        <f>IF(B114="","",_xlfn.XLOOKUP(B114,DB!$A$2:$A$205,DB!$F$2:$F$205,""))</f>
        <v>VOMAR/XUDUN</v>
      </c>
      <c r="U114" t="str">
        <f>IF(B114="","",_xlfn.XLOOKUP(B114,DB!$A$2:$A$205,DB!$D$2:$D$205,""))</f>
        <v>MMEX</v>
      </c>
      <c r="V114" t="str">
        <f>IF(B114="","",IF(OR(COUNTIF(M114,"????N?????W")&gt;0,COUNTIF(M114,"????N?????E")&gt;0,COUNTIF(M114,"????S?????W")&gt;0,COUNTIF(M114,"????S?????E")&gt;0),_xlfn.XLOOKUP(B114,DB!$A$2:$A$205,DB!$B$2:$B$205,""),M114))</f>
        <v>LIDAM</v>
      </c>
      <c r="AF114" s="2">
        <v>0.58333333333333337</v>
      </c>
      <c r="AG114" t="s">
        <v>747</v>
      </c>
      <c r="AH114" s="17">
        <v>280</v>
      </c>
      <c r="AI114" s="17" cm="1">
        <f t="array" ref="AI114">SUMPRODUCT(--(IFERROR(HOUR(Flights_2026_09_303334353637345678[entry_hour]),-1)=HOUR(AF114)),--(IFERROR(Flights_2026_09_303334353637345678[entry_sector],"")=AG114),--(IFERROR(Flights_2026_09_303334353637345678[nfl],-1)&gt;=AH114),--(IFERROR(Flights_2026_09_303334353637345678[nfl],-1)&lt;=IF(AH114=450,450,AH114+9)))</f>
        <v>0</v>
      </c>
    </row>
    <row r="115" spans="1:35" x14ac:dyDescent="0.2">
      <c r="A115" t="s">
        <v>392</v>
      </c>
      <c r="B115" t="s">
        <v>19</v>
      </c>
      <c r="C115" t="s">
        <v>19</v>
      </c>
      <c r="D115" t="s">
        <v>393</v>
      </c>
      <c r="F115" s="35">
        <v>46305.724363425921</v>
      </c>
      <c r="G115" t="s">
        <v>28</v>
      </c>
      <c r="H115" t="s">
        <v>3877</v>
      </c>
      <c r="I115">
        <v>15</v>
      </c>
      <c r="J115" t="s">
        <v>30</v>
      </c>
      <c r="K115" t="s">
        <v>31</v>
      </c>
      <c r="L115">
        <v>315</v>
      </c>
      <c r="M115" t="s">
        <v>19</v>
      </c>
      <c r="N115" s="35">
        <v>46305.688750000001</v>
      </c>
      <c r="O115">
        <v>0</v>
      </c>
      <c r="P115" t="s">
        <v>32</v>
      </c>
      <c r="Q115">
        <v>15</v>
      </c>
      <c r="R115" t="str">
        <f>IF(B115="","",_xlfn.XLOOKUP(B115,DB!$A$2:$A$205,DB!$C$2:$C$205,"")&amp;"")</f>
        <v/>
      </c>
      <c r="S115" t="str">
        <f>IF(B115="","",_xlfn.XLOOKUP(B115,DB!$A$2:$A$205,DB!$E$2:$E$205,""))</f>
        <v/>
      </c>
      <c r="T115" t="str">
        <f>IF(B115="","",_xlfn.XLOOKUP(B115,DB!$A$2:$A$205,DB!$F$2:$F$205,""))</f>
        <v/>
      </c>
      <c r="U115" t="str">
        <f>IF(B115="","",_xlfn.XLOOKUP(B115,DB!$A$2:$A$205,DB!$D$2:$D$205,""))</f>
        <v/>
      </c>
      <c r="V115" t="str">
        <f>IF(B115="","",IF(OR(COUNTIF(M115,"????N?????W")&gt;0,COUNTIF(M115,"????N?????E")&gt;0,COUNTIF(M115,"????S?????W")&gt;0,COUNTIF(M115,"????S?????E")&gt;0),_xlfn.XLOOKUP(B115,DB!$A$2:$A$205,DB!$B$2:$B$205,""),M115))</f>
        <v>MMUN</v>
      </c>
      <c r="AF115" s="2">
        <v>0.58333333333333337</v>
      </c>
      <c r="AG115" t="s">
        <v>747</v>
      </c>
      <c r="AH115" s="17">
        <v>290</v>
      </c>
      <c r="AI115" s="17" cm="1">
        <f t="array" ref="AI115">SUMPRODUCT(--(IFERROR(HOUR(Flights_2026_09_303334353637345678[entry_hour]),-1)=HOUR(AF115)),--(IFERROR(Flights_2026_09_303334353637345678[entry_sector],"")=AG115),--(IFERROR(Flights_2026_09_303334353637345678[nfl],-1)&gt;=AH115),--(IFERROR(Flights_2026_09_303334353637345678[nfl],-1)&lt;=IF(AH115=450,450,AH115+9)))</f>
        <v>0</v>
      </c>
    </row>
    <row r="116" spans="1:35" x14ac:dyDescent="0.2">
      <c r="A116" t="s">
        <v>3878</v>
      </c>
      <c r="B116" t="s">
        <v>258</v>
      </c>
      <c r="C116" t="s">
        <v>19</v>
      </c>
      <c r="D116" t="s">
        <v>47</v>
      </c>
      <c r="E116" t="s">
        <v>3879</v>
      </c>
      <c r="F116" s="35">
        <v>46305.724699074075</v>
      </c>
      <c r="G116" t="s">
        <v>21</v>
      </c>
      <c r="H116" t="s">
        <v>3880</v>
      </c>
      <c r="I116">
        <v>360</v>
      </c>
      <c r="J116" t="s">
        <v>22</v>
      </c>
      <c r="K116" t="s">
        <v>23</v>
      </c>
      <c r="L116">
        <v>184</v>
      </c>
      <c r="M116" t="s">
        <v>37</v>
      </c>
      <c r="N116" s="35">
        <v>46305.70930555556</v>
      </c>
      <c r="O116">
        <v>248</v>
      </c>
      <c r="P116" t="s">
        <v>26</v>
      </c>
      <c r="Q116">
        <v>220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303334353637345678[entry_hour]),-1)=HOUR(AF116)),--(IFERROR(Flights_2026_09_303334353637345678[entry_sector],"")=AG116),--(IFERROR(Flights_2026_09_303334353637345678[nfl],-1)&gt;=AH116),--(IFERROR(Flights_2026_09_303334353637345678[nfl],-1)&lt;=IF(AH116=450,450,AH116+9)))</f>
        <v>0</v>
      </c>
    </row>
    <row r="117" spans="1:35" x14ac:dyDescent="0.2">
      <c r="A117" t="s">
        <v>3881</v>
      </c>
      <c r="B117" t="s">
        <v>3610</v>
      </c>
      <c r="C117" t="s">
        <v>19</v>
      </c>
      <c r="D117" t="s">
        <v>514</v>
      </c>
      <c r="F117" s="35">
        <v>46305.725601851853</v>
      </c>
      <c r="G117" t="s">
        <v>28</v>
      </c>
      <c r="H117" t="s">
        <v>29</v>
      </c>
      <c r="I117">
        <v>35</v>
      </c>
      <c r="J117" t="s">
        <v>30</v>
      </c>
      <c r="K117" t="s">
        <v>31</v>
      </c>
      <c r="L117">
        <v>169</v>
      </c>
      <c r="M117" t="s">
        <v>3610</v>
      </c>
      <c r="N117" s="35">
        <v>46305.697233796294</v>
      </c>
      <c r="O117">
        <v>1</v>
      </c>
      <c r="P117" t="s">
        <v>32</v>
      </c>
      <c r="Q117">
        <v>35</v>
      </c>
      <c r="R117" t="str">
        <f>IF(B117="","",_xlfn.XLOOKUP(B117,DB!$A$2:$A$205,DB!$C$2:$C$205,"")&amp;"")</f>
        <v/>
      </c>
      <c r="S117" t="str">
        <f>IF(B117="","",_xlfn.XLOOKUP(B117,DB!$A$2:$A$205,DB!$E$2:$E$205,""))</f>
        <v/>
      </c>
      <c r="T117" t="str">
        <f>IF(B117="","",_xlfn.XLOOKUP(B117,DB!$A$2:$A$205,DB!$F$2:$F$205,""))</f>
        <v/>
      </c>
      <c r="U117" t="str">
        <f>IF(B117="","",_xlfn.XLOOKUP(B117,DB!$A$2:$A$205,DB!$D$2:$D$205,""))</f>
        <v/>
      </c>
      <c r="V117" t="str">
        <f>IF(B117="","",IF(OR(COUNTIF(M117,"????N?????W")&gt;0,COUNTIF(M117,"????N?????E")&gt;0,COUNTIF(M117,"????S?????W")&gt;0,COUNTIF(M117,"????S?????E")&gt;0),_xlfn.XLOOKUP(B117,DB!$A$2:$A$205,DB!$B$2:$B$205,""),M117))</f>
        <v>MMCT</v>
      </c>
      <c r="AF117" s="2">
        <v>0.58333333333333337</v>
      </c>
      <c r="AG117" t="s">
        <v>747</v>
      </c>
      <c r="AH117" s="17">
        <v>310</v>
      </c>
      <c r="AI117" s="17" cm="1">
        <f t="array" ref="AI117">SUMPRODUCT(--(IFERROR(HOUR(Flights_2026_09_303334353637345678[entry_hour]),-1)=HOUR(AF117)),--(IFERROR(Flights_2026_09_303334353637345678[entry_sector],"")=AG117),--(IFERROR(Flights_2026_09_303334353637345678[nfl],-1)&gt;=AH117),--(IFERROR(Flights_2026_09_303334353637345678[nfl],-1)&lt;=IF(AH117=450,450,AH117+9)))</f>
        <v>0</v>
      </c>
    </row>
    <row r="118" spans="1:35" x14ac:dyDescent="0.2">
      <c r="A118" t="s">
        <v>219</v>
      </c>
      <c r="B118" t="s">
        <v>49</v>
      </c>
      <c r="C118" t="s">
        <v>19</v>
      </c>
      <c r="D118" t="s">
        <v>107</v>
      </c>
      <c r="E118" t="s">
        <v>3882</v>
      </c>
      <c r="F118" s="35">
        <v>46305.726793981477</v>
      </c>
      <c r="G118" t="s">
        <v>21</v>
      </c>
      <c r="H118" t="s">
        <v>3883</v>
      </c>
      <c r="I118">
        <v>360</v>
      </c>
      <c r="J118" t="s">
        <v>22</v>
      </c>
      <c r="K118" t="s">
        <v>23</v>
      </c>
      <c r="L118">
        <v>182</v>
      </c>
      <c r="M118" t="s">
        <v>37</v>
      </c>
      <c r="N118" s="35">
        <v>46305.711643518516</v>
      </c>
      <c r="O118">
        <v>225</v>
      </c>
      <c r="P118" t="s">
        <v>26</v>
      </c>
      <c r="Q118">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303334353637345678[entry_hour]),-1)=HOUR(AF118)),--(IFERROR(Flights_2026_09_303334353637345678[entry_sector],"")=AG118),--(IFERROR(Flights_2026_09_303334353637345678[nfl],-1)&gt;=AH118),--(IFERROR(Flights_2026_09_303334353637345678[nfl],-1)&lt;=IF(AH118=450,450,AH118+9)))</f>
        <v>0</v>
      </c>
    </row>
    <row r="119" spans="1:35" x14ac:dyDescent="0.2">
      <c r="A119" t="s">
        <v>3884</v>
      </c>
      <c r="B119" t="s">
        <v>3885</v>
      </c>
      <c r="C119" t="s">
        <v>19</v>
      </c>
      <c r="D119" t="s">
        <v>506</v>
      </c>
      <c r="E119" t="s">
        <v>3884</v>
      </c>
      <c r="F119" s="35">
        <v>46305.728530092594</v>
      </c>
      <c r="G119" t="s">
        <v>21</v>
      </c>
      <c r="H119" t="s">
        <v>3886</v>
      </c>
      <c r="I119">
        <v>390</v>
      </c>
      <c r="J119" t="s">
        <v>22</v>
      </c>
      <c r="K119" t="s">
        <v>31</v>
      </c>
      <c r="L119">
        <v>496</v>
      </c>
      <c r="M119" t="s">
        <v>25</v>
      </c>
      <c r="N119" s="35">
        <v>46305.697962962964</v>
      </c>
      <c r="O119">
        <v>390</v>
      </c>
      <c r="P119" t="s">
        <v>26</v>
      </c>
      <c r="Q119">
        <v>390</v>
      </c>
      <c r="R119" t="str">
        <f>IF(B119="","",_xlfn.XLOOKUP(B119,DB!$A$2:$A$205,DB!$C$2:$C$205,"")&amp;"")</f>
        <v/>
      </c>
      <c r="S119" t="str">
        <f>IF(B119="","",_xlfn.XLOOKUP(B119,DB!$A$2:$A$205,DB!$E$2:$E$205,""))</f>
        <v/>
      </c>
      <c r="T119" t="str">
        <f>IF(B119="","",_xlfn.XLOOKUP(B119,DB!$A$2:$A$205,DB!$F$2:$F$205,""))</f>
        <v/>
      </c>
      <c r="U119" t="str">
        <f>IF(B119="","",_xlfn.XLOOKUP(B119,DB!$A$2:$A$205,DB!$D$2:$D$205,""))</f>
        <v/>
      </c>
      <c r="V119" t="str">
        <f>IF(B119="","",IF(OR(COUNTIF(M119,"????N?????W")&gt;0,COUNTIF(M119,"????N?????E")&gt;0,COUNTIF(M119,"????S?????W")&gt;0,COUNTIF(M119,"????S?????E")&gt;0),_xlfn.XLOOKUP(B119,DB!$A$2:$A$205,DB!$B$2:$B$205,""),M119))</f>
        <v>KEHLI</v>
      </c>
      <c r="AF119" s="2">
        <v>0.58333333333333337</v>
      </c>
      <c r="AG119" t="s">
        <v>747</v>
      </c>
      <c r="AH119" s="17">
        <v>330</v>
      </c>
      <c r="AI119" s="17" cm="1">
        <f t="array" ref="AI119">SUMPRODUCT(--(IFERROR(HOUR(Flights_2026_09_303334353637345678[entry_hour]),-1)=HOUR(AF119)),--(IFERROR(Flights_2026_09_303334353637345678[entry_sector],"")=AG119),--(IFERROR(Flights_2026_09_303334353637345678[nfl],-1)&gt;=AH119),--(IFERROR(Flights_2026_09_303334353637345678[nfl],-1)&lt;=IF(AH119=450,450,AH119+9)))</f>
        <v>0</v>
      </c>
    </row>
    <row r="120" spans="1:35" x14ac:dyDescent="0.2">
      <c r="A120" t="s">
        <v>181</v>
      </c>
      <c r="B120" t="s">
        <v>182</v>
      </c>
      <c r="C120" t="s">
        <v>19</v>
      </c>
      <c r="D120" t="s">
        <v>53</v>
      </c>
      <c r="E120" t="s">
        <v>3887</v>
      </c>
      <c r="F120" s="35">
        <v>46305.730752314819</v>
      </c>
      <c r="G120" t="s">
        <v>21</v>
      </c>
      <c r="H120" t="s">
        <v>3888</v>
      </c>
      <c r="I120">
        <v>380</v>
      </c>
      <c r="J120" t="s">
        <v>22</v>
      </c>
      <c r="K120" t="s">
        <v>23</v>
      </c>
      <c r="L120">
        <v>159</v>
      </c>
      <c r="M120" t="s">
        <v>37</v>
      </c>
      <c r="N120" s="35">
        <v>46305.717210648145</v>
      </c>
      <c r="O120">
        <v>343</v>
      </c>
      <c r="P120" t="s">
        <v>26</v>
      </c>
      <c r="Q120">
        <v>220</v>
      </c>
      <c r="R120" t="str">
        <f>IF(B120="","",_xlfn.XLOOKUP(B120,DB!$A$2:$A$205,DB!$C$2:$C$205,"")&amp;"")</f>
        <v>Sector 3</v>
      </c>
      <c r="S120" t="str">
        <f>IF(B120="","",_xlfn.XLOOKUP(B120,DB!$A$2:$A$205,DB!$E$2:$E$205,""))</f>
        <v>Sector 3</v>
      </c>
      <c r="T120" t="str">
        <f>IF(B120="","",_xlfn.XLOOKUP(B120,DB!$A$2:$A$205,DB!$F$2:$F$205,""))</f>
        <v>NOSAT</v>
      </c>
      <c r="U120" t="str">
        <f>IF(B120="","",_xlfn.XLOOKUP(B120,DB!$A$2:$A$205,DB!$D$2:$D$205,""))</f>
        <v>MUFH</v>
      </c>
      <c r="V120" t="str">
        <f>IF(B120="","",IF(OR(COUNTIF(M120,"????N?????W")&gt;0,COUNTIF(M120,"????N?????E")&gt;0,COUNTIF(M120,"????S?????W")&gt;0,COUNTIF(M120,"????S?????E")&gt;0),_xlfn.XLOOKUP(B120,DB!$A$2:$A$205,DB!$B$2:$B$205,""),M120))</f>
        <v>NOSAT</v>
      </c>
      <c r="AF120" s="2">
        <v>0.58333333333333337</v>
      </c>
      <c r="AG120" t="s">
        <v>747</v>
      </c>
      <c r="AH120" s="17">
        <v>340</v>
      </c>
      <c r="AI120" s="17" cm="1">
        <f t="array" ref="AI120">SUMPRODUCT(--(IFERROR(HOUR(Flights_2026_09_303334353637345678[entry_hour]),-1)=HOUR(AF120)),--(IFERROR(Flights_2026_09_303334353637345678[entry_sector],"")=AG120),--(IFERROR(Flights_2026_09_303334353637345678[nfl],-1)&gt;=AH120),--(IFERROR(Flights_2026_09_303334353637345678[nfl],-1)&lt;=IF(AH120=450,450,AH120+9)))</f>
        <v>0</v>
      </c>
    </row>
    <row r="121" spans="1:35" x14ac:dyDescent="0.2">
      <c r="A121" t="s">
        <v>224</v>
      </c>
      <c r="B121" t="s">
        <v>141</v>
      </c>
      <c r="C121" t="s">
        <v>19</v>
      </c>
      <c r="D121" t="s">
        <v>53</v>
      </c>
      <c r="E121" t="s">
        <v>3889</v>
      </c>
      <c r="F121" s="35">
        <v>46305.732581018514</v>
      </c>
      <c r="G121" t="s">
        <v>21</v>
      </c>
      <c r="H121" t="s">
        <v>3890</v>
      </c>
      <c r="I121">
        <v>360</v>
      </c>
      <c r="J121" t="s">
        <v>22</v>
      </c>
      <c r="K121" t="s">
        <v>23</v>
      </c>
      <c r="L121">
        <v>157</v>
      </c>
      <c r="M121" t="s">
        <v>37</v>
      </c>
      <c r="N121" s="35">
        <v>46305.719513888893</v>
      </c>
      <c r="O121">
        <v>253</v>
      </c>
      <c r="P121" t="s">
        <v>26</v>
      </c>
      <c r="Q121">
        <v>220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303334353637345678[entry_hour]),-1)=HOUR(AF121)),--(IFERROR(Flights_2026_09_303334353637345678[entry_sector],"")=AG121),--(IFERROR(Flights_2026_09_303334353637345678[nfl],-1)&gt;=AH121),--(IFERROR(Flights_2026_09_303334353637345678[nfl],-1)&lt;=IF(AH121=450,450,AH121+9)))</f>
        <v>0</v>
      </c>
    </row>
    <row r="122" spans="1:35" x14ac:dyDescent="0.2">
      <c r="A122" t="s">
        <v>250</v>
      </c>
      <c r="B122" t="s">
        <v>213</v>
      </c>
      <c r="C122" t="s">
        <v>19</v>
      </c>
      <c r="D122" t="s">
        <v>47</v>
      </c>
      <c r="E122" t="s">
        <v>2622</v>
      </c>
      <c r="F122" s="35">
        <v>46305.734282407408</v>
      </c>
      <c r="G122" t="s">
        <v>21</v>
      </c>
      <c r="H122" t="s">
        <v>3891</v>
      </c>
      <c r="I122">
        <v>370</v>
      </c>
      <c r="J122" t="s">
        <v>22</v>
      </c>
      <c r="K122" t="s">
        <v>23</v>
      </c>
      <c r="L122">
        <v>489</v>
      </c>
      <c r="M122" t="s">
        <v>25</v>
      </c>
      <c r="N122" s="35">
        <v>46305.703356481477</v>
      </c>
      <c r="O122">
        <v>370</v>
      </c>
      <c r="P122" t="s">
        <v>26</v>
      </c>
      <c r="Q122">
        <v>370</v>
      </c>
      <c r="R122" t="str">
        <f>IF(B122="","",_xlfn.XLOOKUP(B122,DB!$A$2:$A$205,DB!$C$2:$C$205,"")&amp;"")</f>
        <v>Sector 5</v>
      </c>
      <c r="S122" t="str">
        <f>IF(B122="","",_xlfn.XLOOKUP(B122,DB!$A$2:$A$205,DB!$E$2:$E$205,""))</f>
        <v>Sector 4</v>
      </c>
      <c r="T122" t="str">
        <f>IF(B122="","",_xlfn.XLOOKUP(B122,DB!$A$2:$A$205,DB!$F$2:$F$205,""))</f>
        <v>VOMAR/XUDUN</v>
      </c>
      <c r="U122" t="str">
        <f>IF(B122="","",_xlfn.XLOOKUP(B122,DB!$A$2:$A$205,DB!$D$2:$D$205,""))</f>
        <v>KZHU</v>
      </c>
      <c r="V122" t="str">
        <f>IF(B122="","",IF(OR(COUNTIF(M122,"????N?????W")&gt;0,COUNTIF(M122,"????N?????E")&gt;0,COUNTIF(M122,"????S?????W")&gt;0,COUNTIF(M122,"????S?????E")&gt;0),_xlfn.XLOOKUP(B122,DB!$A$2:$A$205,DB!$B$2:$B$205,""),M122))</f>
        <v>KEHLI</v>
      </c>
      <c r="AF122" s="2">
        <v>0.58333333333333337</v>
      </c>
      <c r="AG122" t="s">
        <v>747</v>
      </c>
      <c r="AH122" s="17">
        <v>360</v>
      </c>
      <c r="AI122" s="17" cm="1">
        <f t="array" ref="AI122">SUMPRODUCT(--(IFERROR(HOUR(Flights_2026_09_303334353637345678[entry_hour]),-1)=HOUR(AF122)),--(IFERROR(Flights_2026_09_303334353637345678[entry_sector],"")=AG122),--(IFERROR(Flights_2026_09_303334353637345678[nfl],-1)&gt;=AH122),--(IFERROR(Flights_2026_09_303334353637345678[nfl],-1)&lt;=IF(AH122=450,450,AH122+9)))</f>
        <v>0</v>
      </c>
    </row>
    <row r="123" spans="1:35" x14ac:dyDescent="0.2">
      <c r="A123" t="s">
        <v>624</v>
      </c>
      <c r="B123" t="s">
        <v>301</v>
      </c>
      <c r="C123" t="s">
        <v>19</v>
      </c>
      <c r="D123" t="s">
        <v>76</v>
      </c>
      <c r="E123" t="s">
        <v>3892</v>
      </c>
      <c r="F123" s="35">
        <v>46305.736493055556</v>
      </c>
      <c r="G123" t="s">
        <v>21</v>
      </c>
      <c r="H123" t="s">
        <v>3893</v>
      </c>
      <c r="I123">
        <v>350</v>
      </c>
      <c r="J123" t="s">
        <v>22</v>
      </c>
      <c r="K123" t="s">
        <v>23</v>
      </c>
      <c r="L123">
        <v>610</v>
      </c>
      <c r="M123" t="s">
        <v>540</v>
      </c>
      <c r="N123" s="35">
        <v>46305.701180555552</v>
      </c>
      <c r="O123">
        <v>350</v>
      </c>
      <c r="P123" t="s">
        <v>26</v>
      </c>
      <c r="Q123">
        <v>350</v>
      </c>
      <c r="R123" t="str">
        <f>IF(B123="","",_xlfn.XLOOKUP(B123,DB!$A$2:$A$205,DB!$C$2:$C$205,"")&amp;"")</f>
        <v>Sector 5</v>
      </c>
      <c r="S123" t="str">
        <f>IF(B123="","",_xlfn.XLOOKUP(B123,DB!$A$2:$A$205,DB!$E$2:$E$205,""))</f>
        <v>Sector 4</v>
      </c>
      <c r="T123" t="str">
        <f>IF(B123="","",_xlfn.XLOOKUP(B123,DB!$A$2:$A$205,DB!$F$2:$F$205,""))</f>
        <v>VOMAR/XUDUN</v>
      </c>
      <c r="U123" t="str">
        <f>IF(B123="","",_xlfn.XLOOKUP(B123,DB!$A$2:$A$205,DB!$D$2:$D$205,""))</f>
        <v>MMTY</v>
      </c>
      <c r="V123" t="str">
        <f>IF(B123="","",IF(OR(COUNTIF(M123,"????N?????W")&gt;0,COUNTIF(M123,"????N?????E")&gt;0,COUNTIF(M123,"????S?????W")&gt;0,COUNTIF(M123,"????S?????E")&gt;0),_xlfn.XLOOKUP(B123,DB!$A$2:$A$205,DB!$B$2:$B$205,""),M123))</f>
        <v>DUTNA</v>
      </c>
      <c r="AF123" s="2">
        <v>0.58333333333333337</v>
      </c>
      <c r="AG123" t="s">
        <v>747</v>
      </c>
      <c r="AH123" s="17">
        <v>370</v>
      </c>
      <c r="AI123" s="17" cm="1">
        <f t="array" ref="AI123">SUMPRODUCT(--(IFERROR(HOUR(Flights_2026_09_303334353637345678[entry_hour]),-1)=HOUR(AF123)),--(IFERROR(Flights_2026_09_303334353637345678[entry_sector],"")=AG123),--(IFERROR(Flights_2026_09_303334353637345678[nfl],-1)&gt;=AH123),--(IFERROR(Flights_2026_09_303334353637345678[nfl],-1)&lt;=IF(AH123=450,450,AH123+9)))</f>
        <v>0</v>
      </c>
    </row>
    <row r="124" spans="1:35" x14ac:dyDescent="0.2">
      <c r="A124" t="s">
        <v>625</v>
      </c>
      <c r="B124" t="s">
        <v>626</v>
      </c>
      <c r="C124" t="s">
        <v>19</v>
      </c>
      <c r="D124" t="s">
        <v>107</v>
      </c>
      <c r="E124" t="s">
        <v>3894</v>
      </c>
      <c r="F124" s="35">
        <v>46305.738622685181</v>
      </c>
      <c r="G124" t="s">
        <v>21</v>
      </c>
      <c r="H124" t="s">
        <v>3895</v>
      </c>
      <c r="I124">
        <v>350</v>
      </c>
      <c r="J124" t="s">
        <v>22</v>
      </c>
      <c r="K124" t="s">
        <v>23</v>
      </c>
      <c r="L124">
        <v>488</v>
      </c>
      <c r="M124" t="s">
        <v>25</v>
      </c>
      <c r="N124" s="35">
        <v>46305.707662037035</v>
      </c>
      <c r="O124">
        <v>350</v>
      </c>
      <c r="P124" t="s">
        <v>26</v>
      </c>
      <c r="Q124">
        <v>350</v>
      </c>
      <c r="R124" t="str">
        <f>IF(B124="","",_xlfn.XLOOKUP(B124,DB!$A$2:$A$205,DB!$C$2:$C$205,"")&amp;"")</f>
        <v>Sector 3</v>
      </c>
      <c r="S124" t="str">
        <f>IF(B124="","",_xlfn.XLOOKUP(B124,DB!$A$2:$A$205,DB!$E$2:$E$205,""))</f>
        <v>Sector 3</v>
      </c>
      <c r="T124" t="str">
        <f>IF(B124="","",_xlfn.XLOOKUP(B124,DB!$A$2:$A$205,DB!$F$2:$F$205,""))</f>
        <v>NOSAT</v>
      </c>
      <c r="U124" t="str">
        <f>IF(B124="","",_xlfn.XLOOKUP(B124,DB!$A$2:$A$205,DB!$D$2:$D$205,""))</f>
        <v>KZHU</v>
      </c>
      <c r="V124" t="str">
        <f>IF(B124="","",IF(OR(COUNTIF(M124,"????N?????W")&gt;0,COUNTIF(M124,"????N?????E")&gt;0,COUNTIF(M124,"????S?????W")&gt;0,COUNTIF(M124,"????S?????E")&gt;0),_xlfn.XLOOKUP(B124,DB!$A$2:$A$205,DB!$B$2:$B$205,""),M124))</f>
        <v>KEHLI</v>
      </c>
      <c r="AF124" s="2">
        <v>0.58333333333333337</v>
      </c>
      <c r="AG124" t="s">
        <v>747</v>
      </c>
      <c r="AH124" s="17">
        <v>380</v>
      </c>
      <c r="AI124" s="17" cm="1">
        <f t="array" ref="AI124">SUMPRODUCT(--(IFERROR(HOUR(Flights_2026_09_303334353637345678[entry_hour]),-1)=HOUR(AF124)),--(IFERROR(Flights_2026_09_303334353637345678[entry_sector],"")=AG124),--(IFERROR(Flights_2026_09_303334353637345678[nfl],-1)&gt;=AH124),--(IFERROR(Flights_2026_09_303334353637345678[nfl],-1)&lt;=IF(AH124=450,450,AH124+9)))</f>
        <v>0</v>
      </c>
    </row>
    <row r="125" spans="1:35" x14ac:dyDescent="0.2">
      <c r="A125" t="s">
        <v>239</v>
      </c>
      <c r="B125" t="s">
        <v>59</v>
      </c>
      <c r="C125" t="s">
        <v>19</v>
      </c>
      <c r="D125" t="s">
        <v>107</v>
      </c>
      <c r="E125" t="s">
        <v>3896</v>
      </c>
      <c r="F125" s="35">
        <v>46305.740648148145</v>
      </c>
      <c r="G125" t="s">
        <v>21</v>
      </c>
      <c r="H125" t="s">
        <v>3897</v>
      </c>
      <c r="I125">
        <v>360</v>
      </c>
      <c r="J125" t="s">
        <v>22</v>
      </c>
      <c r="K125" t="s">
        <v>23</v>
      </c>
      <c r="L125">
        <v>186</v>
      </c>
      <c r="M125" t="s">
        <v>37</v>
      </c>
      <c r="N125" s="35">
        <v>46305.724953703699</v>
      </c>
      <c r="O125">
        <v>331</v>
      </c>
      <c r="P125" t="s">
        <v>26</v>
      </c>
      <c r="Q125">
        <v>220</v>
      </c>
      <c r="R125" t="str">
        <f>IF(B125="","",_xlfn.XLOOKUP(B125,DB!$A$2:$A$205,DB!$C$2:$C$205,"")&amp;"")</f>
        <v>Sector 3</v>
      </c>
      <c r="S125" t="str">
        <f>IF(B125="","",_xlfn.XLOOKUP(B125,DB!$A$2:$A$205,DB!$E$2:$E$205,""))</f>
        <v>Sector 3</v>
      </c>
      <c r="T125" t="str">
        <f>IF(B125="","",_xlfn.XLOOKUP(B125,DB!$A$2:$A$205,DB!$F$2:$F$205,""))</f>
        <v>NOSAT</v>
      </c>
      <c r="U125" t="str">
        <f>IF(B125="","",_xlfn.XLOOKUP(B125,DB!$A$2:$A$205,DB!$D$2:$D$205,""))</f>
        <v>MUFH</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303334353637345678[entry_hour]),-1)=HOUR(AF125)),--(IFERROR(Flights_2026_09_303334353637345678[entry_sector],"")=AG125),--(IFERROR(Flights_2026_09_303334353637345678[nfl],-1)&gt;=AH125),--(IFERROR(Flights_2026_09_303334353637345678[nfl],-1)&lt;=IF(AH125=450,450,AH125+9)))</f>
        <v>0</v>
      </c>
    </row>
    <row r="126" spans="1:35" x14ac:dyDescent="0.2">
      <c r="A126" t="s">
        <v>236</v>
      </c>
      <c r="B126" t="s">
        <v>203</v>
      </c>
      <c r="C126" t="s">
        <v>19</v>
      </c>
      <c r="D126" t="s">
        <v>120</v>
      </c>
      <c r="E126" t="s">
        <v>3898</v>
      </c>
      <c r="F126" s="35">
        <v>46305.741736111115</v>
      </c>
      <c r="G126" t="s">
        <v>21</v>
      </c>
      <c r="H126" t="s">
        <v>3899</v>
      </c>
      <c r="I126">
        <v>350</v>
      </c>
      <c r="J126" t="s">
        <v>22</v>
      </c>
      <c r="K126" t="s">
        <v>23</v>
      </c>
      <c r="L126">
        <v>419</v>
      </c>
      <c r="M126" t="s">
        <v>218</v>
      </c>
      <c r="N126" s="35">
        <v>46305.714629629627</v>
      </c>
      <c r="O126">
        <v>350</v>
      </c>
      <c r="P126" t="s">
        <v>26</v>
      </c>
      <c r="Q126">
        <v>350</v>
      </c>
      <c r="R126" t="str">
        <f>IF(B126="","",_xlfn.XLOOKUP(B126,DB!$A$2:$A$205,DB!$C$2:$C$205,"")&amp;"")</f>
        <v>Sector 3</v>
      </c>
      <c r="S126" t="str">
        <f>IF(B126="","",_xlfn.XLOOKUP(B126,DB!$A$2:$A$205,DB!$E$2:$E$205,""))</f>
        <v>Sector 3</v>
      </c>
      <c r="T126" t="str">
        <f>IF(B126="","",_xlfn.XLOOKUP(B126,DB!$A$2:$A$205,DB!$F$2:$F$205,""))</f>
        <v>NOSAT</v>
      </c>
      <c r="U126" t="str">
        <f>IF(B126="","",_xlfn.XLOOKUP(B126,DB!$A$2:$A$205,DB!$D$2:$D$205,""))</f>
        <v>KZHU</v>
      </c>
      <c r="V126" t="str">
        <f>IF(B126="","",IF(OR(COUNTIF(M126,"????N?????W")&gt;0,COUNTIF(M126,"????N?????E")&gt;0,COUNTIF(M126,"????S?????W")&gt;0,COUNTIF(M126,"????S?????E")&gt;0),_xlfn.XLOOKUP(B126,DB!$A$2:$A$205,DB!$B$2:$B$205,""),M126))</f>
        <v>IRDOV</v>
      </c>
      <c r="AF126" s="2">
        <v>0.58333333333333337</v>
      </c>
      <c r="AG126" t="s">
        <v>747</v>
      </c>
      <c r="AH126" s="17">
        <v>400</v>
      </c>
      <c r="AI126" s="17" cm="1">
        <f t="array" ref="AI126">SUMPRODUCT(--(IFERROR(HOUR(Flights_2026_09_303334353637345678[entry_hour]),-1)=HOUR(AF126)),--(IFERROR(Flights_2026_09_303334353637345678[entry_sector],"")=AG126),--(IFERROR(Flights_2026_09_303334353637345678[nfl],-1)&gt;=AH126),--(IFERROR(Flights_2026_09_303334353637345678[nfl],-1)&lt;=IF(AH126=450,450,AH126+9)))</f>
        <v>0</v>
      </c>
    </row>
    <row r="127" spans="1:35" x14ac:dyDescent="0.2">
      <c r="A127" t="s">
        <v>1826</v>
      </c>
      <c r="B127" t="s">
        <v>735</v>
      </c>
      <c r="C127" t="s">
        <v>19</v>
      </c>
      <c r="D127" t="s">
        <v>90</v>
      </c>
      <c r="E127" t="s">
        <v>3608</v>
      </c>
      <c r="F127" s="35">
        <v>46305.743923611109</v>
      </c>
      <c r="G127" t="s">
        <v>21</v>
      </c>
      <c r="H127" t="s">
        <v>3900</v>
      </c>
      <c r="I127">
        <v>390</v>
      </c>
      <c r="J127" t="s">
        <v>22</v>
      </c>
      <c r="K127" t="s">
        <v>23</v>
      </c>
      <c r="L127">
        <v>469</v>
      </c>
      <c r="M127" t="s">
        <v>218</v>
      </c>
      <c r="N127" s="35">
        <v>46305.715821759259</v>
      </c>
      <c r="O127">
        <v>390</v>
      </c>
      <c r="P127" t="s">
        <v>26</v>
      </c>
      <c r="Q127">
        <v>390</v>
      </c>
      <c r="R127" t="str">
        <f>IF(B127="","",_xlfn.XLOOKUP(B127,DB!$A$2:$A$205,DB!$C$2:$C$205,"")&amp;"")</f>
        <v>Sector 5</v>
      </c>
      <c r="S127" t="str">
        <f>IF(B127="","",_xlfn.XLOOKUP(B127,DB!$A$2:$A$205,DB!$E$2:$E$205,""))</f>
        <v>Sector 4</v>
      </c>
      <c r="T127" t="str">
        <f>IF(B127="","",_xlfn.XLOOKUP(B127,DB!$A$2:$A$205,DB!$F$2:$F$205,""))</f>
        <v>VOMAR/XUDUN</v>
      </c>
      <c r="U127" t="str">
        <f>IF(B127="","",_xlfn.XLOOKUP(B127,DB!$A$2:$A$205,DB!$D$2:$D$205,""))</f>
        <v>KZHU</v>
      </c>
      <c r="V127" t="str">
        <f>IF(B127="","",IF(OR(COUNTIF(M127,"????N?????W")&gt;0,COUNTIF(M127,"????N?????E")&gt;0,COUNTIF(M127,"????S?????W")&gt;0,COUNTIF(M127,"????S?????E")&gt;0),_xlfn.XLOOKUP(B127,DB!$A$2:$A$205,DB!$B$2:$B$205,""),M127))</f>
        <v>IRDOV</v>
      </c>
      <c r="AF127" s="2">
        <v>0.58333333333333337</v>
      </c>
      <c r="AG127" t="s">
        <v>747</v>
      </c>
      <c r="AH127" s="17">
        <v>410</v>
      </c>
      <c r="AI127" s="17" cm="1">
        <f t="array" ref="AI127">SUMPRODUCT(--(IFERROR(HOUR(Flights_2026_09_303334353637345678[entry_hour]),-1)=HOUR(AF127)),--(IFERROR(Flights_2026_09_303334353637345678[entry_sector],"")=AG127),--(IFERROR(Flights_2026_09_303334353637345678[nfl],-1)&gt;=AH127),--(IFERROR(Flights_2026_09_303334353637345678[nfl],-1)&lt;=IF(AH127=450,450,AH127+9)))</f>
        <v>0</v>
      </c>
    </row>
    <row r="128" spans="1:35" x14ac:dyDescent="0.2">
      <c r="A128" t="s">
        <v>1280</v>
      </c>
      <c r="B128" t="s">
        <v>215</v>
      </c>
      <c r="C128" t="s">
        <v>19</v>
      </c>
      <c r="D128" t="s">
        <v>90</v>
      </c>
      <c r="E128" t="s">
        <v>682</v>
      </c>
      <c r="F128" s="35">
        <v>46305.745381944449</v>
      </c>
      <c r="G128" t="s">
        <v>21</v>
      </c>
      <c r="H128" t="s">
        <v>3901</v>
      </c>
      <c r="I128">
        <v>370</v>
      </c>
      <c r="J128" t="s">
        <v>22</v>
      </c>
      <c r="K128" t="s">
        <v>23</v>
      </c>
      <c r="L128">
        <v>468</v>
      </c>
      <c r="M128" t="s">
        <v>218</v>
      </c>
      <c r="N128" s="35">
        <v>46305.71665509259</v>
      </c>
      <c r="O128">
        <v>370</v>
      </c>
      <c r="P128" t="s">
        <v>26</v>
      </c>
      <c r="Q128">
        <v>370</v>
      </c>
      <c r="R128" t="str">
        <f>IF(B128="","",_xlfn.XLOOKUP(B128,DB!$A$2:$A$205,DB!$C$2:$C$205,"")&amp;"")</f>
        <v>Sector 3</v>
      </c>
      <c r="S128" t="str">
        <f>IF(B128="","",_xlfn.XLOOKUP(B128,DB!$A$2:$A$205,DB!$E$2:$E$205,""))</f>
        <v>Sector 3</v>
      </c>
      <c r="T128" t="str">
        <f>IF(B128="","",_xlfn.XLOOKUP(B128,DB!$A$2:$A$205,DB!$F$2:$F$205,""))</f>
        <v>NOSAT</v>
      </c>
      <c r="U128" t="str">
        <f>IF(B128="","",_xlfn.XLOOKUP(B128,DB!$A$2:$A$205,DB!$D$2:$D$205,""))</f>
        <v>KZHU</v>
      </c>
      <c r="V128" t="str">
        <f>IF(B128="","",IF(OR(COUNTIF(M128,"????N?????W")&gt;0,COUNTIF(M128,"????N?????E")&gt;0,COUNTIF(M128,"????S?????W")&gt;0,COUNTIF(M128,"????S?????E")&gt;0),_xlfn.XLOOKUP(B128,DB!$A$2:$A$205,DB!$B$2:$B$205,""),M128))</f>
        <v>IRDOV</v>
      </c>
      <c r="AF128" s="2">
        <v>0.58333333333333337</v>
      </c>
      <c r="AG128" t="s">
        <v>747</v>
      </c>
      <c r="AH128" s="17">
        <v>420</v>
      </c>
      <c r="AI128" s="17" cm="1">
        <f t="array" ref="AI128">SUMPRODUCT(--(IFERROR(HOUR(Flights_2026_09_303334353637345678[entry_hour]),-1)=HOUR(AF128)),--(IFERROR(Flights_2026_09_303334353637345678[entry_sector],"")=AG128),--(IFERROR(Flights_2026_09_303334353637345678[nfl],-1)&gt;=AH128),--(IFERROR(Flights_2026_09_303334353637345678[nfl],-1)&lt;=IF(AH128=450,450,AH128+9)))</f>
        <v>0</v>
      </c>
    </row>
    <row r="129" spans="1:35" x14ac:dyDescent="0.2">
      <c r="A129" t="s">
        <v>3902</v>
      </c>
      <c r="B129" t="s">
        <v>140</v>
      </c>
      <c r="C129" t="s">
        <v>19</v>
      </c>
      <c r="D129" t="s">
        <v>359</v>
      </c>
      <c r="F129" s="35">
        <v>46305.746932870374</v>
      </c>
      <c r="G129" t="s">
        <v>21</v>
      </c>
      <c r="H129" t="s">
        <v>3903</v>
      </c>
      <c r="I129">
        <v>210</v>
      </c>
      <c r="J129" t="s">
        <v>22</v>
      </c>
      <c r="K129" t="s">
        <v>31</v>
      </c>
      <c r="L129">
        <v>305</v>
      </c>
      <c r="M129" t="s">
        <v>140</v>
      </c>
      <c r="N129" s="35">
        <v>46305.722083333334</v>
      </c>
      <c r="O129">
        <v>0</v>
      </c>
      <c r="P129" t="s">
        <v>26</v>
      </c>
      <c r="Q129">
        <v>70</v>
      </c>
      <c r="R129" t="str">
        <f>IF(B129="","",_xlfn.XLOOKUP(B129,DB!$A$2:$A$205,DB!$C$2:$C$205,"")&amp;"")</f>
        <v>Sector 4</v>
      </c>
      <c r="S129" t="str">
        <f>IF(B129="","",_xlfn.XLOOKUP(B129,DB!$A$2:$A$205,DB!$E$2:$E$205,""))</f>
        <v>Sector 4</v>
      </c>
      <c r="T129" t="str">
        <f>IF(B129="","",_xlfn.XLOOKUP(B129,DB!$A$2:$A$205,DB!$F$2:$F$205,""))</f>
        <v>VOMAR/XUDUN</v>
      </c>
      <c r="U129" t="str">
        <f>IF(B129="","",_xlfn.XLOOKUP(B129,DB!$A$2:$A$205,DB!$D$2:$D$205,""))</f>
        <v>MMID</v>
      </c>
      <c r="V129" t="str">
        <f>IF(B129="","",IF(OR(COUNTIF(M129,"????N?????W")&gt;0,COUNTIF(M129,"????N?????E")&gt;0,COUNTIF(M129,"????S?????W")&gt;0,COUNTIF(M129,"????S?????E")&gt;0),_xlfn.XLOOKUP(B129,DB!$A$2:$A$205,DB!$B$2:$B$205,""),M129))</f>
        <v>MMMD</v>
      </c>
      <c r="AF129" s="2">
        <v>0.58333333333333337</v>
      </c>
      <c r="AG129" t="s">
        <v>747</v>
      </c>
      <c r="AH129" s="17">
        <v>430</v>
      </c>
      <c r="AI129" s="17" cm="1">
        <f t="array" ref="AI129">SUMPRODUCT(--(IFERROR(HOUR(Flights_2026_09_303334353637345678[entry_hour]),-1)=HOUR(AF129)),--(IFERROR(Flights_2026_09_303334353637345678[entry_sector],"")=AG129),--(IFERROR(Flights_2026_09_303334353637345678[nfl],-1)&gt;=AH129),--(IFERROR(Flights_2026_09_303334353637345678[nfl],-1)&lt;=IF(AH129=450,450,AH129+9)))</f>
        <v>0</v>
      </c>
    </row>
    <row r="130" spans="1:35" x14ac:dyDescent="0.2">
      <c r="A130" t="s">
        <v>252</v>
      </c>
      <c r="B130" t="s">
        <v>253</v>
      </c>
      <c r="C130" t="s">
        <v>19</v>
      </c>
      <c r="D130" t="s">
        <v>254</v>
      </c>
      <c r="E130" t="s">
        <v>627</v>
      </c>
      <c r="F130" s="35">
        <v>46305.748437499999</v>
      </c>
      <c r="G130" t="s">
        <v>28</v>
      </c>
      <c r="H130" t="s">
        <v>3904</v>
      </c>
      <c r="I130">
        <v>90</v>
      </c>
      <c r="J130" t="s">
        <v>22</v>
      </c>
      <c r="K130" t="s">
        <v>23</v>
      </c>
      <c r="L130">
        <v>362</v>
      </c>
      <c r="M130" t="s">
        <v>253</v>
      </c>
      <c r="N130" s="35">
        <v>46305.686944444446</v>
      </c>
      <c r="O130">
        <v>0</v>
      </c>
      <c r="P130" t="s">
        <v>32</v>
      </c>
      <c r="Q130">
        <v>90</v>
      </c>
      <c r="R130" t="str">
        <f>IF(B130="","",_xlfn.XLOOKUP(B130,DB!$A$2:$A$205,DB!$C$2:$C$205,"")&amp;"")</f>
        <v>Sector 7</v>
      </c>
      <c r="S130" t="str">
        <f>IF(B130="","",_xlfn.XLOOKUP(B130,DB!$A$2:$A$205,DB!$E$2:$E$205,""))</f>
        <v>Sector 7</v>
      </c>
      <c r="T130" t="str">
        <f>IF(B130="","",_xlfn.XLOOKUP(B130,DB!$A$2:$A$205,DB!$F$2:$F$205,""))</f>
        <v>PAULE/SIGMA</v>
      </c>
      <c r="U130" t="str">
        <f>IF(B130="","",_xlfn.XLOOKUP(B130,DB!$A$2:$A$205,DB!$D$2:$D$205,""))</f>
        <v>MHCC</v>
      </c>
      <c r="V130" t="str">
        <f>IF(B130="","",IF(OR(COUNTIF(M130,"????N?????W")&gt;0,COUNTIF(M130,"????N?????E")&gt;0,COUNTIF(M130,"????S?????W")&gt;0,COUNTIF(M130,"????S?????E")&gt;0),_xlfn.XLOOKUP(B130,DB!$A$2:$A$205,DB!$B$2:$B$205,""),M130))</f>
        <v>MZBZ</v>
      </c>
      <c r="AF130" s="2">
        <v>0.58333333333333337</v>
      </c>
      <c r="AG130" t="s">
        <v>747</v>
      </c>
      <c r="AH130" s="17">
        <v>440</v>
      </c>
      <c r="AI130" s="17" cm="1">
        <f t="array" ref="AI130">SUMPRODUCT(--(IFERROR(HOUR(Flights_2026_09_303334353637345678[entry_hour]),-1)=HOUR(AF130)),--(IFERROR(Flights_2026_09_303334353637345678[entry_sector],"")=AG130),--(IFERROR(Flights_2026_09_303334353637345678[nfl],-1)&gt;=AH130),--(IFERROR(Flights_2026_09_303334353637345678[nfl],-1)&lt;=IF(AH130=450,450,AH130+9)))</f>
        <v>0</v>
      </c>
    </row>
    <row r="131" spans="1:35" x14ac:dyDescent="0.2">
      <c r="A131" t="s">
        <v>268</v>
      </c>
      <c r="B131" t="s">
        <v>269</v>
      </c>
      <c r="C131" t="s">
        <v>19</v>
      </c>
      <c r="D131" t="s">
        <v>76</v>
      </c>
      <c r="E131" t="s">
        <v>3905</v>
      </c>
      <c r="F131" s="35">
        <v>46305.750127314815</v>
      </c>
      <c r="G131" t="s">
        <v>21</v>
      </c>
      <c r="H131" t="s">
        <v>2194</v>
      </c>
      <c r="I131">
        <v>350</v>
      </c>
      <c r="J131" t="s">
        <v>22</v>
      </c>
      <c r="K131" t="s">
        <v>23</v>
      </c>
      <c r="L131">
        <v>802</v>
      </c>
      <c r="M131" t="s">
        <v>84</v>
      </c>
      <c r="N131" s="35">
        <v>46305.704780092594</v>
      </c>
      <c r="O131">
        <v>350</v>
      </c>
      <c r="P131" t="s">
        <v>26</v>
      </c>
      <c r="Q131">
        <v>350</v>
      </c>
      <c r="R131" t="str">
        <f>IF(B131="","",_xlfn.XLOOKUP(B131,DB!$A$2:$A$205,DB!$C$2:$C$205,"")&amp;"")</f>
        <v>Sector 5</v>
      </c>
      <c r="S131" t="str">
        <f>IF(B131="","",_xlfn.XLOOKUP(B131,DB!$A$2:$A$205,DB!$E$2:$E$205,""))</f>
        <v>Sector 4</v>
      </c>
      <c r="T131" t="str">
        <f>IF(B131="","",_xlfn.XLOOKUP(B131,DB!$A$2:$A$205,DB!$F$2:$F$205,""))</f>
        <v>VOMAR/XUDUN</v>
      </c>
      <c r="U131" t="str">
        <f>IF(B131="","",_xlfn.XLOOKUP(B131,DB!$A$2:$A$205,DB!$D$2:$D$205,""))</f>
        <v>MMTY</v>
      </c>
      <c r="V131" t="str">
        <f>IF(B131="","",IF(OR(COUNTIF(M131,"????N?????W")&gt;0,COUNTIF(M131,"????N?????E")&gt;0,COUNTIF(M131,"????S?????W")&gt;0,COUNTIF(M131,"????S?????E")&gt;0),_xlfn.XLOOKUP(B131,DB!$A$2:$A$205,DB!$B$2:$B$205,""),M131))</f>
        <v>MATOL</v>
      </c>
      <c r="AF131" s="2">
        <v>0.58333333333333337</v>
      </c>
      <c r="AG131" t="s">
        <v>747</v>
      </c>
      <c r="AH131" s="17">
        <v>450</v>
      </c>
      <c r="AI131" s="17" cm="1">
        <f t="array" ref="AI131">SUMPRODUCT(--(IFERROR(HOUR(Flights_2026_09_303334353637345678[entry_hour]),-1)=HOUR(AF131)),--(IFERROR(Flights_2026_09_303334353637345678[entry_sector],"")=AG131),--(IFERROR(Flights_2026_09_303334353637345678[nfl],-1)&gt;=AH131),--(IFERROR(Flights_2026_09_303334353637345678[nfl],-1)&lt;=IF(AH131=450,450,AH131+9)))</f>
        <v>0</v>
      </c>
    </row>
    <row r="132" spans="1:35" x14ac:dyDescent="0.2">
      <c r="A132" t="s">
        <v>245</v>
      </c>
      <c r="B132" t="s">
        <v>208</v>
      </c>
      <c r="C132" t="s">
        <v>19</v>
      </c>
      <c r="D132" t="s">
        <v>120</v>
      </c>
      <c r="E132" t="s">
        <v>3906</v>
      </c>
      <c r="F132" s="35">
        <v>46305.751851851848</v>
      </c>
      <c r="G132" t="s">
        <v>21</v>
      </c>
      <c r="H132" t="s">
        <v>3907</v>
      </c>
      <c r="I132">
        <v>330</v>
      </c>
      <c r="J132" t="s">
        <v>22</v>
      </c>
      <c r="K132" t="s">
        <v>23</v>
      </c>
      <c r="L132">
        <v>492</v>
      </c>
      <c r="M132" t="s">
        <v>25</v>
      </c>
      <c r="N132" s="35">
        <v>46305.722430555557</v>
      </c>
      <c r="O132">
        <v>330</v>
      </c>
      <c r="P132" t="s">
        <v>26</v>
      </c>
      <c r="Q132">
        <v>330</v>
      </c>
      <c r="R132" t="str">
        <f>IF(B132="","",_xlfn.XLOOKUP(B132,DB!$A$2:$A$205,DB!$C$2:$C$205,"")&amp;"")</f>
        <v>Sector 3</v>
      </c>
      <c r="S132" t="str">
        <f>IF(B132="","",_xlfn.XLOOKUP(B132,DB!$A$2:$A$205,DB!$E$2:$E$205,""))</f>
        <v>Sector 3</v>
      </c>
      <c r="T132" t="str">
        <f>IF(B132="","",_xlfn.XLOOKUP(B132,DB!$A$2:$A$205,DB!$F$2:$F$205,""))</f>
        <v>NOSAT</v>
      </c>
      <c r="U132" t="str">
        <f>IF(B132="","",_xlfn.XLOOKUP(B132,DB!$A$2:$A$205,DB!$D$2:$D$205,""))</f>
        <v>KZHU</v>
      </c>
      <c r="V132" t="str">
        <f>IF(B132="","",IF(OR(COUNTIF(M132,"????N?????W")&gt;0,COUNTIF(M132,"????N?????E")&gt;0,COUNTIF(M132,"????S?????W")&gt;0,COUNTIF(M132,"????S?????E")&gt;0),_xlfn.XLOOKUP(B132,DB!$A$2:$A$205,DB!$B$2:$B$205,""),M132))</f>
        <v>KEHLI</v>
      </c>
      <c r="AF132" s="2">
        <v>0.625</v>
      </c>
      <c r="AG132" t="s">
        <v>743</v>
      </c>
      <c r="AH132" s="17">
        <v>200</v>
      </c>
      <c r="AI132" s="17" cm="1">
        <f t="array" ref="AI132">SUMPRODUCT(--(IFERROR(HOUR(Flights_2026_09_303334353637345678[entry_hour]),-1)=HOUR(AF132)),--(IFERROR(Flights_2026_09_303334353637345678[entry_sector],"")=AG132),--(IFERROR(Flights_2026_09_303334353637345678[nfl],-1)&gt;=AH132),--(IFERROR(Flights_2026_09_303334353637345678[nfl],-1)&lt;=IF(AH132=450,450,AH132+9)))</f>
        <v>0</v>
      </c>
    </row>
    <row r="133" spans="1:35" x14ac:dyDescent="0.2">
      <c r="A133" t="s">
        <v>3908</v>
      </c>
      <c r="B133" t="s">
        <v>171</v>
      </c>
      <c r="C133" t="s">
        <v>19</v>
      </c>
      <c r="D133" t="s">
        <v>50</v>
      </c>
      <c r="E133" t="s">
        <v>3583</v>
      </c>
      <c r="F133" s="35">
        <v>46305.75335648148</v>
      </c>
      <c r="G133" t="s">
        <v>21</v>
      </c>
      <c r="H133" t="s">
        <v>2106</v>
      </c>
      <c r="I133">
        <v>340</v>
      </c>
      <c r="J133" t="s">
        <v>22</v>
      </c>
      <c r="K133" t="s">
        <v>23</v>
      </c>
      <c r="L133">
        <v>214</v>
      </c>
      <c r="M133" t="s">
        <v>37</v>
      </c>
      <c r="N133" s="35">
        <v>46305.738125000003</v>
      </c>
      <c r="O133">
        <v>266</v>
      </c>
      <c r="P133" t="s">
        <v>26</v>
      </c>
      <c r="Q133">
        <v>220</v>
      </c>
      <c r="R133" t="str">
        <f>IF(B133="","",_xlfn.XLOOKUP(B133,DB!$A$2:$A$205,DB!$C$2:$C$205,"")&amp;"")</f>
        <v>Sector 3</v>
      </c>
      <c r="S133" t="str">
        <f>IF(B133="","",_xlfn.XLOOKUP(B133,DB!$A$2:$A$205,DB!$E$2:$E$205,""))</f>
        <v>Sector 3</v>
      </c>
      <c r="T133" t="str">
        <f>IF(B133="","",_xlfn.XLOOKUP(B133,DB!$A$2:$A$205,DB!$F$2:$F$205,""))</f>
        <v>NOSAT</v>
      </c>
      <c r="U133" t="str">
        <f>IF(B133="","",_xlfn.XLOOKUP(B133,DB!$A$2:$A$205,DB!$D$2:$D$205,""))</f>
        <v>KZHU</v>
      </c>
      <c r="V133" t="str">
        <f>IF(B133="","",IF(OR(COUNTIF(M133,"????N?????W")&gt;0,COUNTIF(M133,"????N?????E")&gt;0,COUNTIF(M133,"????S?????W")&gt;0,COUNTIF(M133,"????S?????E")&gt;0),_xlfn.XLOOKUP(B133,DB!$A$2:$A$205,DB!$B$2:$B$205,""),M133))</f>
        <v>NOSAT</v>
      </c>
      <c r="AF133" s="2">
        <v>0.625</v>
      </c>
      <c r="AG133" t="s">
        <v>743</v>
      </c>
      <c r="AH133" s="17">
        <v>210</v>
      </c>
      <c r="AI133" s="17" cm="1">
        <f t="array" ref="AI133">SUMPRODUCT(--(IFERROR(HOUR(Flights_2026_09_303334353637345678[entry_hour]),-1)=HOUR(AF133)),--(IFERROR(Flights_2026_09_303334353637345678[entry_sector],"")=AG133),--(IFERROR(Flights_2026_09_303334353637345678[nfl],-1)&gt;=AH133),--(IFERROR(Flights_2026_09_303334353637345678[nfl],-1)&lt;=IF(AH133=450,450,AH133+9)))</f>
        <v>0</v>
      </c>
    </row>
    <row r="134" spans="1:35" x14ac:dyDescent="0.2">
      <c r="A134" t="s">
        <v>3909</v>
      </c>
      <c r="B134" t="s">
        <v>59</v>
      </c>
      <c r="C134" t="s">
        <v>19</v>
      </c>
      <c r="D134" t="s">
        <v>622</v>
      </c>
      <c r="E134" t="s">
        <v>3909</v>
      </c>
      <c r="F134" s="35">
        <v>46305.755104166667</v>
      </c>
      <c r="G134" t="s">
        <v>21</v>
      </c>
      <c r="H134" t="s">
        <v>3910</v>
      </c>
      <c r="I134">
        <v>400</v>
      </c>
      <c r="J134" t="s">
        <v>22</v>
      </c>
      <c r="K134" t="s">
        <v>31</v>
      </c>
      <c r="L134">
        <v>175</v>
      </c>
      <c r="M134" t="s">
        <v>37</v>
      </c>
      <c r="N134" s="35">
        <v>46305.740740740745</v>
      </c>
      <c r="O134">
        <v>337</v>
      </c>
      <c r="P134" t="s">
        <v>26</v>
      </c>
      <c r="Q134">
        <v>220</v>
      </c>
      <c r="R134" t="str">
        <f>IF(B134="","",_xlfn.XLOOKUP(B134,DB!$A$2:$A$205,DB!$C$2:$C$205,"")&amp;"")</f>
        <v>Sector 3</v>
      </c>
      <c r="S134" t="str">
        <f>IF(B134="","",_xlfn.XLOOKUP(B134,DB!$A$2:$A$205,DB!$E$2:$E$205,""))</f>
        <v>Sector 3</v>
      </c>
      <c r="T134" t="str">
        <f>IF(B134="","",_xlfn.XLOOKUP(B134,DB!$A$2:$A$205,DB!$F$2:$F$205,""))</f>
        <v>NOSAT</v>
      </c>
      <c r="U134" t="str">
        <f>IF(B134="","",_xlfn.XLOOKUP(B134,DB!$A$2:$A$205,DB!$D$2:$D$205,""))</f>
        <v>MUFH</v>
      </c>
      <c r="V134" t="str">
        <f>IF(B134="","",IF(OR(COUNTIF(M134,"????N?????W")&gt;0,COUNTIF(M134,"????N?????E")&gt;0,COUNTIF(M134,"????S?????W")&gt;0,COUNTIF(M134,"????S?????E")&gt;0),_xlfn.XLOOKUP(B134,DB!$A$2:$A$205,DB!$B$2:$B$205,""),M134))</f>
        <v>NOSAT</v>
      </c>
      <c r="AF134" s="2">
        <v>0.625</v>
      </c>
      <c r="AG134" t="s">
        <v>743</v>
      </c>
      <c r="AH134" s="17">
        <v>220</v>
      </c>
      <c r="AI134" s="17" cm="1">
        <f t="array" ref="AI134">SUMPRODUCT(--(IFERROR(HOUR(Flights_2026_09_303334353637345678[entry_hour]),-1)=HOUR(AF134)),--(IFERROR(Flights_2026_09_303334353637345678[entry_sector],"")=AG134),--(IFERROR(Flights_2026_09_303334353637345678[nfl],-1)&gt;=AH134),--(IFERROR(Flights_2026_09_303334353637345678[nfl],-1)&lt;=IF(AH134=450,450,AH134+9)))</f>
        <v>0</v>
      </c>
    </row>
    <row r="135" spans="1:35" x14ac:dyDescent="0.2">
      <c r="A135" t="s">
        <v>397</v>
      </c>
      <c r="B135" t="s">
        <v>398</v>
      </c>
      <c r="C135" t="s">
        <v>19</v>
      </c>
      <c r="D135" t="s">
        <v>50</v>
      </c>
      <c r="E135" t="s">
        <v>3911</v>
      </c>
      <c r="F135" s="35">
        <v>46305.756481481483</v>
      </c>
      <c r="G135" t="s">
        <v>21</v>
      </c>
      <c r="H135" t="s">
        <v>3912</v>
      </c>
      <c r="I135">
        <v>350</v>
      </c>
      <c r="J135" t="s">
        <v>22</v>
      </c>
      <c r="K135" t="s">
        <v>23</v>
      </c>
      <c r="L135">
        <v>488</v>
      </c>
      <c r="M135" t="s">
        <v>25</v>
      </c>
      <c r="N135" s="35">
        <v>46305.725902777776</v>
      </c>
      <c r="O135">
        <v>350</v>
      </c>
      <c r="P135" t="s">
        <v>26</v>
      </c>
      <c r="Q135">
        <v>350</v>
      </c>
      <c r="R135" t="str">
        <f>IF(B135="","",_xlfn.XLOOKUP(B135,DB!$A$2:$A$205,DB!$C$2:$C$205,"")&amp;"")</f>
        <v>Sector 5</v>
      </c>
      <c r="S135" t="str">
        <f>IF(B135="","",_xlfn.XLOOKUP(B135,DB!$A$2:$A$205,DB!$E$2:$E$205,""))</f>
        <v>Sector 4</v>
      </c>
      <c r="T135" t="str">
        <f>IF(B135="","",_xlfn.XLOOKUP(B135,DB!$A$2:$A$205,DB!$F$2:$F$205,""))</f>
        <v>VOMAR/XUDUN</v>
      </c>
      <c r="U135" t="str">
        <f>IF(B135="","",_xlfn.XLOOKUP(B135,DB!$A$2:$A$205,DB!$D$2:$D$205,""))</f>
        <v>KZHU</v>
      </c>
      <c r="V135" t="str">
        <f>IF(B135="","",IF(OR(COUNTIF(M135,"????N?????W")&gt;0,COUNTIF(M135,"????N?????E")&gt;0,COUNTIF(M135,"????S?????W")&gt;0,COUNTIF(M135,"????S?????E")&gt;0),_xlfn.XLOOKUP(B135,DB!$A$2:$A$205,DB!$B$2:$B$205,""),M135))</f>
        <v>KEHLI</v>
      </c>
      <c r="AF135" s="2">
        <v>0.625</v>
      </c>
      <c r="AG135" t="s">
        <v>743</v>
      </c>
      <c r="AH135" s="17">
        <v>230</v>
      </c>
      <c r="AI135" s="17" cm="1">
        <f t="array" ref="AI135">SUMPRODUCT(--(IFERROR(HOUR(Flights_2026_09_303334353637345678[entry_hour]),-1)=HOUR(AF135)),--(IFERROR(Flights_2026_09_303334353637345678[entry_sector],"")=AG135),--(IFERROR(Flights_2026_09_303334353637345678[nfl],-1)&gt;=AH135),--(IFERROR(Flights_2026_09_303334353637345678[nfl],-1)&lt;=IF(AH135=450,450,AH135+9)))</f>
        <v>0</v>
      </c>
    </row>
    <row r="136" spans="1:35" x14ac:dyDescent="0.2">
      <c r="A136" t="s">
        <v>273</v>
      </c>
      <c r="B136" t="s">
        <v>81</v>
      </c>
      <c r="C136" t="s">
        <v>19</v>
      </c>
      <c r="D136" t="s">
        <v>53</v>
      </c>
      <c r="E136" t="s">
        <v>2577</v>
      </c>
      <c r="F136" s="35">
        <v>46305.76190972222</v>
      </c>
      <c r="G136" t="s">
        <v>28</v>
      </c>
      <c r="H136" t="s">
        <v>3913</v>
      </c>
      <c r="I136">
        <v>390</v>
      </c>
      <c r="J136" t="s">
        <v>22</v>
      </c>
      <c r="K136" t="s">
        <v>23</v>
      </c>
      <c r="L136">
        <v>783</v>
      </c>
      <c r="M136" t="s">
        <v>84</v>
      </c>
      <c r="N136" s="35">
        <v>46305.719918981486</v>
      </c>
      <c r="O136">
        <v>390</v>
      </c>
      <c r="P136" t="s">
        <v>26</v>
      </c>
      <c r="Q136">
        <v>390</v>
      </c>
      <c r="R136" t="str">
        <f>IF(B136="","",_xlfn.XLOOKUP(B136,DB!$A$2:$A$205,DB!$C$2:$C$205,"")&amp;"")</f>
        <v>Sector 5</v>
      </c>
      <c r="S136" t="str">
        <f>IF(B136="","",_xlfn.XLOOKUP(B136,DB!$A$2:$A$205,DB!$E$2:$E$205,""))</f>
        <v>Sector 4</v>
      </c>
      <c r="T136" t="str">
        <f>IF(B136="","",_xlfn.XLOOKUP(B136,DB!$A$2:$A$205,DB!$F$2:$F$205,""))</f>
        <v>VOMAR/XUDUN</v>
      </c>
      <c r="U136" t="str">
        <f>IF(B136="","",_xlfn.XLOOKUP(B136,DB!$A$2:$A$205,DB!$D$2:$D$205,""))</f>
        <v>MMTY</v>
      </c>
      <c r="V136" t="str">
        <f>IF(B136="","",IF(OR(COUNTIF(M136,"????N?????W")&gt;0,COUNTIF(M136,"????N?????E")&gt;0,COUNTIF(M136,"????S?????W")&gt;0,COUNTIF(M136,"????S?????E")&gt;0),_xlfn.XLOOKUP(B136,DB!$A$2:$A$205,DB!$B$2:$B$205,""),M136))</f>
        <v>MATOL</v>
      </c>
      <c r="AF136" s="2">
        <v>0.625</v>
      </c>
      <c r="AG136" t="s">
        <v>743</v>
      </c>
      <c r="AH136" s="17">
        <v>240</v>
      </c>
      <c r="AI136" s="17" cm="1">
        <f t="array" ref="AI136">SUMPRODUCT(--(IFERROR(HOUR(Flights_2026_09_303334353637345678[entry_hour]),-1)=HOUR(AF136)),--(IFERROR(Flights_2026_09_303334353637345678[entry_sector],"")=AG136),--(IFERROR(Flights_2026_09_303334353637345678[nfl],-1)&gt;=AH136),--(IFERROR(Flights_2026_09_303334353637345678[nfl],-1)&lt;=IF(AH136=450,450,AH136+9)))</f>
        <v>0</v>
      </c>
    </row>
    <row r="137" spans="1:35" x14ac:dyDescent="0.2">
      <c r="A137" t="s">
        <v>263</v>
      </c>
      <c r="B137" t="s">
        <v>65</v>
      </c>
      <c r="C137" t="s">
        <v>19</v>
      </c>
      <c r="D137" t="s">
        <v>20</v>
      </c>
      <c r="E137" t="s">
        <v>166</v>
      </c>
      <c r="F137" s="35">
        <v>46305.764363425929</v>
      </c>
      <c r="G137" t="s">
        <v>21</v>
      </c>
      <c r="H137" t="s">
        <v>3914</v>
      </c>
      <c r="I137">
        <v>370</v>
      </c>
      <c r="J137" t="s">
        <v>22</v>
      </c>
      <c r="K137" t="s">
        <v>23</v>
      </c>
      <c r="L137">
        <v>862</v>
      </c>
      <c r="M137" t="s">
        <v>806</v>
      </c>
      <c r="N137" s="35">
        <v>46305.717581018514</v>
      </c>
      <c r="O137">
        <v>350</v>
      </c>
      <c r="P137" t="s">
        <v>26</v>
      </c>
      <c r="Q137">
        <v>350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303334353637345678[entry_hour]),-1)=HOUR(AF137)),--(IFERROR(Flights_2026_09_303334353637345678[entry_sector],"")=AG137),--(IFERROR(Flights_2026_09_303334353637345678[nfl],-1)&gt;=AH137),--(IFERROR(Flights_2026_09_303334353637345678[nfl],-1)&lt;=IF(AH137=450,450,AH137+9)))</f>
        <v>0</v>
      </c>
    </row>
    <row r="138" spans="1:35" x14ac:dyDescent="0.2">
      <c r="A138" t="s">
        <v>631</v>
      </c>
      <c r="B138" t="s">
        <v>405</v>
      </c>
      <c r="C138" t="s">
        <v>19</v>
      </c>
      <c r="D138" t="s">
        <v>352</v>
      </c>
      <c r="E138" t="s">
        <v>804</v>
      </c>
      <c r="F138" s="35">
        <v>46305.765972222223</v>
      </c>
      <c r="G138" t="s">
        <v>28</v>
      </c>
      <c r="H138" t="s">
        <v>3915</v>
      </c>
      <c r="I138">
        <v>430</v>
      </c>
      <c r="J138" t="s">
        <v>22</v>
      </c>
      <c r="K138" t="s">
        <v>23</v>
      </c>
      <c r="L138">
        <v>216</v>
      </c>
      <c r="M138" t="s">
        <v>37</v>
      </c>
      <c r="N138" s="35">
        <v>46305.748912037037</v>
      </c>
      <c r="O138">
        <v>360</v>
      </c>
      <c r="P138" t="s">
        <v>38</v>
      </c>
      <c r="Q138">
        <v>220</v>
      </c>
      <c r="R138" t="str">
        <f>IF(B138="","",_xlfn.XLOOKUP(B138,DB!$A$2:$A$205,DB!$C$2:$C$205,"")&amp;"")</f>
        <v>Sector 3</v>
      </c>
      <c r="S138" t="str">
        <f>IF(B138="","",_xlfn.XLOOKUP(B138,DB!$A$2:$A$205,DB!$E$2:$E$205,""))</f>
        <v>Sector 3</v>
      </c>
      <c r="T138" t="str">
        <f>IF(B138="","",_xlfn.XLOOKUP(B138,DB!$A$2:$A$205,DB!$F$2:$F$205,""))</f>
        <v>NOSAT</v>
      </c>
      <c r="U138" t="str">
        <f>IF(B138="","",_xlfn.XLOOKUP(B138,DB!$A$2:$A$205,DB!$D$2:$D$205,""))</f>
        <v>MUFH</v>
      </c>
      <c r="V138" t="str">
        <f>IF(B138="","",IF(OR(COUNTIF(M138,"????N?????W")&gt;0,COUNTIF(M138,"????N?????E")&gt;0,COUNTIF(M138,"????S?????W")&gt;0,COUNTIF(M138,"????S?????E")&gt;0),_xlfn.XLOOKUP(B138,DB!$A$2:$A$205,DB!$B$2:$B$205,""),M138))</f>
        <v>NOSAT</v>
      </c>
      <c r="AF138" s="2">
        <v>0.625</v>
      </c>
      <c r="AG138" t="s">
        <v>743</v>
      </c>
      <c r="AH138" s="17">
        <v>260</v>
      </c>
      <c r="AI138" s="17" cm="1">
        <f t="array" ref="AI138">SUMPRODUCT(--(IFERROR(HOUR(Flights_2026_09_303334353637345678[entry_hour]),-1)=HOUR(AF138)),--(IFERROR(Flights_2026_09_303334353637345678[entry_sector],"")=AG138),--(IFERROR(Flights_2026_09_303334353637345678[nfl],-1)&gt;=AH138),--(IFERROR(Flights_2026_09_303334353637345678[nfl],-1)&lt;=IF(AH138=450,450,AH138+9)))</f>
        <v>0</v>
      </c>
    </row>
    <row r="139" spans="1:35" x14ac:dyDescent="0.2">
      <c r="A139" t="s">
        <v>1837</v>
      </c>
      <c r="B139" t="s">
        <v>301</v>
      </c>
      <c r="C139" t="s">
        <v>19</v>
      </c>
      <c r="D139" t="s">
        <v>47</v>
      </c>
      <c r="E139" t="s">
        <v>2705</v>
      </c>
      <c r="F139" s="35">
        <v>46305.766539351855</v>
      </c>
      <c r="G139" t="s">
        <v>21</v>
      </c>
      <c r="H139" t="s">
        <v>3916</v>
      </c>
      <c r="I139">
        <v>370</v>
      </c>
      <c r="J139" t="s">
        <v>22</v>
      </c>
      <c r="K139" t="s">
        <v>23</v>
      </c>
      <c r="L139">
        <v>537</v>
      </c>
      <c r="M139" t="s">
        <v>25</v>
      </c>
      <c r="N139" s="35">
        <v>46305.7340625</v>
      </c>
      <c r="O139">
        <v>370</v>
      </c>
      <c r="P139" t="s">
        <v>26</v>
      </c>
      <c r="Q139">
        <v>370</v>
      </c>
      <c r="R139" t="str">
        <f>IF(B139="","",_xlfn.XLOOKUP(B139,DB!$A$2:$A$205,DB!$C$2:$C$205,"")&amp;"")</f>
        <v>Sector 5</v>
      </c>
      <c r="S139" t="str">
        <f>IF(B139="","",_xlfn.XLOOKUP(B139,DB!$A$2:$A$205,DB!$E$2:$E$205,""))</f>
        <v>Sector 4</v>
      </c>
      <c r="T139" t="str">
        <f>IF(B139="","",_xlfn.XLOOKUP(B139,DB!$A$2:$A$205,DB!$F$2:$F$205,""))</f>
        <v>VOMAR/XUDUN</v>
      </c>
      <c r="U139" t="str">
        <f>IF(B139="","",_xlfn.XLOOKUP(B139,DB!$A$2:$A$205,DB!$D$2:$D$205,""))</f>
        <v>MMTY</v>
      </c>
      <c r="V139" t="str">
        <f>IF(B139="","",IF(OR(COUNTIF(M139,"????N?????W")&gt;0,COUNTIF(M139,"????N?????E")&gt;0,COUNTIF(M139,"????S?????W")&gt;0,COUNTIF(M139,"????S?????E")&gt;0),_xlfn.XLOOKUP(B139,DB!$A$2:$A$205,DB!$B$2:$B$205,""),M139))</f>
        <v>KEHLI</v>
      </c>
      <c r="AF139" s="2">
        <v>0.625</v>
      </c>
      <c r="AG139" t="s">
        <v>743</v>
      </c>
      <c r="AH139" s="17">
        <v>270</v>
      </c>
      <c r="AI139" s="17" cm="1">
        <f t="array" ref="AI139">SUMPRODUCT(--(IFERROR(HOUR(Flights_2026_09_303334353637345678[entry_hour]),-1)=HOUR(AF139)),--(IFERROR(Flights_2026_09_303334353637345678[entry_sector],"")=AG139),--(IFERROR(Flights_2026_09_303334353637345678[nfl],-1)&gt;=AH139),--(IFERROR(Flights_2026_09_303334353637345678[nfl],-1)&lt;=IF(AH139=450,450,AH139+9)))</f>
        <v>0</v>
      </c>
    </row>
    <row r="140" spans="1:35" x14ac:dyDescent="0.2">
      <c r="A140" t="s">
        <v>260</v>
      </c>
      <c r="B140" t="s">
        <v>186</v>
      </c>
      <c r="C140" t="s">
        <v>19</v>
      </c>
      <c r="D140" t="s">
        <v>20</v>
      </c>
      <c r="E140" t="s">
        <v>1052</v>
      </c>
      <c r="F140" s="35">
        <v>46305.767800925925</v>
      </c>
      <c r="G140" t="s">
        <v>21</v>
      </c>
      <c r="H140" t="s">
        <v>2973</v>
      </c>
      <c r="I140">
        <v>340</v>
      </c>
      <c r="J140" t="s">
        <v>22</v>
      </c>
      <c r="K140" t="s">
        <v>23</v>
      </c>
      <c r="L140">
        <v>214</v>
      </c>
      <c r="M140" t="s">
        <v>37</v>
      </c>
      <c r="N140" s="35">
        <v>46305.751168981486</v>
      </c>
      <c r="O140">
        <v>340</v>
      </c>
      <c r="P140" t="s">
        <v>26</v>
      </c>
      <c r="Q140">
        <v>220</v>
      </c>
      <c r="R140" t="str">
        <f>IF(B140="","",_xlfn.XLOOKUP(B140,DB!$A$2:$A$205,DB!$C$2:$C$205,"")&amp;"")</f>
        <v>Sector 3</v>
      </c>
      <c r="S140" t="str">
        <f>IF(B140="","",_xlfn.XLOOKUP(B140,DB!$A$2:$A$205,DB!$E$2:$E$205,""))</f>
        <v>Sector 3</v>
      </c>
      <c r="T140" t="str">
        <f>IF(B140="","",_xlfn.XLOOKUP(B140,DB!$A$2:$A$205,DB!$F$2:$F$205,""))</f>
        <v>NOSAT</v>
      </c>
      <c r="U140" t="str">
        <f>IF(B140="","",_xlfn.XLOOKUP(B140,DB!$A$2:$A$205,DB!$D$2:$D$205,""))</f>
        <v>KZHU</v>
      </c>
      <c r="V140" t="str">
        <f>IF(B140="","",IF(OR(COUNTIF(M140,"????N?????W")&gt;0,COUNTIF(M140,"????N?????E")&gt;0,COUNTIF(M140,"????S?????W")&gt;0,COUNTIF(M140,"????S?????E")&gt;0),_xlfn.XLOOKUP(B140,DB!$A$2:$A$205,DB!$B$2:$B$205,""),M140))</f>
        <v>NOSAT</v>
      </c>
      <c r="AF140" s="2">
        <v>0.625</v>
      </c>
      <c r="AG140" t="s">
        <v>743</v>
      </c>
      <c r="AH140" s="17">
        <v>280</v>
      </c>
      <c r="AI140" s="17" cm="1">
        <f t="array" ref="AI140">SUMPRODUCT(--(IFERROR(HOUR(Flights_2026_09_303334353637345678[entry_hour]),-1)=HOUR(AF140)),--(IFERROR(Flights_2026_09_303334353637345678[entry_sector],"")=AG140),--(IFERROR(Flights_2026_09_303334353637345678[nfl],-1)&gt;=AH140),--(IFERROR(Flights_2026_09_303334353637345678[nfl],-1)&lt;=IF(AH140=450,450,AH140+9)))</f>
        <v>0</v>
      </c>
    </row>
    <row r="141" spans="1:35" x14ac:dyDescent="0.2">
      <c r="A141" t="s">
        <v>276</v>
      </c>
      <c r="B141" t="s">
        <v>65</v>
      </c>
      <c r="C141" t="s">
        <v>19</v>
      </c>
      <c r="D141" t="s">
        <v>76</v>
      </c>
      <c r="E141" t="s">
        <v>593</v>
      </c>
      <c r="F141" s="35">
        <v>46305.769305555557</v>
      </c>
      <c r="G141" t="s">
        <v>21</v>
      </c>
      <c r="H141" t="s">
        <v>3917</v>
      </c>
      <c r="I141">
        <v>370</v>
      </c>
      <c r="J141" t="s">
        <v>22</v>
      </c>
      <c r="K141" t="s">
        <v>23</v>
      </c>
      <c r="L141">
        <v>863</v>
      </c>
      <c r="M141" t="s">
        <v>3803</v>
      </c>
      <c r="N141" s="35">
        <v>46305.721898148149</v>
      </c>
      <c r="O141">
        <v>370</v>
      </c>
      <c r="P141" t="s">
        <v>26</v>
      </c>
      <c r="Q141">
        <v>370</v>
      </c>
      <c r="R141" t="str">
        <f>IF(B141="","",_xlfn.XLOOKUP(B141,DB!$A$2:$A$205,DB!$C$2:$C$205,"")&amp;"")</f>
        <v>Sector 6</v>
      </c>
      <c r="S141" t="str">
        <f>IF(B141="","",_xlfn.XLOOKUP(B141,DB!$A$2:$A$205,DB!$E$2:$E$205,""))</f>
        <v>Sector 4</v>
      </c>
      <c r="T141" t="str">
        <f>IF(B141="","",_xlfn.XLOOKUP(B141,DB!$A$2:$A$205,DB!$F$2:$F$205,""))</f>
        <v>VOMAR/XUDUN</v>
      </c>
      <c r="U141" t="str">
        <f>IF(B141="","",_xlfn.XLOOKUP(B141,DB!$A$2:$A$205,DB!$D$2:$D$205,""))</f>
        <v>MMEX</v>
      </c>
      <c r="V141" t="str">
        <f>IF(B141="","",IF(OR(COUNTIF(M141,"????N?????W")&gt;0,COUNTIF(M141,"????N?????E")&gt;0,COUNTIF(M141,"????S?????W")&gt;0,COUNTIF(M141,"????S?????E")&gt;0),_xlfn.XLOOKUP(B141,DB!$A$2:$A$205,DB!$B$2:$B$205,""),M141))</f>
        <v>GOTAS</v>
      </c>
      <c r="AF141" s="2">
        <v>0.625</v>
      </c>
      <c r="AG141" t="s">
        <v>743</v>
      </c>
      <c r="AH141" s="17">
        <v>290</v>
      </c>
      <c r="AI141" s="17" cm="1">
        <f t="array" ref="AI141">SUMPRODUCT(--(IFERROR(HOUR(Flights_2026_09_303334353637345678[entry_hour]),-1)=HOUR(AF141)),--(IFERROR(Flights_2026_09_303334353637345678[entry_sector],"")=AG141),--(IFERROR(Flights_2026_09_303334353637345678[nfl],-1)&gt;=AH141),--(IFERROR(Flights_2026_09_303334353637345678[nfl],-1)&lt;=IF(AH141=450,450,AH141+9)))</f>
        <v>0</v>
      </c>
    </row>
    <row r="142" spans="1:35" x14ac:dyDescent="0.2">
      <c r="A142" t="s">
        <v>1823</v>
      </c>
      <c r="B142" t="s">
        <v>196</v>
      </c>
      <c r="C142" t="s">
        <v>19</v>
      </c>
      <c r="D142" t="s">
        <v>107</v>
      </c>
      <c r="E142" t="s">
        <v>3918</v>
      </c>
      <c r="F142" s="35">
        <v>46305.770115740743</v>
      </c>
      <c r="G142" t="s">
        <v>21</v>
      </c>
      <c r="H142" t="s">
        <v>3919</v>
      </c>
      <c r="I142">
        <v>360</v>
      </c>
      <c r="J142" t="s">
        <v>22</v>
      </c>
      <c r="K142" t="s">
        <v>23</v>
      </c>
      <c r="L142">
        <v>214</v>
      </c>
      <c r="M142" t="s">
        <v>37</v>
      </c>
      <c r="N142" s="35">
        <v>46305.753888888888</v>
      </c>
      <c r="O142">
        <v>291</v>
      </c>
      <c r="P142" t="s">
        <v>26</v>
      </c>
      <c r="Q142">
        <v>220</v>
      </c>
      <c r="R142" t="str">
        <f>IF(B142="","",_xlfn.XLOOKUP(B142,DB!$A$2:$A$205,DB!$C$2:$C$205,"")&amp;"")</f>
        <v>Sector 3</v>
      </c>
      <c r="S142" t="str">
        <f>IF(B142="","",_xlfn.XLOOKUP(B142,DB!$A$2:$A$205,DB!$E$2:$E$205,""))</f>
        <v>Sector 3</v>
      </c>
      <c r="T142" t="str">
        <f>IF(B142="","",_xlfn.XLOOKUP(B142,DB!$A$2:$A$205,DB!$F$2:$F$205,""))</f>
        <v>NOSAT</v>
      </c>
      <c r="U142" t="str">
        <f>IF(B142="","",_xlfn.XLOOKUP(B142,DB!$A$2:$A$205,DB!$D$2:$D$205,""))</f>
        <v>KZHU</v>
      </c>
      <c r="V142" t="str">
        <f>IF(B142="","",IF(OR(COUNTIF(M142,"????N?????W")&gt;0,COUNTIF(M142,"????N?????E")&gt;0,COUNTIF(M142,"????S?????W")&gt;0,COUNTIF(M142,"????S?????E")&gt;0),_xlfn.XLOOKUP(B142,DB!$A$2:$A$205,DB!$B$2:$B$205,""),M142))</f>
        <v>NOSAT</v>
      </c>
      <c r="AF142" s="2">
        <v>0.625</v>
      </c>
      <c r="AG142" t="s">
        <v>743</v>
      </c>
      <c r="AH142" s="17">
        <v>300</v>
      </c>
      <c r="AI142" s="17" cm="1">
        <f t="array" ref="AI142">SUMPRODUCT(--(IFERROR(HOUR(Flights_2026_09_303334353637345678[entry_hour]),-1)=HOUR(AF142)),--(IFERROR(Flights_2026_09_303334353637345678[entry_sector],"")=AG142),--(IFERROR(Flights_2026_09_303334353637345678[nfl],-1)&gt;=AH142),--(IFERROR(Flights_2026_09_303334353637345678[nfl],-1)&lt;=IF(AH142=450,450,AH142+9)))</f>
        <v>0</v>
      </c>
    </row>
    <row r="143" spans="1:35" x14ac:dyDescent="0.2">
      <c r="A143" t="s">
        <v>859</v>
      </c>
      <c r="B143" t="s">
        <v>208</v>
      </c>
      <c r="C143" t="s">
        <v>19</v>
      </c>
      <c r="D143" t="s">
        <v>47</v>
      </c>
      <c r="E143" t="s">
        <v>3920</v>
      </c>
      <c r="F143" s="35">
        <v>46305.771111111113</v>
      </c>
      <c r="G143" t="s">
        <v>21</v>
      </c>
      <c r="H143" t="s">
        <v>3921</v>
      </c>
      <c r="I143">
        <v>370</v>
      </c>
      <c r="J143" t="s">
        <v>22</v>
      </c>
      <c r="K143" t="s">
        <v>23</v>
      </c>
      <c r="L143">
        <v>427</v>
      </c>
      <c r="M143" t="s">
        <v>247</v>
      </c>
      <c r="N143" s="35">
        <v>46305.743425925924</v>
      </c>
      <c r="O143">
        <v>370</v>
      </c>
      <c r="P143" t="s">
        <v>26</v>
      </c>
      <c r="Q143">
        <v>370</v>
      </c>
      <c r="R143" t="str">
        <f>IF(B143="","",_xlfn.XLOOKUP(B143,DB!$A$2:$A$205,DB!$C$2:$C$205,"")&amp;"")</f>
        <v>Sector 3</v>
      </c>
      <c r="S143" t="str">
        <f>IF(B143="","",_xlfn.XLOOKUP(B143,DB!$A$2:$A$205,DB!$E$2:$E$205,""))</f>
        <v>Sector 3</v>
      </c>
      <c r="T143" t="str">
        <f>IF(B143="","",_xlfn.XLOOKUP(B143,DB!$A$2:$A$205,DB!$F$2:$F$205,""))</f>
        <v>NOSAT</v>
      </c>
      <c r="U143" t="str">
        <f>IF(B143="","",_xlfn.XLOOKUP(B143,DB!$A$2:$A$205,DB!$D$2:$D$205,""))</f>
        <v>KZHU</v>
      </c>
      <c r="V143" t="str">
        <f>IF(B143="","",IF(OR(COUNTIF(M143,"????N?????W")&gt;0,COUNTIF(M143,"????N?????E")&gt;0,COUNTIF(M143,"????S?????W")&gt;0,COUNTIF(M143,"????S?????E")&gt;0),_xlfn.XLOOKUP(B143,DB!$A$2:$A$205,DB!$B$2:$B$205,""),M143))</f>
        <v>IRDOV</v>
      </c>
      <c r="AF143" s="2">
        <v>0.625</v>
      </c>
      <c r="AG143" t="s">
        <v>743</v>
      </c>
      <c r="AH143" s="17">
        <v>310</v>
      </c>
      <c r="AI143" s="17" cm="1">
        <f t="array" ref="AI143">SUMPRODUCT(--(IFERROR(HOUR(Flights_2026_09_303334353637345678[entry_hour]),-1)=HOUR(AF143)),--(IFERROR(Flights_2026_09_303334353637345678[entry_sector],"")=AG143),--(IFERROR(Flights_2026_09_303334353637345678[nfl],-1)&gt;=AH143),--(IFERROR(Flights_2026_09_303334353637345678[nfl],-1)&lt;=IF(AH143=450,450,AH143+9)))</f>
        <v>0</v>
      </c>
    </row>
    <row r="144" spans="1:35" x14ac:dyDescent="0.2">
      <c r="A144" t="s">
        <v>265</v>
      </c>
      <c r="B144" t="s">
        <v>171</v>
      </c>
      <c r="C144" t="s">
        <v>19</v>
      </c>
      <c r="D144" t="s">
        <v>50</v>
      </c>
      <c r="E144" t="s">
        <v>3922</v>
      </c>
      <c r="F144" s="35">
        <v>46305.772534722222</v>
      </c>
      <c r="G144" t="s">
        <v>21</v>
      </c>
      <c r="H144" t="s">
        <v>2106</v>
      </c>
      <c r="I144">
        <v>340</v>
      </c>
      <c r="J144" t="s">
        <v>22</v>
      </c>
      <c r="K144" t="s">
        <v>23</v>
      </c>
      <c r="L144">
        <v>214</v>
      </c>
      <c r="M144" t="s">
        <v>37</v>
      </c>
      <c r="N144" s="35">
        <v>46305.756064814814</v>
      </c>
      <c r="O144">
        <v>217</v>
      </c>
      <c r="P144" t="s">
        <v>26</v>
      </c>
      <c r="Q144">
        <v>220</v>
      </c>
      <c r="R144" t="str">
        <f>IF(B144="","",_xlfn.XLOOKUP(B144,DB!$A$2:$A$205,DB!$C$2:$C$205,"")&amp;"")</f>
        <v>Sector 3</v>
      </c>
      <c r="S144" t="str">
        <f>IF(B144="","",_xlfn.XLOOKUP(B144,DB!$A$2:$A$205,DB!$E$2:$E$205,""))</f>
        <v>Sector 3</v>
      </c>
      <c r="T144" t="str">
        <f>IF(B144="","",_xlfn.XLOOKUP(B144,DB!$A$2:$A$205,DB!$F$2:$F$205,""))</f>
        <v>NOSAT</v>
      </c>
      <c r="U144" t="str">
        <f>IF(B144="","",_xlfn.XLOOKUP(B144,DB!$A$2:$A$205,DB!$D$2:$D$205,""))</f>
        <v>KZHU</v>
      </c>
      <c r="V144" t="str">
        <f>IF(B144="","",IF(OR(COUNTIF(M144,"????N?????W")&gt;0,COUNTIF(M144,"????N?????E")&gt;0,COUNTIF(M144,"????S?????W")&gt;0,COUNTIF(M144,"????S?????E")&gt;0),_xlfn.XLOOKUP(B144,DB!$A$2:$A$205,DB!$B$2:$B$205,""),M144))</f>
        <v>NOSAT</v>
      </c>
      <c r="AF144" s="2">
        <v>0.625</v>
      </c>
      <c r="AG144" t="s">
        <v>743</v>
      </c>
      <c r="AH144" s="17">
        <v>320</v>
      </c>
      <c r="AI144" s="17" cm="1">
        <f t="array" ref="AI144">SUMPRODUCT(--(IFERROR(HOUR(Flights_2026_09_303334353637345678[entry_hour]),-1)=HOUR(AF144)),--(IFERROR(Flights_2026_09_303334353637345678[entry_sector],"")=AG144),--(IFERROR(Flights_2026_09_303334353637345678[nfl],-1)&gt;=AH144),--(IFERROR(Flights_2026_09_303334353637345678[nfl],-1)&lt;=IF(AH144=450,450,AH144+9)))</f>
        <v>0</v>
      </c>
    </row>
    <row r="145" spans="1:35" x14ac:dyDescent="0.2">
      <c r="A145" t="s">
        <v>858</v>
      </c>
      <c r="B145" t="s">
        <v>57</v>
      </c>
      <c r="C145" t="s">
        <v>19</v>
      </c>
      <c r="D145" t="s">
        <v>50</v>
      </c>
      <c r="E145" t="s">
        <v>1860</v>
      </c>
      <c r="F145" s="35">
        <v>46305.773414351846</v>
      </c>
      <c r="G145" t="s">
        <v>21</v>
      </c>
      <c r="H145" t="s">
        <v>3923</v>
      </c>
      <c r="I145">
        <v>330</v>
      </c>
      <c r="J145" t="s">
        <v>22</v>
      </c>
      <c r="K145" t="s">
        <v>23</v>
      </c>
      <c r="L145">
        <v>499</v>
      </c>
      <c r="M145" t="s">
        <v>25</v>
      </c>
      <c r="N145" s="35">
        <v>46305.742291666669</v>
      </c>
      <c r="O145">
        <v>330</v>
      </c>
      <c r="P145" t="s">
        <v>26</v>
      </c>
      <c r="Q145">
        <v>330</v>
      </c>
      <c r="R145" t="str">
        <f>IF(B145="","",_xlfn.XLOOKUP(B145,DB!$A$2:$A$205,DB!$C$2:$C$205,"")&amp;"")</f>
        <v>Sector 5</v>
      </c>
      <c r="S145" t="str">
        <f>IF(B145="","",_xlfn.XLOOKUP(B145,DB!$A$2:$A$205,DB!$E$2:$E$205,""))</f>
        <v>Sector 4</v>
      </c>
      <c r="T145" t="str">
        <f>IF(B145="","",_xlfn.XLOOKUP(B145,DB!$A$2:$A$205,DB!$F$2:$F$205,""))</f>
        <v>VOMAR/XUDUN</v>
      </c>
      <c r="U145" t="str">
        <f>IF(B145="","",_xlfn.XLOOKUP(B145,DB!$A$2:$A$205,DB!$D$2:$D$205,""))</f>
        <v>KZHU</v>
      </c>
      <c r="V145" t="str">
        <f>IF(B145="","",IF(OR(COUNTIF(M145,"????N?????W")&gt;0,COUNTIF(M145,"????N?????E")&gt;0,COUNTIF(M145,"????S?????W")&gt;0,COUNTIF(M145,"????S?????E")&gt;0),_xlfn.XLOOKUP(B145,DB!$A$2:$A$205,DB!$B$2:$B$205,""),M145))</f>
        <v>KEHLI</v>
      </c>
      <c r="AF145" s="2">
        <v>0.625</v>
      </c>
      <c r="AG145" t="s">
        <v>743</v>
      </c>
      <c r="AH145" s="17">
        <v>330</v>
      </c>
      <c r="AI145" s="17" cm="1">
        <f t="array" ref="AI145">SUMPRODUCT(--(IFERROR(HOUR(Flights_2026_09_303334353637345678[entry_hour]),-1)=HOUR(AF145)),--(IFERROR(Flights_2026_09_303334353637345678[entry_sector],"")=AG145),--(IFERROR(Flights_2026_09_303334353637345678[nfl],-1)&gt;=AH145),--(IFERROR(Flights_2026_09_303334353637345678[nfl],-1)&lt;=IF(AH145=450,450,AH145+9)))</f>
        <v>0</v>
      </c>
    </row>
    <row r="146" spans="1:35" x14ac:dyDescent="0.2">
      <c r="A146" t="s">
        <v>242</v>
      </c>
      <c r="B146" t="s">
        <v>46</v>
      </c>
      <c r="C146" t="s">
        <v>19</v>
      </c>
      <c r="D146" t="s">
        <v>50</v>
      </c>
      <c r="E146" t="s">
        <v>3924</v>
      </c>
      <c r="F146" s="35">
        <v>46305.774814814809</v>
      </c>
      <c r="G146" t="s">
        <v>21</v>
      </c>
      <c r="H146" t="s">
        <v>3925</v>
      </c>
      <c r="I146">
        <v>350</v>
      </c>
      <c r="J146" t="s">
        <v>22</v>
      </c>
      <c r="K146" t="s">
        <v>23</v>
      </c>
      <c r="L146">
        <v>490</v>
      </c>
      <c r="M146" t="s">
        <v>24</v>
      </c>
      <c r="N146" s="35">
        <v>46305.745069444441</v>
      </c>
      <c r="O146">
        <v>350</v>
      </c>
      <c r="P146" t="s">
        <v>26</v>
      </c>
      <c r="Q146">
        <v>350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PISAD</v>
      </c>
      <c r="AF146" s="2">
        <v>0.625</v>
      </c>
      <c r="AG146" t="s">
        <v>743</v>
      </c>
      <c r="AH146" s="17">
        <v>340</v>
      </c>
      <c r="AI146" s="17" cm="1">
        <f t="array" ref="AI146">SUMPRODUCT(--(IFERROR(HOUR(Flights_2026_09_303334353637345678[entry_hour]),-1)=HOUR(AF146)),--(IFERROR(Flights_2026_09_303334353637345678[entry_sector],"")=AG146),--(IFERROR(Flights_2026_09_303334353637345678[nfl],-1)&gt;=AH146),--(IFERROR(Flights_2026_09_303334353637345678[nfl],-1)&lt;=IF(AH146=450,450,AH146+9)))</f>
        <v>0</v>
      </c>
    </row>
    <row r="147" spans="1:35" x14ac:dyDescent="0.2">
      <c r="A147" t="s">
        <v>88</v>
      </c>
      <c r="B147" t="s">
        <v>89</v>
      </c>
      <c r="C147" t="s">
        <v>19</v>
      </c>
      <c r="D147" t="s">
        <v>47</v>
      </c>
      <c r="E147" t="s">
        <v>612</v>
      </c>
      <c r="F147" s="35">
        <v>46305.776064814811</v>
      </c>
      <c r="G147" t="s">
        <v>21</v>
      </c>
      <c r="H147" t="s">
        <v>3926</v>
      </c>
      <c r="I147">
        <v>380</v>
      </c>
      <c r="J147" t="s">
        <v>22</v>
      </c>
      <c r="K147" t="s">
        <v>23</v>
      </c>
      <c r="L147">
        <v>244</v>
      </c>
      <c r="M147" t="s">
        <v>44</v>
      </c>
      <c r="N147" s="35">
        <v>46305.757372685184</v>
      </c>
      <c r="O147">
        <v>206</v>
      </c>
      <c r="P147" t="s">
        <v>26</v>
      </c>
      <c r="Q147">
        <v>380</v>
      </c>
      <c r="R147" t="str">
        <f>IF(B147="","",_xlfn.XLOOKUP(B147,DB!$A$2:$A$205,DB!$C$2:$C$205,"")&amp;"")</f>
        <v>Sector 7</v>
      </c>
      <c r="S147" t="str">
        <f>IF(B147="","",_xlfn.XLOOKUP(B147,DB!$A$2:$A$205,DB!$E$2:$E$205,""))</f>
        <v>Sector 7</v>
      </c>
      <c r="T147" t="str">
        <f>IF(B147="","",_xlfn.XLOOKUP(B147,DB!$A$2:$A$205,DB!$F$2:$F$205,""))</f>
        <v>PAULE/SIGMA</v>
      </c>
      <c r="U147" t="str">
        <f>IF(B147="","",_xlfn.XLOOKUP(B147,DB!$A$2:$A$205,DB!$D$2:$D$205,""))</f>
        <v>MHCC</v>
      </c>
      <c r="V147" t="str">
        <f>IF(B147="","",IF(OR(COUNTIF(M147,"????N?????W")&gt;0,COUNTIF(M147,"????N?????E")&gt;0,COUNTIF(M147,"????S?????W")&gt;0,COUNTIF(M147,"????S?????E")&gt;0),_xlfn.XLOOKUP(B147,DB!$A$2:$A$205,DB!$B$2:$B$205,""),M147))</f>
        <v>SIGMA</v>
      </c>
      <c r="AF147" s="2">
        <v>0.625</v>
      </c>
      <c r="AG147" t="s">
        <v>743</v>
      </c>
      <c r="AH147" s="17">
        <v>350</v>
      </c>
      <c r="AI147" s="17" cm="1">
        <f t="array" ref="AI147">SUMPRODUCT(--(IFERROR(HOUR(Flights_2026_09_303334353637345678[entry_hour]),-1)=HOUR(AF147)),--(IFERROR(Flights_2026_09_303334353637345678[entry_sector],"")=AG147),--(IFERROR(Flights_2026_09_303334353637345678[nfl],-1)&gt;=AH147),--(IFERROR(Flights_2026_09_303334353637345678[nfl],-1)&lt;=IF(AH147=450,450,AH147+9)))</f>
        <v>1</v>
      </c>
    </row>
    <row r="148" spans="1:35" x14ac:dyDescent="0.2">
      <c r="A148" t="s">
        <v>474</v>
      </c>
      <c r="B148" t="s">
        <v>46</v>
      </c>
      <c r="C148" t="s">
        <v>19</v>
      </c>
      <c r="D148" t="s">
        <v>50</v>
      </c>
      <c r="E148" t="s">
        <v>3927</v>
      </c>
      <c r="F148" s="35">
        <v>46305.777013888888</v>
      </c>
      <c r="G148" t="s">
        <v>21</v>
      </c>
      <c r="H148" t="s">
        <v>3928</v>
      </c>
      <c r="I148">
        <v>350</v>
      </c>
      <c r="J148" t="s">
        <v>22</v>
      </c>
      <c r="K148" t="s">
        <v>23</v>
      </c>
      <c r="L148">
        <v>472</v>
      </c>
      <c r="M148" t="s">
        <v>247</v>
      </c>
      <c r="N148" s="35">
        <v>46305.74795138889</v>
      </c>
      <c r="O148">
        <v>350</v>
      </c>
      <c r="P148" t="s">
        <v>26</v>
      </c>
      <c r="Q148">
        <v>350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PISAD</v>
      </c>
      <c r="AF148" s="2">
        <v>0.625</v>
      </c>
      <c r="AG148" t="s">
        <v>743</v>
      </c>
      <c r="AH148" s="17">
        <v>360</v>
      </c>
      <c r="AI148" s="17" cm="1">
        <f t="array" ref="AI148">SUMPRODUCT(--(IFERROR(HOUR(Flights_2026_09_303334353637345678[entry_hour]),-1)=HOUR(AF148)),--(IFERROR(Flights_2026_09_303334353637345678[entry_sector],"")=AG148),--(IFERROR(Flights_2026_09_303334353637345678[nfl],-1)&gt;=AH148),--(IFERROR(Flights_2026_09_303334353637345678[nfl],-1)&lt;=IF(AH148=450,450,AH148+9)))</f>
        <v>0</v>
      </c>
    </row>
    <row r="149" spans="1:35" x14ac:dyDescent="0.2">
      <c r="A149" t="s">
        <v>283</v>
      </c>
      <c r="B149" t="s">
        <v>272</v>
      </c>
      <c r="C149" t="s">
        <v>19</v>
      </c>
      <c r="D149" t="s">
        <v>41</v>
      </c>
      <c r="E149" t="s">
        <v>336</v>
      </c>
      <c r="F149" s="35">
        <v>46305.778622685189</v>
      </c>
      <c r="G149" t="s">
        <v>28</v>
      </c>
      <c r="H149" t="s">
        <v>3929</v>
      </c>
      <c r="I149">
        <v>390</v>
      </c>
      <c r="J149" t="s">
        <v>22</v>
      </c>
      <c r="K149" t="s">
        <v>23</v>
      </c>
      <c r="L149">
        <v>846</v>
      </c>
      <c r="M149" t="s">
        <v>1694</v>
      </c>
      <c r="N149" s="35">
        <v>46305.732314814813</v>
      </c>
      <c r="O149">
        <v>390</v>
      </c>
      <c r="P149" t="s">
        <v>26</v>
      </c>
      <c r="Q149">
        <v>390</v>
      </c>
      <c r="R149" t="str">
        <f>IF(B149="","",_xlfn.XLOOKUP(B149,DB!$A$2:$A$205,DB!$C$2:$C$205,"")&amp;"")</f>
        <v>Sector 5</v>
      </c>
      <c r="S149" t="str">
        <f>IF(B149="","",_xlfn.XLOOKUP(B149,DB!$A$2:$A$205,DB!$E$2:$E$205,""))</f>
        <v>Sector 4</v>
      </c>
      <c r="T149" t="str">
        <f>IF(B149="","",_xlfn.XLOOKUP(B149,DB!$A$2:$A$205,DB!$F$2:$F$205,""))</f>
        <v>VOMAR/XUDUN</v>
      </c>
      <c r="U149" t="str">
        <f>IF(B149="","",_xlfn.XLOOKUP(B149,DB!$A$2:$A$205,DB!$D$2:$D$205,""))</f>
        <v>MMEX</v>
      </c>
      <c r="V149" t="str">
        <f>IF(B149="","",IF(OR(COUNTIF(M149,"????N?????W")&gt;0,COUNTIF(M149,"????N?????E")&gt;0,COUNTIF(M149,"????S?????W")&gt;0,COUNTIF(M149,"????S?????E")&gt;0),_xlfn.XLOOKUP(B149,DB!$A$2:$A$205,DB!$B$2:$B$205,""),M149))</f>
        <v>LIDAM</v>
      </c>
      <c r="AF149" s="2">
        <v>0.625</v>
      </c>
      <c r="AG149" t="s">
        <v>743</v>
      </c>
      <c r="AH149" s="17">
        <v>370</v>
      </c>
      <c r="AI149" s="17" cm="1">
        <f t="array" ref="AI149">SUMPRODUCT(--(IFERROR(HOUR(Flights_2026_09_303334353637345678[entry_hour]),-1)=HOUR(AF149)),--(IFERROR(Flights_2026_09_303334353637345678[entry_sector],"")=AG149),--(IFERROR(Flights_2026_09_303334353637345678[nfl],-1)&gt;=AH149),--(IFERROR(Flights_2026_09_303334353637345678[nfl],-1)&lt;=IF(AH149=450,450,AH149+9)))</f>
        <v>0</v>
      </c>
    </row>
    <row r="150" spans="1:35" x14ac:dyDescent="0.2">
      <c r="A150" t="s">
        <v>261</v>
      </c>
      <c r="B150" t="s">
        <v>262</v>
      </c>
      <c r="C150" t="s">
        <v>19</v>
      </c>
      <c r="D150" t="s">
        <v>53</v>
      </c>
      <c r="E150" t="s">
        <v>381</v>
      </c>
      <c r="F150" s="35">
        <v>46305.781087962961</v>
      </c>
      <c r="G150" t="s">
        <v>21</v>
      </c>
      <c r="H150" t="s">
        <v>3930</v>
      </c>
      <c r="I150">
        <v>370</v>
      </c>
      <c r="J150" t="s">
        <v>22</v>
      </c>
      <c r="K150" t="s">
        <v>23</v>
      </c>
      <c r="L150">
        <v>800</v>
      </c>
      <c r="M150" t="s">
        <v>84</v>
      </c>
      <c r="N150" s="35">
        <v>46305.738043981481</v>
      </c>
      <c r="O150">
        <v>370</v>
      </c>
      <c r="P150" t="s">
        <v>26</v>
      </c>
      <c r="Q150">
        <v>370</v>
      </c>
      <c r="R150" t="str">
        <f>IF(B150="","",_xlfn.XLOOKUP(B150,DB!$A$2:$A$205,DB!$C$2:$C$205,"")&amp;"")</f>
        <v>Sector 5</v>
      </c>
      <c r="S150" t="str">
        <f>IF(B150="","",_xlfn.XLOOKUP(B150,DB!$A$2:$A$205,DB!$E$2:$E$205,""))</f>
        <v>Sector 4</v>
      </c>
      <c r="T150" t="str">
        <f>IF(B150="","",_xlfn.XLOOKUP(B150,DB!$A$2:$A$205,DB!$F$2:$F$205,""))</f>
        <v>VOMAR/XUDUN</v>
      </c>
      <c r="U150" t="str">
        <f>IF(B150="","",_xlfn.XLOOKUP(B150,DB!$A$2:$A$205,DB!$D$2:$D$205,""))</f>
        <v>MMTY</v>
      </c>
      <c r="V150" t="str">
        <f>IF(B150="","",IF(OR(COUNTIF(M150,"????N?????W")&gt;0,COUNTIF(M150,"????N?????E")&gt;0,COUNTIF(M150,"????S?????W")&gt;0,COUNTIF(M150,"????S?????E")&gt;0),_xlfn.XLOOKUP(B150,DB!$A$2:$A$205,DB!$B$2:$B$205,""),M150))</f>
        <v>MATOL</v>
      </c>
      <c r="AF150" s="2">
        <v>0.625</v>
      </c>
      <c r="AG150" t="s">
        <v>743</v>
      </c>
      <c r="AH150" s="17">
        <v>380</v>
      </c>
      <c r="AI150" s="17" cm="1">
        <f t="array" ref="AI150">SUMPRODUCT(--(IFERROR(HOUR(Flights_2026_09_303334353637345678[entry_hour]),-1)=HOUR(AF150)),--(IFERROR(Flights_2026_09_303334353637345678[entry_sector],"")=AG150),--(IFERROR(Flights_2026_09_303334353637345678[nfl],-1)&gt;=AH150),--(IFERROR(Flights_2026_09_303334353637345678[nfl],-1)&lt;=IF(AH150=450,450,AH150+9)))</f>
        <v>0</v>
      </c>
    </row>
    <row r="151" spans="1:35" x14ac:dyDescent="0.2">
      <c r="A151" t="s">
        <v>288</v>
      </c>
      <c r="B151" t="s">
        <v>52</v>
      </c>
      <c r="C151" t="s">
        <v>19</v>
      </c>
      <c r="D151" t="s">
        <v>41</v>
      </c>
      <c r="E151" t="s">
        <v>3285</v>
      </c>
      <c r="F151" s="35">
        <v>46305.784189814818</v>
      </c>
      <c r="G151" t="s">
        <v>21</v>
      </c>
      <c r="H151" t="s">
        <v>3931</v>
      </c>
      <c r="I151">
        <v>390</v>
      </c>
      <c r="J151" t="s">
        <v>22</v>
      </c>
      <c r="K151" t="s">
        <v>23</v>
      </c>
      <c r="L151">
        <v>860</v>
      </c>
      <c r="M151" t="s">
        <v>2880</v>
      </c>
      <c r="N151" s="35">
        <v>46305.735694444447</v>
      </c>
      <c r="O151">
        <v>390</v>
      </c>
      <c r="P151" t="s">
        <v>26</v>
      </c>
      <c r="Q151">
        <v>390</v>
      </c>
      <c r="R151" t="str">
        <f>IF(B151="","",_xlfn.XLOOKUP(B151,DB!$A$2:$A$205,DB!$C$2:$C$205,"")&amp;"")</f>
        <v>Sector 6</v>
      </c>
      <c r="S151" t="str">
        <f>IF(B151="","",_xlfn.XLOOKUP(B151,DB!$A$2:$A$205,DB!$E$2:$E$205,""))</f>
        <v>Sector 4</v>
      </c>
      <c r="T151" t="str">
        <f>IF(B151="","",_xlfn.XLOOKUP(B151,DB!$A$2:$A$205,DB!$F$2:$F$205,""))</f>
        <v>VOMAR/XUDUN</v>
      </c>
      <c r="U151" t="str">
        <f>IF(B151="","",_xlfn.XLOOKUP(B151,DB!$A$2:$A$205,DB!$D$2:$D$205,""))</f>
        <v>MMEX</v>
      </c>
      <c r="V151" t="str">
        <f>IF(B151="","",IF(OR(COUNTIF(M151,"????N?????W")&gt;0,COUNTIF(M151,"????N?????E")&gt;0,COUNTIF(M151,"????S?????W")&gt;0,COUNTIF(M151,"????S?????E")&gt;0),_xlfn.XLOOKUP(B151,DB!$A$2:$A$205,DB!$B$2:$B$205,""),M151))</f>
        <v>GOTAS</v>
      </c>
      <c r="AF151" s="2">
        <v>0.625</v>
      </c>
      <c r="AG151" t="s">
        <v>743</v>
      </c>
      <c r="AH151" s="17">
        <v>390</v>
      </c>
      <c r="AI151" s="17" cm="1">
        <f t="array" ref="AI151">SUMPRODUCT(--(IFERROR(HOUR(Flights_2026_09_303334353637345678[entry_hour]),-1)=HOUR(AF151)),--(IFERROR(Flights_2026_09_303334353637345678[entry_sector],"")=AG151),--(IFERROR(Flights_2026_09_303334353637345678[nfl],-1)&gt;=AH151),--(IFERROR(Flights_2026_09_303334353637345678[nfl],-1)&lt;=IF(AH151=450,450,AH151+9)))</f>
        <v>0</v>
      </c>
    </row>
    <row r="152" spans="1:35" x14ac:dyDescent="0.2">
      <c r="A152" t="s">
        <v>286</v>
      </c>
      <c r="B152" t="s">
        <v>287</v>
      </c>
      <c r="C152" t="s">
        <v>19</v>
      </c>
      <c r="D152" t="s">
        <v>53</v>
      </c>
      <c r="E152" t="s">
        <v>3932</v>
      </c>
      <c r="F152" s="35">
        <v>46305.785659722227</v>
      </c>
      <c r="G152" t="s">
        <v>21</v>
      </c>
      <c r="H152" t="s">
        <v>3933</v>
      </c>
      <c r="I152">
        <v>360</v>
      </c>
      <c r="J152" t="s">
        <v>22</v>
      </c>
      <c r="K152" t="s">
        <v>23</v>
      </c>
      <c r="L152">
        <v>166</v>
      </c>
      <c r="M152" t="s">
        <v>37</v>
      </c>
      <c r="N152" s="35">
        <v>46305.771863425922</v>
      </c>
      <c r="O152">
        <v>143</v>
      </c>
      <c r="P152" t="s">
        <v>26</v>
      </c>
      <c r="Q152">
        <v>220</v>
      </c>
      <c r="R152" t="str">
        <f>IF(B152="","",_xlfn.XLOOKUP(B152,DB!$A$2:$A$205,DB!$C$2:$C$205,"")&amp;"")</f>
        <v>Sector 3</v>
      </c>
      <c r="S152" t="str">
        <f>IF(B152="","",_xlfn.XLOOKUP(B152,DB!$A$2:$A$205,DB!$E$2:$E$205,""))</f>
        <v>Sector 3</v>
      </c>
      <c r="T152" t="str">
        <f>IF(B152="","",_xlfn.XLOOKUP(B152,DB!$A$2:$A$205,DB!$F$2:$F$205,""))</f>
        <v>NOSAT</v>
      </c>
      <c r="U152" t="str">
        <f>IF(B152="","",_xlfn.XLOOKUP(B152,DB!$A$2:$A$205,DB!$D$2:$D$205,""))</f>
        <v>MUFH</v>
      </c>
      <c r="V152" t="str">
        <f>IF(B152="","",IF(OR(COUNTIF(M152,"????N?????W")&gt;0,COUNTIF(M152,"????N?????E")&gt;0,COUNTIF(M152,"????S?????W")&gt;0,COUNTIF(M152,"????S?????E")&gt;0),_xlfn.XLOOKUP(B152,DB!$A$2:$A$205,DB!$B$2:$B$205,""),M152))</f>
        <v>NOSAT</v>
      </c>
      <c r="AF152" s="2">
        <v>0.625</v>
      </c>
      <c r="AG152" t="s">
        <v>743</v>
      </c>
      <c r="AH152" s="17">
        <v>400</v>
      </c>
      <c r="AI152" s="17" cm="1">
        <f t="array" ref="AI152">SUMPRODUCT(--(IFERROR(HOUR(Flights_2026_09_303334353637345678[entry_hour]),-1)=HOUR(AF152)),--(IFERROR(Flights_2026_09_303334353637345678[entry_sector],"")=AG152),--(IFERROR(Flights_2026_09_303334353637345678[nfl],-1)&gt;=AH152),--(IFERROR(Flights_2026_09_303334353637345678[nfl],-1)&lt;=IF(AH152=450,450,AH152+9)))</f>
        <v>0</v>
      </c>
    </row>
    <row r="153" spans="1:35" x14ac:dyDescent="0.2">
      <c r="A153" t="s">
        <v>291</v>
      </c>
      <c r="B153" t="s">
        <v>86</v>
      </c>
      <c r="C153" t="s">
        <v>19</v>
      </c>
      <c r="D153" t="s">
        <v>41</v>
      </c>
      <c r="E153" t="s">
        <v>385</v>
      </c>
      <c r="F153" s="35">
        <v>46305.788634259261</v>
      </c>
      <c r="G153" t="s">
        <v>21</v>
      </c>
      <c r="H153" t="s">
        <v>3934</v>
      </c>
      <c r="I153">
        <v>390</v>
      </c>
      <c r="J153" t="s">
        <v>22</v>
      </c>
      <c r="K153" t="s">
        <v>23</v>
      </c>
      <c r="L153">
        <v>866</v>
      </c>
      <c r="M153" t="s">
        <v>3935</v>
      </c>
      <c r="N153" s="35">
        <v>46305.741979166662</v>
      </c>
      <c r="O153">
        <v>390</v>
      </c>
      <c r="P153" t="s">
        <v>26</v>
      </c>
      <c r="Q153">
        <v>390</v>
      </c>
      <c r="R153" t="str">
        <f>IF(B153="","",_xlfn.XLOOKUP(B153,DB!$A$2:$A$205,DB!$C$2:$C$205,"")&amp;"")</f>
        <v>Sector 6</v>
      </c>
      <c r="S153" t="str">
        <f>IF(B153="","",_xlfn.XLOOKUP(B153,DB!$A$2:$A$205,DB!$E$2:$E$205,""))</f>
        <v>Sector 4</v>
      </c>
      <c r="T153" t="str">
        <f>IF(B153="","",_xlfn.XLOOKUP(B153,DB!$A$2:$A$205,DB!$F$2:$F$205,""))</f>
        <v>VOMAR/XUDUN</v>
      </c>
      <c r="U153" t="str">
        <f>IF(B153="","",_xlfn.XLOOKUP(B153,DB!$A$2:$A$205,DB!$D$2:$D$205,""))</f>
        <v>MMEX</v>
      </c>
      <c r="V153" t="str">
        <f>IF(B153="","",IF(OR(COUNTIF(M153,"????N?????W")&gt;0,COUNTIF(M153,"????N?????E")&gt;0,COUNTIF(M153,"????S?????W")&gt;0,COUNTIF(M153,"????S?????E")&gt;0),_xlfn.XLOOKUP(B153,DB!$A$2:$A$205,DB!$B$2:$B$205,""),M153))</f>
        <v>GOTAS</v>
      </c>
      <c r="AF153" s="2">
        <v>0.625</v>
      </c>
      <c r="AG153" t="s">
        <v>743</v>
      </c>
      <c r="AH153" s="17">
        <v>410</v>
      </c>
      <c r="AI153" s="17" cm="1">
        <f t="array" ref="AI153">SUMPRODUCT(--(IFERROR(HOUR(Flights_2026_09_303334353637345678[entry_hour]),-1)=HOUR(AF153)),--(IFERROR(Flights_2026_09_303334353637345678[entry_sector],"")=AG153),--(IFERROR(Flights_2026_09_303334353637345678[nfl],-1)&gt;=AH153),--(IFERROR(Flights_2026_09_303334353637345678[nfl],-1)&lt;=IF(AH153=450,450,AH153+9)))</f>
        <v>0</v>
      </c>
    </row>
    <row r="154" spans="1:35" x14ac:dyDescent="0.2">
      <c r="A154" t="s">
        <v>294</v>
      </c>
      <c r="B154" t="s">
        <v>65</v>
      </c>
      <c r="C154" t="s">
        <v>19</v>
      </c>
      <c r="D154" t="s">
        <v>76</v>
      </c>
      <c r="E154" t="s">
        <v>3936</v>
      </c>
      <c r="F154" s="35">
        <v>46305.791608796295</v>
      </c>
      <c r="G154" t="s">
        <v>21</v>
      </c>
      <c r="H154" t="s">
        <v>3937</v>
      </c>
      <c r="I154">
        <v>350</v>
      </c>
      <c r="J154" t="s">
        <v>22</v>
      </c>
      <c r="K154" t="s">
        <v>23</v>
      </c>
      <c r="L154">
        <v>865</v>
      </c>
      <c r="M154" t="s">
        <v>2539</v>
      </c>
      <c r="N154" s="35">
        <v>46305.743472222224</v>
      </c>
      <c r="O154">
        <v>350</v>
      </c>
      <c r="P154" t="s">
        <v>26</v>
      </c>
      <c r="Q154">
        <v>350</v>
      </c>
      <c r="R154" t="str">
        <f>IF(B154="","",_xlfn.XLOOKUP(B154,DB!$A$2:$A$205,DB!$C$2:$C$205,"")&amp;"")</f>
        <v>Sector 6</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GOTAS</v>
      </c>
      <c r="AF154" s="2">
        <v>0.625</v>
      </c>
      <c r="AG154" t="s">
        <v>743</v>
      </c>
      <c r="AH154" s="17">
        <v>420</v>
      </c>
      <c r="AI154" s="17" cm="1">
        <f t="array" ref="AI154">SUMPRODUCT(--(IFERROR(HOUR(Flights_2026_09_303334353637345678[entry_hour]),-1)=HOUR(AF154)),--(IFERROR(Flights_2026_09_303334353637345678[entry_sector],"")=AG154),--(IFERROR(Flights_2026_09_303334353637345678[nfl],-1)&gt;=AH154),--(IFERROR(Flights_2026_09_303334353637345678[nfl],-1)&lt;=IF(AH154=450,450,AH154+9)))</f>
        <v>0</v>
      </c>
    </row>
    <row r="155" spans="1:35" x14ac:dyDescent="0.2">
      <c r="A155" t="s">
        <v>3938</v>
      </c>
      <c r="B155" t="s">
        <v>398</v>
      </c>
      <c r="C155" t="s">
        <v>19</v>
      </c>
      <c r="D155" t="s">
        <v>50</v>
      </c>
      <c r="E155" t="s">
        <v>683</v>
      </c>
      <c r="F155" s="35">
        <v>46305.792893518519</v>
      </c>
      <c r="G155" t="s">
        <v>21</v>
      </c>
      <c r="H155" t="s">
        <v>3939</v>
      </c>
      <c r="I155">
        <v>330</v>
      </c>
      <c r="J155" t="s">
        <v>22</v>
      </c>
      <c r="K155" t="s">
        <v>23</v>
      </c>
      <c r="L155">
        <v>426</v>
      </c>
      <c r="M155" t="s">
        <v>218</v>
      </c>
      <c r="N155" s="35">
        <v>46305.766111111108</v>
      </c>
      <c r="O155">
        <v>330</v>
      </c>
      <c r="P155" t="s">
        <v>26</v>
      </c>
      <c r="Q155">
        <v>330</v>
      </c>
      <c r="R155" t="str">
        <f>IF(B155="","",_xlfn.XLOOKUP(B155,DB!$A$2:$A$205,DB!$C$2:$C$205,"")&amp;"")</f>
        <v>Sector 5</v>
      </c>
      <c r="S155" t="str">
        <f>IF(B155="","",_xlfn.XLOOKUP(B155,DB!$A$2:$A$205,DB!$E$2:$E$205,""))</f>
        <v>Sector 4</v>
      </c>
      <c r="T155" t="str">
        <f>IF(B155="","",_xlfn.XLOOKUP(B155,DB!$A$2:$A$205,DB!$F$2:$F$205,""))</f>
        <v>VOMAR/XUDUN</v>
      </c>
      <c r="U155" t="str">
        <f>IF(B155="","",_xlfn.XLOOKUP(B155,DB!$A$2:$A$205,DB!$D$2:$D$205,""))</f>
        <v>KZHU</v>
      </c>
      <c r="V155" t="str">
        <f>IF(B155="","",IF(OR(COUNTIF(M155,"????N?????W")&gt;0,COUNTIF(M155,"????N?????E")&gt;0,COUNTIF(M155,"????S?????W")&gt;0,COUNTIF(M155,"????S?????E")&gt;0),_xlfn.XLOOKUP(B155,DB!$A$2:$A$205,DB!$B$2:$B$205,""),M155))</f>
        <v>IRDOV</v>
      </c>
      <c r="AF155" s="2">
        <v>0.625</v>
      </c>
      <c r="AG155" t="s">
        <v>743</v>
      </c>
      <c r="AH155" s="17">
        <v>430</v>
      </c>
      <c r="AI155" s="17" cm="1">
        <f t="array" ref="AI155">SUMPRODUCT(--(IFERROR(HOUR(Flights_2026_09_303334353637345678[entry_hour]),-1)=HOUR(AF155)),--(IFERROR(Flights_2026_09_303334353637345678[entry_sector],"")=AG155),--(IFERROR(Flights_2026_09_303334353637345678[nfl],-1)&gt;=AH155),--(IFERROR(Flights_2026_09_303334353637345678[nfl],-1)&lt;=IF(AH155=450,450,AH155+9)))</f>
        <v>0</v>
      </c>
    </row>
    <row r="156" spans="1:35" x14ac:dyDescent="0.2">
      <c r="A156" t="s">
        <v>480</v>
      </c>
      <c r="B156" t="s">
        <v>75</v>
      </c>
      <c r="C156" t="s">
        <v>19</v>
      </c>
      <c r="D156" t="s">
        <v>53</v>
      </c>
      <c r="E156" t="s">
        <v>3940</v>
      </c>
      <c r="F156" s="35">
        <v>46305.795416666668</v>
      </c>
      <c r="G156" t="s">
        <v>21</v>
      </c>
      <c r="H156" t="s">
        <v>3941</v>
      </c>
      <c r="I156">
        <v>370</v>
      </c>
      <c r="J156" t="s">
        <v>22</v>
      </c>
      <c r="K156" t="s">
        <v>23</v>
      </c>
      <c r="L156">
        <v>849</v>
      </c>
      <c r="M156" t="s">
        <v>1694</v>
      </c>
      <c r="N156" s="35">
        <v>46305.749548611115</v>
      </c>
      <c r="O156">
        <v>370</v>
      </c>
      <c r="P156" t="s">
        <v>26</v>
      </c>
      <c r="Q156">
        <v>370</v>
      </c>
      <c r="R156" t="str">
        <f>IF(B156="","",_xlfn.XLOOKUP(B156,DB!$A$2:$A$205,DB!$C$2:$C$205,"")&amp;"")</f>
        <v>Sector 5</v>
      </c>
      <c r="S156" t="str">
        <f>IF(B156="","",_xlfn.XLOOKUP(B156,DB!$A$2:$A$205,DB!$E$2:$E$205,""))</f>
        <v>Sector 4</v>
      </c>
      <c r="T156" t="str">
        <f>IF(B156="","",_xlfn.XLOOKUP(B156,DB!$A$2:$A$205,DB!$F$2:$F$205,""))</f>
        <v>VOMAR/XUDUN</v>
      </c>
      <c r="U156" t="str">
        <f>IF(B156="","",_xlfn.XLOOKUP(B156,DB!$A$2:$A$205,DB!$D$2:$D$205,""))</f>
        <v>MMEX</v>
      </c>
      <c r="V156" t="str">
        <f>IF(B156="","",IF(OR(COUNTIF(M156,"????N?????W")&gt;0,COUNTIF(M156,"????N?????E")&gt;0,COUNTIF(M156,"????S?????W")&gt;0,COUNTIF(M156,"????S?????E")&gt;0),_xlfn.XLOOKUP(B156,DB!$A$2:$A$205,DB!$B$2:$B$205,""),M156))</f>
        <v>LIDAM</v>
      </c>
      <c r="AF156" s="2">
        <v>0.625</v>
      </c>
      <c r="AG156" t="s">
        <v>743</v>
      </c>
      <c r="AH156" s="17">
        <v>440</v>
      </c>
      <c r="AI156" s="17" cm="1">
        <f t="array" ref="AI156">SUMPRODUCT(--(IFERROR(HOUR(Flights_2026_09_303334353637345678[entry_hour]),-1)=HOUR(AF156)),--(IFERROR(Flights_2026_09_303334353637345678[entry_sector],"")=AG156),--(IFERROR(Flights_2026_09_303334353637345678[nfl],-1)&gt;=AH156),--(IFERROR(Flights_2026_09_303334353637345678[nfl],-1)&lt;=IF(AH156=450,450,AH156+9)))</f>
        <v>0</v>
      </c>
    </row>
    <row r="157" spans="1:35" x14ac:dyDescent="0.2">
      <c r="A157" t="s">
        <v>871</v>
      </c>
      <c r="B157" t="s">
        <v>141</v>
      </c>
      <c r="C157" t="s">
        <v>19</v>
      </c>
      <c r="D157" t="s">
        <v>50</v>
      </c>
      <c r="E157" t="s">
        <v>3692</v>
      </c>
      <c r="F157" s="35">
        <v>46305.797326388885</v>
      </c>
      <c r="G157" t="s">
        <v>21</v>
      </c>
      <c r="H157" t="s">
        <v>3942</v>
      </c>
      <c r="I157">
        <v>340</v>
      </c>
      <c r="J157" t="s">
        <v>22</v>
      </c>
      <c r="K157" t="s">
        <v>23</v>
      </c>
      <c r="L157">
        <v>214</v>
      </c>
      <c r="M157" t="s">
        <v>37</v>
      </c>
      <c r="N157" s="35">
        <v>46305.781215277777</v>
      </c>
      <c r="O157">
        <v>141</v>
      </c>
      <c r="P157" t="s">
        <v>26</v>
      </c>
      <c r="Q157">
        <v>220</v>
      </c>
      <c r="R157" t="str">
        <f>IF(B157="","",_xlfn.XLOOKUP(B157,DB!$A$2:$A$205,DB!$C$2:$C$205,"")&amp;"")</f>
        <v>Sector 3</v>
      </c>
      <c r="S157" t="str">
        <f>IF(B157="","",_xlfn.XLOOKUP(B157,DB!$A$2:$A$205,DB!$E$2:$E$205,""))</f>
        <v>Sector 3</v>
      </c>
      <c r="T157" t="str">
        <f>IF(B157="","",_xlfn.XLOOKUP(B157,DB!$A$2:$A$205,DB!$F$2:$F$205,""))</f>
        <v>NOSAT</v>
      </c>
      <c r="U157" t="str">
        <f>IF(B157="","",_xlfn.XLOOKUP(B157,DB!$A$2:$A$205,DB!$D$2:$D$205,""))</f>
        <v>KZHU</v>
      </c>
      <c r="V157" t="str">
        <f>IF(B157="","",IF(OR(COUNTIF(M157,"????N?????W")&gt;0,COUNTIF(M157,"????N?????E")&gt;0,COUNTIF(M157,"????S?????W")&gt;0,COUNTIF(M157,"????S?????E")&gt;0),_xlfn.XLOOKUP(B157,DB!$A$2:$A$205,DB!$B$2:$B$205,""),M157))</f>
        <v>NOSAT</v>
      </c>
      <c r="AF157" s="2">
        <v>0.625</v>
      </c>
      <c r="AG157" t="s">
        <v>743</v>
      </c>
      <c r="AH157" s="17">
        <v>450</v>
      </c>
      <c r="AI157" s="17" cm="1">
        <f t="array" ref="AI157">SUMPRODUCT(--(IFERROR(HOUR(Flights_2026_09_303334353637345678[entry_hour]),-1)=HOUR(AF157)),--(IFERROR(Flights_2026_09_303334353637345678[entry_sector],"")=AG157),--(IFERROR(Flights_2026_09_303334353637345678[nfl],-1)&gt;=AH157),--(IFERROR(Flights_2026_09_303334353637345678[nfl],-1)&lt;=IF(AH157=450,450,AH157+9)))</f>
        <v>0</v>
      </c>
    </row>
    <row r="158" spans="1:35" x14ac:dyDescent="0.2">
      <c r="A158" t="s">
        <v>281</v>
      </c>
      <c r="B158" t="s">
        <v>282</v>
      </c>
      <c r="C158" t="s">
        <v>19</v>
      </c>
      <c r="D158" t="s">
        <v>53</v>
      </c>
      <c r="F158" s="35">
        <v>46305.79987268518</v>
      </c>
      <c r="G158" t="s">
        <v>21</v>
      </c>
      <c r="H158" t="s">
        <v>3943</v>
      </c>
      <c r="I158">
        <v>340</v>
      </c>
      <c r="J158" t="s">
        <v>22</v>
      </c>
      <c r="K158" t="s">
        <v>23</v>
      </c>
      <c r="L158">
        <v>241</v>
      </c>
      <c r="M158" t="s">
        <v>44</v>
      </c>
      <c r="N158" s="35">
        <v>46305.780949074076</v>
      </c>
      <c r="O158">
        <v>233</v>
      </c>
      <c r="P158" t="s">
        <v>26</v>
      </c>
      <c r="Q158">
        <v>210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SIGMA</v>
      </c>
      <c r="AF158" s="2">
        <v>0.625</v>
      </c>
      <c r="AG158" t="s">
        <v>744</v>
      </c>
      <c r="AH158" s="17">
        <v>200</v>
      </c>
      <c r="AI158" s="17" cm="1">
        <f t="array" ref="AI158">SUMPRODUCT(--(IFERROR(HOUR(Flights_2026_09_303334353637345678[entry_hour]),-1)=HOUR(AF158)),--(IFERROR(Flights_2026_09_303334353637345678[entry_sector],"")=AG158),--(IFERROR(Flights_2026_09_303334353637345678[nfl],-1)&gt;=AH158),--(IFERROR(Flights_2026_09_303334353637345678[nfl],-1)&lt;=IF(AH158=450,450,AH158+9)))</f>
        <v>0</v>
      </c>
    </row>
    <row r="159" spans="1:35" x14ac:dyDescent="0.2">
      <c r="A159" t="s">
        <v>471</v>
      </c>
      <c r="B159" t="s">
        <v>472</v>
      </c>
      <c r="C159" t="s">
        <v>19</v>
      </c>
      <c r="D159" t="s">
        <v>90</v>
      </c>
      <c r="E159" t="s">
        <v>687</v>
      </c>
      <c r="F159" s="35">
        <v>46305.802604166667</v>
      </c>
      <c r="G159" t="s">
        <v>21</v>
      </c>
      <c r="H159" t="s">
        <v>3944</v>
      </c>
      <c r="I159">
        <v>390</v>
      </c>
      <c r="J159" t="s">
        <v>22</v>
      </c>
      <c r="K159" t="s">
        <v>23</v>
      </c>
      <c r="L159">
        <v>426</v>
      </c>
      <c r="M159" t="s">
        <v>218</v>
      </c>
      <c r="N159" s="35">
        <v>46305.775520833333</v>
      </c>
      <c r="O159">
        <v>390</v>
      </c>
      <c r="P159" t="s">
        <v>26</v>
      </c>
      <c r="Q159">
        <v>390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IRDOV</v>
      </c>
      <c r="AF159" s="2">
        <v>0.625</v>
      </c>
      <c r="AG159" t="s">
        <v>744</v>
      </c>
      <c r="AH159" s="17">
        <v>210</v>
      </c>
      <c r="AI159" s="17" cm="1">
        <f t="array" ref="AI159">SUMPRODUCT(--(IFERROR(HOUR(Flights_2026_09_303334353637345678[entry_hour]),-1)=HOUR(AF159)),--(IFERROR(Flights_2026_09_303334353637345678[entry_sector],"")=AG159),--(IFERROR(Flights_2026_09_303334353637345678[nfl],-1)&gt;=AH159),--(IFERROR(Flights_2026_09_303334353637345678[nfl],-1)&lt;=IF(AH159=450,450,AH159+9)))</f>
        <v>0</v>
      </c>
    </row>
    <row r="160" spans="1:35" x14ac:dyDescent="0.2">
      <c r="A160" t="s">
        <v>302</v>
      </c>
      <c r="B160" t="s">
        <v>18</v>
      </c>
      <c r="C160" t="s">
        <v>19</v>
      </c>
      <c r="D160" t="s">
        <v>20</v>
      </c>
      <c r="E160" t="s">
        <v>3945</v>
      </c>
      <c r="F160" s="35">
        <v>46305.8049537037</v>
      </c>
      <c r="G160" t="s">
        <v>21</v>
      </c>
      <c r="H160" t="s">
        <v>3946</v>
      </c>
      <c r="I160">
        <v>350</v>
      </c>
      <c r="J160" t="s">
        <v>22</v>
      </c>
      <c r="K160" t="s">
        <v>23</v>
      </c>
      <c r="L160">
        <v>488</v>
      </c>
      <c r="M160" t="s">
        <v>25</v>
      </c>
      <c r="N160" s="35">
        <v>46305.773368055554</v>
      </c>
      <c r="O160">
        <v>330</v>
      </c>
      <c r="P160" t="s">
        <v>26</v>
      </c>
      <c r="Q160">
        <v>370</v>
      </c>
      <c r="R160" t="str">
        <f>IF(B160="","",_xlfn.XLOOKUP(B160,DB!$A$2:$A$205,DB!$C$2:$C$205,"")&amp;"")</f>
        <v>Sector 5</v>
      </c>
      <c r="S160" t="str">
        <f>IF(B160="","",_xlfn.XLOOKUP(B160,DB!$A$2:$A$205,DB!$E$2:$E$205,""))</f>
        <v>Sector 4</v>
      </c>
      <c r="T160" t="str">
        <f>IF(B160="","",_xlfn.XLOOKUP(B160,DB!$A$2:$A$205,DB!$F$2:$F$205,""))</f>
        <v>VOMAR/XUDUN</v>
      </c>
      <c r="U160" t="str">
        <f>IF(B160="","",_xlfn.XLOOKUP(B160,DB!$A$2:$A$205,DB!$D$2:$D$205,""))</f>
        <v>KZHU</v>
      </c>
      <c r="V160" t="str">
        <f>IF(B160="","",IF(OR(COUNTIF(M160,"????N?????W")&gt;0,COUNTIF(M160,"????N?????E")&gt;0,COUNTIF(M160,"????S?????W")&gt;0,COUNTIF(M160,"????S?????E")&gt;0),_xlfn.XLOOKUP(B160,DB!$A$2:$A$205,DB!$B$2:$B$205,""),M160))</f>
        <v>KEHLI</v>
      </c>
      <c r="AF160" s="2">
        <v>0.625</v>
      </c>
      <c r="AG160" t="s">
        <v>744</v>
      </c>
      <c r="AH160" s="17">
        <v>220</v>
      </c>
      <c r="AI160" s="17" cm="1">
        <f t="array" ref="AI160">SUMPRODUCT(--(IFERROR(HOUR(Flights_2026_09_303334353637345678[entry_hour]),-1)=HOUR(AF160)),--(IFERROR(Flights_2026_09_303334353637345678[entry_sector],"")=AG160),--(IFERROR(Flights_2026_09_303334353637345678[nfl],-1)&gt;=AH160),--(IFERROR(Flights_2026_09_303334353637345678[nfl],-1)&lt;=IF(AH160=450,450,AH160+9)))</f>
        <v>6</v>
      </c>
    </row>
    <row r="161" spans="1:35" x14ac:dyDescent="0.2">
      <c r="A161" t="s">
        <v>1018</v>
      </c>
      <c r="B161" t="s">
        <v>297</v>
      </c>
      <c r="C161" t="s">
        <v>19</v>
      </c>
      <c r="D161" t="s">
        <v>41</v>
      </c>
      <c r="E161" t="s">
        <v>3344</v>
      </c>
      <c r="F161" s="35">
        <v>46305.809664351851</v>
      </c>
      <c r="G161" t="s">
        <v>21</v>
      </c>
      <c r="H161" t="s">
        <v>3947</v>
      </c>
      <c r="I161">
        <v>350</v>
      </c>
      <c r="J161" t="s">
        <v>22</v>
      </c>
      <c r="K161" t="s">
        <v>23</v>
      </c>
      <c r="L161">
        <v>392</v>
      </c>
      <c r="M161" t="s">
        <v>3948</v>
      </c>
      <c r="N161" s="35">
        <v>46305.783888888887</v>
      </c>
      <c r="O161">
        <v>350</v>
      </c>
      <c r="P161" t="s">
        <v>26</v>
      </c>
      <c r="Q161">
        <v>370</v>
      </c>
      <c r="R161" t="str">
        <f>IF(B161="","",_xlfn.XLOOKUP(B161,DB!$A$2:$A$205,DB!$C$2:$C$205,"")&amp;"")</f>
        <v>Sector 7</v>
      </c>
      <c r="S161" t="str">
        <f>IF(B161="","",_xlfn.XLOOKUP(B161,DB!$A$2:$A$205,DB!$E$2:$E$205,""))</f>
        <v>Sector 7</v>
      </c>
      <c r="T161" t="str">
        <f>IF(B161="","",_xlfn.XLOOKUP(B161,DB!$A$2:$A$205,DB!$F$2:$F$205,""))</f>
        <v>PAULE/SIGMA</v>
      </c>
      <c r="U161" t="str">
        <f>IF(B161="","",_xlfn.XLOOKUP(B161,DB!$A$2:$A$205,DB!$D$2:$D$205,""))</f>
        <v>MHCC</v>
      </c>
      <c r="V161" t="str">
        <f>IF(B161="","",IF(OR(COUNTIF(M161,"????N?????W")&gt;0,COUNTIF(M161,"????N?????E")&gt;0,COUNTIF(M161,"????S?????W")&gt;0,COUNTIF(M161,"????S?????E")&gt;0),_xlfn.XLOOKUP(B161,DB!$A$2:$A$205,DB!$B$2:$B$205,""),M161))</f>
        <v>CTM</v>
      </c>
      <c r="AF161" s="2">
        <v>0.625</v>
      </c>
      <c r="AG161" t="s">
        <v>744</v>
      </c>
      <c r="AH161" s="17">
        <v>230</v>
      </c>
      <c r="AI161" s="17" cm="1">
        <f t="array" ref="AI161">SUMPRODUCT(--(IFERROR(HOUR(Flights_2026_09_303334353637345678[entry_hour]),-1)=HOUR(AF161)),--(IFERROR(Flights_2026_09_303334353637345678[entry_sector],"")=AG161),--(IFERROR(Flights_2026_09_303334353637345678[nfl],-1)&gt;=AH161),--(IFERROR(Flights_2026_09_303334353637345678[nfl],-1)&lt;=IF(AH161=450,450,AH161+9)))</f>
        <v>0</v>
      </c>
    </row>
    <row r="162" spans="1:35" x14ac:dyDescent="0.2">
      <c r="A162" t="s">
        <v>305</v>
      </c>
      <c r="B162" t="s">
        <v>57</v>
      </c>
      <c r="C162" t="s">
        <v>19</v>
      </c>
      <c r="D162" t="s">
        <v>50</v>
      </c>
      <c r="E162" t="s">
        <v>3949</v>
      </c>
      <c r="F162" s="35">
        <v>46305.8121875</v>
      </c>
      <c r="G162" t="s">
        <v>21</v>
      </c>
      <c r="H162" t="s">
        <v>3950</v>
      </c>
      <c r="I162">
        <v>330</v>
      </c>
      <c r="J162" t="s">
        <v>22</v>
      </c>
      <c r="K162" t="s">
        <v>23</v>
      </c>
      <c r="L162">
        <v>487</v>
      </c>
      <c r="M162" t="s">
        <v>2378</v>
      </c>
      <c r="N162" s="35">
        <v>46305.78024305556</v>
      </c>
      <c r="O162">
        <v>330</v>
      </c>
      <c r="P162" t="s">
        <v>26</v>
      </c>
      <c r="Q162">
        <v>330</v>
      </c>
      <c r="R162" t="str">
        <f>IF(B162="","",_xlfn.XLOOKUP(B162,DB!$A$2:$A$205,DB!$C$2:$C$205,"")&amp;"")</f>
        <v>Sector 5</v>
      </c>
      <c r="S162" t="str">
        <f>IF(B162="","",_xlfn.XLOOKUP(B162,DB!$A$2:$A$205,DB!$E$2:$E$205,""))</f>
        <v>Sector 4</v>
      </c>
      <c r="T162" t="str">
        <f>IF(B162="","",_xlfn.XLOOKUP(B162,DB!$A$2:$A$205,DB!$F$2:$F$205,""))</f>
        <v>VOMAR/XUDUN</v>
      </c>
      <c r="U162" t="str">
        <f>IF(B162="","",_xlfn.XLOOKUP(B162,DB!$A$2:$A$205,DB!$D$2:$D$205,""))</f>
        <v>KZHU</v>
      </c>
      <c r="V162" t="str">
        <f>IF(B162="","",IF(OR(COUNTIF(M162,"????N?????W")&gt;0,COUNTIF(M162,"????N?????E")&gt;0,COUNTIF(M162,"????S?????W")&gt;0,COUNTIF(M162,"????S?????E")&gt;0),_xlfn.XLOOKUP(B162,DB!$A$2:$A$205,DB!$B$2:$B$205,""),M162))</f>
        <v>DUTNA</v>
      </c>
      <c r="AF162" s="2">
        <v>0.625</v>
      </c>
      <c r="AG162" t="s">
        <v>744</v>
      </c>
      <c r="AH162" s="17">
        <v>240</v>
      </c>
      <c r="AI162" s="17" cm="1">
        <f t="array" ref="AI162">SUMPRODUCT(--(IFERROR(HOUR(Flights_2026_09_303334353637345678[entry_hour]),-1)=HOUR(AF162)),--(IFERROR(Flights_2026_09_303334353637345678[entry_sector],"")=AG162),--(IFERROR(Flights_2026_09_303334353637345678[nfl],-1)&gt;=AH162),--(IFERROR(Flights_2026_09_303334353637345678[nfl],-1)&lt;=IF(AH162=450,450,AH162+9)))</f>
        <v>0</v>
      </c>
    </row>
    <row r="163" spans="1:35" x14ac:dyDescent="0.2">
      <c r="A163" t="s">
        <v>1881</v>
      </c>
      <c r="B163" t="s">
        <v>490</v>
      </c>
      <c r="C163" t="s">
        <v>19</v>
      </c>
      <c r="D163" t="s">
        <v>107</v>
      </c>
      <c r="E163" t="s">
        <v>3951</v>
      </c>
      <c r="F163" s="35">
        <v>46305.813692129625</v>
      </c>
      <c r="G163" t="s">
        <v>21</v>
      </c>
      <c r="H163" t="s">
        <v>3952</v>
      </c>
      <c r="I163">
        <v>310</v>
      </c>
      <c r="J163" t="s">
        <v>22</v>
      </c>
      <c r="K163" t="s">
        <v>23</v>
      </c>
      <c r="L163">
        <v>798</v>
      </c>
      <c r="M163" t="s">
        <v>84</v>
      </c>
      <c r="N163" s="35">
        <v>46305.770520833335</v>
      </c>
      <c r="O163">
        <v>287</v>
      </c>
      <c r="P163" t="s">
        <v>26</v>
      </c>
      <c r="Q163">
        <v>290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303334353637345678[entry_hour]),-1)=HOUR(AF163)),--(IFERROR(Flights_2026_09_303334353637345678[entry_sector],"")=AG163),--(IFERROR(Flights_2026_09_303334353637345678[nfl],-1)&gt;=AH163),--(IFERROR(Flights_2026_09_303334353637345678[nfl],-1)&lt;=IF(AH163=450,450,AH163+9)))</f>
        <v>0</v>
      </c>
    </row>
    <row r="164" spans="1:35" x14ac:dyDescent="0.2">
      <c r="A164" t="s">
        <v>489</v>
      </c>
      <c r="B164" t="s">
        <v>490</v>
      </c>
      <c r="C164" t="s">
        <v>19</v>
      </c>
      <c r="D164" t="s">
        <v>76</v>
      </c>
      <c r="E164" t="s">
        <v>3953</v>
      </c>
      <c r="F164" s="35">
        <v>46305.815752314811</v>
      </c>
      <c r="G164" t="s">
        <v>21</v>
      </c>
      <c r="H164" t="s">
        <v>3954</v>
      </c>
      <c r="I164">
        <v>350</v>
      </c>
      <c r="J164" t="s">
        <v>22</v>
      </c>
      <c r="K164" t="s">
        <v>23</v>
      </c>
      <c r="L164">
        <v>801</v>
      </c>
      <c r="M164" t="s">
        <v>84</v>
      </c>
      <c r="N164" s="35">
        <v>46305.77270833333</v>
      </c>
      <c r="O164">
        <v>350</v>
      </c>
      <c r="P164" t="s">
        <v>26</v>
      </c>
      <c r="Q164">
        <v>350</v>
      </c>
      <c r="R164" t="str">
        <f>IF(B164="","",_xlfn.XLOOKUP(B164,DB!$A$2:$A$205,DB!$C$2:$C$205,"")&amp;"")</f>
        <v>Sector 5</v>
      </c>
      <c r="S164" t="str">
        <f>IF(B164="","",_xlfn.XLOOKUP(B164,DB!$A$2:$A$205,DB!$E$2:$E$205,""))</f>
        <v>Sector 4</v>
      </c>
      <c r="T164" t="str">
        <f>IF(B164="","",_xlfn.XLOOKUP(B164,DB!$A$2:$A$205,DB!$F$2:$F$205,""))</f>
        <v>VOMAR/XUDUN</v>
      </c>
      <c r="U164" t="str">
        <f>IF(B164="","",_xlfn.XLOOKUP(B164,DB!$A$2:$A$205,DB!$D$2:$D$205,""))</f>
        <v>KZHU</v>
      </c>
      <c r="V164" t="str">
        <f>IF(B164="","",IF(OR(COUNTIF(M164,"????N?????W")&gt;0,COUNTIF(M164,"????N?????E")&gt;0,COUNTIF(M164,"????S?????W")&gt;0,COUNTIF(M164,"????S?????E")&gt;0),_xlfn.XLOOKUP(B164,DB!$A$2:$A$205,DB!$B$2:$B$205,""),M164))</f>
        <v>MATOL</v>
      </c>
      <c r="AF164" s="2">
        <v>0.625</v>
      </c>
      <c r="AG164" t="s">
        <v>744</v>
      </c>
      <c r="AH164" s="17">
        <v>260</v>
      </c>
      <c r="AI164" s="17" cm="1">
        <f t="array" ref="AI164">SUMPRODUCT(--(IFERROR(HOUR(Flights_2026_09_303334353637345678[entry_hour]),-1)=HOUR(AF164)),--(IFERROR(Flights_2026_09_303334353637345678[entry_sector],"")=AG164),--(IFERROR(Flights_2026_09_303334353637345678[nfl],-1)&gt;=AH164),--(IFERROR(Flights_2026_09_303334353637345678[nfl],-1)&lt;=IF(AH164=450,450,AH164+9)))</f>
        <v>0</v>
      </c>
    </row>
    <row r="165" spans="1:35" x14ac:dyDescent="0.2">
      <c r="A165" t="s">
        <v>487</v>
      </c>
      <c r="B165" t="s">
        <v>171</v>
      </c>
      <c r="C165" t="s">
        <v>19</v>
      </c>
      <c r="D165" t="s">
        <v>50</v>
      </c>
      <c r="E165" t="s">
        <v>2875</v>
      </c>
      <c r="F165" s="35">
        <v>46305.81795138889</v>
      </c>
      <c r="G165" t="s">
        <v>21</v>
      </c>
      <c r="H165" t="s">
        <v>3955</v>
      </c>
      <c r="I165">
        <v>340</v>
      </c>
      <c r="J165" t="s">
        <v>22</v>
      </c>
      <c r="K165" t="s">
        <v>23</v>
      </c>
      <c r="L165">
        <v>166</v>
      </c>
      <c r="M165" t="s">
        <v>37</v>
      </c>
      <c r="N165" s="35">
        <v>46305.803807870368</v>
      </c>
      <c r="O165">
        <v>212</v>
      </c>
      <c r="P165" t="s">
        <v>26</v>
      </c>
      <c r="Q165">
        <v>220</v>
      </c>
      <c r="R165" t="str">
        <f>IF(B165="","",_xlfn.XLOOKUP(B165,DB!$A$2:$A$205,DB!$C$2:$C$205,"")&amp;"")</f>
        <v>Sector 3</v>
      </c>
      <c r="S165" t="str">
        <f>IF(B165="","",_xlfn.XLOOKUP(B165,DB!$A$2:$A$205,DB!$E$2:$E$205,""))</f>
        <v>Sector 3</v>
      </c>
      <c r="T165" t="str">
        <f>IF(B165="","",_xlfn.XLOOKUP(B165,DB!$A$2:$A$205,DB!$F$2:$F$205,""))</f>
        <v>NOSAT</v>
      </c>
      <c r="U165" t="str">
        <f>IF(B165="","",_xlfn.XLOOKUP(B165,DB!$A$2:$A$205,DB!$D$2:$D$205,""))</f>
        <v>KZHU</v>
      </c>
      <c r="V165" t="str">
        <f>IF(B165="","",IF(OR(COUNTIF(M165,"????N?????W")&gt;0,COUNTIF(M165,"????N?????E")&gt;0,COUNTIF(M165,"????S?????W")&gt;0,COUNTIF(M165,"????S?????E")&gt;0),_xlfn.XLOOKUP(B165,DB!$A$2:$A$205,DB!$B$2:$B$205,""),M165))</f>
        <v>NOSAT</v>
      </c>
      <c r="AF165" s="2">
        <v>0.625</v>
      </c>
      <c r="AG165" t="s">
        <v>744</v>
      </c>
      <c r="AH165" s="17">
        <v>270</v>
      </c>
      <c r="AI165" s="17" cm="1">
        <f t="array" ref="AI165">SUMPRODUCT(--(IFERROR(HOUR(Flights_2026_09_303334353637345678[entry_hour]),-1)=HOUR(AF165)),--(IFERROR(Flights_2026_09_303334353637345678[entry_sector],"")=AG165),--(IFERROR(Flights_2026_09_303334353637345678[nfl],-1)&gt;=AH165),--(IFERROR(Flights_2026_09_303334353637345678[nfl],-1)&lt;=IF(AH165=450,450,AH165+9)))</f>
        <v>0</v>
      </c>
    </row>
    <row r="166" spans="1:35" x14ac:dyDescent="0.2">
      <c r="A166" t="s">
        <v>235</v>
      </c>
      <c r="B166" t="s">
        <v>57</v>
      </c>
      <c r="C166" t="s">
        <v>19</v>
      </c>
      <c r="D166" t="s">
        <v>50</v>
      </c>
      <c r="E166" t="s">
        <v>3328</v>
      </c>
      <c r="F166" s="35">
        <v>46305.819525462968</v>
      </c>
      <c r="G166" t="s">
        <v>21</v>
      </c>
      <c r="H166" t="s">
        <v>3956</v>
      </c>
      <c r="I166">
        <v>330</v>
      </c>
      <c r="J166" t="s">
        <v>22</v>
      </c>
      <c r="K166" t="s">
        <v>23</v>
      </c>
      <c r="L166">
        <v>491</v>
      </c>
      <c r="M166" t="s">
        <v>25</v>
      </c>
      <c r="N166" s="35">
        <v>46305.787361111114</v>
      </c>
      <c r="O166">
        <v>330</v>
      </c>
      <c r="P166" t="s">
        <v>26</v>
      </c>
      <c r="Q166">
        <v>330</v>
      </c>
      <c r="R166" t="str">
        <f>IF(B166="","",_xlfn.XLOOKUP(B166,DB!$A$2:$A$205,DB!$C$2:$C$205,"")&amp;"")</f>
        <v>Sector 5</v>
      </c>
      <c r="S166" t="str">
        <f>IF(B166="","",_xlfn.XLOOKUP(B166,DB!$A$2:$A$205,DB!$E$2:$E$205,""))</f>
        <v>Sector 4</v>
      </c>
      <c r="T166" t="str">
        <f>IF(B166="","",_xlfn.XLOOKUP(B166,DB!$A$2:$A$205,DB!$F$2:$F$205,""))</f>
        <v>VOMAR/XUDUN</v>
      </c>
      <c r="U166" t="str">
        <f>IF(B166="","",_xlfn.XLOOKUP(B166,DB!$A$2:$A$205,DB!$D$2:$D$205,""))</f>
        <v>KZHU</v>
      </c>
      <c r="V166" t="str">
        <f>IF(B166="","",IF(OR(COUNTIF(M166,"????N?????W")&gt;0,COUNTIF(M166,"????N?????E")&gt;0,COUNTIF(M166,"????S?????W")&gt;0,COUNTIF(M166,"????S?????E")&gt;0),_xlfn.XLOOKUP(B166,DB!$A$2:$A$205,DB!$B$2:$B$205,""),M166))</f>
        <v>KEHLI</v>
      </c>
      <c r="AF166" s="2">
        <v>0.625</v>
      </c>
      <c r="AG166" t="s">
        <v>744</v>
      </c>
      <c r="AH166" s="17">
        <v>280</v>
      </c>
      <c r="AI166" s="17" cm="1">
        <f t="array" ref="AI166">SUMPRODUCT(--(IFERROR(HOUR(Flights_2026_09_303334353637345678[entry_hour]),-1)=HOUR(AF166)),--(IFERROR(Flights_2026_09_303334353637345678[entry_sector],"")=AG166),--(IFERROR(Flights_2026_09_303334353637345678[nfl],-1)&gt;=AH166),--(IFERROR(Flights_2026_09_303334353637345678[nfl],-1)&lt;=IF(AH166=450,450,AH166+9)))</f>
        <v>0</v>
      </c>
    </row>
    <row r="167" spans="1:35" x14ac:dyDescent="0.2">
      <c r="A167" t="s">
        <v>488</v>
      </c>
      <c r="B167" t="s">
        <v>208</v>
      </c>
      <c r="C167" t="s">
        <v>19</v>
      </c>
      <c r="D167" t="s">
        <v>20</v>
      </c>
      <c r="E167" t="s">
        <v>1029</v>
      </c>
      <c r="F167" s="35">
        <v>46305.82136574074</v>
      </c>
      <c r="G167" t="s">
        <v>21</v>
      </c>
      <c r="H167" t="s">
        <v>3957</v>
      </c>
      <c r="I167">
        <v>350</v>
      </c>
      <c r="J167" t="s">
        <v>22</v>
      </c>
      <c r="K167" t="s">
        <v>23</v>
      </c>
      <c r="L167">
        <v>434</v>
      </c>
      <c r="M167" t="s">
        <v>218</v>
      </c>
      <c r="N167" s="35">
        <v>46305.793738425928</v>
      </c>
      <c r="O167">
        <v>330</v>
      </c>
      <c r="P167" t="s">
        <v>26</v>
      </c>
      <c r="Q167">
        <v>330</v>
      </c>
      <c r="R167" t="str">
        <f>IF(B167="","",_xlfn.XLOOKUP(B167,DB!$A$2:$A$205,DB!$C$2:$C$205,"")&amp;"")</f>
        <v>Sector 3</v>
      </c>
      <c r="S167" t="str">
        <f>IF(B167="","",_xlfn.XLOOKUP(B167,DB!$A$2:$A$205,DB!$E$2:$E$205,""))</f>
        <v>Sector 3</v>
      </c>
      <c r="T167" t="str">
        <f>IF(B167="","",_xlfn.XLOOKUP(B167,DB!$A$2:$A$205,DB!$F$2:$F$205,""))</f>
        <v>NOSAT</v>
      </c>
      <c r="U167" t="str">
        <f>IF(B167="","",_xlfn.XLOOKUP(B167,DB!$A$2:$A$205,DB!$D$2:$D$205,""))</f>
        <v>KZHU</v>
      </c>
      <c r="V167" t="str">
        <f>IF(B167="","",IF(OR(COUNTIF(M167,"????N?????W")&gt;0,COUNTIF(M167,"????N?????E")&gt;0,COUNTIF(M167,"????S?????W")&gt;0,COUNTIF(M167,"????S?????E")&gt;0),_xlfn.XLOOKUP(B167,DB!$A$2:$A$205,DB!$B$2:$B$205,""),M167))</f>
        <v>IRDOV</v>
      </c>
      <c r="AF167" s="2">
        <v>0.625</v>
      </c>
      <c r="AG167" t="s">
        <v>744</v>
      </c>
      <c r="AH167" s="17">
        <v>290</v>
      </c>
      <c r="AI167" s="17" cm="1">
        <f t="array" ref="AI167">SUMPRODUCT(--(IFERROR(HOUR(Flights_2026_09_303334353637345678[entry_hour]),-1)=HOUR(AF167)),--(IFERROR(Flights_2026_09_303334353637345678[entry_sector],"")=AG167),--(IFERROR(Flights_2026_09_303334353637345678[nfl],-1)&gt;=AH167),--(IFERROR(Flights_2026_09_303334353637345678[nfl],-1)&lt;=IF(AH167=450,450,AH167+9)))</f>
        <v>0</v>
      </c>
    </row>
    <row r="168" spans="1:35" x14ac:dyDescent="0.2">
      <c r="A168" t="s">
        <v>309</v>
      </c>
      <c r="B168" t="s">
        <v>310</v>
      </c>
      <c r="C168" t="s">
        <v>19</v>
      </c>
      <c r="D168" t="s">
        <v>107</v>
      </c>
      <c r="E168" t="s">
        <v>3958</v>
      </c>
      <c r="F168" s="35">
        <v>46305.824270833335</v>
      </c>
      <c r="G168" t="s">
        <v>21</v>
      </c>
      <c r="H168" t="s">
        <v>3959</v>
      </c>
      <c r="I168">
        <v>370</v>
      </c>
      <c r="J168" t="s">
        <v>22</v>
      </c>
      <c r="K168" t="s">
        <v>23</v>
      </c>
      <c r="L168">
        <v>786</v>
      </c>
      <c r="M168" t="s">
        <v>84</v>
      </c>
      <c r="N168" s="35">
        <v>46305.7816087963</v>
      </c>
      <c r="O168">
        <v>370</v>
      </c>
      <c r="P168" t="s">
        <v>26</v>
      </c>
      <c r="Q168">
        <v>370</v>
      </c>
      <c r="R168" t="str">
        <f>IF(B168="","",_xlfn.XLOOKUP(B168,DB!$A$2:$A$205,DB!$C$2:$C$205,"")&amp;"")</f>
        <v>Sector 3</v>
      </c>
      <c r="S168" t="str">
        <f>IF(B168="","",_xlfn.XLOOKUP(B168,DB!$A$2:$A$205,DB!$E$2:$E$205,""))</f>
        <v>Sector 3</v>
      </c>
      <c r="T168" t="str">
        <f>IF(B168="","",_xlfn.XLOOKUP(B168,DB!$A$2:$A$205,DB!$F$2:$F$205,""))</f>
        <v>NOSAT</v>
      </c>
      <c r="U168" t="str">
        <f>IF(B168="","",_xlfn.XLOOKUP(B168,DB!$A$2:$A$205,DB!$D$2:$D$205,""))</f>
        <v>KZHU</v>
      </c>
      <c r="V168" t="str">
        <f>IF(B168="","",IF(OR(COUNTIF(M168,"????N?????W")&gt;0,COUNTIF(M168,"????N?????E")&gt;0,COUNTIF(M168,"????S?????W")&gt;0,COUNTIF(M168,"????S?????E")&gt;0),_xlfn.XLOOKUP(B168,DB!$A$2:$A$205,DB!$B$2:$B$205,""),M168))</f>
        <v>MATOL</v>
      </c>
      <c r="AF168" s="2">
        <v>0.625</v>
      </c>
      <c r="AG168" t="s">
        <v>744</v>
      </c>
      <c r="AH168" s="17">
        <v>300</v>
      </c>
      <c r="AI168" s="17" cm="1">
        <f t="array" ref="AI168">SUMPRODUCT(--(IFERROR(HOUR(Flights_2026_09_303334353637345678[entry_hour]),-1)=HOUR(AF168)),--(IFERROR(Flights_2026_09_303334353637345678[entry_sector],"")=AG168),--(IFERROR(Flights_2026_09_303334353637345678[nfl],-1)&gt;=AH168),--(IFERROR(Flights_2026_09_303334353637345678[nfl],-1)&lt;=IF(AH168=450,450,AH168+9)))</f>
        <v>0</v>
      </c>
    </row>
    <row r="169" spans="1:35" x14ac:dyDescent="0.2">
      <c r="A169" t="s">
        <v>1334</v>
      </c>
      <c r="B169" t="s">
        <v>738</v>
      </c>
      <c r="C169" t="s">
        <v>19</v>
      </c>
      <c r="D169" t="s">
        <v>107</v>
      </c>
      <c r="E169" t="s">
        <v>3960</v>
      </c>
      <c r="F169" s="35">
        <v>46305.825416666667</v>
      </c>
      <c r="G169" t="s">
        <v>21</v>
      </c>
      <c r="H169" t="s">
        <v>3961</v>
      </c>
      <c r="I169">
        <v>330</v>
      </c>
      <c r="J169" t="s">
        <v>22</v>
      </c>
      <c r="K169" t="s">
        <v>23</v>
      </c>
      <c r="L169">
        <v>608</v>
      </c>
      <c r="M169" t="s">
        <v>540</v>
      </c>
      <c r="N169" s="35">
        <v>46305.790185185186</v>
      </c>
      <c r="O169">
        <v>330</v>
      </c>
      <c r="P169" t="s">
        <v>26</v>
      </c>
      <c r="Q169">
        <v>330</v>
      </c>
      <c r="R169" t="str">
        <f>IF(B169="","",_xlfn.XLOOKUP(B169,DB!$A$2:$A$205,DB!$C$2:$C$205,"")&amp;"")</f>
        <v>Sector 5</v>
      </c>
      <c r="S169" t="str">
        <f>IF(B169="","",_xlfn.XLOOKUP(B169,DB!$A$2:$A$205,DB!$E$2:$E$205,""))</f>
        <v>Sector 4</v>
      </c>
      <c r="T169" t="str">
        <f>IF(B169="","",_xlfn.XLOOKUP(B169,DB!$A$2:$A$205,DB!$F$2:$F$205,""))</f>
        <v>VOMAR/XUDUN</v>
      </c>
      <c r="U169" t="str">
        <f>IF(B169="","",_xlfn.XLOOKUP(B169,DB!$A$2:$A$205,DB!$D$2:$D$205,""))</f>
        <v>MMTY</v>
      </c>
      <c r="V169" t="str">
        <f>IF(B169="","",IF(OR(COUNTIF(M169,"????N?????W")&gt;0,COUNTIF(M169,"????N?????E")&gt;0,COUNTIF(M169,"????S?????W")&gt;0,COUNTIF(M169,"????S?????E")&gt;0),_xlfn.XLOOKUP(B169,DB!$A$2:$A$205,DB!$B$2:$B$205,""),M169))</f>
        <v>DUTNA</v>
      </c>
      <c r="AF169" s="2">
        <v>0.625</v>
      </c>
      <c r="AG169" t="s">
        <v>744</v>
      </c>
      <c r="AH169" s="17">
        <v>310</v>
      </c>
      <c r="AI169" s="17" cm="1">
        <f t="array" ref="AI169">SUMPRODUCT(--(IFERROR(HOUR(Flights_2026_09_303334353637345678[entry_hour]),-1)=HOUR(AF169)),--(IFERROR(Flights_2026_09_303334353637345678[entry_sector],"")=AG169),--(IFERROR(Flights_2026_09_303334353637345678[nfl],-1)&gt;=AH169),--(IFERROR(Flights_2026_09_303334353637345678[nfl],-1)&lt;=IF(AH169=450,450,AH169+9)))</f>
        <v>0</v>
      </c>
    </row>
    <row r="170" spans="1:35" x14ac:dyDescent="0.2">
      <c r="A170" t="s">
        <v>257</v>
      </c>
      <c r="B170" t="s">
        <v>258</v>
      </c>
      <c r="C170" t="s">
        <v>19</v>
      </c>
      <c r="D170" t="s">
        <v>50</v>
      </c>
      <c r="E170" t="s">
        <v>620</v>
      </c>
      <c r="F170" s="35">
        <v>46305.827256944445</v>
      </c>
      <c r="G170" t="s">
        <v>21</v>
      </c>
      <c r="H170" t="s">
        <v>3962</v>
      </c>
      <c r="I170">
        <v>340</v>
      </c>
      <c r="J170" t="s">
        <v>22</v>
      </c>
      <c r="K170" t="s">
        <v>23</v>
      </c>
      <c r="L170">
        <v>183</v>
      </c>
      <c r="M170" t="s">
        <v>37</v>
      </c>
      <c r="N170" s="35">
        <v>46305.811273148152</v>
      </c>
      <c r="O170">
        <v>241</v>
      </c>
      <c r="P170" t="s">
        <v>26</v>
      </c>
      <c r="Q170">
        <v>220</v>
      </c>
      <c r="R170" t="str">
        <f>IF(B170="","",_xlfn.XLOOKUP(B170,DB!$A$2:$A$205,DB!$C$2:$C$205,"")&amp;"")</f>
        <v>Sector 3</v>
      </c>
      <c r="S170" t="str">
        <f>IF(B170="","",_xlfn.XLOOKUP(B170,DB!$A$2:$A$205,DB!$E$2:$E$205,""))</f>
        <v>Sector 3</v>
      </c>
      <c r="T170" t="str">
        <f>IF(B170="","",_xlfn.XLOOKUP(B170,DB!$A$2:$A$205,DB!$F$2:$F$205,""))</f>
        <v>NOSAT</v>
      </c>
      <c r="U170" t="str">
        <f>IF(B170="","",_xlfn.XLOOKUP(B170,DB!$A$2:$A$205,DB!$D$2:$D$205,""))</f>
        <v>KZHU</v>
      </c>
      <c r="V170" t="str">
        <f>IF(B170="","",IF(OR(COUNTIF(M170,"????N?????W")&gt;0,COUNTIF(M170,"????N?????E")&gt;0,COUNTIF(M170,"????S?????W")&gt;0,COUNTIF(M170,"????S?????E")&gt;0),_xlfn.XLOOKUP(B170,DB!$A$2:$A$205,DB!$B$2:$B$205,""),M170))</f>
        <v>NOSAT</v>
      </c>
      <c r="AF170" s="2">
        <v>0.625</v>
      </c>
      <c r="AG170" t="s">
        <v>744</v>
      </c>
      <c r="AH170" s="17">
        <v>320</v>
      </c>
      <c r="AI170" s="17" cm="1">
        <f t="array" ref="AI170">SUMPRODUCT(--(IFERROR(HOUR(Flights_2026_09_303334353637345678[entry_hour]),-1)=HOUR(AF170)),--(IFERROR(Flights_2026_09_303334353637345678[entry_sector],"")=AG170),--(IFERROR(Flights_2026_09_303334353637345678[nfl],-1)&gt;=AH170),--(IFERROR(Flights_2026_09_303334353637345678[nfl],-1)&lt;=IF(AH170=450,450,AH170+9)))</f>
        <v>0</v>
      </c>
    </row>
    <row r="171" spans="1:35" x14ac:dyDescent="0.2">
      <c r="A171" t="s">
        <v>306</v>
      </c>
      <c r="B171" t="s">
        <v>307</v>
      </c>
      <c r="C171" t="s">
        <v>19</v>
      </c>
      <c r="D171" t="s">
        <v>120</v>
      </c>
      <c r="E171" t="s">
        <v>3963</v>
      </c>
      <c r="F171" s="35">
        <v>46305.829687500001</v>
      </c>
      <c r="G171" t="s">
        <v>21</v>
      </c>
      <c r="H171" t="s">
        <v>3964</v>
      </c>
      <c r="I171">
        <v>330</v>
      </c>
      <c r="J171" t="s">
        <v>22</v>
      </c>
      <c r="K171" t="s">
        <v>23</v>
      </c>
      <c r="L171">
        <v>488</v>
      </c>
      <c r="M171" t="s">
        <v>25</v>
      </c>
      <c r="N171" s="35">
        <v>46305.800057870365</v>
      </c>
      <c r="O171">
        <v>330</v>
      </c>
      <c r="P171" t="s">
        <v>26</v>
      </c>
      <c r="Q171">
        <v>330</v>
      </c>
      <c r="R171" t="str">
        <f>IF(B171="","",_xlfn.XLOOKUP(B171,DB!$A$2:$A$205,DB!$C$2:$C$205,"")&amp;"")</f>
        <v>Sector 5</v>
      </c>
      <c r="S171" t="str">
        <f>IF(B171="","",_xlfn.XLOOKUP(B171,DB!$A$2:$A$205,DB!$E$2:$E$205,""))</f>
        <v>Sector 4</v>
      </c>
      <c r="T171" t="str">
        <f>IF(B171="","",_xlfn.XLOOKUP(B171,DB!$A$2:$A$205,DB!$F$2:$F$205,""))</f>
        <v>VOMAR/XUDUN</v>
      </c>
      <c r="U171" t="str">
        <f>IF(B171="","",_xlfn.XLOOKUP(B171,DB!$A$2:$A$205,DB!$D$2:$D$205,""))</f>
        <v>KZHU</v>
      </c>
      <c r="V171" t="str">
        <f>IF(B171="","",IF(OR(COUNTIF(M171,"????N?????W")&gt;0,COUNTIF(M171,"????N?????E")&gt;0,COUNTIF(M171,"????S?????W")&gt;0,COUNTIF(M171,"????S?????E")&gt;0),_xlfn.XLOOKUP(B171,DB!$A$2:$A$205,DB!$B$2:$B$205,""),M171))</f>
        <v>KEHLI</v>
      </c>
      <c r="AF171" s="2">
        <v>0.625</v>
      </c>
      <c r="AG171" t="s">
        <v>744</v>
      </c>
      <c r="AH171" s="17">
        <v>330</v>
      </c>
      <c r="AI171" s="17" cm="1">
        <f t="array" ref="AI171">SUMPRODUCT(--(IFERROR(HOUR(Flights_2026_09_303334353637345678[entry_hour]),-1)=HOUR(AF171)),--(IFERROR(Flights_2026_09_303334353637345678[entry_sector],"")=AG171),--(IFERROR(Flights_2026_09_303334353637345678[nfl],-1)&gt;=AH171),--(IFERROR(Flights_2026_09_303334353637345678[nfl],-1)&lt;=IF(AH171=450,450,AH171+9)))</f>
        <v>2</v>
      </c>
    </row>
    <row r="172" spans="1:35" x14ac:dyDescent="0.2">
      <c r="A172" t="s">
        <v>2143</v>
      </c>
      <c r="B172" t="s">
        <v>3965</v>
      </c>
      <c r="C172" t="s">
        <v>19</v>
      </c>
      <c r="D172" t="s">
        <v>359</v>
      </c>
      <c r="E172" t="s">
        <v>2143</v>
      </c>
      <c r="F172" s="35">
        <v>46305.832106481481</v>
      </c>
      <c r="G172" t="s">
        <v>21</v>
      </c>
      <c r="H172" t="s">
        <v>3966</v>
      </c>
      <c r="I172">
        <v>390</v>
      </c>
      <c r="J172" t="s">
        <v>22</v>
      </c>
      <c r="K172" t="s">
        <v>31</v>
      </c>
      <c r="L172">
        <v>426</v>
      </c>
      <c r="M172" t="s">
        <v>218</v>
      </c>
      <c r="N172" s="35">
        <v>46305.804930555554</v>
      </c>
      <c r="O172">
        <v>390</v>
      </c>
      <c r="P172" t="s">
        <v>26</v>
      </c>
      <c r="Q172">
        <v>390</v>
      </c>
      <c r="R172" t="str">
        <f>IF(B172="","",_xlfn.XLOOKUP(B172,DB!$A$2:$A$205,DB!$C$2:$C$205,"")&amp;"")</f>
        <v/>
      </c>
      <c r="S172" t="str">
        <f>IF(B172="","",_xlfn.XLOOKUP(B172,DB!$A$2:$A$205,DB!$E$2:$E$205,""))</f>
        <v/>
      </c>
      <c r="T172" t="str">
        <f>IF(B172="","",_xlfn.XLOOKUP(B172,DB!$A$2:$A$205,DB!$F$2:$F$205,""))</f>
        <v/>
      </c>
      <c r="U172" t="str">
        <f>IF(B172="","",_xlfn.XLOOKUP(B172,DB!$A$2:$A$205,DB!$D$2:$D$205,""))</f>
        <v/>
      </c>
      <c r="V172" t="str">
        <f>IF(B172="","",IF(OR(COUNTIF(M172,"????N?????W")&gt;0,COUNTIF(M172,"????N?????E")&gt;0,COUNTIF(M172,"????S?????W")&gt;0,COUNTIF(M172,"????S?????E")&gt;0),_xlfn.XLOOKUP(B172,DB!$A$2:$A$205,DB!$B$2:$B$205,""),M172))</f>
        <v>IRDOV</v>
      </c>
      <c r="AF172" s="2">
        <v>0.625</v>
      </c>
      <c r="AG172" t="s">
        <v>744</v>
      </c>
      <c r="AH172" s="17">
        <v>340</v>
      </c>
      <c r="AI172" s="17" cm="1">
        <f t="array" ref="AI172">SUMPRODUCT(--(IFERROR(HOUR(Flights_2026_09_303334353637345678[entry_hour]),-1)=HOUR(AF172)),--(IFERROR(Flights_2026_09_303334353637345678[entry_sector],"")=AG172),--(IFERROR(Flights_2026_09_303334353637345678[nfl],-1)&gt;=AH172),--(IFERROR(Flights_2026_09_303334353637345678[nfl],-1)&lt;=IF(AH172=450,450,AH172+9)))</f>
        <v>0</v>
      </c>
    </row>
    <row r="173" spans="1:35" x14ac:dyDescent="0.2">
      <c r="A173" t="s">
        <v>316</v>
      </c>
      <c r="B173" t="s">
        <v>75</v>
      </c>
      <c r="C173" t="s">
        <v>19</v>
      </c>
      <c r="D173" t="s">
        <v>41</v>
      </c>
      <c r="E173" t="s">
        <v>450</v>
      </c>
      <c r="F173" s="35">
        <v>46305.834374999999</v>
      </c>
      <c r="G173" t="s">
        <v>21</v>
      </c>
      <c r="H173" t="s">
        <v>3967</v>
      </c>
      <c r="I173">
        <v>390</v>
      </c>
      <c r="J173" t="s">
        <v>22</v>
      </c>
      <c r="K173" t="s">
        <v>23</v>
      </c>
      <c r="L173">
        <v>850</v>
      </c>
      <c r="M173" t="s">
        <v>136</v>
      </c>
      <c r="N173" s="35">
        <v>46305.788263888884</v>
      </c>
      <c r="O173">
        <v>390</v>
      </c>
      <c r="P173" t="s">
        <v>26</v>
      </c>
      <c r="Q173">
        <v>390</v>
      </c>
      <c r="R173" t="str">
        <f>IF(B173="","",_xlfn.XLOOKUP(B173,DB!$A$2:$A$205,DB!$C$2:$C$205,"")&amp;"")</f>
        <v>Sector 5</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LIDAM</v>
      </c>
      <c r="AF173" s="2">
        <v>0.625</v>
      </c>
      <c r="AG173" t="s">
        <v>744</v>
      </c>
      <c r="AH173" s="17">
        <v>350</v>
      </c>
      <c r="AI173" s="17" cm="1">
        <f t="array" ref="AI173">SUMPRODUCT(--(IFERROR(HOUR(Flights_2026_09_303334353637345678[entry_hour]),-1)=HOUR(AF173)),--(IFERROR(Flights_2026_09_303334353637345678[entry_sector],"")=AG173),--(IFERROR(Flights_2026_09_303334353637345678[nfl],-1)&gt;=AH173),--(IFERROR(Flights_2026_09_303334353637345678[nfl],-1)&lt;=IF(AH173=450,450,AH173+9)))</f>
        <v>1</v>
      </c>
    </row>
    <row r="174" spans="1:35" x14ac:dyDescent="0.2">
      <c r="A174" t="s">
        <v>285</v>
      </c>
      <c r="B174" t="s">
        <v>46</v>
      </c>
      <c r="C174" t="s">
        <v>19</v>
      </c>
      <c r="D174" t="s">
        <v>120</v>
      </c>
      <c r="E174" t="s">
        <v>3968</v>
      </c>
      <c r="F174" s="35">
        <v>46305.836365740739</v>
      </c>
      <c r="G174" t="s">
        <v>21</v>
      </c>
      <c r="H174" t="s">
        <v>3969</v>
      </c>
      <c r="I174">
        <v>350</v>
      </c>
      <c r="J174" t="s">
        <v>22</v>
      </c>
      <c r="K174" t="s">
        <v>23</v>
      </c>
      <c r="L174">
        <v>500</v>
      </c>
      <c r="M174" t="s">
        <v>25</v>
      </c>
      <c r="N174" s="35">
        <v>46305.805810185186</v>
      </c>
      <c r="O174">
        <v>350</v>
      </c>
      <c r="P174" t="s">
        <v>26</v>
      </c>
      <c r="Q174">
        <v>350</v>
      </c>
      <c r="R174" t="str">
        <f>IF(B174="","",_xlfn.XLOOKUP(B174,DB!$A$2:$A$205,DB!$C$2:$C$205,"")&amp;"")</f>
        <v>Sector 3</v>
      </c>
      <c r="S174" t="str">
        <f>IF(B174="","",_xlfn.XLOOKUP(B174,DB!$A$2:$A$205,DB!$E$2:$E$205,""))</f>
        <v>Sector 3</v>
      </c>
      <c r="T174" t="str">
        <f>IF(B174="","",_xlfn.XLOOKUP(B174,DB!$A$2:$A$205,DB!$F$2:$F$205,""))</f>
        <v>NOSAT</v>
      </c>
      <c r="U174" t="str">
        <f>IF(B174="","",_xlfn.XLOOKUP(B174,DB!$A$2:$A$205,DB!$D$2:$D$205,""))</f>
        <v>KZHU</v>
      </c>
      <c r="V174" t="str">
        <f>IF(B174="","",IF(OR(COUNTIF(M174,"????N?????W")&gt;0,COUNTIF(M174,"????N?????E")&gt;0,COUNTIF(M174,"????S?????W")&gt;0,COUNTIF(M174,"????S?????E")&gt;0),_xlfn.XLOOKUP(B174,DB!$A$2:$A$205,DB!$B$2:$B$205,""),M174))</f>
        <v>KEHLI</v>
      </c>
      <c r="AF174" s="2">
        <v>0.625</v>
      </c>
      <c r="AG174" t="s">
        <v>744</v>
      </c>
      <c r="AH174" s="17">
        <v>360</v>
      </c>
      <c r="AI174" s="17" cm="1">
        <f t="array" ref="AI174">SUMPRODUCT(--(IFERROR(HOUR(Flights_2026_09_303334353637345678[entry_hour]),-1)=HOUR(AF174)),--(IFERROR(Flights_2026_09_303334353637345678[entry_sector],"")=AG174),--(IFERROR(Flights_2026_09_303334353637345678[nfl],-1)&gt;=AH174),--(IFERROR(Flights_2026_09_303334353637345678[nfl],-1)&lt;=IF(AH174=450,450,AH174+9)))</f>
        <v>0</v>
      </c>
    </row>
    <row r="175" spans="1:35" ht="28" customHeight="1" x14ac:dyDescent="0.2">
      <c r="A175" t="s">
        <v>300</v>
      </c>
      <c r="B175" t="s">
        <v>301</v>
      </c>
      <c r="C175" t="s">
        <v>19</v>
      </c>
      <c r="D175" t="s">
        <v>20</v>
      </c>
      <c r="E175" t="s">
        <v>3970</v>
      </c>
      <c r="F175" s="35">
        <v>46305.838645833333</v>
      </c>
      <c r="G175" t="s">
        <v>21</v>
      </c>
      <c r="H175" t="s">
        <v>3971</v>
      </c>
      <c r="I175">
        <v>350</v>
      </c>
      <c r="J175" t="s">
        <v>22</v>
      </c>
      <c r="K175" t="s">
        <v>23</v>
      </c>
      <c r="L175">
        <v>602</v>
      </c>
      <c r="M175" t="s">
        <v>540</v>
      </c>
      <c r="N175" s="35">
        <v>46305.805011574077</v>
      </c>
      <c r="O175">
        <v>350</v>
      </c>
      <c r="P175" t="s">
        <v>26</v>
      </c>
      <c r="Q175">
        <v>350</v>
      </c>
      <c r="R175" t="str">
        <f>IF(B175="","",_xlfn.XLOOKUP(B175,DB!$A$2:$A$205,DB!$C$2:$C$205,"")&amp;"")</f>
        <v>Sector 5</v>
      </c>
      <c r="S175" t="str">
        <f>IF(B175="","",_xlfn.XLOOKUP(B175,DB!$A$2:$A$205,DB!$E$2:$E$205,""))</f>
        <v>Sector 4</v>
      </c>
      <c r="T175" t="str">
        <f>IF(B175="","",_xlfn.XLOOKUP(B175,DB!$A$2:$A$205,DB!$F$2:$F$205,""))</f>
        <v>VOMAR/XUDUN</v>
      </c>
      <c r="U175" t="str">
        <f>IF(B175="","",_xlfn.XLOOKUP(B175,DB!$A$2:$A$205,DB!$D$2:$D$205,""))</f>
        <v>MMTY</v>
      </c>
      <c r="V175" t="str">
        <f>IF(B175="","",IF(OR(COUNTIF(M175,"????N?????W")&gt;0,COUNTIF(M175,"????N?????E")&gt;0,COUNTIF(M175,"????S?????W")&gt;0,COUNTIF(M175,"????S?????E")&gt;0),_xlfn.XLOOKUP(B175,DB!$A$2:$A$205,DB!$B$2:$B$205,""),M175))</f>
        <v>DUTNA</v>
      </c>
      <c r="AF175" s="2">
        <v>0.625</v>
      </c>
      <c r="AG175" t="s">
        <v>744</v>
      </c>
      <c r="AH175" s="17">
        <v>370</v>
      </c>
      <c r="AI175" s="17" cm="1">
        <f t="array" ref="AI175">SUMPRODUCT(--(IFERROR(HOUR(Flights_2026_09_303334353637345678[entry_hour]),-1)=HOUR(AF175)),--(IFERROR(Flights_2026_09_303334353637345678[entry_sector],"")=AG175),--(IFERROR(Flights_2026_09_303334353637345678[nfl],-1)&gt;=AH175),--(IFERROR(Flights_2026_09_303334353637345678[nfl],-1)&lt;=IF(AH175=450,450,AH175+9)))</f>
        <v>0</v>
      </c>
    </row>
    <row r="176" spans="1:35" x14ac:dyDescent="0.2">
      <c r="A176" t="s">
        <v>492</v>
      </c>
      <c r="B176" t="s">
        <v>177</v>
      </c>
      <c r="C176" t="s">
        <v>19</v>
      </c>
      <c r="D176" t="s">
        <v>20</v>
      </c>
      <c r="E176" t="s">
        <v>931</v>
      </c>
      <c r="F176" s="35">
        <v>46305.845231481479</v>
      </c>
      <c r="G176" t="s">
        <v>21</v>
      </c>
      <c r="H176" t="s">
        <v>3972</v>
      </c>
      <c r="I176">
        <v>350</v>
      </c>
      <c r="J176" t="s">
        <v>22</v>
      </c>
      <c r="K176" t="s">
        <v>23</v>
      </c>
      <c r="L176">
        <v>427</v>
      </c>
      <c r="M176" t="s">
        <v>218</v>
      </c>
      <c r="N176" s="35">
        <v>46305.818703703699</v>
      </c>
      <c r="O176">
        <v>350</v>
      </c>
      <c r="P176" t="s">
        <v>26</v>
      </c>
      <c r="Q176">
        <v>350</v>
      </c>
      <c r="R176" t="str">
        <f>IF(B176="","",_xlfn.XLOOKUP(B176,DB!$A$2:$A$205,DB!$C$2:$C$205,"")&amp;"")</f>
        <v>Sector 3</v>
      </c>
      <c r="S176" t="str">
        <f>IF(B176="","",_xlfn.XLOOKUP(B176,DB!$A$2:$A$205,DB!$E$2:$E$205,""))</f>
        <v>Sector 3</v>
      </c>
      <c r="T176" t="str">
        <f>IF(B176="","",_xlfn.XLOOKUP(B176,DB!$A$2:$A$205,DB!$F$2:$F$205,""))</f>
        <v>NOSAT</v>
      </c>
      <c r="U176" t="str">
        <f>IF(B176="","",_xlfn.XLOOKUP(B176,DB!$A$2:$A$205,DB!$D$2:$D$205,""))</f>
        <v>KZHU</v>
      </c>
      <c r="V176" t="str">
        <f>IF(B176="","",IF(OR(COUNTIF(M176,"????N?????W")&gt;0,COUNTIF(M176,"????N?????E")&gt;0,COUNTIF(M176,"????S?????W")&gt;0,COUNTIF(M176,"????S?????E")&gt;0),_xlfn.XLOOKUP(B176,DB!$A$2:$A$205,DB!$B$2:$B$205,""),M176))</f>
        <v>IRDOV</v>
      </c>
      <c r="AF176" s="2">
        <v>0.625</v>
      </c>
      <c r="AG176" t="s">
        <v>744</v>
      </c>
      <c r="AH176" s="17">
        <v>380</v>
      </c>
      <c r="AI176" s="17" cm="1">
        <f t="array" ref="AI176">SUMPRODUCT(--(IFERROR(HOUR(Flights_2026_09_303334353637345678[entry_hour]),-1)=HOUR(AF176)),--(IFERROR(Flights_2026_09_303334353637345678[entry_sector],"")=AG176),--(IFERROR(Flights_2026_09_303334353637345678[nfl],-1)&gt;=AH176),--(IFERROR(Flights_2026_09_303334353637345678[nfl],-1)&lt;=IF(AH176=450,450,AH176+9)))</f>
        <v>0</v>
      </c>
    </row>
    <row r="177" spans="1:35" x14ac:dyDescent="0.2">
      <c r="A177" t="s">
        <v>308</v>
      </c>
      <c r="B177" t="s">
        <v>59</v>
      </c>
      <c r="C177" t="s">
        <v>19</v>
      </c>
      <c r="D177" t="s">
        <v>47</v>
      </c>
      <c r="E177" t="s">
        <v>3973</v>
      </c>
      <c r="F177" s="35">
        <v>46305.846608796295</v>
      </c>
      <c r="G177" t="s">
        <v>21</v>
      </c>
      <c r="H177" t="s">
        <v>3974</v>
      </c>
      <c r="I177">
        <v>360</v>
      </c>
      <c r="J177" t="s">
        <v>22</v>
      </c>
      <c r="K177" t="s">
        <v>23</v>
      </c>
      <c r="L177">
        <v>189</v>
      </c>
      <c r="M177" t="s">
        <v>37</v>
      </c>
      <c r="N177" s="35">
        <v>46305.831238425926</v>
      </c>
      <c r="O177">
        <v>291</v>
      </c>
      <c r="P177" t="s">
        <v>26</v>
      </c>
      <c r="Q177">
        <v>220</v>
      </c>
      <c r="R177" t="str">
        <f>IF(B177="","",_xlfn.XLOOKUP(B177,DB!$A$2:$A$205,DB!$C$2:$C$205,"")&amp;"")</f>
        <v>Sector 3</v>
      </c>
      <c r="S177" t="str">
        <f>IF(B177="","",_xlfn.XLOOKUP(B177,DB!$A$2:$A$205,DB!$E$2:$E$205,""))</f>
        <v>Sector 3</v>
      </c>
      <c r="T177" t="str">
        <f>IF(B177="","",_xlfn.XLOOKUP(B177,DB!$A$2:$A$205,DB!$F$2:$F$205,""))</f>
        <v>NOSAT</v>
      </c>
      <c r="U177" t="str">
        <f>IF(B177="","",_xlfn.XLOOKUP(B177,DB!$A$2:$A$205,DB!$D$2:$D$205,""))</f>
        <v>MUFH</v>
      </c>
      <c r="V177" t="str">
        <f>IF(B177="","",IF(OR(COUNTIF(M177,"????N?????W")&gt;0,COUNTIF(M177,"????N?????E")&gt;0,COUNTIF(M177,"????S?????W")&gt;0,COUNTIF(M177,"????S?????E")&gt;0),_xlfn.XLOOKUP(B177,DB!$A$2:$A$205,DB!$B$2:$B$205,""),M177))</f>
        <v>NOSAT</v>
      </c>
      <c r="AF177" s="2">
        <v>0.625</v>
      </c>
      <c r="AG177" t="s">
        <v>744</v>
      </c>
      <c r="AH177" s="17">
        <v>390</v>
      </c>
      <c r="AI177" s="17" cm="1">
        <f t="array" ref="AI177">SUMPRODUCT(--(IFERROR(HOUR(Flights_2026_09_303334353637345678[entry_hour]),-1)=HOUR(AF177)),--(IFERROR(Flights_2026_09_303334353637345678[entry_sector],"")=AG177),--(IFERROR(Flights_2026_09_303334353637345678[nfl],-1)&gt;=AH177),--(IFERROR(Flights_2026_09_303334353637345678[nfl],-1)&lt;=IF(AH177=450,450,AH177+9)))</f>
        <v>0</v>
      </c>
    </row>
    <row r="178" spans="1:35" x14ac:dyDescent="0.2">
      <c r="A178" t="s">
        <v>1872</v>
      </c>
      <c r="B178" t="s">
        <v>735</v>
      </c>
      <c r="C178" t="s">
        <v>19</v>
      </c>
      <c r="D178" t="s">
        <v>259</v>
      </c>
      <c r="E178" t="s">
        <v>3975</v>
      </c>
      <c r="F178" s="35">
        <v>46305.848113425927</v>
      </c>
      <c r="G178" t="s">
        <v>21</v>
      </c>
      <c r="H178" t="s">
        <v>3976</v>
      </c>
      <c r="I178">
        <v>370</v>
      </c>
      <c r="J178" t="s">
        <v>22</v>
      </c>
      <c r="K178" t="s">
        <v>23</v>
      </c>
      <c r="L178">
        <v>428</v>
      </c>
      <c r="M178" t="s">
        <v>218</v>
      </c>
      <c r="N178" s="35">
        <v>46305.819733796292</v>
      </c>
      <c r="O178">
        <v>370</v>
      </c>
      <c r="P178" t="s">
        <v>26</v>
      </c>
      <c r="Q178">
        <v>370</v>
      </c>
      <c r="R178" t="str">
        <f>IF(B178="","",_xlfn.XLOOKUP(B178,DB!$A$2:$A$205,DB!$C$2:$C$205,"")&amp;"")</f>
        <v>Sector 5</v>
      </c>
      <c r="S178" t="str">
        <f>IF(B178="","",_xlfn.XLOOKUP(B178,DB!$A$2:$A$205,DB!$E$2:$E$205,""))</f>
        <v>Sector 4</v>
      </c>
      <c r="T178" t="str">
        <f>IF(B178="","",_xlfn.XLOOKUP(B178,DB!$A$2:$A$205,DB!$F$2:$F$205,""))</f>
        <v>VOMAR/XUDUN</v>
      </c>
      <c r="U178" t="str">
        <f>IF(B178="","",_xlfn.XLOOKUP(B178,DB!$A$2:$A$205,DB!$D$2:$D$205,""))</f>
        <v>KZHU</v>
      </c>
      <c r="V178" t="str">
        <f>IF(B178="","",IF(OR(COUNTIF(M178,"????N?????W")&gt;0,COUNTIF(M178,"????N?????E")&gt;0,COUNTIF(M178,"????S?????W")&gt;0,COUNTIF(M178,"????S?????E")&gt;0),_xlfn.XLOOKUP(B178,DB!$A$2:$A$205,DB!$B$2:$B$205,""),M178))</f>
        <v>IRDOV</v>
      </c>
      <c r="AF178" s="2">
        <v>0.625</v>
      </c>
      <c r="AG178" t="s">
        <v>744</v>
      </c>
      <c r="AH178" s="17">
        <v>400</v>
      </c>
      <c r="AI178" s="17" cm="1">
        <f t="array" ref="AI178">SUMPRODUCT(--(IFERROR(HOUR(Flights_2026_09_303334353637345678[entry_hour]),-1)=HOUR(AF178)),--(IFERROR(Flights_2026_09_303334353637345678[entry_sector],"")=AG178),--(IFERROR(Flights_2026_09_303334353637345678[nfl],-1)&gt;=AH178),--(IFERROR(Flights_2026_09_303334353637345678[nfl],-1)&lt;=IF(AH178=450,450,AH178+9)))</f>
        <v>0</v>
      </c>
    </row>
    <row r="179" spans="1:35" x14ac:dyDescent="0.2">
      <c r="A179" t="s">
        <v>638</v>
      </c>
      <c r="B179" t="s">
        <v>277</v>
      </c>
      <c r="C179" t="s">
        <v>19</v>
      </c>
      <c r="D179" t="s">
        <v>211</v>
      </c>
      <c r="E179" t="s">
        <v>278</v>
      </c>
      <c r="F179" s="35">
        <v>46305.849791666667</v>
      </c>
      <c r="G179" t="s">
        <v>28</v>
      </c>
      <c r="H179" t="s">
        <v>3977</v>
      </c>
      <c r="I179">
        <v>400</v>
      </c>
      <c r="J179" t="s">
        <v>22</v>
      </c>
      <c r="K179" t="s">
        <v>23</v>
      </c>
      <c r="L179">
        <v>215</v>
      </c>
      <c r="M179" t="s">
        <v>37</v>
      </c>
      <c r="N179" s="35">
        <v>46305.834085648152</v>
      </c>
      <c r="O179">
        <v>271</v>
      </c>
      <c r="P179" t="s">
        <v>38</v>
      </c>
      <c r="Q179">
        <v>220</v>
      </c>
      <c r="R179" t="str">
        <f>IF(B179="","",_xlfn.XLOOKUP(B179,DB!$A$2:$A$205,DB!$C$2:$C$205,"")&amp;"")</f>
        <v>Sector 3</v>
      </c>
      <c r="S179" t="str">
        <f>IF(B179="","",_xlfn.XLOOKUP(B179,DB!$A$2:$A$205,DB!$E$2:$E$205,""))</f>
        <v>Sector 3</v>
      </c>
      <c r="T179" t="str">
        <f>IF(B179="","",_xlfn.XLOOKUP(B179,DB!$A$2:$A$205,DB!$F$2:$F$205,""))</f>
        <v>NOSAT</v>
      </c>
      <c r="U179" t="str">
        <f>IF(B179="","",_xlfn.XLOOKUP(B179,DB!$A$2:$A$205,DB!$D$2:$D$205,""))</f>
        <v>MUFH</v>
      </c>
      <c r="V179" t="str">
        <f>IF(B179="","",IF(OR(COUNTIF(M179,"????N?????W")&gt;0,COUNTIF(M179,"????N?????E")&gt;0,COUNTIF(M179,"????S?????W")&gt;0,COUNTIF(M179,"????S?????E")&gt;0),_xlfn.XLOOKUP(B179,DB!$A$2:$A$205,DB!$B$2:$B$205,""),M179))</f>
        <v>NOSAT</v>
      </c>
      <c r="AF179" s="2">
        <v>0.625</v>
      </c>
      <c r="AG179" t="s">
        <v>744</v>
      </c>
      <c r="AH179" s="17">
        <v>410</v>
      </c>
      <c r="AI179" s="17" cm="1">
        <f t="array" ref="AI179">SUMPRODUCT(--(IFERROR(HOUR(Flights_2026_09_303334353637345678[entry_hour]),-1)=HOUR(AF179)),--(IFERROR(Flights_2026_09_303334353637345678[entry_sector],"")=AG179),--(IFERROR(Flights_2026_09_303334353637345678[nfl],-1)&gt;=AH179),--(IFERROR(Flights_2026_09_303334353637345678[nfl],-1)&lt;=IF(AH179=450,450,AH179+9)))</f>
        <v>0</v>
      </c>
    </row>
    <row r="180" spans="1:35" x14ac:dyDescent="0.2">
      <c r="A180" t="s">
        <v>3978</v>
      </c>
      <c r="B180" t="s">
        <v>119</v>
      </c>
      <c r="C180" t="s">
        <v>19</v>
      </c>
      <c r="D180" t="s">
        <v>107</v>
      </c>
      <c r="E180" t="s">
        <v>3979</v>
      </c>
      <c r="F180" s="35">
        <v>46305.854930555557</v>
      </c>
      <c r="G180" t="s">
        <v>21</v>
      </c>
      <c r="H180" t="s">
        <v>3980</v>
      </c>
      <c r="I180">
        <v>330</v>
      </c>
      <c r="J180" t="s">
        <v>22</v>
      </c>
      <c r="K180" t="s">
        <v>23</v>
      </c>
      <c r="L180">
        <v>798</v>
      </c>
      <c r="M180" t="s">
        <v>84</v>
      </c>
      <c r="N180" s="35">
        <v>46305.812222222223</v>
      </c>
      <c r="O180">
        <v>350</v>
      </c>
      <c r="P180" t="s">
        <v>26</v>
      </c>
      <c r="Q180">
        <v>330</v>
      </c>
      <c r="R180" t="str">
        <f>IF(B180="","",_xlfn.XLOOKUP(B180,DB!$A$2:$A$205,DB!$C$2:$C$205,"")&amp;"")</f>
        <v>Sector 5</v>
      </c>
      <c r="S180" t="str">
        <f>IF(B180="","",_xlfn.XLOOKUP(B180,DB!$A$2:$A$205,DB!$E$2:$E$205,""))</f>
        <v>Sector 4</v>
      </c>
      <c r="T180" t="str">
        <f>IF(B180="","",_xlfn.XLOOKUP(B180,DB!$A$2:$A$205,DB!$F$2:$F$205,""))</f>
        <v>VOMAR/XUDUN</v>
      </c>
      <c r="U180" t="str">
        <f>IF(B180="","",_xlfn.XLOOKUP(B180,DB!$A$2:$A$205,DB!$D$2:$D$205,""))</f>
        <v>MMTY</v>
      </c>
      <c r="V180" t="str">
        <f>IF(B180="","",IF(OR(COUNTIF(M180,"????N?????W")&gt;0,COUNTIF(M180,"????N?????E")&gt;0,COUNTIF(M180,"????S?????W")&gt;0,COUNTIF(M180,"????S?????E")&gt;0),_xlfn.XLOOKUP(B180,DB!$A$2:$A$205,DB!$B$2:$B$205,""),M180))</f>
        <v>MATOL</v>
      </c>
      <c r="AF180" s="2">
        <v>0.625</v>
      </c>
      <c r="AG180" t="s">
        <v>744</v>
      </c>
      <c r="AH180" s="17">
        <v>420</v>
      </c>
      <c r="AI180" s="17" cm="1">
        <f t="array" ref="AI180">SUMPRODUCT(--(IFERROR(HOUR(Flights_2026_09_303334353637345678[entry_hour]),-1)=HOUR(AF180)),--(IFERROR(Flights_2026_09_303334353637345678[entry_sector],"")=AG180),--(IFERROR(Flights_2026_09_303334353637345678[nfl],-1)&gt;=AH180),--(IFERROR(Flights_2026_09_303334353637345678[nfl],-1)&lt;=IF(AH180=450,450,AH180+9)))</f>
        <v>0</v>
      </c>
    </row>
    <row r="181" spans="1:35" x14ac:dyDescent="0.2">
      <c r="A181" t="s">
        <v>319</v>
      </c>
      <c r="B181" t="s">
        <v>313</v>
      </c>
      <c r="C181" t="s">
        <v>19</v>
      </c>
      <c r="D181" t="s">
        <v>41</v>
      </c>
      <c r="E181" t="s">
        <v>403</v>
      </c>
      <c r="F181" s="35">
        <v>46305.856365740736</v>
      </c>
      <c r="G181" t="s">
        <v>21</v>
      </c>
      <c r="H181" t="s">
        <v>3981</v>
      </c>
      <c r="I181">
        <v>350</v>
      </c>
      <c r="J181" t="s">
        <v>22</v>
      </c>
      <c r="K181" t="s">
        <v>23</v>
      </c>
      <c r="L181">
        <v>893</v>
      </c>
      <c r="M181" t="s">
        <v>313</v>
      </c>
      <c r="N181" s="35">
        <v>46305.802743055552</v>
      </c>
      <c r="O181">
        <v>15</v>
      </c>
      <c r="P181" t="s">
        <v>26</v>
      </c>
      <c r="Q181">
        <v>310</v>
      </c>
      <c r="R181" t="str">
        <f>IF(B181="","",_xlfn.XLOOKUP(B181,DB!$A$2:$A$205,DB!$C$2:$C$205,"")&amp;"")</f>
        <v>Sector 1</v>
      </c>
      <c r="S181" t="str">
        <f>IF(B181="","",_xlfn.XLOOKUP(B181,DB!$A$2:$A$205,DB!$E$2:$E$205,""))</f>
        <v>Sector 4</v>
      </c>
      <c r="T181" t="str">
        <f>IF(B181="","",_xlfn.XLOOKUP(B181,DB!$A$2:$A$205,DB!$F$2:$F$205,""))</f>
        <v>VOMAR/XUDUN</v>
      </c>
      <c r="U181" t="str">
        <f>IF(B181="","",_xlfn.XLOOKUP(B181,DB!$A$2:$A$205,DB!$D$2:$D$205,""))</f>
        <v>MMID</v>
      </c>
      <c r="V181" t="str">
        <f>IF(B181="","",IF(OR(COUNTIF(M181,"????N?????W")&gt;0,COUNTIF(M181,"????N?????E")&gt;0,COUNTIF(M181,"????S?????W")&gt;0,COUNTIF(M181,"????S?????E")&gt;0),_xlfn.XLOOKUP(B181,DB!$A$2:$A$205,DB!$B$2:$B$205,""),M181))</f>
        <v>MMTG</v>
      </c>
      <c r="AF181" s="2">
        <v>0.625</v>
      </c>
      <c r="AG181" t="s">
        <v>744</v>
      </c>
      <c r="AH181" s="17">
        <v>430</v>
      </c>
      <c r="AI181" s="17" cm="1">
        <f t="array" ref="AI181">SUMPRODUCT(--(IFERROR(HOUR(Flights_2026_09_303334353637345678[entry_hour]),-1)=HOUR(AF181)),--(IFERROR(Flights_2026_09_303334353637345678[entry_sector],"")=AG181),--(IFERROR(Flights_2026_09_303334353637345678[nfl],-1)&gt;=AH181),--(IFERROR(Flights_2026_09_303334353637345678[nfl],-1)&lt;=IF(AH181=450,450,AH181+9)))</f>
        <v>0</v>
      </c>
    </row>
    <row r="182" spans="1:35" x14ac:dyDescent="0.2">
      <c r="A182" t="s">
        <v>3982</v>
      </c>
      <c r="B182" t="s">
        <v>573</v>
      </c>
      <c r="C182" t="s">
        <v>19</v>
      </c>
      <c r="D182" t="s">
        <v>35</v>
      </c>
      <c r="E182" t="s">
        <v>3983</v>
      </c>
      <c r="F182" s="35">
        <v>46305.857847222222</v>
      </c>
      <c r="G182" t="s">
        <v>21</v>
      </c>
      <c r="H182" t="s">
        <v>3984</v>
      </c>
      <c r="I182">
        <v>400</v>
      </c>
      <c r="J182" t="s">
        <v>22</v>
      </c>
      <c r="K182" t="s">
        <v>23</v>
      </c>
      <c r="L182">
        <v>214</v>
      </c>
      <c r="M182" t="s">
        <v>37</v>
      </c>
      <c r="N182" s="35">
        <v>46305.841446759259</v>
      </c>
      <c r="O182">
        <v>368</v>
      </c>
      <c r="P182" t="s">
        <v>38</v>
      </c>
      <c r="Q182">
        <v>220</v>
      </c>
      <c r="R182" t="str">
        <f>IF(B182="","",_xlfn.XLOOKUP(B182,DB!$A$2:$A$205,DB!$C$2:$C$205,"")&amp;"")</f>
        <v>Sector 3</v>
      </c>
      <c r="S182" t="str">
        <f>IF(B182="","",_xlfn.XLOOKUP(B182,DB!$A$2:$A$205,DB!$E$2:$E$205,""))</f>
        <v>Sector 3</v>
      </c>
      <c r="T182" t="str">
        <f>IF(B182="","",_xlfn.XLOOKUP(B182,DB!$A$2:$A$205,DB!$F$2:$F$205,""))</f>
        <v>NOSAT</v>
      </c>
      <c r="U182" t="str">
        <f>IF(B182="","",_xlfn.XLOOKUP(B182,DB!$A$2:$A$205,DB!$D$2:$D$205,""))</f>
        <v>MUFH</v>
      </c>
      <c r="V182" t="str">
        <f>IF(B182="","",IF(OR(COUNTIF(M182,"????N?????W")&gt;0,COUNTIF(M182,"????N?????E")&gt;0,COUNTIF(M182,"????S?????W")&gt;0,COUNTIF(M182,"????S?????E")&gt;0),_xlfn.XLOOKUP(B182,DB!$A$2:$A$205,DB!$B$2:$B$205,""),M182))</f>
        <v>NOSAT</v>
      </c>
      <c r="AF182" s="2">
        <v>0.625</v>
      </c>
      <c r="AG182" t="s">
        <v>744</v>
      </c>
      <c r="AH182" s="17">
        <v>440</v>
      </c>
      <c r="AI182" s="17" cm="1">
        <f t="array" ref="AI182">SUMPRODUCT(--(IFERROR(HOUR(Flights_2026_09_303334353637345678[entry_hour]),-1)=HOUR(AF182)),--(IFERROR(Flights_2026_09_303334353637345678[entry_sector],"")=AG182),--(IFERROR(Flights_2026_09_303334353637345678[nfl],-1)&gt;=AH182),--(IFERROR(Flights_2026_09_303334353637345678[nfl],-1)&lt;=IF(AH182=450,450,AH182+9)))</f>
        <v>0</v>
      </c>
    </row>
    <row r="183" spans="1:35" x14ac:dyDescent="0.2">
      <c r="A183" t="s">
        <v>3985</v>
      </c>
      <c r="B183" t="s">
        <v>267</v>
      </c>
      <c r="C183" t="s">
        <v>19</v>
      </c>
      <c r="D183" t="s">
        <v>514</v>
      </c>
      <c r="F183" s="35">
        <v>46305.858946759261</v>
      </c>
      <c r="G183" t="s">
        <v>28</v>
      </c>
      <c r="H183" t="s">
        <v>3986</v>
      </c>
      <c r="I183">
        <v>15</v>
      </c>
      <c r="J183" t="s">
        <v>30</v>
      </c>
      <c r="K183" t="s">
        <v>31</v>
      </c>
      <c r="L183">
        <v>50</v>
      </c>
      <c r="M183" t="s">
        <v>267</v>
      </c>
      <c r="N183" s="35">
        <v>46305.850011574075</v>
      </c>
      <c r="O183">
        <v>0</v>
      </c>
      <c r="P183" t="s">
        <v>32</v>
      </c>
      <c r="Q183">
        <v>15</v>
      </c>
      <c r="R183" t="str">
        <f>IF(B183="","",_xlfn.XLOOKUP(B183,DB!$A$2:$A$205,DB!$C$2:$C$205,"")&amp;"")</f>
        <v>Sector 7</v>
      </c>
      <c r="S183" t="str">
        <f>IF(B183="","",_xlfn.XLOOKUP(B183,DB!$A$2:$A$205,DB!$E$2:$E$205,""))</f>
        <v>Sector 7</v>
      </c>
      <c r="T183" t="str">
        <f>IF(B183="","",_xlfn.XLOOKUP(B183,DB!$A$2:$A$205,DB!$F$2:$F$205,""))</f>
        <v>PAULE/SIGMA</v>
      </c>
      <c r="U183" t="str">
        <f>IF(B183="","",_xlfn.XLOOKUP(B183,DB!$A$2:$A$205,DB!$D$2:$D$205,""))</f>
        <v>MMID</v>
      </c>
      <c r="V183" t="str">
        <f>IF(B183="","",IF(OR(COUNTIF(M183,"????N?????W")&gt;0,COUNTIF(M183,"????N?????E")&gt;0,COUNTIF(M183,"????S?????W")&gt;0,COUNTIF(M183,"????S?????E")&gt;0),_xlfn.XLOOKUP(B183,DB!$A$2:$A$205,DB!$B$2:$B$205,""),M183))</f>
        <v>MMCZ</v>
      </c>
      <c r="AF183" s="2">
        <v>0.625</v>
      </c>
      <c r="AG183" t="s">
        <v>744</v>
      </c>
      <c r="AH183" s="17">
        <v>450</v>
      </c>
      <c r="AI183" s="17" cm="1">
        <f t="array" ref="AI183">SUMPRODUCT(--(IFERROR(HOUR(Flights_2026_09_303334353637345678[entry_hour]),-1)=HOUR(AF183)),--(IFERROR(Flights_2026_09_303334353637345678[entry_sector],"")=AG183),--(IFERROR(Flights_2026_09_303334353637345678[nfl],-1)&gt;=AH183),--(IFERROR(Flights_2026_09_303334353637345678[nfl],-1)&lt;=IF(AH183=450,450,AH183+9)))</f>
        <v>0</v>
      </c>
    </row>
    <row r="184" spans="1:35" x14ac:dyDescent="0.2">
      <c r="A184" t="s">
        <v>304</v>
      </c>
      <c r="B184" t="s">
        <v>213</v>
      </c>
      <c r="C184" t="s">
        <v>19</v>
      </c>
      <c r="D184" t="s">
        <v>90</v>
      </c>
      <c r="E184" t="s">
        <v>3987</v>
      </c>
      <c r="F184" s="35">
        <v>46305.859490740739</v>
      </c>
      <c r="G184" t="s">
        <v>21</v>
      </c>
      <c r="H184" t="s">
        <v>3988</v>
      </c>
      <c r="I184">
        <v>390</v>
      </c>
      <c r="J184" t="s">
        <v>22</v>
      </c>
      <c r="K184" t="s">
        <v>23</v>
      </c>
      <c r="L184">
        <v>488</v>
      </c>
      <c r="M184" t="s">
        <v>25</v>
      </c>
      <c r="N184" s="35">
        <v>46305.830208333333</v>
      </c>
      <c r="O184">
        <v>390</v>
      </c>
      <c r="P184" t="s">
        <v>26</v>
      </c>
      <c r="Q184">
        <v>390</v>
      </c>
      <c r="R184" t="str">
        <f>IF(B184="","",_xlfn.XLOOKUP(B184,DB!$A$2:$A$205,DB!$C$2:$C$205,"")&amp;"")</f>
        <v>Sector 5</v>
      </c>
      <c r="S184" t="str">
        <f>IF(B184="","",_xlfn.XLOOKUP(B184,DB!$A$2:$A$205,DB!$E$2:$E$205,""))</f>
        <v>Sector 4</v>
      </c>
      <c r="T184" t="str">
        <f>IF(B184="","",_xlfn.XLOOKUP(B184,DB!$A$2:$A$205,DB!$F$2:$F$205,""))</f>
        <v>VOMAR/XUDUN</v>
      </c>
      <c r="U184" t="str">
        <f>IF(B184="","",_xlfn.XLOOKUP(B184,DB!$A$2:$A$205,DB!$D$2:$D$205,""))</f>
        <v>KZHU</v>
      </c>
      <c r="V184" t="str">
        <f>IF(B184="","",IF(OR(COUNTIF(M184,"????N?????W")&gt;0,COUNTIF(M184,"????N?????E")&gt;0,COUNTIF(M184,"????S?????W")&gt;0,COUNTIF(M184,"????S?????E")&gt;0),_xlfn.XLOOKUP(B184,DB!$A$2:$A$205,DB!$B$2:$B$205,""),M184))</f>
        <v>KEHLI</v>
      </c>
      <c r="AF184" s="2">
        <v>0.625</v>
      </c>
      <c r="AG184" t="s">
        <v>745</v>
      </c>
      <c r="AH184" s="17">
        <v>200</v>
      </c>
      <c r="AI184" s="17" cm="1">
        <f t="array" ref="AI184">SUMPRODUCT(--(IFERROR(HOUR(Flights_2026_09_303334353637345678[entry_hour]),-1)=HOUR(AF184)),--(IFERROR(Flights_2026_09_303334353637345678[entry_sector],"")=AG184),--(IFERROR(Flights_2026_09_303334353637345678[nfl],-1)&gt;=AH184),--(IFERROR(Flights_2026_09_303334353637345678[nfl],-1)&lt;=IF(AH184=450,450,AH184+9)))</f>
        <v>0</v>
      </c>
    </row>
    <row r="185" spans="1:35" x14ac:dyDescent="0.2">
      <c r="A185" t="s">
        <v>318</v>
      </c>
      <c r="B185" t="s">
        <v>206</v>
      </c>
      <c r="C185" t="s">
        <v>19</v>
      </c>
      <c r="D185" t="s">
        <v>53</v>
      </c>
      <c r="E185" t="s">
        <v>3989</v>
      </c>
      <c r="F185" s="35">
        <v>46305.860949074078</v>
      </c>
      <c r="G185" t="s">
        <v>21</v>
      </c>
      <c r="H185" t="s">
        <v>3990</v>
      </c>
      <c r="I185">
        <v>300</v>
      </c>
      <c r="J185" t="s">
        <v>22</v>
      </c>
      <c r="K185" t="s">
        <v>23</v>
      </c>
      <c r="L185">
        <v>244</v>
      </c>
      <c r="M185" t="s">
        <v>44</v>
      </c>
      <c r="N185" s="35">
        <v>46305.842268518521</v>
      </c>
      <c r="O185">
        <v>43</v>
      </c>
      <c r="P185" t="s">
        <v>26</v>
      </c>
      <c r="Q185">
        <v>360</v>
      </c>
      <c r="R185" t="str">
        <f>IF(B185="","",_xlfn.XLOOKUP(B185,DB!$A$2:$A$205,DB!$C$2:$C$205,"")&amp;"")</f>
        <v>Sector 7</v>
      </c>
      <c r="S185" t="str">
        <f>IF(B185="","",_xlfn.XLOOKUP(B185,DB!$A$2:$A$205,DB!$E$2:$E$205,""))</f>
        <v>Sector 7</v>
      </c>
      <c r="T185" t="str">
        <f>IF(B185="","",_xlfn.XLOOKUP(B185,DB!$A$2:$A$205,DB!$F$2:$F$205,""))</f>
        <v>PAULE/SIGMA</v>
      </c>
      <c r="U185" t="str">
        <f>IF(B185="","",_xlfn.XLOOKUP(B185,DB!$A$2:$A$205,DB!$D$2:$D$205,""))</f>
        <v>MHCC</v>
      </c>
      <c r="V185" t="str">
        <f>IF(B185="","",IF(OR(COUNTIF(M185,"????N?????W")&gt;0,COUNTIF(M185,"????N?????E")&gt;0,COUNTIF(M185,"????S?????W")&gt;0,COUNTIF(M185,"????S?????E")&gt;0),_xlfn.XLOOKUP(B185,DB!$A$2:$A$205,DB!$B$2:$B$205,""),M185))</f>
        <v>SIGMA</v>
      </c>
      <c r="AF185" s="2">
        <v>0.625</v>
      </c>
      <c r="AG185" t="s">
        <v>745</v>
      </c>
      <c r="AH185" s="17">
        <v>210</v>
      </c>
      <c r="AI185" s="17" cm="1">
        <f t="array" ref="AI185">SUMPRODUCT(--(IFERROR(HOUR(Flights_2026_09_303334353637345678[entry_hour]),-1)=HOUR(AF185)),--(IFERROR(Flights_2026_09_303334353637345678[entry_sector],"")=AG185),--(IFERROR(Flights_2026_09_303334353637345678[nfl],-1)&gt;=AH185),--(IFERROR(Flights_2026_09_303334353637345678[nfl],-1)&lt;=IF(AH185=450,450,AH185+9)))</f>
        <v>0</v>
      </c>
    </row>
    <row r="186" spans="1:35" x14ac:dyDescent="0.2">
      <c r="A186" t="s">
        <v>329</v>
      </c>
      <c r="B186" t="s">
        <v>330</v>
      </c>
      <c r="C186" t="s">
        <v>19</v>
      </c>
      <c r="D186" t="s">
        <v>20</v>
      </c>
      <c r="E186" t="s">
        <v>2171</v>
      </c>
      <c r="F186" s="35">
        <v>46305.869131944448</v>
      </c>
      <c r="G186" t="s">
        <v>21</v>
      </c>
      <c r="H186" t="s">
        <v>3991</v>
      </c>
      <c r="I186">
        <v>350</v>
      </c>
      <c r="J186" t="s">
        <v>22</v>
      </c>
      <c r="K186" t="s">
        <v>23</v>
      </c>
      <c r="L186">
        <v>609</v>
      </c>
      <c r="M186" t="s">
        <v>540</v>
      </c>
      <c r="N186" s="35">
        <v>46305.834745370375</v>
      </c>
      <c r="O186">
        <v>350</v>
      </c>
      <c r="P186" t="s">
        <v>26</v>
      </c>
      <c r="Q186">
        <v>350</v>
      </c>
      <c r="R186" t="str">
        <f>IF(B186="","",_xlfn.XLOOKUP(B186,DB!$A$2:$A$205,DB!$C$2:$C$205,"")&amp;"")</f>
        <v>Sector 5</v>
      </c>
      <c r="S186" t="str">
        <f>IF(B186="","",_xlfn.XLOOKUP(B186,DB!$A$2:$A$205,DB!$E$2:$E$205,""))</f>
        <v>Sector 4</v>
      </c>
      <c r="T186" t="str">
        <f>IF(B186="","",_xlfn.XLOOKUP(B186,DB!$A$2:$A$205,DB!$F$2:$F$205,""))</f>
        <v>VOMAR/XUDUN</v>
      </c>
      <c r="U186" t="str">
        <f>IF(B186="","",_xlfn.XLOOKUP(B186,DB!$A$2:$A$205,DB!$D$2:$D$205,""))</f>
        <v>MMTY</v>
      </c>
      <c r="V186" t="str">
        <f>IF(B186="","",IF(OR(COUNTIF(M186,"????N?????W")&gt;0,COUNTIF(M186,"????N?????E")&gt;0,COUNTIF(M186,"????S?????W")&gt;0,COUNTIF(M186,"????S?????E")&gt;0),_xlfn.XLOOKUP(B186,DB!$A$2:$A$205,DB!$B$2:$B$205,""),M186))</f>
        <v>DUTNA</v>
      </c>
      <c r="AF186" s="2">
        <v>0.625</v>
      </c>
      <c r="AG186" t="s">
        <v>745</v>
      </c>
      <c r="AH186" s="17">
        <v>220</v>
      </c>
      <c r="AI186" s="17" cm="1">
        <f t="array" ref="AI186">SUMPRODUCT(--(IFERROR(HOUR(Flights_2026_09_303334353637345678[entry_hour]),-1)=HOUR(AF186)),--(IFERROR(Flights_2026_09_303334353637345678[entry_sector],"")=AG186),--(IFERROR(Flights_2026_09_303334353637345678[nfl],-1)&gt;=AH186),--(IFERROR(Flights_2026_09_303334353637345678[nfl],-1)&lt;=IF(AH186=450,450,AH186+9)))</f>
        <v>0</v>
      </c>
    </row>
    <row r="187" spans="1:35" x14ac:dyDescent="0.2">
      <c r="A187" t="s">
        <v>3992</v>
      </c>
      <c r="B187" t="s">
        <v>140</v>
      </c>
      <c r="C187" t="s">
        <v>19</v>
      </c>
      <c r="D187" t="s">
        <v>249</v>
      </c>
      <c r="F187" s="35">
        <v>46305.87027777778</v>
      </c>
      <c r="G187" t="s">
        <v>28</v>
      </c>
      <c r="H187" t="s">
        <v>29</v>
      </c>
      <c r="I187">
        <v>95</v>
      </c>
      <c r="J187" t="s">
        <v>30</v>
      </c>
      <c r="K187" t="s">
        <v>31</v>
      </c>
      <c r="L187">
        <v>289</v>
      </c>
      <c r="M187" t="s">
        <v>140</v>
      </c>
      <c r="N187" s="35">
        <v>46305.815972222219</v>
      </c>
      <c r="O187">
        <v>0</v>
      </c>
      <c r="P187" t="s">
        <v>32</v>
      </c>
      <c r="Q187">
        <v>10</v>
      </c>
      <c r="R187" t="str">
        <f>IF(B187="","",_xlfn.XLOOKUP(B187,DB!$A$2:$A$205,DB!$C$2:$C$205,"")&amp;"")</f>
        <v>Sector 4</v>
      </c>
      <c r="S187" t="str">
        <f>IF(B187="","",_xlfn.XLOOKUP(B187,DB!$A$2:$A$205,DB!$E$2:$E$205,""))</f>
        <v>Sector 4</v>
      </c>
      <c r="T187" t="str">
        <f>IF(B187="","",_xlfn.XLOOKUP(B187,DB!$A$2:$A$205,DB!$F$2:$F$205,""))</f>
        <v>VOMAR/XUDUN</v>
      </c>
      <c r="U187" t="str">
        <f>IF(B187="","",_xlfn.XLOOKUP(B187,DB!$A$2:$A$205,DB!$D$2:$D$205,""))</f>
        <v>MMID</v>
      </c>
      <c r="V187" t="str">
        <f>IF(B187="","",IF(OR(COUNTIF(M187,"????N?????W")&gt;0,COUNTIF(M187,"????N?????E")&gt;0,COUNTIF(M187,"????S?????W")&gt;0,COUNTIF(M187,"????S?????E")&gt;0),_xlfn.XLOOKUP(B187,DB!$A$2:$A$205,DB!$B$2:$B$205,""),M187))</f>
        <v>MMMD</v>
      </c>
      <c r="AF187" s="2">
        <v>0.625</v>
      </c>
      <c r="AG187" t="s">
        <v>745</v>
      </c>
      <c r="AH187" s="17">
        <v>230</v>
      </c>
      <c r="AI187" s="17" cm="1">
        <f t="array" ref="AI187">SUMPRODUCT(--(IFERROR(HOUR(Flights_2026_09_303334353637345678[entry_hour]),-1)=HOUR(AF187)),--(IFERROR(Flights_2026_09_303334353637345678[entry_sector],"")=AG187),--(IFERROR(Flights_2026_09_303334353637345678[nfl],-1)&gt;=AH187),--(IFERROR(Flights_2026_09_303334353637345678[nfl],-1)&lt;=IF(AH187=450,450,AH187+9)))</f>
        <v>0</v>
      </c>
    </row>
    <row r="188" spans="1:35" x14ac:dyDescent="0.2">
      <c r="A188" t="s">
        <v>502</v>
      </c>
      <c r="B188" t="s">
        <v>498</v>
      </c>
      <c r="C188" t="s">
        <v>19</v>
      </c>
      <c r="D188" t="s">
        <v>107</v>
      </c>
      <c r="E188" t="s">
        <v>2926</v>
      </c>
      <c r="F188" s="35">
        <v>46305.870868055557</v>
      </c>
      <c r="G188" t="s">
        <v>21</v>
      </c>
      <c r="H188" t="s">
        <v>3993</v>
      </c>
      <c r="I188">
        <v>350</v>
      </c>
      <c r="J188" t="s">
        <v>22</v>
      </c>
      <c r="K188" t="s">
        <v>23</v>
      </c>
      <c r="L188">
        <v>492</v>
      </c>
      <c r="M188" t="s">
        <v>25</v>
      </c>
      <c r="N188" s="35">
        <v>46305.841249999998</v>
      </c>
      <c r="O188">
        <v>350</v>
      </c>
      <c r="P188" t="s">
        <v>26</v>
      </c>
      <c r="Q188">
        <v>350</v>
      </c>
      <c r="R188" t="str">
        <f>IF(B188="","",_xlfn.XLOOKUP(B188,DB!$A$2:$A$205,DB!$C$2:$C$205,"")&amp;"")</f>
        <v>Sector 5</v>
      </c>
      <c r="S188" t="str">
        <f>IF(B188="","",_xlfn.XLOOKUP(B188,DB!$A$2:$A$205,DB!$E$2:$E$205,""))</f>
        <v>Sector 4</v>
      </c>
      <c r="T188" t="str">
        <f>IF(B188="","",_xlfn.XLOOKUP(B188,DB!$A$2:$A$205,DB!$F$2:$F$205,""))</f>
        <v>VOMAR/XUDUN</v>
      </c>
      <c r="U188" t="str">
        <f>IF(B188="","",_xlfn.XLOOKUP(B188,DB!$A$2:$A$205,DB!$D$2:$D$205,""))</f>
        <v>MMTY</v>
      </c>
      <c r="V188" t="str">
        <f>IF(B188="","",IF(OR(COUNTIF(M188,"????N?????W")&gt;0,COUNTIF(M188,"????N?????E")&gt;0,COUNTIF(M188,"????S?????W")&gt;0,COUNTIF(M188,"????S?????E")&gt;0),_xlfn.XLOOKUP(B188,DB!$A$2:$A$205,DB!$B$2:$B$205,""),M188))</f>
        <v>KEHLI</v>
      </c>
      <c r="AF188" s="2">
        <v>0.625</v>
      </c>
      <c r="AG188" t="s">
        <v>745</v>
      </c>
      <c r="AH188" s="17">
        <v>240</v>
      </c>
      <c r="AI188" s="17" cm="1">
        <f t="array" ref="AI188">SUMPRODUCT(--(IFERROR(HOUR(Flights_2026_09_303334353637345678[entry_hour]),-1)=HOUR(AF188)),--(IFERROR(Flights_2026_09_303334353637345678[entry_sector],"")=AG188),--(IFERROR(Flights_2026_09_303334353637345678[nfl],-1)&gt;=AH188),--(IFERROR(Flights_2026_09_303334353637345678[nfl],-1)&lt;=IF(AH188=450,450,AH188+9)))</f>
        <v>0</v>
      </c>
    </row>
    <row r="189" spans="1:35" x14ac:dyDescent="0.2">
      <c r="A189" t="s">
        <v>323</v>
      </c>
      <c r="B189" t="s">
        <v>324</v>
      </c>
      <c r="C189" t="s">
        <v>19</v>
      </c>
      <c r="D189" t="s">
        <v>53</v>
      </c>
      <c r="E189" t="s">
        <v>586</v>
      </c>
      <c r="F189" s="35">
        <v>46305.874583333338</v>
      </c>
      <c r="G189" t="s">
        <v>21</v>
      </c>
      <c r="H189" t="s">
        <v>3994</v>
      </c>
      <c r="I189">
        <v>390</v>
      </c>
      <c r="J189" t="s">
        <v>22</v>
      </c>
      <c r="K189" t="s">
        <v>23</v>
      </c>
      <c r="L189">
        <v>404</v>
      </c>
      <c r="M189" t="s">
        <v>1087</v>
      </c>
      <c r="N189" s="35">
        <v>46305.846817129626</v>
      </c>
      <c r="O189">
        <v>390</v>
      </c>
      <c r="P189" t="s">
        <v>26</v>
      </c>
      <c r="Q189">
        <v>360</v>
      </c>
      <c r="R189" t="str">
        <f>IF(B189="","",_xlfn.XLOOKUP(B189,DB!$A$2:$A$205,DB!$C$2:$C$205,"")&amp;"")</f>
        <v>Sector 7</v>
      </c>
      <c r="S189" t="str">
        <f>IF(B189="","",_xlfn.XLOOKUP(B189,DB!$A$2:$A$205,DB!$E$2:$E$205,""))</f>
        <v>Sector 7</v>
      </c>
      <c r="T189" t="str">
        <f>IF(B189="","",_xlfn.XLOOKUP(B189,DB!$A$2:$A$205,DB!$F$2:$F$205,""))</f>
        <v>PAULE/SIGMA</v>
      </c>
      <c r="U189" t="str">
        <f>IF(B189="","",_xlfn.XLOOKUP(B189,DB!$A$2:$A$205,DB!$D$2:$D$205,""))</f>
        <v>MHCC</v>
      </c>
      <c r="V189" t="str">
        <f>IF(B189="","",IF(OR(COUNTIF(M189,"????N?????W")&gt;0,COUNTIF(M189,"????N?????E")&gt;0,COUNTIF(M189,"????S?????W")&gt;0,COUNTIF(M189,"????S?????E")&gt;0),_xlfn.XLOOKUP(B189,DB!$A$2:$A$205,DB!$B$2:$B$205,""),M189))</f>
        <v>CTM</v>
      </c>
      <c r="AF189" s="2">
        <v>0.625</v>
      </c>
      <c r="AG189" t="s">
        <v>745</v>
      </c>
      <c r="AH189" s="17">
        <v>250</v>
      </c>
      <c r="AI189" s="17" cm="1">
        <f t="array" ref="AI189">SUMPRODUCT(--(IFERROR(HOUR(Flights_2026_09_303334353637345678[entry_hour]),-1)=HOUR(AF189)),--(IFERROR(Flights_2026_09_303334353637345678[entry_sector],"")=AG189),--(IFERROR(Flights_2026_09_303334353637345678[nfl],-1)&gt;=AH189),--(IFERROR(Flights_2026_09_303334353637345678[nfl],-1)&lt;=IF(AH189=450,450,AH189+9)))</f>
        <v>0</v>
      </c>
    </row>
    <row r="190" spans="1:35" x14ac:dyDescent="0.2">
      <c r="A190" t="s">
        <v>497</v>
      </c>
      <c r="B190" t="s">
        <v>498</v>
      </c>
      <c r="C190" t="s">
        <v>19</v>
      </c>
      <c r="D190" t="s">
        <v>107</v>
      </c>
      <c r="E190" t="s">
        <v>2913</v>
      </c>
      <c r="F190" s="35">
        <v>46305.878495370373</v>
      </c>
      <c r="G190" t="s">
        <v>21</v>
      </c>
      <c r="H190" t="s">
        <v>3995</v>
      </c>
      <c r="I190">
        <v>370</v>
      </c>
      <c r="J190" t="s">
        <v>22</v>
      </c>
      <c r="K190" t="s">
        <v>23</v>
      </c>
      <c r="L190">
        <v>490</v>
      </c>
      <c r="M190" t="s">
        <v>25</v>
      </c>
      <c r="N190" s="35">
        <v>46305.850358796291</v>
      </c>
      <c r="O190">
        <v>370</v>
      </c>
      <c r="P190" t="s">
        <v>26</v>
      </c>
      <c r="Q190">
        <v>370</v>
      </c>
      <c r="R190" t="str">
        <f>IF(B190="","",_xlfn.XLOOKUP(B190,DB!$A$2:$A$205,DB!$C$2:$C$205,"")&amp;"")</f>
        <v>Sector 5</v>
      </c>
      <c r="S190" t="str">
        <f>IF(B190="","",_xlfn.XLOOKUP(B190,DB!$A$2:$A$205,DB!$E$2:$E$205,""))</f>
        <v>Sector 4</v>
      </c>
      <c r="T190" t="str">
        <f>IF(B190="","",_xlfn.XLOOKUP(B190,DB!$A$2:$A$205,DB!$F$2:$F$205,""))</f>
        <v>VOMAR/XUDUN</v>
      </c>
      <c r="U190" t="str">
        <f>IF(B190="","",_xlfn.XLOOKUP(B190,DB!$A$2:$A$205,DB!$D$2:$D$205,""))</f>
        <v>MMTY</v>
      </c>
      <c r="V190" t="str">
        <f>IF(B190="","",IF(OR(COUNTIF(M190,"????N?????W")&gt;0,COUNTIF(M190,"????N?????E")&gt;0,COUNTIF(M190,"????S?????W")&gt;0,COUNTIF(M190,"????S?????E")&gt;0),_xlfn.XLOOKUP(B190,DB!$A$2:$A$205,DB!$B$2:$B$205,""),M190))</f>
        <v>KEHLI</v>
      </c>
      <c r="AF190" s="2">
        <v>0.625</v>
      </c>
      <c r="AG190" t="s">
        <v>745</v>
      </c>
      <c r="AH190" s="17">
        <v>260</v>
      </c>
      <c r="AI190" s="17" cm="1">
        <f t="array" ref="AI190">SUMPRODUCT(--(IFERROR(HOUR(Flights_2026_09_303334353637345678[entry_hour]),-1)=HOUR(AF190)),--(IFERROR(Flights_2026_09_303334353637345678[entry_sector],"")=AG190),--(IFERROR(Flights_2026_09_303334353637345678[nfl],-1)&gt;=AH190),--(IFERROR(Flights_2026_09_303334353637345678[nfl],-1)&lt;=IF(AH190=450,450,AH190+9)))</f>
        <v>0</v>
      </c>
    </row>
    <row r="191" spans="1:35" x14ac:dyDescent="0.2">
      <c r="A191" t="s">
        <v>392</v>
      </c>
      <c r="B191" t="s">
        <v>19</v>
      </c>
      <c r="C191" t="s">
        <v>19</v>
      </c>
      <c r="D191" t="s">
        <v>393</v>
      </c>
      <c r="F191" s="35">
        <v>46305.881192129629</v>
      </c>
      <c r="G191" t="s">
        <v>28</v>
      </c>
      <c r="H191" t="s">
        <v>3996</v>
      </c>
      <c r="I191">
        <v>15</v>
      </c>
      <c r="J191" t="s">
        <v>30</v>
      </c>
      <c r="K191" t="s">
        <v>31</v>
      </c>
      <c r="L191">
        <v>119</v>
      </c>
      <c r="M191" t="s">
        <v>19</v>
      </c>
      <c r="N191" s="35">
        <v>46305.851782407408</v>
      </c>
      <c r="O191">
        <v>0</v>
      </c>
      <c r="P191" t="s">
        <v>32</v>
      </c>
      <c r="Q191">
        <v>15</v>
      </c>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MMUN</v>
      </c>
      <c r="AF191" s="2">
        <v>0.625</v>
      </c>
      <c r="AG191" t="s">
        <v>745</v>
      </c>
      <c r="AH191" s="17">
        <v>270</v>
      </c>
      <c r="AI191" s="17" cm="1">
        <f t="array" ref="AI191">SUMPRODUCT(--(IFERROR(HOUR(Flights_2026_09_303334353637345678[entry_hour]),-1)=HOUR(AF191)),--(IFERROR(Flights_2026_09_303334353637345678[entry_sector],"")=AG191),--(IFERROR(Flights_2026_09_303334353637345678[nfl],-1)&gt;=AH191),--(IFERROR(Flights_2026_09_303334353637345678[nfl],-1)&lt;=IF(AH191=450,450,AH191+9)))</f>
        <v>0</v>
      </c>
    </row>
    <row r="192" spans="1:35" x14ac:dyDescent="0.2">
      <c r="A192" t="s">
        <v>331</v>
      </c>
      <c r="B192" t="s">
        <v>81</v>
      </c>
      <c r="C192" t="s">
        <v>19</v>
      </c>
      <c r="D192" t="s">
        <v>41</v>
      </c>
      <c r="E192" t="s">
        <v>2348</v>
      </c>
      <c r="F192" s="35">
        <v>46305.881377314814</v>
      </c>
      <c r="G192" t="s">
        <v>21</v>
      </c>
      <c r="H192" t="s">
        <v>3997</v>
      </c>
      <c r="I192">
        <v>390</v>
      </c>
      <c r="J192" t="s">
        <v>22</v>
      </c>
      <c r="K192" t="s">
        <v>23</v>
      </c>
      <c r="L192">
        <v>788</v>
      </c>
      <c r="M192" t="s">
        <v>84</v>
      </c>
      <c r="N192" s="35">
        <v>46305.838356481487</v>
      </c>
      <c r="O192">
        <v>390</v>
      </c>
      <c r="P192" t="s">
        <v>26</v>
      </c>
      <c r="Q192">
        <v>390</v>
      </c>
      <c r="R192" t="str">
        <f>IF(B192="","",_xlfn.XLOOKUP(B192,DB!$A$2:$A$205,DB!$C$2:$C$205,"")&amp;"")</f>
        <v>Sector 5</v>
      </c>
      <c r="S192" t="str">
        <f>IF(B192="","",_xlfn.XLOOKUP(B192,DB!$A$2:$A$205,DB!$E$2:$E$205,""))</f>
        <v>Sector 4</v>
      </c>
      <c r="T192" t="str">
        <f>IF(B192="","",_xlfn.XLOOKUP(B192,DB!$A$2:$A$205,DB!$F$2:$F$205,""))</f>
        <v>VOMAR/XUDUN</v>
      </c>
      <c r="U192" t="str">
        <f>IF(B192="","",_xlfn.XLOOKUP(B192,DB!$A$2:$A$205,DB!$D$2:$D$205,""))</f>
        <v>MMTY</v>
      </c>
      <c r="V192" t="str">
        <f>IF(B192="","",IF(OR(COUNTIF(M192,"????N?????W")&gt;0,COUNTIF(M192,"????N?????E")&gt;0,COUNTIF(M192,"????S?????W")&gt;0,COUNTIF(M192,"????S?????E")&gt;0),_xlfn.XLOOKUP(B192,DB!$A$2:$A$205,DB!$B$2:$B$205,""),M192))</f>
        <v>MATOL</v>
      </c>
      <c r="AF192" s="2">
        <v>0.625</v>
      </c>
      <c r="AG192" t="s">
        <v>745</v>
      </c>
      <c r="AH192" s="17">
        <v>280</v>
      </c>
      <c r="AI192" s="17" cm="1">
        <f t="array" ref="AI192">SUMPRODUCT(--(IFERROR(HOUR(Flights_2026_09_303334353637345678[entry_hour]),-1)=HOUR(AF192)),--(IFERROR(Flights_2026_09_303334353637345678[entry_sector],"")=AG192),--(IFERROR(Flights_2026_09_303334353637345678[nfl],-1)&gt;=AH192),--(IFERROR(Flights_2026_09_303334353637345678[nfl],-1)&lt;=IF(AH192=450,450,AH192+9)))</f>
        <v>0</v>
      </c>
    </row>
    <row r="193" spans="1:35" x14ac:dyDescent="0.2">
      <c r="A193" t="s">
        <v>327</v>
      </c>
      <c r="B193" t="s">
        <v>65</v>
      </c>
      <c r="C193" t="s">
        <v>19</v>
      </c>
      <c r="D193" t="s">
        <v>20</v>
      </c>
      <c r="E193" t="s">
        <v>527</v>
      </c>
      <c r="F193" s="35">
        <v>46305.882222222222</v>
      </c>
      <c r="G193" t="s">
        <v>21</v>
      </c>
      <c r="H193" t="s">
        <v>3998</v>
      </c>
      <c r="I193">
        <v>370</v>
      </c>
      <c r="J193" t="s">
        <v>22</v>
      </c>
      <c r="K193" t="s">
        <v>23</v>
      </c>
      <c r="L193">
        <v>873</v>
      </c>
      <c r="M193" t="s">
        <v>437</v>
      </c>
      <c r="N193" s="35">
        <v>46305.834768518514</v>
      </c>
      <c r="O193">
        <v>370</v>
      </c>
      <c r="P193" t="s">
        <v>26</v>
      </c>
      <c r="Q193">
        <v>350</v>
      </c>
      <c r="R193" t="str">
        <f>IF(B193="","",_xlfn.XLOOKUP(B193,DB!$A$2:$A$205,DB!$C$2:$C$205,"")&amp;"")</f>
        <v>Sector 6</v>
      </c>
      <c r="S193" t="str">
        <f>IF(B193="","",_xlfn.XLOOKUP(B193,DB!$A$2:$A$205,DB!$E$2:$E$205,""))</f>
        <v>Sector 4</v>
      </c>
      <c r="T193" t="str">
        <f>IF(B193="","",_xlfn.XLOOKUP(B193,DB!$A$2:$A$205,DB!$F$2:$F$205,""))</f>
        <v>VOMAR/XUDUN</v>
      </c>
      <c r="U193" t="str">
        <f>IF(B193="","",_xlfn.XLOOKUP(B193,DB!$A$2:$A$205,DB!$D$2:$D$205,""))</f>
        <v>MMEX</v>
      </c>
      <c r="V193" t="str">
        <f>IF(B193="","",IF(OR(COUNTIF(M193,"????N?????W")&gt;0,COUNTIF(M193,"????N?????E")&gt;0,COUNTIF(M193,"????S?????W")&gt;0,COUNTIF(M193,"????S?????E")&gt;0),_xlfn.XLOOKUP(B193,DB!$A$2:$A$205,DB!$B$2:$B$205,""),M193))</f>
        <v>GOTAS</v>
      </c>
      <c r="AF193" s="2">
        <v>0.625</v>
      </c>
      <c r="AG193" t="s">
        <v>745</v>
      </c>
      <c r="AH193" s="17">
        <v>290</v>
      </c>
      <c r="AI193" s="17" cm="1">
        <f t="array" ref="AI193">SUMPRODUCT(--(IFERROR(HOUR(Flights_2026_09_303334353637345678[entry_hour]),-1)=HOUR(AF193)),--(IFERROR(Flights_2026_09_303334353637345678[entry_sector],"")=AG193),--(IFERROR(Flights_2026_09_303334353637345678[nfl],-1)&gt;=AH193),--(IFERROR(Flights_2026_09_303334353637345678[nfl],-1)&lt;=IF(AH193=450,450,AH193+9)))</f>
        <v>0</v>
      </c>
    </row>
    <row r="194" spans="1:35" x14ac:dyDescent="0.2">
      <c r="A194" t="s">
        <v>3999</v>
      </c>
      <c r="B194" t="s">
        <v>49</v>
      </c>
      <c r="C194" t="s">
        <v>19</v>
      </c>
      <c r="D194" t="s">
        <v>221</v>
      </c>
      <c r="E194" t="s">
        <v>4000</v>
      </c>
      <c r="F194" s="35">
        <v>46305.892662037033</v>
      </c>
      <c r="G194" t="s">
        <v>21</v>
      </c>
      <c r="H194" t="s">
        <v>4001</v>
      </c>
      <c r="I194">
        <v>360</v>
      </c>
      <c r="J194" t="s">
        <v>22</v>
      </c>
      <c r="K194" t="s">
        <v>23</v>
      </c>
      <c r="L194">
        <v>158</v>
      </c>
      <c r="M194" t="s">
        <v>37</v>
      </c>
      <c r="N194" s="35">
        <v>46305.879305555558</v>
      </c>
      <c r="O194">
        <v>293</v>
      </c>
      <c r="P194" t="s">
        <v>26</v>
      </c>
      <c r="Q194">
        <v>220</v>
      </c>
      <c r="R194" t="str">
        <f>IF(B194="","",_xlfn.XLOOKUP(B194,DB!$A$2:$A$205,DB!$C$2:$C$205,"")&amp;"")</f>
        <v>Sector 3</v>
      </c>
      <c r="S194" t="str">
        <f>IF(B194="","",_xlfn.XLOOKUP(B194,DB!$A$2:$A$205,DB!$E$2:$E$205,""))</f>
        <v>Sector 3</v>
      </c>
      <c r="T194" t="str">
        <f>IF(B194="","",_xlfn.XLOOKUP(B194,DB!$A$2:$A$205,DB!$F$2:$F$205,""))</f>
        <v>NOSAT</v>
      </c>
      <c r="U194" t="str">
        <f>IF(B194="","",_xlfn.XLOOKUP(B194,DB!$A$2:$A$205,DB!$D$2:$D$205,""))</f>
        <v>KZHU</v>
      </c>
      <c r="V194" t="str">
        <f>IF(B194="","",IF(OR(COUNTIF(M194,"????N?????W")&gt;0,COUNTIF(M194,"????N?????E")&gt;0,COUNTIF(M194,"????S?????W")&gt;0,COUNTIF(M194,"????S?????E")&gt;0),_xlfn.XLOOKUP(B194,DB!$A$2:$A$205,DB!$B$2:$B$205,""),M194))</f>
        <v>NOSAT</v>
      </c>
      <c r="AF194" s="2">
        <v>0.625</v>
      </c>
      <c r="AG194" t="s">
        <v>745</v>
      </c>
      <c r="AH194" s="17">
        <v>300</v>
      </c>
      <c r="AI194" s="17" cm="1">
        <f t="array" ref="AI194">SUMPRODUCT(--(IFERROR(HOUR(Flights_2026_09_303334353637345678[entry_hour]),-1)=HOUR(AF194)),--(IFERROR(Flights_2026_09_303334353637345678[entry_sector],"")=AG194),--(IFERROR(Flights_2026_09_303334353637345678[nfl],-1)&gt;=AH194),--(IFERROR(Flights_2026_09_303334353637345678[nfl],-1)&lt;=IF(AH194=450,450,AH194+9)))</f>
        <v>0</v>
      </c>
    </row>
    <row r="195" spans="1:35" x14ac:dyDescent="0.2">
      <c r="A195" t="s">
        <v>643</v>
      </c>
      <c r="B195" t="s">
        <v>310</v>
      </c>
      <c r="C195" t="s">
        <v>19</v>
      </c>
      <c r="D195" t="s">
        <v>107</v>
      </c>
      <c r="E195" t="s">
        <v>4002</v>
      </c>
      <c r="F195" s="35">
        <v>46305.894571759258</v>
      </c>
      <c r="G195" t="s">
        <v>21</v>
      </c>
      <c r="H195" t="s">
        <v>4003</v>
      </c>
      <c r="I195">
        <v>350</v>
      </c>
      <c r="J195" t="s">
        <v>22</v>
      </c>
      <c r="K195" t="s">
        <v>23</v>
      </c>
      <c r="L195">
        <v>783</v>
      </c>
      <c r="M195" t="s">
        <v>84</v>
      </c>
      <c r="N195" s="35">
        <v>46305.851527777777</v>
      </c>
      <c r="O195">
        <v>350</v>
      </c>
      <c r="P195" t="s">
        <v>26</v>
      </c>
      <c r="Q195">
        <v>350</v>
      </c>
      <c r="R195" t="str">
        <f>IF(B195="","",_xlfn.XLOOKUP(B195,DB!$A$2:$A$205,DB!$C$2:$C$205,"")&amp;"")</f>
        <v>Sector 3</v>
      </c>
      <c r="S195" t="str">
        <f>IF(B195="","",_xlfn.XLOOKUP(B195,DB!$A$2:$A$205,DB!$E$2:$E$205,""))</f>
        <v>Sector 3</v>
      </c>
      <c r="T195" t="str">
        <f>IF(B195="","",_xlfn.XLOOKUP(B195,DB!$A$2:$A$205,DB!$F$2:$F$205,""))</f>
        <v>NOSAT</v>
      </c>
      <c r="U195" t="str">
        <f>IF(B195="","",_xlfn.XLOOKUP(B195,DB!$A$2:$A$205,DB!$D$2:$D$205,""))</f>
        <v>KZHU</v>
      </c>
      <c r="V195" t="str">
        <f>IF(B195="","",IF(OR(COUNTIF(M195,"????N?????W")&gt;0,COUNTIF(M195,"????N?????E")&gt;0,COUNTIF(M195,"????S?????W")&gt;0,COUNTIF(M195,"????S?????E")&gt;0),_xlfn.XLOOKUP(B195,DB!$A$2:$A$205,DB!$B$2:$B$205,""),M195))</f>
        <v>MATOL</v>
      </c>
      <c r="AF195" s="2">
        <v>0.625</v>
      </c>
      <c r="AG195" t="s">
        <v>745</v>
      </c>
      <c r="AH195" s="17">
        <v>310</v>
      </c>
      <c r="AI195" s="17" cm="1">
        <f t="array" ref="AI195">SUMPRODUCT(--(IFERROR(HOUR(Flights_2026_09_303334353637345678[entry_hour]),-1)=HOUR(AF195)),--(IFERROR(Flights_2026_09_303334353637345678[entry_sector],"")=AG195),--(IFERROR(Flights_2026_09_303334353637345678[nfl],-1)&gt;=AH195),--(IFERROR(Flights_2026_09_303334353637345678[nfl],-1)&lt;=IF(AH195=450,450,AH195+9)))</f>
        <v>0</v>
      </c>
    </row>
    <row r="196" spans="1:35" x14ac:dyDescent="0.2">
      <c r="A196" t="s">
        <v>500</v>
      </c>
      <c r="B196" t="s">
        <v>301</v>
      </c>
      <c r="C196" t="s">
        <v>19</v>
      </c>
      <c r="D196" t="s">
        <v>90</v>
      </c>
      <c r="E196" t="s">
        <v>4004</v>
      </c>
      <c r="F196" s="35">
        <v>46305.89570601852</v>
      </c>
      <c r="G196" t="s">
        <v>21</v>
      </c>
      <c r="H196" t="s">
        <v>4005</v>
      </c>
      <c r="I196">
        <v>390</v>
      </c>
      <c r="J196" t="s">
        <v>22</v>
      </c>
      <c r="K196" t="s">
        <v>23</v>
      </c>
      <c r="L196">
        <v>489</v>
      </c>
      <c r="M196" t="s">
        <v>25</v>
      </c>
      <c r="N196" s="35">
        <v>46305.865706018521</v>
      </c>
      <c r="O196">
        <v>390</v>
      </c>
      <c r="P196" t="s">
        <v>26</v>
      </c>
      <c r="Q196">
        <v>390</v>
      </c>
      <c r="R196" t="str">
        <f>IF(B196="","",_xlfn.XLOOKUP(B196,DB!$A$2:$A$205,DB!$C$2:$C$205,"")&amp;"")</f>
        <v>Sector 5</v>
      </c>
      <c r="S196" t="str">
        <f>IF(B196="","",_xlfn.XLOOKUP(B196,DB!$A$2:$A$205,DB!$E$2:$E$205,""))</f>
        <v>Sector 4</v>
      </c>
      <c r="T196" t="str">
        <f>IF(B196="","",_xlfn.XLOOKUP(B196,DB!$A$2:$A$205,DB!$F$2:$F$205,""))</f>
        <v>VOMAR/XUDUN</v>
      </c>
      <c r="U196" t="str">
        <f>IF(B196="","",_xlfn.XLOOKUP(B196,DB!$A$2:$A$205,DB!$D$2:$D$205,""))</f>
        <v>MMTY</v>
      </c>
      <c r="V196" t="str">
        <f>IF(B196="","",IF(OR(COUNTIF(M196,"????N?????W")&gt;0,COUNTIF(M196,"????N?????E")&gt;0,COUNTIF(M196,"????S?????W")&gt;0,COUNTIF(M196,"????S?????E")&gt;0),_xlfn.XLOOKUP(B196,DB!$A$2:$A$205,DB!$B$2:$B$205,""),M196))</f>
        <v>KEHLI</v>
      </c>
      <c r="AF196" s="2">
        <v>0.625</v>
      </c>
      <c r="AG196" t="s">
        <v>745</v>
      </c>
      <c r="AH196" s="17">
        <v>320</v>
      </c>
      <c r="AI196" s="17" cm="1">
        <f t="array" ref="AI196">SUMPRODUCT(--(IFERROR(HOUR(Flights_2026_09_303334353637345678[entry_hour]),-1)=HOUR(AF196)),--(IFERROR(Flights_2026_09_303334353637345678[entry_sector],"")=AG196),--(IFERROR(Flights_2026_09_303334353637345678[nfl],-1)&gt;=AH196),--(IFERROR(Flights_2026_09_303334353637345678[nfl],-1)&lt;=IF(AH196=450,450,AH196+9)))</f>
        <v>0</v>
      </c>
    </row>
    <row r="197" spans="1:35" x14ac:dyDescent="0.2">
      <c r="A197" t="s">
        <v>333</v>
      </c>
      <c r="B197" t="s">
        <v>119</v>
      </c>
      <c r="C197" t="s">
        <v>19</v>
      </c>
      <c r="D197" t="s">
        <v>47</v>
      </c>
      <c r="E197" t="s">
        <v>1677</v>
      </c>
      <c r="F197" s="35">
        <v>46305.899189814816</v>
      </c>
      <c r="G197" t="s">
        <v>21</v>
      </c>
      <c r="H197" t="s">
        <v>4006</v>
      </c>
      <c r="I197">
        <v>370</v>
      </c>
      <c r="J197" t="s">
        <v>22</v>
      </c>
      <c r="K197" t="s">
        <v>23</v>
      </c>
      <c r="L197">
        <v>787</v>
      </c>
      <c r="M197" t="s">
        <v>84</v>
      </c>
      <c r="N197" s="35">
        <v>46305.857534722221</v>
      </c>
      <c r="O197">
        <v>370</v>
      </c>
      <c r="P197" t="s">
        <v>26</v>
      </c>
      <c r="Q197">
        <v>370</v>
      </c>
      <c r="R197" t="str">
        <f>IF(B197="","",_xlfn.XLOOKUP(B197,DB!$A$2:$A$205,DB!$C$2:$C$205,"")&amp;"")</f>
        <v>Sector 5</v>
      </c>
      <c r="S197" t="str">
        <f>IF(B197="","",_xlfn.XLOOKUP(B197,DB!$A$2:$A$205,DB!$E$2:$E$205,""))</f>
        <v>Sector 4</v>
      </c>
      <c r="T197" t="str">
        <f>IF(B197="","",_xlfn.XLOOKUP(B197,DB!$A$2:$A$205,DB!$F$2:$F$205,""))</f>
        <v>VOMAR/XUDUN</v>
      </c>
      <c r="U197" t="str">
        <f>IF(B197="","",_xlfn.XLOOKUP(B197,DB!$A$2:$A$205,DB!$D$2:$D$205,""))</f>
        <v>MMTY</v>
      </c>
      <c r="V197" t="str">
        <f>IF(B197="","",IF(OR(COUNTIF(M197,"????N?????W")&gt;0,COUNTIF(M197,"????N?????E")&gt;0,COUNTIF(M197,"????S?????W")&gt;0,COUNTIF(M197,"????S?????E")&gt;0),_xlfn.XLOOKUP(B197,DB!$A$2:$A$205,DB!$B$2:$B$205,""),M197))</f>
        <v>MATOL</v>
      </c>
      <c r="AF197" s="2">
        <v>0.625</v>
      </c>
      <c r="AG197" t="s">
        <v>745</v>
      </c>
      <c r="AH197" s="17">
        <v>330</v>
      </c>
      <c r="AI197" s="17" cm="1">
        <f t="array" ref="AI197">SUMPRODUCT(--(IFERROR(HOUR(Flights_2026_09_303334353637345678[entry_hour]),-1)=HOUR(AF197)),--(IFERROR(Flights_2026_09_303334353637345678[entry_sector],"")=AG197),--(IFERROR(Flights_2026_09_303334353637345678[nfl],-1)&gt;=AH197),--(IFERROR(Flights_2026_09_303334353637345678[nfl],-1)&lt;=IF(AH197=450,450,AH197+9)))</f>
        <v>0</v>
      </c>
    </row>
    <row r="198" spans="1:35" x14ac:dyDescent="0.2">
      <c r="A198" t="s">
        <v>646</v>
      </c>
      <c r="B198" t="s">
        <v>647</v>
      </c>
      <c r="C198" t="s">
        <v>19</v>
      </c>
      <c r="D198" t="s">
        <v>339</v>
      </c>
      <c r="E198" t="s">
        <v>4007</v>
      </c>
      <c r="F198" s="35">
        <v>46305.900636574079</v>
      </c>
      <c r="G198" t="s">
        <v>21</v>
      </c>
      <c r="H198" t="s">
        <v>4008</v>
      </c>
      <c r="I198">
        <v>380</v>
      </c>
      <c r="J198" t="s">
        <v>22</v>
      </c>
      <c r="K198" t="s">
        <v>23</v>
      </c>
      <c r="L198">
        <v>168</v>
      </c>
      <c r="M198" t="s">
        <v>37</v>
      </c>
      <c r="N198" s="35">
        <v>46305.885798611111</v>
      </c>
      <c r="O198">
        <v>150</v>
      </c>
      <c r="P198" t="s">
        <v>38</v>
      </c>
      <c r="Q198">
        <v>220</v>
      </c>
      <c r="R198" t="str">
        <f>IF(B198="","",_xlfn.XLOOKUP(B198,DB!$A$2:$A$205,DB!$C$2:$C$205,"")&amp;"")</f>
        <v>Sector 3</v>
      </c>
      <c r="S198" t="str">
        <f>IF(B198="","",_xlfn.XLOOKUP(B198,DB!$A$2:$A$205,DB!$E$2:$E$205,""))</f>
        <v>Sector 3</v>
      </c>
      <c r="T198" t="str">
        <f>IF(B198="","",_xlfn.XLOOKUP(B198,DB!$A$2:$A$205,DB!$F$2:$F$205,""))</f>
        <v>NOSAT</v>
      </c>
      <c r="U198" t="str">
        <f>IF(B198="","",_xlfn.XLOOKUP(B198,DB!$A$2:$A$205,DB!$D$2:$D$205,""))</f>
        <v>MUFH</v>
      </c>
      <c r="V198" t="str">
        <f>IF(B198="","",IF(OR(COUNTIF(M198,"????N?????W")&gt;0,COUNTIF(M198,"????N?????E")&gt;0,COUNTIF(M198,"????S?????W")&gt;0,COUNTIF(M198,"????S?????E")&gt;0),_xlfn.XLOOKUP(B198,DB!$A$2:$A$205,DB!$B$2:$B$205,""),M198))</f>
        <v>NOSAT</v>
      </c>
      <c r="AF198" s="2">
        <v>0.625</v>
      </c>
      <c r="AG198" t="s">
        <v>745</v>
      </c>
      <c r="AH198" s="17">
        <v>340</v>
      </c>
      <c r="AI198" s="17" cm="1">
        <f t="array" ref="AI198">SUMPRODUCT(--(IFERROR(HOUR(Flights_2026_09_303334353637345678[entry_hour]),-1)=HOUR(AF198)),--(IFERROR(Flights_2026_09_303334353637345678[entry_sector],"")=AG198),--(IFERROR(Flights_2026_09_303334353637345678[nfl],-1)&gt;=AH198),--(IFERROR(Flights_2026_09_303334353637345678[nfl],-1)&lt;=IF(AH198=450,450,AH198+9)))</f>
        <v>0</v>
      </c>
    </row>
    <row r="199" spans="1:35" x14ac:dyDescent="0.2">
      <c r="A199" t="s">
        <v>334</v>
      </c>
      <c r="B199" t="s">
        <v>335</v>
      </c>
      <c r="C199" t="s">
        <v>19</v>
      </c>
      <c r="D199" t="s">
        <v>41</v>
      </c>
      <c r="E199" t="s">
        <v>2525</v>
      </c>
      <c r="F199" s="35">
        <v>46305.910879629635</v>
      </c>
      <c r="G199" t="s">
        <v>21</v>
      </c>
      <c r="H199" t="s">
        <v>4009</v>
      </c>
      <c r="I199">
        <v>390</v>
      </c>
      <c r="J199" t="s">
        <v>22</v>
      </c>
      <c r="K199" t="s">
        <v>23</v>
      </c>
      <c r="L199">
        <v>901</v>
      </c>
      <c r="M199" t="s">
        <v>77</v>
      </c>
      <c r="N199" s="35">
        <v>46305.860497685186</v>
      </c>
      <c r="O199">
        <v>390</v>
      </c>
      <c r="P199" t="s">
        <v>26</v>
      </c>
      <c r="Q199">
        <v>390</v>
      </c>
      <c r="R199" t="str">
        <f>IF(B199="","",_xlfn.XLOOKUP(B199,DB!$A$2:$A$205,DB!$C$2:$C$205,"")&amp;"")</f>
        <v>Sector 6</v>
      </c>
      <c r="S199" t="str">
        <f>IF(B199="","",_xlfn.XLOOKUP(B199,DB!$A$2:$A$205,DB!$E$2:$E$205,""))</f>
        <v>Sector 4</v>
      </c>
      <c r="T199" t="str">
        <f>IF(B199="","",_xlfn.XLOOKUP(B199,DB!$A$2:$A$205,DB!$F$2:$F$205,""))</f>
        <v>VOMAR/XUDUN</v>
      </c>
      <c r="U199" t="str">
        <f>IF(B199="","",_xlfn.XLOOKUP(B199,DB!$A$2:$A$205,DB!$D$2:$D$205,""))</f>
        <v>MMEX</v>
      </c>
      <c r="V199" t="str">
        <f>IF(B199="","",IF(OR(COUNTIF(M199,"????N?????W")&gt;0,COUNTIF(M199,"????N?????E")&gt;0,COUNTIF(M199,"????S?????W")&gt;0,COUNTIF(M199,"????S?????E")&gt;0),_xlfn.XLOOKUP(B199,DB!$A$2:$A$205,DB!$B$2:$B$205,""),M199))</f>
        <v>GOTAS</v>
      </c>
      <c r="AF199" s="2">
        <v>0.625</v>
      </c>
      <c r="AG199" t="s">
        <v>745</v>
      </c>
      <c r="AH199" s="17">
        <v>350</v>
      </c>
      <c r="AI199" s="17" cm="1">
        <f t="array" ref="AI199">SUMPRODUCT(--(IFERROR(HOUR(Flights_2026_09_303334353637345678[entry_hour]),-1)=HOUR(AF199)),--(IFERROR(Flights_2026_09_303334353637345678[entry_sector],"")=AG199),--(IFERROR(Flights_2026_09_303334353637345678[nfl],-1)&gt;=AH199),--(IFERROR(Flights_2026_09_303334353637345678[nfl],-1)&lt;=IF(AH199=450,450,AH199+9)))</f>
        <v>2</v>
      </c>
    </row>
    <row r="200" spans="1:35" x14ac:dyDescent="0.2">
      <c r="A200" t="s">
        <v>325</v>
      </c>
      <c r="B200" t="s">
        <v>326</v>
      </c>
      <c r="C200" t="s">
        <v>19</v>
      </c>
      <c r="D200" t="s">
        <v>76</v>
      </c>
      <c r="E200" t="s">
        <v>2383</v>
      </c>
      <c r="F200" s="35">
        <v>46305.915439814809</v>
      </c>
      <c r="G200" t="s">
        <v>21</v>
      </c>
      <c r="H200" t="s">
        <v>4010</v>
      </c>
      <c r="I200">
        <v>370</v>
      </c>
      <c r="J200" t="s">
        <v>22</v>
      </c>
      <c r="K200" t="s">
        <v>23</v>
      </c>
      <c r="L200">
        <v>850</v>
      </c>
      <c r="M200" t="s">
        <v>2231</v>
      </c>
      <c r="N200" s="35">
        <v>46305.86886574074</v>
      </c>
      <c r="O200">
        <v>370</v>
      </c>
      <c r="P200" t="s">
        <v>26</v>
      </c>
      <c r="Q200">
        <v>370</v>
      </c>
      <c r="R200" t="str">
        <f>IF(B200="","",_xlfn.XLOOKUP(B200,DB!$A$2:$A$205,DB!$C$2:$C$205,"")&amp;"")</f>
        <v>Sector 5</v>
      </c>
      <c r="S200" t="str">
        <f>IF(B200="","",_xlfn.XLOOKUP(B200,DB!$A$2:$A$205,DB!$E$2:$E$205,""))</f>
        <v>Sector 4</v>
      </c>
      <c r="T200" t="str">
        <f>IF(B200="","",_xlfn.XLOOKUP(B200,DB!$A$2:$A$205,DB!$F$2:$F$205,""))</f>
        <v>VOMAR/XUDUN</v>
      </c>
      <c r="U200" t="str">
        <f>IF(B200="","",_xlfn.XLOOKUP(B200,DB!$A$2:$A$205,DB!$D$2:$D$205,""))</f>
        <v>MMEX</v>
      </c>
      <c r="V200" t="str">
        <f>IF(B200="","",IF(OR(COUNTIF(M200,"????N?????W")&gt;0,COUNTIF(M200,"????N?????E")&gt;0,COUNTIF(M200,"????S?????W")&gt;0,COUNTIF(M200,"????S?????E")&gt;0),_xlfn.XLOOKUP(B200,DB!$A$2:$A$205,DB!$B$2:$B$205,""),M200))</f>
        <v>LIDAM</v>
      </c>
      <c r="AF200" s="2">
        <v>0.625</v>
      </c>
      <c r="AG200" t="s">
        <v>745</v>
      </c>
      <c r="AH200" s="17">
        <v>360</v>
      </c>
      <c r="AI200" s="17" cm="1">
        <f t="array" ref="AI200">SUMPRODUCT(--(IFERROR(HOUR(Flights_2026_09_303334353637345678[entry_hour]),-1)=HOUR(AF200)),--(IFERROR(Flights_2026_09_303334353637345678[entry_sector],"")=AG200),--(IFERROR(Flights_2026_09_303334353637345678[nfl],-1)&gt;=AH200),--(IFERROR(Flights_2026_09_303334353637345678[nfl],-1)&lt;=IF(AH200=450,450,AH200+9)))</f>
        <v>0</v>
      </c>
    </row>
    <row r="201" spans="1:35" x14ac:dyDescent="0.2">
      <c r="A201" t="s">
        <v>342</v>
      </c>
      <c r="B201" t="s">
        <v>122</v>
      </c>
      <c r="C201" t="s">
        <v>19</v>
      </c>
      <c r="D201" t="s">
        <v>53</v>
      </c>
      <c r="E201" t="s">
        <v>292</v>
      </c>
      <c r="F201" s="35">
        <v>46305.920289351852</v>
      </c>
      <c r="G201" t="s">
        <v>21</v>
      </c>
      <c r="H201" t="s">
        <v>4011</v>
      </c>
      <c r="I201">
        <v>390</v>
      </c>
      <c r="J201" t="s">
        <v>22</v>
      </c>
      <c r="K201" t="s">
        <v>23</v>
      </c>
      <c r="L201">
        <v>852</v>
      </c>
      <c r="M201" t="s">
        <v>136</v>
      </c>
      <c r="N201" s="35">
        <v>46305.87018518518</v>
      </c>
      <c r="O201">
        <v>390</v>
      </c>
      <c r="P201" t="s">
        <v>26</v>
      </c>
      <c r="Q201">
        <v>390</v>
      </c>
      <c r="R201" t="str">
        <f>IF(B201="","",_xlfn.XLOOKUP(B201,DB!$A$2:$A$205,DB!$C$2:$C$205,"")&amp;"")</f>
        <v>Sector 5</v>
      </c>
      <c r="S201" t="str">
        <f>IF(B201="","",_xlfn.XLOOKUP(B201,DB!$A$2:$A$205,DB!$E$2:$E$205,""))</f>
        <v>Sector 4</v>
      </c>
      <c r="T201" t="str">
        <f>IF(B201="","",_xlfn.XLOOKUP(B201,DB!$A$2:$A$205,DB!$F$2:$F$205,""))</f>
        <v>VOMAR/XUDUN</v>
      </c>
      <c r="U201" t="str">
        <f>IF(B201="","",_xlfn.XLOOKUP(B201,DB!$A$2:$A$205,DB!$D$2:$D$205,""))</f>
        <v>MMEX</v>
      </c>
      <c r="V201" t="str">
        <f>IF(B201="","",IF(OR(COUNTIF(M201,"????N?????W")&gt;0,COUNTIF(M201,"????N?????E")&gt;0,COUNTIF(M201,"????S?????W")&gt;0,COUNTIF(M201,"????S?????E")&gt;0),_xlfn.XLOOKUP(B201,DB!$A$2:$A$205,DB!$B$2:$B$205,""),M201))</f>
        <v>LIDAM</v>
      </c>
      <c r="AF201" s="2">
        <v>0.625</v>
      </c>
      <c r="AG201" t="s">
        <v>745</v>
      </c>
      <c r="AH201" s="17">
        <v>370</v>
      </c>
      <c r="AI201" s="17" cm="1">
        <f t="array" ref="AI201">SUMPRODUCT(--(IFERROR(HOUR(Flights_2026_09_303334353637345678[entry_hour]),-1)=HOUR(AF201)),--(IFERROR(Flights_2026_09_303334353637345678[entry_sector],"")=AG201),--(IFERROR(Flights_2026_09_303334353637345678[nfl],-1)&gt;=AH201),--(IFERROR(Flights_2026_09_303334353637345678[nfl],-1)&lt;=IF(AH201=450,450,AH201+9)))</f>
        <v>2</v>
      </c>
    </row>
    <row r="202" spans="1:35" x14ac:dyDescent="0.2">
      <c r="A202" t="s">
        <v>344</v>
      </c>
      <c r="B202" t="s">
        <v>52</v>
      </c>
      <c r="C202" t="s">
        <v>19</v>
      </c>
      <c r="D202" t="s">
        <v>47</v>
      </c>
      <c r="E202" t="s">
        <v>863</v>
      </c>
      <c r="F202" s="35">
        <v>46305.922118055554</v>
      </c>
      <c r="G202" t="s">
        <v>21</v>
      </c>
      <c r="H202" t="s">
        <v>4012</v>
      </c>
      <c r="I202">
        <v>370</v>
      </c>
      <c r="J202" t="s">
        <v>22</v>
      </c>
      <c r="K202" t="s">
        <v>23</v>
      </c>
      <c r="L202">
        <v>893</v>
      </c>
      <c r="M202" t="s">
        <v>78</v>
      </c>
      <c r="N202" s="35">
        <v>46305.873171296298</v>
      </c>
      <c r="O202">
        <v>370</v>
      </c>
      <c r="P202" t="s">
        <v>26</v>
      </c>
      <c r="Q202">
        <v>370</v>
      </c>
      <c r="R202" t="str">
        <f>IF(B202="","",_xlfn.XLOOKUP(B202,DB!$A$2:$A$205,DB!$C$2:$C$205,"")&amp;"")</f>
        <v>Sector 6</v>
      </c>
      <c r="S202" t="str">
        <f>IF(B202="","",_xlfn.XLOOKUP(B202,DB!$A$2:$A$205,DB!$E$2:$E$205,""))</f>
        <v>Sector 4</v>
      </c>
      <c r="T202" t="str">
        <f>IF(B202="","",_xlfn.XLOOKUP(B202,DB!$A$2:$A$205,DB!$F$2:$F$205,""))</f>
        <v>VOMAR/XUDUN</v>
      </c>
      <c r="U202" t="str">
        <f>IF(B202="","",_xlfn.XLOOKUP(B202,DB!$A$2:$A$205,DB!$D$2:$D$205,""))</f>
        <v>MMEX</v>
      </c>
      <c r="V202" t="str">
        <f>IF(B202="","",IF(OR(COUNTIF(M202,"????N?????W")&gt;0,COUNTIF(M202,"????N?????E")&gt;0,COUNTIF(M202,"????S?????W")&gt;0,COUNTIF(M202,"????S?????E")&gt;0),_xlfn.XLOOKUP(B202,DB!$A$2:$A$205,DB!$B$2:$B$205,""),M202))</f>
        <v>GOTAS</v>
      </c>
      <c r="AF202" s="2">
        <v>0.625</v>
      </c>
      <c r="AG202" t="s">
        <v>745</v>
      </c>
      <c r="AH202" s="17">
        <v>380</v>
      </c>
      <c r="AI202" s="17" cm="1">
        <f t="array" ref="AI202">SUMPRODUCT(--(IFERROR(HOUR(Flights_2026_09_303334353637345678[entry_hour]),-1)=HOUR(AF202)),--(IFERROR(Flights_2026_09_303334353637345678[entry_sector],"")=AG202),--(IFERROR(Flights_2026_09_303334353637345678[nfl],-1)&gt;=AH202),--(IFERROR(Flights_2026_09_303334353637345678[nfl],-1)&lt;=IF(AH202=450,450,AH202+9)))</f>
        <v>0</v>
      </c>
    </row>
    <row r="203" spans="1:35" x14ac:dyDescent="0.2">
      <c r="A203" t="s">
        <v>4013</v>
      </c>
      <c r="B203" t="s">
        <v>874</v>
      </c>
      <c r="C203" t="s">
        <v>19</v>
      </c>
      <c r="D203" t="s">
        <v>362</v>
      </c>
      <c r="E203" t="s">
        <v>4013</v>
      </c>
      <c r="F203" s="35">
        <v>46305.924560185187</v>
      </c>
      <c r="G203" t="s">
        <v>21</v>
      </c>
      <c r="H203" t="s">
        <v>4014</v>
      </c>
      <c r="I203">
        <v>390</v>
      </c>
      <c r="J203" t="s">
        <v>22</v>
      </c>
      <c r="K203" t="s">
        <v>31</v>
      </c>
      <c r="L203">
        <v>802</v>
      </c>
      <c r="M203" t="s">
        <v>84</v>
      </c>
      <c r="N203" s="35">
        <v>46305.879606481481</v>
      </c>
      <c r="O203">
        <v>390</v>
      </c>
      <c r="P203" t="s">
        <v>26</v>
      </c>
      <c r="Q203">
        <v>390</v>
      </c>
      <c r="R203" t="str">
        <f>IF(B203="","",_xlfn.XLOOKUP(B203,DB!$A$2:$A$205,DB!$C$2:$C$205,"")&amp;"")</f>
        <v>Sector 5</v>
      </c>
      <c r="S203" t="str">
        <f>IF(B203="","",_xlfn.XLOOKUP(B203,DB!$A$2:$A$205,DB!$E$2:$E$205,""))</f>
        <v>Sector 4</v>
      </c>
      <c r="T203" t="str">
        <f>IF(B203="","",_xlfn.XLOOKUP(B203,DB!$A$2:$A$205,DB!$F$2:$F$205,""))</f>
        <v>VOMAR/XUDUN</v>
      </c>
      <c r="U203" t="str">
        <f>IF(B203="","",_xlfn.XLOOKUP(B203,DB!$A$2:$A$205,DB!$D$2:$D$205,""))</f>
        <v>KZHU</v>
      </c>
      <c r="V203" t="str">
        <f>IF(B203="","",IF(OR(COUNTIF(M203,"????N?????W")&gt;0,COUNTIF(M203,"????N?????E")&gt;0,COUNTIF(M203,"????S?????W")&gt;0,COUNTIF(M203,"????S?????E")&gt;0),_xlfn.XLOOKUP(B203,DB!$A$2:$A$205,DB!$B$2:$B$205,""),M203))</f>
        <v>MATOL</v>
      </c>
      <c r="AF203" s="2">
        <v>0.625</v>
      </c>
      <c r="AG203" t="s">
        <v>745</v>
      </c>
      <c r="AH203" s="17">
        <v>390</v>
      </c>
      <c r="AI203" s="17" cm="1">
        <f t="array" ref="AI203">SUMPRODUCT(--(IFERROR(HOUR(Flights_2026_09_303334353637345678[entry_hour]),-1)=HOUR(AF203)),--(IFERROR(Flights_2026_09_303334353637345678[entry_sector],"")=AG203),--(IFERROR(Flights_2026_09_303334353637345678[nfl],-1)&gt;=AH203),--(IFERROR(Flights_2026_09_303334353637345678[nfl],-1)&lt;=IF(AH203=450,450,AH203+9)))</f>
        <v>1</v>
      </c>
    </row>
    <row r="204" spans="1:35" x14ac:dyDescent="0.2">
      <c r="A204" t="s">
        <v>338</v>
      </c>
      <c r="B204" t="s">
        <v>34</v>
      </c>
      <c r="C204" t="s">
        <v>19</v>
      </c>
      <c r="D204" t="s">
        <v>339</v>
      </c>
      <c r="E204" t="s">
        <v>1131</v>
      </c>
      <c r="F204" s="35">
        <v>46305.926585648151</v>
      </c>
      <c r="G204" t="s">
        <v>21</v>
      </c>
      <c r="H204" t="s">
        <v>4015</v>
      </c>
      <c r="I204">
        <v>400</v>
      </c>
      <c r="J204" t="s">
        <v>22</v>
      </c>
      <c r="K204" t="s">
        <v>23</v>
      </c>
      <c r="L204">
        <v>174</v>
      </c>
      <c r="M204" t="s">
        <v>37</v>
      </c>
      <c r="N204" s="35">
        <v>46305.912210648152</v>
      </c>
      <c r="O204">
        <v>390</v>
      </c>
      <c r="P204" t="s">
        <v>38</v>
      </c>
      <c r="Q204">
        <v>220</v>
      </c>
      <c r="R204" t="str">
        <f>IF(B204="","",_xlfn.XLOOKUP(B204,DB!$A$2:$A$205,DB!$C$2:$C$205,"")&amp;"")</f>
        <v>Sector 3</v>
      </c>
      <c r="S204" t="str">
        <f>IF(B204="","",_xlfn.XLOOKUP(B204,DB!$A$2:$A$205,DB!$E$2:$E$205,""))</f>
        <v>Sector 3</v>
      </c>
      <c r="T204" t="str">
        <f>IF(B204="","",_xlfn.XLOOKUP(B204,DB!$A$2:$A$205,DB!$F$2:$F$205,""))</f>
        <v>NOSAT</v>
      </c>
      <c r="U204" t="str">
        <f>IF(B204="","",_xlfn.XLOOKUP(B204,DB!$A$2:$A$205,DB!$D$2:$D$205,""))</f>
        <v>MUFH</v>
      </c>
      <c r="V204" t="str">
        <f>IF(B204="","",IF(OR(COUNTIF(M204,"????N?????W")&gt;0,COUNTIF(M204,"????N?????E")&gt;0,COUNTIF(M204,"????S?????W")&gt;0,COUNTIF(M204,"????S?????E")&gt;0),_xlfn.XLOOKUP(B204,DB!$A$2:$A$205,DB!$B$2:$B$205,""),M204))</f>
        <v>NOSAT</v>
      </c>
      <c r="AF204" s="2">
        <v>0.625</v>
      </c>
      <c r="AG204" t="s">
        <v>745</v>
      </c>
      <c r="AH204" s="17">
        <v>400</v>
      </c>
      <c r="AI204" s="17" cm="1">
        <f t="array" ref="AI204">SUMPRODUCT(--(IFERROR(HOUR(Flights_2026_09_303334353637345678[entry_hour]),-1)=HOUR(AF204)),--(IFERROR(Flights_2026_09_303334353637345678[entry_sector],"")=AG204),--(IFERROR(Flights_2026_09_303334353637345678[nfl],-1)&gt;=AH204),--(IFERROR(Flights_2026_09_303334353637345678[nfl],-1)&lt;=IF(AH204=450,450,AH204+9)))</f>
        <v>0</v>
      </c>
    </row>
    <row r="205" spans="1:35" x14ac:dyDescent="0.2">
      <c r="A205" t="s">
        <v>337</v>
      </c>
      <c r="B205" t="s">
        <v>206</v>
      </c>
      <c r="C205" t="s">
        <v>19</v>
      </c>
      <c r="D205" t="s">
        <v>41</v>
      </c>
      <c r="E205" t="s">
        <v>2139</v>
      </c>
      <c r="F205" s="35">
        <v>46305.934490740736</v>
      </c>
      <c r="G205" t="s">
        <v>21</v>
      </c>
      <c r="H205" t="s">
        <v>4016</v>
      </c>
      <c r="I205">
        <v>360</v>
      </c>
      <c r="J205" t="s">
        <v>22</v>
      </c>
      <c r="K205" t="s">
        <v>23</v>
      </c>
      <c r="L205">
        <v>216</v>
      </c>
      <c r="M205" t="s">
        <v>44</v>
      </c>
      <c r="N205" s="35">
        <v>46305.917210648149</v>
      </c>
      <c r="O205">
        <v>210</v>
      </c>
      <c r="P205" t="s">
        <v>26</v>
      </c>
      <c r="Q205">
        <v>360</v>
      </c>
      <c r="R205" t="str">
        <f>IF(B205="","",_xlfn.XLOOKUP(B205,DB!$A$2:$A$205,DB!$C$2:$C$205,"")&amp;"")</f>
        <v>Sector 7</v>
      </c>
      <c r="S205" t="str">
        <f>IF(B205="","",_xlfn.XLOOKUP(B205,DB!$A$2:$A$205,DB!$E$2:$E$205,""))</f>
        <v>Sector 7</v>
      </c>
      <c r="T205" t="str">
        <f>IF(B205="","",_xlfn.XLOOKUP(B205,DB!$A$2:$A$205,DB!$F$2:$F$205,""))</f>
        <v>PAULE/SIGMA</v>
      </c>
      <c r="U205" t="str">
        <f>IF(B205="","",_xlfn.XLOOKUP(B205,DB!$A$2:$A$205,DB!$D$2:$D$205,""))</f>
        <v>MHCC</v>
      </c>
      <c r="V205" t="str">
        <f>IF(B205="","",IF(OR(COUNTIF(M205,"????N?????W")&gt;0,COUNTIF(M205,"????N?????E")&gt;0,COUNTIF(M205,"????S?????W")&gt;0,COUNTIF(M205,"????S?????E")&gt;0),_xlfn.XLOOKUP(B205,DB!$A$2:$A$205,DB!$B$2:$B$205,""),M205))</f>
        <v>SIGMA</v>
      </c>
      <c r="AF205" s="2">
        <v>0.625</v>
      </c>
      <c r="AG205" t="s">
        <v>745</v>
      </c>
      <c r="AH205" s="17">
        <v>410</v>
      </c>
      <c r="AI205" s="17" cm="1">
        <f t="array" ref="AI205">SUMPRODUCT(--(IFERROR(HOUR(Flights_2026_09_303334353637345678[entry_hour]),-1)=HOUR(AF205)),--(IFERROR(Flights_2026_09_303334353637345678[entry_sector],"")=AG205),--(IFERROR(Flights_2026_09_303334353637345678[nfl],-1)&gt;=AH205),--(IFERROR(Flights_2026_09_303334353637345678[nfl],-1)&lt;=IF(AH205=450,450,AH205+9)))</f>
        <v>0</v>
      </c>
    </row>
    <row r="206" spans="1:35" x14ac:dyDescent="0.2">
      <c r="A206" t="s">
        <v>347</v>
      </c>
      <c r="B206" t="s">
        <v>282</v>
      </c>
      <c r="C206" t="s">
        <v>19</v>
      </c>
      <c r="D206" t="s">
        <v>53</v>
      </c>
      <c r="E206" t="s">
        <v>4017</v>
      </c>
      <c r="F206" s="35">
        <v>46305.936655092592</v>
      </c>
      <c r="G206" t="s">
        <v>21</v>
      </c>
      <c r="H206" t="s">
        <v>4018</v>
      </c>
      <c r="I206">
        <v>340</v>
      </c>
      <c r="J206" t="s">
        <v>22</v>
      </c>
      <c r="K206" t="s">
        <v>23</v>
      </c>
      <c r="L206">
        <v>352</v>
      </c>
      <c r="M206" t="s">
        <v>148</v>
      </c>
      <c r="N206" s="35">
        <v>46305.912719907406</v>
      </c>
      <c r="O206">
        <v>340</v>
      </c>
      <c r="P206" t="s">
        <v>26</v>
      </c>
      <c r="Q206">
        <v>360</v>
      </c>
      <c r="R206" t="str">
        <f>IF(B206="","",_xlfn.XLOOKUP(B206,DB!$A$2:$A$205,DB!$C$2:$C$205,"")&amp;"")</f>
        <v>Sector 7</v>
      </c>
      <c r="S206" t="str">
        <f>IF(B206="","",_xlfn.XLOOKUP(B206,DB!$A$2:$A$205,DB!$E$2:$E$205,""))</f>
        <v>Sector 7</v>
      </c>
      <c r="T206" t="str">
        <f>IF(B206="","",_xlfn.XLOOKUP(B206,DB!$A$2:$A$205,DB!$F$2:$F$205,""))</f>
        <v>PAULE/SIGMA</v>
      </c>
      <c r="U206" t="str">
        <f>IF(B206="","",_xlfn.XLOOKUP(B206,DB!$A$2:$A$205,DB!$D$2:$D$205,""))</f>
        <v>MHCC</v>
      </c>
      <c r="V206" t="str">
        <f>IF(B206="","",IF(OR(COUNTIF(M206,"????N?????W")&gt;0,COUNTIF(M206,"????N?????E")&gt;0,COUNTIF(M206,"????S?????W")&gt;0,COUNTIF(M206,"????S?????E")&gt;0),_xlfn.XLOOKUP(B206,DB!$A$2:$A$205,DB!$B$2:$B$205,""),M206))</f>
        <v>AMIDA</v>
      </c>
      <c r="AF206" s="2">
        <v>0.625</v>
      </c>
      <c r="AG206" t="s">
        <v>745</v>
      </c>
      <c r="AH206" s="17">
        <v>420</v>
      </c>
      <c r="AI206" s="17" cm="1">
        <f t="array" ref="AI206">SUMPRODUCT(--(IFERROR(HOUR(Flights_2026_09_303334353637345678[entry_hour]),-1)=HOUR(AF206)),--(IFERROR(Flights_2026_09_303334353637345678[entry_sector],"")=AG206),--(IFERROR(Flights_2026_09_303334353637345678[nfl],-1)&gt;=AH206),--(IFERROR(Flights_2026_09_303334353637345678[nfl],-1)&lt;=IF(AH206=450,450,AH206+9)))</f>
        <v>0</v>
      </c>
    </row>
    <row r="207" spans="1:35" x14ac:dyDescent="0.2">
      <c r="A207" t="s">
        <v>392</v>
      </c>
      <c r="B207" t="s">
        <v>19</v>
      </c>
      <c r="C207" t="s">
        <v>19</v>
      </c>
      <c r="D207" t="s">
        <v>393</v>
      </c>
      <c r="F207" s="35">
        <v>46305.938599537039</v>
      </c>
      <c r="G207" t="s">
        <v>21</v>
      </c>
      <c r="H207" t="s">
        <v>4019</v>
      </c>
      <c r="I207">
        <v>15</v>
      </c>
      <c r="J207" t="s">
        <v>30</v>
      </c>
      <c r="K207" t="s">
        <v>31</v>
      </c>
      <c r="L207">
        <v>69</v>
      </c>
      <c r="M207" t="s">
        <v>19</v>
      </c>
      <c r="N207" s="35">
        <v>46305.904386574075</v>
      </c>
      <c r="O207">
        <v>0</v>
      </c>
      <c r="P207" t="s">
        <v>32</v>
      </c>
      <c r="Q207">
        <v>15</v>
      </c>
      <c r="R207" t="str">
        <f>IF(B207="","",_xlfn.XLOOKUP(B207,DB!$A$2:$A$205,DB!$C$2:$C$205,"")&amp;"")</f>
        <v/>
      </c>
      <c r="S207" t="str">
        <f>IF(B207="","",_xlfn.XLOOKUP(B207,DB!$A$2:$A$205,DB!$E$2:$E$205,""))</f>
        <v/>
      </c>
      <c r="T207" t="str">
        <f>IF(B207="","",_xlfn.XLOOKUP(B207,DB!$A$2:$A$205,DB!$F$2:$F$205,""))</f>
        <v/>
      </c>
      <c r="U207" t="str">
        <f>IF(B207="","",_xlfn.XLOOKUP(B207,DB!$A$2:$A$205,DB!$D$2:$D$205,""))</f>
        <v/>
      </c>
      <c r="V207" t="str">
        <f>IF(B207="","",IF(OR(COUNTIF(M207,"????N?????W")&gt;0,COUNTIF(M207,"????N?????E")&gt;0,COUNTIF(M207,"????S?????W")&gt;0,COUNTIF(M207,"????S?????E")&gt;0),_xlfn.XLOOKUP(B207,DB!$A$2:$A$205,DB!$B$2:$B$205,""),M207))</f>
        <v>MMUN</v>
      </c>
      <c r="AF207" s="2">
        <v>0.625</v>
      </c>
      <c r="AG207" t="s">
        <v>745</v>
      </c>
      <c r="AH207" s="17">
        <v>430</v>
      </c>
      <c r="AI207" s="17" cm="1">
        <f t="array" ref="AI207">SUMPRODUCT(--(IFERROR(HOUR(Flights_2026_09_303334353637345678[entry_hour]),-1)=HOUR(AF207)),--(IFERROR(Flights_2026_09_303334353637345678[entry_sector],"")=AG207),--(IFERROR(Flights_2026_09_303334353637345678[nfl],-1)&gt;=AH207),--(IFERROR(Flights_2026_09_303334353637345678[nfl],-1)&lt;=IF(AH207=450,450,AH207+9)))</f>
        <v>0</v>
      </c>
    </row>
    <row r="208" spans="1:35" x14ac:dyDescent="0.2">
      <c r="A208" t="s">
        <v>349</v>
      </c>
      <c r="B208" t="s">
        <v>75</v>
      </c>
      <c r="C208" t="s">
        <v>19</v>
      </c>
      <c r="D208" t="s">
        <v>41</v>
      </c>
      <c r="E208" t="s">
        <v>661</v>
      </c>
      <c r="F208" s="35">
        <v>46305.950682870374</v>
      </c>
      <c r="G208" t="s">
        <v>28</v>
      </c>
      <c r="H208" t="s">
        <v>4020</v>
      </c>
      <c r="I208">
        <v>390</v>
      </c>
      <c r="J208" t="s">
        <v>22</v>
      </c>
      <c r="K208" t="s">
        <v>23</v>
      </c>
      <c r="L208">
        <v>849</v>
      </c>
      <c r="M208" t="s">
        <v>136</v>
      </c>
      <c r="N208" s="35">
        <v>46305.904733796298</v>
      </c>
      <c r="O208">
        <v>390</v>
      </c>
      <c r="P208" t="s">
        <v>26</v>
      </c>
      <c r="Q208">
        <v>390</v>
      </c>
      <c r="R208" t="str">
        <f>IF(B208="","",_xlfn.XLOOKUP(B208,DB!$A$2:$A$205,DB!$C$2:$C$205,"")&amp;"")</f>
        <v>Sector 5</v>
      </c>
      <c r="S208" t="str">
        <f>IF(B208="","",_xlfn.XLOOKUP(B208,DB!$A$2:$A$205,DB!$E$2:$E$205,""))</f>
        <v>Sector 4</v>
      </c>
      <c r="T208" t="str">
        <f>IF(B208="","",_xlfn.XLOOKUP(B208,DB!$A$2:$A$205,DB!$F$2:$F$205,""))</f>
        <v>VOMAR/XUDUN</v>
      </c>
      <c r="U208" t="str">
        <f>IF(B208="","",_xlfn.XLOOKUP(B208,DB!$A$2:$A$205,DB!$D$2:$D$205,""))</f>
        <v>MMEX</v>
      </c>
      <c r="V208" t="str">
        <f>IF(B208="","",IF(OR(COUNTIF(M208,"????N?????W")&gt;0,COUNTIF(M208,"????N?????E")&gt;0,COUNTIF(M208,"????S?????W")&gt;0,COUNTIF(M208,"????S?????E")&gt;0),_xlfn.XLOOKUP(B208,DB!$A$2:$A$205,DB!$B$2:$B$205,""),M208))</f>
        <v>LIDAM</v>
      </c>
      <c r="AF208" s="2">
        <v>0.625</v>
      </c>
      <c r="AG208" t="s">
        <v>745</v>
      </c>
      <c r="AH208" s="17">
        <v>440</v>
      </c>
      <c r="AI208" s="17" cm="1">
        <f t="array" ref="AI208">SUMPRODUCT(--(IFERROR(HOUR(Flights_2026_09_303334353637345678[entry_hour]),-1)=HOUR(AF208)),--(IFERROR(Flights_2026_09_303334353637345678[entry_sector],"")=AG208),--(IFERROR(Flights_2026_09_303334353637345678[nfl],-1)&gt;=AH208),--(IFERROR(Flights_2026_09_303334353637345678[nfl],-1)&lt;=IF(AH208=450,450,AH208+9)))</f>
        <v>0</v>
      </c>
    </row>
    <row r="209" spans="1:35" ht="28" customHeight="1" x14ac:dyDescent="0.2">
      <c r="A209" t="s">
        <v>4021</v>
      </c>
      <c r="B209" t="s">
        <v>4022</v>
      </c>
      <c r="C209" t="s">
        <v>19</v>
      </c>
      <c r="D209" t="s">
        <v>4023</v>
      </c>
      <c r="F209" s="35">
        <v>46305.952361111107</v>
      </c>
      <c r="G209" t="s">
        <v>28</v>
      </c>
      <c r="H209" t="s">
        <v>4024</v>
      </c>
      <c r="I209">
        <v>15</v>
      </c>
      <c r="J209" t="s">
        <v>30</v>
      </c>
      <c r="K209" t="s">
        <v>31</v>
      </c>
      <c r="L209">
        <v>65</v>
      </c>
      <c r="M209" t="s">
        <v>4022</v>
      </c>
      <c r="N209" s="35">
        <v>46305.935254629629</v>
      </c>
      <c r="O209">
        <v>0</v>
      </c>
      <c r="P209" t="s">
        <v>32</v>
      </c>
      <c r="Q209">
        <v>927</v>
      </c>
      <c r="R209" t="str">
        <f>IF(B209="","",_xlfn.XLOOKUP(B209,DB!$A$2:$A$205,DB!$C$2:$C$205,"")&amp;"")</f>
        <v/>
      </c>
      <c r="S209" t="str">
        <f>IF(B209="","",_xlfn.XLOOKUP(B209,DB!$A$2:$A$205,DB!$E$2:$E$205,""))</f>
        <v/>
      </c>
      <c r="T209" t="str">
        <f>IF(B209="","",_xlfn.XLOOKUP(B209,DB!$A$2:$A$205,DB!$F$2:$F$205,""))</f>
        <v/>
      </c>
      <c r="U209" t="str">
        <f>IF(B209="","",_xlfn.XLOOKUP(B209,DB!$A$2:$A$205,DB!$D$2:$D$205,""))</f>
        <v/>
      </c>
      <c r="V209" t="str">
        <f>IF(B209="","",IF(OR(COUNTIF(M209,"????N?????W")&gt;0,COUNTIF(M209,"????N?????E")&gt;0,COUNTIF(M209,"????S?????W")&gt;0,COUNTIF(M209,"????S?????E")&gt;0),_xlfn.XLOOKUP(B209,DB!$A$2:$A$205,DB!$B$2:$B$205,""),M209))</f>
        <v>XCET</v>
      </c>
      <c r="AF209" s="2">
        <v>0.625</v>
      </c>
      <c r="AG209" t="s">
        <v>745</v>
      </c>
      <c r="AH209" s="17">
        <v>450</v>
      </c>
      <c r="AI209" s="17" cm="1">
        <f t="array" ref="AI209">SUMPRODUCT(--(IFERROR(HOUR(Flights_2026_09_303334353637345678[entry_hour]),-1)=HOUR(AF209)),--(IFERROR(Flights_2026_09_303334353637345678[entry_sector],"")=AG209),--(IFERROR(Flights_2026_09_303334353637345678[nfl],-1)&gt;=AH209),--(IFERROR(Flights_2026_09_303334353637345678[nfl],-1)&lt;=IF(AH209=450,450,AH209+9)))</f>
        <v>0</v>
      </c>
    </row>
    <row r="210" spans="1:35" ht="25" customHeight="1" x14ac:dyDescent="0.2">
      <c r="A210" t="s">
        <v>320</v>
      </c>
      <c r="B210" t="s">
        <v>140</v>
      </c>
      <c r="C210" t="s">
        <v>19</v>
      </c>
      <c r="D210" t="s">
        <v>76</v>
      </c>
      <c r="E210" t="s">
        <v>4025</v>
      </c>
      <c r="F210" s="35">
        <v>46305.953668981485</v>
      </c>
      <c r="G210" t="s">
        <v>21</v>
      </c>
      <c r="H210" t="s">
        <v>4026</v>
      </c>
      <c r="I210">
        <v>230</v>
      </c>
      <c r="J210" t="s">
        <v>22</v>
      </c>
      <c r="K210" t="s">
        <v>23</v>
      </c>
      <c r="L210">
        <v>373</v>
      </c>
      <c r="M210" t="s">
        <v>140</v>
      </c>
      <c r="N210" s="35">
        <v>46305.924675925926</v>
      </c>
      <c r="O210">
        <v>0</v>
      </c>
      <c r="P210" t="s">
        <v>26</v>
      </c>
      <c r="Q210">
        <v>70</v>
      </c>
      <c r="R210" t="str">
        <f>IF(B210="","",_xlfn.XLOOKUP(B210,DB!$A$2:$A$205,DB!$C$2:$C$205,"")&amp;"")</f>
        <v>Sector 4</v>
      </c>
      <c r="S210" t="str">
        <f>IF(B210="","",_xlfn.XLOOKUP(B210,DB!$A$2:$A$205,DB!$E$2:$E$205,""))</f>
        <v>Sector 4</v>
      </c>
      <c r="T210" t="str">
        <f>IF(B210="","",_xlfn.XLOOKUP(B210,DB!$A$2:$A$205,DB!$F$2:$F$205,""))</f>
        <v>VOMAR/XUDUN</v>
      </c>
      <c r="U210" t="str">
        <f>IF(B210="","",_xlfn.XLOOKUP(B210,DB!$A$2:$A$205,DB!$D$2:$D$205,""))</f>
        <v>MMID</v>
      </c>
      <c r="V210" t="str">
        <f>IF(B210="","",IF(OR(COUNTIF(M210,"????N?????W")&gt;0,COUNTIF(M210,"????N?????E")&gt;0,COUNTIF(M210,"????S?????W")&gt;0,COUNTIF(M210,"????S?????E")&gt;0),_xlfn.XLOOKUP(B210,DB!$A$2:$A$205,DB!$B$2:$B$205,""),M210))</f>
        <v>MMMD</v>
      </c>
      <c r="AF210" s="2">
        <v>0.625</v>
      </c>
      <c r="AG210" t="s">
        <v>840</v>
      </c>
      <c r="AH210" s="17">
        <v>200</v>
      </c>
      <c r="AI210" s="17" cm="1">
        <f t="array" ref="AI210">SUMPRODUCT(--(IFERROR(HOUR(Flights_2026_09_303334353637345678[entry_hour]),-1)=HOUR(AF210)),--(IFERROR(Flights_2026_09_303334353637345678[entry_sector],"")=AG210),--(IFERROR(Flights_2026_09_303334353637345678[nfl],-1)&gt;=AH210),--(IFERROR(Flights_2026_09_303334353637345678[nfl],-1)&lt;=IF(AH210=450,450,AH210+9)))</f>
        <v>0</v>
      </c>
    </row>
    <row r="211" spans="1:35" x14ac:dyDescent="0.2">
      <c r="A211" t="s">
        <v>692</v>
      </c>
      <c r="B211" t="s">
        <v>182</v>
      </c>
      <c r="C211" t="s">
        <v>19</v>
      </c>
      <c r="D211" t="s">
        <v>359</v>
      </c>
      <c r="E211" t="s">
        <v>692</v>
      </c>
      <c r="F211" s="35">
        <v>46305.955243055556</v>
      </c>
      <c r="G211" t="s">
        <v>21</v>
      </c>
      <c r="H211" t="s">
        <v>4027</v>
      </c>
      <c r="I211">
        <v>380</v>
      </c>
      <c r="J211" t="s">
        <v>22</v>
      </c>
      <c r="K211" t="s">
        <v>31</v>
      </c>
      <c r="L211">
        <v>178</v>
      </c>
      <c r="M211" t="s">
        <v>37</v>
      </c>
      <c r="N211" s="35">
        <v>46305.939097222217</v>
      </c>
      <c r="O211">
        <v>255</v>
      </c>
      <c r="P211" t="s">
        <v>26</v>
      </c>
      <c r="Q211">
        <v>220</v>
      </c>
      <c r="R211" t="str">
        <f>IF(B211="","",_xlfn.XLOOKUP(B211,DB!$A$2:$A$205,DB!$C$2:$C$205,"")&amp;"")</f>
        <v>Sector 3</v>
      </c>
      <c r="S211" t="str">
        <f>IF(B211="","",_xlfn.XLOOKUP(B211,DB!$A$2:$A$205,DB!$E$2:$E$205,""))</f>
        <v>Sector 3</v>
      </c>
      <c r="T211" t="str">
        <f>IF(B211="","",_xlfn.XLOOKUP(B211,DB!$A$2:$A$205,DB!$F$2:$F$205,""))</f>
        <v>NOSAT</v>
      </c>
      <c r="U211" t="str">
        <f>IF(B211="","",_xlfn.XLOOKUP(B211,DB!$A$2:$A$205,DB!$D$2:$D$205,""))</f>
        <v>MUFH</v>
      </c>
      <c r="V211" t="str">
        <f>IF(B211="","",IF(OR(COUNTIF(M211,"????N?????W")&gt;0,COUNTIF(M211,"????N?????E")&gt;0,COUNTIF(M211,"????S?????W")&gt;0,COUNTIF(M211,"????S?????E")&gt;0),_xlfn.XLOOKUP(B211,DB!$A$2:$A$205,DB!$B$2:$B$205,""),M211))</f>
        <v>NOSAT</v>
      </c>
      <c r="AF211" s="2">
        <v>0.625</v>
      </c>
      <c r="AG211" t="s">
        <v>840</v>
      </c>
      <c r="AH211" s="17">
        <v>210</v>
      </c>
      <c r="AI211" s="17" cm="1">
        <f t="array" ref="AI211">SUMPRODUCT(--(IFERROR(HOUR(Flights_2026_09_303334353637345678[entry_hour]),-1)=HOUR(AF211)),--(IFERROR(Flights_2026_09_303334353637345678[entry_sector],"")=AG211),--(IFERROR(Flights_2026_09_303334353637345678[nfl],-1)&gt;=AH211),--(IFERROR(Flights_2026_09_303334353637345678[nfl],-1)&lt;=IF(AH211=450,450,AH211+9)))</f>
        <v>0</v>
      </c>
    </row>
    <row r="212" spans="1:35" x14ac:dyDescent="0.2">
      <c r="A212" t="s">
        <v>1914</v>
      </c>
      <c r="B212" t="s">
        <v>81</v>
      </c>
      <c r="C212" t="s">
        <v>19</v>
      </c>
      <c r="D212" t="s">
        <v>41</v>
      </c>
      <c r="E212" t="s">
        <v>275</v>
      </c>
      <c r="F212" s="35">
        <v>46305.956111111111</v>
      </c>
      <c r="G212" t="s">
        <v>28</v>
      </c>
      <c r="H212" t="s">
        <v>4028</v>
      </c>
      <c r="I212">
        <v>370</v>
      </c>
      <c r="J212" t="s">
        <v>22</v>
      </c>
      <c r="K212" t="s">
        <v>23</v>
      </c>
      <c r="L212">
        <v>807</v>
      </c>
      <c r="M212" t="s">
        <v>84</v>
      </c>
      <c r="N212" s="35">
        <v>46305.912789351853</v>
      </c>
      <c r="O212">
        <v>370</v>
      </c>
      <c r="P212" t="s">
        <v>26</v>
      </c>
      <c r="Q212">
        <v>370</v>
      </c>
      <c r="R212" t="str">
        <f>IF(B212="","",_xlfn.XLOOKUP(B212,DB!$A$2:$A$205,DB!$C$2:$C$205,"")&amp;"")</f>
        <v>Sector 5</v>
      </c>
      <c r="S212" t="str">
        <f>IF(B212="","",_xlfn.XLOOKUP(B212,DB!$A$2:$A$205,DB!$E$2:$E$205,""))</f>
        <v>Sector 4</v>
      </c>
      <c r="T212" t="str">
        <f>IF(B212="","",_xlfn.XLOOKUP(B212,DB!$A$2:$A$205,DB!$F$2:$F$205,""))</f>
        <v>VOMAR/XUDUN</v>
      </c>
      <c r="U212" t="str">
        <f>IF(B212="","",_xlfn.XLOOKUP(B212,DB!$A$2:$A$205,DB!$D$2:$D$205,""))</f>
        <v>MMTY</v>
      </c>
      <c r="V212" t="str">
        <f>IF(B212="","",IF(OR(COUNTIF(M212,"????N?????W")&gt;0,COUNTIF(M212,"????N?????E")&gt;0,COUNTIF(M212,"????S?????W")&gt;0,COUNTIF(M212,"????S?????E")&gt;0),_xlfn.XLOOKUP(B212,DB!$A$2:$A$205,DB!$B$2:$B$205,""),M212))</f>
        <v>MATOL</v>
      </c>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303334353637345678[entry_hour]),-1)=HOUR(AF212)),--(IFERROR(Flights_2026_09_303334353637345678[entry_sector],"")=AG212),--(IFERROR(Flights_2026_09_303334353637345678[nfl],-1)&gt;=AH212),--(IFERROR(Flights_2026_09_303334353637345678[nfl],-1)&lt;=IF(AH212=450,450,AH212+9)))</f>
        <v>0</v>
      </c>
    </row>
    <row r="213" spans="1:35" x14ac:dyDescent="0.2">
      <c r="A213" t="s">
        <v>364</v>
      </c>
      <c r="B213" t="s">
        <v>279</v>
      </c>
      <c r="C213" t="s">
        <v>19</v>
      </c>
      <c r="D213" t="s">
        <v>365</v>
      </c>
      <c r="E213" t="s">
        <v>649</v>
      </c>
      <c r="F213" s="35">
        <v>46305.958078703705</v>
      </c>
      <c r="G213" t="s">
        <v>21</v>
      </c>
      <c r="H213" t="s">
        <v>4029</v>
      </c>
      <c r="I213">
        <v>400</v>
      </c>
      <c r="J213" t="s">
        <v>22</v>
      </c>
      <c r="K213" t="s">
        <v>23</v>
      </c>
      <c r="L213">
        <v>194</v>
      </c>
      <c r="M213" t="s">
        <v>37</v>
      </c>
      <c r="N213" s="35">
        <v>46305.94121527778</v>
      </c>
      <c r="O213">
        <v>357</v>
      </c>
      <c r="P213" t="s">
        <v>38</v>
      </c>
      <c r="Q213">
        <v>220</v>
      </c>
      <c r="R213" t="str">
        <f>IF(B213="","",_xlfn.XLOOKUP(B213,DB!$A$2:$A$205,DB!$C$2:$C$205,"")&amp;"")</f>
        <v>Sector 3</v>
      </c>
      <c r="S213" t="str">
        <f>IF(B213="","",_xlfn.XLOOKUP(B213,DB!$A$2:$A$205,DB!$E$2:$E$205,""))</f>
        <v>Sector 3</v>
      </c>
      <c r="T213" t="str">
        <f>IF(B213="","",_xlfn.XLOOKUP(B213,DB!$A$2:$A$205,DB!$F$2:$F$205,""))</f>
        <v>NOSAT</v>
      </c>
      <c r="U213" t="str">
        <f>IF(B213="","",_xlfn.XLOOKUP(B213,DB!$A$2:$A$205,DB!$D$2:$D$205,""))</f>
        <v>MUFH</v>
      </c>
      <c r="V213" t="str">
        <f>IF(B213="","",IF(OR(COUNTIF(M213,"????N?????W")&gt;0,COUNTIF(M213,"????N?????E")&gt;0,COUNTIF(M213,"????S?????W")&gt;0,COUNTIF(M213,"????S?????E")&gt;0),_xlfn.XLOOKUP(B213,DB!$A$2:$A$205,DB!$B$2:$B$205,""),M213))</f>
        <v>NOSAT</v>
      </c>
      <c r="W213" s="17" cm="1">
        <f t="array" ref="W213">SUMPRODUCT(--(IFERROR(HOUR(Flights_2026_09_303334353637345678[entry_hour]),-1)=HOUR(W$212)),--(IFERROR(Flights_2026_09_303334353637345678[nfl],-1)&gt;=IF($V260=450,450,$V260)),--(IFERROR(Flights_2026_09_303334353637345678[nfl],-1)&lt;=IF($V260=450,450,$V260+9)))</f>
        <v>0</v>
      </c>
      <c r="X213" s="17" cm="1">
        <f t="array" ref="X213">SUMPRODUCT(--(IFERROR(HOUR(Flights_2026_09_303334353637345678[entry_hour]),-1)=HOUR(X$212)),--(IFERROR(Flights_2026_09_303334353637345678[nfl],-1)&gt;=IF($V260=450,450,$V260)),--(IFERROR(Flights_2026_09_303334353637345678[nfl],-1)&lt;=IF($V260=450,450,$V260+9)))</f>
        <v>0</v>
      </c>
      <c r="Y213" s="17" cm="1">
        <f t="array" ref="Y213">SUMPRODUCT(--(IFERROR(HOUR(Flights_2026_09_303334353637345678[entry_hour]),-1)=HOUR(Y$212)),--(IFERROR(Flights_2026_09_303334353637345678[nfl],-1)&gt;=IF($V260=450,450,$V260)),--(IFERROR(Flights_2026_09_303334353637345678[nfl],-1)&lt;=IF($V260=450,450,$V260+9)))</f>
        <v>0</v>
      </c>
      <c r="Z213" s="17" cm="1">
        <f t="array" ref="Z213">SUMPRODUCT(--(IFERROR(HOUR(Flights_2026_09_303334353637345678[entry_hour]),-1)=HOUR(Z$212)),--(IFERROR(Flights_2026_09_303334353637345678[nfl],-1)&gt;=IF($V260=450,450,$V260)),--(IFERROR(Flights_2026_09_303334353637345678[nfl],-1)&lt;=IF($V260=450,450,$V260+9)))</f>
        <v>0</v>
      </c>
      <c r="AA213" s="17" cm="1">
        <f t="array" ref="AA213">SUMPRODUCT(--(IFERROR(HOUR(Flights_2026_09_303334353637345678[entry_hour]),-1)=HOUR(AA$212)),--(IFERROR(Flights_2026_09_303334353637345678[nfl],-1)&gt;=IF($V260=450,450,$V260)),--(IFERROR(Flights_2026_09_303334353637345678[nfl],-1)&lt;=IF($V260=450,450,$V260+9)))</f>
        <v>0</v>
      </c>
      <c r="AB213" s="17" cm="1">
        <f t="array" ref="AB213">SUMPRODUCT(--(IFERROR(HOUR(Flights_2026_09_303334353637345678[entry_hour]),-1)=HOUR(AB$212)),--(IFERROR(Flights_2026_09_303334353637345678[nfl],-1)&gt;=IF($V260=450,450,$V260)),--(IFERROR(Flights_2026_09_303334353637345678[nfl],-1)&lt;=IF($V260=450,450,$V260+9)))</f>
        <v>0</v>
      </c>
      <c r="AC213" s="17" cm="1">
        <f t="array" ref="AC213">SUMPRODUCT(--(IFERROR(HOUR(Flights_2026_09_303334353637345678[entry_hour]),-1)=HOUR(AC$212)),--(IFERROR(Flights_2026_09_303334353637345678[nfl],-1)&gt;=IF($V260=450,450,$V260)),--(IFERROR(Flights_2026_09_303334353637345678[nfl],-1)&lt;=IF($V260=450,450,$V260+9)))</f>
        <v>0</v>
      </c>
      <c r="AD213" s="17" cm="1">
        <f t="array" ref="AD213">SUMPRODUCT(--(IFERROR(HOUR(Flights_2026_09_303334353637345678[entry_hour]),-1)=HOUR(AD$212)),--(IFERROR(Flights_2026_09_303334353637345678[nfl],-1)&gt;=IF($V260=450,450,$V260)),--(IFERROR(Flights_2026_09_303334353637345678[nfl],-1)&lt;=IF($V260=450,450,$V260+9)))</f>
        <v>0</v>
      </c>
      <c r="AE213" s="17" cm="1">
        <f t="array" ref="AE213">SUMPRODUCT(--(IFERROR(HOUR(Flights_2026_09_303334353637345678[entry_hour]),-1)=HOUR(AE$212)),--(IFERROR(Flights_2026_09_303334353637345678[nfl],-1)&gt;=IF($V260=450,450,$V260)),--(IFERROR(Flights_2026_09_303334353637345678[nfl],-1)&lt;=IF($V260=450,450,$V260+9)))</f>
        <v>0</v>
      </c>
      <c r="AF213" s="2">
        <v>0.625</v>
      </c>
      <c r="AG213" t="s">
        <v>840</v>
      </c>
      <c r="AH213" s="17">
        <v>230</v>
      </c>
      <c r="AI213" s="17" cm="1">
        <f t="array" ref="AI213">SUMPRODUCT(--(IFERROR(HOUR(Flights_2026_09_303334353637345678[entry_hour]),-1)=HOUR(AF213)),--(IFERROR(Flights_2026_09_303334353637345678[entry_sector],"")=AG213),--(IFERROR(Flights_2026_09_303334353637345678[nfl],-1)&gt;=AH213),--(IFERROR(Flights_2026_09_303334353637345678[nfl],-1)&lt;=IF(AH213=450,450,AH213+9)))</f>
        <v>0</v>
      </c>
    </row>
    <row r="214" spans="1:35" x14ac:dyDescent="0.2">
      <c r="A214" t="s">
        <v>346</v>
      </c>
      <c r="B214" t="s">
        <v>335</v>
      </c>
      <c r="C214" t="s">
        <v>19</v>
      </c>
      <c r="D214" t="s">
        <v>50</v>
      </c>
      <c r="E214" t="s">
        <v>548</v>
      </c>
      <c r="F214" s="35">
        <v>46305.96125</v>
      </c>
      <c r="G214" t="s">
        <v>28</v>
      </c>
      <c r="H214" t="s">
        <v>4030</v>
      </c>
      <c r="I214">
        <v>350</v>
      </c>
      <c r="J214" t="s">
        <v>22</v>
      </c>
      <c r="K214" t="s">
        <v>23</v>
      </c>
      <c r="L214">
        <v>902</v>
      </c>
      <c r="M214" t="s">
        <v>78</v>
      </c>
      <c r="N214" s="35">
        <v>46305.912233796298</v>
      </c>
      <c r="O214">
        <v>350</v>
      </c>
      <c r="P214" t="s">
        <v>26</v>
      </c>
      <c r="Q214">
        <v>350</v>
      </c>
      <c r="R214" t="str">
        <f>IF(B214="","",_xlfn.XLOOKUP(B214,DB!$A$2:$A$205,DB!$C$2:$C$205,"")&amp;"")</f>
        <v>Sector 6</v>
      </c>
      <c r="S214" t="str">
        <f>IF(B214="","",_xlfn.XLOOKUP(B214,DB!$A$2:$A$205,DB!$E$2:$E$205,""))</f>
        <v>Sector 4</v>
      </c>
      <c r="T214" t="str">
        <f>IF(B214="","",_xlfn.XLOOKUP(B214,DB!$A$2:$A$205,DB!$F$2:$F$205,""))</f>
        <v>VOMAR/XUDUN</v>
      </c>
      <c r="U214" t="str">
        <f>IF(B214="","",_xlfn.XLOOKUP(B214,DB!$A$2:$A$205,DB!$D$2:$D$205,""))</f>
        <v>MMEX</v>
      </c>
      <c r="V214" t="str">
        <f>IF(B214="","",IF(OR(COUNTIF(M214,"????N?????W")&gt;0,COUNTIF(M214,"????N?????E")&gt;0,COUNTIF(M214,"????S?????W")&gt;0,COUNTIF(M214,"????S?????E")&gt;0),_xlfn.XLOOKUP(B214,DB!$A$2:$A$205,DB!$B$2:$B$205,""),M214))</f>
        <v>GOTAS</v>
      </c>
      <c r="W214" s="17" cm="1">
        <f t="array" ref="W214">SUMPRODUCT(--(IFERROR(HOUR(Flights_2026_09_303334353637345678[entry_hour]),-1)=HOUR(W$212)),--(IFERROR(Flights_2026_09_303334353637345678[nfl],-1)&gt;=IF($V261=450,450,$V261)),--(IFERROR(Flights_2026_09_303334353637345678[nfl],-1)&lt;=IF($V261=450,450,$V261+9)))</f>
        <v>0</v>
      </c>
      <c r="X214" s="17" cm="1">
        <f t="array" ref="X214">SUMPRODUCT(--(IFERROR(HOUR(Flights_2026_09_303334353637345678[entry_hour]),-1)=HOUR(X$212)),--(IFERROR(Flights_2026_09_303334353637345678[nfl],-1)&gt;=IF($V261=450,450,$V261)),--(IFERROR(Flights_2026_09_303334353637345678[nfl],-1)&lt;=IF($V261=450,450,$V261+9)))</f>
        <v>0</v>
      </c>
      <c r="Y214" s="17" cm="1">
        <f t="array" ref="Y214">SUMPRODUCT(--(IFERROR(HOUR(Flights_2026_09_303334353637345678[entry_hour]),-1)=HOUR(Y$212)),--(IFERROR(Flights_2026_09_303334353637345678[nfl],-1)&gt;=IF($V261=450,450,$V261)),--(IFERROR(Flights_2026_09_303334353637345678[nfl],-1)&lt;=IF($V261=450,450,$V261+9)))</f>
        <v>0</v>
      </c>
      <c r="Z214" s="17" cm="1">
        <f t="array" ref="Z214">SUMPRODUCT(--(IFERROR(HOUR(Flights_2026_09_303334353637345678[entry_hour]),-1)=HOUR(Z$212)),--(IFERROR(Flights_2026_09_303334353637345678[nfl],-1)&gt;=IF($V261=450,450,$V261)),--(IFERROR(Flights_2026_09_303334353637345678[nfl],-1)&lt;=IF($V261=450,450,$V261+9)))</f>
        <v>0</v>
      </c>
      <c r="AA214" s="17" cm="1">
        <f t="array" ref="AA214">SUMPRODUCT(--(IFERROR(HOUR(Flights_2026_09_303334353637345678[entry_hour]),-1)=HOUR(AA$212)),--(IFERROR(Flights_2026_09_303334353637345678[nfl],-1)&gt;=IF($V261=450,450,$V261)),--(IFERROR(Flights_2026_09_303334353637345678[nfl],-1)&lt;=IF($V261=450,450,$V261+9)))</f>
        <v>0</v>
      </c>
      <c r="AB214" s="17" cm="1">
        <f t="array" ref="AB214">SUMPRODUCT(--(IFERROR(HOUR(Flights_2026_09_303334353637345678[entry_hour]),-1)=HOUR(AB$212)),--(IFERROR(Flights_2026_09_303334353637345678[nfl],-1)&gt;=IF($V261=450,450,$V261)),--(IFERROR(Flights_2026_09_303334353637345678[nfl],-1)&lt;=IF($V261=450,450,$V261+9)))</f>
        <v>0</v>
      </c>
      <c r="AC214" s="17" cm="1">
        <f t="array" ref="AC214">SUMPRODUCT(--(IFERROR(HOUR(Flights_2026_09_303334353637345678[entry_hour]),-1)=HOUR(AC$212)),--(IFERROR(Flights_2026_09_303334353637345678[nfl],-1)&gt;=IF($V261=450,450,$V261)),--(IFERROR(Flights_2026_09_303334353637345678[nfl],-1)&lt;=IF($V261=450,450,$V261+9)))</f>
        <v>0</v>
      </c>
      <c r="AD214" s="17" cm="1">
        <f t="array" ref="AD214">SUMPRODUCT(--(IFERROR(HOUR(Flights_2026_09_303334353637345678[entry_hour]),-1)=HOUR(AD$212)),--(IFERROR(Flights_2026_09_303334353637345678[nfl],-1)&gt;=IF($V261=450,450,$V261)),--(IFERROR(Flights_2026_09_303334353637345678[nfl],-1)&lt;=IF($V261=450,450,$V261+9)))</f>
        <v>0</v>
      </c>
      <c r="AE214" s="17" cm="1">
        <f t="array" ref="AE214">SUMPRODUCT(--(IFERROR(HOUR(Flights_2026_09_303334353637345678[entry_hour]),-1)=HOUR(AE$212)),--(IFERROR(Flights_2026_09_303334353637345678[nfl],-1)&gt;=IF($V261=450,450,$V261)),--(IFERROR(Flights_2026_09_303334353637345678[nfl],-1)&lt;=IF($V261=450,450,$V261+9)))</f>
        <v>0</v>
      </c>
      <c r="AF214" s="2">
        <v>0.625</v>
      </c>
      <c r="AG214" t="s">
        <v>840</v>
      </c>
      <c r="AH214" s="17">
        <v>240</v>
      </c>
      <c r="AI214" s="17" cm="1">
        <f t="array" ref="AI214">SUMPRODUCT(--(IFERROR(HOUR(Flights_2026_09_303334353637345678[entry_hour]),-1)=HOUR(AF214)),--(IFERROR(Flights_2026_09_303334353637345678[entry_sector],"")=AG214),--(IFERROR(Flights_2026_09_303334353637345678[nfl],-1)&gt;=AH214),--(IFERROR(Flights_2026_09_303334353637345678[nfl],-1)&lt;=IF(AH214=450,450,AH214+9)))</f>
        <v>0</v>
      </c>
    </row>
    <row r="215" spans="1:35" x14ac:dyDescent="0.2">
      <c r="A215" t="s">
        <v>348</v>
      </c>
      <c r="B215" t="s">
        <v>49</v>
      </c>
      <c r="C215" t="s">
        <v>19</v>
      </c>
      <c r="D215" t="s">
        <v>107</v>
      </c>
      <c r="E215" t="s">
        <v>4031</v>
      </c>
      <c r="F215" s="35">
        <v>46305.97042824074</v>
      </c>
      <c r="G215" t="s">
        <v>21</v>
      </c>
      <c r="H215" t="s">
        <v>4032</v>
      </c>
      <c r="I215">
        <v>380</v>
      </c>
      <c r="J215" t="s">
        <v>22</v>
      </c>
      <c r="K215" t="s">
        <v>23</v>
      </c>
      <c r="L215">
        <v>161</v>
      </c>
      <c r="M215" t="s">
        <v>37</v>
      </c>
      <c r="N215" s="35">
        <v>46305.956909722227</v>
      </c>
      <c r="O215">
        <v>220</v>
      </c>
      <c r="P215" t="s">
        <v>26</v>
      </c>
      <c r="Q215">
        <v>220</v>
      </c>
      <c r="R215" t="str">
        <f>IF(B215="","",_xlfn.XLOOKUP(B215,DB!$A$2:$A$205,DB!$C$2:$C$205,"")&amp;"")</f>
        <v>Sector 3</v>
      </c>
      <c r="S215" t="str">
        <f>IF(B215="","",_xlfn.XLOOKUP(B215,DB!$A$2:$A$205,DB!$E$2:$E$205,""))</f>
        <v>Sector 3</v>
      </c>
      <c r="T215" t="str">
        <f>IF(B215="","",_xlfn.XLOOKUP(B215,DB!$A$2:$A$205,DB!$F$2:$F$205,""))</f>
        <v>NOSAT</v>
      </c>
      <c r="U215" t="str">
        <f>IF(B215="","",_xlfn.XLOOKUP(B215,DB!$A$2:$A$205,DB!$D$2:$D$205,""))</f>
        <v>KZHU</v>
      </c>
      <c r="V215" t="str">
        <f>IF(B215="","",IF(OR(COUNTIF(M215,"????N?????W")&gt;0,COUNTIF(M215,"????N?????E")&gt;0,COUNTIF(M215,"????S?????W")&gt;0,COUNTIF(M215,"????S?????E")&gt;0),_xlfn.XLOOKUP(B215,DB!$A$2:$A$205,DB!$B$2:$B$205,""),M215))</f>
        <v>NOSAT</v>
      </c>
      <c r="W215" s="17" cm="1">
        <f t="array" ref="W215">SUMPRODUCT(--(IFERROR(HOUR(Flights_2026_09_303334353637345678[entry_hour]),-1)=HOUR(W$212)),--(IFERROR(Flights_2026_09_303334353637345678[nfl],-1)&gt;=IF($V262=450,450,$V262)),--(IFERROR(Flights_2026_09_303334353637345678[nfl],-1)&lt;=IF($V262=450,450,$V262+9)))</f>
        <v>0</v>
      </c>
      <c r="X215" s="17" cm="1">
        <f t="array" ref="X215">SUMPRODUCT(--(IFERROR(HOUR(Flights_2026_09_303334353637345678[entry_hour]),-1)=HOUR(X$212)),--(IFERROR(Flights_2026_09_303334353637345678[nfl],-1)&gt;=IF($V262=450,450,$V262)),--(IFERROR(Flights_2026_09_303334353637345678[nfl],-1)&lt;=IF($V262=450,450,$V262+9)))</f>
        <v>0</v>
      </c>
      <c r="Y215" s="17" cm="1">
        <f t="array" ref="Y215">SUMPRODUCT(--(IFERROR(HOUR(Flights_2026_09_303334353637345678[entry_hour]),-1)=HOUR(Y$212)),--(IFERROR(Flights_2026_09_303334353637345678[nfl],-1)&gt;=IF($V262=450,450,$V262)),--(IFERROR(Flights_2026_09_303334353637345678[nfl],-1)&lt;=IF($V262=450,450,$V262+9)))</f>
        <v>0</v>
      </c>
      <c r="Z215" s="17" cm="1">
        <f t="array" ref="Z215">SUMPRODUCT(--(IFERROR(HOUR(Flights_2026_09_303334353637345678[entry_hour]),-1)=HOUR(Z$212)),--(IFERROR(Flights_2026_09_303334353637345678[nfl],-1)&gt;=IF($V262=450,450,$V262)),--(IFERROR(Flights_2026_09_303334353637345678[nfl],-1)&lt;=IF($V262=450,450,$V262+9)))</f>
        <v>0</v>
      </c>
      <c r="AA215" s="17" cm="1">
        <f t="array" ref="AA215">SUMPRODUCT(--(IFERROR(HOUR(Flights_2026_09_303334353637345678[entry_hour]),-1)=HOUR(AA$212)),--(IFERROR(Flights_2026_09_303334353637345678[nfl],-1)&gt;=IF($V262=450,450,$V262)),--(IFERROR(Flights_2026_09_303334353637345678[nfl],-1)&lt;=IF($V262=450,450,$V262+9)))</f>
        <v>0</v>
      </c>
      <c r="AB215" s="17" cm="1">
        <f t="array" ref="AB215">SUMPRODUCT(--(IFERROR(HOUR(Flights_2026_09_303334353637345678[entry_hour]),-1)=HOUR(AB$212)),--(IFERROR(Flights_2026_09_303334353637345678[nfl],-1)&gt;=IF($V262=450,450,$V262)),--(IFERROR(Flights_2026_09_303334353637345678[nfl],-1)&lt;=IF($V262=450,450,$V262+9)))</f>
        <v>0</v>
      </c>
      <c r="AC215" s="17" cm="1">
        <f t="array" ref="AC215">SUMPRODUCT(--(IFERROR(HOUR(Flights_2026_09_303334353637345678[entry_hour]),-1)=HOUR(AC$212)),--(IFERROR(Flights_2026_09_303334353637345678[nfl],-1)&gt;=IF($V262=450,450,$V262)),--(IFERROR(Flights_2026_09_303334353637345678[nfl],-1)&lt;=IF($V262=450,450,$V262+9)))</f>
        <v>0</v>
      </c>
      <c r="AD215" s="17" cm="1">
        <f t="array" ref="AD215">SUMPRODUCT(--(IFERROR(HOUR(Flights_2026_09_303334353637345678[entry_hour]),-1)=HOUR(AD$212)),--(IFERROR(Flights_2026_09_303334353637345678[nfl],-1)&gt;=IF($V262=450,450,$V262)),--(IFERROR(Flights_2026_09_303334353637345678[nfl],-1)&lt;=IF($V262=450,450,$V262+9)))</f>
        <v>0</v>
      </c>
      <c r="AE215" s="17" cm="1">
        <f t="array" ref="AE215">SUMPRODUCT(--(IFERROR(HOUR(Flights_2026_09_303334353637345678[entry_hour]),-1)=HOUR(AE$212)),--(IFERROR(Flights_2026_09_303334353637345678[nfl],-1)&gt;=IF($V262=450,450,$V262)),--(IFERROR(Flights_2026_09_303334353637345678[nfl],-1)&lt;=IF($V262=450,450,$V262+9)))</f>
        <v>0</v>
      </c>
      <c r="AF215" s="2">
        <v>0.625</v>
      </c>
      <c r="AG215" t="s">
        <v>840</v>
      </c>
      <c r="AH215" s="17">
        <v>250</v>
      </c>
      <c r="AI215" s="17" cm="1">
        <f t="array" ref="AI215">SUMPRODUCT(--(IFERROR(HOUR(Flights_2026_09_303334353637345678[entry_hour]),-1)=HOUR(AF215)),--(IFERROR(Flights_2026_09_303334353637345678[entry_sector],"")=AG215),--(IFERROR(Flights_2026_09_303334353637345678[nfl],-1)&gt;=AH215),--(IFERROR(Flights_2026_09_303334353637345678[nfl],-1)&lt;=IF(AH215=450,450,AH215+9)))</f>
        <v>0</v>
      </c>
    </row>
    <row r="216" spans="1:35" x14ac:dyDescent="0.2">
      <c r="A216" t="s">
        <v>355</v>
      </c>
      <c r="B216" t="s">
        <v>81</v>
      </c>
      <c r="C216" t="s">
        <v>19</v>
      </c>
      <c r="D216" t="s">
        <v>76</v>
      </c>
      <c r="E216" t="s">
        <v>495</v>
      </c>
      <c r="F216" s="35">
        <v>46305.97865740741</v>
      </c>
      <c r="G216" t="s">
        <v>28</v>
      </c>
      <c r="H216" t="s">
        <v>4033</v>
      </c>
      <c r="I216">
        <v>330</v>
      </c>
      <c r="J216" t="s">
        <v>22</v>
      </c>
      <c r="K216" t="s">
        <v>23</v>
      </c>
      <c r="L216">
        <v>793</v>
      </c>
      <c r="M216" t="s">
        <v>84</v>
      </c>
      <c r="N216" s="35">
        <v>46305.936979166669</v>
      </c>
      <c r="O216">
        <v>330</v>
      </c>
      <c r="P216" t="s">
        <v>26</v>
      </c>
      <c r="Q216">
        <v>310</v>
      </c>
      <c r="R216" t="str">
        <f>IF(B216="","",_xlfn.XLOOKUP(B216,DB!$A$2:$A$205,DB!$C$2:$C$205,"")&amp;"")</f>
        <v>Sector 5</v>
      </c>
      <c r="S216" t="str">
        <f>IF(B216="","",_xlfn.XLOOKUP(B216,DB!$A$2:$A$205,DB!$E$2:$E$205,""))</f>
        <v>Sector 4</v>
      </c>
      <c r="T216" t="str">
        <f>IF(B216="","",_xlfn.XLOOKUP(B216,DB!$A$2:$A$205,DB!$F$2:$F$205,""))</f>
        <v>VOMAR/XUDUN</v>
      </c>
      <c r="U216" t="str">
        <f>IF(B216="","",_xlfn.XLOOKUP(B216,DB!$A$2:$A$205,DB!$D$2:$D$205,""))</f>
        <v>MMTY</v>
      </c>
      <c r="V216" t="str">
        <f>IF(B216="","",IF(OR(COUNTIF(M216,"????N?????W")&gt;0,COUNTIF(M216,"????N?????E")&gt;0,COUNTIF(M216,"????S?????W")&gt;0,COUNTIF(M216,"????S?????E")&gt;0),_xlfn.XLOOKUP(B216,DB!$A$2:$A$205,DB!$B$2:$B$205,""),M216))</f>
        <v>MATOL</v>
      </c>
      <c r="W216" s="17" cm="1">
        <f t="array" ref="W216">SUMPRODUCT(--(IFERROR(HOUR(Flights_2026_09_303334353637345678[entry_hour]),-1)=HOUR(W$212)),--(IFERROR(Flights_2026_09_303334353637345678[nfl],-1)&gt;=IF($V263=450,450,$V263)),--(IFERROR(Flights_2026_09_303334353637345678[nfl],-1)&lt;=IF($V263=450,450,$V263+9)))</f>
        <v>0</v>
      </c>
      <c r="X216" s="17" cm="1">
        <f t="array" ref="X216">SUMPRODUCT(--(IFERROR(HOUR(Flights_2026_09_303334353637345678[entry_hour]),-1)=HOUR(X$212)),--(IFERROR(Flights_2026_09_303334353637345678[nfl],-1)&gt;=IF($V263=450,450,$V263)),--(IFERROR(Flights_2026_09_303334353637345678[nfl],-1)&lt;=IF($V263=450,450,$V263+9)))</f>
        <v>0</v>
      </c>
      <c r="Y216" s="17" cm="1">
        <f t="array" ref="Y216">SUMPRODUCT(--(IFERROR(HOUR(Flights_2026_09_303334353637345678[entry_hour]),-1)=HOUR(Y$212)),--(IFERROR(Flights_2026_09_303334353637345678[nfl],-1)&gt;=IF($V263=450,450,$V263)),--(IFERROR(Flights_2026_09_303334353637345678[nfl],-1)&lt;=IF($V263=450,450,$V263+9)))</f>
        <v>0</v>
      </c>
      <c r="Z216" s="17" cm="1">
        <f t="array" ref="Z216">SUMPRODUCT(--(IFERROR(HOUR(Flights_2026_09_303334353637345678[entry_hour]),-1)=HOUR(Z$212)),--(IFERROR(Flights_2026_09_303334353637345678[nfl],-1)&gt;=IF($V263=450,450,$V263)),--(IFERROR(Flights_2026_09_303334353637345678[nfl],-1)&lt;=IF($V263=450,450,$V263+9)))</f>
        <v>0</v>
      </c>
      <c r="AA216" s="17" cm="1">
        <f t="array" ref="AA216">SUMPRODUCT(--(IFERROR(HOUR(Flights_2026_09_303334353637345678[entry_hour]),-1)=HOUR(AA$212)),--(IFERROR(Flights_2026_09_303334353637345678[nfl],-1)&gt;=IF($V263=450,450,$V263)),--(IFERROR(Flights_2026_09_303334353637345678[nfl],-1)&lt;=IF($V263=450,450,$V263+9)))</f>
        <v>0</v>
      </c>
      <c r="AB216" s="17" cm="1">
        <f t="array" ref="AB216">SUMPRODUCT(--(IFERROR(HOUR(Flights_2026_09_303334353637345678[entry_hour]),-1)=HOUR(AB$212)),--(IFERROR(Flights_2026_09_303334353637345678[nfl],-1)&gt;=IF($V263=450,450,$V263)),--(IFERROR(Flights_2026_09_303334353637345678[nfl],-1)&lt;=IF($V263=450,450,$V263+9)))</f>
        <v>0</v>
      </c>
      <c r="AC216" s="17" cm="1">
        <f t="array" ref="AC216">SUMPRODUCT(--(IFERROR(HOUR(Flights_2026_09_303334353637345678[entry_hour]),-1)=HOUR(AC$212)),--(IFERROR(Flights_2026_09_303334353637345678[nfl],-1)&gt;=IF($V263=450,450,$V263)),--(IFERROR(Flights_2026_09_303334353637345678[nfl],-1)&lt;=IF($V263=450,450,$V263+9)))</f>
        <v>0</v>
      </c>
      <c r="AD216" s="17" cm="1">
        <f t="array" ref="AD216">SUMPRODUCT(--(IFERROR(HOUR(Flights_2026_09_303334353637345678[entry_hour]),-1)=HOUR(AD$212)),--(IFERROR(Flights_2026_09_303334353637345678[nfl],-1)&gt;=IF($V263=450,450,$V263)),--(IFERROR(Flights_2026_09_303334353637345678[nfl],-1)&lt;=IF($V263=450,450,$V263+9)))</f>
        <v>0</v>
      </c>
      <c r="AE216" s="17" cm="1">
        <f t="array" ref="AE216">SUMPRODUCT(--(IFERROR(HOUR(Flights_2026_09_303334353637345678[entry_hour]),-1)=HOUR(AE$212)),--(IFERROR(Flights_2026_09_303334353637345678[nfl],-1)&gt;=IF($V263=450,450,$V263)),--(IFERROR(Flights_2026_09_303334353637345678[nfl],-1)&lt;=IF($V263=450,450,$V263+9)))</f>
        <v>0</v>
      </c>
      <c r="AF216" s="2">
        <v>0.625</v>
      </c>
      <c r="AG216" t="s">
        <v>840</v>
      </c>
      <c r="AH216" s="17">
        <v>260</v>
      </c>
      <c r="AI216" s="17" cm="1">
        <f t="array" ref="AI216">SUMPRODUCT(--(IFERROR(HOUR(Flights_2026_09_303334353637345678[entry_hour]),-1)=HOUR(AF216)),--(IFERROR(Flights_2026_09_303334353637345678[entry_sector],"")=AG216),--(IFERROR(Flights_2026_09_303334353637345678[nfl],-1)&gt;=AH216),--(IFERROR(Flights_2026_09_303334353637345678[nfl],-1)&lt;=IF(AH216=450,450,AH216+9)))</f>
        <v>0</v>
      </c>
    </row>
    <row r="217" spans="1:35" x14ac:dyDescent="0.2">
      <c r="A217" t="s">
        <v>358</v>
      </c>
      <c r="B217" t="s">
        <v>81</v>
      </c>
      <c r="C217" t="s">
        <v>19</v>
      </c>
      <c r="D217" t="s">
        <v>76</v>
      </c>
      <c r="E217" t="s">
        <v>855</v>
      </c>
      <c r="F217" s="35">
        <v>46305.983541666668</v>
      </c>
      <c r="G217" t="s">
        <v>28</v>
      </c>
      <c r="H217" t="s">
        <v>4034</v>
      </c>
      <c r="I217">
        <v>390</v>
      </c>
      <c r="J217" t="s">
        <v>22</v>
      </c>
      <c r="K217" t="s">
        <v>23</v>
      </c>
      <c r="L217">
        <v>792</v>
      </c>
      <c r="M217" t="s">
        <v>84</v>
      </c>
      <c r="N217" s="35">
        <v>46305.941481481481</v>
      </c>
      <c r="O217">
        <v>390</v>
      </c>
      <c r="P217" t="s">
        <v>26</v>
      </c>
      <c r="Q217">
        <v>390</v>
      </c>
      <c r="R217" t="str">
        <f>IF(B217="","",_xlfn.XLOOKUP(B217,DB!$A$2:$A$205,DB!$C$2:$C$205,"")&amp;"")</f>
        <v>Sector 5</v>
      </c>
      <c r="S217" t="str">
        <f>IF(B217="","",_xlfn.XLOOKUP(B217,DB!$A$2:$A$205,DB!$E$2:$E$205,""))</f>
        <v>Sector 4</v>
      </c>
      <c r="T217" t="str">
        <f>IF(B217="","",_xlfn.XLOOKUP(B217,DB!$A$2:$A$205,DB!$F$2:$F$205,""))</f>
        <v>VOMAR/XUDUN</v>
      </c>
      <c r="U217" t="str">
        <f>IF(B217="","",_xlfn.XLOOKUP(B217,DB!$A$2:$A$205,DB!$D$2:$D$205,""))</f>
        <v>MMTY</v>
      </c>
      <c r="V217" t="str">
        <f>IF(B217="","",IF(OR(COUNTIF(M217,"????N?????W")&gt;0,COUNTIF(M217,"????N?????E")&gt;0,COUNTIF(M217,"????S?????W")&gt;0,COUNTIF(M217,"????S?????E")&gt;0),_xlfn.XLOOKUP(B217,DB!$A$2:$A$205,DB!$B$2:$B$205,""),M217))</f>
        <v>MATOL</v>
      </c>
      <c r="W217" s="17" cm="1">
        <f t="array" ref="W217">SUMPRODUCT(--(IFERROR(HOUR(Flights_2026_09_303334353637345678[entry_hour]),-1)=HOUR(W$212)),--(IFERROR(Flights_2026_09_303334353637345678[nfl],-1)&gt;=IF($V264=450,450,$V264)),--(IFERROR(Flights_2026_09_303334353637345678[nfl],-1)&lt;=IF($V264=450,450,$V264+9)))</f>
        <v>0</v>
      </c>
      <c r="X217" s="17" cm="1">
        <f t="array" ref="X217">SUMPRODUCT(--(IFERROR(HOUR(Flights_2026_09_303334353637345678[entry_hour]),-1)=HOUR(X$212)),--(IFERROR(Flights_2026_09_303334353637345678[nfl],-1)&gt;=IF($V264=450,450,$V264)),--(IFERROR(Flights_2026_09_303334353637345678[nfl],-1)&lt;=IF($V264=450,450,$V264+9)))</f>
        <v>0</v>
      </c>
      <c r="Y217" s="17" cm="1">
        <f t="array" ref="Y217">SUMPRODUCT(--(IFERROR(HOUR(Flights_2026_09_303334353637345678[entry_hour]),-1)=HOUR(Y$212)),--(IFERROR(Flights_2026_09_303334353637345678[nfl],-1)&gt;=IF($V264=450,450,$V264)),--(IFERROR(Flights_2026_09_303334353637345678[nfl],-1)&lt;=IF($V264=450,450,$V264+9)))</f>
        <v>0</v>
      </c>
      <c r="Z217" s="17" cm="1">
        <f t="array" ref="Z217">SUMPRODUCT(--(IFERROR(HOUR(Flights_2026_09_303334353637345678[entry_hour]),-1)=HOUR(Z$212)),--(IFERROR(Flights_2026_09_303334353637345678[nfl],-1)&gt;=IF($V264=450,450,$V264)),--(IFERROR(Flights_2026_09_303334353637345678[nfl],-1)&lt;=IF($V264=450,450,$V264+9)))</f>
        <v>0</v>
      </c>
      <c r="AA217" s="17" cm="1">
        <f t="array" ref="AA217">SUMPRODUCT(--(IFERROR(HOUR(Flights_2026_09_303334353637345678[entry_hour]),-1)=HOUR(AA$212)),--(IFERROR(Flights_2026_09_303334353637345678[nfl],-1)&gt;=IF($V264=450,450,$V264)),--(IFERROR(Flights_2026_09_303334353637345678[nfl],-1)&lt;=IF($V264=450,450,$V264+9)))</f>
        <v>0</v>
      </c>
      <c r="AB217" s="17" cm="1">
        <f t="array" ref="AB217">SUMPRODUCT(--(IFERROR(HOUR(Flights_2026_09_303334353637345678[entry_hour]),-1)=HOUR(AB$212)),--(IFERROR(Flights_2026_09_303334353637345678[nfl],-1)&gt;=IF($V264=450,450,$V264)),--(IFERROR(Flights_2026_09_303334353637345678[nfl],-1)&lt;=IF($V264=450,450,$V264+9)))</f>
        <v>0</v>
      </c>
      <c r="AC217" s="17" cm="1">
        <f t="array" ref="AC217">SUMPRODUCT(--(IFERROR(HOUR(Flights_2026_09_303334353637345678[entry_hour]),-1)=HOUR(AC$212)),--(IFERROR(Flights_2026_09_303334353637345678[nfl],-1)&gt;=IF($V264=450,450,$V264)),--(IFERROR(Flights_2026_09_303334353637345678[nfl],-1)&lt;=IF($V264=450,450,$V264+9)))</f>
        <v>0</v>
      </c>
      <c r="AD217" s="17" cm="1">
        <f t="array" ref="AD217">SUMPRODUCT(--(IFERROR(HOUR(Flights_2026_09_303334353637345678[entry_hour]),-1)=HOUR(AD$212)),--(IFERROR(Flights_2026_09_303334353637345678[nfl],-1)&gt;=IF($V264=450,450,$V264)),--(IFERROR(Flights_2026_09_303334353637345678[nfl],-1)&lt;=IF($V264=450,450,$V264+9)))</f>
        <v>0</v>
      </c>
      <c r="AE217" s="17" cm="1">
        <f t="array" ref="AE217">SUMPRODUCT(--(IFERROR(HOUR(Flights_2026_09_303334353637345678[entry_hour]),-1)=HOUR(AE$212)),--(IFERROR(Flights_2026_09_303334353637345678[nfl],-1)&gt;=IF($V264=450,450,$V264)),--(IFERROR(Flights_2026_09_303334353637345678[nfl],-1)&lt;=IF($V264=450,450,$V264+9)))</f>
        <v>0</v>
      </c>
      <c r="AF217" s="2">
        <v>0.625</v>
      </c>
      <c r="AG217" t="s">
        <v>840</v>
      </c>
      <c r="AH217" s="17">
        <v>270</v>
      </c>
      <c r="AI217" s="17" cm="1">
        <f t="array" ref="AI217">SUMPRODUCT(--(IFERROR(HOUR(Flights_2026_09_303334353637345678[entry_hour]),-1)=HOUR(AF217)),--(IFERROR(Flights_2026_09_303334353637345678[entry_sector],"")=AG217),--(IFERROR(Flights_2026_09_303334353637345678[nfl],-1)&gt;=AH217),--(IFERROR(Flights_2026_09_303334353637345678[nfl],-1)&lt;=IF(AH217=450,450,AH217+9)))</f>
        <v>0</v>
      </c>
    </row>
    <row r="218" spans="1:35" x14ac:dyDescent="0.2">
      <c r="A218" t="s">
        <v>314</v>
      </c>
      <c r="B218" t="s">
        <v>89</v>
      </c>
      <c r="C218" t="s">
        <v>19</v>
      </c>
      <c r="D218" t="s">
        <v>47</v>
      </c>
      <c r="E218" t="s">
        <v>4035</v>
      </c>
      <c r="F218" s="35">
        <v>46305.984756944439</v>
      </c>
      <c r="G218" t="s">
        <v>21</v>
      </c>
      <c r="H218" t="s">
        <v>4036</v>
      </c>
      <c r="I218">
        <v>360</v>
      </c>
      <c r="J218" t="s">
        <v>22</v>
      </c>
      <c r="K218" t="s">
        <v>23</v>
      </c>
      <c r="L218">
        <v>244</v>
      </c>
      <c r="M218" t="s">
        <v>44</v>
      </c>
      <c r="N218" s="35">
        <v>46305.966840277775</v>
      </c>
      <c r="O218">
        <v>148</v>
      </c>
      <c r="P218" t="s">
        <v>26</v>
      </c>
      <c r="Q218">
        <v>380</v>
      </c>
      <c r="R218" t="str">
        <f>IF(B218="","",_xlfn.XLOOKUP(B218,DB!$A$2:$A$205,DB!$C$2:$C$205,"")&amp;"")</f>
        <v>Sector 7</v>
      </c>
      <c r="S218" t="str">
        <f>IF(B218="","",_xlfn.XLOOKUP(B218,DB!$A$2:$A$205,DB!$E$2:$E$205,""))</f>
        <v>Sector 7</v>
      </c>
      <c r="T218" t="str">
        <f>IF(B218="","",_xlfn.XLOOKUP(B218,DB!$A$2:$A$205,DB!$F$2:$F$205,""))</f>
        <v>PAULE/SIGMA</v>
      </c>
      <c r="U218" t="str">
        <f>IF(B218="","",_xlfn.XLOOKUP(B218,DB!$A$2:$A$205,DB!$D$2:$D$205,""))</f>
        <v>MHCC</v>
      </c>
      <c r="V218" t="str">
        <f>IF(B218="","",IF(OR(COUNTIF(M218,"????N?????W")&gt;0,COUNTIF(M218,"????N?????E")&gt;0,COUNTIF(M218,"????S?????W")&gt;0,COUNTIF(M218,"????S?????E")&gt;0),_xlfn.XLOOKUP(B218,DB!$A$2:$A$205,DB!$B$2:$B$205,""),M218))</f>
        <v>SIGMA</v>
      </c>
      <c r="W218" s="17" cm="1">
        <f t="array" ref="W218">SUMPRODUCT(--(IFERROR(HOUR(Flights_2026_09_303334353637345678[entry_hour]),-1)=HOUR(W$212)),--(IFERROR(Flights_2026_09_303334353637345678[nfl],-1)&gt;=IF($V265=450,450,$V265)),--(IFERROR(Flights_2026_09_303334353637345678[nfl],-1)&lt;=IF($V265=450,450,$V265+9)))</f>
        <v>0</v>
      </c>
      <c r="X218" s="17" cm="1">
        <f t="array" ref="X218">SUMPRODUCT(--(IFERROR(HOUR(Flights_2026_09_303334353637345678[entry_hour]),-1)=HOUR(X$212)),--(IFERROR(Flights_2026_09_303334353637345678[nfl],-1)&gt;=IF($V265=450,450,$V265)),--(IFERROR(Flights_2026_09_303334353637345678[nfl],-1)&lt;=IF($V265=450,450,$V265+9)))</f>
        <v>0</v>
      </c>
      <c r="Y218" s="17" cm="1">
        <f t="array" ref="Y218">SUMPRODUCT(--(IFERROR(HOUR(Flights_2026_09_303334353637345678[entry_hour]),-1)=HOUR(Y$212)),--(IFERROR(Flights_2026_09_303334353637345678[nfl],-1)&gt;=IF($V265=450,450,$V265)),--(IFERROR(Flights_2026_09_303334353637345678[nfl],-1)&lt;=IF($V265=450,450,$V265+9)))</f>
        <v>0</v>
      </c>
      <c r="Z218" s="17" cm="1">
        <f t="array" ref="Z218">SUMPRODUCT(--(IFERROR(HOUR(Flights_2026_09_303334353637345678[entry_hour]),-1)=HOUR(Z$212)),--(IFERROR(Flights_2026_09_303334353637345678[nfl],-1)&gt;=IF($V265=450,450,$V265)),--(IFERROR(Flights_2026_09_303334353637345678[nfl],-1)&lt;=IF($V265=450,450,$V265+9)))</f>
        <v>0</v>
      </c>
      <c r="AA218" s="17" cm="1">
        <f t="array" ref="AA218">SUMPRODUCT(--(IFERROR(HOUR(Flights_2026_09_303334353637345678[entry_hour]),-1)=HOUR(AA$212)),--(IFERROR(Flights_2026_09_303334353637345678[nfl],-1)&gt;=IF($V265=450,450,$V265)),--(IFERROR(Flights_2026_09_303334353637345678[nfl],-1)&lt;=IF($V265=450,450,$V265+9)))</f>
        <v>0</v>
      </c>
      <c r="AB218" s="17" cm="1">
        <f t="array" ref="AB218">SUMPRODUCT(--(IFERROR(HOUR(Flights_2026_09_303334353637345678[entry_hour]),-1)=HOUR(AB$212)),--(IFERROR(Flights_2026_09_303334353637345678[nfl],-1)&gt;=IF($V265=450,450,$V265)),--(IFERROR(Flights_2026_09_303334353637345678[nfl],-1)&lt;=IF($V265=450,450,$V265+9)))</f>
        <v>0</v>
      </c>
      <c r="AC218" s="17" cm="1">
        <f t="array" ref="AC218">SUMPRODUCT(--(IFERROR(HOUR(Flights_2026_09_303334353637345678[entry_hour]),-1)=HOUR(AC$212)),--(IFERROR(Flights_2026_09_303334353637345678[nfl],-1)&gt;=IF($V265=450,450,$V265)),--(IFERROR(Flights_2026_09_303334353637345678[nfl],-1)&lt;=IF($V265=450,450,$V265+9)))</f>
        <v>0</v>
      </c>
      <c r="AD218" s="17" cm="1">
        <f t="array" ref="AD218">SUMPRODUCT(--(IFERROR(HOUR(Flights_2026_09_303334353637345678[entry_hour]),-1)=HOUR(AD$212)),--(IFERROR(Flights_2026_09_303334353637345678[nfl],-1)&gt;=IF($V265=450,450,$V265)),--(IFERROR(Flights_2026_09_303334353637345678[nfl],-1)&lt;=IF($V265=450,450,$V265+9)))</f>
        <v>0</v>
      </c>
      <c r="AE218" s="17" cm="1">
        <f t="array" ref="AE218">SUMPRODUCT(--(IFERROR(HOUR(Flights_2026_09_303334353637345678[entry_hour]),-1)=HOUR(AE$212)),--(IFERROR(Flights_2026_09_303334353637345678[nfl],-1)&gt;=IF($V265=450,450,$V265)),--(IFERROR(Flights_2026_09_303334353637345678[nfl],-1)&lt;=IF($V265=450,450,$V265+9)))</f>
        <v>0</v>
      </c>
      <c r="AF218" s="2">
        <v>0.625</v>
      </c>
      <c r="AG218" t="s">
        <v>840</v>
      </c>
      <c r="AH218" s="17">
        <v>280</v>
      </c>
      <c r="AI218" s="17" cm="1">
        <f t="array" ref="AI218">SUMPRODUCT(--(IFERROR(HOUR(Flights_2026_09_303334353637345678[entry_hour]),-1)=HOUR(AF218)),--(IFERROR(Flights_2026_09_303334353637345678[entry_sector],"")=AG218),--(IFERROR(Flights_2026_09_303334353637345678[nfl],-1)&gt;=AH218),--(IFERROR(Flights_2026_09_303334353637345678[nfl],-1)&lt;=IF(AH218=450,450,AH218+9)))</f>
        <v>0</v>
      </c>
    </row>
    <row r="219" spans="1:35" x14ac:dyDescent="0.2">
      <c r="A219" t="s">
        <v>1921</v>
      </c>
      <c r="B219" t="s">
        <v>52</v>
      </c>
      <c r="C219" t="s">
        <v>19</v>
      </c>
      <c r="D219" t="s">
        <v>41</v>
      </c>
      <c r="E219" t="s">
        <v>100</v>
      </c>
      <c r="F219" s="35">
        <v>46305.986585648148</v>
      </c>
      <c r="G219" t="s">
        <v>28</v>
      </c>
      <c r="H219" t="s">
        <v>4037</v>
      </c>
      <c r="I219">
        <v>370</v>
      </c>
      <c r="J219" t="s">
        <v>22</v>
      </c>
      <c r="K219" t="s">
        <v>23</v>
      </c>
      <c r="L219">
        <v>864</v>
      </c>
      <c r="M219" t="s">
        <v>525</v>
      </c>
      <c r="N219" s="35">
        <v>46305.939062500001</v>
      </c>
      <c r="O219">
        <v>370</v>
      </c>
      <c r="P219" t="s">
        <v>26</v>
      </c>
      <c r="Q219">
        <v>370</v>
      </c>
      <c r="R219" t="str">
        <f>IF(B219="","",_xlfn.XLOOKUP(B219,DB!$A$2:$A$205,DB!$C$2:$C$205,"")&amp;"")</f>
        <v>Sector 6</v>
      </c>
      <c r="S219" t="str">
        <f>IF(B219="","",_xlfn.XLOOKUP(B219,DB!$A$2:$A$205,DB!$E$2:$E$205,""))</f>
        <v>Sector 4</v>
      </c>
      <c r="T219" t="str">
        <f>IF(B219="","",_xlfn.XLOOKUP(B219,DB!$A$2:$A$205,DB!$F$2:$F$205,""))</f>
        <v>VOMAR/XUDUN</v>
      </c>
      <c r="U219" t="str">
        <f>IF(B219="","",_xlfn.XLOOKUP(B219,DB!$A$2:$A$205,DB!$D$2:$D$205,""))</f>
        <v>MMEX</v>
      </c>
      <c r="V219" t="str">
        <f>IF(B219="","",IF(OR(COUNTIF(M219,"????N?????W")&gt;0,COUNTIF(M219,"????N?????E")&gt;0,COUNTIF(M219,"????S?????W")&gt;0,COUNTIF(M219,"????S?????E")&gt;0),_xlfn.XLOOKUP(B219,DB!$A$2:$A$205,DB!$B$2:$B$205,""),M219))</f>
        <v>GOTAS</v>
      </c>
      <c r="W219" s="17" cm="1">
        <f t="array" ref="W219">SUMPRODUCT(--(IFERROR(HOUR(Flights_2026_09_303334353637345678[entry_hour]),-1)=HOUR(W$212)),--(IFERROR(Flights_2026_09_303334353637345678[nfl],-1)&gt;=IF($V266=450,450,$V266)),--(IFERROR(Flights_2026_09_303334353637345678[nfl],-1)&lt;=IF($V266=450,450,$V266+9)))</f>
        <v>2</v>
      </c>
      <c r="X219" s="17" cm="1">
        <f t="array" ref="X219">SUMPRODUCT(--(IFERROR(HOUR(Flights_2026_09_303334353637345678[entry_hour]),-1)=HOUR(X$212)),--(IFERROR(Flights_2026_09_303334353637345678[nfl],-1)&gt;=IF($V266=450,450,$V266)),--(IFERROR(Flights_2026_09_303334353637345678[nfl],-1)&lt;=IF($V266=450,450,$V266+9)))</f>
        <v>2</v>
      </c>
      <c r="Y219" s="17" cm="1">
        <f t="array" ref="Y219">SUMPRODUCT(--(IFERROR(HOUR(Flights_2026_09_303334353637345678[entry_hour]),-1)=HOUR(Y$212)),--(IFERROR(Flights_2026_09_303334353637345678[nfl],-1)&gt;=IF($V266=450,450,$V266)),--(IFERROR(Flights_2026_09_303334353637345678[nfl],-1)&lt;=IF($V266=450,450,$V266+9)))</f>
        <v>5</v>
      </c>
      <c r="Z219" s="17" cm="1">
        <f t="array" ref="Z219">SUMPRODUCT(--(IFERROR(HOUR(Flights_2026_09_303334353637345678[entry_hour]),-1)=HOUR(Z$212)),--(IFERROR(Flights_2026_09_303334353637345678[nfl],-1)&gt;=IF($V266=450,450,$V266)),--(IFERROR(Flights_2026_09_303334353637345678[nfl],-1)&lt;=IF($V266=450,450,$V266+9)))</f>
        <v>5</v>
      </c>
      <c r="AA219" s="17" cm="1">
        <f t="array" ref="AA219">SUMPRODUCT(--(IFERROR(HOUR(Flights_2026_09_303334353637345678[entry_hour]),-1)=HOUR(AA$212)),--(IFERROR(Flights_2026_09_303334353637345678[nfl],-1)&gt;=IF($V266=450,450,$V266)),--(IFERROR(Flights_2026_09_303334353637345678[nfl],-1)&lt;=IF($V266=450,450,$V266+9)))</f>
        <v>2</v>
      </c>
      <c r="AB219" s="17" cm="1">
        <f t="array" ref="AB219">SUMPRODUCT(--(IFERROR(HOUR(Flights_2026_09_303334353637345678[entry_hour]),-1)=HOUR(AB$212)),--(IFERROR(Flights_2026_09_303334353637345678[nfl],-1)&gt;=IF($V266=450,450,$V266)),--(IFERROR(Flights_2026_09_303334353637345678[nfl],-1)&lt;=IF($V266=450,450,$V266+9)))</f>
        <v>2</v>
      </c>
      <c r="AC219" s="17" cm="1">
        <f t="array" ref="AC219">SUMPRODUCT(--(IFERROR(HOUR(Flights_2026_09_303334353637345678[entry_hour]),-1)=HOUR(AC$212)),--(IFERROR(Flights_2026_09_303334353637345678[nfl],-1)&gt;=IF($V266=450,450,$V266)),--(IFERROR(Flights_2026_09_303334353637345678[nfl],-1)&lt;=IF($V266=450,450,$V266+9)))</f>
        <v>4</v>
      </c>
      <c r="AD219" s="17" cm="1">
        <f t="array" ref="AD219">SUMPRODUCT(--(IFERROR(HOUR(Flights_2026_09_303334353637345678[entry_hour]),-1)=HOUR(AD$212)),--(IFERROR(Flights_2026_09_303334353637345678[nfl],-1)&gt;=IF($V266=450,450,$V266)),--(IFERROR(Flights_2026_09_303334353637345678[nfl],-1)&lt;=IF($V266=450,450,$V266+9)))</f>
        <v>2</v>
      </c>
      <c r="AE219" s="17" cm="1">
        <f t="array" ref="AE219">SUMPRODUCT(--(IFERROR(HOUR(Flights_2026_09_303334353637345678[entry_hour]),-1)=HOUR(AE$212)),--(IFERROR(Flights_2026_09_303334353637345678[nfl],-1)&gt;=IF($V266=450,450,$V266)),--(IFERROR(Flights_2026_09_303334353637345678[nfl],-1)&lt;=IF($V266=450,450,$V266+9)))</f>
        <v>1</v>
      </c>
      <c r="AF219" s="2">
        <v>0.625</v>
      </c>
      <c r="AG219" t="s">
        <v>840</v>
      </c>
      <c r="AH219" s="17">
        <v>290</v>
      </c>
      <c r="AI219" s="17" cm="1">
        <f t="array" ref="AI219">SUMPRODUCT(--(IFERROR(HOUR(Flights_2026_09_303334353637345678[entry_hour]),-1)=HOUR(AF219)),--(IFERROR(Flights_2026_09_303334353637345678[entry_sector],"")=AG219),--(IFERROR(Flights_2026_09_303334353637345678[nfl],-1)&gt;=AH219),--(IFERROR(Flights_2026_09_303334353637345678[nfl],-1)&lt;=IF(AH219=450,450,AH219+9)))</f>
        <v>0</v>
      </c>
    </row>
    <row r="220" spans="1:35" x14ac:dyDescent="0.2">
      <c r="A220" t="s">
        <v>357</v>
      </c>
      <c r="B220" t="s">
        <v>65</v>
      </c>
      <c r="C220" t="s">
        <v>19</v>
      </c>
      <c r="D220" t="s">
        <v>20</v>
      </c>
      <c r="E220" t="s">
        <v>4038</v>
      </c>
      <c r="F220" s="35">
        <v>46305.992048611108</v>
      </c>
      <c r="G220" t="s">
        <v>21</v>
      </c>
      <c r="H220" t="s">
        <v>4039</v>
      </c>
      <c r="I220">
        <v>350</v>
      </c>
      <c r="J220" t="s">
        <v>22</v>
      </c>
      <c r="K220" t="s">
        <v>23</v>
      </c>
      <c r="L220">
        <v>892</v>
      </c>
      <c r="M220" t="s">
        <v>128</v>
      </c>
      <c r="N220" s="35">
        <v>46305.943657407406</v>
      </c>
      <c r="O220">
        <v>350</v>
      </c>
      <c r="P220" t="s">
        <v>26</v>
      </c>
      <c r="Q220">
        <v>350</v>
      </c>
      <c r="R220" t="str">
        <f>IF(B220="","",_xlfn.XLOOKUP(B220,DB!$A$2:$A$205,DB!$C$2:$C$205,"")&amp;"")</f>
        <v>Sector 6</v>
      </c>
      <c r="S220" t="str">
        <f>IF(B220="","",_xlfn.XLOOKUP(B220,DB!$A$2:$A$205,DB!$E$2:$E$205,""))</f>
        <v>Sector 4</v>
      </c>
      <c r="T220" t="str">
        <f>IF(B220="","",_xlfn.XLOOKUP(B220,DB!$A$2:$A$205,DB!$F$2:$F$205,""))</f>
        <v>VOMAR/XUDUN</v>
      </c>
      <c r="U220" t="str">
        <f>IF(B220="","",_xlfn.XLOOKUP(B220,DB!$A$2:$A$205,DB!$D$2:$D$205,""))</f>
        <v>MMEX</v>
      </c>
      <c r="V220" t="str">
        <f>IF(B220="","",IF(OR(COUNTIF(M220,"????N?????W")&gt;0,COUNTIF(M220,"????N?????E")&gt;0,COUNTIF(M220,"????S?????W")&gt;0,COUNTIF(M220,"????S?????E")&gt;0),_xlfn.XLOOKUP(B220,DB!$A$2:$A$205,DB!$B$2:$B$205,""),M220))</f>
        <v>GOTAS</v>
      </c>
      <c r="W220" s="17" cm="1">
        <f t="array" ref="W220">SUMPRODUCT(--(IFERROR(HOUR(Flights_2026_09_303334353637345678[entry_hour]),-1)=HOUR(W$212)),--(IFERROR(Flights_2026_09_303334353637345678[nfl],-1)&gt;=IF($V267=450,450,$V267)),--(IFERROR(Flights_2026_09_303334353637345678[nfl],-1)&lt;=IF($V267=450,450,$V267+9)))</f>
        <v>0</v>
      </c>
      <c r="X220" s="17" cm="1">
        <f t="array" ref="X220">SUMPRODUCT(--(IFERROR(HOUR(Flights_2026_09_303334353637345678[entry_hour]),-1)=HOUR(X$212)),--(IFERROR(Flights_2026_09_303334353637345678[nfl],-1)&gt;=IF($V267=450,450,$V267)),--(IFERROR(Flights_2026_09_303334353637345678[nfl],-1)&lt;=IF($V267=450,450,$V267+9)))</f>
        <v>1</v>
      </c>
      <c r="Y220" s="17" cm="1">
        <f t="array" ref="Y220">SUMPRODUCT(--(IFERROR(HOUR(Flights_2026_09_303334353637345678[entry_hour]),-1)=HOUR(Y$212)),--(IFERROR(Flights_2026_09_303334353637345678[nfl],-1)&gt;=IF($V267=450,450,$V267)),--(IFERROR(Flights_2026_09_303334353637345678[nfl],-1)&lt;=IF($V267=450,450,$V267+9)))</f>
        <v>0</v>
      </c>
      <c r="Z220" s="17" cm="1">
        <f t="array" ref="Z220">SUMPRODUCT(--(IFERROR(HOUR(Flights_2026_09_303334353637345678[entry_hour]),-1)=HOUR(Z$212)),--(IFERROR(Flights_2026_09_303334353637345678[nfl],-1)&gt;=IF($V267=450,450,$V267)),--(IFERROR(Flights_2026_09_303334353637345678[nfl],-1)&lt;=IF($V267=450,450,$V267+9)))</f>
        <v>0</v>
      </c>
      <c r="AA220" s="17" cm="1">
        <f t="array" ref="AA220">SUMPRODUCT(--(IFERROR(HOUR(Flights_2026_09_303334353637345678[entry_hour]),-1)=HOUR(AA$212)),--(IFERROR(Flights_2026_09_303334353637345678[nfl],-1)&gt;=IF($V267=450,450,$V267)),--(IFERROR(Flights_2026_09_303334353637345678[nfl],-1)&lt;=IF($V267=450,450,$V267+9)))</f>
        <v>1</v>
      </c>
      <c r="AB220" s="17" cm="1">
        <f t="array" ref="AB220">SUMPRODUCT(--(IFERROR(HOUR(Flights_2026_09_303334353637345678[entry_hour]),-1)=HOUR(AB$212)),--(IFERROR(Flights_2026_09_303334353637345678[nfl],-1)&gt;=IF($V267=450,450,$V267)),--(IFERROR(Flights_2026_09_303334353637345678[nfl],-1)&lt;=IF($V267=450,450,$V267+9)))</f>
        <v>0</v>
      </c>
      <c r="AC220" s="17" cm="1">
        <f t="array" ref="AC220">SUMPRODUCT(--(IFERROR(HOUR(Flights_2026_09_303334353637345678[entry_hour]),-1)=HOUR(AC$212)),--(IFERROR(Flights_2026_09_303334353637345678[nfl],-1)&gt;=IF($V267=450,450,$V267)),--(IFERROR(Flights_2026_09_303334353637345678[nfl],-1)&lt;=IF($V267=450,450,$V267+9)))</f>
        <v>0</v>
      </c>
      <c r="AD220" s="17" cm="1">
        <f t="array" ref="AD220">SUMPRODUCT(--(IFERROR(HOUR(Flights_2026_09_303334353637345678[entry_hour]),-1)=HOUR(AD$212)),--(IFERROR(Flights_2026_09_303334353637345678[nfl],-1)&gt;=IF($V267=450,450,$V267)),--(IFERROR(Flights_2026_09_303334353637345678[nfl],-1)&lt;=IF($V267=450,450,$V267+9)))</f>
        <v>0</v>
      </c>
      <c r="AE220" s="17" cm="1">
        <f t="array" ref="AE220">SUMPRODUCT(--(IFERROR(HOUR(Flights_2026_09_303334353637345678[entry_hour]),-1)=HOUR(AE$212)),--(IFERROR(Flights_2026_09_303334353637345678[nfl],-1)&gt;=IF($V267=450,450,$V267)),--(IFERROR(Flights_2026_09_303334353637345678[nfl],-1)&lt;=IF($V267=450,450,$V267+9)))</f>
        <v>0</v>
      </c>
      <c r="AF220" s="2">
        <v>0.625</v>
      </c>
      <c r="AG220" t="s">
        <v>840</v>
      </c>
      <c r="AH220" s="17">
        <v>300</v>
      </c>
      <c r="AI220" s="17" cm="1">
        <f t="array" ref="AI220">SUMPRODUCT(--(IFERROR(HOUR(Flights_2026_09_303334353637345678[entry_hour]),-1)=HOUR(AF220)),--(IFERROR(Flights_2026_09_303334353637345678[entry_sector],"")=AG220),--(IFERROR(Flights_2026_09_303334353637345678[nfl],-1)&gt;=AH220),--(IFERROR(Flights_2026_09_303334353637345678[nfl],-1)&lt;=IF(AH220=450,450,AH220+9)))</f>
        <v>0</v>
      </c>
    </row>
    <row r="221" spans="1:35" x14ac:dyDescent="0.2">
      <c r="A221" t="s">
        <v>2316</v>
      </c>
      <c r="B221" t="s">
        <v>587</v>
      </c>
      <c r="C221" t="s">
        <v>19</v>
      </c>
      <c r="D221" t="s">
        <v>221</v>
      </c>
      <c r="E221" t="s">
        <v>4040</v>
      </c>
      <c r="F221" s="35">
        <v>46305.995787037042</v>
      </c>
      <c r="G221" t="s">
        <v>21</v>
      </c>
      <c r="H221" t="s">
        <v>4041</v>
      </c>
      <c r="I221">
        <v>360</v>
      </c>
      <c r="J221" t="s">
        <v>22</v>
      </c>
      <c r="K221" t="s">
        <v>23</v>
      </c>
      <c r="L221">
        <v>161</v>
      </c>
      <c r="M221" t="s">
        <v>37</v>
      </c>
      <c r="N221" s="35">
        <v>46305.982199074075</v>
      </c>
      <c r="O221">
        <v>258</v>
      </c>
      <c r="P221" t="s">
        <v>26</v>
      </c>
      <c r="Q221">
        <v>220</v>
      </c>
      <c r="R221" t="str">
        <f>IF(B221="","",_xlfn.XLOOKUP(B221,DB!$A$2:$A$205,DB!$C$2:$C$205,"")&amp;"")</f>
        <v>Sector 3</v>
      </c>
      <c r="S221" t="str">
        <f>IF(B221="","",_xlfn.XLOOKUP(B221,DB!$A$2:$A$205,DB!$E$2:$E$205,""))</f>
        <v>Sector 3</v>
      </c>
      <c r="T221" t="str">
        <f>IF(B221="","",_xlfn.XLOOKUP(B221,DB!$A$2:$A$205,DB!$F$2:$F$205,""))</f>
        <v>NOSAT</v>
      </c>
      <c r="U221" t="str">
        <f>IF(B221="","",_xlfn.XLOOKUP(B221,DB!$A$2:$A$205,DB!$D$2:$D$205,""))</f>
        <v>KZHU</v>
      </c>
      <c r="V221" t="str">
        <f>IF(B221="","",IF(OR(COUNTIF(M221,"????N?????W")&gt;0,COUNTIF(M221,"????N?????E")&gt;0,COUNTIF(M221,"????S?????W")&gt;0,COUNTIF(M221,"????S?????E")&gt;0),_xlfn.XLOOKUP(B221,DB!$A$2:$A$205,DB!$B$2:$B$205,""),M221))</f>
        <v>NOSAT</v>
      </c>
      <c r="W221" s="17" cm="1">
        <f t="array" ref="W221">SUMPRODUCT(--(IFERROR(HOUR(Flights_2026_09_303334353637345678[entry_hour]),-1)=HOUR(W$212)),--(IFERROR(Flights_2026_09_303334353637345678[nfl],-1)&gt;=IF($V268=450,450,$V268)),--(IFERROR(Flights_2026_09_303334353637345678[nfl],-1)&lt;=IF($V268=450,450,$V268+9)))</f>
        <v>2</v>
      </c>
      <c r="X221" s="17" cm="1">
        <f t="array" ref="X221">SUMPRODUCT(--(IFERROR(HOUR(Flights_2026_09_303334353637345678[entry_hour]),-1)=HOUR(X$212)),--(IFERROR(Flights_2026_09_303334353637345678[nfl],-1)&gt;=IF($V268=450,450,$V268)),--(IFERROR(Flights_2026_09_303334353637345678[nfl],-1)&lt;=IF($V268=450,450,$V268+9)))</f>
        <v>4</v>
      </c>
      <c r="Y221" s="17" cm="1">
        <f t="array" ref="Y221">SUMPRODUCT(--(IFERROR(HOUR(Flights_2026_09_303334353637345678[entry_hour]),-1)=HOUR(Y$212)),--(IFERROR(Flights_2026_09_303334353637345678[nfl],-1)&gt;=IF($V268=450,450,$V268)),--(IFERROR(Flights_2026_09_303334353637345678[nfl],-1)&lt;=IF($V268=450,450,$V268+9)))</f>
        <v>3</v>
      </c>
      <c r="Z221" s="17" cm="1">
        <f t="array" ref="Z221">SUMPRODUCT(--(IFERROR(HOUR(Flights_2026_09_303334353637345678[entry_hour]),-1)=HOUR(Z$212)),--(IFERROR(Flights_2026_09_303334353637345678[nfl],-1)&gt;=IF($V268=450,450,$V268)),--(IFERROR(Flights_2026_09_303334353637345678[nfl],-1)&lt;=IF($V268=450,450,$V268+9)))</f>
        <v>6</v>
      </c>
      <c r="AA221" s="17" cm="1">
        <f t="array" ref="AA221">SUMPRODUCT(--(IFERROR(HOUR(Flights_2026_09_303334353637345678[entry_hour]),-1)=HOUR(AA$212)),--(IFERROR(Flights_2026_09_303334353637345678[nfl],-1)&gt;=IF($V268=450,450,$V268)),--(IFERROR(Flights_2026_09_303334353637345678[nfl],-1)&lt;=IF($V268=450,450,$V268+9)))</f>
        <v>3</v>
      </c>
      <c r="AB221" s="17" cm="1">
        <f t="array" ref="AB221">SUMPRODUCT(--(IFERROR(HOUR(Flights_2026_09_303334353637345678[entry_hour]),-1)=HOUR(AB$212)),--(IFERROR(Flights_2026_09_303334353637345678[nfl],-1)&gt;=IF($V268=450,450,$V268)),--(IFERROR(Flights_2026_09_303334353637345678[nfl],-1)&lt;=IF($V268=450,450,$V268+9)))</f>
        <v>1</v>
      </c>
      <c r="AC221" s="17" cm="1">
        <f t="array" ref="AC221">SUMPRODUCT(--(IFERROR(HOUR(Flights_2026_09_303334353637345678[entry_hour]),-1)=HOUR(AC$212)),--(IFERROR(Flights_2026_09_303334353637345678[nfl],-1)&gt;=IF($V268=450,450,$V268)),--(IFERROR(Flights_2026_09_303334353637345678[nfl],-1)&lt;=IF($V268=450,450,$V268+9)))</f>
        <v>4</v>
      </c>
      <c r="AD221" s="17" cm="1">
        <f t="array" ref="AD221">SUMPRODUCT(--(IFERROR(HOUR(Flights_2026_09_303334353637345678[entry_hour]),-1)=HOUR(AD$212)),--(IFERROR(Flights_2026_09_303334353637345678[nfl],-1)&gt;=IF($V268=450,450,$V268)),--(IFERROR(Flights_2026_09_303334353637345678[nfl],-1)&lt;=IF($V268=450,450,$V268+9)))</f>
        <v>1</v>
      </c>
      <c r="AE221" s="17" cm="1">
        <f t="array" ref="AE221">SUMPRODUCT(--(IFERROR(HOUR(Flights_2026_09_303334353637345678[entry_hour]),-1)=HOUR(AE$212)),--(IFERROR(Flights_2026_09_303334353637345678[nfl],-1)&gt;=IF($V268=450,450,$V268)),--(IFERROR(Flights_2026_09_303334353637345678[nfl],-1)&lt;=IF($V268=450,450,$V268+9)))</f>
        <v>1</v>
      </c>
      <c r="AF221" s="2">
        <v>0.625</v>
      </c>
      <c r="AG221" t="s">
        <v>840</v>
      </c>
      <c r="AH221" s="17">
        <v>310</v>
      </c>
      <c r="AI221" s="17" cm="1">
        <f t="array" ref="AI221">SUMPRODUCT(--(IFERROR(HOUR(Flights_2026_09_303334353637345678[entry_hour]),-1)=HOUR(AF221)),--(IFERROR(Flights_2026_09_303334353637345678[entry_sector],"")=AG221),--(IFERROR(Flights_2026_09_303334353637345678[nfl],-1)&gt;=AH221),--(IFERROR(Flights_2026_09_303334353637345678[nfl],-1)&lt;=IF(AH221=450,450,AH221+9)))</f>
        <v>1</v>
      </c>
    </row>
    <row r="222" spans="1:35" ht="19" x14ac:dyDescent="0.2">
      <c r="A222" s="36" t="s">
        <v>2163</v>
      </c>
      <c r="B222" s="36"/>
      <c r="C222" s="36"/>
      <c r="D222" s="36"/>
      <c r="E222" s="36"/>
      <c r="F222" s="36"/>
      <c r="G222" s="36"/>
      <c r="H222" s="36"/>
      <c r="I222" s="36"/>
      <c r="J222" s="36"/>
      <c r="W222" s="17" cm="1">
        <f t="array" ref="W222">SUMPRODUCT(--(IFERROR(HOUR(Flights_2026_09_303334353637345678[entry_hour]),-1)=HOUR(W$212)),--(IFERROR(Flights_2026_09_303334353637345678[nfl],-1)&gt;=IF($V269=450,450,$V269)),--(IFERROR(Flights_2026_09_303334353637345678[nfl],-1)&lt;=IF($V269=450,450,$V269+9)))</f>
        <v>0</v>
      </c>
      <c r="X222" s="17" cm="1">
        <f t="array" ref="X222">SUMPRODUCT(--(IFERROR(HOUR(Flights_2026_09_303334353637345678[entry_hour]),-1)=HOUR(X$212)),--(IFERROR(Flights_2026_09_303334353637345678[nfl],-1)&gt;=IF($V269=450,450,$V269)),--(IFERROR(Flights_2026_09_303334353637345678[nfl],-1)&lt;=IF($V269=450,450,$V269+9)))</f>
        <v>1</v>
      </c>
      <c r="Y222" s="17" cm="1">
        <f t="array" ref="Y222">SUMPRODUCT(--(IFERROR(HOUR(Flights_2026_09_303334353637345678[entry_hour]),-1)=HOUR(Y$212)),--(IFERROR(Flights_2026_09_303334353637345678[nfl],-1)&gt;=IF($V269=450,450,$V269)),--(IFERROR(Flights_2026_09_303334353637345678[nfl],-1)&lt;=IF($V269=450,450,$V269+9)))</f>
        <v>0</v>
      </c>
      <c r="Z222" s="17" cm="1">
        <f t="array" ref="Z222">SUMPRODUCT(--(IFERROR(HOUR(Flights_2026_09_303334353637345678[entry_hour]),-1)=HOUR(Z$212)),--(IFERROR(Flights_2026_09_303334353637345678[nfl],-1)&gt;=IF($V269=450,450,$V269)),--(IFERROR(Flights_2026_09_303334353637345678[nfl],-1)&lt;=IF($V269=450,450,$V269+9)))</f>
        <v>0</v>
      </c>
      <c r="AA222" s="17" cm="1">
        <f t="array" ref="AA222">SUMPRODUCT(--(IFERROR(HOUR(Flights_2026_09_303334353637345678[entry_hour]),-1)=HOUR(AA$212)),--(IFERROR(Flights_2026_09_303334353637345678[nfl],-1)&gt;=IF($V269=450,450,$V269)),--(IFERROR(Flights_2026_09_303334353637345678[nfl],-1)&lt;=IF($V269=450,450,$V269+9)))</f>
        <v>0</v>
      </c>
      <c r="AB222" s="17" cm="1">
        <f t="array" ref="AB222">SUMPRODUCT(--(IFERROR(HOUR(Flights_2026_09_303334353637345678[entry_hour]),-1)=HOUR(AB$212)),--(IFERROR(Flights_2026_09_303334353637345678[nfl],-1)&gt;=IF($V269=450,450,$V269)),--(IFERROR(Flights_2026_09_303334353637345678[nfl],-1)&lt;=IF($V269=450,450,$V269+9)))</f>
        <v>0</v>
      </c>
      <c r="AC222" s="17" cm="1">
        <f t="array" ref="AC222">SUMPRODUCT(--(IFERROR(HOUR(Flights_2026_09_303334353637345678[entry_hour]),-1)=HOUR(AC$212)),--(IFERROR(Flights_2026_09_303334353637345678[nfl],-1)&gt;=IF($V269=450,450,$V269)),--(IFERROR(Flights_2026_09_303334353637345678[nfl],-1)&lt;=IF($V269=450,450,$V269+9)))</f>
        <v>2</v>
      </c>
      <c r="AD222" s="17" cm="1">
        <f t="array" ref="AD222">SUMPRODUCT(--(IFERROR(HOUR(Flights_2026_09_303334353637345678[entry_hour]),-1)=HOUR(AD$212)),--(IFERROR(Flights_2026_09_303334353637345678[nfl],-1)&gt;=IF($V269=450,450,$V269)),--(IFERROR(Flights_2026_09_303334353637345678[nfl],-1)&lt;=IF($V269=450,450,$V269+9)))</f>
        <v>1</v>
      </c>
      <c r="AE222" s="17" cm="1">
        <f t="array" ref="AE222">SUMPRODUCT(--(IFERROR(HOUR(Flights_2026_09_303334353637345678[entry_hour]),-1)=HOUR(AE$212)),--(IFERROR(Flights_2026_09_303334353637345678[nfl],-1)&gt;=IF($V269=450,450,$V269)),--(IFERROR(Flights_2026_09_303334353637345678[nfl],-1)&lt;=IF($V269=450,450,$V269+9)))</f>
        <v>1</v>
      </c>
      <c r="AF222" s="2">
        <v>0.625</v>
      </c>
      <c r="AG222" t="s">
        <v>840</v>
      </c>
      <c r="AH222" s="17">
        <v>320</v>
      </c>
      <c r="AI222" s="17" cm="1">
        <f t="array" ref="AI222">SUMPRODUCT(--(IFERROR(HOUR(Flights_2026_09_303334353637345678[entry_hour]),-1)=HOUR(AF222)),--(IFERROR(Flights_2026_09_303334353637345678[entry_sector],"")=AG222),--(IFERROR(Flights_2026_09_303334353637345678[nfl],-1)&gt;=AH222),--(IFERROR(Flights_2026_09_303334353637345678[nfl],-1)&lt;=IF(AH222=450,450,AH222+9)))</f>
        <v>0</v>
      </c>
    </row>
    <row r="223" spans="1:35" x14ac:dyDescent="0.2">
      <c r="W223" s="17" cm="1">
        <f t="array" ref="W223">SUMPRODUCT(--(IFERROR(HOUR(Flights_2026_09_303334353637345678[entry_hour]),-1)=HOUR(W$212)),--(IFERROR(Flights_2026_09_303334353637345678[nfl],-1)&gt;=IF($V270=450,450,$V270)),--(IFERROR(Flights_2026_09_303334353637345678[nfl],-1)&lt;=IF($V270=450,450,$V270+9)))</f>
        <v>3</v>
      </c>
      <c r="X223" s="17" cm="1">
        <f t="array" ref="X223">SUMPRODUCT(--(IFERROR(HOUR(Flights_2026_09_303334353637345678[entry_hour]),-1)=HOUR(X$212)),--(IFERROR(Flights_2026_09_303334353637345678[nfl],-1)&gt;=IF($V270=450,450,$V270)),--(IFERROR(Flights_2026_09_303334353637345678[nfl],-1)&lt;=IF($V270=450,450,$V270+9)))</f>
        <v>6</v>
      </c>
      <c r="Y223" s="17" cm="1">
        <f t="array" ref="Y223">SUMPRODUCT(--(IFERROR(HOUR(Flights_2026_09_303334353637345678[entry_hour]),-1)=HOUR(Y$212)),--(IFERROR(Flights_2026_09_303334353637345678[nfl],-1)&gt;=IF($V270=450,450,$V270)),--(IFERROR(Flights_2026_09_303334353637345678[nfl],-1)&lt;=IF($V270=450,450,$V270+9)))</f>
        <v>5</v>
      </c>
      <c r="Z223" s="17" cm="1">
        <f t="array" ref="Z223">SUMPRODUCT(--(IFERROR(HOUR(Flights_2026_09_303334353637345678[entry_hour]),-1)=HOUR(Z$212)),--(IFERROR(Flights_2026_09_303334353637345678[nfl],-1)&gt;=IF($V270=450,450,$V270)),--(IFERROR(Flights_2026_09_303334353637345678[nfl],-1)&lt;=IF($V270=450,450,$V270+9)))</f>
        <v>6</v>
      </c>
      <c r="AA223" s="17" cm="1">
        <f t="array" ref="AA223">SUMPRODUCT(--(IFERROR(HOUR(Flights_2026_09_303334353637345678[entry_hour]),-1)=HOUR(AA$212)),--(IFERROR(Flights_2026_09_303334353637345678[nfl],-1)&gt;=IF($V270=450,450,$V270)),--(IFERROR(Flights_2026_09_303334353637345678[nfl],-1)&lt;=IF($V270=450,450,$V270+9)))</f>
        <v>1</v>
      </c>
      <c r="AB223" s="17" cm="1">
        <f t="array" ref="AB223">SUMPRODUCT(--(IFERROR(HOUR(Flights_2026_09_303334353637345678[entry_hour]),-1)=HOUR(AB$212)),--(IFERROR(Flights_2026_09_303334353637345678[nfl],-1)&gt;=IF($V270=450,450,$V270)),--(IFERROR(Flights_2026_09_303334353637345678[nfl],-1)&lt;=IF($V270=450,450,$V270+9)))</f>
        <v>3</v>
      </c>
      <c r="AC223" s="17" cm="1">
        <f t="array" ref="AC223">SUMPRODUCT(--(IFERROR(HOUR(Flights_2026_09_303334353637345678[entry_hour]),-1)=HOUR(AC$212)),--(IFERROR(Flights_2026_09_303334353637345678[nfl],-1)&gt;=IF($V270=450,450,$V270)),--(IFERROR(Flights_2026_09_303334353637345678[nfl],-1)&lt;=IF($V270=450,450,$V270+9)))</f>
        <v>4</v>
      </c>
      <c r="AD223" s="17" cm="1">
        <f t="array" ref="AD223">SUMPRODUCT(--(IFERROR(HOUR(Flights_2026_09_303334353637345678[entry_hour]),-1)=HOUR(AD$212)),--(IFERROR(Flights_2026_09_303334353637345678[nfl],-1)&gt;=IF($V270=450,450,$V270)),--(IFERROR(Flights_2026_09_303334353637345678[nfl],-1)&lt;=IF($V270=450,450,$V270+9)))</f>
        <v>1</v>
      </c>
      <c r="AE223" s="17" cm="1">
        <f t="array" ref="AE223">SUMPRODUCT(--(IFERROR(HOUR(Flights_2026_09_303334353637345678[entry_hour]),-1)=HOUR(AE$212)),--(IFERROR(Flights_2026_09_303334353637345678[nfl],-1)&gt;=IF($V270=450,450,$V270)),--(IFERROR(Flights_2026_09_303334353637345678[nfl],-1)&lt;=IF($V270=450,450,$V270+9)))</f>
        <v>2</v>
      </c>
      <c r="AF223" s="2">
        <v>0.625</v>
      </c>
      <c r="AG223" t="s">
        <v>840</v>
      </c>
      <c r="AH223" s="17">
        <v>330</v>
      </c>
      <c r="AI223" s="17" cm="1">
        <f t="array" ref="AI223">SUMPRODUCT(--(IFERROR(HOUR(Flights_2026_09_303334353637345678[entry_hour]),-1)=HOUR(AF223)),--(IFERROR(Flights_2026_09_303334353637345678[entry_sector],"")=AG223),--(IFERROR(Flights_2026_09_303334353637345678[nfl],-1)&gt;=AH223),--(IFERROR(Flights_2026_09_303334353637345678[nfl],-1)&lt;=IF(AH223=450,450,AH223+9)))</f>
        <v>0</v>
      </c>
    </row>
    <row r="224" spans="1:35" x14ac:dyDescent="0.2">
      <c r="W224" s="17" cm="1">
        <f t="array" ref="W224">SUMPRODUCT(--(IFERROR(HOUR(Flights_2026_09_303334353637345678[entry_hour]),-1)=HOUR(W$212)),--(IFERROR(Flights_2026_09_303334353637345678[nfl],-1)&gt;=IF($V271=450,450,$V271)),--(IFERROR(Flights_2026_09_303334353637345678[nfl],-1)&lt;=IF($V271=450,450,$V271+9)))</f>
        <v>0</v>
      </c>
      <c r="X224" s="17" cm="1">
        <f t="array" ref="X224">SUMPRODUCT(--(IFERROR(HOUR(Flights_2026_09_303334353637345678[entry_hour]),-1)=HOUR(X$212)),--(IFERROR(Flights_2026_09_303334353637345678[nfl],-1)&gt;=IF($V271=450,450,$V271)),--(IFERROR(Flights_2026_09_303334353637345678[nfl],-1)&lt;=IF($V271=450,450,$V271+9)))</f>
        <v>0</v>
      </c>
      <c r="Y224" s="17" cm="1">
        <f t="array" ref="Y224">SUMPRODUCT(--(IFERROR(HOUR(Flights_2026_09_303334353637345678[entry_hour]),-1)=HOUR(Y$212)),--(IFERROR(Flights_2026_09_303334353637345678[nfl],-1)&gt;=IF($V271=450,450,$V271)),--(IFERROR(Flights_2026_09_303334353637345678[nfl],-1)&lt;=IF($V271=450,450,$V271+9)))</f>
        <v>0</v>
      </c>
      <c r="Z224" s="17" cm="1">
        <f t="array" ref="Z224">SUMPRODUCT(--(IFERROR(HOUR(Flights_2026_09_303334353637345678[entry_hour]),-1)=HOUR(Z$212)),--(IFERROR(Flights_2026_09_303334353637345678[nfl],-1)&gt;=IF($V271=450,450,$V271)),--(IFERROR(Flights_2026_09_303334353637345678[nfl],-1)&lt;=IF($V271=450,450,$V271+9)))</f>
        <v>0</v>
      </c>
      <c r="AA224" s="17" cm="1">
        <f t="array" ref="AA224">SUMPRODUCT(--(IFERROR(HOUR(Flights_2026_09_303334353637345678[entry_hour]),-1)=HOUR(AA$212)),--(IFERROR(Flights_2026_09_303334353637345678[nfl],-1)&gt;=IF($V271=450,450,$V271)),--(IFERROR(Flights_2026_09_303334353637345678[nfl],-1)&lt;=IF($V271=450,450,$V271+9)))</f>
        <v>0</v>
      </c>
      <c r="AB224" s="17" cm="1">
        <f t="array" ref="AB224">SUMPRODUCT(--(IFERROR(HOUR(Flights_2026_09_303334353637345678[entry_hour]),-1)=HOUR(AB$212)),--(IFERROR(Flights_2026_09_303334353637345678[nfl],-1)&gt;=IF($V271=450,450,$V271)),--(IFERROR(Flights_2026_09_303334353637345678[nfl],-1)&lt;=IF($V271=450,450,$V271+9)))</f>
        <v>0</v>
      </c>
      <c r="AC224" s="17" cm="1">
        <f t="array" ref="AC224">SUMPRODUCT(--(IFERROR(HOUR(Flights_2026_09_303334353637345678[entry_hour]),-1)=HOUR(AC$212)),--(IFERROR(Flights_2026_09_303334353637345678[nfl],-1)&gt;=IF($V271=450,450,$V271)),--(IFERROR(Flights_2026_09_303334353637345678[nfl],-1)&lt;=IF($V271=450,450,$V271+9)))</f>
        <v>0</v>
      </c>
      <c r="AD224" s="17" cm="1">
        <f t="array" ref="AD224">SUMPRODUCT(--(IFERROR(HOUR(Flights_2026_09_303334353637345678[entry_hour]),-1)=HOUR(AD$212)),--(IFERROR(Flights_2026_09_303334353637345678[nfl],-1)&gt;=IF($V271=450,450,$V271)),--(IFERROR(Flights_2026_09_303334353637345678[nfl],-1)&lt;=IF($V271=450,450,$V271+9)))</f>
        <v>0</v>
      </c>
      <c r="AE224" s="17" cm="1">
        <f t="array" ref="AE224">SUMPRODUCT(--(IFERROR(HOUR(Flights_2026_09_303334353637345678[entry_hour]),-1)=HOUR(AE$212)),--(IFERROR(Flights_2026_09_303334353637345678[nfl],-1)&gt;=IF($V271=450,450,$V271)),--(IFERROR(Flights_2026_09_303334353637345678[nfl],-1)&lt;=IF($V271=450,450,$V271+9)))</f>
        <v>0</v>
      </c>
      <c r="AF224" s="2">
        <v>0.625</v>
      </c>
      <c r="AG224" t="s">
        <v>840</v>
      </c>
      <c r="AH224" s="17">
        <v>340</v>
      </c>
      <c r="AI224" s="17" cm="1">
        <f t="array" ref="AI224">SUMPRODUCT(--(IFERROR(HOUR(Flights_2026_09_303334353637345678[entry_hour]),-1)=HOUR(AF224)),--(IFERROR(Flights_2026_09_303334353637345678[entry_sector],"")=AG224),--(IFERROR(Flights_2026_09_303334353637345678[nfl],-1)&gt;=AH224),--(IFERROR(Flights_2026_09_303334353637345678[nfl],-1)&lt;=IF(AH224=450,450,AH224+9)))</f>
        <v>0</v>
      </c>
    </row>
    <row r="225" spans="23:35" x14ac:dyDescent="0.2">
      <c r="W225" s="17" cm="1">
        <f t="array" ref="W225">SUMPRODUCT(--(IFERROR(HOUR(Flights_2026_09_303334353637345678[entry_hour]),-1)=HOUR(W$212)),--(IFERROR(Flights_2026_09_303334353637345678[nfl],-1)&gt;=IF($V272=450,450,$V272)),--(IFERROR(Flights_2026_09_303334353637345678[nfl],-1)&lt;=IF($V272=450,450,$V272+9)))</f>
        <v>2</v>
      </c>
      <c r="X225" s="17" cm="1">
        <f t="array" ref="X225">SUMPRODUCT(--(IFERROR(HOUR(Flights_2026_09_303334353637345678[entry_hour]),-1)=HOUR(X$212)),--(IFERROR(Flights_2026_09_303334353637345678[nfl],-1)&gt;=IF($V272=450,450,$V272)),--(IFERROR(Flights_2026_09_303334353637345678[nfl],-1)&lt;=IF($V272=450,450,$V272+9)))</f>
        <v>2</v>
      </c>
      <c r="Y225" s="17" cm="1">
        <f t="array" ref="Y225">SUMPRODUCT(--(IFERROR(HOUR(Flights_2026_09_303334353637345678[entry_hour]),-1)=HOUR(Y$212)),--(IFERROR(Flights_2026_09_303334353637345678[nfl],-1)&gt;=IF($V272=450,450,$V272)),--(IFERROR(Flights_2026_09_303334353637345678[nfl],-1)&lt;=IF($V272=450,450,$V272+9)))</f>
        <v>2</v>
      </c>
      <c r="Z225" s="17" cm="1">
        <f t="array" ref="Z225">SUMPRODUCT(--(IFERROR(HOUR(Flights_2026_09_303334353637345678[entry_hour]),-1)=HOUR(Z$212)),--(IFERROR(Flights_2026_09_303334353637345678[nfl],-1)&gt;=IF($V272=450,450,$V272)),--(IFERROR(Flights_2026_09_303334353637345678[nfl],-1)&lt;=IF($V272=450,450,$V272+9)))</f>
        <v>2</v>
      </c>
      <c r="AA225" s="17" cm="1">
        <f t="array" ref="AA225">SUMPRODUCT(--(IFERROR(HOUR(Flights_2026_09_303334353637345678[entry_hour]),-1)=HOUR(AA$212)),--(IFERROR(Flights_2026_09_303334353637345678[nfl],-1)&gt;=IF($V272=450,450,$V272)),--(IFERROR(Flights_2026_09_303334353637345678[nfl],-1)&lt;=IF($V272=450,450,$V272+9)))</f>
        <v>4</v>
      </c>
      <c r="AB225" s="17" cm="1">
        <f t="array" ref="AB225">SUMPRODUCT(--(IFERROR(HOUR(Flights_2026_09_303334353637345678[entry_hour]),-1)=HOUR(AB$212)),--(IFERROR(Flights_2026_09_303334353637345678[nfl],-1)&gt;=IF($V272=450,450,$V272)),--(IFERROR(Flights_2026_09_303334353637345678[nfl],-1)&lt;=IF($V272=450,450,$V272+9)))</f>
        <v>3</v>
      </c>
      <c r="AC225" s="17" cm="1">
        <f t="array" ref="AC225">SUMPRODUCT(--(IFERROR(HOUR(Flights_2026_09_303334353637345678[entry_hour]),-1)=HOUR(AC$212)),--(IFERROR(Flights_2026_09_303334353637345678[nfl],-1)&gt;=IF($V272=450,450,$V272)),--(IFERROR(Flights_2026_09_303334353637345678[nfl],-1)&lt;=IF($V272=450,450,$V272+9)))</f>
        <v>0</v>
      </c>
      <c r="AD225" s="17" cm="1">
        <f t="array" ref="AD225">SUMPRODUCT(--(IFERROR(HOUR(Flights_2026_09_303334353637345678[entry_hour]),-1)=HOUR(AD$212)),--(IFERROR(Flights_2026_09_303334353637345678[nfl],-1)&gt;=IF($V272=450,450,$V272)),--(IFERROR(Flights_2026_09_303334353637345678[nfl],-1)&lt;=IF($V272=450,450,$V272+9)))</f>
        <v>0</v>
      </c>
      <c r="AE225" s="17" cm="1">
        <f t="array" ref="AE225">SUMPRODUCT(--(IFERROR(HOUR(Flights_2026_09_303334353637345678[entry_hour]),-1)=HOUR(AE$212)),--(IFERROR(Flights_2026_09_303334353637345678[nfl],-1)&gt;=IF($V272=450,450,$V272)),--(IFERROR(Flights_2026_09_303334353637345678[nfl],-1)&lt;=IF($V272=450,450,$V272+9)))</f>
        <v>0</v>
      </c>
      <c r="AF225" s="2">
        <v>0.625</v>
      </c>
      <c r="AG225" t="s">
        <v>840</v>
      </c>
      <c r="AH225" s="17">
        <v>350</v>
      </c>
      <c r="AI225" s="17" cm="1">
        <f t="array" ref="AI225">SUMPRODUCT(--(IFERROR(HOUR(Flights_2026_09_303334353637345678[entry_hour]),-1)=HOUR(AF225)),--(IFERROR(Flights_2026_09_303334353637345678[entry_sector],"")=AG225),--(IFERROR(Flights_2026_09_303334353637345678[nfl],-1)&gt;=AH225),--(IFERROR(Flights_2026_09_303334353637345678[nfl],-1)&lt;=IF(AH225=450,450,AH225+9)))</f>
        <v>2</v>
      </c>
    </row>
    <row r="226" spans="23:35" x14ac:dyDescent="0.2">
      <c r="W226" s="17" cm="1">
        <f t="array" ref="W226">SUMPRODUCT(--(IFERROR(HOUR(Flights_2026_09_303334353637345678[entry_hour]),-1)=HOUR(W$212)),--(IFERROR(Flights_2026_09_303334353637345678[nfl],-1)&gt;=IF($V273=450,450,$V273)),--(IFERROR(Flights_2026_09_303334353637345678[nfl],-1)&lt;=IF($V273=450,450,$V273+9)))</f>
        <v>0</v>
      </c>
      <c r="X226" s="17" cm="1">
        <f t="array" ref="X226">SUMPRODUCT(--(IFERROR(HOUR(Flights_2026_09_303334353637345678[entry_hour]),-1)=HOUR(X$212)),--(IFERROR(Flights_2026_09_303334353637345678[nfl],-1)&gt;=IF($V273=450,450,$V273)),--(IFERROR(Flights_2026_09_303334353637345678[nfl],-1)&lt;=IF($V273=450,450,$V273+9)))</f>
        <v>0</v>
      </c>
      <c r="Y226" s="17" cm="1">
        <f t="array" ref="Y226">SUMPRODUCT(--(IFERROR(HOUR(Flights_2026_09_303334353637345678[entry_hour]),-1)=HOUR(Y$212)),--(IFERROR(Flights_2026_09_303334353637345678[nfl],-1)&gt;=IF($V273=450,450,$V273)),--(IFERROR(Flights_2026_09_303334353637345678[nfl],-1)&lt;=IF($V273=450,450,$V273+9)))</f>
        <v>1</v>
      </c>
      <c r="Z226" s="17" cm="1">
        <f t="array" ref="Z226">SUMPRODUCT(--(IFERROR(HOUR(Flights_2026_09_303334353637345678[entry_hour]),-1)=HOUR(Z$212)),--(IFERROR(Flights_2026_09_303334353637345678[nfl],-1)&gt;=IF($V273=450,450,$V273)),--(IFERROR(Flights_2026_09_303334353637345678[nfl],-1)&lt;=IF($V273=450,450,$V273+9)))</f>
        <v>0</v>
      </c>
      <c r="AA226" s="17" cm="1">
        <f t="array" ref="AA226">SUMPRODUCT(--(IFERROR(HOUR(Flights_2026_09_303334353637345678[entry_hour]),-1)=HOUR(AA$212)),--(IFERROR(Flights_2026_09_303334353637345678[nfl],-1)&gt;=IF($V273=450,450,$V273)),--(IFERROR(Flights_2026_09_303334353637345678[nfl],-1)&lt;=IF($V273=450,450,$V273+9)))</f>
        <v>0</v>
      </c>
      <c r="AB226" s="17" cm="1">
        <f t="array" ref="AB226">SUMPRODUCT(--(IFERROR(HOUR(Flights_2026_09_303334353637345678[entry_hour]),-1)=HOUR(AB$212)),--(IFERROR(Flights_2026_09_303334353637345678[nfl],-1)&gt;=IF($V273=450,450,$V273)),--(IFERROR(Flights_2026_09_303334353637345678[nfl],-1)&lt;=IF($V273=450,450,$V273+9)))</f>
        <v>0</v>
      </c>
      <c r="AC226" s="17" cm="1">
        <f t="array" ref="AC226">SUMPRODUCT(--(IFERROR(HOUR(Flights_2026_09_303334353637345678[entry_hour]),-1)=HOUR(AC$212)),--(IFERROR(Flights_2026_09_303334353637345678[nfl],-1)&gt;=IF($V273=450,450,$V273)),--(IFERROR(Flights_2026_09_303334353637345678[nfl],-1)&lt;=IF($V273=450,450,$V273+9)))</f>
        <v>0</v>
      </c>
      <c r="AD226" s="17" cm="1">
        <f t="array" ref="AD226">SUMPRODUCT(--(IFERROR(HOUR(Flights_2026_09_303334353637345678[entry_hour]),-1)=HOUR(AD$212)),--(IFERROR(Flights_2026_09_303334353637345678[nfl],-1)&gt;=IF($V273=450,450,$V273)),--(IFERROR(Flights_2026_09_303334353637345678[nfl],-1)&lt;=IF($V273=450,450,$V273+9)))</f>
        <v>0</v>
      </c>
      <c r="AE226" s="17" cm="1">
        <f t="array" ref="AE226">SUMPRODUCT(--(IFERROR(HOUR(Flights_2026_09_303334353637345678[entry_hour]),-1)=HOUR(AE$212)),--(IFERROR(Flights_2026_09_303334353637345678[nfl],-1)&gt;=IF($V273=450,450,$V273)),--(IFERROR(Flights_2026_09_303334353637345678[nfl],-1)&lt;=IF($V273=450,450,$V273+9)))</f>
        <v>0</v>
      </c>
      <c r="AF226" s="2">
        <v>0.625</v>
      </c>
      <c r="AG226" t="s">
        <v>840</v>
      </c>
      <c r="AH226" s="17">
        <v>360</v>
      </c>
      <c r="AI226" s="17" cm="1">
        <f t="array" ref="AI226">SUMPRODUCT(--(IFERROR(HOUR(Flights_2026_09_303334353637345678[entry_hour]),-1)=HOUR(AF226)),--(IFERROR(Flights_2026_09_303334353637345678[entry_sector],"")=AG226),--(IFERROR(Flights_2026_09_303334353637345678[nfl],-1)&gt;=AH226),--(IFERROR(Flights_2026_09_303334353637345678[nfl],-1)&lt;=IF(AH226=450,450,AH226+9)))</f>
        <v>0</v>
      </c>
    </row>
    <row r="227" spans="23:35" x14ac:dyDescent="0.2">
      <c r="W227" s="17" cm="1">
        <f t="array" ref="W227">SUMPRODUCT(--(IFERROR(HOUR(Flights_2026_09_303334353637345678[entry_hour]),-1)=HOUR(W$212)),--(IFERROR(Flights_2026_09_303334353637345678[nfl],-1)&gt;=IF($V274=450,450,$V274)),--(IFERROR(Flights_2026_09_303334353637345678[nfl],-1)&lt;=IF($V274=450,450,$V274+9)))</f>
        <v>0</v>
      </c>
      <c r="X227" s="17" cm="1">
        <f t="array" ref="X227">SUMPRODUCT(--(IFERROR(HOUR(Flights_2026_09_303334353637345678[entry_hour]),-1)=HOUR(X$212)),--(IFERROR(Flights_2026_09_303334353637345678[nfl],-1)&gt;=IF($V274=450,450,$V274)),--(IFERROR(Flights_2026_09_303334353637345678[nfl],-1)&lt;=IF($V274=450,450,$V274+9)))</f>
        <v>1</v>
      </c>
      <c r="Y227" s="17" cm="1">
        <f t="array" ref="Y227">SUMPRODUCT(--(IFERROR(HOUR(Flights_2026_09_303334353637345678[entry_hour]),-1)=HOUR(Y$212)),--(IFERROR(Flights_2026_09_303334353637345678[nfl],-1)&gt;=IF($V274=450,450,$V274)),--(IFERROR(Flights_2026_09_303334353637345678[nfl],-1)&lt;=IF($V274=450,450,$V274+9)))</f>
        <v>1</v>
      </c>
      <c r="Z227" s="17" cm="1">
        <f t="array" ref="Z227">SUMPRODUCT(--(IFERROR(HOUR(Flights_2026_09_303334353637345678[entry_hour]),-1)=HOUR(Z$212)),--(IFERROR(Flights_2026_09_303334353637345678[nfl],-1)&gt;=IF($V274=450,450,$V274)),--(IFERROR(Flights_2026_09_303334353637345678[nfl],-1)&lt;=IF($V274=450,450,$V274+9)))</f>
        <v>0</v>
      </c>
      <c r="AA227" s="17" cm="1">
        <f t="array" ref="AA227">SUMPRODUCT(--(IFERROR(HOUR(Flights_2026_09_303334353637345678[entry_hour]),-1)=HOUR(AA$212)),--(IFERROR(Flights_2026_09_303334353637345678[nfl],-1)&gt;=IF($V274=450,450,$V274)),--(IFERROR(Flights_2026_09_303334353637345678[nfl],-1)&lt;=IF($V274=450,450,$V274+9)))</f>
        <v>0</v>
      </c>
      <c r="AB227" s="17" cm="1">
        <f t="array" ref="AB227">SUMPRODUCT(--(IFERROR(HOUR(Flights_2026_09_303334353637345678[entry_hour]),-1)=HOUR(AB$212)),--(IFERROR(Flights_2026_09_303334353637345678[nfl],-1)&gt;=IF($V274=450,450,$V274)),--(IFERROR(Flights_2026_09_303334353637345678[nfl],-1)&lt;=IF($V274=450,450,$V274+9)))</f>
        <v>1</v>
      </c>
      <c r="AC227" s="17" cm="1">
        <f t="array" ref="AC227">SUMPRODUCT(--(IFERROR(HOUR(Flights_2026_09_303334353637345678[entry_hour]),-1)=HOUR(AC$212)),--(IFERROR(Flights_2026_09_303334353637345678[nfl],-1)&gt;=IF($V274=450,450,$V274)),--(IFERROR(Flights_2026_09_303334353637345678[nfl],-1)&lt;=IF($V274=450,450,$V274+9)))</f>
        <v>0</v>
      </c>
      <c r="AD227" s="17" cm="1">
        <f t="array" ref="AD227">SUMPRODUCT(--(IFERROR(HOUR(Flights_2026_09_303334353637345678[entry_hour]),-1)=HOUR(AD$212)),--(IFERROR(Flights_2026_09_303334353637345678[nfl],-1)&gt;=IF($V274=450,450,$V274)),--(IFERROR(Flights_2026_09_303334353637345678[nfl],-1)&lt;=IF($V274=450,450,$V274+9)))</f>
        <v>0</v>
      </c>
      <c r="AE227" s="17" cm="1">
        <f t="array" ref="AE227">SUMPRODUCT(--(IFERROR(HOUR(Flights_2026_09_303334353637345678[entry_hour]),-1)=HOUR(AE$212)),--(IFERROR(Flights_2026_09_303334353637345678[nfl],-1)&gt;=IF($V274=450,450,$V274)),--(IFERROR(Flights_2026_09_303334353637345678[nfl],-1)&lt;=IF($V274=450,450,$V274+9)))</f>
        <v>1</v>
      </c>
      <c r="AF227" s="2">
        <v>0.625</v>
      </c>
      <c r="AG227" t="s">
        <v>840</v>
      </c>
      <c r="AH227" s="17">
        <v>370</v>
      </c>
      <c r="AI227" s="17" cm="1">
        <f t="array" ref="AI227">SUMPRODUCT(--(IFERROR(HOUR(Flights_2026_09_303334353637345678[entry_hour]),-1)=HOUR(AF227)),--(IFERROR(Flights_2026_09_303334353637345678[entry_sector],"")=AG227),--(IFERROR(Flights_2026_09_303334353637345678[nfl],-1)&gt;=AH227),--(IFERROR(Flights_2026_09_303334353637345678[nfl],-1)&lt;=IF(AH227=450,450,AH227+9)))</f>
        <v>1</v>
      </c>
    </row>
    <row r="228" spans="23:35" x14ac:dyDescent="0.2">
      <c r="W228" s="17" cm="1">
        <f t="array" ref="W228">SUMPRODUCT(--(IFERROR(HOUR(Flights_2026_09_303334353637345678[entry_hour]),-1)=HOUR(W$212)),--(IFERROR(Flights_2026_09_303334353637345678[nfl],-1)&gt;=IF($V275=450,450,$V275)),--(IFERROR(Flights_2026_09_303334353637345678[nfl],-1)&lt;=IF($V275=450,450,$V275+9)))</f>
        <v>0</v>
      </c>
      <c r="X228" s="17" cm="1">
        <f t="array" ref="X228">SUMPRODUCT(--(IFERROR(HOUR(Flights_2026_09_303334353637345678[entry_hour]),-1)=HOUR(X$212)),--(IFERROR(Flights_2026_09_303334353637345678[nfl],-1)&gt;=IF($V275=450,450,$V275)),--(IFERROR(Flights_2026_09_303334353637345678[nfl],-1)&lt;=IF($V275=450,450,$V275+9)))</f>
        <v>0</v>
      </c>
      <c r="Y228" s="17" cm="1">
        <f t="array" ref="Y228">SUMPRODUCT(--(IFERROR(HOUR(Flights_2026_09_303334353637345678[entry_hour]),-1)=HOUR(Y$212)),--(IFERROR(Flights_2026_09_303334353637345678[nfl],-1)&gt;=IF($V275=450,450,$V275)),--(IFERROR(Flights_2026_09_303334353637345678[nfl],-1)&lt;=IF($V275=450,450,$V275+9)))</f>
        <v>0</v>
      </c>
      <c r="Z228" s="17" cm="1">
        <f t="array" ref="Z228">SUMPRODUCT(--(IFERROR(HOUR(Flights_2026_09_303334353637345678[entry_hour]),-1)=HOUR(Z$212)),--(IFERROR(Flights_2026_09_303334353637345678[nfl],-1)&gt;=IF($V275=450,450,$V275)),--(IFERROR(Flights_2026_09_303334353637345678[nfl],-1)&lt;=IF($V275=450,450,$V275+9)))</f>
        <v>0</v>
      </c>
      <c r="AA228" s="17" cm="1">
        <f t="array" ref="AA228">SUMPRODUCT(--(IFERROR(HOUR(Flights_2026_09_303334353637345678[entry_hour]),-1)=HOUR(AA$212)),--(IFERROR(Flights_2026_09_303334353637345678[nfl],-1)&gt;=IF($V275=450,450,$V275)),--(IFERROR(Flights_2026_09_303334353637345678[nfl],-1)&lt;=IF($V275=450,450,$V275+9)))</f>
        <v>0</v>
      </c>
      <c r="AB228" s="17" cm="1">
        <f t="array" ref="AB228">SUMPRODUCT(--(IFERROR(HOUR(Flights_2026_09_303334353637345678[entry_hour]),-1)=HOUR(AB$212)),--(IFERROR(Flights_2026_09_303334353637345678[nfl],-1)&gt;=IF($V275=450,450,$V275)),--(IFERROR(Flights_2026_09_303334353637345678[nfl],-1)&lt;=IF($V275=450,450,$V275+9)))</f>
        <v>0</v>
      </c>
      <c r="AC228" s="17" cm="1">
        <f t="array" ref="AC228">SUMPRODUCT(--(IFERROR(HOUR(Flights_2026_09_303334353637345678[entry_hour]),-1)=HOUR(AC$212)),--(IFERROR(Flights_2026_09_303334353637345678[nfl],-1)&gt;=IF($V275=450,450,$V275)),--(IFERROR(Flights_2026_09_303334353637345678[nfl],-1)&lt;=IF($V275=450,450,$V275+9)))</f>
        <v>0</v>
      </c>
      <c r="AD228" s="17" cm="1">
        <f t="array" ref="AD228">SUMPRODUCT(--(IFERROR(HOUR(Flights_2026_09_303334353637345678[entry_hour]),-1)=HOUR(AD$212)),--(IFERROR(Flights_2026_09_303334353637345678[nfl],-1)&gt;=IF($V275=450,450,$V275)),--(IFERROR(Flights_2026_09_303334353637345678[nfl],-1)&lt;=IF($V275=450,450,$V275+9)))</f>
        <v>0</v>
      </c>
      <c r="AE228" s="17" cm="1">
        <f t="array" ref="AE228">SUMPRODUCT(--(IFERROR(HOUR(Flights_2026_09_303334353637345678[entry_hour]),-1)=HOUR(AE$212)),--(IFERROR(Flights_2026_09_303334353637345678[nfl],-1)&gt;=IF($V275=450,450,$V275)),--(IFERROR(Flights_2026_09_303334353637345678[nfl],-1)&lt;=IF($V275=450,450,$V275+9)))</f>
        <v>0</v>
      </c>
      <c r="AF228" s="2">
        <v>0.625</v>
      </c>
      <c r="AG228" t="s">
        <v>840</v>
      </c>
      <c r="AH228" s="17">
        <v>380</v>
      </c>
      <c r="AI228" s="17" cm="1">
        <f t="array" ref="AI228">SUMPRODUCT(--(IFERROR(HOUR(Flights_2026_09_303334353637345678[entry_hour]),-1)=HOUR(AF228)),--(IFERROR(Flights_2026_09_303334353637345678[entry_sector],"")=AG228),--(IFERROR(Flights_2026_09_303334353637345678[nfl],-1)&gt;=AH228),--(IFERROR(Flights_2026_09_303334353637345678[nfl],-1)&lt;=IF(AH228=450,450,AH228+9)))</f>
        <v>0</v>
      </c>
    </row>
    <row r="229" spans="23:35" x14ac:dyDescent="0.2">
      <c r="W229" s="17" cm="1">
        <f t="array" ref="W229">SUMPRODUCT(--(IFERROR(HOUR(Flights_2026_09_303334353637345678[entry_hour]),-1)=HOUR(W$212)),--(IFERROR(Flights_2026_09_303334353637345678[nfl],-1)&gt;=IF($V276=450,450,$V276)),--(IFERROR(Flights_2026_09_303334353637345678[nfl],-1)&lt;=IF($V276=450,450,$V276+9)))</f>
        <v>0</v>
      </c>
      <c r="X229" s="17" cm="1">
        <f t="array" ref="X229">SUMPRODUCT(--(IFERROR(HOUR(Flights_2026_09_303334353637345678[entry_hour]),-1)=HOUR(X$212)),--(IFERROR(Flights_2026_09_303334353637345678[nfl],-1)&gt;=IF($V276=450,450,$V276)),--(IFERROR(Flights_2026_09_303334353637345678[nfl],-1)&lt;=IF($V276=450,450,$V276+9)))</f>
        <v>0</v>
      </c>
      <c r="Y229" s="17" cm="1">
        <f t="array" ref="Y229">SUMPRODUCT(--(IFERROR(HOUR(Flights_2026_09_303334353637345678[entry_hour]),-1)=HOUR(Y$212)),--(IFERROR(Flights_2026_09_303334353637345678[nfl],-1)&gt;=IF($V276=450,450,$V276)),--(IFERROR(Flights_2026_09_303334353637345678[nfl],-1)&lt;=IF($V276=450,450,$V276+9)))</f>
        <v>0</v>
      </c>
      <c r="Z229" s="17" cm="1">
        <f t="array" ref="Z229">SUMPRODUCT(--(IFERROR(HOUR(Flights_2026_09_303334353637345678[entry_hour]),-1)=HOUR(Z$212)),--(IFERROR(Flights_2026_09_303334353637345678[nfl],-1)&gt;=IF($V276=450,450,$V276)),--(IFERROR(Flights_2026_09_303334353637345678[nfl],-1)&lt;=IF($V276=450,450,$V276+9)))</f>
        <v>0</v>
      </c>
      <c r="AA229" s="17" cm="1">
        <f t="array" ref="AA229">SUMPRODUCT(--(IFERROR(HOUR(Flights_2026_09_303334353637345678[entry_hour]),-1)=HOUR(AA$212)),--(IFERROR(Flights_2026_09_303334353637345678[nfl],-1)&gt;=IF($V276=450,450,$V276)),--(IFERROR(Flights_2026_09_303334353637345678[nfl],-1)&lt;=IF($V276=450,450,$V276+9)))</f>
        <v>1</v>
      </c>
      <c r="AB229" s="17" cm="1">
        <f t="array" ref="AB229">SUMPRODUCT(--(IFERROR(HOUR(Flights_2026_09_303334353637345678[entry_hour]),-1)=HOUR(AB$212)),--(IFERROR(Flights_2026_09_303334353637345678[nfl],-1)&gt;=IF($V276=450,450,$V276)),--(IFERROR(Flights_2026_09_303334353637345678[nfl],-1)&lt;=IF($V276=450,450,$V276+9)))</f>
        <v>0</v>
      </c>
      <c r="AC229" s="17" cm="1">
        <f t="array" ref="AC229">SUMPRODUCT(--(IFERROR(HOUR(Flights_2026_09_303334353637345678[entry_hour]),-1)=HOUR(AC$212)),--(IFERROR(Flights_2026_09_303334353637345678[nfl],-1)&gt;=IF($V276=450,450,$V276)),--(IFERROR(Flights_2026_09_303334353637345678[nfl],-1)&lt;=IF($V276=450,450,$V276+9)))</f>
        <v>0</v>
      </c>
      <c r="AD229" s="17" cm="1">
        <f t="array" ref="AD229">SUMPRODUCT(--(IFERROR(HOUR(Flights_2026_09_303334353637345678[entry_hour]),-1)=HOUR(AD$212)),--(IFERROR(Flights_2026_09_303334353637345678[nfl],-1)&gt;=IF($V276=450,450,$V276)),--(IFERROR(Flights_2026_09_303334353637345678[nfl],-1)&lt;=IF($V276=450,450,$V276+9)))</f>
        <v>0</v>
      </c>
      <c r="AE229" s="17" cm="1">
        <f t="array" ref="AE229">SUMPRODUCT(--(IFERROR(HOUR(Flights_2026_09_303334353637345678[entry_hour]),-1)=HOUR(AE$212)),--(IFERROR(Flights_2026_09_303334353637345678[nfl],-1)&gt;=IF($V276=450,450,$V276)),--(IFERROR(Flights_2026_09_303334353637345678[nfl],-1)&lt;=IF($V276=450,450,$V276+9)))</f>
        <v>0</v>
      </c>
      <c r="AF229" s="2">
        <v>0.625</v>
      </c>
      <c r="AG229" t="s">
        <v>840</v>
      </c>
      <c r="AH229" s="17">
        <v>390</v>
      </c>
      <c r="AI229" s="17" cm="1">
        <f t="array" ref="AI229">SUMPRODUCT(--(IFERROR(HOUR(Flights_2026_09_303334353637345678[entry_hour]),-1)=HOUR(AF229)),--(IFERROR(Flights_2026_09_303334353637345678[entry_sector],"")=AG229),--(IFERROR(Flights_2026_09_303334353637345678[nfl],-1)&gt;=AH229),--(IFERROR(Flights_2026_09_303334353637345678[nfl],-1)&lt;=IF(AH229=450,450,AH229+9)))</f>
        <v>1</v>
      </c>
    </row>
    <row r="230" spans="23:35" x14ac:dyDescent="0.2">
      <c r="W230" s="17" cm="1">
        <f t="array" ref="W230">SUMPRODUCT(--(IFERROR(HOUR(Flights_2026_09_303334353637345678[entry_hour]),-1)=HOUR(W$212)),--(IFERROR(Flights_2026_09_303334353637345678[nfl],-1)&gt;=IF($V277=450,450,$V277)),--(IFERROR(Flights_2026_09_303334353637345678[nfl],-1)&lt;=IF($V277=450,450,$V277+9)))</f>
        <v>0</v>
      </c>
      <c r="X230" s="17" cm="1">
        <f t="array" ref="X230">SUMPRODUCT(--(IFERROR(HOUR(Flights_2026_09_303334353637345678[entry_hour]),-1)=HOUR(X$212)),--(IFERROR(Flights_2026_09_303334353637345678[nfl],-1)&gt;=IF($V277=450,450,$V277)),--(IFERROR(Flights_2026_09_303334353637345678[nfl],-1)&lt;=IF($V277=450,450,$V277+9)))</f>
        <v>0</v>
      </c>
      <c r="Y230" s="17" cm="1">
        <f t="array" ref="Y230">SUMPRODUCT(--(IFERROR(HOUR(Flights_2026_09_303334353637345678[entry_hour]),-1)=HOUR(Y$212)),--(IFERROR(Flights_2026_09_303334353637345678[nfl],-1)&gt;=IF($V277=450,450,$V277)),--(IFERROR(Flights_2026_09_303334353637345678[nfl],-1)&lt;=IF($V277=450,450,$V277+9)))</f>
        <v>0</v>
      </c>
      <c r="Z230" s="17" cm="1">
        <f t="array" ref="Z230">SUMPRODUCT(--(IFERROR(HOUR(Flights_2026_09_303334353637345678[entry_hour]),-1)=HOUR(Z$212)),--(IFERROR(Flights_2026_09_303334353637345678[nfl],-1)&gt;=IF($V277=450,450,$V277)),--(IFERROR(Flights_2026_09_303334353637345678[nfl],-1)&lt;=IF($V277=450,450,$V277+9)))</f>
        <v>0</v>
      </c>
      <c r="AA230" s="17" cm="1">
        <f t="array" ref="AA230">SUMPRODUCT(--(IFERROR(HOUR(Flights_2026_09_303334353637345678[entry_hour]),-1)=HOUR(AA$212)),--(IFERROR(Flights_2026_09_303334353637345678[nfl],-1)&gt;=IF($V277=450,450,$V277)),--(IFERROR(Flights_2026_09_303334353637345678[nfl],-1)&lt;=IF($V277=450,450,$V277+9)))</f>
        <v>0</v>
      </c>
      <c r="AB230" s="17" cm="1">
        <f t="array" ref="AB230">SUMPRODUCT(--(IFERROR(HOUR(Flights_2026_09_303334353637345678[entry_hour]),-1)=HOUR(AB$212)),--(IFERROR(Flights_2026_09_303334353637345678[nfl],-1)&gt;=IF($V277=450,450,$V277)),--(IFERROR(Flights_2026_09_303334353637345678[nfl],-1)&lt;=IF($V277=450,450,$V277+9)))</f>
        <v>0</v>
      </c>
      <c r="AC230" s="17" cm="1">
        <f t="array" ref="AC230">SUMPRODUCT(--(IFERROR(HOUR(Flights_2026_09_303334353637345678[entry_hour]),-1)=HOUR(AC$212)),--(IFERROR(Flights_2026_09_303334353637345678[nfl],-1)&gt;=IF($V277=450,450,$V277)),--(IFERROR(Flights_2026_09_303334353637345678[nfl],-1)&lt;=IF($V277=450,450,$V277+9)))</f>
        <v>0</v>
      </c>
      <c r="AD230" s="17" cm="1">
        <f t="array" ref="AD230">SUMPRODUCT(--(IFERROR(HOUR(Flights_2026_09_303334353637345678[entry_hour]),-1)=HOUR(AD$212)),--(IFERROR(Flights_2026_09_303334353637345678[nfl],-1)&gt;=IF($V277=450,450,$V277)),--(IFERROR(Flights_2026_09_303334353637345678[nfl],-1)&lt;=IF($V277=450,450,$V277+9)))</f>
        <v>0</v>
      </c>
      <c r="AE230" s="17" cm="1">
        <f t="array" ref="AE230">SUMPRODUCT(--(IFERROR(HOUR(Flights_2026_09_303334353637345678[entry_hour]),-1)=HOUR(AE$212)),--(IFERROR(Flights_2026_09_303334353637345678[nfl],-1)&gt;=IF($V277=450,450,$V277)),--(IFERROR(Flights_2026_09_303334353637345678[nfl],-1)&lt;=IF($V277=450,450,$V277+9)))</f>
        <v>0</v>
      </c>
      <c r="AF230" s="2">
        <v>0.625</v>
      </c>
      <c r="AG230" t="s">
        <v>840</v>
      </c>
      <c r="AH230" s="17">
        <v>400</v>
      </c>
      <c r="AI230" s="17" cm="1">
        <f t="array" ref="AI230">SUMPRODUCT(--(IFERROR(HOUR(Flights_2026_09_303334353637345678[entry_hour]),-1)=HOUR(AF230)),--(IFERROR(Flights_2026_09_303334353637345678[entry_sector],"")=AG230),--(IFERROR(Flights_2026_09_303334353637345678[nfl],-1)&gt;=AH230),--(IFERROR(Flights_2026_09_303334353637345678[nfl],-1)&lt;=IF(AH230=450,450,AH230+9)))</f>
        <v>0</v>
      </c>
    </row>
    <row r="231" spans="23:35" x14ac:dyDescent="0.2">
      <c r="W231" s="17" cm="1">
        <f t="array" ref="W231">SUMPRODUCT(--(IFERROR(HOUR(Flights_2026_09_303334353637345678[entry_hour]),-1)=HOUR(W$212)),--(IFERROR(Flights_2026_09_303334353637345678[nfl],-1)&gt;=IF($V278=450,450,$V278)),--(IFERROR(Flights_2026_09_303334353637345678[nfl],-1)&lt;=IF($V278=450,450,$V278+9)))</f>
        <v>0</v>
      </c>
      <c r="X231" s="17" cm="1">
        <f t="array" ref="X231">SUMPRODUCT(--(IFERROR(HOUR(Flights_2026_09_303334353637345678[entry_hour]),-1)=HOUR(X$212)),--(IFERROR(Flights_2026_09_303334353637345678[nfl],-1)&gt;=IF($V278=450,450,$V278)),--(IFERROR(Flights_2026_09_303334353637345678[nfl],-1)&lt;=IF($V278=450,450,$V278+9)))</f>
        <v>0</v>
      </c>
      <c r="Y231" s="17" cm="1">
        <f t="array" ref="Y231">SUMPRODUCT(--(IFERROR(HOUR(Flights_2026_09_303334353637345678[entry_hour]),-1)=HOUR(Y$212)),--(IFERROR(Flights_2026_09_303334353637345678[nfl],-1)&gt;=IF($V278=450,450,$V278)),--(IFERROR(Flights_2026_09_303334353637345678[nfl],-1)&lt;=IF($V278=450,450,$V278+9)))</f>
        <v>0</v>
      </c>
      <c r="Z231" s="17" cm="1">
        <f t="array" ref="Z231">SUMPRODUCT(--(IFERROR(HOUR(Flights_2026_09_303334353637345678[entry_hour]),-1)=HOUR(Z$212)),--(IFERROR(Flights_2026_09_303334353637345678[nfl],-1)&gt;=IF($V278=450,450,$V278)),--(IFERROR(Flights_2026_09_303334353637345678[nfl],-1)&lt;=IF($V278=450,450,$V278+9)))</f>
        <v>0</v>
      </c>
      <c r="AA231" s="17" cm="1">
        <f t="array" ref="AA231">SUMPRODUCT(--(IFERROR(HOUR(Flights_2026_09_303334353637345678[entry_hour]),-1)=HOUR(AA$212)),--(IFERROR(Flights_2026_09_303334353637345678[nfl],-1)&gt;=IF($V278=450,450,$V278)),--(IFERROR(Flights_2026_09_303334353637345678[nfl],-1)&lt;=IF($V278=450,450,$V278+9)))</f>
        <v>0</v>
      </c>
      <c r="AB231" s="17" cm="1">
        <f t="array" ref="AB231">SUMPRODUCT(--(IFERROR(HOUR(Flights_2026_09_303334353637345678[entry_hour]),-1)=HOUR(AB$212)),--(IFERROR(Flights_2026_09_303334353637345678[nfl],-1)&gt;=IF($V278=450,450,$V278)),--(IFERROR(Flights_2026_09_303334353637345678[nfl],-1)&lt;=IF($V278=450,450,$V278+9)))</f>
        <v>0</v>
      </c>
      <c r="AC231" s="17" cm="1">
        <f t="array" ref="AC231">SUMPRODUCT(--(IFERROR(HOUR(Flights_2026_09_303334353637345678[entry_hour]),-1)=HOUR(AC$212)),--(IFERROR(Flights_2026_09_303334353637345678[nfl],-1)&gt;=IF($V278=450,450,$V278)),--(IFERROR(Flights_2026_09_303334353637345678[nfl],-1)&lt;=IF($V278=450,450,$V278+9)))</f>
        <v>0</v>
      </c>
      <c r="AD231" s="17" cm="1">
        <f t="array" ref="AD231">SUMPRODUCT(--(IFERROR(HOUR(Flights_2026_09_303334353637345678[entry_hour]),-1)=HOUR(AD$212)),--(IFERROR(Flights_2026_09_303334353637345678[nfl],-1)&gt;=IF($V278=450,450,$V278)),--(IFERROR(Flights_2026_09_303334353637345678[nfl],-1)&lt;=IF($V278=450,450,$V278+9)))</f>
        <v>0</v>
      </c>
      <c r="AE231" s="17" cm="1">
        <f t="array" ref="AE231">SUMPRODUCT(--(IFERROR(HOUR(Flights_2026_09_303334353637345678[entry_hour]),-1)=HOUR(AE$212)),--(IFERROR(Flights_2026_09_303334353637345678[nfl],-1)&gt;=IF($V278=450,450,$V278)),--(IFERROR(Flights_2026_09_303334353637345678[nfl],-1)&lt;=IF($V278=450,450,$V278+9)))</f>
        <v>0</v>
      </c>
      <c r="AF231" s="2">
        <v>0.625</v>
      </c>
      <c r="AG231" t="s">
        <v>840</v>
      </c>
      <c r="AH231" s="17">
        <v>410</v>
      </c>
      <c r="AI231" s="17" cm="1">
        <f t="array" ref="AI231">SUMPRODUCT(--(IFERROR(HOUR(Flights_2026_09_303334353637345678[entry_hour]),-1)=HOUR(AF231)),--(IFERROR(Flights_2026_09_303334353637345678[entry_sector],"")=AG231),--(IFERROR(Flights_2026_09_303334353637345678[nfl],-1)&gt;=AH231),--(IFERROR(Flights_2026_09_303334353637345678[nfl],-1)&lt;=IF(AH231=450,450,AH231+9)))</f>
        <v>0</v>
      </c>
    </row>
    <row r="232" spans="23:35" x14ac:dyDescent="0.2">
      <c r="W232" s="17" cm="1">
        <f t="array" ref="W232">SUMPRODUCT(--(IFERROR(HOUR(Flights_2026_09_303334353637345678[entry_hour]),-1)=HOUR(W$212)),--(IFERROR(Flights_2026_09_303334353637345678[nfl],-1)&gt;=IF($V279=450,450,$V279)),--(IFERROR(Flights_2026_09_303334353637345678[nfl],-1)&lt;=IF($V279=450,450,$V279+9)))</f>
        <v>0</v>
      </c>
      <c r="X232" s="17" cm="1">
        <f t="array" ref="X232">SUMPRODUCT(--(IFERROR(HOUR(Flights_2026_09_303334353637345678[entry_hour]),-1)=HOUR(X$212)),--(IFERROR(Flights_2026_09_303334353637345678[nfl],-1)&gt;=IF($V279=450,450,$V279)),--(IFERROR(Flights_2026_09_303334353637345678[nfl],-1)&lt;=IF($V279=450,450,$V279+9)))</f>
        <v>0</v>
      </c>
      <c r="Y232" s="17" cm="1">
        <f t="array" ref="Y232">SUMPRODUCT(--(IFERROR(HOUR(Flights_2026_09_303334353637345678[entry_hour]),-1)=HOUR(Y$212)),--(IFERROR(Flights_2026_09_303334353637345678[nfl],-1)&gt;=IF($V279=450,450,$V279)),--(IFERROR(Flights_2026_09_303334353637345678[nfl],-1)&lt;=IF($V279=450,450,$V279+9)))</f>
        <v>0</v>
      </c>
      <c r="Z232" s="17" cm="1">
        <f t="array" ref="Z232">SUMPRODUCT(--(IFERROR(HOUR(Flights_2026_09_303334353637345678[entry_hour]),-1)=HOUR(Z$212)),--(IFERROR(Flights_2026_09_303334353637345678[nfl],-1)&gt;=IF($V279=450,450,$V279)),--(IFERROR(Flights_2026_09_303334353637345678[nfl],-1)&lt;=IF($V279=450,450,$V279+9)))</f>
        <v>0</v>
      </c>
      <c r="AA232" s="17" cm="1">
        <f t="array" ref="AA232">SUMPRODUCT(--(IFERROR(HOUR(Flights_2026_09_303334353637345678[entry_hour]),-1)=HOUR(AA$212)),--(IFERROR(Flights_2026_09_303334353637345678[nfl],-1)&gt;=IF($V279=450,450,$V279)),--(IFERROR(Flights_2026_09_303334353637345678[nfl],-1)&lt;=IF($V279=450,450,$V279+9)))</f>
        <v>0</v>
      </c>
      <c r="AB232" s="17" cm="1">
        <f t="array" ref="AB232">SUMPRODUCT(--(IFERROR(HOUR(Flights_2026_09_303334353637345678[entry_hour]),-1)=HOUR(AB$212)),--(IFERROR(Flights_2026_09_303334353637345678[nfl],-1)&gt;=IF($V279=450,450,$V279)),--(IFERROR(Flights_2026_09_303334353637345678[nfl],-1)&lt;=IF($V279=450,450,$V279+9)))</f>
        <v>0</v>
      </c>
      <c r="AC232" s="17" cm="1">
        <f t="array" ref="AC232">SUMPRODUCT(--(IFERROR(HOUR(Flights_2026_09_303334353637345678[entry_hour]),-1)=HOUR(AC$212)),--(IFERROR(Flights_2026_09_303334353637345678[nfl],-1)&gt;=IF($V279=450,450,$V279)),--(IFERROR(Flights_2026_09_303334353637345678[nfl],-1)&lt;=IF($V279=450,450,$V279+9)))</f>
        <v>0</v>
      </c>
      <c r="AD232" s="17" cm="1">
        <f t="array" ref="AD232">SUMPRODUCT(--(IFERROR(HOUR(Flights_2026_09_303334353637345678[entry_hour]),-1)=HOUR(AD$212)),--(IFERROR(Flights_2026_09_303334353637345678[nfl],-1)&gt;=IF($V279=450,450,$V279)),--(IFERROR(Flights_2026_09_303334353637345678[nfl],-1)&lt;=IF($V279=450,450,$V279+9)))</f>
        <v>0</v>
      </c>
      <c r="AE232" s="17" cm="1">
        <f t="array" ref="AE232">SUMPRODUCT(--(IFERROR(HOUR(Flights_2026_09_303334353637345678[entry_hour]),-1)=HOUR(AE$212)),--(IFERROR(Flights_2026_09_303334353637345678[nfl],-1)&gt;=IF($V279=450,450,$V279)),--(IFERROR(Flights_2026_09_303334353637345678[nfl],-1)&lt;=IF($V279=450,450,$V279+9)))</f>
        <v>0</v>
      </c>
      <c r="AF232" s="2">
        <v>0.625</v>
      </c>
      <c r="AG232" t="s">
        <v>840</v>
      </c>
      <c r="AH232" s="17">
        <v>420</v>
      </c>
      <c r="AI232" s="17" cm="1">
        <f t="array" ref="AI232">SUMPRODUCT(--(IFERROR(HOUR(Flights_2026_09_303334353637345678[entry_hour]),-1)=HOUR(AF232)),--(IFERROR(Flights_2026_09_303334353637345678[entry_sector],"")=AG232),--(IFERROR(Flights_2026_09_303334353637345678[nfl],-1)&gt;=AH232),--(IFERROR(Flights_2026_09_303334353637345678[nfl],-1)&lt;=IF(AH232=450,450,AH232+9)))</f>
        <v>0</v>
      </c>
    </row>
    <row r="233" spans="23:35" x14ac:dyDescent="0.2">
      <c r="W233" s="17" cm="1">
        <f t="array" ref="W233">SUMPRODUCT(--(IFERROR(HOUR(Flights_2026_09_303334353637345678[entry_hour]),-1)=HOUR(W$212)),--(IFERROR(Flights_2026_09_303334353637345678[nfl],-1)&gt;=IF($V280=450,450,$V280)),--(IFERROR(Flights_2026_09_303334353637345678[nfl],-1)&lt;=IF($V280=450,450,$V280+9)))</f>
        <v>0</v>
      </c>
      <c r="X233" s="17" cm="1">
        <f t="array" ref="X233">SUMPRODUCT(--(IFERROR(HOUR(Flights_2026_09_303334353637345678[entry_hour]),-1)=HOUR(X$212)),--(IFERROR(Flights_2026_09_303334353637345678[nfl],-1)&gt;=IF($V280=450,450,$V280)),--(IFERROR(Flights_2026_09_303334353637345678[nfl],-1)&lt;=IF($V280=450,450,$V280+9)))</f>
        <v>0</v>
      </c>
      <c r="Y233" s="17" cm="1">
        <f t="array" ref="Y233">SUMPRODUCT(--(IFERROR(HOUR(Flights_2026_09_303334353637345678[entry_hour]),-1)=HOUR(Y$212)),--(IFERROR(Flights_2026_09_303334353637345678[nfl],-1)&gt;=IF($V280=450,450,$V280)),--(IFERROR(Flights_2026_09_303334353637345678[nfl],-1)&lt;=IF($V280=450,450,$V280+9)))</f>
        <v>0</v>
      </c>
      <c r="Z233" s="17" cm="1">
        <f t="array" ref="Z233">SUMPRODUCT(--(IFERROR(HOUR(Flights_2026_09_303334353637345678[entry_hour]),-1)=HOUR(Z$212)),--(IFERROR(Flights_2026_09_303334353637345678[nfl],-1)&gt;=IF($V280=450,450,$V280)),--(IFERROR(Flights_2026_09_303334353637345678[nfl],-1)&lt;=IF($V280=450,450,$V280+9)))</f>
        <v>0</v>
      </c>
      <c r="AA233" s="17" cm="1">
        <f t="array" ref="AA233">SUMPRODUCT(--(IFERROR(HOUR(Flights_2026_09_303334353637345678[entry_hour]),-1)=HOUR(AA$212)),--(IFERROR(Flights_2026_09_303334353637345678[nfl],-1)&gt;=IF($V280=450,450,$V280)),--(IFERROR(Flights_2026_09_303334353637345678[nfl],-1)&lt;=IF($V280=450,450,$V280+9)))</f>
        <v>0</v>
      </c>
      <c r="AB233" s="17" cm="1">
        <f t="array" ref="AB233">SUMPRODUCT(--(IFERROR(HOUR(Flights_2026_09_303334353637345678[entry_hour]),-1)=HOUR(AB$212)),--(IFERROR(Flights_2026_09_303334353637345678[nfl],-1)&gt;=IF($V280=450,450,$V280)),--(IFERROR(Flights_2026_09_303334353637345678[nfl],-1)&lt;=IF($V280=450,450,$V280+9)))</f>
        <v>0</v>
      </c>
      <c r="AC233" s="17" cm="1">
        <f t="array" ref="AC233">SUMPRODUCT(--(IFERROR(HOUR(Flights_2026_09_303334353637345678[entry_hour]),-1)=HOUR(AC$212)),--(IFERROR(Flights_2026_09_303334353637345678[nfl],-1)&gt;=IF($V280=450,450,$V280)),--(IFERROR(Flights_2026_09_303334353637345678[nfl],-1)&lt;=IF($V280=450,450,$V280+9)))</f>
        <v>0</v>
      </c>
      <c r="AD233" s="17" cm="1">
        <f t="array" ref="AD233">SUMPRODUCT(--(IFERROR(HOUR(Flights_2026_09_303334353637345678[entry_hour]),-1)=HOUR(AD$212)),--(IFERROR(Flights_2026_09_303334353637345678[nfl],-1)&gt;=IF($V280=450,450,$V280)),--(IFERROR(Flights_2026_09_303334353637345678[nfl],-1)&lt;=IF($V280=450,450,$V280+9)))</f>
        <v>0</v>
      </c>
      <c r="AE233" s="17" cm="1">
        <f t="array" ref="AE233">SUMPRODUCT(--(IFERROR(HOUR(Flights_2026_09_303334353637345678[entry_hour]),-1)=HOUR(AE$212)),--(IFERROR(Flights_2026_09_303334353637345678[nfl],-1)&gt;=IF($V280=450,450,$V280)),--(IFERROR(Flights_2026_09_303334353637345678[nfl],-1)&lt;=IF($V280=450,450,$V280+9)))</f>
        <v>0</v>
      </c>
      <c r="AF233" s="2">
        <v>0.625</v>
      </c>
      <c r="AG233" t="s">
        <v>840</v>
      </c>
      <c r="AH233" s="17">
        <v>430</v>
      </c>
      <c r="AI233" s="17" cm="1">
        <f t="array" ref="AI233">SUMPRODUCT(--(IFERROR(HOUR(Flights_2026_09_303334353637345678[entry_hour]),-1)=HOUR(AF233)),--(IFERROR(Flights_2026_09_303334353637345678[entry_sector],"")=AG233),--(IFERROR(Flights_2026_09_303334353637345678[nfl],-1)&gt;=AH233),--(IFERROR(Flights_2026_09_303334353637345678[nfl],-1)&lt;=IF(AH233=450,450,AH233+9)))</f>
        <v>0</v>
      </c>
    </row>
    <row r="234" spans="23:35" x14ac:dyDescent="0.2">
      <c r="W234" s="17" cm="1">
        <f t="array" ref="W234">SUMPRODUCT(--(IFERROR(HOUR(Flights_2026_09_303334353637345678[entry_hour]),-1)=HOUR(W$212)),--(IFERROR(Flights_2026_09_303334353637345678[nfl],-1)&gt;=IF($V281=450,450,$V281)),--(IFERROR(Flights_2026_09_303334353637345678[nfl],-1)&lt;=IF($V281=450,450,$V281+9)))</f>
        <v>0</v>
      </c>
      <c r="X234" s="17" cm="1">
        <f t="array" ref="X234">SUMPRODUCT(--(IFERROR(HOUR(Flights_2026_09_303334353637345678[entry_hour]),-1)=HOUR(X$212)),--(IFERROR(Flights_2026_09_303334353637345678[nfl],-1)&gt;=IF($V281=450,450,$V281)),--(IFERROR(Flights_2026_09_303334353637345678[nfl],-1)&lt;=IF($V281=450,450,$V281+9)))</f>
        <v>0</v>
      </c>
      <c r="Y234" s="17" cm="1">
        <f t="array" ref="Y234">SUMPRODUCT(--(IFERROR(HOUR(Flights_2026_09_303334353637345678[entry_hour]),-1)=HOUR(Y$212)),--(IFERROR(Flights_2026_09_303334353637345678[nfl],-1)&gt;=IF($V281=450,450,$V281)),--(IFERROR(Flights_2026_09_303334353637345678[nfl],-1)&lt;=IF($V281=450,450,$V281+9)))</f>
        <v>0</v>
      </c>
      <c r="Z234" s="17" cm="1">
        <f t="array" ref="Z234">SUMPRODUCT(--(IFERROR(HOUR(Flights_2026_09_303334353637345678[entry_hour]),-1)=HOUR(Z$212)),--(IFERROR(Flights_2026_09_303334353637345678[nfl],-1)&gt;=IF($V281=450,450,$V281)),--(IFERROR(Flights_2026_09_303334353637345678[nfl],-1)&lt;=IF($V281=450,450,$V281+9)))</f>
        <v>0</v>
      </c>
      <c r="AA234" s="17" cm="1">
        <f t="array" ref="AA234">SUMPRODUCT(--(IFERROR(HOUR(Flights_2026_09_303334353637345678[entry_hour]),-1)=HOUR(AA$212)),--(IFERROR(Flights_2026_09_303334353637345678[nfl],-1)&gt;=IF($V281=450,450,$V281)),--(IFERROR(Flights_2026_09_303334353637345678[nfl],-1)&lt;=IF($V281=450,450,$V281+9)))</f>
        <v>0</v>
      </c>
      <c r="AB234" s="17" cm="1">
        <f t="array" ref="AB234">SUMPRODUCT(--(IFERROR(HOUR(Flights_2026_09_303334353637345678[entry_hour]),-1)=HOUR(AB$212)),--(IFERROR(Flights_2026_09_303334353637345678[nfl],-1)&gt;=IF($V281=450,450,$V281)),--(IFERROR(Flights_2026_09_303334353637345678[nfl],-1)&lt;=IF($V281=450,450,$V281+9)))</f>
        <v>0</v>
      </c>
      <c r="AC234" s="17" cm="1">
        <f t="array" ref="AC234">SUMPRODUCT(--(IFERROR(HOUR(Flights_2026_09_303334353637345678[entry_hour]),-1)=HOUR(AC$212)),--(IFERROR(Flights_2026_09_303334353637345678[nfl],-1)&gt;=IF($V281=450,450,$V281)),--(IFERROR(Flights_2026_09_303334353637345678[nfl],-1)&lt;=IF($V281=450,450,$V281+9)))</f>
        <v>0</v>
      </c>
      <c r="AD234" s="17" cm="1">
        <f t="array" ref="AD234">SUMPRODUCT(--(IFERROR(HOUR(Flights_2026_09_303334353637345678[entry_hour]),-1)=HOUR(AD$212)),--(IFERROR(Flights_2026_09_303334353637345678[nfl],-1)&gt;=IF($V281=450,450,$V281)),--(IFERROR(Flights_2026_09_303334353637345678[nfl],-1)&lt;=IF($V281=450,450,$V281+9)))</f>
        <v>0</v>
      </c>
      <c r="AE234" s="17" cm="1">
        <f t="array" ref="AE234">SUMPRODUCT(--(IFERROR(HOUR(Flights_2026_09_303334353637345678[entry_hour]),-1)=HOUR(AE$212)),--(IFERROR(Flights_2026_09_303334353637345678[nfl],-1)&gt;=IF($V281=450,450,$V281)),--(IFERROR(Flights_2026_09_303334353637345678[nfl],-1)&lt;=IF($V281=450,450,$V281+9)))</f>
        <v>0</v>
      </c>
      <c r="AF234" s="2">
        <v>0.625</v>
      </c>
      <c r="AG234" t="s">
        <v>840</v>
      </c>
      <c r="AH234" s="17">
        <v>440</v>
      </c>
      <c r="AI234" s="17" cm="1">
        <f t="array" ref="AI234">SUMPRODUCT(--(IFERROR(HOUR(Flights_2026_09_303334353637345678[entry_hour]),-1)=HOUR(AF234)),--(IFERROR(Flights_2026_09_303334353637345678[entry_sector],"")=AG234),--(IFERROR(Flights_2026_09_303334353637345678[nfl],-1)&gt;=AH234),--(IFERROR(Flights_2026_09_303334353637345678[nfl],-1)&lt;=IF(AH234=450,450,AH234+9)))</f>
        <v>0</v>
      </c>
    </row>
    <row r="235" spans="23:35" x14ac:dyDescent="0.2">
      <c r="W235" s="17" cm="1">
        <f t="array" ref="W235">SUMPRODUCT(--(IFERROR(HOUR(Flights_2026_09_303334353637345678[entry_hour]),-1)=HOUR(W$212)),--(IFERROR(Flights_2026_09_303334353637345678[nfl],-1)&gt;=IF($V282=450,450,$V282)),--(IFERROR(Flights_2026_09_303334353637345678[nfl],-1)&lt;=IF($V282=450,450,$V282+9)))</f>
        <v>0</v>
      </c>
      <c r="X235" s="17" cm="1">
        <f t="array" ref="X235">SUMPRODUCT(--(IFERROR(HOUR(Flights_2026_09_303334353637345678[entry_hour]),-1)=HOUR(X$212)),--(IFERROR(Flights_2026_09_303334353637345678[nfl],-1)&gt;=IF($V282=450,450,$V282)),--(IFERROR(Flights_2026_09_303334353637345678[nfl],-1)&lt;=IF($V282=450,450,$V282+9)))</f>
        <v>0</v>
      </c>
      <c r="Y235" s="17" cm="1">
        <f t="array" ref="Y235">SUMPRODUCT(--(IFERROR(HOUR(Flights_2026_09_303334353637345678[entry_hour]),-1)=HOUR(Y$212)),--(IFERROR(Flights_2026_09_303334353637345678[nfl],-1)&gt;=IF($V282=450,450,$V282)),--(IFERROR(Flights_2026_09_303334353637345678[nfl],-1)&lt;=IF($V282=450,450,$V282+9)))</f>
        <v>0</v>
      </c>
      <c r="Z235" s="17" cm="1">
        <f t="array" ref="Z235">SUMPRODUCT(--(IFERROR(HOUR(Flights_2026_09_303334353637345678[entry_hour]),-1)=HOUR(Z$212)),--(IFERROR(Flights_2026_09_303334353637345678[nfl],-1)&gt;=IF($V282=450,450,$V282)),--(IFERROR(Flights_2026_09_303334353637345678[nfl],-1)&lt;=IF($V282=450,450,$V282+9)))</f>
        <v>0</v>
      </c>
      <c r="AA235" s="17" cm="1">
        <f t="array" ref="AA235">SUMPRODUCT(--(IFERROR(HOUR(Flights_2026_09_303334353637345678[entry_hour]),-1)=HOUR(AA$212)),--(IFERROR(Flights_2026_09_303334353637345678[nfl],-1)&gt;=IF($V282=450,450,$V282)),--(IFERROR(Flights_2026_09_303334353637345678[nfl],-1)&lt;=IF($V282=450,450,$V282+9)))</f>
        <v>0</v>
      </c>
      <c r="AB235" s="17" cm="1">
        <f t="array" ref="AB235">SUMPRODUCT(--(IFERROR(HOUR(Flights_2026_09_303334353637345678[entry_hour]),-1)=HOUR(AB$212)),--(IFERROR(Flights_2026_09_303334353637345678[nfl],-1)&gt;=IF($V282=450,450,$V282)),--(IFERROR(Flights_2026_09_303334353637345678[nfl],-1)&lt;=IF($V282=450,450,$V282+9)))</f>
        <v>0</v>
      </c>
      <c r="AC235" s="17" cm="1">
        <f t="array" ref="AC235">SUMPRODUCT(--(IFERROR(HOUR(Flights_2026_09_303334353637345678[entry_hour]),-1)=HOUR(AC$212)),--(IFERROR(Flights_2026_09_303334353637345678[nfl],-1)&gt;=IF($V282=450,450,$V282)),--(IFERROR(Flights_2026_09_303334353637345678[nfl],-1)&lt;=IF($V282=450,450,$V282+9)))</f>
        <v>0</v>
      </c>
      <c r="AD235" s="17" cm="1">
        <f t="array" ref="AD235">SUMPRODUCT(--(IFERROR(HOUR(Flights_2026_09_303334353637345678[entry_hour]),-1)=HOUR(AD$212)),--(IFERROR(Flights_2026_09_303334353637345678[nfl],-1)&gt;=IF($V282=450,450,$V282)),--(IFERROR(Flights_2026_09_303334353637345678[nfl],-1)&lt;=IF($V282=450,450,$V282+9)))</f>
        <v>0</v>
      </c>
      <c r="AE235" s="17" cm="1">
        <f t="array" ref="AE235">SUMPRODUCT(--(IFERROR(HOUR(Flights_2026_09_303334353637345678[entry_hour]),-1)=HOUR(AE$212)),--(IFERROR(Flights_2026_09_303334353637345678[nfl],-1)&gt;=IF($V282=450,450,$V282)),--(IFERROR(Flights_2026_09_303334353637345678[nfl],-1)&lt;=IF($V282=450,450,$V282+9)))</f>
        <v>0</v>
      </c>
      <c r="AF235" s="2">
        <v>0.625</v>
      </c>
      <c r="AG235" t="s">
        <v>840</v>
      </c>
      <c r="AH235" s="17">
        <v>450</v>
      </c>
      <c r="AI235" s="17" cm="1">
        <f t="array" ref="AI235">SUMPRODUCT(--(IFERROR(HOUR(Flights_2026_09_303334353637345678[entry_hour]),-1)=HOUR(AF235)),--(IFERROR(Flights_2026_09_303334353637345678[entry_sector],"")=AG235),--(IFERROR(Flights_2026_09_303334353637345678[nfl],-1)&gt;=AH235),--(IFERROR(Flights_2026_09_303334353637345678[nfl],-1)&lt;=IF(AH235=450,450,AH235+9)))</f>
        <v>0</v>
      </c>
    </row>
    <row r="236" spans="23:35" ht="28" customHeight="1" x14ac:dyDescent="0.2">
      <c r="W236" s="17" cm="1">
        <f t="array" ref="W236">SUMPRODUCT(--(IFERROR(HOUR(Flights_2026_09_303334353637345678[entry_hour]),-1)=HOUR(W$212)),--(IFERROR(Flights_2026_09_303334353637345678[nfl],-1)&gt;=IF($V283=450,450,$V283)),--(IFERROR(Flights_2026_09_303334353637345678[nfl],-1)&lt;=IF($V283=450,450,$V283+9)))</f>
        <v>2</v>
      </c>
      <c r="X236" s="17" cm="1">
        <f t="array" ref="X236">SUMPRODUCT(--(IFERROR(HOUR(Flights_2026_09_303334353637345678[entry_hour]),-1)=HOUR(X$212)),--(IFERROR(Flights_2026_09_303334353637345678[nfl],-1)&gt;=IF($V283=450,450,$V283)),--(IFERROR(Flights_2026_09_303334353637345678[nfl],-1)&lt;=IF($V283=450,450,$V283+9)))</f>
        <v>6</v>
      </c>
      <c r="Y236" s="17" cm="1">
        <f t="array" ref="Y236">SUMPRODUCT(--(IFERROR(HOUR(Flights_2026_09_303334353637345678[entry_hour]),-1)=HOUR(Y$212)),--(IFERROR(Flights_2026_09_303334353637345678[nfl],-1)&gt;=IF($V283=450,450,$V283)),--(IFERROR(Flights_2026_09_303334353637345678[nfl],-1)&lt;=IF($V283=450,450,$V283+9)))</f>
        <v>9</v>
      </c>
      <c r="Z236" s="17" cm="1">
        <f t="array" ref="Z236">SUMPRODUCT(--(IFERROR(HOUR(Flights_2026_09_303334353637345678[entry_hour]),-1)=HOUR(Z$212)),--(IFERROR(Flights_2026_09_303334353637345678[nfl],-1)&gt;=IF($V283=450,450,$V283)),--(IFERROR(Flights_2026_09_303334353637345678[nfl],-1)&lt;=IF($V283=450,450,$V283+9)))</f>
        <v>8</v>
      </c>
      <c r="AA236" s="17" cm="1">
        <f t="array" ref="AA236">SUMPRODUCT(--(IFERROR(HOUR(Flights_2026_09_303334353637345678[entry_hour]),-1)=HOUR(AA$212)),--(IFERROR(Flights_2026_09_303334353637345678[nfl],-1)&gt;=IF($V283=450,450,$V283)),--(IFERROR(Flights_2026_09_303334353637345678[nfl],-1)&lt;=IF($V283=450,450,$V283+9)))</f>
        <v>5</v>
      </c>
      <c r="AB236" s="17" cm="1">
        <f t="array" ref="AB236">SUMPRODUCT(--(IFERROR(HOUR(Flights_2026_09_303334353637345678[entry_hour]),-1)=HOUR(AB$212)),--(IFERROR(Flights_2026_09_303334353637345678[nfl],-1)&gt;=IF($V283=450,450,$V283)),--(IFERROR(Flights_2026_09_303334353637345678[nfl],-1)&lt;=IF($V283=450,450,$V283+9)))</f>
        <v>3</v>
      </c>
      <c r="AC236" s="17" cm="1">
        <f t="array" ref="AC236">SUMPRODUCT(--(IFERROR(HOUR(Flights_2026_09_303334353637345678[entry_hour]),-1)=HOUR(AC$212)),--(IFERROR(Flights_2026_09_303334353637345678[nfl],-1)&gt;=IF($V283=450,450,$V283)),--(IFERROR(Flights_2026_09_303334353637345678[nfl],-1)&lt;=IF($V283=450,450,$V283+9)))</f>
        <v>2</v>
      </c>
      <c r="AD236" s="17" cm="1">
        <f t="array" ref="AD236">SUMPRODUCT(--(IFERROR(HOUR(Flights_2026_09_303334353637345678[entry_hour]),-1)=HOUR(AD$212)),--(IFERROR(Flights_2026_09_303334353637345678[nfl],-1)&gt;=IF($V283=450,450,$V283)),--(IFERROR(Flights_2026_09_303334353637345678[nfl],-1)&lt;=IF($V283=450,450,$V283+9)))</f>
        <v>3</v>
      </c>
      <c r="AE236" s="17" cm="1">
        <f t="array" ref="AE236">SUMPRODUCT(--(IFERROR(HOUR(Flights_2026_09_303334353637345678[entry_hour]),-1)=HOUR(AE$212)),--(IFERROR(Flights_2026_09_303334353637345678[nfl],-1)&gt;=IF($V283=450,450,$V283)),--(IFERROR(Flights_2026_09_303334353637345678[nfl],-1)&lt;=IF($V283=450,450,$V283+9)))</f>
        <v>3</v>
      </c>
      <c r="AF236" s="2">
        <v>0.625</v>
      </c>
      <c r="AG236" t="s">
        <v>747</v>
      </c>
      <c r="AH236" s="17">
        <v>200</v>
      </c>
      <c r="AI236" s="17" cm="1">
        <f t="array" ref="AI236">SUMPRODUCT(--(IFERROR(HOUR(Flights_2026_09_303334353637345678[entry_hour]),-1)=HOUR(AF236)),--(IFERROR(Flights_2026_09_303334353637345678[entry_sector],"")=AG236),--(IFERROR(Flights_2026_09_303334353637345678[nfl],-1)&gt;=AH236),--(IFERROR(Flights_2026_09_303334353637345678[nfl],-1)&lt;=IF(AH236=450,450,AH236+9)))</f>
        <v>0</v>
      </c>
    </row>
    <row r="237" spans="23:35" ht="25" customHeight="1" x14ac:dyDescent="0.2">
      <c r="W237" s="17" cm="1">
        <f t="array" ref="W237">SUMPRODUCT(--(IFERROR(HOUR(Flights_2026_09_303334353637345678[entry_hour]),-1)=HOUR(W$212)),--(IFERROR(Flights_2026_09_303334353637345678[nfl],-1)&gt;=IF($V284=450,450,$V284)),--(IFERROR(Flights_2026_09_303334353637345678[nfl],-1)&lt;=IF($V284=450,450,$V284+9)))</f>
        <v>0</v>
      </c>
      <c r="X237" s="17" cm="1">
        <f t="array" ref="X237">SUMPRODUCT(--(IFERROR(HOUR(Flights_2026_09_303334353637345678[entry_hour]),-1)=HOUR(X$212)),--(IFERROR(Flights_2026_09_303334353637345678[nfl],-1)&gt;=IF($V284=450,450,$V284)),--(IFERROR(Flights_2026_09_303334353637345678[nfl],-1)&lt;=IF($V284=450,450,$V284+9)))</f>
        <v>0</v>
      </c>
      <c r="Y237" s="17" cm="1">
        <f t="array" ref="Y237">SUMPRODUCT(--(IFERROR(HOUR(Flights_2026_09_303334353637345678[entry_hour]),-1)=HOUR(Y$212)),--(IFERROR(Flights_2026_09_303334353637345678[nfl],-1)&gt;=IF($V284=450,450,$V284)),--(IFERROR(Flights_2026_09_303334353637345678[nfl],-1)&lt;=IF($V284=450,450,$V284+9)))</f>
        <v>0</v>
      </c>
      <c r="Z237" s="17" cm="1">
        <f t="array" ref="Z237">SUMPRODUCT(--(IFERROR(HOUR(Flights_2026_09_303334353637345678[entry_hour]),-1)=HOUR(Z$212)),--(IFERROR(Flights_2026_09_303334353637345678[nfl],-1)&gt;=IF($V284=450,450,$V284)),--(IFERROR(Flights_2026_09_303334353637345678[nfl],-1)&lt;=IF($V284=450,450,$V284+9)))</f>
        <v>0</v>
      </c>
      <c r="AA237" s="17" cm="1">
        <f t="array" ref="AA237">SUMPRODUCT(--(IFERROR(HOUR(Flights_2026_09_303334353637345678[entry_hour]),-1)=HOUR(AA$212)),--(IFERROR(Flights_2026_09_303334353637345678[nfl],-1)&gt;=IF($V284=450,450,$V284)),--(IFERROR(Flights_2026_09_303334353637345678[nfl],-1)&lt;=IF($V284=450,450,$V284+9)))</f>
        <v>1</v>
      </c>
      <c r="AB237" s="17" cm="1">
        <f t="array" ref="AB237">SUMPRODUCT(--(IFERROR(HOUR(Flights_2026_09_303334353637345678[entry_hour]),-1)=HOUR(AB$212)),--(IFERROR(Flights_2026_09_303334353637345678[nfl],-1)&gt;=IF($V284=450,450,$V284)),--(IFERROR(Flights_2026_09_303334353637345678[nfl],-1)&lt;=IF($V284=450,450,$V284+9)))</f>
        <v>0</v>
      </c>
      <c r="AC237" s="17" cm="1">
        <f t="array" ref="AC237">SUMPRODUCT(--(IFERROR(HOUR(Flights_2026_09_303334353637345678[entry_hour]),-1)=HOUR(AC$212)),--(IFERROR(Flights_2026_09_303334353637345678[nfl],-1)&gt;=IF($V284=450,450,$V284)),--(IFERROR(Flights_2026_09_303334353637345678[nfl],-1)&lt;=IF($V284=450,450,$V284+9)))</f>
        <v>0</v>
      </c>
      <c r="AD237" s="17" cm="1">
        <f t="array" ref="AD237">SUMPRODUCT(--(IFERROR(HOUR(Flights_2026_09_303334353637345678[entry_hour]),-1)=HOUR(AD$212)),--(IFERROR(Flights_2026_09_303334353637345678[nfl],-1)&gt;=IF($V284=450,450,$V284)),--(IFERROR(Flights_2026_09_303334353637345678[nfl],-1)&lt;=IF($V284=450,450,$V284+9)))</f>
        <v>0</v>
      </c>
      <c r="AE237" s="17" cm="1">
        <f t="array" ref="AE237">SUMPRODUCT(--(IFERROR(HOUR(Flights_2026_09_303334353637345678[entry_hour]),-1)=HOUR(AE$212)),--(IFERROR(Flights_2026_09_303334353637345678[nfl],-1)&gt;=IF($V284=450,450,$V284)),--(IFERROR(Flights_2026_09_303334353637345678[nfl],-1)&lt;=IF($V284=450,450,$V284+9)))</f>
        <v>0</v>
      </c>
      <c r="AF237" s="2">
        <v>0.625</v>
      </c>
      <c r="AG237" t="s">
        <v>747</v>
      </c>
      <c r="AH237" s="17">
        <v>210</v>
      </c>
      <c r="AI237" s="17" cm="1">
        <f t="array" ref="AI237">SUMPRODUCT(--(IFERROR(HOUR(Flights_2026_09_303334353637345678[entry_hour]),-1)=HOUR(AF237)),--(IFERROR(Flights_2026_09_303334353637345678[entry_sector],"")=AG237),--(IFERROR(Flights_2026_09_303334353637345678[nfl],-1)&gt;=AH237),--(IFERROR(Flights_2026_09_303334353637345678[nfl],-1)&lt;=IF(AH237=450,450,AH237+9)))</f>
        <v>0</v>
      </c>
    </row>
    <row r="238" spans="23:35" x14ac:dyDescent="0.2">
      <c r="W238" s="17" cm="1">
        <f t="array" ref="W238">SUMPRODUCT(--(IFERROR(HOUR(Flights_2026_09_303334353637345678[entry_hour]),-1)=HOUR(W$212)),--(IFERROR(Flights_2026_09_303334353637345678[nfl],-1)&gt;=IF($V285=450,450,$V285)),--(IFERROR(Flights_2026_09_303334353637345678[nfl],-1)&lt;=IF($V285=450,450,$V285+9)))</f>
        <v>0</v>
      </c>
      <c r="X238" s="17" cm="1">
        <f t="array" ref="X238">SUMPRODUCT(--(IFERROR(HOUR(Flights_2026_09_303334353637345678[entry_hour]),-1)=HOUR(X$212)),--(IFERROR(Flights_2026_09_303334353637345678[nfl],-1)&gt;=IF($V285=450,450,$V285)),--(IFERROR(Flights_2026_09_303334353637345678[nfl],-1)&lt;=IF($V285=450,450,$V285+9)))</f>
        <v>0</v>
      </c>
      <c r="Y238" s="17" cm="1">
        <f t="array" ref="Y238">SUMPRODUCT(--(IFERROR(HOUR(Flights_2026_09_303334353637345678[entry_hour]),-1)=HOUR(Y$212)),--(IFERROR(Flights_2026_09_303334353637345678[nfl],-1)&gt;=IF($V285=450,450,$V285)),--(IFERROR(Flights_2026_09_303334353637345678[nfl],-1)&lt;=IF($V285=450,450,$V285+9)))</f>
        <v>0</v>
      </c>
      <c r="Z238" s="17" cm="1">
        <f t="array" ref="Z238">SUMPRODUCT(--(IFERROR(HOUR(Flights_2026_09_303334353637345678[entry_hour]),-1)=HOUR(Z$212)),--(IFERROR(Flights_2026_09_303334353637345678[nfl],-1)&gt;=IF($V285=450,450,$V285)),--(IFERROR(Flights_2026_09_303334353637345678[nfl],-1)&lt;=IF($V285=450,450,$V285+9)))</f>
        <v>0</v>
      </c>
      <c r="AA238" s="17" cm="1">
        <f t="array" ref="AA238">SUMPRODUCT(--(IFERROR(HOUR(Flights_2026_09_303334353637345678[entry_hour]),-1)=HOUR(AA$212)),--(IFERROR(Flights_2026_09_303334353637345678[nfl],-1)&gt;=IF($V285=450,450,$V285)),--(IFERROR(Flights_2026_09_303334353637345678[nfl],-1)&lt;=IF($V285=450,450,$V285+9)))</f>
        <v>0</v>
      </c>
      <c r="AB238" s="17" cm="1">
        <f t="array" ref="AB238">SUMPRODUCT(--(IFERROR(HOUR(Flights_2026_09_303334353637345678[entry_hour]),-1)=HOUR(AB$212)),--(IFERROR(Flights_2026_09_303334353637345678[nfl],-1)&gt;=IF($V285=450,450,$V285)),--(IFERROR(Flights_2026_09_303334353637345678[nfl],-1)&lt;=IF($V285=450,450,$V285+9)))</f>
        <v>0</v>
      </c>
      <c r="AC238" s="17" cm="1">
        <f t="array" ref="AC238">SUMPRODUCT(--(IFERROR(HOUR(Flights_2026_09_303334353637345678[entry_hour]),-1)=HOUR(AC$212)),--(IFERROR(Flights_2026_09_303334353637345678[nfl],-1)&gt;=IF($V285=450,450,$V285)),--(IFERROR(Flights_2026_09_303334353637345678[nfl],-1)&lt;=IF($V285=450,450,$V285+9)))</f>
        <v>0</v>
      </c>
      <c r="AD238" s="17" cm="1">
        <f t="array" ref="AD238">SUMPRODUCT(--(IFERROR(HOUR(Flights_2026_09_303334353637345678[entry_hour]),-1)=HOUR(AD$212)),--(IFERROR(Flights_2026_09_303334353637345678[nfl],-1)&gt;=IF($V285=450,450,$V285)),--(IFERROR(Flights_2026_09_303334353637345678[nfl],-1)&lt;=IF($V285=450,450,$V285+9)))</f>
        <v>0</v>
      </c>
      <c r="AE238" s="17" cm="1">
        <f t="array" ref="AE238">SUMPRODUCT(--(IFERROR(HOUR(Flights_2026_09_303334353637345678[entry_hour]),-1)=HOUR(AE$212)),--(IFERROR(Flights_2026_09_303334353637345678[nfl],-1)&gt;=IF($V285=450,450,$V285)),--(IFERROR(Flights_2026_09_303334353637345678[nfl],-1)&lt;=IF($V285=450,450,$V285+9)))</f>
        <v>0</v>
      </c>
      <c r="AF238" s="2">
        <v>0.625</v>
      </c>
      <c r="AG238" t="s">
        <v>747</v>
      </c>
      <c r="AH238" s="17">
        <v>220</v>
      </c>
      <c r="AI238" s="17" cm="1">
        <f t="array" ref="AI238">SUMPRODUCT(--(IFERROR(HOUR(Flights_2026_09_303334353637345678[entry_hour]),-1)=HOUR(AF238)),--(IFERROR(Flights_2026_09_303334353637345678[entry_sector],"")=AG238),--(IFERROR(Flights_2026_09_303334353637345678[nfl],-1)&gt;=AH238),--(IFERROR(Flights_2026_09_303334353637345678[nfl],-1)&lt;=IF(AH238=450,450,AH238+9)))</f>
        <v>0</v>
      </c>
    </row>
    <row r="239" spans="23:35" x14ac:dyDescent="0.2">
      <c r="AF239" s="2">
        <v>0.625</v>
      </c>
      <c r="AG239" t="s">
        <v>747</v>
      </c>
      <c r="AH239" s="17">
        <v>230</v>
      </c>
      <c r="AI239" s="17" cm="1">
        <f t="array" ref="AI239">SUMPRODUCT(--(IFERROR(HOUR(Flights_2026_09_303334353637345678[entry_hour]),-1)=HOUR(AF239)),--(IFERROR(Flights_2026_09_303334353637345678[entry_sector],"")=AG239),--(IFERROR(Flights_2026_09_303334353637345678[nfl],-1)&gt;=AH239),--(IFERROR(Flights_2026_09_303334353637345678[nfl],-1)&lt;=IF(AH239=450,450,AH239+9)))</f>
        <v>0</v>
      </c>
    </row>
    <row r="240" spans="23:35" ht="26" customHeight="1" x14ac:dyDescent="0.2">
      <c r="AF240" s="2">
        <v>0.625</v>
      </c>
      <c r="AG240" t="s">
        <v>747</v>
      </c>
      <c r="AH240" s="17">
        <v>240</v>
      </c>
      <c r="AI240" s="17" cm="1">
        <f t="array" ref="AI240">SUMPRODUCT(--(IFERROR(HOUR(Flights_2026_09_303334353637345678[entry_hour]),-1)=HOUR(AF240)),--(IFERROR(Flights_2026_09_303334353637345678[entry_sector],"")=AG240),--(IFERROR(Flights_2026_09_303334353637345678[nfl],-1)&gt;=AH240),--(IFERROR(Flights_2026_09_303334353637345678[nfl],-1)&lt;=IF(AH240=450,450,AH240+9)))</f>
        <v>0</v>
      </c>
    </row>
    <row r="241" spans="1:35" ht="26" customHeight="1" x14ac:dyDescent="0.2">
      <c r="AF241" s="2">
        <v>0.625</v>
      </c>
      <c r="AG241" t="s">
        <v>747</v>
      </c>
      <c r="AH241" s="17">
        <v>250</v>
      </c>
      <c r="AI241" s="17" cm="1">
        <f t="array" ref="AI241">SUMPRODUCT(--(IFERROR(HOUR(Flights_2026_09_303334353637345678[entry_hour]),-1)=HOUR(AF241)),--(IFERROR(Flights_2026_09_303334353637345678[entry_sector],"")=AG241),--(IFERROR(Flights_2026_09_303334353637345678[nfl],-1)&gt;=AH241),--(IFERROR(Flights_2026_09_303334353637345678[nfl],-1)&lt;=IF(AH241=450,450,AH241+9)))</f>
        <v>0</v>
      </c>
    </row>
    <row r="242" spans="1:35" ht="26" customHeight="1" x14ac:dyDescent="0.2">
      <c r="AF242" s="2">
        <v>0.625</v>
      </c>
      <c r="AG242" t="s">
        <v>747</v>
      </c>
      <c r="AH242" s="17">
        <v>260</v>
      </c>
      <c r="AI242" s="17" cm="1">
        <f t="array" ref="AI242">SUMPRODUCT(--(IFERROR(HOUR(Flights_2026_09_303334353637345678[entry_hour]),-1)=HOUR(AF242)),--(IFERROR(Flights_2026_09_303334353637345678[entry_sector],"")=AG242),--(IFERROR(Flights_2026_09_303334353637345678[nfl],-1)&gt;=AH242),--(IFERROR(Flights_2026_09_303334353637345678[nfl],-1)&lt;=IF(AH242=450,450,AH242+9)))</f>
        <v>0</v>
      </c>
    </row>
    <row r="243" spans="1:35" ht="26" customHeight="1" x14ac:dyDescent="0.2">
      <c r="AF243" s="2">
        <v>0.625</v>
      </c>
      <c r="AG243" t="s">
        <v>747</v>
      </c>
      <c r="AH243" s="17">
        <v>270</v>
      </c>
      <c r="AI243" s="17" cm="1">
        <f t="array" ref="AI243">SUMPRODUCT(--(IFERROR(HOUR(Flights_2026_09_303334353637345678[entry_hour]),-1)=HOUR(AF243)),--(IFERROR(Flights_2026_09_303334353637345678[entry_sector],"")=AG243),--(IFERROR(Flights_2026_09_303334353637345678[nfl],-1)&gt;=AH243),--(IFERROR(Flights_2026_09_303334353637345678[nfl],-1)&lt;=IF(AH243=450,450,AH243+9)))</f>
        <v>0</v>
      </c>
    </row>
    <row r="244" spans="1:35" x14ac:dyDescent="0.2">
      <c r="A244" s="3" t="s">
        <v>989</v>
      </c>
      <c r="B244" s="3" t="s">
        <v>743</v>
      </c>
      <c r="C244" s="3" t="s">
        <v>987</v>
      </c>
      <c r="D244" s="3" t="s">
        <v>744</v>
      </c>
      <c r="E244" s="3" t="s">
        <v>933</v>
      </c>
      <c r="F244" s="3" t="s">
        <v>745</v>
      </c>
      <c r="G244" s="3" t="s">
        <v>840</v>
      </c>
      <c r="H244" s="3" t="s">
        <v>747</v>
      </c>
      <c r="I244" s="3" t="s">
        <v>988</v>
      </c>
      <c r="AF244" s="2">
        <v>0.625</v>
      </c>
      <c r="AG244" t="s">
        <v>747</v>
      </c>
      <c r="AH244" s="17">
        <v>280</v>
      </c>
      <c r="AI244" s="17" cm="1">
        <f t="array" ref="AI244">SUMPRODUCT(--(IFERROR(HOUR(Flights_2026_09_303334353637345678[entry_hour]),-1)=HOUR(AF244)),--(IFERROR(Flights_2026_09_303334353637345678[entry_sector],"")=AG244),--(IFERROR(Flights_2026_09_303334353637345678[nfl],-1)&gt;=AH244),--(IFERROR(Flights_2026_09_303334353637345678[nfl],-1)&lt;=IF(AH244=450,450,AH244+9)))</f>
        <v>0</v>
      </c>
    </row>
    <row r="245" spans="1:35" x14ac:dyDescent="0.2">
      <c r="A245" s="4">
        <v>0.58333333333333337</v>
      </c>
      <c r="B245" s="28" cm="1">
        <f t="array" ref="B245">_xlfn.LET(_xlpm.h,HOUR($A245),_xlpm.s,B$244,_xlpm.hrs,IFERROR(HOUR(Flights_2026_09_303334353637345678[entry_hour]),-1),_xlpm.sectors,IF(_xlpm.s="Sector 4",_xlfn.XLOOKUP(Flights_2026_09_303334353637345678[adep],Tabla42[ADEP],Tabla42[Sector_4],""),Flights_2026_09_303334353637345678[entry_sector]),SUMPRODUCT(--(_xlpm.hrs=_xlpm.h),--(_xlpm.sectors=_xlpm.s)))</f>
        <v>0</v>
      </c>
      <c r="C245" s="28" cm="1">
        <f t="array" ref="C245">_xlfn.LET(_xlpm.h,HOUR($A245),_xlpm.s,C$244,_xlpm.hrs,IFERROR(HOUR(Flights_2026_09_303334353637345678[entry_hour]),-1),_xlpm.sectors,IF(_xlpm.s="Sector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5" s="28" cm="1">
        <f t="array" ref="D245">_xlfn.LET(_xlpm.h,HOUR($A245),_xlpm.s,D$244,_xlpm.hrs,IFERROR(HOUR(Flights_2026_09_303334353637345678[entry_hour]),-1),_xlpm.sectors,IF(_xlpm.s="Sector 4",_xlfn.XLOOKUP(Flights_2026_09_303334353637345678[adep],Tabla42[ADEP],Tabla42[Sector_4],""),Flights_2026_09_303334353637345678[entry_sector]),SUMPRODUCT(--(_xlpm.hrs=_xlpm.h),--(_xlpm.sectors=_xlpm.s)))</f>
        <v>4</v>
      </c>
      <c r="E245" s="28" cm="1">
        <f t="array" ref="E245">_xlfn.LET(_xlpm.h,HOUR($A245),_xlpm.s,E$244,_xlpm.hrs,IFERROR(HOUR(Flights_2026_09_303334353637345678[entry_hour]),-1),_xlpm.sectors,IF(_xlpm.s="Sector 4",_xlfn.XLOOKUP(Flights_2026_09_303334353637345678[adep],Tabla42[ADEP],Tabla42[Sector_4],""),Flights_2026_09_303334353637345678[entry_sector]),SUMPRODUCT(--(_xlpm.hrs=_xlpm.h),--(_xlpm.sectors=_xlpm.s)))</f>
        <v>7</v>
      </c>
      <c r="F245" s="28" cm="1">
        <f t="array" ref="F245">_xlfn.LET(_xlpm.h,HOUR($A245),_xlpm.s,F$244,_xlpm.hrs,IFERROR(HOUR(Flights_2026_09_303334353637345678[entry_hour]),-1),_xlpm.sectors,IF(_xlpm.s="Sector 4",_xlfn.XLOOKUP(Flights_2026_09_303334353637345678[adep],Tabla42[ADEP],Tabla42[Sector_4],""),Flights_2026_09_303334353637345678[entry_sector]),SUMPRODUCT(--(_xlpm.hrs=_xlpm.h),--(_xlpm.sectors=_xlpm.s)))</f>
        <v>7</v>
      </c>
      <c r="G245" s="28" cm="1">
        <f t="array" ref="G245">_xlfn.LET(_xlpm.h,HOUR($A245),_xlpm.s,G$244,_xlpm.hrs,IFERROR(HOUR(Flights_2026_09_303334353637345678[entry_hour]),-1),_xlpm.sectors,IF(_xlpm.s="Sector 4",_xlfn.XLOOKUP(Flights_2026_09_303334353637345678[adep],Tabla42[ADEP],Tabla42[Sector_4],""),Flights_2026_09_303334353637345678[entry_sector]),SUMPRODUCT(--(_xlpm.hrs=_xlpm.h),--(_xlpm.sectors=_xlpm.s)))</f>
        <v>0</v>
      </c>
      <c r="H245" s="17" cm="1">
        <f t="array" ref="H245">_xlfn.LET(_xlpm.h,HOUR($A245),_xlpm.s,H$244,_xlpm.hrs,IFERROR(HOUR(Flights_2026_09_303334353637345678[entry_hour]),-1),_xlpm.sectors,IF(_xlpm.s="Sector 4",_xlfn.XLOOKUP(Flights_2026_09_303334353637345678[adep],Tabla42[ADEP],Tabla42[Sector_4],""),Flights_2026_09_303334353637345678[entry_sector]),SUMPRODUCT(--(_xlpm.hrs=_xlpm.h),--(_xlpm.sectors=_xlpm.s)))</f>
        <v>1</v>
      </c>
      <c r="I245" s="17">
        <f t="shared" ref="I245:I253" si="1">SUM(B245:H245)</f>
        <v>19</v>
      </c>
      <c r="AF245" s="2">
        <v>0.625</v>
      </c>
      <c r="AG245" t="s">
        <v>747</v>
      </c>
      <c r="AH245" s="17">
        <v>290</v>
      </c>
      <c r="AI245" s="17" cm="1">
        <f t="array" ref="AI245">SUMPRODUCT(--(IFERROR(HOUR(Flights_2026_09_303334353637345678[entry_hour]),-1)=HOUR(AF245)),--(IFERROR(Flights_2026_09_303334353637345678[entry_sector],"")=AG245),--(IFERROR(Flights_2026_09_303334353637345678[nfl],-1)&gt;=AH245),--(IFERROR(Flights_2026_09_303334353637345678[nfl],-1)&lt;=IF(AH245=450,450,AH245+9)))</f>
        <v>0</v>
      </c>
    </row>
    <row r="246" spans="1:35" x14ac:dyDescent="0.2">
      <c r="A246" s="4">
        <v>0.625</v>
      </c>
      <c r="B246" s="28" cm="1">
        <f t="array" ref="B246">_xlfn.LET(_xlpm.h,HOUR($A246),_xlpm.s,B$244,_xlpm.hrs,IFERROR(HOUR(Flights_2026_09_303334353637345678[entry_hour]),-1),_xlpm.sectors,IF(_xlpm.s="Sector 4",_xlfn.XLOOKUP(Flights_2026_09_303334353637345678[adep],Tabla42[ADEP],Tabla42[Sector_4],""),Flights_2026_09_303334353637345678[entry_sector]),SUMPRODUCT(--(_xlpm.hrs=_xlpm.h),--(_xlpm.sectors=_xlpm.s)))</f>
        <v>1</v>
      </c>
      <c r="C246" s="28" cm="1">
        <f t="array" ref="C246">_xlfn.LET(_xlpm.h,HOUR($A246),_xlpm.s,C$244,_xlpm.hrs,IFERROR(HOUR(Flights_2026_09_303334353637345678[entry_hour]),-1),_xlpm.sectors,IF(_xlpm.s="Sector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6" s="28" cm="1">
        <f t="array" ref="D246">_xlfn.LET(_xlpm.h,HOUR($A246),_xlpm.s,D$244,_xlpm.hrs,IFERROR(HOUR(Flights_2026_09_303334353637345678[entry_hour]),-1),_xlpm.sectors,IF(_xlpm.s="Sector 4",_xlfn.XLOOKUP(Flights_2026_09_303334353637345678[adep],Tabla42[ADEP],Tabla42[Sector_4],""),Flights_2026_09_303334353637345678[entry_sector]),SUMPRODUCT(--(_xlpm.hrs=_xlpm.h),--(_xlpm.sectors=_xlpm.s)))</f>
        <v>9</v>
      </c>
      <c r="E246" s="28" cm="1">
        <f t="array" ref="E246">_xlfn.LET(_xlpm.h,HOUR($A246),_xlpm.s,E$244,_xlpm.hrs,IFERROR(HOUR(Flights_2026_09_303334353637345678[entry_hour]),-1),_xlpm.sectors,IF(_xlpm.s="Sector 4",_xlfn.XLOOKUP(Flights_2026_09_303334353637345678[adep],Tabla42[ADEP],Tabla42[Sector_4],""),Flights_2026_09_303334353637345678[entry_sector]),SUMPRODUCT(--(_xlpm.hrs=_xlpm.h),--(_xlpm.sectors=_xlpm.s)))</f>
        <v>11</v>
      </c>
      <c r="F246" s="28" cm="1">
        <f t="array" ref="F246">_xlfn.LET(_xlpm.h,HOUR($A246),_xlpm.s,F$244,_xlpm.hrs,IFERROR(HOUR(Flights_2026_09_303334353637345678[entry_hour]),-1),_xlpm.sectors,IF(_xlpm.s="Sector 4",_xlfn.XLOOKUP(Flights_2026_09_303334353637345678[adep],Tabla42[ADEP],Tabla42[Sector_4],""),Flights_2026_09_303334353637345678[entry_sector]),SUMPRODUCT(--(_xlpm.hrs=_xlpm.h),--(_xlpm.sectors=_xlpm.s)))</f>
        <v>5</v>
      </c>
      <c r="G246" s="28" cm="1">
        <f t="array" ref="G246">_xlfn.LET(_xlpm.h,HOUR($A246),_xlpm.s,G$244,_xlpm.hrs,IFERROR(HOUR(Flights_2026_09_303334353637345678[entry_hour]),-1),_xlpm.sectors,IF(_xlpm.s="Sector 4",_xlfn.XLOOKUP(Flights_2026_09_303334353637345678[adep],Tabla42[ADEP],Tabla42[Sector_4],""),Flights_2026_09_303334353637345678[entry_sector]),SUMPRODUCT(--(_xlpm.hrs=_xlpm.h),--(_xlpm.sectors=_xlpm.s)))</f>
        <v>5</v>
      </c>
      <c r="H246" s="17" cm="1">
        <f t="array" ref="H246">_xlfn.LET(_xlpm.h,HOUR($A246),_xlpm.s,H$244,_xlpm.hrs,IFERROR(HOUR(Flights_2026_09_303334353637345678[entry_hour]),-1),_xlpm.sectors,IF(_xlpm.s="Sector 4",_xlfn.XLOOKUP(Flights_2026_09_303334353637345678[adep],Tabla42[ADEP],Tabla42[Sector_4],""),Flights_2026_09_303334353637345678[entry_sector]),SUMPRODUCT(--(_xlpm.hrs=_xlpm.h),--(_xlpm.sectors=_xlpm.s)))</f>
        <v>3</v>
      </c>
      <c r="I246" s="17">
        <f t="shared" si="1"/>
        <v>34</v>
      </c>
      <c r="AF246" s="2">
        <v>0.625</v>
      </c>
      <c r="AG246" t="s">
        <v>747</v>
      </c>
      <c r="AH246" s="17">
        <v>300</v>
      </c>
      <c r="AI246" s="17" cm="1">
        <f t="array" ref="AI246">SUMPRODUCT(--(IFERROR(HOUR(Flights_2026_09_303334353637345678[entry_hour]),-1)=HOUR(AF246)),--(IFERROR(Flights_2026_09_303334353637345678[entry_sector],"")=AG246),--(IFERROR(Flights_2026_09_303334353637345678[nfl],-1)&gt;=AH246),--(IFERROR(Flights_2026_09_303334353637345678[nfl],-1)&lt;=IF(AH246=450,450,AH246+9)))</f>
        <v>0</v>
      </c>
    </row>
    <row r="247" spans="1:35" ht="28" customHeight="1" x14ac:dyDescent="0.2">
      <c r="A247" s="4">
        <v>0.66666666666666674</v>
      </c>
      <c r="B247" s="28" cm="1">
        <f t="array" ref="B247">_xlfn.LET(_xlpm.h,HOUR($A247),_xlpm.s,B$244,_xlpm.hrs,IFERROR(HOUR(Flights_2026_09_303334353637345678[entry_hour]),-1),_xlpm.sectors,IF(_xlpm.s="Sector 4",_xlfn.XLOOKUP(Flights_2026_09_303334353637345678[adep],Tabla42[ADEP],Tabla42[Sector_4],""),Flights_2026_09_303334353637345678[entry_sector]),SUMPRODUCT(--(_xlpm.hrs=_xlpm.h),--(_xlpm.sectors=_xlpm.s)))</f>
        <v>0</v>
      </c>
      <c r="C247" s="28" cm="1">
        <f t="array" ref="C247">_xlfn.LET(_xlpm.h,HOUR($A247),_xlpm.s,C$244,_xlpm.hrs,IFERROR(HOUR(Flights_2026_09_303334353637345678[entry_hour]),-1),_xlpm.sectors,IF(_xlpm.s="Sector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7" s="28" cm="1">
        <f t="array" ref="D247">_xlfn.LET(_xlpm.h,HOUR($A247),_xlpm.s,D$244,_xlpm.hrs,IFERROR(HOUR(Flights_2026_09_303334353637345678[entry_hour]),-1),_xlpm.sectors,IF(_xlpm.s="Sector 4",_xlfn.XLOOKUP(Flights_2026_09_303334353637345678[adep],Tabla42[ADEP],Tabla42[Sector_4],""),Flights_2026_09_303334353637345678[entry_sector]),SUMPRODUCT(--(_xlpm.hrs=_xlpm.h),--(_xlpm.sectors=_xlpm.s)))</f>
        <v>12</v>
      </c>
      <c r="E247" s="28" cm="1">
        <f t="array" ref="E247">_xlfn.LET(_xlpm.h,HOUR($A247),_xlpm.s,E$244,_xlpm.hrs,IFERROR(HOUR(Flights_2026_09_303334353637345678[entry_hour]),-1),_xlpm.sectors,IF(_xlpm.s="Sector 4",_xlfn.XLOOKUP(Flights_2026_09_303334353637345678[adep],Tabla42[ADEP],Tabla42[Sector_4],""),Flights_2026_09_303334353637345678[entry_sector]),SUMPRODUCT(--(_xlpm.hrs=_xlpm.h),--(_xlpm.sectors=_xlpm.s)))</f>
        <v>11</v>
      </c>
      <c r="F247" s="28" cm="1">
        <f t="array" ref="F247">_xlfn.LET(_xlpm.h,HOUR($A247),_xlpm.s,F$244,_xlpm.hrs,IFERROR(HOUR(Flights_2026_09_303334353637345678[entry_hour]),-1),_xlpm.sectors,IF(_xlpm.s="Sector 4",_xlfn.XLOOKUP(Flights_2026_09_303334353637345678[adep],Tabla42[ADEP],Tabla42[Sector_4],""),Flights_2026_09_303334353637345678[entry_sector]),SUMPRODUCT(--(_xlpm.hrs=_xlpm.h),--(_xlpm.sectors=_xlpm.s)))</f>
        <v>11</v>
      </c>
      <c r="G247" s="28" cm="1">
        <f t="array" ref="G247">_xlfn.LET(_xlpm.h,HOUR($A247),_xlpm.s,G$244,_xlpm.hrs,IFERROR(HOUR(Flights_2026_09_303334353637345678[entry_hour]),-1),_xlpm.sectors,IF(_xlpm.s="Sector 4",_xlfn.XLOOKUP(Flights_2026_09_303334353637345678[adep],Tabla42[ADEP],Tabla42[Sector_4],""),Flights_2026_09_303334353637345678[entry_sector]),SUMPRODUCT(--(_xlpm.hrs=_xlpm.h),--(_xlpm.sectors=_xlpm.s)))</f>
        <v>0</v>
      </c>
      <c r="H247" s="17" cm="1">
        <f t="array" ref="H247">_xlfn.LET(_xlpm.h,HOUR($A247),_xlpm.s,H$244,_xlpm.hrs,IFERROR(HOUR(Flights_2026_09_303334353637345678[entry_hour]),-1),_xlpm.sectors,IF(_xlpm.s="Sector 4",_xlfn.XLOOKUP(Flights_2026_09_303334353637345678[adep],Tabla42[ADEP],Tabla42[Sector_4],""),Flights_2026_09_303334353637345678[entry_sector]),SUMPRODUCT(--(_xlpm.hrs=_xlpm.h),--(_xlpm.sectors=_xlpm.s)))</f>
        <v>2</v>
      </c>
      <c r="I247" s="17">
        <f t="shared" si="1"/>
        <v>36</v>
      </c>
      <c r="AF247" s="2">
        <v>0.625</v>
      </c>
      <c r="AG247" t="s">
        <v>747</v>
      </c>
      <c r="AH247" s="17">
        <v>310</v>
      </c>
      <c r="AI247" s="17" cm="1">
        <f t="array" ref="AI247">SUMPRODUCT(--(IFERROR(HOUR(Flights_2026_09_303334353637345678[entry_hour]),-1)=HOUR(AF247)),--(IFERROR(Flights_2026_09_303334353637345678[entry_sector],"")=AG247),--(IFERROR(Flights_2026_09_303334353637345678[nfl],-1)&gt;=AH247),--(IFERROR(Flights_2026_09_303334353637345678[nfl],-1)&lt;=IF(AH247=450,450,AH247+9)))</f>
        <v>0</v>
      </c>
    </row>
    <row r="248" spans="1:35" x14ac:dyDescent="0.2">
      <c r="A248" s="4">
        <v>0.70833333333333337</v>
      </c>
      <c r="B248" s="28" cm="1">
        <f t="array" ref="B248">_xlfn.LET(_xlpm.h,HOUR($A248),_xlpm.s,B$244,_xlpm.hrs,IFERROR(HOUR(Flights_2026_09_303334353637345678[entry_hour]),-1),_xlpm.sectors,IF(_xlpm.s="Sector 4",_xlfn.XLOOKUP(Flights_2026_09_303334353637345678[adep],Tabla42[ADEP],Tabla42[Sector_4],""),Flights_2026_09_303334353637345678[entry_sector]),SUMPRODUCT(--(_xlpm.hrs=_xlpm.h),--(_xlpm.sectors=_xlpm.s)))</f>
        <v>0</v>
      </c>
      <c r="C248" s="28" cm="1">
        <f t="array" ref="C248">_xlfn.LET(_xlpm.h,HOUR($A248),_xlpm.s,C$244,_xlpm.hrs,IFERROR(HOUR(Flights_2026_09_303334353637345678[entry_hour]),-1),_xlpm.sectors,IF(_xlpm.s="Sector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8" s="28" cm="1">
        <f t="array" ref="D248">_xlfn.LET(_xlpm.h,HOUR($A248),_xlpm.s,D$244,_xlpm.hrs,IFERROR(HOUR(Flights_2026_09_303334353637345678[entry_hour]),-1),_xlpm.sectors,IF(_xlpm.s="Sector 4",_xlfn.XLOOKUP(Flights_2026_09_303334353637345678[adep],Tabla42[ADEP],Tabla42[Sector_4],""),Flights_2026_09_303334353637345678[entry_sector]),SUMPRODUCT(--(_xlpm.hrs=_xlpm.h),--(_xlpm.sectors=_xlpm.s)))</f>
        <v>14</v>
      </c>
      <c r="E248" s="28" cm="1">
        <f t="array" ref="E248">_xlfn.LET(_xlpm.h,HOUR($A248),_xlpm.s,E$244,_xlpm.hrs,IFERROR(HOUR(Flights_2026_09_303334353637345678[entry_hour]),-1),_xlpm.sectors,IF(_xlpm.s="Sector 4",_xlfn.XLOOKUP(Flights_2026_09_303334353637345678[adep],Tabla42[ADEP],Tabla42[Sector_4],""),Flights_2026_09_303334353637345678[entry_sector]),SUMPRODUCT(--(_xlpm.hrs=_xlpm.h),--(_xlpm.sectors=_xlpm.s)))</f>
        <v>14</v>
      </c>
      <c r="F248" s="28" cm="1">
        <f t="array" ref="F248">_xlfn.LET(_xlpm.h,HOUR($A248),_xlpm.s,F$244,_xlpm.hrs,IFERROR(HOUR(Flights_2026_09_303334353637345678[entry_hour]),-1),_xlpm.sectors,IF(_xlpm.s="Sector 4",_xlfn.XLOOKUP(Flights_2026_09_303334353637345678[adep],Tabla42[ADEP],Tabla42[Sector_4],""),Flights_2026_09_303334353637345678[entry_sector]),SUMPRODUCT(--(_xlpm.hrs=_xlpm.h),--(_xlpm.sectors=_xlpm.s)))</f>
        <v>8</v>
      </c>
      <c r="G248" s="28" cm="1">
        <f t="array" ref="G248">_xlfn.LET(_xlpm.h,HOUR($A248),_xlpm.s,G$244,_xlpm.hrs,IFERROR(HOUR(Flights_2026_09_303334353637345678[entry_hour]),-1),_xlpm.sectors,IF(_xlpm.s="Sector 4",_xlfn.XLOOKUP(Flights_2026_09_303334353637345678[adep],Tabla42[ADEP],Tabla42[Sector_4],""),Flights_2026_09_303334353637345678[entry_sector]),SUMPRODUCT(--(_xlpm.hrs=_xlpm.h),--(_xlpm.sectors=_xlpm.s)))</f>
        <v>5</v>
      </c>
      <c r="H248" s="17" cm="1">
        <f t="array" ref="H248">_xlfn.LET(_xlpm.h,HOUR($A248),_xlpm.s,H$244,_xlpm.hrs,IFERROR(HOUR(Flights_2026_09_303334353637345678[entry_hour]),-1),_xlpm.sectors,IF(_xlpm.s="Sector 4",_xlfn.XLOOKUP(Flights_2026_09_303334353637345678[adep],Tabla42[ADEP],Tabla42[Sector_4],""),Flights_2026_09_303334353637345678[entry_sector]),SUMPRODUCT(--(_xlpm.hrs=_xlpm.h),--(_xlpm.sectors=_xlpm.s)))</f>
        <v>0</v>
      </c>
      <c r="I248" s="17">
        <f t="shared" si="1"/>
        <v>41</v>
      </c>
      <c r="AF248" s="2">
        <v>0.625</v>
      </c>
      <c r="AG248" t="s">
        <v>747</v>
      </c>
      <c r="AH248" s="17">
        <v>320</v>
      </c>
      <c r="AI248" s="17" cm="1">
        <f t="array" ref="AI248">SUMPRODUCT(--(IFERROR(HOUR(Flights_2026_09_303334353637345678[entry_hour]),-1)=HOUR(AF248)),--(IFERROR(Flights_2026_09_303334353637345678[entry_sector],"")=AG248),--(IFERROR(Flights_2026_09_303334353637345678[nfl],-1)&gt;=AH248),--(IFERROR(Flights_2026_09_303334353637345678[nfl],-1)&lt;=IF(AH248=450,450,AH248+9)))</f>
        <v>0</v>
      </c>
    </row>
    <row r="249" spans="1:35" x14ac:dyDescent="0.2">
      <c r="A249" s="4">
        <v>0.75</v>
      </c>
      <c r="B249" s="28" cm="1">
        <f t="array" ref="B249">_xlfn.LET(_xlpm.h,HOUR($A249),_xlpm.s,B$244,_xlpm.hrs,IFERROR(HOUR(Flights_2026_09_303334353637345678[entry_hour]),-1),_xlpm.sectors,IF(_xlpm.s="Sector 4",_xlfn.XLOOKUP(Flights_2026_09_303334353637345678[adep],Tabla42[ADEP],Tabla42[Sector_4],""),Flights_2026_09_303334353637345678[entry_sector]),SUMPRODUCT(--(_xlpm.hrs=_xlpm.h),--(_xlpm.sectors=_xlpm.s)))</f>
        <v>0</v>
      </c>
      <c r="C249" s="28" cm="1">
        <f t="array" ref="C249">_xlfn.LET(_xlpm.h,HOUR($A249),_xlpm.s,C$244,_xlpm.hrs,IFERROR(HOUR(Flights_2026_09_303334353637345678[entry_hour]),-1),_xlpm.sectors,IF(_xlpm.s="Sector 4",_xlfn.XLOOKUP(Flights_2026_09_303334353637345678[adep],Tabla42[ADEP],Tabla42[Sector_4],""),Flights_2026_09_303334353637345678[entry_sector]),SUMPRODUCT(--(_xlpm.hrs=_xlpm.h),--(_xlpm.sectors=_xlpm.s)))</f>
        <v>0</v>
      </c>
      <c r="D249" s="28" cm="1">
        <f t="array" ref="D249">_xlfn.LET(_xlpm.h,HOUR($A249),_xlpm.s,D$244,_xlpm.hrs,IFERROR(HOUR(Flights_2026_09_303334353637345678[entry_hour]),-1),_xlpm.sectors,IF(_xlpm.s="Sector 4",_xlfn.XLOOKUP(Flights_2026_09_303334353637345678[adep],Tabla42[ADEP],Tabla42[Sector_4],""),Flights_2026_09_303334353637345678[entry_sector]),SUMPRODUCT(--(_xlpm.hrs=_xlpm.h),--(_xlpm.sectors=_xlpm.s)))</f>
        <v>6</v>
      </c>
      <c r="E249" s="28" cm="1">
        <f t="array" ref="E249">_xlfn.LET(_xlpm.h,HOUR($A249),_xlpm.s,E$244,_xlpm.hrs,IFERROR(HOUR(Flights_2026_09_303334353637345678[entry_hour]),-1),_xlpm.sectors,IF(_xlpm.s="Sector 4",_xlfn.XLOOKUP(Flights_2026_09_303334353637345678[adep],Tabla42[ADEP],Tabla42[Sector_4],""),Flights_2026_09_303334353637345678[entry_sector]),SUMPRODUCT(--(_xlpm.hrs=_xlpm.h),--(_xlpm.sectors=_xlpm.s)))</f>
        <v>9</v>
      </c>
      <c r="F249" s="28" cm="1">
        <f t="array" ref="F249">_xlfn.LET(_xlpm.h,HOUR($A249),_xlpm.s,F$244,_xlpm.hrs,IFERROR(HOUR(Flights_2026_09_303334353637345678[entry_hour]),-1),_xlpm.sectors,IF(_xlpm.s="Sector 4",_xlfn.XLOOKUP(Flights_2026_09_303334353637345678[adep],Tabla42[ADEP],Tabla42[Sector_4],""),Flights_2026_09_303334353637345678[entry_sector]),SUMPRODUCT(--(_xlpm.hrs=_xlpm.h),--(_xlpm.sectors=_xlpm.s)))</f>
        <v>9</v>
      </c>
      <c r="G249" s="28" cm="1">
        <f t="array" ref="G249">_xlfn.LET(_xlpm.h,HOUR($A249),_xlpm.s,G$244,_xlpm.hrs,IFERROR(HOUR(Flights_2026_09_303334353637345678[entry_hour]),-1),_xlpm.sectors,IF(_xlpm.s="Sector 4",_xlfn.XLOOKUP(Flights_2026_09_303334353637345678[adep],Tabla42[ADEP],Tabla42[Sector_4],""),Flights_2026_09_303334353637345678[entry_sector]),SUMPRODUCT(--(_xlpm.hrs=_xlpm.h),--(_xlpm.sectors=_xlpm.s)))</f>
        <v>0</v>
      </c>
      <c r="H249" s="17" cm="1">
        <f t="array" ref="H249">_xlfn.LET(_xlpm.h,HOUR($A249),_xlpm.s,H$244,_xlpm.hrs,IFERROR(HOUR(Flights_2026_09_303334353637345678[entry_hour]),-1),_xlpm.sectors,IF(_xlpm.s="Sector 4",_xlfn.XLOOKUP(Flights_2026_09_303334353637345678[adep],Tabla42[ADEP],Tabla42[Sector_4],""),Flights_2026_09_303334353637345678[entry_sector]),SUMPRODUCT(--(_xlpm.hrs=_xlpm.h),--(_xlpm.sectors=_xlpm.s)))</f>
        <v>3</v>
      </c>
      <c r="I249" s="17">
        <f t="shared" si="1"/>
        <v>27</v>
      </c>
      <c r="AF249" s="2">
        <v>0.625</v>
      </c>
      <c r="AG249" t="s">
        <v>747</v>
      </c>
      <c r="AH249" s="17">
        <v>330</v>
      </c>
      <c r="AI249" s="17" cm="1">
        <f t="array" ref="AI249">SUMPRODUCT(--(IFERROR(HOUR(Flights_2026_09_303334353637345678[entry_hour]),-1)=HOUR(AF249)),--(IFERROR(Flights_2026_09_303334353637345678[entry_sector],"")=AG249),--(IFERROR(Flights_2026_09_303334353637345678[nfl],-1)&gt;=AH249),--(IFERROR(Flights_2026_09_303334353637345678[nfl],-1)&lt;=IF(AH249=450,450,AH249+9)))</f>
        <v>0</v>
      </c>
    </row>
    <row r="250" spans="1:35" x14ac:dyDescent="0.2">
      <c r="A250" s="4">
        <v>0.79166666666666674</v>
      </c>
      <c r="B250" s="28" cm="1">
        <f t="array" ref="B250">_xlfn.LET(_xlpm.h,HOUR($A250),_xlpm.s,B$244,_xlpm.hrs,IFERROR(HOUR(Flights_2026_09_303334353637345678[entry_hour]),-1),_xlpm.sectors,IF(_xlpm.s="Sector 4",_xlfn.XLOOKUP(Flights_2026_09_303334353637345678[adep],Tabla42[ADEP],Tabla42[Sector_4],""),Flights_2026_09_303334353637345678[entry_sector]),SUMPRODUCT(--(_xlpm.hrs=_xlpm.h),--(_xlpm.sectors=_xlpm.s)))</f>
        <v>1</v>
      </c>
      <c r="C250" s="28" cm="1">
        <f t="array" ref="C250">_xlfn.LET(_xlpm.h,HOUR($A250),_xlpm.s,C$244,_xlpm.hrs,IFERROR(HOUR(Flights_2026_09_303334353637345678[entry_hour]),-1),_xlpm.sectors,IF(_xlpm.s="Sector 4",_xlfn.XLOOKUP(Flights_2026_09_303334353637345678[adep],Tabla42[ADEP],Tabla42[Sector_4],""),Flights_2026_09_303334353637345678[entry_sector]),SUMPRODUCT(--(_xlpm.hrs=_xlpm.h),--(_xlpm.sectors=_xlpm.s)))</f>
        <v>0</v>
      </c>
      <c r="D250" s="28" cm="1">
        <f t="array" ref="D250">_xlfn.LET(_xlpm.h,HOUR($A250),_xlpm.s,D$244,_xlpm.hrs,IFERROR(HOUR(Flights_2026_09_303334353637345678[entry_hour]),-1),_xlpm.sectors,IF(_xlpm.s="Sector 4",_xlfn.XLOOKUP(Flights_2026_09_303334353637345678[adep],Tabla42[ADEP],Tabla42[Sector_4],""),Flights_2026_09_303334353637345678[entry_sector]),SUMPRODUCT(--(_xlpm.hrs=_xlpm.h),--(_xlpm.sectors=_xlpm.s)))</f>
        <v>6</v>
      </c>
      <c r="E250" s="28" cm="1">
        <f t="array" ref="E250">_xlfn.LET(_xlpm.h,HOUR($A250),_xlpm.s,E$244,_xlpm.hrs,IFERROR(HOUR(Flights_2026_09_303334353637345678[entry_hour]),-1),_xlpm.sectors,IF(_xlpm.s="Sector 4",_xlfn.XLOOKUP(Flights_2026_09_303334353637345678[adep],Tabla42[ADEP],Tabla42[Sector_4],""),Flights_2026_09_303334353637345678[entry_sector]),SUMPRODUCT(--(_xlpm.hrs=_xlpm.h),--(_xlpm.sectors=_xlpm.s)))</f>
        <v>7</v>
      </c>
      <c r="F250" s="28" cm="1">
        <f t="array" ref="F250">_xlfn.LET(_xlpm.h,HOUR($A250),_xlpm.s,F$244,_xlpm.hrs,IFERROR(HOUR(Flights_2026_09_303334353637345678[entry_hour]),-1),_xlpm.sectors,IF(_xlpm.s="Sector 4",_xlfn.XLOOKUP(Flights_2026_09_303334353637345678[adep],Tabla42[ADEP],Tabla42[Sector_4],""),Flights_2026_09_303334353637345678[entry_sector]),SUMPRODUCT(--(_xlpm.hrs=_xlpm.h),--(_xlpm.sectors=_xlpm.s)))</f>
        <v>5</v>
      </c>
      <c r="G250" s="28" cm="1">
        <f t="array" ref="G250">_xlfn.LET(_xlpm.h,HOUR($A250),_xlpm.s,G$244,_xlpm.hrs,IFERROR(HOUR(Flights_2026_09_303334353637345678[entry_hour]),-1),_xlpm.sectors,IF(_xlpm.s="Sector 4",_xlfn.XLOOKUP(Flights_2026_09_303334353637345678[adep],Tabla42[ADEP],Tabla42[Sector_4],""),Flights_2026_09_303334353637345678[entry_sector]),SUMPRODUCT(--(_xlpm.hrs=_xlpm.h),--(_xlpm.sectors=_xlpm.s)))</f>
        <v>0</v>
      </c>
      <c r="H250" s="17" cm="1">
        <f t="array" ref="H250">_xlfn.LET(_xlpm.h,HOUR($A250),_xlpm.s,H$244,_xlpm.hrs,IFERROR(HOUR(Flights_2026_09_303334353637345678[entry_hour]),-1),_xlpm.sectors,IF(_xlpm.s="Sector 4",_xlfn.XLOOKUP(Flights_2026_09_303334353637345678[adep],Tabla42[ADEP],Tabla42[Sector_4],""),Flights_2026_09_303334353637345678[entry_sector]),SUMPRODUCT(--(_xlpm.hrs=_xlpm.h),--(_xlpm.sectors=_xlpm.s)))</f>
        <v>0</v>
      </c>
      <c r="I250" s="17">
        <f t="shared" si="1"/>
        <v>19</v>
      </c>
      <c r="AF250" s="2">
        <v>0.625</v>
      </c>
      <c r="AG250" t="s">
        <v>747</v>
      </c>
      <c r="AH250" s="17">
        <v>340</v>
      </c>
      <c r="AI250" s="17" cm="1">
        <f t="array" ref="AI250">SUMPRODUCT(--(IFERROR(HOUR(Flights_2026_09_303334353637345678[entry_hour]),-1)=HOUR(AF250)),--(IFERROR(Flights_2026_09_303334353637345678[entry_sector],"")=AG250),--(IFERROR(Flights_2026_09_303334353637345678[nfl],-1)&gt;=AH250),--(IFERROR(Flights_2026_09_303334353637345678[nfl],-1)&lt;=IF(AH250=450,450,AH250+9)))</f>
        <v>0</v>
      </c>
    </row>
    <row r="251" spans="1:35" x14ac:dyDescent="0.2">
      <c r="A251" s="4">
        <v>0.83333333333333337</v>
      </c>
      <c r="B251" s="28" cm="1">
        <f t="array" ref="B251">_xlfn.LET(_xlpm.h,HOUR($A251),_xlpm.s,B$244,_xlpm.hrs,IFERROR(HOUR(Flights_2026_09_303334353637345678[entry_hour]),-1),_xlpm.sectors,IF(_xlpm.s="Sector 4",_xlfn.XLOOKUP(Flights_2026_09_303334353637345678[adep],Tabla42[ADEP],Tabla42[Sector_4],""),Flights_2026_09_303334353637345678[entry_sector]),SUMPRODUCT(--(_xlpm.hrs=_xlpm.h),--(_xlpm.sectors=_xlpm.s)))</f>
        <v>0</v>
      </c>
      <c r="C251" s="28" cm="1">
        <f t="array" ref="C251">_xlfn.LET(_xlpm.h,HOUR($A251),_xlpm.s,C$244,_xlpm.hrs,IFERROR(HOUR(Flights_2026_09_303334353637345678[entry_hour]),-1),_xlpm.sectors,IF(_xlpm.s="Sector 4",_xlfn.XLOOKUP(Flights_2026_09_303334353637345678[adep],Tabla42[ADEP],Tabla42[Sector_4],""),Flights_2026_09_303334353637345678[entry_sector]),SUMPRODUCT(--(_xlpm.hrs=_xlpm.h),--(_xlpm.sectors=_xlpm.s)))</f>
        <v>0</v>
      </c>
      <c r="D251" s="28" cm="1">
        <f t="array" ref="D251">_xlfn.LET(_xlpm.h,HOUR($A251),_xlpm.s,D$244,_xlpm.hrs,IFERROR(HOUR(Flights_2026_09_303334353637345678[entry_hour]),-1),_xlpm.sectors,IF(_xlpm.s="Sector 4",_xlfn.XLOOKUP(Flights_2026_09_303334353637345678[adep],Tabla42[ADEP],Tabla42[Sector_4],""),Flights_2026_09_303334353637345678[entry_sector]),SUMPRODUCT(--(_xlpm.hrs=_xlpm.h),--(_xlpm.sectors=_xlpm.s)))</f>
        <v>3</v>
      </c>
      <c r="E251" s="28" cm="1">
        <f t="array" ref="E251">_xlfn.LET(_xlpm.h,HOUR($A251),_xlpm.s,E$244,_xlpm.hrs,IFERROR(HOUR(Flights_2026_09_303334353637345678[entry_hour]),-1),_xlpm.sectors,IF(_xlpm.s="Sector 4",_xlfn.XLOOKUP(Flights_2026_09_303334353637345678[adep],Tabla42[ADEP],Tabla42[Sector_4],""),Flights_2026_09_303334353637345678[entry_sector]),SUMPRODUCT(--(_xlpm.hrs=_xlpm.h),--(_xlpm.sectors=_xlpm.s)))</f>
        <v>11</v>
      </c>
      <c r="F251" s="28" cm="1">
        <f t="array" ref="F251">_xlfn.LET(_xlpm.h,HOUR($A251),_xlpm.s,F$244,_xlpm.hrs,IFERROR(HOUR(Flights_2026_09_303334353637345678[entry_hour]),-1),_xlpm.sectors,IF(_xlpm.s="Sector 4",_xlfn.XLOOKUP(Flights_2026_09_303334353637345678[adep],Tabla42[ADEP],Tabla42[Sector_4],""),Flights_2026_09_303334353637345678[entry_sector]),SUMPRODUCT(--(_xlpm.hrs=_xlpm.h),--(_xlpm.sectors=_xlpm.s)))</f>
        <v>8</v>
      </c>
      <c r="G251" s="28" cm="1">
        <f t="array" ref="G251">_xlfn.LET(_xlpm.h,HOUR($A251),_xlpm.s,G$244,_xlpm.hrs,IFERROR(HOUR(Flights_2026_09_303334353637345678[entry_hour]),-1),_xlpm.sectors,IF(_xlpm.s="Sector 4",_xlfn.XLOOKUP(Flights_2026_09_303334353637345678[adep],Tabla42[ADEP],Tabla42[Sector_4],""),Flights_2026_09_303334353637345678[entry_sector]),SUMPRODUCT(--(_xlpm.hrs=_xlpm.h),--(_xlpm.sectors=_xlpm.s)))</f>
        <v>3</v>
      </c>
      <c r="H251" s="17" cm="1">
        <f t="array" ref="H251">_xlfn.LET(_xlpm.h,HOUR($A251),_xlpm.s,H$244,_xlpm.hrs,IFERROR(HOUR(Flights_2026_09_303334353637345678[entry_hour]),-1),_xlpm.sectors,IF(_xlpm.s="Sector 4",_xlfn.XLOOKUP(Flights_2026_09_303334353637345678[adep],Tabla42[ADEP],Tabla42[Sector_4],""),Flights_2026_09_303334353637345678[entry_sector]),SUMPRODUCT(--(_xlpm.hrs=_xlpm.h),--(_xlpm.sectors=_xlpm.s)))</f>
        <v>3</v>
      </c>
      <c r="I251" s="17">
        <f t="shared" si="1"/>
        <v>28</v>
      </c>
      <c r="AF251" s="2">
        <v>0.625</v>
      </c>
      <c r="AG251" t="s">
        <v>747</v>
      </c>
      <c r="AH251" s="17">
        <v>350</v>
      </c>
      <c r="AI251" s="17" cm="1">
        <f t="array" ref="AI251">SUMPRODUCT(--(IFERROR(HOUR(Flights_2026_09_303334353637345678[entry_hour]),-1)=HOUR(AF251)),--(IFERROR(Flights_2026_09_303334353637345678[entry_sector],"")=AG251),--(IFERROR(Flights_2026_09_303334353637345678[nfl],-1)&gt;=AH251),--(IFERROR(Flights_2026_09_303334353637345678[nfl],-1)&lt;=IF(AH251=450,450,AH251+9)))</f>
        <v>0</v>
      </c>
    </row>
    <row r="252" spans="1:35" x14ac:dyDescent="0.2">
      <c r="A252" s="4">
        <v>0.875</v>
      </c>
      <c r="B252" s="28" cm="1">
        <f t="array" ref="B252">_xlfn.LET(_xlpm.h,HOUR($A252),_xlpm.s,B$244,_xlpm.hrs,IFERROR(HOUR(Flights_2026_09_303334353637345678[entry_hour]),-1),_xlpm.sectors,IF(_xlpm.s="Sector 4",_xlfn.XLOOKUP(Flights_2026_09_303334353637345678[adep],Tabla42[ADEP],Tabla42[Sector_4],""),Flights_2026_09_303334353637345678[entry_sector]),SUMPRODUCT(--(_xlpm.hrs=_xlpm.h),--(_xlpm.sectors=_xlpm.s)))</f>
        <v>0</v>
      </c>
      <c r="C252" s="28" cm="1">
        <f t="array" ref="C252">_xlfn.LET(_xlpm.h,HOUR($A252),_xlpm.s,C$244,_xlpm.hrs,IFERROR(HOUR(Flights_2026_09_303334353637345678[entry_hour]),-1),_xlpm.sectors,IF(_xlpm.s="Sector 4",_xlfn.XLOOKUP(Flights_2026_09_303334353637345678[adep],Tabla42[ADEP],Tabla42[Sector_4],""),Flights_2026_09_303334353637345678[entry_sector]),SUMPRODUCT(--(_xlpm.hrs=_xlpm.h),--(_xlpm.sectors=_xlpm.s)))</f>
        <v>0</v>
      </c>
      <c r="D252" s="28" cm="1">
        <f t="array" ref="D252">_xlfn.LET(_xlpm.h,HOUR($A252),_xlpm.s,D$244,_xlpm.hrs,IFERROR(HOUR(Flights_2026_09_303334353637345678[entry_hour]),-1),_xlpm.sectors,IF(_xlpm.s="Sector 4",_xlfn.XLOOKUP(Flights_2026_09_303334353637345678[adep],Tabla42[ADEP],Tabla42[Sector_4],""),Flights_2026_09_303334353637345678[entry_sector]),SUMPRODUCT(--(_xlpm.hrs=_xlpm.h),--(_xlpm.sectors=_xlpm.s)))</f>
        <v>3</v>
      </c>
      <c r="E252" s="28" cm="1">
        <f t="array" ref="E252">_xlfn.LET(_xlpm.h,HOUR($A252),_xlpm.s,E$244,_xlpm.hrs,IFERROR(HOUR(Flights_2026_09_303334353637345678[entry_hour]),-1),_xlpm.sectors,IF(_xlpm.s="Sector 4",_xlfn.XLOOKUP(Flights_2026_09_303334353637345678[adep],Tabla42[ADEP],Tabla42[Sector_4],""),Flights_2026_09_303334353637345678[entry_sector]),SUMPRODUCT(--(_xlpm.hrs=_xlpm.h),--(_xlpm.sectors=_xlpm.s)))</f>
        <v>4</v>
      </c>
      <c r="F252" s="28" cm="1">
        <f t="array" ref="F252">_xlfn.LET(_xlpm.h,HOUR($A252),_xlpm.s,F$244,_xlpm.hrs,IFERROR(HOUR(Flights_2026_09_303334353637345678[entry_hour]),-1),_xlpm.sectors,IF(_xlpm.s="Sector 4",_xlfn.XLOOKUP(Flights_2026_09_303334353637345678[adep],Tabla42[ADEP],Tabla42[Sector_4],""),Flights_2026_09_303334353637345678[entry_sector]),SUMPRODUCT(--(_xlpm.hrs=_xlpm.h),--(_xlpm.sectors=_xlpm.s)))</f>
        <v>3</v>
      </c>
      <c r="G252" s="28" cm="1">
        <f t="array" ref="G252">_xlfn.LET(_xlpm.h,HOUR($A252),_xlpm.s,G$244,_xlpm.hrs,IFERROR(HOUR(Flights_2026_09_303334353637345678[entry_hour]),-1),_xlpm.sectors,IF(_xlpm.s="Sector 4",_xlfn.XLOOKUP(Flights_2026_09_303334353637345678[adep],Tabla42[ADEP],Tabla42[Sector_4],""),Flights_2026_09_303334353637345678[entry_sector]),SUMPRODUCT(--(_xlpm.hrs=_xlpm.h),--(_xlpm.sectors=_xlpm.s)))</f>
        <v>1</v>
      </c>
      <c r="H252" s="17" cm="1">
        <f t="array" ref="H252">_xlfn.LET(_xlpm.h,HOUR($A252),_xlpm.s,H$244,_xlpm.hrs,IFERROR(HOUR(Flights_2026_09_303334353637345678[entry_hour]),-1),_xlpm.sectors,IF(_xlpm.s="Sector 4",_xlfn.XLOOKUP(Flights_2026_09_303334353637345678[adep],Tabla42[ADEP],Tabla42[Sector_4],""),Flights_2026_09_303334353637345678[entry_sector]),SUMPRODUCT(--(_xlpm.hrs=_xlpm.h),--(_xlpm.sectors=_xlpm.s)))</f>
        <v>1</v>
      </c>
      <c r="I252" s="17">
        <f t="shared" si="1"/>
        <v>12</v>
      </c>
      <c r="AF252" s="2">
        <v>0.625</v>
      </c>
      <c r="AG252" t="s">
        <v>747</v>
      </c>
      <c r="AH252" s="17">
        <v>360</v>
      </c>
      <c r="AI252" s="17" cm="1">
        <f t="array" ref="AI252">SUMPRODUCT(--(IFERROR(HOUR(Flights_2026_09_303334353637345678[entry_hour]),-1)=HOUR(AF252)),--(IFERROR(Flights_2026_09_303334353637345678[entry_sector],"")=AG252),--(IFERROR(Flights_2026_09_303334353637345678[nfl],-1)&gt;=AH252),--(IFERROR(Flights_2026_09_303334353637345678[nfl],-1)&lt;=IF(AH252=450,450,AH252+9)))</f>
        <v>1</v>
      </c>
    </row>
    <row r="253" spans="1:35" x14ac:dyDescent="0.2">
      <c r="A253" s="4">
        <v>0.91666666666666674</v>
      </c>
      <c r="B253" s="28" cm="1">
        <f t="array" ref="B253">_xlfn.LET(_xlpm.h,HOUR($A253),_xlpm.s,B$244,_xlpm.hrs,IFERROR(HOUR(Flights_2026_09_303334353637345678[entry_hour]),-1),_xlpm.sectors,IF(_xlpm.s="Sector 4",_xlfn.XLOOKUP(Flights_2026_09_303334353637345678[adep],Tabla42[ADEP],Tabla42[Sector_4],""),Flights_2026_09_303334353637345678[entry_sector]),SUMPRODUCT(--(_xlpm.hrs=_xlpm.h),--(_xlpm.sectors=_xlpm.s)))</f>
        <v>0</v>
      </c>
      <c r="C253" s="28" cm="1">
        <f t="array" ref="C253">_xlfn.LET(_xlpm.h,HOUR($A253),_xlpm.s,C$244,_xlpm.hrs,IFERROR(HOUR(Flights_2026_09_303334353637345678[entry_hour]),-1),_xlpm.sectors,IF(_xlpm.s="Sector 4",_xlfn.XLOOKUP(Flights_2026_09_303334353637345678[adep],Tabla42[ADEP],Tabla42[Sector_4],""),Flights_2026_09_303334353637345678[entry_sector]),SUMPRODUCT(--(_xlpm.hrs=_xlpm.h),--(_xlpm.sectors=_xlpm.s)))</f>
        <v>0</v>
      </c>
      <c r="D253" s="28" cm="1">
        <f t="array" ref="D253">_xlfn.LET(_xlpm.h,HOUR($A253),_xlpm.s,D$244,_xlpm.hrs,IFERROR(HOUR(Flights_2026_09_303334353637345678[entry_hour]),-1),_xlpm.sectors,IF(_xlpm.s="Sector 4",_xlfn.XLOOKUP(Flights_2026_09_303334353637345678[adep],Tabla42[ADEP],Tabla42[Sector_4],""),Flights_2026_09_303334353637345678[entry_sector]),SUMPRODUCT(--(_xlpm.hrs=_xlpm.h),--(_xlpm.sectors=_xlpm.s)))</f>
        <v>3</v>
      </c>
      <c r="E253" s="28" cm="1">
        <f t="array" ref="E253">_xlfn.LET(_xlpm.h,HOUR($A253),_xlpm.s,E$244,_xlpm.hrs,IFERROR(HOUR(Flights_2026_09_303334353637345678[entry_hour]),-1),_xlpm.sectors,IF(_xlpm.s="Sector 4",_xlfn.XLOOKUP(Flights_2026_09_303334353637345678[adep],Tabla42[ADEP],Tabla42[Sector_4],""),Flights_2026_09_303334353637345678[entry_sector]),SUMPRODUCT(--(_xlpm.hrs=_xlpm.h),--(_xlpm.sectors=_xlpm.s)))</f>
        <v>6</v>
      </c>
      <c r="F253" s="28" cm="1">
        <f t="array" ref="F253">_xlfn.LET(_xlpm.h,HOUR($A253),_xlpm.s,F$244,_xlpm.hrs,IFERROR(HOUR(Flights_2026_09_303334353637345678[entry_hour]),-1),_xlpm.sectors,IF(_xlpm.s="Sector 4",_xlfn.XLOOKUP(Flights_2026_09_303334353637345678[adep],Tabla42[ADEP],Tabla42[Sector_4],""),Flights_2026_09_303334353637345678[entry_sector]),SUMPRODUCT(--(_xlpm.hrs=_xlpm.h),--(_xlpm.sectors=_xlpm.s)))</f>
        <v>2</v>
      </c>
      <c r="G253" s="28" cm="1">
        <f t="array" ref="G253">_xlfn.LET(_xlpm.h,HOUR($A253),_xlpm.s,G$244,_xlpm.hrs,IFERROR(HOUR(Flights_2026_09_303334353637345678[entry_hour]),-1),_xlpm.sectors,IF(_xlpm.s="Sector 4",_xlfn.XLOOKUP(Flights_2026_09_303334353637345678[adep],Tabla42[ADEP],Tabla42[Sector_4],""),Flights_2026_09_303334353637345678[entry_sector]),SUMPRODUCT(--(_xlpm.hrs=_xlpm.h),--(_xlpm.sectors=_xlpm.s)))</f>
        <v>3</v>
      </c>
      <c r="H253" s="17" cm="1">
        <f t="array" ref="H253">_xlfn.LET(_xlpm.h,HOUR($A253),_xlpm.s,H$244,_xlpm.hrs,IFERROR(HOUR(Flights_2026_09_303334353637345678[entry_hour]),-1),_xlpm.sectors,IF(_xlpm.s="Sector 4",_xlfn.XLOOKUP(Flights_2026_09_303334353637345678[adep],Tabla42[ADEP],Tabla42[Sector_4],""),Flights_2026_09_303334353637345678[entry_sector]),SUMPRODUCT(--(_xlpm.hrs=_xlpm.h),--(_xlpm.sectors=_xlpm.s)))</f>
        <v>1</v>
      </c>
      <c r="I253" s="17">
        <f t="shared" si="1"/>
        <v>15</v>
      </c>
      <c r="AF253" s="2">
        <v>0.625</v>
      </c>
      <c r="AG253" t="s">
        <v>747</v>
      </c>
      <c r="AH253" s="17">
        <v>370</v>
      </c>
      <c r="AI253" s="17" cm="1">
        <f t="array" ref="AI253">SUMPRODUCT(--(IFERROR(HOUR(Flights_2026_09_303334353637345678[entry_hour]),-1)=HOUR(AF253)),--(IFERROR(Flights_2026_09_303334353637345678[entry_sector],"")=AG253),--(IFERROR(Flights_2026_09_303334353637345678[nfl],-1)&gt;=AH253),--(IFERROR(Flights_2026_09_303334353637345678[nfl],-1)&lt;=IF(AH253=450,450,AH253+9)))</f>
        <v>1</v>
      </c>
    </row>
    <row r="254" spans="1:35" x14ac:dyDescent="0.2">
      <c r="AF254" s="2">
        <v>0.625</v>
      </c>
      <c r="AG254" t="s">
        <v>747</v>
      </c>
      <c r="AH254" s="17">
        <v>380</v>
      </c>
      <c r="AI254" s="17" cm="1">
        <f t="array" ref="AI254">SUMPRODUCT(--(IFERROR(HOUR(Flights_2026_09_303334353637345678[entry_hour]),-1)=HOUR(AF254)),--(IFERROR(Flights_2026_09_303334353637345678[entry_sector],"")=AG254),--(IFERROR(Flights_2026_09_303334353637345678[nfl],-1)&gt;=AH254),--(IFERROR(Flights_2026_09_303334353637345678[nfl],-1)&lt;=IF(AH254=450,450,AH254+9)))</f>
        <v>1</v>
      </c>
    </row>
    <row r="255" spans="1:35" x14ac:dyDescent="0.2">
      <c r="AF255" s="2">
        <v>0.625</v>
      </c>
      <c r="AG255" t="s">
        <v>747</v>
      </c>
      <c r="AH255" s="17">
        <v>390</v>
      </c>
      <c r="AI255" s="17" cm="1">
        <f t="array" ref="AI255">SUMPRODUCT(--(IFERROR(HOUR(Flights_2026_09_303334353637345678[entry_hour]),-1)=HOUR(AF255)),--(IFERROR(Flights_2026_09_303334353637345678[entry_sector],"")=AG255),--(IFERROR(Flights_2026_09_303334353637345678[nfl],-1)&gt;=AH255),--(IFERROR(Flights_2026_09_303334353637345678[nfl],-1)&lt;=IF(AH255=450,450,AH255+9)))</f>
        <v>0</v>
      </c>
    </row>
    <row r="256" spans="1:35" ht="19" x14ac:dyDescent="0.2">
      <c r="A256" s="36" t="s">
        <v>2164</v>
      </c>
      <c r="B256" s="36"/>
      <c r="C256" s="36"/>
      <c r="D256" s="36"/>
      <c r="E256" s="36"/>
      <c r="F256" s="36"/>
      <c r="G256" s="36"/>
      <c r="H256" s="36"/>
      <c r="I256" s="36"/>
      <c r="J256" s="36"/>
      <c r="AF256" s="2">
        <v>0.625</v>
      </c>
      <c r="AG256" t="s">
        <v>747</v>
      </c>
      <c r="AH256" s="17">
        <v>400</v>
      </c>
      <c r="AI256" s="17" cm="1">
        <f t="array" ref="AI256">SUMPRODUCT(--(IFERROR(HOUR(Flights_2026_09_303334353637345678[entry_hour]),-1)=HOUR(AF256)),--(IFERROR(Flights_2026_09_303334353637345678[entry_sector],"")=AG256),--(IFERROR(Flights_2026_09_303334353637345678[nfl],-1)&gt;=AH256),--(IFERROR(Flights_2026_09_303334353637345678[nfl],-1)&lt;=IF(AH256=450,450,AH256+9)))</f>
        <v>0</v>
      </c>
    </row>
    <row r="257" spans="1:35" x14ac:dyDescent="0.2">
      <c r="A257" s="39" t="s">
        <v>992</v>
      </c>
      <c r="B257" s="39"/>
      <c r="C257" s="39"/>
      <c r="D257" s="39"/>
      <c r="E257" s="39"/>
      <c r="F257" s="39"/>
      <c r="G257" s="39"/>
      <c r="H257" s="39"/>
      <c r="I257" s="39"/>
      <c r="J257" s="39"/>
      <c r="AF257" s="2">
        <v>0.625</v>
      </c>
      <c r="AG257" t="s">
        <v>747</v>
      </c>
      <c r="AH257" s="17">
        <v>410</v>
      </c>
      <c r="AI257" s="17" cm="1">
        <f t="array" ref="AI257">SUMPRODUCT(--(IFERROR(HOUR(Flights_2026_09_303334353637345678[entry_hour]),-1)=HOUR(AF257)),--(IFERROR(Flights_2026_09_303334353637345678[entry_sector],"")=AG257),--(IFERROR(Flights_2026_09_303334353637345678[nfl],-1)&gt;=AH257),--(IFERROR(Flights_2026_09_303334353637345678[nfl],-1)&lt;=IF(AH257=450,450,AH257+9)))</f>
        <v>0</v>
      </c>
    </row>
    <row r="258" spans="1:35" x14ac:dyDescent="0.2">
      <c r="AF258" s="2">
        <v>0.625</v>
      </c>
      <c r="AG258" t="s">
        <v>747</v>
      </c>
      <c r="AH258" s="17">
        <v>420</v>
      </c>
      <c r="AI258" s="17" cm="1">
        <f t="array" ref="AI258">SUMPRODUCT(--(IFERROR(HOUR(Flights_2026_09_303334353637345678[entry_hour]),-1)=HOUR(AF258)),--(IFERROR(Flights_2026_09_303334353637345678[entry_sector],"")=AG258),--(IFERROR(Flights_2026_09_303334353637345678[nfl],-1)&gt;=AH258),--(IFERROR(Flights_2026_09_303334353637345678[nfl],-1)&lt;=IF(AH258=450,450,AH258+9)))</f>
        <v>0</v>
      </c>
    </row>
    <row r="259" spans="1:35" ht="34" x14ac:dyDescent="0.2">
      <c r="A259" s="14" t="s">
        <v>993</v>
      </c>
      <c r="B259" s="15">
        <v>0.58333333333333337</v>
      </c>
      <c r="C259" s="15">
        <v>0.625</v>
      </c>
      <c r="D259" s="15">
        <v>0.66666666666666663</v>
      </c>
      <c r="E259" s="15">
        <v>0.70833333333333337</v>
      </c>
      <c r="F259" s="15">
        <v>0.75</v>
      </c>
      <c r="G259" s="15">
        <v>0.79166666666666663</v>
      </c>
      <c r="H259" s="15">
        <v>0.83333333333333337</v>
      </c>
      <c r="I259" s="15">
        <v>0.875</v>
      </c>
      <c r="J259" s="15">
        <v>0.91666666666666663</v>
      </c>
      <c r="L259" s="16" t="s">
        <v>991</v>
      </c>
      <c r="M259" s="16" t="s">
        <v>778</v>
      </c>
      <c r="V259" t="s">
        <v>994</v>
      </c>
      <c r="AF259" s="2">
        <v>0.625</v>
      </c>
      <c r="AG259" t="s">
        <v>747</v>
      </c>
      <c r="AH259" s="17">
        <v>430</v>
      </c>
      <c r="AI259" s="17" cm="1">
        <f t="array" ref="AI259">SUMPRODUCT(--(IFERROR(HOUR(Flights_2026_09_303334353637345678[entry_hour]),-1)=HOUR(AF259)),--(IFERROR(Flights_2026_09_303334353637345678[entry_sector],"")=AG259),--(IFERROR(Flights_2026_09_303334353637345678[nfl],-1)&gt;=AH259),--(IFERROR(Flights_2026_09_303334353637345678[nfl],-1)&lt;=IF(AH259=450,450,AH259+9)))</f>
        <v>0</v>
      </c>
    </row>
    <row r="260" spans="1:35" x14ac:dyDescent="0.2">
      <c r="A260" s="8">
        <v>450</v>
      </c>
      <c r="B260" s="19" t="str">
        <f>IF(AND(W213&gt;0,_xlfn.RANK.EQ(W213,W$213:W$238)+COUNTIF(W$213:W213,W213)-1&lt;=5),W213,"")</f>
        <v/>
      </c>
      <c r="C260" s="19" t="str">
        <f>IF(AND(X213&gt;0,_xlfn.RANK.EQ(X213,X$213:X$238)+COUNTIF(X$213:X213,X213)-1&lt;=5),X213,"")</f>
        <v/>
      </c>
      <c r="D260" s="19" t="str">
        <f>IF(AND(Y213&gt;0,_xlfn.RANK.EQ(Y213,Y$213:Y$238)+COUNTIF(Y$213:Y213,Y213)-1&lt;=5),Y213,"")</f>
        <v/>
      </c>
      <c r="E260" s="19" t="str">
        <f>IF(AND(Z213&gt;0,_xlfn.RANK.EQ(Z213,Z$213:Z$238)+COUNTIF(Z$213:Z213,Z213)-1&lt;=5),Z213,"")</f>
        <v/>
      </c>
      <c r="F260" s="19" t="str">
        <f>IF(AND(AA213&gt;0,_xlfn.RANK.EQ(AA213,AA$213:AA$238)+COUNTIF(AA$213:AA213,AA213)-1&lt;=5),AA213,"")</f>
        <v/>
      </c>
      <c r="G260" s="19" t="str">
        <f>IF(AND(AB213&gt;0,_xlfn.RANK.EQ(AB213,AB$213:AB$238)+COUNTIF(AB$213:AB213,AB213)-1&lt;=5),AB213,"")</f>
        <v/>
      </c>
      <c r="H260" s="19" t="str">
        <f>IF(AND(AC213&gt;0,_xlfn.RANK.EQ(AC213,AC$213:AC$238)+COUNTIF(AC$213:AC213,AC213)-1&lt;=5),AC213,"")</f>
        <v/>
      </c>
      <c r="I260" s="19" t="str">
        <f>IF(AND(AD213&gt;0,_xlfn.RANK.EQ(AD213,AD$213:AD$238)+COUNTIF(AD$213:AD213,AD213)-1&lt;=5),AD213,"")</f>
        <v/>
      </c>
      <c r="J260" s="19" t="str">
        <f>IF(AND(AE213&gt;0,_xlfn.RANK.EQ(AE213,AE$213:AE$238)+COUNTIF(AE$213:AE213,AE213)-1&lt;=5),AE213,"")</f>
        <v/>
      </c>
      <c r="L260" s="13">
        <v>1</v>
      </c>
      <c r="M260" s="9" t="s">
        <v>995</v>
      </c>
      <c r="V260">
        <v>450</v>
      </c>
      <c r="AF260" s="2">
        <v>0.625</v>
      </c>
      <c r="AG260" t="s">
        <v>747</v>
      </c>
      <c r="AH260" s="17">
        <v>440</v>
      </c>
      <c r="AI260" s="17" cm="1">
        <f t="array" ref="AI260">SUMPRODUCT(--(IFERROR(HOUR(Flights_2026_09_303334353637345678[entry_hour]),-1)=HOUR(AF260)),--(IFERROR(Flights_2026_09_303334353637345678[entry_sector],"")=AG260),--(IFERROR(Flights_2026_09_303334353637345678[nfl],-1)&gt;=AH260),--(IFERROR(Flights_2026_09_303334353637345678[nfl],-1)&lt;=IF(AH260=450,450,AH260+9)))</f>
        <v>0</v>
      </c>
    </row>
    <row r="261" spans="1:35" x14ac:dyDescent="0.2">
      <c r="A261" s="8" t="s">
        <v>758</v>
      </c>
      <c r="B261" s="19" t="str">
        <f>IF(AND(W214&gt;0,_xlfn.RANK.EQ(W214,W$213:W$238)+COUNTIF(W$213:W214,W214)-1&lt;=5),W214,"")</f>
        <v/>
      </c>
      <c r="C261" s="19" t="str">
        <f>IF(AND(X214&gt;0,_xlfn.RANK.EQ(X214,X$213:X$238)+COUNTIF(X$213:X214,X214)-1&lt;=5),X214,"")</f>
        <v/>
      </c>
      <c r="D261" s="19" t="str">
        <f>IF(AND(Y214&gt;0,_xlfn.RANK.EQ(Y214,Y$213:Y$238)+COUNTIF(Y$213:Y214,Y214)-1&lt;=5),Y214,"")</f>
        <v/>
      </c>
      <c r="E261" s="19" t="str">
        <f>IF(AND(Z214&gt;0,_xlfn.RANK.EQ(Z214,Z$213:Z$238)+COUNTIF(Z$213:Z214,Z214)-1&lt;=5),Z214,"")</f>
        <v/>
      </c>
      <c r="F261" s="19" t="str">
        <f>IF(AND(AA214&gt;0,_xlfn.RANK.EQ(AA214,AA$213:AA$238)+COUNTIF(AA$213:AA214,AA214)-1&lt;=5),AA214,"")</f>
        <v/>
      </c>
      <c r="G261" s="19" t="str">
        <f>IF(AND(AB214&gt;0,_xlfn.RANK.EQ(AB214,AB$213:AB$238)+COUNTIF(AB$213:AB214,AB214)-1&lt;=5),AB214,"")</f>
        <v/>
      </c>
      <c r="H261" s="19" t="str">
        <f>IF(AND(AC214&gt;0,_xlfn.RANK.EQ(AC214,AC$213:AC$238)+COUNTIF(AC$213:AC214,AC214)-1&lt;=5),AC214,"")</f>
        <v/>
      </c>
      <c r="I261" s="19" t="str">
        <f>IF(AND(AD214&gt;0,_xlfn.RANK.EQ(AD214,AD$213:AD$238)+COUNTIF(AD$213:AD214,AD214)-1&lt;=5),AD214,"")</f>
        <v/>
      </c>
      <c r="J261" s="19" t="str">
        <f>IF(AND(AE214&gt;0,_xlfn.RANK.EQ(AE214,AE$213:AE$238)+COUNTIF(AE$213:AE214,AE214)-1&lt;=5),AE214,"")</f>
        <v/>
      </c>
      <c r="L261" s="10" t="s">
        <v>779</v>
      </c>
      <c r="M261" s="10" t="s">
        <v>996</v>
      </c>
      <c r="V261">
        <v>440</v>
      </c>
      <c r="AF261" s="2">
        <v>0.625</v>
      </c>
      <c r="AG261" t="s">
        <v>747</v>
      </c>
      <c r="AH261" s="17">
        <v>450</v>
      </c>
      <c r="AI261" s="17" cm="1">
        <f t="array" ref="AI261">SUMPRODUCT(--(IFERROR(HOUR(Flights_2026_09_303334353637345678[entry_hour]),-1)=HOUR(AF261)),--(IFERROR(Flights_2026_09_303334353637345678[entry_sector],"")=AG261),--(IFERROR(Flights_2026_09_303334353637345678[nfl],-1)&gt;=AH261),--(IFERROR(Flights_2026_09_303334353637345678[nfl],-1)&lt;=IF(AH261=450,450,AH261+9)))</f>
        <v>0</v>
      </c>
    </row>
    <row r="262" spans="1:35" x14ac:dyDescent="0.2">
      <c r="A262" s="8" t="s">
        <v>759</v>
      </c>
      <c r="B262" s="19" t="str">
        <f>IF(AND(W215&gt;0,_xlfn.RANK.EQ(W215,W$213:W$238)+COUNTIF(W$213:W215,W215)-1&lt;=5),W215,"")</f>
        <v/>
      </c>
      <c r="C262" s="19" t="str">
        <f>IF(AND(X215&gt;0,_xlfn.RANK.EQ(X215,X$213:X$238)+COUNTIF(X$213:X215,X215)-1&lt;=5),X215,"")</f>
        <v/>
      </c>
      <c r="D262" s="19" t="str">
        <f>IF(AND(Y215&gt;0,_xlfn.RANK.EQ(Y215,Y$213:Y$238)+COUNTIF(Y$213:Y215,Y215)-1&lt;=5),Y215,"")</f>
        <v/>
      </c>
      <c r="E262" s="19" t="str">
        <f>IF(AND(Z215&gt;0,_xlfn.RANK.EQ(Z215,Z$213:Z$238)+COUNTIF(Z$213:Z215,Z215)-1&lt;=5),Z215,"")</f>
        <v/>
      </c>
      <c r="F262" s="19" t="str">
        <f>IF(AND(AA215&gt;0,_xlfn.RANK.EQ(AA215,AA$213:AA$238)+COUNTIF(AA$213:AA215,AA215)-1&lt;=5),AA215,"")</f>
        <v/>
      </c>
      <c r="G262" s="19" t="str">
        <f>IF(AND(AB215&gt;0,_xlfn.RANK.EQ(AB215,AB$213:AB$238)+COUNTIF(AB$213:AB215,AB215)-1&lt;=5),AB215,"")</f>
        <v/>
      </c>
      <c r="H262" s="19" t="str">
        <f>IF(AND(AC215&gt;0,_xlfn.RANK.EQ(AC215,AC$213:AC$238)+COUNTIF(AC$213:AC215,AC215)-1&lt;=5),AC215,"")</f>
        <v/>
      </c>
      <c r="I262" s="19" t="str">
        <f>IF(AND(AD215&gt;0,_xlfn.RANK.EQ(AD215,AD$213:AD$238)+COUNTIF(AD$213:AD215,AD215)-1&lt;=5),AD215,"")</f>
        <v/>
      </c>
      <c r="J262" s="19" t="str">
        <f>IF(AND(AE215&gt;0,_xlfn.RANK.EQ(AE215,AE$213:AE$238)+COUNTIF(AE$213:AE215,AE215)-1&lt;=5),AE215,"")</f>
        <v/>
      </c>
      <c r="L262" s="11" t="s">
        <v>780</v>
      </c>
      <c r="M262" s="11" t="s">
        <v>997</v>
      </c>
      <c r="V262">
        <v>430</v>
      </c>
      <c r="AF262" s="2">
        <v>0.66666666666666663</v>
      </c>
      <c r="AG262" t="s">
        <v>743</v>
      </c>
      <c r="AH262" s="17">
        <v>200</v>
      </c>
      <c r="AI262" s="17" cm="1">
        <f t="array" ref="AI262">SUMPRODUCT(--(IFERROR(HOUR(Flights_2026_09_303334353637345678[entry_hour]),-1)=HOUR(AF262)),--(IFERROR(Flights_2026_09_303334353637345678[entry_sector],"")=AG262),--(IFERROR(Flights_2026_09_303334353637345678[nfl],-1)&gt;=AH262),--(IFERROR(Flights_2026_09_303334353637345678[nfl],-1)&lt;=IF(AH262=450,450,AH262+9)))</f>
        <v>0</v>
      </c>
    </row>
    <row r="263" spans="1:35" x14ac:dyDescent="0.2">
      <c r="A263" s="8" t="s">
        <v>760</v>
      </c>
      <c r="B263" s="19" t="str">
        <f>IF(AND(W216&gt;0,_xlfn.RANK.EQ(W216,W$213:W$238)+COUNTIF(W$213:W216,W216)-1&lt;=5),W216,"")</f>
        <v/>
      </c>
      <c r="C263" s="19" t="str">
        <f>IF(AND(X216&gt;0,_xlfn.RANK.EQ(X216,X$213:X$238)+COUNTIF(X$213:X216,X216)-1&lt;=5),X216,"")</f>
        <v/>
      </c>
      <c r="D263" s="19" t="str">
        <f>IF(AND(Y216&gt;0,_xlfn.RANK.EQ(Y216,Y$213:Y$238)+COUNTIF(Y$213:Y216,Y216)-1&lt;=5),Y216,"")</f>
        <v/>
      </c>
      <c r="E263" s="19" t="str">
        <f>IF(AND(Z216&gt;0,_xlfn.RANK.EQ(Z216,Z$213:Z$238)+COUNTIF(Z$213:Z216,Z216)-1&lt;=5),Z216,"")</f>
        <v/>
      </c>
      <c r="F263" s="19" t="str">
        <f>IF(AND(AA216&gt;0,_xlfn.RANK.EQ(AA216,AA$213:AA$238)+COUNTIF(AA$213:AA216,AA216)-1&lt;=5),AA216,"")</f>
        <v/>
      </c>
      <c r="G263" s="19" t="str">
        <f>IF(AND(AB216&gt;0,_xlfn.RANK.EQ(AB216,AB$213:AB$238)+COUNTIF(AB$213:AB216,AB216)-1&lt;=5),AB216,"")</f>
        <v/>
      </c>
      <c r="H263" s="19" t="str">
        <f>IF(AND(AC216&gt;0,_xlfn.RANK.EQ(AC216,AC$213:AC$238)+COUNTIF(AC$213:AC216,AC216)-1&lt;=5),AC216,"")</f>
        <v/>
      </c>
      <c r="I263" s="19" t="str">
        <f>IF(AND(AD216&gt;0,_xlfn.RANK.EQ(AD216,AD$213:AD$238)+COUNTIF(AD$213:AD216,AD216)-1&lt;=5),AD216,"")</f>
        <v/>
      </c>
      <c r="J263" s="19" t="str">
        <f>IF(AND(AE216&gt;0,_xlfn.RANK.EQ(AE216,AE$213:AE$238)+COUNTIF(AE$213:AE216,AE216)-1&lt;=5),AE216,"")</f>
        <v/>
      </c>
      <c r="L263" s="12" t="s">
        <v>781</v>
      </c>
      <c r="M263" s="12" t="s">
        <v>998</v>
      </c>
      <c r="V263">
        <v>420</v>
      </c>
      <c r="AF263" s="2">
        <v>0.66666666666666663</v>
      </c>
      <c r="AG263" t="s">
        <v>743</v>
      </c>
      <c r="AH263" s="17">
        <v>210</v>
      </c>
      <c r="AI263" s="17" cm="1">
        <f t="array" ref="AI263">SUMPRODUCT(--(IFERROR(HOUR(Flights_2026_09_303334353637345678[entry_hour]),-1)=HOUR(AF263)),--(IFERROR(Flights_2026_09_303334353637345678[entry_sector],"")=AG263),--(IFERROR(Flights_2026_09_303334353637345678[nfl],-1)&gt;=AH263),--(IFERROR(Flights_2026_09_303334353637345678[nfl],-1)&lt;=IF(AH263=450,450,AH263+9)))</f>
        <v>0</v>
      </c>
    </row>
    <row r="264" spans="1:35" x14ac:dyDescent="0.2">
      <c r="A264" s="8" t="s">
        <v>761</v>
      </c>
      <c r="B264" s="19" t="str">
        <f>IF(AND(W217&gt;0,_xlfn.RANK.EQ(W217,W$213:W$238)+COUNTIF(W$213:W217,W217)-1&lt;=5),W217,"")</f>
        <v/>
      </c>
      <c r="C264" s="19" t="str">
        <f>IF(AND(X217&gt;0,_xlfn.RANK.EQ(X217,X$213:X$238)+COUNTIF(X$213:X217,X217)-1&lt;=5),X217,"")</f>
        <v/>
      </c>
      <c r="D264" s="19" t="str">
        <f>IF(AND(Y217&gt;0,_xlfn.RANK.EQ(Y217,Y$213:Y$238)+COUNTIF(Y$213:Y217,Y217)-1&lt;=5),Y217,"")</f>
        <v/>
      </c>
      <c r="E264" s="19" t="str">
        <f>IF(AND(Z217&gt;0,_xlfn.RANK.EQ(Z217,Z$213:Z$238)+COUNTIF(Z$213:Z217,Z217)-1&lt;=5),Z217,"")</f>
        <v/>
      </c>
      <c r="F264" s="19" t="str">
        <f>IF(AND(AA217&gt;0,_xlfn.RANK.EQ(AA217,AA$213:AA$238)+COUNTIF(AA$213:AA217,AA217)-1&lt;=5),AA217,"")</f>
        <v/>
      </c>
      <c r="G264" s="19" t="str">
        <f>IF(AND(AB217&gt;0,_xlfn.RANK.EQ(AB217,AB$213:AB$238)+COUNTIF(AB$213:AB217,AB217)-1&lt;=5),AB217,"")</f>
        <v/>
      </c>
      <c r="H264" s="19" t="str">
        <f>IF(AND(AC217&gt;0,_xlfn.RANK.EQ(AC217,AC$213:AC$238)+COUNTIF(AC$213:AC217,AC217)-1&lt;=5),AC217,"")</f>
        <v/>
      </c>
      <c r="I264" s="19" t="str">
        <f>IF(AND(AD217&gt;0,_xlfn.RANK.EQ(AD217,AD$213:AD$238)+COUNTIF(AD$213:AD217,AD217)-1&lt;=5),AD217,"")</f>
        <v/>
      </c>
      <c r="J264" s="19" t="str">
        <f>IF(AND(AE217&gt;0,_xlfn.RANK.EQ(AE217,AE$213:AE$238)+COUNTIF(AE$213:AE217,AE217)-1&lt;=5),AE217,"")</f>
        <v/>
      </c>
      <c r="V264">
        <v>410</v>
      </c>
      <c r="AF264" s="2">
        <v>0.66666666666666663</v>
      </c>
      <c r="AG264" t="s">
        <v>743</v>
      </c>
      <c r="AH264" s="17">
        <v>220</v>
      </c>
      <c r="AI264" s="17" cm="1">
        <f t="array" ref="AI264">SUMPRODUCT(--(IFERROR(HOUR(Flights_2026_09_303334353637345678[entry_hour]),-1)=HOUR(AF264)),--(IFERROR(Flights_2026_09_303334353637345678[entry_sector],"")=AG264),--(IFERROR(Flights_2026_09_303334353637345678[nfl],-1)&gt;=AH264),--(IFERROR(Flights_2026_09_303334353637345678[nfl],-1)&lt;=IF(AH264=450,450,AH264+9)))</f>
        <v>0</v>
      </c>
    </row>
    <row r="265" spans="1:35" x14ac:dyDescent="0.2">
      <c r="A265" s="8" t="s">
        <v>762</v>
      </c>
      <c r="B265" s="19" t="str">
        <f>IF(AND(W218&gt;0,_xlfn.RANK.EQ(W218,W$213:W$238)+COUNTIF(W$213:W218,W218)-1&lt;=5),W218,"")</f>
        <v/>
      </c>
      <c r="C265" s="19" t="str">
        <f>IF(AND(X218&gt;0,_xlfn.RANK.EQ(X218,X$213:X$238)+COUNTIF(X$213:X218,X218)-1&lt;=5),X218,"")</f>
        <v/>
      </c>
      <c r="D265" s="19" t="str">
        <f>IF(AND(Y218&gt;0,_xlfn.RANK.EQ(Y218,Y$213:Y$238)+COUNTIF(Y$213:Y218,Y218)-1&lt;=5),Y218,"")</f>
        <v/>
      </c>
      <c r="E265" s="19" t="str">
        <f>IF(AND(Z218&gt;0,_xlfn.RANK.EQ(Z218,Z$213:Z$238)+COUNTIF(Z$213:Z218,Z218)-1&lt;=5),Z218,"")</f>
        <v/>
      </c>
      <c r="F265" s="19" t="str">
        <f>IF(AND(AA218&gt;0,_xlfn.RANK.EQ(AA218,AA$213:AA$238)+COUNTIF(AA$213:AA218,AA218)-1&lt;=5),AA218,"")</f>
        <v/>
      </c>
      <c r="G265" s="19" t="str">
        <f>IF(AND(AB218&gt;0,_xlfn.RANK.EQ(AB218,AB$213:AB$238)+COUNTIF(AB$213:AB218,AB218)-1&lt;=5),AB218,"")</f>
        <v/>
      </c>
      <c r="H265" s="19" t="str">
        <f>IF(AND(AC218&gt;0,_xlfn.RANK.EQ(AC218,AC$213:AC$238)+COUNTIF(AC$213:AC218,AC218)-1&lt;=5),AC218,"")</f>
        <v/>
      </c>
      <c r="I265" s="19" t="str">
        <f>IF(AND(AD218&gt;0,_xlfn.RANK.EQ(AD218,AD$213:AD$238)+COUNTIF(AD$213:AD218,AD218)-1&lt;=5),AD218,"")</f>
        <v/>
      </c>
      <c r="J265" s="19" t="str">
        <f>IF(AND(AE218&gt;0,_xlfn.RANK.EQ(AE218,AE$213:AE$238)+COUNTIF(AE$213:AE218,AE218)-1&lt;=5),AE218,"")</f>
        <v/>
      </c>
      <c r="V265">
        <v>400</v>
      </c>
      <c r="AF265" s="2">
        <v>0.66666666666666663</v>
      </c>
      <c r="AG265" t="s">
        <v>743</v>
      </c>
      <c r="AH265" s="17">
        <v>230</v>
      </c>
      <c r="AI265" s="17" cm="1">
        <f t="array" ref="AI265">SUMPRODUCT(--(IFERROR(HOUR(Flights_2026_09_303334353637345678[entry_hour]),-1)=HOUR(AF265)),--(IFERROR(Flights_2026_09_303334353637345678[entry_sector],"")=AG265),--(IFERROR(Flights_2026_09_303334353637345678[nfl],-1)&gt;=AH265),--(IFERROR(Flights_2026_09_303334353637345678[nfl],-1)&lt;=IF(AH265=450,450,AH265+9)))</f>
        <v>0</v>
      </c>
    </row>
    <row r="266" spans="1:35" x14ac:dyDescent="0.2">
      <c r="A266" s="8" t="s">
        <v>763</v>
      </c>
      <c r="B266" s="19">
        <f>IF(AND(W219&gt;0,_xlfn.RANK.EQ(W219,W$213:W$238)+COUNTIF(W$213:W219,W219)-1&lt;=5),W219,"")</f>
        <v>2</v>
      </c>
      <c r="C266" s="19">
        <f>IF(AND(X219&gt;0,_xlfn.RANK.EQ(X219,X$213:X$238)+COUNTIF(X$213:X219,X219)-1&lt;=5),X219,"")</f>
        <v>2</v>
      </c>
      <c r="D266" s="19">
        <f>IF(AND(Y219&gt;0,_xlfn.RANK.EQ(Y219,Y$213:Y$238)+COUNTIF(Y$213:Y219,Y219)-1&lt;=5),Y219,"")</f>
        <v>5</v>
      </c>
      <c r="E266" s="19">
        <f>IF(AND(Z219&gt;0,_xlfn.RANK.EQ(Z219,Z$213:Z$238)+COUNTIF(Z$213:Z219,Z219)-1&lt;=5),Z219,"")</f>
        <v>5</v>
      </c>
      <c r="F266" s="19">
        <f>IF(AND(AA219&gt;0,_xlfn.RANK.EQ(AA219,AA$213:AA$238)+COUNTIF(AA$213:AA219,AA219)-1&lt;=5),AA219,"")</f>
        <v>2</v>
      </c>
      <c r="G266" s="19">
        <f>IF(AND(AB219&gt;0,_xlfn.RANK.EQ(AB219,AB$213:AB$238)+COUNTIF(AB$213:AB219,AB219)-1&lt;=5),AB219,"")</f>
        <v>2</v>
      </c>
      <c r="H266" s="19">
        <f>IF(AND(AC219&gt;0,_xlfn.RANK.EQ(AC219,AC$213:AC$238)+COUNTIF(AC$213:AC219,AC219)-1&lt;=5),AC219,"")</f>
        <v>4</v>
      </c>
      <c r="I266" s="19">
        <f>IF(AND(AD219&gt;0,_xlfn.RANK.EQ(AD219,AD$213:AD$238)+COUNTIF(AD$213:AD219,AD219)-1&lt;=5),AD219,"")</f>
        <v>2</v>
      </c>
      <c r="J266" s="19">
        <f>IF(AND(AE219&gt;0,_xlfn.RANK.EQ(AE219,AE$213:AE$238)+COUNTIF(AE$213:AE219,AE219)-1&lt;=5),AE219,"")</f>
        <v>1</v>
      </c>
      <c r="V266">
        <v>390</v>
      </c>
      <c r="AF266" s="2">
        <v>0.66666666666666663</v>
      </c>
      <c r="AG266" t="s">
        <v>743</v>
      </c>
      <c r="AH266" s="17">
        <v>240</v>
      </c>
      <c r="AI266" s="17" cm="1">
        <f t="array" ref="AI266">SUMPRODUCT(--(IFERROR(HOUR(Flights_2026_09_303334353637345678[entry_hour]),-1)=HOUR(AF266)),--(IFERROR(Flights_2026_09_303334353637345678[entry_sector],"")=AG266),--(IFERROR(Flights_2026_09_303334353637345678[nfl],-1)&gt;=AH266),--(IFERROR(Flights_2026_09_303334353637345678[nfl],-1)&lt;=IF(AH266=450,450,AH266+9)))</f>
        <v>0</v>
      </c>
    </row>
    <row r="267" spans="1:35" x14ac:dyDescent="0.2">
      <c r="A267" s="8" t="s">
        <v>764</v>
      </c>
      <c r="B267" s="19" t="str">
        <f>IF(AND(W220&gt;0,_xlfn.RANK.EQ(W220,W$213:W$238)+COUNTIF(W$213:W220,W220)-1&lt;=5),W220,"")</f>
        <v/>
      </c>
      <c r="C267" s="19" t="str">
        <f>IF(AND(X220&gt;0,_xlfn.RANK.EQ(X220,X$213:X$238)+COUNTIF(X$213:X220,X220)-1&lt;=5),X220,"")</f>
        <v/>
      </c>
      <c r="D267" s="19" t="str">
        <f>IF(AND(Y220&gt;0,_xlfn.RANK.EQ(Y220,Y$213:Y$238)+COUNTIF(Y$213:Y220,Y220)-1&lt;=5),Y220,"")</f>
        <v/>
      </c>
      <c r="E267" s="19" t="str">
        <f>IF(AND(Z220&gt;0,_xlfn.RANK.EQ(Z220,Z$213:Z$238)+COUNTIF(Z$213:Z220,Z220)-1&lt;=5),Z220,"")</f>
        <v/>
      </c>
      <c r="F267" s="19">
        <f>IF(AND(AA220&gt;0,_xlfn.RANK.EQ(AA220,AA$213:AA$238)+COUNTIF(AA$213:AA220,AA220)-1&lt;=5),AA220,"")</f>
        <v>1</v>
      </c>
      <c r="G267" s="19" t="str">
        <f>IF(AND(AB220&gt;0,_xlfn.RANK.EQ(AB220,AB$213:AB$238)+COUNTIF(AB$213:AB220,AB220)-1&lt;=5),AB220,"")</f>
        <v/>
      </c>
      <c r="H267" s="19" t="str">
        <f>IF(AND(AC220&gt;0,_xlfn.RANK.EQ(AC220,AC$213:AC$238)+COUNTIF(AC$213:AC220,AC220)-1&lt;=5),AC220,"")</f>
        <v/>
      </c>
      <c r="I267" s="19" t="str">
        <f>IF(AND(AD220&gt;0,_xlfn.RANK.EQ(AD220,AD$213:AD$238)+COUNTIF(AD$213:AD220,AD220)-1&lt;=5),AD220,"")</f>
        <v/>
      </c>
      <c r="J267" s="19" t="str">
        <f>IF(AND(AE220&gt;0,_xlfn.RANK.EQ(AE220,AE$213:AE$238)+COUNTIF(AE$213:AE220,AE220)-1&lt;=5),AE220,"")</f>
        <v/>
      </c>
      <c r="V267">
        <v>380</v>
      </c>
      <c r="AF267" s="2">
        <v>0.66666666666666663</v>
      </c>
      <c r="AG267" t="s">
        <v>743</v>
      </c>
      <c r="AH267" s="17">
        <v>250</v>
      </c>
      <c r="AI267" s="17" cm="1">
        <f t="array" ref="AI267">SUMPRODUCT(--(IFERROR(HOUR(Flights_2026_09_303334353637345678[entry_hour]),-1)=HOUR(AF267)),--(IFERROR(Flights_2026_09_303334353637345678[entry_sector],"")=AG267),--(IFERROR(Flights_2026_09_303334353637345678[nfl],-1)&gt;=AH267),--(IFERROR(Flights_2026_09_303334353637345678[nfl],-1)&lt;=IF(AH267=450,450,AH267+9)))</f>
        <v>0</v>
      </c>
    </row>
    <row r="268" spans="1:35" x14ac:dyDescent="0.2">
      <c r="A268" s="8" t="s">
        <v>765</v>
      </c>
      <c r="B268" s="19">
        <f>IF(AND(W221&gt;0,_xlfn.RANK.EQ(W221,W$213:W$238)+COUNTIF(W$213:W221,W221)-1&lt;=5),W221,"")</f>
        <v>2</v>
      </c>
      <c r="C268" s="19">
        <f>IF(AND(X221&gt;0,_xlfn.RANK.EQ(X221,X$213:X$238)+COUNTIF(X$213:X221,X221)-1&lt;=5),X221,"")</f>
        <v>4</v>
      </c>
      <c r="D268" s="19">
        <f>IF(AND(Y221&gt;0,_xlfn.RANK.EQ(Y221,Y$213:Y$238)+COUNTIF(Y$213:Y221,Y221)-1&lt;=5),Y221,"")</f>
        <v>3</v>
      </c>
      <c r="E268" s="19">
        <f>IF(AND(Z221&gt;0,_xlfn.RANK.EQ(Z221,Z$213:Z$238)+COUNTIF(Z$213:Z221,Z221)-1&lt;=5),Z221,"")</f>
        <v>6</v>
      </c>
      <c r="F268" s="19">
        <f>IF(AND(AA221&gt;0,_xlfn.RANK.EQ(AA221,AA$213:AA$238)+COUNTIF(AA$213:AA221,AA221)-1&lt;=5),AA221,"")</f>
        <v>3</v>
      </c>
      <c r="G268" s="19">
        <f>IF(AND(AB221&gt;0,_xlfn.RANK.EQ(AB221,AB$213:AB$238)+COUNTIF(AB$213:AB221,AB221)-1&lt;=5),AB221,"")</f>
        <v>1</v>
      </c>
      <c r="H268" s="19">
        <f>IF(AND(AC221&gt;0,_xlfn.RANK.EQ(AC221,AC$213:AC$238)+COUNTIF(AC$213:AC221,AC221)-1&lt;=5),AC221,"")</f>
        <v>4</v>
      </c>
      <c r="I268" s="19">
        <f>IF(AND(AD221&gt;0,_xlfn.RANK.EQ(AD221,AD$213:AD$238)+COUNTIF(AD$213:AD221,AD221)-1&lt;=5),AD221,"")</f>
        <v>1</v>
      </c>
      <c r="J268" s="19">
        <f>IF(AND(AE221&gt;0,_xlfn.RANK.EQ(AE221,AE$213:AE$238)+COUNTIF(AE$213:AE221,AE221)-1&lt;=5),AE221,"")</f>
        <v>1</v>
      </c>
      <c r="V268">
        <v>370</v>
      </c>
      <c r="AF268" s="2">
        <v>0.66666666666666663</v>
      </c>
      <c r="AG268" t="s">
        <v>743</v>
      </c>
      <c r="AH268" s="17">
        <v>260</v>
      </c>
      <c r="AI268" s="17" cm="1">
        <f t="array" ref="AI268">SUMPRODUCT(--(IFERROR(HOUR(Flights_2026_09_303334353637345678[entry_hour]),-1)=HOUR(AF268)),--(IFERROR(Flights_2026_09_303334353637345678[entry_sector],"")=AG268),--(IFERROR(Flights_2026_09_303334353637345678[nfl],-1)&gt;=AH268),--(IFERROR(Flights_2026_09_303334353637345678[nfl],-1)&lt;=IF(AH268=450,450,AH268+9)))</f>
        <v>0</v>
      </c>
    </row>
    <row r="269" spans="1:35" x14ac:dyDescent="0.2">
      <c r="A269" s="8" t="s">
        <v>766</v>
      </c>
      <c r="B269" s="19" t="str">
        <f>IF(AND(W222&gt;0,_xlfn.RANK.EQ(W222,W$213:W$238)+COUNTIF(W$213:W222,W222)-1&lt;=5),W222,"")</f>
        <v/>
      </c>
      <c r="C269" s="19" t="str">
        <f>IF(AND(X222&gt;0,_xlfn.RANK.EQ(X222,X$213:X$238)+COUNTIF(X$213:X222,X222)-1&lt;=5),X222,"")</f>
        <v/>
      </c>
      <c r="D269" s="19" t="str">
        <f>IF(AND(Y222&gt;0,_xlfn.RANK.EQ(Y222,Y$213:Y$238)+COUNTIF(Y$213:Y222,Y222)-1&lt;=5),Y222,"")</f>
        <v/>
      </c>
      <c r="E269" s="19" t="str">
        <f>IF(AND(Z222&gt;0,_xlfn.RANK.EQ(Z222,Z$213:Z$238)+COUNTIF(Z$213:Z222,Z222)-1&lt;=5),Z222,"")</f>
        <v/>
      </c>
      <c r="F269" s="19" t="str">
        <f>IF(AND(AA222&gt;0,_xlfn.RANK.EQ(AA222,AA$213:AA$238)+COUNTIF(AA$213:AA222,AA222)-1&lt;=5),AA222,"")</f>
        <v/>
      </c>
      <c r="G269" s="19" t="str">
        <f>IF(AND(AB222&gt;0,_xlfn.RANK.EQ(AB222,AB$213:AB$238)+COUNTIF(AB$213:AB222,AB222)-1&lt;=5),AB222,"")</f>
        <v/>
      </c>
      <c r="H269" s="19">
        <f>IF(AND(AC222&gt;0,_xlfn.RANK.EQ(AC222,AC$213:AC$238)+COUNTIF(AC$213:AC222,AC222)-1&lt;=5),AC222,"")</f>
        <v>2</v>
      </c>
      <c r="I269" s="19">
        <f>IF(AND(AD222&gt;0,_xlfn.RANK.EQ(AD222,AD$213:AD$238)+COUNTIF(AD$213:AD222,AD222)-1&lt;=5),AD222,"")</f>
        <v>1</v>
      </c>
      <c r="J269" s="19">
        <f>IF(AND(AE222&gt;0,_xlfn.RANK.EQ(AE222,AE$213:AE$238)+COUNTIF(AE$213:AE222,AE222)-1&lt;=5),AE222,"")</f>
        <v>1</v>
      </c>
      <c r="V269">
        <v>360</v>
      </c>
      <c r="AF269" s="2">
        <v>0.66666666666666663</v>
      </c>
      <c r="AG269" t="s">
        <v>743</v>
      </c>
      <c r="AH269" s="17">
        <v>270</v>
      </c>
      <c r="AI269" s="17" cm="1">
        <f t="array" ref="AI269">SUMPRODUCT(--(IFERROR(HOUR(Flights_2026_09_303334353637345678[entry_hour]),-1)=HOUR(AF269)),--(IFERROR(Flights_2026_09_303334353637345678[entry_sector],"")=AG269),--(IFERROR(Flights_2026_09_303334353637345678[nfl],-1)&gt;=AH269),--(IFERROR(Flights_2026_09_303334353637345678[nfl],-1)&lt;=IF(AH269=450,450,AH269+9)))</f>
        <v>0</v>
      </c>
    </row>
    <row r="270" spans="1:35" x14ac:dyDescent="0.2">
      <c r="A270" s="8" t="s">
        <v>767</v>
      </c>
      <c r="B270" s="19">
        <f>IF(AND(W223&gt;0,_xlfn.RANK.EQ(W223,W$213:W$238)+COUNTIF(W$213:W223,W223)-1&lt;=5),W223,"")</f>
        <v>3</v>
      </c>
      <c r="C270" s="19">
        <f>IF(AND(X223&gt;0,_xlfn.RANK.EQ(X223,X$213:X$238)+COUNTIF(X$213:X223,X223)-1&lt;=5),X223,"")</f>
        <v>6</v>
      </c>
      <c r="D270" s="19">
        <f>IF(AND(Y223&gt;0,_xlfn.RANK.EQ(Y223,Y$213:Y$238)+COUNTIF(Y$213:Y223,Y223)-1&lt;=5),Y223,"")</f>
        <v>5</v>
      </c>
      <c r="E270" s="19">
        <f>IF(AND(Z223&gt;0,_xlfn.RANK.EQ(Z223,Z$213:Z$238)+COUNTIF(Z$213:Z223,Z223)-1&lt;=5),Z223,"")</f>
        <v>6</v>
      </c>
      <c r="F270" s="19" t="str">
        <f>IF(AND(AA223&gt;0,_xlfn.RANK.EQ(AA223,AA$213:AA$238)+COUNTIF(AA$213:AA223,AA223)-1&lt;=5),AA223,"")</f>
        <v/>
      </c>
      <c r="G270" s="19">
        <f>IF(AND(AB223&gt;0,_xlfn.RANK.EQ(AB223,AB$213:AB$238)+COUNTIF(AB$213:AB223,AB223)-1&lt;=5),AB223,"")</f>
        <v>3</v>
      </c>
      <c r="H270" s="19">
        <f>IF(AND(AC223&gt;0,_xlfn.RANK.EQ(AC223,AC$213:AC$238)+COUNTIF(AC$213:AC223,AC223)-1&lt;=5),AC223,"")</f>
        <v>4</v>
      </c>
      <c r="I270" s="19">
        <f>IF(AND(AD223&gt;0,_xlfn.RANK.EQ(AD223,AD$213:AD$238)+COUNTIF(AD$213:AD223,AD223)-1&lt;=5),AD223,"")</f>
        <v>1</v>
      </c>
      <c r="J270" s="19">
        <f>IF(AND(AE223&gt;0,_xlfn.RANK.EQ(AE223,AE$213:AE$238)+COUNTIF(AE$213:AE223,AE223)-1&lt;=5),AE223,"")</f>
        <v>2</v>
      </c>
      <c r="V270">
        <v>350</v>
      </c>
      <c r="AF270" s="2">
        <v>0.66666666666666663</v>
      </c>
      <c r="AG270" t="s">
        <v>743</v>
      </c>
      <c r="AH270" s="17">
        <v>280</v>
      </c>
      <c r="AI270" s="17" cm="1">
        <f t="array" ref="AI270">SUMPRODUCT(--(IFERROR(HOUR(Flights_2026_09_303334353637345678[entry_hour]),-1)=HOUR(AF270)),--(IFERROR(Flights_2026_09_303334353637345678[entry_sector],"")=AG270),--(IFERROR(Flights_2026_09_303334353637345678[nfl],-1)&gt;=AH270),--(IFERROR(Flights_2026_09_303334353637345678[nfl],-1)&lt;=IF(AH270=450,450,AH270+9)))</f>
        <v>0</v>
      </c>
    </row>
    <row r="271" spans="1:35" x14ac:dyDescent="0.2">
      <c r="A271" s="8" t="s">
        <v>768</v>
      </c>
      <c r="B271" s="19" t="str">
        <f>IF(AND(W224&gt;0,_xlfn.RANK.EQ(W224,W$213:W$238)+COUNTIF(W$213:W224,W224)-1&lt;=5),W224,"")</f>
        <v/>
      </c>
      <c r="C271" s="19" t="str">
        <f>IF(AND(X224&gt;0,_xlfn.RANK.EQ(X224,X$213:X$238)+COUNTIF(X$213:X224,X224)-1&lt;=5),X224,"")</f>
        <v/>
      </c>
      <c r="D271" s="19" t="str">
        <f>IF(AND(Y224&gt;0,_xlfn.RANK.EQ(Y224,Y$213:Y$238)+COUNTIF(Y$213:Y224,Y224)-1&lt;=5),Y224,"")</f>
        <v/>
      </c>
      <c r="E271" s="19" t="str">
        <f>IF(AND(Z224&gt;0,_xlfn.RANK.EQ(Z224,Z$213:Z$238)+COUNTIF(Z$213:Z224,Z224)-1&lt;=5),Z224,"")</f>
        <v/>
      </c>
      <c r="F271" s="19" t="str">
        <f>IF(AND(AA224&gt;0,_xlfn.RANK.EQ(AA224,AA$213:AA$238)+COUNTIF(AA$213:AA224,AA224)-1&lt;=5),AA224,"")</f>
        <v/>
      </c>
      <c r="G271" s="19" t="str">
        <f>IF(AND(AB224&gt;0,_xlfn.RANK.EQ(AB224,AB$213:AB$238)+COUNTIF(AB$213:AB224,AB224)-1&lt;=5),AB224,"")</f>
        <v/>
      </c>
      <c r="H271" s="19" t="str">
        <f>IF(AND(AC224&gt;0,_xlfn.RANK.EQ(AC224,AC$213:AC$238)+COUNTIF(AC$213:AC224,AC224)-1&lt;=5),AC224,"")</f>
        <v/>
      </c>
      <c r="I271" s="19" t="str">
        <f>IF(AND(AD224&gt;0,_xlfn.RANK.EQ(AD224,AD$213:AD$238)+COUNTIF(AD$213:AD224,AD224)-1&lt;=5),AD224,"")</f>
        <v/>
      </c>
      <c r="J271" s="19" t="str">
        <f>IF(AND(AE224&gt;0,_xlfn.RANK.EQ(AE224,AE$213:AE$238)+COUNTIF(AE$213:AE224,AE224)-1&lt;=5),AE224,"")</f>
        <v/>
      </c>
      <c r="V271">
        <v>340</v>
      </c>
      <c r="AF271" s="2">
        <v>0.66666666666666663</v>
      </c>
      <c r="AG271" t="s">
        <v>743</v>
      </c>
      <c r="AH271" s="17">
        <v>290</v>
      </c>
      <c r="AI271" s="17" cm="1">
        <f t="array" ref="AI271">SUMPRODUCT(--(IFERROR(HOUR(Flights_2026_09_303334353637345678[entry_hour]),-1)=HOUR(AF271)),--(IFERROR(Flights_2026_09_303334353637345678[entry_sector],"")=AG271),--(IFERROR(Flights_2026_09_303334353637345678[nfl],-1)&gt;=AH271),--(IFERROR(Flights_2026_09_303334353637345678[nfl],-1)&lt;=IF(AH271=450,450,AH271+9)))</f>
        <v>0</v>
      </c>
    </row>
    <row r="272" spans="1:35" x14ac:dyDescent="0.2">
      <c r="A272" s="8" t="s">
        <v>769</v>
      </c>
      <c r="B272" s="19">
        <f>IF(AND(W225&gt;0,_xlfn.RANK.EQ(W225,W$213:W$238)+COUNTIF(W$213:W225,W225)-1&lt;=5),W225,"")</f>
        <v>2</v>
      </c>
      <c r="C272" s="19">
        <f>IF(AND(X225&gt;0,_xlfn.RANK.EQ(X225,X$213:X$238)+COUNTIF(X$213:X225,X225)-1&lt;=5),X225,"")</f>
        <v>2</v>
      </c>
      <c r="D272" s="19">
        <f>IF(AND(Y225&gt;0,_xlfn.RANK.EQ(Y225,Y$213:Y$238)+COUNTIF(Y$213:Y225,Y225)-1&lt;=5),Y225,"")</f>
        <v>2</v>
      </c>
      <c r="E272" s="19">
        <f>IF(AND(Z225&gt;0,_xlfn.RANK.EQ(Z225,Z$213:Z$238)+COUNTIF(Z$213:Z225,Z225)-1&lt;=5),Z225,"")</f>
        <v>2</v>
      </c>
      <c r="F272" s="19">
        <f>IF(AND(AA225&gt;0,_xlfn.RANK.EQ(AA225,AA$213:AA$238)+COUNTIF(AA$213:AA225,AA225)-1&lt;=5),AA225,"")</f>
        <v>4</v>
      </c>
      <c r="G272" s="19">
        <f>IF(AND(AB225&gt;0,_xlfn.RANK.EQ(AB225,AB$213:AB$238)+COUNTIF(AB$213:AB225,AB225)-1&lt;=5),AB225,"")</f>
        <v>3</v>
      </c>
      <c r="H272" s="19" t="str">
        <f>IF(AND(AC225&gt;0,_xlfn.RANK.EQ(AC225,AC$213:AC$238)+COUNTIF(AC$213:AC225,AC225)-1&lt;=5),AC225,"")</f>
        <v/>
      </c>
      <c r="I272" s="19" t="str">
        <f>IF(AND(AD225&gt;0,_xlfn.RANK.EQ(AD225,AD$213:AD$238)+COUNTIF(AD$213:AD225,AD225)-1&lt;=5),AD225,"")</f>
        <v/>
      </c>
      <c r="J272" s="19" t="str">
        <f>IF(AND(AE225&gt;0,_xlfn.RANK.EQ(AE225,AE$213:AE$238)+COUNTIF(AE$213:AE225,AE225)-1&lt;=5),AE225,"")</f>
        <v/>
      </c>
      <c r="V272">
        <v>330</v>
      </c>
      <c r="AF272" s="2">
        <v>0.66666666666666663</v>
      </c>
      <c r="AG272" t="s">
        <v>743</v>
      </c>
      <c r="AH272" s="17">
        <v>300</v>
      </c>
      <c r="AI272" s="17" cm="1">
        <f t="array" ref="AI272">SUMPRODUCT(--(IFERROR(HOUR(Flights_2026_09_303334353637345678[entry_hour]),-1)=HOUR(AF272)),--(IFERROR(Flights_2026_09_303334353637345678[entry_sector],"")=AG272),--(IFERROR(Flights_2026_09_303334353637345678[nfl],-1)&gt;=AH272),--(IFERROR(Flights_2026_09_303334353637345678[nfl],-1)&lt;=IF(AH272=450,450,AH272+9)))</f>
        <v>0</v>
      </c>
    </row>
    <row r="273" spans="1:35" x14ac:dyDescent="0.2">
      <c r="A273" s="8" t="s">
        <v>770</v>
      </c>
      <c r="B273" s="19" t="str">
        <f>IF(AND(W226&gt;0,_xlfn.RANK.EQ(W226,W$213:W$238)+COUNTIF(W$213:W226,W226)-1&lt;=5),W226,"")</f>
        <v/>
      </c>
      <c r="C273" s="19" t="str">
        <f>IF(AND(X226&gt;0,_xlfn.RANK.EQ(X226,X$213:X$238)+COUNTIF(X$213:X226,X226)-1&lt;=5),X226,"")</f>
        <v/>
      </c>
      <c r="D273" s="19" t="str">
        <f>IF(AND(Y226&gt;0,_xlfn.RANK.EQ(Y226,Y$213:Y$238)+COUNTIF(Y$213:Y226,Y226)-1&lt;=5),Y226,"")</f>
        <v/>
      </c>
      <c r="E273" s="19" t="str">
        <f>IF(AND(Z226&gt;0,_xlfn.RANK.EQ(Z226,Z$213:Z$238)+COUNTIF(Z$213:Z226,Z226)-1&lt;=5),Z226,"")</f>
        <v/>
      </c>
      <c r="F273" s="19" t="str">
        <f>IF(AND(AA226&gt;0,_xlfn.RANK.EQ(AA226,AA$213:AA$238)+COUNTIF(AA$213:AA226,AA226)-1&lt;=5),AA226,"")</f>
        <v/>
      </c>
      <c r="G273" s="19" t="str">
        <f>IF(AND(AB226&gt;0,_xlfn.RANK.EQ(AB226,AB$213:AB$238)+COUNTIF(AB$213:AB226,AB226)-1&lt;=5),AB226,"")</f>
        <v/>
      </c>
      <c r="H273" s="19" t="str">
        <f>IF(AND(AC226&gt;0,_xlfn.RANK.EQ(AC226,AC$213:AC$238)+COUNTIF(AC$213:AC226,AC226)-1&lt;=5),AC226,"")</f>
        <v/>
      </c>
      <c r="I273" s="19" t="str">
        <f>IF(AND(AD226&gt;0,_xlfn.RANK.EQ(AD226,AD$213:AD$238)+COUNTIF(AD$213:AD226,AD226)-1&lt;=5),AD226,"")</f>
        <v/>
      </c>
      <c r="J273" s="19" t="str">
        <f>IF(AND(AE226&gt;0,_xlfn.RANK.EQ(AE226,AE$213:AE$238)+COUNTIF(AE$213:AE226,AE226)-1&lt;=5),AE226,"")</f>
        <v/>
      </c>
      <c r="V273">
        <v>320</v>
      </c>
      <c r="AF273" s="2">
        <v>0.66666666666666663</v>
      </c>
      <c r="AG273" t="s">
        <v>743</v>
      </c>
      <c r="AH273" s="17">
        <v>310</v>
      </c>
      <c r="AI273" s="17" cm="1">
        <f t="array" ref="AI273">SUMPRODUCT(--(IFERROR(HOUR(Flights_2026_09_303334353637345678[entry_hour]),-1)=HOUR(AF273)),--(IFERROR(Flights_2026_09_303334353637345678[entry_sector],"")=AG273),--(IFERROR(Flights_2026_09_303334353637345678[nfl],-1)&gt;=AH273),--(IFERROR(Flights_2026_09_303334353637345678[nfl],-1)&lt;=IF(AH273=450,450,AH273+9)))</f>
        <v>0</v>
      </c>
    </row>
    <row r="274" spans="1:35" x14ac:dyDescent="0.2">
      <c r="A274" s="8" t="s">
        <v>771</v>
      </c>
      <c r="B274" s="19" t="str">
        <f>IF(AND(W227&gt;0,_xlfn.RANK.EQ(W227,W$213:W$238)+COUNTIF(W$213:W227,W227)-1&lt;=5),W227,"")</f>
        <v/>
      </c>
      <c r="C274" s="19" t="str">
        <f>IF(AND(X227&gt;0,_xlfn.RANK.EQ(X227,X$213:X$238)+COUNTIF(X$213:X227,X227)-1&lt;=5),X227,"")</f>
        <v/>
      </c>
      <c r="D274" s="19" t="str">
        <f>IF(AND(Y227&gt;0,_xlfn.RANK.EQ(Y227,Y$213:Y$238)+COUNTIF(Y$213:Y227,Y227)-1&lt;=5),Y227,"")</f>
        <v/>
      </c>
      <c r="E274" s="19" t="str">
        <f>IF(AND(Z227&gt;0,_xlfn.RANK.EQ(Z227,Z$213:Z$238)+COUNTIF(Z$213:Z227,Z227)-1&lt;=5),Z227,"")</f>
        <v/>
      </c>
      <c r="F274" s="19" t="str">
        <f>IF(AND(AA227&gt;0,_xlfn.RANK.EQ(AA227,AA$213:AA$238)+COUNTIF(AA$213:AA227,AA227)-1&lt;=5),AA227,"")</f>
        <v/>
      </c>
      <c r="G274" s="19" t="str">
        <f>IF(AND(AB227&gt;0,_xlfn.RANK.EQ(AB227,AB$213:AB$238)+COUNTIF(AB$213:AB227,AB227)-1&lt;=5),AB227,"")</f>
        <v/>
      </c>
      <c r="H274" s="19" t="str">
        <f>IF(AND(AC227&gt;0,_xlfn.RANK.EQ(AC227,AC$213:AC$238)+COUNTIF(AC$213:AC227,AC227)-1&lt;=5),AC227,"")</f>
        <v/>
      </c>
      <c r="I274" s="19" t="str">
        <f>IF(AND(AD227&gt;0,_xlfn.RANK.EQ(AD227,AD$213:AD$238)+COUNTIF(AD$213:AD227,AD227)-1&lt;=5),AD227,"")</f>
        <v/>
      </c>
      <c r="J274" s="19" t="str">
        <f>IF(AND(AE227&gt;0,_xlfn.RANK.EQ(AE227,AE$213:AE$238)+COUNTIF(AE$213:AE227,AE227)-1&lt;=5),AE227,"")</f>
        <v/>
      </c>
      <c r="V274">
        <v>310</v>
      </c>
      <c r="AF274" s="2">
        <v>0.66666666666666663</v>
      </c>
      <c r="AG274" t="s">
        <v>743</v>
      </c>
      <c r="AH274" s="17">
        <v>320</v>
      </c>
      <c r="AI274" s="17" cm="1">
        <f t="array" ref="AI274">SUMPRODUCT(--(IFERROR(HOUR(Flights_2026_09_303334353637345678[entry_hour]),-1)=HOUR(AF274)),--(IFERROR(Flights_2026_09_303334353637345678[entry_sector],"")=AG274),--(IFERROR(Flights_2026_09_303334353637345678[nfl],-1)&gt;=AH274),--(IFERROR(Flights_2026_09_303334353637345678[nfl],-1)&lt;=IF(AH274=450,450,AH274+9)))</f>
        <v>0</v>
      </c>
    </row>
    <row r="275" spans="1:35" x14ac:dyDescent="0.2">
      <c r="A275" s="8" t="s">
        <v>772</v>
      </c>
      <c r="B275" s="19" t="str">
        <f>IF(AND(W228&gt;0,_xlfn.RANK.EQ(W228,W$213:W$238)+COUNTIF(W$213:W228,W228)-1&lt;=5),W228,"")</f>
        <v/>
      </c>
      <c r="C275" s="19" t="str">
        <f>IF(AND(X228&gt;0,_xlfn.RANK.EQ(X228,X$213:X$238)+COUNTIF(X$213:X228,X228)-1&lt;=5),X228,"")</f>
        <v/>
      </c>
      <c r="D275" s="19" t="str">
        <f>IF(AND(Y228&gt;0,_xlfn.RANK.EQ(Y228,Y$213:Y$238)+COUNTIF(Y$213:Y228,Y228)-1&lt;=5),Y228,"")</f>
        <v/>
      </c>
      <c r="E275" s="19" t="str">
        <f>IF(AND(Z228&gt;0,_xlfn.RANK.EQ(Z228,Z$213:Z$238)+COUNTIF(Z$213:Z228,Z228)-1&lt;=5),Z228,"")</f>
        <v/>
      </c>
      <c r="F275" s="19" t="str">
        <f>IF(AND(AA228&gt;0,_xlfn.RANK.EQ(AA228,AA$213:AA$238)+COUNTIF(AA$213:AA228,AA228)-1&lt;=5),AA228,"")</f>
        <v/>
      </c>
      <c r="G275" s="19" t="str">
        <f>IF(AND(AB228&gt;0,_xlfn.RANK.EQ(AB228,AB$213:AB$238)+COUNTIF(AB$213:AB228,AB228)-1&lt;=5),AB228,"")</f>
        <v/>
      </c>
      <c r="H275" s="19" t="str">
        <f>IF(AND(AC228&gt;0,_xlfn.RANK.EQ(AC228,AC$213:AC$238)+COUNTIF(AC$213:AC228,AC228)-1&lt;=5),AC228,"")</f>
        <v/>
      </c>
      <c r="I275" s="19" t="str">
        <f>IF(AND(AD228&gt;0,_xlfn.RANK.EQ(AD228,AD$213:AD$238)+COUNTIF(AD$213:AD228,AD228)-1&lt;=5),AD228,"")</f>
        <v/>
      </c>
      <c r="J275" s="19" t="str">
        <f>IF(AND(AE228&gt;0,_xlfn.RANK.EQ(AE228,AE$213:AE$238)+COUNTIF(AE$213:AE228,AE228)-1&lt;=5),AE228,"")</f>
        <v/>
      </c>
      <c r="V275">
        <v>300</v>
      </c>
      <c r="AF275" s="2">
        <v>0.66666666666666663</v>
      </c>
      <c r="AG275" t="s">
        <v>743</v>
      </c>
      <c r="AH275" s="17">
        <v>330</v>
      </c>
      <c r="AI275" s="17" cm="1">
        <f t="array" ref="AI275">SUMPRODUCT(--(IFERROR(HOUR(Flights_2026_09_303334353637345678[entry_hour]),-1)=HOUR(AF275)),--(IFERROR(Flights_2026_09_303334353637345678[entry_sector],"")=AG275),--(IFERROR(Flights_2026_09_303334353637345678[nfl],-1)&gt;=AH275),--(IFERROR(Flights_2026_09_303334353637345678[nfl],-1)&lt;=IF(AH275=450,450,AH275+9)))</f>
        <v>0</v>
      </c>
    </row>
    <row r="276" spans="1:35" x14ac:dyDescent="0.2">
      <c r="A276" s="8" t="s">
        <v>773</v>
      </c>
      <c r="B276" s="19" t="str">
        <f>IF(AND(W229&gt;0,_xlfn.RANK.EQ(W229,W$213:W$238)+COUNTIF(W$213:W229,W229)-1&lt;=5),W229,"")</f>
        <v/>
      </c>
      <c r="C276" s="19" t="str">
        <f>IF(AND(X229&gt;0,_xlfn.RANK.EQ(X229,X$213:X$238)+COUNTIF(X$213:X229,X229)-1&lt;=5),X229,"")</f>
        <v/>
      </c>
      <c r="D276" s="19" t="str">
        <f>IF(AND(Y229&gt;0,_xlfn.RANK.EQ(Y229,Y$213:Y$238)+COUNTIF(Y$213:Y229,Y229)-1&lt;=5),Y229,"")</f>
        <v/>
      </c>
      <c r="E276" s="19" t="str">
        <f>IF(AND(Z229&gt;0,_xlfn.RANK.EQ(Z229,Z$213:Z$238)+COUNTIF(Z$213:Z229,Z229)-1&lt;=5),Z229,"")</f>
        <v/>
      </c>
      <c r="F276" s="19" t="str">
        <f>IF(AND(AA229&gt;0,_xlfn.RANK.EQ(AA229,AA$213:AA$238)+COUNTIF(AA$213:AA229,AA229)-1&lt;=5),AA229,"")</f>
        <v/>
      </c>
      <c r="G276" s="19" t="str">
        <f>IF(AND(AB229&gt;0,_xlfn.RANK.EQ(AB229,AB$213:AB$238)+COUNTIF(AB$213:AB229,AB229)-1&lt;=5),AB229,"")</f>
        <v/>
      </c>
      <c r="H276" s="19" t="str">
        <f>IF(AND(AC229&gt;0,_xlfn.RANK.EQ(AC229,AC$213:AC$238)+COUNTIF(AC$213:AC229,AC229)-1&lt;=5),AC229,"")</f>
        <v/>
      </c>
      <c r="I276" s="19" t="str">
        <f>IF(AND(AD229&gt;0,_xlfn.RANK.EQ(AD229,AD$213:AD$238)+COUNTIF(AD$213:AD229,AD229)-1&lt;=5),AD229,"")</f>
        <v/>
      </c>
      <c r="J276" s="19" t="str">
        <f>IF(AND(AE229&gt;0,_xlfn.RANK.EQ(AE229,AE$213:AE$238)+COUNTIF(AE$213:AE229,AE229)-1&lt;=5),AE229,"")</f>
        <v/>
      </c>
      <c r="V276">
        <v>290</v>
      </c>
      <c r="AF276" s="2">
        <v>0.66666666666666663</v>
      </c>
      <c r="AG276" t="s">
        <v>743</v>
      </c>
      <c r="AH276" s="17">
        <v>340</v>
      </c>
      <c r="AI276" s="17" cm="1">
        <f t="array" ref="AI276">SUMPRODUCT(--(IFERROR(HOUR(Flights_2026_09_303334353637345678[entry_hour]),-1)=HOUR(AF276)),--(IFERROR(Flights_2026_09_303334353637345678[entry_sector],"")=AG276),--(IFERROR(Flights_2026_09_303334353637345678[nfl],-1)&gt;=AH276),--(IFERROR(Flights_2026_09_303334353637345678[nfl],-1)&lt;=IF(AH276=450,450,AH276+9)))</f>
        <v>0</v>
      </c>
    </row>
    <row r="277" spans="1:35" x14ac:dyDescent="0.2">
      <c r="A277" s="8" t="s">
        <v>774</v>
      </c>
      <c r="B277" s="19" t="str">
        <f>IF(AND(W230&gt;0,_xlfn.RANK.EQ(W230,W$213:W$238)+COUNTIF(W$213:W230,W230)-1&lt;=5),W230,"")</f>
        <v/>
      </c>
      <c r="C277" s="19" t="str">
        <f>IF(AND(X230&gt;0,_xlfn.RANK.EQ(X230,X$213:X$238)+COUNTIF(X$213:X230,X230)-1&lt;=5),X230,"")</f>
        <v/>
      </c>
      <c r="D277" s="19" t="str">
        <f>IF(AND(Y230&gt;0,_xlfn.RANK.EQ(Y230,Y$213:Y$238)+COUNTIF(Y$213:Y230,Y230)-1&lt;=5),Y230,"")</f>
        <v/>
      </c>
      <c r="E277" s="19" t="str">
        <f>IF(AND(Z230&gt;0,_xlfn.RANK.EQ(Z230,Z$213:Z$238)+COUNTIF(Z$213:Z230,Z230)-1&lt;=5),Z230,"")</f>
        <v/>
      </c>
      <c r="F277" s="19" t="str">
        <f>IF(AND(AA230&gt;0,_xlfn.RANK.EQ(AA230,AA$213:AA$238)+COUNTIF(AA$213:AA230,AA230)-1&lt;=5),AA230,"")</f>
        <v/>
      </c>
      <c r="G277" s="19" t="str">
        <f>IF(AND(AB230&gt;0,_xlfn.RANK.EQ(AB230,AB$213:AB$238)+COUNTIF(AB$213:AB230,AB230)-1&lt;=5),AB230,"")</f>
        <v/>
      </c>
      <c r="H277" s="19" t="str">
        <f>IF(AND(AC230&gt;0,_xlfn.RANK.EQ(AC230,AC$213:AC$238)+COUNTIF(AC$213:AC230,AC230)-1&lt;=5),AC230,"")</f>
        <v/>
      </c>
      <c r="I277" s="19" t="str">
        <f>IF(AND(AD230&gt;0,_xlfn.RANK.EQ(AD230,AD$213:AD$238)+COUNTIF(AD$213:AD230,AD230)-1&lt;=5),AD230,"")</f>
        <v/>
      </c>
      <c r="J277" s="19" t="str">
        <f>IF(AND(AE230&gt;0,_xlfn.RANK.EQ(AE230,AE$213:AE$238)+COUNTIF(AE$213:AE230,AE230)-1&lt;=5),AE230,"")</f>
        <v/>
      </c>
      <c r="V277">
        <v>280</v>
      </c>
      <c r="AF277" s="2">
        <v>0.66666666666666663</v>
      </c>
      <c r="AG277" t="s">
        <v>743</v>
      </c>
      <c r="AH277" s="17">
        <v>350</v>
      </c>
      <c r="AI277" s="17" cm="1">
        <f t="array" ref="AI277">SUMPRODUCT(--(IFERROR(HOUR(Flights_2026_09_303334353637345678[entry_hour]),-1)=HOUR(AF277)),--(IFERROR(Flights_2026_09_303334353637345678[entry_sector],"")=AG277),--(IFERROR(Flights_2026_09_303334353637345678[nfl],-1)&gt;=AH277),--(IFERROR(Flights_2026_09_303334353637345678[nfl],-1)&lt;=IF(AH277=450,450,AH277+9)))</f>
        <v>0</v>
      </c>
    </row>
    <row r="278" spans="1:35" x14ac:dyDescent="0.2">
      <c r="A278" s="8" t="s">
        <v>775</v>
      </c>
      <c r="B278" s="19" t="str">
        <f>IF(AND(W231&gt;0,_xlfn.RANK.EQ(W231,W$213:W$238)+COUNTIF(W$213:W231,W231)-1&lt;=5),W231,"")</f>
        <v/>
      </c>
      <c r="C278" s="19" t="str">
        <f>IF(AND(X231&gt;0,_xlfn.RANK.EQ(X231,X$213:X$238)+COUNTIF(X$213:X231,X231)-1&lt;=5),X231,"")</f>
        <v/>
      </c>
      <c r="D278" s="19" t="str">
        <f>IF(AND(Y231&gt;0,_xlfn.RANK.EQ(Y231,Y$213:Y$238)+COUNTIF(Y$213:Y231,Y231)-1&lt;=5),Y231,"")</f>
        <v/>
      </c>
      <c r="E278" s="19" t="str">
        <f>IF(AND(Z231&gt;0,_xlfn.RANK.EQ(Z231,Z$213:Z$238)+COUNTIF(Z$213:Z231,Z231)-1&lt;=5),Z231,"")</f>
        <v/>
      </c>
      <c r="F278" s="19" t="str">
        <f>IF(AND(AA231&gt;0,_xlfn.RANK.EQ(AA231,AA$213:AA$238)+COUNTIF(AA$213:AA231,AA231)-1&lt;=5),AA231,"")</f>
        <v/>
      </c>
      <c r="G278" s="19" t="str">
        <f>IF(AND(AB231&gt;0,_xlfn.RANK.EQ(AB231,AB$213:AB$238)+COUNTIF(AB$213:AB231,AB231)-1&lt;=5),AB231,"")</f>
        <v/>
      </c>
      <c r="H278" s="19" t="str">
        <f>IF(AND(AC231&gt;0,_xlfn.RANK.EQ(AC231,AC$213:AC$238)+COUNTIF(AC$213:AC231,AC231)-1&lt;=5),AC231,"")</f>
        <v/>
      </c>
      <c r="I278" s="19" t="str">
        <f>IF(AND(AD231&gt;0,_xlfn.RANK.EQ(AD231,AD$213:AD$238)+COUNTIF(AD$213:AD231,AD231)-1&lt;=5),AD231,"")</f>
        <v/>
      </c>
      <c r="J278" s="19" t="str">
        <f>IF(AND(AE231&gt;0,_xlfn.RANK.EQ(AE231,AE$213:AE$238)+COUNTIF(AE$213:AE231,AE231)-1&lt;=5),AE231,"")</f>
        <v/>
      </c>
      <c r="V278">
        <v>270</v>
      </c>
      <c r="AF278" s="2">
        <v>0.66666666666666663</v>
      </c>
      <c r="AG278" t="s">
        <v>743</v>
      </c>
      <c r="AH278" s="17">
        <v>360</v>
      </c>
      <c r="AI278" s="17" cm="1">
        <f t="array" ref="AI278">SUMPRODUCT(--(IFERROR(HOUR(Flights_2026_09_303334353637345678[entry_hour]),-1)=HOUR(AF278)),--(IFERROR(Flights_2026_09_303334353637345678[entry_sector],"")=AG278),--(IFERROR(Flights_2026_09_303334353637345678[nfl],-1)&gt;=AH278),--(IFERROR(Flights_2026_09_303334353637345678[nfl],-1)&lt;=IF(AH278=450,450,AH278+9)))</f>
        <v>0</v>
      </c>
    </row>
    <row r="279" spans="1:35" x14ac:dyDescent="0.2">
      <c r="A279" s="8" t="s">
        <v>776</v>
      </c>
      <c r="B279" s="19" t="str">
        <f>IF(AND(W232&gt;0,_xlfn.RANK.EQ(W232,W$213:W$238)+COUNTIF(W$213:W232,W232)-1&lt;=5),W232,"")</f>
        <v/>
      </c>
      <c r="C279" s="19" t="str">
        <f>IF(AND(X232&gt;0,_xlfn.RANK.EQ(X232,X$213:X$238)+COUNTIF(X$213:X232,X232)-1&lt;=5),X232,"")</f>
        <v/>
      </c>
      <c r="D279" s="19" t="str">
        <f>IF(AND(Y232&gt;0,_xlfn.RANK.EQ(Y232,Y$213:Y$238)+COUNTIF(Y$213:Y232,Y232)-1&lt;=5),Y232,"")</f>
        <v/>
      </c>
      <c r="E279" s="19" t="str">
        <f>IF(AND(Z232&gt;0,_xlfn.RANK.EQ(Z232,Z$213:Z$238)+COUNTIF(Z$213:Z232,Z232)-1&lt;=5),Z232,"")</f>
        <v/>
      </c>
      <c r="F279" s="19" t="str">
        <f>IF(AND(AA232&gt;0,_xlfn.RANK.EQ(AA232,AA$213:AA$238)+COUNTIF(AA$213:AA232,AA232)-1&lt;=5),AA232,"")</f>
        <v/>
      </c>
      <c r="G279" s="19" t="str">
        <f>IF(AND(AB232&gt;0,_xlfn.RANK.EQ(AB232,AB$213:AB$238)+COUNTIF(AB$213:AB232,AB232)-1&lt;=5),AB232,"")</f>
        <v/>
      </c>
      <c r="H279" s="19" t="str">
        <f>IF(AND(AC232&gt;0,_xlfn.RANK.EQ(AC232,AC$213:AC$238)+COUNTIF(AC$213:AC232,AC232)-1&lt;=5),AC232,"")</f>
        <v/>
      </c>
      <c r="I279" s="19" t="str">
        <f>IF(AND(AD232&gt;0,_xlfn.RANK.EQ(AD232,AD$213:AD$238)+COUNTIF(AD$213:AD232,AD232)-1&lt;=5),AD232,"")</f>
        <v/>
      </c>
      <c r="J279" s="19" t="str">
        <f>IF(AND(AE232&gt;0,_xlfn.RANK.EQ(AE232,AE$213:AE$238)+COUNTIF(AE$213:AE232,AE232)-1&lt;=5),AE232,"")</f>
        <v/>
      </c>
      <c r="V279">
        <v>260</v>
      </c>
      <c r="AF279" s="2">
        <v>0.66666666666666663</v>
      </c>
      <c r="AG279" t="s">
        <v>743</v>
      </c>
      <c r="AH279" s="17">
        <v>370</v>
      </c>
      <c r="AI279" s="17" cm="1">
        <f t="array" ref="AI279">SUMPRODUCT(--(IFERROR(HOUR(Flights_2026_09_303334353637345678[entry_hour]),-1)=HOUR(AF279)),--(IFERROR(Flights_2026_09_303334353637345678[entry_sector],"")=AG279),--(IFERROR(Flights_2026_09_303334353637345678[nfl],-1)&gt;=AH279),--(IFERROR(Flights_2026_09_303334353637345678[nfl],-1)&lt;=IF(AH279=450,450,AH279+9)))</f>
        <v>0</v>
      </c>
    </row>
    <row r="280" spans="1:35" x14ac:dyDescent="0.2">
      <c r="A280" s="8" t="s">
        <v>777</v>
      </c>
      <c r="B280" s="19" t="str">
        <f>IF(AND(W233&gt;0,_xlfn.RANK.EQ(W233,W$213:W$238)+COUNTIF(W$213:W233,W233)-1&lt;=5),W233,"")</f>
        <v/>
      </c>
      <c r="C280" s="19" t="str">
        <f>IF(AND(X233&gt;0,_xlfn.RANK.EQ(X233,X$213:X$238)+COUNTIF(X$213:X233,X233)-1&lt;=5),X233,"")</f>
        <v/>
      </c>
      <c r="D280" s="19" t="str">
        <f>IF(AND(Y233&gt;0,_xlfn.RANK.EQ(Y233,Y$213:Y$238)+COUNTIF(Y$213:Y233,Y233)-1&lt;=5),Y233,"")</f>
        <v/>
      </c>
      <c r="E280" s="19" t="str">
        <f>IF(AND(Z233&gt;0,_xlfn.RANK.EQ(Z233,Z$213:Z$238)+COUNTIF(Z$213:Z233,Z233)-1&lt;=5),Z233,"")</f>
        <v/>
      </c>
      <c r="F280" s="19" t="str">
        <f>IF(AND(AA233&gt;0,_xlfn.RANK.EQ(AA233,AA$213:AA$238)+COUNTIF(AA$213:AA233,AA233)-1&lt;=5),AA233,"")</f>
        <v/>
      </c>
      <c r="G280" s="19" t="str">
        <f>IF(AND(AB233&gt;0,_xlfn.RANK.EQ(AB233,AB$213:AB$238)+COUNTIF(AB$213:AB233,AB233)-1&lt;=5),AB233,"")</f>
        <v/>
      </c>
      <c r="H280" s="19" t="str">
        <f>IF(AND(AC233&gt;0,_xlfn.RANK.EQ(AC233,AC$213:AC$238)+COUNTIF(AC$213:AC233,AC233)-1&lt;=5),AC233,"")</f>
        <v/>
      </c>
      <c r="I280" s="19" t="str">
        <f>IF(AND(AD233&gt;0,_xlfn.RANK.EQ(AD233,AD$213:AD$238)+COUNTIF(AD$213:AD233,AD233)-1&lt;=5),AD233,"")</f>
        <v/>
      </c>
      <c r="J280" s="19" t="str">
        <f>IF(AND(AE233&gt;0,_xlfn.RANK.EQ(AE233,AE$213:AE$238)+COUNTIF(AE$213:AE233,AE233)-1&lt;=5),AE233,"")</f>
        <v/>
      </c>
      <c r="V280">
        <v>250</v>
      </c>
      <c r="AF280" s="2">
        <v>0.66666666666666663</v>
      </c>
      <c r="AG280" t="s">
        <v>743</v>
      </c>
      <c r="AH280" s="17">
        <v>380</v>
      </c>
      <c r="AI280" s="17" cm="1">
        <f t="array" ref="AI280">SUMPRODUCT(--(IFERROR(HOUR(Flights_2026_09_303334353637345678[entry_hour]),-1)=HOUR(AF280)),--(IFERROR(Flights_2026_09_303334353637345678[entry_sector],"")=AG280),--(IFERROR(Flights_2026_09_303334353637345678[nfl],-1)&gt;=AH280),--(IFERROR(Flights_2026_09_303334353637345678[nfl],-1)&lt;=IF(AH280=450,450,AH280+9)))</f>
        <v>0</v>
      </c>
    </row>
    <row r="281" spans="1:35" ht="16" customHeight="1" x14ac:dyDescent="0.2">
      <c r="A281" s="8" t="s">
        <v>835</v>
      </c>
      <c r="B281" s="19" t="str">
        <f>IF(AND(W234&gt;0,_xlfn.RANK.EQ(W234,W$213:W$238)+COUNTIF(W$213:W234,W234)-1&lt;=5),W234,"")</f>
        <v/>
      </c>
      <c r="C281" s="19" t="str">
        <f>IF(AND(X234&gt;0,_xlfn.RANK.EQ(X234,X$213:X$238)+COUNTIF(X$213:X234,X234)-1&lt;=5),X234,"")</f>
        <v/>
      </c>
      <c r="D281" s="19" t="str">
        <f>IF(AND(Y234&gt;0,_xlfn.RANK.EQ(Y234,Y$213:Y$238)+COUNTIF(Y$213:Y234,Y234)-1&lt;=5),Y234,"")</f>
        <v/>
      </c>
      <c r="E281" s="19" t="str">
        <f>IF(AND(Z234&gt;0,_xlfn.RANK.EQ(Z234,Z$213:Z$238)+COUNTIF(Z$213:Z234,Z234)-1&lt;=5),Z234,"")</f>
        <v/>
      </c>
      <c r="F281" s="19" t="str">
        <f>IF(AND(AA234&gt;0,_xlfn.RANK.EQ(AA234,AA$213:AA$238)+COUNTIF(AA$213:AA234,AA234)-1&lt;=5),AA234,"")</f>
        <v/>
      </c>
      <c r="G281" s="19" t="str">
        <f>IF(AND(AB234&gt;0,_xlfn.RANK.EQ(AB234,AB$213:AB$238)+COUNTIF(AB$213:AB234,AB234)-1&lt;=5),AB234,"")</f>
        <v/>
      </c>
      <c r="H281" s="19" t="str">
        <f>IF(AND(AC234&gt;0,_xlfn.RANK.EQ(AC234,AC$213:AC$238)+COUNTIF(AC$213:AC234,AC234)-1&lt;=5),AC234,"")</f>
        <v/>
      </c>
      <c r="I281" s="19" t="str">
        <f>IF(AND(AD234&gt;0,_xlfn.RANK.EQ(AD234,AD$213:AD$238)+COUNTIF(AD$213:AD234,AD234)-1&lt;=5),AD234,"")</f>
        <v/>
      </c>
      <c r="J281" s="19" t="str">
        <f>IF(AND(AE234&gt;0,_xlfn.RANK.EQ(AE234,AE$213:AE$238)+COUNTIF(AE$213:AE234,AE234)-1&lt;=5),AE234,"")</f>
        <v/>
      </c>
      <c r="V281">
        <v>240</v>
      </c>
      <c r="AF281" s="2">
        <v>0.66666666666666663</v>
      </c>
      <c r="AG281" t="s">
        <v>743</v>
      </c>
      <c r="AH281" s="17">
        <v>390</v>
      </c>
      <c r="AI281" s="17" cm="1">
        <f t="array" ref="AI281">SUMPRODUCT(--(IFERROR(HOUR(Flights_2026_09_303334353637345678[entry_hour]),-1)=HOUR(AF281)),--(IFERROR(Flights_2026_09_303334353637345678[entry_sector],"")=AG281),--(IFERROR(Flights_2026_09_303334353637345678[nfl],-1)&gt;=AH281),--(IFERROR(Flights_2026_09_303334353637345678[nfl],-1)&lt;=IF(AH281=450,450,AH281+9)))</f>
        <v>0</v>
      </c>
    </row>
    <row r="282" spans="1:35" x14ac:dyDescent="0.2">
      <c r="A282" s="8" t="s">
        <v>836</v>
      </c>
      <c r="B282" s="19" t="str">
        <f>IF(AND(W235&gt;0,_xlfn.RANK.EQ(W235,W$213:W$238)+COUNTIF(W$213:W235,W235)-1&lt;=5),W235,"")</f>
        <v/>
      </c>
      <c r="C282" s="19" t="str">
        <f>IF(AND(X235&gt;0,_xlfn.RANK.EQ(X235,X$213:X$238)+COUNTIF(X$213:X235,X235)-1&lt;=5),X235,"")</f>
        <v/>
      </c>
      <c r="D282" s="19" t="str">
        <f>IF(AND(Y235&gt;0,_xlfn.RANK.EQ(Y235,Y$213:Y$238)+COUNTIF(Y$213:Y235,Y235)-1&lt;=5),Y235,"")</f>
        <v/>
      </c>
      <c r="E282" s="19" t="str">
        <f>IF(AND(Z235&gt;0,_xlfn.RANK.EQ(Z235,Z$213:Z$238)+COUNTIF(Z$213:Z235,Z235)-1&lt;=5),Z235,"")</f>
        <v/>
      </c>
      <c r="F282" s="19" t="str">
        <f>IF(AND(AA235&gt;0,_xlfn.RANK.EQ(AA235,AA$213:AA$238)+COUNTIF(AA$213:AA235,AA235)-1&lt;=5),AA235,"")</f>
        <v/>
      </c>
      <c r="G282" s="19" t="str">
        <f>IF(AND(AB235&gt;0,_xlfn.RANK.EQ(AB235,AB$213:AB$238)+COUNTIF(AB$213:AB235,AB235)-1&lt;=5),AB235,"")</f>
        <v/>
      </c>
      <c r="H282" s="19" t="str">
        <f>IF(AND(AC235&gt;0,_xlfn.RANK.EQ(AC235,AC$213:AC$238)+COUNTIF(AC$213:AC235,AC235)-1&lt;=5),AC235,"")</f>
        <v/>
      </c>
      <c r="I282" s="19" t="str">
        <f>IF(AND(AD235&gt;0,_xlfn.RANK.EQ(AD235,AD$213:AD$238)+COUNTIF(AD$213:AD235,AD235)-1&lt;=5),AD235,"")</f>
        <v/>
      </c>
      <c r="J282" s="19" t="str">
        <f>IF(AND(AE235&gt;0,_xlfn.RANK.EQ(AE235,AE$213:AE$238)+COUNTIF(AE$213:AE235,AE235)-1&lt;=5),AE235,"")</f>
        <v/>
      </c>
      <c r="V282">
        <v>230</v>
      </c>
      <c r="AF282" s="2">
        <v>0.66666666666666663</v>
      </c>
      <c r="AG282" t="s">
        <v>743</v>
      </c>
      <c r="AH282" s="17">
        <v>400</v>
      </c>
      <c r="AI282" s="17" cm="1">
        <f t="array" ref="AI282">SUMPRODUCT(--(IFERROR(HOUR(Flights_2026_09_303334353637345678[entry_hour]),-1)=HOUR(AF282)),--(IFERROR(Flights_2026_09_303334353637345678[entry_sector],"")=AG282),--(IFERROR(Flights_2026_09_303334353637345678[nfl],-1)&gt;=AH282),--(IFERROR(Flights_2026_09_303334353637345678[nfl],-1)&lt;=IF(AH282=450,450,AH282+9)))</f>
        <v>0</v>
      </c>
    </row>
    <row r="283" spans="1:35" x14ac:dyDescent="0.2">
      <c r="A283" s="8" t="s">
        <v>837</v>
      </c>
      <c r="B283" s="19">
        <f>IF(AND(W236&gt;0,_xlfn.RANK.EQ(W236,W$213:W$238)+COUNTIF(W$213:W236,W236)-1&lt;=5),W236,"")</f>
        <v>2</v>
      </c>
      <c r="C283" s="19">
        <f>IF(AND(X236&gt;0,_xlfn.RANK.EQ(X236,X$213:X$238)+COUNTIF(X$213:X236,X236)-1&lt;=5),X236,"")</f>
        <v>6</v>
      </c>
      <c r="D283" s="19">
        <f>IF(AND(Y236&gt;0,_xlfn.RANK.EQ(Y236,Y$213:Y$238)+COUNTIF(Y$213:Y236,Y236)-1&lt;=5),Y236,"")</f>
        <v>9</v>
      </c>
      <c r="E283" s="19">
        <f>IF(AND(Z236&gt;0,_xlfn.RANK.EQ(Z236,Z$213:Z$238)+COUNTIF(Z$213:Z236,Z236)-1&lt;=5),Z236,"")</f>
        <v>8</v>
      </c>
      <c r="F283" s="19">
        <f>IF(AND(AA236&gt;0,_xlfn.RANK.EQ(AA236,AA$213:AA$238)+COUNTIF(AA$213:AA236,AA236)-1&lt;=5),AA236,"")</f>
        <v>5</v>
      </c>
      <c r="G283" s="19">
        <f>IF(AND(AB236&gt;0,_xlfn.RANK.EQ(AB236,AB$213:AB$238)+COUNTIF(AB$213:AB236,AB236)-1&lt;=5),AB236,"")</f>
        <v>3</v>
      </c>
      <c r="H283" s="19">
        <f>IF(AND(AC236&gt;0,_xlfn.RANK.EQ(AC236,AC$213:AC$238)+COUNTIF(AC$213:AC236,AC236)-1&lt;=5),AC236,"")</f>
        <v>2</v>
      </c>
      <c r="I283" s="19">
        <f>IF(AND(AD236&gt;0,_xlfn.RANK.EQ(AD236,AD$213:AD$238)+COUNTIF(AD$213:AD236,AD236)-1&lt;=5),AD236,"")</f>
        <v>3</v>
      </c>
      <c r="J283" s="19">
        <f>IF(AND(AE236&gt;0,_xlfn.RANK.EQ(AE236,AE$213:AE$238)+COUNTIF(AE$213:AE236,AE236)-1&lt;=5),AE236,"")</f>
        <v>3</v>
      </c>
      <c r="V283">
        <v>220</v>
      </c>
      <c r="AF283" s="2">
        <v>0.66666666666666663</v>
      </c>
      <c r="AG283" t="s">
        <v>743</v>
      </c>
      <c r="AH283" s="17">
        <v>410</v>
      </c>
      <c r="AI283" s="17" cm="1">
        <f t="array" ref="AI283">SUMPRODUCT(--(IFERROR(HOUR(Flights_2026_09_303334353637345678[entry_hour]),-1)=HOUR(AF283)),--(IFERROR(Flights_2026_09_303334353637345678[entry_sector],"")=AG283),--(IFERROR(Flights_2026_09_303334353637345678[nfl],-1)&gt;=AH283),--(IFERROR(Flights_2026_09_303334353637345678[nfl],-1)&lt;=IF(AH283=450,450,AH283+9)))</f>
        <v>0</v>
      </c>
    </row>
    <row r="284" spans="1:35" x14ac:dyDescent="0.2">
      <c r="A284" s="8" t="s">
        <v>838</v>
      </c>
      <c r="B284" s="19" t="str">
        <f>IF(AND(W237&gt;0,_xlfn.RANK.EQ(W237,W$213:W$238)+COUNTIF(W$213:W237,W237)-1&lt;=5),W237,"")</f>
        <v/>
      </c>
      <c r="C284" s="19" t="str">
        <f>IF(AND(X237&gt;0,_xlfn.RANK.EQ(X237,X$213:X$238)+COUNTIF(X$213:X237,X237)-1&lt;=5),X237,"")</f>
        <v/>
      </c>
      <c r="D284" s="19" t="str">
        <f>IF(AND(Y237&gt;0,_xlfn.RANK.EQ(Y237,Y$213:Y$238)+COUNTIF(Y$213:Y237,Y237)-1&lt;=5),Y237,"")</f>
        <v/>
      </c>
      <c r="E284" s="19" t="str">
        <f>IF(AND(Z237&gt;0,_xlfn.RANK.EQ(Z237,Z$213:Z$238)+COUNTIF(Z$213:Z237,Z237)-1&lt;=5),Z237,"")</f>
        <v/>
      </c>
      <c r="F284" s="19" t="str">
        <f>IF(AND(AA237&gt;0,_xlfn.RANK.EQ(AA237,AA$213:AA$238)+COUNTIF(AA$213:AA237,AA237)-1&lt;=5),AA237,"")</f>
        <v/>
      </c>
      <c r="G284" s="19" t="str">
        <f>IF(AND(AB237&gt;0,_xlfn.RANK.EQ(AB237,AB$213:AB$238)+COUNTIF(AB$213:AB237,AB237)-1&lt;=5),AB237,"")</f>
        <v/>
      </c>
      <c r="H284" s="19" t="str">
        <f>IF(AND(AC237&gt;0,_xlfn.RANK.EQ(AC237,AC$213:AC$238)+COUNTIF(AC$213:AC237,AC237)-1&lt;=5),AC237,"")</f>
        <v/>
      </c>
      <c r="I284" s="19" t="str">
        <f>IF(AND(AD237&gt;0,_xlfn.RANK.EQ(AD237,AD$213:AD$238)+COUNTIF(AD$213:AD237,AD237)-1&lt;=5),AD237,"")</f>
        <v/>
      </c>
      <c r="J284" s="19" t="str">
        <f>IF(AND(AE237&gt;0,_xlfn.RANK.EQ(AE237,AE$213:AE$238)+COUNTIF(AE$213:AE237,AE237)-1&lt;=5),AE237,"")</f>
        <v/>
      </c>
      <c r="V284">
        <v>210</v>
      </c>
      <c r="AF284" s="2">
        <v>0.66666666666666663</v>
      </c>
      <c r="AG284" t="s">
        <v>743</v>
      </c>
      <c r="AH284" s="17">
        <v>420</v>
      </c>
      <c r="AI284" s="17" cm="1">
        <f t="array" ref="AI284">SUMPRODUCT(--(IFERROR(HOUR(Flights_2026_09_303334353637345678[entry_hour]),-1)=HOUR(AF284)),--(IFERROR(Flights_2026_09_303334353637345678[entry_sector],"")=AG284),--(IFERROR(Flights_2026_09_303334353637345678[nfl],-1)&gt;=AH284),--(IFERROR(Flights_2026_09_303334353637345678[nfl],-1)&lt;=IF(AH284=450,450,AH284+9)))</f>
        <v>0</v>
      </c>
    </row>
    <row r="285" spans="1:35" x14ac:dyDescent="0.2">
      <c r="A285" s="8" t="s">
        <v>839</v>
      </c>
      <c r="B285" s="19" t="str">
        <f>IF(AND(W238&gt;0,_xlfn.RANK.EQ(W238,W$213:W$238)+COUNTIF(W$213:W238,W238)-1&lt;=5),W238,"")</f>
        <v/>
      </c>
      <c r="C285" s="19" t="str">
        <f>IF(AND(X238&gt;0,_xlfn.RANK.EQ(X238,X$213:X$238)+COUNTIF(X$213:X238,X238)-1&lt;=5),X238,"")</f>
        <v/>
      </c>
      <c r="D285" s="19" t="str">
        <f>IF(AND(Y238&gt;0,_xlfn.RANK.EQ(Y238,Y$213:Y$238)+COUNTIF(Y$213:Y238,Y238)-1&lt;=5),Y238,"")</f>
        <v/>
      </c>
      <c r="E285" s="19" t="str">
        <f>IF(AND(Z238&gt;0,_xlfn.RANK.EQ(Z238,Z$213:Z$238)+COUNTIF(Z$213:Z238,Z238)-1&lt;=5),Z238,"")</f>
        <v/>
      </c>
      <c r="F285" s="19" t="str">
        <f>IF(AND(AA238&gt;0,_xlfn.RANK.EQ(AA238,AA$213:AA$238)+COUNTIF(AA$213:AA238,AA238)-1&lt;=5),AA238,"")</f>
        <v/>
      </c>
      <c r="G285" s="19" t="str">
        <f>IF(AND(AB238&gt;0,_xlfn.RANK.EQ(AB238,AB$213:AB$238)+COUNTIF(AB$213:AB238,AB238)-1&lt;=5),AB238,"")</f>
        <v/>
      </c>
      <c r="H285" s="19" t="str">
        <f>IF(AND(AC238&gt;0,_xlfn.RANK.EQ(AC238,AC$213:AC$238)+COUNTIF(AC$213:AC238,AC238)-1&lt;=5),AC238,"")</f>
        <v/>
      </c>
      <c r="I285" s="19" t="str">
        <f>IF(AND(AD238&gt;0,_xlfn.RANK.EQ(AD238,AD$213:AD$238)+COUNTIF(AD$213:AD238,AD238)-1&lt;=5),AD238,"")</f>
        <v/>
      </c>
      <c r="J285" s="19" t="str">
        <f>IF(AND(AE238&gt;0,_xlfn.RANK.EQ(AE238,AE$213:AE$238)+COUNTIF(AE$213:AE238,AE238)-1&lt;=5),AE238,"")</f>
        <v/>
      </c>
      <c r="V285">
        <v>200</v>
      </c>
      <c r="AF285" s="2">
        <v>0.66666666666666663</v>
      </c>
      <c r="AG285" t="s">
        <v>743</v>
      </c>
      <c r="AH285" s="17">
        <v>430</v>
      </c>
      <c r="AI285" s="17" cm="1">
        <f t="array" ref="AI285">SUMPRODUCT(--(IFERROR(HOUR(Flights_2026_09_303334353637345678[entry_hour]),-1)=HOUR(AF285)),--(IFERROR(Flights_2026_09_303334353637345678[entry_sector],"")=AG285),--(IFERROR(Flights_2026_09_303334353637345678[nfl],-1)&gt;=AH285),--(IFERROR(Flights_2026_09_303334353637345678[nfl],-1)&lt;=IF(AH285=450,450,AH285+9)))</f>
        <v>0</v>
      </c>
    </row>
    <row r="286" spans="1:35" x14ac:dyDescent="0.2">
      <c r="AF286" s="2">
        <v>0.66666666666666663</v>
      </c>
      <c r="AG286" t="s">
        <v>743</v>
      </c>
      <c r="AH286" s="17">
        <v>440</v>
      </c>
      <c r="AI286" s="17" cm="1">
        <f t="array" ref="AI286">SUMPRODUCT(--(IFERROR(HOUR(Flights_2026_09_303334353637345678[entry_hour]),-1)=HOUR(AF286)),--(IFERROR(Flights_2026_09_303334353637345678[entry_sector],"")=AG286),--(IFERROR(Flights_2026_09_303334353637345678[nfl],-1)&gt;=AH286),--(IFERROR(Flights_2026_09_303334353637345678[nfl],-1)&lt;=IF(AH286=450,450,AH286+9)))</f>
        <v>0</v>
      </c>
    </row>
    <row r="287" spans="1:35" x14ac:dyDescent="0.2">
      <c r="AF287" s="2">
        <v>0.66666666666666663</v>
      </c>
      <c r="AG287" t="s">
        <v>743</v>
      </c>
      <c r="AH287" s="17">
        <v>450</v>
      </c>
      <c r="AI287" s="17" cm="1">
        <f t="array" ref="AI287">SUMPRODUCT(--(IFERROR(HOUR(Flights_2026_09_303334353637345678[entry_hour]),-1)=HOUR(AF287)),--(IFERROR(Flights_2026_09_303334353637345678[entry_sector],"")=AG287),--(IFERROR(Flights_2026_09_303334353637345678[nfl],-1)&gt;=AH287),--(IFERROR(Flights_2026_09_303334353637345678[nfl],-1)&lt;=IF(AH287=450,450,AH287+9)))</f>
        <v>0</v>
      </c>
    </row>
    <row r="288" spans="1:35" ht="19" x14ac:dyDescent="0.2">
      <c r="A288" s="36" t="s">
        <v>2165</v>
      </c>
      <c r="B288" s="36"/>
      <c r="C288" s="36"/>
      <c r="D288" s="36"/>
      <c r="E288" s="36"/>
      <c r="F288" s="36"/>
      <c r="G288" s="36"/>
      <c r="H288" s="36"/>
      <c r="I288" s="36"/>
      <c r="J288" s="36"/>
      <c r="AF288" s="2">
        <v>0.66666666666666663</v>
      </c>
      <c r="AG288" t="s">
        <v>744</v>
      </c>
      <c r="AH288" s="17">
        <v>200</v>
      </c>
      <c r="AI288" s="17" cm="1">
        <f t="array" ref="AI288">SUMPRODUCT(--(IFERROR(HOUR(Flights_2026_09_303334353637345678[entry_hour]),-1)=HOUR(AF288)),--(IFERROR(Flights_2026_09_303334353637345678[entry_sector],"")=AG288),--(IFERROR(Flights_2026_09_303334353637345678[nfl],-1)&gt;=AH288),--(IFERROR(Flights_2026_09_303334353637345678[nfl],-1)&lt;=IF(AH288=450,450,AH288+9)))</f>
        <v>0</v>
      </c>
    </row>
    <row r="289" spans="1:35" x14ac:dyDescent="0.2">
      <c r="A289" s="39" t="s">
        <v>999</v>
      </c>
      <c r="B289" s="39"/>
      <c r="C289" s="39"/>
      <c r="D289" s="39"/>
      <c r="E289" s="39"/>
      <c r="F289" s="39"/>
      <c r="G289" s="39"/>
      <c r="H289" s="39"/>
      <c r="I289" s="39"/>
      <c r="J289" s="39"/>
      <c r="AF289" s="2">
        <v>0.66666666666666663</v>
      </c>
      <c r="AG289" t="s">
        <v>744</v>
      </c>
      <c r="AH289" s="17">
        <v>210</v>
      </c>
      <c r="AI289" s="17" cm="1">
        <f t="array" ref="AI289">SUMPRODUCT(--(IFERROR(HOUR(Flights_2026_09_303334353637345678[entry_hour]),-1)=HOUR(AF289)),--(IFERROR(Flights_2026_09_303334353637345678[entry_sector],"")=AG289),--(IFERROR(Flights_2026_09_303334353637345678[nfl],-1)&gt;=AH289),--(IFERROR(Flights_2026_09_303334353637345678[nfl],-1)&lt;=IF(AH289=450,450,AH289+9)))</f>
        <v>0</v>
      </c>
    </row>
    <row r="290" spans="1:35" x14ac:dyDescent="0.2">
      <c r="AF290" s="2">
        <v>0.66666666666666663</v>
      </c>
      <c r="AG290" t="s">
        <v>744</v>
      </c>
      <c r="AH290" s="17">
        <v>220</v>
      </c>
      <c r="AI290" s="17" cm="1">
        <f t="array" ref="AI290">SUMPRODUCT(--(IFERROR(HOUR(Flights_2026_09_303334353637345678[entry_hour]),-1)=HOUR(AF290)),--(IFERROR(Flights_2026_09_303334353637345678[entry_sector],"")=AG290),--(IFERROR(Flights_2026_09_303334353637345678[nfl],-1)&gt;=AH290),--(IFERROR(Flights_2026_09_303334353637345678[nfl],-1)&lt;=IF(AH290=450,450,AH290+9)))</f>
        <v>8</v>
      </c>
    </row>
    <row r="291" spans="1:35" x14ac:dyDescent="0.2">
      <c r="A291" s="6" t="s">
        <v>1000</v>
      </c>
      <c r="B291" s="7">
        <v>0.58333333333333337</v>
      </c>
      <c r="C291" s="7">
        <v>0.625</v>
      </c>
      <c r="D291" s="7">
        <v>0.66666666666666663</v>
      </c>
      <c r="E291" s="7">
        <v>0.70833333333333337</v>
      </c>
      <c r="F291" s="7">
        <v>0.75</v>
      </c>
      <c r="G291" s="7">
        <v>0.79166666666666663</v>
      </c>
      <c r="H291" s="7">
        <v>0.83333333333333337</v>
      </c>
      <c r="I291" s="7">
        <v>0.875</v>
      </c>
      <c r="J291" s="7">
        <v>0.91666666666666663</v>
      </c>
      <c r="L291" s="1" t="s">
        <v>991</v>
      </c>
      <c r="M291" s="1" t="s">
        <v>778</v>
      </c>
      <c r="AF291" s="2">
        <v>0.66666666666666663</v>
      </c>
      <c r="AG291" t="s">
        <v>744</v>
      </c>
      <c r="AH291" s="17">
        <v>230</v>
      </c>
      <c r="AI291" s="17" cm="1">
        <f t="array" ref="AI291">SUMPRODUCT(--(IFERROR(HOUR(Flights_2026_09_303334353637345678[entry_hour]),-1)=HOUR(AF291)),--(IFERROR(Flights_2026_09_303334353637345678[entry_sector],"")=AG291),--(IFERROR(Flights_2026_09_303334353637345678[nfl],-1)&gt;=AH291),--(IFERROR(Flights_2026_09_303334353637345678[nfl],-1)&lt;=IF(AH291=450,450,AH291+9)))</f>
        <v>0</v>
      </c>
    </row>
    <row r="292" spans="1:35" x14ac:dyDescent="0.2">
      <c r="A292" s="8" t="s">
        <v>743</v>
      </c>
      <c r="B292" s="20" t="str" cm="1">
        <f t="array" ref="B292">_xlfn.LET(_xlpm.m,AK2,_xlpm.b,_xlfn.XLOOKUP(1,($AF$2:$AF$1171=B$291)*($AG$2:$AG$1171=$A292)*($AI$2:$AI$1171=_xlpm.m),$AH$2:$AH$1171),IF(_xlpm.m=0,"No data",IF(_xlpm.b=450,"450",_xlpm.b&amp;"–"&amp;(_xlpm.b+9))&amp;" ("&amp;_xlpm.m&amp;")"))</f>
        <v>No data</v>
      </c>
      <c r="C292" s="20" t="str" cm="1">
        <f t="array" ref="C292">_xlfn.LET(_xlpm.m,AL2,_xlpm.b,_xlfn.XLOOKUP(1,($AF$2:$AF$1171=C$291)*($AG$2:$AG$1171=$A292)*($AI$2:$AI$1171=_xlpm.m),$AH$2:$AH$1171),IF(_xlpm.m=0,"No data",IF(_xlpm.b=450,"450",_xlpm.b&amp;"–"&amp;(_xlpm.b+9))&amp;" ("&amp;_xlpm.m&amp;")"))</f>
        <v>350–359 (1)</v>
      </c>
      <c r="D292" s="20" t="str" cm="1">
        <f t="array" ref="D292">_xlfn.LET(_xlpm.m,AM2,_xlpm.b,_xlfn.XLOOKUP(1,($AF$2:$AF$1171=D$291)*($AG$2:$AG$1171=$A292)*($AI$2:$AI$1171=_xlpm.m),$AH$2:$AH$1171),IF(_xlpm.m=0,"No data",IF(_xlpm.b=450,"450",_xlpm.b&amp;"–"&amp;(_xlpm.b+9))&amp;" ("&amp;_xlpm.m&amp;")"))</f>
        <v>No data</v>
      </c>
      <c r="E292" s="20" t="str" cm="1">
        <f t="array" ref="E292">_xlfn.LET(_xlpm.m,AN2,_xlpm.b,_xlfn.XLOOKUP(1,($AF$2:$AF$1171=E$291)*($AG$2:$AG$1171=$A292)*($AI$2:$AI$1171=_xlpm.m),$AH$2:$AH$1171),IF(_xlpm.m=0,"No data",IF(_xlpm.b=450,"450",_xlpm.b&amp;"–"&amp;(_xlpm.b+9))&amp;" ("&amp;_xlpm.m&amp;")"))</f>
        <v>No data</v>
      </c>
      <c r="F292" s="20" t="str" cm="1">
        <f t="array" ref="F292">_xlfn.LET(_xlpm.m,AO2,_xlpm.b,_xlfn.XLOOKUP(1,($AF$2:$AF$1171=F$291)*($AG$2:$AG$1171=$A292)*($AI$2:$AI$1171=_xlpm.m),$AH$2:$AH$1171),IF(_xlpm.m=0,"No data",IF(_xlpm.b=450,"450",_xlpm.b&amp;"–"&amp;(_xlpm.b+9))&amp;" ("&amp;_xlpm.m&amp;")"))</f>
        <v>No data</v>
      </c>
      <c r="G292" s="20" t="str" cm="1">
        <f t="array" ref="G292">_xlfn.LET(_xlpm.m,AP2,_xlpm.b,_xlfn.XLOOKUP(1,($AF$2:$AF$1171=G$291)*($AG$2:$AG$1171=$A292)*($AI$2:$AI$1171=_xlpm.m),$AH$2:$AH$1171),IF(_xlpm.m=0,"No data",IF(_xlpm.b=450,"450",_xlpm.b&amp;"–"&amp;(_xlpm.b+9))&amp;" ("&amp;_xlpm.m&amp;")"))</f>
        <v>310–319 (1)</v>
      </c>
      <c r="H292" s="20" t="str" cm="1">
        <f t="array" ref="H292">_xlfn.LET(_xlpm.m,AQ2,_xlpm.b,_xlfn.XLOOKUP(1,($AF$2:$AF$1171=H$291)*($AG$2:$AG$1171=$A292)*($AI$2:$AI$1171=_xlpm.m),$AH$2:$AH$1171),IF(_xlpm.m=0,"No data",IF(_xlpm.b=450,"450",_xlpm.b&amp;"–"&amp;(_xlpm.b+9))&amp;" ("&amp;_xlpm.m&amp;")"))</f>
        <v>No data</v>
      </c>
      <c r="I292" s="20" t="str" cm="1">
        <f t="array" ref="I292">_xlfn.LET(_xlpm.m,AR2,_xlpm.b,_xlfn.XLOOKUP(1,($AF$2:$AF$1171=I$291)*($AG$2:$AG$1171=$A292)*($AI$2:$AI$1171=_xlpm.m),$AH$2:$AH$1171),IF(_xlpm.m=0,"No data",IF(_xlpm.b=450,"450",_xlpm.b&amp;"–"&amp;(_xlpm.b+9))&amp;" ("&amp;_xlpm.m&amp;")"))</f>
        <v>No data</v>
      </c>
      <c r="J292" s="20" t="str" cm="1">
        <f t="array" ref="J292">_xlfn.LET(_xlpm.m,AS2,_xlpm.b,_xlfn.XLOOKUP(1,($AF$2:$AF$1171=J$291)*($AG$2:$AG$1171=$A292)*($AI$2:$AI$1171=_xlpm.m),$AH$2:$AH$1171),IF(_xlpm.m=0,"No data",IF(_xlpm.b=450,"450",_xlpm.b&amp;"–"&amp;(_xlpm.b+9))&amp;" ("&amp;_xlpm.m&amp;")"))</f>
        <v>No data</v>
      </c>
      <c r="L292" s="21">
        <v>0</v>
      </c>
      <c r="M292" s="21" t="s">
        <v>1005</v>
      </c>
      <c r="AF292" s="2">
        <v>0.66666666666666663</v>
      </c>
      <c r="AG292" t="s">
        <v>744</v>
      </c>
      <c r="AH292" s="17">
        <v>240</v>
      </c>
      <c r="AI292" s="17" cm="1">
        <f t="array" ref="AI292">SUMPRODUCT(--(IFERROR(HOUR(Flights_2026_09_303334353637345678[entry_hour]),-1)=HOUR(AF292)),--(IFERROR(Flights_2026_09_303334353637345678[entry_sector],"")=AG292),--(IFERROR(Flights_2026_09_303334353637345678[nfl],-1)&gt;=AH292),--(IFERROR(Flights_2026_09_303334353637345678[nfl],-1)&lt;=IF(AH292=450,450,AH292+9)))</f>
        <v>0</v>
      </c>
    </row>
    <row r="293" spans="1:35" x14ac:dyDescent="0.2">
      <c r="A293" s="8" t="s">
        <v>744</v>
      </c>
      <c r="B293" s="20" t="str" cm="1">
        <f t="array" ref="B293">_xlfn.LET(_xlpm.m,AK3,_xlpm.b,_xlfn.XLOOKUP(1,($AF$2:$AF$1171=B$291)*($AG$2:$AG$1171=$A293)*($AI$2:$AI$1171=_xlpm.m),$AH$2:$AH$1171),IF(_xlpm.m=0,"No data",IF(_xlpm.b=450,"450",_xlpm.b&amp;"–"&amp;(_xlpm.b+9))&amp;" ("&amp;_xlpm.m&amp;")"))</f>
        <v>220–229 (2)</v>
      </c>
      <c r="C293" s="20" t="str" cm="1">
        <f t="array" ref="C293">_xlfn.LET(_xlpm.m,AL3,_xlpm.b,_xlfn.XLOOKUP(1,($AF$2:$AF$1171=C$291)*($AG$2:$AG$1171=$A293)*($AI$2:$AI$1171=_xlpm.m),$AH$2:$AH$1171),IF(_xlpm.m=0,"No data",IF(_xlpm.b=450,"450",_xlpm.b&amp;"–"&amp;(_xlpm.b+9))&amp;" ("&amp;_xlpm.m&amp;")"))</f>
        <v>220–229 (6)</v>
      </c>
      <c r="D293" s="20" t="str" cm="1">
        <f t="array" ref="D293">_xlfn.LET(_xlpm.m,AM3,_xlpm.b,_xlfn.XLOOKUP(1,($AF$2:$AF$1171=D$291)*($AG$2:$AG$1171=$A293)*($AI$2:$AI$1171=_xlpm.m),$AH$2:$AH$1171),IF(_xlpm.m=0,"No data",IF(_xlpm.b=450,"450",_xlpm.b&amp;"–"&amp;(_xlpm.b+9))&amp;" ("&amp;_xlpm.m&amp;")"))</f>
        <v>220–229 (8)</v>
      </c>
      <c r="E293" s="20" t="str" cm="1">
        <f t="array" ref="E293">_xlfn.LET(_xlpm.m,AN3,_xlpm.b,_xlfn.XLOOKUP(1,($AF$2:$AF$1171=E$291)*($AG$2:$AG$1171=$A293)*($AI$2:$AI$1171=_xlpm.m),$AH$2:$AH$1171),IF(_xlpm.m=0,"No data",IF(_xlpm.b=450,"450",_xlpm.b&amp;"–"&amp;(_xlpm.b+9))&amp;" ("&amp;_xlpm.m&amp;")"))</f>
        <v>220–229 (8)</v>
      </c>
      <c r="F293" s="20" t="str" cm="1">
        <f t="array" ref="F293">_xlfn.LET(_xlpm.m,AO3,_xlpm.b,_xlfn.XLOOKUP(1,($AF$2:$AF$1171=F$291)*($AG$2:$AG$1171=$A293)*($AI$2:$AI$1171=_xlpm.m),$AH$2:$AH$1171),IF(_xlpm.m=0,"No data",IF(_xlpm.b=450,"450",_xlpm.b&amp;"–"&amp;(_xlpm.b+9))&amp;" ("&amp;_xlpm.m&amp;")"))</f>
        <v>220–229 (5)</v>
      </c>
      <c r="G293" s="20" t="str" cm="1">
        <f t="array" ref="G293">_xlfn.LET(_xlpm.m,AP3,_xlpm.b,_xlfn.XLOOKUP(1,($AF$2:$AF$1171=G$291)*($AG$2:$AG$1171=$A293)*($AI$2:$AI$1171=_xlpm.m),$AH$2:$AH$1171),IF(_xlpm.m=0,"No data",IF(_xlpm.b=450,"450",_xlpm.b&amp;"–"&amp;(_xlpm.b+9))&amp;" ("&amp;_xlpm.m&amp;")"))</f>
        <v>220–229 (3)</v>
      </c>
      <c r="H293" s="20" t="str" cm="1">
        <f t="array" ref="H293">_xlfn.LET(_xlpm.m,AQ3,_xlpm.b,_xlfn.XLOOKUP(1,($AF$2:$AF$1171=H$291)*($AG$2:$AG$1171=$A293)*($AI$2:$AI$1171=_xlpm.m),$AH$2:$AH$1171),IF(_xlpm.m=0,"No data",IF(_xlpm.b=450,"450",_xlpm.b&amp;"–"&amp;(_xlpm.b+9))&amp;" ("&amp;_xlpm.m&amp;")"))</f>
        <v>220–229 (2)</v>
      </c>
      <c r="I293" s="20" t="str" cm="1">
        <f t="array" ref="I293">_xlfn.LET(_xlpm.m,AR3,_xlpm.b,_xlfn.XLOOKUP(1,($AF$2:$AF$1171=I$291)*($AG$2:$AG$1171=$A293)*($AI$2:$AI$1171=_xlpm.m),$AH$2:$AH$1171),IF(_xlpm.m=0,"No data",IF(_xlpm.b=450,"450",_xlpm.b&amp;"–"&amp;(_xlpm.b+9))&amp;" ("&amp;_xlpm.m&amp;")"))</f>
        <v>220–229 (3)</v>
      </c>
      <c r="J293" s="20" t="str" cm="1">
        <f t="array" ref="J293">_xlfn.LET(_xlpm.m,AS3,_xlpm.b,_xlfn.XLOOKUP(1,($AF$2:$AF$1171=J$291)*($AG$2:$AG$1171=$A293)*($AI$2:$AI$1171=_xlpm.m),$AH$2:$AH$1171),IF(_xlpm.m=0,"No data",IF(_xlpm.b=450,"450",_xlpm.b&amp;"–"&amp;(_xlpm.b+9))&amp;" ("&amp;_xlpm.m&amp;")"))</f>
        <v>220–229 (3)</v>
      </c>
      <c r="L293" s="22">
        <v>1</v>
      </c>
      <c r="M293" s="22" t="s">
        <v>995</v>
      </c>
      <c r="AF293" s="2">
        <v>0.66666666666666663</v>
      </c>
      <c r="AG293" t="s">
        <v>744</v>
      </c>
      <c r="AH293" s="17">
        <v>250</v>
      </c>
      <c r="AI293" s="17" cm="1">
        <f t="array" ref="AI293">SUMPRODUCT(--(IFERROR(HOUR(Flights_2026_09_303334353637345678[entry_hour]),-1)=HOUR(AF293)),--(IFERROR(Flights_2026_09_303334353637345678[entry_sector],"")=AG293),--(IFERROR(Flights_2026_09_303334353637345678[nfl],-1)&gt;=AH293),--(IFERROR(Flights_2026_09_303334353637345678[nfl],-1)&lt;=IF(AH293=450,450,AH293+9)))</f>
        <v>0</v>
      </c>
    </row>
    <row r="294" spans="1:35" x14ac:dyDescent="0.2">
      <c r="A294" s="8" t="s">
        <v>745</v>
      </c>
      <c r="B294" s="20" t="str" cm="1">
        <f t="array" ref="B294">_xlfn.LET(_xlpm.m,AK4,_xlpm.b,_xlfn.XLOOKUP(1,($AF$2:$AF$1171=B$291)*($AG$2:$AG$1171=$A294)*($AI$2:$AI$1171=_xlpm.m),$AH$2:$AH$1171),IF(_xlpm.m=0,"No data",IF(_xlpm.b=450,"450",_xlpm.b&amp;"–"&amp;(_xlpm.b+9))&amp;" ("&amp;_xlpm.m&amp;")"))</f>
        <v>330–339 (2)</v>
      </c>
      <c r="C294" s="20" t="str" cm="1">
        <f t="array" ref="C294">_xlfn.LET(_xlpm.m,AL4,_xlpm.b,_xlfn.XLOOKUP(1,($AF$2:$AF$1171=C$291)*($AG$2:$AG$1171=$A294)*($AI$2:$AI$1171=_xlpm.m),$AH$2:$AH$1171),IF(_xlpm.m=0,"No data",IF(_xlpm.b=450,"450",_xlpm.b&amp;"–"&amp;(_xlpm.b+9))&amp;" ("&amp;_xlpm.m&amp;")"))</f>
        <v>350–359 (2)</v>
      </c>
      <c r="D294" s="20" t="str" cm="1">
        <f t="array" ref="D294">_xlfn.LET(_xlpm.m,AM4,_xlpm.b,_xlfn.XLOOKUP(1,($AF$2:$AF$1171=D$291)*($AG$2:$AG$1171=$A294)*($AI$2:$AI$1171=_xlpm.m),$AH$2:$AH$1171),IF(_xlpm.m=0,"No data",IF(_xlpm.b=450,"450",_xlpm.b&amp;"–"&amp;(_xlpm.b+9))&amp;" ("&amp;_xlpm.m&amp;")"))</f>
        <v>350–359 (4)</v>
      </c>
      <c r="E294" s="20" t="str" cm="1">
        <f t="array" ref="E294">_xlfn.LET(_xlpm.m,AN4,_xlpm.b,_xlfn.XLOOKUP(1,($AF$2:$AF$1171=E$291)*($AG$2:$AG$1171=$A294)*($AI$2:$AI$1171=_xlpm.m),$AH$2:$AH$1171),IF(_xlpm.m=0,"No data",IF(_xlpm.b=450,"450",_xlpm.b&amp;"–"&amp;(_xlpm.b+9))&amp;" ("&amp;_xlpm.m&amp;")"))</f>
        <v>370–379 (3)</v>
      </c>
      <c r="F294" s="20" t="str" cm="1">
        <f t="array" ref="F294">_xlfn.LET(_xlpm.m,AO4,_xlpm.b,_xlfn.XLOOKUP(1,($AF$2:$AF$1171=F$291)*($AG$2:$AG$1171=$A294)*($AI$2:$AI$1171=_xlpm.m),$AH$2:$AH$1171),IF(_xlpm.m=0,"No data",IF(_xlpm.b=450,"450",_xlpm.b&amp;"–"&amp;(_xlpm.b+9))&amp;" ("&amp;_xlpm.m&amp;")"))</f>
        <v>330–339 (4)</v>
      </c>
      <c r="G294" s="20" t="str" cm="1">
        <f t="array" ref="G294">_xlfn.LET(_xlpm.m,AP4,_xlpm.b,_xlfn.XLOOKUP(1,($AF$2:$AF$1171=G$291)*($AG$2:$AG$1171=$A294)*($AI$2:$AI$1171=_xlpm.m),$AH$2:$AH$1171),IF(_xlpm.m=0,"No data",IF(_xlpm.b=450,"450",_xlpm.b&amp;"–"&amp;(_xlpm.b+9))&amp;" ("&amp;_xlpm.m&amp;")"))</f>
        <v>330–339 (2)</v>
      </c>
      <c r="H294" s="20" t="str" cm="1">
        <f t="array" ref="H294">_xlfn.LET(_xlpm.m,AQ4,_xlpm.b,_xlfn.XLOOKUP(1,($AF$2:$AF$1171=H$291)*($AG$2:$AG$1171=$A294)*($AI$2:$AI$1171=_xlpm.m),$AH$2:$AH$1171),IF(_xlpm.m=0,"No data",IF(_xlpm.b=450,"450",_xlpm.b&amp;"–"&amp;(_xlpm.b+9))&amp;" ("&amp;_xlpm.m&amp;")"))</f>
        <v>370–379 (3)</v>
      </c>
      <c r="I294" s="20" t="str" cm="1">
        <f t="array" ref="I294">_xlfn.LET(_xlpm.m,AR4,_xlpm.b,_xlfn.XLOOKUP(1,($AF$2:$AF$1171=I$291)*($AG$2:$AG$1171=$A294)*($AI$2:$AI$1171=_xlpm.m),$AH$2:$AH$1171),IF(_xlpm.m=0,"No data",IF(_xlpm.b=450,"450",_xlpm.b&amp;"–"&amp;(_xlpm.b+9))&amp;" ("&amp;_xlpm.m&amp;")"))</f>
        <v>390–399 (2)</v>
      </c>
      <c r="J294" s="20" t="str" cm="1">
        <f t="array" ref="J294">_xlfn.LET(_xlpm.m,AS4,_xlpm.b,_xlfn.XLOOKUP(1,($AF$2:$AF$1171=J$291)*($AG$2:$AG$1171=$A294)*($AI$2:$AI$1171=_xlpm.m),$AH$2:$AH$1171),IF(_xlpm.m=0,"No data",IF(_xlpm.b=450,"450",_xlpm.b&amp;"–"&amp;(_xlpm.b+9))&amp;" ("&amp;_xlpm.m&amp;")"))</f>
        <v>310–319 (1)</v>
      </c>
      <c r="L294" s="23" t="s">
        <v>779</v>
      </c>
      <c r="M294" s="23" t="s">
        <v>996</v>
      </c>
      <c r="AF294" s="2">
        <v>0.66666666666666663</v>
      </c>
      <c r="AG294" t="s">
        <v>744</v>
      </c>
      <c r="AH294" s="17">
        <v>260</v>
      </c>
      <c r="AI294" s="17" cm="1">
        <f t="array" ref="AI294">SUMPRODUCT(--(IFERROR(HOUR(Flights_2026_09_303334353637345678[entry_hour]),-1)=HOUR(AF294)),--(IFERROR(Flights_2026_09_303334353637345678[entry_sector],"")=AG294),--(IFERROR(Flights_2026_09_303334353637345678[nfl],-1)&gt;=AH294),--(IFERROR(Flights_2026_09_303334353637345678[nfl],-1)&lt;=IF(AH294=450,450,AH294+9)))</f>
        <v>0</v>
      </c>
    </row>
    <row r="295" spans="1:35" x14ac:dyDescent="0.2">
      <c r="A295" s="8" t="s">
        <v>840</v>
      </c>
      <c r="B295" s="20" t="str" cm="1">
        <f t="array" ref="B295">_xlfn.LET(_xlpm.m,AK5,_xlpm.b,_xlfn.XLOOKUP(1,($AF$2:$AF$1171=B$291)*($AG$2:$AG$1171=$A295)*($AI$2:$AI$1171=_xlpm.m),$AH$2:$AH$1171),IF(_xlpm.m=0,"No data",IF(_xlpm.b=450,"450",_xlpm.b&amp;"–"&amp;(_xlpm.b+9))&amp;" ("&amp;_xlpm.m&amp;")"))</f>
        <v>No data</v>
      </c>
      <c r="C295" s="20" t="str" cm="1">
        <f t="array" ref="C295">_xlfn.LET(_xlpm.m,AL5,_xlpm.b,_xlfn.XLOOKUP(1,($AF$2:$AF$1171=C$291)*($AG$2:$AG$1171=$A295)*($AI$2:$AI$1171=_xlpm.m),$AH$2:$AH$1171),IF(_xlpm.m=0,"No data",IF(_xlpm.b=450,"450",_xlpm.b&amp;"–"&amp;(_xlpm.b+9))&amp;" ("&amp;_xlpm.m&amp;")"))</f>
        <v>350–359 (2)</v>
      </c>
      <c r="D295" s="20" t="str" cm="1">
        <f t="array" ref="D295">_xlfn.LET(_xlpm.m,AM5,_xlpm.b,_xlfn.XLOOKUP(1,($AF$2:$AF$1171=D$291)*($AG$2:$AG$1171=$A295)*($AI$2:$AI$1171=_xlpm.m),$AH$2:$AH$1171),IF(_xlpm.m=0,"No data",IF(_xlpm.b=450,"450",_xlpm.b&amp;"–"&amp;(_xlpm.b+9))&amp;" ("&amp;_xlpm.m&amp;")"))</f>
        <v>No data</v>
      </c>
      <c r="E295" s="20" t="str" cm="1">
        <f t="array" ref="E295">_xlfn.LET(_xlpm.m,AN5,_xlpm.b,_xlfn.XLOOKUP(1,($AF$2:$AF$1171=E$291)*($AG$2:$AG$1171=$A295)*($AI$2:$AI$1171=_xlpm.m),$AH$2:$AH$1171),IF(_xlpm.m=0,"No data",IF(_xlpm.b=450,"450",_xlpm.b&amp;"–"&amp;(_xlpm.b+9))&amp;" ("&amp;_xlpm.m&amp;")"))</f>
        <v>350–359 (2)</v>
      </c>
      <c r="F295" s="20" t="str" cm="1">
        <f t="array" ref="F295">_xlfn.LET(_xlpm.m,AO5,_xlpm.b,_xlfn.XLOOKUP(1,($AF$2:$AF$1171=F$291)*($AG$2:$AG$1171=$A295)*($AI$2:$AI$1171=_xlpm.m),$AH$2:$AH$1171),IF(_xlpm.m=0,"No data",IF(_xlpm.b=450,"450",_xlpm.b&amp;"–"&amp;(_xlpm.b+9))&amp;" ("&amp;_xlpm.m&amp;")"))</f>
        <v>No data</v>
      </c>
      <c r="G295" s="20" t="str" cm="1">
        <f t="array" ref="G295">_xlfn.LET(_xlpm.m,AP5,_xlpm.b,_xlfn.XLOOKUP(1,($AF$2:$AF$1171=G$291)*($AG$2:$AG$1171=$A295)*($AI$2:$AI$1171=_xlpm.m),$AH$2:$AH$1171),IF(_xlpm.m=0,"No data",IF(_xlpm.b=450,"450",_xlpm.b&amp;"–"&amp;(_xlpm.b+9))&amp;" ("&amp;_xlpm.m&amp;")"))</f>
        <v>No data</v>
      </c>
      <c r="H295" s="20" t="str" cm="1">
        <f t="array" ref="H295">_xlfn.LET(_xlpm.m,AQ5,_xlpm.b,_xlfn.XLOOKUP(1,($AF$2:$AF$1171=H$291)*($AG$2:$AG$1171=$A295)*($AI$2:$AI$1171=_xlpm.m),$AH$2:$AH$1171),IF(_xlpm.m=0,"No data",IF(_xlpm.b=450,"450",_xlpm.b&amp;"–"&amp;(_xlpm.b+9))&amp;" ("&amp;_xlpm.m&amp;")"))</f>
        <v>350–359 (1)</v>
      </c>
      <c r="I295" s="20" t="str" cm="1">
        <f t="array" ref="I295">_xlfn.LET(_xlpm.m,AR5,_xlpm.b,_xlfn.XLOOKUP(1,($AF$2:$AF$1171=I$291)*($AG$2:$AG$1171=$A295)*($AI$2:$AI$1171=_xlpm.m),$AH$2:$AH$1171),IF(_xlpm.m=0,"No data",IF(_xlpm.b=450,"450",_xlpm.b&amp;"–"&amp;(_xlpm.b+9))&amp;" ("&amp;_xlpm.m&amp;")"))</f>
        <v>350–359 (1)</v>
      </c>
      <c r="J295" s="20" t="str" cm="1">
        <f t="array" ref="J295">_xlfn.LET(_xlpm.m,AS5,_xlpm.b,_xlfn.XLOOKUP(1,($AF$2:$AF$1171=J$291)*($AG$2:$AG$1171=$A295)*($AI$2:$AI$1171=_xlpm.m),$AH$2:$AH$1171),IF(_xlpm.m=0,"No data",IF(_xlpm.b=450,"450",_xlpm.b&amp;"–"&amp;(_xlpm.b+9))&amp;" ("&amp;_xlpm.m&amp;")"))</f>
        <v>350–359 (2)</v>
      </c>
      <c r="L295" s="24" t="s">
        <v>780</v>
      </c>
      <c r="M295" s="24" t="s">
        <v>997</v>
      </c>
      <c r="AF295" s="2">
        <v>0.66666666666666663</v>
      </c>
      <c r="AG295" t="s">
        <v>744</v>
      </c>
      <c r="AH295" s="17">
        <v>270</v>
      </c>
      <c r="AI295" s="17" cm="1">
        <f t="array" ref="AI295">SUMPRODUCT(--(IFERROR(HOUR(Flights_2026_09_303334353637345678[entry_hour]),-1)=HOUR(AF295)),--(IFERROR(Flights_2026_09_303334353637345678[entry_sector],"")=AG295),--(IFERROR(Flights_2026_09_303334353637345678[nfl],-1)&gt;=AH295),--(IFERROR(Flights_2026_09_303334353637345678[nfl],-1)&lt;=IF(AH295=450,450,AH295+9)))</f>
        <v>0</v>
      </c>
    </row>
    <row r="296" spans="1:35" x14ac:dyDescent="0.2">
      <c r="A296" s="8" t="s">
        <v>747</v>
      </c>
      <c r="B296" s="20" t="str" cm="1">
        <f t="array" ref="B296">_xlfn.LET(_xlpm.m,AK6,_xlpm.b,_xlfn.XLOOKUP(1,($AF$2:$AF$1171=B$291)*($AG$2:$AG$1171=$A296)*($AI$2:$AI$1171=_xlpm.m),$AH$2:$AH$1171),IF(_xlpm.m=0,"No data",IF(_xlpm.b=450,"450",_xlpm.b&amp;"–"&amp;(_xlpm.b+9))&amp;" ("&amp;_xlpm.m&amp;")"))</f>
        <v>No data</v>
      </c>
      <c r="C296" s="20" t="str" cm="1">
        <f t="array" ref="C296">_xlfn.LET(_xlpm.m,AL6,_xlpm.b,_xlfn.XLOOKUP(1,($AF$2:$AF$1171=C$291)*($AG$2:$AG$1171=$A296)*($AI$2:$AI$1171=_xlpm.m),$AH$2:$AH$1171),IF(_xlpm.m=0,"No data",IF(_xlpm.b=450,"450",_xlpm.b&amp;"–"&amp;(_xlpm.b+9))&amp;" ("&amp;_xlpm.m&amp;")"))</f>
        <v>360–369 (1)</v>
      </c>
      <c r="D296" s="20" t="str" cm="1">
        <f t="array" ref="D296">_xlfn.LET(_xlpm.m,AM6,_xlpm.b,_xlfn.XLOOKUP(1,($AF$2:$AF$1171=D$291)*($AG$2:$AG$1171=$A296)*($AI$2:$AI$1171=_xlpm.m),$AH$2:$AH$1171),IF(_xlpm.m=0,"No data",IF(_xlpm.b=450,"450",_xlpm.b&amp;"–"&amp;(_xlpm.b+9))&amp;" ("&amp;_xlpm.m&amp;")"))</f>
        <v>320–329 (1)</v>
      </c>
      <c r="E296" s="20" t="str" cm="1">
        <f t="array" ref="E296">_xlfn.LET(_xlpm.m,AN6,_xlpm.b,_xlfn.XLOOKUP(1,($AF$2:$AF$1171=E$291)*($AG$2:$AG$1171=$A296)*($AI$2:$AI$1171=_xlpm.m),$AH$2:$AH$1171),IF(_xlpm.m=0,"No data",IF(_xlpm.b=450,"450",_xlpm.b&amp;"–"&amp;(_xlpm.b+9))&amp;" ("&amp;_xlpm.m&amp;")"))</f>
        <v>No data</v>
      </c>
      <c r="F296" s="20" t="str" cm="1">
        <f t="array" ref="F296">_xlfn.LET(_xlpm.m,AO6,_xlpm.b,_xlfn.XLOOKUP(1,($AF$2:$AF$1171=F$291)*($AG$2:$AG$1171=$A296)*($AI$2:$AI$1171=_xlpm.m),$AH$2:$AH$1171),IF(_xlpm.m=0,"No data",IF(_xlpm.b=450,"450",_xlpm.b&amp;"–"&amp;(_xlpm.b+9))&amp;" ("&amp;_xlpm.m&amp;")"))</f>
        <v>210–219 (1)</v>
      </c>
      <c r="G296" s="20" t="str" cm="1">
        <f t="array" ref="G296">_xlfn.LET(_xlpm.m,AP6,_xlpm.b,_xlfn.XLOOKUP(1,($AF$2:$AF$1171=G$291)*($AG$2:$AG$1171=$A296)*($AI$2:$AI$1171=_xlpm.m),$AH$2:$AH$1171),IF(_xlpm.m=0,"No data",IF(_xlpm.b=450,"450",_xlpm.b&amp;"–"&amp;(_xlpm.b+9))&amp;" ("&amp;_xlpm.m&amp;")"))</f>
        <v>No data</v>
      </c>
      <c r="H296" s="20" t="str" cm="1">
        <f t="array" ref="H296">_xlfn.LET(_xlpm.m,AQ6,_xlpm.b,_xlfn.XLOOKUP(1,($AF$2:$AF$1171=H$291)*($AG$2:$AG$1171=$A296)*($AI$2:$AI$1171=_xlpm.m),$AH$2:$AH$1171),IF(_xlpm.m=0,"No data",IF(_xlpm.b=450,"450",_xlpm.b&amp;"–"&amp;(_xlpm.b+9))&amp;" ("&amp;_xlpm.m&amp;")"))</f>
        <v>360–369 (2)</v>
      </c>
      <c r="I296" s="20" t="str" cm="1">
        <f t="array" ref="I296">_xlfn.LET(_xlpm.m,AR6,_xlpm.b,_xlfn.XLOOKUP(1,($AF$2:$AF$1171=I$291)*($AG$2:$AG$1171=$A296)*($AI$2:$AI$1171=_xlpm.m),$AH$2:$AH$1171),IF(_xlpm.m=0,"No data",IF(_xlpm.b=450,"450",_xlpm.b&amp;"–"&amp;(_xlpm.b+9))&amp;" ("&amp;_xlpm.m&amp;")"))</f>
        <v>360–369 (1)</v>
      </c>
      <c r="J296" s="20" t="str" cm="1">
        <f t="array" ref="J296">_xlfn.LET(_xlpm.m,AS6,_xlpm.b,_xlfn.XLOOKUP(1,($AF$2:$AF$1171=J$291)*($AG$2:$AG$1171=$A296)*($AI$2:$AI$1171=_xlpm.m),$AH$2:$AH$1171),IF(_xlpm.m=0,"No data",IF(_xlpm.b=450,"450",_xlpm.b&amp;"–"&amp;(_xlpm.b+9))&amp;" ("&amp;_xlpm.m&amp;")"))</f>
        <v>360–369 (1)</v>
      </c>
      <c r="L296" s="25" t="s">
        <v>781</v>
      </c>
      <c r="M296" s="25" t="s">
        <v>998</v>
      </c>
      <c r="AF296" s="2">
        <v>0.66666666666666663</v>
      </c>
      <c r="AG296" t="s">
        <v>744</v>
      </c>
      <c r="AH296" s="17">
        <v>280</v>
      </c>
      <c r="AI296" s="17" cm="1">
        <f t="array" ref="AI296">SUMPRODUCT(--(IFERROR(HOUR(Flights_2026_09_303334353637345678[entry_hour]),-1)=HOUR(AF296)),--(IFERROR(Flights_2026_09_303334353637345678[entry_sector],"")=AG296),--(IFERROR(Flights_2026_09_303334353637345678[nfl],-1)&gt;=AH296),--(IFERROR(Flights_2026_09_303334353637345678[nfl],-1)&lt;=IF(AH296=450,450,AH296+9)))</f>
        <v>0</v>
      </c>
    </row>
    <row r="297" spans="1:35" x14ac:dyDescent="0.2">
      <c r="AF297" s="2">
        <v>0.66666666666666663</v>
      </c>
      <c r="AG297" t="s">
        <v>744</v>
      </c>
      <c r="AH297" s="17">
        <v>290</v>
      </c>
      <c r="AI297" s="17" cm="1">
        <f t="array" ref="AI297">SUMPRODUCT(--(IFERROR(HOUR(Flights_2026_09_303334353637345678[entry_hour]),-1)=HOUR(AF297)),--(IFERROR(Flights_2026_09_303334353637345678[entry_sector],"")=AG297),--(IFERROR(Flights_2026_09_303334353637345678[nfl],-1)&gt;=AH297),--(IFERROR(Flights_2026_09_303334353637345678[nfl],-1)&lt;=IF(AH297=450,450,AH297+9)))</f>
        <v>0</v>
      </c>
    </row>
    <row r="298" spans="1:35" x14ac:dyDescent="0.2">
      <c r="AF298" s="2">
        <v>0.66666666666666663</v>
      </c>
      <c r="AG298" t="s">
        <v>744</v>
      </c>
      <c r="AH298" s="17">
        <v>300</v>
      </c>
      <c r="AI298" s="17" cm="1">
        <f t="array" ref="AI298">SUMPRODUCT(--(IFERROR(HOUR(Flights_2026_09_303334353637345678[entry_hour]),-1)=HOUR(AF298)),--(IFERROR(Flights_2026_09_303334353637345678[entry_sector],"")=AG298),--(IFERROR(Flights_2026_09_303334353637345678[nfl],-1)&gt;=AH298),--(IFERROR(Flights_2026_09_303334353637345678[nfl],-1)&lt;=IF(AH298=450,450,AH298+9)))</f>
        <v>0</v>
      </c>
    </row>
    <row r="299" spans="1:35" x14ac:dyDescent="0.2">
      <c r="AF299" s="2">
        <v>0.66666666666666663</v>
      </c>
      <c r="AG299" t="s">
        <v>744</v>
      </c>
      <c r="AH299" s="17">
        <v>310</v>
      </c>
      <c r="AI299" s="17" cm="1">
        <f t="array" ref="AI299">SUMPRODUCT(--(IFERROR(HOUR(Flights_2026_09_303334353637345678[entry_hour]),-1)=HOUR(AF299)),--(IFERROR(Flights_2026_09_303334353637345678[entry_sector],"")=AG299),--(IFERROR(Flights_2026_09_303334353637345678[nfl],-1)&gt;=AH299),--(IFERROR(Flights_2026_09_303334353637345678[nfl],-1)&lt;=IF(AH299=450,450,AH299+9)))</f>
        <v>0</v>
      </c>
    </row>
    <row r="300" spans="1:35" ht="19" x14ac:dyDescent="0.2">
      <c r="A300" s="36" t="s">
        <v>2166</v>
      </c>
      <c r="B300" s="36"/>
      <c r="C300" s="36"/>
      <c r="D300" s="36"/>
      <c r="E300" s="36"/>
      <c r="F300" s="36"/>
      <c r="G300" s="36"/>
      <c r="H300" s="36"/>
      <c r="I300" s="36"/>
      <c r="J300" s="36"/>
      <c r="AF300" s="2">
        <v>0.66666666666666663</v>
      </c>
      <c r="AG300" t="s">
        <v>744</v>
      </c>
      <c r="AH300" s="17">
        <v>320</v>
      </c>
      <c r="AI300" s="17" cm="1">
        <f t="array" ref="AI300">SUMPRODUCT(--(IFERROR(HOUR(Flights_2026_09_303334353637345678[entry_hour]),-1)=HOUR(AF300)),--(IFERROR(Flights_2026_09_303334353637345678[entry_sector],"")=AG300),--(IFERROR(Flights_2026_09_303334353637345678[nfl],-1)&gt;=AH300),--(IFERROR(Flights_2026_09_303334353637345678[nfl],-1)&lt;=IF(AH300=450,450,AH300+9)))</f>
        <v>0</v>
      </c>
    </row>
    <row r="301" spans="1:35" x14ac:dyDescent="0.2">
      <c r="AF301" s="2">
        <v>0.66666666666666663</v>
      </c>
      <c r="AG301" t="s">
        <v>744</v>
      </c>
      <c r="AH301" s="17">
        <v>330</v>
      </c>
      <c r="AI301" s="17" cm="1">
        <f t="array" ref="AI301">SUMPRODUCT(--(IFERROR(HOUR(Flights_2026_09_303334353637345678[entry_hour]),-1)=HOUR(AF301)),--(IFERROR(Flights_2026_09_303334353637345678[entry_sector],"")=AG301),--(IFERROR(Flights_2026_09_303334353637345678[nfl],-1)&gt;=AH301),--(IFERROR(Flights_2026_09_303334353637345678[nfl],-1)&lt;=IF(AH301=450,450,AH301+9)))</f>
        <v>2</v>
      </c>
    </row>
    <row r="302" spans="1:35" x14ac:dyDescent="0.2">
      <c r="AF302" s="2">
        <v>0.66666666666666663</v>
      </c>
      <c r="AG302" t="s">
        <v>744</v>
      </c>
      <c r="AH302" s="17">
        <v>340</v>
      </c>
      <c r="AI302" s="17" cm="1">
        <f t="array" ref="AI302">SUMPRODUCT(--(IFERROR(HOUR(Flights_2026_09_303334353637345678[entry_hour]),-1)=HOUR(AF302)),--(IFERROR(Flights_2026_09_303334353637345678[entry_sector],"")=AG302),--(IFERROR(Flights_2026_09_303334353637345678[nfl],-1)&gt;=AH302),--(IFERROR(Flights_2026_09_303334353637345678[nfl],-1)&lt;=IF(AH302=450,450,AH302+9)))</f>
        <v>0</v>
      </c>
    </row>
    <row r="303" spans="1:35" x14ac:dyDescent="0.2">
      <c r="AF303" s="2">
        <v>0.66666666666666663</v>
      </c>
      <c r="AG303" t="s">
        <v>744</v>
      </c>
      <c r="AH303" s="17">
        <v>350</v>
      </c>
      <c r="AI303" s="17" cm="1">
        <f t="array" ref="AI303">SUMPRODUCT(--(IFERROR(HOUR(Flights_2026_09_303334353637345678[entry_hour]),-1)=HOUR(AF303)),--(IFERROR(Flights_2026_09_303334353637345678[entry_sector],"")=AG303),--(IFERROR(Flights_2026_09_303334353637345678[nfl],-1)&gt;=AH303),--(IFERROR(Flights_2026_09_303334353637345678[nfl],-1)&lt;=IF(AH303=450,450,AH303+9)))</f>
        <v>1</v>
      </c>
    </row>
    <row r="304" spans="1:35" x14ac:dyDescent="0.2">
      <c r="AF304" s="2">
        <v>0.66666666666666663</v>
      </c>
      <c r="AG304" t="s">
        <v>744</v>
      </c>
      <c r="AH304" s="17">
        <v>360</v>
      </c>
      <c r="AI304" s="17" cm="1">
        <f t="array" ref="AI304">SUMPRODUCT(--(IFERROR(HOUR(Flights_2026_09_303334353637345678[entry_hour]),-1)=HOUR(AF304)),--(IFERROR(Flights_2026_09_303334353637345678[entry_sector],"")=AG304),--(IFERROR(Flights_2026_09_303334353637345678[nfl],-1)&gt;=AH304),--(IFERROR(Flights_2026_09_303334353637345678[nfl],-1)&lt;=IF(AH304=450,450,AH304+9)))</f>
        <v>0</v>
      </c>
    </row>
    <row r="305" spans="32:35" x14ac:dyDescent="0.2">
      <c r="AF305" s="2">
        <v>0.66666666666666663</v>
      </c>
      <c r="AG305" t="s">
        <v>744</v>
      </c>
      <c r="AH305" s="17">
        <v>370</v>
      </c>
      <c r="AI305" s="17" cm="1">
        <f t="array" ref="AI305">SUMPRODUCT(--(IFERROR(HOUR(Flights_2026_09_303334353637345678[entry_hour]),-1)=HOUR(AF305)),--(IFERROR(Flights_2026_09_303334353637345678[entry_sector],"")=AG305),--(IFERROR(Flights_2026_09_303334353637345678[nfl],-1)&gt;=AH305),--(IFERROR(Flights_2026_09_303334353637345678[nfl],-1)&lt;=IF(AH305=450,450,AH305+9)))</f>
        <v>0</v>
      </c>
    </row>
    <row r="306" spans="32:35" x14ac:dyDescent="0.2">
      <c r="AF306" s="2">
        <v>0.66666666666666663</v>
      </c>
      <c r="AG306" t="s">
        <v>744</v>
      </c>
      <c r="AH306" s="17">
        <v>380</v>
      </c>
      <c r="AI306" s="17" cm="1">
        <f t="array" ref="AI306">SUMPRODUCT(--(IFERROR(HOUR(Flights_2026_09_303334353637345678[entry_hour]),-1)=HOUR(AF306)),--(IFERROR(Flights_2026_09_303334353637345678[entry_sector],"")=AG306),--(IFERROR(Flights_2026_09_303334353637345678[nfl],-1)&gt;=AH306),--(IFERROR(Flights_2026_09_303334353637345678[nfl],-1)&lt;=IF(AH306=450,450,AH306+9)))</f>
        <v>0</v>
      </c>
    </row>
    <row r="307" spans="32:35" x14ac:dyDescent="0.2">
      <c r="AF307" s="2">
        <v>0.66666666666666663</v>
      </c>
      <c r="AG307" t="s">
        <v>744</v>
      </c>
      <c r="AH307" s="17">
        <v>390</v>
      </c>
      <c r="AI307" s="17" cm="1">
        <f t="array" ref="AI307">SUMPRODUCT(--(IFERROR(HOUR(Flights_2026_09_303334353637345678[entry_hour]),-1)=HOUR(AF307)),--(IFERROR(Flights_2026_09_303334353637345678[entry_sector],"")=AG307),--(IFERROR(Flights_2026_09_303334353637345678[nfl],-1)&gt;=AH307),--(IFERROR(Flights_2026_09_303334353637345678[nfl],-1)&lt;=IF(AH307=450,450,AH307+9)))</f>
        <v>1</v>
      </c>
    </row>
    <row r="308" spans="32:35" x14ac:dyDescent="0.2">
      <c r="AF308" s="2">
        <v>0.66666666666666663</v>
      </c>
      <c r="AG308" t="s">
        <v>744</v>
      </c>
      <c r="AH308" s="17">
        <v>400</v>
      </c>
      <c r="AI308" s="17" cm="1">
        <f t="array" ref="AI308">SUMPRODUCT(--(IFERROR(HOUR(Flights_2026_09_303334353637345678[entry_hour]),-1)=HOUR(AF308)),--(IFERROR(Flights_2026_09_303334353637345678[entry_sector],"")=AG308),--(IFERROR(Flights_2026_09_303334353637345678[nfl],-1)&gt;=AH308),--(IFERROR(Flights_2026_09_303334353637345678[nfl],-1)&lt;=IF(AH308=450,450,AH308+9)))</f>
        <v>0</v>
      </c>
    </row>
    <row r="309" spans="32:35" x14ac:dyDescent="0.2">
      <c r="AF309" s="2">
        <v>0.66666666666666663</v>
      </c>
      <c r="AG309" t="s">
        <v>744</v>
      </c>
      <c r="AH309" s="17">
        <v>410</v>
      </c>
      <c r="AI309" s="17" cm="1">
        <f t="array" ref="AI309">SUMPRODUCT(--(IFERROR(HOUR(Flights_2026_09_303334353637345678[entry_hour]),-1)=HOUR(AF309)),--(IFERROR(Flights_2026_09_303334353637345678[entry_sector],"")=AG309),--(IFERROR(Flights_2026_09_303334353637345678[nfl],-1)&gt;=AH309),--(IFERROR(Flights_2026_09_303334353637345678[nfl],-1)&lt;=IF(AH309=450,450,AH309+9)))</f>
        <v>0</v>
      </c>
    </row>
    <row r="310" spans="32:35" x14ac:dyDescent="0.2">
      <c r="AF310" s="2">
        <v>0.66666666666666663</v>
      </c>
      <c r="AG310" t="s">
        <v>744</v>
      </c>
      <c r="AH310" s="17">
        <v>420</v>
      </c>
      <c r="AI310" s="17" cm="1">
        <f t="array" ref="AI310">SUMPRODUCT(--(IFERROR(HOUR(Flights_2026_09_303334353637345678[entry_hour]),-1)=HOUR(AF310)),--(IFERROR(Flights_2026_09_303334353637345678[entry_sector],"")=AG310),--(IFERROR(Flights_2026_09_303334353637345678[nfl],-1)&gt;=AH310),--(IFERROR(Flights_2026_09_303334353637345678[nfl],-1)&lt;=IF(AH310=450,450,AH310+9)))</f>
        <v>0</v>
      </c>
    </row>
    <row r="311" spans="32:35" x14ac:dyDescent="0.2">
      <c r="AF311" s="2">
        <v>0.66666666666666663</v>
      </c>
      <c r="AG311" t="s">
        <v>744</v>
      </c>
      <c r="AH311" s="17">
        <v>430</v>
      </c>
      <c r="AI311" s="17" cm="1">
        <f t="array" ref="AI311">SUMPRODUCT(--(IFERROR(HOUR(Flights_2026_09_303334353637345678[entry_hour]),-1)=HOUR(AF311)),--(IFERROR(Flights_2026_09_303334353637345678[entry_sector],"")=AG311),--(IFERROR(Flights_2026_09_303334353637345678[nfl],-1)&gt;=AH311),--(IFERROR(Flights_2026_09_303334353637345678[nfl],-1)&lt;=IF(AH311=450,450,AH311+9)))</f>
        <v>0</v>
      </c>
    </row>
    <row r="312" spans="32:35" x14ac:dyDescent="0.2">
      <c r="AF312" s="2">
        <v>0.66666666666666663</v>
      </c>
      <c r="AG312" t="s">
        <v>744</v>
      </c>
      <c r="AH312" s="17">
        <v>440</v>
      </c>
      <c r="AI312" s="17" cm="1">
        <f t="array" ref="AI312">SUMPRODUCT(--(IFERROR(HOUR(Flights_2026_09_303334353637345678[entry_hour]),-1)=HOUR(AF312)),--(IFERROR(Flights_2026_09_303334353637345678[entry_sector],"")=AG312),--(IFERROR(Flights_2026_09_303334353637345678[nfl],-1)&gt;=AH312),--(IFERROR(Flights_2026_09_303334353637345678[nfl],-1)&lt;=IF(AH312=450,450,AH312+9)))</f>
        <v>0</v>
      </c>
    </row>
    <row r="313" spans="32:35" x14ac:dyDescent="0.2">
      <c r="AF313" s="2">
        <v>0.66666666666666663</v>
      </c>
      <c r="AG313" t="s">
        <v>744</v>
      </c>
      <c r="AH313" s="17">
        <v>450</v>
      </c>
      <c r="AI313" s="17" cm="1">
        <f t="array" ref="AI313">SUMPRODUCT(--(IFERROR(HOUR(Flights_2026_09_303334353637345678[entry_hour]),-1)=HOUR(AF313)),--(IFERROR(Flights_2026_09_303334353637345678[entry_sector],"")=AG313),--(IFERROR(Flights_2026_09_303334353637345678[nfl],-1)&gt;=AH313),--(IFERROR(Flights_2026_09_303334353637345678[nfl],-1)&lt;=IF(AH313=450,450,AH313+9)))</f>
        <v>0</v>
      </c>
    </row>
    <row r="314" spans="32:35" x14ac:dyDescent="0.2">
      <c r="AF314" s="2">
        <v>0.66666666666666663</v>
      </c>
      <c r="AG314" t="s">
        <v>745</v>
      </c>
      <c r="AH314" s="17">
        <v>200</v>
      </c>
      <c r="AI314" s="17" cm="1">
        <f t="array" ref="AI314">SUMPRODUCT(--(IFERROR(HOUR(Flights_2026_09_303334353637345678[entry_hour]),-1)=HOUR(AF314)),--(IFERROR(Flights_2026_09_303334353637345678[entry_sector],"")=AG314),--(IFERROR(Flights_2026_09_303334353637345678[nfl],-1)&gt;=AH314),--(IFERROR(Flights_2026_09_303334353637345678[nfl],-1)&lt;=IF(AH314=450,450,AH314+9)))</f>
        <v>0</v>
      </c>
    </row>
    <row r="315" spans="32:35" x14ac:dyDescent="0.2">
      <c r="AF315" s="2">
        <v>0.66666666666666663</v>
      </c>
      <c r="AG315" t="s">
        <v>745</v>
      </c>
      <c r="AH315" s="17">
        <v>210</v>
      </c>
      <c r="AI315" s="17" cm="1">
        <f t="array" ref="AI315">SUMPRODUCT(--(IFERROR(HOUR(Flights_2026_09_303334353637345678[entry_hour]),-1)=HOUR(AF315)),--(IFERROR(Flights_2026_09_303334353637345678[entry_sector],"")=AG315),--(IFERROR(Flights_2026_09_303334353637345678[nfl],-1)&gt;=AH315),--(IFERROR(Flights_2026_09_303334353637345678[nfl],-1)&lt;=IF(AH315=450,450,AH315+9)))</f>
        <v>0</v>
      </c>
    </row>
    <row r="316" spans="32:35" x14ac:dyDescent="0.2">
      <c r="AF316" s="2">
        <v>0.66666666666666663</v>
      </c>
      <c r="AG316" t="s">
        <v>745</v>
      </c>
      <c r="AH316" s="17">
        <v>220</v>
      </c>
      <c r="AI316" s="17" cm="1">
        <f t="array" ref="AI316">SUMPRODUCT(--(IFERROR(HOUR(Flights_2026_09_303334353637345678[entry_hour]),-1)=HOUR(AF316)),--(IFERROR(Flights_2026_09_303334353637345678[entry_sector],"")=AG316),--(IFERROR(Flights_2026_09_303334353637345678[nfl],-1)&gt;=AH316),--(IFERROR(Flights_2026_09_303334353637345678[nfl],-1)&lt;=IF(AH316=450,450,AH316+9)))</f>
        <v>0</v>
      </c>
    </row>
    <row r="317" spans="32:35" x14ac:dyDescent="0.2">
      <c r="AF317" s="2">
        <v>0.66666666666666663</v>
      </c>
      <c r="AG317" t="s">
        <v>745</v>
      </c>
      <c r="AH317" s="17">
        <v>230</v>
      </c>
      <c r="AI317" s="17" cm="1">
        <f t="array" ref="AI317">SUMPRODUCT(--(IFERROR(HOUR(Flights_2026_09_303334353637345678[entry_hour]),-1)=HOUR(AF317)),--(IFERROR(Flights_2026_09_303334353637345678[entry_sector],"")=AG317),--(IFERROR(Flights_2026_09_303334353637345678[nfl],-1)&gt;=AH317),--(IFERROR(Flights_2026_09_303334353637345678[nfl],-1)&lt;=IF(AH317=450,450,AH317+9)))</f>
        <v>0</v>
      </c>
    </row>
    <row r="318" spans="32:35" x14ac:dyDescent="0.2">
      <c r="AF318" s="2">
        <v>0.66666666666666663</v>
      </c>
      <c r="AG318" t="s">
        <v>745</v>
      </c>
      <c r="AH318" s="17">
        <v>240</v>
      </c>
      <c r="AI318" s="17" cm="1">
        <f t="array" ref="AI318">SUMPRODUCT(--(IFERROR(HOUR(Flights_2026_09_303334353637345678[entry_hour]),-1)=HOUR(AF318)),--(IFERROR(Flights_2026_09_303334353637345678[entry_sector],"")=AG318),--(IFERROR(Flights_2026_09_303334353637345678[nfl],-1)&gt;=AH318),--(IFERROR(Flights_2026_09_303334353637345678[nfl],-1)&lt;=IF(AH318=450,450,AH318+9)))</f>
        <v>0</v>
      </c>
    </row>
    <row r="319" spans="32:35" x14ac:dyDescent="0.2">
      <c r="AF319" s="2">
        <v>0.66666666666666663</v>
      </c>
      <c r="AG319" t="s">
        <v>745</v>
      </c>
      <c r="AH319" s="17">
        <v>250</v>
      </c>
      <c r="AI319" s="17" cm="1">
        <f t="array" ref="AI319">SUMPRODUCT(--(IFERROR(HOUR(Flights_2026_09_303334353637345678[entry_hour]),-1)=HOUR(AF319)),--(IFERROR(Flights_2026_09_303334353637345678[entry_sector],"")=AG319),--(IFERROR(Flights_2026_09_303334353637345678[nfl],-1)&gt;=AH319),--(IFERROR(Flights_2026_09_303334353637345678[nfl],-1)&lt;=IF(AH319=450,450,AH319+9)))</f>
        <v>0</v>
      </c>
    </row>
    <row r="320" spans="32:35" x14ac:dyDescent="0.2">
      <c r="AF320" s="2">
        <v>0.66666666666666663</v>
      </c>
      <c r="AG320" t="s">
        <v>745</v>
      </c>
      <c r="AH320" s="17">
        <v>260</v>
      </c>
      <c r="AI320" s="17" cm="1">
        <f t="array" ref="AI320">SUMPRODUCT(--(IFERROR(HOUR(Flights_2026_09_303334353637345678[entry_hour]),-1)=HOUR(AF320)),--(IFERROR(Flights_2026_09_303334353637345678[entry_sector],"")=AG320),--(IFERROR(Flights_2026_09_303334353637345678[nfl],-1)&gt;=AH320),--(IFERROR(Flights_2026_09_303334353637345678[nfl],-1)&lt;=IF(AH320=450,450,AH320+9)))</f>
        <v>0</v>
      </c>
    </row>
    <row r="321" spans="1:35" x14ac:dyDescent="0.2">
      <c r="AF321" s="2">
        <v>0.66666666666666663</v>
      </c>
      <c r="AG321" t="s">
        <v>745</v>
      </c>
      <c r="AH321" s="17">
        <v>270</v>
      </c>
      <c r="AI321" s="17" cm="1">
        <f t="array" ref="AI321">SUMPRODUCT(--(IFERROR(HOUR(Flights_2026_09_303334353637345678[entry_hour]),-1)=HOUR(AF321)),--(IFERROR(Flights_2026_09_303334353637345678[entry_sector],"")=AG321),--(IFERROR(Flights_2026_09_303334353637345678[nfl],-1)&gt;=AH321),--(IFERROR(Flights_2026_09_303334353637345678[nfl],-1)&lt;=IF(AH321=450,450,AH321+9)))</f>
        <v>0</v>
      </c>
    </row>
    <row r="322" spans="1:35" x14ac:dyDescent="0.2">
      <c r="A322" s="3" t="s">
        <v>989</v>
      </c>
      <c r="B322" s="3" t="s">
        <v>785</v>
      </c>
      <c r="C322" s="3" t="s">
        <v>37</v>
      </c>
      <c r="D322" s="3" t="s">
        <v>786</v>
      </c>
      <c r="AF322" s="2">
        <v>0.66666666666666663</v>
      </c>
      <c r="AG322" t="s">
        <v>745</v>
      </c>
      <c r="AH322" s="17">
        <v>280</v>
      </c>
      <c r="AI322" s="17" cm="1">
        <f t="array" ref="AI322">SUMPRODUCT(--(IFERROR(HOUR(Flights_2026_09_303334353637345678[entry_hour]),-1)=HOUR(AF322)),--(IFERROR(Flights_2026_09_303334353637345678[entry_sector],"")=AG322),--(IFERROR(Flights_2026_09_303334353637345678[nfl],-1)&gt;=AH322),--(IFERROR(Flights_2026_09_303334353637345678[nfl],-1)&lt;=IF(AH322=450,450,AH322+9)))</f>
        <v>0</v>
      </c>
    </row>
    <row r="323" spans="1:35" x14ac:dyDescent="0.2">
      <c r="A323" s="4">
        <v>0.58333333333333337</v>
      </c>
      <c r="B323" s="5" cm="1">
        <f t="array" ref="B323">SUMPRODUCT(--(HOUR(Flights_2026_09_303334353637345678[entry_hour])=HOUR($A323)),--(Flights_2026_09_303334353637345678[TMA_Fix]=B$322))</f>
        <v>7</v>
      </c>
      <c r="C323" s="5" cm="1">
        <f t="array" ref="C323">SUMPRODUCT(--(HOUR(Flights_2026_09_303334353637345678[entry_hour])=HOUR($A323)),--(Flights_2026_09_303334353637345678[BPN_2]=C$322))</f>
        <v>2</v>
      </c>
      <c r="D323" s="5" cm="1">
        <f t="array" ref="D323">SUMPRODUCT(--(HOUR(Flights_2026_09_303334353637345678[entry_hour])=HOUR($A323)),--(Flights_2026_09_303334353637345678[TMA_Fix]=D$322))</f>
        <v>1</v>
      </c>
      <c r="AF323" s="2">
        <v>0.66666666666666663</v>
      </c>
      <c r="AG323" t="s">
        <v>745</v>
      </c>
      <c r="AH323" s="17">
        <v>290</v>
      </c>
      <c r="AI323" s="17" cm="1">
        <f t="array" ref="AI323">SUMPRODUCT(--(IFERROR(HOUR(Flights_2026_09_303334353637345678[entry_hour]),-1)=HOUR(AF323)),--(IFERROR(Flights_2026_09_303334353637345678[entry_sector],"")=AG323),--(IFERROR(Flights_2026_09_303334353637345678[nfl],-1)&gt;=AH323),--(IFERROR(Flights_2026_09_303334353637345678[nfl],-1)&lt;=IF(AH323=450,450,AH323+9)))</f>
        <v>0</v>
      </c>
    </row>
    <row r="324" spans="1:35" x14ac:dyDescent="0.2">
      <c r="A324" s="4">
        <v>0.625</v>
      </c>
      <c r="B324" s="5" cm="1">
        <f t="array" ref="B324">SUMPRODUCT(--(HOUR(Flights_2026_09_303334353637345678[entry_hour])=HOUR($A324)),--(Flights_2026_09_303334353637345678[TMA_Fix]=B$322))</f>
        <v>11</v>
      </c>
      <c r="C324" s="5" cm="1">
        <f t="array" ref="C324">SUMPRODUCT(--(HOUR(Flights_2026_09_303334353637345678[entry_hour])=HOUR($A324)),--(Flights_2026_09_303334353637345678[BPN_2]=C$322))</f>
        <v>6</v>
      </c>
      <c r="D324" s="5" cm="1">
        <f t="array" ref="D324">SUMPRODUCT(--(HOUR(Flights_2026_09_303334353637345678[entry_hour])=HOUR($A324)),--(Flights_2026_09_303334353637345678[TMA_Fix]=D$322))</f>
        <v>3</v>
      </c>
      <c r="AF324" s="2">
        <v>0.66666666666666663</v>
      </c>
      <c r="AG324" t="s">
        <v>745</v>
      </c>
      <c r="AH324" s="17">
        <v>300</v>
      </c>
      <c r="AI324" s="17" cm="1">
        <f t="array" ref="AI324">SUMPRODUCT(--(IFERROR(HOUR(Flights_2026_09_303334353637345678[entry_hour]),-1)=HOUR(AF324)),--(IFERROR(Flights_2026_09_303334353637345678[entry_sector],"")=AG324),--(IFERROR(Flights_2026_09_303334353637345678[nfl],-1)&gt;=AH324),--(IFERROR(Flights_2026_09_303334353637345678[nfl],-1)&lt;=IF(AH324=450,450,AH324+9)))</f>
        <v>0</v>
      </c>
    </row>
    <row r="325" spans="1:35" x14ac:dyDescent="0.2">
      <c r="A325" s="4">
        <v>0.66666666666666663</v>
      </c>
      <c r="B325" s="5" cm="1">
        <f t="array" ref="B325">SUMPRODUCT(--(HOUR(Flights_2026_09_303334353637345678[entry_hour])=HOUR($A325)),--(Flights_2026_09_303334353637345678[TMA_Fix]=B$322))</f>
        <v>11</v>
      </c>
      <c r="C325" s="5" cm="1">
        <f t="array" ref="C325">SUMPRODUCT(--(HOUR(Flights_2026_09_303334353637345678[entry_hour])=HOUR($A325)),--(Flights_2026_09_303334353637345678[BPN_2]=C$322))</f>
        <v>9</v>
      </c>
      <c r="D325" s="5" cm="1">
        <f t="array" ref="D325">SUMPRODUCT(--(HOUR(Flights_2026_09_303334353637345678[entry_hour])=HOUR($A325)),--(Flights_2026_09_303334353637345678[TMA_Fix]=D$322))</f>
        <v>2</v>
      </c>
      <c r="AF325" s="2">
        <v>0.66666666666666663</v>
      </c>
      <c r="AG325" t="s">
        <v>745</v>
      </c>
      <c r="AH325" s="17">
        <v>310</v>
      </c>
      <c r="AI325" s="17" cm="1">
        <f t="array" ref="AI325">SUMPRODUCT(--(IFERROR(HOUR(Flights_2026_09_303334353637345678[entry_hour]),-1)=HOUR(AF325)),--(IFERROR(Flights_2026_09_303334353637345678[entry_sector],"")=AG325),--(IFERROR(Flights_2026_09_303334353637345678[nfl],-1)&gt;=AH325),--(IFERROR(Flights_2026_09_303334353637345678[nfl],-1)&lt;=IF(AH325=450,450,AH325+9)))</f>
        <v>1</v>
      </c>
    </row>
    <row r="326" spans="1:35" x14ac:dyDescent="0.2">
      <c r="A326" s="4">
        <v>0.70833333333333337</v>
      </c>
      <c r="B326" s="5" cm="1">
        <f t="array" ref="B326">SUMPRODUCT(--(HOUR(Flights_2026_09_303334353637345678[entry_hour])=HOUR($A326)),--(Flights_2026_09_303334353637345678[TMA_Fix]=B$322))</f>
        <v>14</v>
      </c>
      <c r="C326" s="5" cm="1">
        <f t="array" ref="C326">SUMPRODUCT(--(HOUR(Flights_2026_09_303334353637345678[entry_hour])=HOUR($A326)),--(Flights_2026_09_303334353637345678[BPN_2]=C$322))</f>
        <v>8</v>
      </c>
      <c r="D326" s="5" cm="1">
        <f t="array" ref="D326">SUMPRODUCT(--(HOUR(Flights_2026_09_303334353637345678[entry_hour])=HOUR($A326)),--(Flights_2026_09_303334353637345678[TMA_Fix]=D$322))</f>
        <v>0</v>
      </c>
      <c r="AF326" s="2">
        <v>0.66666666666666663</v>
      </c>
      <c r="AG326" t="s">
        <v>745</v>
      </c>
      <c r="AH326" s="17">
        <v>320</v>
      </c>
      <c r="AI326" s="17" cm="1">
        <f t="array" ref="AI326">SUMPRODUCT(--(IFERROR(HOUR(Flights_2026_09_303334353637345678[entry_hour]),-1)=HOUR(AF326)),--(IFERROR(Flights_2026_09_303334353637345678[entry_sector],"")=AG326),--(IFERROR(Flights_2026_09_303334353637345678[nfl],-1)&gt;=AH326),--(IFERROR(Flights_2026_09_303334353637345678[nfl],-1)&lt;=IF(AH326=450,450,AH326+9)))</f>
        <v>0</v>
      </c>
    </row>
    <row r="327" spans="1:35" x14ac:dyDescent="0.2">
      <c r="A327" s="4">
        <v>0.75</v>
      </c>
      <c r="B327" s="5" cm="1">
        <f t="array" ref="B327">SUMPRODUCT(--(HOUR(Flights_2026_09_303334353637345678[entry_hour])=HOUR($A327)),--(Flights_2026_09_303334353637345678[TMA_Fix]=B$322))</f>
        <v>9</v>
      </c>
      <c r="C327" s="5" cm="1">
        <f t="array" ref="C327">SUMPRODUCT(--(HOUR(Flights_2026_09_303334353637345678[entry_hour])=HOUR($A327)),--(Flights_2026_09_303334353637345678[BPN_2]=C$322))</f>
        <v>5</v>
      </c>
      <c r="D327" s="5" cm="1">
        <f t="array" ref="D327">SUMPRODUCT(--(HOUR(Flights_2026_09_303334353637345678[entry_hour])=HOUR($A327)),--(Flights_2026_09_303334353637345678[TMA_Fix]=D$322))</f>
        <v>3</v>
      </c>
      <c r="AF327" s="2">
        <v>0.66666666666666663</v>
      </c>
      <c r="AG327" t="s">
        <v>745</v>
      </c>
      <c r="AH327" s="17">
        <v>330</v>
      </c>
      <c r="AI327" s="17" cm="1">
        <f t="array" ref="AI327">SUMPRODUCT(--(IFERROR(HOUR(Flights_2026_09_303334353637345678[entry_hour]),-1)=HOUR(AF327)),--(IFERROR(Flights_2026_09_303334353637345678[entry_sector],"")=AG327),--(IFERROR(Flights_2026_09_303334353637345678[nfl],-1)&gt;=AH327),--(IFERROR(Flights_2026_09_303334353637345678[nfl],-1)&lt;=IF(AH327=450,450,AH327+9)))</f>
        <v>0</v>
      </c>
    </row>
    <row r="328" spans="1:35" x14ac:dyDescent="0.2">
      <c r="A328" s="4">
        <v>0.79166666666666663</v>
      </c>
      <c r="B328" s="5" cm="1">
        <f t="array" ref="B328">SUMPRODUCT(--(HOUR(Flights_2026_09_303334353637345678[entry_hour])=HOUR($A328)),--(Flights_2026_09_303334353637345678[TMA_Fix]=B$322))</f>
        <v>7</v>
      </c>
      <c r="C328" s="5" cm="1">
        <f t="array" ref="C328">SUMPRODUCT(--(HOUR(Flights_2026_09_303334353637345678[entry_hour])=HOUR($A328)),--(Flights_2026_09_303334353637345678[BPN_2]=C$322))</f>
        <v>3</v>
      </c>
      <c r="D328" s="5" cm="1">
        <f t="array" ref="D328">SUMPRODUCT(--(HOUR(Flights_2026_09_303334353637345678[entry_hour])=HOUR($A328)),--(Flights_2026_09_303334353637345678[TMA_Fix]=D$322))</f>
        <v>0</v>
      </c>
      <c r="AF328" s="2">
        <v>0.66666666666666663</v>
      </c>
      <c r="AG328" t="s">
        <v>745</v>
      </c>
      <c r="AH328" s="17">
        <v>340</v>
      </c>
      <c r="AI328" s="17" cm="1">
        <f t="array" ref="AI328">SUMPRODUCT(--(IFERROR(HOUR(Flights_2026_09_303334353637345678[entry_hour]),-1)=HOUR(AF328)),--(IFERROR(Flights_2026_09_303334353637345678[entry_sector],"")=AG328),--(IFERROR(Flights_2026_09_303334353637345678[nfl],-1)&gt;=AH328),--(IFERROR(Flights_2026_09_303334353637345678[nfl],-1)&lt;=IF(AH328=450,450,AH328+9)))</f>
        <v>0</v>
      </c>
    </row>
    <row r="329" spans="1:35" x14ac:dyDescent="0.2">
      <c r="A329" s="4">
        <v>0.83333333333333337</v>
      </c>
      <c r="B329" s="5" cm="1">
        <f t="array" ref="B329">SUMPRODUCT(--(HOUR(Flights_2026_09_303334353637345678[entry_hour])=HOUR($A329)),--(Flights_2026_09_303334353637345678[TMA_Fix]=B$322))</f>
        <v>11</v>
      </c>
      <c r="C329" s="5" cm="1">
        <f t="array" ref="C329">SUMPRODUCT(--(HOUR(Flights_2026_09_303334353637345678[entry_hour])=HOUR($A329)),--(Flights_2026_09_303334353637345678[BPN_2]=C$322))</f>
        <v>2</v>
      </c>
      <c r="D329" s="5" cm="1">
        <f t="array" ref="D329">SUMPRODUCT(--(HOUR(Flights_2026_09_303334353637345678[entry_hour])=HOUR($A329)),--(Flights_2026_09_303334353637345678[TMA_Fix]=D$322))</f>
        <v>3</v>
      </c>
      <c r="AF329" s="2">
        <v>0.66666666666666663</v>
      </c>
      <c r="AG329" t="s">
        <v>745</v>
      </c>
      <c r="AH329" s="17">
        <v>350</v>
      </c>
      <c r="AI329" s="17" cm="1">
        <f t="array" ref="AI329">SUMPRODUCT(--(IFERROR(HOUR(Flights_2026_09_303334353637345678[entry_hour]),-1)=HOUR(AF329)),--(IFERROR(Flights_2026_09_303334353637345678[entry_sector],"")=AG329),--(IFERROR(Flights_2026_09_303334353637345678[nfl],-1)&gt;=AH329),--(IFERROR(Flights_2026_09_303334353637345678[nfl],-1)&lt;=IF(AH329=450,450,AH329+9)))</f>
        <v>4</v>
      </c>
    </row>
    <row r="330" spans="1:35" x14ac:dyDescent="0.2">
      <c r="A330" s="4">
        <v>0.875</v>
      </c>
      <c r="B330" s="5" cm="1">
        <f t="array" ref="B330">SUMPRODUCT(--(HOUR(Flights_2026_09_303334353637345678[entry_hour])=HOUR($A330)),--(Flights_2026_09_303334353637345678[TMA_Fix]=B$322))</f>
        <v>4</v>
      </c>
      <c r="C330" s="5" cm="1">
        <f t="array" ref="C330">SUMPRODUCT(--(HOUR(Flights_2026_09_303334353637345678[entry_hour])=HOUR($A330)),--(Flights_2026_09_303334353637345678[BPN_2]=C$322))</f>
        <v>3</v>
      </c>
      <c r="D330" s="5" cm="1">
        <f t="array" ref="D330">SUMPRODUCT(--(HOUR(Flights_2026_09_303334353637345678[entry_hour])=HOUR($A330)),--(Flights_2026_09_303334353637345678[TMA_Fix]=D$322))</f>
        <v>1</v>
      </c>
      <c r="AF330" s="2">
        <v>0.66666666666666663</v>
      </c>
      <c r="AG330" t="s">
        <v>745</v>
      </c>
      <c r="AH330" s="17">
        <v>360</v>
      </c>
      <c r="AI330" s="17" cm="1">
        <f t="array" ref="AI330">SUMPRODUCT(--(IFERROR(HOUR(Flights_2026_09_303334353637345678[entry_hour]),-1)=HOUR(AF330)),--(IFERROR(Flights_2026_09_303334353637345678[entry_sector],"")=AG330),--(IFERROR(Flights_2026_09_303334353637345678[nfl],-1)&gt;=AH330),--(IFERROR(Flights_2026_09_303334353637345678[nfl],-1)&lt;=IF(AH330=450,450,AH330+9)))</f>
        <v>0</v>
      </c>
    </row>
    <row r="331" spans="1:35" x14ac:dyDescent="0.2">
      <c r="A331" s="4">
        <v>0.91666666666666663</v>
      </c>
      <c r="B331" s="5" cm="1">
        <f t="array" ref="B331">SUMPRODUCT(--(HOUR(Flights_2026_09_303334353637345678[entry_hour])=HOUR($A331)),--(Flights_2026_09_303334353637345678[TMA_Fix]=B$322))</f>
        <v>6</v>
      </c>
      <c r="C331" s="5" cm="1">
        <f t="array" ref="C331">SUMPRODUCT(--(HOUR(Flights_2026_09_303334353637345678[entry_hour])=HOUR($A331)),--(Flights_2026_09_303334353637345678[BPN_2]=C$322))</f>
        <v>3</v>
      </c>
      <c r="D331" s="5" cm="1">
        <f t="array" ref="D331">SUMPRODUCT(--(HOUR(Flights_2026_09_303334353637345678[entry_hour])=HOUR($A331)),--(Flights_2026_09_303334353637345678[TMA_Fix]=D$322))</f>
        <v>1</v>
      </c>
      <c r="AF331" s="2">
        <v>0.66666666666666663</v>
      </c>
      <c r="AG331" t="s">
        <v>745</v>
      </c>
      <c r="AH331" s="17">
        <v>370</v>
      </c>
      <c r="AI331" s="17" cm="1">
        <f t="array" ref="AI331">SUMPRODUCT(--(IFERROR(HOUR(Flights_2026_09_303334353637345678[entry_hour]),-1)=HOUR(AF331)),--(IFERROR(Flights_2026_09_303334353637345678[entry_sector],"")=AG331),--(IFERROR(Flights_2026_09_303334353637345678[nfl],-1)&gt;=AH331),--(IFERROR(Flights_2026_09_303334353637345678[nfl],-1)&lt;=IF(AH331=450,450,AH331+9)))</f>
        <v>3</v>
      </c>
    </row>
    <row r="332" spans="1:35" x14ac:dyDescent="0.2">
      <c r="AF332" s="2">
        <v>0.66666666666666663</v>
      </c>
      <c r="AG332" t="s">
        <v>745</v>
      </c>
      <c r="AH332" s="17">
        <v>380</v>
      </c>
      <c r="AI332" s="17" cm="1">
        <f t="array" ref="AI332">SUMPRODUCT(--(IFERROR(HOUR(Flights_2026_09_303334353637345678[entry_hour]),-1)=HOUR(AF332)),--(IFERROR(Flights_2026_09_303334353637345678[entry_sector],"")=AG332),--(IFERROR(Flights_2026_09_303334353637345678[nfl],-1)&gt;=AH332),--(IFERROR(Flights_2026_09_303334353637345678[nfl],-1)&lt;=IF(AH332=450,450,AH332+9)))</f>
        <v>0</v>
      </c>
    </row>
    <row r="333" spans="1:35" x14ac:dyDescent="0.2">
      <c r="AF333" s="2">
        <v>0.66666666666666663</v>
      </c>
      <c r="AG333" t="s">
        <v>745</v>
      </c>
      <c r="AH333" s="17">
        <v>390</v>
      </c>
      <c r="AI333" s="17" cm="1">
        <f t="array" ref="AI333">SUMPRODUCT(--(IFERROR(HOUR(Flights_2026_09_303334353637345678[entry_hour]),-1)=HOUR(AF333)),--(IFERROR(Flights_2026_09_303334353637345678[entry_sector],"")=AG333),--(IFERROR(Flights_2026_09_303334353637345678[nfl],-1)&gt;=AH333),--(IFERROR(Flights_2026_09_303334353637345678[nfl],-1)&lt;=IF(AH333=450,450,AH333+9)))</f>
        <v>3</v>
      </c>
    </row>
    <row r="334" spans="1:35" ht="19" x14ac:dyDescent="0.2">
      <c r="A334" s="36" t="s">
        <v>2167</v>
      </c>
      <c r="B334" s="36"/>
      <c r="C334" s="36"/>
      <c r="D334" s="36"/>
      <c r="E334" s="36"/>
      <c r="F334" s="36"/>
      <c r="G334" s="36"/>
      <c r="H334" s="36"/>
      <c r="I334" s="36"/>
      <c r="J334" s="36"/>
      <c r="K334" s="36"/>
      <c r="L334" s="36"/>
      <c r="M334" s="36"/>
      <c r="N334" s="36"/>
      <c r="O334" s="36"/>
      <c r="AF334" s="2">
        <v>0.66666666666666663</v>
      </c>
      <c r="AG334" t="s">
        <v>745</v>
      </c>
      <c r="AH334" s="17">
        <v>400</v>
      </c>
      <c r="AI334" s="17" cm="1">
        <f t="array" ref="AI334">SUMPRODUCT(--(IFERROR(HOUR(Flights_2026_09_303334353637345678[entry_hour]),-1)=HOUR(AF334)),--(IFERROR(Flights_2026_09_303334353637345678[entry_sector],"")=AG334),--(IFERROR(Flights_2026_09_303334353637345678[nfl],-1)&gt;=AH334),--(IFERROR(Flights_2026_09_303334353637345678[nfl],-1)&lt;=IF(AH334=450,450,AH334+9)))</f>
        <v>0</v>
      </c>
    </row>
    <row r="335" spans="1:35" x14ac:dyDescent="0.2">
      <c r="AF335" s="2">
        <v>0.66666666666666663</v>
      </c>
      <c r="AG335" t="s">
        <v>745</v>
      </c>
      <c r="AH335" s="17">
        <v>410</v>
      </c>
      <c r="AI335" s="17" cm="1">
        <f t="array" ref="AI335">SUMPRODUCT(--(IFERROR(HOUR(Flights_2026_09_303334353637345678[entry_hour]),-1)=HOUR(AF335)),--(IFERROR(Flights_2026_09_303334353637345678[entry_sector],"")=AG335),--(IFERROR(Flights_2026_09_303334353637345678[nfl],-1)&gt;=AH335),--(IFERROR(Flights_2026_09_303334353637345678[nfl],-1)&lt;=IF(AH335=450,450,AH335+9)))</f>
        <v>0</v>
      </c>
    </row>
    <row r="336" spans="1:35" x14ac:dyDescent="0.2">
      <c r="AF336" s="2">
        <v>0.66666666666666663</v>
      </c>
      <c r="AG336" t="s">
        <v>745</v>
      </c>
      <c r="AH336" s="17">
        <v>420</v>
      </c>
      <c r="AI336" s="17" cm="1">
        <f t="array" ref="AI336">SUMPRODUCT(--(IFERROR(HOUR(Flights_2026_09_303334353637345678[entry_hour]),-1)=HOUR(AF336)),--(IFERROR(Flights_2026_09_303334353637345678[entry_sector],"")=AG336),--(IFERROR(Flights_2026_09_303334353637345678[nfl],-1)&gt;=AH336),--(IFERROR(Flights_2026_09_303334353637345678[nfl],-1)&lt;=IF(AH336=450,450,AH336+9)))</f>
        <v>0</v>
      </c>
    </row>
    <row r="337" spans="32:35" x14ac:dyDescent="0.2">
      <c r="AF337" s="2">
        <v>0.66666666666666663</v>
      </c>
      <c r="AG337" t="s">
        <v>745</v>
      </c>
      <c r="AH337" s="17">
        <v>430</v>
      </c>
      <c r="AI337" s="17" cm="1">
        <f t="array" ref="AI337">SUMPRODUCT(--(IFERROR(HOUR(Flights_2026_09_303334353637345678[entry_hour]),-1)=HOUR(AF337)),--(IFERROR(Flights_2026_09_303334353637345678[entry_sector],"")=AG337),--(IFERROR(Flights_2026_09_303334353637345678[nfl],-1)&gt;=AH337),--(IFERROR(Flights_2026_09_303334353637345678[nfl],-1)&lt;=IF(AH337=450,450,AH337+9)))</f>
        <v>0</v>
      </c>
    </row>
    <row r="338" spans="32:35" x14ac:dyDescent="0.2">
      <c r="AF338" s="2">
        <v>0.66666666666666663</v>
      </c>
      <c r="AG338" t="s">
        <v>745</v>
      </c>
      <c r="AH338" s="17">
        <v>440</v>
      </c>
      <c r="AI338" s="17" cm="1">
        <f t="array" ref="AI338">SUMPRODUCT(--(IFERROR(HOUR(Flights_2026_09_303334353637345678[entry_hour]),-1)=HOUR(AF338)),--(IFERROR(Flights_2026_09_303334353637345678[entry_sector],"")=AG338),--(IFERROR(Flights_2026_09_303334353637345678[nfl],-1)&gt;=AH338),--(IFERROR(Flights_2026_09_303334353637345678[nfl],-1)&lt;=IF(AH338=450,450,AH338+9)))</f>
        <v>0</v>
      </c>
    </row>
    <row r="339" spans="32:35" x14ac:dyDescent="0.2">
      <c r="AF339" s="2">
        <v>0.66666666666666663</v>
      </c>
      <c r="AG339" t="s">
        <v>745</v>
      </c>
      <c r="AH339" s="17">
        <v>450</v>
      </c>
      <c r="AI339" s="17" cm="1">
        <f t="array" ref="AI339">SUMPRODUCT(--(IFERROR(HOUR(Flights_2026_09_303334353637345678[entry_hour]),-1)=HOUR(AF339)),--(IFERROR(Flights_2026_09_303334353637345678[entry_sector],"")=AG339),--(IFERROR(Flights_2026_09_303334353637345678[nfl],-1)&gt;=AH339),--(IFERROR(Flights_2026_09_303334353637345678[nfl],-1)&lt;=IF(AH339=450,450,AH339+9)))</f>
        <v>0</v>
      </c>
    </row>
    <row r="340" spans="32:35" x14ac:dyDescent="0.2">
      <c r="AF340" s="2">
        <v>0.66666666666666663</v>
      </c>
      <c r="AG340" t="s">
        <v>840</v>
      </c>
      <c r="AH340" s="17">
        <v>200</v>
      </c>
      <c r="AI340" s="17" cm="1">
        <f t="array" ref="AI340">SUMPRODUCT(--(IFERROR(HOUR(Flights_2026_09_303334353637345678[entry_hour]),-1)=HOUR(AF340)),--(IFERROR(Flights_2026_09_303334353637345678[entry_sector],"")=AG340),--(IFERROR(Flights_2026_09_303334353637345678[nfl],-1)&gt;=AH340),--(IFERROR(Flights_2026_09_303334353637345678[nfl],-1)&lt;=IF(AH340=450,450,AH340+9)))</f>
        <v>0</v>
      </c>
    </row>
    <row r="341" spans="32:35" x14ac:dyDescent="0.2">
      <c r="AF341" s="2">
        <v>0.66666666666666663</v>
      </c>
      <c r="AG341" t="s">
        <v>840</v>
      </c>
      <c r="AH341" s="17">
        <v>210</v>
      </c>
      <c r="AI341" s="17" cm="1">
        <f t="array" ref="AI341">SUMPRODUCT(--(IFERROR(HOUR(Flights_2026_09_303334353637345678[entry_hour]),-1)=HOUR(AF341)),--(IFERROR(Flights_2026_09_303334353637345678[entry_sector],"")=AG341),--(IFERROR(Flights_2026_09_303334353637345678[nfl],-1)&gt;=AH341),--(IFERROR(Flights_2026_09_303334353637345678[nfl],-1)&lt;=IF(AH341=450,450,AH341+9)))</f>
        <v>0</v>
      </c>
    </row>
    <row r="342" spans="32:35" x14ac:dyDescent="0.2">
      <c r="AF342" s="2">
        <v>0.66666666666666663</v>
      </c>
      <c r="AG342" t="s">
        <v>840</v>
      </c>
      <c r="AH342" s="17">
        <v>220</v>
      </c>
      <c r="AI342" s="17" cm="1">
        <f t="array" ref="AI342">SUMPRODUCT(--(IFERROR(HOUR(Flights_2026_09_303334353637345678[entry_hour]),-1)=HOUR(AF342)),--(IFERROR(Flights_2026_09_303334353637345678[entry_sector],"")=AG342),--(IFERROR(Flights_2026_09_303334353637345678[nfl],-1)&gt;=AH342),--(IFERROR(Flights_2026_09_303334353637345678[nfl],-1)&lt;=IF(AH342=450,450,AH342+9)))</f>
        <v>0</v>
      </c>
    </row>
    <row r="343" spans="32:35" x14ac:dyDescent="0.2">
      <c r="AF343" s="2">
        <v>0.66666666666666663</v>
      </c>
      <c r="AG343" t="s">
        <v>840</v>
      </c>
      <c r="AH343" s="17">
        <v>230</v>
      </c>
      <c r="AI343" s="17" cm="1">
        <f t="array" ref="AI343">SUMPRODUCT(--(IFERROR(HOUR(Flights_2026_09_303334353637345678[entry_hour]),-1)=HOUR(AF343)),--(IFERROR(Flights_2026_09_303334353637345678[entry_sector],"")=AG343),--(IFERROR(Flights_2026_09_303334353637345678[nfl],-1)&gt;=AH343),--(IFERROR(Flights_2026_09_303334353637345678[nfl],-1)&lt;=IF(AH343=450,450,AH343+9)))</f>
        <v>0</v>
      </c>
    </row>
    <row r="344" spans="32:35" x14ac:dyDescent="0.2">
      <c r="AF344" s="2">
        <v>0.66666666666666663</v>
      </c>
      <c r="AG344" t="s">
        <v>840</v>
      </c>
      <c r="AH344" s="17">
        <v>240</v>
      </c>
      <c r="AI344" s="17" cm="1">
        <f t="array" ref="AI344">SUMPRODUCT(--(IFERROR(HOUR(Flights_2026_09_303334353637345678[entry_hour]),-1)=HOUR(AF344)),--(IFERROR(Flights_2026_09_303334353637345678[entry_sector],"")=AG344),--(IFERROR(Flights_2026_09_303334353637345678[nfl],-1)&gt;=AH344),--(IFERROR(Flights_2026_09_303334353637345678[nfl],-1)&lt;=IF(AH344=450,450,AH344+9)))</f>
        <v>0</v>
      </c>
    </row>
    <row r="345" spans="32:35" x14ac:dyDescent="0.2">
      <c r="AF345" s="2">
        <v>0.66666666666666663</v>
      </c>
      <c r="AG345" t="s">
        <v>840</v>
      </c>
      <c r="AH345" s="17">
        <v>250</v>
      </c>
      <c r="AI345" s="17" cm="1">
        <f t="array" ref="AI345">SUMPRODUCT(--(IFERROR(HOUR(Flights_2026_09_303334353637345678[entry_hour]),-1)=HOUR(AF345)),--(IFERROR(Flights_2026_09_303334353637345678[entry_sector],"")=AG345),--(IFERROR(Flights_2026_09_303334353637345678[nfl],-1)&gt;=AH345),--(IFERROR(Flights_2026_09_303334353637345678[nfl],-1)&lt;=IF(AH345=450,450,AH345+9)))</f>
        <v>0</v>
      </c>
    </row>
    <row r="346" spans="32:35" x14ac:dyDescent="0.2">
      <c r="AF346" s="2">
        <v>0.66666666666666663</v>
      </c>
      <c r="AG346" t="s">
        <v>840</v>
      </c>
      <c r="AH346" s="17">
        <v>260</v>
      </c>
      <c r="AI346" s="17" cm="1">
        <f t="array" ref="AI346">SUMPRODUCT(--(IFERROR(HOUR(Flights_2026_09_303334353637345678[entry_hour]),-1)=HOUR(AF346)),--(IFERROR(Flights_2026_09_303334353637345678[entry_sector],"")=AG346),--(IFERROR(Flights_2026_09_303334353637345678[nfl],-1)&gt;=AH346),--(IFERROR(Flights_2026_09_303334353637345678[nfl],-1)&lt;=IF(AH346=450,450,AH346+9)))</f>
        <v>0</v>
      </c>
    </row>
    <row r="347" spans="32:35" x14ac:dyDescent="0.2">
      <c r="AF347" s="2">
        <v>0.66666666666666663</v>
      </c>
      <c r="AG347" t="s">
        <v>840</v>
      </c>
      <c r="AH347" s="17">
        <v>270</v>
      </c>
      <c r="AI347" s="17" cm="1">
        <f t="array" ref="AI347">SUMPRODUCT(--(IFERROR(HOUR(Flights_2026_09_303334353637345678[entry_hour]),-1)=HOUR(AF347)),--(IFERROR(Flights_2026_09_303334353637345678[entry_sector],"")=AG347),--(IFERROR(Flights_2026_09_303334353637345678[nfl],-1)&gt;=AH347),--(IFERROR(Flights_2026_09_303334353637345678[nfl],-1)&lt;=IF(AH347=450,450,AH347+9)))</f>
        <v>0</v>
      </c>
    </row>
    <row r="348" spans="32:35" x14ac:dyDescent="0.2">
      <c r="AF348" s="2">
        <v>0.66666666666666663</v>
      </c>
      <c r="AG348" t="s">
        <v>840</v>
      </c>
      <c r="AH348" s="17">
        <v>280</v>
      </c>
      <c r="AI348" s="17" cm="1">
        <f t="array" ref="AI348">SUMPRODUCT(--(IFERROR(HOUR(Flights_2026_09_303334353637345678[entry_hour]),-1)=HOUR(AF348)),--(IFERROR(Flights_2026_09_303334353637345678[entry_sector],"")=AG348),--(IFERROR(Flights_2026_09_303334353637345678[nfl],-1)&gt;=AH348),--(IFERROR(Flights_2026_09_303334353637345678[nfl],-1)&lt;=IF(AH348=450,450,AH348+9)))</f>
        <v>0</v>
      </c>
    </row>
    <row r="349" spans="32:35" x14ac:dyDescent="0.2">
      <c r="AF349" s="2">
        <v>0.66666666666666663</v>
      </c>
      <c r="AG349" t="s">
        <v>840</v>
      </c>
      <c r="AH349" s="17">
        <v>290</v>
      </c>
      <c r="AI349" s="17" cm="1">
        <f t="array" ref="AI349">SUMPRODUCT(--(IFERROR(HOUR(Flights_2026_09_303334353637345678[entry_hour]),-1)=HOUR(AF349)),--(IFERROR(Flights_2026_09_303334353637345678[entry_sector],"")=AG349),--(IFERROR(Flights_2026_09_303334353637345678[nfl],-1)&gt;=AH349),--(IFERROR(Flights_2026_09_303334353637345678[nfl],-1)&lt;=IF(AH349=450,450,AH349+9)))</f>
        <v>0</v>
      </c>
    </row>
    <row r="350" spans="32:35" x14ac:dyDescent="0.2">
      <c r="AF350" s="2">
        <v>0.66666666666666663</v>
      </c>
      <c r="AG350" t="s">
        <v>840</v>
      </c>
      <c r="AH350" s="17">
        <v>300</v>
      </c>
      <c r="AI350" s="17" cm="1">
        <f t="array" ref="AI350">SUMPRODUCT(--(IFERROR(HOUR(Flights_2026_09_303334353637345678[entry_hour]),-1)=HOUR(AF350)),--(IFERROR(Flights_2026_09_303334353637345678[entry_sector],"")=AG350),--(IFERROR(Flights_2026_09_303334353637345678[nfl],-1)&gt;=AH350),--(IFERROR(Flights_2026_09_303334353637345678[nfl],-1)&lt;=IF(AH350=450,450,AH350+9)))</f>
        <v>0</v>
      </c>
    </row>
    <row r="351" spans="32:35" x14ac:dyDescent="0.2">
      <c r="AF351" s="2">
        <v>0.66666666666666663</v>
      </c>
      <c r="AG351" t="s">
        <v>840</v>
      </c>
      <c r="AH351" s="17">
        <v>310</v>
      </c>
      <c r="AI351" s="17" cm="1">
        <f t="array" ref="AI351">SUMPRODUCT(--(IFERROR(HOUR(Flights_2026_09_303334353637345678[entry_hour]),-1)=HOUR(AF351)),--(IFERROR(Flights_2026_09_303334353637345678[entry_sector],"")=AG351),--(IFERROR(Flights_2026_09_303334353637345678[nfl],-1)&gt;=AH351),--(IFERROR(Flights_2026_09_303334353637345678[nfl],-1)&lt;=IF(AH351=450,450,AH351+9)))</f>
        <v>0</v>
      </c>
    </row>
    <row r="352" spans="32:35" x14ac:dyDescent="0.2">
      <c r="AF352" s="2">
        <v>0.66666666666666663</v>
      </c>
      <c r="AG352" t="s">
        <v>840</v>
      </c>
      <c r="AH352" s="17">
        <v>320</v>
      </c>
      <c r="AI352" s="17" cm="1">
        <f t="array" ref="AI352">SUMPRODUCT(--(IFERROR(HOUR(Flights_2026_09_303334353637345678[entry_hour]),-1)=HOUR(AF352)),--(IFERROR(Flights_2026_09_303334353637345678[entry_sector],"")=AG352),--(IFERROR(Flights_2026_09_303334353637345678[nfl],-1)&gt;=AH352),--(IFERROR(Flights_2026_09_303334353637345678[nfl],-1)&lt;=IF(AH352=450,450,AH352+9)))</f>
        <v>0</v>
      </c>
    </row>
    <row r="353" spans="1:35" x14ac:dyDescent="0.2">
      <c r="AF353" s="2">
        <v>0.66666666666666663</v>
      </c>
      <c r="AG353" t="s">
        <v>840</v>
      </c>
      <c r="AH353" s="17">
        <v>330</v>
      </c>
      <c r="AI353" s="17" cm="1">
        <f t="array" ref="AI353">SUMPRODUCT(--(IFERROR(HOUR(Flights_2026_09_303334353637345678[entry_hour]),-1)=HOUR(AF353)),--(IFERROR(Flights_2026_09_303334353637345678[entry_sector],"")=AG353),--(IFERROR(Flights_2026_09_303334353637345678[nfl],-1)&gt;=AH353),--(IFERROR(Flights_2026_09_303334353637345678[nfl],-1)&lt;=IF(AH353=450,450,AH353+9)))</f>
        <v>0</v>
      </c>
    </row>
    <row r="354" spans="1:35" x14ac:dyDescent="0.2">
      <c r="AF354" s="2">
        <v>0.66666666666666663</v>
      </c>
      <c r="AG354" t="s">
        <v>840</v>
      </c>
      <c r="AH354" s="17">
        <v>340</v>
      </c>
      <c r="AI354" s="17" cm="1">
        <f t="array" ref="AI354">SUMPRODUCT(--(IFERROR(HOUR(Flights_2026_09_303334353637345678[entry_hour]),-1)=HOUR(AF354)),--(IFERROR(Flights_2026_09_303334353637345678[entry_sector],"")=AG354),--(IFERROR(Flights_2026_09_303334353637345678[nfl],-1)&gt;=AH354),--(IFERROR(Flights_2026_09_303334353637345678[nfl],-1)&lt;=IF(AH354=450,450,AH354+9)))</f>
        <v>0</v>
      </c>
    </row>
    <row r="355" spans="1:35" x14ac:dyDescent="0.2">
      <c r="AF355" s="2">
        <v>0.66666666666666663</v>
      </c>
      <c r="AG355" t="s">
        <v>840</v>
      </c>
      <c r="AH355" s="17">
        <v>350</v>
      </c>
      <c r="AI355" s="17" cm="1">
        <f t="array" ref="AI355">SUMPRODUCT(--(IFERROR(HOUR(Flights_2026_09_303334353637345678[entry_hour]),-1)=HOUR(AF355)),--(IFERROR(Flights_2026_09_303334353637345678[entry_sector],"")=AG355),--(IFERROR(Flights_2026_09_303334353637345678[nfl],-1)&gt;=AH355),--(IFERROR(Flights_2026_09_303334353637345678[nfl],-1)&lt;=IF(AH355=450,450,AH355+9)))</f>
        <v>0</v>
      </c>
    </row>
    <row r="356" spans="1:35" x14ac:dyDescent="0.2">
      <c r="AF356" s="2">
        <v>0.66666666666666663</v>
      </c>
      <c r="AG356" t="s">
        <v>840</v>
      </c>
      <c r="AH356" s="17">
        <v>360</v>
      </c>
      <c r="AI356" s="17" cm="1">
        <f t="array" ref="AI356">SUMPRODUCT(--(IFERROR(HOUR(Flights_2026_09_303334353637345678[entry_hour]),-1)=HOUR(AF356)),--(IFERROR(Flights_2026_09_303334353637345678[entry_sector],"")=AG356),--(IFERROR(Flights_2026_09_303334353637345678[nfl],-1)&gt;=AH356),--(IFERROR(Flights_2026_09_303334353637345678[nfl],-1)&lt;=IF(AH356=450,450,AH356+9)))</f>
        <v>0</v>
      </c>
    </row>
    <row r="357" spans="1:35" x14ac:dyDescent="0.2">
      <c r="AF357" s="2">
        <v>0.66666666666666663</v>
      </c>
      <c r="AG357" t="s">
        <v>840</v>
      </c>
      <c r="AH357" s="17">
        <v>370</v>
      </c>
      <c r="AI357" s="17" cm="1">
        <f t="array" ref="AI357">SUMPRODUCT(--(IFERROR(HOUR(Flights_2026_09_303334353637345678[entry_hour]),-1)=HOUR(AF357)),--(IFERROR(Flights_2026_09_303334353637345678[entry_sector],"")=AG357),--(IFERROR(Flights_2026_09_303334353637345678[nfl],-1)&gt;=AH357),--(IFERROR(Flights_2026_09_303334353637345678[nfl],-1)&lt;=IF(AH357=450,450,AH357+9)))</f>
        <v>0</v>
      </c>
    </row>
    <row r="358" spans="1:35" x14ac:dyDescent="0.2">
      <c r="AF358" s="2">
        <v>0.66666666666666663</v>
      </c>
      <c r="AG358" t="s">
        <v>840</v>
      </c>
      <c r="AH358" s="17">
        <v>380</v>
      </c>
      <c r="AI358" s="17" cm="1">
        <f t="array" ref="AI358">SUMPRODUCT(--(IFERROR(HOUR(Flights_2026_09_303334353637345678[entry_hour]),-1)=HOUR(AF358)),--(IFERROR(Flights_2026_09_303334353637345678[entry_sector],"")=AG358),--(IFERROR(Flights_2026_09_303334353637345678[nfl],-1)&gt;=AH358),--(IFERROR(Flights_2026_09_303334353637345678[nfl],-1)&lt;=IF(AH358=450,450,AH358+9)))</f>
        <v>0</v>
      </c>
    </row>
    <row r="359" spans="1:35" x14ac:dyDescent="0.2">
      <c r="A359" s="3" t="s">
        <v>989</v>
      </c>
      <c r="B359" s="3" t="s">
        <v>251</v>
      </c>
      <c r="C359" s="3" t="s">
        <v>37</v>
      </c>
      <c r="D359" s="3" t="s">
        <v>44</v>
      </c>
      <c r="E359" s="3" t="s">
        <v>204</v>
      </c>
      <c r="F359" s="3" t="s">
        <v>78</v>
      </c>
      <c r="G359" s="3" t="s">
        <v>540</v>
      </c>
      <c r="H359" s="3" t="s">
        <v>746</v>
      </c>
      <c r="I359" s="3" t="s">
        <v>136</v>
      </c>
      <c r="J359" s="3" t="s">
        <v>84</v>
      </c>
      <c r="K359" s="3" t="s">
        <v>218</v>
      </c>
      <c r="L359" s="3" t="s">
        <v>714</v>
      </c>
      <c r="M359" s="3" t="s">
        <v>748</v>
      </c>
      <c r="N359" s="3" t="s">
        <v>550</v>
      </c>
      <c r="O359" s="3" t="s">
        <v>757</v>
      </c>
      <c r="AF359" s="2">
        <v>0.66666666666666663</v>
      </c>
      <c r="AG359" t="s">
        <v>840</v>
      </c>
      <c r="AH359" s="17">
        <v>390</v>
      </c>
      <c r="AI359" s="17" cm="1">
        <f t="array" ref="AI359">SUMPRODUCT(--(IFERROR(HOUR(Flights_2026_09_303334353637345678[entry_hour]),-1)=HOUR(AF359)),--(IFERROR(Flights_2026_09_303334353637345678[entry_sector],"")=AG359),--(IFERROR(Flights_2026_09_303334353637345678[nfl],-1)&gt;=AH359),--(IFERROR(Flights_2026_09_303334353637345678[nfl],-1)&lt;=IF(AH359=450,450,AH359+9)))</f>
        <v>0</v>
      </c>
    </row>
    <row r="360" spans="1:35" x14ac:dyDescent="0.2">
      <c r="A360" s="4">
        <v>0.58333333333333337</v>
      </c>
      <c r="B360" s="5" cm="1">
        <f t="array" ref="B360">SUMPRODUCT(--(HOUR(Flights_2026_09_303334353637345678[entry_hour])=HOUR($A360)),--(Flights_2026_09_303334353637345678[BPN_2]=B$359))</f>
        <v>0</v>
      </c>
      <c r="C360" s="5" cm="1">
        <f t="array" ref="C360">SUMPRODUCT(--(HOUR(Flights_2026_09_303334353637345678[entry_hour])=HOUR($A360)),--(Flights_2026_09_303334353637345678[BPN_2]=C$359))</f>
        <v>2</v>
      </c>
      <c r="D360" s="5" cm="1">
        <f t="array" ref="D360">SUMPRODUCT(--(HOUR(Flights_2026_09_303334353637345678[entry_hour])=HOUR($A360)),--(Flights_2026_09_303334353637345678[BPN_2]=D$359))</f>
        <v>0</v>
      </c>
      <c r="E360" s="5" cm="1">
        <f t="array" ref="E360">SUMPRODUCT(--(HOUR(Flights_2026_09_303334353637345678[entry_hour])=HOUR($A360)),--(Flights_2026_09_303334353637345678[BPN_2]=E$359))</f>
        <v>0</v>
      </c>
      <c r="F360" s="5" cm="1">
        <f t="array" ref="F360">SUMPRODUCT(--(HOUR(Flights_2026_09_303334353637345678[entry_hour])=HOUR($A360)),--(Flights_2026_09_303334353637345678[BPN_2]=F$359))</f>
        <v>0</v>
      </c>
      <c r="G360" s="5" cm="1">
        <f t="array" ref="G360">SUMPRODUCT(--(HOUR(Flights_2026_09_303334353637345678[entry_hour])=HOUR($A360)),--(Flights_2026_09_303334353637345678[BPN_2]=G$359))</f>
        <v>0</v>
      </c>
      <c r="H360" s="5" cm="1">
        <f t="array" ref="H360">SUMPRODUCT(--(HOUR(Flights_2026_09_303334353637345678[entry_hour])=HOUR($A360)),--(Flights_2026_09_303334353637345678[BPN_2]=H$359))</f>
        <v>0</v>
      </c>
      <c r="I360" s="5" cm="1">
        <f t="array" ref="I360">SUMPRODUCT(--(HOUR(Flights_2026_09_303334353637345678[entry_hour])=HOUR($A360)),--(Flights_2026_09_303334353637345678[BPN_2]=I$359))</f>
        <v>2</v>
      </c>
      <c r="J360" s="5" cm="1">
        <f t="array" ref="J360">SUMPRODUCT(--(HOUR(Flights_2026_09_303334353637345678[entry_hour])=HOUR($A360)),--(Flights_2026_09_303334353637345678[BPN_2]=J$359))</f>
        <v>1</v>
      </c>
      <c r="K360" s="5" cm="1">
        <f t="array" ref="K360">SUMPRODUCT(--(HOUR(Flights_2026_09_303334353637345678[entry_hour])=HOUR($A360)),--(Flights_2026_09_303334353637345678[BPN_2]=K$359))</f>
        <v>2</v>
      </c>
      <c r="L360" s="5" cm="1">
        <f t="array" ref="L360">SUMPRODUCT(--(HOUR(Flights_2026_09_303334353637345678[entry_hour])=HOUR($A360)),--(Flights_2026_09_303334353637345678[BPN_2]=L$359))</f>
        <v>0</v>
      </c>
      <c r="M360" s="5" cm="1">
        <f t="array" ref="M360">SUMPRODUCT(--(HOUR(Flights_2026_09_303334353637345678[entry_hour])=HOUR($A360)),--(Flights_2026_09_303334353637345678[BPN_2]=M$359))</f>
        <v>0</v>
      </c>
      <c r="N360" s="5" cm="1">
        <f t="array" ref="N360">SUMPRODUCT(--(HOUR(Flights_2026_09_303334353637345678[entry_hour])=HOUR($A360)),--(Flights_2026_09_303334353637345678[BPN_2]=N$359))</f>
        <v>0</v>
      </c>
      <c r="O360" s="5" cm="1">
        <f t="array" ref="O360">SUMPRODUCT(--(HOUR(Flights_2026_09_303334353637345678[entry_hour])=HOUR($A360)),--(Flights_2026_09_303334353637345678[BPN_2]=O$359))</f>
        <v>0</v>
      </c>
      <c r="AF360" s="2">
        <v>0.66666666666666663</v>
      </c>
      <c r="AG360" t="s">
        <v>840</v>
      </c>
      <c r="AH360" s="17">
        <v>400</v>
      </c>
      <c r="AI360" s="17" cm="1">
        <f t="array" ref="AI360">SUMPRODUCT(--(IFERROR(HOUR(Flights_2026_09_303334353637345678[entry_hour]),-1)=HOUR(AF360)),--(IFERROR(Flights_2026_09_303334353637345678[entry_sector],"")=AG360),--(IFERROR(Flights_2026_09_303334353637345678[nfl],-1)&gt;=AH360),--(IFERROR(Flights_2026_09_303334353637345678[nfl],-1)&lt;=IF(AH360=450,450,AH360+9)))</f>
        <v>0</v>
      </c>
    </row>
    <row r="361" spans="1:35" x14ac:dyDescent="0.2">
      <c r="A361" s="4">
        <v>0.625</v>
      </c>
      <c r="B361" s="5" cm="1">
        <f t="array" ref="B361">SUMPRODUCT(--(HOUR(Flights_2026_09_303334353637345678[entry_hour])=HOUR($A361)),--(Flights_2026_09_303334353637345678[BPN_2]=B$359))</f>
        <v>1</v>
      </c>
      <c r="C361" s="5" cm="1">
        <f t="array" ref="C361">SUMPRODUCT(--(HOUR(Flights_2026_09_303334353637345678[entry_hour])=HOUR($A361)),--(Flights_2026_09_303334353637345678[BPN_2]=C$359))</f>
        <v>6</v>
      </c>
      <c r="D361" s="5" cm="1">
        <f t="array" ref="D361">SUMPRODUCT(--(HOUR(Flights_2026_09_303334353637345678[entry_hour])=HOUR($A361)),--(Flights_2026_09_303334353637345678[BPN_2]=D$359))</f>
        <v>2</v>
      </c>
      <c r="E361" s="5" cm="1">
        <f t="array" ref="E361">SUMPRODUCT(--(HOUR(Flights_2026_09_303334353637345678[entry_hour])=HOUR($A361)),--(Flights_2026_09_303334353637345678[BPN_2]=E$359))</f>
        <v>2</v>
      </c>
      <c r="F361" s="5" cm="1">
        <f t="array" ref="F361">SUMPRODUCT(--(HOUR(Flights_2026_09_303334353637345678[entry_hour])=HOUR($A361)),--(Flights_2026_09_303334353637345678[BPN_2]=F$359))</f>
        <v>5</v>
      </c>
      <c r="G361" s="5" cm="1">
        <f t="array" ref="G361">SUMPRODUCT(--(HOUR(Flights_2026_09_303334353637345678[entry_hour])=HOUR($A361)),--(Flights_2026_09_303334353637345678[BPN_2]=G$359))</f>
        <v>0</v>
      </c>
      <c r="H361" s="5" cm="1">
        <f t="array" ref="H361">SUMPRODUCT(--(HOUR(Flights_2026_09_303334353637345678[entry_hour])=HOUR($A361)),--(Flights_2026_09_303334353637345678[BPN_2]=H$359))</f>
        <v>0</v>
      </c>
      <c r="I361" s="5" cm="1">
        <f t="array" ref="I361">SUMPRODUCT(--(HOUR(Flights_2026_09_303334353637345678[entry_hour])=HOUR($A361)),--(Flights_2026_09_303334353637345678[BPN_2]=I$359))</f>
        <v>1</v>
      </c>
      <c r="J361" s="5" cm="1">
        <f t="array" ref="J361">SUMPRODUCT(--(HOUR(Flights_2026_09_303334353637345678[entry_hour])=HOUR($A361)),--(Flights_2026_09_303334353637345678[BPN_2]=J$359))</f>
        <v>1</v>
      </c>
      <c r="K361" s="5" cm="1">
        <f t="array" ref="K361">SUMPRODUCT(--(HOUR(Flights_2026_09_303334353637345678[entry_hour])=HOUR($A361)),--(Flights_2026_09_303334353637345678[BPN_2]=K$359))</f>
        <v>2</v>
      </c>
      <c r="L361" s="5" cm="1">
        <f t="array" ref="L361">SUMPRODUCT(--(HOUR(Flights_2026_09_303334353637345678[entry_hour])=HOUR($A361)),--(Flights_2026_09_303334353637345678[BPN_2]=L$359))</f>
        <v>0</v>
      </c>
      <c r="M361" s="5" cm="1">
        <f t="array" ref="M361">SUMPRODUCT(--(HOUR(Flights_2026_09_303334353637345678[entry_hour])=HOUR($A361)),--(Flights_2026_09_303334353637345678[BPN_2]=M$359))</f>
        <v>0</v>
      </c>
      <c r="N361" s="5" cm="1">
        <f t="array" ref="N361">SUMPRODUCT(--(HOUR(Flights_2026_09_303334353637345678[entry_hour])=HOUR($A361)),--(Flights_2026_09_303334353637345678[BPN_2]=N$359))</f>
        <v>0</v>
      </c>
      <c r="O361" s="5" cm="1">
        <f t="array" ref="O361">SUMPRODUCT(--(HOUR(Flights_2026_09_303334353637345678[entry_hour])=HOUR($A361)),--(Flights_2026_09_303334353637345678[BPN_2]=O$359))</f>
        <v>0</v>
      </c>
      <c r="AF361" s="2">
        <v>0.66666666666666663</v>
      </c>
      <c r="AG361" t="s">
        <v>840</v>
      </c>
      <c r="AH361" s="17">
        <v>410</v>
      </c>
      <c r="AI361" s="17" cm="1">
        <f t="array" ref="AI361">SUMPRODUCT(--(IFERROR(HOUR(Flights_2026_09_303334353637345678[entry_hour]),-1)=HOUR(AF361)),--(IFERROR(Flights_2026_09_303334353637345678[entry_sector],"")=AG361),--(IFERROR(Flights_2026_09_303334353637345678[nfl],-1)&gt;=AH361),--(IFERROR(Flights_2026_09_303334353637345678[nfl],-1)&lt;=IF(AH361=450,450,AH361+9)))</f>
        <v>0</v>
      </c>
    </row>
    <row r="362" spans="1:35" x14ac:dyDescent="0.2">
      <c r="A362" s="4">
        <v>0.66666666666666663</v>
      </c>
      <c r="B362" s="5" cm="1">
        <f t="array" ref="B362">SUMPRODUCT(--(HOUR(Flights_2026_09_303334353637345678[entry_hour])=HOUR($A362)),--(Flights_2026_09_303334353637345678[BPN_2]=B$359))</f>
        <v>1</v>
      </c>
      <c r="C362" s="5" cm="1">
        <f t="array" ref="C362">SUMPRODUCT(--(HOUR(Flights_2026_09_303334353637345678[entry_hour])=HOUR($A362)),--(Flights_2026_09_303334353637345678[BPN_2]=C$359))</f>
        <v>9</v>
      </c>
      <c r="D362" s="5" cm="1">
        <f t="array" ref="D362">SUMPRODUCT(--(HOUR(Flights_2026_09_303334353637345678[entry_hour])=HOUR($A362)),--(Flights_2026_09_303334353637345678[BPN_2]=D$359))</f>
        <v>1</v>
      </c>
      <c r="E362" s="5" cm="1">
        <f t="array" ref="E362">SUMPRODUCT(--(HOUR(Flights_2026_09_303334353637345678[entry_hour])=HOUR($A362)),--(Flights_2026_09_303334353637345678[BPN_2]=E$359))</f>
        <v>0</v>
      </c>
      <c r="F362" s="5" cm="1">
        <f t="array" ref="F362">SUMPRODUCT(--(HOUR(Flights_2026_09_303334353637345678[entry_hour])=HOUR($A362)),--(Flights_2026_09_303334353637345678[BPN_2]=F$359))</f>
        <v>0</v>
      </c>
      <c r="G362" s="5" cm="1">
        <f t="array" ref="G362">SUMPRODUCT(--(HOUR(Flights_2026_09_303334353637345678[entry_hour])=HOUR($A362)),--(Flights_2026_09_303334353637345678[BPN_2]=G$359))</f>
        <v>1</v>
      </c>
      <c r="H362" s="5" cm="1">
        <f t="array" ref="H362">SUMPRODUCT(--(HOUR(Flights_2026_09_303334353637345678[entry_hour])=HOUR($A362)),--(Flights_2026_09_303334353637345678[BPN_2]=H$359))</f>
        <v>0</v>
      </c>
      <c r="I362" s="5" cm="1">
        <f t="array" ref="I362">SUMPRODUCT(--(HOUR(Flights_2026_09_303334353637345678[entry_hour])=HOUR($A362)),--(Flights_2026_09_303334353637345678[BPN_2]=I$359))</f>
        <v>1</v>
      </c>
      <c r="J362" s="5" cm="1">
        <f t="array" ref="J362">SUMPRODUCT(--(HOUR(Flights_2026_09_303334353637345678[entry_hour])=HOUR($A362)),--(Flights_2026_09_303334353637345678[BPN_2]=J$359))</f>
        <v>3</v>
      </c>
      <c r="K362" s="5" cm="1">
        <f t="array" ref="K362">SUMPRODUCT(--(HOUR(Flights_2026_09_303334353637345678[entry_hour])=HOUR($A362)),--(Flights_2026_09_303334353637345678[BPN_2]=K$359))</f>
        <v>4</v>
      </c>
      <c r="L362" s="5" cm="1">
        <f t="array" ref="L362">SUMPRODUCT(--(HOUR(Flights_2026_09_303334353637345678[entry_hour])=HOUR($A362)),--(Flights_2026_09_303334353637345678[BPN_2]=L$359))</f>
        <v>0</v>
      </c>
      <c r="M362" s="5" cm="1">
        <f t="array" ref="M362">SUMPRODUCT(--(HOUR(Flights_2026_09_303334353637345678[entry_hour])=HOUR($A362)),--(Flights_2026_09_303334353637345678[BPN_2]=M$359))</f>
        <v>0</v>
      </c>
      <c r="N362" s="5" cm="1">
        <f t="array" ref="N362">SUMPRODUCT(--(HOUR(Flights_2026_09_303334353637345678[entry_hour])=HOUR($A362)),--(Flights_2026_09_303334353637345678[BPN_2]=N$359))</f>
        <v>0</v>
      </c>
      <c r="O362" s="5" cm="1">
        <f t="array" ref="O362">SUMPRODUCT(--(HOUR(Flights_2026_09_303334353637345678[entry_hour])=HOUR($A362)),--(Flights_2026_09_303334353637345678[BPN_2]=O$359))</f>
        <v>0</v>
      </c>
      <c r="AF362" s="2">
        <v>0.66666666666666663</v>
      </c>
      <c r="AG362" t="s">
        <v>840</v>
      </c>
      <c r="AH362" s="17">
        <v>420</v>
      </c>
      <c r="AI362" s="17" cm="1">
        <f t="array" ref="AI362">SUMPRODUCT(--(IFERROR(HOUR(Flights_2026_09_303334353637345678[entry_hour]),-1)=HOUR(AF362)),--(IFERROR(Flights_2026_09_303334353637345678[entry_sector],"")=AG362),--(IFERROR(Flights_2026_09_303334353637345678[nfl],-1)&gt;=AH362),--(IFERROR(Flights_2026_09_303334353637345678[nfl],-1)&lt;=IF(AH362=450,450,AH362+9)))</f>
        <v>0</v>
      </c>
    </row>
    <row r="363" spans="1:35" x14ac:dyDescent="0.2">
      <c r="A363" s="4">
        <v>0.70833333333333337</v>
      </c>
      <c r="B363" s="5" cm="1">
        <f t="array" ref="B363">SUMPRODUCT(--(HOUR(Flights_2026_09_303334353637345678[entry_hour])=HOUR($A363)),--(Flights_2026_09_303334353637345678[BPN_2]=B$359))</f>
        <v>0</v>
      </c>
      <c r="C363" s="5" cm="1">
        <f t="array" ref="C363">SUMPRODUCT(--(HOUR(Flights_2026_09_303334353637345678[entry_hour])=HOUR($A363)),--(Flights_2026_09_303334353637345678[BPN_2]=C$359))</f>
        <v>8</v>
      </c>
      <c r="D363" s="5" cm="1">
        <f t="array" ref="D363">SUMPRODUCT(--(HOUR(Flights_2026_09_303334353637345678[entry_hour])=HOUR($A363)),--(Flights_2026_09_303334353637345678[BPN_2]=D$359))</f>
        <v>0</v>
      </c>
      <c r="E363" s="5" cm="1">
        <f t="array" ref="E363">SUMPRODUCT(--(HOUR(Flights_2026_09_303334353637345678[entry_hour])=HOUR($A363)),--(Flights_2026_09_303334353637345678[BPN_2]=E$359))</f>
        <v>2</v>
      </c>
      <c r="F363" s="5" cm="1">
        <f t="array" ref="F363">SUMPRODUCT(--(HOUR(Flights_2026_09_303334353637345678[entry_hour])=HOUR($A363)),--(Flights_2026_09_303334353637345678[BPN_2]=F$359))</f>
        <v>5</v>
      </c>
      <c r="G363" s="5" cm="1">
        <f t="array" ref="G363">SUMPRODUCT(--(HOUR(Flights_2026_09_303334353637345678[entry_hour])=HOUR($A363)),--(Flights_2026_09_303334353637345678[BPN_2]=G$359))</f>
        <v>0</v>
      </c>
      <c r="H363" s="5" cm="1">
        <f t="array" ref="H363">SUMPRODUCT(--(HOUR(Flights_2026_09_303334353637345678[entry_hour])=HOUR($A363)),--(Flights_2026_09_303334353637345678[BPN_2]=H$359))</f>
        <v>0</v>
      </c>
      <c r="I363" s="5" cm="1">
        <f t="array" ref="I363">SUMPRODUCT(--(HOUR(Flights_2026_09_303334353637345678[entry_hour])=HOUR($A363)),--(Flights_2026_09_303334353637345678[BPN_2]=I$359))</f>
        <v>2</v>
      </c>
      <c r="J363" s="5" cm="1">
        <f t="array" ref="J363">SUMPRODUCT(--(HOUR(Flights_2026_09_303334353637345678[entry_hour])=HOUR($A363)),--(Flights_2026_09_303334353637345678[BPN_2]=J$359))</f>
        <v>2</v>
      </c>
      <c r="K363" s="5" cm="1">
        <f t="array" ref="K363">SUMPRODUCT(--(HOUR(Flights_2026_09_303334353637345678[entry_hour])=HOUR($A363)),--(Flights_2026_09_303334353637345678[BPN_2]=K$359))</f>
        <v>4</v>
      </c>
      <c r="L363" s="5" cm="1">
        <f t="array" ref="L363">SUMPRODUCT(--(HOUR(Flights_2026_09_303334353637345678[entry_hour])=HOUR($A363)),--(Flights_2026_09_303334353637345678[BPN_2]=L$359))</f>
        <v>0</v>
      </c>
      <c r="M363" s="5" cm="1">
        <f t="array" ref="M363">SUMPRODUCT(--(HOUR(Flights_2026_09_303334353637345678[entry_hour])=HOUR($A363)),--(Flights_2026_09_303334353637345678[BPN_2]=M$359))</f>
        <v>0</v>
      </c>
      <c r="N363" s="5" cm="1">
        <f t="array" ref="N363">SUMPRODUCT(--(HOUR(Flights_2026_09_303334353637345678[entry_hour])=HOUR($A363)),--(Flights_2026_09_303334353637345678[BPN_2]=N$359))</f>
        <v>0</v>
      </c>
      <c r="O363" s="5" cm="1">
        <f t="array" ref="O363">SUMPRODUCT(--(HOUR(Flights_2026_09_303334353637345678[entry_hour])=HOUR($A363)),--(Flights_2026_09_303334353637345678[BPN_2]=O$359))</f>
        <v>0</v>
      </c>
      <c r="AF363" s="2">
        <v>0.66666666666666663</v>
      </c>
      <c r="AG363" t="s">
        <v>840</v>
      </c>
      <c r="AH363" s="17">
        <v>430</v>
      </c>
      <c r="AI363" s="17" cm="1">
        <f t="array" ref="AI363">SUMPRODUCT(--(IFERROR(HOUR(Flights_2026_09_303334353637345678[entry_hour]),-1)=HOUR(AF363)),--(IFERROR(Flights_2026_09_303334353637345678[entry_sector],"")=AG363),--(IFERROR(Flights_2026_09_303334353637345678[nfl],-1)&gt;=AH363),--(IFERROR(Flights_2026_09_303334353637345678[nfl],-1)&lt;=IF(AH363=450,450,AH363+9)))</f>
        <v>0</v>
      </c>
    </row>
    <row r="364" spans="1:35" x14ac:dyDescent="0.2">
      <c r="A364" s="4">
        <v>0.75</v>
      </c>
      <c r="B364" s="5" cm="1">
        <f t="array" ref="B364">SUMPRODUCT(--(HOUR(Flights_2026_09_303334353637345678[entry_hour])=HOUR($A364)),--(Flights_2026_09_303334353637345678[BPN_2]=B$359))</f>
        <v>0</v>
      </c>
      <c r="C364" s="5" cm="1">
        <f t="array" ref="C364">SUMPRODUCT(--(HOUR(Flights_2026_09_303334353637345678[entry_hour])=HOUR($A364)),--(Flights_2026_09_303334353637345678[BPN_2]=C$359))</f>
        <v>5</v>
      </c>
      <c r="D364" s="5" cm="1">
        <f t="array" ref="D364">SUMPRODUCT(--(HOUR(Flights_2026_09_303334353637345678[entry_hour])=HOUR($A364)),--(Flights_2026_09_303334353637345678[BPN_2]=D$359))</f>
        <v>2</v>
      </c>
      <c r="E364" s="5" cm="1">
        <f t="array" ref="E364">SUMPRODUCT(--(HOUR(Flights_2026_09_303334353637345678[entry_hour])=HOUR($A364)),--(Flights_2026_09_303334353637345678[BPN_2]=E$359))</f>
        <v>0</v>
      </c>
      <c r="F364" s="5" cm="1">
        <f t="array" ref="F364">SUMPRODUCT(--(HOUR(Flights_2026_09_303334353637345678[entry_hour])=HOUR($A364)),--(Flights_2026_09_303334353637345678[BPN_2]=F$359))</f>
        <v>0</v>
      </c>
      <c r="G364" s="5" cm="1">
        <f t="array" ref="G364">SUMPRODUCT(--(HOUR(Flights_2026_09_303334353637345678[entry_hour])=HOUR($A364)),--(Flights_2026_09_303334353637345678[BPN_2]=G$359))</f>
        <v>2</v>
      </c>
      <c r="H364" s="5" cm="1">
        <f t="array" ref="H364">SUMPRODUCT(--(HOUR(Flights_2026_09_303334353637345678[entry_hour])=HOUR($A364)),--(Flights_2026_09_303334353637345678[BPN_2]=H$359))</f>
        <v>0</v>
      </c>
      <c r="I364" s="5" cm="1">
        <f t="array" ref="I364">SUMPRODUCT(--(HOUR(Flights_2026_09_303334353637345678[entry_hour])=HOUR($A364)),--(Flights_2026_09_303334353637345678[BPN_2]=I$359))</f>
        <v>1</v>
      </c>
      <c r="J364" s="5" cm="1">
        <f t="array" ref="J364">SUMPRODUCT(--(HOUR(Flights_2026_09_303334353637345678[entry_hour])=HOUR($A364)),--(Flights_2026_09_303334353637345678[BPN_2]=J$359))</f>
        <v>3</v>
      </c>
      <c r="K364" s="5" cm="1">
        <f t="array" ref="K364">SUMPRODUCT(--(HOUR(Flights_2026_09_303334353637345678[entry_hour])=HOUR($A364)),--(Flights_2026_09_303334353637345678[BPN_2]=K$359))</f>
        <v>2</v>
      </c>
      <c r="L364" s="5" cm="1">
        <f t="array" ref="L364">SUMPRODUCT(--(HOUR(Flights_2026_09_303334353637345678[entry_hour])=HOUR($A364)),--(Flights_2026_09_303334353637345678[BPN_2]=L$359))</f>
        <v>0</v>
      </c>
      <c r="M364" s="5" cm="1">
        <f t="array" ref="M364">SUMPRODUCT(--(HOUR(Flights_2026_09_303334353637345678[entry_hour])=HOUR($A364)),--(Flights_2026_09_303334353637345678[BPN_2]=M$359))</f>
        <v>0</v>
      </c>
      <c r="N364" s="5" cm="1">
        <f t="array" ref="N364">SUMPRODUCT(--(HOUR(Flights_2026_09_303334353637345678[entry_hour])=HOUR($A364)),--(Flights_2026_09_303334353637345678[BPN_2]=N$359))</f>
        <v>1</v>
      </c>
      <c r="O364" s="5" cm="1">
        <f t="array" ref="O364">SUMPRODUCT(--(HOUR(Flights_2026_09_303334353637345678[entry_hour])=HOUR($A364)),--(Flights_2026_09_303334353637345678[BPN_2]=O$359))</f>
        <v>0</v>
      </c>
      <c r="AF364" s="2">
        <v>0.66666666666666663</v>
      </c>
      <c r="AG364" t="s">
        <v>840</v>
      </c>
      <c r="AH364" s="17">
        <v>440</v>
      </c>
      <c r="AI364" s="17" cm="1">
        <f t="array" ref="AI364">SUMPRODUCT(--(IFERROR(HOUR(Flights_2026_09_303334353637345678[entry_hour]),-1)=HOUR(AF364)),--(IFERROR(Flights_2026_09_303334353637345678[entry_sector],"")=AG364),--(IFERROR(Flights_2026_09_303334353637345678[nfl],-1)&gt;=AH364),--(IFERROR(Flights_2026_09_303334353637345678[nfl],-1)&lt;=IF(AH364=450,450,AH364+9)))</f>
        <v>0</v>
      </c>
    </row>
    <row r="365" spans="1:35" x14ac:dyDescent="0.2">
      <c r="A365" s="4">
        <v>0.79166666666666663</v>
      </c>
      <c r="B365" s="5" cm="1">
        <f t="array" ref="B365">SUMPRODUCT(--(HOUR(Flights_2026_09_303334353637345678[entry_hour])=HOUR($A365)),--(Flights_2026_09_303334353637345678[BPN_2]=B$359))</f>
        <v>0</v>
      </c>
      <c r="C365" s="5" cm="1">
        <f t="array" ref="C365">SUMPRODUCT(--(HOUR(Flights_2026_09_303334353637345678[entry_hour])=HOUR($A365)),--(Flights_2026_09_303334353637345678[BPN_2]=C$359))</f>
        <v>3</v>
      </c>
      <c r="D365" s="5" cm="1">
        <f t="array" ref="D365">SUMPRODUCT(--(HOUR(Flights_2026_09_303334353637345678[entry_hour])=HOUR($A365)),--(Flights_2026_09_303334353637345678[BPN_2]=D$359))</f>
        <v>0</v>
      </c>
      <c r="E365" s="5" cm="1">
        <f t="array" ref="E365">SUMPRODUCT(--(HOUR(Flights_2026_09_303334353637345678[entry_hour])=HOUR($A365)),--(Flights_2026_09_303334353637345678[BPN_2]=E$359))</f>
        <v>0</v>
      </c>
      <c r="F365" s="5" cm="1">
        <f t="array" ref="F365">SUMPRODUCT(--(HOUR(Flights_2026_09_303334353637345678[entry_hour])=HOUR($A365)),--(Flights_2026_09_303334353637345678[BPN_2]=F$359))</f>
        <v>0</v>
      </c>
      <c r="G365" s="5" cm="1">
        <f t="array" ref="G365">SUMPRODUCT(--(HOUR(Flights_2026_09_303334353637345678[entry_hour])=HOUR($A365)),--(Flights_2026_09_303334353637345678[BPN_2]=G$359))</f>
        <v>1</v>
      </c>
      <c r="H365" s="5" cm="1">
        <f t="array" ref="H365">SUMPRODUCT(--(HOUR(Flights_2026_09_303334353637345678[entry_hour])=HOUR($A365)),--(Flights_2026_09_303334353637345678[BPN_2]=H$359))</f>
        <v>0</v>
      </c>
      <c r="I365" s="5" cm="1">
        <f t="array" ref="I365">SUMPRODUCT(--(HOUR(Flights_2026_09_303334353637345678[entry_hour])=HOUR($A365)),--(Flights_2026_09_303334353637345678[BPN_2]=I$359))</f>
        <v>0</v>
      </c>
      <c r="J365" s="5" cm="1">
        <f t="array" ref="J365">SUMPRODUCT(--(HOUR(Flights_2026_09_303334353637345678[entry_hour])=HOUR($A365)),--(Flights_2026_09_303334353637345678[BPN_2]=J$359))</f>
        <v>1</v>
      </c>
      <c r="K365" s="5" cm="1">
        <f t="array" ref="K365">SUMPRODUCT(--(HOUR(Flights_2026_09_303334353637345678[entry_hour])=HOUR($A365)),--(Flights_2026_09_303334353637345678[BPN_2]=K$359))</f>
        <v>4</v>
      </c>
      <c r="L365" s="5" cm="1">
        <f t="array" ref="L365">SUMPRODUCT(--(HOUR(Flights_2026_09_303334353637345678[entry_hour])=HOUR($A365)),--(Flights_2026_09_303334353637345678[BPN_2]=L$359))</f>
        <v>0</v>
      </c>
      <c r="M365" s="5" cm="1">
        <f t="array" ref="M365">SUMPRODUCT(--(HOUR(Flights_2026_09_303334353637345678[entry_hour])=HOUR($A365)),--(Flights_2026_09_303334353637345678[BPN_2]=M$359))</f>
        <v>0</v>
      </c>
      <c r="N365" s="5" cm="1">
        <f t="array" ref="N365">SUMPRODUCT(--(HOUR(Flights_2026_09_303334353637345678[entry_hour])=HOUR($A365)),--(Flights_2026_09_303334353637345678[BPN_2]=N$359))</f>
        <v>0</v>
      </c>
      <c r="O365" s="5" cm="1">
        <f t="array" ref="O365">SUMPRODUCT(--(HOUR(Flights_2026_09_303334353637345678[entry_hour])=HOUR($A365)),--(Flights_2026_09_303334353637345678[BPN_2]=O$359))</f>
        <v>0</v>
      </c>
      <c r="AF365" s="2">
        <v>0.66666666666666663</v>
      </c>
      <c r="AG365" t="s">
        <v>840</v>
      </c>
      <c r="AH365" s="17">
        <v>450</v>
      </c>
      <c r="AI365" s="17" cm="1">
        <f t="array" ref="AI365">SUMPRODUCT(--(IFERROR(HOUR(Flights_2026_09_303334353637345678[entry_hour]),-1)=HOUR(AF365)),--(IFERROR(Flights_2026_09_303334353637345678[entry_sector],"")=AG365),--(IFERROR(Flights_2026_09_303334353637345678[nfl],-1)&gt;=AH365),--(IFERROR(Flights_2026_09_303334353637345678[nfl],-1)&lt;=IF(AH365=450,450,AH365+9)))</f>
        <v>0</v>
      </c>
    </row>
    <row r="366" spans="1:35" x14ac:dyDescent="0.2">
      <c r="A366" s="4">
        <v>0.83333333333333337</v>
      </c>
      <c r="B366" s="5" cm="1">
        <f t="array" ref="B366">SUMPRODUCT(--(HOUR(Flights_2026_09_303334353637345678[entry_hour])=HOUR($A366)),--(Flights_2026_09_303334353637345678[BPN_2]=B$359))</f>
        <v>0</v>
      </c>
      <c r="C366" s="5" cm="1">
        <f t="array" ref="C366">SUMPRODUCT(--(HOUR(Flights_2026_09_303334353637345678[entry_hour])=HOUR($A366)),--(Flights_2026_09_303334353637345678[BPN_2]=C$359))</f>
        <v>2</v>
      </c>
      <c r="D366" s="5" cm="1">
        <f t="array" ref="D366">SUMPRODUCT(--(HOUR(Flights_2026_09_303334353637345678[entry_hour])=HOUR($A366)),--(Flights_2026_09_303334353637345678[BPN_2]=D$359))</f>
        <v>1</v>
      </c>
      <c r="E366" s="5" cm="1">
        <f t="array" ref="E366">SUMPRODUCT(--(HOUR(Flights_2026_09_303334353637345678[entry_hour])=HOUR($A366)),--(Flights_2026_09_303334353637345678[BPN_2]=E$359))</f>
        <v>0</v>
      </c>
      <c r="F366" s="5" cm="1">
        <f t="array" ref="F366">SUMPRODUCT(--(HOUR(Flights_2026_09_303334353637345678[entry_hour])=HOUR($A366)),--(Flights_2026_09_303334353637345678[BPN_2]=F$359))</f>
        <v>3</v>
      </c>
      <c r="G366" s="5" cm="1">
        <f t="array" ref="G366">SUMPRODUCT(--(HOUR(Flights_2026_09_303334353637345678[entry_hour])=HOUR($A366)),--(Flights_2026_09_303334353637345678[BPN_2]=G$359))</f>
        <v>1</v>
      </c>
      <c r="H366" s="5" cm="1">
        <f t="array" ref="H366">SUMPRODUCT(--(HOUR(Flights_2026_09_303334353637345678[entry_hour])=HOUR($A366)),--(Flights_2026_09_303334353637345678[BPN_2]=H$359))</f>
        <v>0</v>
      </c>
      <c r="I366" s="5" cm="1">
        <f t="array" ref="I366">SUMPRODUCT(--(HOUR(Flights_2026_09_303334353637345678[entry_hour])=HOUR($A366)),--(Flights_2026_09_303334353637345678[BPN_2]=I$359))</f>
        <v>2</v>
      </c>
      <c r="J366" s="5" cm="1">
        <f t="array" ref="J366">SUMPRODUCT(--(HOUR(Flights_2026_09_303334353637345678[entry_hour])=HOUR($A366)),--(Flights_2026_09_303334353637345678[BPN_2]=J$359))</f>
        <v>3</v>
      </c>
      <c r="K366" s="5" cm="1">
        <f t="array" ref="K366">SUMPRODUCT(--(HOUR(Flights_2026_09_303334353637345678[entry_hour])=HOUR($A366)),--(Flights_2026_09_303334353637345678[BPN_2]=K$359))</f>
        <v>0</v>
      </c>
      <c r="L366" s="5" cm="1">
        <f t="array" ref="L366">SUMPRODUCT(--(HOUR(Flights_2026_09_303334353637345678[entry_hour])=HOUR($A366)),--(Flights_2026_09_303334353637345678[BPN_2]=L$359))</f>
        <v>0</v>
      </c>
      <c r="M366" s="5" cm="1">
        <f t="array" ref="M366">SUMPRODUCT(--(HOUR(Flights_2026_09_303334353637345678[entry_hour])=HOUR($A366)),--(Flights_2026_09_303334353637345678[BPN_2]=M$359))</f>
        <v>0</v>
      </c>
      <c r="N366" s="5" cm="1">
        <f t="array" ref="N366">SUMPRODUCT(--(HOUR(Flights_2026_09_303334353637345678[entry_hour])=HOUR($A366)),--(Flights_2026_09_303334353637345678[BPN_2]=N$359))</f>
        <v>1</v>
      </c>
      <c r="O366" s="5" cm="1">
        <f t="array" ref="O366">SUMPRODUCT(--(HOUR(Flights_2026_09_303334353637345678[entry_hour])=HOUR($A366)),--(Flights_2026_09_303334353637345678[BPN_2]=O$359))</f>
        <v>0</v>
      </c>
      <c r="AF366" s="2">
        <v>0.66666666666666663</v>
      </c>
      <c r="AG366" t="s">
        <v>747</v>
      </c>
      <c r="AH366" s="17">
        <v>200</v>
      </c>
      <c r="AI366" s="17" cm="1">
        <f t="array" ref="AI366">SUMPRODUCT(--(IFERROR(HOUR(Flights_2026_09_303334353637345678[entry_hour]),-1)=HOUR(AF366)),--(IFERROR(Flights_2026_09_303334353637345678[entry_sector],"")=AG366),--(IFERROR(Flights_2026_09_303334353637345678[nfl],-1)&gt;=AH366),--(IFERROR(Flights_2026_09_303334353637345678[nfl],-1)&lt;=IF(AH366=450,450,AH366+9)))</f>
        <v>0</v>
      </c>
    </row>
    <row r="367" spans="1:35" x14ac:dyDescent="0.2">
      <c r="A367" s="4">
        <v>0.875</v>
      </c>
      <c r="B367" s="5" cm="1">
        <f t="array" ref="B367">SUMPRODUCT(--(HOUR(Flights_2026_09_303334353637345678[entry_hour])=HOUR($A367)),--(Flights_2026_09_303334353637345678[BPN_2]=B$359))</f>
        <v>0</v>
      </c>
      <c r="C367" s="5" cm="1">
        <f t="array" ref="C367">SUMPRODUCT(--(HOUR(Flights_2026_09_303334353637345678[entry_hour])=HOUR($A367)),--(Flights_2026_09_303334353637345678[BPN_2]=C$359))</f>
        <v>3</v>
      </c>
      <c r="D367" s="5" cm="1">
        <f t="array" ref="D367">SUMPRODUCT(--(HOUR(Flights_2026_09_303334353637345678[entry_hour])=HOUR($A367)),--(Flights_2026_09_303334353637345678[BPN_2]=D$359))</f>
        <v>0</v>
      </c>
      <c r="E367" s="5" cm="1">
        <f t="array" ref="E367">SUMPRODUCT(--(HOUR(Flights_2026_09_303334353637345678[entry_hour])=HOUR($A367)),--(Flights_2026_09_303334353637345678[BPN_2]=E$359))</f>
        <v>0</v>
      </c>
      <c r="F367" s="5" cm="1">
        <f t="array" ref="F367">SUMPRODUCT(--(HOUR(Flights_2026_09_303334353637345678[entry_hour])=HOUR($A367)),--(Flights_2026_09_303334353637345678[BPN_2]=F$359))</f>
        <v>1</v>
      </c>
      <c r="G367" s="5" cm="1">
        <f t="array" ref="G367">SUMPRODUCT(--(HOUR(Flights_2026_09_303334353637345678[entry_hour])=HOUR($A367)),--(Flights_2026_09_303334353637345678[BPN_2]=G$359))</f>
        <v>0</v>
      </c>
      <c r="H367" s="5" cm="1">
        <f t="array" ref="H367">SUMPRODUCT(--(HOUR(Flights_2026_09_303334353637345678[entry_hour])=HOUR($A367)),--(Flights_2026_09_303334353637345678[BPN_2]=H$359))</f>
        <v>0</v>
      </c>
      <c r="I367" s="5" cm="1">
        <f t="array" ref="I367">SUMPRODUCT(--(HOUR(Flights_2026_09_303334353637345678[entry_hour])=HOUR($A367)),--(Flights_2026_09_303334353637345678[BPN_2]=I$359))</f>
        <v>1</v>
      </c>
      <c r="J367" s="5" cm="1">
        <f t="array" ref="J367">SUMPRODUCT(--(HOUR(Flights_2026_09_303334353637345678[entry_hour])=HOUR($A367)),--(Flights_2026_09_303334353637345678[BPN_2]=J$359))</f>
        <v>2</v>
      </c>
      <c r="K367" s="5" cm="1">
        <f t="array" ref="K367">SUMPRODUCT(--(HOUR(Flights_2026_09_303334353637345678[entry_hour])=HOUR($A367)),--(Flights_2026_09_303334353637345678[BPN_2]=K$359))</f>
        <v>0</v>
      </c>
      <c r="L367" s="5" cm="1">
        <f t="array" ref="L367">SUMPRODUCT(--(HOUR(Flights_2026_09_303334353637345678[entry_hour])=HOUR($A367)),--(Flights_2026_09_303334353637345678[BPN_2]=L$359))</f>
        <v>0</v>
      </c>
      <c r="M367" s="5" cm="1">
        <f t="array" ref="M367">SUMPRODUCT(--(HOUR(Flights_2026_09_303334353637345678[entry_hour])=HOUR($A367)),--(Flights_2026_09_303334353637345678[BPN_2]=M$359))</f>
        <v>0</v>
      </c>
      <c r="N367" s="5" cm="1">
        <f t="array" ref="N367">SUMPRODUCT(--(HOUR(Flights_2026_09_303334353637345678[entry_hour])=HOUR($A367)),--(Flights_2026_09_303334353637345678[BPN_2]=N$359))</f>
        <v>0</v>
      </c>
      <c r="O367" s="5" cm="1">
        <f t="array" ref="O367">SUMPRODUCT(--(HOUR(Flights_2026_09_303334353637345678[entry_hour])=HOUR($A367)),--(Flights_2026_09_303334353637345678[BPN_2]=O$359))</f>
        <v>0</v>
      </c>
      <c r="AF367" s="2">
        <v>0.66666666666666663</v>
      </c>
      <c r="AG367" t="s">
        <v>747</v>
      </c>
      <c r="AH367" s="17">
        <v>210</v>
      </c>
      <c r="AI367" s="17" cm="1">
        <f t="array" ref="AI367">SUMPRODUCT(--(IFERROR(HOUR(Flights_2026_09_303334353637345678[entry_hour]),-1)=HOUR(AF367)),--(IFERROR(Flights_2026_09_303334353637345678[entry_sector],"")=AG367),--(IFERROR(Flights_2026_09_303334353637345678[nfl],-1)&gt;=AH367),--(IFERROR(Flights_2026_09_303334353637345678[nfl],-1)&lt;=IF(AH367=450,450,AH367+9)))</f>
        <v>0</v>
      </c>
    </row>
    <row r="368" spans="1:35" x14ac:dyDescent="0.2">
      <c r="A368" s="4">
        <v>0.91666666666666663</v>
      </c>
      <c r="B368" s="5" cm="1">
        <f t="array" ref="B368">SUMPRODUCT(--(HOUR(Flights_2026_09_303334353637345678[entry_hour])=HOUR($A368)),--(Flights_2026_09_303334353637345678[BPN_2]=B$359))</f>
        <v>0</v>
      </c>
      <c r="C368" s="5" cm="1">
        <f t="array" ref="C368">SUMPRODUCT(--(HOUR(Flights_2026_09_303334353637345678[entry_hour])=HOUR($A368)),--(Flights_2026_09_303334353637345678[BPN_2]=C$359))</f>
        <v>3</v>
      </c>
      <c r="D368" s="5" cm="1">
        <f t="array" ref="D368">SUMPRODUCT(--(HOUR(Flights_2026_09_303334353637345678[entry_hour])=HOUR($A368)),--(Flights_2026_09_303334353637345678[BPN_2]=D$359))</f>
        <v>1</v>
      </c>
      <c r="E368" s="5" cm="1">
        <f t="array" ref="E368">SUMPRODUCT(--(HOUR(Flights_2026_09_303334353637345678[entry_hour])=HOUR($A368)),--(Flights_2026_09_303334353637345678[BPN_2]=E$359))</f>
        <v>0</v>
      </c>
      <c r="F368" s="5" cm="1">
        <f t="array" ref="F368">SUMPRODUCT(--(HOUR(Flights_2026_09_303334353637345678[entry_hour])=HOUR($A368)),--(Flights_2026_09_303334353637345678[BPN_2]=F$359))</f>
        <v>3</v>
      </c>
      <c r="G368" s="5" cm="1">
        <f t="array" ref="G368">SUMPRODUCT(--(HOUR(Flights_2026_09_303334353637345678[entry_hour])=HOUR($A368)),--(Flights_2026_09_303334353637345678[BPN_2]=G$359))</f>
        <v>0</v>
      </c>
      <c r="H368" s="5" cm="1">
        <f t="array" ref="H368">SUMPRODUCT(--(HOUR(Flights_2026_09_303334353637345678[entry_hour])=HOUR($A368)),--(Flights_2026_09_303334353637345678[BPN_2]=H$359))</f>
        <v>0</v>
      </c>
      <c r="I368" s="5" cm="1">
        <f t="array" ref="I368">SUMPRODUCT(--(HOUR(Flights_2026_09_303334353637345678[entry_hour])=HOUR($A368)),--(Flights_2026_09_303334353637345678[BPN_2]=I$359))</f>
        <v>0</v>
      </c>
      <c r="J368" s="5" cm="1">
        <f t="array" ref="J368">SUMPRODUCT(--(HOUR(Flights_2026_09_303334353637345678[entry_hour])=HOUR($A368)),--(Flights_2026_09_303334353637345678[BPN_2]=J$359))</f>
        <v>2</v>
      </c>
      <c r="K368" s="5" cm="1">
        <f t="array" ref="K368">SUMPRODUCT(--(HOUR(Flights_2026_09_303334353637345678[entry_hour])=HOUR($A368)),--(Flights_2026_09_303334353637345678[BPN_2]=K$359))</f>
        <v>0</v>
      </c>
      <c r="L368" s="5" cm="1">
        <f t="array" ref="L368">SUMPRODUCT(--(HOUR(Flights_2026_09_303334353637345678[entry_hour])=HOUR($A368)),--(Flights_2026_09_303334353637345678[BPN_2]=L$359))</f>
        <v>0</v>
      </c>
      <c r="M368" s="5" cm="1">
        <f t="array" ref="M368">SUMPRODUCT(--(HOUR(Flights_2026_09_303334353637345678[entry_hour])=HOUR($A368)),--(Flights_2026_09_303334353637345678[BPN_2]=M$359))</f>
        <v>0</v>
      </c>
      <c r="N368" s="5" cm="1">
        <f t="array" ref="N368">SUMPRODUCT(--(HOUR(Flights_2026_09_303334353637345678[entry_hour])=HOUR($A368)),--(Flights_2026_09_303334353637345678[BPN_2]=N$359))</f>
        <v>0</v>
      </c>
      <c r="O368" s="5" cm="1">
        <f t="array" ref="O368">SUMPRODUCT(--(HOUR(Flights_2026_09_303334353637345678[entry_hour])=HOUR($A368)),--(Flights_2026_09_303334353637345678[BPN_2]=O$359))</f>
        <v>0</v>
      </c>
      <c r="AF368" s="2">
        <v>0.66666666666666663</v>
      </c>
      <c r="AG368" t="s">
        <v>747</v>
      </c>
      <c r="AH368" s="17">
        <v>220</v>
      </c>
      <c r="AI368" s="17" cm="1">
        <f t="array" ref="AI368">SUMPRODUCT(--(IFERROR(HOUR(Flights_2026_09_303334353637345678[entry_hour]),-1)=HOUR(AF368)),--(IFERROR(Flights_2026_09_303334353637345678[entry_sector],"")=AG368),--(IFERROR(Flights_2026_09_303334353637345678[nfl],-1)&gt;=AH368),--(IFERROR(Flights_2026_09_303334353637345678[nfl],-1)&lt;=IF(AH368=450,450,AH368+9)))</f>
        <v>0</v>
      </c>
    </row>
    <row r="369" spans="1:35" x14ac:dyDescent="0.2">
      <c r="AF369" s="2">
        <v>0.66666666666666663</v>
      </c>
      <c r="AG369" t="s">
        <v>747</v>
      </c>
      <c r="AH369" s="17">
        <v>230</v>
      </c>
      <c r="AI369" s="17" cm="1">
        <f t="array" ref="AI369">SUMPRODUCT(--(IFERROR(HOUR(Flights_2026_09_303334353637345678[entry_hour]),-1)=HOUR(AF369)),--(IFERROR(Flights_2026_09_303334353637345678[entry_sector],"")=AG369),--(IFERROR(Flights_2026_09_303334353637345678[nfl],-1)&gt;=AH369),--(IFERROR(Flights_2026_09_303334353637345678[nfl],-1)&lt;=IF(AH369=450,450,AH369+9)))</f>
        <v>0</v>
      </c>
    </row>
    <row r="370" spans="1:35" x14ac:dyDescent="0.2">
      <c r="AF370" s="2">
        <v>0.66666666666666663</v>
      </c>
      <c r="AG370" t="s">
        <v>747</v>
      </c>
      <c r="AH370" s="17">
        <v>240</v>
      </c>
      <c r="AI370" s="17" cm="1">
        <f t="array" ref="AI370">SUMPRODUCT(--(IFERROR(HOUR(Flights_2026_09_303334353637345678[entry_hour]),-1)=HOUR(AF370)),--(IFERROR(Flights_2026_09_303334353637345678[entry_sector],"")=AG370),--(IFERROR(Flights_2026_09_303334353637345678[nfl],-1)&gt;=AH370),--(IFERROR(Flights_2026_09_303334353637345678[nfl],-1)&lt;=IF(AH370=450,450,AH370+9)))</f>
        <v>0</v>
      </c>
    </row>
    <row r="371" spans="1:35" x14ac:dyDescent="0.2">
      <c r="AF371" s="2">
        <v>0.66666666666666663</v>
      </c>
      <c r="AG371" t="s">
        <v>747</v>
      </c>
      <c r="AH371" s="17">
        <v>250</v>
      </c>
      <c r="AI371" s="17" cm="1">
        <f t="array" ref="AI371">SUMPRODUCT(--(IFERROR(HOUR(Flights_2026_09_303334353637345678[entry_hour]),-1)=HOUR(AF371)),--(IFERROR(Flights_2026_09_303334353637345678[entry_sector],"")=AG371),--(IFERROR(Flights_2026_09_303334353637345678[nfl],-1)&gt;=AH371),--(IFERROR(Flights_2026_09_303334353637345678[nfl],-1)&lt;=IF(AH371=450,450,AH371+9)))</f>
        <v>0</v>
      </c>
    </row>
    <row r="372" spans="1:35" ht="19" x14ac:dyDescent="0.25">
      <c r="A372" s="37" t="s">
        <v>2168</v>
      </c>
      <c r="B372" s="37"/>
      <c r="C372" s="37"/>
      <c r="D372" s="37"/>
      <c r="E372" s="37"/>
      <c r="F372" s="37"/>
      <c r="G372" s="37"/>
      <c r="H372" s="37"/>
      <c r="I372" s="37"/>
      <c r="J372" s="37"/>
      <c r="AF372" s="2">
        <v>0.66666666666666663</v>
      </c>
      <c r="AG372" t="s">
        <v>747</v>
      </c>
      <c r="AH372" s="17">
        <v>260</v>
      </c>
      <c r="AI372" s="17" cm="1">
        <f t="array" ref="AI372">SUMPRODUCT(--(IFERROR(HOUR(Flights_2026_09_303334353637345678[entry_hour]),-1)=HOUR(AF372)),--(IFERROR(Flights_2026_09_303334353637345678[entry_sector],"")=AG372),--(IFERROR(Flights_2026_09_303334353637345678[nfl],-1)&gt;=AH372),--(IFERROR(Flights_2026_09_303334353637345678[nfl],-1)&lt;=IF(AH372=450,450,AH372+9)))</f>
        <v>0</v>
      </c>
    </row>
    <row r="373" spans="1:35" x14ac:dyDescent="0.2">
      <c r="A373" s="38" t="s">
        <v>1001</v>
      </c>
      <c r="B373" s="38"/>
      <c r="C373" s="38"/>
      <c r="D373" s="38"/>
      <c r="E373" s="38"/>
      <c r="F373" s="38"/>
      <c r="G373" s="38"/>
      <c r="H373" s="38"/>
      <c r="I373" s="38"/>
      <c r="J373" s="38"/>
      <c r="AF373" s="2">
        <v>0.66666666666666663</v>
      </c>
      <c r="AG373" t="s">
        <v>747</v>
      </c>
      <c r="AH373" s="17">
        <v>270</v>
      </c>
      <c r="AI373" s="17" cm="1">
        <f t="array" ref="AI373">SUMPRODUCT(--(IFERROR(HOUR(Flights_2026_09_303334353637345678[entry_hour]),-1)=HOUR(AF373)),--(IFERROR(Flights_2026_09_303334353637345678[entry_sector],"")=AG373),--(IFERROR(Flights_2026_09_303334353637345678[nfl],-1)&gt;=AH373),--(IFERROR(Flights_2026_09_303334353637345678[nfl],-1)&lt;=IF(AH373=450,450,AH373+9)))</f>
        <v>0</v>
      </c>
    </row>
    <row r="374" spans="1:35" x14ac:dyDescent="0.2">
      <c r="AF374" s="2">
        <v>0.66666666666666663</v>
      </c>
      <c r="AG374" t="s">
        <v>747</v>
      </c>
      <c r="AH374" s="17">
        <v>280</v>
      </c>
      <c r="AI374" s="17" cm="1">
        <f t="array" ref="AI374">SUMPRODUCT(--(IFERROR(HOUR(Flights_2026_09_303334353637345678[entry_hour]),-1)=HOUR(AF374)),--(IFERROR(Flights_2026_09_303334353637345678[entry_sector],"")=AG374),--(IFERROR(Flights_2026_09_303334353637345678[nfl],-1)&gt;=AH374),--(IFERROR(Flights_2026_09_303334353637345678[nfl],-1)&lt;=IF(AH374=450,450,AH374+9)))</f>
        <v>0</v>
      </c>
    </row>
    <row r="375" spans="1:35" x14ac:dyDescent="0.2">
      <c r="A375" s="3" t="s">
        <v>1002</v>
      </c>
      <c r="B375" s="3" t="s">
        <v>21</v>
      </c>
      <c r="C375" s="3" t="s">
        <v>28</v>
      </c>
      <c r="D375" s="3" t="s">
        <v>470</v>
      </c>
      <c r="E375" s="3" t="s">
        <v>803</v>
      </c>
      <c r="AF375" s="2">
        <v>0.66666666666666663</v>
      </c>
      <c r="AG375" t="s">
        <v>747</v>
      </c>
      <c r="AH375" s="17">
        <v>290</v>
      </c>
      <c r="AI375" s="17" cm="1">
        <f t="array" ref="AI375">SUMPRODUCT(--(IFERROR(HOUR(Flights_2026_09_303334353637345678[entry_hour]),-1)=HOUR(AF375)),--(IFERROR(Flights_2026_09_303334353637345678[entry_sector],"")=AG375),--(IFERROR(Flights_2026_09_303334353637345678[nfl],-1)&gt;=AH375),--(IFERROR(Flights_2026_09_303334353637345678[nfl],-1)&lt;=IF(AH375=450,450,AH375+9)))</f>
        <v>0</v>
      </c>
    </row>
    <row r="376" spans="1:35" x14ac:dyDescent="0.2">
      <c r="A376" s="4">
        <v>0.58333333333333337</v>
      </c>
      <c r="B376" s="26" cm="1">
        <f t="array" ref="B376">SUMPRODUCT(--(IFERROR(HOUR(Flights_2026_09_303334353637345678[ata]),-1)=HOUR($A376)),--(IFERROR(Flights_2026_09_303334353637345678[arr_runway],"")=B$375))</f>
        <v>17</v>
      </c>
      <c r="C376" s="26" cm="1">
        <f t="array" ref="C376">SUMPRODUCT(--(IFERROR(HOUR(Flights_2026_09_303334353637345678[ata]),-1)=HOUR($A376)),--(IFERROR(Flights_2026_09_303334353637345678[arr_runway],"")=C$375))</f>
        <v>1</v>
      </c>
      <c r="D376" s="26" cm="1">
        <f t="array" ref="D376">SUMPRODUCT(--(IFERROR(HOUR(Flights_2026_09_303334353637345678[ata]),-1)=HOUR($A376)),--(IFERROR(Flights_2026_09_303334353637345678[arr_runway],"")=D$375))</f>
        <v>0</v>
      </c>
      <c r="E376" s="26" cm="1">
        <f t="array" ref="E376">SUMPRODUCT(--(IFERROR(HOUR(Flights_2026_09_303334353637345678[ata]),-1)=HOUR($A376)),--(IFERROR(Flights_2026_09_303334353637345678[arr_runway],"")=E$375))</f>
        <v>0</v>
      </c>
      <c r="AF376" s="2">
        <v>0.66666666666666663</v>
      </c>
      <c r="AG376" t="s">
        <v>747</v>
      </c>
      <c r="AH376" s="17">
        <v>300</v>
      </c>
      <c r="AI376" s="17" cm="1">
        <f t="array" ref="AI376">SUMPRODUCT(--(IFERROR(HOUR(Flights_2026_09_303334353637345678[entry_hour]),-1)=HOUR(AF376)),--(IFERROR(Flights_2026_09_303334353637345678[entry_sector],"")=AG376),--(IFERROR(Flights_2026_09_303334353637345678[nfl],-1)&gt;=AH376),--(IFERROR(Flights_2026_09_303334353637345678[nfl],-1)&lt;=IF(AH376=450,450,AH376+9)))</f>
        <v>0</v>
      </c>
    </row>
    <row r="377" spans="1:35" x14ac:dyDescent="0.2">
      <c r="A377" s="4">
        <v>0.625</v>
      </c>
      <c r="B377" s="26" cm="1">
        <f t="array" ref="B377">SUMPRODUCT(--(IFERROR(HOUR(Flights_2026_09_303334353637345678[ata]),-1)=HOUR($A377)),--(IFERROR(Flights_2026_09_303334353637345678[arr_runway],"")=B$375))</f>
        <v>16</v>
      </c>
      <c r="C377" s="26" cm="1">
        <f t="array" ref="C377">SUMPRODUCT(--(IFERROR(HOUR(Flights_2026_09_303334353637345678[ata]),-1)=HOUR($A377)),--(IFERROR(Flights_2026_09_303334353637345678[arr_runway],"")=C$375))</f>
        <v>4</v>
      </c>
      <c r="D377" s="26" cm="1">
        <f t="array" ref="D377">SUMPRODUCT(--(IFERROR(HOUR(Flights_2026_09_303334353637345678[ata]),-1)=HOUR($A377)),--(IFERROR(Flights_2026_09_303334353637345678[arr_runway],"")=D$375))</f>
        <v>0</v>
      </c>
      <c r="E377" s="26" cm="1">
        <f t="array" ref="E377">SUMPRODUCT(--(IFERROR(HOUR(Flights_2026_09_303334353637345678[ata]),-1)=HOUR($A377)),--(IFERROR(Flights_2026_09_303334353637345678[arr_runway],"")=E$375))</f>
        <v>0</v>
      </c>
      <c r="AF377" s="2">
        <v>0.66666666666666663</v>
      </c>
      <c r="AG377" t="s">
        <v>747</v>
      </c>
      <c r="AH377" s="17">
        <v>310</v>
      </c>
      <c r="AI377" s="17" cm="1">
        <f t="array" ref="AI377">SUMPRODUCT(--(IFERROR(HOUR(Flights_2026_09_303334353637345678[entry_hour]),-1)=HOUR(AF377)),--(IFERROR(Flights_2026_09_303334353637345678[entry_sector],"")=AG377),--(IFERROR(Flights_2026_09_303334353637345678[nfl],-1)&gt;=AH377),--(IFERROR(Flights_2026_09_303334353637345678[nfl],-1)&lt;=IF(AH377=450,450,AH377+9)))</f>
        <v>0</v>
      </c>
    </row>
    <row r="378" spans="1:35" x14ac:dyDescent="0.2">
      <c r="A378" s="4">
        <v>0.66666666666666674</v>
      </c>
      <c r="B378" s="26" cm="1">
        <f t="array" ref="B378">SUMPRODUCT(--(IFERROR(HOUR(Flights_2026_09_303334353637345678[ata]),-1)=HOUR($A378)),--(IFERROR(Flights_2026_09_303334353637345678[arr_runway],"")=B$375))</f>
        <v>24</v>
      </c>
      <c r="C378" s="26" cm="1">
        <f t="array" ref="C378">SUMPRODUCT(--(IFERROR(HOUR(Flights_2026_09_303334353637345678[ata]),-1)=HOUR($A378)),--(IFERROR(Flights_2026_09_303334353637345678[arr_runway],"")=C$375))</f>
        <v>2</v>
      </c>
      <c r="D378" s="26" cm="1">
        <f t="array" ref="D378">SUMPRODUCT(--(IFERROR(HOUR(Flights_2026_09_303334353637345678[ata]),-1)=HOUR($A378)),--(IFERROR(Flights_2026_09_303334353637345678[arr_runway],"")=D$375))</f>
        <v>0</v>
      </c>
      <c r="E378" s="26" cm="1">
        <f t="array" ref="E378">SUMPRODUCT(--(IFERROR(HOUR(Flights_2026_09_303334353637345678[ata]),-1)=HOUR($A378)),--(IFERROR(Flights_2026_09_303334353637345678[arr_runway],"")=E$375))</f>
        <v>0</v>
      </c>
      <c r="AF378" s="2">
        <v>0.66666666666666663</v>
      </c>
      <c r="AG378" t="s">
        <v>747</v>
      </c>
      <c r="AH378" s="17">
        <v>320</v>
      </c>
      <c r="AI378" s="17" cm="1">
        <f t="array" ref="AI378">SUMPRODUCT(--(IFERROR(HOUR(Flights_2026_09_303334353637345678[entry_hour]),-1)=HOUR(AF378)),--(IFERROR(Flights_2026_09_303334353637345678[entry_sector],"")=AG378),--(IFERROR(Flights_2026_09_303334353637345678[nfl],-1)&gt;=AH378),--(IFERROR(Flights_2026_09_303334353637345678[nfl],-1)&lt;=IF(AH378=450,450,AH378+9)))</f>
        <v>1</v>
      </c>
    </row>
    <row r="379" spans="1:35" x14ac:dyDescent="0.2">
      <c r="A379" s="4">
        <v>0.70833333333333337</v>
      </c>
      <c r="B379" s="26" cm="1">
        <f t="array" ref="B379">SUMPRODUCT(--(IFERROR(HOUR(Flights_2026_09_303334353637345678[ata]),-1)=HOUR($A379)),--(IFERROR(Flights_2026_09_303334353637345678[arr_runway],"")=B$375))</f>
        <v>25</v>
      </c>
      <c r="C379" s="26" cm="1">
        <f t="array" ref="C379">SUMPRODUCT(--(IFERROR(HOUR(Flights_2026_09_303334353637345678[ata]),-1)=HOUR($A379)),--(IFERROR(Flights_2026_09_303334353637345678[arr_runway],"")=C$375))</f>
        <v>3</v>
      </c>
      <c r="D379" s="26" cm="1">
        <f t="array" ref="D379">SUMPRODUCT(--(IFERROR(HOUR(Flights_2026_09_303334353637345678[ata]),-1)=HOUR($A379)),--(IFERROR(Flights_2026_09_303334353637345678[arr_runway],"")=D$375))</f>
        <v>0</v>
      </c>
      <c r="E379" s="26" cm="1">
        <f t="array" ref="E379">SUMPRODUCT(--(IFERROR(HOUR(Flights_2026_09_303334353637345678[ata]),-1)=HOUR($A379)),--(IFERROR(Flights_2026_09_303334353637345678[arr_runway],"")=E$375))</f>
        <v>0</v>
      </c>
      <c r="AF379" s="2">
        <v>0.66666666666666663</v>
      </c>
      <c r="AG379" t="s">
        <v>747</v>
      </c>
      <c r="AH379" s="17">
        <v>330</v>
      </c>
      <c r="AI379" s="17" cm="1">
        <f t="array" ref="AI379">SUMPRODUCT(--(IFERROR(HOUR(Flights_2026_09_303334353637345678[entry_hour]),-1)=HOUR(AF379)),--(IFERROR(Flights_2026_09_303334353637345678[entry_sector],"")=AG379),--(IFERROR(Flights_2026_09_303334353637345678[nfl],-1)&gt;=AH379),--(IFERROR(Flights_2026_09_303334353637345678[nfl],-1)&lt;=IF(AH379=450,450,AH379+9)))</f>
        <v>0</v>
      </c>
    </row>
    <row r="380" spans="1:35" x14ac:dyDescent="0.2">
      <c r="A380" s="4">
        <v>0.75</v>
      </c>
      <c r="B380" s="26" cm="1">
        <f t="array" ref="B380">SUMPRODUCT(--(IFERROR(HOUR(Flights_2026_09_303334353637345678[ata]),-1)=HOUR($A380)),--(IFERROR(Flights_2026_09_303334353637345678[arr_runway],"")=B$375))</f>
        <v>21</v>
      </c>
      <c r="C380" s="26" cm="1">
        <f t="array" ref="C380">SUMPRODUCT(--(IFERROR(HOUR(Flights_2026_09_303334353637345678[ata]),-1)=HOUR($A380)),--(IFERROR(Flights_2026_09_303334353637345678[arr_runway],"")=C$375))</f>
        <v>3</v>
      </c>
      <c r="D380" s="26" cm="1">
        <f t="array" ref="D380">SUMPRODUCT(--(IFERROR(HOUR(Flights_2026_09_303334353637345678[ata]),-1)=HOUR($A380)),--(IFERROR(Flights_2026_09_303334353637345678[arr_runway],"")=D$375))</f>
        <v>0</v>
      </c>
      <c r="E380" s="26" cm="1">
        <f t="array" ref="E380">SUMPRODUCT(--(IFERROR(HOUR(Flights_2026_09_303334353637345678[ata]),-1)=HOUR($A380)),--(IFERROR(Flights_2026_09_303334353637345678[arr_runway],"")=E$375))</f>
        <v>0</v>
      </c>
      <c r="AF380" s="2">
        <v>0.66666666666666663</v>
      </c>
      <c r="AG380" t="s">
        <v>747</v>
      </c>
      <c r="AH380" s="17">
        <v>340</v>
      </c>
      <c r="AI380" s="17" cm="1">
        <f t="array" ref="AI380">SUMPRODUCT(--(IFERROR(HOUR(Flights_2026_09_303334353637345678[entry_hour]),-1)=HOUR(AF380)),--(IFERROR(Flights_2026_09_303334353637345678[entry_sector],"")=AG380),--(IFERROR(Flights_2026_09_303334353637345678[nfl],-1)&gt;=AH380),--(IFERROR(Flights_2026_09_303334353637345678[nfl],-1)&lt;=IF(AH380=450,450,AH380+9)))</f>
        <v>0</v>
      </c>
    </row>
    <row r="381" spans="1:35" x14ac:dyDescent="0.2">
      <c r="A381" s="4">
        <v>0.79166666666666674</v>
      </c>
      <c r="B381" s="26" cm="1">
        <f t="array" ref="B381">SUMPRODUCT(--(IFERROR(HOUR(Flights_2026_09_303334353637345678[ata]),-1)=HOUR($A381)),--(IFERROR(Flights_2026_09_303334353637345678[arr_runway],"")=B$375))</f>
        <v>18</v>
      </c>
      <c r="C381" s="26" cm="1">
        <f t="array" ref="C381">SUMPRODUCT(--(IFERROR(HOUR(Flights_2026_09_303334353637345678[ata]),-1)=HOUR($A381)),--(IFERROR(Flights_2026_09_303334353637345678[arr_runway],"")=C$375))</f>
        <v>0</v>
      </c>
      <c r="D381" s="26" cm="1">
        <f t="array" ref="D381">SUMPRODUCT(--(IFERROR(HOUR(Flights_2026_09_303334353637345678[ata]),-1)=HOUR($A381)),--(IFERROR(Flights_2026_09_303334353637345678[arr_runway],"")=D$375))</f>
        <v>0</v>
      </c>
      <c r="E381" s="26" cm="1">
        <f t="array" ref="E381">SUMPRODUCT(--(IFERROR(HOUR(Flights_2026_09_303334353637345678[ata]),-1)=HOUR($A381)),--(IFERROR(Flights_2026_09_303334353637345678[arr_runway],"")=E$375))</f>
        <v>0</v>
      </c>
      <c r="AF381" s="2">
        <v>0.66666666666666663</v>
      </c>
      <c r="AG381" t="s">
        <v>747</v>
      </c>
      <c r="AH381" s="17">
        <v>350</v>
      </c>
      <c r="AI381" s="17" cm="1">
        <f t="array" ref="AI381">SUMPRODUCT(--(IFERROR(HOUR(Flights_2026_09_303334353637345678[entry_hour]),-1)=HOUR(AF381)),--(IFERROR(Flights_2026_09_303334353637345678[entry_sector],"")=AG381),--(IFERROR(Flights_2026_09_303334353637345678[nfl],-1)&gt;=AH381),--(IFERROR(Flights_2026_09_303334353637345678[nfl],-1)&lt;=IF(AH381=450,450,AH381+9)))</f>
        <v>0</v>
      </c>
    </row>
    <row r="382" spans="1:35" x14ac:dyDescent="0.2">
      <c r="A382" s="4">
        <v>0.83333333333333337</v>
      </c>
      <c r="B382" s="26" cm="1">
        <f t="array" ref="B382">SUMPRODUCT(--(IFERROR(HOUR(Flights_2026_09_303334353637345678[ata]),-1)=HOUR($A382)),--(IFERROR(Flights_2026_09_303334353637345678[arr_runway],"")=B$375))</f>
        <v>14</v>
      </c>
      <c r="C382" s="26" cm="1">
        <f t="array" ref="C382">SUMPRODUCT(--(IFERROR(HOUR(Flights_2026_09_303334353637345678[ata]),-1)=HOUR($A382)),--(IFERROR(Flights_2026_09_303334353637345678[arr_runway],"")=C$375))</f>
        <v>3</v>
      </c>
      <c r="D382" s="26" cm="1">
        <f t="array" ref="D382">SUMPRODUCT(--(IFERROR(HOUR(Flights_2026_09_303334353637345678[ata]),-1)=HOUR($A382)),--(IFERROR(Flights_2026_09_303334353637345678[arr_runway],"")=D$375))</f>
        <v>0</v>
      </c>
      <c r="E382" s="26" cm="1">
        <f t="array" ref="E382">SUMPRODUCT(--(IFERROR(HOUR(Flights_2026_09_303334353637345678[ata]),-1)=HOUR($A382)),--(IFERROR(Flights_2026_09_303334353637345678[arr_runway],"")=E$375))</f>
        <v>0</v>
      </c>
      <c r="AF382" s="2">
        <v>0.66666666666666663</v>
      </c>
      <c r="AG382" t="s">
        <v>747</v>
      </c>
      <c r="AH382" s="17">
        <v>360</v>
      </c>
      <c r="AI382" s="17" cm="1">
        <f t="array" ref="AI382">SUMPRODUCT(--(IFERROR(HOUR(Flights_2026_09_303334353637345678[entry_hour]),-1)=HOUR(AF382)),--(IFERROR(Flights_2026_09_303334353637345678[entry_sector],"")=AG382),--(IFERROR(Flights_2026_09_303334353637345678[nfl],-1)&gt;=AH382),--(IFERROR(Flights_2026_09_303334353637345678[nfl],-1)&lt;=IF(AH382=450,450,AH382+9)))</f>
        <v>0</v>
      </c>
    </row>
    <row r="383" spans="1:35" x14ac:dyDescent="0.2">
      <c r="A383" s="4">
        <v>0.875</v>
      </c>
      <c r="B383" s="26" cm="1">
        <f t="array" ref="B383">SUMPRODUCT(--(IFERROR(HOUR(Flights_2026_09_303334353637345678[ata]),-1)=HOUR($A383)),--(IFERROR(Flights_2026_09_303334353637345678[arr_runway],"")=B$375))</f>
        <v>10</v>
      </c>
      <c r="C383" s="26" cm="1">
        <f t="array" ref="C383">SUMPRODUCT(--(IFERROR(HOUR(Flights_2026_09_303334353637345678[ata]),-1)=HOUR($A383)),--(IFERROR(Flights_2026_09_303334353637345678[arr_runway],"")=C$375))</f>
        <v>1</v>
      </c>
      <c r="D383" s="26" cm="1">
        <f t="array" ref="D383">SUMPRODUCT(--(IFERROR(HOUR(Flights_2026_09_303334353637345678[ata]),-1)=HOUR($A383)),--(IFERROR(Flights_2026_09_303334353637345678[arr_runway],"")=D$375))</f>
        <v>0</v>
      </c>
      <c r="E383" s="26" cm="1">
        <f t="array" ref="E383">SUMPRODUCT(--(IFERROR(HOUR(Flights_2026_09_303334353637345678[ata]),-1)=HOUR($A383)),--(IFERROR(Flights_2026_09_303334353637345678[arr_runway],"")=E$375))</f>
        <v>0</v>
      </c>
      <c r="AF383" s="2">
        <v>0.66666666666666663</v>
      </c>
      <c r="AG383" t="s">
        <v>747</v>
      </c>
      <c r="AH383" s="17">
        <v>370</v>
      </c>
      <c r="AI383" s="17" cm="1">
        <f t="array" ref="AI383">SUMPRODUCT(--(IFERROR(HOUR(Flights_2026_09_303334353637345678[entry_hour]),-1)=HOUR(AF383)),--(IFERROR(Flights_2026_09_303334353637345678[entry_sector],"")=AG383),--(IFERROR(Flights_2026_09_303334353637345678[nfl],-1)&gt;=AH383),--(IFERROR(Flights_2026_09_303334353637345678[nfl],-1)&lt;=IF(AH383=450,450,AH383+9)))</f>
        <v>0</v>
      </c>
    </row>
    <row r="384" spans="1:35" x14ac:dyDescent="0.2">
      <c r="A384" s="4">
        <v>0.91666666666666674</v>
      </c>
      <c r="B384" s="26" cm="1">
        <f t="array" ref="B384">SUMPRODUCT(--(IFERROR(HOUR(Flights_2026_09_303334353637345678[ata]),-1)=HOUR($A384)),--(IFERROR(Flights_2026_09_303334353637345678[arr_runway],"")=B$375))</f>
        <v>10</v>
      </c>
      <c r="C384" s="26" cm="1">
        <f t="array" ref="C384">SUMPRODUCT(--(IFERROR(HOUR(Flights_2026_09_303334353637345678[ata]),-1)=HOUR($A384)),--(IFERROR(Flights_2026_09_303334353637345678[arr_runway],"")=C$375))</f>
        <v>3</v>
      </c>
      <c r="D384" s="26" cm="1">
        <f t="array" ref="D384">SUMPRODUCT(--(IFERROR(HOUR(Flights_2026_09_303334353637345678[ata]),-1)=HOUR($A384)),--(IFERROR(Flights_2026_09_303334353637345678[arr_runway],"")=D$375))</f>
        <v>0</v>
      </c>
      <c r="E384" s="26" cm="1">
        <f t="array" ref="E384">SUMPRODUCT(--(IFERROR(HOUR(Flights_2026_09_303334353637345678[ata]),-1)=HOUR($A384)),--(IFERROR(Flights_2026_09_303334353637345678[arr_runway],"")=E$375))</f>
        <v>0</v>
      </c>
      <c r="AF384" s="2">
        <v>0.66666666666666663</v>
      </c>
      <c r="AG384" t="s">
        <v>747</v>
      </c>
      <c r="AH384" s="17">
        <v>380</v>
      </c>
      <c r="AI384" s="17" cm="1">
        <f t="array" ref="AI384">SUMPRODUCT(--(IFERROR(HOUR(Flights_2026_09_303334353637345678[entry_hour]),-1)=HOUR(AF384)),--(IFERROR(Flights_2026_09_303334353637345678[entry_sector],"")=AG384),--(IFERROR(Flights_2026_09_303334353637345678[nfl],-1)&gt;=AH384),--(IFERROR(Flights_2026_09_303334353637345678[nfl],-1)&lt;=IF(AH384=450,450,AH384+9)))</f>
        <v>0</v>
      </c>
    </row>
    <row r="385" spans="32:35" x14ac:dyDescent="0.2">
      <c r="AF385" s="2">
        <v>0.66666666666666663</v>
      </c>
      <c r="AG385" t="s">
        <v>747</v>
      </c>
      <c r="AH385" s="17">
        <v>390</v>
      </c>
      <c r="AI385" s="17" cm="1">
        <f t="array" ref="AI385">SUMPRODUCT(--(IFERROR(HOUR(Flights_2026_09_303334353637345678[entry_hour]),-1)=HOUR(AF385)),--(IFERROR(Flights_2026_09_303334353637345678[entry_sector],"")=AG385),--(IFERROR(Flights_2026_09_303334353637345678[nfl],-1)&gt;=AH385),--(IFERROR(Flights_2026_09_303334353637345678[nfl],-1)&lt;=IF(AH385=450,450,AH385+9)))</f>
        <v>0</v>
      </c>
    </row>
    <row r="386" spans="32:35" x14ac:dyDescent="0.2">
      <c r="AF386" s="2">
        <v>0.66666666666666663</v>
      </c>
      <c r="AG386" t="s">
        <v>747</v>
      </c>
      <c r="AH386" s="17">
        <v>400</v>
      </c>
      <c r="AI386" s="17" cm="1">
        <f t="array" ref="AI386">SUMPRODUCT(--(IFERROR(HOUR(Flights_2026_09_303334353637345678[entry_hour]),-1)=HOUR(AF386)),--(IFERROR(Flights_2026_09_303334353637345678[entry_sector],"")=AG386),--(IFERROR(Flights_2026_09_303334353637345678[nfl],-1)&gt;=AH386),--(IFERROR(Flights_2026_09_303334353637345678[nfl],-1)&lt;=IF(AH386=450,450,AH386+9)))</f>
        <v>0</v>
      </c>
    </row>
    <row r="387" spans="32:35" ht="28" customHeight="1" x14ac:dyDescent="0.2">
      <c r="AF387" s="2">
        <v>0.66666666666666663</v>
      </c>
      <c r="AG387" t="s">
        <v>747</v>
      </c>
      <c r="AH387" s="17">
        <v>410</v>
      </c>
      <c r="AI387" s="17" cm="1">
        <f t="array" ref="AI387">SUMPRODUCT(--(IFERROR(HOUR(Flights_2026_09_303334353637345678[entry_hour]),-1)=HOUR(AF387)),--(IFERROR(Flights_2026_09_303334353637345678[entry_sector],"")=AG387),--(IFERROR(Flights_2026_09_303334353637345678[nfl],-1)&gt;=AH387),--(IFERROR(Flights_2026_09_303334353637345678[nfl],-1)&lt;=IF(AH387=450,450,AH387+9)))</f>
        <v>0</v>
      </c>
    </row>
    <row r="388" spans="32:35" x14ac:dyDescent="0.2">
      <c r="AF388" s="2">
        <v>0.66666666666666663</v>
      </c>
      <c r="AG388" t="s">
        <v>747</v>
      </c>
      <c r="AH388" s="17">
        <v>420</v>
      </c>
      <c r="AI388" s="17" cm="1">
        <f t="array" ref="AI388">SUMPRODUCT(--(IFERROR(HOUR(Flights_2026_09_303334353637345678[entry_hour]),-1)=HOUR(AF388)),--(IFERROR(Flights_2026_09_303334353637345678[entry_sector],"")=AG388),--(IFERROR(Flights_2026_09_303334353637345678[nfl],-1)&gt;=AH388),--(IFERROR(Flights_2026_09_303334353637345678[nfl],-1)&lt;=IF(AH388=450,450,AH388+9)))</f>
        <v>0</v>
      </c>
    </row>
    <row r="389" spans="32:35" x14ac:dyDescent="0.2">
      <c r="AF389" s="2">
        <v>0.66666666666666663</v>
      </c>
      <c r="AG389" t="s">
        <v>747</v>
      </c>
      <c r="AH389" s="17">
        <v>430</v>
      </c>
      <c r="AI389" s="17" cm="1">
        <f t="array" ref="AI389">SUMPRODUCT(--(IFERROR(HOUR(Flights_2026_09_303334353637345678[entry_hour]),-1)=HOUR(AF389)),--(IFERROR(Flights_2026_09_303334353637345678[entry_sector],"")=AG389),--(IFERROR(Flights_2026_09_303334353637345678[nfl],-1)&gt;=AH389),--(IFERROR(Flights_2026_09_303334353637345678[nfl],-1)&lt;=IF(AH389=450,450,AH389+9)))</f>
        <v>0</v>
      </c>
    </row>
    <row r="390" spans="32:35" x14ac:dyDescent="0.2">
      <c r="AF390" s="2">
        <v>0.66666666666666663</v>
      </c>
      <c r="AG390" t="s">
        <v>747</v>
      </c>
      <c r="AH390" s="17">
        <v>440</v>
      </c>
      <c r="AI390" s="17" cm="1">
        <f t="array" ref="AI390">SUMPRODUCT(--(IFERROR(HOUR(Flights_2026_09_303334353637345678[entry_hour]),-1)=HOUR(AF390)),--(IFERROR(Flights_2026_09_303334353637345678[entry_sector],"")=AG390),--(IFERROR(Flights_2026_09_303334353637345678[nfl],-1)&gt;=AH390),--(IFERROR(Flights_2026_09_303334353637345678[nfl],-1)&lt;=IF(AH390=450,450,AH390+9)))</f>
        <v>0</v>
      </c>
    </row>
    <row r="391" spans="32:35" x14ac:dyDescent="0.2">
      <c r="AF391" s="2">
        <v>0.66666666666666663</v>
      </c>
      <c r="AG391" t="s">
        <v>747</v>
      </c>
      <c r="AH391" s="17">
        <v>450</v>
      </c>
      <c r="AI391" s="17" cm="1">
        <f t="array" ref="AI391">SUMPRODUCT(--(IFERROR(HOUR(Flights_2026_09_303334353637345678[entry_hour]),-1)=HOUR(AF391)),--(IFERROR(Flights_2026_09_303334353637345678[entry_sector],"")=AG391),--(IFERROR(Flights_2026_09_303334353637345678[nfl],-1)&gt;=AH391),--(IFERROR(Flights_2026_09_303334353637345678[nfl],-1)&lt;=IF(AH391=450,450,AH391+9)))</f>
        <v>0</v>
      </c>
    </row>
    <row r="392" spans="32:35" x14ac:dyDescent="0.2">
      <c r="AF392" s="2">
        <v>0.70833333333333337</v>
      </c>
      <c r="AG392" t="s">
        <v>743</v>
      </c>
      <c r="AH392" s="17">
        <v>200</v>
      </c>
      <c r="AI392" s="17" cm="1">
        <f t="array" ref="AI392">SUMPRODUCT(--(IFERROR(HOUR(Flights_2026_09_303334353637345678[entry_hour]),-1)=HOUR(AF392)),--(IFERROR(Flights_2026_09_303334353637345678[entry_sector],"")=AG392),--(IFERROR(Flights_2026_09_303334353637345678[nfl],-1)&gt;=AH392),--(IFERROR(Flights_2026_09_303334353637345678[nfl],-1)&lt;=IF(AH392=450,450,AH392+9)))</f>
        <v>0</v>
      </c>
    </row>
    <row r="393" spans="32:35" x14ac:dyDescent="0.2">
      <c r="AF393" s="2">
        <v>0.70833333333333337</v>
      </c>
      <c r="AG393" t="s">
        <v>743</v>
      </c>
      <c r="AH393" s="17">
        <v>210</v>
      </c>
      <c r="AI393" s="17" cm="1">
        <f t="array" ref="AI393">SUMPRODUCT(--(IFERROR(HOUR(Flights_2026_09_303334353637345678[entry_hour]),-1)=HOUR(AF393)),--(IFERROR(Flights_2026_09_303334353637345678[entry_sector],"")=AG393),--(IFERROR(Flights_2026_09_303334353637345678[nfl],-1)&gt;=AH393),--(IFERROR(Flights_2026_09_303334353637345678[nfl],-1)&lt;=IF(AH393=450,450,AH393+9)))</f>
        <v>0</v>
      </c>
    </row>
    <row r="394" spans="32:35" x14ac:dyDescent="0.2">
      <c r="AF394" s="2">
        <v>0.70833333333333337</v>
      </c>
      <c r="AG394" t="s">
        <v>743</v>
      </c>
      <c r="AH394" s="17">
        <v>220</v>
      </c>
      <c r="AI394" s="17" cm="1">
        <f t="array" ref="AI394">SUMPRODUCT(--(IFERROR(HOUR(Flights_2026_09_303334353637345678[entry_hour]),-1)=HOUR(AF394)),--(IFERROR(Flights_2026_09_303334353637345678[entry_sector],"")=AG394),--(IFERROR(Flights_2026_09_303334353637345678[nfl],-1)&gt;=AH394),--(IFERROR(Flights_2026_09_303334353637345678[nfl],-1)&lt;=IF(AH394=450,450,AH394+9)))</f>
        <v>0</v>
      </c>
    </row>
    <row r="395" spans="32:35" x14ac:dyDescent="0.2">
      <c r="AF395" s="2">
        <v>0.70833333333333337</v>
      </c>
      <c r="AG395" t="s">
        <v>743</v>
      </c>
      <c r="AH395" s="17">
        <v>230</v>
      </c>
      <c r="AI395" s="17" cm="1">
        <f t="array" ref="AI395">SUMPRODUCT(--(IFERROR(HOUR(Flights_2026_09_303334353637345678[entry_hour]),-1)=HOUR(AF395)),--(IFERROR(Flights_2026_09_303334353637345678[entry_sector],"")=AG395),--(IFERROR(Flights_2026_09_303334353637345678[nfl],-1)&gt;=AH395),--(IFERROR(Flights_2026_09_303334353637345678[nfl],-1)&lt;=IF(AH395=450,450,AH395+9)))</f>
        <v>0</v>
      </c>
    </row>
    <row r="396" spans="32:35" x14ac:dyDescent="0.2">
      <c r="AF396" s="2">
        <v>0.70833333333333337</v>
      </c>
      <c r="AG396" t="s">
        <v>743</v>
      </c>
      <c r="AH396" s="17">
        <v>240</v>
      </c>
      <c r="AI396" s="17" cm="1">
        <f t="array" ref="AI396">SUMPRODUCT(--(IFERROR(HOUR(Flights_2026_09_303334353637345678[entry_hour]),-1)=HOUR(AF396)),--(IFERROR(Flights_2026_09_303334353637345678[entry_sector],"")=AG396),--(IFERROR(Flights_2026_09_303334353637345678[nfl],-1)&gt;=AH396),--(IFERROR(Flights_2026_09_303334353637345678[nfl],-1)&lt;=IF(AH396=450,450,AH396+9)))</f>
        <v>0</v>
      </c>
    </row>
    <row r="397" spans="32:35" x14ac:dyDescent="0.2">
      <c r="AF397" s="2">
        <v>0.70833333333333337</v>
      </c>
      <c r="AG397" t="s">
        <v>743</v>
      </c>
      <c r="AH397" s="17">
        <v>250</v>
      </c>
      <c r="AI397" s="17" cm="1">
        <f t="array" ref="AI397">SUMPRODUCT(--(IFERROR(HOUR(Flights_2026_09_303334353637345678[entry_hour]),-1)=HOUR(AF397)),--(IFERROR(Flights_2026_09_303334353637345678[entry_sector],"")=AG397),--(IFERROR(Flights_2026_09_303334353637345678[nfl],-1)&gt;=AH397),--(IFERROR(Flights_2026_09_303334353637345678[nfl],-1)&lt;=IF(AH397=450,450,AH397+9)))</f>
        <v>0</v>
      </c>
    </row>
    <row r="398" spans="32:35" x14ac:dyDescent="0.2">
      <c r="AF398" s="2">
        <v>0.70833333333333337</v>
      </c>
      <c r="AG398" t="s">
        <v>743</v>
      </c>
      <c r="AH398" s="17">
        <v>260</v>
      </c>
      <c r="AI398" s="17" cm="1">
        <f t="array" ref="AI398">SUMPRODUCT(--(IFERROR(HOUR(Flights_2026_09_303334353637345678[entry_hour]),-1)=HOUR(AF398)),--(IFERROR(Flights_2026_09_303334353637345678[entry_sector],"")=AG398),--(IFERROR(Flights_2026_09_303334353637345678[nfl],-1)&gt;=AH398),--(IFERROR(Flights_2026_09_303334353637345678[nfl],-1)&lt;=IF(AH398=450,450,AH398+9)))</f>
        <v>0</v>
      </c>
    </row>
    <row r="399" spans="32:35" x14ac:dyDescent="0.2">
      <c r="AF399" s="2">
        <v>0.70833333333333337</v>
      </c>
      <c r="AG399" t="s">
        <v>743</v>
      </c>
      <c r="AH399" s="17">
        <v>270</v>
      </c>
      <c r="AI399" s="17" cm="1">
        <f t="array" ref="AI399">SUMPRODUCT(--(IFERROR(HOUR(Flights_2026_09_303334353637345678[entry_hour]),-1)=HOUR(AF399)),--(IFERROR(Flights_2026_09_303334353637345678[entry_sector],"")=AG399),--(IFERROR(Flights_2026_09_303334353637345678[nfl],-1)&gt;=AH399),--(IFERROR(Flights_2026_09_303334353637345678[nfl],-1)&lt;=IF(AH399=450,450,AH399+9)))</f>
        <v>0</v>
      </c>
    </row>
    <row r="400" spans="32:35" x14ac:dyDescent="0.2">
      <c r="AF400" s="2">
        <v>0.70833333333333337</v>
      </c>
      <c r="AG400" t="s">
        <v>743</v>
      </c>
      <c r="AH400" s="17">
        <v>280</v>
      </c>
      <c r="AI400" s="17" cm="1">
        <f t="array" ref="AI400">SUMPRODUCT(--(IFERROR(HOUR(Flights_2026_09_303334353637345678[entry_hour]),-1)=HOUR(AF400)),--(IFERROR(Flights_2026_09_303334353637345678[entry_sector],"")=AG400),--(IFERROR(Flights_2026_09_303334353637345678[nfl],-1)&gt;=AH400),--(IFERROR(Flights_2026_09_303334353637345678[nfl],-1)&lt;=IF(AH400=450,450,AH400+9)))</f>
        <v>0</v>
      </c>
    </row>
    <row r="401" spans="32:35" x14ac:dyDescent="0.2">
      <c r="AF401" s="2">
        <v>0.70833333333333337</v>
      </c>
      <c r="AG401" t="s">
        <v>743</v>
      </c>
      <c r="AH401" s="17">
        <v>290</v>
      </c>
      <c r="AI401" s="17" cm="1">
        <f t="array" ref="AI401">SUMPRODUCT(--(IFERROR(HOUR(Flights_2026_09_303334353637345678[entry_hour]),-1)=HOUR(AF401)),--(IFERROR(Flights_2026_09_303334353637345678[entry_sector],"")=AG401),--(IFERROR(Flights_2026_09_303334353637345678[nfl],-1)&gt;=AH401),--(IFERROR(Flights_2026_09_303334353637345678[nfl],-1)&lt;=IF(AH401=450,450,AH401+9)))</f>
        <v>0</v>
      </c>
    </row>
    <row r="402" spans="32:35" x14ac:dyDescent="0.2">
      <c r="AF402" s="2">
        <v>0.70833333333333337</v>
      </c>
      <c r="AG402" t="s">
        <v>743</v>
      </c>
      <c r="AH402" s="17">
        <v>300</v>
      </c>
      <c r="AI402" s="17" cm="1">
        <f t="array" ref="AI402">SUMPRODUCT(--(IFERROR(HOUR(Flights_2026_09_303334353637345678[entry_hour]),-1)=HOUR(AF402)),--(IFERROR(Flights_2026_09_303334353637345678[entry_sector],"")=AG402),--(IFERROR(Flights_2026_09_303334353637345678[nfl],-1)&gt;=AH402),--(IFERROR(Flights_2026_09_303334353637345678[nfl],-1)&lt;=IF(AH402=450,450,AH402+9)))</f>
        <v>0</v>
      </c>
    </row>
    <row r="403" spans="32:35" x14ac:dyDescent="0.2">
      <c r="AF403" s="2">
        <v>0.70833333333333337</v>
      </c>
      <c r="AG403" t="s">
        <v>743</v>
      </c>
      <c r="AH403" s="17">
        <v>310</v>
      </c>
      <c r="AI403" s="17" cm="1">
        <f t="array" ref="AI403">SUMPRODUCT(--(IFERROR(HOUR(Flights_2026_09_303334353637345678[entry_hour]),-1)=HOUR(AF403)),--(IFERROR(Flights_2026_09_303334353637345678[entry_sector],"")=AG403),--(IFERROR(Flights_2026_09_303334353637345678[nfl],-1)&gt;=AH403),--(IFERROR(Flights_2026_09_303334353637345678[nfl],-1)&lt;=IF(AH403=450,450,AH403+9)))</f>
        <v>0</v>
      </c>
    </row>
    <row r="404" spans="32:35" x14ac:dyDescent="0.2">
      <c r="AF404" s="2">
        <v>0.70833333333333337</v>
      </c>
      <c r="AG404" t="s">
        <v>743</v>
      </c>
      <c r="AH404" s="17">
        <v>320</v>
      </c>
      <c r="AI404" s="17" cm="1">
        <f t="array" ref="AI404">SUMPRODUCT(--(IFERROR(HOUR(Flights_2026_09_303334353637345678[entry_hour]),-1)=HOUR(AF404)),--(IFERROR(Flights_2026_09_303334353637345678[entry_sector],"")=AG404),--(IFERROR(Flights_2026_09_303334353637345678[nfl],-1)&gt;=AH404),--(IFERROR(Flights_2026_09_303334353637345678[nfl],-1)&lt;=IF(AH404=450,450,AH404+9)))</f>
        <v>0</v>
      </c>
    </row>
    <row r="405" spans="32:35" x14ac:dyDescent="0.2">
      <c r="AF405" s="2">
        <v>0.70833333333333337</v>
      </c>
      <c r="AG405" t="s">
        <v>743</v>
      </c>
      <c r="AH405" s="17">
        <v>330</v>
      </c>
      <c r="AI405" s="17" cm="1">
        <f t="array" ref="AI405">SUMPRODUCT(--(IFERROR(HOUR(Flights_2026_09_303334353637345678[entry_hour]),-1)=HOUR(AF405)),--(IFERROR(Flights_2026_09_303334353637345678[entry_sector],"")=AG405),--(IFERROR(Flights_2026_09_303334353637345678[nfl],-1)&gt;=AH405),--(IFERROR(Flights_2026_09_303334353637345678[nfl],-1)&lt;=IF(AH405=450,450,AH405+9)))</f>
        <v>0</v>
      </c>
    </row>
    <row r="406" spans="32:35" x14ac:dyDescent="0.2">
      <c r="AF406" s="2">
        <v>0.70833333333333337</v>
      </c>
      <c r="AG406" t="s">
        <v>743</v>
      </c>
      <c r="AH406" s="17">
        <v>340</v>
      </c>
      <c r="AI406" s="17" cm="1">
        <f t="array" ref="AI406">SUMPRODUCT(--(IFERROR(HOUR(Flights_2026_09_303334353637345678[entry_hour]),-1)=HOUR(AF406)),--(IFERROR(Flights_2026_09_303334353637345678[entry_sector],"")=AG406),--(IFERROR(Flights_2026_09_303334353637345678[nfl],-1)&gt;=AH406),--(IFERROR(Flights_2026_09_303334353637345678[nfl],-1)&lt;=IF(AH406=450,450,AH406+9)))</f>
        <v>0</v>
      </c>
    </row>
    <row r="407" spans="32:35" x14ac:dyDescent="0.2">
      <c r="AF407" s="2">
        <v>0.70833333333333337</v>
      </c>
      <c r="AG407" t="s">
        <v>743</v>
      </c>
      <c r="AH407" s="17">
        <v>350</v>
      </c>
      <c r="AI407" s="17" cm="1">
        <f t="array" ref="AI407">SUMPRODUCT(--(IFERROR(HOUR(Flights_2026_09_303334353637345678[entry_hour]),-1)=HOUR(AF407)),--(IFERROR(Flights_2026_09_303334353637345678[entry_sector],"")=AG407),--(IFERROR(Flights_2026_09_303334353637345678[nfl],-1)&gt;=AH407),--(IFERROR(Flights_2026_09_303334353637345678[nfl],-1)&lt;=IF(AH407=450,450,AH407+9)))</f>
        <v>0</v>
      </c>
    </row>
    <row r="408" spans="32:35" x14ac:dyDescent="0.2">
      <c r="AF408" s="2">
        <v>0.70833333333333337</v>
      </c>
      <c r="AG408" t="s">
        <v>743</v>
      </c>
      <c r="AH408" s="17">
        <v>360</v>
      </c>
      <c r="AI408" s="17" cm="1">
        <f t="array" ref="AI408">SUMPRODUCT(--(IFERROR(HOUR(Flights_2026_09_303334353637345678[entry_hour]),-1)=HOUR(AF408)),--(IFERROR(Flights_2026_09_303334353637345678[entry_sector],"")=AG408),--(IFERROR(Flights_2026_09_303334353637345678[nfl],-1)&gt;=AH408),--(IFERROR(Flights_2026_09_303334353637345678[nfl],-1)&lt;=IF(AH408=450,450,AH408+9)))</f>
        <v>0</v>
      </c>
    </row>
    <row r="409" spans="32:35" x14ac:dyDescent="0.2">
      <c r="AF409" s="2">
        <v>0.70833333333333337</v>
      </c>
      <c r="AG409" t="s">
        <v>743</v>
      </c>
      <c r="AH409" s="17">
        <v>370</v>
      </c>
      <c r="AI409" s="17" cm="1">
        <f t="array" ref="AI409">SUMPRODUCT(--(IFERROR(HOUR(Flights_2026_09_303334353637345678[entry_hour]),-1)=HOUR(AF409)),--(IFERROR(Flights_2026_09_303334353637345678[entry_sector],"")=AG409),--(IFERROR(Flights_2026_09_303334353637345678[nfl],-1)&gt;=AH409),--(IFERROR(Flights_2026_09_303334353637345678[nfl],-1)&lt;=IF(AH409=450,450,AH409+9)))</f>
        <v>0</v>
      </c>
    </row>
    <row r="410" spans="32:35" x14ac:dyDescent="0.2">
      <c r="AF410" s="2">
        <v>0.70833333333333337</v>
      </c>
      <c r="AG410" t="s">
        <v>743</v>
      </c>
      <c r="AH410" s="17">
        <v>380</v>
      </c>
      <c r="AI410" s="17" cm="1">
        <f t="array" ref="AI410">SUMPRODUCT(--(IFERROR(HOUR(Flights_2026_09_303334353637345678[entry_hour]),-1)=HOUR(AF410)),--(IFERROR(Flights_2026_09_303334353637345678[entry_sector],"")=AG410),--(IFERROR(Flights_2026_09_303334353637345678[nfl],-1)&gt;=AH410),--(IFERROR(Flights_2026_09_303334353637345678[nfl],-1)&lt;=IF(AH410=450,450,AH410+9)))</f>
        <v>0</v>
      </c>
    </row>
    <row r="411" spans="32:35" x14ac:dyDescent="0.2">
      <c r="AF411" s="2">
        <v>0.70833333333333337</v>
      </c>
      <c r="AG411" t="s">
        <v>743</v>
      </c>
      <c r="AH411" s="17">
        <v>390</v>
      </c>
      <c r="AI411" s="17" cm="1">
        <f t="array" ref="AI411">SUMPRODUCT(--(IFERROR(HOUR(Flights_2026_09_303334353637345678[entry_hour]),-1)=HOUR(AF411)),--(IFERROR(Flights_2026_09_303334353637345678[entry_sector],"")=AG411),--(IFERROR(Flights_2026_09_303334353637345678[nfl],-1)&gt;=AH411),--(IFERROR(Flights_2026_09_303334353637345678[nfl],-1)&lt;=IF(AH411=450,450,AH411+9)))</f>
        <v>0</v>
      </c>
    </row>
    <row r="412" spans="32:35" x14ac:dyDescent="0.2">
      <c r="AF412" s="2">
        <v>0.70833333333333337</v>
      </c>
      <c r="AG412" t="s">
        <v>743</v>
      </c>
      <c r="AH412" s="17">
        <v>400</v>
      </c>
      <c r="AI412" s="17" cm="1">
        <f t="array" ref="AI412">SUMPRODUCT(--(IFERROR(HOUR(Flights_2026_09_303334353637345678[entry_hour]),-1)=HOUR(AF412)),--(IFERROR(Flights_2026_09_303334353637345678[entry_sector],"")=AG412),--(IFERROR(Flights_2026_09_303334353637345678[nfl],-1)&gt;=AH412),--(IFERROR(Flights_2026_09_303334353637345678[nfl],-1)&lt;=IF(AH412=450,450,AH412+9)))</f>
        <v>0</v>
      </c>
    </row>
    <row r="413" spans="32:35" x14ac:dyDescent="0.2">
      <c r="AF413" s="2">
        <v>0.70833333333333337</v>
      </c>
      <c r="AG413" t="s">
        <v>743</v>
      </c>
      <c r="AH413" s="17">
        <v>410</v>
      </c>
      <c r="AI413" s="17" cm="1">
        <f t="array" ref="AI413">SUMPRODUCT(--(IFERROR(HOUR(Flights_2026_09_303334353637345678[entry_hour]),-1)=HOUR(AF413)),--(IFERROR(Flights_2026_09_303334353637345678[entry_sector],"")=AG413),--(IFERROR(Flights_2026_09_303334353637345678[nfl],-1)&gt;=AH413),--(IFERROR(Flights_2026_09_303334353637345678[nfl],-1)&lt;=IF(AH413=450,450,AH413+9)))</f>
        <v>0</v>
      </c>
    </row>
    <row r="414" spans="32:35" x14ac:dyDescent="0.2">
      <c r="AF414" s="2">
        <v>0.70833333333333337</v>
      </c>
      <c r="AG414" t="s">
        <v>743</v>
      </c>
      <c r="AH414" s="17">
        <v>420</v>
      </c>
      <c r="AI414" s="17" cm="1">
        <f t="array" ref="AI414">SUMPRODUCT(--(IFERROR(HOUR(Flights_2026_09_303334353637345678[entry_hour]),-1)=HOUR(AF414)),--(IFERROR(Flights_2026_09_303334353637345678[entry_sector],"")=AG414),--(IFERROR(Flights_2026_09_303334353637345678[nfl],-1)&gt;=AH414),--(IFERROR(Flights_2026_09_303334353637345678[nfl],-1)&lt;=IF(AH414=450,450,AH414+9)))</f>
        <v>0</v>
      </c>
    </row>
    <row r="415" spans="32:35" x14ac:dyDescent="0.2">
      <c r="AF415" s="2">
        <v>0.70833333333333337</v>
      </c>
      <c r="AG415" t="s">
        <v>743</v>
      </c>
      <c r="AH415" s="17">
        <v>430</v>
      </c>
      <c r="AI415" s="17" cm="1">
        <f t="array" ref="AI415">SUMPRODUCT(--(IFERROR(HOUR(Flights_2026_09_303334353637345678[entry_hour]),-1)=HOUR(AF415)),--(IFERROR(Flights_2026_09_303334353637345678[entry_sector],"")=AG415),--(IFERROR(Flights_2026_09_303334353637345678[nfl],-1)&gt;=AH415),--(IFERROR(Flights_2026_09_303334353637345678[nfl],-1)&lt;=IF(AH415=450,450,AH415+9)))</f>
        <v>0</v>
      </c>
    </row>
    <row r="416" spans="32:35" x14ac:dyDescent="0.2">
      <c r="AF416" s="2">
        <v>0.70833333333333337</v>
      </c>
      <c r="AG416" t="s">
        <v>743</v>
      </c>
      <c r="AH416" s="17">
        <v>440</v>
      </c>
      <c r="AI416" s="17" cm="1">
        <f t="array" ref="AI416">SUMPRODUCT(--(IFERROR(HOUR(Flights_2026_09_303334353637345678[entry_hour]),-1)=HOUR(AF416)),--(IFERROR(Flights_2026_09_303334353637345678[entry_sector],"")=AG416),--(IFERROR(Flights_2026_09_303334353637345678[nfl],-1)&gt;=AH416),--(IFERROR(Flights_2026_09_303334353637345678[nfl],-1)&lt;=IF(AH416=450,450,AH416+9)))</f>
        <v>0</v>
      </c>
    </row>
    <row r="417" spans="32:35" x14ac:dyDescent="0.2">
      <c r="AF417" s="2">
        <v>0.70833333333333337</v>
      </c>
      <c r="AG417" t="s">
        <v>743</v>
      </c>
      <c r="AH417" s="17">
        <v>450</v>
      </c>
      <c r="AI417" s="17" cm="1">
        <f t="array" ref="AI417">SUMPRODUCT(--(IFERROR(HOUR(Flights_2026_09_303334353637345678[entry_hour]),-1)=HOUR(AF417)),--(IFERROR(Flights_2026_09_303334353637345678[entry_sector],"")=AG417),--(IFERROR(Flights_2026_09_303334353637345678[nfl],-1)&gt;=AH417),--(IFERROR(Flights_2026_09_303334353637345678[nfl],-1)&lt;=IF(AH417=450,450,AH417+9)))</f>
        <v>0</v>
      </c>
    </row>
    <row r="418" spans="32:35" x14ac:dyDescent="0.2">
      <c r="AF418" s="2">
        <v>0.70833333333333337</v>
      </c>
      <c r="AG418" t="s">
        <v>744</v>
      </c>
      <c r="AH418" s="17">
        <v>200</v>
      </c>
      <c r="AI418" s="17" cm="1">
        <f t="array" ref="AI418">SUMPRODUCT(--(IFERROR(HOUR(Flights_2026_09_303334353637345678[entry_hour]),-1)=HOUR(AF418)),--(IFERROR(Flights_2026_09_303334353637345678[entry_sector],"")=AG418),--(IFERROR(Flights_2026_09_303334353637345678[nfl],-1)&gt;=AH418),--(IFERROR(Flights_2026_09_303334353637345678[nfl],-1)&lt;=IF(AH418=450,450,AH418+9)))</f>
        <v>0</v>
      </c>
    </row>
    <row r="419" spans="32:35" x14ac:dyDescent="0.2">
      <c r="AF419" s="2">
        <v>0.70833333333333337</v>
      </c>
      <c r="AG419" t="s">
        <v>744</v>
      </c>
      <c r="AH419" s="17">
        <v>210</v>
      </c>
      <c r="AI419" s="17" cm="1">
        <f t="array" ref="AI419">SUMPRODUCT(--(IFERROR(HOUR(Flights_2026_09_303334353637345678[entry_hour]),-1)=HOUR(AF419)),--(IFERROR(Flights_2026_09_303334353637345678[entry_sector],"")=AG419),--(IFERROR(Flights_2026_09_303334353637345678[nfl],-1)&gt;=AH419),--(IFERROR(Flights_2026_09_303334353637345678[nfl],-1)&lt;=IF(AH419=450,450,AH419+9)))</f>
        <v>0</v>
      </c>
    </row>
    <row r="420" spans="32:35" x14ac:dyDescent="0.2">
      <c r="AF420" s="2">
        <v>0.70833333333333337</v>
      </c>
      <c r="AG420" t="s">
        <v>744</v>
      </c>
      <c r="AH420" s="17">
        <v>220</v>
      </c>
      <c r="AI420" s="17" cm="1">
        <f t="array" ref="AI420">SUMPRODUCT(--(IFERROR(HOUR(Flights_2026_09_303334353637345678[entry_hour]),-1)=HOUR(AF420)),--(IFERROR(Flights_2026_09_303334353637345678[entry_sector],"")=AG420),--(IFERROR(Flights_2026_09_303334353637345678[nfl],-1)&gt;=AH420),--(IFERROR(Flights_2026_09_303334353637345678[nfl],-1)&lt;=IF(AH420=450,450,AH420+9)))</f>
        <v>8</v>
      </c>
    </row>
    <row r="421" spans="32:35" x14ac:dyDescent="0.2">
      <c r="AF421" s="2">
        <v>0.70833333333333337</v>
      </c>
      <c r="AG421" t="s">
        <v>744</v>
      </c>
      <c r="AH421" s="17">
        <v>230</v>
      </c>
      <c r="AI421" s="17" cm="1">
        <f t="array" ref="AI421">SUMPRODUCT(--(IFERROR(HOUR(Flights_2026_09_303334353637345678[entry_hour]),-1)=HOUR(AF421)),--(IFERROR(Flights_2026_09_303334353637345678[entry_sector],"")=AG421),--(IFERROR(Flights_2026_09_303334353637345678[nfl],-1)&gt;=AH421),--(IFERROR(Flights_2026_09_303334353637345678[nfl],-1)&lt;=IF(AH421=450,450,AH421+9)))</f>
        <v>0</v>
      </c>
    </row>
    <row r="422" spans="32:35" x14ac:dyDescent="0.2">
      <c r="AF422" s="2">
        <v>0.70833333333333337</v>
      </c>
      <c r="AG422" t="s">
        <v>744</v>
      </c>
      <c r="AH422" s="17">
        <v>240</v>
      </c>
      <c r="AI422" s="17" cm="1">
        <f t="array" ref="AI422">SUMPRODUCT(--(IFERROR(HOUR(Flights_2026_09_303334353637345678[entry_hour]),-1)=HOUR(AF422)),--(IFERROR(Flights_2026_09_303334353637345678[entry_sector],"")=AG422),--(IFERROR(Flights_2026_09_303334353637345678[nfl],-1)&gt;=AH422),--(IFERROR(Flights_2026_09_303334353637345678[nfl],-1)&lt;=IF(AH422=450,450,AH422+9)))</f>
        <v>0</v>
      </c>
    </row>
    <row r="423" spans="32:35" x14ac:dyDescent="0.2">
      <c r="AF423" s="2">
        <v>0.70833333333333337</v>
      </c>
      <c r="AG423" t="s">
        <v>744</v>
      </c>
      <c r="AH423" s="17">
        <v>250</v>
      </c>
      <c r="AI423" s="17" cm="1">
        <f t="array" ref="AI423">SUMPRODUCT(--(IFERROR(HOUR(Flights_2026_09_303334353637345678[entry_hour]),-1)=HOUR(AF423)),--(IFERROR(Flights_2026_09_303334353637345678[entry_sector],"")=AG423),--(IFERROR(Flights_2026_09_303334353637345678[nfl],-1)&gt;=AH423),--(IFERROR(Flights_2026_09_303334353637345678[nfl],-1)&lt;=IF(AH423=450,450,AH423+9)))</f>
        <v>0</v>
      </c>
    </row>
    <row r="424" spans="32:35" x14ac:dyDescent="0.2">
      <c r="AF424" s="2">
        <v>0.70833333333333337</v>
      </c>
      <c r="AG424" t="s">
        <v>744</v>
      </c>
      <c r="AH424" s="17">
        <v>260</v>
      </c>
      <c r="AI424" s="17" cm="1">
        <f t="array" ref="AI424">SUMPRODUCT(--(IFERROR(HOUR(Flights_2026_09_303334353637345678[entry_hour]),-1)=HOUR(AF424)),--(IFERROR(Flights_2026_09_303334353637345678[entry_sector],"")=AG424),--(IFERROR(Flights_2026_09_303334353637345678[nfl],-1)&gt;=AH424),--(IFERROR(Flights_2026_09_303334353637345678[nfl],-1)&lt;=IF(AH424=450,450,AH424+9)))</f>
        <v>0</v>
      </c>
    </row>
    <row r="425" spans="32:35" x14ac:dyDescent="0.2">
      <c r="AF425" s="2">
        <v>0.70833333333333337</v>
      </c>
      <c r="AG425" t="s">
        <v>744</v>
      </c>
      <c r="AH425" s="17">
        <v>270</v>
      </c>
      <c r="AI425" s="17" cm="1">
        <f t="array" ref="AI425">SUMPRODUCT(--(IFERROR(HOUR(Flights_2026_09_303334353637345678[entry_hour]),-1)=HOUR(AF425)),--(IFERROR(Flights_2026_09_303334353637345678[entry_sector],"")=AG425),--(IFERROR(Flights_2026_09_303334353637345678[nfl],-1)&gt;=AH425),--(IFERROR(Flights_2026_09_303334353637345678[nfl],-1)&lt;=IF(AH425=450,450,AH425+9)))</f>
        <v>0</v>
      </c>
    </row>
    <row r="426" spans="32:35" x14ac:dyDescent="0.2">
      <c r="AF426" s="2">
        <v>0.70833333333333337</v>
      </c>
      <c r="AG426" t="s">
        <v>744</v>
      </c>
      <c r="AH426" s="17">
        <v>280</v>
      </c>
      <c r="AI426" s="17" cm="1">
        <f t="array" ref="AI426">SUMPRODUCT(--(IFERROR(HOUR(Flights_2026_09_303334353637345678[entry_hour]),-1)=HOUR(AF426)),--(IFERROR(Flights_2026_09_303334353637345678[entry_sector],"")=AG426),--(IFERROR(Flights_2026_09_303334353637345678[nfl],-1)&gt;=AH426),--(IFERROR(Flights_2026_09_303334353637345678[nfl],-1)&lt;=IF(AH426=450,450,AH426+9)))</f>
        <v>0</v>
      </c>
    </row>
    <row r="427" spans="32:35" x14ac:dyDescent="0.2">
      <c r="AF427" s="2">
        <v>0.70833333333333337</v>
      </c>
      <c r="AG427" t="s">
        <v>744</v>
      </c>
      <c r="AH427" s="17">
        <v>290</v>
      </c>
      <c r="AI427" s="17" cm="1">
        <f t="array" ref="AI427">SUMPRODUCT(--(IFERROR(HOUR(Flights_2026_09_303334353637345678[entry_hour]),-1)=HOUR(AF427)),--(IFERROR(Flights_2026_09_303334353637345678[entry_sector],"")=AG427),--(IFERROR(Flights_2026_09_303334353637345678[nfl],-1)&gt;=AH427),--(IFERROR(Flights_2026_09_303334353637345678[nfl],-1)&lt;=IF(AH427=450,450,AH427+9)))</f>
        <v>0</v>
      </c>
    </row>
    <row r="428" spans="32:35" x14ac:dyDescent="0.2">
      <c r="AF428" s="2">
        <v>0.70833333333333337</v>
      </c>
      <c r="AG428" t="s">
        <v>744</v>
      </c>
      <c r="AH428" s="17">
        <v>300</v>
      </c>
      <c r="AI428" s="17" cm="1">
        <f t="array" ref="AI428">SUMPRODUCT(--(IFERROR(HOUR(Flights_2026_09_303334353637345678[entry_hour]),-1)=HOUR(AF428)),--(IFERROR(Flights_2026_09_303334353637345678[entry_sector],"")=AG428),--(IFERROR(Flights_2026_09_303334353637345678[nfl],-1)&gt;=AH428),--(IFERROR(Flights_2026_09_303334353637345678[nfl],-1)&lt;=IF(AH428=450,450,AH428+9)))</f>
        <v>0</v>
      </c>
    </row>
    <row r="429" spans="32:35" x14ac:dyDescent="0.2">
      <c r="AF429" s="2">
        <v>0.70833333333333337</v>
      </c>
      <c r="AG429" t="s">
        <v>744</v>
      </c>
      <c r="AH429" s="17">
        <v>310</v>
      </c>
      <c r="AI429" s="17" cm="1">
        <f t="array" ref="AI429">SUMPRODUCT(--(IFERROR(HOUR(Flights_2026_09_303334353637345678[entry_hour]),-1)=HOUR(AF429)),--(IFERROR(Flights_2026_09_303334353637345678[entry_sector],"")=AG429),--(IFERROR(Flights_2026_09_303334353637345678[nfl],-1)&gt;=AH429),--(IFERROR(Flights_2026_09_303334353637345678[nfl],-1)&lt;=IF(AH429=450,450,AH429+9)))</f>
        <v>0</v>
      </c>
    </row>
    <row r="430" spans="32:35" x14ac:dyDescent="0.2">
      <c r="AF430" s="2">
        <v>0.70833333333333337</v>
      </c>
      <c r="AG430" t="s">
        <v>744</v>
      </c>
      <c r="AH430" s="17">
        <v>320</v>
      </c>
      <c r="AI430" s="17" cm="1">
        <f t="array" ref="AI430">SUMPRODUCT(--(IFERROR(HOUR(Flights_2026_09_303334353637345678[entry_hour]),-1)=HOUR(AF430)),--(IFERROR(Flights_2026_09_303334353637345678[entry_sector],"")=AG430),--(IFERROR(Flights_2026_09_303334353637345678[nfl],-1)&gt;=AH430),--(IFERROR(Flights_2026_09_303334353637345678[nfl],-1)&lt;=IF(AH430=450,450,AH430+9)))</f>
        <v>0</v>
      </c>
    </row>
    <row r="431" spans="32:35" x14ac:dyDescent="0.2">
      <c r="AF431" s="2">
        <v>0.70833333333333337</v>
      </c>
      <c r="AG431" t="s">
        <v>744</v>
      </c>
      <c r="AH431" s="17">
        <v>330</v>
      </c>
      <c r="AI431" s="17" cm="1">
        <f t="array" ref="AI431">SUMPRODUCT(--(IFERROR(HOUR(Flights_2026_09_303334353637345678[entry_hour]),-1)=HOUR(AF431)),--(IFERROR(Flights_2026_09_303334353637345678[entry_sector],"")=AG431),--(IFERROR(Flights_2026_09_303334353637345678[nfl],-1)&gt;=AH431),--(IFERROR(Flights_2026_09_303334353637345678[nfl],-1)&lt;=IF(AH431=450,450,AH431+9)))</f>
        <v>1</v>
      </c>
    </row>
    <row r="432" spans="32:35" x14ac:dyDescent="0.2">
      <c r="AF432" s="2">
        <v>0.70833333333333337</v>
      </c>
      <c r="AG432" t="s">
        <v>744</v>
      </c>
      <c r="AH432" s="17">
        <v>340</v>
      </c>
      <c r="AI432" s="17" cm="1">
        <f t="array" ref="AI432">SUMPRODUCT(--(IFERROR(HOUR(Flights_2026_09_303334353637345678[entry_hour]),-1)=HOUR(AF432)),--(IFERROR(Flights_2026_09_303334353637345678[entry_sector],"")=AG432),--(IFERROR(Flights_2026_09_303334353637345678[nfl],-1)&gt;=AH432),--(IFERROR(Flights_2026_09_303334353637345678[nfl],-1)&lt;=IF(AH432=450,450,AH432+9)))</f>
        <v>0</v>
      </c>
    </row>
    <row r="433" spans="1:35" x14ac:dyDescent="0.2">
      <c r="AF433" s="2">
        <v>0.70833333333333337</v>
      </c>
      <c r="AG433" t="s">
        <v>744</v>
      </c>
      <c r="AH433" s="17">
        <v>350</v>
      </c>
      <c r="AI433" s="17" cm="1">
        <f t="array" ref="AI433">SUMPRODUCT(--(IFERROR(HOUR(Flights_2026_09_303334353637345678[entry_hour]),-1)=HOUR(AF433)),--(IFERROR(Flights_2026_09_303334353637345678[entry_sector],"")=AG433),--(IFERROR(Flights_2026_09_303334353637345678[nfl],-1)&gt;=AH433),--(IFERROR(Flights_2026_09_303334353637345678[nfl],-1)&lt;=IF(AH433=450,450,AH433+9)))</f>
        <v>3</v>
      </c>
    </row>
    <row r="434" spans="1:35" ht="19" x14ac:dyDescent="0.25">
      <c r="A434" s="37"/>
      <c r="B434" s="37"/>
      <c r="C434" s="37"/>
      <c r="D434" s="37"/>
      <c r="E434" s="37"/>
      <c r="F434" s="37"/>
      <c r="G434" s="37"/>
      <c r="H434" s="37"/>
      <c r="I434" s="37"/>
      <c r="J434" s="37"/>
      <c r="AF434" s="2">
        <v>0.70833333333333337</v>
      </c>
      <c r="AG434" t="s">
        <v>744</v>
      </c>
      <c r="AH434" s="17">
        <v>360</v>
      </c>
      <c r="AI434" s="17" cm="1">
        <f t="array" ref="AI434">SUMPRODUCT(--(IFERROR(HOUR(Flights_2026_09_303334353637345678[entry_hour]),-1)=HOUR(AF434)),--(IFERROR(Flights_2026_09_303334353637345678[entry_sector],"")=AG434),--(IFERROR(Flights_2026_09_303334353637345678[nfl],-1)&gt;=AH434),--(IFERROR(Flights_2026_09_303334353637345678[nfl],-1)&lt;=IF(AH434=450,450,AH434+9)))</f>
        <v>0</v>
      </c>
    </row>
    <row r="435" spans="1:35" x14ac:dyDescent="0.2">
      <c r="A435" s="38"/>
      <c r="B435" s="38"/>
      <c r="C435" s="38"/>
      <c r="D435" s="38"/>
      <c r="E435" s="38"/>
      <c r="F435" s="38"/>
      <c r="G435" s="38"/>
      <c r="H435" s="38"/>
      <c r="I435" s="38"/>
      <c r="J435" s="38"/>
      <c r="AF435" s="2">
        <v>0.70833333333333337</v>
      </c>
      <c r="AG435" t="s">
        <v>744</v>
      </c>
      <c r="AH435" s="17">
        <v>370</v>
      </c>
      <c r="AI435" s="17" cm="1">
        <f t="array" ref="AI435">SUMPRODUCT(--(IFERROR(HOUR(Flights_2026_09_303334353637345678[entry_hour]),-1)=HOUR(AF435)),--(IFERROR(Flights_2026_09_303334353637345678[entry_sector],"")=AG435),--(IFERROR(Flights_2026_09_303334353637345678[nfl],-1)&gt;=AH435),--(IFERROR(Flights_2026_09_303334353637345678[nfl],-1)&lt;=IF(AH435=450,450,AH435+9)))</f>
        <v>2</v>
      </c>
    </row>
    <row r="436" spans="1:35" x14ac:dyDescent="0.2">
      <c r="AF436" s="2">
        <v>0.70833333333333337</v>
      </c>
      <c r="AG436" t="s">
        <v>744</v>
      </c>
      <c r="AH436" s="17">
        <v>380</v>
      </c>
      <c r="AI436" s="17" cm="1">
        <f t="array" ref="AI436">SUMPRODUCT(--(IFERROR(HOUR(Flights_2026_09_303334353637345678[entry_hour]),-1)=HOUR(AF436)),--(IFERROR(Flights_2026_09_303334353637345678[entry_sector],"")=AG436),--(IFERROR(Flights_2026_09_303334353637345678[nfl],-1)&gt;=AH436),--(IFERROR(Flights_2026_09_303334353637345678[nfl],-1)&lt;=IF(AH436=450,450,AH436+9)))</f>
        <v>0</v>
      </c>
    </row>
    <row r="437" spans="1:35" x14ac:dyDescent="0.2">
      <c r="A437" s="3"/>
      <c r="B437" s="3"/>
      <c r="C437" s="3"/>
      <c r="D437" s="3"/>
      <c r="E437" s="3"/>
      <c r="AF437" s="2">
        <v>0.70833333333333337</v>
      </c>
      <c r="AG437" t="s">
        <v>744</v>
      </c>
      <c r="AH437" s="17">
        <v>390</v>
      </c>
      <c r="AI437" s="17" cm="1">
        <f t="array" ref="AI437">SUMPRODUCT(--(IFERROR(HOUR(Flights_2026_09_303334353637345678[entry_hour]),-1)=HOUR(AF437)),--(IFERROR(Flights_2026_09_303334353637345678[entry_sector],"")=AG437),--(IFERROR(Flights_2026_09_303334353637345678[nfl],-1)&gt;=AH437),--(IFERROR(Flights_2026_09_303334353637345678[nfl],-1)&lt;=IF(AH437=450,450,AH437+9)))</f>
        <v>0</v>
      </c>
    </row>
    <row r="438" spans="1:35" x14ac:dyDescent="0.2">
      <c r="A438" s="18"/>
      <c r="B438" s="27"/>
      <c r="C438" s="27"/>
      <c r="D438" s="26"/>
      <c r="E438" s="26"/>
      <c r="AF438" s="2">
        <v>0.70833333333333337</v>
      </c>
      <c r="AG438" t="s">
        <v>744</v>
      </c>
      <c r="AH438" s="17">
        <v>400</v>
      </c>
      <c r="AI438" s="17" cm="1">
        <f t="array" ref="AI438">SUMPRODUCT(--(IFERROR(HOUR(Flights_2026_09_303334353637345678[entry_hour]),-1)=HOUR(AF438)),--(IFERROR(Flights_2026_09_303334353637345678[entry_sector],"")=AG438),--(IFERROR(Flights_2026_09_303334353637345678[nfl],-1)&gt;=AH438),--(IFERROR(Flights_2026_09_303334353637345678[nfl],-1)&lt;=IF(AH438=450,450,AH438+9)))</f>
        <v>0</v>
      </c>
    </row>
    <row r="439" spans="1:35" x14ac:dyDescent="0.2">
      <c r="A439" s="18"/>
      <c r="B439" s="27"/>
      <c r="C439" s="27"/>
      <c r="D439" s="26"/>
      <c r="E439" s="26"/>
      <c r="AF439" s="2">
        <v>0.70833333333333337</v>
      </c>
      <c r="AG439" t="s">
        <v>744</v>
      </c>
      <c r="AH439" s="17">
        <v>410</v>
      </c>
      <c r="AI439" s="17" cm="1">
        <f t="array" ref="AI439">SUMPRODUCT(--(IFERROR(HOUR(Flights_2026_09_303334353637345678[entry_hour]),-1)=HOUR(AF439)),--(IFERROR(Flights_2026_09_303334353637345678[entry_sector],"")=AG439),--(IFERROR(Flights_2026_09_303334353637345678[nfl],-1)&gt;=AH439),--(IFERROR(Flights_2026_09_303334353637345678[nfl],-1)&lt;=IF(AH439=450,450,AH439+9)))</f>
        <v>0</v>
      </c>
    </row>
    <row r="440" spans="1:35" x14ac:dyDescent="0.2">
      <c r="A440" s="18"/>
      <c r="B440" s="27"/>
      <c r="C440" s="27"/>
      <c r="D440" s="26"/>
      <c r="E440" s="26"/>
      <c r="AF440" s="2">
        <v>0.70833333333333337</v>
      </c>
      <c r="AG440" t="s">
        <v>744</v>
      </c>
      <c r="AH440" s="17">
        <v>420</v>
      </c>
      <c r="AI440" s="17" cm="1">
        <f t="array" ref="AI440">SUMPRODUCT(--(IFERROR(HOUR(Flights_2026_09_303334353637345678[entry_hour]),-1)=HOUR(AF440)),--(IFERROR(Flights_2026_09_303334353637345678[entry_sector],"")=AG440),--(IFERROR(Flights_2026_09_303334353637345678[nfl],-1)&gt;=AH440),--(IFERROR(Flights_2026_09_303334353637345678[nfl],-1)&lt;=IF(AH440=450,450,AH440+9)))</f>
        <v>0</v>
      </c>
    </row>
    <row r="441" spans="1:35" x14ac:dyDescent="0.2">
      <c r="A441" s="18"/>
      <c r="B441" s="27"/>
      <c r="C441" s="27"/>
      <c r="D441" s="26"/>
      <c r="E441" s="26"/>
      <c r="AF441" s="2">
        <v>0.70833333333333337</v>
      </c>
      <c r="AG441" t="s">
        <v>744</v>
      </c>
      <c r="AH441" s="17">
        <v>430</v>
      </c>
      <c r="AI441" s="17" cm="1">
        <f t="array" ref="AI441">SUMPRODUCT(--(IFERROR(HOUR(Flights_2026_09_303334353637345678[entry_hour]),-1)=HOUR(AF441)),--(IFERROR(Flights_2026_09_303334353637345678[entry_sector],"")=AG441),--(IFERROR(Flights_2026_09_303334353637345678[nfl],-1)&gt;=AH441),--(IFERROR(Flights_2026_09_303334353637345678[nfl],-1)&lt;=IF(AH441=450,450,AH441+9)))</f>
        <v>0</v>
      </c>
    </row>
    <row r="442" spans="1:35" x14ac:dyDescent="0.2">
      <c r="A442" s="18"/>
      <c r="B442" s="27"/>
      <c r="C442" s="27"/>
      <c r="D442" s="26"/>
      <c r="E442" s="26"/>
      <c r="AF442" s="2">
        <v>0.70833333333333337</v>
      </c>
      <c r="AG442" t="s">
        <v>744</v>
      </c>
      <c r="AH442" s="17">
        <v>440</v>
      </c>
      <c r="AI442" s="17" cm="1">
        <f t="array" ref="AI442">SUMPRODUCT(--(IFERROR(HOUR(Flights_2026_09_303334353637345678[entry_hour]),-1)=HOUR(AF442)),--(IFERROR(Flights_2026_09_303334353637345678[entry_sector],"")=AG442),--(IFERROR(Flights_2026_09_303334353637345678[nfl],-1)&gt;=AH442),--(IFERROR(Flights_2026_09_303334353637345678[nfl],-1)&lt;=IF(AH442=450,450,AH442+9)))</f>
        <v>0</v>
      </c>
    </row>
    <row r="443" spans="1:35" x14ac:dyDescent="0.2">
      <c r="A443" s="18"/>
      <c r="B443" s="27"/>
      <c r="C443" s="27"/>
      <c r="D443" s="26"/>
      <c r="E443" s="26"/>
      <c r="AF443" s="2">
        <v>0.70833333333333337</v>
      </c>
      <c r="AG443" t="s">
        <v>744</v>
      </c>
      <c r="AH443" s="17">
        <v>450</v>
      </c>
      <c r="AI443" s="17" cm="1">
        <f t="array" ref="AI443">SUMPRODUCT(--(IFERROR(HOUR(Flights_2026_09_303334353637345678[entry_hour]),-1)=HOUR(AF443)),--(IFERROR(Flights_2026_09_303334353637345678[entry_sector],"")=AG443),--(IFERROR(Flights_2026_09_303334353637345678[nfl],-1)&gt;=AH443),--(IFERROR(Flights_2026_09_303334353637345678[nfl],-1)&lt;=IF(AH443=450,450,AH443+9)))</f>
        <v>0</v>
      </c>
    </row>
    <row r="444" spans="1:35" x14ac:dyDescent="0.2">
      <c r="A444" s="18"/>
      <c r="B444" s="27"/>
      <c r="C444" s="27"/>
      <c r="D444" s="26"/>
      <c r="E444" s="26"/>
      <c r="AF444" s="2">
        <v>0.70833333333333337</v>
      </c>
      <c r="AG444" t="s">
        <v>745</v>
      </c>
      <c r="AH444" s="17">
        <v>200</v>
      </c>
      <c r="AI444" s="17" cm="1">
        <f t="array" ref="AI444">SUMPRODUCT(--(IFERROR(HOUR(Flights_2026_09_303334353637345678[entry_hour]),-1)=HOUR(AF444)),--(IFERROR(Flights_2026_09_303334353637345678[entry_sector],"")=AG444),--(IFERROR(Flights_2026_09_303334353637345678[nfl],-1)&gt;=AH444),--(IFERROR(Flights_2026_09_303334353637345678[nfl],-1)&lt;=IF(AH444=450,450,AH444+9)))</f>
        <v>0</v>
      </c>
    </row>
    <row r="445" spans="1:35" x14ac:dyDescent="0.2">
      <c r="A445" s="18"/>
      <c r="B445" s="27"/>
      <c r="C445" s="27"/>
      <c r="D445" s="26"/>
      <c r="E445" s="26"/>
      <c r="AF445" s="2">
        <v>0.70833333333333337</v>
      </c>
      <c r="AG445" t="s">
        <v>745</v>
      </c>
      <c r="AH445" s="17">
        <v>210</v>
      </c>
      <c r="AI445" s="17" cm="1">
        <f t="array" ref="AI445">SUMPRODUCT(--(IFERROR(HOUR(Flights_2026_09_303334353637345678[entry_hour]),-1)=HOUR(AF445)),--(IFERROR(Flights_2026_09_303334353637345678[entry_sector],"")=AG445),--(IFERROR(Flights_2026_09_303334353637345678[nfl],-1)&gt;=AH445),--(IFERROR(Flights_2026_09_303334353637345678[nfl],-1)&lt;=IF(AH445=450,450,AH445+9)))</f>
        <v>0</v>
      </c>
    </row>
    <row r="446" spans="1:35" x14ac:dyDescent="0.2">
      <c r="A446" s="18"/>
      <c r="B446" s="27"/>
      <c r="C446" s="27"/>
      <c r="D446" s="26"/>
      <c r="E446" s="26"/>
      <c r="AF446" s="2">
        <v>0.70833333333333337</v>
      </c>
      <c r="AG446" t="s">
        <v>745</v>
      </c>
      <c r="AH446" s="17">
        <v>220</v>
      </c>
      <c r="AI446" s="17" cm="1">
        <f t="array" ref="AI446">SUMPRODUCT(--(IFERROR(HOUR(Flights_2026_09_303334353637345678[entry_hour]),-1)=HOUR(AF446)),--(IFERROR(Flights_2026_09_303334353637345678[entry_sector],"")=AG446),--(IFERROR(Flights_2026_09_303334353637345678[nfl],-1)&gt;=AH446),--(IFERROR(Flights_2026_09_303334353637345678[nfl],-1)&lt;=IF(AH446=450,450,AH446+9)))</f>
        <v>0</v>
      </c>
    </row>
    <row r="447" spans="1:35" x14ac:dyDescent="0.2">
      <c r="AF447" s="2">
        <v>0.70833333333333337</v>
      </c>
      <c r="AG447" t="s">
        <v>745</v>
      </c>
      <c r="AH447" s="17">
        <v>230</v>
      </c>
      <c r="AI447" s="17" cm="1">
        <f t="array" ref="AI447">SUMPRODUCT(--(IFERROR(HOUR(Flights_2026_09_303334353637345678[entry_hour]),-1)=HOUR(AF447)),--(IFERROR(Flights_2026_09_303334353637345678[entry_sector],"")=AG447),--(IFERROR(Flights_2026_09_303334353637345678[nfl],-1)&gt;=AH447),--(IFERROR(Flights_2026_09_303334353637345678[nfl],-1)&lt;=IF(AH447=450,450,AH447+9)))</f>
        <v>0</v>
      </c>
    </row>
    <row r="448" spans="1:35" x14ac:dyDescent="0.2">
      <c r="AF448" s="2">
        <v>0.70833333333333337</v>
      </c>
      <c r="AG448" t="s">
        <v>745</v>
      </c>
      <c r="AH448" s="17">
        <v>240</v>
      </c>
      <c r="AI448" s="17" cm="1">
        <f t="array" ref="AI448">SUMPRODUCT(--(IFERROR(HOUR(Flights_2026_09_303334353637345678[entry_hour]),-1)=HOUR(AF448)),--(IFERROR(Flights_2026_09_303334353637345678[entry_sector],"")=AG448),--(IFERROR(Flights_2026_09_303334353637345678[nfl],-1)&gt;=AH448),--(IFERROR(Flights_2026_09_303334353637345678[nfl],-1)&lt;=IF(AH448=450,450,AH448+9)))</f>
        <v>0</v>
      </c>
    </row>
    <row r="449" spans="32:35" x14ac:dyDescent="0.2">
      <c r="AF449" s="2">
        <v>0.70833333333333337</v>
      </c>
      <c r="AG449" t="s">
        <v>745</v>
      </c>
      <c r="AH449" s="17">
        <v>250</v>
      </c>
      <c r="AI449" s="17" cm="1">
        <f t="array" ref="AI449">SUMPRODUCT(--(IFERROR(HOUR(Flights_2026_09_303334353637345678[entry_hour]),-1)=HOUR(AF449)),--(IFERROR(Flights_2026_09_303334353637345678[entry_sector],"")=AG449),--(IFERROR(Flights_2026_09_303334353637345678[nfl],-1)&gt;=AH449),--(IFERROR(Flights_2026_09_303334353637345678[nfl],-1)&lt;=IF(AH449=450,450,AH449+9)))</f>
        <v>0</v>
      </c>
    </row>
    <row r="450" spans="32:35" x14ac:dyDescent="0.2">
      <c r="AF450" s="2">
        <v>0.70833333333333337</v>
      </c>
      <c r="AG450" t="s">
        <v>745</v>
      </c>
      <c r="AH450" s="17">
        <v>260</v>
      </c>
      <c r="AI450" s="17" cm="1">
        <f t="array" ref="AI450">SUMPRODUCT(--(IFERROR(HOUR(Flights_2026_09_303334353637345678[entry_hour]),-1)=HOUR(AF450)),--(IFERROR(Flights_2026_09_303334353637345678[entry_sector],"")=AG450),--(IFERROR(Flights_2026_09_303334353637345678[nfl],-1)&gt;=AH450),--(IFERROR(Flights_2026_09_303334353637345678[nfl],-1)&lt;=IF(AH450=450,450,AH450+9)))</f>
        <v>0</v>
      </c>
    </row>
    <row r="451" spans="32:35" x14ac:dyDescent="0.2">
      <c r="AF451" s="2">
        <v>0.70833333333333337</v>
      </c>
      <c r="AG451" t="s">
        <v>745</v>
      </c>
      <c r="AH451" s="17">
        <v>270</v>
      </c>
      <c r="AI451" s="17" cm="1">
        <f t="array" ref="AI451">SUMPRODUCT(--(IFERROR(HOUR(Flights_2026_09_303334353637345678[entry_hour]),-1)=HOUR(AF451)),--(IFERROR(Flights_2026_09_303334353637345678[entry_sector],"")=AG451),--(IFERROR(Flights_2026_09_303334353637345678[nfl],-1)&gt;=AH451),--(IFERROR(Flights_2026_09_303334353637345678[nfl],-1)&lt;=IF(AH451=450,450,AH451+9)))</f>
        <v>0</v>
      </c>
    </row>
    <row r="452" spans="32:35" x14ac:dyDescent="0.2">
      <c r="AF452" s="2">
        <v>0.70833333333333337</v>
      </c>
      <c r="AG452" t="s">
        <v>745</v>
      </c>
      <c r="AH452" s="17">
        <v>280</v>
      </c>
      <c r="AI452" s="17" cm="1">
        <f t="array" ref="AI452">SUMPRODUCT(--(IFERROR(HOUR(Flights_2026_09_303334353637345678[entry_hour]),-1)=HOUR(AF452)),--(IFERROR(Flights_2026_09_303334353637345678[entry_sector],"")=AG452),--(IFERROR(Flights_2026_09_303334353637345678[nfl],-1)&gt;=AH452),--(IFERROR(Flights_2026_09_303334353637345678[nfl],-1)&lt;=IF(AH452=450,450,AH452+9)))</f>
        <v>0</v>
      </c>
    </row>
    <row r="453" spans="32:35" x14ac:dyDescent="0.2">
      <c r="AF453" s="2">
        <v>0.70833333333333337</v>
      </c>
      <c r="AG453" t="s">
        <v>745</v>
      </c>
      <c r="AH453" s="17">
        <v>290</v>
      </c>
      <c r="AI453" s="17" cm="1">
        <f t="array" ref="AI453">SUMPRODUCT(--(IFERROR(HOUR(Flights_2026_09_303334353637345678[entry_hour]),-1)=HOUR(AF453)),--(IFERROR(Flights_2026_09_303334353637345678[entry_sector],"")=AG453),--(IFERROR(Flights_2026_09_303334353637345678[nfl],-1)&gt;=AH453),--(IFERROR(Flights_2026_09_303334353637345678[nfl],-1)&lt;=IF(AH453=450,450,AH453+9)))</f>
        <v>0</v>
      </c>
    </row>
    <row r="454" spans="32:35" x14ac:dyDescent="0.2">
      <c r="AF454" s="2">
        <v>0.70833333333333337</v>
      </c>
      <c r="AG454" t="s">
        <v>745</v>
      </c>
      <c r="AH454" s="17">
        <v>300</v>
      </c>
      <c r="AI454" s="17" cm="1">
        <f t="array" ref="AI454">SUMPRODUCT(--(IFERROR(HOUR(Flights_2026_09_303334353637345678[entry_hour]),-1)=HOUR(AF454)),--(IFERROR(Flights_2026_09_303334353637345678[entry_sector],"")=AG454),--(IFERROR(Flights_2026_09_303334353637345678[nfl],-1)&gt;=AH454),--(IFERROR(Flights_2026_09_303334353637345678[nfl],-1)&lt;=IF(AH454=450,450,AH454+9)))</f>
        <v>0</v>
      </c>
    </row>
    <row r="455" spans="32:35" x14ac:dyDescent="0.2">
      <c r="AF455" s="2">
        <v>0.70833333333333337</v>
      </c>
      <c r="AG455" t="s">
        <v>745</v>
      </c>
      <c r="AH455" s="17">
        <v>310</v>
      </c>
      <c r="AI455" s="17" cm="1">
        <f t="array" ref="AI455">SUMPRODUCT(--(IFERROR(HOUR(Flights_2026_09_303334353637345678[entry_hour]),-1)=HOUR(AF455)),--(IFERROR(Flights_2026_09_303334353637345678[entry_sector],"")=AG455),--(IFERROR(Flights_2026_09_303334353637345678[nfl],-1)&gt;=AH455),--(IFERROR(Flights_2026_09_303334353637345678[nfl],-1)&lt;=IF(AH455=450,450,AH455+9)))</f>
        <v>0</v>
      </c>
    </row>
    <row r="456" spans="32:35" x14ac:dyDescent="0.2">
      <c r="AF456" s="2">
        <v>0.70833333333333337</v>
      </c>
      <c r="AG456" t="s">
        <v>745</v>
      </c>
      <c r="AH456" s="17">
        <v>320</v>
      </c>
      <c r="AI456" s="17" cm="1">
        <f t="array" ref="AI456">SUMPRODUCT(--(IFERROR(HOUR(Flights_2026_09_303334353637345678[entry_hour]),-1)=HOUR(AF456)),--(IFERROR(Flights_2026_09_303334353637345678[entry_sector],"")=AG456),--(IFERROR(Flights_2026_09_303334353637345678[nfl],-1)&gt;=AH456),--(IFERROR(Flights_2026_09_303334353637345678[nfl],-1)&lt;=IF(AH456=450,450,AH456+9)))</f>
        <v>0</v>
      </c>
    </row>
    <row r="457" spans="32:35" x14ac:dyDescent="0.2">
      <c r="AF457" s="2">
        <v>0.70833333333333337</v>
      </c>
      <c r="AG457" t="s">
        <v>745</v>
      </c>
      <c r="AH457" s="17">
        <v>330</v>
      </c>
      <c r="AI457" s="17" cm="1">
        <f t="array" ref="AI457">SUMPRODUCT(--(IFERROR(HOUR(Flights_2026_09_303334353637345678[entry_hour]),-1)=HOUR(AF457)),--(IFERROR(Flights_2026_09_303334353637345678[entry_sector],"")=AG457),--(IFERROR(Flights_2026_09_303334353637345678[nfl],-1)&gt;=AH457),--(IFERROR(Flights_2026_09_303334353637345678[nfl],-1)&lt;=IF(AH457=450,450,AH457+9)))</f>
        <v>1</v>
      </c>
    </row>
    <row r="458" spans="32:35" x14ac:dyDescent="0.2">
      <c r="AF458" s="2">
        <v>0.70833333333333337</v>
      </c>
      <c r="AG458" t="s">
        <v>745</v>
      </c>
      <c r="AH458" s="17">
        <v>340</v>
      </c>
      <c r="AI458" s="17" cm="1">
        <f t="array" ref="AI458">SUMPRODUCT(--(IFERROR(HOUR(Flights_2026_09_303334353637345678[entry_hour]),-1)=HOUR(AF458)),--(IFERROR(Flights_2026_09_303334353637345678[entry_sector],"")=AG458),--(IFERROR(Flights_2026_09_303334353637345678[nfl],-1)&gt;=AH458),--(IFERROR(Flights_2026_09_303334353637345678[nfl],-1)&lt;=IF(AH458=450,450,AH458+9)))</f>
        <v>0</v>
      </c>
    </row>
    <row r="459" spans="32:35" x14ac:dyDescent="0.2">
      <c r="AF459" s="2">
        <v>0.70833333333333337</v>
      </c>
      <c r="AG459" t="s">
        <v>745</v>
      </c>
      <c r="AH459" s="17">
        <v>350</v>
      </c>
      <c r="AI459" s="17" cm="1">
        <f t="array" ref="AI459">SUMPRODUCT(--(IFERROR(HOUR(Flights_2026_09_303334353637345678[entry_hour]),-1)=HOUR(AF459)),--(IFERROR(Flights_2026_09_303334353637345678[entry_sector],"")=AG459),--(IFERROR(Flights_2026_09_303334353637345678[nfl],-1)&gt;=AH459),--(IFERROR(Flights_2026_09_303334353637345678[nfl],-1)&lt;=IF(AH459=450,450,AH459+9)))</f>
        <v>1</v>
      </c>
    </row>
    <row r="460" spans="32:35" x14ac:dyDescent="0.2">
      <c r="AF460" s="2">
        <v>0.70833333333333337</v>
      </c>
      <c r="AG460" t="s">
        <v>745</v>
      </c>
      <c r="AH460" s="17">
        <v>360</v>
      </c>
      <c r="AI460" s="17" cm="1">
        <f t="array" ref="AI460">SUMPRODUCT(--(IFERROR(HOUR(Flights_2026_09_303334353637345678[entry_hour]),-1)=HOUR(AF460)),--(IFERROR(Flights_2026_09_303334353637345678[entry_sector],"")=AG460),--(IFERROR(Flights_2026_09_303334353637345678[nfl],-1)&gt;=AH460),--(IFERROR(Flights_2026_09_303334353637345678[nfl],-1)&lt;=IF(AH460=450,450,AH460+9)))</f>
        <v>0</v>
      </c>
    </row>
    <row r="461" spans="32:35" x14ac:dyDescent="0.2">
      <c r="AF461" s="2">
        <v>0.70833333333333337</v>
      </c>
      <c r="AG461" t="s">
        <v>745</v>
      </c>
      <c r="AH461" s="17">
        <v>370</v>
      </c>
      <c r="AI461" s="17" cm="1">
        <f t="array" ref="AI461">SUMPRODUCT(--(IFERROR(HOUR(Flights_2026_09_303334353637345678[entry_hour]),-1)=HOUR(AF461)),--(IFERROR(Flights_2026_09_303334353637345678[entry_sector],"")=AG461),--(IFERROR(Flights_2026_09_303334353637345678[nfl],-1)&gt;=AH461),--(IFERROR(Flights_2026_09_303334353637345678[nfl],-1)&lt;=IF(AH461=450,450,AH461+9)))</f>
        <v>3</v>
      </c>
    </row>
    <row r="462" spans="32:35" x14ac:dyDescent="0.2">
      <c r="AF462" s="2">
        <v>0.70833333333333337</v>
      </c>
      <c r="AG462" t="s">
        <v>745</v>
      </c>
      <c r="AH462" s="17">
        <v>380</v>
      </c>
      <c r="AI462" s="17" cm="1">
        <f t="array" ref="AI462">SUMPRODUCT(--(IFERROR(HOUR(Flights_2026_09_303334353637345678[entry_hour]),-1)=HOUR(AF462)),--(IFERROR(Flights_2026_09_303334353637345678[entry_sector],"")=AG462),--(IFERROR(Flights_2026_09_303334353637345678[nfl],-1)&gt;=AH462),--(IFERROR(Flights_2026_09_303334353637345678[nfl],-1)&lt;=IF(AH462=450,450,AH462+9)))</f>
        <v>0</v>
      </c>
    </row>
    <row r="463" spans="32:35" x14ac:dyDescent="0.2">
      <c r="AF463" s="2">
        <v>0.70833333333333337</v>
      </c>
      <c r="AG463" t="s">
        <v>745</v>
      </c>
      <c r="AH463" s="17">
        <v>390</v>
      </c>
      <c r="AI463" s="17" cm="1">
        <f t="array" ref="AI463">SUMPRODUCT(--(IFERROR(HOUR(Flights_2026_09_303334353637345678[entry_hour]),-1)=HOUR(AF463)),--(IFERROR(Flights_2026_09_303334353637345678[entry_sector],"")=AG463),--(IFERROR(Flights_2026_09_303334353637345678[nfl],-1)&gt;=AH463),--(IFERROR(Flights_2026_09_303334353637345678[nfl],-1)&lt;=IF(AH463=450,450,AH463+9)))</f>
        <v>3</v>
      </c>
    </row>
    <row r="464" spans="32:35" x14ac:dyDescent="0.2">
      <c r="AF464" s="2">
        <v>0.70833333333333337</v>
      </c>
      <c r="AG464" t="s">
        <v>745</v>
      </c>
      <c r="AH464" s="17">
        <v>400</v>
      </c>
      <c r="AI464" s="17" cm="1">
        <f t="array" ref="AI464">SUMPRODUCT(--(IFERROR(HOUR(Flights_2026_09_303334353637345678[entry_hour]),-1)=HOUR(AF464)),--(IFERROR(Flights_2026_09_303334353637345678[entry_sector],"")=AG464),--(IFERROR(Flights_2026_09_303334353637345678[nfl],-1)&gt;=AH464),--(IFERROR(Flights_2026_09_303334353637345678[nfl],-1)&lt;=IF(AH464=450,450,AH464+9)))</f>
        <v>0</v>
      </c>
    </row>
    <row r="465" spans="32:35" x14ac:dyDescent="0.2">
      <c r="AF465" s="2">
        <v>0.70833333333333337</v>
      </c>
      <c r="AG465" t="s">
        <v>745</v>
      </c>
      <c r="AH465" s="17">
        <v>410</v>
      </c>
      <c r="AI465" s="17" cm="1">
        <f t="array" ref="AI465">SUMPRODUCT(--(IFERROR(HOUR(Flights_2026_09_303334353637345678[entry_hour]),-1)=HOUR(AF465)),--(IFERROR(Flights_2026_09_303334353637345678[entry_sector],"")=AG465),--(IFERROR(Flights_2026_09_303334353637345678[nfl],-1)&gt;=AH465),--(IFERROR(Flights_2026_09_303334353637345678[nfl],-1)&lt;=IF(AH465=450,450,AH465+9)))</f>
        <v>0</v>
      </c>
    </row>
    <row r="466" spans="32:35" x14ac:dyDescent="0.2">
      <c r="AF466" s="2">
        <v>0.70833333333333337</v>
      </c>
      <c r="AG466" t="s">
        <v>745</v>
      </c>
      <c r="AH466" s="17">
        <v>420</v>
      </c>
      <c r="AI466" s="17" cm="1">
        <f t="array" ref="AI466">SUMPRODUCT(--(IFERROR(HOUR(Flights_2026_09_303334353637345678[entry_hour]),-1)=HOUR(AF466)),--(IFERROR(Flights_2026_09_303334353637345678[entry_sector],"")=AG466),--(IFERROR(Flights_2026_09_303334353637345678[nfl],-1)&gt;=AH466),--(IFERROR(Flights_2026_09_303334353637345678[nfl],-1)&lt;=IF(AH466=450,450,AH466+9)))</f>
        <v>0</v>
      </c>
    </row>
    <row r="467" spans="32:35" x14ac:dyDescent="0.2">
      <c r="AF467" s="2">
        <v>0.70833333333333337</v>
      </c>
      <c r="AG467" t="s">
        <v>745</v>
      </c>
      <c r="AH467" s="17">
        <v>430</v>
      </c>
      <c r="AI467" s="17" cm="1">
        <f t="array" ref="AI467">SUMPRODUCT(--(IFERROR(HOUR(Flights_2026_09_303334353637345678[entry_hour]),-1)=HOUR(AF467)),--(IFERROR(Flights_2026_09_303334353637345678[entry_sector],"")=AG467),--(IFERROR(Flights_2026_09_303334353637345678[nfl],-1)&gt;=AH467),--(IFERROR(Flights_2026_09_303334353637345678[nfl],-1)&lt;=IF(AH467=450,450,AH467+9)))</f>
        <v>0</v>
      </c>
    </row>
    <row r="468" spans="32:35" x14ac:dyDescent="0.2">
      <c r="AF468" s="2">
        <v>0.70833333333333337</v>
      </c>
      <c r="AG468" t="s">
        <v>745</v>
      </c>
      <c r="AH468" s="17">
        <v>440</v>
      </c>
      <c r="AI468" s="17" cm="1">
        <f t="array" ref="AI468">SUMPRODUCT(--(IFERROR(HOUR(Flights_2026_09_303334353637345678[entry_hour]),-1)=HOUR(AF468)),--(IFERROR(Flights_2026_09_303334353637345678[entry_sector],"")=AG468),--(IFERROR(Flights_2026_09_303334353637345678[nfl],-1)&gt;=AH468),--(IFERROR(Flights_2026_09_303334353637345678[nfl],-1)&lt;=IF(AH468=450,450,AH468+9)))</f>
        <v>0</v>
      </c>
    </row>
    <row r="469" spans="32:35" x14ac:dyDescent="0.2">
      <c r="AF469" s="2">
        <v>0.70833333333333337</v>
      </c>
      <c r="AG469" t="s">
        <v>745</v>
      </c>
      <c r="AH469" s="17">
        <v>450</v>
      </c>
      <c r="AI469" s="17" cm="1">
        <f t="array" ref="AI469">SUMPRODUCT(--(IFERROR(HOUR(Flights_2026_09_303334353637345678[entry_hour]),-1)=HOUR(AF469)),--(IFERROR(Flights_2026_09_303334353637345678[entry_sector],"")=AG469),--(IFERROR(Flights_2026_09_303334353637345678[nfl],-1)&gt;=AH469),--(IFERROR(Flights_2026_09_303334353637345678[nfl],-1)&lt;=IF(AH469=450,450,AH469+9)))</f>
        <v>0</v>
      </c>
    </row>
    <row r="470" spans="32:35" x14ac:dyDescent="0.2">
      <c r="AF470" s="2">
        <v>0.70833333333333337</v>
      </c>
      <c r="AG470" t="s">
        <v>840</v>
      </c>
      <c r="AH470" s="17">
        <v>200</v>
      </c>
      <c r="AI470" s="17" cm="1">
        <f t="array" ref="AI470">SUMPRODUCT(--(IFERROR(HOUR(Flights_2026_09_303334353637345678[entry_hour]),-1)=HOUR(AF470)),--(IFERROR(Flights_2026_09_303334353637345678[entry_sector],"")=AG470),--(IFERROR(Flights_2026_09_303334353637345678[nfl],-1)&gt;=AH470),--(IFERROR(Flights_2026_09_303334353637345678[nfl],-1)&lt;=IF(AH470=450,450,AH470+9)))</f>
        <v>0</v>
      </c>
    </row>
    <row r="471" spans="32:35" x14ac:dyDescent="0.2">
      <c r="AF471" s="2">
        <v>0.70833333333333337</v>
      </c>
      <c r="AG471" t="s">
        <v>840</v>
      </c>
      <c r="AH471" s="17">
        <v>210</v>
      </c>
      <c r="AI471" s="17" cm="1">
        <f t="array" ref="AI471">SUMPRODUCT(--(IFERROR(HOUR(Flights_2026_09_303334353637345678[entry_hour]),-1)=HOUR(AF471)),--(IFERROR(Flights_2026_09_303334353637345678[entry_sector],"")=AG471),--(IFERROR(Flights_2026_09_303334353637345678[nfl],-1)&gt;=AH471),--(IFERROR(Flights_2026_09_303334353637345678[nfl],-1)&lt;=IF(AH471=450,450,AH471+9)))</f>
        <v>0</v>
      </c>
    </row>
    <row r="472" spans="32:35" x14ac:dyDescent="0.2">
      <c r="AF472" s="2">
        <v>0.70833333333333337</v>
      </c>
      <c r="AG472" t="s">
        <v>840</v>
      </c>
      <c r="AH472" s="17">
        <v>220</v>
      </c>
      <c r="AI472" s="17" cm="1">
        <f t="array" ref="AI472">SUMPRODUCT(--(IFERROR(HOUR(Flights_2026_09_303334353637345678[entry_hour]),-1)=HOUR(AF472)),--(IFERROR(Flights_2026_09_303334353637345678[entry_sector],"")=AG472),--(IFERROR(Flights_2026_09_303334353637345678[nfl],-1)&gt;=AH472),--(IFERROR(Flights_2026_09_303334353637345678[nfl],-1)&lt;=IF(AH472=450,450,AH472+9)))</f>
        <v>0</v>
      </c>
    </row>
    <row r="473" spans="32:35" x14ac:dyDescent="0.2">
      <c r="AF473" s="2">
        <v>0.70833333333333337</v>
      </c>
      <c r="AG473" t="s">
        <v>840</v>
      </c>
      <c r="AH473" s="17">
        <v>230</v>
      </c>
      <c r="AI473" s="17" cm="1">
        <f t="array" ref="AI473">SUMPRODUCT(--(IFERROR(HOUR(Flights_2026_09_303334353637345678[entry_hour]),-1)=HOUR(AF473)),--(IFERROR(Flights_2026_09_303334353637345678[entry_sector],"")=AG473),--(IFERROR(Flights_2026_09_303334353637345678[nfl],-1)&gt;=AH473),--(IFERROR(Flights_2026_09_303334353637345678[nfl],-1)&lt;=IF(AH473=450,450,AH473+9)))</f>
        <v>0</v>
      </c>
    </row>
    <row r="474" spans="32:35" x14ac:dyDescent="0.2">
      <c r="AF474" s="2">
        <v>0.70833333333333337</v>
      </c>
      <c r="AG474" t="s">
        <v>840</v>
      </c>
      <c r="AH474" s="17">
        <v>240</v>
      </c>
      <c r="AI474" s="17" cm="1">
        <f t="array" ref="AI474">SUMPRODUCT(--(IFERROR(HOUR(Flights_2026_09_303334353637345678[entry_hour]),-1)=HOUR(AF474)),--(IFERROR(Flights_2026_09_303334353637345678[entry_sector],"")=AG474),--(IFERROR(Flights_2026_09_303334353637345678[nfl],-1)&gt;=AH474),--(IFERROR(Flights_2026_09_303334353637345678[nfl],-1)&lt;=IF(AH474=450,450,AH474+9)))</f>
        <v>0</v>
      </c>
    </row>
    <row r="475" spans="32:35" x14ac:dyDescent="0.2">
      <c r="AF475" s="2">
        <v>0.70833333333333337</v>
      </c>
      <c r="AG475" t="s">
        <v>840</v>
      </c>
      <c r="AH475" s="17">
        <v>250</v>
      </c>
      <c r="AI475" s="17" cm="1">
        <f t="array" ref="AI475">SUMPRODUCT(--(IFERROR(HOUR(Flights_2026_09_303334353637345678[entry_hour]),-1)=HOUR(AF475)),--(IFERROR(Flights_2026_09_303334353637345678[entry_sector],"")=AG475),--(IFERROR(Flights_2026_09_303334353637345678[nfl],-1)&gt;=AH475),--(IFERROR(Flights_2026_09_303334353637345678[nfl],-1)&lt;=IF(AH475=450,450,AH475+9)))</f>
        <v>0</v>
      </c>
    </row>
    <row r="476" spans="32:35" x14ac:dyDescent="0.2">
      <c r="AF476" s="2">
        <v>0.70833333333333337</v>
      </c>
      <c r="AG476" t="s">
        <v>840</v>
      </c>
      <c r="AH476" s="17">
        <v>260</v>
      </c>
      <c r="AI476" s="17" cm="1">
        <f t="array" ref="AI476">SUMPRODUCT(--(IFERROR(HOUR(Flights_2026_09_303334353637345678[entry_hour]),-1)=HOUR(AF476)),--(IFERROR(Flights_2026_09_303334353637345678[entry_sector],"")=AG476),--(IFERROR(Flights_2026_09_303334353637345678[nfl],-1)&gt;=AH476),--(IFERROR(Flights_2026_09_303334353637345678[nfl],-1)&lt;=IF(AH476=450,450,AH476+9)))</f>
        <v>0</v>
      </c>
    </row>
    <row r="477" spans="32:35" x14ac:dyDescent="0.2">
      <c r="AF477" s="2">
        <v>0.70833333333333337</v>
      </c>
      <c r="AG477" t="s">
        <v>840</v>
      </c>
      <c r="AH477" s="17">
        <v>270</v>
      </c>
      <c r="AI477" s="17" cm="1">
        <f t="array" ref="AI477">SUMPRODUCT(--(IFERROR(HOUR(Flights_2026_09_303334353637345678[entry_hour]),-1)=HOUR(AF477)),--(IFERROR(Flights_2026_09_303334353637345678[entry_sector],"")=AG477),--(IFERROR(Flights_2026_09_303334353637345678[nfl],-1)&gt;=AH477),--(IFERROR(Flights_2026_09_303334353637345678[nfl],-1)&lt;=IF(AH477=450,450,AH477+9)))</f>
        <v>0</v>
      </c>
    </row>
    <row r="478" spans="32:35" x14ac:dyDescent="0.2">
      <c r="AF478" s="2">
        <v>0.70833333333333337</v>
      </c>
      <c r="AG478" t="s">
        <v>840</v>
      </c>
      <c r="AH478" s="17">
        <v>280</v>
      </c>
      <c r="AI478" s="17" cm="1">
        <f t="array" ref="AI478">SUMPRODUCT(--(IFERROR(HOUR(Flights_2026_09_303334353637345678[entry_hour]),-1)=HOUR(AF478)),--(IFERROR(Flights_2026_09_303334353637345678[entry_sector],"")=AG478),--(IFERROR(Flights_2026_09_303334353637345678[nfl],-1)&gt;=AH478),--(IFERROR(Flights_2026_09_303334353637345678[nfl],-1)&lt;=IF(AH478=450,450,AH478+9)))</f>
        <v>0</v>
      </c>
    </row>
    <row r="479" spans="32:35" x14ac:dyDescent="0.2">
      <c r="AF479" s="2">
        <v>0.70833333333333337</v>
      </c>
      <c r="AG479" t="s">
        <v>840</v>
      </c>
      <c r="AH479" s="17">
        <v>290</v>
      </c>
      <c r="AI479" s="17" cm="1">
        <f t="array" ref="AI479">SUMPRODUCT(--(IFERROR(HOUR(Flights_2026_09_303334353637345678[entry_hour]),-1)=HOUR(AF479)),--(IFERROR(Flights_2026_09_303334353637345678[entry_sector],"")=AG479),--(IFERROR(Flights_2026_09_303334353637345678[nfl],-1)&gt;=AH479),--(IFERROR(Flights_2026_09_303334353637345678[nfl],-1)&lt;=IF(AH479=450,450,AH479+9)))</f>
        <v>0</v>
      </c>
    </row>
    <row r="480" spans="32:35" x14ac:dyDescent="0.2">
      <c r="AF480" s="2">
        <v>0.70833333333333337</v>
      </c>
      <c r="AG480" t="s">
        <v>840</v>
      </c>
      <c r="AH480" s="17">
        <v>300</v>
      </c>
      <c r="AI480" s="17" cm="1">
        <f t="array" ref="AI480">SUMPRODUCT(--(IFERROR(HOUR(Flights_2026_09_303334353637345678[entry_hour]),-1)=HOUR(AF480)),--(IFERROR(Flights_2026_09_303334353637345678[entry_sector],"")=AG480),--(IFERROR(Flights_2026_09_303334353637345678[nfl],-1)&gt;=AH480),--(IFERROR(Flights_2026_09_303334353637345678[nfl],-1)&lt;=IF(AH480=450,450,AH480+9)))</f>
        <v>0</v>
      </c>
    </row>
    <row r="481" spans="32:35" x14ac:dyDescent="0.2">
      <c r="AF481" s="2">
        <v>0.70833333333333337</v>
      </c>
      <c r="AG481" t="s">
        <v>840</v>
      </c>
      <c r="AH481" s="17">
        <v>310</v>
      </c>
      <c r="AI481" s="17" cm="1">
        <f t="array" ref="AI481">SUMPRODUCT(--(IFERROR(HOUR(Flights_2026_09_303334353637345678[entry_hour]),-1)=HOUR(AF481)),--(IFERROR(Flights_2026_09_303334353637345678[entry_sector],"")=AG481),--(IFERROR(Flights_2026_09_303334353637345678[nfl],-1)&gt;=AH481),--(IFERROR(Flights_2026_09_303334353637345678[nfl],-1)&lt;=IF(AH481=450,450,AH481+9)))</f>
        <v>0</v>
      </c>
    </row>
    <row r="482" spans="32:35" x14ac:dyDescent="0.2">
      <c r="AF482" s="2">
        <v>0.70833333333333337</v>
      </c>
      <c r="AG482" t="s">
        <v>840</v>
      </c>
      <c r="AH482" s="17">
        <v>320</v>
      </c>
      <c r="AI482" s="17" cm="1">
        <f t="array" ref="AI482">SUMPRODUCT(--(IFERROR(HOUR(Flights_2026_09_303334353637345678[entry_hour]),-1)=HOUR(AF482)),--(IFERROR(Flights_2026_09_303334353637345678[entry_sector],"")=AG482),--(IFERROR(Flights_2026_09_303334353637345678[nfl],-1)&gt;=AH482),--(IFERROR(Flights_2026_09_303334353637345678[nfl],-1)&lt;=IF(AH482=450,450,AH482+9)))</f>
        <v>0</v>
      </c>
    </row>
    <row r="483" spans="32:35" x14ac:dyDescent="0.2">
      <c r="AF483" s="2">
        <v>0.70833333333333337</v>
      </c>
      <c r="AG483" t="s">
        <v>840</v>
      </c>
      <c r="AH483" s="17">
        <v>330</v>
      </c>
      <c r="AI483" s="17" cm="1">
        <f t="array" ref="AI483">SUMPRODUCT(--(IFERROR(HOUR(Flights_2026_09_303334353637345678[entry_hour]),-1)=HOUR(AF483)),--(IFERROR(Flights_2026_09_303334353637345678[entry_sector],"")=AG483),--(IFERROR(Flights_2026_09_303334353637345678[nfl],-1)&gt;=AH483),--(IFERROR(Flights_2026_09_303334353637345678[nfl],-1)&lt;=IF(AH483=450,450,AH483+9)))</f>
        <v>0</v>
      </c>
    </row>
    <row r="484" spans="32:35" x14ac:dyDescent="0.2">
      <c r="AF484" s="2">
        <v>0.70833333333333337</v>
      </c>
      <c r="AG484" t="s">
        <v>840</v>
      </c>
      <c r="AH484" s="17">
        <v>340</v>
      </c>
      <c r="AI484" s="17" cm="1">
        <f t="array" ref="AI484">SUMPRODUCT(--(IFERROR(HOUR(Flights_2026_09_303334353637345678[entry_hour]),-1)=HOUR(AF484)),--(IFERROR(Flights_2026_09_303334353637345678[entry_sector],"")=AG484),--(IFERROR(Flights_2026_09_303334353637345678[nfl],-1)&gt;=AH484),--(IFERROR(Flights_2026_09_303334353637345678[nfl],-1)&lt;=IF(AH484=450,450,AH484+9)))</f>
        <v>0</v>
      </c>
    </row>
    <row r="485" spans="32:35" x14ac:dyDescent="0.2">
      <c r="AF485" s="2">
        <v>0.70833333333333337</v>
      </c>
      <c r="AG485" t="s">
        <v>840</v>
      </c>
      <c r="AH485" s="17">
        <v>350</v>
      </c>
      <c r="AI485" s="17" cm="1">
        <f t="array" ref="AI485">SUMPRODUCT(--(IFERROR(HOUR(Flights_2026_09_303334353637345678[entry_hour]),-1)=HOUR(AF485)),--(IFERROR(Flights_2026_09_303334353637345678[entry_sector],"")=AG485),--(IFERROR(Flights_2026_09_303334353637345678[nfl],-1)&gt;=AH485),--(IFERROR(Flights_2026_09_303334353637345678[nfl],-1)&lt;=IF(AH485=450,450,AH485+9)))</f>
        <v>2</v>
      </c>
    </row>
    <row r="486" spans="32:35" x14ac:dyDescent="0.2">
      <c r="AF486" s="2">
        <v>0.70833333333333337</v>
      </c>
      <c r="AG486" t="s">
        <v>840</v>
      </c>
      <c r="AH486" s="17">
        <v>360</v>
      </c>
      <c r="AI486" s="17" cm="1">
        <f t="array" ref="AI486">SUMPRODUCT(--(IFERROR(HOUR(Flights_2026_09_303334353637345678[entry_hour]),-1)=HOUR(AF486)),--(IFERROR(Flights_2026_09_303334353637345678[entry_sector],"")=AG486),--(IFERROR(Flights_2026_09_303334353637345678[nfl],-1)&gt;=AH486),--(IFERROR(Flights_2026_09_303334353637345678[nfl],-1)&lt;=IF(AH486=450,450,AH486+9)))</f>
        <v>0</v>
      </c>
    </row>
    <row r="487" spans="32:35" x14ac:dyDescent="0.2">
      <c r="AF487" s="2">
        <v>0.70833333333333337</v>
      </c>
      <c r="AG487" t="s">
        <v>840</v>
      </c>
      <c r="AH487" s="17">
        <v>370</v>
      </c>
      <c r="AI487" s="17" cm="1">
        <f t="array" ref="AI487">SUMPRODUCT(--(IFERROR(HOUR(Flights_2026_09_303334353637345678[entry_hour]),-1)=HOUR(AF487)),--(IFERROR(Flights_2026_09_303334353637345678[entry_sector],"")=AG487),--(IFERROR(Flights_2026_09_303334353637345678[nfl],-1)&gt;=AH487),--(IFERROR(Flights_2026_09_303334353637345678[nfl],-1)&lt;=IF(AH487=450,450,AH487+9)))</f>
        <v>1</v>
      </c>
    </row>
    <row r="488" spans="32:35" x14ac:dyDescent="0.2">
      <c r="AF488" s="2">
        <v>0.70833333333333337</v>
      </c>
      <c r="AG488" t="s">
        <v>840</v>
      </c>
      <c r="AH488" s="17">
        <v>380</v>
      </c>
      <c r="AI488" s="17" cm="1">
        <f t="array" ref="AI488">SUMPRODUCT(--(IFERROR(HOUR(Flights_2026_09_303334353637345678[entry_hour]),-1)=HOUR(AF488)),--(IFERROR(Flights_2026_09_303334353637345678[entry_sector],"")=AG488),--(IFERROR(Flights_2026_09_303334353637345678[nfl],-1)&gt;=AH488),--(IFERROR(Flights_2026_09_303334353637345678[nfl],-1)&lt;=IF(AH488=450,450,AH488+9)))</f>
        <v>0</v>
      </c>
    </row>
    <row r="489" spans="32:35" x14ac:dyDescent="0.2">
      <c r="AF489" s="2">
        <v>0.70833333333333337</v>
      </c>
      <c r="AG489" t="s">
        <v>840</v>
      </c>
      <c r="AH489" s="17">
        <v>390</v>
      </c>
      <c r="AI489" s="17" cm="1">
        <f t="array" ref="AI489">SUMPRODUCT(--(IFERROR(HOUR(Flights_2026_09_303334353637345678[entry_hour]),-1)=HOUR(AF489)),--(IFERROR(Flights_2026_09_303334353637345678[entry_sector],"")=AG489),--(IFERROR(Flights_2026_09_303334353637345678[nfl],-1)&gt;=AH489),--(IFERROR(Flights_2026_09_303334353637345678[nfl],-1)&lt;=IF(AH489=450,450,AH489+9)))</f>
        <v>2</v>
      </c>
    </row>
    <row r="490" spans="32:35" x14ac:dyDescent="0.2">
      <c r="AF490" s="2">
        <v>0.70833333333333337</v>
      </c>
      <c r="AG490" t="s">
        <v>840</v>
      </c>
      <c r="AH490" s="17">
        <v>400</v>
      </c>
      <c r="AI490" s="17" cm="1">
        <f t="array" ref="AI490">SUMPRODUCT(--(IFERROR(HOUR(Flights_2026_09_303334353637345678[entry_hour]),-1)=HOUR(AF490)),--(IFERROR(Flights_2026_09_303334353637345678[entry_sector],"")=AG490),--(IFERROR(Flights_2026_09_303334353637345678[nfl],-1)&gt;=AH490),--(IFERROR(Flights_2026_09_303334353637345678[nfl],-1)&lt;=IF(AH490=450,450,AH490+9)))</f>
        <v>0</v>
      </c>
    </row>
    <row r="491" spans="32:35" x14ac:dyDescent="0.2">
      <c r="AF491" s="2">
        <v>0.70833333333333337</v>
      </c>
      <c r="AG491" t="s">
        <v>840</v>
      </c>
      <c r="AH491" s="17">
        <v>410</v>
      </c>
      <c r="AI491" s="17" cm="1">
        <f t="array" ref="AI491">SUMPRODUCT(--(IFERROR(HOUR(Flights_2026_09_303334353637345678[entry_hour]),-1)=HOUR(AF491)),--(IFERROR(Flights_2026_09_303334353637345678[entry_sector],"")=AG491),--(IFERROR(Flights_2026_09_303334353637345678[nfl],-1)&gt;=AH491),--(IFERROR(Flights_2026_09_303334353637345678[nfl],-1)&lt;=IF(AH491=450,450,AH491+9)))</f>
        <v>0</v>
      </c>
    </row>
    <row r="492" spans="32:35" x14ac:dyDescent="0.2">
      <c r="AF492" s="2">
        <v>0.70833333333333337</v>
      </c>
      <c r="AG492" t="s">
        <v>840</v>
      </c>
      <c r="AH492" s="17">
        <v>420</v>
      </c>
      <c r="AI492" s="17" cm="1">
        <f t="array" ref="AI492">SUMPRODUCT(--(IFERROR(HOUR(Flights_2026_09_303334353637345678[entry_hour]),-1)=HOUR(AF492)),--(IFERROR(Flights_2026_09_303334353637345678[entry_sector],"")=AG492),--(IFERROR(Flights_2026_09_303334353637345678[nfl],-1)&gt;=AH492),--(IFERROR(Flights_2026_09_303334353637345678[nfl],-1)&lt;=IF(AH492=450,450,AH492+9)))</f>
        <v>0</v>
      </c>
    </row>
    <row r="493" spans="32:35" x14ac:dyDescent="0.2">
      <c r="AF493" s="2">
        <v>0.70833333333333337</v>
      </c>
      <c r="AG493" t="s">
        <v>840</v>
      </c>
      <c r="AH493" s="17">
        <v>430</v>
      </c>
      <c r="AI493" s="17" cm="1">
        <f t="array" ref="AI493">SUMPRODUCT(--(IFERROR(HOUR(Flights_2026_09_303334353637345678[entry_hour]),-1)=HOUR(AF493)),--(IFERROR(Flights_2026_09_303334353637345678[entry_sector],"")=AG493),--(IFERROR(Flights_2026_09_303334353637345678[nfl],-1)&gt;=AH493),--(IFERROR(Flights_2026_09_303334353637345678[nfl],-1)&lt;=IF(AH493=450,450,AH493+9)))</f>
        <v>0</v>
      </c>
    </row>
    <row r="494" spans="32:35" x14ac:dyDescent="0.2">
      <c r="AF494" s="2">
        <v>0.70833333333333337</v>
      </c>
      <c r="AG494" t="s">
        <v>840</v>
      </c>
      <c r="AH494" s="17">
        <v>440</v>
      </c>
      <c r="AI494" s="17" cm="1">
        <f t="array" ref="AI494">SUMPRODUCT(--(IFERROR(HOUR(Flights_2026_09_303334353637345678[entry_hour]),-1)=HOUR(AF494)),--(IFERROR(Flights_2026_09_303334353637345678[entry_sector],"")=AG494),--(IFERROR(Flights_2026_09_303334353637345678[nfl],-1)&gt;=AH494),--(IFERROR(Flights_2026_09_303334353637345678[nfl],-1)&lt;=IF(AH494=450,450,AH494+9)))</f>
        <v>0</v>
      </c>
    </row>
    <row r="495" spans="32:35" x14ac:dyDescent="0.2">
      <c r="AF495" s="2">
        <v>0.70833333333333337</v>
      </c>
      <c r="AG495" t="s">
        <v>840</v>
      </c>
      <c r="AH495" s="17">
        <v>450</v>
      </c>
      <c r="AI495" s="17" cm="1">
        <f t="array" ref="AI495">SUMPRODUCT(--(IFERROR(HOUR(Flights_2026_09_303334353637345678[entry_hour]),-1)=HOUR(AF495)),--(IFERROR(Flights_2026_09_303334353637345678[entry_sector],"")=AG495),--(IFERROR(Flights_2026_09_303334353637345678[nfl],-1)&gt;=AH495),--(IFERROR(Flights_2026_09_303334353637345678[nfl],-1)&lt;=IF(AH495=450,450,AH495+9)))</f>
        <v>0</v>
      </c>
    </row>
    <row r="496" spans="32:35" x14ac:dyDescent="0.2">
      <c r="AF496" s="2">
        <v>0.70833333333333337</v>
      </c>
      <c r="AG496" t="s">
        <v>747</v>
      </c>
      <c r="AH496" s="17">
        <v>200</v>
      </c>
      <c r="AI496" s="17" cm="1">
        <f t="array" ref="AI496">SUMPRODUCT(--(IFERROR(HOUR(Flights_2026_09_303334353637345678[entry_hour]),-1)=HOUR(AF496)),--(IFERROR(Flights_2026_09_303334353637345678[entry_sector],"")=AG496),--(IFERROR(Flights_2026_09_303334353637345678[nfl],-1)&gt;=AH496),--(IFERROR(Flights_2026_09_303334353637345678[nfl],-1)&lt;=IF(AH496=450,450,AH496+9)))</f>
        <v>0</v>
      </c>
    </row>
    <row r="497" spans="32:35" x14ac:dyDescent="0.2">
      <c r="AF497" s="2">
        <v>0.70833333333333337</v>
      </c>
      <c r="AG497" t="s">
        <v>747</v>
      </c>
      <c r="AH497" s="17">
        <v>210</v>
      </c>
      <c r="AI497" s="17" cm="1">
        <f t="array" ref="AI497">SUMPRODUCT(--(IFERROR(HOUR(Flights_2026_09_303334353637345678[entry_hour]),-1)=HOUR(AF497)),--(IFERROR(Flights_2026_09_303334353637345678[entry_sector],"")=AG497),--(IFERROR(Flights_2026_09_303334353637345678[nfl],-1)&gt;=AH497),--(IFERROR(Flights_2026_09_303334353637345678[nfl],-1)&lt;=IF(AH497=450,450,AH497+9)))</f>
        <v>0</v>
      </c>
    </row>
    <row r="498" spans="32:35" x14ac:dyDescent="0.2">
      <c r="AF498" s="2">
        <v>0.70833333333333337</v>
      </c>
      <c r="AG498" t="s">
        <v>747</v>
      </c>
      <c r="AH498" s="17">
        <v>220</v>
      </c>
      <c r="AI498" s="17" cm="1">
        <f t="array" ref="AI498">SUMPRODUCT(--(IFERROR(HOUR(Flights_2026_09_303334353637345678[entry_hour]),-1)=HOUR(AF498)),--(IFERROR(Flights_2026_09_303334353637345678[entry_sector],"")=AG498),--(IFERROR(Flights_2026_09_303334353637345678[nfl],-1)&gt;=AH498),--(IFERROR(Flights_2026_09_303334353637345678[nfl],-1)&lt;=IF(AH498=450,450,AH498+9)))</f>
        <v>0</v>
      </c>
    </row>
    <row r="499" spans="32:35" x14ac:dyDescent="0.2">
      <c r="AF499" s="2">
        <v>0.70833333333333337</v>
      </c>
      <c r="AG499" t="s">
        <v>747</v>
      </c>
      <c r="AH499" s="17">
        <v>230</v>
      </c>
      <c r="AI499" s="17" cm="1">
        <f t="array" ref="AI499">SUMPRODUCT(--(IFERROR(HOUR(Flights_2026_09_303334353637345678[entry_hour]),-1)=HOUR(AF499)),--(IFERROR(Flights_2026_09_303334353637345678[entry_sector],"")=AG499),--(IFERROR(Flights_2026_09_303334353637345678[nfl],-1)&gt;=AH499),--(IFERROR(Flights_2026_09_303334353637345678[nfl],-1)&lt;=IF(AH499=450,450,AH499+9)))</f>
        <v>0</v>
      </c>
    </row>
    <row r="500" spans="32:35" x14ac:dyDescent="0.2">
      <c r="AF500" s="2">
        <v>0.70833333333333337</v>
      </c>
      <c r="AG500" t="s">
        <v>747</v>
      </c>
      <c r="AH500" s="17">
        <v>240</v>
      </c>
      <c r="AI500" s="17" cm="1">
        <f t="array" ref="AI500">SUMPRODUCT(--(IFERROR(HOUR(Flights_2026_09_303334353637345678[entry_hour]),-1)=HOUR(AF500)),--(IFERROR(Flights_2026_09_303334353637345678[entry_sector],"")=AG500),--(IFERROR(Flights_2026_09_303334353637345678[nfl],-1)&gt;=AH500),--(IFERROR(Flights_2026_09_303334353637345678[nfl],-1)&lt;=IF(AH500=450,450,AH500+9)))</f>
        <v>0</v>
      </c>
    </row>
    <row r="501" spans="32:35" x14ac:dyDescent="0.2">
      <c r="AF501" s="2">
        <v>0.70833333333333337</v>
      </c>
      <c r="AG501" t="s">
        <v>747</v>
      </c>
      <c r="AH501" s="17">
        <v>250</v>
      </c>
      <c r="AI501" s="17" cm="1">
        <f t="array" ref="AI501">SUMPRODUCT(--(IFERROR(HOUR(Flights_2026_09_303334353637345678[entry_hour]),-1)=HOUR(AF501)),--(IFERROR(Flights_2026_09_303334353637345678[entry_sector],"")=AG501),--(IFERROR(Flights_2026_09_303334353637345678[nfl],-1)&gt;=AH501),--(IFERROR(Flights_2026_09_303334353637345678[nfl],-1)&lt;=IF(AH501=450,450,AH501+9)))</f>
        <v>0</v>
      </c>
    </row>
    <row r="502" spans="32:35" x14ac:dyDescent="0.2">
      <c r="AF502" s="2">
        <v>0.70833333333333337</v>
      </c>
      <c r="AG502" t="s">
        <v>747</v>
      </c>
      <c r="AH502" s="17">
        <v>260</v>
      </c>
      <c r="AI502" s="17" cm="1">
        <f t="array" ref="AI502">SUMPRODUCT(--(IFERROR(HOUR(Flights_2026_09_303334353637345678[entry_hour]),-1)=HOUR(AF502)),--(IFERROR(Flights_2026_09_303334353637345678[entry_sector],"")=AG502),--(IFERROR(Flights_2026_09_303334353637345678[nfl],-1)&gt;=AH502),--(IFERROR(Flights_2026_09_303334353637345678[nfl],-1)&lt;=IF(AH502=450,450,AH502+9)))</f>
        <v>0</v>
      </c>
    </row>
    <row r="503" spans="32:35" x14ac:dyDescent="0.2">
      <c r="AF503" s="2">
        <v>0.70833333333333337</v>
      </c>
      <c r="AG503" t="s">
        <v>747</v>
      </c>
      <c r="AH503" s="17">
        <v>270</v>
      </c>
      <c r="AI503" s="17" cm="1">
        <f t="array" ref="AI503">SUMPRODUCT(--(IFERROR(HOUR(Flights_2026_09_303334353637345678[entry_hour]),-1)=HOUR(AF503)),--(IFERROR(Flights_2026_09_303334353637345678[entry_sector],"")=AG503),--(IFERROR(Flights_2026_09_303334353637345678[nfl],-1)&gt;=AH503),--(IFERROR(Flights_2026_09_303334353637345678[nfl],-1)&lt;=IF(AH503=450,450,AH503+9)))</f>
        <v>0</v>
      </c>
    </row>
    <row r="504" spans="32:35" x14ac:dyDescent="0.2">
      <c r="AF504" s="2">
        <v>0.70833333333333337</v>
      </c>
      <c r="AG504" t="s">
        <v>747</v>
      </c>
      <c r="AH504" s="17">
        <v>280</v>
      </c>
      <c r="AI504" s="17" cm="1">
        <f t="array" ref="AI504">SUMPRODUCT(--(IFERROR(HOUR(Flights_2026_09_303334353637345678[entry_hour]),-1)=HOUR(AF504)),--(IFERROR(Flights_2026_09_303334353637345678[entry_sector],"")=AG504),--(IFERROR(Flights_2026_09_303334353637345678[nfl],-1)&gt;=AH504),--(IFERROR(Flights_2026_09_303334353637345678[nfl],-1)&lt;=IF(AH504=450,450,AH504+9)))</f>
        <v>0</v>
      </c>
    </row>
    <row r="505" spans="32:35" x14ac:dyDescent="0.2">
      <c r="AF505" s="2">
        <v>0.70833333333333337</v>
      </c>
      <c r="AG505" t="s">
        <v>747</v>
      </c>
      <c r="AH505" s="17">
        <v>290</v>
      </c>
      <c r="AI505" s="17" cm="1">
        <f t="array" ref="AI505">SUMPRODUCT(--(IFERROR(HOUR(Flights_2026_09_303334353637345678[entry_hour]),-1)=HOUR(AF505)),--(IFERROR(Flights_2026_09_303334353637345678[entry_sector],"")=AG505),--(IFERROR(Flights_2026_09_303334353637345678[nfl],-1)&gt;=AH505),--(IFERROR(Flights_2026_09_303334353637345678[nfl],-1)&lt;=IF(AH505=450,450,AH505+9)))</f>
        <v>0</v>
      </c>
    </row>
    <row r="506" spans="32:35" x14ac:dyDescent="0.2">
      <c r="AF506" s="2">
        <v>0.70833333333333337</v>
      </c>
      <c r="AG506" t="s">
        <v>747</v>
      </c>
      <c r="AH506" s="17">
        <v>300</v>
      </c>
      <c r="AI506" s="17" cm="1">
        <f t="array" ref="AI506">SUMPRODUCT(--(IFERROR(HOUR(Flights_2026_09_303334353637345678[entry_hour]),-1)=HOUR(AF506)),--(IFERROR(Flights_2026_09_303334353637345678[entry_sector],"")=AG506),--(IFERROR(Flights_2026_09_303334353637345678[nfl],-1)&gt;=AH506),--(IFERROR(Flights_2026_09_303334353637345678[nfl],-1)&lt;=IF(AH506=450,450,AH506+9)))</f>
        <v>0</v>
      </c>
    </row>
    <row r="507" spans="32:35" x14ac:dyDescent="0.2">
      <c r="AF507" s="2">
        <v>0.70833333333333337</v>
      </c>
      <c r="AG507" t="s">
        <v>747</v>
      </c>
      <c r="AH507" s="17">
        <v>310</v>
      </c>
      <c r="AI507" s="17" cm="1">
        <f t="array" ref="AI507">SUMPRODUCT(--(IFERROR(HOUR(Flights_2026_09_303334353637345678[entry_hour]),-1)=HOUR(AF507)),--(IFERROR(Flights_2026_09_303334353637345678[entry_sector],"")=AG507),--(IFERROR(Flights_2026_09_303334353637345678[nfl],-1)&gt;=AH507),--(IFERROR(Flights_2026_09_303334353637345678[nfl],-1)&lt;=IF(AH507=450,450,AH507+9)))</f>
        <v>0</v>
      </c>
    </row>
    <row r="508" spans="32:35" x14ac:dyDescent="0.2">
      <c r="AF508" s="2">
        <v>0.70833333333333337</v>
      </c>
      <c r="AG508" t="s">
        <v>747</v>
      </c>
      <c r="AH508" s="17">
        <v>320</v>
      </c>
      <c r="AI508" s="17" cm="1">
        <f t="array" ref="AI508">SUMPRODUCT(--(IFERROR(HOUR(Flights_2026_09_303334353637345678[entry_hour]),-1)=HOUR(AF508)),--(IFERROR(Flights_2026_09_303334353637345678[entry_sector],"")=AG508),--(IFERROR(Flights_2026_09_303334353637345678[nfl],-1)&gt;=AH508),--(IFERROR(Flights_2026_09_303334353637345678[nfl],-1)&lt;=IF(AH508=450,450,AH508+9)))</f>
        <v>0</v>
      </c>
    </row>
    <row r="509" spans="32:35" x14ac:dyDescent="0.2">
      <c r="AF509" s="2">
        <v>0.70833333333333337</v>
      </c>
      <c r="AG509" t="s">
        <v>747</v>
      </c>
      <c r="AH509" s="17">
        <v>330</v>
      </c>
      <c r="AI509" s="17" cm="1">
        <f t="array" ref="AI509">SUMPRODUCT(--(IFERROR(HOUR(Flights_2026_09_303334353637345678[entry_hour]),-1)=HOUR(AF509)),--(IFERROR(Flights_2026_09_303334353637345678[entry_sector],"")=AG509),--(IFERROR(Flights_2026_09_303334353637345678[nfl],-1)&gt;=AH509),--(IFERROR(Flights_2026_09_303334353637345678[nfl],-1)&lt;=IF(AH509=450,450,AH509+9)))</f>
        <v>0</v>
      </c>
    </row>
    <row r="510" spans="32:35" x14ac:dyDescent="0.2">
      <c r="AF510" s="2">
        <v>0.70833333333333337</v>
      </c>
      <c r="AG510" t="s">
        <v>747</v>
      </c>
      <c r="AH510" s="17">
        <v>340</v>
      </c>
      <c r="AI510" s="17" cm="1">
        <f t="array" ref="AI510">SUMPRODUCT(--(IFERROR(HOUR(Flights_2026_09_303334353637345678[entry_hour]),-1)=HOUR(AF510)),--(IFERROR(Flights_2026_09_303334353637345678[entry_sector],"")=AG510),--(IFERROR(Flights_2026_09_303334353637345678[nfl],-1)&gt;=AH510),--(IFERROR(Flights_2026_09_303334353637345678[nfl],-1)&lt;=IF(AH510=450,450,AH510+9)))</f>
        <v>0</v>
      </c>
    </row>
    <row r="511" spans="32:35" x14ac:dyDescent="0.2">
      <c r="AF511" s="2">
        <v>0.70833333333333337</v>
      </c>
      <c r="AG511" t="s">
        <v>747</v>
      </c>
      <c r="AH511" s="17">
        <v>350</v>
      </c>
      <c r="AI511" s="17" cm="1">
        <f t="array" ref="AI511">SUMPRODUCT(--(IFERROR(HOUR(Flights_2026_09_303334353637345678[entry_hour]),-1)=HOUR(AF511)),--(IFERROR(Flights_2026_09_303334353637345678[entry_sector],"")=AG511),--(IFERROR(Flights_2026_09_303334353637345678[nfl],-1)&gt;=AH511),--(IFERROR(Flights_2026_09_303334353637345678[nfl],-1)&lt;=IF(AH511=450,450,AH511+9)))</f>
        <v>0</v>
      </c>
    </row>
    <row r="512" spans="32:35" x14ac:dyDescent="0.2">
      <c r="AF512" s="2">
        <v>0.70833333333333337</v>
      </c>
      <c r="AG512" t="s">
        <v>747</v>
      </c>
      <c r="AH512" s="17">
        <v>360</v>
      </c>
      <c r="AI512" s="17" cm="1">
        <f t="array" ref="AI512">SUMPRODUCT(--(IFERROR(HOUR(Flights_2026_09_303334353637345678[entry_hour]),-1)=HOUR(AF512)),--(IFERROR(Flights_2026_09_303334353637345678[entry_sector],"")=AG512),--(IFERROR(Flights_2026_09_303334353637345678[nfl],-1)&gt;=AH512),--(IFERROR(Flights_2026_09_303334353637345678[nfl],-1)&lt;=IF(AH512=450,450,AH512+9)))</f>
        <v>0</v>
      </c>
    </row>
    <row r="513" spans="32:35" x14ac:dyDescent="0.2">
      <c r="AF513" s="2">
        <v>0.70833333333333337</v>
      </c>
      <c r="AG513" t="s">
        <v>747</v>
      </c>
      <c r="AH513" s="17">
        <v>370</v>
      </c>
      <c r="AI513" s="17" cm="1">
        <f t="array" ref="AI513">SUMPRODUCT(--(IFERROR(HOUR(Flights_2026_09_303334353637345678[entry_hour]),-1)=HOUR(AF513)),--(IFERROR(Flights_2026_09_303334353637345678[entry_sector],"")=AG513),--(IFERROR(Flights_2026_09_303334353637345678[nfl],-1)&gt;=AH513),--(IFERROR(Flights_2026_09_303334353637345678[nfl],-1)&lt;=IF(AH513=450,450,AH513+9)))</f>
        <v>0</v>
      </c>
    </row>
    <row r="514" spans="32:35" x14ac:dyDescent="0.2">
      <c r="AF514" s="2">
        <v>0.70833333333333337</v>
      </c>
      <c r="AG514" t="s">
        <v>747</v>
      </c>
      <c r="AH514" s="17">
        <v>380</v>
      </c>
      <c r="AI514" s="17" cm="1">
        <f t="array" ref="AI514">SUMPRODUCT(--(IFERROR(HOUR(Flights_2026_09_303334353637345678[entry_hour]),-1)=HOUR(AF514)),--(IFERROR(Flights_2026_09_303334353637345678[entry_sector],"")=AG514),--(IFERROR(Flights_2026_09_303334353637345678[nfl],-1)&gt;=AH514),--(IFERROR(Flights_2026_09_303334353637345678[nfl],-1)&lt;=IF(AH514=450,450,AH514+9)))</f>
        <v>0</v>
      </c>
    </row>
    <row r="515" spans="32:35" x14ac:dyDescent="0.2">
      <c r="AF515" s="2">
        <v>0.70833333333333337</v>
      </c>
      <c r="AG515" t="s">
        <v>747</v>
      </c>
      <c r="AH515" s="17">
        <v>390</v>
      </c>
      <c r="AI515" s="17" cm="1">
        <f t="array" ref="AI515">SUMPRODUCT(--(IFERROR(HOUR(Flights_2026_09_303334353637345678[entry_hour]),-1)=HOUR(AF515)),--(IFERROR(Flights_2026_09_303334353637345678[entry_sector],"")=AG515),--(IFERROR(Flights_2026_09_303334353637345678[nfl],-1)&gt;=AH515),--(IFERROR(Flights_2026_09_303334353637345678[nfl],-1)&lt;=IF(AH515=450,450,AH515+9)))</f>
        <v>0</v>
      </c>
    </row>
    <row r="516" spans="32:35" x14ac:dyDescent="0.2">
      <c r="AF516" s="2">
        <v>0.70833333333333337</v>
      </c>
      <c r="AG516" t="s">
        <v>747</v>
      </c>
      <c r="AH516" s="17">
        <v>400</v>
      </c>
      <c r="AI516" s="17" cm="1">
        <f t="array" ref="AI516">SUMPRODUCT(--(IFERROR(HOUR(Flights_2026_09_303334353637345678[entry_hour]),-1)=HOUR(AF516)),--(IFERROR(Flights_2026_09_303334353637345678[entry_sector],"")=AG516),--(IFERROR(Flights_2026_09_303334353637345678[nfl],-1)&gt;=AH516),--(IFERROR(Flights_2026_09_303334353637345678[nfl],-1)&lt;=IF(AH516=450,450,AH516+9)))</f>
        <v>0</v>
      </c>
    </row>
    <row r="517" spans="32:35" x14ac:dyDescent="0.2">
      <c r="AF517" s="2">
        <v>0.70833333333333337</v>
      </c>
      <c r="AG517" t="s">
        <v>747</v>
      </c>
      <c r="AH517" s="17">
        <v>410</v>
      </c>
      <c r="AI517" s="17" cm="1">
        <f t="array" ref="AI517">SUMPRODUCT(--(IFERROR(HOUR(Flights_2026_09_303334353637345678[entry_hour]),-1)=HOUR(AF517)),--(IFERROR(Flights_2026_09_303334353637345678[entry_sector],"")=AG517),--(IFERROR(Flights_2026_09_303334353637345678[nfl],-1)&gt;=AH517),--(IFERROR(Flights_2026_09_303334353637345678[nfl],-1)&lt;=IF(AH517=450,450,AH517+9)))</f>
        <v>0</v>
      </c>
    </row>
    <row r="518" spans="32:35" x14ac:dyDescent="0.2">
      <c r="AF518" s="2">
        <v>0.70833333333333337</v>
      </c>
      <c r="AG518" t="s">
        <v>747</v>
      </c>
      <c r="AH518" s="17">
        <v>420</v>
      </c>
      <c r="AI518" s="17" cm="1">
        <f t="array" ref="AI518">SUMPRODUCT(--(IFERROR(HOUR(Flights_2026_09_303334353637345678[entry_hour]),-1)=HOUR(AF518)),--(IFERROR(Flights_2026_09_303334353637345678[entry_sector],"")=AG518),--(IFERROR(Flights_2026_09_303334353637345678[nfl],-1)&gt;=AH518),--(IFERROR(Flights_2026_09_303334353637345678[nfl],-1)&lt;=IF(AH518=450,450,AH518+9)))</f>
        <v>0</v>
      </c>
    </row>
    <row r="519" spans="32:35" x14ac:dyDescent="0.2">
      <c r="AF519" s="2">
        <v>0.70833333333333337</v>
      </c>
      <c r="AG519" t="s">
        <v>747</v>
      </c>
      <c r="AH519" s="17">
        <v>430</v>
      </c>
      <c r="AI519" s="17" cm="1">
        <f t="array" ref="AI519">SUMPRODUCT(--(IFERROR(HOUR(Flights_2026_09_303334353637345678[entry_hour]),-1)=HOUR(AF519)),--(IFERROR(Flights_2026_09_303334353637345678[entry_sector],"")=AG519),--(IFERROR(Flights_2026_09_303334353637345678[nfl],-1)&gt;=AH519),--(IFERROR(Flights_2026_09_303334353637345678[nfl],-1)&lt;=IF(AH519=450,450,AH519+9)))</f>
        <v>0</v>
      </c>
    </row>
    <row r="520" spans="32:35" x14ac:dyDescent="0.2">
      <c r="AF520" s="2">
        <v>0.70833333333333337</v>
      </c>
      <c r="AG520" t="s">
        <v>747</v>
      </c>
      <c r="AH520" s="17">
        <v>440</v>
      </c>
      <c r="AI520" s="17" cm="1">
        <f t="array" ref="AI520">SUMPRODUCT(--(IFERROR(HOUR(Flights_2026_09_303334353637345678[entry_hour]),-1)=HOUR(AF520)),--(IFERROR(Flights_2026_09_303334353637345678[entry_sector],"")=AG520),--(IFERROR(Flights_2026_09_303334353637345678[nfl],-1)&gt;=AH520),--(IFERROR(Flights_2026_09_303334353637345678[nfl],-1)&lt;=IF(AH520=450,450,AH520+9)))</f>
        <v>0</v>
      </c>
    </row>
    <row r="521" spans="32:35" x14ac:dyDescent="0.2">
      <c r="AF521" s="2">
        <v>0.70833333333333337</v>
      </c>
      <c r="AG521" t="s">
        <v>747</v>
      </c>
      <c r="AH521" s="17">
        <v>450</v>
      </c>
      <c r="AI521" s="17" cm="1">
        <f t="array" ref="AI521">SUMPRODUCT(--(IFERROR(HOUR(Flights_2026_09_303334353637345678[entry_hour]),-1)=HOUR(AF521)),--(IFERROR(Flights_2026_09_303334353637345678[entry_sector],"")=AG521),--(IFERROR(Flights_2026_09_303334353637345678[nfl],-1)&gt;=AH521),--(IFERROR(Flights_2026_09_303334353637345678[nfl],-1)&lt;=IF(AH521=450,450,AH521+9)))</f>
        <v>0</v>
      </c>
    </row>
    <row r="522" spans="32:35" x14ac:dyDescent="0.2">
      <c r="AF522" s="2">
        <v>0.75</v>
      </c>
      <c r="AG522" t="s">
        <v>743</v>
      </c>
      <c r="AH522" s="17">
        <v>200</v>
      </c>
      <c r="AI522" s="17" cm="1">
        <f t="array" ref="AI522">SUMPRODUCT(--(IFERROR(HOUR(Flights_2026_09_303334353637345678[entry_hour]),-1)=HOUR(AF522)),--(IFERROR(Flights_2026_09_303334353637345678[entry_sector],"")=AG522),--(IFERROR(Flights_2026_09_303334353637345678[nfl],-1)&gt;=AH522),--(IFERROR(Flights_2026_09_303334353637345678[nfl],-1)&lt;=IF(AH522=450,450,AH522+9)))</f>
        <v>0</v>
      </c>
    </row>
    <row r="523" spans="32:35" x14ac:dyDescent="0.2">
      <c r="AF523" s="2">
        <v>0.75</v>
      </c>
      <c r="AG523" t="s">
        <v>743</v>
      </c>
      <c r="AH523" s="17">
        <v>210</v>
      </c>
      <c r="AI523" s="17" cm="1">
        <f t="array" ref="AI523">SUMPRODUCT(--(IFERROR(HOUR(Flights_2026_09_303334353637345678[entry_hour]),-1)=HOUR(AF523)),--(IFERROR(Flights_2026_09_303334353637345678[entry_sector],"")=AG523),--(IFERROR(Flights_2026_09_303334353637345678[nfl],-1)&gt;=AH523),--(IFERROR(Flights_2026_09_303334353637345678[nfl],-1)&lt;=IF(AH523=450,450,AH523+9)))</f>
        <v>0</v>
      </c>
    </row>
    <row r="524" spans="32:35" x14ac:dyDescent="0.2">
      <c r="AF524" s="2">
        <v>0.75</v>
      </c>
      <c r="AG524" t="s">
        <v>743</v>
      </c>
      <c r="AH524" s="17">
        <v>220</v>
      </c>
      <c r="AI524" s="17" cm="1">
        <f t="array" ref="AI524">SUMPRODUCT(--(IFERROR(HOUR(Flights_2026_09_303334353637345678[entry_hour]),-1)=HOUR(AF524)),--(IFERROR(Flights_2026_09_303334353637345678[entry_sector],"")=AG524),--(IFERROR(Flights_2026_09_303334353637345678[nfl],-1)&gt;=AH524),--(IFERROR(Flights_2026_09_303334353637345678[nfl],-1)&lt;=IF(AH524=450,450,AH524+9)))</f>
        <v>0</v>
      </c>
    </row>
    <row r="525" spans="32:35" x14ac:dyDescent="0.2">
      <c r="AF525" s="2">
        <v>0.75</v>
      </c>
      <c r="AG525" t="s">
        <v>743</v>
      </c>
      <c r="AH525" s="17">
        <v>230</v>
      </c>
      <c r="AI525" s="17" cm="1">
        <f t="array" ref="AI525">SUMPRODUCT(--(IFERROR(HOUR(Flights_2026_09_303334353637345678[entry_hour]),-1)=HOUR(AF525)),--(IFERROR(Flights_2026_09_303334353637345678[entry_sector],"")=AG525),--(IFERROR(Flights_2026_09_303334353637345678[nfl],-1)&gt;=AH525),--(IFERROR(Flights_2026_09_303334353637345678[nfl],-1)&lt;=IF(AH525=450,450,AH525+9)))</f>
        <v>0</v>
      </c>
    </row>
    <row r="526" spans="32:35" x14ac:dyDescent="0.2">
      <c r="AF526" s="2">
        <v>0.75</v>
      </c>
      <c r="AG526" t="s">
        <v>743</v>
      </c>
      <c r="AH526" s="17">
        <v>240</v>
      </c>
      <c r="AI526" s="17" cm="1">
        <f t="array" ref="AI526">SUMPRODUCT(--(IFERROR(HOUR(Flights_2026_09_303334353637345678[entry_hour]),-1)=HOUR(AF526)),--(IFERROR(Flights_2026_09_303334353637345678[entry_sector],"")=AG526),--(IFERROR(Flights_2026_09_303334353637345678[nfl],-1)&gt;=AH526),--(IFERROR(Flights_2026_09_303334353637345678[nfl],-1)&lt;=IF(AH526=450,450,AH526+9)))</f>
        <v>0</v>
      </c>
    </row>
    <row r="527" spans="32:35" x14ac:dyDescent="0.2">
      <c r="AF527" s="2">
        <v>0.75</v>
      </c>
      <c r="AG527" t="s">
        <v>743</v>
      </c>
      <c r="AH527" s="17">
        <v>250</v>
      </c>
      <c r="AI527" s="17" cm="1">
        <f t="array" ref="AI527">SUMPRODUCT(--(IFERROR(HOUR(Flights_2026_09_303334353637345678[entry_hour]),-1)=HOUR(AF527)),--(IFERROR(Flights_2026_09_303334353637345678[entry_sector],"")=AG527),--(IFERROR(Flights_2026_09_303334353637345678[nfl],-1)&gt;=AH527),--(IFERROR(Flights_2026_09_303334353637345678[nfl],-1)&lt;=IF(AH527=450,450,AH527+9)))</f>
        <v>0</v>
      </c>
    </row>
    <row r="528" spans="32:35" x14ac:dyDescent="0.2">
      <c r="AF528" s="2">
        <v>0.75</v>
      </c>
      <c r="AG528" t="s">
        <v>743</v>
      </c>
      <c r="AH528" s="17">
        <v>260</v>
      </c>
      <c r="AI528" s="17" cm="1">
        <f t="array" ref="AI528">SUMPRODUCT(--(IFERROR(HOUR(Flights_2026_09_303334353637345678[entry_hour]),-1)=HOUR(AF528)),--(IFERROR(Flights_2026_09_303334353637345678[entry_sector],"")=AG528),--(IFERROR(Flights_2026_09_303334353637345678[nfl],-1)&gt;=AH528),--(IFERROR(Flights_2026_09_303334353637345678[nfl],-1)&lt;=IF(AH528=450,450,AH528+9)))</f>
        <v>0</v>
      </c>
    </row>
    <row r="529" spans="32:35" x14ac:dyDescent="0.2">
      <c r="AF529" s="2">
        <v>0.75</v>
      </c>
      <c r="AG529" t="s">
        <v>743</v>
      </c>
      <c r="AH529" s="17">
        <v>270</v>
      </c>
      <c r="AI529" s="17" cm="1">
        <f t="array" ref="AI529">SUMPRODUCT(--(IFERROR(HOUR(Flights_2026_09_303334353637345678[entry_hour]),-1)=HOUR(AF529)),--(IFERROR(Flights_2026_09_303334353637345678[entry_sector],"")=AG529),--(IFERROR(Flights_2026_09_303334353637345678[nfl],-1)&gt;=AH529),--(IFERROR(Flights_2026_09_303334353637345678[nfl],-1)&lt;=IF(AH529=450,450,AH529+9)))</f>
        <v>0</v>
      </c>
    </row>
    <row r="530" spans="32:35" x14ac:dyDescent="0.2">
      <c r="AF530" s="2">
        <v>0.75</v>
      </c>
      <c r="AG530" t="s">
        <v>743</v>
      </c>
      <c r="AH530" s="17">
        <v>280</v>
      </c>
      <c r="AI530" s="17" cm="1">
        <f t="array" ref="AI530">SUMPRODUCT(--(IFERROR(HOUR(Flights_2026_09_303334353637345678[entry_hour]),-1)=HOUR(AF530)),--(IFERROR(Flights_2026_09_303334353637345678[entry_sector],"")=AG530),--(IFERROR(Flights_2026_09_303334353637345678[nfl],-1)&gt;=AH530),--(IFERROR(Flights_2026_09_303334353637345678[nfl],-1)&lt;=IF(AH530=450,450,AH530+9)))</f>
        <v>0</v>
      </c>
    </row>
    <row r="531" spans="32:35" x14ac:dyDescent="0.2">
      <c r="AF531" s="2">
        <v>0.75</v>
      </c>
      <c r="AG531" t="s">
        <v>743</v>
      </c>
      <c r="AH531" s="17">
        <v>290</v>
      </c>
      <c r="AI531" s="17" cm="1">
        <f t="array" ref="AI531">SUMPRODUCT(--(IFERROR(HOUR(Flights_2026_09_303334353637345678[entry_hour]),-1)=HOUR(AF531)),--(IFERROR(Flights_2026_09_303334353637345678[entry_sector],"")=AG531),--(IFERROR(Flights_2026_09_303334353637345678[nfl],-1)&gt;=AH531),--(IFERROR(Flights_2026_09_303334353637345678[nfl],-1)&lt;=IF(AH531=450,450,AH531+9)))</f>
        <v>0</v>
      </c>
    </row>
    <row r="532" spans="32:35" x14ac:dyDescent="0.2">
      <c r="AF532" s="2">
        <v>0.75</v>
      </c>
      <c r="AG532" t="s">
        <v>743</v>
      </c>
      <c r="AH532" s="17">
        <v>300</v>
      </c>
      <c r="AI532" s="17" cm="1">
        <f t="array" ref="AI532">SUMPRODUCT(--(IFERROR(HOUR(Flights_2026_09_303334353637345678[entry_hour]),-1)=HOUR(AF532)),--(IFERROR(Flights_2026_09_303334353637345678[entry_sector],"")=AG532),--(IFERROR(Flights_2026_09_303334353637345678[nfl],-1)&gt;=AH532),--(IFERROR(Flights_2026_09_303334353637345678[nfl],-1)&lt;=IF(AH532=450,450,AH532+9)))</f>
        <v>0</v>
      </c>
    </row>
    <row r="533" spans="32:35" x14ac:dyDescent="0.2">
      <c r="AF533" s="2">
        <v>0.75</v>
      </c>
      <c r="AG533" t="s">
        <v>743</v>
      </c>
      <c r="AH533" s="17">
        <v>310</v>
      </c>
      <c r="AI533" s="17" cm="1">
        <f t="array" ref="AI533">SUMPRODUCT(--(IFERROR(HOUR(Flights_2026_09_303334353637345678[entry_hour]),-1)=HOUR(AF533)),--(IFERROR(Flights_2026_09_303334353637345678[entry_sector],"")=AG533),--(IFERROR(Flights_2026_09_303334353637345678[nfl],-1)&gt;=AH533),--(IFERROR(Flights_2026_09_303334353637345678[nfl],-1)&lt;=IF(AH533=450,450,AH533+9)))</f>
        <v>0</v>
      </c>
    </row>
    <row r="534" spans="32:35" x14ac:dyDescent="0.2">
      <c r="AF534" s="2">
        <v>0.75</v>
      </c>
      <c r="AG534" t="s">
        <v>743</v>
      </c>
      <c r="AH534" s="17">
        <v>320</v>
      </c>
      <c r="AI534" s="17" cm="1">
        <f t="array" ref="AI534">SUMPRODUCT(--(IFERROR(HOUR(Flights_2026_09_303334353637345678[entry_hour]),-1)=HOUR(AF534)),--(IFERROR(Flights_2026_09_303334353637345678[entry_sector],"")=AG534),--(IFERROR(Flights_2026_09_303334353637345678[nfl],-1)&gt;=AH534),--(IFERROR(Flights_2026_09_303334353637345678[nfl],-1)&lt;=IF(AH534=450,450,AH534+9)))</f>
        <v>0</v>
      </c>
    </row>
    <row r="535" spans="32:35" x14ac:dyDescent="0.2">
      <c r="AF535" s="2">
        <v>0.75</v>
      </c>
      <c r="AG535" t="s">
        <v>743</v>
      </c>
      <c r="AH535" s="17">
        <v>330</v>
      </c>
      <c r="AI535" s="17" cm="1">
        <f t="array" ref="AI535">SUMPRODUCT(--(IFERROR(HOUR(Flights_2026_09_303334353637345678[entry_hour]),-1)=HOUR(AF535)),--(IFERROR(Flights_2026_09_303334353637345678[entry_sector],"")=AG535),--(IFERROR(Flights_2026_09_303334353637345678[nfl],-1)&gt;=AH535),--(IFERROR(Flights_2026_09_303334353637345678[nfl],-1)&lt;=IF(AH535=450,450,AH535+9)))</f>
        <v>0</v>
      </c>
    </row>
    <row r="536" spans="32:35" x14ac:dyDescent="0.2">
      <c r="AF536" s="2">
        <v>0.75</v>
      </c>
      <c r="AG536" t="s">
        <v>743</v>
      </c>
      <c r="AH536" s="17">
        <v>340</v>
      </c>
      <c r="AI536" s="17" cm="1">
        <f t="array" ref="AI536">SUMPRODUCT(--(IFERROR(HOUR(Flights_2026_09_303334353637345678[entry_hour]),-1)=HOUR(AF536)),--(IFERROR(Flights_2026_09_303334353637345678[entry_sector],"")=AG536),--(IFERROR(Flights_2026_09_303334353637345678[nfl],-1)&gt;=AH536),--(IFERROR(Flights_2026_09_303334353637345678[nfl],-1)&lt;=IF(AH536=450,450,AH536+9)))</f>
        <v>0</v>
      </c>
    </row>
    <row r="537" spans="32:35" x14ac:dyDescent="0.2">
      <c r="AF537" s="2">
        <v>0.75</v>
      </c>
      <c r="AG537" t="s">
        <v>743</v>
      </c>
      <c r="AH537" s="17">
        <v>350</v>
      </c>
      <c r="AI537" s="17" cm="1">
        <f t="array" ref="AI537">SUMPRODUCT(--(IFERROR(HOUR(Flights_2026_09_303334353637345678[entry_hour]),-1)=HOUR(AF537)),--(IFERROR(Flights_2026_09_303334353637345678[entry_sector],"")=AG537),--(IFERROR(Flights_2026_09_303334353637345678[nfl],-1)&gt;=AH537),--(IFERROR(Flights_2026_09_303334353637345678[nfl],-1)&lt;=IF(AH537=450,450,AH537+9)))</f>
        <v>0</v>
      </c>
    </row>
    <row r="538" spans="32:35" x14ac:dyDescent="0.2">
      <c r="AF538" s="2">
        <v>0.75</v>
      </c>
      <c r="AG538" t="s">
        <v>743</v>
      </c>
      <c r="AH538" s="17">
        <v>360</v>
      </c>
      <c r="AI538" s="17" cm="1">
        <f t="array" ref="AI538">SUMPRODUCT(--(IFERROR(HOUR(Flights_2026_09_303334353637345678[entry_hour]),-1)=HOUR(AF538)),--(IFERROR(Flights_2026_09_303334353637345678[entry_sector],"")=AG538),--(IFERROR(Flights_2026_09_303334353637345678[nfl],-1)&gt;=AH538),--(IFERROR(Flights_2026_09_303334353637345678[nfl],-1)&lt;=IF(AH538=450,450,AH538+9)))</f>
        <v>0</v>
      </c>
    </row>
    <row r="539" spans="32:35" x14ac:dyDescent="0.2">
      <c r="AF539" s="2">
        <v>0.75</v>
      </c>
      <c r="AG539" t="s">
        <v>743</v>
      </c>
      <c r="AH539" s="17">
        <v>370</v>
      </c>
      <c r="AI539" s="17" cm="1">
        <f t="array" ref="AI539">SUMPRODUCT(--(IFERROR(HOUR(Flights_2026_09_303334353637345678[entry_hour]),-1)=HOUR(AF539)),--(IFERROR(Flights_2026_09_303334353637345678[entry_sector],"")=AG539),--(IFERROR(Flights_2026_09_303334353637345678[nfl],-1)&gt;=AH539),--(IFERROR(Flights_2026_09_303334353637345678[nfl],-1)&lt;=IF(AH539=450,450,AH539+9)))</f>
        <v>0</v>
      </c>
    </row>
    <row r="540" spans="32:35" x14ac:dyDescent="0.2">
      <c r="AF540" s="2">
        <v>0.75</v>
      </c>
      <c r="AG540" t="s">
        <v>743</v>
      </c>
      <c r="AH540" s="17">
        <v>380</v>
      </c>
      <c r="AI540" s="17" cm="1">
        <f t="array" ref="AI540">SUMPRODUCT(--(IFERROR(HOUR(Flights_2026_09_303334353637345678[entry_hour]),-1)=HOUR(AF540)),--(IFERROR(Flights_2026_09_303334353637345678[entry_sector],"")=AG540),--(IFERROR(Flights_2026_09_303334353637345678[nfl],-1)&gt;=AH540),--(IFERROR(Flights_2026_09_303334353637345678[nfl],-1)&lt;=IF(AH540=450,450,AH540+9)))</f>
        <v>0</v>
      </c>
    </row>
    <row r="541" spans="32:35" x14ac:dyDescent="0.2">
      <c r="AF541" s="2">
        <v>0.75</v>
      </c>
      <c r="AG541" t="s">
        <v>743</v>
      </c>
      <c r="AH541" s="17">
        <v>390</v>
      </c>
      <c r="AI541" s="17" cm="1">
        <f t="array" ref="AI541">SUMPRODUCT(--(IFERROR(HOUR(Flights_2026_09_303334353637345678[entry_hour]),-1)=HOUR(AF541)),--(IFERROR(Flights_2026_09_303334353637345678[entry_sector],"")=AG541),--(IFERROR(Flights_2026_09_303334353637345678[nfl],-1)&gt;=AH541),--(IFERROR(Flights_2026_09_303334353637345678[nfl],-1)&lt;=IF(AH541=450,450,AH541+9)))</f>
        <v>0</v>
      </c>
    </row>
    <row r="542" spans="32:35" x14ac:dyDescent="0.2">
      <c r="AF542" s="2">
        <v>0.75</v>
      </c>
      <c r="AG542" t="s">
        <v>743</v>
      </c>
      <c r="AH542" s="17">
        <v>400</v>
      </c>
      <c r="AI542" s="17" cm="1">
        <f t="array" ref="AI542">SUMPRODUCT(--(IFERROR(HOUR(Flights_2026_09_303334353637345678[entry_hour]),-1)=HOUR(AF542)),--(IFERROR(Flights_2026_09_303334353637345678[entry_sector],"")=AG542),--(IFERROR(Flights_2026_09_303334353637345678[nfl],-1)&gt;=AH542),--(IFERROR(Flights_2026_09_303334353637345678[nfl],-1)&lt;=IF(AH542=450,450,AH542+9)))</f>
        <v>0</v>
      </c>
    </row>
    <row r="543" spans="32:35" x14ac:dyDescent="0.2">
      <c r="AF543" s="2">
        <v>0.75</v>
      </c>
      <c r="AG543" t="s">
        <v>743</v>
      </c>
      <c r="AH543" s="17">
        <v>410</v>
      </c>
      <c r="AI543" s="17" cm="1">
        <f t="array" ref="AI543">SUMPRODUCT(--(IFERROR(HOUR(Flights_2026_09_303334353637345678[entry_hour]),-1)=HOUR(AF543)),--(IFERROR(Flights_2026_09_303334353637345678[entry_sector],"")=AG543),--(IFERROR(Flights_2026_09_303334353637345678[nfl],-1)&gt;=AH543),--(IFERROR(Flights_2026_09_303334353637345678[nfl],-1)&lt;=IF(AH543=450,450,AH543+9)))</f>
        <v>0</v>
      </c>
    </row>
    <row r="544" spans="32:35" x14ac:dyDescent="0.2">
      <c r="AF544" s="2">
        <v>0.75</v>
      </c>
      <c r="AG544" t="s">
        <v>743</v>
      </c>
      <c r="AH544" s="17">
        <v>420</v>
      </c>
      <c r="AI544" s="17" cm="1">
        <f t="array" ref="AI544">SUMPRODUCT(--(IFERROR(HOUR(Flights_2026_09_303334353637345678[entry_hour]),-1)=HOUR(AF544)),--(IFERROR(Flights_2026_09_303334353637345678[entry_sector],"")=AG544),--(IFERROR(Flights_2026_09_303334353637345678[nfl],-1)&gt;=AH544),--(IFERROR(Flights_2026_09_303334353637345678[nfl],-1)&lt;=IF(AH544=450,450,AH544+9)))</f>
        <v>0</v>
      </c>
    </row>
    <row r="545" spans="32:35" x14ac:dyDescent="0.2">
      <c r="AF545" s="2">
        <v>0.75</v>
      </c>
      <c r="AG545" t="s">
        <v>743</v>
      </c>
      <c r="AH545" s="17">
        <v>430</v>
      </c>
      <c r="AI545" s="17" cm="1">
        <f t="array" ref="AI545">SUMPRODUCT(--(IFERROR(HOUR(Flights_2026_09_303334353637345678[entry_hour]),-1)=HOUR(AF545)),--(IFERROR(Flights_2026_09_303334353637345678[entry_sector],"")=AG545),--(IFERROR(Flights_2026_09_303334353637345678[nfl],-1)&gt;=AH545),--(IFERROR(Flights_2026_09_303334353637345678[nfl],-1)&lt;=IF(AH545=450,450,AH545+9)))</f>
        <v>0</v>
      </c>
    </row>
    <row r="546" spans="32:35" x14ac:dyDescent="0.2">
      <c r="AF546" s="2">
        <v>0.75</v>
      </c>
      <c r="AG546" t="s">
        <v>743</v>
      </c>
      <c r="AH546" s="17">
        <v>440</v>
      </c>
      <c r="AI546" s="17" cm="1">
        <f t="array" ref="AI546">SUMPRODUCT(--(IFERROR(HOUR(Flights_2026_09_303334353637345678[entry_hour]),-1)=HOUR(AF546)),--(IFERROR(Flights_2026_09_303334353637345678[entry_sector],"")=AG546),--(IFERROR(Flights_2026_09_303334353637345678[nfl],-1)&gt;=AH546),--(IFERROR(Flights_2026_09_303334353637345678[nfl],-1)&lt;=IF(AH546=450,450,AH546+9)))</f>
        <v>0</v>
      </c>
    </row>
    <row r="547" spans="32:35" x14ac:dyDescent="0.2">
      <c r="AF547" s="2">
        <v>0.75</v>
      </c>
      <c r="AG547" t="s">
        <v>743</v>
      </c>
      <c r="AH547" s="17">
        <v>450</v>
      </c>
      <c r="AI547" s="17" cm="1">
        <f t="array" ref="AI547">SUMPRODUCT(--(IFERROR(HOUR(Flights_2026_09_303334353637345678[entry_hour]),-1)=HOUR(AF547)),--(IFERROR(Flights_2026_09_303334353637345678[entry_sector],"")=AG547),--(IFERROR(Flights_2026_09_303334353637345678[nfl],-1)&gt;=AH547),--(IFERROR(Flights_2026_09_303334353637345678[nfl],-1)&lt;=IF(AH547=450,450,AH547+9)))</f>
        <v>0</v>
      </c>
    </row>
    <row r="548" spans="32:35" x14ac:dyDescent="0.2">
      <c r="AF548" s="2">
        <v>0.75</v>
      </c>
      <c r="AG548" t="s">
        <v>744</v>
      </c>
      <c r="AH548" s="17">
        <v>200</v>
      </c>
      <c r="AI548" s="17" cm="1">
        <f t="array" ref="AI548">SUMPRODUCT(--(IFERROR(HOUR(Flights_2026_09_303334353637345678[entry_hour]),-1)=HOUR(AF548)),--(IFERROR(Flights_2026_09_303334353637345678[entry_sector],"")=AG548),--(IFERROR(Flights_2026_09_303334353637345678[nfl],-1)&gt;=AH548),--(IFERROR(Flights_2026_09_303334353637345678[nfl],-1)&lt;=IF(AH548=450,450,AH548+9)))</f>
        <v>0</v>
      </c>
    </row>
    <row r="549" spans="32:35" x14ac:dyDescent="0.2">
      <c r="AF549" s="2">
        <v>0.75</v>
      </c>
      <c r="AG549" t="s">
        <v>744</v>
      </c>
      <c r="AH549" s="17">
        <v>210</v>
      </c>
      <c r="AI549" s="17" cm="1">
        <f t="array" ref="AI549">SUMPRODUCT(--(IFERROR(HOUR(Flights_2026_09_303334353637345678[entry_hour]),-1)=HOUR(AF549)),--(IFERROR(Flights_2026_09_303334353637345678[entry_sector],"")=AG549),--(IFERROR(Flights_2026_09_303334353637345678[nfl],-1)&gt;=AH549),--(IFERROR(Flights_2026_09_303334353637345678[nfl],-1)&lt;=IF(AH549=450,450,AH549+9)))</f>
        <v>0</v>
      </c>
    </row>
    <row r="550" spans="32:35" x14ac:dyDescent="0.2">
      <c r="AF550" s="2">
        <v>0.75</v>
      </c>
      <c r="AG550" t="s">
        <v>744</v>
      </c>
      <c r="AH550" s="17">
        <v>220</v>
      </c>
      <c r="AI550" s="17" cm="1">
        <f t="array" ref="AI550">SUMPRODUCT(--(IFERROR(HOUR(Flights_2026_09_303334353637345678[entry_hour]),-1)=HOUR(AF550)),--(IFERROR(Flights_2026_09_303334353637345678[entry_sector],"")=AG550),--(IFERROR(Flights_2026_09_303334353637345678[nfl],-1)&gt;=AH550),--(IFERROR(Flights_2026_09_303334353637345678[nfl],-1)&lt;=IF(AH550=450,450,AH550+9)))</f>
        <v>5</v>
      </c>
    </row>
    <row r="551" spans="32:35" x14ac:dyDescent="0.2">
      <c r="AF551" s="2">
        <v>0.75</v>
      </c>
      <c r="AG551" t="s">
        <v>744</v>
      </c>
      <c r="AH551" s="17">
        <v>230</v>
      </c>
      <c r="AI551" s="17" cm="1">
        <f t="array" ref="AI551">SUMPRODUCT(--(IFERROR(HOUR(Flights_2026_09_303334353637345678[entry_hour]),-1)=HOUR(AF551)),--(IFERROR(Flights_2026_09_303334353637345678[entry_sector],"")=AG551),--(IFERROR(Flights_2026_09_303334353637345678[nfl],-1)&gt;=AH551),--(IFERROR(Flights_2026_09_303334353637345678[nfl],-1)&lt;=IF(AH551=450,450,AH551+9)))</f>
        <v>0</v>
      </c>
    </row>
    <row r="552" spans="32:35" x14ac:dyDescent="0.2">
      <c r="AF552" s="2">
        <v>0.75</v>
      </c>
      <c r="AG552" t="s">
        <v>744</v>
      </c>
      <c r="AH552" s="17">
        <v>240</v>
      </c>
      <c r="AI552" s="17" cm="1">
        <f t="array" ref="AI552">SUMPRODUCT(--(IFERROR(HOUR(Flights_2026_09_303334353637345678[entry_hour]),-1)=HOUR(AF552)),--(IFERROR(Flights_2026_09_303334353637345678[entry_sector],"")=AG552),--(IFERROR(Flights_2026_09_303334353637345678[nfl],-1)&gt;=AH552),--(IFERROR(Flights_2026_09_303334353637345678[nfl],-1)&lt;=IF(AH552=450,450,AH552+9)))</f>
        <v>0</v>
      </c>
    </row>
    <row r="553" spans="32:35" x14ac:dyDescent="0.2">
      <c r="AF553" s="2">
        <v>0.75</v>
      </c>
      <c r="AG553" t="s">
        <v>744</v>
      </c>
      <c r="AH553" s="17">
        <v>250</v>
      </c>
      <c r="AI553" s="17" cm="1">
        <f t="array" ref="AI553">SUMPRODUCT(--(IFERROR(HOUR(Flights_2026_09_303334353637345678[entry_hour]),-1)=HOUR(AF553)),--(IFERROR(Flights_2026_09_303334353637345678[entry_sector],"")=AG553),--(IFERROR(Flights_2026_09_303334353637345678[nfl],-1)&gt;=AH553),--(IFERROR(Flights_2026_09_303334353637345678[nfl],-1)&lt;=IF(AH553=450,450,AH553+9)))</f>
        <v>0</v>
      </c>
    </row>
    <row r="554" spans="32:35" x14ac:dyDescent="0.2">
      <c r="AF554" s="2">
        <v>0.75</v>
      </c>
      <c r="AG554" t="s">
        <v>744</v>
      </c>
      <c r="AH554" s="17">
        <v>260</v>
      </c>
      <c r="AI554" s="17" cm="1">
        <f t="array" ref="AI554">SUMPRODUCT(--(IFERROR(HOUR(Flights_2026_09_303334353637345678[entry_hour]),-1)=HOUR(AF554)),--(IFERROR(Flights_2026_09_303334353637345678[entry_sector],"")=AG554),--(IFERROR(Flights_2026_09_303334353637345678[nfl],-1)&gt;=AH554),--(IFERROR(Flights_2026_09_303334353637345678[nfl],-1)&lt;=IF(AH554=450,450,AH554+9)))</f>
        <v>0</v>
      </c>
    </row>
    <row r="555" spans="32:35" x14ac:dyDescent="0.2">
      <c r="AF555" s="2">
        <v>0.75</v>
      </c>
      <c r="AG555" t="s">
        <v>744</v>
      </c>
      <c r="AH555" s="17">
        <v>270</v>
      </c>
      <c r="AI555" s="17" cm="1">
        <f t="array" ref="AI555">SUMPRODUCT(--(IFERROR(HOUR(Flights_2026_09_303334353637345678[entry_hour]),-1)=HOUR(AF555)),--(IFERROR(Flights_2026_09_303334353637345678[entry_sector],"")=AG555),--(IFERROR(Flights_2026_09_303334353637345678[nfl],-1)&gt;=AH555),--(IFERROR(Flights_2026_09_303334353637345678[nfl],-1)&lt;=IF(AH555=450,450,AH555+9)))</f>
        <v>0</v>
      </c>
    </row>
    <row r="556" spans="32:35" x14ac:dyDescent="0.2">
      <c r="AF556" s="2">
        <v>0.75</v>
      </c>
      <c r="AG556" t="s">
        <v>744</v>
      </c>
      <c r="AH556" s="17">
        <v>280</v>
      </c>
      <c r="AI556" s="17" cm="1">
        <f t="array" ref="AI556">SUMPRODUCT(--(IFERROR(HOUR(Flights_2026_09_303334353637345678[entry_hour]),-1)=HOUR(AF556)),--(IFERROR(Flights_2026_09_303334353637345678[entry_sector],"")=AG556),--(IFERROR(Flights_2026_09_303334353637345678[nfl],-1)&gt;=AH556),--(IFERROR(Flights_2026_09_303334353637345678[nfl],-1)&lt;=IF(AH556=450,450,AH556+9)))</f>
        <v>0</v>
      </c>
    </row>
    <row r="557" spans="32:35" x14ac:dyDescent="0.2">
      <c r="AF557" s="2">
        <v>0.75</v>
      </c>
      <c r="AG557" t="s">
        <v>744</v>
      </c>
      <c r="AH557" s="17">
        <v>290</v>
      </c>
      <c r="AI557" s="17" cm="1">
        <f t="array" ref="AI557">SUMPRODUCT(--(IFERROR(HOUR(Flights_2026_09_303334353637345678[entry_hour]),-1)=HOUR(AF557)),--(IFERROR(Flights_2026_09_303334353637345678[entry_sector],"")=AG557),--(IFERROR(Flights_2026_09_303334353637345678[nfl],-1)&gt;=AH557),--(IFERROR(Flights_2026_09_303334353637345678[nfl],-1)&lt;=IF(AH557=450,450,AH557+9)))</f>
        <v>0</v>
      </c>
    </row>
    <row r="558" spans="32:35" x14ac:dyDescent="0.2">
      <c r="AF558" s="2">
        <v>0.75</v>
      </c>
      <c r="AG558" t="s">
        <v>744</v>
      </c>
      <c r="AH558" s="17">
        <v>300</v>
      </c>
      <c r="AI558" s="17" cm="1">
        <f t="array" ref="AI558">SUMPRODUCT(--(IFERROR(HOUR(Flights_2026_09_303334353637345678[entry_hour]),-1)=HOUR(AF558)),--(IFERROR(Flights_2026_09_303334353637345678[entry_sector],"")=AG558),--(IFERROR(Flights_2026_09_303334353637345678[nfl],-1)&gt;=AH558),--(IFERROR(Flights_2026_09_303334353637345678[nfl],-1)&lt;=IF(AH558=450,450,AH558+9)))</f>
        <v>0</v>
      </c>
    </row>
    <row r="559" spans="32:35" x14ac:dyDescent="0.2">
      <c r="AF559" s="2">
        <v>0.75</v>
      </c>
      <c r="AG559" t="s">
        <v>744</v>
      </c>
      <c r="AH559" s="17">
        <v>310</v>
      </c>
      <c r="AI559" s="17" cm="1">
        <f t="array" ref="AI559">SUMPRODUCT(--(IFERROR(HOUR(Flights_2026_09_303334353637345678[entry_hour]),-1)=HOUR(AF559)),--(IFERROR(Flights_2026_09_303334353637345678[entry_sector],"")=AG559),--(IFERROR(Flights_2026_09_303334353637345678[nfl],-1)&gt;=AH559),--(IFERROR(Flights_2026_09_303334353637345678[nfl],-1)&lt;=IF(AH559=450,450,AH559+9)))</f>
        <v>0</v>
      </c>
    </row>
    <row r="560" spans="32:35" x14ac:dyDescent="0.2">
      <c r="AF560" s="2">
        <v>0.75</v>
      </c>
      <c r="AG560" t="s">
        <v>744</v>
      </c>
      <c r="AH560" s="17">
        <v>320</v>
      </c>
      <c r="AI560" s="17" cm="1">
        <f t="array" ref="AI560">SUMPRODUCT(--(IFERROR(HOUR(Flights_2026_09_303334353637345678[entry_hour]),-1)=HOUR(AF560)),--(IFERROR(Flights_2026_09_303334353637345678[entry_sector],"")=AG560),--(IFERROR(Flights_2026_09_303334353637345678[nfl],-1)&gt;=AH560),--(IFERROR(Flights_2026_09_303334353637345678[nfl],-1)&lt;=IF(AH560=450,450,AH560+9)))</f>
        <v>0</v>
      </c>
    </row>
    <row r="561" spans="32:35" x14ac:dyDescent="0.2">
      <c r="AF561" s="2">
        <v>0.75</v>
      </c>
      <c r="AG561" t="s">
        <v>744</v>
      </c>
      <c r="AH561" s="17">
        <v>330</v>
      </c>
      <c r="AI561" s="17" cm="1">
        <f t="array" ref="AI561">SUMPRODUCT(--(IFERROR(HOUR(Flights_2026_09_303334353637345678[entry_hour]),-1)=HOUR(AF561)),--(IFERROR(Flights_2026_09_303334353637345678[entry_sector],"")=AG561),--(IFERROR(Flights_2026_09_303334353637345678[nfl],-1)&gt;=AH561),--(IFERROR(Flights_2026_09_303334353637345678[nfl],-1)&lt;=IF(AH561=450,450,AH561+9)))</f>
        <v>0</v>
      </c>
    </row>
    <row r="562" spans="32:35" x14ac:dyDescent="0.2">
      <c r="AF562" s="2">
        <v>0.75</v>
      </c>
      <c r="AG562" t="s">
        <v>744</v>
      </c>
      <c r="AH562" s="17">
        <v>340</v>
      </c>
      <c r="AI562" s="17" cm="1">
        <f t="array" ref="AI562">SUMPRODUCT(--(IFERROR(HOUR(Flights_2026_09_303334353637345678[entry_hour]),-1)=HOUR(AF562)),--(IFERROR(Flights_2026_09_303334353637345678[entry_sector],"")=AG562),--(IFERROR(Flights_2026_09_303334353637345678[nfl],-1)&gt;=AH562),--(IFERROR(Flights_2026_09_303334353637345678[nfl],-1)&lt;=IF(AH562=450,450,AH562+9)))</f>
        <v>0</v>
      </c>
    </row>
    <row r="563" spans="32:35" x14ac:dyDescent="0.2">
      <c r="AF563" s="2">
        <v>0.75</v>
      </c>
      <c r="AG563" t="s">
        <v>744</v>
      </c>
      <c r="AH563" s="17">
        <v>350</v>
      </c>
      <c r="AI563" s="17" cm="1">
        <f t="array" ref="AI563">SUMPRODUCT(--(IFERROR(HOUR(Flights_2026_09_303334353637345678[entry_hour]),-1)=HOUR(AF563)),--(IFERROR(Flights_2026_09_303334353637345678[entry_sector],"")=AG563),--(IFERROR(Flights_2026_09_303334353637345678[nfl],-1)&gt;=AH563),--(IFERROR(Flights_2026_09_303334353637345678[nfl],-1)&lt;=IF(AH563=450,450,AH563+9)))</f>
        <v>0</v>
      </c>
    </row>
    <row r="564" spans="32:35" x14ac:dyDescent="0.2">
      <c r="AF564" s="2">
        <v>0.75</v>
      </c>
      <c r="AG564" t="s">
        <v>744</v>
      </c>
      <c r="AH564" s="17">
        <v>360</v>
      </c>
      <c r="AI564" s="17" cm="1">
        <f t="array" ref="AI564">SUMPRODUCT(--(IFERROR(HOUR(Flights_2026_09_303334353637345678[entry_hour]),-1)=HOUR(AF564)),--(IFERROR(Flights_2026_09_303334353637345678[entry_sector],"")=AG564),--(IFERROR(Flights_2026_09_303334353637345678[nfl],-1)&gt;=AH564),--(IFERROR(Flights_2026_09_303334353637345678[nfl],-1)&lt;=IF(AH564=450,450,AH564+9)))</f>
        <v>0</v>
      </c>
    </row>
    <row r="565" spans="32:35" x14ac:dyDescent="0.2">
      <c r="AF565" s="2">
        <v>0.75</v>
      </c>
      <c r="AG565" t="s">
        <v>744</v>
      </c>
      <c r="AH565" s="17">
        <v>370</v>
      </c>
      <c r="AI565" s="17" cm="1">
        <f t="array" ref="AI565">SUMPRODUCT(--(IFERROR(HOUR(Flights_2026_09_303334353637345678[entry_hour]),-1)=HOUR(AF565)),--(IFERROR(Flights_2026_09_303334353637345678[entry_sector],"")=AG565),--(IFERROR(Flights_2026_09_303334353637345678[nfl],-1)&gt;=AH565),--(IFERROR(Flights_2026_09_303334353637345678[nfl],-1)&lt;=IF(AH565=450,450,AH565+9)))</f>
        <v>1</v>
      </c>
    </row>
    <row r="566" spans="32:35" x14ac:dyDescent="0.2">
      <c r="AF566" s="2">
        <v>0.75</v>
      </c>
      <c r="AG566" t="s">
        <v>744</v>
      </c>
      <c r="AH566" s="17">
        <v>380</v>
      </c>
      <c r="AI566" s="17" cm="1">
        <f t="array" ref="AI566">SUMPRODUCT(--(IFERROR(HOUR(Flights_2026_09_303334353637345678[entry_hour]),-1)=HOUR(AF566)),--(IFERROR(Flights_2026_09_303334353637345678[entry_sector],"")=AG566),--(IFERROR(Flights_2026_09_303334353637345678[nfl],-1)&gt;=AH566),--(IFERROR(Flights_2026_09_303334353637345678[nfl],-1)&lt;=IF(AH566=450,450,AH566+9)))</f>
        <v>0</v>
      </c>
    </row>
    <row r="567" spans="32:35" x14ac:dyDescent="0.2">
      <c r="AF567" s="2">
        <v>0.75</v>
      </c>
      <c r="AG567" t="s">
        <v>744</v>
      </c>
      <c r="AH567" s="17">
        <v>390</v>
      </c>
      <c r="AI567" s="17" cm="1">
        <f t="array" ref="AI567">SUMPRODUCT(--(IFERROR(HOUR(Flights_2026_09_303334353637345678[entry_hour]),-1)=HOUR(AF567)),--(IFERROR(Flights_2026_09_303334353637345678[entry_sector],"")=AG567),--(IFERROR(Flights_2026_09_303334353637345678[nfl],-1)&gt;=AH567),--(IFERROR(Flights_2026_09_303334353637345678[nfl],-1)&lt;=IF(AH567=450,450,AH567+9)))</f>
        <v>0</v>
      </c>
    </row>
    <row r="568" spans="32:35" x14ac:dyDescent="0.2">
      <c r="AF568" s="2">
        <v>0.75</v>
      </c>
      <c r="AG568" t="s">
        <v>744</v>
      </c>
      <c r="AH568" s="17">
        <v>400</v>
      </c>
      <c r="AI568" s="17" cm="1">
        <f t="array" ref="AI568">SUMPRODUCT(--(IFERROR(HOUR(Flights_2026_09_303334353637345678[entry_hour]),-1)=HOUR(AF568)),--(IFERROR(Flights_2026_09_303334353637345678[entry_sector],"")=AG568),--(IFERROR(Flights_2026_09_303334353637345678[nfl],-1)&gt;=AH568),--(IFERROR(Flights_2026_09_303334353637345678[nfl],-1)&lt;=IF(AH568=450,450,AH568+9)))</f>
        <v>0</v>
      </c>
    </row>
    <row r="569" spans="32:35" x14ac:dyDescent="0.2">
      <c r="AF569" s="2">
        <v>0.75</v>
      </c>
      <c r="AG569" t="s">
        <v>744</v>
      </c>
      <c r="AH569" s="17">
        <v>410</v>
      </c>
      <c r="AI569" s="17" cm="1">
        <f t="array" ref="AI569">SUMPRODUCT(--(IFERROR(HOUR(Flights_2026_09_303334353637345678[entry_hour]),-1)=HOUR(AF569)),--(IFERROR(Flights_2026_09_303334353637345678[entry_sector],"")=AG569),--(IFERROR(Flights_2026_09_303334353637345678[nfl],-1)&gt;=AH569),--(IFERROR(Flights_2026_09_303334353637345678[nfl],-1)&lt;=IF(AH569=450,450,AH569+9)))</f>
        <v>0</v>
      </c>
    </row>
    <row r="570" spans="32:35" x14ac:dyDescent="0.2">
      <c r="AF570" s="2">
        <v>0.75</v>
      </c>
      <c r="AG570" t="s">
        <v>744</v>
      </c>
      <c r="AH570" s="17">
        <v>420</v>
      </c>
      <c r="AI570" s="17" cm="1">
        <f t="array" ref="AI570">SUMPRODUCT(--(IFERROR(HOUR(Flights_2026_09_303334353637345678[entry_hour]),-1)=HOUR(AF570)),--(IFERROR(Flights_2026_09_303334353637345678[entry_sector],"")=AG570),--(IFERROR(Flights_2026_09_303334353637345678[nfl],-1)&gt;=AH570),--(IFERROR(Flights_2026_09_303334353637345678[nfl],-1)&lt;=IF(AH570=450,450,AH570+9)))</f>
        <v>0</v>
      </c>
    </row>
    <row r="571" spans="32:35" x14ac:dyDescent="0.2">
      <c r="AF571" s="2">
        <v>0.75</v>
      </c>
      <c r="AG571" t="s">
        <v>744</v>
      </c>
      <c r="AH571" s="17">
        <v>430</v>
      </c>
      <c r="AI571" s="17" cm="1">
        <f t="array" ref="AI571">SUMPRODUCT(--(IFERROR(HOUR(Flights_2026_09_303334353637345678[entry_hour]),-1)=HOUR(AF571)),--(IFERROR(Flights_2026_09_303334353637345678[entry_sector],"")=AG571),--(IFERROR(Flights_2026_09_303334353637345678[nfl],-1)&gt;=AH571),--(IFERROR(Flights_2026_09_303334353637345678[nfl],-1)&lt;=IF(AH571=450,450,AH571+9)))</f>
        <v>0</v>
      </c>
    </row>
    <row r="572" spans="32:35" x14ac:dyDescent="0.2">
      <c r="AF572" s="2">
        <v>0.75</v>
      </c>
      <c r="AG572" t="s">
        <v>744</v>
      </c>
      <c r="AH572" s="17">
        <v>440</v>
      </c>
      <c r="AI572" s="17" cm="1">
        <f t="array" ref="AI572">SUMPRODUCT(--(IFERROR(HOUR(Flights_2026_09_303334353637345678[entry_hour]),-1)=HOUR(AF572)),--(IFERROR(Flights_2026_09_303334353637345678[entry_sector],"")=AG572),--(IFERROR(Flights_2026_09_303334353637345678[nfl],-1)&gt;=AH572),--(IFERROR(Flights_2026_09_303334353637345678[nfl],-1)&lt;=IF(AH572=450,450,AH572+9)))</f>
        <v>0</v>
      </c>
    </row>
    <row r="573" spans="32:35" x14ac:dyDescent="0.2">
      <c r="AF573" s="2">
        <v>0.75</v>
      </c>
      <c r="AG573" t="s">
        <v>744</v>
      </c>
      <c r="AH573" s="17">
        <v>450</v>
      </c>
      <c r="AI573" s="17" cm="1">
        <f t="array" ref="AI573">SUMPRODUCT(--(IFERROR(HOUR(Flights_2026_09_303334353637345678[entry_hour]),-1)=HOUR(AF573)),--(IFERROR(Flights_2026_09_303334353637345678[entry_sector],"")=AG573),--(IFERROR(Flights_2026_09_303334353637345678[nfl],-1)&gt;=AH573),--(IFERROR(Flights_2026_09_303334353637345678[nfl],-1)&lt;=IF(AH573=450,450,AH573+9)))</f>
        <v>0</v>
      </c>
    </row>
    <row r="574" spans="32:35" x14ac:dyDescent="0.2">
      <c r="AF574" s="2">
        <v>0.75</v>
      </c>
      <c r="AG574" t="s">
        <v>745</v>
      </c>
      <c r="AH574" s="17">
        <v>200</v>
      </c>
      <c r="AI574" s="17" cm="1">
        <f t="array" ref="AI574">SUMPRODUCT(--(IFERROR(HOUR(Flights_2026_09_303334353637345678[entry_hour]),-1)=HOUR(AF574)),--(IFERROR(Flights_2026_09_303334353637345678[entry_sector],"")=AG574),--(IFERROR(Flights_2026_09_303334353637345678[nfl],-1)&gt;=AH574),--(IFERROR(Flights_2026_09_303334353637345678[nfl],-1)&lt;=IF(AH574=450,450,AH574+9)))</f>
        <v>0</v>
      </c>
    </row>
    <row r="575" spans="32:35" x14ac:dyDescent="0.2">
      <c r="AF575" s="2">
        <v>0.75</v>
      </c>
      <c r="AG575" t="s">
        <v>745</v>
      </c>
      <c r="AH575" s="17">
        <v>210</v>
      </c>
      <c r="AI575" s="17" cm="1">
        <f t="array" ref="AI575">SUMPRODUCT(--(IFERROR(HOUR(Flights_2026_09_303334353637345678[entry_hour]),-1)=HOUR(AF575)),--(IFERROR(Flights_2026_09_303334353637345678[entry_sector],"")=AG575),--(IFERROR(Flights_2026_09_303334353637345678[nfl],-1)&gt;=AH575),--(IFERROR(Flights_2026_09_303334353637345678[nfl],-1)&lt;=IF(AH575=450,450,AH575+9)))</f>
        <v>0</v>
      </c>
    </row>
    <row r="576" spans="32:35" x14ac:dyDescent="0.2">
      <c r="AF576" s="2">
        <v>0.75</v>
      </c>
      <c r="AG576" t="s">
        <v>745</v>
      </c>
      <c r="AH576" s="17">
        <v>220</v>
      </c>
      <c r="AI576" s="17" cm="1">
        <f t="array" ref="AI576">SUMPRODUCT(--(IFERROR(HOUR(Flights_2026_09_303334353637345678[entry_hour]),-1)=HOUR(AF576)),--(IFERROR(Flights_2026_09_303334353637345678[entry_sector],"")=AG576),--(IFERROR(Flights_2026_09_303334353637345678[nfl],-1)&gt;=AH576),--(IFERROR(Flights_2026_09_303334353637345678[nfl],-1)&lt;=IF(AH576=450,450,AH576+9)))</f>
        <v>0</v>
      </c>
    </row>
    <row r="577" spans="32:35" x14ac:dyDescent="0.2">
      <c r="AF577" s="2">
        <v>0.75</v>
      </c>
      <c r="AG577" t="s">
        <v>745</v>
      </c>
      <c r="AH577" s="17">
        <v>230</v>
      </c>
      <c r="AI577" s="17" cm="1">
        <f t="array" ref="AI577">SUMPRODUCT(--(IFERROR(HOUR(Flights_2026_09_303334353637345678[entry_hour]),-1)=HOUR(AF577)),--(IFERROR(Flights_2026_09_303334353637345678[entry_sector],"")=AG577),--(IFERROR(Flights_2026_09_303334353637345678[nfl],-1)&gt;=AH577),--(IFERROR(Flights_2026_09_303334353637345678[nfl],-1)&lt;=IF(AH577=450,450,AH577+9)))</f>
        <v>0</v>
      </c>
    </row>
    <row r="578" spans="32:35" x14ac:dyDescent="0.2">
      <c r="AF578" s="2">
        <v>0.75</v>
      </c>
      <c r="AG578" t="s">
        <v>745</v>
      </c>
      <c r="AH578" s="17">
        <v>240</v>
      </c>
      <c r="AI578" s="17" cm="1">
        <f t="array" ref="AI578">SUMPRODUCT(--(IFERROR(HOUR(Flights_2026_09_303334353637345678[entry_hour]),-1)=HOUR(AF578)),--(IFERROR(Flights_2026_09_303334353637345678[entry_sector],"")=AG578),--(IFERROR(Flights_2026_09_303334353637345678[nfl],-1)&gt;=AH578),--(IFERROR(Flights_2026_09_303334353637345678[nfl],-1)&lt;=IF(AH578=450,450,AH578+9)))</f>
        <v>0</v>
      </c>
    </row>
    <row r="579" spans="32:35" x14ac:dyDescent="0.2">
      <c r="AF579" s="2">
        <v>0.75</v>
      </c>
      <c r="AG579" t="s">
        <v>745</v>
      </c>
      <c r="AH579" s="17">
        <v>250</v>
      </c>
      <c r="AI579" s="17" cm="1">
        <f t="array" ref="AI579">SUMPRODUCT(--(IFERROR(HOUR(Flights_2026_09_303334353637345678[entry_hour]),-1)=HOUR(AF579)),--(IFERROR(Flights_2026_09_303334353637345678[entry_sector],"")=AG579),--(IFERROR(Flights_2026_09_303334353637345678[nfl],-1)&gt;=AH579),--(IFERROR(Flights_2026_09_303334353637345678[nfl],-1)&lt;=IF(AH579=450,450,AH579+9)))</f>
        <v>0</v>
      </c>
    </row>
    <row r="580" spans="32:35" x14ac:dyDescent="0.2">
      <c r="AF580" s="2">
        <v>0.75</v>
      </c>
      <c r="AG580" t="s">
        <v>745</v>
      </c>
      <c r="AH580" s="17">
        <v>260</v>
      </c>
      <c r="AI580" s="17" cm="1">
        <f t="array" ref="AI580">SUMPRODUCT(--(IFERROR(HOUR(Flights_2026_09_303334353637345678[entry_hour]),-1)=HOUR(AF580)),--(IFERROR(Flights_2026_09_303334353637345678[entry_sector],"")=AG580),--(IFERROR(Flights_2026_09_303334353637345678[nfl],-1)&gt;=AH580),--(IFERROR(Flights_2026_09_303334353637345678[nfl],-1)&lt;=IF(AH580=450,450,AH580+9)))</f>
        <v>0</v>
      </c>
    </row>
    <row r="581" spans="32:35" x14ac:dyDescent="0.2">
      <c r="AF581" s="2">
        <v>0.75</v>
      </c>
      <c r="AG581" t="s">
        <v>745</v>
      </c>
      <c r="AH581" s="17">
        <v>270</v>
      </c>
      <c r="AI581" s="17" cm="1">
        <f t="array" ref="AI581">SUMPRODUCT(--(IFERROR(HOUR(Flights_2026_09_303334353637345678[entry_hour]),-1)=HOUR(AF581)),--(IFERROR(Flights_2026_09_303334353637345678[entry_sector],"")=AG581),--(IFERROR(Flights_2026_09_303334353637345678[nfl],-1)&gt;=AH581),--(IFERROR(Flights_2026_09_303334353637345678[nfl],-1)&lt;=IF(AH581=450,450,AH581+9)))</f>
        <v>0</v>
      </c>
    </row>
    <row r="582" spans="32:35" x14ac:dyDescent="0.2">
      <c r="AF582" s="2">
        <v>0.75</v>
      </c>
      <c r="AG582" t="s">
        <v>745</v>
      </c>
      <c r="AH582" s="17">
        <v>280</v>
      </c>
      <c r="AI582" s="17" cm="1">
        <f t="array" ref="AI582">SUMPRODUCT(--(IFERROR(HOUR(Flights_2026_09_303334353637345678[entry_hour]),-1)=HOUR(AF582)),--(IFERROR(Flights_2026_09_303334353637345678[entry_sector],"")=AG582),--(IFERROR(Flights_2026_09_303334353637345678[nfl],-1)&gt;=AH582),--(IFERROR(Flights_2026_09_303334353637345678[nfl],-1)&lt;=IF(AH582=450,450,AH582+9)))</f>
        <v>0</v>
      </c>
    </row>
    <row r="583" spans="32:35" x14ac:dyDescent="0.2">
      <c r="AF583" s="2">
        <v>0.75</v>
      </c>
      <c r="AG583" t="s">
        <v>745</v>
      </c>
      <c r="AH583" s="17">
        <v>290</v>
      </c>
      <c r="AI583" s="17" cm="1">
        <f t="array" ref="AI583">SUMPRODUCT(--(IFERROR(HOUR(Flights_2026_09_303334353637345678[entry_hour]),-1)=HOUR(AF583)),--(IFERROR(Flights_2026_09_303334353637345678[entry_sector],"")=AG583),--(IFERROR(Flights_2026_09_303334353637345678[nfl],-1)&gt;=AH583),--(IFERROR(Flights_2026_09_303334353637345678[nfl],-1)&lt;=IF(AH583=450,450,AH583+9)))</f>
        <v>1</v>
      </c>
    </row>
    <row r="584" spans="32:35" x14ac:dyDescent="0.2">
      <c r="AF584" s="2">
        <v>0.75</v>
      </c>
      <c r="AG584" t="s">
        <v>745</v>
      </c>
      <c r="AH584" s="17">
        <v>300</v>
      </c>
      <c r="AI584" s="17" cm="1">
        <f t="array" ref="AI584">SUMPRODUCT(--(IFERROR(HOUR(Flights_2026_09_303334353637345678[entry_hour]),-1)=HOUR(AF584)),--(IFERROR(Flights_2026_09_303334353637345678[entry_sector],"")=AG584),--(IFERROR(Flights_2026_09_303334353637345678[nfl],-1)&gt;=AH584),--(IFERROR(Flights_2026_09_303334353637345678[nfl],-1)&lt;=IF(AH584=450,450,AH584+9)))</f>
        <v>0</v>
      </c>
    </row>
    <row r="585" spans="32:35" x14ac:dyDescent="0.2">
      <c r="AF585" s="2">
        <v>0.75</v>
      </c>
      <c r="AG585" t="s">
        <v>745</v>
      </c>
      <c r="AH585" s="17">
        <v>310</v>
      </c>
      <c r="AI585" s="17" cm="1">
        <f t="array" ref="AI585">SUMPRODUCT(--(IFERROR(HOUR(Flights_2026_09_303334353637345678[entry_hour]),-1)=HOUR(AF585)),--(IFERROR(Flights_2026_09_303334353637345678[entry_sector],"")=AG585),--(IFERROR(Flights_2026_09_303334353637345678[nfl],-1)&gt;=AH585),--(IFERROR(Flights_2026_09_303334353637345678[nfl],-1)&lt;=IF(AH585=450,450,AH585+9)))</f>
        <v>0</v>
      </c>
    </row>
    <row r="586" spans="32:35" x14ac:dyDescent="0.2">
      <c r="AF586" s="2">
        <v>0.75</v>
      </c>
      <c r="AG586" t="s">
        <v>745</v>
      </c>
      <c r="AH586" s="17">
        <v>320</v>
      </c>
      <c r="AI586" s="17" cm="1">
        <f t="array" ref="AI586">SUMPRODUCT(--(IFERROR(HOUR(Flights_2026_09_303334353637345678[entry_hour]),-1)=HOUR(AF586)),--(IFERROR(Flights_2026_09_303334353637345678[entry_sector],"")=AG586),--(IFERROR(Flights_2026_09_303334353637345678[nfl],-1)&gt;=AH586),--(IFERROR(Flights_2026_09_303334353637345678[nfl],-1)&lt;=IF(AH586=450,450,AH586+9)))</f>
        <v>0</v>
      </c>
    </row>
    <row r="587" spans="32:35" x14ac:dyDescent="0.2">
      <c r="AF587" s="2">
        <v>0.75</v>
      </c>
      <c r="AG587" t="s">
        <v>745</v>
      </c>
      <c r="AH587" s="17">
        <v>330</v>
      </c>
      <c r="AI587" s="17" cm="1">
        <f t="array" ref="AI587">SUMPRODUCT(--(IFERROR(HOUR(Flights_2026_09_303334353637345678[entry_hour]),-1)=HOUR(AF587)),--(IFERROR(Flights_2026_09_303334353637345678[entry_sector],"")=AG587),--(IFERROR(Flights_2026_09_303334353637345678[nfl],-1)&gt;=AH587),--(IFERROR(Flights_2026_09_303334353637345678[nfl],-1)&lt;=IF(AH587=450,450,AH587+9)))</f>
        <v>4</v>
      </c>
    </row>
    <row r="588" spans="32:35" x14ac:dyDescent="0.2">
      <c r="AF588" s="2">
        <v>0.75</v>
      </c>
      <c r="AG588" t="s">
        <v>745</v>
      </c>
      <c r="AH588" s="17">
        <v>340</v>
      </c>
      <c r="AI588" s="17" cm="1">
        <f t="array" ref="AI588">SUMPRODUCT(--(IFERROR(HOUR(Flights_2026_09_303334353637345678[entry_hour]),-1)=HOUR(AF588)),--(IFERROR(Flights_2026_09_303334353637345678[entry_sector],"")=AG588),--(IFERROR(Flights_2026_09_303334353637345678[nfl],-1)&gt;=AH588),--(IFERROR(Flights_2026_09_303334353637345678[nfl],-1)&lt;=IF(AH588=450,450,AH588+9)))</f>
        <v>0</v>
      </c>
    </row>
    <row r="589" spans="32:35" x14ac:dyDescent="0.2">
      <c r="AF589" s="2">
        <v>0.75</v>
      </c>
      <c r="AG589" t="s">
        <v>745</v>
      </c>
      <c r="AH589" s="17">
        <v>350</v>
      </c>
      <c r="AI589" s="17" cm="1">
        <f t="array" ref="AI589">SUMPRODUCT(--(IFERROR(HOUR(Flights_2026_09_303334353637345678[entry_hour]),-1)=HOUR(AF589)),--(IFERROR(Flights_2026_09_303334353637345678[entry_sector],"")=AG589),--(IFERROR(Flights_2026_09_303334353637345678[nfl],-1)&gt;=AH589),--(IFERROR(Flights_2026_09_303334353637345678[nfl],-1)&lt;=IF(AH589=450,450,AH589+9)))</f>
        <v>1</v>
      </c>
    </row>
    <row r="590" spans="32:35" x14ac:dyDescent="0.2">
      <c r="AF590" s="2">
        <v>0.75</v>
      </c>
      <c r="AG590" t="s">
        <v>745</v>
      </c>
      <c r="AH590" s="17">
        <v>360</v>
      </c>
      <c r="AI590" s="17" cm="1">
        <f t="array" ref="AI590">SUMPRODUCT(--(IFERROR(HOUR(Flights_2026_09_303334353637345678[entry_hour]),-1)=HOUR(AF590)),--(IFERROR(Flights_2026_09_303334353637345678[entry_sector],"")=AG590),--(IFERROR(Flights_2026_09_303334353637345678[nfl],-1)&gt;=AH590),--(IFERROR(Flights_2026_09_303334353637345678[nfl],-1)&lt;=IF(AH590=450,450,AH590+9)))</f>
        <v>0</v>
      </c>
    </row>
    <row r="591" spans="32:35" x14ac:dyDescent="0.2">
      <c r="AF591" s="2">
        <v>0.75</v>
      </c>
      <c r="AG591" t="s">
        <v>745</v>
      </c>
      <c r="AH591" s="17">
        <v>370</v>
      </c>
      <c r="AI591" s="17" cm="1">
        <f t="array" ref="AI591">SUMPRODUCT(--(IFERROR(HOUR(Flights_2026_09_303334353637345678[entry_hour]),-1)=HOUR(AF591)),--(IFERROR(Flights_2026_09_303334353637345678[entry_sector],"")=AG591),--(IFERROR(Flights_2026_09_303334353637345678[nfl],-1)&gt;=AH591),--(IFERROR(Flights_2026_09_303334353637345678[nfl],-1)&lt;=IF(AH591=450,450,AH591+9)))</f>
        <v>1</v>
      </c>
    </row>
    <row r="592" spans="32:35" x14ac:dyDescent="0.2">
      <c r="AF592" s="2">
        <v>0.75</v>
      </c>
      <c r="AG592" t="s">
        <v>745</v>
      </c>
      <c r="AH592" s="17">
        <v>380</v>
      </c>
      <c r="AI592" s="17" cm="1">
        <f t="array" ref="AI592">SUMPRODUCT(--(IFERROR(HOUR(Flights_2026_09_303334353637345678[entry_hour]),-1)=HOUR(AF592)),--(IFERROR(Flights_2026_09_303334353637345678[entry_sector],"")=AG592),--(IFERROR(Flights_2026_09_303334353637345678[nfl],-1)&gt;=AH592),--(IFERROR(Flights_2026_09_303334353637345678[nfl],-1)&lt;=IF(AH592=450,450,AH592+9)))</f>
        <v>0</v>
      </c>
    </row>
    <row r="593" spans="32:35" x14ac:dyDescent="0.2">
      <c r="AF593" s="2">
        <v>0.75</v>
      </c>
      <c r="AG593" t="s">
        <v>745</v>
      </c>
      <c r="AH593" s="17">
        <v>390</v>
      </c>
      <c r="AI593" s="17" cm="1">
        <f t="array" ref="AI593">SUMPRODUCT(--(IFERROR(HOUR(Flights_2026_09_303334353637345678[entry_hour]),-1)=HOUR(AF593)),--(IFERROR(Flights_2026_09_303334353637345678[entry_sector],"")=AG593),--(IFERROR(Flights_2026_09_303334353637345678[nfl],-1)&gt;=AH593),--(IFERROR(Flights_2026_09_303334353637345678[nfl],-1)&lt;=IF(AH593=450,450,AH593+9)))</f>
        <v>2</v>
      </c>
    </row>
    <row r="594" spans="32:35" x14ac:dyDescent="0.2">
      <c r="AF594" s="2">
        <v>0.75</v>
      </c>
      <c r="AG594" t="s">
        <v>745</v>
      </c>
      <c r="AH594" s="17">
        <v>400</v>
      </c>
      <c r="AI594" s="17" cm="1">
        <f t="array" ref="AI594">SUMPRODUCT(--(IFERROR(HOUR(Flights_2026_09_303334353637345678[entry_hour]),-1)=HOUR(AF594)),--(IFERROR(Flights_2026_09_303334353637345678[entry_sector],"")=AG594),--(IFERROR(Flights_2026_09_303334353637345678[nfl],-1)&gt;=AH594),--(IFERROR(Flights_2026_09_303334353637345678[nfl],-1)&lt;=IF(AH594=450,450,AH594+9)))</f>
        <v>0</v>
      </c>
    </row>
    <row r="595" spans="32:35" x14ac:dyDescent="0.2">
      <c r="AF595" s="2">
        <v>0.75</v>
      </c>
      <c r="AG595" t="s">
        <v>745</v>
      </c>
      <c r="AH595" s="17">
        <v>410</v>
      </c>
      <c r="AI595" s="17" cm="1">
        <f t="array" ref="AI595">SUMPRODUCT(--(IFERROR(HOUR(Flights_2026_09_303334353637345678[entry_hour]),-1)=HOUR(AF595)),--(IFERROR(Flights_2026_09_303334353637345678[entry_sector],"")=AG595),--(IFERROR(Flights_2026_09_303334353637345678[nfl],-1)&gt;=AH595),--(IFERROR(Flights_2026_09_303334353637345678[nfl],-1)&lt;=IF(AH595=450,450,AH595+9)))</f>
        <v>0</v>
      </c>
    </row>
    <row r="596" spans="32:35" x14ac:dyDescent="0.2">
      <c r="AF596" s="2">
        <v>0.75</v>
      </c>
      <c r="AG596" t="s">
        <v>745</v>
      </c>
      <c r="AH596" s="17">
        <v>420</v>
      </c>
      <c r="AI596" s="17" cm="1">
        <f t="array" ref="AI596">SUMPRODUCT(--(IFERROR(HOUR(Flights_2026_09_303334353637345678[entry_hour]),-1)=HOUR(AF596)),--(IFERROR(Flights_2026_09_303334353637345678[entry_sector],"")=AG596),--(IFERROR(Flights_2026_09_303334353637345678[nfl],-1)&gt;=AH596),--(IFERROR(Flights_2026_09_303334353637345678[nfl],-1)&lt;=IF(AH596=450,450,AH596+9)))</f>
        <v>0</v>
      </c>
    </row>
    <row r="597" spans="32:35" x14ac:dyDescent="0.2">
      <c r="AF597" s="2">
        <v>0.75</v>
      </c>
      <c r="AG597" t="s">
        <v>745</v>
      </c>
      <c r="AH597" s="17">
        <v>430</v>
      </c>
      <c r="AI597" s="17" cm="1">
        <f t="array" ref="AI597">SUMPRODUCT(--(IFERROR(HOUR(Flights_2026_09_303334353637345678[entry_hour]),-1)=HOUR(AF597)),--(IFERROR(Flights_2026_09_303334353637345678[entry_sector],"")=AG597),--(IFERROR(Flights_2026_09_303334353637345678[nfl],-1)&gt;=AH597),--(IFERROR(Flights_2026_09_303334353637345678[nfl],-1)&lt;=IF(AH597=450,450,AH597+9)))</f>
        <v>0</v>
      </c>
    </row>
    <row r="598" spans="32:35" x14ac:dyDescent="0.2">
      <c r="AF598" s="2">
        <v>0.75</v>
      </c>
      <c r="AG598" t="s">
        <v>745</v>
      </c>
      <c r="AH598" s="17">
        <v>440</v>
      </c>
      <c r="AI598" s="17" cm="1">
        <f t="array" ref="AI598">SUMPRODUCT(--(IFERROR(HOUR(Flights_2026_09_303334353637345678[entry_hour]),-1)=HOUR(AF598)),--(IFERROR(Flights_2026_09_303334353637345678[entry_sector],"")=AG598),--(IFERROR(Flights_2026_09_303334353637345678[nfl],-1)&gt;=AH598),--(IFERROR(Flights_2026_09_303334353637345678[nfl],-1)&lt;=IF(AH598=450,450,AH598+9)))</f>
        <v>0</v>
      </c>
    </row>
    <row r="599" spans="32:35" x14ac:dyDescent="0.2">
      <c r="AF599" s="2">
        <v>0.75</v>
      </c>
      <c r="AG599" t="s">
        <v>745</v>
      </c>
      <c r="AH599" s="17">
        <v>450</v>
      </c>
      <c r="AI599" s="17" cm="1">
        <f t="array" ref="AI599">SUMPRODUCT(--(IFERROR(HOUR(Flights_2026_09_303334353637345678[entry_hour]),-1)=HOUR(AF599)),--(IFERROR(Flights_2026_09_303334353637345678[entry_sector],"")=AG599),--(IFERROR(Flights_2026_09_303334353637345678[nfl],-1)&gt;=AH599),--(IFERROR(Flights_2026_09_303334353637345678[nfl],-1)&lt;=IF(AH599=450,450,AH599+9)))</f>
        <v>0</v>
      </c>
    </row>
    <row r="600" spans="32:35" x14ac:dyDescent="0.2">
      <c r="AF600" s="2">
        <v>0.75</v>
      </c>
      <c r="AG600" t="s">
        <v>840</v>
      </c>
      <c r="AH600" s="17">
        <v>200</v>
      </c>
      <c r="AI600" s="17" cm="1">
        <f t="array" ref="AI600">SUMPRODUCT(--(IFERROR(HOUR(Flights_2026_09_303334353637345678[entry_hour]),-1)=HOUR(AF600)),--(IFERROR(Flights_2026_09_303334353637345678[entry_sector],"")=AG600),--(IFERROR(Flights_2026_09_303334353637345678[nfl],-1)&gt;=AH600),--(IFERROR(Flights_2026_09_303334353637345678[nfl],-1)&lt;=IF(AH600=450,450,AH600+9)))</f>
        <v>0</v>
      </c>
    </row>
    <row r="601" spans="32:35" x14ac:dyDescent="0.2">
      <c r="AF601" s="2">
        <v>0.75</v>
      </c>
      <c r="AG601" t="s">
        <v>840</v>
      </c>
      <c r="AH601" s="17">
        <v>210</v>
      </c>
      <c r="AI601" s="17" cm="1">
        <f t="array" ref="AI601">SUMPRODUCT(--(IFERROR(HOUR(Flights_2026_09_303334353637345678[entry_hour]),-1)=HOUR(AF601)),--(IFERROR(Flights_2026_09_303334353637345678[entry_sector],"")=AG601),--(IFERROR(Flights_2026_09_303334353637345678[nfl],-1)&gt;=AH601),--(IFERROR(Flights_2026_09_303334353637345678[nfl],-1)&lt;=IF(AH601=450,450,AH601+9)))</f>
        <v>0</v>
      </c>
    </row>
    <row r="602" spans="32:35" x14ac:dyDescent="0.2">
      <c r="AF602" s="2">
        <v>0.75</v>
      </c>
      <c r="AG602" t="s">
        <v>840</v>
      </c>
      <c r="AH602" s="17">
        <v>220</v>
      </c>
      <c r="AI602" s="17" cm="1">
        <f t="array" ref="AI602">SUMPRODUCT(--(IFERROR(HOUR(Flights_2026_09_303334353637345678[entry_hour]),-1)=HOUR(AF602)),--(IFERROR(Flights_2026_09_303334353637345678[entry_sector],"")=AG602),--(IFERROR(Flights_2026_09_303334353637345678[nfl],-1)&gt;=AH602),--(IFERROR(Flights_2026_09_303334353637345678[nfl],-1)&lt;=IF(AH602=450,450,AH602+9)))</f>
        <v>0</v>
      </c>
    </row>
    <row r="603" spans="32:35" x14ac:dyDescent="0.2">
      <c r="AF603" s="2">
        <v>0.75</v>
      </c>
      <c r="AG603" t="s">
        <v>840</v>
      </c>
      <c r="AH603" s="17">
        <v>230</v>
      </c>
      <c r="AI603" s="17" cm="1">
        <f t="array" ref="AI603">SUMPRODUCT(--(IFERROR(HOUR(Flights_2026_09_303334353637345678[entry_hour]),-1)=HOUR(AF603)),--(IFERROR(Flights_2026_09_303334353637345678[entry_sector],"")=AG603),--(IFERROR(Flights_2026_09_303334353637345678[nfl],-1)&gt;=AH603),--(IFERROR(Flights_2026_09_303334353637345678[nfl],-1)&lt;=IF(AH603=450,450,AH603+9)))</f>
        <v>0</v>
      </c>
    </row>
    <row r="604" spans="32:35" x14ac:dyDescent="0.2">
      <c r="AF604" s="2">
        <v>0.75</v>
      </c>
      <c r="AG604" t="s">
        <v>840</v>
      </c>
      <c r="AH604" s="17">
        <v>240</v>
      </c>
      <c r="AI604" s="17" cm="1">
        <f t="array" ref="AI604">SUMPRODUCT(--(IFERROR(HOUR(Flights_2026_09_303334353637345678[entry_hour]),-1)=HOUR(AF604)),--(IFERROR(Flights_2026_09_303334353637345678[entry_sector],"")=AG604),--(IFERROR(Flights_2026_09_303334353637345678[nfl],-1)&gt;=AH604),--(IFERROR(Flights_2026_09_303334353637345678[nfl],-1)&lt;=IF(AH604=450,450,AH604+9)))</f>
        <v>0</v>
      </c>
    </row>
    <row r="605" spans="32:35" x14ac:dyDescent="0.2">
      <c r="AF605" s="2">
        <v>0.75</v>
      </c>
      <c r="AG605" t="s">
        <v>840</v>
      </c>
      <c r="AH605" s="17">
        <v>250</v>
      </c>
      <c r="AI605" s="17" cm="1">
        <f t="array" ref="AI605">SUMPRODUCT(--(IFERROR(HOUR(Flights_2026_09_303334353637345678[entry_hour]),-1)=HOUR(AF605)),--(IFERROR(Flights_2026_09_303334353637345678[entry_sector],"")=AG605),--(IFERROR(Flights_2026_09_303334353637345678[nfl],-1)&gt;=AH605),--(IFERROR(Flights_2026_09_303334353637345678[nfl],-1)&lt;=IF(AH605=450,450,AH605+9)))</f>
        <v>0</v>
      </c>
    </row>
    <row r="606" spans="32:35" x14ac:dyDescent="0.2">
      <c r="AF606" s="2">
        <v>0.75</v>
      </c>
      <c r="AG606" t="s">
        <v>840</v>
      </c>
      <c r="AH606" s="17">
        <v>260</v>
      </c>
      <c r="AI606" s="17" cm="1">
        <f t="array" ref="AI606">SUMPRODUCT(--(IFERROR(HOUR(Flights_2026_09_303334353637345678[entry_hour]),-1)=HOUR(AF606)),--(IFERROR(Flights_2026_09_303334353637345678[entry_sector],"")=AG606),--(IFERROR(Flights_2026_09_303334353637345678[nfl],-1)&gt;=AH606),--(IFERROR(Flights_2026_09_303334353637345678[nfl],-1)&lt;=IF(AH606=450,450,AH606+9)))</f>
        <v>0</v>
      </c>
    </row>
    <row r="607" spans="32:35" x14ac:dyDescent="0.2">
      <c r="AF607" s="2">
        <v>0.75</v>
      </c>
      <c r="AG607" t="s">
        <v>840</v>
      </c>
      <c r="AH607" s="17">
        <v>270</v>
      </c>
      <c r="AI607" s="17" cm="1">
        <f t="array" ref="AI607">SUMPRODUCT(--(IFERROR(HOUR(Flights_2026_09_303334353637345678[entry_hour]),-1)=HOUR(AF607)),--(IFERROR(Flights_2026_09_303334353637345678[entry_sector],"")=AG607),--(IFERROR(Flights_2026_09_303334353637345678[nfl],-1)&gt;=AH607),--(IFERROR(Flights_2026_09_303334353637345678[nfl],-1)&lt;=IF(AH607=450,450,AH607+9)))</f>
        <v>0</v>
      </c>
    </row>
    <row r="608" spans="32:35" x14ac:dyDescent="0.2">
      <c r="AF608" s="2">
        <v>0.75</v>
      </c>
      <c r="AG608" t="s">
        <v>840</v>
      </c>
      <c r="AH608" s="17">
        <v>280</v>
      </c>
      <c r="AI608" s="17" cm="1">
        <f t="array" ref="AI608">SUMPRODUCT(--(IFERROR(HOUR(Flights_2026_09_303334353637345678[entry_hour]),-1)=HOUR(AF608)),--(IFERROR(Flights_2026_09_303334353637345678[entry_sector],"")=AG608),--(IFERROR(Flights_2026_09_303334353637345678[nfl],-1)&gt;=AH608),--(IFERROR(Flights_2026_09_303334353637345678[nfl],-1)&lt;=IF(AH608=450,450,AH608+9)))</f>
        <v>0</v>
      </c>
    </row>
    <row r="609" spans="32:35" x14ac:dyDescent="0.2">
      <c r="AF609" s="2">
        <v>0.75</v>
      </c>
      <c r="AG609" t="s">
        <v>840</v>
      </c>
      <c r="AH609" s="17">
        <v>290</v>
      </c>
      <c r="AI609" s="17" cm="1">
        <f t="array" ref="AI609">SUMPRODUCT(--(IFERROR(HOUR(Flights_2026_09_303334353637345678[entry_hour]),-1)=HOUR(AF609)),--(IFERROR(Flights_2026_09_303334353637345678[entry_sector],"")=AG609),--(IFERROR(Flights_2026_09_303334353637345678[nfl],-1)&gt;=AH609),--(IFERROR(Flights_2026_09_303334353637345678[nfl],-1)&lt;=IF(AH609=450,450,AH609+9)))</f>
        <v>0</v>
      </c>
    </row>
    <row r="610" spans="32:35" x14ac:dyDescent="0.2">
      <c r="AF610" s="2">
        <v>0.75</v>
      </c>
      <c r="AG610" t="s">
        <v>840</v>
      </c>
      <c r="AH610" s="17">
        <v>300</v>
      </c>
      <c r="AI610" s="17" cm="1">
        <f t="array" ref="AI610">SUMPRODUCT(--(IFERROR(HOUR(Flights_2026_09_303334353637345678[entry_hour]),-1)=HOUR(AF610)),--(IFERROR(Flights_2026_09_303334353637345678[entry_sector],"")=AG610),--(IFERROR(Flights_2026_09_303334353637345678[nfl],-1)&gt;=AH610),--(IFERROR(Flights_2026_09_303334353637345678[nfl],-1)&lt;=IF(AH610=450,450,AH610+9)))</f>
        <v>0</v>
      </c>
    </row>
    <row r="611" spans="32:35" x14ac:dyDescent="0.2">
      <c r="AF611" s="2">
        <v>0.75</v>
      </c>
      <c r="AG611" t="s">
        <v>840</v>
      </c>
      <c r="AH611" s="17">
        <v>310</v>
      </c>
      <c r="AI611" s="17" cm="1">
        <f t="array" ref="AI611">SUMPRODUCT(--(IFERROR(HOUR(Flights_2026_09_303334353637345678[entry_hour]),-1)=HOUR(AF611)),--(IFERROR(Flights_2026_09_303334353637345678[entry_sector],"")=AG611),--(IFERROR(Flights_2026_09_303334353637345678[nfl],-1)&gt;=AH611),--(IFERROR(Flights_2026_09_303334353637345678[nfl],-1)&lt;=IF(AH611=450,450,AH611+9)))</f>
        <v>0</v>
      </c>
    </row>
    <row r="612" spans="32:35" x14ac:dyDescent="0.2">
      <c r="AF612" s="2">
        <v>0.75</v>
      </c>
      <c r="AG612" t="s">
        <v>840</v>
      </c>
      <c r="AH612" s="17">
        <v>320</v>
      </c>
      <c r="AI612" s="17" cm="1">
        <f t="array" ref="AI612">SUMPRODUCT(--(IFERROR(HOUR(Flights_2026_09_303334353637345678[entry_hour]),-1)=HOUR(AF612)),--(IFERROR(Flights_2026_09_303334353637345678[entry_sector],"")=AG612),--(IFERROR(Flights_2026_09_303334353637345678[nfl],-1)&gt;=AH612),--(IFERROR(Flights_2026_09_303334353637345678[nfl],-1)&lt;=IF(AH612=450,450,AH612+9)))</f>
        <v>0</v>
      </c>
    </row>
    <row r="613" spans="32:35" x14ac:dyDescent="0.2">
      <c r="AF613" s="2">
        <v>0.75</v>
      </c>
      <c r="AG613" t="s">
        <v>840</v>
      </c>
      <c r="AH613" s="17">
        <v>330</v>
      </c>
      <c r="AI613" s="17" cm="1">
        <f t="array" ref="AI613">SUMPRODUCT(--(IFERROR(HOUR(Flights_2026_09_303334353637345678[entry_hour]),-1)=HOUR(AF613)),--(IFERROR(Flights_2026_09_303334353637345678[entry_sector],"")=AG613),--(IFERROR(Flights_2026_09_303334353637345678[nfl],-1)&gt;=AH613),--(IFERROR(Flights_2026_09_303334353637345678[nfl],-1)&lt;=IF(AH613=450,450,AH613+9)))</f>
        <v>0</v>
      </c>
    </row>
    <row r="614" spans="32:35" x14ac:dyDescent="0.2">
      <c r="AF614" s="2">
        <v>0.75</v>
      </c>
      <c r="AG614" t="s">
        <v>840</v>
      </c>
      <c r="AH614" s="17">
        <v>340</v>
      </c>
      <c r="AI614" s="17" cm="1">
        <f t="array" ref="AI614">SUMPRODUCT(--(IFERROR(HOUR(Flights_2026_09_303334353637345678[entry_hour]),-1)=HOUR(AF614)),--(IFERROR(Flights_2026_09_303334353637345678[entry_sector],"")=AG614),--(IFERROR(Flights_2026_09_303334353637345678[nfl],-1)&gt;=AH614),--(IFERROR(Flights_2026_09_303334353637345678[nfl],-1)&lt;=IF(AH614=450,450,AH614+9)))</f>
        <v>0</v>
      </c>
    </row>
    <row r="615" spans="32:35" x14ac:dyDescent="0.2">
      <c r="AF615" s="2">
        <v>0.75</v>
      </c>
      <c r="AG615" t="s">
        <v>840</v>
      </c>
      <c r="AH615" s="17">
        <v>350</v>
      </c>
      <c r="AI615" s="17" cm="1">
        <f t="array" ref="AI615">SUMPRODUCT(--(IFERROR(HOUR(Flights_2026_09_303334353637345678[entry_hour]),-1)=HOUR(AF615)),--(IFERROR(Flights_2026_09_303334353637345678[entry_sector],"")=AG615),--(IFERROR(Flights_2026_09_303334353637345678[nfl],-1)&gt;=AH615),--(IFERROR(Flights_2026_09_303334353637345678[nfl],-1)&lt;=IF(AH615=450,450,AH615+9)))</f>
        <v>0</v>
      </c>
    </row>
    <row r="616" spans="32:35" x14ac:dyDescent="0.2">
      <c r="AF616" s="2">
        <v>0.75</v>
      </c>
      <c r="AG616" t="s">
        <v>840</v>
      </c>
      <c r="AH616" s="17">
        <v>360</v>
      </c>
      <c r="AI616" s="17" cm="1">
        <f t="array" ref="AI616">SUMPRODUCT(--(IFERROR(HOUR(Flights_2026_09_303334353637345678[entry_hour]),-1)=HOUR(AF616)),--(IFERROR(Flights_2026_09_303334353637345678[entry_sector],"")=AG616),--(IFERROR(Flights_2026_09_303334353637345678[nfl],-1)&gt;=AH616),--(IFERROR(Flights_2026_09_303334353637345678[nfl],-1)&lt;=IF(AH616=450,450,AH616+9)))</f>
        <v>0</v>
      </c>
    </row>
    <row r="617" spans="32:35" x14ac:dyDescent="0.2">
      <c r="AF617" s="2">
        <v>0.75</v>
      </c>
      <c r="AG617" t="s">
        <v>840</v>
      </c>
      <c r="AH617" s="17">
        <v>370</v>
      </c>
      <c r="AI617" s="17" cm="1">
        <f t="array" ref="AI617">SUMPRODUCT(--(IFERROR(HOUR(Flights_2026_09_303334353637345678[entry_hour]),-1)=HOUR(AF617)),--(IFERROR(Flights_2026_09_303334353637345678[entry_sector],"")=AG617),--(IFERROR(Flights_2026_09_303334353637345678[nfl],-1)&gt;=AH617),--(IFERROR(Flights_2026_09_303334353637345678[nfl],-1)&lt;=IF(AH617=450,450,AH617+9)))</f>
        <v>0</v>
      </c>
    </row>
    <row r="618" spans="32:35" x14ac:dyDescent="0.2">
      <c r="AF618" s="2">
        <v>0.75</v>
      </c>
      <c r="AG618" t="s">
        <v>840</v>
      </c>
      <c r="AH618" s="17">
        <v>380</v>
      </c>
      <c r="AI618" s="17" cm="1">
        <f t="array" ref="AI618">SUMPRODUCT(--(IFERROR(HOUR(Flights_2026_09_303334353637345678[entry_hour]),-1)=HOUR(AF618)),--(IFERROR(Flights_2026_09_303334353637345678[entry_sector],"")=AG618),--(IFERROR(Flights_2026_09_303334353637345678[nfl],-1)&gt;=AH618),--(IFERROR(Flights_2026_09_303334353637345678[nfl],-1)&lt;=IF(AH618=450,450,AH618+9)))</f>
        <v>0</v>
      </c>
    </row>
    <row r="619" spans="32:35" x14ac:dyDescent="0.2">
      <c r="AF619" s="2">
        <v>0.75</v>
      </c>
      <c r="AG619" t="s">
        <v>840</v>
      </c>
      <c r="AH619" s="17">
        <v>390</v>
      </c>
      <c r="AI619" s="17" cm="1">
        <f t="array" ref="AI619">SUMPRODUCT(--(IFERROR(HOUR(Flights_2026_09_303334353637345678[entry_hour]),-1)=HOUR(AF619)),--(IFERROR(Flights_2026_09_303334353637345678[entry_sector],"")=AG619),--(IFERROR(Flights_2026_09_303334353637345678[nfl],-1)&gt;=AH619),--(IFERROR(Flights_2026_09_303334353637345678[nfl],-1)&lt;=IF(AH619=450,450,AH619+9)))</f>
        <v>0</v>
      </c>
    </row>
    <row r="620" spans="32:35" x14ac:dyDescent="0.2">
      <c r="AF620" s="2">
        <v>0.75</v>
      </c>
      <c r="AG620" t="s">
        <v>840</v>
      </c>
      <c r="AH620" s="17">
        <v>400</v>
      </c>
      <c r="AI620" s="17" cm="1">
        <f t="array" ref="AI620">SUMPRODUCT(--(IFERROR(HOUR(Flights_2026_09_303334353637345678[entry_hour]),-1)=HOUR(AF620)),--(IFERROR(Flights_2026_09_303334353637345678[entry_sector],"")=AG620),--(IFERROR(Flights_2026_09_303334353637345678[nfl],-1)&gt;=AH620),--(IFERROR(Flights_2026_09_303334353637345678[nfl],-1)&lt;=IF(AH620=450,450,AH620+9)))</f>
        <v>0</v>
      </c>
    </row>
    <row r="621" spans="32:35" x14ac:dyDescent="0.2">
      <c r="AF621" s="2">
        <v>0.75</v>
      </c>
      <c r="AG621" t="s">
        <v>840</v>
      </c>
      <c r="AH621" s="17">
        <v>410</v>
      </c>
      <c r="AI621" s="17" cm="1">
        <f t="array" ref="AI621">SUMPRODUCT(--(IFERROR(HOUR(Flights_2026_09_303334353637345678[entry_hour]),-1)=HOUR(AF621)),--(IFERROR(Flights_2026_09_303334353637345678[entry_sector],"")=AG621),--(IFERROR(Flights_2026_09_303334353637345678[nfl],-1)&gt;=AH621),--(IFERROR(Flights_2026_09_303334353637345678[nfl],-1)&lt;=IF(AH621=450,450,AH621+9)))</f>
        <v>0</v>
      </c>
    </row>
    <row r="622" spans="32:35" x14ac:dyDescent="0.2">
      <c r="AF622" s="2">
        <v>0.75</v>
      </c>
      <c r="AG622" t="s">
        <v>840</v>
      </c>
      <c r="AH622" s="17">
        <v>420</v>
      </c>
      <c r="AI622" s="17" cm="1">
        <f t="array" ref="AI622">SUMPRODUCT(--(IFERROR(HOUR(Flights_2026_09_303334353637345678[entry_hour]),-1)=HOUR(AF622)),--(IFERROR(Flights_2026_09_303334353637345678[entry_sector],"")=AG622),--(IFERROR(Flights_2026_09_303334353637345678[nfl],-1)&gt;=AH622),--(IFERROR(Flights_2026_09_303334353637345678[nfl],-1)&lt;=IF(AH622=450,450,AH622+9)))</f>
        <v>0</v>
      </c>
    </row>
    <row r="623" spans="32:35" x14ac:dyDescent="0.2">
      <c r="AF623" s="2">
        <v>0.75</v>
      </c>
      <c r="AG623" t="s">
        <v>840</v>
      </c>
      <c r="AH623" s="17">
        <v>430</v>
      </c>
      <c r="AI623" s="17" cm="1">
        <f t="array" ref="AI623">SUMPRODUCT(--(IFERROR(HOUR(Flights_2026_09_303334353637345678[entry_hour]),-1)=HOUR(AF623)),--(IFERROR(Flights_2026_09_303334353637345678[entry_sector],"")=AG623),--(IFERROR(Flights_2026_09_303334353637345678[nfl],-1)&gt;=AH623),--(IFERROR(Flights_2026_09_303334353637345678[nfl],-1)&lt;=IF(AH623=450,450,AH623+9)))</f>
        <v>0</v>
      </c>
    </row>
    <row r="624" spans="32:35" x14ac:dyDescent="0.2">
      <c r="AF624" s="2">
        <v>0.75</v>
      </c>
      <c r="AG624" t="s">
        <v>840</v>
      </c>
      <c r="AH624" s="17">
        <v>440</v>
      </c>
      <c r="AI624" s="17" cm="1">
        <f t="array" ref="AI624">SUMPRODUCT(--(IFERROR(HOUR(Flights_2026_09_303334353637345678[entry_hour]),-1)=HOUR(AF624)),--(IFERROR(Flights_2026_09_303334353637345678[entry_sector],"")=AG624),--(IFERROR(Flights_2026_09_303334353637345678[nfl],-1)&gt;=AH624),--(IFERROR(Flights_2026_09_303334353637345678[nfl],-1)&lt;=IF(AH624=450,450,AH624+9)))</f>
        <v>0</v>
      </c>
    </row>
    <row r="625" spans="32:35" x14ac:dyDescent="0.2">
      <c r="AF625" s="2">
        <v>0.75</v>
      </c>
      <c r="AG625" t="s">
        <v>840</v>
      </c>
      <c r="AH625" s="17">
        <v>450</v>
      </c>
      <c r="AI625" s="17" cm="1">
        <f t="array" ref="AI625">SUMPRODUCT(--(IFERROR(HOUR(Flights_2026_09_303334353637345678[entry_hour]),-1)=HOUR(AF625)),--(IFERROR(Flights_2026_09_303334353637345678[entry_sector],"")=AG625),--(IFERROR(Flights_2026_09_303334353637345678[nfl],-1)&gt;=AH625),--(IFERROR(Flights_2026_09_303334353637345678[nfl],-1)&lt;=IF(AH625=450,450,AH625+9)))</f>
        <v>0</v>
      </c>
    </row>
    <row r="626" spans="32:35" x14ac:dyDescent="0.2">
      <c r="AF626" s="2">
        <v>0.75</v>
      </c>
      <c r="AG626" t="s">
        <v>747</v>
      </c>
      <c r="AH626" s="17">
        <v>200</v>
      </c>
      <c r="AI626" s="17" cm="1">
        <f t="array" ref="AI626">SUMPRODUCT(--(IFERROR(HOUR(Flights_2026_09_303334353637345678[entry_hour]),-1)=HOUR(AF626)),--(IFERROR(Flights_2026_09_303334353637345678[entry_sector],"")=AG626),--(IFERROR(Flights_2026_09_303334353637345678[nfl],-1)&gt;=AH626),--(IFERROR(Flights_2026_09_303334353637345678[nfl],-1)&lt;=IF(AH626=450,450,AH626+9)))</f>
        <v>0</v>
      </c>
    </row>
    <row r="627" spans="32:35" x14ac:dyDescent="0.2">
      <c r="AF627" s="2">
        <v>0.75</v>
      </c>
      <c r="AG627" t="s">
        <v>747</v>
      </c>
      <c r="AH627" s="17">
        <v>210</v>
      </c>
      <c r="AI627" s="17" cm="1">
        <f t="array" ref="AI627">SUMPRODUCT(--(IFERROR(HOUR(Flights_2026_09_303334353637345678[entry_hour]),-1)=HOUR(AF627)),--(IFERROR(Flights_2026_09_303334353637345678[entry_sector],"")=AG627),--(IFERROR(Flights_2026_09_303334353637345678[nfl],-1)&gt;=AH627),--(IFERROR(Flights_2026_09_303334353637345678[nfl],-1)&lt;=IF(AH627=450,450,AH627+9)))</f>
        <v>1</v>
      </c>
    </row>
    <row r="628" spans="32:35" x14ac:dyDescent="0.2">
      <c r="AF628" s="2">
        <v>0.75</v>
      </c>
      <c r="AG628" t="s">
        <v>747</v>
      </c>
      <c r="AH628" s="17">
        <v>220</v>
      </c>
      <c r="AI628" s="17" cm="1">
        <f t="array" ref="AI628">SUMPRODUCT(--(IFERROR(HOUR(Flights_2026_09_303334353637345678[entry_hour]),-1)=HOUR(AF628)),--(IFERROR(Flights_2026_09_303334353637345678[entry_sector],"")=AG628),--(IFERROR(Flights_2026_09_303334353637345678[nfl],-1)&gt;=AH628),--(IFERROR(Flights_2026_09_303334353637345678[nfl],-1)&lt;=IF(AH628=450,450,AH628+9)))</f>
        <v>0</v>
      </c>
    </row>
    <row r="629" spans="32:35" x14ac:dyDescent="0.2">
      <c r="AF629" s="2">
        <v>0.75</v>
      </c>
      <c r="AG629" t="s">
        <v>747</v>
      </c>
      <c r="AH629" s="17">
        <v>230</v>
      </c>
      <c r="AI629" s="17" cm="1">
        <f t="array" ref="AI629">SUMPRODUCT(--(IFERROR(HOUR(Flights_2026_09_303334353637345678[entry_hour]),-1)=HOUR(AF629)),--(IFERROR(Flights_2026_09_303334353637345678[entry_sector],"")=AG629),--(IFERROR(Flights_2026_09_303334353637345678[nfl],-1)&gt;=AH629),--(IFERROR(Flights_2026_09_303334353637345678[nfl],-1)&lt;=IF(AH629=450,450,AH629+9)))</f>
        <v>0</v>
      </c>
    </row>
    <row r="630" spans="32:35" x14ac:dyDescent="0.2">
      <c r="AF630" s="2">
        <v>0.75</v>
      </c>
      <c r="AG630" t="s">
        <v>747</v>
      </c>
      <c r="AH630" s="17">
        <v>240</v>
      </c>
      <c r="AI630" s="17" cm="1">
        <f t="array" ref="AI630">SUMPRODUCT(--(IFERROR(HOUR(Flights_2026_09_303334353637345678[entry_hour]),-1)=HOUR(AF630)),--(IFERROR(Flights_2026_09_303334353637345678[entry_sector],"")=AG630),--(IFERROR(Flights_2026_09_303334353637345678[nfl],-1)&gt;=AH630),--(IFERROR(Flights_2026_09_303334353637345678[nfl],-1)&lt;=IF(AH630=450,450,AH630+9)))</f>
        <v>0</v>
      </c>
    </row>
    <row r="631" spans="32:35" x14ac:dyDescent="0.2">
      <c r="AF631" s="2">
        <v>0.75</v>
      </c>
      <c r="AG631" t="s">
        <v>747</v>
      </c>
      <c r="AH631" s="17">
        <v>250</v>
      </c>
      <c r="AI631" s="17" cm="1">
        <f t="array" ref="AI631">SUMPRODUCT(--(IFERROR(HOUR(Flights_2026_09_303334353637345678[entry_hour]),-1)=HOUR(AF631)),--(IFERROR(Flights_2026_09_303334353637345678[entry_sector],"")=AG631),--(IFERROR(Flights_2026_09_303334353637345678[nfl],-1)&gt;=AH631),--(IFERROR(Flights_2026_09_303334353637345678[nfl],-1)&lt;=IF(AH631=450,450,AH631+9)))</f>
        <v>0</v>
      </c>
    </row>
    <row r="632" spans="32:35" x14ac:dyDescent="0.2">
      <c r="AF632" s="2">
        <v>0.75</v>
      </c>
      <c r="AG632" t="s">
        <v>747</v>
      </c>
      <c r="AH632" s="17">
        <v>260</v>
      </c>
      <c r="AI632" s="17" cm="1">
        <f t="array" ref="AI632">SUMPRODUCT(--(IFERROR(HOUR(Flights_2026_09_303334353637345678[entry_hour]),-1)=HOUR(AF632)),--(IFERROR(Flights_2026_09_303334353637345678[entry_sector],"")=AG632),--(IFERROR(Flights_2026_09_303334353637345678[nfl],-1)&gt;=AH632),--(IFERROR(Flights_2026_09_303334353637345678[nfl],-1)&lt;=IF(AH632=450,450,AH632+9)))</f>
        <v>0</v>
      </c>
    </row>
    <row r="633" spans="32:35" x14ac:dyDescent="0.2">
      <c r="AF633" s="2">
        <v>0.75</v>
      </c>
      <c r="AG633" t="s">
        <v>747</v>
      </c>
      <c r="AH633" s="17">
        <v>270</v>
      </c>
      <c r="AI633" s="17" cm="1">
        <f t="array" ref="AI633">SUMPRODUCT(--(IFERROR(HOUR(Flights_2026_09_303334353637345678[entry_hour]),-1)=HOUR(AF633)),--(IFERROR(Flights_2026_09_303334353637345678[entry_sector],"")=AG633),--(IFERROR(Flights_2026_09_303334353637345678[nfl],-1)&gt;=AH633),--(IFERROR(Flights_2026_09_303334353637345678[nfl],-1)&lt;=IF(AH633=450,450,AH633+9)))</f>
        <v>0</v>
      </c>
    </row>
    <row r="634" spans="32:35" x14ac:dyDescent="0.2">
      <c r="AF634" s="2">
        <v>0.75</v>
      </c>
      <c r="AG634" t="s">
        <v>747</v>
      </c>
      <c r="AH634" s="17">
        <v>280</v>
      </c>
      <c r="AI634" s="17" cm="1">
        <f t="array" ref="AI634">SUMPRODUCT(--(IFERROR(HOUR(Flights_2026_09_303334353637345678[entry_hour]),-1)=HOUR(AF634)),--(IFERROR(Flights_2026_09_303334353637345678[entry_sector],"")=AG634),--(IFERROR(Flights_2026_09_303334353637345678[nfl],-1)&gt;=AH634),--(IFERROR(Flights_2026_09_303334353637345678[nfl],-1)&lt;=IF(AH634=450,450,AH634+9)))</f>
        <v>0</v>
      </c>
    </row>
    <row r="635" spans="32:35" x14ac:dyDescent="0.2">
      <c r="AF635" s="2">
        <v>0.75</v>
      </c>
      <c r="AG635" t="s">
        <v>747</v>
      </c>
      <c r="AH635" s="17">
        <v>290</v>
      </c>
      <c r="AI635" s="17" cm="1">
        <f t="array" ref="AI635">SUMPRODUCT(--(IFERROR(HOUR(Flights_2026_09_303334353637345678[entry_hour]),-1)=HOUR(AF635)),--(IFERROR(Flights_2026_09_303334353637345678[entry_sector],"")=AG635),--(IFERROR(Flights_2026_09_303334353637345678[nfl],-1)&gt;=AH635),--(IFERROR(Flights_2026_09_303334353637345678[nfl],-1)&lt;=IF(AH635=450,450,AH635+9)))</f>
        <v>0</v>
      </c>
    </row>
    <row r="636" spans="32:35" x14ac:dyDescent="0.2">
      <c r="AF636" s="2">
        <v>0.75</v>
      </c>
      <c r="AG636" t="s">
        <v>747</v>
      </c>
      <c r="AH636" s="17">
        <v>300</v>
      </c>
      <c r="AI636" s="17" cm="1">
        <f t="array" ref="AI636">SUMPRODUCT(--(IFERROR(HOUR(Flights_2026_09_303334353637345678[entry_hour]),-1)=HOUR(AF636)),--(IFERROR(Flights_2026_09_303334353637345678[entry_sector],"")=AG636),--(IFERROR(Flights_2026_09_303334353637345678[nfl],-1)&gt;=AH636),--(IFERROR(Flights_2026_09_303334353637345678[nfl],-1)&lt;=IF(AH636=450,450,AH636+9)))</f>
        <v>0</v>
      </c>
    </row>
    <row r="637" spans="32:35" x14ac:dyDescent="0.2">
      <c r="AF637" s="2">
        <v>0.75</v>
      </c>
      <c r="AG637" t="s">
        <v>747</v>
      </c>
      <c r="AH637" s="17">
        <v>310</v>
      </c>
      <c r="AI637" s="17" cm="1">
        <f t="array" ref="AI637">SUMPRODUCT(--(IFERROR(HOUR(Flights_2026_09_303334353637345678[entry_hour]),-1)=HOUR(AF637)),--(IFERROR(Flights_2026_09_303334353637345678[entry_sector],"")=AG637),--(IFERROR(Flights_2026_09_303334353637345678[nfl],-1)&gt;=AH637),--(IFERROR(Flights_2026_09_303334353637345678[nfl],-1)&lt;=IF(AH637=450,450,AH637+9)))</f>
        <v>0</v>
      </c>
    </row>
    <row r="638" spans="32:35" x14ac:dyDescent="0.2">
      <c r="AF638" s="2">
        <v>0.75</v>
      </c>
      <c r="AG638" t="s">
        <v>747</v>
      </c>
      <c r="AH638" s="17">
        <v>320</v>
      </c>
      <c r="AI638" s="17" cm="1">
        <f t="array" ref="AI638">SUMPRODUCT(--(IFERROR(HOUR(Flights_2026_09_303334353637345678[entry_hour]),-1)=HOUR(AF638)),--(IFERROR(Flights_2026_09_303334353637345678[entry_sector],"")=AG638),--(IFERROR(Flights_2026_09_303334353637345678[nfl],-1)&gt;=AH638),--(IFERROR(Flights_2026_09_303334353637345678[nfl],-1)&lt;=IF(AH638=450,450,AH638+9)))</f>
        <v>0</v>
      </c>
    </row>
    <row r="639" spans="32:35" x14ac:dyDescent="0.2">
      <c r="AF639" s="2">
        <v>0.75</v>
      </c>
      <c r="AG639" t="s">
        <v>747</v>
      </c>
      <c r="AH639" s="17">
        <v>330</v>
      </c>
      <c r="AI639" s="17" cm="1">
        <f t="array" ref="AI639">SUMPRODUCT(--(IFERROR(HOUR(Flights_2026_09_303334353637345678[entry_hour]),-1)=HOUR(AF639)),--(IFERROR(Flights_2026_09_303334353637345678[entry_sector],"")=AG639),--(IFERROR(Flights_2026_09_303334353637345678[nfl],-1)&gt;=AH639),--(IFERROR(Flights_2026_09_303334353637345678[nfl],-1)&lt;=IF(AH639=450,450,AH639+9)))</f>
        <v>0</v>
      </c>
    </row>
    <row r="640" spans="32:35" x14ac:dyDescent="0.2">
      <c r="AF640" s="2">
        <v>0.75</v>
      </c>
      <c r="AG640" t="s">
        <v>747</v>
      </c>
      <c r="AH640" s="17">
        <v>340</v>
      </c>
      <c r="AI640" s="17" cm="1">
        <f t="array" ref="AI640">SUMPRODUCT(--(IFERROR(HOUR(Flights_2026_09_303334353637345678[entry_hour]),-1)=HOUR(AF640)),--(IFERROR(Flights_2026_09_303334353637345678[entry_sector],"")=AG640),--(IFERROR(Flights_2026_09_303334353637345678[nfl],-1)&gt;=AH640),--(IFERROR(Flights_2026_09_303334353637345678[nfl],-1)&lt;=IF(AH640=450,450,AH640+9)))</f>
        <v>0</v>
      </c>
    </row>
    <row r="641" spans="32:35" x14ac:dyDescent="0.2">
      <c r="AF641" s="2">
        <v>0.75</v>
      </c>
      <c r="AG641" t="s">
        <v>747</v>
      </c>
      <c r="AH641" s="17">
        <v>350</v>
      </c>
      <c r="AI641" s="17" cm="1">
        <f t="array" ref="AI641">SUMPRODUCT(--(IFERROR(HOUR(Flights_2026_09_303334353637345678[entry_hour]),-1)=HOUR(AF641)),--(IFERROR(Flights_2026_09_303334353637345678[entry_sector],"")=AG641),--(IFERROR(Flights_2026_09_303334353637345678[nfl],-1)&gt;=AH641),--(IFERROR(Flights_2026_09_303334353637345678[nfl],-1)&lt;=IF(AH641=450,450,AH641+9)))</f>
        <v>0</v>
      </c>
    </row>
    <row r="642" spans="32:35" x14ac:dyDescent="0.2">
      <c r="AF642" s="2">
        <v>0.75</v>
      </c>
      <c r="AG642" t="s">
        <v>747</v>
      </c>
      <c r="AH642" s="17">
        <v>360</v>
      </c>
      <c r="AI642" s="17" cm="1">
        <f t="array" ref="AI642">SUMPRODUCT(--(IFERROR(HOUR(Flights_2026_09_303334353637345678[entry_hour]),-1)=HOUR(AF642)),--(IFERROR(Flights_2026_09_303334353637345678[entry_sector],"")=AG642),--(IFERROR(Flights_2026_09_303334353637345678[nfl],-1)&gt;=AH642),--(IFERROR(Flights_2026_09_303334353637345678[nfl],-1)&lt;=IF(AH642=450,450,AH642+9)))</f>
        <v>0</v>
      </c>
    </row>
    <row r="643" spans="32:35" x14ac:dyDescent="0.2">
      <c r="AF643" s="2">
        <v>0.75</v>
      </c>
      <c r="AG643" t="s">
        <v>747</v>
      </c>
      <c r="AH643" s="17">
        <v>370</v>
      </c>
      <c r="AI643" s="17" cm="1">
        <f t="array" ref="AI643">SUMPRODUCT(--(IFERROR(HOUR(Flights_2026_09_303334353637345678[entry_hour]),-1)=HOUR(AF643)),--(IFERROR(Flights_2026_09_303334353637345678[entry_sector],"")=AG643),--(IFERROR(Flights_2026_09_303334353637345678[nfl],-1)&gt;=AH643),--(IFERROR(Flights_2026_09_303334353637345678[nfl],-1)&lt;=IF(AH643=450,450,AH643+9)))</f>
        <v>1</v>
      </c>
    </row>
    <row r="644" spans="32:35" x14ac:dyDescent="0.2">
      <c r="AF644" s="2">
        <v>0.75</v>
      </c>
      <c r="AG644" t="s">
        <v>747</v>
      </c>
      <c r="AH644" s="17">
        <v>380</v>
      </c>
      <c r="AI644" s="17" cm="1">
        <f t="array" ref="AI644">SUMPRODUCT(--(IFERROR(HOUR(Flights_2026_09_303334353637345678[entry_hour]),-1)=HOUR(AF644)),--(IFERROR(Flights_2026_09_303334353637345678[entry_sector],"")=AG644),--(IFERROR(Flights_2026_09_303334353637345678[nfl],-1)&gt;=AH644),--(IFERROR(Flights_2026_09_303334353637345678[nfl],-1)&lt;=IF(AH644=450,450,AH644+9)))</f>
        <v>1</v>
      </c>
    </row>
    <row r="645" spans="32:35" x14ac:dyDescent="0.2">
      <c r="AF645" s="2">
        <v>0.75</v>
      </c>
      <c r="AG645" t="s">
        <v>747</v>
      </c>
      <c r="AH645" s="17">
        <v>390</v>
      </c>
      <c r="AI645" s="17" cm="1">
        <f t="array" ref="AI645">SUMPRODUCT(--(IFERROR(HOUR(Flights_2026_09_303334353637345678[entry_hour]),-1)=HOUR(AF645)),--(IFERROR(Flights_2026_09_303334353637345678[entry_sector],"")=AG645),--(IFERROR(Flights_2026_09_303334353637345678[nfl],-1)&gt;=AH645),--(IFERROR(Flights_2026_09_303334353637345678[nfl],-1)&lt;=IF(AH645=450,450,AH645+9)))</f>
        <v>0</v>
      </c>
    </row>
    <row r="646" spans="32:35" x14ac:dyDescent="0.2">
      <c r="AF646" s="2">
        <v>0.75</v>
      </c>
      <c r="AG646" t="s">
        <v>747</v>
      </c>
      <c r="AH646" s="17">
        <v>400</v>
      </c>
      <c r="AI646" s="17" cm="1">
        <f t="array" ref="AI646">SUMPRODUCT(--(IFERROR(HOUR(Flights_2026_09_303334353637345678[entry_hour]),-1)=HOUR(AF646)),--(IFERROR(Flights_2026_09_303334353637345678[entry_sector],"")=AG646),--(IFERROR(Flights_2026_09_303334353637345678[nfl],-1)&gt;=AH646),--(IFERROR(Flights_2026_09_303334353637345678[nfl],-1)&lt;=IF(AH646=450,450,AH646+9)))</f>
        <v>0</v>
      </c>
    </row>
    <row r="647" spans="32:35" x14ac:dyDescent="0.2">
      <c r="AF647" s="2">
        <v>0.75</v>
      </c>
      <c r="AG647" t="s">
        <v>747</v>
      </c>
      <c r="AH647" s="17">
        <v>410</v>
      </c>
      <c r="AI647" s="17" cm="1">
        <f t="array" ref="AI647">SUMPRODUCT(--(IFERROR(HOUR(Flights_2026_09_303334353637345678[entry_hour]),-1)=HOUR(AF647)),--(IFERROR(Flights_2026_09_303334353637345678[entry_sector],"")=AG647),--(IFERROR(Flights_2026_09_303334353637345678[nfl],-1)&gt;=AH647),--(IFERROR(Flights_2026_09_303334353637345678[nfl],-1)&lt;=IF(AH647=450,450,AH647+9)))</f>
        <v>0</v>
      </c>
    </row>
    <row r="648" spans="32:35" x14ac:dyDescent="0.2">
      <c r="AF648" s="2">
        <v>0.75</v>
      </c>
      <c r="AG648" t="s">
        <v>747</v>
      </c>
      <c r="AH648" s="17">
        <v>420</v>
      </c>
      <c r="AI648" s="17" cm="1">
        <f t="array" ref="AI648">SUMPRODUCT(--(IFERROR(HOUR(Flights_2026_09_303334353637345678[entry_hour]),-1)=HOUR(AF648)),--(IFERROR(Flights_2026_09_303334353637345678[entry_sector],"")=AG648),--(IFERROR(Flights_2026_09_303334353637345678[nfl],-1)&gt;=AH648),--(IFERROR(Flights_2026_09_303334353637345678[nfl],-1)&lt;=IF(AH648=450,450,AH648+9)))</f>
        <v>0</v>
      </c>
    </row>
    <row r="649" spans="32:35" x14ac:dyDescent="0.2">
      <c r="AF649" s="2">
        <v>0.75</v>
      </c>
      <c r="AG649" t="s">
        <v>747</v>
      </c>
      <c r="AH649" s="17">
        <v>430</v>
      </c>
      <c r="AI649" s="17" cm="1">
        <f t="array" ref="AI649">SUMPRODUCT(--(IFERROR(HOUR(Flights_2026_09_303334353637345678[entry_hour]),-1)=HOUR(AF649)),--(IFERROR(Flights_2026_09_303334353637345678[entry_sector],"")=AG649),--(IFERROR(Flights_2026_09_303334353637345678[nfl],-1)&gt;=AH649),--(IFERROR(Flights_2026_09_303334353637345678[nfl],-1)&lt;=IF(AH649=450,450,AH649+9)))</f>
        <v>0</v>
      </c>
    </row>
    <row r="650" spans="32:35" x14ac:dyDescent="0.2">
      <c r="AF650" s="2">
        <v>0.75</v>
      </c>
      <c r="AG650" t="s">
        <v>747</v>
      </c>
      <c r="AH650" s="17">
        <v>440</v>
      </c>
      <c r="AI650" s="17" cm="1">
        <f t="array" ref="AI650">SUMPRODUCT(--(IFERROR(HOUR(Flights_2026_09_303334353637345678[entry_hour]),-1)=HOUR(AF650)),--(IFERROR(Flights_2026_09_303334353637345678[entry_sector],"")=AG650),--(IFERROR(Flights_2026_09_303334353637345678[nfl],-1)&gt;=AH650),--(IFERROR(Flights_2026_09_303334353637345678[nfl],-1)&lt;=IF(AH650=450,450,AH650+9)))</f>
        <v>0</v>
      </c>
    </row>
    <row r="651" spans="32:35" x14ac:dyDescent="0.2">
      <c r="AF651" s="2">
        <v>0.75</v>
      </c>
      <c r="AG651" t="s">
        <v>747</v>
      </c>
      <c r="AH651" s="17">
        <v>450</v>
      </c>
      <c r="AI651" s="17" cm="1">
        <f t="array" ref="AI651">SUMPRODUCT(--(IFERROR(HOUR(Flights_2026_09_303334353637345678[entry_hour]),-1)=HOUR(AF651)),--(IFERROR(Flights_2026_09_303334353637345678[entry_sector],"")=AG651),--(IFERROR(Flights_2026_09_303334353637345678[nfl],-1)&gt;=AH651),--(IFERROR(Flights_2026_09_303334353637345678[nfl],-1)&lt;=IF(AH651=450,450,AH651+9)))</f>
        <v>0</v>
      </c>
    </row>
    <row r="652" spans="32:35" x14ac:dyDescent="0.2">
      <c r="AF652" s="2">
        <v>0.79166666666666663</v>
      </c>
      <c r="AG652" t="s">
        <v>743</v>
      </c>
      <c r="AH652" s="17">
        <v>200</v>
      </c>
      <c r="AI652" s="17" cm="1">
        <f t="array" ref="AI652">SUMPRODUCT(--(IFERROR(HOUR(Flights_2026_09_303334353637345678[entry_hour]),-1)=HOUR(AF652)),--(IFERROR(Flights_2026_09_303334353637345678[entry_sector],"")=AG652),--(IFERROR(Flights_2026_09_303334353637345678[nfl],-1)&gt;=AH652),--(IFERROR(Flights_2026_09_303334353637345678[nfl],-1)&lt;=IF(AH652=450,450,AH652+9)))</f>
        <v>0</v>
      </c>
    </row>
    <row r="653" spans="32:35" x14ac:dyDescent="0.2">
      <c r="AF653" s="2">
        <v>0.79166666666666663</v>
      </c>
      <c r="AG653" t="s">
        <v>743</v>
      </c>
      <c r="AH653" s="17">
        <v>210</v>
      </c>
      <c r="AI653" s="17" cm="1">
        <f t="array" ref="AI653">SUMPRODUCT(--(IFERROR(HOUR(Flights_2026_09_303334353637345678[entry_hour]),-1)=HOUR(AF653)),--(IFERROR(Flights_2026_09_303334353637345678[entry_sector],"")=AG653),--(IFERROR(Flights_2026_09_303334353637345678[nfl],-1)&gt;=AH653),--(IFERROR(Flights_2026_09_303334353637345678[nfl],-1)&lt;=IF(AH653=450,450,AH653+9)))</f>
        <v>0</v>
      </c>
    </row>
    <row r="654" spans="32:35" x14ac:dyDescent="0.2">
      <c r="AF654" s="2">
        <v>0.79166666666666663</v>
      </c>
      <c r="AG654" t="s">
        <v>743</v>
      </c>
      <c r="AH654" s="17">
        <v>220</v>
      </c>
      <c r="AI654" s="17" cm="1">
        <f t="array" ref="AI654">SUMPRODUCT(--(IFERROR(HOUR(Flights_2026_09_303334353637345678[entry_hour]),-1)=HOUR(AF654)),--(IFERROR(Flights_2026_09_303334353637345678[entry_sector],"")=AG654),--(IFERROR(Flights_2026_09_303334353637345678[nfl],-1)&gt;=AH654),--(IFERROR(Flights_2026_09_303334353637345678[nfl],-1)&lt;=IF(AH654=450,450,AH654+9)))</f>
        <v>0</v>
      </c>
    </row>
    <row r="655" spans="32:35" x14ac:dyDescent="0.2">
      <c r="AF655" s="2">
        <v>0.79166666666666663</v>
      </c>
      <c r="AG655" t="s">
        <v>743</v>
      </c>
      <c r="AH655" s="17">
        <v>230</v>
      </c>
      <c r="AI655" s="17" cm="1">
        <f t="array" ref="AI655">SUMPRODUCT(--(IFERROR(HOUR(Flights_2026_09_303334353637345678[entry_hour]),-1)=HOUR(AF655)),--(IFERROR(Flights_2026_09_303334353637345678[entry_sector],"")=AG655),--(IFERROR(Flights_2026_09_303334353637345678[nfl],-1)&gt;=AH655),--(IFERROR(Flights_2026_09_303334353637345678[nfl],-1)&lt;=IF(AH655=450,450,AH655+9)))</f>
        <v>0</v>
      </c>
    </row>
    <row r="656" spans="32:35" x14ac:dyDescent="0.2">
      <c r="AF656" s="2">
        <v>0.79166666666666663</v>
      </c>
      <c r="AG656" t="s">
        <v>743</v>
      </c>
      <c r="AH656" s="17">
        <v>240</v>
      </c>
      <c r="AI656" s="17" cm="1">
        <f t="array" ref="AI656">SUMPRODUCT(--(IFERROR(HOUR(Flights_2026_09_303334353637345678[entry_hour]),-1)=HOUR(AF656)),--(IFERROR(Flights_2026_09_303334353637345678[entry_sector],"")=AG656),--(IFERROR(Flights_2026_09_303334353637345678[nfl],-1)&gt;=AH656),--(IFERROR(Flights_2026_09_303334353637345678[nfl],-1)&lt;=IF(AH656=450,450,AH656+9)))</f>
        <v>0</v>
      </c>
    </row>
    <row r="657" spans="32:35" x14ac:dyDescent="0.2">
      <c r="AF657" s="2">
        <v>0.79166666666666663</v>
      </c>
      <c r="AG657" t="s">
        <v>743</v>
      </c>
      <c r="AH657" s="17">
        <v>250</v>
      </c>
      <c r="AI657" s="17" cm="1">
        <f t="array" ref="AI657">SUMPRODUCT(--(IFERROR(HOUR(Flights_2026_09_303334353637345678[entry_hour]),-1)=HOUR(AF657)),--(IFERROR(Flights_2026_09_303334353637345678[entry_sector],"")=AG657),--(IFERROR(Flights_2026_09_303334353637345678[nfl],-1)&gt;=AH657),--(IFERROR(Flights_2026_09_303334353637345678[nfl],-1)&lt;=IF(AH657=450,450,AH657+9)))</f>
        <v>0</v>
      </c>
    </row>
    <row r="658" spans="32:35" x14ac:dyDescent="0.2">
      <c r="AF658" s="2">
        <v>0.79166666666666663</v>
      </c>
      <c r="AG658" t="s">
        <v>743</v>
      </c>
      <c r="AH658" s="17">
        <v>260</v>
      </c>
      <c r="AI658" s="17" cm="1">
        <f t="array" ref="AI658">SUMPRODUCT(--(IFERROR(HOUR(Flights_2026_09_303334353637345678[entry_hour]),-1)=HOUR(AF658)),--(IFERROR(Flights_2026_09_303334353637345678[entry_sector],"")=AG658),--(IFERROR(Flights_2026_09_303334353637345678[nfl],-1)&gt;=AH658),--(IFERROR(Flights_2026_09_303334353637345678[nfl],-1)&lt;=IF(AH658=450,450,AH658+9)))</f>
        <v>0</v>
      </c>
    </row>
    <row r="659" spans="32:35" x14ac:dyDescent="0.2">
      <c r="AF659" s="2">
        <v>0.79166666666666663</v>
      </c>
      <c r="AG659" t="s">
        <v>743</v>
      </c>
      <c r="AH659" s="17">
        <v>270</v>
      </c>
      <c r="AI659" s="17" cm="1">
        <f t="array" ref="AI659">SUMPRODUCT(--(IFERROR(HOUR(Flights_2026_09_303334353637345678[entry_hour]),-1)=HOUR(AF659)),--(IFERROR(Flights_2026_09_303334353637345678[entry_sector],"")=AG659),--(IFERROR(Flights_2026_09_303334353637345678[nfl],-1)&gt;=AH659),--(IFERROR(Flights_2026_09_303334353637345678[nfl],-1)&lt;=IF(AH659=450,450,AH659+9)))</f>
        <v>0</v>
      </c>
    </row>
    <row r="660" spans="32:35" x14ac:dyDescent="0.2">
      <c r="AF660" s="2">
        <v>0.79166666666666663</v>
      </c>
      <c r="AG660" t="s">
        <v>743</v>
      </c>
      <c r="AH660" s="17">
        <v>280</v>
      </c>
      <c r="AI660" s="17" cm="1">
        <f t="array" ref="AI660">SUMPRODUCT(--(IFERROR(HOUR(Flights_2026_09_303334353637345678[entry_hour]),-1)=HOUR(AF660)),--(IFERROR(Flights_2026_09_303334353637345678[entry_sector],"")=AG660),--(IFERROR(Flights_2026_09_303334353637345678[nfl],-1)&gt;=AH660),--(IFERROR(Flights_2026_09_303334353637345678[nfl],-1)&lt;=IF(AH660=450,450,AH660+9)))</f>
        <v>0</v>
      </c>
    </row>
    <row r="661" spans="32:35" x14ac:dyDescent="0.2">
      <c r="AF661" s="2">
        <v>0.79166666666666663</v>
      </c>
      <c r="AG661" t="s">
        <v>743</v>
      </c>
      <c r="AH661" s="17">
        <v>290</v>
      </c>
      <c r="AI661" s="17" cm="1">
        <f t="array" ref="AI661">SUMPRODUCT(--(IFERROR(HOUR(Flights_2026_09_303334353637345678[entry_hour]),-1)=HOUR(AF661)),--(IFERROR(Flights_2026_09_303334353637345678[entry_sector],"")=AG661),--(IFERROR(Flights_2026_09_303334353637345678[nfl],-1)&gt;=AH661),--(IFERROR(Flights_2026_09_303334353637345678[nfl],-1)&lt;=IF(AH661=450,450,AH661+9)))</f>
        <v>0</v>
      </c>
    </row>
    <row r="662" spans="32:35" x14ac:dyDescent="0.2">
      <c r="AF662" s="2">
        <v>0.79166666666666663</v>
      </c>
      <c r="AG662" t="s">
        <v>743</v>
      </c>
      <c r="AH662" s="17">
        <v>300</v>
      </c>
      <c r="AI662" s="17" cm="1">
        <f t="array" ref="AI662">SUMPRODUCT(--(IFERROR(HOUR(Flights_2026_09_303334353637345678[entry_hour]),-1)=HOUR(AF662)),--(IFERROR(Flights_2026_09_303334353637345678[entry_sector],"")=AG662),--(IFERROR(Flights_2026_09_303334353637345678[nfl],-1)&gt;=AH662),--(IFERROR(Flights_2026_09_303334353637345678[nfl],-1)&lt;=IF(AH662=450,450,AH662+9)))</f>
        <v>0</v>
      </c>
    </row>
    <row r="663" spans="32:35" x14ac:dyDescent="0.2">
      <c r="AF663" s="2">
        <v>0.79166666666666663</v>
      </c>
      <c r="AG663" t="s">
        <v>743</v>
      </c>
      <c r="AH663" s="17">
        <v>310</v>
      </c>
      <c r="AI663" s="17" cm="1">
        <f t="array" ref="AI663">SUMPRODUCT(--(IFERROR(HOUR(Flights_2026_09_303334353637345678[entry_hour]),-1)=HOUR(AF663)),--(IFERROR(Flights_2026_09_303334353637345678[entry_sector],"")=AG663),--(IFERROR(Flights_2026_09_303334353637345678[nfl],-1)&gt;=AH663),--(IFERROR(Flights_2026_09_303334353637345678[nfl],-1)&lt;=IF(AH663=450,450,AH663+9)))</f>
        <v>1</v>
      </c>
    </row>
    <row r="664" spans="32:35" x14ac:dyDescent="0.2">
      <c r="AF664" s="2">
        <v>0.79166666666666663</v>
      </c>
      <c r="AG664" t="s">
        <v>743</v>
      </c>
      <c r="AH664" s="17">
        <v>320</v>
      </c>
      <c r="AI664" s="17" cm="1">
        <f t="array" ref="AI664">SUMPRODUCT(--(IFERROR(HOUR(Flights_2026_09_303334353637345678[entry_hour]),-1)=HOUR(AF664)),--(IFERROR(Flights_2026_09_303334353637345678[entry_sector],"")=AG664),--(IFERROR(Flights_2026_09_303334353637345678[nfl],-1)&gt;=AH664),--(IFERROR(Flights_2026_09_303334353637345678[nfl],-1)&lt;=IF(AH664=450,450,AH664+9)))</f>
        <v>0</v>
      </c>
    </row>
    <row r="665" spans="32:35" x14ac:dyDescent="0.2">
      <c r="AF665" s="2">
        <v>0.79166666666666663</v>
      </c>
      <c r="AG665" t="s">
        <v>743</v>
      </c>
      <c r="AH665" s="17">
        <v>330</v>
      </c>
      <c r="AI665" s="17" cm="1">
        <f t="array" ref="AI665">SUMPRODUCT(--(IFERROR(HOUR(Flights_2026_09_303334353637345678[entry_hour]),-1)=HOUR(AF665)),--(IFERROR(Flights_2026_09_303334353637345678[entry_sector],"")=AG665),--(IFERROR(Flights_2026_09_303334353637345678[nfl],-1)&gt;=AH665),--(IFERROR(Flights_2026_09_303334353637345678[nfl],-1)&lt;=IF(AH665=450,450,AH665+9)))</f>
        <v>0</v>
      </c>
    </row>
    <row r="666" spans="32:35" x14ac:dyDescent="0.2">
      <c r="AF666" s="2">
        <v>0.79166666666666663</v>
      </c>
      <c r="AG666" t="s">
        <v>743</v>
      </c>
      <c r="AH666" s="17">
        <v>340</v>
      </c>
      <c r="AI666" s="17" cm="1">
        <f t="array" ref="AI666">SUMPRODUCT(--(IFERROR(HOUR(Flights_2026_09_303334353637345678[entry_hour]),-1)=HOUR(AF666)),--(IFERROR(Flights_2026_09_303334353637345678[entry_sector],"")=AG666),--(IFERROR(Flights_2026_09_303334353637345678[nfl],-1)&gt;=AH666),--(IFERROR(Flights_2026_09_303334353637345678[nfl],-1)&lt;=IF(AH666=450,450,AH666+9)))</f>
        <v>0</v>
      </c>
    </row>
    <row r="667" spans="32:35" x14ac:dyDescent="0.2">
      <c r="AF667" s="2">
        <v>0.79166666666666663</v>
      </c>
      <c r="AG667" t="s">
        <v>743</v>
      </c>
      <c r="AH667" s="17">
        <v>350</v>
      </c>
      <c r="AI667" s="17" cm="1">
        <f t="array" ref="AI667">SUMPRODUCT(--(IFERROR(HOUR(Flights_2026_09_303334353637345678[entry_hour]),-1)=HOUR(AF667)),--(IFERROR(Flights_2026_09_303334353637345678[entry_sector],"")=AG667),--(IFERROR(Flights_2026_09_303334353637345678[nfl],-1)&gt;=AH667),--(IFERROR(Flights_2026_09_303334353637345678[nfl],-1)&lt;=IF(AH667=450,450,AH667+9)))</f>
        <v>0</v>
      </c>
    </row>
    <row r="668" spans="32:35" x14ac:dyDescent="0.2">
      <c r="AF668" s="2">
        <v>0.79166666666666663</v>
      </c>
      <c r="AG668" t="s">
        <v>743</v>
      </c>
      <c r="AH668" s="17">
        <v>360</v>
      </c>
      <c r="AI668" s="17" cm="1">
        <f t="array" ref="AI668">SUMPRODUCT(--(IFERROR(HOUR(Flights_2026_09_303334353637345678[entry_hour]),-1)=HOUR(AF668)),--(IFERROR(Flights_2026_09_303334353637345678[entry_sector],"")=AG668),--(IFERROR(Flights_2026_09_303334353637345678[nfl],-1)&gt;=AH668),--(IFERROR(Flights_2026_09_303334353637345678[nfl],-1)&lt;=IF(AH668=450,450,AH668+9)))</f>
        <v>0</v>
      </c>
    </row>
    <row r="669" spans="32:35" x14ac:dyDescent="0.2">
      <c r="AF669" s="2">
        <v>0.79166666666666663</v>
      </c>
      <c r="AG669" t="s">
        <v>743</v>
      </c>
      <c r="AH669" s="17">
        <v>370</v>
      </c>
      <c r="AI669" s="17" cm="1">
        <f t="array" ref="AI669">SUMPRODUCT(--(IFERROR(HOUR(Flights_2026_09_303334353637345678[entry_hour]),-1)=HOUR(AF669)),--(IFERROR(Flights_2026_09_303334353637345678[entry_sector],"")=AG669),--(IFERROR(Flights_2026_09_303334353637345678[nfl],-1)&gt;=AH669),--(IFERROR(Flights_2026_09_303334353637345678[nfl],-1)&lt;=IF(AH669=450,450,AH669+9)))</f>
        <v>0</v>
      </c>
    </row>
    <row r="670" spans="32:35" x14ac:dyDescent="0.2">
      <c r="AF670" s="2">
        <v>0.79166666666666663</v>
      </c>
      <c r="AG670" t="s">
        <v>743</v>
      </c>
      <c r="AH670" s="17">
        <v>380</v>
      </c>
      <c r="AI670" s="17" cm="1">
        <f t="array" ref="AI670">SUMPRODUCT(--(IFERROR(HOUR(Flights_2026_09_303334353637345678[entry_hour]),-1)=HOUR(AF670)),--(IFERROR(Flights_2026_09_303334353637345678[entry_sector],"")=AG670),--(IFERROR(Flights_2026_09_303334353637345678[nfl],-1)&gt;=AH670),--(IFERROR(Flights_2026_09_303334353637345678[nfl],-1)&lt;=IF(AH670=450,450,AH670+9)))</f>
        <v>0</v>
      </c>
    </row>
    <row r="671" spans="32:35" x14ac:dyDescent="0.2">
      <c r="AF671" s="2">
        <v>0.79166666666666663</v>
      </c>
      <c r="AG671" t="s">
        <v>743</v>
      </c>
      <c r="AH671" s="17">
        <v>390</v>
      </c>
      <c r="AI671" s="17" cm="1">
        <f t="array" ref="AI671">SUMPRODUCT(--(IFERROR(HOUR(Flights_2026_09_303334353637345678[entry_hour]),-1)=HOUR(AF671)),--(IFERROR(Flights_2026_09_303334353637345678[entry_sector],"")=AG671),--(IFERROR(Flights_2026_09_303334353637345678[nfl],-1)&gt;=AH671),--(IFERROR(Flights_2026_09_303334353637345678[nfl],-1)&lt;=IF(AH671=450,450,AH671+9)))</f>
        <v>0</v>
      </c>
    </row>
    <row r="672" spans="32:35" x14ac:dyDescent="0.2">
      <c r="AF672" s="2">
        <v>0.79166666666666663</v>
      </c>
      <c r="AG672" t="s">
        <v>743</v>
      </c>
      <c r="AH672" s="17">
        <v>400</v>
      </c>
      <c r="AI672" s="17" cm="1">
        <f t="array" ref="AI672">SUMPRODUCT(--(IFERROR(HOUR(Flights_2026_09_303334353637345678[entry_hour]),-1)=HOUR(AF672)),--(IFERROR(Flights_2026_09_303334353637345678[entry_sector],"")=AG672),--(IFERROR(Flights_2026_09_303334353637345678[nfl],-1)&gt;=AH672),--(IFERROR(Flights_2026_09_303334353637345678[nfl],-1)&lt;=IF(AH672=450,450,AH672+9)))</f>
        <v>0</v>
      </c>
    </row>
    <row r="673" spans="32:35" x14ac:dyDescent="0.2">
      <c r="AF673" s="2">
        <v>0.79166666666666663</v>
      </c>
      <c r="AG673" t="s">
        <v>743</v>
      </c>
      <c r="AH673" s="17">
        <v>410</v>
      </c>
      <c r="AI673" s="17" cm="1">
        <f t="array" ref="AI673">SUMPRODUCT(--(IFERROR(HOUR(Flights_2026_09_303334353637345678[entry_hour]),-1)=HOUR(AF673)),--(IFERROR(Flights_2026_09_303334353637345678[entry_sector],"")=AG673),--(IFERROR(Flights_2026_09_303334353637345678[nfl],-1)&gt;=AH673),--(IFERROR(Flights_2026_09_303334353637345678[nfl],-1)&lt;=IF(AH673=450,450,AH673+9)))</f>
        <v>0</v>
      </c>
    </row>
    <row r="674" spans="32:35" x14ac:dyDescent="0.2">
      <c r="AF674" s="2">
        <v>0.79166666666666663</v>
      </c>
      <c r="AG674" t="s">
        <v>743</v>
      </c>
      <c r="AH674" s="17">
        <v>420</v>
      </c>
      <c r="AI674" s="17" cm="1">
        <f t="array" ref="AI674">SUMPRODUCT(--(IFERROR(HOUR(Flights_2026_09_303334353637345678[entry_hour]),-1)=HOUR(AF674)),--(IFERROR(Flights_2026_09_303334353637345678[entry_sector],"")=AG674),--(IFERROR(Flights_2026_09_303334353637345678[nfl],-1)&gt;=AH674),--(IFERROR(Flights_2026_09_303334353637345678[nfl],-1)&lt;=IF(AH674=450,450,AH674+9)))</f>
        <v>0</v>
      </c>
    </row>
    <row r="675" spans="32:35" x14ac:dyDescent="0.2">
      <c r="AF675" s="2">
        <v>0.79166666666666663</v>
      </c>
      <c r="AG675" t="s">
        <v>743</v>
      </c>
      <c r="AH675" s="17">
        <v>430</v>
      </c>
      <c r="AI675" s="17" cm="1">
        <f t="array" ref="AI675">SUMPRODUCT(--(IFERROR(HOUR(Flights_2026_09_303334353637345678[entry_hour]),-1)=HOUR(AF675)),--(IFERROR(Flights_2026_09_303334353637345678[entry_sector],"")=AG675),--(IFERROR(Flights_2026_09_303334353637345678[nfl],-1)&gt;=AH675),--(IFERROR(Flights_2026_09_303334353637345678[nfl],-1)&lt;=IF(AH675=450,450,AH675+9)))</f>
        <v>0</v>
      </c>
    </row>
    <row r="676" spans="32:35" x14ac:dyDescent="0.2">
      <c r="AF676" s="2">
        <v>0.79166666666666663</v>
      </c>
      <c r="AG676" t="s">
        <v>743</v>
      </c>
      <c r="AH676" s="17">
        <v>440</v>
      </c>
      <c r="AI676" s="17" cm="1">
        <f t="array" ref="AI676">SUMPRODUCT(--(IFERROR(HOUR(Flights_2026_09_303334353637345678[entry_hour]),-1)=HOUR(AF676)),--(IFERROR(Flights_2026_09_303334353637345678[entry_sector],"")=AG676),--(IFERROR(Flights_2026_09_303334353637345678[nfl],-1)&gt;=AH676),--(IFERROR(Flights_2026_09_303334353637345678[nfl],-1)&lt;=IF(AH676=450,450,AH676+9)))</f>
        <v>0</v>
      </c>
    </row>
    <row r="677" spans="32:35" x14ac:dyDescent="0.2">
      <c r="AF677" s="2">
        <v>0.79166666666666663</v>
      </c>
      <c r="AG677" t="s">
        <v>743</v>
      </c>
      <c r="AH677" s="17">
        <v>450</v>
      </c>
      <c r="AI677" s="17" cm="1">
        <f t="array" ref="AI677">SUMPRODUCT(--(IFERROR(HOUR(Flights_2026_09_303334353637345678[entry_hour]),-1)=HOUR(AF677)),--(IFERROR(Flights_2026_09_303334353637345678[entry_sector],"")=AG677),--(IFERROR(Flights_2026_09_303334353637345678[nfl],-1)&gt;=AH677),--(IFERROR(Flights_2026_09_303334353637345678[nfl],-1)&lt;=IF(AH677=450,450,AH677+9)))</f>
        <v>0</v>
      </c>
    </row>
    <row r="678" spans="32:35" x14ac:dyDescent="0.2">
      <c r="AF678" s="2">
        <v>0.79166666666666663</v>
      </c>
      <c r="AG678" t="s">
        <v>744</v>
      </c>
      <c r="AH678" s="17">
        <v>200</v>
      </c>
      <c r="AI678" s="17" cm="1">
        <f t="array" ref="AI678">SUMPRODUCT(--(IFERROR(HOUR(Flights_2026_09_303334353637345678[entry_hour]),-1)=HOUR(AF678)),--(IFERROR(Flights_2026_09_303334353637345678[entry_sector],"")=AG678),--(IFERROR(Flights_2026_09_303334353637345678[nfl],-1)&gt;=AH678),--(IFERROR(Flights_2026_09_303334353637345678[nfl],-1)&lt;=IF(AH678=450,450,AH678+9)))</f>
        <v>0</v>
      </c>
    </row>
    <row r="679" spans="32:35" x14ac:dyDescent="0.2">
      <c r="AF679" s="2">
        <v>0.79166666666666663</v>
      </c>
      <c r="AG679" t="s">
        <v>744</v>
      </c>
      <c r="AH679" s="17">
        <v>210</v>
      </c>
      <c r="AI679" s="17" cm="1">
        <f t="array" ref="AI679">SUMPRODUCT(--(IFERROR(HOUR(Flights_2026_09_303334353637345678[entry_hour]),-1)=HOUR(AF679)),--(IFERROR(Flights_2026_09_303334353637345678[entry_sector],"")=AG679),--(IFERROR(Flights_2026_09_303334353637345678[nfl],-1)&gt;=AH679),--(IFERROR(Flights_2026_09_303334353637345678[nfl],-1)&lt;=IF(AH679=450,450,AH679+9)))</f>
        <v>0</v>
      </c>
    </row>
    <row r="680" spans="32:35" x14ac:dyDescent="0.2">
      <c r="AF680" s="2">
        <v>0.79166666666666663</v>
      </c>
      <c r="AG680" t="s">
        <v>744</v>
      </c>
      <c r="AH680" s="17">
        <v>220</v>
      </c>
      <c r="AI680" s="17" cm="1">
        <f t="array" ref="AI680">SUMPRODUCT(--(IFERROR(HOUR(Flights_2026_09_303334353637345678[entry_hour]),-1)=HOUR(AF680)),--(IFERROR(Flights_2026_09_303334353637345678[entry_sector],"")=AG680),--(IFERROR(Flights_2026_09_303334353637345678[nfl],-1)&gt;=AH680),--(IFERROR(Flights_2026_09_303334353637345678[nfl],-1)&lt;=IF(AH680=450,450,AH680+9)))</f>
        <v>3</v>
      </c>
    </row>
    <row r="681" spans="32:35" x14ac:dyDescent="0.2">
      <c r="AF681" s="2">
        <v>0.79166666666666663</v>
      </c>
      <c r="AG681" t="s">
        <v>744</v>
      </c>
      <c r="AH681" s="17">
        <v>230</v>
      </c>
      <c r="AI681" s="17" cm="1">
        <f t="array" ref="AI681">SUMPRODUCT(--(IFERROR(HOUR(Flights_2026_09_303334353637345678[entry_hour]),-1)=HOUR(AF681)),--(IFERROR(Flights_2026_09_303334353637345678[entry_sector],"")=AG681),--(IFERROR(Flights_2026_09_303334353637345678[nfl],-1)&gt;=AH681),--(IFERROR(Flights_2026_09_303334353637345678[nfl],-1)&lt;=IF(AH681=450,450,AH681+9)))</f>
        <v>0</v>
      </c>
    </row>
    <row r="682" spans="32:35" x14ac:dyDescent="0.2">
      <c r="AF682" s="2">
        <v>0.79166666666666663</v>
      </c>
      <c r="AG682" t="s">
        <v>744</v>
      </c>
      <c r="AH682" s="17">
        <v>240</v>
      </c>
      <c r="AI682" s="17" cm="1">
        <f t="array" ref="AI682">SUMPRODUCT(--(IFERROR(HOUR(Flights_2026_09_303334353637345678[entry_hour]),-1)=HOUR(AF682)),--(IFERROR(Flights_2026_09_303334353637345678[entry_sector],"")=AG682),--(IFERROR(Flights_2026_09_303334353637345678[nfl],-1)&gt;=AH682),--(IFERROR(Flights_2026_09_303334353637345678[nfl],-1)&lt;=IF(AH682=450,450,AH682+9)))</f>
        <v>0</v>
      </c>
    </row>
    <row r="683" spans="32:35" x14ac:dyDescent="0.2">
      <c r="AF683" s="2">
        <v>0.79166666666666663</v>
      </c>
      <c r="AG683" t="s">
        <v>744</v>
      </c>
      <c r="AH683" s="17">
        <v>250</v>
      </c>
      <c r="AI683" s="17" cm="1">
        <f t="array" ref="AI683">SUMPRODUCT(--(IFERROR(HOUR(Flights_2026_09_303334353637345678[entry_hour]),-1)=HOUR(AF683)),--(IFERROR(Flights_2026_09_303334353637345678[entry_sector],"")=AG683),--(IFERROR(Flights_2026_09_303334353637345678[nfl],-1)&gt;=AH683),--(IFERROR(Flights_2026_09_303334353637345678[nfl],-1)&lt;=IF(AH683=450,450,AH683+9)))</f>
        <v>0</v>
      </c>
    </row>
    <row r="684" spans="32:35" x14ac:dyDescent="0.2">
      <c r="AF684" s="2">
        <v>0.79166666666666663</v>
      </c>
      <c r="AG684" t="s">
        <v>744</v>
      </c>
      <c r="AH684" s="17">
        <v>260</v>
      </c>
      <c r="AI684" s="17" cm="1">
        <f t="array" ref="AI684">SUMPRODUCT(--(IFERROR(HOUR(Flights_2026_09_303334353637345678[entry_hour]),-1)=HOUR(AF684)),--(IFERROR(Flights_2026_09_303334353637345678[entry_sector],"")=AG684),--(IFERROR(Flights_2026_09_303334353637345678[nfl],-1)&gt;=AH684),--(IFERROR(Flights_2026_09_303334353637345678[nfl],-1)&lt;=IF(AH684=450,450,AH684+9)))</f>
        <v>0</v>
      </c>
    </row>
    <row r="685" spans="32:35" x14ac:dyDescent="0.2">
      <c r="AF685" s="2">
        <v>0.79166666666666663</v>
      </c>
      <c r="AG685" t="s">
        <v>744</v>
      </c>
      <c r="AH685" s="17">
        <v>270</v>
      </c>
      <c r="AI685" s="17" cm="1">
        <f t="array" ref="AI685">SUMPRODUCT(--(IFERROR(HOUR(Flights_2026_09_303334353637345678[entry_hour]),-1)=HOUR(AF685)),--(IFERROR(Flights_2026_09_303334353637345678[entry_sector],"")=AG685),--(IFERROR(Flights_2026_09_303334353637345678[nfl],-1)&gt;=AH685),--(IFERROR(Flights_2026_09_303334353637345678[nfl],-1)&lt;=IF(AH685=450,450,AH685+9)))</f>
        <v>0</v>
      </c>
    </row>
    <row r="686" spans="32:35" x14ac:dyDescent="0.2">
      <c r="AF686" s="2">
        <v>0.79166666666666663</v>
      </c>
      <c r="AG686" t="s">
        <v>744</v>
      </c>
      <c r="AH686" s="17">
        <v>280</v>
      </c>
      <c r="AI686" s="17" cm="1">
        <f t="array" ref="AI686">SUMPRODUCT(--(IFERROR(HOUR(Flights_2026_09_303334353637345678[entry_hour]),-1)=HOUR(AF686)),--(IFERROR(Flights_2026_09_303334353637345678[entry_sector],"")=AG686),--(IFERROR(Flights_2026_09_303334353637345678[nfl],-1)&gt;=AH686),--(IFERROR(Flights_2026_09_303334353637345678[nfl],-1)&lt;=IF(AH686=450,450,AH686+9)))</f>
        <v>0</v>
      </c>
    </row>
    <row r="687" spans="32:35" x14ac:dyDescent="0.2">
      <c r="AF687" s="2">
        <v>0.79166666666666663</v>
      </c>
      <c r="AG687" t="s">
        <v>744</v>
      </c>
      <c r="AH687" s="17">
        <v>290</v>
      </c>
      <c r="AI687" s="17" cm="1">
        <f t="array" ref="AI687">SUMPRODUCT(--(IFERROR(HOUR(Flights_2026_09_303334353637345678[entry_hour]),-1)=HOUR(AF687)),--(IFERROR(Flights_2026_09_303334353637345678[entry_sector],"")=AG687),--(IFERROR(Flights_2026_09_303334353637345678[nfl],-1)&gt;=AH687),--(IFERROR(Flights_2026_09_303334353637345678[nfl],-1)&lt;=IF(AH687=450,450,AH687+9)))</f>
        <v>0</v>
      </c>
    </row>
    <row r="688" spans="32:35" x14ac:dyDescent="0.2">
      <c r="AF688" s="2">
        <v>0.79166666666666663</v>
      </c>
      <c r="AG688" t="s">
        <v>744</v>
      </c>
      <c r="AH688" s="17">
        <v>300</v>
      </c>
      <c r="AI688" s="17" cm="1">
        <f t="array" ref="AI688">SUMPRODUCT(--(IFERROR(HOUR(Flights_2026_09_303334353637345678[entry_hour]),-1)=HOUR(AF688)),--(IFERROR(Flights_2026_09_303334353637345678[entry_sector],"")=AG688),--(IFERROR(Flights_2026_09_303334353637345678[nfl],-1)&gt;=AH688),--(IFERROR(Flights_2026_09_303334353637345678[nfl],-1)&lt;=IF(AH688=450,450,AH688+9)))</f>
        <v>0</v>
      </c>
    </row>
    <row r="689" spans="32:35" x14ac:dyDescent="0.2">
      <c r="AF689" s="2">
        <v>0.79166666666666663</v>
      </c>
      <c r="AG689" t="s">
        <v>744</v>
      </c>
      <c r="AH689" s="17">
        <v>310</v>
      </c>
      <c r="AI689" s="17" cm="1">
        <f t="array" ref="AI689">SUMPRODUCT(--(IFERROR(HOUR(Flights_2026_09_303334353637345678[entry_hour]),-1)=HOUR(AF689)),--(IFERROR(Flights_2026_09_303334353637345678[entry_sector],"")=AG689),--(IFERROR(Flights_2026_09_303334353637345678[nfl],-1)&gt;=AH689),--(IFERROR(Flights_2026_09_303334353637345678[nfl],-1)&lt;=IF(AH689=450,450,AH689+9)))</f>
        <v>0</v>
      </c>
    </row>
    <row r="690" spans="32:35" x14ac:dyDescent="0.2">
      <c r="AF690" s="2">
        <v>0.79166666666666663</v>
      </c>
      <c r="AG690" t="s">
        <v>744</v>
      </c>
      <c r="AH690" s="17">
        <v>320</v>
      </c>
      <c r="AI690" s="17" cm="1">
        <f t="array" ref="AI690">SUMPRODUCT(--(IFERROR(HOUR(Flights_2026_09_303334353637345678[entry_hour]),-1)=HOUR(AF690)),--(IFERROR(Flights_2026_09_303334353637345678[entry_sector],"")=AG690),--(IFERROR(Flights_2026_09_303334353637345678[nfl],-1)&gt;=AH690),--(IFERROR(Flights_2026_09_303334353637345678[nfl],-1)&lt;=IF(AH690=450,450,AH690+9)))</f>
        <v>0</v>
      </c>
    </row>
    <row r="691" spans="32:35" x14ac:dyDescent="0.2">
      <c r="AF691" s="2">
        <v>0.79166666666666663</v>
      </c>
      <c r="AG691" t="s">
        <v>744</v>
      </c>
      <c r="AH691" s="17">
        <v>330</v>
      </c>
      <c r="AI691" s="17" cm="1">
        <f t="array" ref="AI691">SUMPRODUCT(--(IFERROR(HOUR(Flights_2026_09_303334353637345678[entry_hour]),-1)=HOUR(AF691)),--(IFERROR(Flights_2026_09_303334353637345678[entry_sector],"")=AG691),--(IFERROR(Flights_2026_09_303334353637345678[nfl],-1)&gt;=AH691),--(IFERROR(Flights_2026_09_303334353637345678[nfl],-1)&lt;=IF(AH691=450,450,AH691+9)))</f>
        <v>1</v>
      </c>
    </row>
    <row r="692" spans="32:35" x14ac:dyDescent="0.2">
      <c r="AF692" s="2">
        <v>0.79166666666666663</v>
      </c>
      <c r="AG692" t="s">
        <v>744</v>
      </c>
      <c r="AH692" s="17">
        <v>340</v>
      </c>
      <c r="AI692" s="17" cm="1">
        <f t="array" ref="AI692">SUMPRODUCT(--(IFERROR(HOUR(Flights_2026_09_303334353637345678[entry_hour]),-1)=HOUR(AF692)),--(IFERROR(Flights_2026_09_303334353637345678[entry_sector],"")=AG692),--(IFERROR(Flights_2026_09_303334353637345678[nfl],-1)&gt;=AH692),--(IFERROR(Flights_2026_09_303334353637345678[nfl],-1)&lt;=IF(AH692=450,450,AH692+9)))</f>
        <v>0</v>
      </c>
    </row>
    <row r="693" spans="32:35" x14ac:dyDescent="0.2">
      <c r="AF693" s="2">
        <v>0.79166666666666663</v>
      </c>
      <c r="AG693" t="s">
        <v>744</v>
      </c>
      <c r="AH693" s="17">
        <v>350</v>
      </c>
      <c r="AI693" s="17" cm="1">
        <f t="array" ref="AI693">SUMPRODUCT(--(IFERROR(HOUR(Flights_2026_09_303334353637345678[entry_hour]),-1)=HOUR(AF693)),--(IFERROR(Flights_2026_09_303334353637345678[entry_sector],"")=AG693),--(IFERROR(Flights_2026_09_303334353637345678[nfl],-1)&gt;=AH693),--(IFERROR(Flights_2026_09_303334353637345678[nfl],-1)&lt;=IF(AH693=450,450,AH693+9)))</f>
        <v>2</v>
      </c>
    </row>
    <row r="694" spans="32:35" x14ac:dyDescent="0.2">
      <c r="AF694" s="2">
        <v>0.79166666666666663</v>
      </c>
      <c r="AG694" t="s">
        <v>744</v>
      </c>
      <c r="AH694" s="17">
        <v>360</v>
      </c>
      <c r="AI694" s="17" cm="1">
        <f t="array" ref="AI694">SUMPRODUCT(--(IFERROR(HOUR(Flights_2026_09_303334353637345678[entry_hour]),-1)=HOUR(AF694)),--(IFERROR(Flights_2026_09_303334353637345678[entry_sector],"")=AG694),--(IFERROR(Flights_2026_09_303334353637345678[nfl],-1)&gt;=AH694),--(IFERROR(Flights_2026_09_303334353637345678[nfl],-1)&lt;=IF(AH694=450,450,AH694+9)))</f>
        <v>0</v>
      </c>
    </row>
    <row r="695" spans="32:35" x14ac:dyDescent="0.2">
      <c r="AF695" s="2">
        <v>0.79166666666666663</v>
      </c>
      <c r="AG695" t="s">
        <v>744</v>
      </c>
      <c r="AH695" s="17">
        <v>370</v>
      </c>
      <c r="AI695" s="17" cm="1">
        <f t="array" ref="AI695">SUMPRODUCT(--(IFERROR(HOUR(Flights_2026_09_303334353637345678[entry_hour]),-1)=HOUR(AF695)),--(IFERROR(Flights_2026_09_303334353637345678[entry_sector],"")=AG695),--(IFERROR(Flights_2026_09_303334353637345678[nfl],-1)&gt;=AH695),--(IFERROR(Flights_2026_09_303334353637345678[nfl],-1)&lt;=IF(AH695=450,450,AH695+9)))</f>
        <v>0</v>
      </c>
    </row>
    <row r="696" spans="32:35" x14ac:dyDescent="0.2">
      <c r="AF696" s="2">
        <v>0.79166666666666663</v>
      </c>
      <c r="AG696" t="s">
        <v>744</v>
      </c>
      <c r="AH696" s="17">
        <v>380</v>
      </c>
      <c r="AI696" s="17" cm="1">
        <f t="array" ref="AI696">SUMPRODUCT(--(IFERROR(HOUR(Flights_2026_09_303334353637345678[entry_hour]),-1)=HOUR(AF696)),--(IFERROR(Flights_2026_09_303334353637345678[entry_sector],"")=AG696),--(IFERROR(Flights_2026_09_303334353637345678[nfl],-1)&gt;=AH696),--(IFERROR(Flights_2026_09_303334353637345678[nfl],-1)&lt;=IF(AH696=450,450,AH696+9)))</f>
        <v>0</v>
      </c>
    </row>
    <row r="697" spans="32:35" x14ac:dyDescent="0.2">
      <c r="AF697" s="2">
        <v>0.79166666666666663</v>
      </c>
      <c r="AG697" t="s">
        <v>744</v>
      </c>
      <c r="AH697" s="17">
        <v>390</v>
      </c>
      <c r="AI697" s="17" cm="1">
        <f t="array" ref="AI697">SUMPRODUCT(--(IFERROR(HOUR(Flights_2026_09_303334353637345678[entry_hour]),-1)=HOUR(AF697)),--(IFERROR(Flights_2026_09_303334353637345678[entry_sector],"")=AG697),--(IFERROR(Flights_2026_09_303334353637345678[nfl],-1)&gt;=AH697),--(IFERROR(Flights_2026_09_303334353637345678[nfl],-1)&lt;=IF(AH697=450,450,AH697+9)))</f>
        <v>0</v>
      </c>
    </row>
    <row r="698" spans="32:35" x14ac:dyDescent="0.2">
      <c r="AF698" s="2">
        <v>0.79166666666666663</v>
      </c>
      <c r="AG698" t="s">
        <v>744</v>
      </c>
      <c r="AH698" s="17">
        <v>400</v>
      </c>
      <c r="AI698" s="17" cm="1">
        <f t="array" ref="AI698">SUMPRODUCT(--(IFERROR(HOUR(Flights_2026_09_303334353637345678[entry_hour]),-1)=HOUR(AF698)),--(IFERROR(Flights_2026_09_303334353637345678[entry_sector],"")=AG698),--(IFERROR(Flights_2026_09_303334353637345678[nfl],-1)&gt;=AH698),--(IFERROR(Flights_2026_09_303334353637345678[nfl],-1)&lt;=IF(AH698=450,450,AH698+9)))</f>
        <v>0</v>
      </c>
    </row>
    <row r="699" spans="32:35" x14ac:dyDescent="0.2">
      <c r="AF699" s="2">
        <v>0.79166666666666663</v>
      </c>
      <c r="AG699" t="s">
        <v>744</v>
      </c>
      <c r="AH699" s="17">
        <v>410</v>
      </c>
      <c r="AI699" s="17" cm="1">
        <f t="array" ref="AI699">SUMPRODUCT(--(IFERROR(HOUR(Flights_2026_09_303334353637345678[entry_hour]),-1)=HOUR(AF699)),--(IFERROR(Flights_2026_09_303334353637345678[entry_sector],"")=AG699),--(IFERROR(Flights_2026_09_303334353637345678[nfl],-1)&gt;=AH699),--(IFERROR(Flights_2026_09_303334353637345678[nfl],-1)&lt;=IF(AH699=450,450,AH699+9)))</f>
        <v>0</v>
      </c>
    </row>
    <row r="700" spans="32:35" x14ac:dyDescent="0.2">
      <c r="AF700" s="2">
        <v>0.79166666666666663</v>
      </c>
      <c r="AG700" t="s">
        <v>744</v>
      </c>
      <c r="AH700" s="17">
        <v>420</v>
      </c>
      <c r="AI700" s="17" cm="1">
        <f t="array" ref="AI700">SUMPRODUCT(--(IFERROR(HOUR(Flights_2026_09_303334353637345678[entry_hour]),-1)=HOUR(AF700)),--(IFERROR(Flights_2026_09_303334353637345678[entry_sector],"")=AG700),--(IFERROR(Flights_2026_09_303334353637345678[nfl],-1)&gt;=AH700),--(IFERROR(Flights_2026_09_303334353637345678[nfl],-1)&lt;=IF(AH700=450,450,AH700+9)))</f>
        <v>0</v>
      </c>
    </row>
    <row r="701" spans="32:35" x14ac:dyDescent="0.2">
      <c r="AF701" s="2">
        <v>0.79166666666666663</v>
      </c>
      <c r="AG701" t="s">
        <v>744</v>
      </c>
      <c r="AH701" s="17">
        <v>430</v>
      </c>
      <c r="AI701" s="17" cm="1">
        <f t="array" ref="AI701">SUMPRODUCT(--(IFERROR(HOUR(Flights_2026_09_303334353637345678[entry_hour]),-1)=HOUR(AF701)),--(IFERROR(Flights_2026_09_303334353637345678[entry_sector],"")=AG701),--(IFERROR(Flights_2026_09_303334353637345678[nfl],-1)&gt;=AH701),--(IFERROR(Flights_2026_09_303334353637345678[nfl],-1)&lt;=IF(AH701=450,450,AH701+9)))</f>
        <v>0</v>
      </c>
    </row>
    <row r="702" spans="32:35" x14ac:dyDescent="0.2">
      <c r="AF702" s="2">
        <v>0.79166666666666663</v>
      </c>
      <c r="AG702" t="s">
        <v>744</v>
      </c>
      <c r="AH702" s="17">
        <v>440</v>
      </c>
      <c r="AI702" s="17" cm="1">
        <f t="array" ref="AI702">SUMPRODUCT(--(IFERROR(HOUR(Flights_2026_09_303334353637345678[entry_hour]),-1)=HOUR(AF702)),--(IFERROR(Flights_2026_09_303334353637345678[entry_sector],"")=AG702),--(IFERROR(Flights_2026_09_303334353637345678[nfl],-1)&gt;=AH702),--(IFERROR(Flights_2026_09_303334353637345678[nfl],-1)&lt;=IF(AH702=450,450,AH702+9)))</f>
        <v>0</v>
      </c>
    </row>
    <row r="703" spans="32:35" x14ac:dyDescent="0.2">
      <c r="AF703" s="2">
        <v>0.79166666666666663</v>
      </c>
      <c r="AG703" t="s">
        <v>744</v>
      </c>
      <c r="AH703" s="17">
        <v>450</v>
      </c>
      <c r="AI703" s="17" cm="1">
        <f t="array" ref="AI703">SUMPRODUCT(--(IFERROR(HOUR(Flights_2026_09_303334353637345678[entry_hour]),-1)=HOUR(AF703)),--(IFERROR(Flights_2026_09_303334353637345678[entry_sector],"")=AG703),--(IFERROR(Flights_2026_09_303334353637345678[nfl],-1)&gt;=AH703),--(IFERROR(Flights_2026_09_303334353637345678[nfl],-1)&lt;=IF(AH703=450,450,AH703+9)))</f>
        <v>0</v>
      </c>
    </row>
    <row r="704" spans="32:35" x14ac:dyDescent="0.2">
      <c r="AF704" s="2">
        <v>0.79166666666666663</v>
      </c>
      <c r="AG704" t="s">
        <v>745</v>
      </c>
      <c r="AH704" s="17">
        <v>200</v>
      </c>
      <c r="AI704" s="17" cm="1">
        <f t="array" ref="AI704">SUMPRODUCT(--(IFERROR(HOUR(Flights_2026_09_303334353637345678[entry_hour]),-1)=HOUR(AF704)),--(IFERROR(Flights_2026_09_303334353637345678[entry_sector],"")=AG704),--(IFERROR(Flights_2026_09_303334353637345678[nfl],-1)&gt;=AH704),--(IFERROR(Flights_2026_09_303334353637345678[nfl],-1)&lt;=IF(AH704=450,450,AH704+9)))</f>
        <v>0</v>
      </c>
    </row>
    <row r="705" spans="32:35" x14ac:dyDescent="0.2">
      <c r="AF705" s="2">
        <v>0.79166666666666663</v>
      </c>
      <c r="AG705" t="s">
        <v>745</v>
      </c>
      <c r="AH705" s="17">
        <v>210</v>
      </c>
      <c r="AI705" s="17" cm="1">
        <f t="array" ref="AI705">SUMPRODUCT(--(IFERROR(HOUR(Flights_2026_09_303334353637345678[entry_hour]),-1)=HOUR(AF705)),--(IFERROR(Flights_2026_09_303334353637345678[entry_sector],"")=AG705),--(IFERROR(Flights_2026_09_303334353637345678[nfl],-1)&gt;=AH705),--(IFERROR(Flights_2026_09_303334353637345678[nfl],-1)&lt;=IF(AH705=450,450,AH705+9)))</f>
        <v>0</v>
      </c>
    </row>
    <row r="706" spans="32:35" x14ac:dyDescent="0.2">
      <c r="AF706" s="2">
        <v>0.79166666666666663</v>
      </c>
      <c r="AG706" t="s">
        <v>745</v>
      </c>
      <c r="AH706" s="17">
        <v>220</v>
      </c>
      <c r="AI706" s="17" cm="1">
        <f t="array" ref="AI706">SUMPRODUCT(--(IFERROR(HOUR(Flights_2026_09_303334353637345678[entry_hour]),-1)=HOUR(AF706)),--(IFERROR(Flights_2026_09_303334353637345678[entry_sector],"")=AG706),--(IFERROR(Flights_2026_09_303334353637345678[nfl],-1)&gt;=AH706),--(IFERROR(Flights_2026_09_303334353637345678[nfl],-1)&lt;=IF(AH706=450,450,AH706+9)))</f>
        <v>0</v>
      </c>
    </row>
    <row r="707" spans="32:35" x14ac:dyDescent="0.2">
      <c r="AF707" s="2">
        <v>0.79166666666666663</v>
      </c>
      <c r="AG707" t="s">
        <v>745</v>
      </c>
      <c r="AH707" s="17">
        <v>230</v>
      </c>
      <c r="AI707" s="17" cm="1">
        <f t="array" ref="AI707">SUMPRODUCT(--(IFERROR(HOUR(Flights_2026_09_303334353637345678[entry_hour]),-1)=HOUR(AF707)),--(IFERROR(Flights_2026_09_303334353637345678[entry_sector],"")=AG707),--(IFERROR(Flights_2026_09_303334353637345678[nfl],-1)&gt;=AH707),--(IFERROR(Flights_2026_09_303334353637345678[nfl],-1)&lt;=IF(AH707=450,450,AH707+9)))</f>
        <v>0</v>
      </c>
    </row>
    <row r="708" spans="32:35" x14ac:dyDescent="0.2">
      <c r="AF708" s="2">
        <v>0.79166666666666663</v>
      </c>
      <c r="AG708" t="s">
        <v>745</v>
      </c>
      <c r="AH708" s="17">
        <v>240</v>
      </c>
      <c r="AI708" s="17" cm="1">
        <f t="array" ref="AI708">SUMPRODUCT(--(IFERROR(HOUR(Flights_2026_09_303334353637345678[entry_hour]),-1)=HOUR(AF708)),--(IFERROR(Flights_2026_09_303334353637345678[entry_sector],"")=AG708),--(IFERROR(Flights_2026_09_303334353637345678[nfl],-1)&gt;=AH708),--(IFERROR(Flights_2026_09_303334353637345678[nfl],-1)&lt;=IF(AH708=450,450,AH708+9)))</f>
        <v>0</v>
      </c>
    </row>
    <row r="709" spans="32:35" x14ac:dyDescent="0.2">
      <c r="AF709" s="2">
        <v>0.79166666666666663</v>
      </c>
      <c r="AG709" t="s">
        <v>745</v>
      </c>
      <c r="AH709" s="17">
        <v>250</v>
      </c>
      <c r="AI709" s="17" cm="1">
        <f t="array" ref="AI709">SUMPRODUCT(--(IFERROR(HOUR(Flights_2026_09_303334353637345678[entry_hour]),-1)=HOUR(AF709)),--(IFERROR(Flights_2026_09_303334353637345678[entry_sector],"")=AG709),--(IFERROR(Flights_2026_09_303334353637345678[nfl],-1)&gt;=AH709),--(IFERROR(Flights_2026_09_303334353637345678[nfl],-1)&lt;=IF(AH709=450,450,AH709+9)))</f>
        <v>0</v>
      </c>
    </row>
    <row r="710" spans="32:35" x14ac:dyDescent="0.2">
      <c r="AF710" s="2">
        <v>0.79166666666666663</v>
      </c>
      <c r="AG710" t="s">
        <v>745</v>
      </c>
      <c r="AH710" s="17">
        <v>260</v>
      </c>
      <c r="AI710" s="17" cm="1">
        <f t="array" ref="AI710">SUMPRODUCT(--(IFERROR(HOUR(Flights_2026_09_303334353637345678[entry_hour]),-1)=HOUR(AF710)),--(IFERROR(Flights_2026_09_303334353637345678[entry_sector],"")=AG710),--(IFERROR(Flights_2026_09_303334353637345678[nfl],-1)&gt;=AH710),--(IFERROR(Flights_2026_09_303334353637345678[nfl],-1)&lt;=IF(AH710=450,450,AH710+9)))</f>
        <v>0</v>
      </c>
    </row>
    <row r="711" spans="32:35" x14ac:dyDescent="0.2">
      <c r="AF711" s="2">
        <v>0.79166666666666663</v>
      </c>
      <c r="AG711" t="s">
        <v>745</v>
      </c>
      <c r="AH711" s="17">
        <v>270</v>
      </c>
      <c r="AI711" s="17" cm="1">
        <f t="array" ref="AI711">SUMPRODUCT(--(IFERROR(HOUR(Flights_2026_09_303334353637345678[entry_hour]),-1)=HOUR(AF711)),--(IFERROR(Flights_2026_09_303334353637345678[entry_sector],"")=AG711),--(IFERROR(Flights_2026_09_303334353637345678[nfl],-1)&gt;=AH711),--(IFERROR(Flights_2026_09_303334353637345678[nfl],-1)&lt;=IF(AH711=450,450,AH711+9)))</f>
        <v>0</v>
      </c>
    </row>
    <row r="712" spans="32:35" x14ac:dyDescent="0.2">
      <c r="AF712" s="2">
        <v>0.79166666666666663</v>
      </c>
      <c r="AG712" t="s">
        <v>745</v>
      </c>
      <c r="AH712" s="17">
        <v>280</v>
      </c>
      <c r="AI712" s="17" cm="1">
        <f t="array" ref="AI712">SUMPRODUCT(--(IFERROR(HOUR(Flights_2026_09_303334353637345678[entry_hour]),-1)=HOUR(AF712)),--(IFERROR(Flights_2026_09_303334353637345678[entry_sector],"")=AG712),--(IFERROR(Flights_2026_09_303334353637345678[nfl],-1)&gt;=AH712),--(IFERROR(Flights_2026_09_303334353637345678[nfl],-1)&lt;=IF(AH712=450,450,AH712+9)))</f>
        <v>0</v>
      </c>
    </row>
    <row r="713" spans="32:35" x14ac:dyDescent="0.2">
      <c r="AF713" s="2">
        <v>0.79166666666666663</v>
      </c>
      <c r="AG713" t="s">
        <v>745</v>
      </c>
      <c r="AH713" s="17">
        <v>290</v>
      </c>
      <c r="AI713" s="17" cm="1">
        <f t="array" ref="AI713">SUMPRODUCT(--(IFERROR(HOUR(Flights_2026_09_303334353637345678[entry_hour]),-1)=HOUR(AF713)),--(IFERROR(Flights_2026_09_303334353637345678[entry_sector],"")=AG713),--(IFERROR(Flights_2026_09_303334353637345678[nfl],-1)&gt;=AH713),--(IFERROR(Flights_2026_09_303334353637345678[nfl],-1)&lt;=IF(AH713=450,450,AH713+9)))</f>
        <v>0</v>
      </c>
    </row>
    <row r="714" spans="32:35" x14ac:dyDescent="0.2">
      <c r="AF714" s="2">
        <v>0.79166666666666663</v>
      </c>
      <c r="AG714" t="s">
        <v>745</v>
      </c>
      <c r="AH714" s="17">
        <v>300</v>
      </c>
      <c r="AI714" s="17" cm="1">
        <f t="array" ref="AI714">SUMPRODUCT(--(IFERROR(HOUR(Flights_2026_09_303334353637345678[entry_hour]),-1)=HOUR(AF714)),--(IFERROR(Flights_2026_09_303334353637345678[entry_sector],"")=AG714),--(IFERROR(Flights_2026_09_303334353637345678[nfl],-1)&gt;=AH714),--(IFERROR(Flights_2026_09_303334353637345678[nfl],-1)&lt;=IF(AH714=450,450,AH714+9)))</f>
        <v>0</v>
      </c>
    </row>
    <row r="715" spans="32:35" x14ac:dyDescent="0.2">
      <c r="AF715" s="2">
        <v>0.79166666666666663</v>
      </c>
      <c r="AG715" t="s">
        <v>745</v>
      </c>
      <c r="AH715" s="17">
        <v>310</v>
      </c>
      <c r="AI715" s="17" cm="1">
        <f t="array" ref="AI715">SUMPRODUCT(--(IFERROR(HOUR(Flights_2026_09_303334353637345678[entry_hour]),-1)=HOUR(AF715)),--(IFERROR(Flights_2026_09_303334353637345678[entry_sector],"")=AG715),--(IFERROR(Flights_2026_09_303334353637345678[nfl],-1)&gt;=AH715),--(IFERROR(Flights_2026_09_303334353637345678[nfl],-1)&lt;=IF(AH715=450,450,AH715+9)))</f>
        <v>0</v>
      </c>
    </row>
    <row r="716" spans="32:35" x14ac:dyDescent="0.2">
      <c r="AF716" s="2">
        <v>0.79166666666666663</v>
      </c>
      <c r="AG716" t="s">
        <v>745</v>
      </c>
      <c r="AH716" s="17">
        <v>320</v>
      </c>
      <c r="AI716" s="17" cm="1">
        <f t="array" ref="AI716">SUMPRODUCT(--(IFERROR(HOUR(Flights_2026_09_303334353637345678[entry_hour]),-1)=HOUR(AF716)),--(IFERROR(Flights_2026_09_303334353637345678[entry_sector],"")=AG716),--(IFERROR(Flights_2026_09_303334353637345678[nfl],-1)&gt;=AH716),--(IFERROR(Flights_2026_09_303334353637345678[nfl],-1)&lt;=IF(AH716=450,450,AH716+9)))</f>
        <v>0</v>
      </c>
    </row>
    <row r="717" spans="32:35" x14ac:dyDescent="0.2">
      <c r="AF717" s="2">
        <v>0.79166666666666663</v>
      </c>
      <c r="AG717" t="s">
        <v>745</v>
      </c>
      <c r="AH717" s="17">
        <v>330</v>
      </c>
      <c r="AI717" s="17" cm="1">
        <f t="array" ref="AI717">SUMPRODUCT(--(IFERROR(HOUR(Flights_2026_09_303334353637345678[entry_hour]),-1)=HOUR(AF717)),--(IFERROR(Flights_2026_09_303334353637345678[entry_sector],"")=AG717),--(IFERROR(Flights_2026_09_303334353637345678[nfl],-1)&gt;=AH717),--(IFERROR(Flights_2026_09_303334353637345678[nfl],-1)&lt;=IF(AH717=450,450,AH717+9)))</f>
        <v>2</v>
      </c>
    </row>
    <row r="718" spans="32:35" x14ac:dyDescent="0.2">
      <c r="AF718" s="2">
        <v>0.79166666666666663</v>
      </c>
      <c r="AG718" t="s">
        <v>745</v>
      </c>
      <c r="AH718" s="17">
        <v>340</v>
      </c>
      <c r="AI718" s="17" cm="1">
        <f t="array" ref="AI718">SUMPRODUCT(--(IFERROR(HOUR(Flights_2026_09_303334353637345678[entry_hour]),-1)=HOUR(AF718)),--(IFERROR(Flights_2026_09_303334353637345678[entry_sector],"")=AG718),--(IFERROR(Flights_2026_09_303334353637345678[nfl],-1)&gt;=AH718),--(IFERROR(Flights_2026_09_303334353637345678[nfl],-1)&lt;=IF(AH718=450,450,AH718+9)))</f>
        <v>0</v>
      </c>
    </row>
    <row r="719" spans="32:35" x14ac:dyDescent="0.2">
      <c r="AF719" s="2">
        <v>0.79166666666666663</v>
      </c>
      <c r="AG719" t="s">
        <v>745</v>
      </c>
      <c r="AH719" s="17">
        <v>350</v>
      </c>
      <c r="AI719" s="17" cm="1">
        <f t="array" ref="AI719">SUMPRODUCT(--(IFERROR(HOUR(Flights_2026_09_303334353637345678[entry_hour]),-1)=HOUR(AF719)),--(IFERROR(Flights_2026_09_303334353637345678[entry_sector],"")=AG719),--(IFERROR(Flights_2026_09_303334353637345678[nfl],-1)&gt;=AH719),--(IFERROR(Flights_2026_09_303334353637345678[nfl],-1)&lt;=IF(AH719=450,450,AH719+9)))</f>
        <v>1</v>
      </c>
    </row>
    <row r="720" spans="32:35" x14ac:dyDescent="0.2">
      <c r="AF720" s="2">
        <v>0.79166666666666663</v>
      </c>
      <c r="AG720" t="s">
        <v>745</v>
      </c>
      <c r="AH720" s="17">
        <v>360</v>
      </c>
      <c r="AI720" s="17" cm="1">
        <f t="array" ref="AI720">SUMPRODUCT(--(IFERROR(HOUR(Flights_2026_09_303334353637345678[entry_hour]),-1)=HOUR(AF720)),--(IFERROR(Flights_2026_09_303334353637345678[entry_sector],"")=AG720),--(IFERROR(Flights_2026_09_303334353637345678[nfl],-1)&gt;=AH720),--(IFERROR(Flights_2026_09_303334353637345678[nfl],-1)&lt;=IF(AH720=450,450,AH720+9)))</f>
        <v>0</v>
      </c>
    </row>
    <row r="721" spans="32:35" x14ac:dyDescent="0.2">
      <c r="AF721" s="2">
        <v>0.79166666666666663</v>
      </c>
      <c r="AG721" t="s">
        <v>745</v>
      </c>
      <c r="AH721" s="17">
        <v>370</v>
      </c>
      <c r="AI721" s="17" cm="1">
        <f t="array" ref="AI721">SUMPRODUCT(--(IFERROR(HOUR(Flights_2026_09_303334353637345678[entry_hour]),-1)=HOUR(AF721)),--(IFERROR(Flights_2026_09_303334353637345678[entry_sector],"")=AG721),--(IFERROR(Flights_2026_09_303334353637345678[nfl],-1)&gt;=AH721),--(IFERROR(Flights_2026_09_303334353637345678[nfl],-1)&lt;=IF(AH721=450,450,AH721+9)))</f>
        <v>1</v>
      </c>
    </row>
    <row r="722" spans="32:35" x14ac:dyDescent="0.2">
      <c r="AF722" s="2">
        <v>0.79166666666666663</v>
      </c>
      <c r="AG722" t="s">
        <v>745</v>
      </c>
      <c r="AH722" s="17">
        <v>380</v>
      </c>
      <c r="AI722" s="17" cm="1">
        <f t="array" ref="AI722">SUMPRODUCT(--(IFERROR(HOUR(Flights_2026_09_303334353637345678[entry_hour]),-1)=HOUR(AF722)),--(IFERROR(Flights_2026_09_303334353637345678[entry_sector],"")=AG722),--(IFERROR(Flights_2026_09_303334353637345678[nfl],-1)&gt;=AH722),--(IFERROR(Flights_2026_09_303334353637345678[nfl],-1)&lt;=IF(AH722=450,450,AH722+9)))</f>
        <v>0</v>
      </c>
    </row>
    <row r="723" spans="32:35" x14ac:dyDescent="0.2">
      <c r="AF723" s="2">
        <v>0.79166666666666663</v>
      </c>
      <c r="AG723" t="s">
        <v>745</v>
      </c>
      <c r="AH723" s="17">
        <v>390</v>
      </c>
      <c r="AI723" s="17" cm="1">
        <f t="array" ref="AI723">SUMPRODUCT(--(IFERROR(HOUR(Flights_2026_09_303334353637345678[entry_hour]),-1)=HOUR(AF723)),--(IFERROR(Flights_2026_09_303334353637345678[entry_sector],"")=AG723),--(IFERROR(Flights_2026_09_303334353637345678[nfl],-1)&gt;=AH723),--(IFERROR(Flights_2026_09_303334353637345678[nfl],-1)&lt;=IF(AH723=450,450,AH723+9)))</f>
        <v>1</v>
      </c>
    </row>
    <row r="724" spans="32:35" x14ac:dyDescent="0.2">
      <c r="AF724" s="2">
        <v>0.79166666666666663</v>
      </c>
      <c r="AG724" t="s">
        <v>745</v>
      </c>
      <c r="AH724" s="17">
        <v>400</v>
      </c>
      <c r="AI724" s="17" cm="1">
        <f t="array" ref="AI724">SUMPRODUCT(--(IFERROR(HOUR(Flights_2026_09_303334353637345678[entry_hour]),-1)=HOUR(AF724)),--(IFERROR(Flights_2026_09_303334353637345678[entry_sector],"")=AG724),--(IFERROR(Flights_2026_09_303334353637345678[nfl],-1)&gt;=AH724),--(IFERROR(Flights_2026_09_303334353637345678[nfl],-1)&lt;=IF(AH724=450,450,AH724+9)))</f>
        <v>0</v>
      </c>
    </row>
    <row r="725" spans="32:35" x14ac:dyDescent="0.2">
      <c r="AF725" s="2">
        <v>0.79166666666666663</v>
      </c>
      <c r="AG725" t="s">
        <v>745</v>
      </c>
      <c r="AH725" s="17">
        <v>410</v>
      </c>
      <c r="AI725" s="17" cm="1">
        <f t="array" ref="AI725">SUMPRODUCT(--(IFERROR(HOUR(Flights_2026_09_303334353637345678[entry_hour]),-1)=HOUR(AF725)),--(IFERROR(Flights_2026_09_303334353637345678[entry_sector],"")=AG725),--(IFERROR(Flights_2026_09_303334353637345678[nfl],-1)&gt;=AH725),--(IFERROR(Flights_2026_09_303334353637345678[nfl],-1)&lt;=IF(AH725=450,450,AH725+9)))</f>
        <v>0</v>
      </c>
    </row>
    <row r="726" spans="32:35" x14ac:dyDescent="0.2">
      <c r="AF726" s="2">
        <v>0.79166666666666663</v>
      </c>
      <c r="AG726" t="s">
        <v>745</v>
      </c>
      <c r="AH726" s="17">
        <v>420</v>
      </c>
      <c r="AI726" s="17" cm="1">
        <f t="array" ref="AI726">SUMPRODUCT(--(IFERROR(HOUR(Flights_2026_09_303334353637345678[entry_hour]),-1)=HOUR(AF726)),--(IFERROR(Flights_2026_09_303334353637345678[entry_sector],"")=AG726),--(IFERROR(Flights_2026_09_303334353637345678[nfl],-1)&gt;=AH726),--(IFERROR(Flights_2026_09_303334353637345678[nfl],-1)&lt;=IF(AH726=450,450,AH726+9)))</f>
        <v>0</v>
      </c>
    </row>
    <row r="727" spans="32:35" x14ac:dyDescent="0.2">
      <c r="AF727" s="2">
        <v>0.79166666666666663</v>
      </c>
      <c r="AG727" t="s">
        <v>745</v>
      </c>
      <c r="AH727" s="17">
        <v>430</v>
      </c>
      <c r="AI727" s="17" cm="1">
        <f t="array" ref="AI727">SUMPRODUCT(--(IFERROR(HOUR(Flights_2026_09_303334353637345678[entry_hour]),-1)=HOUR(AF727)),--(IFERROR(Flights_2026_09_303334353637345678[entry_sector],"")=AG727),--(IFERROR(Flights_2026_09_303334353637345678[nfl],-1)&gt;=AH727),--(IFERROR(Flights_2026_09_303334353637345678[nfl],-1)&lt;=IF(AH727=450,450,AH727+9)))</f>
        <v>0</v>
      </c>
    </row>
    <row r="728" spans="32:35" x14ac:dyDescent="0.2">
      <c r="AF728" s="2">
        <v>0.79166666666666663</v>
      </c>
      <c r="AG728" t="s">
        <v>745</v>
      </c>
      <c r="AH728" s="17">
        <v>440</v>
      </c>
      <c r="AI728" s="17" cm="1">
        <f t="array" ref="AI728">SUMPRODUCT(--(IFERROR(HOUR(Flights_2026_09_303334353637345678[entry_hour]),-1)=HOUR(AF728)),--(IFERROR(Flights_2026_09_303334353637345678[entry_sector],"")=AG728),--(IFERROR(Flights_2026_09_303334353637345678[nfl],-1)&gt;=AH728),--(IFERROR(Flights_2026_09_303334353637345678[nfl],-1)&lt;=IF(AH728=450,450,AH728+9)))</f>
        <v>0</v>
      </c>
    </row>
    <row r="729" spans="32:35" x14ac:dyDescent="0.2">
      <c r="AF729" s="2">
        <v>0.79166666666666663</v>
      </c>
      <c r="AG729" t="s">
        <v>745</v>
      </c>
      <c r="AH729" s="17">
        <v>450</v>
      </c>
      <c r="AI729" s="17" cm="1">
        <f t="array" ref="AI729">SUMPRODUCT(--(IFERROR(HOUR(Flights_2026_09_303334353637345678[entry_hour]),-1)=HOUR(AF729)),--(IFERROR(Flights_2026_09_303334353637345678[entry_sector],"")=AG729),--(IFERROR(Flights_2026_09_303334353637345678[nfl],-1)&gt;=AH729),--(IFERROR(Flights_2026_09_303334353637345678[nfl],-1)&lt;=IF(AH729=450,450,AH729+9)))</f>
        <v>0</v>
      </c>
    </row>
    <row r="730" spans="32:35" x14ac:dyDescent="0.2">
      <c r="AF730" s="2">
        <v>0.79166666666666663</v>
      </c>
      <c r="AG730" t="s">
        <v>840</v>
      </c>
      <c r="AH730" s="17">
        <v>200</v>
      </c>
      <c r="AI730" s="17" cm="1">
        <f t="array" ref="AI730">SUMPRODUCT(--(IFERROR(HOUR(Flights_2026_09_303334353637345678[entry_hour]),-1)=HOUR(AF730)),--(IFERROR(Flights_2026_09_303334353637345678[entry_sector],"")=AG730),--(IFERROR(Flights_2026_09_303334353637345678[nfl],-1)&gt;=AH730),--(IFERROR(Flights_2026_09_303334353637345678[nfl],-1)&lt;=IF(AH730=450,450,AH730+9)))</f>
        <v>0</v>
      </c>
    </row>
    <row r="731" spans="32:35" x14ac:dyDescent="0.2">
      <c r="AF731" s="2">
        <v>0.79166666666666663</v>
      </c>
      <c r="AG731" t="s">
        <v>840</v>
      </c>
      <c r="AH731" s="17">
        <v>210</v>
      </c>
      <c r="AI731" s="17" cm="1">
        <f t="array" ref="AI731">SUMPRODUCT(--(IFERROR(HOUR(Flights_2026_09_303334353637345678[entry_hour]),-1)=HOUR(AF731)),--(IFERROR(Flights_2026_09_303334353637345678[entry_sector],"")=AG731),--(IFERROR(Flights_2026_09_303334353637345678[nfl],-1)&gt;=AH731),--(IFERROR(Flights_2026_09_303334353637345678[nfl],-1)&lt;=IF(AH731=450,450,AH731+9)))</f>
        <v>0</v>
      </c>
    </row>
    <row r="732" spans="32:35" x14ac:dyDescent="0.2">
      <c r="AF732" s="2">
        <v>0.79166666666666663</v>
      </c>
      <c r="AG732" t="s">
        <v>840</v>
      </c>
      <c r="AH732" s="17">
        <v>220</v>
      </c>
      <c r="AI732" s="17" cm="1">
        <f t="array" ref="AI732">SUMPRODUCT(--(IFERROR(HOUR(Flights_2026_09_303334353637345678[entry_hour]),-1)=HOUR(AF732)),--(IFERROR(Flights_2026_09_303334353637345678[entry_sector],"")=AG732),--(IFERROR(Flights_2026_09_303334353637345678[nfl],-1)&gt;=AH732),--(IFERROR(Flights_2026_09_303334353637345678[nfl],-1)&lt;=IF(AH732=450,450,AH732+9)))</f>
        <v>0</v>
      </c>
    </row>
    <row r="733" spans="32:35" x14ac:dyDescent="0.2">
      <c r="AF733" s="2">
        <v>0.79166666666666663</v>
      </c>
      <c r="AG733" t="s">
        <v>840</v>
      </c>
      <c r="AH733" s="17">
        <v>230</v>
      </c>
      <c r="AI733" s="17" cm="1">
        <f t="array" ref="AI733">SUMPRODUCT(--(IFERROR(HOUR(Flights_2026_09_303334353637345678[entry_hour]),-1)=HOUR(AF733)),--(IFERROR(Flights_2026_09_303334353637345678[entry_sector],"")=AG733),--(IFERROR(Flights_2026_09_303334353637345678[nfl],-1)&gt;=AH733),--(IFERROR(Flights_2026_09_303334353637345678[nfl],-1)&lt;=IF(AH733=450,450,AH733+9)))</f>
        <v>0</v>
      </c>
    </row>
    <row r="734" spans="32:35" x14ac:dyDescent="0.2">
      <c r="AF734" s="2">
        <v>0.79166666666666663</v>
      </c>
      <c r="AG734" t="s">
        <v>840</v>
      </c>
      <c r="AH734" s="17">
        <v>240</v>
      </c>
      <c r="AI734" s="17" cm="1">
        <f t="array" ref="AI734">SUMPRODUCT(--(IFERROR(HOUR(Flights_2026_09_303334353637345678[entry_hour]),-1)=HOUR(AF734)),--(IFERROR(Flights_2026_09_303334353637345678[entry_sector],"")=AG734),--(IFERROR(Flights_2026_09_303334353637345678[nfl],-1)&gt;=AH734),--(IFERROR(Flights_2026_09_303334353637345678[nfl],-1)&lt;=IF(AH734=450,450,AH734+9)))</f>
        <v>0</v>
      </c>
    </row>
    <row r="735" spans="32:35" x14ac:dyDescent="0.2">
      <c r="AF735" s="2">
        <v>0.79166666666666663</v>
      </c>
      <c r="AG735" t="s">
        <v>840</v>
      </c>
      <c r="AH735" s="17">
        <v>250</v>
      </c>
      <c r="AI735" s="17" cm="1">
        <f t="array" ref="AI735">SUMPRODUCT(--(IFERROR(HOUR(Flights_2026_09_303334353637345678[entry_hour]),-1)=HOUR(AF735)),--(IFERROR(Flights_2026_09_303334353637345678[entry_sector],"")=AG735),--(IFERROR(Flights_2026_09_303334353637345678[nfl],-1)&gt;=AH735),--(IFERROR(Flights_2026_09_303334353637345678[nfl],-1)&lt;=IF(AH735=450,450,AH735+9)))</f>
        <v>0</v>
      </c>
    </row>
    <row r="736" spans="32:35" x14ac:dyDescent="0.2">
      <c r="AF736" s="2">
        <v>0.79166666666666663</v>
      </c>
      <c r="AG736" t="s">
        <v>840</v>
      </c>
      <c r="AH736" s="17">
        <v>260</v>
      </c>
      <c r="AI736" s="17" cm="1">
        <f t="array" ref="AI736">SUMPRODUCT(--(IFERROR(HOUR(Flights_2026_09_303334353637345678[entry_hour]),-1)=HOUR(AF736)),--(IFERROR(Flights_2026_09_303334353637345678[entry_sector],"")=AG736),--(IFERROR(Flights_2026_09_303334353637345678[nfl],-1)&gt;=AH736),--(IFERROR(Flights_2026_09_303334353637345678[nfl],-1)&lt;=IF(AH736=450,450,AH736+9)))</f>
        <v>0</v>
      </c>
    </row>
    <row r="737" spans="32:35" x14ac:dyDescent="0.2">
      <c r="AF737" s="2">
        <v>0.79166666666666663</v>
      </c>
      <c r="AG737" t="s">
        <v>840</v>
      </c>
      <c r="AH737" s="17">
        <v>270</v>
      </c>
      <c r="AI737" s="17" cm="1">
        <f t="array" ref="AI737">SUMPRODUCT(--(IFERROR(HOUR(Flights_2026_09_303334353637345678[entry_hour]),-1)=HOUR(AF737)),--(IFERROR(Flights_2026_09_303334353637345678[entry_sector],"")=AG737),--(IFERROR(Flights_2026_09_303334353637345678[nfl],-1)&gt;=AH737),--(IFERROR(Flights_2026_09_303334353637345678[nfl],-1)&lt;=IF(AH737=450,450,AH737+9)))</f>
        <v>0</v>
      </c>
    </row>
    <row r="738" spans="32:35" x14ac:dyDescent="0.2">
      <c r="AF738" s="2">
        <v>0.79166666666666663</v>
      </c>
      <c r="AG738" t="s">
        <v>840</v>
      </c>
      <c r="AH738" s="17">
        <v>280</v>
      </c>
      <c r="AI738" s="17" cm="1">
        <f t="array" ref="AI738">SUMPRODUCT(--(IFERROR(HOUR(Flights_2026_09_303334353637345678[entry_hour]),-1)=HOUR(AF738)),--(IFERROR(Flights_2026_09_303334353637345678[entry_sector],"")=AG738),--(IFERROR(Flights_2026_09_303334353637345678[nfl],-1)&gt;=AH738),--(IFERROR(Flights_2026_09_303334353637345678[nfl],-1)&lt;=IF(AH738=450,450,AH738+9)))</f>
        <v>0</v>
      </c>
    </row>
    <row r="739" spans="32:35" x14ac:dyDescent="0.2">
      <c r="AF739" s="2">
        <v>0.79166666666666663</v>
      </c>
      <c r="AG739" t="s">
        <v>840</v>
      </c>
      <c r="AH739" s="17">
        <v>290</v>
      </c>
      <c r="AI739" s="17" cm="1">
        <f t="array" ref="AI739">SUMPRODUCT(--(IFERROR(HOUR(Flights_2026_09_303334353637345678[entry_hour]),-1)=HOUR(AF739)),--(IFERROR(Flights_2026_09_303334353637345678[entry_sector],"")=AG739),--(IFERROR(Flights_2026_09_303334353637345678[nfl],-1)&gt;=AH739),--(IFERROR(Flights_2026_09_303334353637345678[nfl],-1)&lt;=IF(AH739=450,450,AH739+9)))</f>
        <v>0</v>
      </c>
    </row>
    <row r="740" spans="32:35" x14ac:dyDescent="0.2">
      <c r="AF740" s="2">
        <v>0.79166666666666663</v>
      </c>
      <c r="AG740" t="s">
        <v>840</v>
      </c>
      <c r="AH740" s="17">
        <v>300</v>
      </c>
      <c r="AI740" s="17" cm="1">
        <f t="array" ref="AI740">SUMPRODUCT(--(IFERROR(HOUR(Flights_2026_09_303334353637345678[entry_hour]),-1)=HOUR(AF740)),--(IFERROR(Flights_2026_09_303334353637345678[entry_sector],"")=AG740),--(IFERROR(Flights_2026_09_303334353637345678[nfl],-1)&gt;=AH740),--(IFERROR(Flights_2026_09_303334353637345678[nfl],-1)&lt;=IF(AH740=450,450,AH740+9)))</f>
        <v>0</v>
      </c>
    </row>
    <row r="741" spans="32:35" x14ac:dyDescent="0.2">
      <c r="AF741" s="2">
        <v>0.79166666666666663</v>
      </c>
      <c r="AG741" t="s">
        <v>840</v>
      </c>
      <c r="AH741" s="17">
        <v>310</v>
      </c>
      <c r="AI741" s="17" cm="1">
        <f t="array" ref="AI741">SUMPRODUCT(--(IFERROR(HOUR(Flights_2026_09_303334353637345678[entry_hour]),-1)=HOUR(AF741)),--(IFERROR(Flights_2026_09_303334353637345678[entry_sector],"")=AG741),--(IFERROR(Flights_2026_09_303334353637345678[nfl],-1)&gt;=AH741),--(IFERROR(Flights_2026_09_303334353637345678[nfl],-1)&lt;=IF(AH741=450,450,AH741+9)))</f>
        <v>0</v>
      </c>
    </row>
    <row r="742" spans="32:35" x14ac:dyDescent="0.2">
      <c r="AF742" s="2">
        <v>0.79166666666666663</v>
      </c>
      <c r="AG742" t="s">
        <v>840</v>
      </c>
      <c r="AH742" s="17">
        <v>320</v>
      </c>
      <c r="AI742" s="17" cm="1">
        <f t="array" ref="AI742">SUMPRODUCT(--(IFERROR(HOUR(Flights_2026_09_303334353637345678[entry_hour]),-1)=HOUR(AF742)),--(IFERROR(Flights_2026_09_303334353637345678[entry_sector],"")=AG742),--(IFERROR(Flights_2026_09_303334353637345678[nfl],-1)&gt;=AH742),--(IFERROR(Flights_2026_09_303334353637345678[nfl],-1)&lt;=IF(AH742=450,450,AH742+9)))</f>
        <v>0</v>
      </c>
    </row>
    <row r="743" spans="32:35" x14ac:dyDescent="0.2">
      <c r="AF743" s="2">
        <v>0.79166666666666663</v>
      </c>
      <c r="AG743" t="s">
        <v>840</v>
      </c>
      <c r="AH743" s="17">
        <v>330</v>
      </c>
      <c r="AI743" s="17" cm="1">
        <f t="array" ref="AI743">SUMPRODUCT(--(IFERROR(HOUR(Flights_2026_09_303334353637345678[entry_hour]),-1)=HOUR(AF743)),--(IFERROR(Flights_2026_09_303334353637345678[entry_sector],"")=AG743),--(IFERROR(Flights_2026_09_303334353637345678[nfl],-1)&gt;=AH743),--(IFERROR(Flights_2026_09_303334353637345678[nfl],-1)&lt;=IF(AH743=450,450,AH743+9)))</f>
        <v>0</v>
      </c>
    </row>
    <row r="744" spans="32:35" x14ac:dyDescent="0.2">
      <c r="AF744" s="2">
        <v>0.79166666666666663</v>
      </c>
      <c r="AG744" t="s">
        <v>840</v>
      </c>
      <c r="AH744" s="17">
        <v>340</v>
      </c>
      <c r="AI744" s="17" cm="1">
        <f t="array" ref="AI744">SUMPRODUCT(--(IFERROR(HOUR(Flights_2026_09_303334353637345678[entry_hour]),-1)=HOUR(AF744)),--(IFERROR(Flights_2026_09_303334353637345678[entry_sector],"")=AG744),--(IFERROR(Flights_2026_09_303334353637345678[nfl],-1)&gt;=AH744),--(IFERROR(Flights_2026_09_303334353637345678[nfl],-1)&lt;=IF(AH744=450,450,AH744+9)))</f>
        <v>0</v>
      </c>
    </row>
    <row r="745" spans="32:35" x14ac:dyDescent="0.2">
      <c r="AF745" s="2">
        <v>0.79166666666666663</v>
      </c>
      <c r="AG745" t="s">
        <v>840</v>
      </c>
      <c r="AH745" s="17">
        <v>350</v>
      </c>
      <c r="AI745" s="17" cm="1">
        <f t="array" ref="AI745">SUMPRODUCT(--(IFERROR(HOUR(Flights_2026_09_303334353637345678[entry_hour]),-1)=HOUR(AF745)),--(IFERROR(Flights_2026_09_303334353637345678[entry_sector],"")=AG745),--(IFERROR(Flights_2026_09_303334353637345678[nfl],-1)&gt;=AH745),--(IFERROR(Flights_2026_09_303334353637345678[nfl],-1)&lt;=IF(AH745=450,450,AH745+9)))</f>
        <v>0</v>
      </c>
    </row>
    <row r="746" spans="32:35" x14ac:dyDescent="0.2">
      <c r="AF746" s="2">
        <v>0.79166666666666663</v>
      </c>
      <c r="AG746" t="s">
        <v>840</v>
      </c>
      <c r="AH746" s="17">
        <v>360</v>
      </c>
      <c r="AI746" s="17" cm="1">
        <f t="array" ref="AI746">SUMPRODUCT(--(IFERROR(HOUR(Flights_2026_09_303334353637345678[entry_hour]),-1)=HOUR(AF746)),--(IFERROR(Flights_2026_09_303334353637345678[entry_sector],"")=AG746),--(IFERROR(Flights_2026_09_303334353637345678[nfl],-1)&gt;=AH746),--(IFERROR(Flights_2026_09_303334353637345678[nfl],-1)&lt;=IF(AH746=450,450,AH746+9)))</f>
        <v>0</v>
      </c>
    </row>
    <row r="747" spans="32:35" x14ac:dyDescent="0.2">
      <c r="AF747" s="2">
        <v>0.79166666666666663</v>
      </c>
      <c r="AG747" t="s">
        <v>840</v>
      </c>
      <c r="AH747" s="17">
        <v>370</v>
      </c>
      <c r="AI747" s="17" cm="1">
        <f t="array" ref="AI747">SUMPRODUCT(--(IFERROR(HOUR(Flights_2026_09_303334353637345678[entry_hour]),-1)=HOUR(AF747)),--(IFERROR(Flights_2026_09_303334353637345678[entry_sector],"")=AG747),--(IFERROR(Flights_2026_09_303334353637345678[nfl],-1)&gt;=AH747),--(IFERROR(Flights_2026_09_303334353637345678[nfl],-1)&lt;=IF(AH747=450,450,AH747+9)))</f>
        <v>0</v>
      </c>
    </row>
    <row r="748" spans="32:35" x14ac:dyDescent="0.2">
      <c r="AF748" s="2">
        <v>0.79166666666666663</v>
      </c>
      <c r="AG748" t="s">
        <v>840</v>
      </c>
      <c r="AH748" s="17">
        <v>380</v>
      </c>
      <c r="AI748" s="17" cm="1">
        <f t="array" ref="AI748">SUMPRODUCT(--(IFERROR(HOUR(Flights_2026_09_303334353637345678[entry_hour]),-1)=HOUR(AF748)),--(IFERROR(Flights_2026_09_303334353637345678[entry_sector],"")=AG748),--(IFERROR(Flights_2026_09_303334353637345678[nfl],-1)&gt;=AH748),--(IFERROR(Flights_2026_09_303334353637345678[nfl],-1)&lt;=IF(AH748=450,450,AH748+9)))</f>
        <v>0</v>
      </c>
    </row>
    <row r="749" spans="32:35" x14ac:dyDescent="0.2">
      <c r="AF749" s="2">
        <v>0.79166666666666663</v>
      </c>
      <c r="AG749" t="s">
        <v>840</v>
      </c>
      <c r="AH749" s="17">
        <v>390</v>
      </c>
      <c r="AI749" s="17" cm="1">
        <f t="array" ref="AI749">SUMPRODUCT(--(IFERROR(HOUR(Flights_2026_09_303334353637345678[entry_hour]),-1)=HOUR(AF749)),--(IFERROR(Flights_2026_09_303334353637345678[entry_sector],"")=AG749),--(IFERROR(Flights_2026_09_303334353637345678[nfl],-1)&gt;=AH749),--(IFERROR(Flights_2026_09_303334353637345678[nfl],-1)&lt;=IF(AH749=450,450,AH749+9)))</f>
        <v>0</v>
      </c>
    </row>
    <row r="750" spans="32:35" x14ac:dyDescent="0.2">
      <c r="AF750" s="2">
        <v>0.79166666666666663</v>
      </c>
      <c r="AG750" t="s">
        <v>840</v>
      </c>
      <c r="AH750" s="17">
        <v>400</v>
      </c>
      <c r="AI750" s="17" cm="1">
        <f t="array" ref="AI750">SUMPRODUCT(--(IFERROR(HOUR(Flights_2026_09_303334353637345678[entry_hour]),-1)=HOUR(AF750)),--(IFERROR(Flights_2026_09_303334353637345678[entry_sector],"")=AG750),--(IFERROR(Flights_2026_09_303334353637345678[nfl],-1)&gt;=AH750),--(IFERROR(Flights_2026_09_303334353637345678[nfl],-1)&lt;=IF(AH750=450,450,AH750+9)))</f>
        <v>0</v>
      </c>
    </row>
    <row r="751" spans="32:35" x14ac:dyDescent="0.2">
      <c r="AF751" s="2">
        <v>0.79166666666666663</v>
      </c>
      <c r="AG751" t="s">
        <v>840</v>
      </c>
      <c r="AH751" s="17">
        <v>410</v>
      </c>
      <c r="AI751" s="17" cm="1">
        <f t="array" ref="AI751">SUMPRODUCT(--(IFERROR(HOUR(Flights_2026_09_303334353637345678[entry_hour]),-1)=HOUR(AF751)),--(IFERROR(Flights_2026_09_303334353637345678[entry_sector],"")=AG751),--(IFERROR(Flights_2026_09_303334353637345678[nfl],-1)&gt;=AH751),--(IFERROR(Flights_2026_09_303334353637345678[nfl],-1)&lt;=IF(AH751=450,450,AH751+9)))</f>
        <v>0</v>
      </c>
    </row>
    <row r="752" spans="32:35" x14ac:dyDescent="0.2">
      <c r="AF752" s="2">
        <v>0.79166666666666663</v>
      </c>
      <c r="AG752" t="s">
        <v>840</v>
      </c>
      <c r="AH752" s="17">
        <v>420</v>
      </c>
      <c r="AI752" s="17" cm="1">
        <f t="array" ref="AI752">SUMPRODUCT(--(IFERROR(HOUR(Flights_2026_09_303334353637345678[entry_hour]),-1)=HOUR(AF752)),--(IFERROR(Flights_2026_09_303334353637345678[entry_sector],"")=AG752),--(IFERROR(Flights_2026_09_303334353637345678[nfl],-1)&gt;=AH752),--(IFERROR(Flights_2026_09_303334353637345678[nfl],-1)&lt;=IF(AH752=450,450,AH752+9)))</f>
        <v>0</v>
      </c>
    </row>
    <row r="753" spans="32:35" x14ac:dyDescent="0.2">
      <c r="AF753" s="2">
        <v>0.79166666666666663</v>
      </c>
      <c r="AG753" t="s">
        <v>840</v>
      </c>
      <c r="AH753" s="17">
        <v>430</v>
      </c>
      <c r="AI753" s="17" cm="1">
        <f t="array" ref="AI753">SUMPRODUCT(--(IFERROR(HOUR(Flights_2026_09_303334353637345678[entry_hour]),-1)=HOUR(AF753)),--(IFERROR(Flights_2026_09_303334353637345678[entry_sector],"")=AG753),--(IFERROR(Flights_2026_09_303334353637345678[nfl],-1)&gt;=AH753),--(IFERROR(Flights_2026_09_303334353637345678[nfl],-1)&lt;=IF(AH753=450,450,AH753+9)))</f>
        <v>0</v>
      </c>
    </row>
    <row r="754" spans="32:35" x14ac:dyDescent="0.2">
      <c r="AF754" s="2">
        <v>0.79166666666666663</v>
      </c>
      <c r="AG754" t="s">
        <v>840</v>
      </c>
      <c r="AH754" s="17">
        <v>440</v>
      </c>
      <c r="AI754" s="17" cm="1">
        <f t="array" ref="AI754">SUMPRODUCT(--(IFERROR(HOUR(Flights_2026_09_303334353637345678[entry_hour]),-1)=HOUR(AF754)),--(IFERROR(Flights_2026_09_303334353637345678[entry_sector],"")=AG754),--(IFERROR(Flights_2026_09_303334353637345678[nfl],-1)&gt;=AH754),--(IFERROR(Flights_2026_09_303334353637345678[nfl],-1)&lt;=IF(AH754=450,450,AH754+9)))</f>
        <v>0</v>
      </c>
    </row>
    <row r="755" spans="32:35" x14ac:dyDescent="0.2">
      <c r="AF755" s="2">
        <v>0.79166666666666663</v>
      </c>
      <c r="AG755" t="s">
        <v>840</v>
      </c>
      <c r="AH755" s="17">
        <v>450</v>
      </c>
      <c r="AI755" s="17" cm="1">
        <f t="array" ref="AI755">SUMPRODUCT(--(IFERROR(HOUR(Flights_2026_09_303334353637345678[entry_hour]),-1)=HOUR(AF755)),--(IFERROR(Flights_2026_09_303334353637345678[entry_sector],"")=AG755),--(IFERROR(Flights_2026_09_303334353637345678[nfl],-1)&gt;=AH755),--(IFERROR(Flights_2026_09_303334353637345678[nfl],-1)&lt;=IF(AH755=450,450,AH755+9)))</f>
        <v>0</v>
      </c>
    </row>
    <row r="756" spans="32:35" x14ac:dyDescent="0.2">
      <c r="AF756" s="2">
        <v>0.79166666666666663</v>
      </c>
      <c r="AG756" t="s">
        <v>747</v>
      </c>
      <c r="AH756" s="17">
        <v>200</v>
      </c>
      <c r="AI756" s="17" cm="1">
        <f t="array" ref="AI756">SUMPRODUCT(--(IFERROR(HOUR(Flights_2026_09_303334353637345678[entry_hour]),-1)=HOUR(AF756)),--(IFERROR(Flights_2026_09_303334353637345678[entry_sector],"")=AG756),--(IFERROR(Flights_2026_09_303334353637345678[nfl],-1)&gt;=AH756),--(IFERROR(Flights_2026_09_303334353637345678[nfl],-1)&lt;=IF(AH756=450,450,AH756+9)))</f>
        <v>0</v>
      </c>
    </row>
    <row r="757" spans="32:35" x14ac:dyDescent="0.2">
      <c r="AF757" s="2">
        <v>0.79166666666666663</v>
      </c>
      <c r="AG757" t="s">
        <v>747</v>
      </c>
      <c r="AH757" s="17">
        <v>210</v>
      </c>
      <c r="AI757" s="17" cm="1">
        <f t="array" ref="AI757">SUMPRODUCT(--(IFERROR(HOUR(Flights_2026_09_303334353637345678[entry_hour]),-1)=HOUR(AF757)),--(IFERROR(Flights_2026_09_303334353637345678[entry_sector],"")=AG757),--(IFERROR(Flights_2026_09_303334353637345678[nfl],-1)&gt;=AH757),--(IFERROR(Flights_2026_09_303334353637345678[nfl],-1)&lt;=IF(AH757=450,450,AH757+9)))</f>
        <v>0</v>
      </c>
    </row>
    <row r="758" spans="32:35" x14ac:dyDescent="0.2">
      <c r="AF758" s="2">
        <v>0.79166666666666663</v>
      </c>
      <c r="AG758" t="s">
        <v>747</v>
      </c>
      <c r="AH758" s="17">
        <v>220</v>
      </c>
      <c r="AI758" s="17" cm="1">
        <f t="array" ref="AI758">SUMPRODUCT(--(IFERROR(HOUR(Flights_2026_09_303334353637345678[entry_hour]),-1)=HOUR(AF758)),--(IFERROR(Flights_2026_09_303334353637345678[entry_sector],"")=AG758),--(IFERROR(Flights_2026_09_303334353637345678[nfl],-1)&gt;=AH758),--(IFERROR(Flights_2026_09_303334353637345678[nfl],-1)&lt;=IF(AH758=450,450,AH758+9)))</f>
        <v>0</v>
      </c>
    </row>
    <row r="759" spans="32:35" x14ac:dyDescent="0.2">
      <c r="AF759" s="2">
        <v>0.79166666666666663</v>
      </c>
      <c r="AG759" t="s">
        <v>747</v>
      </c>
      <c r="AH759" s="17">
        <v>230</v>
      </c>
      <c r="AI759" s="17" cm="1">
        <f t="array" ref="AI759">SUMPRODUCT(--(IFERROR(HOUR(Flights_2026_09_303334353637345678[entry_hour]),-1)=HOUR(AF759)),--(IFERROR(Flights_2026_09_303334353637345678[entry_sector],"")=AG759),--(IFERROR(Flights_2026_09_303334353637345678[nfl],-1)&gt;=AH759),--(IFERROR(Flights_2026_09_303334353637345678[nfl],-1)&lt;=IF(AH759=450,450,AH759+9)))</f>
        <v>0</v>
      </c>
    </row>
    <row r="760" spans="32:35" x14ac:dyDescent="0.2">
      <c r="AF760" s="2">
        <v>0.79166666666666663</v>
      </c>
      <c r="AG760" t="s">
        <v>747</v>
      </c>
      <c r="AH760" s="17">
        <v>240</v>
      </c>
      <c r="AI760" s="17" cm="1">
        <f t="array" ref="AI760">SUMPRODUCT(--(IFERROR(HOUR(Flights_2026_09_303334353637345678[entry_hour]),-1)=HOUR(AF760)),--(IFERROR(Flights_2026_09_303334353637345678[entry_sector],"")=AG760),--(IFERROR(Flights_2026_09_303334353637345678[nfl],-1)&gt;=AH760),--(IFERROR(Flights_2026_09_303334353637345678[nfl],-1)&lt;=IF(AH760=450,450,AH760+9)))</f>
        <v>0</v>
      </c>
    </row>
    <row r="761" spans="32:35" x14ac:dyDescent="0.2">
      <c r="AF761" s="2">
        <v>0.79166666666666663</v>
      </c>
      <c r="AG761" t="s">
        <v>747</v>
      </c>
      <c r="AH761" s="17">
        <v>250</v>
      </c>
      <c r="AI761" s="17" cm="1">
        <f t="array" ref="AI761">SUMPRODUCT(--(IFERROR(HOUR(Flights_2026_09_303334353637345678[entry_hour]),-1)=HOUR(AF761)),--(IFERROR(Flights_2026_09_303334353637345678[entry_sector],"")=AG761),--(IFERROR(Flights_2026_09_303334353637345678[nfl],-1)&gt;=AH761),--(IFERROR(Flights_2026_09_303334353637345678[nfl],-1)&lt;=IF(AH761=450,450,AH761+9)))</f>
        <v>0</v>
      </c>
    </row>
    <row r="762" spans="32:35" x14ac:dyDescent="0.2">
      <c r="AF762" s="2">
        <v>0.79166666666666663</v>
      </c>
      <c r="AG762" t="s">
        <v>747</v>
      </c>
      <c r="AH762" s="17">
        <v>260</v>
      </c>
      <c r="AI762" s="17" cm="1">
        <f t="array" ref="AI762">SUMPRODUCT(--(IFERROR(HOUR(Flights_2026_09_303334353637345678[entry_hour]),-1)=HOUR(AF762)),--(IFERROR(Flights_2026_09_303334353637345678[entry_sector],"")=AG762),--(IFERROR(Flights_2026_09_303334353637345678[nfl],-1)&gt;=AH762),--(IFERROR(Flights_2026_09_303334353637345678[nfl],-1)&lt;=IF(AH762=450,450,AH762+9)))</f>
        <v>0</v>
      </c>
    </row>
    <row r="763" spans="32:35" x14ac:dyDescent="0.2">
      <c r="AF763" s="2">
        <v>0.79166666666666663</v>
      </c>
      <c r="AG763" t="s">
        <v>747</v>
      </c>
      <c r="AH763" s="17">
        <v>270</v>
      </c>
      <c r="AI763" s="17" cm="1">
        <f t="array" ref="AI763">SUMPRODUCT(--(IFERROR(HOUR(Flights_2026_09_303334353637345678[entry_hour]),-1)=HOUR(AF763)),--(IFERROR(Flights_2026_09_303334353637345678[entry_sector],"")=AG763),--(IFERROR(Flights_2026_09_303334353637345678[nfl],-1)&gt;=AH763),--(IFERROR(Flights_2026_09_303334353637345678[nfl],-1)&lt;=IF(AH763=450,450,AH763+9)))</f>
        <v>0</v>
      </c>
    </row>
    <row r="764" spans="32:35" x14ac:dyDescent="0.2">
      <c r="AF764" s="2">
        <v>0.79166666666666663</v>
      </c>
      <c r="AG764" t="s">
        <v>747</v>
      </c>
      <c r="AH764" s="17">
        <v>280</v>
      </c>
      <c r="AI764" s="17" cm="1">
        <f t="array" ref="AI764">SUMPRODUCT(--(IFERROR(HOUR(Flights_2026_09_303334353637345678[entry_hour]),-1)=HOUR(AF764)),--(IFERROR(Flights_2026_09_303334353637345678[entry_sector],"")=AG764),--(IFERROR(Flights_2026_09_303334353637345678[nfl],-1)&gt;=AH764),--(IFERROR(Flights_2026_09_303334353637345678[nfl],-1)&lt;=IF(AH764=450,450,AH764+9)))</f>
        <v>0</v>
      </c>
    </row>
    <row r="765" spans="32:35" x14ac:dyDescent="0.2">
      <c r="AF765" s="2">
        <v>0.79166666666666663</v>
      </c>
      <c r="AG765" t="s">
        <v>747</v>
      </c>
      <c r="AH765" s="17">
        <v>290</v>
      </c>
      <c r="AI765" s="17" cm="1">
        <f t="array" ref="AI765">SUMPRODUCT(--(IFERROR(HOUR(Flights_2026_09_303334353637345678[entry_hour]),-1)=HOUR(AF765)),--(IFERROR(Flights_2026_09_303334353637345678[entry_sector],"")=AG765),--(IFERROR(Flights_2026_09_303334353637345678[nfl],-1)&gt;=AH765),--(IFERROR(Flights_2026_09_303334353637345678[nfl],-1)&lt;=IF(AH765=450,450,AH765+9)))</f>
        <v>0</v>
      </c>
    </row>
    <row r="766" spans="32:35" x14ac:dyDescent="0.2">
      <c r="AF766" s="2">
        <v>0.79166666666666663</v>
      </c>
      <c r="AG766" t="s">
        <v>747</v>
      </c>
      <c r="AH766" s="17">
        <v>300</v>
      </c>
      <c r="AI766" s="17" cm="1">
        <f t="array" ref="AI766">SUMPRODUCT(--(IFERROR(HOUR(Flights_2026_09_303334353637345678[entry_hour]),-1)=HOUR(AF766)),--(IFERROR(Flights_2026_09_303334353637345678[entry_sector],"")=AG766),--(IFERROR(Flights_2026_09_303334353637345678[nfl],-1)&gt;=AH766),--(IFERROR(Flights_2026_09_303334353637345678[nfl],-1)&lt;=IF(AH766=450,450,AH766+9)))</f>
        <v>0</v>
      </c>
    </row>
    <row r="767" spans="32:35" x14ac:dyDescent="0.2">
      <c r="AF767" s="2">
        <v>0.79166666666666663</v>
      </c>
      <c r="AG767" t="s">
        <v>747</v>
      </c>
      <c r="AH767" s="17">
        <v>310</v>
      </c>
      <c r="AI767" s="17" cm="1">
        <f t="array" ref="AI767">SUMPRODUCT(--(IFERROR(HOUR(Flights_2026_09_303334353637345678[entry_hour]),-1)=HOUR(AF767)),--(IFERROR(Flights_2026_09_303334353637345678[entry_sector],"")=AG767),--(IFERROR(Flights_2026_09_303334353637345678[nfl],-1)&gt;=AH767),--(IFERROR(Flights_2026_09_303334353637345678[nfl],-1)&lt;=IF(AH767=450,450,AH767+9)))</f>
        <v>0</v>
      </c>
    </row>
    <row r="768" spans="32:35" x14ac:dyDescent="0.2">
      <c r="AF768" s="2">
        <v>0.79166666666666663</v>
      </c>
      <c r="AG768" t="s">
        <v>747</v>
      </c>
      <c r="AH768" s="17">
        <v>320</v>
      </c>
      <c r="AI768" s="17" cm="1">
        <f t="array" ref="AI768">SUMPRODUCT(--(IFERROR(HOUR(Flights_2026_09_303334353637345678[entry_hour]),-1)=HOUR(AF768)),--(IFERROR(Flights_2026_09_303334353637345678[entry_sector],"")=AG768),--(IFERROR(Flights_2026_09_303334353637345678[nfl],-1)&gt;=AH768),--(IFERROR(Flights_2026_09_303334353637345678[nfl],-1)&lt;=IF(AH768=450,450,AH768+9)))</f>
        <v>0</v>
      </c>
    </row>
    <row r="769" spans="32:35" x14ac:dyDescent="0.2">
      <c r="AF769" s="2">
        <v>0.79166666666666663</v>
      </c>
      <c r="AG769" t="s">
        <v>747</v>
      </c>
      <c r="AH769" s="17">
        <v>330</v>
      </c>
      <c r="AI769" s="17" cm="1">
        <f t="array" ref="AI769">SUMPRODUCT(--(IFERROR(HOUR(Flights_2026_09_303334353637345678[entry_hour]),-1)=HOUR(AF769)),--(IFERROR(Flights_2026_09_303334353637345678[entry_sector],"")=AG769),--(IFERROR(Flights_2026_09_303334353637345678[nfl],-1)&gt;=AH769),--(IFERROR(Flights_2026_09_303334353637345678[nfl],-1)&lt;=IF(AH769=450,450,AH769+9)))</f>
        <v>0</v>
      </c>
    </row>
    <row r="770" spans="32:35" x14ac:dyDescent="0.2">
      <c r="AF770" s="2">
        <v>0.79166666666666663</v>
      </c>
      <c r="AG770" t="s">
        <v>747</v>
      </c>
      <c r="AH770" s="17">
        <v>340</v>
      </c>
      <c r="AI770" s="17" cm="1">
        <f t="array" ref="AI770">SUMPRODUCT(--(IFERROR(HOUR(Flights_2026_09_303334353637345678[entry_hour]),-1)=HOUR(AF770)),--(IFERROR(Flights_2026_09_303334353637345678[entry_sector],"")=AG770),--(IFERROR(Flights_2026_09_303334353637345678[nfl],-1)&gt;=AH770),--(IFERROR(Flights_2026_09_303334353637345678[nfl],-1)&lt;=IF(AH770=450,450,AH770+9)))</f>
        <v>0</v>
      </c>
    </row>
    <row r="771" spans="32:35" x14ac:dyDescent="0.2">
      <c r="AF771" s="2">
        <v>0.79166666666666663</v>
      </c>
      <c r="AG771" t="s">
        <v>747</v>
      </c>
      <c r="AH771" s="17">
        <v>350</v>
      </c>
      <c r="AI771" s="17" cm="1">
        <f t="array" ref="AI771">SUMPRODUCT(--(IFERROR(HOUR(Flights_2026_09_303334353637345678[entry_hour]),-1)=HOUR(AF771)),--(IFERROR(Flights_2026_09_303334353637345678[entry_sector],"")=AG771),--(IFERROR(Flights_2026_09_303334353637345678[nfl],-1)&gt;=AH771),--(IFERROR(Flights_2026_09_303334353637345678[nfl],-1)&lt;=IF(AH771=450,450,AH771+9)))</f>
        <v>0</v>
      </c>
    </row>
    <row r="772" spans="32:35" x14ac:dyDescent="0.2">
      <c r="AF772" s="2">
        <v>0.79166666666666663</v>
      </c>
      <c r="AG772" t="s">
        <v>747</v>
      </c>
      <c r="AH772" s="17">
        <v>360</v>
      </c>
      <c r="AI772" s="17" cm="1">
        <f t="array" ref="AI772">SUMPRODUCT(--(IFERROR(HOUR(Flights_2026_09_303334353637345678[entry_hour]),-1)=HOUR(AF772)),--(IFERROR(Flights_2026_09_303334353637345678[entry_sector],"")=AG772),--(IFERROR(Flights_2026_09_303334353637345678[nfl],-1)&gt;=AH772),--(IFERROR(Flights_2026_09_303334353637345678[nfl],-1)&lt;=IF(AH772=450,450,AH772+9)))</f>
        <v>0</v>
      </c>
    </row>
    <row r="773" spans="32:35" x14ac:dyDescent="0.2">
      <c r="AF773" s="2">
        <v>0.79166666666666663</v>
      </c>
      <c r="AG773" t="s">
        <v>747</v>
      </c>
      <c r="AH773" s="17">
        <v>370</v>
      </c>
      <c r="AI773" s="17" cm="1">
        <f t="array" ref="AI773">SUMPRODUCT(--(IFERROR(HOUR(Flights_2026_09_303334353637345678[entry_hour]),-1)=HOUR(AF773)),--(IFERROR(Flights_2026_09_303334353637345678[entry_sector],"")=AG773),--(IFERROR(Flights_2026_09_303334353637345678[nfl],-1)&gt;=AH773),--(IFERROR(Flights_2026_09_303334353637345678[nfl],-1)&lt;=IF(AH773=450,450,AH773+9)))</f>
        <v>0</v>
      </c>
    </row>
    <row r="774" spans="32:35" x14ac:dyDescent="0.2">
      <c r="AF774" s="2">
        <v>0.79166666666666663</v>
      </c>
      <c r="AG774" t="s">
        <v>747</v>
      </c>
      <c r="AH774" s="17">
        <v>380</v>
      </c>
      <c r="AI774" s="17" cm="1">
        <f t="array" ref="AI774">SUMPRODUCT(--(IFERROR(HOUR(Flights_2026_09_303334353637345678[entry_hour]),-1)=HOUR(AF774)),--(IFERROR(Flights_2026_09_303334353637345678[entry_sector],"")=AG774),--(IFERROR(Flights_2026_09_303334353637345678[nfl],-1)&gt;=AH774),--(IFERROR(Flights_2026_09_303334353637345678[nfl],-1)&lt;=IF(AH774=450,450,AH774+9)))</f>
        <v>0</v>
      </c>
    </row>
    <row r="775" spans="32:35" x14ac:dyDescent="0.2">
      <c r="AF775" s="2">
        <v>0.79166666666666663</v>
      </c>
      <c r="AG775" t="s">
        <v>747</v>
      </c>
      <c r="AH775" s="17">
        <v>390</v>
      </c>
      <c r="AI775" s="17" cm="1">
        <f t="array" ref="AI775">SUMPRODUCT(--(IFERROR(HOUR(Flights_2026_09_303334353637345678[entry_hour]),-1)=HOUR(AF775)),--(IFERROR(Flights_2026_09_303334353637345678[entry_sector],"")=AG775),--(IFERROR(Flights_2026_09_303334353637345678[nfl],-1)&gt;=AH775),--(IFERROR(Flights_2026_09_303334353637345678[nfl],-1)&lt;=IF(AH775=450,450,AH775+9)))</f>
        <v>0</v>
      </c>
    </row>
    <row r="776" spans="32:35" x14ac:dyDescent="0.2">
      <c r="AF776" s="2">
        <v>0.79166666666666663</v>
      </c>
      <c r="AG776" t="s">
        <v>747</v>
      </c>
      <c r="AH776" s="17">
        <v>400</v>
      </c>
      <c r="AI776" s="17" cm="1">
        <f t="array" ref="AI776">SUMPRODUCT(--(IFERROR(HOUR(Flights_2026_09_303334353637345678[entry_hour]),-1)=HOUR(AF776)),--(IFERROR(Flights_2026_09_303334353637345678[entry_sector],"")=AG776),--(IFERROR(Flights_2026_09_303334353637345678[nfl],-1)&gt;=AH776),--(IFERROR(Flights_2026_09_303334353637345678[nfl],-1)&lt;=IF(AH776=450,450,AH776+9)))</f>
        <v>0</v>
      </c>
    </row>
    <row r="777" spans="32:35" x14ac:dyDescent="0.2">
      <c r="AF777" s="2">
        <v>0.79166666666666663</v>
      </c>
      <c r="AG777" t="s">
        <v>747</v>
      </c>
      <c r="AH777" s="17">
        <v>410</v>
      </c>
      <c r="AI777" s="17" cm="1">
        <f t="array" ref="AI777">SUMPRODUCT(--(IFERROR(HOUR(Flights_2026_09_303334353637345678[entry_hour]),-1)=HOUR(AF777)),--(IFERROR(Flights_2026_09_303334353637345678[entry_sector],"")=AG777),--(IFERROR(Flights_2026_09_303334353637345678[nfl],-1)&gt;=AH777),--(IFERROR(Flights_2026_09_303334353637345678[nfl],-1)&lt;=IF(AH777=450,450,AH777+9)))</f>
        <v>0</v>
      </c>
    </row>
    <row r="778" spans="32:35" x14ac:dyDescent="0.2">
      <c r="AF778" s="2">
        <v>0.79166666666666663</v>
      </c>
      <c r="AG778" t="s">
        <v>747</v>
      </c>
      <c r="AH778" s="17">
        <v>420</v>
      </c>
      <c r="AI778" s="17" cm="1">
        <f t="array" ref="AI778">SUMPRODUCT(--(IFERROR(HOUR(Flights_2026_09_303334353637345678[entry_hour]),-1)=HOUR(AF778)),--(IFERROR(Flights_2026_09_303334353637345678[entry_sector],"")=AG778),--(IFERROR(Flights_2026_09_303334353637345678[nfl],-1)&gt;=AH778),--(IFERROR(Flights_2026_09_303334353637345678[nfl],-1)&lt;=IF(AH778=450,450,AH778+9)))</f>
        <v>0</v>
      </c>
    </row>
    <row r="779" spans="32:35" x14ac:dyDescent="0.2">
      <c r="AF779" s="2">
        <v>0.79166666666666663</v>
      </c>
      <c r="AG779" t="s">
        <v>747</v>
      </c>
      <c r="AH779" s="17">
        <v>430</v>
      </c>
      <c r="AI779" s="17" cm="1">
        <f t="array" ref="AI779">SUMPRODUCT(--(IFERROR(HOUR(Flights_2026_09_303334353637345678[entry_hour]),-1)=HOUR(AF779)),--(IFERROR(Flights_2026_09_303334353637345678[entry_sector],"")=AG779),--(IFERROR(Flights_2026_09_303334353637345678[nfl],-1)&gt;=AH779),--(IFERROR(Flights_2026_09_303334353637345678[nfl],-1)&lt;=IF(AH779=450,450,AH779+9)))</f>
        <v>0</v>
      </c>
    </row>
    <row r="780" spans="32:35" x14ac:dyDescent="0.2">
      <c r="AF780" s="2">
        <v>0.79166666666666663</v>
      </c>
      <c r="AG780" t="s">
        <v>747</v>
      </c>
      <c r="AH780" s="17">
        <v>440</v>
      </c>
      <c r="AI780" s="17" cm="1">
        <f t="array" ref="AI780">SUMPRODUCT(--(IFERROR(HOUR(Flights_2026_09_303334353637345678[entry_hour]),-1)=HOUR(AF780)),--(IFERROR(Flights_2026_09_303334353637345678[entry_sector],"")=AG780),--(IFERROR(Flights_2026_09_303334353637345678[nfl],-1)&gt;=AH780),--(IFERROR(Flights_2026_09_303334353637345678[nfl],-1)&lt;=IF(AH780=450,450,AH780+9)))</f>
        <v>0</v>
      </c>
    </row>
    <row r="781" spans="32:35" x14ac:dyDescent="0.2">
      <c r="AF781" s="2">
        <v>0.79166666666666663</v>
      </c>
      <c r="AG781" t="s">
        <v>747</v>
      </c>
      <c r="AH781" s="17">
        <v>450</v>
      </c>
      <c r="AI781" s="17" cm="1">
        <f t="array" ref="AI781">SUMPRODUCT(--(IFERROR(HOUR(Flights_2026_09_303334353637345678[entry_hour]),-1)=HOUR(AF781)),--(IFERROR(Flights_2026_09_303334353637345678[entry_sector],"")=AG781),--(IFERROR(Flights_2026_09_303334353637345678[nfl],-1)&gt;=AH781),--(IFERROR(Flights_2026_09_303334353637345678[nfl],-1)&lt;=IF(AH781=450,450,AH781+9)))</f>
        <v>0</v>
      </c>
    </row>
    <row r="782" spans="32:35" x14ac:dyDescent="0.2">
      <c r="AF782" s="2">
        <v>0.83333333333333337</v>
      </c>
      <c r="AG782" t="s">
        <v>743</v>
      </c>
      <c r="AH782" s="17">
        <v>200</v>
      </c>
      <c r="AI782" s="17" cm="1">
        <f t="array" ref="AI782">SUMPRODUCT(--(IFERROR(HOUR(Flights_2026_09_303334353637345678[entry_hour]),-1)=HOUR(AF782)),--(IFERROR(Flights_2026_09_303334353637345678[entry_sector],"")=AG782),--(IFERROR(Flights_2026_09_303334353637345678[nfl],-1)&gt;=AH782),--(IFERROR(Flights_2026_09_303334353637345678[nfl],-1)&lt;=IF(AH782=450,450,AH782+9)))</f>
        <v>0</v>
      </c>
    </row>
    <row r="783" spans="32:35" x14ac:dyDescent="0.2">
      <c r="AF783" s="2">
        <v>0.83333333333333337</v>
      </c>
      <c r="AG783" t="s">
        <v>743</v>
      </c>
      <c r="AH783" s="17">
        <v>210</v>
      </c>
      <c r="AI783" s="17" cm="1">
        <f t="array" ref="AI783">SUMPRODUCT(--(IFERROR(HOUR(Flights_2026_09_303334353637345678[entry_hour]),-1)=HOUR(AF783)),--(IFERROR(Flights_2026_09_303334353637345678[entry_sector],"")=AG783),--(IFERROR(Flights_2026_09_303334353637345678[nfl],-1)&gt;=AH783),--(IFERROR(Flights_2026_09_303334353637345678[nfl],-1)&lt;=IF(AH783=450,450,AH783+9)))</f>
        <v>0</v>
      </c>
    </row>
    <row r="784" spans="32:35" x14ac:dyDescent="0.2">
      <c r="AF784" s="2">
        <v>0.83333333333333337</v>
      </c>
      <c r="AG784" t="s">
        <v>743</v>
      </c>
      <c r="AH784" s="17">
        <v>220</v>
      </c>
      <c r="AI784" s="17" cm="1">
        <f t="array" ref="AI784">SUMPRODUCT(--(IFERROR(HOUR(Flights_2026_09_303334353637345678[entry_hour]),-1)=HOUR(AF784)),--(IFERROR(Flights_2026_09_303334353637345678[entry_sector],"")=AG784),--(IFERROR(Flights_2026_09_303334353637345678[nfl],-1)&gt;=AH784),--(IFERROR(Flights_2026_09_303334353637345678[nfl],-1)&lt;=IF(AH784=450,450,AH784+9)))</f>
        <v>0</v>
      </c>
    </row>
    <row r="785" spans="32:35" x14ac:dyDescent="0.2">
      <c r="AF785" s="2">
        <v>0.83333333333333337</v>
      </c>
      <c r="AG785" t="s">
        <v>743</v>
      </c>
      <c r="AH785" s="17">
        <v>230</v>
      </c>
      <c r="AI785" s="17" cm="1">
        <f t="array" ref="AI785">SUMPRODUCT(--(IFERROR(HOUR(Flights_2026_09_303334353637345678[entry_hour]),-1)=HOUR(AF785)),--(IFERROR(Flights_2026_09_303334353637345678[entry_sector],"")=AG785),--(IFERROR(Flights_2026_09_303334353637345678[nfl],-1)&gt;=AH785),--(IFERROR(Flights_2026_09_303334353637345678[nfl],-1)&lt;=IF(AH785=450,450,AH785+9)))</f>
        <v>0</v>
      </c>
    </row>
    <row r="786" spans="32:35" x14ac:dyDescent="0.2">
      <c r="AF786" s="2">
        <v>0.83333333333333337</v>
      </c>
      <c r="AG786" t="s">
        <v>743</v>
      </c>
      <c r="AH786" s="17">
        <v>240</v>
      </c>
      <c r="AI786" s="17" cm="1">
        <f t="array" ref="AI786">SUMPRODUCT(--(IFERROR(HOUR(Flights_2026_09_303334353637345678[entry_hour]),-1)=HOUR(AF786)),--(IFERROR(Flights_2026_09_303334353637345678[entry_sector],"")=AG786),--(IFERROR(Flights_2026_09_303334353637345678[nfl],-1)&gt;=AH786),--(IFERROR(Flights_2026_09_303334353637345678[nfl],-1)&lt;=IF(AH786=450,450,AH786+9)))</f>
        <v>0</v>
      </c>
    </row>
    <row r="787" spans="32:35" x14ac:dyDescent="0.2">
      <c r="AF787" s="2">
        <v>0.83333333333333337</v>
      </c>
      <c r="AG787" t="s">
        <v>743</v>
      </c>
      <c r="AH787" s="17">
        <v>250</v>
      </c>
      <c r="AI787" s="17" cm="1">
        <f t="array" ref="AI787">SUMPRODUCT(--(IFERROR(HOUR(Flights_2026_09_303334353637345678[entry_hour]),-1)=HOUR(AF787)),--(IFERROR(Flights_2026_09_303334353637345678[entry_sector],"")=AG787),--(IFERROR(Flights_2026_09_303334353637345678[nfl],-1)&gt;=AH787),--(IFERROR(Flights_2026_09_303334353637345678[nfl],-1)&lt;=IF(AH787=450,450,AH787+9)))</f>
        <v>0</v>
      </c>
    </row>
    <row r="788" spans="32:35" x14ac:dyDescent="0.2">
      <c r="AF788" s="2">
        <v>0.83333333333333337</v>
      </c>
      <c r="AG788" t="s">
        <v>743</v>
      </c>
      <c r="AH788" s="17">
        <v>260</v>
      </c>
      <c r="AI788" s="17" cm="1">
        <f t="array" ref="AI788">SUMPRODUCT(--(IFERROR(HOUR(Flights_2026_09_303334353637345678[entry_hour]),-1)=HOUR(AF788)),--(IFERROR(Flights_2026_09_303334353637345678[entry_sector],"")=AG788),--(IFERROR(Flights_2026_09_303334353637345678[nfl],-1)&gt;=AH788),--(IFERROR(Flights_2026_09_303334353637345678[nfl],-1)&lt;=IF(AH788=450,450,AH788+9)))</f>
        <v>0</v>
      </c>
    </row>
    <row r="789" spans="32:35" x14ac:dyDescent="0.2">
      <c r="AF789" s="2">
        <v>0.83333333333333337</v>
      </c>
      <c r="AG789" t="s">
        <v>743</v>
      </c>
      <c r="AH789" s="17">
        <v>270</v>
      </c>
      <c r="AI789" s="17" cm="1">
        <f t="array" ref="AI789">SUMPRODUCT(--(IFERROR(HOUR(Flights_2026_09_303334353637345678[entry_hour]),-1)=HOUR(AF789)),--(IFERROR(Flights_2026_09_303334353637345678[entry_sector],"")=AG789),--(IFERROR(Flights_2026_09_303334353637345678[nfl],-1)&gt;=AH789),--(IFERROR(Flights_2026_09_303334353637345678[nfl],-1)&lt;=IF(AH789=450,450,AH789+9)))</f>
        <v>0</v>
      </c>
    </row>
    <row r="790" spans="32:35" x14ac:dyDescent="0.2">
      <c r="AF790" s="2">
        <v>0.83333333333333337</v>
      </c>
      <c r="AG790" t="s">
        <v>743</v>
      </c>
      <c r="AH790" s="17">
        <v>280</v>
      </c>
      <c r="AI790" s="17" cm="1">
        <f t="array" ref="AI790">SUMPRODUCT(--(IFERROR(HOUR(Flights_2026_09_303334353637345678[entry_hour]),-1)=HOUR(AF790)),--(IFERROR(Flights_2026_09_303334353637345678[entry_sector],"")=AG790),--(IFERROR(Flights_2026_09_303334353637345678[nfl],-1)&gt;=AH790),--(IFERROR(Flights_2026_09_303334353637345678[nfl],-1)&lt;=IF(AH790=450,450,AH790+9)))</f>
        <v>0</v>
      </c>
    </row>
    <row r="791" spans="32:35" x14ac:dyDescent="0.2">
      <c r="AF791" s="2">
        <v>0.83333333333333337</v>
      </c>
      <c r="AG791" t="s">
        <v>743</v>
      </c>
      <c r="AH791" s="17">
        <v>290</v>
      </c>
      <c r="AI791" s="17" cm="1">
        <f t="array" ref="AI791">SUMPRODUCT(--(IFERROR(HOUR(Flights_2026_09_303334353637345678[entry_hour]),-1)=HOUR(AF791)),--(IFERROR(Flights_2026_09_303334353637345678[entry_sector],"")=AG791),--(IFERROR(Flights_2026_09_303334353637345678[nfl],-1)&gt;=AH791),--(IFERROR(Flights_2026_09_303334353637345678[nfl],-1)&lt;=IF(AH791=450,450,AH791+9)))</f>
        <v>0</v>
      </c>
    </row>
    <row r="792" spans="32:35" x14ac:dyDescent="0.2">
      <c r="AF792" s="2">
        <v>0.83333333333333337</v>
      </c>
      <c r="AG792" t="s">
        <v>743</v>
      </c>
      <c r="AH792" s="17">
        <v>300</v>
      </c>
      <c r="AI792" s="17" cm="1">
        <f t="array" ref="AI792">SUMPRODUCT(--(IFERROR(HOUR(Flights_2026_09_303334353637345678[entry_hour]),-1)=HOUR(AF792)),--(IFERROR(Flights_2026_09_303334353637345678[entry_sector],"")=AG792),--(IFERROR(Flights_2026_09_303334353637345678[nfl],-1)&gt;=AH792),--(IFERROR(Flights_2026_09_303334353637345678[nfl],-1)&lt;=IF(AH792=450,450,AH792+9)))</f>
        <v>0</v>
      </c>
    </row>
    <row r="793" spans="32:35" x14ac:dyDescent="0.2">
      <c r="AF793" s="2">
        <v>0.83333333333333337</v>
      </c>
      <c r="AG793" t="s">
        <v>743</v>
      </c>
      <c r="AH793" s="17">
        <v>310</v>
      </c>
      <c r="AI793" s="17" cm="1">
        <f t="array" ref="AI793">SUMPRODUCT(--(IFERROR(HOUR(Flights_2026_09_303334353637345678[entry_hour]),-1)=HOUR(AF793)),--(IFERROR(Flights_2026_09_303334353637345678[entry_sector],"")=AG793),--(IFERROR(Flights_2026_09_303334353637345678[nfl],-1)&gt;=AH793),--(IFERROR(Flights_2026_09_303334353637345678[nfl],-1)&lt;=IF(AH793=450,450,AH793+9)))</f>
        <v>0</v>
      </c>
    </row>
    <row r="794" spans="32:35" x14ac:dyDescent="0.2">
      <c r="AF794" s="2">
        <v>0.83333333333333337</v>
      </c>
      <c r="AG794" t="s">
        <v>743</v>
      </c>
      <c r="AH794" s="17">
        <v>320</v>
      </c>
      <c r="AI794" s="17" cm="1">
        <f t="array" ref="AI794">SUMPRODUCT(--(IFERROR(HOUR(Flights_2026_09_303334353637345678[entry_hour]),-1)=HOUR(AF794)),--(IFERROR(Flights_2026_09_303334353637345678[entry_sector],"")=AG794),--(IFERROR(Flights_2026_09_303334353637345678[nfl],-1)&gt;=AH794),--(IFERROR(Flights_2026_09_303334353637345678[nfl],-1)&lt;=IF(AH794=450,450,AH794+9)))</f>
        <v>0</v>
      </c>
    </row>
    <row r="795" spans="32:35" x14ac:dyDescent="0.2">
      <c r="AF795" s="2">
        <v>0.83333333333333337</v>
      </c>
      <c r="AG795" t="s">
        <v>743</v>
      </c>
      <c r="AH795" s="17">
        <v>330</v>
      </c>
      <c r="AI795" s="17" cm="1">
        <f t="array" ref="AI795">SUMPRODUCT(--(IFERROR(HOUR(Flights_2026_09_303334353637345678[entry_hour]),-1)=HOUR(AF795)),--(IFERROR(Flights_2026_09_303334353637345678[entry_sector],"")=AG795),--(IFERROR(Flights_2026_09_303334353637345678[nfl],-1)&gt;=AH795),--(IFERROR(Flights_2026_09_303334353637345678[nfl],-1)&lt;=IF(AH795=450,450,AH795+9)))</f>
        <v>0</v>
      </c>
    </row>
    <row r="796" spans="32:35" x14ac:dyDescent="0.2">
      <c r="AF796" s="2">
        <v>0.83333333333333337</v>
      </c>
      <c r="AG796" t="s">
        <v>743</v>
      </c>
      <c r="AH796" s="17">
        <v>340</v>
      </c>
      <c r="AI796" s="17" cm="1">
        <f t="array" ref="AI796">SUMPRODUCT(--(IFERROR(HOUR(Flights_2026_09_303334353637345678[entry_hour]),-1)=HOUR(AF796)),--(IFERROR(Flights_2026_09_303334353637345678[entry_sector],"")=AG796),--(IFERROR(Flights_2026_09_303334353637345678[nfl],-1)&gt;=AH796),--(IFERROR(Flights_2026_09_303334353637345678[nfl],-1)&lt;=IF(AH796=450,450,AH796+9)))</f>
        <v>0</v>
      </c>
    </row>
    <row r="797" spans="32:35" x14ac:dyDescent="0.2">
      <c r="AF797" s="2">
        <v>0.83333333333333337</v>
      </c>
      <c r="AG797" t="s">
        <v>743</v>
      </c>
      <c r="AH797" s="17">
        <v>350</v>
      </c>
      <c r="AI797" s="17" cm="1">
        <f t="array" ref="AI797">SUMPRODUCT(--(IFERROR(HOUR(Flights_2026_09_303334353637345678[entry_hour]),-1)=HOUR(AF797)),--(IFERROR(Flights_2026_09_303334353637345678[entry_sector],"")=AG797),--(IFERROR(Flights_2026_09_303334353637345678[nfl],-1)&gt;=AH797),--(IFERROR(Flights_2026_09_303334353637345678[nfl],-1)&lt;=IF(AH797=450,450,AH797+9)))</f>
        <v>0</v>
      </c>
    </row>
    <row r="798" spans="32:35" x14ac:dyDescent="0.2">
      <c r="AF798" s="2">
        <v>0.83333333333333337</v>
      </c>
      <c r="AG798" t="s">
        <v>743</v>
      </c>
      <c r="AH798" s="17">
        <v>360</v>
      </c>
      <c r="AI798" s="17" cm="1">
        <f t="array" ref="AI798">SUMPRODUCT(--(IFERROR(HOUR(Flights_2026_09_303334353637345678[entry_hour]),-1)=HOUR(AF798)),--(IFERROR(Flights_2026_09_303334353637345678[entry_sector],"")=AG798),--(IFERROR(Flights_2026_09_303334353637345678[nfl],-1)&gt;=AH798),--(IFERROR(Flights_2026_09_303334353637345678[nfl],-1)&lt;=IF(AH798=450,450,AH798+9)))</f>
        <v>0</v>
      </c>
    </row>
    <row r="799" spans="32:35" x14ac:dyDescent="0.2">
      <c r="AF799" s="2">
        <v>0.83333333333333337</v>
      </c>
      <c r="AG799" t="s">
        <v>743</v>
      </c>
      <c r="AH799" s="17">
        <v>370</v>
      </c>
      <c r="AI799" s="17" cm="1">
        <f t="array" ref="AI799">SUMPRODUCT(--(IFERROR(HOUR(Flights_2026_09_303334353637345678[entry_hour]),-1)=HOUR(AF799)),--(IFERROR(Flights_2026_09_303334353637345678[entry_sector],"")=AG799),--(IFERROR(Flights_2026_09_303334353637345678[nfl],-1)&gt;=AH799),--(IFERROR(Flights_2026_09_303334353637345678[nfl],-1)&lt;=IF(AH799=450,450,AH799+9)))</f>
        <v>0</v>
      </c>
    </row>
    <row r="800" spans="32:35" x14ac:dyDescent="0.2">
      <c r="AF800" s="2">
        <v>0.83333333333333337</v>
      </c>
      <c r="AG800" t="s">
        <v>743</v>
      </c>
      <c r="AH800" s="17">
        <v>380</v>
      </c>
      <c r="AI800" s="17" cm="1">
        <f t="array" ref="AI800">SUMPRODUCT(--(IFERROR(HOUR(Flights_2026_09_303334353637345678[entry_hour]),-1)=HOUR(AF800)),--(IFERROR(Flights_2026_09_303334353637345678[entry_sector],"")=AG800),--(IFERROR(Flights_2026_09_303334353637345678[nfl],-1)&gt;=AH800),--(IFERROR(Flights_2026_09_303334353637345678[nfl],-1)&lt;=IF(AH800=450,450,AH800+9)))</f>
        <v>0</v>
      </c>
    </row>
    <row r="801" spans="32:35" x14ac:dyDescent="0.2">
      <c r="AF801" s="2">
        <v>0.83333333333333337</v>
      </c>
      <c r="AG801" t="s">
        <v>743</v>
      </c>
      <c r="AH801" s="17">
        <v>390</v>
      </c>
      <c r="AI801" s="17" cm="1">
        <f t="array" ref="AI801">SUMPRODUCT(--(IFERROR(HOUR(Flights_2026_09_303334353637345678[entry_hour]),-1)=HOUR(AF801)),--(IFERROR(Flights_2026_09_303334353637345678[entry_sector],"")=AG801),--(IFERROR(Flights_2026_09_303334353637345678[nfl],-1)&gt;=AH801),--(IFERROR(Flights_2026_09_303334353637345678[nfl],-1)&lt;=IF(AH801=450,450,AH801+9)))</f>
        <v>0</v>
      </c>
    </row>
    <row r="802" spans="32:35" x14ac:dyDescent="0.2">
      <c r="AF802" s="2">
        <v>0.83333333333333337</v>
      </c>
      <c r="AG802" t="s">
        <v>743</v>
      </c>
      <c r="AH802" s="17">
        <v>400</v>
      </c>
      <c r="AI802" s="17" cm="1">
        <f t="array" ref="AI802">SUMPRODUCT(--(IFERROR(HOUR(Flights_2026_09_303334353637345678[entry_hour]),-1)=HOUR(AF802)),--(IFERROR(Flights_2026_09_303334353637345678[entry_sector],"")=AG802),--(IFERROR(Flights_2026_09_303334353637345678[nfl],-1)&gt;=AH802),--(IFERROR(Flights_2026_09_303334353637345678[nfl],-1)&lt;=IF(AH802=450,450,AH802+9)))</f>
        <v>0</v>
      </c>
    </row>
    <row r="803" spans="32:35" x14ac:dyDescent="0.2">
      <c r="AF803" s="2">
        <v>0.83333333333333337</v>
      </c>
      <c r="AG803" t="s">
        <v>743</v>
      </c>
      <c r="AH803" s="17">
        <v>410</v>
      </c>
      <c r="AI803" s="17" cm="1">
        <f t="array" ref="AI803">SUMPRODUCT(--(IFERROR(HOUR(Flights_2026_09_303334353637345678[entry_hour]),-1)=HOUR(AF803)),--(IFERROR(Flights_2026_09_303334353637345678[entry_sector],"")=AG803),--(IFERROR(Flights_2026_09_303334353637345678[nfl],-1)&gt;=AH803),--(IFERROR(Flights_2026_09_303334353637345678[nfl],-1)&lt;=IF(AH803=450,450,AH803+9)))</f>
        <v>0</v>
      </c>
    </row>
    <row r="804" spans="32:35" x14ac:dyDescent="0.2">
      <c r="AF804" s="2">
        <v>0.83333333333333337</v>
      </c>
      <c r="AG804" t="s">
        <v>743</v>
      </c>
      <c r="AH804" s="17">
        <v>420</v>
      </c>
      <c r="AI804" s="17" cm="1">
        <f t="array" ref="AI804">SUMPRODUCT(--(IFERROR(HOUR(Flights_2026_09_303334353637345678[entry_hour]),-1)=HOUR(AF804)),--(IFERROR(Flights_2026_09_303334353637345678[entry_sector],"")=AG804),--(IFERROR(Flights_2026_09_303334353637345678[nfl],-1)&gt;=AH804),--(IFERROR(Flights_2026_09_303334353637345678[nfl],-1)&lt;=IF(AH804=450,450,AH804+9)))</f>
        <v>0</v>
      </c>
    </row>
    <row r="805" spans="32:35" x14ac:dyDescent="0.2">
      <c r="AF805" s="2">
        <v>0.83333333333333337</v>
      </c>
      <c r="AG805" t="s">
        <v>743</v>
      </c>
      <c r="AH805" s="17">
        <v>430</v>
      </c>
      <c r="AI805" s="17" cm="1">
        <f t="array" ref="AI805">SUMPRODUCT(--(IFERROR(HOUR(Flights_2026_09_303334353637345678[entry_hour]),-1)=HOUR(AF805)),--(IFERROR(Flights_2026_09_303334353637345678[entry_sector],"")=AG805),--(IFERROR(Flights_2026_09_303334353637345678[nfl],-1)&gt;=AH805),--(IFERROR(Flights_2026_09_303334353637345678[nfl],-1)&lt;=IF(AH805=450,450,AH805+9)))</f>
        <v>0</v>
      </c>
    </row>
    <row r="806" spans="32:35" x14ac:dyDescent="0.2">
      <c r="AF806" s="2">
        <v>0.83333333333333337</v>
      </c>
      <c r="AG806" t="s">
        <v>743</v>
      </c>
      <c r="AH806" s="17">
        <v>440</v>
      </c>
      <c r="AI806" s="17" cm="1">
        <f t="array" ref="AI806">SUMPRODUCT(--(IFERROR(HOUR(Flights_2026_09_303334353637345678[entry_hour]),-1)=HOUR(AF806)),--(IFERROR(Flights_2026_09_303334353637345678[entry_sector],"")=AG806),--(IFERROR(Flights_2026_09_303334353637345678[nfl],-1)&gt;=AH806),--(IFERROR(Flights_2026_09_303334353637345678[nfl],-1)&lt;=IF(AH806=450,450,AH806+9)))</f>
        <v>0</v>
      </c>
    </row>
    <row r="807" spans="32:35" x14ac:dyDescent="0.2">
      <c r="AF807" s="2">
        <v>0.83333333333333337</v>
      </c>
      <c r="AG807" t="s">
        <v>743</v>
      </c>
      <c r="AH807" s="17">
        <v>450</v>
      </c>
      <c r="AI807" s="17" cm="1">
        <f t="array" ref="AI807">SUMPRODUCT(--(IFERROR(HOUR(Flights_2026_09_303334353637345678[entry_hour]),-1)=HOUR(AF807)),--(IFERROR(Flights_2026_09_303334353637345678[entry_sector],"")=AG807),--(IFERROR(Flights_2026_09_303334353637345678[nfl],-1)&gt;=AH807),--(IFERROR(Flights_2026_09_303334353637345678[nfl],-1)&lt;=IF(AH807=450,450,AH807+9)))</f>
        <v>0</v>
      </c>
    </row>
    <row r="808" spans="32:35" x14ac:dyDescent="0.2">
      <c r="AF808" s="2">
        <v>0.83333333333333337</v>
      </c>
      <c r="AG808" t="s">
        <v>744</v>
      </c>
      <c r="AH808" s="17">
        <v>200</v>
      </c>
      <c r="AI808" s="17" cm="1">
        <f t="array" ref="AI808">SUMPRODUCT(--(IFERROR(HOUR(Flights_2026_09_303334353637345678[entry_hour]),-1)=HOUR(AF808)),--(IFERROR(Flights_2026_09_303334353637345678[entry_sector],"")=AG808),--(IFERROR(Flights_2026_09_303334353637345678[nfl],-1)&gt;=AH808),--(IFERROR(Flights_2026_09_303334353637345678[nfl],-1)&lt;=IF(AH808=450,450,AH808+9)))</f>
        <v>0</v>
      </c>
    </row>
    <row r="809" spans="32:35" x14ac:dyDescent="0.2">
      <c r="AF809" s="2">
        <v>0.83333333333333337</v>
      </c>
      <c r="AG809" t="s">
        <v>744</v>
      </c>
      <c r="AH809" s="17">
        <v>210</v>
      </c>
      <c r="AI809" s="17" cm="1">
        <f t="array" ref="AI809">SUMPRODUCT(--(IFERROR(HOUR(Flights_2026_09_303334353637345678[entry_hour]),-1)=HOUR(AF809)),--(IFERROR(Flights_2026_09_303334353637345678[entry_sector],"")=AG809),--(IFERROR(Flights_2026_09_303334353637345678[nfl],-1)&gt;=AH809),--(IFERROR(Flights_2026_09_303334353637345678[nfl],-1)&lt;=IF(AH809=450,450,AH809+9)))</f>
        <v>0</v>
      </c>
    </row>
    <row r="810" spans="32:35" x14ac:dyDescent="0.2">
      <c r="AF810" s="2">
        <v>0.83333333333333337</v>
      </c>
      <c r="AG810" t="s">
        <v>744</v>
      </c>
      <c r="AH810" s="17">
        <v>220</v>
      </c>
      <c r="AI810" s="17" cm="1">
        <f t="array" ref="AI810">SUMPRODUCT(--(IFERROR(HOUR(Flights_2026_09_303334353637345678[entry_hour]),-1)=HOUR(AF810)),--(IFERROR(Flights_2026_09_303334353637345678[entry_sector],"")=AG810),--(IFERROR(Flights_2026_09_303334353637345678[nfl],-1)&gt;=AH810),--(IFERROR(Flights_2026_09_303334353637345678[nfl],-1)&lt;=IF(AH810=450,450,AH810+9)))</f>
        <v>2</v>
      </c>
    </row>
    <row r="811" spans="32:35" x14ac:dyDescent="0.2">
      <c r="AF811" s="2">
        <v>0.83333333333333337</v>
      </c>
      <c r="AG811" t="s">
        <v>744</v>
      </c>
      <c r="AH811" s="17">
        <v>230</v>
      </c>
      <c r="AI811" s="17" cm="1">
        <f t="array" ref="AI811">SUMPRODUCT(--(IFERROR(HOUR(Flights_2026_09_303334353637345678[entry_hour]),-1)=HOUR(AF811)),--(IFERROR(Flights_2026_09_303334353637345678[entry_sector],"")=AG811),--(IFERROR(Flights_2026_09_303334353637345678[nfl],-1)&gt;=AH811),--(IFERROR(Flights_2026_09_303334353637345678[nfl],-1)&lt;=IF(AH811=450,450,AH811+9)))</f>
        <v>0</v>
      </c>
    </row>
    <row r="812" spans="32:35" x14ac:dyDescent="0.2">
      <c r="AF812" s="2">
        <v>0.83333333333333337</v>
      </c>
      <c r="AG812" t="s">
        <v>744</v>
      </c>
      <c r="AH812" s="17">
        <v>240</v>
      </c>
      <c r="AI812" s="17" cm="1">
        <f t="array" ref="AI812">SUMPRODUCT(--(IFERROR(HOUR(Flights_2026_09_303334353637345678[entry_hour]),-1)=HOUR(AF812)),--(IFERROR(Flights_2026_09_303334353637345678[entry_sector],"")=AG812),--(IFERROR(Flights_2026_09_303334353637345678[nfl],-1)&gt;=AH812),--(IFERROR(Flights_2026_09_303334353637345678[nfl],-1)&lt;=IF(AH812=450,450,AH812+9)))</f>
        <v>0</v>
      </c>
    </row>
    <row r="813" spans="32:35" x14ac:dyDescent="0.2">
      <c r="AF813" s="2">
        <v>0.83333333333333337</v>
      </c>
      <c r="AG813" t="s">
        <v>744</v>
      </c>
      <c r="AH813" s="17">
        <v>250</v>
      </c>
      <c r="AI813" s="17" cm="1">
        <f t="array" ref="AI813">SUMPRODUCT(--(IFERROR(HOUR(Flights_2026_09_303334353637345678[entry_hour]),-1)=HOUR(AF813)),--(IFERROR(Flights_2026_09_303334353637345678[entry_sector],"")=AG813),--(IFERROR(Flights_2026_09_303334353637345678[nfl],-1)&gt;=AH813),--(IFERROR(Flights_2026_09_303334353637345678[nfl],-1)&lt;=IF(AH813=450,450,AH813+9)))</f>
        <v>0</v>
      </c>
    </row>
    <row r="814" spans="32:35" x14ac:dyDescent="0.2">
      <c r="AF814" s="2">
        <v>0.83333333333333337</v>
      </c>
      <c r="AG814" t="s">
        <v>744</v>
      </c>
      <c r="AH814" s="17">
        <v>260</v>
      </c>
      <c r="AI814" s="17" cm="1">
        <f t="array" ref="AI814">SUMPRODUCT(--(IFERROR(HOUR(Flights_2026_09_303334353637345678[entry_hour]),-1)=HOUR(AF814)),--(IFERROR(Flights_2026_09_303334353637345678[entry_sector],"")=AG814),--(IFERROR(Flights_2026_09_303334353637345678[nfl],-1)&gt;=AH814),--(IFERROR(Flights_2026_09_303334353637345678[nfl],-1)&lt;=IF(AH814=450,450,AH814+9)))</f>
        <v>0</v>
      </c>
    </row>
    <row r="815" spans="32:35" x14ac:dyDescent="0.2">
      <c r="AF815" s="2">
        <v>0.83333333333333337</v>
      </c>
      <c r="AG815" t="s">
        <v>744</v>
      </c>
      <c r="AH815" s="17">
        <v>270</v>
      </c>
      <c r="AI815" s="17" cm="1">
        <f t="array" ref="AI815">SUMPRODUCT(--(IFERROR(HOUR(Flights_2026_09_303334353637345678[entry_hour]),-1)=HOUR(AF815)),--(IFERROR(Flights_2026_09_303334353637345678[entry_sector],"")=AG815),--(IFERROR(Flights_2026_09_303334353637345678[nfl],-1)&gt;=AH815),--(IFERROR(Flights_2026_09_303334353637345678[nfl],-1)&lt;=IF(AH815=450,450,AH815+9)))</f>
        <v>0</v>
      </c>
    </row>
    <row r="816" spans="32:35" x14ac:dyDescent="0.2">
      <c r="AF816" s="2">
        <v>0.83333333333333337</v>
      </c>
      <c r="AG816" t="s">
        <v>744</v>
      </c>
      <c r="AH816" s="17">
        <v>280</v>
      </c>
      <c r="AI816" s="17" cm="1">
        <f t="array" ref="AI816">SUMPRODUCT(--(IFERROR(HOUR(Flights_2026_09_303334353637345678[entry_hour]),-1)=HOUR(AF816)),--(IFERROR(Flights_2026_09_303334353637345678[entry_sector],"")=AG816),--(IFERROR(Flights_2026_09_303334353637345678[nfl],-1)&gt;=AH816),--(IFERROR(Flights_2026_09_303334353637345678[nfl],-1)&lt;=IF(AH816=450,450,AH816+9)))</f>
        <v>0</v>
      </c>
    </row>
    <row r="817" spans="32:35" x14ac:dyDescent="0.2">
      <c r="AF817" s="2">
        <v>0.83333333333333337</v>
      </c>
      <c r="AG817" t="s">
        <v>744</v>
      </c>
      <c r="AH817" s="17">
        <v>290</v>
      </c>
      <c r="AI817" s="17" cm="1">
        <f t="array" ref="AI817">SUMPRODUCT(--(IFERROR(HOUR(Flights_2026_09_303334353637345678[entry_hour]),-1)=HOUR(AF817)),--(IFERROR(Flights_2026_09_303334353637345678[entry_sector],"")=AG817),--(IFERROR(Flights_2026_09_303334353637345678[nfl],-1)&gt;=AH817),--(IFERROR(Flights_2026_09_303334353637345678[nfl],-1)&lt;=IF(AH817=450,450,AH817+9)))</f>
        <v>0</v>
      </c>
    </row>
    <row r="818" spans="32:35" x14ac:dyDescent="0.2">
      <c r="AF818" s="2">
        <v>0.83333333333333337</v>
      </c>
      <c r="AG818" t="s">
        <v>744</v>
      </c>
      <c r="AH818" s="17">
        <v>300</v>
      </c>
      <c r="AI818" s="17" cm="1">
        <f t="array" ref="AI818">SUMPRODUCT(--(IFERROR(HOUR(Flights_2026_09_303334353637345678[entry_hour]),-1)=HOUR(AF818)),--(IFERROR(Flights_2026_09_303334353637345678[entry_sector],"")=AG818),--(IFERROR(Flights_2026_09_303334353637345678[nfl],-1)&gt;=AH818),--(IFERROR(Flights_2026_09_303334353637345678[nfl],-1)&lt;=IF(AH818=450,450,AH818+9)))</f>
        <v>0</v>
      </c>
    </row>
    <row r="819" spans="32:35" x14ac:dyDescent="0.2">
      <c r="AF819" s="2">
        <v>0.83333333333333337</v>
      </c>
      <c r="AG819" t="s">
        <v>744</v>
      </c>
      <c r="AH819" s="17">
        <v>310</v>
      </c>
      <c r="AI819" s="17" cm="1">
        <f t="array" ref="AI819">SUMPRODUCT(--(IFERROR(HOUR(Flights_2026_09_303334353637345678[entry_hour]),-1)=HOUR(AF819)),--(IFERROR(Flights_2026_09_303334353637345678[entry_sector],"")=AG819),--(IFERROR(Flights_2026_09_303334353637345678[nfl],-1)&gt;=AH819),--(IFERROR(Flights_2026_09_303334353637345678[nfl],-1)&lt;=IF(AH819=450,450,AH819+9)))</f>
        <v>0</v>
      </c>
    </row>
    <row r="820" spans="32:35" x14ac:dyDescent="0.2">
      <c r="AF820" s="2">
        <v>0.83333333333333337</v>
      </c>
      <c r="AG820" t="s">
        <v>744</v>
      </c>
      <c r="AH820" s="17">
        <v>320</v>
      </c>
      <c r="AI820" s="17" cm="1">
        <f t="array" ref="AI820">SUMPRODUCT(--(IFERROR(HOUR(Flights_2026_09_303334353637345678[entry_hour]),-1)=HOUR(AF820)),--(IFERROR(Flights_2026_09_303334353637345678[entry_sector],"")=AG820),--(IFERROR(Flights_2026_09_303334353637345678[nfl],-1)&gt;=AH820),--(IFERROR(Flights_2026_09_303334353637345678[nfl],-1)&lt;=IF(AH820=450,450,AH820+9)))</f>
        <v>0</v>
      </c>
    </row>
    <row r="821" spans="32:35" x14ac:dyDescent="0.2">
      <c r="AF821" s="2">
        <v>0.83333333333333337</v>
      </c>
      <c r="AG821" t="s">
        <v>744</v>
      </c>
      <c r="AH821" s="17">
        <v>330</v>
      </c>
      <c r="AI821" s="17" cm="1">
        <f t="array" ref="AI821">SUMPRODUCT(--(IFERROR(HOUR(Flights_2026_09_303334353637345678[entry_hour]),-1)=HOUR(AF821)),--(IFERROR(Flights_2026_09_303334353637345678[entry_sector],"")=AG821),--(IFERROR(Flights_2026_09_303334353637345678[nfl],-1)&gt;=AH821),--(IFERROR(Flights_2026_09_303334353637345678[nfl],-1)&lt;=IF(AH821=450,450,AH821+9)))</f>
        <v>0</v>
      </c>
    </row>
    <row r="822" spans="32:35" x14ac:dyDescent="0.2">
      <c r="AF822" s="2">
        <v>0.83333333333333337</v>
      </c>
      <c r="AG822" t="s">
        <v>744</v>
      </c>
      <c r="AH822" s="17">
        <v>340</v>
      </c>
      <c r="AI822" s="17" cm="1">
        <f t="array" ref="AI822">SUMPRODUCT(--(IFERROR(HOUR(Flights_2026_09_303334353637345678[entry_hour]),-1)=HOUR(AF822)),--(IFERROR(Flights_2026_09_303334353637345678[entry_sector],"")=AG822),--(IFERROR(Flights_2026_09_303334353637345678[nfl],-1)&gt;=AH822),--(IFERROR(Flights_2026_09_303334353637345678[nfl],-1)&lt;=IF(AH822=450,450,AH822+9)))</f>
        <v>0</v>
      </c>
    </row>
    <row r="823" spans="32:35" x14ac:dyDescent="0.2">
      <c r="AF823" s="2">
        <v>0.83333333333333337</v>
      </c>
      <c r="AG823" t="s">
        <v>744</v>
      </c>
      <c r="AH823" s="17">
        <v>350</v>
      </c>
      <c r="AI823" s="17" cm="1">
        <f t="array" ref="AI823">SUMPRODUCT(--(IFERROR(HOUR(Flights_2026_09_303334353637345678[entry_hour]),-1)=HOUR(AF823)),--(IFERROR(Flights_2026_09_303334353637345678[entry_sector],"")=AG823),--(IFERROR(Flights_2026_09_303334353637345678[nfl],-1)&gt;=AH823),--(IFERROR(Flights_2026_09_303334353637345678[nfl],-1)&lt;=IF(AH823=450,450,AH823+9)))</f>
        <v>1</v>
      </c>
    </row>
    <row r="824" spans="32:35" x14ac:dyDescent="0.2">
      <c r="AF824" s="2">
        <v>0.83333333333333337</v>
      </c>
      <c r="AG824" t="s">
        <v>744</v>
      </c>
      <c r="AH824" s="17">
        <v>360</v>
      </c>
      <c r="AI824" s="17" cm="1">
        <f t="array" ref="AI824">SUMPRODUCT(--(IFERROR(HOUR(Flights_2026_09_303334353637345678[entry_hour]),-1)=HOUR(AF824)),--(IFERROR(Flights_2026_09_303334353637345678[entry_sector],"")=AG824),--(IFERROR(Flights_2026_09_303334353637345678[nfl],-1)&gt;=AH824),--(IFERROR(Flights_2026_09_303334353637345678[nfl],-1)&lt;=IF(AH824=450,450,AH824+9)))</f>
        <v>0</v>
      </c>
    </row>
    <row r="825" spans="32:35" x14ac:dyDescent="0.2">
      <c r="AF825" s="2">
        <v>0.83333333333333337</v>
      </c>
      <c r="AG825" t="s">
        <v>744</v>
      </c>
      <c r="AH825" s="17">
        <v>370</v>
      </c>
      <c r="AI825" s="17" cm="1">
        <f t="array" ref="AI825">SUMPRODUCT(--(IFERROR(HOUR(Flights_2026_09_303334353637345678[entry_hour]),-1)=HOUR(AF825)),--(IFERROR(Flights_2026_09_303334353637345678[entry_sector],"")=AG825),--(IFERROR(Flights_2026_09_303334353637345678[nfl],-1)&gt;=AH825),--(IFERROR(Flights_2026_09_303334353637345678[nfl],-1)&lt;=IF(AH825=450,450,AH825+9)))</f>
        <v>0</v>
      </c>
    </row>
    <row r="826" spans="32:35" x14ac:dyDescent="0.2">
      <c r="AF826" s="2">
        <v>0.83333333333333337</v>
      </c>
      <c r="AG826" t="s">
        <v>744</v>
      </c>
      <c r="AH826" s="17">
        <v>380</v>
      </c>
      <c r="AI826" s="17" cm="1">
        <f t="array" ref="AI826">SUMPRODUCT(--(IFERROR(HOUR(Flights_2026_09_303334353637345678[entry_hour]),-1)=HOUR(AF826)),--(IFERROR(Flights_2026_09_303334353637345678[entry_sector],"")=AG826),--(IFERROR(Flights_2026_09_303334353637345678[nfl],-1)&gt;=AH826),--(IFERROR(Flights_2026_09_303334353637345678[nfl],-1)&lt;=IF(AH826=450,450,AH826+9)))</f>
        <v>0</v>
      </c>
    </row>
    <row r="827" spans="32:35" x14ac:dyDescent="0.2">
      <c r="AF827" s="2">
        <v>0.83333333333333337</v>
      </c>
      <c r="AG827" t="s">
        <v>744</v>
      </c>
      <c r="AH827" s="17">
        <v>390</v>
      </c>
      <c r="AI827" s="17" cm="1">
        <f t="array" ref="AI827">SUMPRODUCT(--(IFERROR(HOUR(Flights_2026_09_303334353637345678[entry_hour]),-1)=HOUR(AF827)),--(IFERROR(Flights_2026_09_303334353637345678[entry_sector],"")=AG827),--(IFERROR(Flights_2026_09_303334353637345678[nfl],-1)&gt;=AH827),--(IFERROR(Flights_2026_09_303334353637345678[nfl],-1)&lt;=IF(AH827=450,450,AH827+9)))</f>
        <v>0</v>
      </c>
    </row>
    <row r="828" spans="32:35" x14ac:dyDescent="0.2">
      <c r="AF828" s="2">
        <v>0.83333333333333337</v>
      </c>
      <c r="AG828" t="s">
        <v>744</v>
      </c>
      <c r="AH828" s="17">
        <v>400</v>
      </c>
      <c r="AI828" s="17" cm="1">
        <f t="array" ref="AI828">SUMPRODUCT(--(IFERROR(HOUR(Flights_2026_09_303334353637345678[entry_hour]),-1)=HOUR(AF828)),--(IFERROR(Flights_2026_09_303334353637345678[entry_sector],"")=AG828),--(IFERROR(Flights_2026_09_303334353637345678[nfl],-1)&gt;=AH828),--(IFERROR(Flights_2026_09_303334353637345678[nfl],-1)&lt;=IF(AH828=450,450,AH828+9)))</f>
        <v>0</v>
      </c>
    </row>
    <row r="829" spans="32:35" x14ac:dyDescent="0.2">
      <c r="AF829" s="2">
        <v>0.83333333333333337</v>
      </c>
      <c r="AG829" t="s">
        <v>744</v>
      </c>
      <c r="AH829" s="17">
        <v>410</v>
      </c>
      <c r="AI829" s="17" cm="1">
        <f t="array" ref="AI829">SUMPRODUCT(--(IFERROR(HOUR(Flights_2026_09_303334353637345678[entry_hour]),-1)=HOUR(AF829)),--(IFERROR(Flights_2026_09_303334353637345678[entry_sector],"")=AG829),--(IFERROR(Flights_2026_09_303334353637345678[nfl],-1)&gt;=AH829),--(IFERROR(Flights_2026_09_303334353637345678[nfl],-1)&lt;=IF(AH829=450,450,AH829+9)))</f>
        <v>0</v>
      </c>
    </row>
    <row r="830" spans="32:35" x14ac:dyDescent="0.2">
      <c r="AF830" s="2">
        <v>0.83333333333333337</v>
      </c>
      <c r="AG830" t="s">
        <v>744</v>
      </c>
      <c r="AH830" s="17">
        <v>420</v>
      </c>
      <c r="AI830" s="17" cm="1">
        <f t="array" ref="AI830">SUMPRODUCT(--(IFERROR(HOUR(Flights_2026_09_303334353637345678[entry_hour]),-1)=HOUR(AF830)),--(IFERROR(Flights_2026_09_303334353637345678[entry_sector],"")=AG830),--(IFERROR(Flights_2026_09_303334353637345678[nfl],-1)&gt;=AH830),--(IFERROR(Flights_2026_09_303334353637345678[nfl],-1)&lt;=IF(AH830=450,450,AH830+9)))</f>
        <v>0</v>
      </c>
    </row>
    <row r="831" spans="32:35" x14ac:dyDescent="0.2">
      <c r="AF831" s="2">
        <v>0.83333333333333337</v>
      </c>
      <c r="AG831" t="s">
        <v>744</v>
      </c>
      <c r="AH831" s="17">
        <v>430</v>
      </c>
      <c r="AI831" s="17" cm="1">
        <f t="array" ref="AI831">SUMPRODUCT(--(IFERROR(HOUR(Flights_2026_09_303334353637345678[entry_hour]),-1)=HOUR(AF831)),--(IFERROR(Flights_2026_09_303334353637345678[entry_sector],"")=AG831),--(IFERROR(Flights_2026_09_303334353637345678[nfl],-1)&gt;=AH831),--(IFERROR(Flights_2026_09_303334353637345678[nfl],-1)&lt;=IF(AH831=450,450,AH831+9)))</f>
        <v>0</v>
      </c>
    </row>
    <row r="832" spans="32:35" x14ac:dyDescent="0.2">
      <c r="AF832" s="2">
        <v>0.83333333333333337</v>
      </c>
      <c r="AG832" t="s">
        <v>744</v>
      </c>
      <c r="AH832" s="17">
        <v>440</v>
      </c>
      <c r="AI832" s="17" cm="1">
        <f t="array" ref="AI832">SUMPRODUCT(--(IFERROR(HOUR(Flights_2026_09_303334353637345678[entry_hour]),-1)=HOUR(AF832)),--(IFERROR(Flights_2026_09_303334353637345678[entry_sector],"")=AG832),--(IFERROR(Flights_2026_09_303334353637345678[nfl],-1)&gt;=AH832),--(IFERROR(Flights_2026_09_303334353637345678[nfl],-1)&lt;=IF(AH832=450,450,AH832+9)))</f>
        <v>0</v>
      </c>
    </row>
    <row r="833" spans="32:35" x14ac:dyDescent="0.2">
      <c r="AF833" s="2">
        <v>0.83333333333333337</v>
      </c>
      <c r="AG833" t="s">
        <v>744</v>
      </c>
      <c r="AH833" s="17">
        <v>450</v>
      </c>
      <c r="AI833" s="17" cm="1">
        <f t="array" ref="AI833">SUMPRODUCT(--(IFERROR(HOUR(Flights_2026_09_303334353637345678[entry_hour]),-1)=HOUR(AF833)),--(IFERROR(Flights_2026_09_303334353637345678[entry_sector],"")=AG833),--(IFERROR(Flights_2026_09_303334353637345678[nfl],-1)&gt;=AH833),--(IFERROR(Flights_2026_09_303334353637345678[nfl],-1)&lt;=IF(AH833=450,450,AH833+9)))</f>
        <v>0</v>
      </c>
    </row>
    <row r="834" spans="32:35" x14ac:dyDescent="0.2">
      <c r="AF834" s="2">
        <v>0.83333333333333337</v>
      </c>
      <c r="AG834" t="s">
        <v>745</v>
      </c>
      <c r="AH834" s="17">
        <v>200</v>
      </c>
      <c r="AI834" s="17" cm="1">
        <f t="array" ref="AI834">SUMPRODUCT(--(IFERROR(HOUR(Flights_2026_09_303334353637345678[entry_hour]),-1)=HOUR(AF834)),--(IFERROR(Flights_2026_09_303334353637345678[entry_sector],"")=AG834),--(IFERROR(Flights_2026_09_303334353637345678[nfl],-1)&gt;=AH834),--(IFERROR(Flights_2026_09_303334353637345678[nfl],-1)&lt;=IF(AH834=450,450,AH834+9)))</f>
        <v>0</v>
      </c>
    </row>
    <row r="835" spans="32:35" x14ac:dyDescent="0.2">
      <c r="AF835" s="2">
        <v>0.83333333333333337</v>
      </c>
      <c r="AG835" t="s">
        <v>745</v>
      </c>
      <c r="AH835" s="17">
        <v>210</v>
      </c>
      <c r="AI835" s="17" cm="1">
        <f t="array" ref="AI835">SUMPRODUCT(--(IFERROR(HOUR(Flights_2026_09_303334353637345678[entry_hour]),-1)=HOUR(AF835)),--(IFERROR(Flights_2026_09_303334353637345678[entry_sector],"")=AG835),--(IFERROR(Flights_2026_09_303334353637345678[nfl],-1)&gt;=AH835),--(IFERROR(Flights_2026_09_303334353637345678[nfl],-1)&lt;=IF(AH835=450,450,AH835+9)))</f>
        <v>0</v>
      </c>
    </row>
    <row r="836" spans="32:35" x14ac:dyDescent="0.2">
      <c r="AF836" s="2">
        <v>0.83333333333333337</v>
      </c>
      <c r="AG836" t="s">
        <v>745</v>
      </c>
      <c r="AH836" s="17">
        <v>220</v>
      </c>
      <c r="AI836" s="17" cm="1">
        <f t="array" ref="AI836">SUMPRODUCT(--(IFERROR(HOUR(Flights_2026_09_303334353637345678[entry_hour]),-1)=HOUR(AF836)),--(IFERROR(Flights_2026_09_303334353637345678[entry_sector],"")=AG836),--(IFERROR(Flights_2026_09_303334353637345678[nfl],-1)&gt;=AH836),--(IFERROR(Flights_2026_09_303334353637345678[nfl],-1)&lt;=IF(AH836=450,450,AH836+9)))</f>
        <v>0</v>
      </c>
    </row>
    <row r="837" spans="32:35" x14ac:dyDescent="0.2">
      <c r="AF837" s="2">
        <v>0.83333333333333337</v>
      </c>
      <c r="AG837" t="s">
        <v>745</v>
      </c>
      <c r="AH837" s="17">
        <v>230</v>
      </c>
      <c r="AI837" s="17" cm="1">
        <f t="array" ref="AI837">SUMPRODUCT(--(IFERROR(HOUR(Flights_2026_09_303334353637345678[entry_hour]),-1)=HOUR(AF837)),--(IFERROR(Flights_2026_09_303334353637345678[entry_sector],"")=AG837),--(IFERROR(Flights_2026_09_303334353637345678[nfl],-1)&gt;=AH837),--(IFERROR(Flights_2026_09_303334353637345678[nfl],-1)&lt;=IF(AH837=450,450,AH837+9)))</f>
        <v>0</v>
      </c>
    </row>
    <row r="838" spans="32:35" x14ac:dyDescent="0.2">
      <c r="AF838" s="2">
        <v>0.83333333333333337</v>
      </c>
      <c r="AG838" t="s">
        <v>745</v>
      </c>
      <c r="AH838" s="17">
        <v>240</v>
      </c>
      <c r="AI838" s="17" cm="1">
        <f t="array" ref="AI838">SUMPRODUCT(--(IFERROR(HOUR(Flights_2026_09_303334353637345678[entry_hour]),-1)=HOUR(AF838)),--(IFERROR(Flights_2026_09_303334353637345678[entry_sector],"")=AG838),--(IFERROR(Flights_2026_09_303334353637345678[nfl],-1)&gt;=AH838),--(IFERROR(Flights_2026_09_303334353637345678[nfl],-1)&lt;=IF(AH838=450,450,AH838+9)))</f>
        <v>0</v>
      </c>
    </row>
    <row r="839" spans="32:35" x14ac:dyDescent="0.2">
      <c r="AF839" s="2">
        <v>0.83333333333333337</v>
      </c>
      <c r="AG839" t="s">
        <v>745</v>
      </c>
      <c r="AH839" s="17">
        <v>250</v>
      </c>
      <c r="AI839" s="17" cm="1">
        <f t="array" ref="AI839">SUMPRODUCT(--(IFERROR(HOUR(Flights_2026_09_303334353637345678[entry_hour]),-1)=HOUR(AF839)),--(IFERROR(Flights_2026_09_303334353637345678[entry_sector],"")=AG839),--(IFERROR(Flights_2026_09_303334353637345678[nfl],-1)&gt;=AH839),--(IFERROR(Flights_2026_09_303334353637345678[nfl],-1)&lt;=IF(AH839=450,450,AH839+9)))</f>
        <v>0</v>
      </c>
    </row>
    <row r="840" spans="32:35" x14ac:dyDescent="0.2">
      <c r="AF840" s="2">
        <v>0.83333333333333337</v>
      </c>
      <c r="AG840" t="s">
        <v>745</v>
      </c>
      <c r="AH840" s="17">
        <v>260</v>
      </c>
      <c r="AI840" s="17" cm="1">
        <f t="array" ref="AI840">SUMPRODUCT(--(IFERROR(HOUR(Flights_2026_09_303334353637345678[entry_hour]),-1)=HOUR(AF840)),--(IFERROR(Flights_2026_09_303334353637345678[entry_sector],"")=AG840),--(IFERROR(Flights_2026_09_303334353637345678[nfl],-1)&gt;=AH840),--(IFERROR(Flights_2026_09_303334353637345678[nfl],-1)&lt;=IF(AH840=450,450,AH840+9)))</f>
        <v>0</v>
      </c>
    </row>
    <row r="841" spans="32:35" x14ac:dyDescent="0.2">
      <c r="AF841" s="2">
        <v>0.83333333333333337</v>
      </c>
      <c r="AG841" t="s">
        <v>745</v>
      </c>
      <c r="AH841" s="17">
        <v>270</v>
      </c>
      <c r="AI841" s="17" cm="1">
        <f t="array" ref="AI841">SUMPRODUCT(--(IFERROR(HOUR(Flights_2026_09_303334353637345678[entry_hour]),-1)=HOUR(AF841)),--(IFERROR(Flights_2026_09_303334353637345678[entry_sector],"")=AG841),--(IFERROR(Flights_2026_09_303334353637345678[nfl],-1)&gt;=AH841),--(IFERROR(Flights_2026_09_303334353637345678[nfl],-1)&lt;=IF(AH841=450,450,AH841+9)))</f>
        <v>0</v>
      </c>
    </row>
    <row r="842" spans="32:35" x14ac:dyDescent="0.2">
      <c r="AF842" s="2">
        <v>0.83333333333333337</v>
      </c>
      <c r="AG842" t="s">
        <v>745</v>
      </c>
      <c r="AH842" s="17">
        <v>280</v>
      </c>
      <c r="AI842" s="17" cm="1">
        <f t="array" ref="AI842">SUMPRODUCT(--(IFERROR(HOUR(Flights_2026_09_303334353637345678[entry_hour]),-1)=HOUR(AF842)),--(IFERROR(Flights_2026_09_303334353637345678[entry_sector],"")=AG842),--(IFERROR(Flights_2026_09_303334353637345678[nfl],-1)&gt;=AH842),--(IFERROR(Flights_2026_09_303334353637345678[nfl],-1)&lt;=IF(AH842=450,450,AH842+9)))</f>
        <v>0</v>
      </c>
    </row>
    <row r="843" spans="32:35" x14ac:dyDescent="0.2">
      <c r="AF843" s="2">
        <v>0.83333333333333337</v>
      </c>
      <c r="AG843" t="s">
        <v>745</v>
      </c>
      <c r="AH843" s="17">
        <v>290</v>
      </c>
      <c r="AI843" s="17" cm="1">
        <f t="array" ref="AI843">SUMPRODUCT(--(IFERROR(HOUR(Flights_2026_09_303334353637345678[entry_hour]),-1)=HOUR(AF843)),--(IFERROR(Flights_2026_09_303334353637345678[entry_sector],"")=AG843),--(IFERROR(Flights_2026_09_303334353637345678[nfl],-1)&gt;=AH843),--(IFERROR(Flights_2026_09_303334353637345678[nfl],-1)&lt;=IF(AH843=450,450,AH843+9)))</f>
        <v>0</v>
      </c>
    </row>
    <row r="844" spans="32:35" x14ac:dyDescent="0.2">
      <c r="AF844" s="2">
        <v>0.83333333333333337</v>
      </c>
      <c r="AG844" t="s">
        <v>745</v>
      </c>
      <c r="AH844" s="17">
        <v>300</v>
      </c>
      <c r="AI844" s="17" cm="1">
        <f t="array" ref="AI844">SUMPRODUCT(--(IFERROR(HOUR(Flights_2026_09_303334353637345678[entry_hour]),-1)=HOUR(AF844)),--(IFERROR(Flights_2026_09_303334353637345678[entry_sector],"")=AG844),--(IFERROR(Flights_2026_09_303334353637345678[nfl],-1)&gt;=AH844),--(IFERROR(Flights_2026_09_303334353637345678[nfl],-1)&lt;=IF(AH844=450,450,AH844+9)))</f>
        <v>0</v>
      </c>
    </row>
    <row r="845" spans="32:35" x14ac:dyDescent="0.2">
      <c r="AF845" s="2">
        <v>0.83333333333333337</v>
      </c>
      <c r="AG845" t="s">
        <v>745</v>
      </c>
      <c r="AH845" s="17">
        <v>310</v>
      </c>
      <c r="AI845" s="17" cm="1">
        <f t="array" ref="AI845">SUMPRODUCT(--(IFERROR(HOUR(Flights_2026_09_303334353637345678[entry_hour]),-1)=HOUR(AF845)),--(IFERROR(Flights_2026_09_303334353637345678[entry_sector],"")=AG845),--(IFERROR(Flights_2026_09_303334353637345678[nfl],-1)&gt;=AH845),--(IFERROR(Flights_2026_09_303334353637345678[nfl],-1)&lt;=IF(AH845=450,450,AH845+9)))</f>
        <v>0</v>
      </c>
    </row>
    <row r="846" spans="32:35" x14ac:dyDescent="0.2">
      <c r="AF846" s="2">
        <v>0.83333333333333337</v>
      </c>
      <c r="AG846" t="s">
        <v>745</v>
      </c>
      <c r="AH846" s="17">
        <v>320</v>
      </c>
      <c r="AI846" s="17" cm="1">
        <f t="array" ref="AI846">SUMPRODUCT(--(IFERROR(HOUR(Flights_2026_09_303334353637345678[entry_hour]),-1)=HOUR(AF846)),--(IFERROR(Flights_2026_09_303334353637345678[entry_sector],"")=AG846),--(IFERROR(Flights_2026_09_303334353637345678[nfl],-1)&gt;=AH846),--(IFERROR(Flights_2026_09_303334353637345678[nfl],-1)&lt;=IF(AH846=450,450,AH846+9)))</f>
        <v>0</v>
      </c>
    </row>
    <row r="847" spans="32:35" x14ac:dyDescent="0.2">
      <c r="AF847" s="2">
        <v>0.83333333333333337</v>
      </c>
      <c r="AG847" t="s">
        <v>745</v>
      </c>
      <c r="AH847" s="17">
        <v>330</v>
      </c>
      <c r="AI847" s="17" cm="1">
        <f t="array" ref="AI847">SUMPRODUCT(--(IFERROR(HOUR(Flights_2026_09_303334353637345678[entry_hour]),-1)=HOUR(AF847)),--(IFERROR(Flights_2026_09_303334353637345678[entry_sector],"")=AG847),--(IFERROR(Flights_2026_09_303334353637345678[nfl],-1)&gt;=AH847),--(IFERROR(Flights_2026_09_303334353637345678[nfl],-1)&lt;=IF(AH847=450,450,AH847+9)))</f>
        <v>0</v>
      </c>
    </row>
    <row r="848" spans="32:35" x14ac:dyDescent="0.2">
      <c r="AF848" s="2">
        <v>0.83333333333333337</v>
      </c>
      <c r="AG848" t="s">
        <v>745</v>
      </c>
      <c r="AH848" s="17">
        <v>340</v>
      </c>
      <c r="AI848" s="17" cm="1">
        <f t="array" ref="AI848">SUMPRODUCT(--(IFERROR(HOUR(Flights_2026_09_303334353637345678[entry_hour]),-1)=HOUR(AF848)),--(IFERROR(Flights_2026_09_303334353637345678[entry_sector],"")=AG848),--(IFERROR(Flights_2026_09_303334353637345678[nfl],-1)&gt;=AH848),--(IFERROR(Flights_2026_09_303334353637345678[nfl],-1)&lt;=IF(AH848=450,450,AH848+9)))</f>
        <v>0</v>
      </c>
    </row>
    <row r="849" spans="32:35" x14ac:dyDescent="0.2">
      <c r="AF849" s="2">
        <v>0.83333333333333337</v>
      </c>
      <c r="AG849" t="s">
        <v>745</v>
      </c>
      <c r="AH849" s="17">
        <v>350</v>
      </c>
      <c r="AI849" s="17" cm="1">
        <f t="array" ref="AI849">SUMPRODUCT(--(IFERROR(HOUR(Flights_2026_09_303334353637345678[entry_hour]),-1)=HOUR(AF849)),--(IFERROR(Flights_2026_09_303334353637345678[entry_sector],"")=AG849),--(IFERROR(Flights_2026_09_303334353637345678[nfl],-1)&gt;=AH849),--(IFERROR(Flights_2026_09_303334353637345678[nfl],-1)&lt;=IF(AH849=450,450,AH849+9)))</f>
        <v>2</v>
      </c>
    </row>
    <row r="850" spans="32:35" x14ac:dyDescent="0.2">
      <c r="AF850" s="2">
        <v>0.83333333333333337</v>
      </c>
      <c r="AG850" t="s">
        <v>745</v>
      </c>
      <c r="AH850" s="17">
        <v>360</v>
      </c>
      <c r="AI850" s="17" cm="1">
        <f t="array" ref="AI850">SUMPRODUCT(--(IFERROR(HOUR(Flights_2026_09_303334353637345678[entry_hour]),-1)=HOUR(AF850)),--(IFERROR(Flights_2026_09_303334353637345678[entry_sector],"")=AG850),--(IFERROR(Flights_2026_09_303334353637345678[nfl],-1)&gt;=AH850),--(IFERROR(Flights_2026_09_303334353637345678[nfl],-1)&lt;=IF(AH850=450,450,AH850+9)))</f>
        <v>0</v>
      </c>
    </row>
    <row r="851" spans="32:35" x14ac:dyDescent="0.2">
      <c r="AF851" s="2">
        <v>0.83333333333333337</v>
      </c>
      <c r="AG851" t="s">
        <v>745</v>
      </c>
      <c r="AH851" s="17">
        <v>370</v>
      </c>
      <c r="AI851" s="17" cm="1">
        <f t="array" ref="AI851">SUMPRODUCT(--(IFERROR(HOUR(Flights_2026_09_303334353637345678[entry_hour]),-1)=HOUR(AF851)),--(IFERROR(Flights_2026_09_303334353637345678[entry_sector],"")=AG851),--(IFERROR(Flights_2026_09_303334353637345678[nfl],-1)&gt;=AH851),--(IFERROR(Flights_2026_09_303334353637345678[nfl],-1)&lt;=IF(AH851=450,450,AH851+9)))</f>
        <v>3</v>
      </c>
    </row>
    <row r="852" spans="32:35" x14ac:dyDescent="0.2">
      <c r="AF852" s="2">
        <v>0.83333333333333337</v>
      </c>
      <c r="AG852" t="s">
        <v>745</v>
      </c>
      <c r="AH852" s="17">
        <v>380</v>
      </c>
      <c r="AI852" s="17" cm="1">
        <f t="array" ref="AI852">SUMPRODUCT(--(IFERROR(HOUR(Flights_2026_09_303334353637345678[entry_hour]),-1)=HOUR(AF852)),--(IFERROR(Flights_2026_09_303334353637345678[entry_sector],"")=AG852),--(IFERROR(Flights_2026_09_303334353637345678[nfl],-1)&gt;=AH852),--(IFERROR(Flights_2026_09_303334353637345678[nfl],-1)&lt;=IF(AH852=450,450,AH852+9)))</f>
        <v>0</v>
      </c>
    </row>
    <row r="853" spans="32:35" x14ac:dyDescent="0.2">
      <c r="AF853" s="2">
        <v>0.83333333333333337</v>
      </c>
      <c r="AG853" t="s">
        <v>745</v>
      </c>
      <c r="AH853" s="17">
        <v>390</v>
      </c>
      <c r="AI853" s="17" cm="1">
        <f t="array" ref="AI853">SUMPRODUCT(--(IFERROR(HOUR(Flights_2026_09_303334353637345678[entry_hour]),-1)=HOUR(AF853)),--(IFERROR(Flights_2026_09_303334353637345678[entry_sector],"")=AG853),--(IFERROR(Flights_2026_09_303334353637345678[nfl],-1)&gt;=AH853),--(IFERROR(Flights_2026_09_303334353637345678[nfl],-1)&lt;=IF(AH853=450,450,AH853+9)))</f>
        <v>3</v>
      </c>
    </row>
    <row r="854" spans="32:35" x14ac:dyDescent="0.2">
      <c r="AF854" s="2">
        <v>0.83333333333333337</v>
      </c>
      <c r="AG854" t="s">
        <v>745</v>
      </c>
      <c r="AH854" s="17">
        <v>400</v>
      </c>
      <c r="AI854" s="17" cm="1">
        <f t="array" ref="AI854">SUMPRODUCT(--(IFERROR(HOUR(Flights_2026_09_303334353637345678[entry_hour]),-1)=HOUR(AF854)),--(IFERROR(Flights_2026_09_303334353637345678[entry_sector],"")=AG854),--(IFERROR(Flights_2026_09_303334353637345678[nfl],-1)&gt;=AH854),--(IFERROR(Flights_2026_09_303334353637345678[nfl],-1)&lt;=IF(AH854=450,450,AH854+9)))</f>
        <v>0</v>
      </c>
    </row>
    <row r="855" spans="32:35" x14ac:dyDescent="0.2">
      <c r="AF855" s="2">
        <v>0.83333333333333337</v>
      </c>
      <c r="AG855" t="s">
        <v>745</v>
      </c>
      <c r="AH855" s="17">
        <v>410</v>
      </c>
      <c r="AI855" s="17" cm="1">
        <f t="array" ref="AI855">SUMPRODUCT(--(IFERROR(HOUR(Flights_2026_09_303334353637345678[entry_hour]),-1)=HOUR(AF855)),--(IFERROR(Flights_2026_09_303334353637345678[entry_sector],"")=AG855),--(IFERROR(Flights_2026_09_303334353637345678[nfl],-1)&gt;=AH855),--(IFERROR(Flights_2026_09_303334353637345678[nfl],-1)&lt;=IF(AH855=450,450,AH855+9)))</f>
        <v>0</v>
      </c>
    </row>
    <row r="856" spans="32:35" x14ac:dyDescent="0.2">
      <c r="AF856" s="2">
        <v>0.83333333333333337</v>
      </c>
      <c r="AG856" t="s">
        <v>745</v>
      </c>
      <c r="AH856" s="17">
        <v>420</v>
      </c>
      <c r="AI856" s="17" cm="1">
        <f t="array" ref="AI856">SUMPRODUCT(--(IFERROR(HOUR(Flights_2026_09_303334353637345678[entry_hour]),-1)=HOUR(AF856)),--(IFERROR(Flights_2026_09_303334353637345678[entry_sector],"")=AG856),--(IFERROR(Flights_2026_09_303334353637345678[nfl],-1)&gt;=AH856),--(IFERROR(Flights_2026_09_303334353637345678[nfl],-1)&lt;=IF(AH856=450,450,AH856+9)))</f>
        <v>0</v>
      </c>
    </row>
    <row r="857" spans="32:35" x14ac:dyDescent="0.2">
      <c r="AF857" s="2">
        <v>0.83333333333333337</v>
      </c>
      <c r="AG857" t="s">
        <v>745</v>
      </c>
      <c r="AH857" s="17">
        <v>430</v>
      </c>
      <c r="AI857" s="17" cm="1">
        <f t="array" ref="AI857">SUMPRODUCT(--(IFERROR(HOUR(Flights_2026_09_303334353637345678[entry_hour]),-1)=HOUR(AF857)),--(IFERROR(Flights_2026_09_303334353637345678[entry_sector],"")=AG857),--(IFERROR(Flights_2026_09_303334353637345678[nfl],-1)&gt;=AH857),--(IFERROR(Flights_2026_09_303334353637345678[nfl],-1)&lt;=IF(AH857=450,450,AH857+9)))</f>
        <v>0</v>
      </c>
    </row>
    <row r="858" spans="32:35" x14ac:dyDescent="0.2">
      <c r="AF858" s="2">
        <v>0.83333333333333337</v>
      </c>
      <c r="AG858" t="s">
        <v>745</v>
      </c>
      <c r="AH858" s="17">
        <v>440</v>
      </c>
      <c r="AI858" s="17" cm="1">
        <f t="array" ref="AI858">SUMPRODUCT(--(IFERROR(HOUR(Flights_2026_09_303334353637345678[entry_hour]),-1)=HOUR(AF858)),--(IFERROR(Flights_2026_09_303334353637345678[entry_sector],"")=AG858),--(IFERROR(Flights_2026_09_303334353637345678[nfl],-1)&gt;=AH858),--(IFERROR(Flights_2026_09_303334353637345678[nfl],-1)&lt;=IF(AH858=450,450,AH858+9)))</f>
        <v>0</v>
      </c>
    </row>
    <row r="859" spans="32:35" x14ac:dyDescent="0.2">
      <c r="AF859" s="2">
        <v>0.83333333333333337</v>
      </c>
      <c r="AG859" t="s">
        <v>745</v>
      </c>
      <c r="AH859" s="17">
        <v>450</v>
      </c>
      <c r="AI859" s="17" cm="1">
        <f t="array" ref="AI859">SUMPRODUCT(--(IFERROR(HOUR(Flights_2026_09_303334353637345678[entry_hour]),-1)=HOUR(AF859)),--(IFERROR(Flights_2026_09_303334353637345678[entry_sector],"")=AG859),--(IFERROR(Flights_2026_09_303334353637345678[nfl],-1)&gt;=AH859),--(IFERROR(Flights_2026_09_303334353637345678[nfl],-1)&lt;=IF(AH859=450,450,AH859+9)))</f>
        <v>0</v>
      </c>
    </row>
    <row r="860" spans="32:35" x14ac:dyDescent="0.2">
      <c r="AF860" s="2">
        <v>0.83333333333333337</v>
      </c>
      <c r="AG860" t="s">
        <v>840</v>
      </c>
      <c r="AH860" s="17">
        <v>200</v>
      </c>
      <c r="AI860" s="17" cm="1">
        <f t="array" ref="AI860">SUMPRODUCT(--(IFERROR(HOUR(Flights_2026_09_303334353637345678[entry_hour]),-1)=HOUR(AF860)),--(IFERROR(Flights_2026_09_303334353637345678[entry_sector],"")=AG860),--(IFERROR(Flights_2026_09_303334353637345678[nfl],-1)&gt;=AH860),--(IFERROR(Flights_2026_09_303334353637345678[nfl],-1)&lt;=IF(AH860=450,450,AH860+9)))</f>
        <v>0</v>
      </c>
    </row>
    <row r="861" spans="32:35" x14ac:dyDescent="0.2">
      <c r="AF861" s="2">
        <v>0.83333333333333337</v>
      </c>
      <c r="AG861" t="s">
        <v>840</v>
      </c>
      <c r="AH861" s="17">
        <v>210</v>
      </c>
      <c r="AI861" s="17" cm="1">
        <f t="array" ref="AI861">SUMPRODUCT(--(IFERROR(HOUR(Flights_2026_09_303334353637345678[entry_hour]),-1)=HOUR(AF861)),--(IFERROR(Flights_2026_09_303334353637345678[entry_sector],"")=AG861),--(IFERROR(Flights_2026_09_303334353637345678[nfl],-1)&gt;=AH861),--(IFERROR(Flights_2026_09_303334353637345678[nfl],-1)&lt;=IF(AH861=450,450,AH861+9)))</f>
        <v>0</v>
      </c>
    </row>
    <row r="862" spans="32:35" x14ac:dyDescent="0.2">
      <c r="AF862" s="2">
        <v>0.83333333333333337</v>
      </c>
      <c r="AG862" t="s">
        <v>840</v>
      </c>
      <c r="AH862" s="17">
        <v>220</v>
      </c>
      <c r="AI862" s="17" cm="1">
        <f t="array" ref="AI862">SUMPRODUCT(--(IFERROR(HOUR(Flights_2026_09_303334353637345678[entry_hour]),-1)=HOUR(AF862)),--(IFERROR(Flights_2026_09_303334353637345678[entry_sector],"")=AG862),--(IFERROR(Flights_2026_09_303334353637345678[nfl],-1)&gt;=AH862),--(IFERROR(Flights_2026_09_303334353637345678[nfl],-1)&lt;=IF(AH862=450,450,AH862+9)))</f>
        <v>0</v>
      </c>
    </row>
    <row r="863" spans="32:35" x14ac:dyDescent="0.2">
      <c r="AF863" s="2">
        <v>0.83333333333333337</v>
      </c>
      <c r="AG863" t="s">
        <v>840</v>
      </c>
      <c r="AH863" s="17">
        <v>230</v>
      </c>
      <c r="AI863" s="17" cm="1">
        <f t="array" ref="AI863">SUMPRODUCT(--(IFERROR(HOUR(Flights_2026_09_303334353637345678[entry_hour]),-1)=HOUR(AF863)),--(IFERROR(Flights_2026_09_303334353637345678[entry_sector],"")=AG863),--(IFERROR(Flights_2026_09_303334353637345678[nfl],-1)&gt;=AH863),--(IFERROR(Flights_2026_09_303334353637345678[nfl],-1)&lt;=IF(AH863=450,450,AH863+9)))</f>
        <v>0</v>
      </c>
    </row>
    <row r="864" spans="32:35" x14ac:dyDescent="0.2">
      <c r="AF864" s="2">
        <v>0.83333333333333337</v>
      </c>
      <c r="AG864" t="s">
        <v>840</v>
      </c>
      <c r="AH864" s="17">
        <v>240</v>
      </c>
      <c r="AI864" s="17" cm="1">
        <f t="array" ref="AI864">SUMPRODUCT(--(IFERROR(HOUR(Flights_2026_09_303334353637345678[entry_hour]),-1)=HOUR(AF864)),--(IFERROR(Flights_2026_09_303334353637345678[entry_sector],"")=AG864),--(IFERROR(Flights_2026_09_303334353637345678[nfl],-1)&gt;=AH864),--(IFERROR(Flights_2026_09_303334353637345678[nfl],-1)&lt;=IF(AH864=450,450,AH864+9)))</f>
        <v>0</v>
      </c>
    </row>
    <row r="865" spans="32:35" x14ac:dyDescent="0.2">
      <c r="AF865" s="2">
        <v>0.83333333333333337</v>
      </c>
      <c r="AG865" t="s">
        <v>840</v>
      </c>
      <c r="AH865" s="17">
        <v>250</v>
      </c>
      <c r="AI865" s="17" cm="1">
        <f t="array" ref="AI865">SUMPRODUCT(--(IFERROR(HOUR(Flights_2026_09_303334353637345678[entry_hour]),-1)=HOUR(AF865)),--(IFERROR(Flights_2026_09_303334353637345678[entry_sector],"")=AG865),--(IFERROR(Flights_2026_09_303334353637345678[nfl],-1)&gt;=AH865),--(IFERROR(Flights_2026_09_303334353637345678[nfl],-1)&lt;=IF(AH865=450,450,AH865+9)))</f>
        <v>0</v>
      </c>
    </row>
    <row r="866" spans="32:35" x14ac:dyDescent="0.2">
      <c r="AF866" s="2">
        <v>0.83333333333333337</v>
      </c>
      <c r="AG866" t="s">
        <v>840</v>
      </c>
      <c r="AH866" s="17">
        <v>260</v>
      </c>
      <c r="AI866" s="17" cm="1">
        <f t="array" ref="AI866">SUMPRODUCT(--(IFERROR(HOUR(Flights_2026_09_303334353637345678[entry_hour]),-1)=HOUR(AF866)),--(IFERROR(Flights_2026_09_303334353637345678[entry_sector],"")=AG866),--(IFERROR(Flights_2026_09_303334353637345678[nfl],-1)&gt;=AH866),--(IFERROR(Flights_2026_09_303334353637345678[nfl],-1)&lt;=IF(AH866=450,450,AH866+9)))</f>
        <v>0</v>
      </c>
    </row>
    <row r="867" spans="32:35" x14ac:dyDescent="0.2">
      <c r="AF867" s="2">
        <v>0.83333333333333337</v>
      </c>
      <c r="AG867" t="s">
        <v>840</v>
      </c>
      <c r="AH867" s="17">
        <v>270</v>
      </c>
      <c r="AI867" s="17" cm="1">
        <f t="array" ref="AI867">SUMPRODUCT(--(IFERROR(HOUR(Flights_2026_09_303334353637345678[entry_hour]),-1)=HOUR(AF867)),--(IFERROR(Flights_2026_09_303334353637345678[entry_sector],"")=AG867),--(IFERROR(Flights_2026_09_303334353637345678[nfl],-1)&gt;=AH867),--(IFERROR(Flights_2026_09_303334353637345678[nfl],-1)&lt;=IF(AH867=450,450,AH867+9)))</f>
        <v>0</v>
      </c>
    </row>
    <row r="868" spans="32:35" x14ac:dyDescent="0.2">
      <c r="AF868" s="2">
        <v>0.83333333333333337</v>
      </c>
      <c r="AG868" t="s">
        <v>840</v>
      </c>
      <c r="AH868" s="17">
        <v>280</v>
      </c>
      <c r="AI868" s="17" cm="1">
        <f t="array" ref="AI868">SUMPRODUCT(--(IFERROR(HOUR(Flights_2026_09_303334353637345678[entry_hour]),-1)=HOUR(AF868)),--(IFERROR(Flights_2026_09_303334353637345678[entry_sector],"")=AG868),--(IFERROR(Flights_2026_09_303334353637345678[nfl],-1)&gt;=AH868),--(IFERROR(Flights_2026_09_303334353637345678[nfl],-1)&lt;=IF(AH868=450,450,AH868+9)))</f>
        <v>0</v>
      </c>
    </row>
    <row r="869" spans="32:35" x14ac:dyDescent="0.2">
      <c r="AF869" s="2">
        <v>0.83333333333333337</v>
      </c>
      <c r="AG869" t="s">
        <v>840</v>
      </c>
      <c r="AH869" s="17">
        <v>290</v>
      </c>
      <c r="AI869" s="17" cm="1">
        <f t="array" ref="AI869">SUMPRODUCT(--(IFERROR(HOUR(Flights_2026_09_303334353637345678[entry_hour]),-1)=HOUR(AF869)),--(IFERROR(Flights_2026_09_303334353637345678[entry_sector],"")=AG869),--(IFERROR(Flights_2026_09_303334353637345678[nfl],-1)&gt;=AH869),--(IFERROR(Flights_2026_09_303334353637345678[nfl],-1)&lt;=IF(AH869=450,450,AH869+9)))</f>
        <v>0</v>
      </c>
    </row>
    <row r="870" spans="32:35" x14ac:dyDescent="0.2">
      <c r="AF870" s="2">
        <v>0.83333333333333337</v>
      </c>
      <c r="AG870" t="s">
        <v>840</v>
      </c>
      <c r="AH870" s="17">
        <v>300</v>
      </c>
      <c r="AI870" s="17" cm="1">
        <f t="array" ref="AI870">SUMPRODUCT(--(IFERROR(HOUR(Flights_2026_09_303334353637345678[entry_hour]),-1)=HOUR(AF870)),--(IFERROR(Flights_2026_09_303334353637345678[entry_sector],"")=AG870),--(IFERROR(Flights_2026_09_303334353637345678[nfl],-1)&gt;=AH870),--(IFERROR(Flights_2026_09_303334353637345678[nfl],-1)&lt;=IF(AH870=450,450,AH870+9)))</f>
        <v>0</v>
      </c>
    </row>
    <row r="871" spans="32:35" x14ac:dyDescent="0.2">
      <c r="AF871" s="2">
        <v>0.83333333333333337</v>
      </c>
      <c r="AG871" t="s">
        <v>840</v>
      </c>
      <c r="AH871" s="17">
        <v>310</v>
      </c>
      <c r="AI871" s="17" cm="1">
        <f t="array" ref="AI871">SUMPRODUCT(--(IFERROR(HOUR(Flights_2026_09_303334353637345678[entry_hour]),-1)=HOUR(AF871)),--(IFERROR(Flights_2026_09_303334353637345678[entry_sector],"")=AG871),--(IFERROR(Flights_2026_09_303334353637345678[nfl],-1)&gt;=AH871),--(IFERROR(Flights_2026_09_303334353637345678[nfl],-1)&lt;=IF(AH871=450,450,AH871+9)))</f>
        <v>0</v>
      </c>
    </row>
    <row r="872" spans="32:35" x14ac:dyDescent="0.2">
      <c r="AF872" s="2">
        <v>0.83333333333333337</v>
      </c>
      <c r="AG872" t="s">
        <v>840</v>
      </c>
      <c r="AH872" s="17">
        <v>320</v>
      </c>
      <c r="AI872" s="17" cm="1">
        <f t="array" ref="AI872">SUMPRODUCT(--(IFERROR(HOUR(Flights_2026_09_303334353637345678[entry_hour]),-1)=HOUR(AF872)),--(IFERROR(Flights_2026_09_303334353637345678[entry_sector],"")=AG872),--(IFERROR(Flights_2026_09_303334353637345678[nfl],-1)&gt;=AH872),--(IFERROR(Flights_2026_09_303334353637345678[nfl],-1)&lt;=IF(AH872=450,450,AH872+9)))</f>
        <v>0</v>
      </c>
    </row>
    <row r="873" spans="32:35" x14ac:dyDescent="0.2">
      <c r="AF873" s="2">
        <v>0.83333333333333337</v>
      </c>
      <c r="AG873" t="s">
        <v>840</v>
      </c>
      <c r="AH873" s="17">
        <v>330</v>
      </c>
      <c r="AI873" s="17" cm="1">
        <f t="array" ref="AI873">SUMPRODUCT(--(IFERROR(HOUR(Flights_2026_09_303334353637345678[entry_hour]),-1)=HOUR(AF873)),--(IFERROR(Flights_2026_09_303334353637345678[entry_sector],"")=AG873),--(IFERROR(Flights_2026_09_303334353637345678[nfl],-1)&gt;=AH873),--(IFERROR(Flights_2026_09_303334353637345678[nfl],-1)&lt;=IF(AH873=450,450,AH873+9)))</f>
        <v>0</v>
      </c>
    </row>
    <row r="874" spans="32:35" x14ac:dyDescent="0.2">
      <c r="AF874" s="2">
        <v>0.83333333333333337</v>
      </c>
      <c r="AG874" t="s">
        <v>840</v>
      </c>
      <c r="AH874" s="17">
        <v>340</v>
      </c>
      <c r="AI874" s="17" cm="1">
        <f t="array" ref="AI874">SUMPRODUCT(--(IFERROR(HOUR(Flights_2026_09_303334353637345678[entry_hour]),-1)=HOUR(AF874)),--(IFERROR(Flights_2026_09_303334353637345678[entry_sector],"")=AG874),--(IFERROR(Flights_2026_09_303334353637345678[nfl],-1)&gt;=AH874),--(IFERROR(Flights_2026_09_303334353637345678[nfl],-1)&lt;=IF(AH874=450,450,AH874+9)))</f>
        <v>0</v>
      </c>
    </row>
    <row r="875" spans="32:35" x14ac:dyDescent="0.2">
      <c r="AF875" s="2">
        <v>0.83333333333333337</v>
      </c>
      <c r="AG875" t="s">
        <v>840</v>
      </c>
      <c r="AH875" s="17">
        <v>350</v>
      </c>
      <c r="AI875" s="17" cm="1">
        <f t="array" ref="AI875">SUMPRODUCT(--(IFERROR(HOUR(Flights_2026_09_303334353637345678[entry_hour]),-1)=HOUR(AF875)),--(IFERROR(Flights_2026_09_303334353637345678[entry_sector],"")=AG875),--(IFERROR(Flights_2026_09_303334353637345678[nfl],-1)&gt;=AH875),--(IFERROR(Flights_2026_09_303334353637345678[nfl],-1)&lt;=IF(AH875=450,450,AH875+9)))</f>
        <v>1</v>
      </c>
    </row>
    <row r="876" spans="32:35" x14ac:dyDescent="0.2">
      <c r="AF876" s="2">
        <v>0.83333333333333337</v>
      </c>
      <c r="AG876" t="s">
        <v>840</v>
      </c>
      <c r="AH876" s="17">
        <v>360</v>
      </c>
      <c r="AI876" s="17" cm="1">
        <f t="array" ref="AI876">SUMPRODUCT(--(IFERROR(HOUR(Flights_2026_09_303334353637345678[entry_hour]),-1)=HOUR(AF876)),--(IFERROR(Flights_2026_09_303334353637345678[entry_sector],"")=AG876),--(IFERROR(Flights_2026_09_303334353637345678[nfl],-1)&gt;=AH876),--(IFERROR(Flights_2026_09_303334353637345678[nfl],-1)&lt;=IF(AH876=450,450,AH876+9)))</f>
        <v>0</v>
      </c>
    </row>
    <row r="877" spans="32:35" x14ac:dyDescent="0.2">
      <c r="AF877" s="2">
        <v>0.83333333333333337</v>
      </c>
      <c r="AG877" t="s">
        <v>840</v>
      </c>
      <c r="AH877" s="17">
        <v>370</v>
      </c>
      <c r="AI877" s="17" cm="1">
        <f t="array" ref="AI877">SUMPRODUCT(--(IFERROR(HOUR(Flights_2026_09_303334353637345678[entry_hour]),-1)=HOUR(AF877)),--(IFERROR(Flights_2026_09_303334353637345678[entry_sector],"")=AG877),--(IFERROR(Flights_2026_09_303334353637345678[nfl],-1)&gt;=AH877),--(IFERROR(Flights_2026_09_303334353637345678[nfl],-1)&lt;=IF(AH877=450,450,AH877+9)))</f>
        <v>1</v>
      </c>
    </row>
    <row r="878" spans="32:35" x14ac:dyDescent="0.2">
      <c r="AF878" s="2">
        <v>0.83333333333333337</v>
      </c>
      <c r="AG878" t="s">
        <v>840</v>
      </c>
      <c r="AH878" s="17">
        <v>380</v>
      </c>
      <c r="AI878" s="17" cm="1">
        <f t="array" ref="AI878">SUMPRODUCT(--(IFERROR(HOUR(Flights_2026_09_303334353637345678[entry_hour]),-1)=HOUR(AF878)),--(IFERROR(Flights_2026_09_303334353637345678[entry_sector],"")=AG878),--(IFERROR(Flights_2026_09_303334353637345678[nfl],-1)&gt;=AH878),--(IFERROR(Flights_2026_09_303334353637345678[nfl],-1)&lt;=IF(AH878=450,450,AH878+9)))</f>
        <v>0</v>
      </c>
    </row>
    <row r="879" spans="32:35" x14ac:dyDescent="0.2">
      <c r="AF879" s="2">
        <v>0.83333333333333337</v>
      </c>
      <c r="AG879" t="s">
        <v>840</v>
      </c>
      <c r="AH879" s="17">
        <v>390</v>
      </c>
      <c r="AI879" s="17" cm="1">
        <f t="array" ref="AI879">SUMPRODUCT(--(IFERROR(HOUR(Flights_2026_09_303334353637345678[entry_hour]),-1)=HOUR(AF879)),--(IFERROR(Flights_2026_09_303334353637345678[entry_sector],"")=AG879),--(IFERROR(Flights_2026_09_303334353637345678[nfl],-1)&gt;=AH879),--(IFERROR(Flights_2026_09_303334353637345678[nfl],-1)&lt;=IF(AH879=450,450,AH879+9)))</f>
        <v>1</v>
      </c>
    </row>
    <row r="880" spans="32:35" x14ac:dyDescent="0.2">
      <c r="AF880" s="2">
        <v>0.83333333333333337</v>
      </c>
      <c r="AG880" t="s">
        <v>840</v>
      </c>
      <c r="AH880" s="17">
        <v>400</v>
      </c>
      <c r="AI880" s="17" cm="1">
        <f t="array" ref="AI880">SUMPRODUCT(--(IFERROR(HOUR(Flights_2026_09_303334353637345678[entry_hour]),-1)=HOUR(AF880)),--(IFERROR(Flights_2026_09_303334353637345678[entry_sector],"")=AG880),--(IFERROR(Flights_2026_09_303334353637345678[nfl],-1)&gt;=AH880),--(IFERROR(Flights_2026_09_303334353637345678[nfl],-1)&lt;=IF(AH880=450,450,AH880+9)))</f>
        <v>0</v>
      </c>
    </row>
    <row r="881" spans="32:35" x14ac:dyDescent="0.2">
      <c r="AF881" s="2">
        <v>0.83333333333333337</v>
      </c>
      <c r="AG881" t="s">
        <v>840</v>
      </c>
      <c r="AH881" s="17">
        <v>410</v>
      </c>
      <c r="AI881" s="17" cm="1">
        <f t="array" ref="AI881">SUMPRODUCT(--(IFERROR(HOUR(Flights_2026_09_303334353637345678[entry_hour]),-1)=HOUR(AF881)),--(IFERROR(Flights_2026_09_303334353637345678[entry_sector],"")=AG881),--(IFERROR(Flights_2026_09_303334353637345678[nfl],-1)&gt;=AH881),--(IFERROR(Flights_2026_09_303334353637345678[nfl],-1)&lt;=IF(AH881=450,450,AH881+9)))</f>
        <v>0</v>
      </c>
    </row>
    <row r="882" spans="32:35" x14ac:dyDescent="0.2">
      <c r="AF882" s="2">
        <v>0.83333333333333337</v>
      </c>
      <c r="AG882" t="s">
        <v>840</v>
      </c>
      <c r="AH882" s="17">
        <v>420</v>
      </c>
      <c r="AI882" s="17" cm="1">
        <f t="array" ref="AI882">SUMPRODUCT(--(IFERROR(HOUR(Flights_2026_09_303334353637345678[entry_hour]),-1)=HOUR(AF882)),--(IFERROR(Flights_2026_09_303334353637345678[entry_sector],"")=AG882),--(IFERROR(Flights_2026_09_303334353637345678[nfl],-1)&gt;=AH882),--(IFERROR(Flights_2026_09_303334353637345678[nfl],-1)&lt;=IF(AH882=450,450,AH882+9)))</f>
        <v>0</v>
      </c>
    </row>
    <row r="883" spans="32:35" x14ac:dyDescent="0.2">
      <c r="AF883" s="2">
        <v>0.83333333333333337</v>
      </c>
      <c r="AG883" t="s">
        <v>840</v>
      </c>
      <c r="AH883" s="17">
        <v>430</v>
      </c>
      <c r="AI883" s="17" cm="1">
        <f t="array" ref="AI883">SUMPRODUCT(--(IFERROR(HOUR(Flights_2026_09_303334353637345678[entry_hour]),-1)=HOUR(AF883)),--(IFERROR(Flights_2026_09_303334353637345678[entry_sector],"")=AG883),--(IFERROR(Flights_2026_09_303334353637345678[nfl],-1)&gt;=AH883),--(IFERROR(Flights_2026_09_303334353637345678[nfl],-1)&lt;=IF(AH883=450,450,AH883+9)))</f>
        <v>0</v>
      </c>
    </row>
    <row r="884" spans="32:35" x14ac:dyDescent="0.2">
      <c r="AF884" s="2">
        <v>0.83333333333333337</v>
      </c>
      <c r="AG884" t="s">
        <v>840</v>
      </c>
      <c r="AH884" s="17">
        <v>440</v>
      </c>
      <c r="AI884" s="17" cm="1">
        <f t="array" ref="AI884">SUMPRODUCT(--(IFERROR(HOUR(Flights_2026_09_303334353637345678[entry_hour]),-1)=HOUR(AF884)),--(IFERROR(Flights_2026_09_303334353637345678[entry_sector],"")=AG884),--(IFERROR(Flights_2026_09_303334353637345678[nfl],-1)&gt;=AH884),--(IFERROR(Flights_2026_09_303334353637345678[nfl],-1)&lt;=IF(AH884=450,450,AH884+9)))</f>
        <v>0</v>
      </c>
    </row>
    <row r="885" spans="32:35" x14ac:dyDescent="0.2">
      <c r="AF885" s="2">
        <v>0.83333333333333337</v>
      </c>
      <c r="AG885" t="s">
        <v>840</v>
      </c>
      <c r="AH885" s="17">
        <v>450</v>
      </c>
      <c r="AI885" s="17" cm="1">
        <f t="array" ref="AI885">SUMPRODUCT(--(IFERROR(HOUR(Flights_2026_09_303334353637345678[entry_hour]),-1)=HOUR(AF885)),--(IFERROR(Flights_2026_09_303334353637345678[entry_sector],"")=AG885),--(IFERROR(Flights_2026_09_303334353637345678[nfl],-1)&gt;=AH885),--(IFERROR(Flights_2026_09_303334353637345678[nfl],-1)&lt;=IF(AH885=450,450,AH885+9)))</f>
        <v>0</v>
      </c>
    </row>
    <row r="886" spans="32:35" x14ac:dyDescent="0.2">
      <c r="AF886" s="2">
        <v>0.83333333333333337</v>
      </c>
      <c r="AG886" t="s">
        <v>747</v>
      </c>
      <c r="AH886" s="17">
        <v>200</v>
      </c>
      <c r="AI886" s="17" cm="1">
        <f t="array" ref="AI886">SUMPRODUCT(--(IFERROR(HOUR(Flights_2026_09_303334353637345678[entry_hour]),-1)=HOUR(AF886)),--(IFERROR(Flights_2026_09_303334353637345678[entry_sector],"")=AG886),--(IFERROR(Flights_2026_09_303334353637345678[nfl],-1)&gt;=AH886),--(IFERROR(Flights_2026_09_303334353637345678[nfl],-1)&lt;=IF(AH886=450,450,AH886+9)))</f>
        <v>0</v>
      </c>
    </row>
    <row r="887" spans="32:35" x14ac:dyDescent="0.2">
      <c r="AF887" s="2">
        <v>0.83333333333333337</v>
      </c>
      <c r="AG887" t="s">
        <v>747</v>
      </c>
      <c r="AH887" s="17">
        <v>210</v>
      </c>
      <c r="AI887" s="17" cm="1">
        <f t="array" ref="AI887">SUMPRODUCT(--(IFERROR(HOUR(Flights_2026_09_303334353637345678[entry_hour]),-1)=HOUR(AF887)),--(IFERROR(Flights_2026_09_303334353637345678[entry_sector],"")=AG887),--(IFERROR(Flights_2026_09_303334353637345678[nfl],-1)&gt;=AH887),--(IFERROR(Flights_2026_09_303334353637345678[nfl],-1)&lt;=IF(AH887=450,450,AH887+9)))</f>
        <v>0</v>
      </c>
    </row>
    <row r="888" spans="32:35" x14ac:dyDescent="0.2">
      <c r="AF888" s="2">
        <v>0.83333333333333337</v>
      </c>
      <c r="AG888" t="s">
        <v>747</v>
      </c>
      <c r="AH888" s="17">
        <v>220</v>
      </c>
      <c r="AI888" s="17" cm="1">
        <f t="array" ref="AI888">SUMPRODUCT(--(IFERROR(HOUR(Flights_2026_09_303334353637345678[entry_hour]),-1)=HOUR(AF888)),--(IFERROR(Flights_2026_09_303334353637345678[entry_sector],"")=AG888),--(IFERROR(Flights_2026_09_303334353637345678[nfl],-1)&gt;=AH888),--(IFERROR(Flights_2026_09_303334353637345678[nfl],-1)&lt;=IF(AH888=450,450,AH888+9)))</f>
        <v>0</v>
      </c>
    </row>
    <row r="889" spans="32:35" x14ac:dyDescent="0.2">
      <c r="AF889" s="2">
        <v>0.83333333333333337</v>
      </c>
      <c r="AG889" t="s">
        <v>747</v>
      </c>
      <c r="AH889" s="17">
        <v>230</v>
      </c>
      <c r="AI889" s="17" cm="1">
        <f t="array" ref="AI889">SUMPRODUCT(--(IFERROR(HOUR(Flights_2026_09_303334353637345678[entry_hour]),-1)=HOUR(AF889)),--(IFERROR(Flights_2026_09_303334353637345678[entry_sector],"")=AG889),--(IFERROR(Flights_2026_09_303334353637345678[nfl],-1)&gt;=AH889),--(IFERROR(Flights_2026_09_303334353637345678[nfl],-1)&lt;=IF(AH889=450,450,AH889+9)))</f>
        <v>0</v>
      </c>
    </row>
    <row r="890" spans="32:35" x14ac:dyDescent="0.2">
      <c r="AF890" s="2">
        <v>0.83333333333333337</v>
      </c>
      <c r="AG890" t="s">
        <v>747</v>
      </c>
      <c r="AH890" s="17">
        <v>240</v>
      </c>
      <c r="AI890" s="17" cm="1">
        <f t="array" ref="AI890">SUMPRODUCT(--(IFERROR(HOUR(Flights_2026_09_303334353637345678[entry_hour]),-1)=HOUR(AF890)),--(IFERROR(Flights_2026_09_303334353637345678[entry_sector],"")=AG890),--(IFERROR(Flights_2026_09_303334353637345678[nfl],-1)&gt;=AH890),--(IFERROR(Flights_2026_09_303334353637345678[nfl],-1)&lt;=IF(AH890=450,450,AH890+9)))</f>
        <v>0</v>
      </c>
    </row>
    <row r="891" spans="32:35" x14ac:dyDescent="0.2">
      <c r="AF891" s="2">
        <v>0.83333333333333337</v>
      </c>
      <c r="AG891" t="s">
        <v>747</v>
      </c>
      <c r="AH891" s="17">
        <v>250</v>
      </c>
      <c r="AI891" s="17" cm="1">
        <f t="array" ref="AI891">SUMPRODUCT(--(IFERROR(HOUR(Flights_2026_09_303334353637345678[entry_hour]),-1)=HOUR(AF891)),--(IFERROR(Flights_2026_09_303334353637345678[entry_sector],"")=AG891),--(IFERROR(Flights_2026_09_303334353637345678[nfl],-1)&gt;=AH891),--(IFERROR(Flights_2026_09_303334353637345678[nfl],-1)&lt;=IF(AH891=450,450,AH891+9)))</f>
        <v>0</v>
      </c>
    </row>
    <row r="892" spans="32:35" x14ac:dyDescent="0.2">
      <c r="AF892" s="2">
        <v>0.83333333333333337</v>
      </c>
      <c r="AG892" t="s">
        <v>747</v>
      </c>
      <c r="AH892" s="17">
        <v>260</v>
      </c>
      <c r="AI892" s="17" cm="1">
        <f t="array" ref="AI892">SUMPRODUCT(--(IFERROR(HOUR(Flights_2026_09_303334353637345678[entry_hour]),-1)=HOUR(AF892)),--(IFERROR(Flights_2026_09_303334353637345678[entry_sector],"")=AG892),--(IFERROR(Flights_2026_09_303334353637345678[nfl],-1)&gt;=AH892),--(IFERROR(Flights_2026_09_303334353637345678[nfl],-1)&lt;=IF(AH892=450,450,AH892+9)))</f>
        <v>0</v>
      </c>
    </row>
    <row r="893" spans="32:35" x14ac:dyDescent="0.2">
      <c r="AF893" s="2">
        <v>0.83333333333333337</v>
      </c>
      <c r="AG893" t="s">
        <v>747</v>
      </c>
      <c r="AH893" s="17">
        <v>270</v>
      </c>
      <c r="AI893" s="17" cm="1">
        <f t="array" ref="AI893">SUMPRODUCT(--(IFERROR(HOUR(Flights_2026_09_303334353637345678[entry_hour]),-1)=HOUR(AF893)),--(IFERROR(Flights_2026_09_303334353637345678[entry_sector],"")=AG893),--(IFERROR(Flights_2026_09_303334353637345678[nfl],-1)&gt;=AH893),--(IFERROR(Flights_2026_09_303334353637345678[nfl],-1)&lt;=IF(AH893=450,450,AH893+9)))</f>
        <v>0</v>
      </c>
    </row>
    <row r="894" spans="32:35" x14ac:dyDescent="0.2">
      <c r="AF894" s="2">
        <v>0.83333333333333337</v>
      </c>
      <c r="AG894" t="s">
        <v>747</v>
      </c>
      <c r="AH894" s="17">
        <v>280</v>
      </c>
      <c r="AI894" s="17" cm="1">
        <f t="array" ref="AI894">SUMPRODUCT(--(IFERROR(HOUR(Flights_2026_09_303334353637345678[entry_hour]),-1)=HOUR(AF894)),--(IFERROR(Flights_2026_09_303334353637345678[entry_sector],"")=AG894),--(IFERROR(Flights_2026_09_303334353637345678[nfl],-1)&gt;=AH894),--(IFERROR(Flights_2026_09_303334353637345678[nfl],-1)&lt;=IF(AH894=450,450,AH894+9)))</f>
        <v>0</v>
      </c>
    </row>
    <row r="895" spans="32:35" x14ac:dyDescent="0.2">
      <c r="AF895" s="2">
        <v>0.83333333333333337</v>
      </c>
      <c r="AG895" t="s">
        <v>747</v>
      </c>
      <c r="AH895" s="17">
        <v>290</v>
      </c>
      <c r="AI895" s="17" cm="1">
        <f t="array" ref="AI895">SUMPRODUCT(--(IFERROR(HOUR(Flights_2026_09_303334353637345678[entry_hour]),-1)=HOUR(AF895)),--(IFERROR(Flights_2026_09_303334353637345678[entry_sector],"")=AG895),--(IFERROR(Flights_2026_09_303334353637345678[nfl],-1)&gt;=AH895),--(IFERROR(Flights_2026_09_303334353637345678[nfl],-1)&lt;=IF(AH895=450,450,AH895+9)))</f>
        <v>0</v>
      </c>
    </row>
    <row r="896" spans="32:35" x14ac:dyDescent="0.2">
      <c r="AF896" s="2">
        <v>0.83333333333333337</v>
      </c>
      <c r="AG896" t="s">
        <v>747</v>
      </c>
      <c r="AH896" s="17">
        <v>300</v>
      </c>
      <c r="AI896" s="17" cm="1">
        <f t="array" ref="AI896">SUMPRODUCT(--(IFERROR(HOUR(Flights_2026_09_303334353637345678[entry_hour]),-1)=HOUR(AF896)),--(IFERROR(Flights_2026_09_303334353637345678[entry_sector],"")=AG896),--(IFERROR(Flights_2026_09_303334353637345678[nfl],-1)&gt;=AH896),--(IFERROR(Flights_2026_09_303334353637345678[nfl],-1)&lt;=IF(AH896=450,450,AH896+9)))</f>
        <v>0</v>
      </c>
    </row>
    <row r="897" spans="32:35" x14ac:dyDescent="0.2">
      <c r="AF897" s="2">
        <v>0.83333333333333337</v>
      </c>
      <c r="AG897" t="s">
        <v>747</v>
      </c>
      <c r="AH897" s="17">
        <v>310</v>
      </c>
      <c r="AI897" s="17" cm="1">
        <f t="array" ref="AI897">SUMPRODUCT(--(IFERROR(HOUR(Flights_2026_09_303334353637345678[entry_hour]),-1)=HOUR(AF897)),--(IFERROR(Flights_2026_09_303334353637345678[entry_sector],"")=AG897),--(IFERROR(Flights_2026_09_303334353637345678[nfl],-1)&gt;=AH897),--(IFERROR(Flights_2026_09_303334353637345678[nfl],-1)&lt;=IF(AH897=450,450,AH897+9)))</f>
        <v>0</v>
      </c>
    </row>
    <row r="898" spans="32:35" x14ac:dyDescent="0.2">
      <c r="AF898" s="2">
        <v>0.83333333333333337</v>
      </c>
      <c r="AG898" t="s">
        <v>747</v>
      </c>
      <c r="AH898" s="17">
        <v>320</v>
      </c>
      <c r="AI898" s="17" cm="1">
        <f t="array" ref="AI898">SUMPRODUCT(--(IFERROR(HOUR(Flights_2026_09_303334353637345678[entry_hour]),-1)=HOUR(AF898)),--(IFERROR(Flights_2026_09_303334353637345678[entry_sector],"")=AG898),--(IFERROR(Flights_2026_09_303334353637345678[nfl],-1)&gt;=AH898),--(IFERROR(Flights_2026_09_303334353637345678[nfl],-1)&lt;=IF(AH898=450,450,AH898+9)))</f>
        <v>0</v>
      </c>
    </row>
    <row r="899" spans="32:35" x14ac:dyDescent="0.2">
      <c r="AF899" s="2">
        <v>0.83333333333333337</v>
      </c>
      <c r="AG899" t="s">
        <v>747</v>
      </c>
      <c r="AH899" s="17">
        <v>330</v>
      </c>
      <c r="AI899" s="17" cm="1">
        <f t="array" ref="AI899">SUMPRODUCT(--(IFERROR(HOUR(Flights_2026_09_303334353637345678[entry_hour]),-1)=HOUR(AF899)),--(IFERROR(Flights_2026_09_303334353637345678[entry_sector],"")=AG899),--(IFERROR(Flights_2026_09_303334353637345678[nfl],-1)&gt;=AH899),--(IFERROR(Flights_2026_09_303334353637345678[nfl],-1)&lt;=IF(AH899=450,450,AH899+9)))</f>
        <v>0</v>
      </c>
    </row>
    <row r="900" spans="32:35" x14ac:dyDescent="0.2">
      <c r="AF900" s="2">
        <v>0.83333333333333337</v>
      </c>
      <c r="AG900" t="s">
        <v>747</v>
      </c>
      <c r="AH900" s="17">
        <v>340</v>
      </c>
      <c r="AI900" s="17" cm="1">
        <f t="array" ref="AI900">SUMPRODUCT(--(IFERROR(HOUR(Flights_2026_09_303334353637345678[entry_hour]),-1)=HOUR(AF900)),--(IFERROR(Flights_2026_09_303334353637345678[entry_sector],"")=AG900),--(IFERROR(Flights_2026_09_303334353637345678[nfl],-1)&gt;=AH900),--(IFERROR(Flights_2026_09_303334353637345678[nfl],-1)&lt;=IF(AH900=450,450,AH900+9)))</f>
        <v>0</v>
      </c>
    </row>
    <row r="901" spans="32:35" x14ac:dyDescent="0.2">
      <c r="AF901" s="2">
        <v>0.83333333333333337</v>
      </c>
      <c r="AG901" t="s">
        <v>747</v>
      </c>
      <c r="AH901" s="17">
        <v>350</v>
      </c>
      <c r="AI901" s="17" cm="1">
        <f t="array" ref="AI901">SUMPRODUCT(--(IFERROR(HOUR(Flights_2026_09_303334353637345678[entry_hour]),-1)=HOUR(AF901)),--(IFERROR(Flights_2026_09_303334353637345678[entry_sector],"")=AG901),--(IFERROR(Flights_2026_09_303334353637345678[nfl],-1)&gt;=AH901),--(IFERROR(Flights_2026_09_303334353637345678[nfl],-1)&lt;=IF(AH901=450,450,AH901+9)))</f>
        <v>0</v>
      </c>
    </row>
    <row r="902" spans="32:35" x14ac:dyDescent="0.2">
      <c r="AF902" s="2">
        <v>0.83333333333333337</v>
      </c>
      <c r="AG902" t="s">
        <v>747</v>
      </c>
      <c r="AH902" s="17">
        <v>360</v>
      </c>
      <c r="AI902" s="17" cm="1">
        <f t="array" ref="AI902">SUMPRODUCT(--(IFERROR(HOUR(Flights_2026_09_303334353637345678[entry_hour]),-1)=HOUR(AF902)),--(IFERROR(Flights_2026_09_303334353637345678[entry_sector],"")=AG902),--(IFERROR(Flights_2026_09_303334353637345678[nfl],-1)&gt;=AH902),--(IFERROR(Flights_2026_09_303334353637345678[nfl],-1)&lt;=IF(AH902=450,450,AH902+9)))</f>
        <v>2</v>
      </c>
    </row>
    <row r="903" spans="32:35" x14ac:dyDescent="0.2">
      <c r="AF903" s="2">
        <v>0.83333333333333337</v>
      </c>
      <c r="AG903" t="s">
        <v>747</v>
      </c>
      <c r="AH903" s="17">
        <v>370</v>
      </c>
      <c r="AI903" s="17" cm="1">
        <f t="array" ref="AI903">SUMPRODUCT(--(IFERROR(HOUR(Flights_2026_09_303334353637345678[entry_hour]),-1)=HOUR(AF903)),--(IFERROR(Flights_2026_09_303334353637345678[entry_sector],"")=AG903),--(IFERROR(Flights_2026_09_303334353637345678[nfl],-1)&gt;=AH903),--(IFERROR(Flights_2026_09_303334353637345678[nfl],-1)&lt;=IF(AH903=450,450,AH903+9)))</f>
        <v>0</v>
      </c>
    </row>
    <row r="904" spans="32:35" x14ac:dyDescent="0.2">
      <c r="AF904" s="2">
        <v>0.83333333333333337</v>
      </c>
      <c r="AG904" t="s">
        <v>747</v>
      </c>
      <c r="AH904" s="17">
        <v>380</v>
      </c>
      <c r="AI904" s="17" cm="1">
        <f t="array" ref="AI904">SUMPRODUCT(--(IFERROR(HOUR(Flights_2026_09_303334353637345678[entry_hour]),-1)=HOUR(AF904)),--(IFERROR(Flights_2026_09_303334353637345678[entry_sector],"")=AG904),--(IFERROR(Flights_2026_09_303334353637345678[nfl],-1)&gt;=AH904),--(IFERROR(Flights_2026_09_303334353637345678[nfl],-1)&lt;=IF(AH904=450,450,AH904+9)))</f>
        <v>0</v>
      </c>
    </row>
    <row r="905" spans="32:35" x14ac:dyDescent="0.2">
      <c r="AF905" s="2">
        <v>0.83333333333333337</v>
      </c>
      <c r="AG905" t="s">
        <v>747</v>
      </c>
      <c r="AH905" s="17">
        <v>390</v>
      </c>
      <c r="AI905" s="17" cm="1">
        <f t="array" ref="AI905">SUMPRODUCT(--(IFERROR(HOUR(Flights_2026_09_303334353637345678[entry_hour]),-1)=HOUR(AF905)),--(IFERROR(Flights_2026_09_303334353637345678[entry_sector],"")=AG905),--(IFERROR(Flights_2026_09_303334353637345678[nfl],-1)&gt;=AH905),--(IFERROR(Flights_2026_09_303334353637345678[nfl],-1)&lt;=IF(AH905=450,450,AH905+9)))</f>
        <v>0</v>
      </c>
    </row>
    <row r="906" spans="32:35" x14ac:dyDescent="0.2">
      <c r="AF906" s="2">
        <v>0.83333333333333337</v>
      </c>
      <c r="AG906" t="s">
        <v>747</v>
      </c>
      <c r="AH906" s="17">
        <v>400</v>
      </c>
      <c r="AI906" s="17" cm="1">
        <f t="array" ref="AI906">SUMPRODUCT(--(IFERROR(HOUR(Flights_2026_09_303334353637345678[entry_hour]),-1)=HOUR(AF906)),--(IFERROR(Flights_2026_09_303334353637345678[entry_sector],"")=AG906),--(IFERROR(Flights_2026_09_303334353637345678[nfl],-1)&gt;=AH906),--(IFERROR(Flights_2026_09_303334353637345678[nfl],-1)&lt;=IF(AH906=450,450,AH906+9)))</f>
        <v>0</v>
      </c>
    </row>
    <row r="907" spans="32:35" x14ac:dyDescent="0.2">
      <c r="AF907" s="2">
        <v>0.83333333333333337</v>
      </c>
      <c r="AG907" t="s">
        <v>747</v>
      </c>
      <c r="AH907" s="17">
        <v>410</v>
      </c>
      <c r="AI907" s="17" cm="1">
        <f t="array" ref="AI907">SUMPRODUCT(--(IFERROR(HOUR(Flights_2026_09_303334353637345678[entry_hour]),-1)=HOUR(AF907)),--(IFERROR(Flights_2026_09_303334353637345678[entry_sector],"")=AG907),--(IFERROR(Flights_2026_09_303334353637345678[nfl],-1)&gt;=AH907),--(IFERROR(Flights_2026_09_303334353637345678[nfl],-1)&lt;=IF(AH907=450,450,AH907+9)))</f>
        <v>0</v>
      </c>
    </row>
    <row r="908" spans="32:35" x14ac:dyDescent="0.2">
      <c r="AF908" s="2">
        <v>0.83333333333333337</v>
      </c>
      <c r="AG908" t="s">
        <v>747</v>
      </c>
      <c r="AH908" s="17">
        <v>420</v>
      </c>
      <c r="AI908" s="17" cm="1">
        <f t="array" ref="AI908">SUMPRODUCT(--(IFERROR(HOUR(Flights_2026_09_303334353637345678[entry_hour]),-1)=HOUR(AF908)),--(IFERROR(Flights_2026_09_303334353637345678[entry_sector],"")=AG908),--(IFERROR(Flights_2026_09_303334353637345678[nfl],-1)&gt;=AH908),--(IFERROR(Flights_2026_09_303334353637345678[nfl],-1)&lt;=IF(AH908=450,450,AH908+9)))</f>
        <v>0</v>
      </c>
    </row>
    <row r="909" spans="32:35" x14ac:dyDescent="0.2">
      <c r="AF909" s="2">
        <v>0.83333333333333337</v>
      </c>
      <c r="AG909" t="s">
        <v>747</v>
      </c>
      <c r="AH909" s="17">
        <v>430</v>
      </c>
      <c r="AI909" s="17" cm="1">
        <f t="array" ref="AI909">SUMPRODUCT(--(IFERROR(HOUR(Flights_2026_09_303334353637345678[entry_hour]),-1)=HOUR(AF909)),--(IFERROR(Flights_2026_09_303334353637345678[entry_sector],"")=AG909),--(IFERROR(Flights_2026_09_303334353637345678[nfl],-1)&gt;=AH909),--(IFERROR(Flights_2026_09_303334353637345678[nfl],-1)&lt;=IF(AH909=450,450,AH909+9)))</f>
        <v>0</v>
      </c>
    </row>
    <row r="910" spans="32:35" x14ac:dyDescent="0.2">
      <c r="AF910" s="2">
        <v>0.83333333333333337</v>
      </c>
      <c r="AG910" t="s">
        <v>747</v>
      </c>
      <c r="AH910" s="17">
        <v>440</v>
      </c>
      <c r="AI910" s="17" cm="1">
        <f t="array" ref="AI910">SUMPRODUCT(--(IFERROR(HOUR(Flights_2026_09_303334353637345678[entry_hour]),-1)=HOUR(AF910)),--(IFERROR(Flights_2026_09_303334353637345678[entry_sector],"")=AG910),--(IFERROR(Flights_2026_09_303334353637345678[nfl],-1)&gt;=AH910),--(IFERROR(Flights_2026_09_303334353637345678[nfl],-1)&lt;=IF(AH910=450,450,AH910+9)))</f>
        <v>0</v>
      </c>
    </row>
    <row r="911" spans="32:35" x14ac:dyDescent="0.2">
      <c r="AF911" s="2">
        <v>0.83333333333333337</v>
      </c>
      <c r="AG911" t="s">
        <v>747</v>
      </c>
      <c r="AH911" s="17">
        <v>450</v>
      </c>
      <c r="AI911" s="17" cm="1">
        <f t="array" ref="AI911">SUMPRODUCT(--(IFERROR(HOUR(Flights_2026_09_303334353637345678[entry_hour]),-1)=HOUR(AF911)),--(IFERROR(Flights_2026_09_303334353637345678[entry_sector],"")=AG911),--(IFERROR(Flights_2026_09_303334353637345678[nfl],-1)&gt;=AH911),--(IFERROR(Flights_2026_09_303334353637345678[nfl],-1)&lt;=IF(AH911=450,450,AH911+9)))</f>
        <v>0</v>
      </c>
    </row>
    <row r="912" spans="32:35" x14ac:dyDescent="0.2">
      <c r="AF912" s="2">
        <v>0.875</v>
      </c>
      <c r="AG912" t="s">
        <v>743</v>
      </c>
      <c r="AH912" s="17">
        <v>200</v>
      </c>
      <c r="AI912" s="17" cm="1">
        <f t="array" ref="AI912">SUMPRODUCT(--(IFERROR(HOUR(Flights_2026_09_303334353637345678[entry_hour]),-1)=HOUR(AF912)),--(IFERROR(Flights_2026_09_303334353637345678[entry_sector],"")=AG912),--(IFERROR(Flights_2026_09_303334353637345678[nfl],-1)&gt;=AH912),--(IFERROR(Flights_2026_09_303334353637345678[nfl],-1)&lt;=IF(AH912=450,450,AH912+9)))</f>
        <v>0</v>
      </c>
    </row>
    <row r="913" spans="32:35" x14ac:dyDescent="0.2">
      <c r="AF913" s="2">
        <v>0.875</v>
      </c>
      <c r="AG913" t="s">
        <v>743</v>
      </c>
      <c r="AH913" s="17">
        <v>210</v>
      </c>
      <c r="AI913" s="17" cm="1">
        <f t="array" ref="AI913">SUMPRODUCT(--(IFERROR(HOUR(Flights_2026_09_303334353637345678[entry_hour]),-1)=HOUR(AF913)),--(IFERROR(Flights_2026_09_303334353637345678[entry_sector],"")=AG913),--(IFERROR(Flights_2026_09_303334353637345678[nfl],-1)&gt;=AH913),--(IFERROR(Flights_2026_09_303334353637345678[nfl],-1)&lt;=IF(AH913=450,450,AH913+9)))</f>
        <v>0</v>
      </c>
    </row>
    <row r="914" spans="32:35" x14ac:dyDescent="0.2">
      <c r="AF914" s="2">
        <v>0.875</v>
      </c>
      <c r="AG914" t="s">
        <v>743</v>
      </c>
      <c r="AH914" s="17">
        <v>220</v>
      </c>
      <c r="AI914" s="17" cm="1">
        <f t="array" ref="AI914">SUMPRODUCT(--(IFERROR(HOUR(Flights_2026_09_303334353637345678[entry_hour]),-1)=HOUR(AF914)),--(IFERROR(Flights_2026_09_303334353637345678[entry_sector],"")=AG914),--(IFERROR(Flights_2026_09_303334353637345678[nfl],-1)&gt;=AH914),--(IFERROR(Flights_2026_09_303334353637345678[nfl],-1)&lt;=IF(AH914=450,450,AH914+9)))</f>
        <v>0</v>
      </c>
    </row>
    <row r="915" spans="32:35" x14ac:dyDescent="0.2">
      <c r="AF915" s="2">
        <v>0.875</v>
      </c>
      <c r="AG915" t="s">
        <v>743</v>
      </c>
      <c r="AH915" s="17">
        <v>230</v>
      </c>
      <c r="AI915" s="17" cm="1">
        <f t="array" ref="AI915">SUMPRODUCT(--(IFERROR(HOUR(Flights_2026_09_303334353637345678[entry_hour]),-1)=HOUR(AF915)),--(IFERROR(Flights_2026_09_303334353637345678[entry_sector],"")=AG915),--(IFERROR(Flights_2026_09_303334353637345678[nfl],-1)&gt;=AH915),--(IFERROR(Flights_2026_09_303334353637345678[nfl],-1)&lt;=IF(AH915=450,450,AH915+9)))</f>
        <v>0</v>
      </c>
    </row>
    <row r="916" spans="32:35" x14ac:dyDescent="0.2">
      <c r="AF916" s="2">
        <v>0.875</v>
      </c>
      <c r="AG916" t="s">
        <v>743</v>
      </c>
      <c r="AH916" s="17">
        <v>240</v>
      </c>
      <c r="AI916" s="17" cm="1">
        <f t="array" ref="AI916">SUMPRODUCT(--(IFERROR(HOUR(Flights_2026_09_303334353637345678[entry_hour]),-1)=HOUR(AF916)),--(IFERROR(Flights_2026_09_303334353637345678[entry_sector],"")=AG916),--(IFERROR(Flights_2026_09_303334353637345678[nfl],-1)&gt;=AH916),--(IFERROR(Flights_2026_09_303334353637345678[nfl],-1)&lt;=IF(AH916=450,450,AH916+9)))</f>
        <v>0</v>
      </c>
    </row>
    <row r="917" spans="32:35" x14ac:dyDescent="0.2">
      <c r="AF917" s="2">
        <v>0.875</v>
      </c>
      <c r="AG917" t="s">
        <v>743</v>
      </c>
      <c r="AH917" s="17">
        <v>250</v>
      </c>
      <c r="AI917" s="17" cm="1">
        <f t="array" ref="AI917">SUMPRODUCT(--(IFERROR(HOUR(Flights_2026_09_303334353637345678[entry_hour]),-1)=HOUR(AF917)),--(IFERROR(Flights_2026_09_303334353637345678[entry_sector],"")=AG917),--(IFERROR(Flights_2026_09_303334353637345678[nfl],-1)&gt;=AH917),--(IFERROR(Flights_2026_09_303334353637345678[nfl],-1)&lt;=IF(AH917=450,450,AH917+9)))</f>
        <v>0</v>
      </c>
    </row>
    <row r="918" spans="32:35" x14ac:dyDescent="0.2">
      <c r="AF918" s="2">
        <v>0.875</v>
      </c>
      <c r="AG918" t="s">
        <v>743</v>
      </c>
      <c r="AH918" s="17">
        <v>260</v>
      </c>
      <c r="AI918" s="17" cm="1">
        <f t="array" ref="AI918">SUMPRODUCT(--(IFERROR(HOUR(Flights_2026_09_303334353637345678[entry_hour]),-1)=HOUR(AF918)),--(IFERROR(Flights_2026_09_303334353637345678[entry_sector],"")=AG918),--(IFERROR(Flights_2026_09_303334353637345678[nfl],-1)&gt;=AH918),--(IFERROR(Flights_2026_09_303334353637345678[nfl],-1)&lt;=IF(AH918=450,450,AH918+9)))</f>
        <v>0</v>
      </c>
    </row>
    <row r="919" spans="32:35" x14ac:dyDescent="0.2">
      <c r="AF919" s="2">
        <v>0.875</v>
      </c>
      <c r="AG919" t="s">
        <v>743</v>
      </c>
      <c r="AH919" s="17">
        <v>270</v>
      </c>
      <c r="AI919" s="17" cm="1">
        <f t="array" ref="AI919">SUMPRODUCT(--(IFERROR(HOUR(Flights_2026_09_303334353637345678[entry_hour]),-1)=HOUR(AF919)),--(IFERROR(Flights_2026_09_303334353637345678[entry_sector],"")=AG919),--(IFERROR(Flights_2026_09_303334353637345678[nfl],-1)&gt;=AH919),--(IFERROR(Flights_2026_09_303334353637345678[nfl],-1)&lt;=IF(AH919=450,450,AH919+9)))</f>
        <v>0</v>
      </c>
    </row>
    <row r="920" spans="32:35" x14ac:dyDescent="0.2">
      <c r="AF920" s="2">
        <v>0.875</v>
      </c>
      <c r="AG920" t="s">
        <v>743</v>
      </c>
      <c r="AH920" s="17">
        <v>280</v>
      </c>
      <c r="AI920" s="17" cm="1">
        <f t="array" ref="AI920">SUMPRODUCT(--(IFERROR(HOUR(Flights_2026_09_303334353637345678[entry_hour]),-1)=HOUR(AF920)),--(IFERROR(Flights_2026_09_303334353637345678[entry_sector],"")=AG920),--(IFERROR(Flights_2026_09_303334353637345678[nfl],-1)&gt;=AH920),--(IFERROR(Flights_2026_09_303334353637345678[nfl],-1)&lt;=IF(AH920=450,450,AH920+9)))</f>
        <v>0</v>
      </c>
    </row>
    <row r="921" spans="32:35" x14ac:dyDescent="0.2">
      <c r="AF921" s="2">
        <v>0.875</v>
      </c>
      <c r="AG921" t="s">
        <v>743</v>
      </c>
      <c r="AH921" s="17">
        <v>290</v>
      </c>
      <c r="AI921" s="17" cm="1">
        <f t="array" ref="AI921">SUMPRODUCT(--(IFERROR(HOUR(Flights_2026_09_303334353637345678[entry_hour]),-1)=HOUR(AF921)),--(IFERROR(Flights_2026_09_303334353637345678[entry_sector],"")=AG921),--(IFERROR(Flights_2026_09_303334353637345678[nfl],-1)&gt;=AH921),--(IFERROR(Flights_2026_09_303334353637345678[nfl],-1)&lt;=IF(AH921=450,450,AH921+9)))</f>
        <v>0</v>
      </c>
    </row>
    <row r="922" spans="32:35" x14ac:dyDescent="0.2">
      <c r="AF922" s="2">
        <v>0.875</v>
      </c>
      <c r="AG922" t="s">
        <v>743</v>
      </c>
      <c r="AH922" s="17">
        <v>300</v>
      </c>
      <c r="AI922" s="17" cm="1">
        <f t="array" ref="AI922">SUMPRODUCT(--(IFERROR(HOUR(Flights_2026_09_303334353637345678[entry_hour]),-1)=HOUR(AF922)),--(IFERROR(Flights_2026_09_303334353637345678[entry_sector],"")=AG922),--(IFERROR(Flights_2026_09_303334353637345678[nfl],-1)&gt;=AH922),--(IFERROR(Flights_2026_09_303334353637345678[nfl],-1)&lt;=IF(AH922=450,450,AH922+9)))</f>
        <v>0</v>
      </c>
    </row>
    <row r="923" spans="32:35" x14ac:dyDescent="0.2">
      <c r="AF923" s="2">
        <v>0.875</v>
      </c>
      <c r="AG923" t="s">
        <v>743</v>
      </c>
      <c r="AH923" s="17">
        <v>310</v>
      </c>
      <c r="AI923" s="17" cm="1">
        <f t="array" ref="AI923">SUMPRODUCT(--(IFERROR(HOUR(Flights_2026_09_303334353637345678[entry_hour]),-1)=HOUR(AF923)),--(IFERROR(Flights_2026_09_303334353637345678[entry_sector],"")=AG923),--(IFERROR(Flights_2026_09_303334353637345678[nfl],-1)&gt;=AH923),--(IFERROR(Flights_2026_09_303334353637345678[nfl],-1)&lt;=IF(AH923=450,450,AH923+9)))</f>
        <v>0</v>
      </c>
    </row>
    <row r="924" spans="32:35" x14ac:dyDescent="0.2">
      <c r="AF924" s="2">
        <v>0.875</v>
      </c>
      <c r="AG924" t="s">
        <v>743</v>
      </c>
      <c r="AH924" s="17">
        <v>320</v>
      </c>
      <c r="AI924" s="17" cm="1">
        <f t="array" ref="AI924">SUMPRODUCT(--(IFERROR(HOUR(Flights_2026_09_303334353637345678[entry_hour]),-1)=HOUR(AF924)),--(IFERROR(Flights_2026_09_303334353637345678[entry_sector],"")=AG924),--(IFERROR(Flights_2026_09_303334353637345678[nfl],-1)&gt;=AH924),--(IFERROR(Flights_2026_09_303334353637345678[nfl],-1)&lt;=IF(AH924=450,450,AH924+9)))</f>
        <v>0</v>
      </c>
    </row>
    <row r="925" spans="32:35" x14ac:dyDescent="0.2">
      <c r="AF925" s="2">
        <v>0.875</v>
      </c>
      <c r="AG925" t="s">
        <v>743</v>
      </c>
      <c r="AH925" s="17">
        <v>330</v>
      </c>
      <c r="AI925" s="17" cm="1">
        <f t="array" ref="AI925">SUMPRODUCT(--(IFERROR(HOUR(Flights_2026_09_303334353637345678[entry_hour]),-1)=HOUR(AF925)),--(IFERROR(Flights_2026_09_303334353637345678[entry_sector],"")=AG925),--(IFERROR(Flights_2026_09_303334353637345678[nfl],-1)&gt;=AH925),--(IFERROR(Flights_2026_09_303334353637345678[nfl],-1)&lt;=IF(AH925=450,450,AH925+9)))</f>
        <v>0</v>
      </c>
    </row>
    <row r="926" spans="32:35" x14ac:dyDescent="0.2">
      <c r="AF926" s="2">
        <v>0.875</v>
      </c>
      <c r="AG926" t="s">
        <v>743</v>
      </c>
      <c r="AH926" s="17">
        <v>340</v>
      </c>
      <c r="AI926" s="17" cm="1">
        <f t="array" ref="AI926">SUMPRODUCT(--(IFERROR(HOUR(Flights_2026_09_303334353637345678[entry_hour]),-1)=HOUR(AF926)),--(IFERROR(Flights_2026_09_303334353637345678[entry_sector],"")=AG926),--(IFERROR(Flights_2026_09_303334353637345678[nfl],-1)&gt;=AH926),--(IFERROR(Flights_2026_09_303334353637345678[nfl],-1)&lt;=IF(AH926=450,450,AH926+9)))</f>
        <v>0</v>
      </c>
    </row>
    <row r="927" spans="32:35" x14ac:dyDescent="0.2">
      <c r="AF927" s="2">
        <v>0.875</v>
      </c>
      <c r="AG927" t="s">
        <v>743</v>
      </c>
      <c r="AH927" s="17">
        <v>350</v>
      </c>
      <c r="AI927" s="17" cm="1">
        <f t="array" ref="AI927">SUMPRODUCT(--(IFERROR(HOUR(Flights_2026_09_303334353637345678[entry_hour]),-1)=HOUR(AF927)),--(IFERROR(Flights_2026_09_303334353637345678[entry_sector],"")=AG927),--(IFERROR(Flights_2026_09_303334353637345678[nfl],-1)&gt;=AH927),--(IFERROR(Flights_2026_09_303334353637345678[nfl],-1)&lt;=IF(AH927=450,450,AH927+9)))</f>
        <v>0</v>
      </c>
    </row>
    <row r="928" spans="32:35" x14ac:dyDescent="0.2">
      <c r="AF928" s="2">
        <v>0.875</v>
      </c>
      <c r="AG928" t="s">
        <v>743</v>
      </c>
      <c r="AH928" s="17">
        <v>360</v>
      </c>
      <c r="AI928" s="17" cm="1">
        <f t="array" ref="AI928">SUMPRODUCT(--(IFERROR(HOUR(Flights_2026_09_303334353637345678[entry_hour]),-1)=HOUR(AF928)),--(IFERROR(Flights_2026_09_303334353637345678[entry_sector],"")=AG928),--(IFERROR(Flights_2026_09_303334353637345678[nfl],-1)&gt;=AH928),--(IFERROR(Flights_2026_09_303334353637345678[nfl],-1)&lt;=IF(AH928=450,450,AH928+9)))</f>
        <v>0</v>
      </c>
    </row>
    <row r="929" spans="32:35" x14ac:dyDescent="0.2">
      <c r="AF929" s="2">
        <v>0.875</v>
      </c>
      <c r="AG929" t="s">
        <v>743</v>
      </c>
      <c r="AH929" s="17">
        <v>370</v>
      </c>
      <c r="AI929" s="17" cm="1">
        <f t="array" ref="AI929">SUMPRODUCT(--(IFERROR(HOUR(Flights_2026_09_303334353637345678[entry_hour]),-1)=HOUR(AF929)),--(IFERROR(Flights_2026_09_303334353637345678[entry_sector],"")=AG929),--(IFERROR(Flights_2026_09_303334353637345678[nfl],-1)&gt;=AH929),--(IFERROR(Flights_2026_09_303334353637345678[nfl],-1)&lt;=IF(AH929=450,450,AH929+9)))</f>
        <v>0</v>
      </c>
    </row>
    <row r="930" spans="32:35" x14ac:dyDescent="0.2">
      <c r="AF930" s="2">
        <v>0.875</v>
      </c>
      <c r="AG930" t="s">
        <v>743</v>
      </c>
      <c r="AH930" s="17">
        <v>380</v>
      </c>
      <c r="AI930" s="17" cm="1">
        <f t="array" ref="AI930">SUMPRODUCT(--(IFERROR(HOUR(Flights_2026_09_303334353637345678[entry_hour]),-1)=HOUR(AF930)),--(IFERROR(Flights_2026_09_303334353637345678[entry_sector],"")=AG930),--(IFERROR(Flights_2026_09_303334353637345678[nfl],-1)&gt;=AH930),--(IFERROR(Flights_2026_09_303334353637345678[nfl],-1)&lt;=IF(AH930=450,450,AH930+9)))</f>
        <v>0</v>
      </c>
    </row>
    <row r="931" spans="32:35" x14ac:dyDescent="0.2">
      <c r="AF931" s="2">
        <v>0.875</v>
      </c>
      <c r="AG931" t="s">
        <v>743</v>
      </c>
      <c r="AH931" s="17">
        <v>390</v>
      </c>
      <c r="AI931" s="17" cm="1">
        <f t="array" ref="AI931">SUMPRODUCT(--(IFERROR(HOUR(Flights_2026_09_303334353637345678[entry_hour]),-1)=HOUR(AF931)),--(IFERROR(Flights_2026_09_303334353637345678[entry_sector],"")=AG931),--(IFERROR(Flights_2026_09_303334353637345678[nfl],-1)&gt;=AH931),--(IFERROR(Flights_2026_09_303334353637345678[nfl],-1)&lt;=IF(AH931=450,450,AH931+9)))</f>
        <v>0</v>
      </c>
    </row>
    <row r="932" spans="32:35" x14ac:dyDescent="0.2">
      <c r="AF932" s="2">
        <v>0.875</v>
      </c>
      <c r="AG932" t="s">
        <v>743</v>
      </c>
      <c r="AH932" s="17">
        <v>400</v>
      </c>
      <c r="AI932" s="17" cm="1">
        <f t="array" ref="AI932">SUMPRODUCT(--(IFERROR(HOUR(Flights_2026_09_303334353637345678[entry_hour]),-1)=HOUR(AF932)),--(IFERROR(Flights_2026_09_303334353637345678[entry_sector],"")=AG932),--(IFERROR(Flights_2026_09_303334353637345678[nfl],-1)&gt;=AH932),--(IFERROR(Flights_2026_09_303334353637345678[nfl],-1)&lt;=IF(AH932=450,450,AH932+9)))</f>
        <v>0</v>
      </c>
    </row>
    <row r="933" spans="32:35" x14ac:dyDescent="0.2">
      <c r="AF933" s="2">
        <v>0.875</v>
      </c>
      <c r="AG933" t="s">
        <v>743</v>
      </c>
      <c r="AH933" s="17">
        <v>410</v>
      </c>
      <c r="AI933" s="17" cm="1">
        <f t="array" ref="AI933">SUMPRODUCT(--(IFERROR(HOUR(Flights_2026_09_303334353637345678[entry_hour]),-1)=HOUR(AF933)),--(IFERROR(Flights_2026_09_303334353637345678[entry_sector],"")=AG933),--(IFERROR(Flights_2026_09_303334353637345678[nfl],-1)&gt;=AH933),--(IFERROR(Flights_2026_09_303334353637345678[nfl],-1)&lt;=IF(AH933=450,450,AH933+9)))</f>
        <v>0</v>
      </c>
    </row>
    <row r="934" spans="32:35" x14ac:dyDescent="0.2">
      <c r="AF934" s="2">
        <v>0.875</v>
      </c>
      <c r="AG934" t="s">
        <v>743</v>
      </c>
      <c r="AH934" s="17">
        <v>420</v>
      </c>
      <c r="AI934" s="17" cm="1">
        <f t="array" ref="AI934">SUMPRODUCT(--(IFERROR(HOUR(Flights_2026_09_303334353637345678[entry_hour]),-1)=HOUR(AF934)),--(IFERROR(Flights_2026_09_303334353637345678[entry_sector],"")=AG934),--(IFERROR(Flights_2026_09_303334353637345678[nfl],-1)&gt;=AH934),--(IFERROR(Flights_2026_09_303334353637345678[nfl],-1)&lt;=IF(AH934=450,450,AH934+9)))</f>
        <v>0</v>
      </c>
    </row>
    <row r="935" spans="32:35" x14ac:dyDescent="0.2">
      <c r="AF935" s="2">
        <v>0.875</v>
      </c>
      <c r="AG935" t="s">
        <v>743</v>
      </c>
      <c r="AH935" s="17">
        <v>430</v>
      </c>
      <c r="AI935" s="17" cm="1">
        <f t="array" ref="AI935">SUMPRODUCT(--(IFERROR(HOUR(Flights_2026_09_303334353637345678[entry_hour]),-1)=HOUR(AF935)),--(IFERROR(Flights_2026_09_303334353637345678[entry_sector],"")=AG935),--(IFERROR(Flights_2026_09_303334353637345678[nfl],-1)&gt;=AH935),--(IFERROR(Flights_2026_09_303334353637345678[nfl],-1)&lt;=IF(AH935=450,450,AH935+9)))</f>
        <v>0</v>
      </c>
    </row>
    <row r="936" spans="32:35" x14ac:dyDescent="0.2">
      <c r="AF936" s="2">
        <v>0.875</v>
      </c>
      <c r="AG936" t="s">
        <v>743</v>
      </c>
      <c r="AH936" s="17">
        <v>440</v>
      </c>
      <c r="AI936" s="17" cm="1">
        <f t="array" ref="AI936">SUMPRODUCT(--(IFERROR(HOUR(Flights_2026_09_303334353637345678[entry_hour]),-1)=HOUR(AF936)),--(IFERROR(Flights_2026_09_303334353637345678[entry_sector],"")=AG936),--(IFERROR(Flights_2026_09_303334353637345678[nfl],-1)&gt;=AH936),--(IFERROR(Flights_2026_09_303334353637345678[nfl],-1)&lt;=IF(AH936=450,450,AH936+9)))</f>
        <v>0</v>
      </c>
    </row>
    <row r="937" spans="32:35" x14ac:dyDescent="0.2">
      <c r="AF937" s="2">
        <v>0.875</v>
      </c>
      <c r="AG937" t="s">
        <v>743</v>
      </c>
      <c r="AH937" s="17">
        <v>450</v>
      </c>
      <c r="AI937" s="17" cm="1">
        <f t="array" ref="AI937">SUMPRODUCT(--(IFERROR(HOUR(Flights_2026_09_303334353637345678[entry_hour]),-1)=HOUR(AF937)),--(IFERROR(Flights_2026_09_303334353637345678[entry_sector],"")=AG937),--(IFERROR(Flights_2026_09_303334353637345678[nfl],-1)&gt;=AH937),--(IFERROR(Flights_2026_09_303334353637345678[nfl],-1)&lt;=IF(AH937=450,450,AH937+9)))</f>
        <v>0</v>
      </c>
    </row>
    <row r="938" spans="32:35" x14ac:dyDescent="0.2">
      <c r="AF938" s="2">
        <v>0.875</v>
      </c>
      <c r="AG938" t="s">
        <v>744</v>
      </c>
      <c r="AH938" s="17">
        <v>200</v>
      </c>
      <c r="AI938" s="17" cm="1">
        <f t="array" ref="AI938">SUMPRODUCT(--(IFERROR(HOUR(Flights_2026_09_303334353637345678[entry_hour]),-1)=HOUR(AF938)),--(IFERROR(Flights_2026_09_303334353637345678[entry_sector],"")=AG938),--(IFERROR(Flights_2026_09_303334353637345678[nfl],-1)&gt;=AH938),--(IFERROR(Flights_2026_09_303334353637345678[nfl],-1)&lt;=IF(AH938=450,450,AH938+9)))</f>
        <v>0</v>
      </c>
    </row>
    <row r="939" spans="32:35" x14ac:dyDescent="0.2">
      <c r="AF939" s="2">
        <v>0.875</v>
      </c>
      <c r="AG939" t="s">
        <v>744</v>
      </c>
      <c r="AH939" s="17">
        <v>210</v>
      </c>
      <c r="AI939" s="17" cm="1">
        <f t="array" ref="AI939">SUMPRODUCT(--(IFERROR(HOUR(Flights_2026_09_303334353637345678[entry_hour]),-1)=HOUR(AF939)),--(IFERROR(Flights_2026_09_303334353637345678[entry_sector],"")=AG939),--(IFERROR(Flights_2026_09_303334353637345678[nfl],-1)&gt;=AH939),--(IFERROR(Flights_2026_09_303334353637345678[nfl],-1)&lt;=IF(AH939=450,450,AH939+9)))</f>
        <v>0</v>
      </c>
    </row>
    <row r="940" spans="32:35" x14ac:dyDescent="0.2">
      <c r="AF940" s="2">
        <v>0.875</v>
      </c>
      <c r="AG940" t="s">
        <v>744</v>
      </c>
      <c r="AH940" s="17">
        <v>220</v>
      </c>
      <c r="AI940" s="17" cm="1">
        <f t="array" ref="AI940">SUMPRODUCT(--(IFERROR(HOUR(Flights_2026_09_303334353637345678[entry_hour]),-1)=HOUR(AF940)),--(IFERROR(Flights_2026_09_303334353637345678[entry_sector],"")=AG940),--(IFERROR(Flights_2026_09_303334353637345678[nfl],-1)&gt;=AH940),--(IFERROR(Flights_2026_09_303334353637345678[nfl],-1)&lt;=IF(AH940=450,450,AH940+9)))</f>
        <v>3</v>
      </c>
    </row>
    <row r="941" spans="32:35" x14ac:dyDescent="0.2">
      <c r="AF941" s="2">
        <v>0.875</v>
      </c>
      <c r="AG941" t="s">
        <v>744</v>
      </c>
      <c r="AH941" s="17">
        <v>230</v>
      </c>
      <c r="AI941" s="17" cm="1">
        <f t="array" ref="AI941">SUMPRODUCT(--(IFERROR(HOUR(Flights_2026_09_303334353637345678[entry_hour]),-1)=HOUR(AF941)),--(IFERROR(Flights_2026_09_303334353637345678[entry_sector],"")=AG941),--(IFERROR(Flights_2026_09_303334353637345678[nfl],-1)&gt;=AH941),--(IFERROR(Flights_2026_09_303334353637345678[nfl],-1)&lt;=IF(AH941=450,450,AH941+9)))</f>
        <v>0</v>
      </c>
    </row>
    <row r="942" spans="32:35" x14ac:dyDescent="0.2">
      <c r="AF942" s="2">
        <v>0.875</v>
      </c>
      <c r="AG942" t="s">
        <v>744</v>
      </c>
      <c r="AH942" s="17">
        <v>240</v>
      </c>
      <c r="AI942" s="17" cm="1">
        <f t="array" ref="AI942">SUMPRODUCT(--(IFERROR(HOUR(Flights_2026_09_303334353637345678[entry_hour]),-1)=HOUR(AF942)),--(IFERROR(Flights_2026_09_303334353637345678[entry_sector],"")=AG942),--(IFERROR(Flights_2026_09_303334353637345678[nfl],-1)&gt;=AH942),--(IFERROR(Flights_2026_09_303334353637345678[nfl],-1)&lt;=IF(AH942=450,450,AH942+9)))</f>
        <v>0</v>
      </c>
    </row>
    <row r="943" spans="32:35" x14ac:dyDescent="0.2">
      <c r="AF943" s="2">
        <v>0.875</v>
      </c>
      <c r="AG943" t="s">
        <v>744</v>
      </c>
      <c r="AH943" s="17">
        <v>250</v>
      </c>
      <c r="AI943" s="17" cm="1">
        <f t="array" ref="AI943">SUMPRODUCT(--(IFERROR(HOUR(Flights_2026_09_303334353637345678[entry_hour]),-1)=HOUR(AF943)),--(IFERROR(Flights_2026_09_303334353637345678[entry_sector],"")=AG943),--(IFERROR(Flights_2026_09_303334353637345678[nfl],-1)&gt;=AH943),--(IFERROR(Flights_2026_09_303334353637345678[nfl],-1)&lt;=IF(AH943=450,450,AH943+9)))</f>
        <v>0</v>
      </c>
    </row>
    <row r="944" spans="32:35" x14ac:dyDescent="0.2">
      <c r="AF944" s="2">
        <v>0.875</v>
      </c>
      <c r="AG944" t="s">
        <v>744</v>
      </c>
      <c r="AH944" s="17">
        <v>260</v>
      </c>
      <c r="AI944" s="17" cm="1">
        <f t="array" ref="AI944">SUMPRODUCT(--(IFERROR(HOUR(Flights_2026_09_303334353637345678[entry_hour]),-1)=HOUR(AF944)),--(IFERROR(Flights_2026_09_303334353637345678[entry_sector],"")=AG944),--(IFERROR(Flights_2026_09_303334353637345678[nfl],-1)&gt;=AH944),--(IFERROR(Flights_2026_09_303334353637345678[nfl],-1)&lt;=IF(AH944=450,450,AH944+9)))</f>
        <v>0</v>
      </c>
    </row>
    <row r="945" spans="32:35" x14ac:dyDescent="0.2">
      <c r="AF945" s="2">
        <v>0.875</v>
      </c>
      <c r="AG945" t="s">
        <v>744</v>
      </c>
      <c r="AH945" s="17">
        <v>270</v>
      </c>
      <c r="AI945" s="17" cm="1">
        <f t="array" ref="AI945">SUMPRODUCT(--(IFERROR(HOUR(Flights_2026_09_303334353637345678[entry_hour]),-1)=HOUR(AF945)),--(IFERROR(Flights_2026_09_303334353637345678[entry_sector],"")=AG945),--(IFERROR(Flights_2026_09_303334353637345678[nfl],-1)&gt;=AH945),--(IFERROR(Flights_2026_09_303334353637345678[nfl],-1)&lt;=IF(AH945=450,450,AH945+9)))</f>
        <v>0</v>
      </c>
    </row>
    <row r="946" spans="32:35" x14ac:dyDescent="0.2">
      <c r="AF946" s="2">
        <v>0.875</v>
      </c>
      <c r="AG946" t="s">
        <v>744</v>
      </c>
      <c r="AH946" s="17">
        <v>280</v>
      </c>
      <c r="AI946" s="17" cm="1">
        <f t="array" ref="AI946">SUMPRODUCT(--(IFERROR(HOUR(Flights_2026_09_303334353637345678[entry_hour]),-1)=HOUR(AF946)),--(IFERROR(Flights_2026_09_303334353637345678[entry_sector],"")=AG946),--(IFERROR(Flights_2026_09_303334353637345678[nfl],-1)&gt;=AH946),--(IFERROR(Flights_2026_09_303334353637345678[nfl],-1)&lt;=IF(AH946=450,450,AH946+9)))</f>
        <v>0</v>
      </c>
    </row>
    <row r="947" spans="32:35" x14ac:dyDescent="0.2">
      <c r="AF947" s="2">
        <v>0.875</v>
      </c>
      <c r="AG947" t="s">
        <v>744</v>
      </c>
      <c r="AH947" s="17">
        <v>290</v>
      </c>
      <c r="AI947" s="17" cm="1">
        <f t="array" ref="AI947">SUMPRODUCT(--(IFERROR(HOUR(Flights_2026_09_303334353637345678[entry_hour]),-1)=HOUR(AF947)),--(IFERROR(Flights_2026_09_303334353637345678[entry_sector],"")=AG947),--(IFERROR(Flights_2026_09_303334353637345678[nfl],-1)&gt;=AH947),--(IFERROR(Flights_2026_09_303334353637345678[nfl],-1)&lt;=IF(AH947=450,450,AH947+9)))</f>
        <v>0</v>
      </c>
    </row>
    <row r="948" spans="32:35" x14ac:dyDescent="0.2">
      <c r="AF948" s="2">
        <v>0.875</v>
      </c>
      <c r="AG948" t="s">
        <v>744</v>
      </c>
      <c r="AH948" s="17">
        <v>300</v>
      </c>
      <c r="AI948" s="17" cm="1">
        <f t="array" ref="AI948">SUMPRODUCT(--(IFERROR(HOUR(Flights_2026_09_303334353637345678[entry_hour]),-1)=HOUR(AF948)),--(IFERROR(Flights_2026_09_303334353637345678[entry_sector],"")=AG948),--(IFERROR(Flights_2026_09_303334353637345678[nfl],-1)&gt;=AH948),--(IFERROR(Flights_2026_09_303334353637345678[nfl],-1)&lt;=IF(AH948=450,450,AH948+9)))</f>
        <v>0</v>
      </c>
    </row>
    <row r="949" spans="32:35" x14ac:dyDescent="0.2">
      <c r="AF949" s="2">
        <v>0.875</v>
      </c>
      <c r="AG949" t="s">
        <v>744</v>
      </c>
      <c r="AH949" s="17">
        <v>310</v>
      </c>
      <c r="AI949" s="17" cm="1">
        <f t="array" ref="AI949">SUMPRODUCT(--(IFERROR(HOUR(Flights_2026_09_303334353637345678[entry_hour]),-1)=HOUR(AF949)),--(IFERROR(Flights_2026_09_303334353637345678[entry_sector],"")=AG949),--(IFERROR(Flights_2026_09_303334353637345678[nfl],-1)&gt;=AH949),--(IFERROR(Flights_2026_09_303334353637345678[nfl],-1)&lt;=IF(AH949=450,450,AH949+9)))</f>
        <v>0</v>
      </c>
    </row>
    <row r="950" spans="32:35" x14ac:dyDescent="0.2">
      <c r="AF950" s="2">
        <v>0.875</v>
      </c>
      <c r="AG950" t="s">
        <v>744</v>
      </c>
      <c r="AH950" s="17">
        <v>320</v>
      </c>
      <c r="AI950" s="17" cm="1">
        <f t="array" ref="AI950">SUMPRODUCT(--(IFERROR(HOUR(Flights_2026_09_303334353637345678[entry_hour]),-1)=HOUR(AF950)),--(IFERROR(Flights_2026_09_303334353637345678[entry_sector],"")=AG950),--(IFERROR(Flights_2026_09_303334353637345678[nfl],-1)&gt;=AH950),--(IFERROR(Flights_2026_09_303334353637345678[nfl],-1)&lt;=IF(AH950=450,450,AH950+9)))</f>
        <v>0</v>
      </c>
    </row>
    <row r="951" spans="32:35" x14ac:dyDescent="0.2">
      <c r="AF951" s="2">
        <v>0.875</v>
      </c>
      <c r="AG951" t="s">
        <v>744</v>
      </c>
      <c r="AH951" s="17">
        <v>330</v>
      </c>
      <c r="AI951" s="17" cm="1">
        <f t="array" ref="AI951">SUMPRODUCT(--(IFERROR(HOUR(Flights_2026_09_303334353637345678[entry_hour]),-1)=HOUR(AF951)),--(IFERROR(Flights_2026_09_303334353637345678[entry_sector],"")=AG951),--(IFERROR(Flights_2026_09_303334353637345678[nfl],-1)&gt;=AH951),--(IFERROR(Flights_2026_09_303334353637345678[nfl],-1)&lt;=IF(AH951=450,450,AH951+9)))</f>
        <v>0</v>
      </c>
    </row>
    <row r="952" spans="32:35" x14ac:dyDescent="0.2">
      <c r="AF952" s="2">
        <v>0.875</v>
      </c>
      <c r="AG952" t="s">
        <v>744</v>
      </c>
      <c r="AH952" s="17">
        <v>340</v>
      </c>
      <c r="AI952" s="17" cm="1">
        <f t="array" ref="AI952">SUMPRODUCT(--(IFERROR(HOUR(Flights_2026_09_303334353637345678[entry_hour]),-1)=HOUR(AF952)),--(IFERROR(Flights_2026_09_303334353637345678[entry_sector],"")=AG952),--(IFERROR(Flights_2026_09_303334353637345678[nfl],-1)&gt;=AH952),--(IFERROR(Flights_2026_09_303334353637345678[nfl],-1)&lt;=IF(AH952=450,450,AH952+9)))</f>
        <v>0</v>
      </c>
    </row>
    <row r="953" spans="32:35" x14ac:dyDescent="0.2">
      <c r="AF953" s="2">
        <v>0.875</v>
      </c>
      <c r="AG953" t="s">
        <v>744</v>
      </c>
      <c r="AH953" s="17">
        <v>350</v>
      </c>
      <c r="AI953" s="17" cm="1">
        <f t="array" ref="AI953">SUMPRODUCT(--(IFERROR(HOUR(Flights_2026_09_303334353637345678[entry_hour]),-1)=HOUR(AF953)),--(IFERROR(Flights_2026_09_303334353637345678[entry_sector],"")=AG953),--(IFERROR(Flights_2026_09_303334353637345678[nfl],-1)&gt;=AH953),--(IFERROR(Flights_2026_09_303334353637345678[nfl],-1)&lt;=IF(AH953=450,450,AH953+9)))</f>
        <v>0</v>
      </c>
    </row>
    <row r="954" spans="32:35" x14ac:dyDescent="0.2">
      <c r="AF954" s="2">
        <v>0.875</v>
      </c>
      <c r="AG954" t="s">
        <v>744</v>
      </c>
      <c r="AH954" s="17">
        <v>360</v>
      </c>
      <c r="AI954" s="17" cm="1">
        <f t="array" ref="AI954">SUMPRODUCT(--(IFERROR(HOUR(Flights_2026_09_303334353637345678[entry_hour]),-1)=HOUR(AF954)),--(IFERROR(Flights_2026_09_303334353637345678[entry_sector],"")=AG954),--(IFERROR(Flights_2026_09_303334353637345678[nfl],-1)&gt;=AH954),--(IFERROR(Flights_2026_09_303334353637345678[nfl],-1)&lt;=IF(AH954=450,450,AH954+9)))</f>
        <v>0</v>
      </c>
    </row>
    <row r="955" spans="32:35" x14ac:dyDescent="0.2">
      <c r="AF955" s="2">
        <v>0.875</v>
      </c>
      <c r="AG955" t="s">
        <v>744</v>
      </c>
      <c r="AH955" s="17">
        <v>370</v>
      </c>
      <c r="AI955" s="17" cm="1">
        <f t="array" ref="AI955">SUMPRODUCT(--(IFERROR(HOUR(Flights_2026_09_303334353637345678[entry_hour]),-1)=HOUR(AF955)),--(IFERROR(Flights_2026_09_303334353637345678[entry_sector],"")=AG955),--(IFERROR(Flights_2026_09_303334353637345678[nfl],-1)&gt;=AH955),--(IFERROR(Flights_2026_09_303334353637345678[nfl],-1)&lt;=IF(AH955=450,450,AH955+9)))</f>
        <v>0</v>
      </c>
    </row>
    <row r="956" spans="32:35" x14ac:dyDescent="0.2">
      <c r="AF956" s="2">
        <v>0.875</v>
      </c>
      <c r="AG956" t="s">
        <v>744</v>
      </c>
      <c r="AH956" s="17">
        <v>380</v>
      </c>
      <c r="AI956" s="17" cm="1">
        <f t="array" ref="AI956">SUMPRODUCT(--(IFERROR(HOUR(Flights_2026_09_303334353637345678[entry_hour]),-1)=HOUR(AF956)),--(IFERROR(Flights_2026_09_303334353637345678[entry_sector],"")=AG956),--(IFERROR(Flights_2026_09_303334353637345678[nfl],-1)&gt;=AH956),--(IFERROR(Flights_2026_09_303334353637345678[nfl],-1)&lt;=IF(AH956=450,450,AH956+9)))</f>
        <v>0</v>
      </c>
    </row>
    <row r="957" spans="32:35" x14ac:dyDescent="0.2">
      <c r="AF957" s="2">
        <v>0.875</v>
      </c>
      <c r="AG957" t="s">
        <v>744</v>
      </c>
      <c r="AH957" s="17">
        <v>390</v>
      </c>
      <c r="AI957" s="17" cm="1">
        <f t="array" ref="AI957">SUMPRODUCT(--(IFERROR(HOUR(Flights_2026_09_303334353637345678[entry_hour]),-1)=HOUR(AF957)),--(IFERROR(Flights_2026_09_303334353637345678[entry_sector],"")=AG957),--(IFERROR(Flights_2026_09_303334353637345678[nfl],-1)&gt;=AH957),--(IFERROR(Flights_2026_09_303334353637345678[nfl],-1)&lt;=IF(AH957=450,450,AH957+9)))</f>
        <v>0</v>
      </c>
    </row>
    <row r="958" spans="32:35" x14ac:dyDescent="0.2">
      <c r="AF958" s="2">
        <v>0.875</v>
      </c>
      <c r="AG958" t="s">
        <v>744</v>
      </c>
      <c r="AH958" s="17">
        <v>400</v>
      </c>
      <c r="AI958" s="17" cm="1">
        <f t="array" ref="AI958">SUMPRODUCT(--(IFERROR(HOUR(Flights_2026_09_303334353637345678[entry_hour]),-1)=HOUR(AF958)),--(IFERROR(Flights_2026_09_303334353637345678[entry_sector],"")=AG958),--(IFERROR(Flights_2026_09_303334353637345678[nfl],-1)&gt;=AH958),--(IFERROR(Flights_2026_09_303334353637345678[nfl],-1)&lt;=IF(AH958=450,450,AH958+9)))</f>
        <v>0</v>
      </c>
    </row>
    <row r="959" spans="32:35" x14ac:dyDescent="0.2">
      <c r="AF959" s="2">
        <v>0.875</v>
      </c>
      <c r="AG959" t="s">
        <v>744</v>
      </c>
      <c r="AH959" s="17">
        <v>410</v>
      </c>
      <c r="AI959" s="17" cm="1">
        <f t="array" ref="AI959">SUMPRODUCT(--(IFERROR(HOUR(Flights_2026_09_303334353637345678[entry_hour]),-1)=HOUR(AF959)),--(IFERROR(Flights_2026_09_303334353637345678[entry_sector],"")=AG959),--(IFERROR(Flights_2026_09_303334353637345678[nfl],-1)&gt;=AH959),--(IFERROR(Flights_2026_09_303334353637345678[nfl],-1)&lt;=IF(AH959=450,450,AH959+9)))</f>
        <v>0</v>
      </c>
    </row>
    <row r="960" spans="32:35" x14ac:dyDescent="0.2">
      <c r="AF960" s="2">
        <v>0.875</v>
      </c>
      <c r="AG960" t="s">
        <v>744</v>
      </c>
      <c r="AH960" s="17">
        <v>420</v>
      </c>
      <c r="AI960" s="17" cm="1">
        <f t="array" ref="AI960">SUMPRODUCT(--(IFERROR(HOUR(Flights_2026_09_303334353637345678[entry_hour]),-1)=HOUR(AF960)),--(IFERROR(Flights_2026_09_303334353637345678[entry_sector],"")=AG960),--(IFERROR(Flights_2026_09_303334353637345678[nfl],-1)&gt;=AH960),--(IFERROR(Flights_2026_09_303334353637345678[nfl],-1)&lt;=IF(AH960=450,450,AH960+9)))</f>
        <v>0</v>
      </c>
    </row>
    <row r="961" spans="32:35" x14ac:dyDescent="0.2">
      <c r="AF961" s="2">
        <v>0.875</v>
      </c>
      <c r="AG961" t="s">
        <v>744</v>
      </c>
      <c r="AH961" s="17">
        <v>430</v>
      </c>
      <c r="AI961" s="17" cm="1">
        <f t="array" ref="AI961">SUMPRODUCT(--(IFERROR(HOUR(Flights_2026_09_303334353637345678[entry_hour]),-1)=HOUR(AF961)),--(IFERROR(Flights_2026_09_303334353637345678[entry_sector],"")=AG961),--(IFERROR(Flights_2026_09_303334353637345678[nfl],-1)&gt;=AH961),--(IFERROR(Flights_2026_09_303334353637345678[nfl],-1)&lt;=IF(AH961=450,450,AH961+9)))</f>
        <v>0</v>
      </c>
    </row>
    <row r="962" spans="32:35" x14ac:dyDescent="0.2">
      <c r="AF962" s="2">
        <v>0.875</v>
      </c>
      <c r="AG962" t="s">
        <v>744</v>
      </c>
      <c r="AH962" s="17">
        <v>440</v>
      </c>
      <c r="AI962" s="17" cm="1">
        <f t="array" ref="AI962">SUMPRODUCT(--(IFERROR(HOUR(Flights_2026_09_303334353637345678[entry_hour]),-1)=HOUR(AF962)),--(IFERROR(Flights_2026_09_303334353637345678[entry_sector],"")=AG962),--(IFERROR(Flights_2026_09_303334353637345678[nfl],-1)&gt;=AH962),--(IFERROR(Flights_2026_09_303334353637345678[nfl],-1)&lt;=IF(AH962=450,450,AH962+9)))</f>
        <v>0</v>
      </c>
    </row>
    <row r="963" spans="32:35" x14ac:dyDescent="0.2">
      <c r="AF963" s="2">
        <v>0.875</v>
      </c>
      <c r="AG963" t="s">
        <v>744</v>
      </c>
      <c r="AH963" s="17">
        <v>450</v>
      </c>
      <c r="AI963" s="17" cm="1">
        <f t="array" ref="AI963">SUMPRODUCT(--(IFERROR(HOUR(Flights_2026_09_303334353637345678[entry_hour]),-1)=HOUR(AF963)),--(IFERROR(Flights_2026_09_303334353637345678[entry_sector],"")=AG963),--(IFERROR(Flights_2026_09_303334353637345678[nfl],-1)&gt;=AH963),--(IFERROR(Flights_2026_09_303334353637345678[nfl],-1)&lt;=IF(AH963=450,450,AH963+9)))</f>
        <v>0</v>
      </c>
    </row>
    <row r="964" spans="32:35" x14ac:dyDescent="0.2">
      <c r="AF964" s="2">
        <v>0.875</v>
      </c>
      <c r="AG964" t="s">
        <v>745</v>
      </c>
      <c r="AH964" s="17">
        <v>200</v>
      </c>
      <c r="AI964" s="17" cm="1">
        <f t="array" ref="AI964">SUMPRODUCT(--(IFERROR(HOUR(Flights_2026_09_303334353637345678[entry_hour]),-1)=HOUR(AF964)),--(IFERROR(Flights_2026_09_303334353637345678[entry_sector],"")=AG964),--(IFERROR(Flights_2026_09_303334353637345678[nfl],-1)&gt;=AH964),--(IFERROR(Flights_2026_09_303334353637345678[nfl],-1)&lt;=IF(AH964=450,450,AH964+9)))</f>
        <v>0</v>
      </c>
    </row>
    <row r="965" spans="32:35" x14ac:dyDescent="0.2">
      <c r="AF965" s="2">
        <v>0.875</v>
      </c>
      <c r="AG965" t="s">
        <v>745</v>
      </c>
      <c r="AH965" s="17">
        <v>210</v>
      </c>
      <c r="AI965" s="17" cm="1">
        <f t="array" ref="AI965">SUMPRODUCT(--(IFERROR(HOUR(Flights_2026_09_303334353637345678[entry_hour]),-1)=HOUR(AF965)),--(IFERROR(Flights_2026_09_303334353637345678[entry_sector],"")=AG965),--(IFERROR(Flights_2026_09_303334353637345678[nfl],-1)&gt;=AH965),--(IFERROR(Flights_2026_09_303334353637345678[nfl],-1)&lt;=IF(AH965=450,450,AH965+9)))</f>
        <v>0</v>
      </c>
    </row>
    <row r="966" spans="32:35" x14ac:dyDescent="0.2">
      <c r="AF966" s="2">
        <v>0.875</v>
      </c>
      <c r="AG966" t="s">
        <v>745</v>
      </c>
      <c r="AH966" s="17">
        <v>220</v>
      </c>
      <c r="AI966" s="17" cm="1">
        <f t="array" ref="AI966">SUMPRODUCT(--(IFERROR(HOUR(Flights_2026_09_303334353637345678[entry_hour]),-1)=HOUR(AF966)),--(IFERROR(Flights_2026_09_303334353637345678[entry_sector],"")=AG966),--(IFERROR(Flights_2026_09_303334353637345678[nfl],-1)&gt;=AH966),--(IFERROR(Flights_2026_09_303334353637345678[nfl],-1)&lt;=IF(AH966=450,450,AH966+9)))</f>
        <v>0</v>
      </c>
    </row>
    <row r="967" spans="32:35" x14ac:dyDescent="0.2">
      <c r="AF967" s="2">
        <v>0.875</v>
      </c>
      <c r="AG967" t="s">
        <v>745</v>
      </c>
      <c r="AH967" s="17">
        <v>230</v>
      </c>
      <c r="AI967" s="17" cm="1">
        <f t="array" ref="AI967">SUMPRODUCT(--(IFERROR(HOUR(Flights_2026_09_303334353637345678[entry_hour]),-1)=HOUR(AF967)),--(IFERROR(Flights_2026_09_303334353637345678[entry_sector],"")=AG967),--(IFERROR(Flights_2026_09_303334353637345678[nfl],-1)&gt;=AH967),--(IFERROR(Flights_2026_09_303334353637345678[nfl],-1)&lt;=IF(AH967=450,450,AH967+9)))</f>
        <v>0</v>
      </c>
    </row>
    <row r="968" spans="32:35" x14ac:dyDescent="0.2">
      <c r="AF968" s="2">
        <v>0.875</v>
      </c>
      <c r="AG968" t="s">
        <v>745</v>
      </c>
      <c r="AH968" s="17">
        <v>240</v>
      </c>
      <c r="AI968" s="17" cm="1">
        <f t="array" ref="AI968">SUMPRODUCT(--(IFERROR(HOUR(Flights_2026_09_303334353637345678[entry_hour]),-1)=HOUR(AF968)),--(IFERROR(Flights_2026_09_303334353637345678[entry_sector],"")=AG968),--(IFERROR(Flights_2026_09_303334353637345678[nfl],-1)&gt;=AH968),--(IFERROR(Flights_2026_09_303334353637345678[nfl],-1)&lt;=IF(AH968=450,450,AH968+9)))</f>
        <v>0</v>
      </c>
    </row>
    <row r="969" spans="32:35" x14ac:dyDescent="0.2">
      <c r="AF969" s="2">
        <v>0.875</v>
      </c>
      <c r="AG969" t="s">
        <v>745</v>
      </c>
      <c r="AH969" s="17">
        <v>250</v>
      </c>
      <c r="AI969" s="17" cm="1">
        <f t="array" ref="AI969">SUMPRODUCT(--(IFERROR(HOUR(Flights_2026_09_303334353637345678[entry_hour]),-1)=HOUR(AF969)),--(IFERROR(Flights_2026_09_303334353637345678[entry_sector],"")=AG969),--(IFERROR(Flights_2026_09_303334353637345678[nfl],-1)&gt;=AH969),--(IFERROR(Flights_2026_09_303334353637345678[nfl],-1)&lt;=IF(AH969=450,450,AH969+9)))</f>
        <v>0</v>
      </c>
    </row>
    <row r="970" spans="32:35" x14ac:dyDescent="0.2">
      <c r="AF970" s="2">
        <v>0.875</v>
      </c>
      <c r="AG970" t="s">
        <v>745</v>
      </c>
      <c r="AH970" s="17">
        <v>260</v>
      </c>
      <c r="AI970" s="17" cm="1">
        <f t="array" ref="AI970">SUMPRODUCT(--(IFERROR(HOUR(Flights_2026_09_303334353637345678[entry_hour]),-1)=HOUR(AF970)),--(IFERROR(Flights_2026_09_303334353637345678[entry_sector],"")=AG970),--(IFERROR(Flights_2026_09_303334353637345678[nfl],-1)&gt;=AH970),--(IFERROR(Flights_2026_09_303334353637345678[nfl],-1)&lt;=IF(AH970=450,450,AH970+9)))</f>
        <v>0</v>
      </c>
    </row>
    <row r="971" spans="32:35" x14ac:dyDescent="0.2">
      <c r="AF971" s="2">
        <v>0.875</v>
      </c>
      <c r="AG971" t="s">
        <v>745</v>
      </c>
      <c r="AH971" s="17">
        <v>270</v>
      </c>
      <c r="AI971" s="17" cm="1">
        <f t="array" ref="AI971">SUMPRODUCT(--(IFERROR(HOUR(Flights_2026_09_303334353637345678[entry_hour]),-1)=HOUR(AF971)),--(IFERROR(Flights_2026_09_303334353637345678[entry_sector],"")=AG971),--(IFERROR(Flights_2026_09_303334353637345678[nfl],-1)&gt;=AH971),--(IFERROR(Flights_2026_09_303334353637345678[nfl],-1)&lt;=IF(AH971=450,450,AH971+9)))</f>
        <v>0</v>
      </c>
    </row>
    <row r="972" spans="32:35" x14ac:dyDescent="0.2">
      <c r="AF972" s="2">
        <v>0.875</v>
      </c>
      <c r="AG972" t="s">
        <v>745</v>
      </c>
      <c r="AH972" s="17">
        <v>280</v>
      </c>
      <c r="AI972" s="17" cm="1">
        <f t="array" ref="AI972">SUMPRODUCT(--(IFERROR(HOUR(Flights_2026_09_303334353637345678[entry_hour]),-1)=HOUR(AF972)),--(IFERROR(Flights_2026_09_303334353637345678[entry_sector],"")=AG972),--(IFERROR(Flights_2026_09_303334353637345678[nfl],-1)&gt;=AH972),--(IFERROR(Flights_2026_09_303334353637345678[nfl],-1)&lt;=IF(AH972=450,450,AH972+9)))</f>
        <v>0</v>
      </c>
    </row>
    <row r="973" spans="32:35" x14ac:dyDescent="0.2">
      <c r="AF973" s="2">
        <v>0.875</v>
      </c>
      <c r="AG973" t="s">
        <v>745</v>
      </c>
      <c r="AH973" s="17">
        <v>290</v>
      </c>
      <c r="AI973" s="17" cm="1">
        <f t="array" ref="AI973">SUMPRODUCT(--(IFERROR(HOUR(Flights_2026_09_303334353637345678[entry_hour]),-1)=HOUR(AF973)),--(IFERROR(Flights_2026_09_303334353637345678[entry_sector],"")=AG973),--(IFERROR(Flights_2026_09_303334353637345678[nfl],-1)&gt;=AH973),--(IFERROR(Flights_2026_09_303334353637345678[nfl],-1)&lt;=IF(AH973=450,450,AH973+9)))</f>
        <v>0</v>
      </c>
    </row>
    <row r="974" spans="32:35" x14ac:dyDescent="0.2">
      <c r="AF974" s="2">
        <v>0.875</v>
      </c>
      <c r="AG974" t="s">
        <v>745</v>
      </c>
      <c r="AH974" s="17">
        <v>300</v>
      </c>
      <c r="AI974" s="17" cm="1">
        <f t="array" ref="AI974">SUMPRODUCT(--(IFERROR(HOUR(Flights_2026_09_303334353637345678[entry_hour]),-1)=HOUR(AF974)),--(IFERROR(Flights_2026_09_303334353637345678[entry_sector],"")=AG974),--(IFERROR(Flights_2026_09_303334353637345678[nfl],-1)&gt;=AH974),--(IFERROR(Flights_2026_09_303334353637345678[nfl],-1)&lt;=IF(AH974=450,450,AH974+9)))</f>
        <v>0</v>
      </c>
    </row>
    <row r="975" spans="32:35" x14ac:dyDescent="0.2">
      <c r="AF975" s="2">
        <v>0.875</v>
      </c>
      <c r="AG975" t="s">
        <v>745</v>
      </c>
      <c r="AH975" s="17">
        <v>310</v>
      </c>
      <c r="AI975" s="17" cm="1">
        <f t="array" ref="AI975">SUMPRODUCT(--(IFERROR(HOUR(Flights_2026_09_303334353637345678[entry_hour]),-1)=HOUR(AF975)),--(IFERROR(Flights_2026_09_303334353637345678[entry_sector],"")=AG975),--(IFERROR(Flights_2026_09_303334353637345678[nfl],-1)&gt;=AH975),--(IFERROR(Flights_2026_09_303334353637345678[nfl],-1)&lt;=IF(AH975=450,450,AH975+9)))</f>
        <v>0</v>
      </c>
    </row>
    <row r="976" spans="32:35" x14ac:dyDescent="0.2">
      <c r="AF976" s="2">
        <v>0.875</v>
      </c>
      <c r="AG976" t="s">
        <v>745</v>
      </c>
      <c r="AH976" s="17">
        <v>320</v>
      </c>
      <c r="AI976" s="17" cm="1">
        <f t="array" ref="AI976">SUMPRODUCT(--(IFERROR(HOUR(Flights_2026_09_303334353637345678[entry_hour]),-1)=HOUR(AF976)),--(IFERROR(Flights_2026_09_303334353637345678[entry_sector],"")=AG976),--(IFERROR(Flights_2026_09_303334353637345678[nfl],-1)&gt;=AH976),--(IFERROR(Flights_2026_09_303334353637345678[nfl],-1)&lt;=IF(AH976=450,450,AH976+9)))</f>
        <v>0</v>
      </c>
    </row>
    <row r="977" spans="32:35" x14ac:dyDescent="0.2">
      <c r="AF977" s="2">
        <v>0.875</v>
      </c>
      <c r="AG977" t="s">
        <v>745</v>
      </c>
      <c r="AH977" s="17">
        <v>330</v>
      </c>
      <c r="AI977" s="17" cm="1">
        <f t="array" ref="AI977">SUMPRODUCT(--(IFERROR(HOUR(Flights_2026_09_303334353637345678[entry_hour]),-1)=HOUR(AF977)),--(IFERROR(Flights_2026_09_303334353637345678[entry_sector],"")=AG977),--(IFERROR(Flights_2026_09_303334353637345678[nfl],-1)&gt;=AH977),--(IFERROR(Flights_2026_09_303334353637345678[nfl],-1)&lt;=IF(AH977=450,450,AH977+9)))</f>
        <v>0</v>
      </c>
    </row>
    <row r="978" spans="32:35" x14ac:dyDescent="0.2">
      <c r="AF978" s="2">
        <v>0.875</v>
      </c>
      <c r="AG978" t="s">
        <v>745</v>
      </c>
      <c r="AH978" s="17">
        <v>340</v>
      </c>
      <c r="AI978" s="17" cm="1">
        <f t="array" ref="AI978">SUMPRODUCT(--(IFERROR(HOUR(Flights_2026_09_303334353637345678[entry_hour]),-1)=HOUR(AF978)),--(IFERROR(Flights_2026_09_303334353637345678[entry_sector],"")=AG978),--(IFERROR(Flights_2026_09_303334353637345678[nfl],-1)&gt;=AH978),--(IFERROR(Flights_2026_09_303334353637345678[nfl],-1)&lt;=IF(AH978=450,450,AH978+9)))</f>
        <v>0</v>
      </c>
    </row>
    <row r="979" spans="32:35" x14ac:dyDescent="0.2">
      <c r="AF979" s="2">
        <v>0.875</v>
      </c>
      <c r="AG979" t="s">
        <v>745</v>
      </c>
      <c r="AH979" s="17">
        <v>350</v>
      </c>
      <c r="AI979" s="17" cm="1">
        <f t="array" ref="AI979">SUMPRODUCT(--(IFERROR(HOUR(Flights_2026_09_303334353637345678[entry_hour]),-1)=HOUR(AF979)),--(IFERROR(Flights_2026_09_303334353637345678[entry_sector],"")=AG979),--(IFERROR(Flights_2026_09_303334353637345678[nfl],-1)&gt;=AH979),--(IFERROR(Flights_2026_09_303334353637345678[nfl],-1)&lt;=IF(AH979=450,450,AH979+9)))</f>
        <v>0</v>
      </c>
    </row>
    <row r="980" spans="32:35" x14ac:dyDescent="0.2">
      <c r="AF980" s="2">
        <v>0.875</v>
      </c>
      <c r="AG980" t="s">
        <v>745</v>
      </c>
      <c r="AH980" s="17">
        <v>360</v>
      </c>
      <c r="AI980" s="17" cm="1">
        <f t="array" ref="AI980">SUMPRODUCT(--(IFERROR(HOUR(Flights_2026_09_303334353637345678[entry_hour]),-1)=HOUR(AF980)),--(IFERROR(Flights_2026_09_303334353637345678[entry_sector],"")=AG980),--(IFERROR(Flights_2026_09_303334353637345678[nfl],-1)&gt;=AH980),--(IFERROR(Flights_2026_09_303334353637345678[nfl],-1)&lt;=IF(AH980=450,450,AH980+9)))</f>
        <v>0</v>
      </c>
    </row>
    <row r="981" spans="32:35" x14ac:dyDescent="0.2">
      <c r="AF981" s="2">
        <v>0.875</v>
      </c>
      <c r="AG981" t="s">
        <v>745</v>
      </c>
      <c r="AH981" s="17">
        <v>370</v>
      </c>
      <c r="AI981" s="17" cm="1">
        <f t="array" ref="AI981">SUMPRODUCT(--(IFERROR(HOUR(Flights_2026_09_303334353637345678[entry_hour]),-1)=HOUR(AF981)),--(IFERROR(Flights_2026_09_303334353637345678[entry_sector],"")=AG981),--(IFERROR(Flights_2026_09_303334353637345678[nfl],-1)&gt;=AH981),--(IFERROR(Flights_2026_09_303334353637345678[nfl],-1)&lt;=IF(AH981=450,450,AH981+9)))</f>
        <v>1</v>
      </c>
    </row>
    <row r="982" spans="32:35" x14ac:dyDescent="0.2">
      <c r="AF982" s="2">
        <v>0.875</v>
      </c>
      <c r="AG982" t="s">
        <v>745</v>
      </c>
      <c r="AH982" s="17">
        <v>380</v>
      </c>
      <c r="AI982" s="17" cm="1">
        <f t="array" ref="AI982">SUMPRODUCT(--(IFERROR(HOUR(Flights_2026_09_303334353637345678[entry_hour]),-1)=HOUR(AF982)),--(IFERROR(Flights_2026_09_303334353637345678[entry_sector],"")=AG982),--(IFERROR(Flights_2026_09_303334353637345678[nfl],-1)&gt;=AH982),--(IFERROR(Flights_2026_09_303334353637345678[nfl],-1)&lt;=IF(AH982=450,450,AH982+9)))</f>
        <v>0</v>
      </c>
    </row>
    <row r="983" spans="32:35" x14ac:dyDescent="0.2">
      <c r="AF983" s="2">
        <v>0.875</v>
      </c>
      <c r="AG983" t="s">
        <v>745</v>
      </c>
      <c r="AH983" s="17">
        <v>390</v>
      </c>
      <c r="AI983" s="17" cm="1">
        <f t="array" ref="AI983">SUMPRODUCT(--(IFERROR(HOUR(Flights_2026_09_303334353637345678[entry_hour]),-1)=HOUR(AF983)),--(IFERROR(Flights_2026_09_303334353637345678[entry_sector],"")=AG983),--(IFERROR(Flights_2026_09_303334353637345678[nfl],-1)&gt;=AH983),--(IFERROR(Flights_2026_09_303334353637345678[nfl],-1)&lt;=IF(AH983=450,450,AH983+9)))</f>
        <v>2</v>
      </c>
    </row>
    <row r="984" spans="32:35" x14ac:dyDescent="0.2">
      <c r="AF984" s="2">
        <v>0.875</v>
      </c>
      <c r="AG984" t="s">
        <v>745</v>
      </c>
      <c r="AH984" s="17">
        <v>400</v>
      </c>
      <c r="AI984" s="17" cm="1">
        <f t="array" ref="AI984">SUMPRODUCT(--(IFERROR(HOUR(Flights_2026_09_303334353637345678[entry_hour]),-1)=HOUR(AF984)),--(IFERROR(Flights_2026_09_303334353637345678[entry_sector],"")=AG984),--(IFERROR(Flights_2026_09_303334353637345678[nfl],-1)&gt;=AH984),--(IFERROR(Flights_2026_09_303334353637345678[nfl],-1)&lt;=IF(AH984=450,450,AH984+9)))</f>
        <v>0</v>
      </c>
    </row>
    <row r="985" spans="32:35" x14ac:dyDescent="0.2">
      <c r="AF985" s="2">
        <v>0.875</v>
      </c>
      <c r="AG985" t="s">
        <v>745</v>
      </c>
      <c r="AH985" s="17">
        <v>410</v>
      </c>
      <c r="AI985" s="17" cm="1">
        <f t="array" ref="AI985">SUMPRODUCT(--(IFERROR(HOUR(Flights_2026_09_303334353637345678[entry_hour]),-1)=HOUR(AF985)),--(IFERROR(Flights_2026_09_303334353637345678[entry_sector],"")=AG985),--(IFERROR(Flights_2026_09_303334353637345678[nfl],-1)&gt;=AH985),--(IFERROR(Flights_2026_09_303334353637345678[nfl],-1)&lt;=IF(AH985=450,450,AH985+9)))</f>
        <v>0</v>
      </c>
    </row>
    <row r="986" spans="32:35" x14ac:dyDescent="0.2">
      <c r="AF986" s="2">
        <v>0.875</v>
      </c>
      <c r="AG986" t="s">
        <v>745</v>
      </c>
      <c r="AH986" s="17">
        <v>420</v>
      </c>
      <c r="AI986" s="17" cm="1">
        <f t="array" ref="AI986">SUMPRODUCT(--(IFERROR(HOUR(Flights_2026_09_303334353637345678[entry_hour]),-1)=HOUR(AF986)),--(IFERROR(Flights_2026_09_303334353637345678[entry_sector],"")=AG986),--(IFERROR(Flights_2026_09_303334353637345678[nfl],-1)&gt;=AH986),--(IFERROR(Flights_2026_09_303334353637345678[nfl],-1)&lt;=IF(AH986=450,450,AH986+9)))</f>
        <v>0</v>
      </c>
    </row>
    <row r="987" spans="32:35" x14ac:dyDescent="0.2">
      <c r="AF987" s="2">
        <v>0.875</v>
      </c>
      <c r="AG987" t="s">
        <v>745</v>
      </c>
      <c r="AH987" s="17">
        <v>430</v>
      </c>
      <c r="AI987" s="17" cm="1">
        <f t="array" ref="AI987">SUMPRODUCT(--(IFERROR(HOUR(Flights_2026_09_303334353637345678[entry_hour]),-1)=HOUR(AF987)),--(IFERROR(Flights_2026_09_303334353637345678[entry_sector],"")=AG987),--(IFERROR(Flights_2026_09_303334353637345678[nfl],-1)&gt;=AH987),--(IFERROR(Flights_2026_09_303334353637345678[nfl],-1)&lt;=IF(AH987=450,450,AH987+9)))</f>
        <v>0</v>
      </c>
    </row>
    <row r="988" spans="32:35" x14ac:dyDescent="0.2">
      <c r="AF988" s="2">
        <v>0.875</v>
      </c>
      <c r="AG988" t="s">
        <v>745</v>
      </c>
      <c r="AH988" s="17">
        <v>440</v>
      </c>
      <c r="AI988" s="17" cm="1">
        <f t="array" ref="AI988">SUMPRODUCT(--(IFERROR(HOUR(Flights_2026_09_303334353637345678[entry_hour]),-1)=HOUR(AF988)),--(IFERROR(Flights_2026_09_303334353637345678[entry_sector],"")=AG988),--(IFERROR(Flights_2026_09_303334353637345678[nfl],-1)&gt;=AH988),--(IFERROR(Flights_2026_09_303334353637345678[nfl],-1)&lt;=IF(AH988=450,450,AH988+9)))</f>
        <v>0</v>
      </c>
    </row>
    <row r="989" spans="32:35" x14ac:dyDescent="0.2">
      <c r="AF989" s="2">
        <v>0.875</v>
      </c>
      <c r="AG989" t="s">
        <v>745</v>
      </c>
      <c r="AH989" s="17">
        <v>450</v>
      </c>
      <c r="AI989" s="17" cm="1">
        <f t="array" ref="AI989">SUMPRODUCT(--(IFERROR(HOUR(Flights_2026_09_303334353637345678[entry_hour]),-1)=HOUR(AF989)),--(IFERROR(Flights_2026_09_303334353637345678[entry_sector],"")=AG989),--(IFERROR(Flights_2026_09_303334353637345678[nfl],-1)&gt;=AH989),--(IFERROR(Flights_2026_09_303334353637345678[nfl],-1)&lt;=IF(AH989=450,450,AH989+9)))</f>
        <v>0</v>
      </c>
    </row>
    <row r="990" spans="32:35" x14ac:dyDescent="0.2">
      <c r="AF990" s="2">
        <v>0.875</v>
      </c>
      <c r="AG990" t="s">
        <v>840</v>
      </c>
      <c r="AH990" s="17">
        <v>200</v>
      </c>
      <c r="AI990" s="17" cm="1">
        <f t="array" ref="AI990">SUMPRODUCT(--(IFERROR(HOUR(Flights_2026_09_303334353637345678[entry_hour]),-1)=HOUR(AF990)),--(IFERROR(Flights_2026_09_303334353637345678[entry_sector],"")=AG990),--(IFERROR(Flights_2026_09_303334353637345678[nfl],-1)&gt;=AH990),--(IFERROR(Flights_2026_09_303334353637345678[nfl],-1)&lt;=IF(AH990=450,450,AH990+9)))</f>
        <v>0</v>
      </c>
    </row>
    <row r="991" spans="32:35" x14ac:dyDescent="0.2">
      <c r="AF991" s="2">
        <v>0.875</v>
      </c>
      <c r="AG991" t="s">
        <v>840</v>
      </c>
      <c r="AH991" s="17">
        <v>210</v>
      </c>
      <c r="AI991" s="17" cm="1">
        <f t="array" ref="AI991">SUMPRODUCT(--(IFERROR(HOUR(Flights_2026_09_303334353637345678[entry_hour]),-1)=HOUR(AF991)),--(IFERROR(Flights_2026_09_303334353637345678[entry_sector],"")=AG991),--(IFERROR(Flights_2026_09_303334353637345678[nfl],-1)&gt;=AH991),--(IFERROR(Flights_2026_09_303334353637345678[nfl],-1)&lt;=IF(AH991=450,450,AH991+9)))</f>
        <v>0</v>
      </c>
    </row>
    <row r="992" spans="32:35" x14ac:dyDescent="0.2">
      <c r="AF992" s="2">
        <v>0.875</v>
      </c>
      <c r="AG992" t="s">
        <v>840</v>
      </c>
      <c r="AH992" s="17">
        <v>220</v>
      </c>
      <c r="AI992" s="17" cm="1">
        <f t="array" ref="AI992">SUMPRODUCT(--(IFERROR(HOUR(Flights_2026_09_303334353637345678[entry_hour]),-1)=HOUR(AF992)),--(IFERROR(Flights_2026_09_303334353637345678[entry_sector],"")=AG992),--(IFERROR(Flights_2026_09_303334353637345678[nfl],-1)&gt;=AH992),--(IFERROR(Flights_2026_09_303334353637345678[nfl],-1)&lt;=IF(AH992=450,450,AH992+9)))</f>
        <v>0</v>
      </c>
    </row>
    <row r="993" spans="32:35" x14ac:dyDescent="0.2">
      <c r="AF993" s="2">
        <v>0.875</v>
      </c>
      <c r="AG993" t="s">
        <v>840</v>
      </c>
      <c r="AH993" s="17">
        <v>230</v>
      </c>
      <c r="AI993" s="17" cm="1">
        <f t="array" ref="AI993">SUMPRODUCT(--(IFERROR(HOUR(Flights_2026_09_303334353637345678[entry_hour]),-1)=HOUR(AF993)),--(IFERROR(Flights_2026_09_303334353637345678[entry_sector],"")=AG993),--(IFERROR(Flights_2026_09_303334353637345678[nfl],-1)&gt;=AH993),--(IFERROR(Flights_2026_09_303334353637345678[nfl],-1)&lt;=IF(AH993=450,450,AH993+9)))</f>
        <v>0</v>
      </c>
    </row>
    <row r="994" spans="32:35" x14ac:dyDescent="0.2">
      <c r="AF994" s="2">
        <v>0.875</v>
      </c>
      <c r="AG994" t="s">
        <v>840</v>
      </c>
      <c r="AH994" s="17">
        <v>240</v>
      </c>
      <c r="AI994" s="17" cm="1">
        <f t="array" ref="AI994">SUMPRODUCT(--(IFERROR(HOUR(Flights_2026_09_303334353637345678[entry_hour]),-1)=HOUR(AF994)),--(IFERROR(Flights_2026_09_303334353637345678[entry_sector],"")=AG994),--(IFERROR(Flights_2026_09_303334353637345678[nfl],-1)&gt;=AH994),--(IFERROR(Flights_2026_09_303334353637345678[nfl],-1)&lt;=IF(AH994=450,450,AH994+9)))</f>
        <v>0</v>
      </c>
    </row>
    <row r="995" spans="32:35" x14ac:dyDescent="0.2">
      <c r="AF995" s="2">
        <v>0.875</v>
      </c>
      <c r="AG995" t="s">
        <v>840</v>
      </c>
      <c r="AH995" s="17">
        <v>250</v>
      </c>
      <c r="AI995" s="17" cm="1">
        <f t="array" ref="AI995">SUMPRODUCT(--(IFERROR(HOUR(Flights_2026_09_303334353637345678[entry_hour]),-1)=HOUR(AF995)),--(IFERROR(Flights_2026_09_303334353637345678[entry_sector],"")=AG995),--(IFERROR(Flights_2026_09_303334353637345678[nfl],-1)&gt;=AH995),--(IFERROR(Flights_2026_09_303334353637345678[nfl],-1)&lt;=IF(AH995=450,450,AH995+9)))</f>
        <v>0</v>
      </c>
    </row>
    <row r="996" spans="32:35" x14ac:dyDescent="0.2">
      <c r="AF996" s="2">
        <v>0.875</v>
      </c>
      <c r="AG996" t="s">
        <v>840</v>
      </c>
      <c r="AH996" s="17">
        <v>260</v>
      </c>
      <c r="AI996" s="17" cm="1">
        <f t="array" ref="AI996">SUMPRODUCT(--(IFERROR(HOUR(Flights_2026_09_303334353637345678[entry_hour]),-1)=HOUR(AF996)),--(IFERROR(Flights_2026_09_303334353637345678[entry_sector],"")=AG996),--(IFERROR(Flights_2026_09_303334353637345678[nfl],-1)&gt;=AH996),--(IFERROR(Flights_2026_09_303334353637345678[nfl],-1)&lt;=IF(AH996=450,450,AH996+9)))</f>
        <v>0</v>
      </c>
    </row>
    <row r="997" spans="32:35" x14ac:dyDescent="0.2">
      <c r="AF997" s="2">
        <v>0.875</v>
      </c>
      <c r="AG997" t="s">
        <v>840</v>
      </c>
      <c r="AH997" s="17">
        <v>270</v>
      </c>
      <c r="AI997" s="17" cm="1">
        <f t="array" ref="AI997">SUMPRODUCT(--(IFERROR(HOUR(Flights_2026_09_303334353637345678[entry_hour]),-1)=HOUR(AF997)),--(IFERROR(Flights_2026_09_303334353637345678[entry_sector],"")=AG997),--(IFERROR(Flights_2026_09_303334353637345678[nfl],-1)&gt;=AH997),--(IFERROR(Flights_2026_09_303334353637345678[nfl],-1)&lt;=IF(AH997=450,450,AH997+9)))</f>
        <v>0</v>
      </c>
    </row>
    <row r="998" spans="32:35" x14ac:dyDescent="0.2">
      <c r="AF998" s="2">
        <v>0.875</v>
      </c>
      <c r="AG998" t="s">
        <v>840</v>
      </c>
      <c r="AH998" s="17">
        <v>280</v>
      </c>
      <c r="AI998" s="17" cm="1">
        <f t="array" ref="AI998">SUMPRODUCT(--(IFERROR(HOUR(Flights_2026_09_303334353637345678[entry_hour]),-1)=HOUR(AF998)),--(IFERROR(Flights_2026_09_303334353637345678[entry_sector],"")=AG998),--(IFERROR(Flights_2026_09_303334353637345678[nfl],-1)&gt;=AH998),--(IFERROR(Flights_2026_09_303334353637345678[nfl],-1)&lt;=IF(AH998=450,450,AH998+9)))</f>
        <v>0</v>
      </c>
    </row>
    <row r="999" spans="32:35" x14ac:dyDescent="0.2">
      <c r="AF999" s="2">
        <v>0.875</v>
      </c>
      <c r="AG999" t="s">
        <v>840</v>
      </c>
      <c r="AH999" s="17">
        <v>290</v>
      </c>
      <c r="AI999" s="17" cm="1">
        <f t="array" ref="AI999">SUMPRODUCT(--(IFERROR(HOUR(Flights_2026_09_303334353637345678[entry_hour]),-1)=HOUR(AF999)),--(IFERROR(Flights_2026_09_303334353637345678[entry_sector],"")=AG999),--(IFERROR(Flights_2026_09_303334353637345678[nfl],-1)&gt;=AH999),--(IFERROR(Flights_2026_09_303334353637345678[nfl],-1)&lt;=IF(AH999=450,450,AH999+9)))</f>
        <v>0</v>
      </c>
    </row>
    <row r="1000" spans="32:35" x14ac:dyDescent="0.2">
      <c r="AF1000" s="2">
        <v>0.875</v>
      </c>
      <c r="AG1000" t="s">
        <v>840</v>
      </c>
      <c r="AH1000" s="17">
        <v>300</v>
      </c>
      <c r="AI1000" s="17" cm="1">
        <f t="array" ref="AI1000">SUMPRODUCT(--(IFERROR(HOUR(Flights_2026_09_303334353637345678[entry_hour]),-1)=HOUR(AF1000)),--(IFERROR(Flights_2026_09_303334353637345678[entry_sector],"")=AG1000),--(IFERROR(Flights_2026_09_303334353637345678[nfl],-1)&gt;=AH1000),--(IFERROR(Flights_2026_09_303334353637345678[nfl],-1)&lt;=IF(AH1000=450,450,AH1000+9)))</f>
        <v>0</v>
      </c>
    </row>
    <row r="1001" spans="32:35" x14ac:dyDescent="0.2">
      <c r="AF1001" s="2">
        <v>0.875</v>
      </c>
      <c r="AG1001" t="s">
        <v>840</v>
      </c>
      <c r="AH1001" s="17">
        <v>310</v>
      </c>
      <c r="AI1001" s="17" cm="1">
        <f t="array" ref="AI1001">SUMPRODUCT(--(IFERROR(HOUR(Flights_2026_09_303334353637345678[entry_hour]),-1)=HOUR(AF1001)),--(IFERROR(Flights_2026_09_303334353637345678[entry_sector],"")=AG1001),--(IFERROR(Flights_2026_09_303334353637345678[nfl],-1)&gt;=AH1001),--(IFERROR(Flights_2026_09_303334353637345678[nfl],-1)&lt;=IF(AH1001=450,450,AH1001+9)))</f>
        <v>0</v>
      </c>
    </row>
    <row r="1002" spans="32:35" x14ac:dyDescent="0.2">
      <c r="AF1002" s="2">
        <v>0.875</v>
      </c>
      <c r="AG1002" t="s">
        <v>840</v>
      </c>
      <c r="AH1002" s="17">
        <v>320</v>
      </c>
      <c r="AI1002" s="17" cm="1">
        <f t="array" ref="AI1002">SUMPRODUCT(--(IFERROR(HOUR(Flights_2026_09_303334353637345678[entry_hour]),-1)=HOUR(AF1002)),--(IFERROR(Flights_2026_09_303334353637345678[entry_sector],"")=AG1002),--(IFERROR(Flights_2026_09_303334353637345678[nfl],-1)&gt;=AH1002),--(IFERROR(Flights_2026_09_303334353637345678[nfl],-1)&lt;=IF(AH1002=450,450,AH1002+9)))</f>
        <v>0</v>
      </c>
    </row>
    <row r="1003" spans="32:35" x14ac:dyDescent="0.2">
      <c r="AF1003" s="2">
        <v>0.875</v>
      </c>
      <c r="AG1003" t="s">
        <v>840</v>
      </c>
      <c r="AH1003" s="17">
        <v>330</v>
      </c>
      <c r="AI1003" s="17" cm="1">
        <f t="array" ref="AI1003">SUMPRODUCT(--(IFERROR(HOUR(Flights_2026_09_303334353637345678[entry_hour]),-1)=HOUR(AF1003)),--(IFERROR(Flights_2026_09_303334353637345678[entry_sector],"")=AG1003),--(IFERROR(Flights_2026_09_303334353637345678[nfl],-1)&gt;=AH1003),--(IFERROR(Flights_2026_09_303334353637345678[nfl],-1)&lt;=IF(AH1003=450,450,AH1003+9)))</f>
        <v>0</v>
      </c>
    </row>
    <row r="1004" spans="32:35" x14ac:dyDescent="0.2">
      <c r="AF1004" s="2">
        <v>0.875</v>
      </c>
      <c r="AG1004" t="s">
        <v>840</v>
      </c>
      <c r="AH1004" s="17">
        <v>340</v>
      </c>
      <c r="AI1004" s="17" cm="1">
        <f t="array" ref="AI1004">SUMPRODUCT(--(IFERROR(HOUR(Flights_2026_09_303334353637345678[entry_hour]),-1)=HOUR(AF1004)),--(IFERROR(Flights_2026_09_303334353637345678[entry_sector],"")=AG1004),--(IFERROR(Flights_2026_09_303334353637345678[nfl],-1)&gt;=AH1004),--(IFERROR(Flights_2026_09_303334353637345678[nfl],-1)&lt;=IF(AH1004=450,450,AH1004+9)))</f>
        <v>0</v>
      </c>
    </row>
    <row r="1005" spans="32:35" x14ac:dyDescent="0.2">
      <c r="AF1005" s="2">
        <v>0.875</v>
      </c>
      <c r="AG1005" t="s">
        <v>840</v>
      </c>
      <c r="AH1005" s="17">
        <v>350</v>
      </c>
      <c r="AI1005" s="17" cm="1">
        <f t="array" ref="AI1005">SUMPRODUCT(--(IFERROR(HOUR(Flights_2026_09_303334353637345678[entry_hour]),-1)=HOUR(AF1005)),--(IFERROR(Flights_2026_09_303334353637345678[entry_sector],"")=AG1005),--(IFERROR(Flights_2026_09_303334353637345678[nfl],-1)&gt;=AH1005),--(IFERROR(Flights_2026_09_303334353637345678[nfl],-1)&lt;=IF(AH1005=450,450,AH1005+9)))</f>
        <v>1</v>
      </c>
    </row>
    <row r="1006" spans="32:35" x14ac:dyDescent="0.2">
      <c r="AF1006" s="2">
        <v>0.875</v>
      </c>
      <c r="AG1006" t="s">
        <v>840</v>
      </c>
      <c r="AH1006" s="17">
        <v>360</v>
      </c>
      <c r="AI1006" s="17" cm="1">
        <f t="array" ref="AI1006">SUMPRODUCT(--(IFERROR(HOUR(Flights_2026_09_303334353637345678[entry_hour]),-1)=HOUR(AF1006)),--(IFERROR(Flights_2026_09_303334353637345678[entry_sector],"")=AG1006),--(IFERROR(Flights_2026_09_303334353637345678[nfl],-1)&gt;=AH1006),--(IFERROR(Flights_2026_09_303334353637345678[nfl],-1)&lt;=IF(AH1006=450,450,AH1006+9)))</f>
        <v>0</v>
      </c>
    </row>
    <row r="1007" spans="32:35" x14ac:dyDescent="0.2">
      <c r="AF1007" s="2">
        <v>0.875</v>
      </c>
      <c r="AG1007" t="s">
        <v>840</v>
      </c>
      <c r="AH1007" s="17">
        <v>370</v>
      </c>
      <c r="AI1007" s="17" cm="1">
        <f t="array" ref="AI1007">SUMPRODUCT(--(IFERROR(HOUR(Flights_2026_09_303334353637345678[entry_hour]),-1)=HOUR(AF1007)),--(IFERROR(Flights_2026_09_303334353637345678[entry_sector],"")=AG1007),--(IFERROR(Flights_2026_09_303334353637345678[nfl],-1)&gt;=AH1007),--(IFERROR(Flights_2026_09_303334353637345678[nfl],-1)&lt;=IF(AH1007=450,450,AH1007+9)))</f>
        <v>0</v>
      </c>
    </row>
    <row r="1008" spans="32:35" x14ac:dyDescent="0.2">
      <c r="AF1008" s="2">
        <v>0.875</v>
      </c>
      <c r="AG1008" t="s">
        <v>840</v>
      </c>
      <c r="AH1008" s="17">
        <v>380</v>
      </c>
      <c r="AI1008" s="17" cm="1">
        <f t="array" ref="AI1008">SUMPRODUCT(--(IFERROR(HOUR(Flights_2026_09_303334353637345678[entry_hour]),-1)=HOUR(AF1008)),--(IFERROR(Flights_2026_09_303334353637345678[entry_sector],"")=AG1008),--(IFERROR(Flights_2026_09_303334353637345678[nfl],-1)&gt;=AH1008),--(IFERROR(Flights_2026_09_303334353637345678[nfl],-1)&lt;=IF(AH1008=450,450,AH1008+9)))</f>
        <v>0</v>
      </c>
    </row>
    <row r="1009" spans="32:35" x14ac:dyDescent="0.2">
      <c r="AF1009" s="2">
        <v>0.875</v>
      </c>
      <c r="AG1009" t="s">
        <v>840</v>
      </c>
      <c r="AH1009" s="17">
        <v>390</v>
      </c>
      <c r="AI1009" s="17" cm="1">
        <f t="array" ref="AI1009">SUMPRODUCT(--(IFERROR(HOUR(Flights_2026_09_303334353637345678[entry_hour]),-1)=HOUR(AF1009)),--(IFERROR(Flights_2026_09_303334353637345678[entry_sector],"")=AG1009),--(IFERROR(Flights_2026_09_303334353637345678[nfl],-1)&gt;=AH1009),--(IFERROR(Flights_2026_09_303334353637345678[nfl],-1)&lt;=IF(AH1009=450,450,AH1009+9)))</f>
        <v>0</v>
      </c>
    </row>
    <row r="1010" spans="32:35" x14ac:dyDescent="0.2">
      <c r="AF1010" s="2">
        <v>0.875</v>
      </c>
      <c r="AG1010" t="s">
        <v>840</v>
      </c>
      <c r="AH1010" s="17">
        <v>400</v>
      </c>
      <c r="AI1010" s="17" cm="1">
        <f t="array" ref="AI1010">SUMPRODUCT(--(IFERROR(HOUR(Flights_2026_09_303334353637345678[entry_hour]),-1)=HOUR(AF1010)),--(IFERROR(Flights_2026_09_303334353637345678[entry_sector],"")=AG1010),--(IFERROR(Flights_2026_09_303334353637345678[nfl],-1)&gt;=AH1010),--(IFERROR(Flights_2026_09_303334353637345678[nfl],-1)&lt;=IF(AH1010=450,450,AH1010+9)))</f>
        <v>0</v>
      </c>
    </row>
    <row r="1011" spans="32:35" x14ac:dyDescent="0.2">
      <c r="AF1011" s="2">
        <v>0.875</v>
      </c>
      <c r="AG1011" t="s">
        <v>840</v>
      </c>
      <c r="AH1011" s="17">
        <v>410</v>
      </c>
      <c r="AI1011" s="17" cm="1">
        <f t="array" ref="AI1011">SUMPRODUCT(--(IFERROR(HOUR(Flights_2026_09_303334353637345678[entry_hour]),-1)=HOUR(AF1011)),--(IFERROR(Flights_2026_09_303334353637345678[entry_sector],"")=AG1011),--(IFERROR(Flights_2026_09_303334353637345678[nfl],-1)&gt;=AH1011),--(IFERROR(Flights_2026_09_303334353637345678[nfl],-1)&lt;=IF(AH1011=450,450,AH1011+9)))</f>
        <v>0</v>
      </c>
    </row>
    <row r="1012" spans="32:35" x14ac:dyDescent="0.2">
      <c r="AF1012" s="2">
        <v>0.875</v>
      </c>
      <c r="AG1012" t="s">
        <v>840</v>
      </c>
      <c r="AH1012" s="17">
        <v>420</v>
      </c>
      <c r="AI1012" s="17" cm="1">
        <f t="array" ref="AI1012">SUMPRODUCT(--(IFERROR(HOUR(Flights_2026_09_303334353637345678[entry_hour]),-1)=HOUR(AF1012)),--(IFERROR(Flights_2026_09_303334353637345678[entry_sector],"")=AG1012),--(IFERROR(Flights_2026_09_303334353637345678[nfl],-1)&gt;=AH1012),--(IFERROR(Flights_2026_09_303334353637345678[nfl],-1)&lt;=IF(AH1012=450,450,AH1012+9)))</f>
        <v>0</v>
      </c>
    </row>
    <row r="1013" spans="32:35" x14ac:dyDescent="0.2">
      <c r="AF1013" s="2">
        <v>0.875</v>
      </c>
      <c r="AG1013" t="s">
        <v>840</v>
      </c>
      <c r="AH1013" s="17">
        <v>430</v>
      </c>
      <c r="AI1013" s="17" cm="1">
        <f t="array" ref="AI1013">SUMPRODUCT(--(IFERROR(HOUR(Flights_2026_09_303334353637345678[entry_hour]),-1)=HOUR(AF1013)),--(IFERROR(Flights_2026_09_303334353637345678[entry_sector],"")=AG1013),--(IFERROR(Flights_2026_09_303334353637345678[nfl],-1)&gt;=AH1013),--(IFERROR(Flights_2026_09_303334353637345678[nfl],-1)&lt;=IF(AH1013=450,450,AH1013+9)))</f>
        <v>0</v>
      </c>
    </row>
    <row r="1014" spans="32:35" x14ac:dyDescent="0.2">
      <c r="AF1014" s="2">
        <v>0.875</v>
      </c>
      <c r="AG1014" t="s">
        <v>840</v>
      </c>
      <c r="AH1014" s="17">
        <v>440</v>
      </c>
      <c r="AI1014" s="17" cm="1">
        <f t="array" ref="AI1014">SUMPRODUCT(--(IFERROR(HOUR(Flights_2026_09_303334353637345678[entry_hour]),-1)=HOUR(AF1014)),--(IFERROR(Flights_2026_09_303334353637345678[entry_sector],"")=AG1014),--(IFERROR(Flights_2026_09_303334353637345678[nfl],-1)&gt;=AH1014),--(IFERROR(Flights_2026_09_303334353637345678[nfl],-1)&lt;=IF(AH1014=450,450,AH1014+9)))</f>
        <v>0</v>
      </c>
    </row>
    <row r="1015" spans="32:35" x14ac:dyDescent="0.2">
      <c r="AF1015" s="2">
        <v>0.875</v>
      </c>
      <c r="AG1015" t="s">
        <v>840</v>
      </c>
      <c r="AH1015" s="17">
        <v>450</v>
      </c>
      <c r="AI1015" s="17" cm="1">
        <f t="array" ref="AI1015">SUMPRODUCT(--(IFERROR(HOUR(Flights_2026_09_303334353637345678[entry_hour]),-1)=HOUR(AF1015)),--(IFERROR(Flights_2026_09_303334353637345678[entry_sector],"")=AG1015),--(IFERROR(Flights_2026_09_303334353637345678[nfl],-1)&gt;=AH1015),--(IFERROR(Flights_2026_09_303334353637345678[nfl],-1)&lt;=IF(AH1015=450,450,AH1015+9)))</f>
        <v>0</v>
      </c>
    </row>
    <row r="1016" spans="32:35" x14ac:dyDescent="0.2">
      <c r="AF1016" s="2">
        <v>0.875</v>
      </c>
      <c r="AG1016" t="s">
        <v>747</v>
      </c>
      <c r="AH1016" s="17">
        <v>200</v>
      </c>
      <c r="AI1016" s="17" cm="1">
        <f t="array" ref="AI1016">SUMPRODUCT(--(IFERROR(HOUR(Flights_2026_09_303334353637345678[entry_hour]),-1)=HOUR(AF1016)),--(IFERROR(Flights_2026_09_303334353637345678[entry_sector],"")=AG1016),--(IFERROR(Flights_2026_09_303334353637345678[nfl],-1)&gt;=AH1016),--(IFERROR(Flights_2026_09_303334353637345678[nfl],-1)&lt;=IF(AH1016=450,450,AH1016+9)))</f>
        <v>0</v>
      </c>
    </row>
    <row r="1017" spans="32:35" x14ac:dyDescent="0.2">
      <c r="AF1017" s="2">
        <v>0.875</v>
      </c>
      <c r="AG1017" t="s">
        <v>747</v>
      </c>
      <c r="AH1017" s="17">
        <v>210</v>
      </c>
      <c r="AI1017" s="17" cm="1">
        <f t="array" ref="AI1017">SUMPRODUCT(--(IFERROR(HOUR(Flights_2026_09_303334353637345678[entry_hour]),-1)=HOUR(AF1017)),--(IFERROR(Flights_2026_09_303334353637345678[entry_sector],"")=AG1017),--(IFERROR(Flights_2026_09_303334353637345678[nfl],-1)&gt;=AH1017),--(IFERROR(Flights_2026_09_303334353637345678[nfl],-1)&lt;=IF(AH1017=450,450,AH1017+9)))</f>
        <v>0</v>
      </c>
    </row>
    <row r="1018" spans="32:35" x14ac:dyDescent="0.2">
      <c r="AF1018" s="2">
        <v>0.875</v>
      </c>
      <c r="AG1018" t="s">
        <v>747</v>
      </c>
      <c r="AH1018" s="17">
        <v>220</v>
      </c>
      <c r="AI1018" s="17" cm="1">
        <f t="array" ref="AI1018">SUMPRODUCT(--(IFERROR(HOUR(Flights_2026_09_303334353637345678[entry_hour]),-1)=HOUR(AF1018)),--(IFERROR(Flights_2026_09_303334353637345678[entry_sector],"")=AG1018),--(IFERROR(Flights_2026_09_303334353637345678[nfl],-1)&gt;=AH1018),--(IFERROR(Flights_2026_09_303334353637345678[nfl],-1)&lt;=IF(AH1018=450,450,AH1018+9)))</f>
        <v>0</v>
      </c>
    </row>
    <row r="1019" spans="32:35" x14ac:dyDescent="0.2">
      <c r="AF1019" s="2">
        <v>0.875</v>
      </c>
      <c r="AG1019" t="s">
        <v>747</v>
      </c>
      <c r="AH1019" s="17">
        <v>230</v>
      </c>
      <c r="AI1019" s="17" cm="1">
        <f t="array" ref="AI1019">SUMPRODUCT(--(IFERROR(HOUR(Flights_2026_09_303334353637345678[entry_hour]),-1)=HOUR(AF1019)),--(IFERROR(Flights_2026_09_303334353637345678[entry_sector],"")=AG1019),--(IFERROR(Flights_2026_09_303334353637345678[nfl],-1)&gt;=AH1019),--(IFERROR(Flights_2026_09_303334353637345678[nfl],-1)&lt;=IF(AH1019=450,450,AH1019+9)))</f>
        <v>0</v>
      </c>
    </row>
    <row r="1020" spans="32:35" x14ac:dyDescent="0.2">
      <c r="AF1020" s="2">
        <v>0.875</v>
      </c>
      <c r="AG1020" t="s">
        <v>747</v>
      </c>
      <c r="AH1020" s="17">
        <v>240</v>
      </c>
      <c r="AI1020" s="17" cm="1">
        <f t="array" ref="AI1020">SUMPRODUCT(--(IFERROR(HOUR(Flights_2026_09_303334353637345678[entry_hour]),-1)=HOUR(AF1020)),--(IFERROR(Flights_2026_09_303334353637345678[entry_sector],"")=AG1020),--(IFERROR(Flights_2026_09_303334353637345678[nfl],-1)&gt;=AH1020),--(IFERROR(Flights_2026_09_303334353637345678[nfl],-1)&lt;=IF(AH1020=450,450,AH1020+9)))</f>
        <v>0</v>
      </c>
    </row>
    <row r="1021" spans="32:35" x14ac:dyDescent="0.2">
      <c r="AF1021" s="2">
        <v>0.875</v>
      </c>
      <c r="AG1021" t="s">
        <v>747</v>
      </c>
      <c r="AH1021" s="17">
        <v>250</v>
      </c>
      <c r="AI1021" s="17" cm="1">
        <f t="array" ref="AI1021">SUMPRODUCT(--(IFERROR(HOUR(Flights_2026_09_303334353637345678[entry_hour]),-1)=HOUR(AF1021)),--(IFERROR(Flights_2026_09_303334353637345678[entry_sector],"")=AG1021),--(IFERROR(Flights_2026_09_303334353637345678[nfl],-1)&gt;=AH1021),--(IFERROR(Flights_2026_09_303334353637345678[nfl],-1)&lt;=IF(AH1021=450,450,AH1021+9)))</f>
        <v>0</v>
      </c>
    </row>
    <row r="1022" spans="32:35" x14ac:dyDescent="0.2">
      <c r="AF1022" s="2">
        <v>0.875</v>
      </c>
      <c r="AG1022" t="s">
        <v>747</v>
      </c>
      <c r="AH1022" s="17">
        <v>260</v>
      </c>
      <c r="AI1022" s="17" cm="1">
        <f t="array" ref="AI1022">SUMPRODUCT(--(IFERROR(HOUR(Flights_2026_09_303334353637345678[entry_hour]),-1)=HOUR(AF1022)),--(IFERROR(Flights_2026_09_303334353637345678[entry_sector],"")=AG1022),--(IFERROR(Flights_2026_09_303334353637345678[nfl],-1)&gt;=AH1022),--(IFERROR(Flights_2026_09_303334353637345678[nfl],-1)&lt;=IF(AH1022=450,450,AH1022+9)))</f>
        <v>0</v>
      </c>
    </row>
    <row r="1023" spans="32:35" x14ac:dyDescent="0.2">
      <c r="AF1023" s="2">
        <v>0.875</v>
      </c>
      <c r="AG1023" t="s">
        <v>747</v>
      </c>
      <c r="AH1023" s="17">
        <v>270</v>
      </c>
      <c r="AI1023" s="17" cm="1">
        <f t="array" ref="AI1023">SUMPRODUCT(--(IFERROR(HOUR(Flights_2026_09_303334353637345678[entry_hour]),-1)=HOUR(AF1023)),--(IFERROR(Flights_2026_09_303334353637345678[entry_sector],"")=AG1023),--(IFERROR(Flights_2026_09_303334353637345678[nfl],-1)&gt;=AH1023),--(IFERROR(Flights_2026_09_303334353637345678[nfl],-1)&lt;=IF(AH1023=450,450,AH1023+9)))</f>
        <v>0</v>
      </c>
    </row>
    <row r="1024" spans="32:35" x14ac:dyDescent="0.2">
      <c r="AF1024" s="2">
        <v>0.875</v>
      </c>
      <c r="AG1024" t="s">
        <v>747</v>
      </c>
      <c r="AH1024" s="17">
        <v>280</v>
      </c>
      <c r="AI1024" s="17" cm="1">
        <f t="array" ref="AI1024">SUMPRODUCT(--(IFERROR(HOUR(Flights_2026_09_303334353637345678[entry_hour]),-1)=HOUR(AF1024)),--(IFERROR(Flights_2026_09_303334353637345678[entry_sector],"")=AG1024),--(IFERROR(Flights_2026_09_303334353637345678[nfl],-1)&gt;=AH1024),--(IFERROR(Flights_2026_09_303334353637345678[nfl],-1)&lt;=IF(AH1024=450,450,AH1024+9)))</f>
        <v>0</v>
      </c>
    </row>
    <row r="1025" spans="32:35" x14ac:dyDescent="0.2">
      <c r="AF1025" s="2">
        <v>0.875</v>
      </c>
      <c r="AG1025" t="s">
        <v>747</v>
      </c>
      <c r="AH1025" s="17">
        <v>290</v>
      </c>
      <c r="AI1025" s="17" cm="1">
        <f t="array" ref="AI1025">SUMPRODUCT(--(IFERROR(HOUR(Flights_2026_09_303334353637345678[entry_hour]),-1)=HOUR(AF1025)),--(IFERROR(Flights_2026_09_303334353637345678[entry_sector],"")=AG1025),--(IFERROR(Flights_2026_09_303334353637345678[nfl],-1)&gt;=AH1025),--(IFERROR(Flights_2026_09_303334353637345678[nfl],-1)&lt;=IF(AH1025=450,450,AH1025+9)))</f>
        <v>0</v>
      </c>
    </row>
    <row r="1026" spans="32:35" x14ac:dyDescent="0.2">
      <c r="AF1026" s="2">
        <v>0.875</v>
      </c>
      <c r="AG1026" t="s">
        <v>747</v>
      </c>
      <c r="AH1026" s="17">
        <v>300</v>
      </c>
      <c r="AI1026" s="17" cm="1">
        <f t="array" ref="AI1026">SUMPRODUCT(--(IFERROR(HOUR(Flights_2026_09_303334353637345678[entry_hour]),-1)=HOUR(AF1026)),--(IFERROR(Flights_2026_09_303334353637345678[entry_sector],"")=AG1026),--(IFERROR(Flights_2026_09_303334353637345678[nfl],-1)&gt;=AH1026),--(IFERROR(Flights_2026_09_303334353637345678[nfl],-1)&lt;=IF(AH1026=450,450,AH1026+9)))</f>
        <v>0</v>
      </c>
    </row>
    <row r="1027" spans="32:35" x14ac:dyDescent="0.2">
      <c r="AF1027" s="2">
        <v>0.875</v>
      </c>
      <c r="AG1027" t="s">
        <v>747</v>
      </c>
      <c r="AH1027" s="17">
        <v>310</v>
      </c>
      <c r="AI1027" s="17" cm="1">
        <f t="array" ref="AI1027">SUMPRODUCT(--(IFERROR(HOUR(Flights_2026_09_303334353637345678[entry_hour]),-1)=HOUR(AF1027)),--(IFERROR(Flights_2026_09_303334353637345678[entry_sector],"")=AG1027),--(IFERROR(Flights_2026_09_303334353637345678[nfl],-1)&gt;=AH1027),--(IFERROR(Flights_2026_09_303334353637345678[nfl],-1)&lt;=IF(AH1027=450,450,AH1027+9)))</f>
        <v>0</v>
      </c>
    </row>
    <row r="1028" spans="32:35" x14ac:dyDescent="0.2">
      <c r="AF1028" s="2">
        <v>0.875</v>
      </c>
      <c r="AG1028" t="s">
        <v>747</v>
      </c>
      <c r="AH1028" s="17">
        <v>320</v>
      </c>
      <c r="AI1028" s="17" cm="1">
        <f t="array" ref="AI1028">SUMPRODUCT(--(IFERROR(HOUR(Flights_2026_09_303334353637345678[entry_hour]),-1)=HOUR(AF1028)),--(IFERROR(Flights_2026_09_303334353637345678[entry_sector],"")=AG1028),--(IFERROR(Flights_2026_09_303334353637345678[nfl],-1)&gt;=AH1028),--(IFERROR(Flights_2026_09_303334353637345678[nfl],-1)&lt;=IF(AH1028=450,450,AH1028+9)))</f>
        <v>0</v>
      </c>
    </row>
    <row r="1029" spans="32:35" x14ac:dyDescent="0.2">
      <c r="AF1029" s="2">
        <v>0.875</v>
      </c>
      <c r="AG1029" t="s">
        <v>747</v>
      </c>
      <c r="AH1029" s="17">
        <v>330</v>
      </c>
      <c r="AI1029" s="17" cm="1">
        <f t="array" ref="AI1029">SUMPRODUCT(--(IFERROR(HOUR(Flights_2026_09_303334353637345678[entry_hour]),-1)=HOUR(AF1029)),--(IFERROR(Flights_2026_09_303334353637345678[entry_sector],"")=AG1029),--(IFERROR(Flights_2026_09_303334353637345678[nfl],-1)&gt;=AH1029),--(IFERROR(Flights_2026_09_303334353637345678[nfl],-1)&lt;=IF(AH1029=450,450,AH1029+9)))</f>
        <v>0</v>
      </c>
    </row>
    <row r="1030" spans="32:35" x14ac:dyDescent="0.2">
      <c r="AF1030" s="2">
        <v>0.875</v>
      </c>
      <c r="AG1030" t="s">
        <v>747</v>
      </c>
      <c r="AH1030" s="17">
        <v>340</v>
      </c>
      <c r="AI1030" s="17" cm="1">
        <f t="array" ref="AI1030">SUMPRODUCT(--(IFERROR(HOUR(Flights_2026_09_303334353637345678[entry_hour]),-1)=HOUR(AF1030)),--(IFERROR(Flights_2026_09_303334353637345678[entry_sector],"")=AG1030),--(IFERROR(Flights_2026_09_303334353637345678[nfl],-1)&gt;=AH1030),--(IFERROR(Flights_2026_09_303334353637345678[nfl],-1)&lt;=IF(AH1030=450,450,AH1030+9)))</f>
        <v>0</v>
      </c>
    </row>
    <row r="1031" spans="32:35" x14ac:dyDescent="0.2">
      <c r="AF1031" s="2">
        <v>0.875</v>
      </c>
      <c r="AG1031" t="s">
        <v>747</v>
      </c>
      <c r="AH1031" s="17">
        <v>350</v>
      </c>
      <c r="AI1031" s="17" cm="1">
        <f t="array" ref="AI1031">SUMPRODUCT(--(IFERROR(HOUR(Flights_2026_09_303334353637345678[entry_hour]),-1)=HOUR(AF1031)),--(IFERROR(Flights_2026_09_303334353637345678[entry_sector],"")=AG1031),--(IFERROR(Flights_2026_09_303334353637345678[nfl],-1)&gt;=AH1031),--(IFERROR(Flights_2026_09_303334353637345678[nfl],-1)&lt;=IF(AH1031=450,450,AH1031+9)))</f>
        <v>0</v>
      </c>
    </row>
    <row r="1032" spans="32:35" x14ac:dyDescent="0.2">
      <c r="AF1032" s="2">
        <v>0.875</v>
      </c>
      <c r="AG1032" t="s">
        <v>747</v>
      </c>
      <c r="AH1032" s="17">
        <v>360</v>
      </c>
      <c r="AI1032" s="17" cm="1">
        <f t="array" ref="AI1032">SUMPRODUCT(--(IFERROR(HOUR(Flights_2026_09_303334353637345678[entry_hour]),-1)=HOUR(AF1032)),--(IFERROR(Flights_2026_09_303334353637345678[entry_sector],"")=AG1032),--(IFERROR(Flights_2026_09_303334353637345678[nfl],-1)&gt;=AH1032),--(IFERROR(Flights_2026_09_303334353637345678[nfl],-1)&lt;=IF(AH1032=450,450,AH1032+9)))</f>
        <v>1</v>
      </c>
    </row>
    <row r="1033" spans="32:35" x14ac:dyDescent="0.2">
      <c r="AF1033" s="2">
        <v>0.875</v>
      </c>
      <c r="AG1033" t="s">
        <v>747</v>
      </c>
      <c r="AH1033" s="17">
        <v>370</v>
      </c>
      <c r="AI1033" s="17" cm="1">
        <f t="array" ref="AI1033">SUMPRODUCT(--(IFERROR(HOUR(Flights_2026_09_303334353637345678[entry_hour]),-1)=HOUR(AF1033)),--(IFERROR(Flights_2026_09_303334353637345678[entry_sector],"")=AG1033),--(IFERROR(Flights_2026_09_303334353637345678[nfl],-1)&gt;=AH1033),--(IFERROR(Flights_2026_09_303334353637345678[nfl],-1)&lt;=IF(AH1033=450,450,AH1033+9)))</f>
        <v>0</v>
      </c>
    </row>
    <row r="1034" spans="32:35" x14ac:dyDescent="0.2">
      <c r="AF1034" s="2">
        <v>0.875</v>
      </c>
      <c r="AG1034" t="s">
        <v>747</v>
      </c>
      <c r="AH1034" s="17">
        <v>380</v>
      </c>
      <c r="AI1034" s="17" cm="1">
        <f t="array" ref="AI1034">SUMPRODUCT(--(IFERROR(HOUR(Flights_2026_09_303334353637345678[entry_hour]),-1)=HOUR(AF1034)),--(IFERROR(Flights_2026_09_303334353637345678[entry_sector],"")=AG1034),--(IFERROR(Flights_2026_09_303334353637345678[nfl],-1)&gt;=AH1034),--(IFERROR(Flights_2026_09_303334353637345678[nfl],-1)&lt;=IF(AH1034=450,450,AH1034+9)))</f>
        <v>0</v>
      </c>
    </row>
    <row r="1035" spans="32:35" x14ac:dyDescent="0.2">
      <c r="AF1035" s="2">
        <v>0.875</v>
      </c>
      <c r="AG1035" t="s">
        <v>747</v>
      </c>
      <c r="AH1035" s="17">
        <v>390</v>
      </c>
      <c r="AI1035" s="17" cm="1">
        <f t="array" ref="AI1035">SUMPRODUCT(--(IFERROR(HOUR(Flights_2026_09_303334353637345678[entry_hour]),-1)=HOUR(AF1035)),--(IFERROR(Flights_2026_09_303334353637345678[entry_sector],"")=AG1035),--(IFERROR(Flights_2026_09_303334353637345678[nfl],-1)&gt;=AH1035),--(IFERROR(Flights_2026_09_303334353637345678[nfl],-1)&lt;=IF(AH1035=450,450,AH1035+9)))</f>
        <v>0</v>
      </c>
    </row>
    <row r="1036" spans="32:35" x14ac:dyDescent="0.2">
      <c r="AF1036" s="2">
        <v>0.875</v>
      </c>
      <c r="AG1036" t="s">
        <v>747</v>
      </c>
      <c r="AH1036" s="17">
        <v>400</v>
      </c>
      <c r="AI1036" s="17" cm="1">
        <f t="array" ref="AI1036">SUMPRODUCT(--(IFERROR(HOUR(Flights_2026_09_303334353637345678[entry_hour]),-1)=HOUR(AF1036)),--(IFERROR(Flights_2026_09_303334353637345678[entry_sector],"")=AG1036),--(IFERROR(Flights_2026_09_303334353637345678[nfl],-1)&gt;=AH1036),--(IFERROR(Flights_2026_09_303334353637345678[nfl],-1)&lt;=IF(AH1036=450,450,AH1036+9)))</f>
        <v>0</v>
      </c>
    </row>
    <row r="1037" spans="32:35" x14ac:dyDescent="0.2">
      <c r="AF1037" s="2">
        <v>0.875</v>
      </c>
      <c r="AG1037" t="s">
        <v>747</v>
      </c>
      <c r="AH1037" s="17">
        <v>410</v>
      </c>
      <c r="AI1037" s="17" cm="1">
        <f t="array" ref="AI1037">SUMPRODUCT(--(IFERROR(HOUR(Flights_2026_09_303334353637345678[entry_hour]),-1)=HOUR(AF1037)),--(IFERROR(Flights_2026_09_303334353637345678[entry_sector],"")=AG1037),--(IFERROR(Flights_2026_09_303334353637345678[nfl],-1)&gt;=AH1037),--(IFERROR(Flights_2026_09_303334353637345678[nfl],-1)&lt;=IF(AH1037=450,450,AH1037+9)))</f>
        <v>0</v>
      </c>
    </row>
    <row r="1038" spans="32:35" x14ac:dyDescent="0.2">
      <c r="AF1038" s="2">
        <v>0.875</v>
      </c>
      <c r="AG1038" t="s">
        <v>747</v>
      </c>
      <c r="AH1038" s="17">
        <v>420</v>
      </c>
      <c r="AI1038" s="17" cm="1">
        <f t="array" ref="AI1038">SUMPRODUCT(--(IFERROR(HOUR(Flights_2026_09_303334353637345678[entry_hour]),-1)=HOUR(AF1038)),--(IFERROR(Flights_2026_09_303334353637345678[entry_sector],"")=AG1038),--(IFERROR(Flights_2026_09_303334353637345678[nfl],-1)&gt;=AH1038),--(IFERROR(Flights_2026_09_303334353637345678[nfl],-1)&lt;=IF(AH1038=450,450,AH1038+9)))</f>
        <v>0</v>
      </c>
    </row>
    <row r="1039" spans="32:35" x14ac:dyDescent="0.2">
      <c r="AF1039" s="2">
        <v>0.875</v>
      </c>
      <c r="AG1039" t="s">
        <v>747</v>
      </c>
      <c r="AH1039" s="17">
        <v>430</v>
      </c>
      <c r="AI1039" s="17" cm="1">
        <f t="array" ref="AI1039">SUMPRODUCT(--(IFERROR(HOUR(Flights_2026_09_303334353637345678[entry_hour]),-1)=HOUR(AF1039)),--(IFERROR(Flights_2026_09_303334353637345678[entry_sector],"")=AG1039),--(IFERROR(Flights_2026_09_303334353637345678[nfl],-1)&gt;=AH1039),--(IFERROR(Flights_2026_09_303334353637345678[nfl],-1)&lt;=IF(AH1039=450,450,AH1039+9)))</f>
        <v>0</v>
      </c>
    </row>
    <row r="1040" spans="32:35" x14ac:dyDescent="0.2">
      <c r="AF1040" s="2">
        <v>0.875</v>
      </c>
      <c r="AG1040" t="s">
        <v>747</v>
      </c>
      <c r="AH1040" s="17">
        <v>440</v>
      </c>
      <c r="AI1040" s="17" cm="1">
        <f t="array" ref="AI1040">SUMPRODUCT(--(IFERROR(HOUR(Flights_2026_09_303334353637345678[entry_hour]),-1)=HOUR(AF1040)),--(IFERROR(Flights_2026_09_303334353637345678[entry_sector],"")=AG1040),--(IFERROR(Flights_2026_09_303334353637345678[nfl],-1)&gt;=AH1040),--(IFERROR(Flights_2026_09_303334353637345678[nfl],-1)&lt;=IF(AH1040=450,450,AH1040+9)))</f>
        <v>0</v>
      </c>
    </row>
    <row r="1041" spans="32:35" x14ac:dyDescent="0.2">
      <c r="AF1041" s="2">
        <v>0.875</v>
      </c>
      <c r="AG1041" t="s">
        <v>747</v>
      </c>
      <c r="AH1041" s="17">
        <v>450</v>
      </c>
      <c r="AI1041" s="17" cm="1">
        <f t="array" ref="AI1041">SUMPRODUCT(--(IFERROR(HOUR(Flights_2026_09_303334353637345678[entry_hour]),-1)=HOUR(AF1041)),--(IFERROR(Flights_2026_09_303334353637345678[entry_sector],"")=AG1041),--(IFERROR(Flights_2026_09_303334353637345678[nfl],-1)&gt;=AH1041),--(IFERROR(Flights_2026_09_303334353637345678[nfl],-1)&lt;=IF(AH1041=450,450,AH1041+9)))</f>
        <v>0</v>
      </c>
    </row>
    <row r="1042" spans="32:35" x14ac:dyDescent="0.2">
      <c r="AF1042" s="2">
        <v>0.91666666666666663</v>
      </c>
      <c r="AG1042" t="s">
        <v>743</v>
      </c>
      <c r="AH1042" s="17">
        <v>200</v>
      </c>
      <c r="AI1042" s="17" cm="1">
        <f t="array" ref="AI1042">SUMPRODUCT(--(IFERROR(HOUR(Flights_2026_09_303334353637345678[entry_hour]),-1)=HOUR(AF1042)),--(IFERROR(Flights_2026_09_303334353637345678[entry_sector],"")=AG1042),--(IFERROR(Flights_2026_09_303334353637345678[nfl],-1)&gt;=AH1042),--(IFERROR(Flights_2026_09_303334353637345678[nfl],-1)&lt;=IF(AH1042=450,450,AH1042+9)))</f>
        <v>0</v>
      </c>
    </row>
    <row r="1043" spans="32:35" x14ac:dyDescent="0.2">
      <c r="AF1043" s="2">
        <v>0.91666666666666663</v>
      </c>
      <c r="AG1043" t="s">
        <v>743</v>
      </c>
      <c r="AH1043" s="17">
        <v>210</v>
      </c>
      <c r="AI1043" s="17" cm="1">
        <f t="array" ref="AI1043">SUMPRODUCT(--(IFERROR(HOUR(Flights_2026_09_303334353637345678[entry_hour]),-1)=HOUR(AF1043)),--(IFERROR(Flights_2026_09_303334353637345678[entry_sector],"")=AG1043),--(IFERROR(Flights_2026_09_303334353637345678[nfl],-1)&gt;=AH1043),--(IFERROR(Flights_2026_09_303334353637345678[nfl],-1)&lt;=IF(AH1043=450,450,AH1043+9)))</f>
        <v>0</v>
      </c>
    </row>
    <row r="1044" spans="32:35" x14ac:dyDescent="0.2">
      <c r="AF1044" s="2">
        <v>0.91666666666666663</v>
      </c>
      <c r="AG1044" t="s">
        <v>743</v>
      </c>
      <c r="AH1044" s="17">
        <v>220</v>
      </c>
      <c r="AI1044" s="17" cm="1">
        <f t="array" ref="AI1044">SUMPRODUCT(--(IFERROR(HOUR(Flights_2026_09_303334353637345678[entry_hour]),-1)=HOUR(AF1044)),--(IFERROR(Flights_2026_09_303334353637345678[entry_sector],"")=AG1044),--(IFERROR(Flights_2026_09_303334353637345678[nfl],-1)&gt;=AH1044),--(IFERROR(Flights_2026_09_303334353637345678[nfl],-1)&lt;=IF(AH1044=450,450,AH1044+9)))</f>
        <v>0</v>
      </c>
    </row>
    <row r="1045" spans="32:35" x14ac:dyDescent="0.2">
      <c r="AF1045" s="2">
        <v>0.91666666666666663</v>
      </c>
      <c r="AG1045" t="s">
        <v>743</v>
      </c>
      <c r="AH1045" s="17">
        <v>230</v>
      </c>
      <c r="AI1045" s="17" cm="1">
        <f t="array" ref="AI1045">SUMPRODUCT(--(IFERROR(HOUR(Flights_2026_09_303334353637345678[entry_hour]),-1)=HOUR(AF1045)),--(IFERROR(Flights_2026_09_303334353637345678[entry_sector],"")=AG1045),--(IFERROR(Flights_2026_09_303334353637345678[nfl],-1)&gt;=AH1045),--(IFERROR(Flights_2026_09_303334353637345678[nfl],-1)&lt;=IF(AH1045=450,450,AH1045+9)))</f>
        <v>0</v>
      </c>
    </row>
    <row r="1046" spans="32:35" x14ac:dyDescent="0.2">
      <c r="AF1046" s="2">
        <v>0.91666666666666663</v>
      </c>
      <c r="AG1046" t="s">
        <v>743</v>
      </c>
      <c r="AH1046" s="17">
        <v>240</v>
      </c>
      <c r="AI1046" s="17" cm="1">
        <f t="array" ref="AI1046">SUMPRODUCT(--(IFERROR(HOUR(Flights_2026_09_303334353637345678[entry_hour]),-1)=HOUR(AF1046)),--(IFERROR(Flights_2026_09_303334353637345678[entry_sector],"")=AG1046),--(IFERROR(Flights_2026_09_303334353637345678[nfl],-1)&gt;=AH1046),--(IFERROR(Flights_2026_09_303334353637345678[nfl],-1)&lt;=IF(AH1046=450,450,AH1046+9)))</f>
        <v>0</v>
      </c>
    </row>
    <row r="1047" spans="32:35" x14ac:dyDescent="0.2">
      <c r="AF1047" s="2">
        <v>0.91666666666666663</v>
      </c>
      <c r="AG1047" t="s">
        <v>743</v>
      </c>
      <c r="AH1047" s="17">
        <v>250</v>
      </c>
      <c r="AI1047" s="17" cm="1">
        <f t="array" ref="AI1047">SUMPRODUCT(--(IFERROR(HOUR(Flights_2026_09_303334353637345678[entry_hour]),-1)=HOUR(AF1047)),--(IFERROR(Flights_2026_09_303334353637345678[entry_sector],"")=AG1047),--(IFERROR(Flights_2026_09_303334353637345678[nfl],-1)&gt;=AH1047),--(IFERROR(Flights_2026_09_303334353637345678[nfl],-1)&lt;=IF(AH1047=450,450,AH1047+9)))</f>
        <v>0</v>
      </c>
    </row>
    <row r="1048" spans="32:35" x14ac:dyDescent="0.2">
      <c r="AF1048" s="2">
        <v>0.91666666666666663</v>
      </c>
      <c r="AG1048" t="s">
        <v>743</v>
      </c>
      <c r="AH1048" s="17">
        <v>260</v>
      </c>
      <c r="AI1048" s="17" cm="1">
        <f t="array" ref="AI1048">SUMPRODUCT(--(IFERROR(HOUR(Flights_2026_09_303334353637345678[entry_hour]),-1)=HOUR(AF1048)),--(IFERROR(Flights_2026_09_303334353637345678[entry_sector],"")=AG1048),--(IFERROR(Flights_2026_09_303334353637345678[nfl],-1)&gt;=AH1048),--(IFERROR(Flights_2026_09_303334353637345678[nfl],-1)&lt;=IF(AH1048=450,450,AH1048+9)))</f>
        <v>0</v>
      </c>
    </row>
    <row r="1049" spans="32:35" x14ac:dyDescent="0.2">
      <c r="AF1049" s="2">
        <v>0.91666666666666663</v>
      </c>
      <c r="AG1049" t="s">
        <v>743</v>
      </c>
      <c r="AH1049" s="17">
        <v>270</v>
      </c>
      <c r="AI1049" s="17" cm="1">
        <f t="array" ref="AI1049">SUMPRODUCT(--(IFERROR(HOUR(Flights_2026_09_303334353637345678[entry_hour]),-1)=HOUR(AF1049)),--(IFERROR(Flights_2026_09_303334353637345678[entry_sector],"")=AG1049),--(IFERROR(Flights_2026_09_303334353637345678[nfl],-1)&gt;=AH1049),--(IFERROR(Flights_2026_09_303334353637345678[nfl],-1)&lt;=IF(AH1049=450,450,AH1049+9)))</f>
        <v>0</v>
      </c>
    </row>
    <row r="1050" spans="32:35" x14ac:dyDescent="0.2">
      <c r="AF1050" s="2">
        <v>0.91666666666666663</v>
      </c>
      <c r="AG1050" t="s">
        <v>743</v>
      </c>
      <c r="AH1050" s="17">
        <v>280</v>
      </c>
      <c r="AI1050" s="17" cm="1">
        <f t="array" ref="AI1050">SUMPRODUCT(--(IFERROR(HOUR(Flights_2026_09_303334353637345678[entry_hour]),-1)=HOUR(AF1050)),--(IFERROR(Flights_2026_09_303334353637345678[entry_sector],"")=AG1050),--(IFERROR(Flights_2026_09_303334353637345678[nfl],-1)&gt;=AH1050),--(IFERROR(Flights_2026_09_303334353637345678[nfl],-1)&lt;=IF(AH1050=450,450,AH1050+9)))</f>
        <v>0</v>
      </c>
    </row>
    <row r="1051" spans="32:35" x14ac:dyDescent="0.2">
      <c r="AF1051" s="2">
        <v>0.91666666666666663</v>
      </c>
      <c r="AG1051" t="s">
        <v>743</v>
      </c>
      <c r="AH1051" s="17">
        <v>290</v>
      </c>
      <c r="AI1051" s="17" cm="1">
        <f t="array" ref="AI1051">SUMPRODUCT(--(IFERROR(HOUR(Flights_2026_09_303334353637345678[entry_hour]),-1)=HOUR(AF1051)),--(IFERROR(Flights_2026_09_303334353637345678[entry_sector],"")=AG1051),--(IFERROR(Flights_2026_09_303334353637345678[nfl],-1)&gt;=AH1051),--(IFERROR(Flights_2026_09_303334353637345678[nfl],-1)&lt;=IF(AH1051=450,450,AH1051+9)))</f>
        <v>0</v>
      </c>
    </row>
    <row r="1052" spans="32:35" x14ac:dyDescent="0.2">
      <c r="AF1052" s="2">
        <v>0.91666666666666663</v>
      </c>
      <c r="AG1052" t="s">
        <v>743</v>
      </c>
      <c r="AH1052" s="17">
        <v>300</v>
      </c>
      <c r="AI1052" s="17" cm="1">
        <f t="array" ref="AI1052">SUMPRODUCT(--(IFERROR(HOUR(Flights_2026_09_303334353637345678[entry_hour]),-1)=HOUR(AF1052)),--(IFERROR(Flights_2026_09_303334353637345678[entry_sector],"")=AG1052),--(IFERROR(Flights_2026_09_303334353637345678[nfl],-1)&gt;=AH1052),--(IFERROR(Flights_2026_09_303334353637345678[nfl],-1)&lt;=IF(AH1052=450,450,AH1052+9)))</f>
        <v>0</v>
      </c>
    </row>
    <row r="1053" spans="32:35" x14ac:dyDescent="0.2">
      <c r="AF1053" s="2">
        <v>0.91666666666666663</v>
      </c>
      <c r="AG1053" t="s">
        <v>743</v>
      </c>
      <c r="AH1053" s="17">
        <v>310</v>
      </c>
      <c r="AI1053" s="17" cm="1">
        <f t="array" ref="AI1053">SUMPRODUCT(--(IFERROR(HOUR(Flights_2026_09_303334353637345678[entry_hour]),-1)=HOUR(AF1053)),--(IFERROR(Flights_2026_09_303334353637345678[entry_sector],"")=AG1053),--(IFERROR(Flights_2026_09_303334353637345678[nfl],-1)&gt;=AH1053),--(IFERROR(Flights_2026_09_303334353637345678[nfl],-1)&lt;=IF(AH1053=450,450,AH1053+9)))</f>
        <v>0</v>
      </c>
    </row>
    <row r="1054" spans="32:35" x14ac:dyDescent="0.2">
      <c r="AF1054" s="2">
        <v>0.91666666666666663</v>
      </c>
      <c r="AG1054" t="s">
        <v>743</v>
      </c>
      <c r="AH1054" s="17">
        <v>320</v>
      </c>
      <c r="AI1054" s="17" cm="1">
        <f t="array" ref="AI1054">SUMPRODUCT(--(IFERROR(HOUR(Flights_2026_09_303334353637345678[entry_hour]),-1)=HOUR(AF1054)),--(IFERROR(Flights_2026_09_303334353637345678[entry_sector],"")=AG1054),--(IFERROR(Flights_2026_09_303334353637345678[nfl],-1)&gt;=AH1054),--(IFERROR(Flights_2026_09_303334353637345678[nfl],-1)&lt;=IF(AH1054=450,450,AH1054+9)))</f>
        <v>0</v>
      </c>
    </row>
    <row r="1055" spans="32:35" x14ac:dyDescent="0.2">
      <c r="AF1055" s="2">
        <v>0.91666666666666663</v>
      </c>
      <c r="AG1055" t="s">
        <v>743</v>
      </c>
      <c r="AH1055" s="17">
        <v>330</v>
      </c>
      <c r="AI1055" s="17" cm="1">
        <f t="array" ref="AI1055">SUMPRODUCT(--(IFERROR(HOUR(Flights_2026_09_303334353637345678[entry_hour]),-1)=HOUR(AF1055)),--(IFERROR(Flights_2026_09_303334353637345678[entry_sector],"")=AG1055),--(IFERROR(Flights_2026_09_303334353637345678[nfl],-1)&gt;=AH1055),--(IFERROR(Flights_2026_09_303334353637345678[nfl],-1)&lt;=IF(AH1055=450,450,AH1055+9)))</f>
        <v>0</v>
      </c>
    </row>
    <row r="1056" spans="32:35" x14ac:dyDescent="0.2">
      <c r="AF1056" s="2">
        <v>0.91666666666666663</v>
      </c>
      <c r="AG1056" t="s">
        <v>743</v>
      </c>
      <c r="AH1056" s="17">
        <v>340</v>
      </c>
      <c r="AI1056" s="17" cm="1">
        <f t="array" ref="AI1056">SUMPRODUCT(--(IFERROR(HOUR(Flights_2026_09_303334353637345678[entry_hour]),-1)=HOUR(AF1056)),--(IFERROR(Flights_2026_09_303334353637345678[entry_sector],"")=AG1056),--(IFERROR(Flights_2026_09_303334353637345678[nfl],-1)&gt;=AH1056),--(IFERROR(Flights_2026_09_303334353637345678[nfl],-1)&lt;=IF(AH1056=450,450,AH1056+9)))</f>
        <v>0</v>
      </c>
    </row>
    <row r="1057" spans="32:35" x14ac:dyDescent="0.2">
      <c r="AF1057" s="2">
        <v>0.91666666666666663</v>
      </c>
      <c r="AG1057" t="s">
        <v>743</v>
      </c>
      <c r="AH1057" s="17">
        <v>350</v>
      </c>
      <c r="AI1057" s="17" cm="1">
        <f t="array" ref="AI1057">SUMPRODUCT(--(IFERROR(HOUR(Flights_2026_09_303334353637345678[entry_hour]),-1)=HOUR(AF1057)),--(IFERROR(Flights_2026_09_303334353637345678[entry_sector],"")=AG1057),--(IFERROR(Flights_2026_09_303334353637345678[nfl],-1)&gt;=AH1057),--(IFERROR(Flights_2026_09_303334353637345678[nfl],-1)&lt;=IF(AH1057=450,450,AH1057+9)))</f>
        <v>0</v>
      </c>
    </row>
    <row r="1058" spans="32:35" x14ac:dyDescent="0.2">
      <c r="AF1058" s="2">
        <v>0.91666666666666663</v>
      </c>
      <c r="AG1058" t="s">
        <v>743</v>
      </c>
      <c r="AH1058" s="17">
        <v>360</v>
      </c>
      <c r="AI1058" s="17" cm="1">
        <f t="array" ref="AI1058">SUMPRODUCT(--(IFERROR(HOUR(Flights_2026_09_303334353637345678[entry_hour]),-1)=HOUR(AF1058)),--(IFERROR(Flights_2026_09_303334353637345678[entry_sector],"")=AG1058),--(IFERROR(Flights_2026_09_303334353637345678[nfl],-1)&gt;=AH1058),--(IFERROR(Flights_2026_09_303334353637345678[nfl],-1)&lt;=IF(AH1058=450,450,AH1058+9)))</f>
        <v>0</v>
      </c>
    </row>
    <row r="1059" spans="32:35" x14ac:dyDescent="0.2">
      <c r="AF1059" s="2">
        <v>0.91666666666666663</v>
      </c>
      <c r="AG1059" t="s">
        <v>743</v>
      </c>
      <c r="AH1059" s="17">
        <v>370</v>
      </c>
      <c r="AI1059" s="17" cm="1">
        <f t="array" ref="AI1059">SUMPRODUCT(--(IFERROR(HOUR(Flights_2026_09_303334353637345678[entry_hour]),-1)=HOUR(AF1059)),--(IFERROR(Flights_2026_09_303334353637345678[entry_sector],"")=AG1059),--(IFERROR(Flights_2026_09_303334353637345678[nfl],-1)&gt;=AH1059),--(IFERROR(Flights_2026_09_303334353637345678[nfl],-1)&lt;=IF(AH1059=450,450,AH1059+9)))</f>
        <v>0</v>
      </c>
    </row>
    <row r="1060" spans="32:35" x14ac:dyDescent="0.2">
      <c r="AF1060" s="2">
        <v>0.91666666666666663</v>
      </c>
      <c r="AG1060" t="s">
        <v>743</v>
      </c>
      <c r="AH1060" s="17">
        <v>380</v>
      </c>
      <c r="AI1060" s="17" cm="1">
        <f t="array" ref="AI1060">SUMPRODUCT(--(IFERROR(HOUR(Flights_2026_09_303334353637345678[entry_hour]),-1)=HOUR(AF1060)),--(IFERROR(Flights_2026_09_303334353637345678[entry_sector],"")=AG1060),--(IFERROR(Flights_2026_09_303334353637345678[nfl],-1)&gt;=AH1060),--(IFERROR(Flights_2026_09_303334353637345678[nfl],-1)&lt;=IF(AH1060=450,450,AH1060+9)))</f>
        <v>0</v>
      </c>
    </row>
    <row r="1061" spans="32:35" x14ac:dyDescent="0.2">
      <c r="AF1061" s="2">
        <v>0.91666666666666663</v>
      </c>
      <c r="AG1061" t="s">
        <v>743</v>
      </c>
      <c r="AH1061" s="17">
        <v>390</v>
      </c>
      <c r="AI1061" s="17" cm="1">
        <f t="array" ref="AI1061">SUMPRODUCT(--(IFERROR(HOUR(Flights_2026_09_303334353637345678[entry_hour]),-1)=HOUR(AF1061)),--(IFERROR(Flights_2026_09_303334353637345678[entry_sector],"")=AG1061),--(IFERROR(Flights_2026_09_303334353637345678[nfl],-1)&gt;=AH1061),--(IFERROR(Flights_2026_09_303334353637345678[nfl],-1)&lt;=IF(AH1061=450,450,AH1061+9)))</f>
        <v>0</v>
      </c>
    </row>
    <row r="1062" spans="32:35" x14ac:dyDescent="0.2">
      <c r="AF1062" s="2">
        <v>0.91666666666666663</v>
      </c>
      <c r="AG1062" t="s">
        <v>743</v>
      </c>
      <c r="AH1062" s="17">
        <v>400</v>
      </c>
      <c r="AI1062" s="17" cm="1">
        <f t="array" ref="AI1062">SUMPRODUCT(--(IFERROR(HOUR(Flights_2026_09_303334353637345678[entry_hour]),-1)=HOUR(AF1062)),--(IFERROR(Flights_2026_09_303334353637345678[entry_sector],"")=AG1062),--(IFERROR(Flights_2026_09_303334353637345678[nfl],-1)&gt;=AH1062),--(IFERROR(Flights_2026_09_303334353637345678[nfl],-1)&lt;=IF(AH1062=450,450,AH1062+9)))</f>
        <v>0</v>
      </c>
    </row>
    <row r="1063" spans="32:35" x14ac:dyDescent="0.2">
      <c r="AF1063" s="2">
        <v>0.91666666666666663</v>
      </c>
      <c r="AG1063" t="s">
        <v>743</v>
      </c>
      <c r="AH1063" s="17">
        <v>410</v>
      </c>
      <c r="AI1063" s="17" cm="1">
        <f t="array" ref="AI1063">SUMPRODUCT(--(IFERROR(HOUR(Flights_2026_09_303334353637345678[entry_hour]),-1)=HOUR(AF1063)),--(IFERROR(Flights_2026_09_303334353637345678[entry_sector],"")=AG1063),--(IFERROR(Flights_2026_09_303334353637345678[nfl],-1)&gt;=AH1063),--(IFERROR(Flights_2026_09_303334353637345678[nfl],-1)&lt;=IF(AH1063=450,450,AH1063+9)))</f>
        <v>0</v>
      </c>
    </row>
    <row r="1064" spans="32:35" x14ac:dyDescent="0.2">
      <c r="AF1064" s="2">
        <v>0.91666666666666663</v>
      </c>
      <c r="AG1064" t="s">
        <v>743</v>
      </c>
      <c r="AH1064" s="17">
        <v>420</v>
      </c>
      <c r="AI1064" s="17" cm="1">
        <f t="array" ref="AI1064">SUMPRODUCT(--(IFERROR(HOUR(Flights_2026_09_303334353637345678[entry_hour]),-1)=HOUR(AF1064)),--(IFERROR(Flights_2026_09_303334353637345678[entry_sector],"")=AG1064),--(IFERROR(Flights_2026_09_303334353637345678[nfl],-1)&gt;=AH1064),--(IFERROR(Flights_2026_09_303334353637345678[nfl],-1)&lt;=IF(AH1064=450,450,AH1064+9)))</f>
        <v>0</v>
      </c>
    </row>
    <row r="1065" spans="32:35" x14ac:dyDescent="0.2">
      <c r="AF1065" s="2">
        <v>0.91666666666666663</v>
      </c>
      <c r="AG1065" t="s">
        <v>743</v>
      </c>
      <c r="AH1065" s="17">
        <v>430</v>
      </c>
      <c r="AI1065" s="17" cm="1">
        <f t="array" ref="AI1065">SUMPRODUCT(--(IFERROR(HOUR(Flights_2026_09_303334353637345678[entry_hour]),-1)=HOUR(AF1065)),--(IFERROR(Flights_2026_09_303334353637345678[entry_sector],"")=AG1065),--(IFERROR(Flights_2026_09_303334353637345678[nfl],-1)&gt;=AH1065),--(IFERROR(Flights_2026_09_303334353637345678[nfl],-1)&lt;=IF(AH1065=450,450,AH1065+9)))</f>
        <v>0</v>
      </c>
    </row>
    <row r="1066" spans="32:35" x14ac:dyDescent="0.2">
      <c r="AF1066" s="2">
        <v>0.91666666666666663</v>
      </c>
      <c r="AG1066" t="s">
        <v>743</v>
      </c>
      <c r="AH1066" s="17">
        <v>440</v>
      </c>
      <c r="AI1066" s="17" cm="1">
        <f t="array" ref="AI1066">SUMPRODUCT(--(IFERROR(HOUR(Flights_2026_09_303334353637345678[entry_hour]),-1)=HOUR(AF1066)),--(IFERROR(Flights_2026_09_303334353637345678[entry_sector],"")=AG1066),--(IFERROR(Flights_2026_09_303334353637345678[nfl],-1)&gt;=AH1066),--(IFERROR(Flights_2026_09_303334353637345678[nfl],-1)&lt;=IF(AH1066=450,450,AH1066+9)))</f>
        <v>0</v>
      </c>
    </row>
    <row r="1067" spans="32:35" x14ac:dyDescent="0.2">
      <c r="AF1067" s="2">
        <v>0.91666666666666663</v>
      </c>
      <c r="AG1067" t="s">
        <v>743</v>
      </c>
      <c r="AH1067" s="17">
        <v>450</v>
      </c>
      <c r="AI1067" s="17" cm="1">
        <f t="array" ref="AI1067">SUMPRODUCT(--(IFERROR(HOUR(Flights_2026_09_303334353637345678[entry_hour]),-1)=HOUR(AF1067)),--(IFERROR(Flights_2026_09_303334353637345678[entry_sector],"")=AG1067),--(IFERROR(Flights_2026_09_303334353637345678[nfl],-1)&gt;=AH1067),--(IFERROR(Flights_2026_09_303334353637345678[nfl],-1)&lt;=IF(AH1067=450,450,AH1067+9)))</f>
        <v>0</v>
      </c>
    </row>
    <row r="1068" spans="32:35" x14ac:dyDescent="0.2">
      <c r="AF1068" s="2">
        <v>0.91666666666666663</v>
      </c>
      <c r="AG1068" t="s">
        <v>744</v>
      </c>
      <c r="AH1068" s="17">
        <v>200</v>
      </c>
      <c r="AI1068" s="17" cm="1">
        <f t="array" ref="AI1068">SUMPRODUCT(--(IFERROR(HOUR(Flights_2026_09_303334353637345678[entry_hour]),-1)=HOUR(AF1068)),--(IFERROR(Flights_2026_09_303334353637345678[entry_sector],"")=AG1068),--(IFERROR(Flights_2026_09_303334353637345678[nfl],-1)&gt;=AH1068),--(IFERROR(Flights_2026_09_303334353637345678[nfl],-1)&lt;=IF(AH1068=450,450,AH1068+9)))</f>
        <v>0</v>
      </c>
    </row>
    <row r="1069" spans="32:35" x14ac:dyDescent="0.2">
      <c r="AF1069" s="2">
        <v>0.91666666666666663</v>
      </c>
      <c r="AG1069" t="s">
        <v>744</v>
      </c>
      <c r="AH1069" s="17">
        <v>210</v>
      </c>
      <c r="AI1069" s="17" cm="1">
        <f t="array" ref="AI1069">SUMPRODUCT(--(IFERROR(HOUR(Flights_2026_09_303334353637345678[entry_hour]),-1)=HOUR(AF1069)),--(IFERROR(Flights_2026_09_303334353637345678[entry_sector],"")=AG1069),--(IFERROR(Flights_2026_09_303334353637345678[nfl],-1)&gt;=AH1069),--(IFERROR(Flights_2026_09_303334353637345678[nfl],-1)&lt;=IF(AH1069=450,450,AH1069+9)))</f>
        <v>0</v>
      </c>
    </row>
    <row r="1070" spans="32:35" x14ac:dyDescent="0.2">
      <c r="AF1070" s="2">
        <v>0.91666666666666663</v>
      </c>
      <c r="AG1070" t="s">
        <v>744</v>
      </c>
      <c r="AH1070" s="17">
        <v>220</v>
      </c>
      <c r="AI1070" s="17" cm="1">
        <f t="array" ref="AI1070">SUMPRODUCT(--(IFERROR(HOUR(Flights_2026_09_303334353637345678[entry_hour]),-1)=HOUR(AF1070)),--(IFERROR(Flights_2026_09_303334353637345678[entry_sector],"")=AG1070),--(IFERROR(Flights_2026_09_303334353637345678[nfl],-1)&gt;=AH1070),--(IFERROR(Flights_2026_09_303334353637345678[nfl],-1)&lt;=IF(AH1070=450,450,AH1070+9)))</f>
        <v>3</v>
      </c>
    </row>
    <row r="1071" spans="32:35" x14ac:dyDescent="0.2">
      <c r="AF1071" s="2">
        <v>0.91666666666666663</v>
      </c>
      <c r="AG1071" t="s">
        <v>744</v>
      </c>
      <c r="AH1071" s="17">
        <v>230</v>
      </c>
      <c r="AI1071" s="17" cm="1">
        <f t="array" ref="AI1071">SUMPRODUCT(--(IFERROR(HOUR(Flights_2026_09_303334353637345678[entry_hour]),-1)=HOUR(AF1071)),--(IFERROR(Flights_2026_09_303334353637345678[entry_sector],"")=AG1071),--(IFERROR(Flights_2026_09_303334353637345678[nfl],-1)&gt;=AH1071),--(IFERROR(Flights_2026_09_303334353637345678[nfl],-1)&lt;=IF(AH1071=450,450,AH1071+9)))</f>
        <v>0</v>
      </c>
    </row>
    <row r="1072" spans="32:35" x14ac:dyDescent="0.2">
      <c r="AF1072" s="2">
        <v>0.91666666666666663</v>
      </c>
      <c r="AG1072" t="s">
        <v>744</v>
      </c>
      <c r="AH1072" s="17">
        <v>240</v>
      </c>
      <c r="AI1072" s="17" cm="1">
        <f t="array" ref="AI1072">SUMPRODUCT(--(IFERROR(HOUR(Flights_2026_09_303334353637345678[entry_hour]),-1)=HOUR(AF1072)),--(IFERROR(Flights_2026_09_303334353637345678[entry_sector],"")=AG1072),--(IFERROR(Flights_2026_09_303334353637345678[nfl],-1)&gt;=AH1072),--(IFERROR(Flights_2026_09_303334353637345678[nfl],-1)&lt;=IF(AH1072=450,450,AH1072+9)))</f>
        <v>0</v>
      </c>
    </row>
    <row r="1073" spans="32:35" x14ac:dyDescent="0.2">
      <c r="AF1073" s="2">
        <v>0.91666666666666663</v>
      </c>
      <c r="AG1073" t="s">
        <v>744</v>
      </c>
      <c r="AH1073" s="17">
        <v>250</v>
      </c>
      <c r="AI1073" s="17" cm="1">
        <f t="array" ref="AI1073">SUMPRODUCT(--(IFERROR(HOUR(Flights_2026_09_303334353637345678[entry_hour]),-1)=HOUR(AF1073)),--(IFERROR(Flights_2026_09_303334353637345678[entry_sector],"")=AG1073),--(IFERROR(Flights_2026_09_303334353637345678[nfl],-1)&gt;=AH1073),--(IFERROR(Flights_2026_09_303334353637345678[nfl],-1)&lt;=IF(AH1073=450,450,AH1073+9)))</f>
        <v>0</v>
      </c>
    </row>
    <row r="1074" spans="32:35" x14ac:dyDescent="0.2">
      <c r="AF1074" s="2">
        <v>0.91666666666666663</v>
      </c>
      <c r="AG1074" t="s">
        <v>744</v>
      </c>
      <c r="AH1074" s="17">
        <v>260</v>
      </c>
      <c r="AI1074" s="17" cm="1">
        <f t="array" ref="AI1074">SUMPRODUCT(--(IFERROR(HOUR(Flights_2026_09_303334353637345678[entry_hour]),-1)=HOUR(AF1074)),--(IFERROR(Flights_2026_09_303334353637345678[entry_sector],"")=AG1074),--(IFERROR(Flights_2026_09_303334353637345678[nfl],-1)&gt;=AH1074),--(IFERROR(Flights_2026_09_303334353637345678[nfl],-1)&lt;=IF(AH1074=450,450,AH1074+9)))</f>
        <v>0</v>
      </c>
    </row>
    <row r="1075" spans="32:35" x14ac:dyDescent="0.2">
      <c r="AF1075" s="2">
        <v>0.91666666666666663</v>
      </c>
      <c r="AG1075" t="s">
        <v>744</v>
      </c>
      <c r="AH1075" s="17">
        <v>270</v>
      </c>
      <c r="AI1075" s="17" cm="1">
        <f t="array" ref="AI1075">SUMPRODUCT(--(IFERROR(HOUR(Flights_2026_09_303334353637345678[entry_hour]),-1)=HOUR(AF1075)),--(IFERROR(Flights_2026_09_303334353637345678[entry_sector],"")=AG1075),--(IFERROR(Flights_2026_09_303334353637345678[nfl],-1)&gt;=AH1075),--(IFERROR(Flights_2026_09_303334353637345678[nfl],-1)&lt;=IF(AH1075=450,450,AH1075+9)))</f>
        <v>0</v>
      </c>
    </row>
    <row r="1076" spans="32:35" x14ac:dyDescent="0.2">
      <c r="AF1076" s="2">
        <v>0.91666666666666663</v>
      </c>
      <c r="AG1076" t="s">
        <v>744</v>
      </c>
      <c r="AH1076" s="17">
        <v>280</v>
      </c>
      <c r="AI1076" s="17" cm="1">
        <f t="array" ref="AI1076">SUMPRODUCT(--(IFERROR(HOUR(Flights_2026_09_303334353637345678[entry_hour]),-1)=HOUR(AF1076)),--(IFERROR(Flights_2026_09_303334353637345678[entry_sector],"")=AG1076),--(IFERROR(Flights_2026_09_303334353637345678[nfl],-1)&gt;=AH1076),--(IFERROR(Flights_2026_09_303334353637345678[nfl],-1)&lt;=IF(AH1076=450,450,AH1076+9)))</f>
        <v>0</v>
      </c>
    </row>
    <row r="1077" spans="32:35" x14ac:dyDescent="0.2">
      <c r="AF1077" s="2">
        <v>0.91666666666666663</v>
      </c>
      <c r="AG1077" t="s">
        <v>744</v>
      </c>
      <c r="AH1077" s="17">
        <v>290</v>
      </c>
      <c r="AI1077" s="17" cm="1">
        <f t="array" ref="AI1077">SUMPRODUCT(--(IFERROR(HOUR(Flights_2026_09_303334353637345678[entry_hour]),-1)=HOUR(AF1077)),--(IFERROR(Flights_2026_09_303334353637345678[entry_sector],"")=AG1077),--(IFERROR(Flights_2026_09_303334353637345678[nfl],-1)&gt;=AH1077),--(IFERROR(Flights_2026_09_303334353637345678[nfl],-1)&lt;=IF(AH1077=450,450,AH1077+9)))</f>
        <v>0</v>
      </c>
    </row>
    <row r="1078" spans="32:35" x14ac:dyDescent="0.2">
      <c r="AF1078" s="2">
        <v>0.91666666666666663</v>
      </c>
      <c r="AG1078" t="s">
        <v>744</v>
      </c>
      <c r="AH1078" s="17">
        <v>300</v>
      </c>
      <c r="AI1078" s="17" cm="1">
        <f t="array" ref="AI1078">SUMPRODUCT(--(IFERROR(HOUR(Flights_2026_09_303334353637345678[entry_hour]),-1)=HOUR(AF1078)),--(IFERROR(Flights_2026_09_303334353637345678[entry_sector],"")=AG1078),--(IFERROR(Flights_2026_09_303334353637345678[nfl],-1)&gt;=AH1078),--(IFERROR(Flights_2026_09_303334353637345678[nfl],-1)&lt;=IF(AH1078=450,450,AH1078+9)))</f>
        <v>0</v>
      </c>
    </row>
    <row r="1079" spans="32:35" x14ac:dyDescent="0.2">
      <c r="AF1079" s="2">
        <v>0.91666666666666663</v>
      </c>
      <c r="AG1079" t="s">
        <v>744</v>
      </c>
      <c r="AH1079" s="17">
        <v>310</v>
      </c>
      <c r="AI1079" s="17" cm="1">
        <f t="array" ref="AI1079">SUMPRODUCT(--(IFERROR(HOUR(Flights_2026_09_303334353637345678[entry_hour]),-1)=HOUR(AF1079)),--(IFERROR(Flights_2026_09_303334353637345678[entry_sector],"")=AG1079),--(IFERROR(Flights_2026_09_303334353637345678[nfl],-1)&gt;=AH1079),--(IFERROR(Flights_2026_09_303334353637345678[nfl],-1)&lt;=IF(AH1079=450,450,AH1079+9)))</f>
        <v>0</v>
      </c>
    </row>
    <row r="1080" spans="32:35" x14ac:dyDescent="0.2">
      <c r="AF1080" s="2">
        <v>0.91666666666666663</v>
      </c>
      <c r="AG1080" t="s">
        <v>744</v>
      </c>
      <c r="AH1080" s="17">
        <v>320</v>
      </c>
      <c r="AI1080" s="17" cm="1">
        <f t="array" ref="AI1080">SUMPRODUCT(--(IFERROR(HOUR(Flights_2026_09_303334353637345678[entry_hour]),-1)=HOUR(AF1080)),--(IFERROR(Flights_2026_09_303334353637345678[entry_sector],"")=AG1080),--(IFERROR(Flights_2026_09_303334353637345678[nfl],-1)&gt;=AH1080),--(IFERROR(Flights_2026_09_303334353637345678[nfl],-1)&lt;=IF(AH1080=450,450,AH1080+9)))</f>
        <v>0</v>
      </c>
    </row>
    <row r="1081" spans="32:35" x14ac:dyDescent="0.2">
      <c r="AF1081" s="2">
        <v>0.91666666666666663</v>
      </c>
      <c r="AG1081" t="s">
        <v>744</v>
      </c>
      <c r="AH1081" s="17">
        <v>330</v>
      </c>
      <c r="AI1081" s="17" cm="1">
        <f t="array" ref="AI1081">SUMPRODUCT(--(IFERROR(HOUR(Flights_2026_09_303334353637345678[entry_hour]),-1)=HOUR(AF1081)),--(IFERROR(Flights_2026_09_303334353637345678[entry_sector],"")=AG1081),--(IFERROR(Flights_2026_09_303334353637345678[nfl],-1)&gt;=AH1081),--(IFERROR(Flights_2026_09_303334353637345678[nfl],-1)&lt;=IF(AH1081=450,450,AH1081+9)))</f>
        <v>0</v>
      </c>
    </row>
    <row r="1082" spans="32:35" x14ac:dyDescent="0.2">
      <c r="AF1082" s="2">
        <v>0.91666666666666663</v>
      </c>
      <c r="AG1082" t="s">
        <v>744</v>
      </c>
      <c r="AH1082" s="17">
        <v>340</v>
      </c>
      <c r="AI1082" s="17" cm="1">
        <f t="array" ref="AI1082">SUMPRODUCT(--(IFERROR(HOUR(Flights_2026_09_303334353637345678[entry_hour]),-1)=HOUR(AF1082)),--(IFERROR(Flights_2026_09_303334353637345678[entry_sector],"")=AG1082),--(IFERROR(Flights_2026_09_303334353637345678[nfl],-1)&gt;=AH1082),--(IFERROR(Flights_2026_09_303334353637345678[nfl],-1)&lt;=IF(AH1082=450,450,AH1082+9)))</f>
        <v>0</v>
      </c>
    </row>
    <row r="1083" spans="32:35" x14ac:dyDescent="0.2">
      <c r="AF1083" s="2">
        <v>0.91666666666666663</v>
      </c>
      <c r="AG1083" t="s">
        <v>744</v>
      </c>
      <c r="AH1083" s="17">
        <v>350</v>
      </c>
      <c r="AI1083" s="17" cm="1">
        <f t="array" ref="AI1083">SUMPRODUCT(--(IFERROR(HOUR(Flights_2026_09_303334353637345678[entry_hour]),-1)=HOUR(AF1083)),--(IFERROR(Flights_2026_09_303334353637345678[entry_sector],"")=AG1083),--(IFERROR(Flights_2026_09_303334353637345678[nfl],-1)&gt;=AH1083),--(IFERROR(Flights_2026_09_303334353637345678[nfl],-1)&lt;=IF(AH1083=450,450,AH1083+9)))</f>
        <v>0</v>
      </c>
    </row>
    <row r="1084" spans="32:35" x14ac:dyDescent="0.2">
      <c r="AF1084" s="2">
        <v>0.91666666666666663</v>
      </c>
      <c r="AG1084" t="s">
        <v>744</v>
      </c>
      <c r="AH1084" s="17">
        <v>360</v>
      </c>
      <c r="AI1084" s="17" cm="1">
        <f t="array" ref="AI1084">SUMPRODUCT(--(IFERROR(HOUR(Flights_2026_09_303334353637345678[entry_hour]),-1)=HOUR(AF1084)),--(IFERROR(Flights_2026_09_303334353637345678[entry_sector],"")=AG1084),--(IFERROR(Flights_2026_09_303334353637345678[nfl],-1)&gt;=AH1084),--(IFERROR(Flights_2026_09_303334353637345678[nfl],-1)&lt;=IF(AH1084=450,450,AH1084+9)))</f>
        <v>0</v>
      </c>
    </row>
    <row r="1085" spans="32:35" x14ac:dyDescent="0.2">
      <c r="AF1085" s="2">
        <v>0.91666666666666663</v>
      </c>
      <c r="AG1085" t="s">
        <v>744</v>
      </c>
      <c r="AH1085" s="17">
        <v>370</v>
      </c>
      <c r="AI1085" s="17" cm="1">
        <f t="array" ref="AI1085">SUMPRODUCT(--(IFERROR(HOUR(Flights_2026_09_303334353637345678[entry_hour]),-1)=HOUR(AF1085)),--(IFERROR(Flights_2026_09_303334353637345678[entry_sector],"")=AG1085),--(IFERROR(Flights_2026_09_303334353637345678[nfl],-1)&gt;=AH1085),--(IFERROR(Flights_2026_09_303334353637345678[nfl],-1)&lt;=IF(AH1085=450,450,AH1085+9)))</f>
        <v>0</v>
      </c>
    </row>
    <row r="1086" spans="32:35" x14ac:dyDescent="0.2">
      <c r="AF1086" s="2">
        <v>0.91666666666666663</v>
      </c>
      <c r="AG1086" t="s">
        <v>744</v>
      </c>
      <c r="AH1086" s="17">
        <v>380</v>
      </c>
      <c r="AI1086" s="17" cm="1">
        <f t="array" ref="AI1086">SUMPRODUCT(--(IFERROR(HOUR(Flights_2026_09_303334353637345678[entry_hour]),-1)=HOUR(AF1086)),--(IFERROR(Flights_2026_09_303334353637345678[entry_sector],"")=AG1086),--(IFERROR(Flights_2026_09_303334353637345678[nfl],-1)&gt;=AH1086),--(IFERROR(Flights_2026_09_303334353637345678[nfl],-1)&lt;=IF(AH1086=450,450,AH1086+9)))</f>
        <v>0</v>
      </c>
    </row>
    <row r="1087" spans="32:35" x14ac:dyDescent="0.2">
      <c r="AF1087" s="2">
        <v>0.91666666666666663</v>
      </c>
      <c r="AG1087" t="s">
        <v>744</v>
      </c>
      <c r="AH1087" s="17">
        <v>390</v>
      </c>
      <c r="AI1087" s="17" cm="1">
        <f t="array" ref="AI1087">SUMPRODUCT(--(IFERROR(HOUR(Flights_2026_09_303334353637345678[entry_hour]),-1)=HOUR(AF1087)),--(IFERROR(Flights_2026_09_303334353637345678[entry_sector],"")=AG1087),--(IFERROR(Flights_2026_09_303334353637345678[nfl],-1)&gt;=AH1087),--(IFERROR(Flights_2026_09_303334353637345678[nfl],-1)&lt;=IF(AH1087=450,450,AH1087+9)))</f>
        <v>0</v>
      </c>
    </row>
    <row r="1088" spans="32:35" x14ac:dyDescent="0.2">
      <c r="AF1088" s="2">
        <v>0.91666666666666663</v>
      </c>
      <c r="AG1088" t="s">
        <v>744</v>
      </c>
      <c r="AH1088" s="17">
        <v>400</v>
      </c>
      <c r="AI1088" s="17" cm="1">
        <f t="array" ref="AI1088">SUMPRODUCT(--(IFERROR(HOUR(Flights_2026_09_303334353637345678[entry_hour]),-1)=HOUR(AF1088)),--(IFERROR(Flights_2026_09_303334353637345678[entry_sector],"")=AG1088),--(IFERROR(Flights_2026_09_303334353637345678[nfl],-1)&gt;=AH1088),--(IFERROR(Flights_2026_09_303334353637345678[nfl],-1)&lt;=IF(AH1088=450,450,AH1088+9)))</f>
        <v>0</v>
      </c>
    </row>
    <row r="1089" spans="32:35" x14ac:dyDescent="0.2">
      <c r="AF1089" s="2">
        <v>0.91666666666666663</v>
      </c>
      <c r="AG1089" t="s">
        <v>744</v>
      </c>
      <c r="AH1089" s="17">
        <v>410</v>
      </c>
      <c r="AI1089" s="17" cm="1">
        <f t="array" ref="AI1089">SUMPRODUCT(--(IFERROR(HOUR(Flights_2026_09_303334353637345678[entry_hour]),-1)=HOUR(AF1089)),--(IFERROR(Flights_2026_09_303334353637345678[entry_sector],"")=AG1089),--(IFERROR(Flights_2026_09_303334353637345678[nfl],-1)&gt;=AH1089),--(IFERROR(Flights_2026_09_303334353637345678[nfl],-1)&lt;=IF(AH1089=450,450,AH1089+9)))</f>
        <v>0</v>
      </c>
    </row>
    <row r="1090" spans="32:35" x14ac:dyDescent="0.2">
      <c r="AF1090" s="2">
        <v>0.91666666666666663</v>
      </c>
      <c r="AG1090" t="s">
        <v>744</v>
      </c>
      <c r="AH1090" s="17">
        <v>420</v>
      </c>
      <c r="AI1090" s="17" cm="1">
        <f t="array" ref="AI1090">SUMPRODUCT(--(IFERROR(HOUR(Flights_2026_09_303334353637345678[entry_hour]),-1)=HOUR(AF1090)),--(IFERROR(Flights_2026_09_303334353637345678[entry_sector],"")=AG1090),--(IFERROR(Flights_2026_09_303334353637345678[nfl],-1)&gt;=AH1090),--(IFERROR(Flights_2026_09_303334353637345678[nfl],-1)&lt;=IF(AH1090=450,450,AH1090+9)))</f>
        <v>0</v>
      </c>
    </row>
    <row r="1091" spans="32:35" x14ac:dyDescent="0.2">
      <c r="AF1091" s="2">
        <v>0.91666666666666663</v>
      </c>
      <c r="AG1091" t="s">
        <v>744</v>
      </c>
      <c r="AH1091" s="17">
        <v>430</v>
      </c>
      <c r="AI1091" s="17" cm="1">
        <f t="array" ref="AI1091">SUMPRODUCT(--(IFERROR(HOUR(Flights_2026_09_303334353637345678[entry_hour]),-1)=HOUR(AF1091)),--(IFERROR(Flights_2026_09_303334353637345678[entry_sector],"")=AG1091),--(IFERROR(Flights_2026_09_303334353637345678[nfl],-1)&gt;=AH1091),--(IFERROR(Flights_2026_09_303334353637345678[nfl],-1)&lt;=IF(AH1091=450,450,AH1091+9)))</f>
        <v>0</v>
      </c>
    </row>
    <row r="1092" spans="32:35" x14ac:dyDescent="0.2">
      <c r="AF1092" s="2">
        <v>0.91666666666666663</v>
      </c>
      <c r="AG1092" t="s">
        <v>744</v>
      </c>
      <c r="AH1092" s="17">
        <v>440</v>
      </c>
      <c r="AI1092" s="17" cm="1">
        <f t="array" ref="AI1092">SUMPRODUCT(--(IFERROR(HOUR(Flights_2026_09_303334353637345678[entry_hour]),-1)=HOUR(AF1092)),--(IFERROR(Flights_2026_09_303334353637345678[entry_sector],"")=AG1092),--(IFERROR(Flights_2026_09_303334353637345678[nfl],-1)&gt;=AH1092),--(IFERROR(Flights_2026_09_303334353637345678[nfl],-1)&lt;=IF(AH1092=450,450,AH1092+9)))</f>
        <v>0</v>
      </c>
    </row>
    <row r="1093" spans="32:35" x14ac:dyDescent="0.2">
      <c r="AF1093" s="2">
        <v>0.91666666666666663</v>
      </c>
      <c r="AG1093" t="s">
        <v>744</v>
      </c>
      <c r="AH1093" s="17">
        <v>450</v>
      </c>
      <c r="AI1093" s="17" cm="1">
        <f t="array" ref="AI1093">SUMPRODUCT(--(IFERROR(HOUR(Flights_2026_09_303334353637345678[entry_hour]),-1)=HOUR(AF1093)),--(IFERROR(Flights_2026_09_303334353637345678[entry_sector],"")=AG1093),--(IFERROR(Flights_2026_09_303334353637345678[nfl],-1)&gt;=AH1093),--(IFERROR(Flights_2026_09_303334353637345678[nfl],-1)&lt;=IF(AH1093=450,450,AH1093+9)))</f>
        <v>0</v>
      </c>
    </row>
    <row r="1094" spans="32:35" x14ac:dyDescent="0.2">
      <c r="AF1094" s="2">
        <v>0.91666666666666663</v>
      </c>
      <c r="AG1094" t="s">
        <v>745</v>
      </c>
      <c r="AH1094" s="17">
        <v>200</v>
      </c>
      <c r="AI1094" s="17" cm="1">
        <f t="array" ref="AI1094">SUMPRODUCT(--(IFERROR(HOUR(Flights_2026_09_303334353637345678[entry_hour]),-1)=HOUR(AF1094)),--(IFERROR(Flights_2026_09_303334353637345678[entry_sector],"")=AG1094),--(IFERROR(Flights_2026_09_303334353637345678[nfl],-1)&gt;=AH1094),--(IFERROR(Flights_2026_09_303334353637345678[nfl],-1)&lt;=IF(AH1094=450,450,AH1094+9)))</f>
        <v>0</v>
      </c>
    </row>
    <row r="1095" spans="32:35" x14ac:dyDescent="0.2">
      <c r="AF1095" s="2">
        <v>0.91666666666666663</v>
      </c>
      <c r="AG1095" t="s">
        <v>745</v>
      </c>
      <c r="AH1095" s="17">
        <v>210</v>
      </c>
      <c r="AI1095" s="17" cm="1">
        <f t="array" ref="AI1095">SUMPRODUCT(--(IFERROR(HOUR(Flights_2026_09_303334353637345678[entry_hour]),-1)=HOUR(AF1095)),--(IFERROR(Flights_2026_09_303334353637345678[entry_sector],"")=AG1095),--(IFERROR(Flights_2026_09_303334353637345678[nfl],-1)&gt;=AH1095),--(IFERROR(Flights_2026_09_303334353637345678[nfl],-1)&lt;=IF(AH1095=450,450,AH1095+9)))</f>
        <v>0</v>
      </c>
    </row>
    <row r="1096" spans="32:35" x14ac:dyDescent="0.2">
      <c r="AF1096" s="2">
        <v>0.91666666666666663</v>
      </c>
      <c r="AG1096" t="s">
        <v>745</v>
      </c>
      <c r="AH1096" s="17">
        <v>220</v>
      </c>
      <c r="AI1096" s="17" cm="1">
        <f t="array" ref="AI1096">SUMPRODUCT(--(IFERROR(HOUR(Flights_2026_09_303334353637345678[entry_hour]),-1)=HOUR(AF1096)),--(IFERROR(Flights_2026_09_303334353637345678[entry_sector],"")=AG1096),--(IFERROR(Flights_2026_09_303334353637345678[nfl],-1)&gt;=AH1096),--(IFERROR(Flights_2026_09_303334353637345678[nfl],-1)&lt;=IF(AH1096=450,450,AH1096+9)))</f>
        <v>0</v>
      </c>
    </row>
    <row r="1097" spans="32:35" x14ac:dyDescent="0.2">
      <c r="AF1097" s="2">
        <v>0.91666666666666663</v>
      </c>
      <c r="AG1097" t="s">
        <v>745</v>
      </c>
      <c r="AH1097" s="17">
        <v>230</v>
      </c>
      <c r="AI1097" s="17" cm="1">
        <f t="array" ref="AI1097">SUMPRODUCT(--(IFERROR(HOUR(Flights_2026_09_303334353637345678[entry_hour]),-1)=HOUR(AF1097)),--(IFERROR(Flights_2026_09_303334353637345678[entry_sector],"")=AG1097),--(IFERROR(Flights_2026_09_303334353637345678[nfl],-1)&gt;=AH1097),--(IFERROR(Flights_2026_09_303334353637345678[nfl],-1)&lt;=IF(AH1097=450,450,AH1097+9)))</f>
        <v>0</v>
      </c>
    </row>
    <row r="1098" spans="32:35" x14ac:dyDescent="0.2">
      <c r="AF1098" s="2">
        <v>0.91666666666666663</v>
      </c>
      <c r="AG1098" t="s">
        <v>745</v>
      </c>
      <c r="AH1098" s="17">
        <v>240</v>
      </c>
      <c r="AI1098" s="17" cm="1">
        <f t="array" ref="AI1098">SUMPRODUCT(--(IFERROR(HOUR(Flights_2026_09_303334353637345678[entry_hour]),-1)=HOUR(AF1098)),--(IFERROR(Flights_2026_09_303334353637345678[entry_sector],"")=AG1098),--(IFERROR(Flights_2026_09_303334353637345678[nfl],-1)&gt;=AH1098),--(IFERROR(Flights_2026_09_303334353637345678[nfl],-1)&lt;=IF(AH1098=450,450,AH1098+9)))</f>
        <v>0</v>
      </c>
    </row>
    <row r="1099" spans="32:35" x14ac:dyDescent="0.2">
      <c r="AF1099" s="2">
        <v>0.91666666666666663</v>
      </c>
      <c r="AG1099" t="s">
        <v>745</v>
      </c>
      <c r="AH1099" s="17">
        <v>250</v>
      </c>
      <c r="AI1099" s="17" cm="1">
        <f t="array" ref="AI1099">SUMPRODUCT(--(IFERROR(HOUR(Flights_2026_09_303334353637345678[entry_hour]),-1)=HOUR(AF1099)),--(IFERROR(Flights_2026_09_303334353637345678[entry_sector],"")=AG1099),--(IFERROR(Flights_2026_09_303334353637345678[nfl],-1)&gt;=AH1099),--(IFERROR(Flights_2026_09_303334353637345678[nfl],-1)&lt;=IF(AH1099=450,450,AH1099+9)))</f>
        <v>0</v>
      </c>
    </row>
    <row r="1100" spans="32:35" x14ac:dyDescent="0.2">
      <c r="AF1100" s="2">
        <v>0.91666666666666663</v>
      </c>
      <c r="AG1100" t="s">
        <v>745</v>
      </c>
      <c r="AH1100" s="17">
        <v>260</v>
      </c>
      <c r="AI1100" s="17" cm="1">
        <f t="array" ref="AI1100">SUMPRODUCT(--(IFERROR(HOUR(Flights_2026_09_303334353637345678[entry_hour]),-1)=HOUR(AF1100)),--(IFERROR(Flights_2026_09_303334353637345678[entry_sector],"")=AG1100),--(IFERROR(Flights_2026_09_303334353637345678[nfl],-1)&gt;=AH1100),--(IFERROR(Flights_2026_09_303334353637345678[nfl],-1)&lt;=IF(AH1100=450,450,AH1100+9)))</f>
        <v>0</v>
      </c>
    </row>
    <row r="1101" spans="32:35" x14ac:dyDescent="0.2">
      <c r="AF1101" s="2">
        <v>0.91666666666666663</v>
      </c>
      <c r="AG1101" t="s">
        <v>745</v>
      </c>
      <c r="AH1101" s="17">
        <v>270</v>
      </c>
      <c r="AI1101" s="17" cm="1">
        <f t="array" ref="AI1101">SUMPRODUCT(--(IFERROR(HOUR(Flights_2026_09_303334353637345678[entry_hour]),-1)=HOUR(AF1101)),--(IFERROR(Flights_2026_09_303334353637345678[entry_sector],"")=AG1101),--(IFERROR(Flights_2026_09_303334353637345678[nfl],-1)&gt;=AH1101),--(IFERROR(Flights_2026_09_303334353637345678[nfl],-1)&lt;=IF(AH1101=450,450,AH1101+9)))</f>
        <v>0</v>
      </c>
    </row>
    <row r="1102" spans="32:35" x14ac:dyDescent="0.2">
      <c r="AF1102" s="2">
        <v>0.91666666666666663</v>
      </c>
      <c r="AG1102" t="s">
        <v>745</v>
      </c>
      <c r="AH1102" s="17">
        <v>280</v>
      </c>
      <c r="AI1102" s="17" cm="1">
        <f t="array" ref="AI1102">SUMPRODUCT(--(IFERROR(HOUR(Flights_2026_09_303334353637345678[entry_hour]),-1)=HOUR(AF1102)),--(IFERROR(Flights_2026_09_303334353637345678[entry_sector],"")=AG1102),--(IFERROR(Flights_2026_09_303334353637345678[nfl],-1)&gt;=AH1102),--(IFERROR(Flights_2026_09_303334353637345678[nfl],-1)&lt;=IF(AH1102=450,450,AH1102+9)))</f>
        <v>0</v>
      </c>
    </row>
    <row r="1103" spans="32:35" x14ac:dyDescent="0.2">
      <c r="AF1103" s="2">
        <v>0.91666666666666663</v>
      </c>
      <c r="AG1103" t="s">
        <v>745</v>
      </c>
      <c r="AH1103" s="17">
        <v>290</v>
      </c>
      <c r="AI1103" s="17" cm="1">
        <f t="array" ref="AI1103">SUMPRODUCT(--(IFERROR(HOUR(Flights_2026_09_303334353637345678[entry_hour]),-1)=HOUR(AF1103)),--(IFERROR(Flights_2026_09_303334353637345678[entry_sector],"")=AG1103),--(IFERROR(Flights_2026_09_303334353637345678[nfl],-1)&gt;=AH1103),--(IFERROR(Flights_2026_09_303334353637345678[nfl],-1)&lt;=IF(AH1103=450,450,AH1103+9)))</f>
        <v>0</v>
      </c>
    </row>
    <row r="1104" spans="32:35" x14ac:dyDescent="0.2">
      <c r="AF1104" s="2">
        <v>0.91666666666666663</v>
      </c>
      <c r="AG1104" t="s">
        <v>745</v>
      </c>
      <c r="AH1104" s="17">
        <v>300</v>
      </c>
      <c r="AI1104" s="17" cm="1">
        <f t="array" ref="AI1104">SUMPRODUCT(--(IFERROR(HOUR(Flights_2026_09_303334353637345678[entry_hour]),-1)=HOUR(AF1104)),--(IFERROR(Flights_2026_09_303334353637345678[entry_sector],"")=AG1104),--(IFERROR(Flights_2026_09_303334353637345678[nfl],-1)&gt;=AH1104),--(IFERROR(Flights_2026_09_303334353637345678[nfl],-1)&lt;=IF(AH1104=450,450,AH1104+9)))</f>
        <v>0</v>
      </c>
    </row>
    <row r="1105" spans="32:35" x14ac:dyDescent="0.2">
      <c r="AF1105" s="2">
        <v>0.91666666666666663</v>
      </c>
      <c r="AG1105" t="s">
        <v>745</v>
      </c>
      <c r="AH1105" s="17">
        <v>310</v>
      </c>
      <c r="AI1105" s="17" cm="1">
        <f t="array" ref="AI1105">SUMPRODUCT(--(IFERROR(HOUR(Flights_2026_09_303334353637345678[entry_hour]),-1)=HOUR(AF1105)),--(IFERROR(Flights_2026_09_303334353637345678[entry_sector],"")=AG1105),--(IFERROR(Flights_2026_09_303334353637345678[nfl],-1)&gt;=AH1105),--(IFERROR(Flights_2026_09_303334353637345678[nfl],-1)&lt;=IF(AH1105=450,450,AH1105+9)))</f>
        <v>1</v>
      </c>
    </row>
    <row r="1106" spans="32:35" x14ac:dyDescent="0.2">
      <c r="AF1106" s="2">
        <v>0.91666666666666663</v>
      </c>
      <c r="AG1106" t="s">
        <v>745</v>
      </c>
      <c r="AH1106" s="17">
        <v>320</v>
      </c>
      <c r="AI1106" s="17" cm="1">
        <f t="array" ref="AI1106">SUMPRODUCT(--(IFERROR(HOUR(Flights_2026_09_303334353637345678[entry_hour]),-1)=HOUR(AF1106)),--(IFERROR(Flights_2026_09_303334353637345678[entry_sector],"")=AG1106),--(IFERROR(Flights_2026_09_303334353637345678[nfl],-1)&gt;=AH1106),--(IFERROR(Flights_2026_09_303334353637345678[nfl],-1)&lt;=IF(AH1106=450,450,AH1106+9)))</f>
        <v>0</v>
      </c>
    </row>
    <row r="1107" spans="32:35" x14ac:dyDescent="0.2">
      <c r="AF1107" s="2">
        <v>0.91666666666666663</v>
      </c>
      <c r="AG1107" t="s">
        <v>745</v>
      </c>
      <c r="AH1107" s="17">
        <v>330</v>
      </c>
      <c r="AI1107" s="17" cm="1">
        <f t="array" ref="AI1107">SUMPRODUCT(--(IFERROR(HOUR(Flights_2026_09_303334353637345678[entry_hour]),-1)=HOUR(AF1107)),--(IFERROR(Flights_2026_09_303334353637345678[entry_sector],"")=AG1107),--(IFERROR(Flights_2026_09_303334353637345678[nfl],-1)&gt;=AH1107),--(IFERROR(Flights_2026_09_303334353637345678[nfl],-1)&lt;=IF(AH1107=450,450,AH1107+9)))</f>
        <v>0</v>
      </c>
    </row>
    <row r="1108" spans="32:35" x14ac:dyDescent="0.2">
      <c r="AF1108" s="2">
        <v>0.91666666666666663</v>
      </c>
      <c r="AG1108" t="s">
        <v>745</v>
      </c>
      <c r="AH1108" s="17">
        <v>340</v>
      </c>
      <c r="AI1108" s="17" cm="1">
        <f t="array" ref="AI1108">SUMPRODUCT(--(IFERROR(HOUR(Flights_2026_09_303334353637345678[entry_hour]),-1)=HOUR(AF1108)),--(IFERROR(Flights_2026_09_303334353637345678[entry_sector],"")=AG1108),--(IFERROR(Flights_2026_09_303334353637345678[nfl],-1)&gt;=AH1108),--(IFERROR(Flights_2026_09_303334353637345678[nfl],-1)&lt;=IF(AH1108=450,450,AH1108+9)))</f>
        <v>0</v>
      </c>
    </row>
    <row r="1109" spans="32:35" x14ac:dyDescent="0.2">
      <c r="AF1109" s="2">
        <v>0.91666666666666663</v>
      </c>
      <c r="AG1109" t="s">
        <v>745</v>
      </c>
      <c r="AH1109" s="17">
        <v>350</v>
      </c>
      <c r="AI1109" s="17" cm="1">
        <f t="array" ref="AI1109">SUMPRODUCT(--(IFERROR(HOUR(Flights_2026_09_303334353637345678[entry_hour]),-1)=HOUR(AF1109)),--(IFERROR(Flights_2026_09_303334353637345678[entry_sector],"")=AG1109),--(IFERROR(Flights_2026_09_303334353637345678[nfl],-1)&gt;=AH1109),--(IFERROR(Flights_2026_09_303334353637345678[nfl],-1)&lt;=IF(AH1109=450,450,AH1109+9)))</f>
        <v>0</v>
      </c>
    </row>
    <row r="1110" spans="32:35" x14ac:dyDescent="0.2">
      <c r="AF1110" s="2">
        <v>0.91666666666666663</v>
      </c>
      <c r="AG1110" t="s">
        <v>745</v>
      </c>
      <c r="AH1110" s="17">
        <v>360</v>
      </c>
      <c r="AI1110" s="17" cm="1">
        <f t="array" ref="AI1110">SUMPRODUCT(--(IFERROR(HOUR(Flights_2026_09_303334353637345678[entry_hour]),-1)=HOUR(AF1110)),--(IFERROR(Flights_2026_09_303334353637345678[entry_sector],"")=AG1110),--(IFERROR(Flights_2026_09_303334353637345678[nfl],-1)&gt;=AH1110),--(IFERROR(Flights_2026_09_303334353637345678[nfl],-1)&lt;=IF(AH1110=450,450,AH1110+9)))</f>
        <v>0</v>
      </c>
    </row>
    <row r="1111" spans="32:35" x14ac:dyDescent="0.2">
      <c r="AF1111" s="2">
        <v>0.91666666666666663</v>
      </c>
      <c r="AG1111" t="s">
        <v>745</v>
      </c>
      <c r="AH1111" s="17">
        <v>370</v>
      </c>
      <c r="AI1111" s="17" cm="1">
        <f t="array" ref="AI1111">SUMPRODUCT(--(IFERROR(HOUR(Flights_2026_09_303334353637345678[entry_hour]),-1)=HOUR(AF1111)),--(IFERROR(Flights_2026_09_303334353637345678[entry_sector],"")=AG1111),--(IFERROR(Flights_2026_09_303334353637345678[nfl],-1)&gt;=AH1111),--(IFERROR(Flights_2026_09_303334353637345678[nfl],-1)&lt;=IF(AH1111=450,450,AH1111+9)))</f>
        <v>0</v>
      </c>
    </row>
    <row r="1112" spans="32:35" x14ac:dyDescent="0.2">
      <c r="AF1112" s="2">
        <v>0.91666666666666663</v>
      </c>
      <c r="AG1112" t="s">
        <v>745</v>
      </c>
      <c r="AH1112" s="17">
        <v>380</v>
      </c>
      <c r="AI1112" s="17" cm="1">
        <f t="array" ref="AI1112">SUMPRODUCT(--(IFERROR(HOUR(Flights_2026_09_303334353637345678[entry_hour]),-1)=HOUR(AF1112)),--(IFERROR(Flights_2026_09_303334353637345678[entry_sector],"")=AG1112),--(IFERROR(Flights_2026_09_303334353637345678[nfl],-1)&gt;=AH1112),--(IFERROR(Flights_2026_09_303334353637345678[nfl],-1)&lt;=IF(AH1112=450,450,AH1112+9)))</f>
        <v>0</v>
      </c>
    </row>
    <row r="1113" spans="32:35" x14ac:dyDescent="0.2">
      <c r="AF1113" s="2">
        <v>0.91666666666666663</v>
      </c>
      <c r="AG1113" t="s">
        <v>745</v>
      </c>
      <c r="AH1113" s="17">
        <v>390</v>
      </c>
      <c r="AI1113" s="17" cm="1">
        <f t="array" ref="AI1113">SUMPRODUCT(--(IFERROR(HOUR(Flights_2026_09_303334353637345678[entry_hour]),-1)=HOUR(AF1113)),--(IFERROR(Flights_2026_09_303334353637345678[entry_sector],"")=AG1113),--(IFERROR(Flights_2026_09_303334353637345678[nfl],-1)&gt;=AH1113),--(IFERROR(Flights_2026_09_303334353637345678[nfl],-1)&lt;=IF(AH1113=450,450,AH1113+9)))</f>
        <v>1</v>
      </c>
    </row>
    <row r="1114" spans="32:35" x14ac:dyDescent="0.2">
      <c r="AF1114" s="2">
        <v>0.91666666666666663</v>
      </c>
      <c r="AG1114" t="s">
        <v>745</v>
      </c>
      <c r="AH1114" s="17">
        <v>400</v>
      </c>
      <c r="AI1114" s="17" cm="1">
        <f t="array" ref="AI1114">SUMPRODUCT(--(IFERROR(HOUR(Flights_2026_09_303334353637345678[entry_hour]),-1)=HOUR(AF1114)),--(IFERROR(Flights_2026_09_303334353637345678[entry_sector],"")=AG1114),--(IFERROR(Flights_2026_09_303334353637345678[nfl],-1)&gt;=AH1114),--(IFERROR(Flights_2026_09_303334353637345678[nfl],-1)&lt;=IF(AH1114=450,450,AH1114+9)))</f>
        <v>0</v>
      </c>
    </row>
    <row r="1115" spans="32:35" x14ac:dyDescent="0.2">
      <c r="AF1115" s="2">
        <v>0.91666666666666663</v>
      </c>
      <c r="AG1115" t="s">
        <v>745</v>
      </c>
      <c r="AH1115" s="17">
        <v>410</v>
      </c>
      <c r="AI1115" s="17" cm="1">
        <f t="array" ref="AI1115">SUMPRODUCT(--(IFERROR(HOUR(Flights_2026_09_303334353637345678[entry_hour]),-1)=HOUR(AF1115)),--(IFERROR(Flights_2026_09_303334353637345678[entry_sector],"")=AG1115),--(IFERROR(Flights_2026_09_303334353637345678[nfl],-1)&gt;=AH1115),--(IFERROR(Flights_2026_09_303334353637345678[nfl],-1)&lt;=IF(AH1115=450,450,AH1115+9)))</f>
        <v>0</v>
      </c>
    </row>
    <row r="1116" spans="32:35" x14ac:dyDescent="0.2">
      <c r="AF1116" s="2">
        <v>0.91666666666666663</v>
      </c>
      <c r="AG1116" t="s">
        <v>745</v>
      </c>
      <c r="AH1116" s="17">
        <v>420</v>
      </c>
      <c r="AI1116" s="17" cm="1">
        <f t="array" ref="AI1116">SUMPRODUCT(--(IFERROR(HOUR(Flights_2026_09_303334353637345678[entry_hour]),-1)=HOUR(AF1116)),--(IFERROR(Flights_2026_09_303334353637345678[entry_sector],"")=AG1116),--(IFERROR(Flights_2026_09_303334353637345678[nfl],-1)&gt;=AH1116),--(IFERROR(Flights_2026_09_303334353637345678[nfl],-1)&lt;=IF(AH1116=450,450,AH1116+9)))</f>
        <v>0</v>
      </c>
    </row>
    <row r="1117" spans="32:35" x14ac:dyDescent="0.2">
      <c r="AF1117" s="2">
        <v>0.91666666666666663</v>
      </c>
      <c r="AG1117" t="s">
        <v>745</v>
      </c>
      <c r="AH1117" s="17">
        <v>430</v>
      </c>
      <c r="AI1117" s="17" cm="1">
        <f t="array" ref="AI1117">SUMPRODUCT(--(IFERROR(HOUR(Flights_2026_09_303334353637345678[entry_hour]),-1)=HOUR(AF1117)),--(IFERROR(Flights_2026_09_303334353637345678[entry_sector],"")=AG1117),--(IFERROR(Flights_2026_09_303334353637345678[nfl],-1)&gt;=AH1117),--(IFERROR(Flights_2026_09_303334353637345678[nfl],-1)&lt;=IF(AH1117=450,450,AH1117+9)))</f>
        <v>0</v>
      </c>
    </row>
    <row r="1118" spans="32:35" x14ac:dyDescent="0.2">
      <c r="AF1118" s="2">
        <v>0.91666666666666663</v>
      </c>
      <c r="AG1118" t="s">
        <v>745</v>
      </c>
      <c r="AH1118" s="17">
        <v>440</v>
      </c>
      <c r="AI1118" s="17" cm="1">
        <f t="array" ref="AI1118">SUMPRODUCT(--(IFERROR(HOUR(Flights_2026_09_303334353637345678[entry_hour]),-1)=HOUR(AF1118)),--(IFERROR(Flights_2026_09_303334353637345678[entry_sector],"")=AG1118),--(IFERROR(Flights_2026_09_303334353637345678[nfl],-1)&gt;=AH1118),--(IFERROR(Flights_2026_09_303334353637345678[nfl],-1)&lt;=IF(AH1118=450,450,AH1118+9)))</f>
        <v>0</v>
      </c>
    </row>
    <row r="1119" spans="32:35" x14ac:dyDescent="0.2">
      <c r="AF1119" s="2">
        <v>0.91666666666666663</v>
      </c>
      <c r="AG1119" t="s">
        <v>745</v>
      </c>
      <c r="AH1119" s="17">
        <v>450</v>
      </c>
      <c r="AI1119" s="17" cm="1">
        <f t="array" ref="AI1119">SUMPRODUCT(--(IFERROR(HOUR(Flights_2026_09_303334353637345678[entry_hour]),-1)=HOUR(AF1119)),--(IFERROR(Flights_2026_09_303334353637345678[entry_sector],"")=AG1119),--(IFERROR(Flights_2026_09_303334353637345678[nfl],-1)&gt;=AH1119),--(IFERROR(Flights_2026_09_303334353637345678[nfl],-1)&lt;=IF(AH1119=450,450,AH1119+9)))</f>
        <v>0</v>
      </c>
    </row>
    <row r="1120" spans="32:35" x14ac:dyDescent="0.2">
      <c r="AF1120" s="2">
        <v>0.91666666666666663</v>
      </c>
      <c r="AG1120" t="s">
        <v>840</v>
      </c>
      <c r="AH1120" s="17">
        <v>200</v>
      </c>
      <c r="AI1120" s="17" cm="1">
        <f t="array" ref="AI1120">SUMPRODUCT(--(IFERROR(HOUR(Flights_2026_09_303334353637345678[entry_hour]),-1)=HOUR(AF1120)),--(IFERROR(Flights_2026_09_303334353637345678[entry_sector],"")=AG1120),--(IFERROR(Flights_2026_09_303334353637345678[nfl],-1)&gt;=AH1120),--(IFERROR(Flights_2026_09_303334353637345678[nfl],-1)&lt;=IF(AH1120=450,450,AH1120+9)))</f>
        <v>0</v>
      </c>
    </row>
    <row r="1121" spans="32:35" x14ac:dyDescent="0.2">
      <c r="AF1121" s="2">
        <v>0.91666666666666663</v>
      </c>
      <c r="AG1121" t="s">
        <v>840</v>
      </c>
      <c r="AH1121" s="17">
        <v>210</v>
      </c>
      <c r="AI1121" s="17" cm="1">
        <f t="array" ref="AI1121">SUMPRODUCT(--(IFERROR(HOUR(Flights_2026_09_303334353637345678[entry_hour]),-1)=HOUR(AF1121)),--(IFERROR(Flights_2026_09_303334353637345678[entry_sector],"")=AG1121),--(IFERROR(Flights_2026_09_303334353637345678[nfl],-1)&gt;=AH1121),--(IFERROR(Flights_2026_09_303334353637345678[nfl],-1)&lt;=IF(AH1121=450,450,AH1121+9)))</f>
        <v>0</v>
      </c>
    </row>
    <row r="1122" spans="32:35" x14ac:dyDescent="0.2">
      <c r="AF1122" s="2">
        <v>0.91666666666666663</v>
      </c>
      <c r="AG1122" t="s">
        <v>840</v>
      </c>
      <c r="AH1122" s="17">
        <v>220</v>
      </c>
      <c r="AI1122" s="17" cm="1">
        <f t="array" ref="AI1122">SUMPRODUCT(--(IFERROR(HOUR(Flights_2026_09_303334353637345678[entry_hour]),-1)=HOUR(AF1122)),--(IFERROR(Flights_2026_09_303334353637345678[entry_sector],"")=AG1122),--(IFERROR(Flights_2026_09_303334353637345678[nfl],-1)&gt;=AH1122),--(IFERROR(Flights_2026_09_303334353637345678[nfl],-1)&lt;=IF(AH1122=450,450,AH1122+9)))</f>
        <v>0</v>
      </c>
    </row>
    <row r="1123" spans="32:35" x14ac:dyDescent="0.2">
      <c r="AF1123" s="2">
        <v>0.91666666666666663</v>
      </c>
      <c r="AG1123" t="s">
        <v>840</v>
      </c>
      <c r="AH1123" s="17">
        <v>230</v>
      </c>
      <c r="AI1123" s="17" cm="1">
        <f t="array" ref="AI1123">SUMPRODUCT(--(IFERROR(HOUR(Flights_2026_09_303334353637345678[entry_hour]),-1)=HOUR(AF1123)),--(IFERROR(Flights_2026_09_303334353637345678[entry_sector],"")=AG1123),--(IFERROR(Flights_2026_09_303334353637345678[nfl],-1)&gt;=AH1123),--(IFERROR(Flights_2026_09_303334353637345678[nfl],-1)&lt;=IF(AH1123=450,450,AH1123+9)))</f>
        <v>0</v>
      </c>
    </row>
    <row r="1124" spans="32:35" x14ac:dyDescent="0.2">
      <c r="AF1124" s="2">
        <v>0.91666666666666663</v>
      </c>
      <c r="AG1124" t="s">
        <v>840</v>
      </c>
      <c r="AH1124" s="17">
        <v>240</v>
      </c>
      <c r="AI1124" s="17" cm="1">
        <f t="array" ref="AI1124">SUMPRODUCT(--(IFERROR(HOUR(Flights_2026_09_303334353637345678[entry_hour]),-1)=HOUR(AF1124)),--(IFERROR(Flights_2026_09_303334353637345678[entry_sector],"")=AG1124),--(IFERROR(Flights_2026_09_303334353637345678[nfl],-1)&gt;=AH1124),--(IFERROR(Flights_2026_09_303334353637345678[nfl],-1)&lt;=IF(AH1124=450,450,AH1124+9)))</f>
        <v>0</v>
      </c>
    </row>
    <row r="1125" spans="32:35" x14ac:dyDescent="0.2">
      <c r="AF1125" s="2">
        <v>0.91666666666666663</v>
      </c>
      <c r="AG1125" t="s">
        <v>840</v>
      </c>
      <c r="AH1125" s="17">
        <v>250</v>
      </c>
      <c r="AI1125" s="17" cm="1">
        <f t="array" ref="AI1125">SUMPRODUCT(--(IFERROR(HOUR(Flights_2026_09_303334353637345678[entry_hour]),-1)=HOUR(AF1125)),--(IFERROR(Flights_2026_09_303334353637345678[entry_sector],"")=AG1125),--(IFERROR(Flights_2026_09_303334353637345678[nfl],-1)&gt;=AH1125),--(IFERROR(Flights_2026_09_303334353637345678[nfl],-1)&lt;=IF(AH1125=450,450,AH1125+9)))</f>
        <v>0</v>
      </c>
    </row>
    <row r="1126" spans="32:35" x14ac:dyDescent="0.2">
      <c r="AF1126" s="2">
        <v>0.91666666666666663</v>
      </c>
      <c r="AG1126" t="s">
        <v>840</v>
      </c>
      <c r="AH1126" s="17">
        <v>260</v>
      </c>
      <c r="AI1126" s="17" cm="1">
        <f t="array" ref="AI1126">SUMPRODUCT(--(IFERROR(HOUR(Flights_2026_09_303334353637345678[entry_hour]),-1)=HOUR(AF1126)),--(IFERROR(Flights_2026_09_303334353637345678[entry_sector],"")=AG1126),--(IFERROR(Flights_2026_09_303334353637345678[nfl],-1)&gt;=AH1126),--(IFERROR(Flights_2026_09_303334353637345678[nfl],-1)&lt;=IF(AH1126=450,450,AH1126+9)))</f>
        <v>0</v>
      </c>
    </row>
    <row r="1127" spans="32:35" x14ac:dyDescent="0.2">
      <c r="AF1127" s="2">
        <v>0.91666666666666663</v>
      </c>
      <c r="AG1127" t="s">
        <v>840</v>
      </c>
      <c r="AH1127" s="17">
        <v>270</v>
      </c>
      <c r="AI1127" s="17" cm="1">
        <f t="array" ref="AI1127">SUMPRODUCT(--(IFERROR(HOUR(Flights_2026_09_303334353637345678[entry_hour]),-1)=HOUR(AF1127)),--(IFERROR(Flights_2026_09_303334353637345678[entry_sector],"")=AG1127),--(IFERROR(Flights_2026_09_303334353637345678[nfl],-1)&gt;=AH1127),--(IFERROR(Flights_2026_09_303334353637345678[nfl],-1)&lt;=IF(AH1127=450,450,AH1127+9)))</f>
        <v>0</v>
      </c>
    </row>
    <row r="1128" spans="32:35" x14ac:dyDescent="0.2">
      <c r="AF1128" s="2">
        <v>0.91666666666666663</v>
      </c>
      <c r="AG1128" t="s">
        <v>840</v>
      </c>
      <c r="AH1128" s="17">
        <v>280</v>
      </c>
      <c r="AI1128" s="17" cm="1">
        <f t="array" ref="AI1128">SUMPRODUCT(--(IFERROR(HOUR(Flights_2026_09_303334353637345678[entry_hour]),-1)=HOUR(AF1128)),--(IFERROR(Flights_2026_09_303334353637345678[entry_sector],"")=AG1128),--(IFERROR(Flights_2026_09_303334353637345678[nfl],-1)&gt;=AH1128),--(IFERROR(Flights_2026_09_303334353637345678[nfl],-1)&lt;=IF(AH1128=450,450,AH1128+9)))</f>
        <v>0</v>
      </c>
    </row>
    <row r="1129" spans="32:35" x14ac:dyDescent="0.2">
      <c r="AF1129" s="2">
        <v>0.91666666666666663</v>
      </c>
      <c r="AG1129" t="s">
        <v>840</v>
      </c>
      <c r="AH1129" s="17">
        <v>290</v>
      </c>
      <c r="AI1129" s="17" cm="1">
        <f t="array" ref="AI1129">SUMPRODUCT(--(IFERROR(HOUR(Flights_2026_09_303334353637345678[entry_hour]),-1)=HOUR(AF1129)),--(IFERROR(Flights_2026_09_303334353637345678[entry_sector],"")=AG1129),--(IFERROR(Flights_2026_09_303334353637345678[nfl],-1)&gt;=AH1129),--(IFERROR(Flights_2026_09_303334353637345678[nfl],-1)&lt;=IF(AH1129=450,450,AH1129+9)))</f>
        <v>0</v>
      </c>
    </row>
    <row r="1130" spans="32:35" x14ac:dyDescent="0.2">
      <c r="AF1130" s="2">
        <v>0.91666666666666663</v>
      </c>
      <c r="AG1130" t="s">
        <v>840</v>
      </c>
      <c r="AH1130" s="17">
        <v>300</v>
      </c>
      <c r="AI1130" s="17" cm="1">
        <f t="array" ref="AI1130">SUMPRODUCT(--(IFERROR(HOUR(Flights_2026_09_303334353637345678[entry_hour]),-1)=HOUR(AF1130)),--(IFERROR(Flights_2026_09_303334353637345678[entry_sector],"")=AG1130),--(IFERROR(Flights_2026_09_303334353637345678[nfl],-1)&gt;=AH1130),--(IFERROR(Flights_2026_09_303334353637345678[nfl],-1)&lt;=IF(AH1130=450,450,AH1130+9)))</f>
        <v>0</v>
      </c>
    </row>
    <row r="1131" spans="32:35" x14ac:dyDescent="0.2">
      <c r="AF1131" s="2">
        <v>0.91666666666666663</v>
      </c>
      <c r="AG1131" t="s">
        <v>840</v>
      </c>
      <c r="AH1131" s="17">
        <v>310</v>
      </c>
      <c r="AI1131" s="17" cm="1">
        <f t="array" ref="AI1131">SUMPRODUCT(--(IFERROR(HOUR(Flights_2026_09_303334353637345678[entry_hour]),-1)=HOUR(AF1131)),--(IFERROR(Flights_2026_09_303334353637345678[entry_sector],"")=AG1131),--(IFERROR(Flights_2026_09_303334353637345678[nfl],-1)&gt;=AH1131),--(IFERROR(Flights_2026_09_303334353637345678[nfl],-1)&lt;=IF(AH1131=450,450,AH1131+9)))</f>
        <v>0</v>
      </c>
    </row>
    <row r="1132" spans="32:35" x14ac:dyDescent="0.2">
      <c r="AF1132" s="2">
        <v>0.91666666666666663</v>
      </c>
      <c r="AG1132" t="s">
        <v>840</v>
      </c>
      <c r="AH1132" s="17">
        <v>320</v>
      </c>
      <c r="AI1132" s="17" cm="1">
        <f t="array" ref="AI1132">SUMPRODUCT(--(IFERROR(HOUR(Flights_2026_09_303334353637345678[entry_hour]),-1)=HOUR(AF1132)),--(IFERROR(Flights_2026_09_303334353637345678[entry_sector],"")=AG1132),--(IFERROR(Flights_2026_09_303334353637345678[nfl],-1)&gt;=AH1132),--(IFERROR(Flights_2026_09_303334353637345678[nfl],-1)&lt;=IF(AH1132=450,450,AH1132+9)))</f>
        <v>0</v>
      </c>
    </row>
    <row r="1133" spans="32:35" x14ac:dyDescent="0.2">
      <c r="AF1133" s="2">
        <v>0.91666666666666663</v>
      </c>
      <c r="AG1133" t="s">
        <v>840</v>
      </c>
      <c r="AH1133" s="17">
        <v>330</v>
      </c>
      <c r="AI1133" s="17" cm="1">
        <f t="array" ref="AI1133">SUMPRODUCT(--(IFERROR(HOUR(Flights_2026_09_303334353637345678[entry_hour]),-1)=HOUR(AF1133)),--(IFERROR(Flights_2026_09_303334353637345678[entry_sector],"")=AG1133),--(IFERROR(Flights_2026_09_303334353637345678[nfl],-1)&gt;=AH1133),--(IFERROR(Flights_2026_09_303334353637345678[nfl],-1)&lt;=IF(AH1133=450,450,AH1133+9)))</f>
        <v>0</v>
      </c>
    </row>
    <row r="1134" spans="32:35" x14ac:dyDescent="0.2">
      <c r="AF1134" s="2">
        <v>0.91666666666666663</v>
      </c>
      <c r="AG1134" t="s">
        <v>840</v>
      </c>
      <c r="AH1134" s="17">
        <v>340</v>
      </c>
      <c r="AI1134" s="17" cm="1">
        <f t="array" ref="AI1134">SUMPRODUCT(--(IFERROR(HOUR(Flights_2026_09_303334353637345678[entry_hour]),-1)=HOUR(AF1134)),--(IFERROR(Flights_2026_09_303334353637345678[entry_sector],"")=AG1134),--(IFERROR(Flights_2026_09_303334353637345678[nfl],-1)&gt;=AH1134),--(IFERROR(Flights_2026_09_303334353637345678[nfl],-1)&lt;=IF(AH1134=450,450,AH1134+9)))</f>
        <v>0</v>
      </c>
    </row>
    <row r="1135" spans="32:35" x14ac:dyDescent="0.2">
      <c r="AF1135" s="2">
        <v>0.91666666666666663</v>
      </c>
      <c r="AG1135" t="s">
        <v>840</v>
      </c>
      <c r="AH1135" s="17">
        <v>350</v>
      </c>
      <c r="AI1135" s="17" cm="1">
        <f t="array" ref="AI1135">SUMPRODUCT(--(IFERROR(HOUR(Flights_2026_09_303334353637345678[entry_hour]),-1)=HOUR(AF1135)),--(IFERROR(Flights_2026_09_303334353637345678[entry_sector],"")=AG1135),--(IFERROR(Flights_2026_09_303334353637345678[nfl],-1)&gt;=AH1135),--(IFERROR(Flights_2026_09_303334353637345678[nfl],-1)&lt;=IF(AH1135=450,450,AH1135+9)))</f>
        <v>2</v>
      </c>
    </row>
    <row r="1136" spans="32:35" x14ac:dyDescent="0.2">
      <c r="AF1136" s="2">
        <v>0.91666666666666663</v>
      </c>
      <c r="AG1136" t="s">
        <v>840</v>
      </c>
      <c r="AH1136" s="17">
        <v>360</v>
      </c>
      <c r="AI1136" s="17" cm="1">
        <f t="array" ref="AI1136">SUMPRODUCT(--(IFERROR(HOUR(Flights_2026_09_303334353637345678[entry_hour]),-1)=HOUR(AF1136)),--(IFERROR(Flights_2026_09_303334353637345678[entry_sector],"")=AG1136),--(IFERROR(Flights_2026_09_303334353637345678[nfl],-1)&gt;=AH1136),--(IFERROR(Flights_2026_09_303334353637345678[nfl],-1)&lt;=IF(AH1136=450,450,AH1136+9)))</f>
        <v>0</v>
      </c>
    </row>
    <row r="1137" spans="32:35" x14ac:dyDescent="0.2">
      <c r="AF1137" s="2">
        <v>0.91666666666666663</v>
      </c>
      <c r="AG1137" t="s">
        <v>840</v>
      </c>
      <c r="AH1137" s="17">
        <v>370</v>
      </c>
      <c r="AI1137" s="17" cm="1">
        <f t="array" ref="AI1137">SUMPRODUCT(--(IFERROR(HOUR(Flights_2026_09_303334353637345678[entry_hour]),-1)=HOUR(AF1137)),--(IFERROR(Flights_2026_09_303334353637345678[entry_sector],"")=AG1137),--(IFERROR(Flights_2026_09_303334353637345678[nfl],-1)&gt;=AH1137),--(IFERROR(Flights_2026_09_303334353637345678[nfl],-1)&lt;=IF(AH1137=450,450,AH1137+9)))</f>
        <v>1</v>
      </c>
    </row>
    <row r="1138" spans="32:35" x14ac:dyDescent="0.2">
      <c r="AF1138" s="2">
        <v>0.91666666666666663</v>
      </c>
      <c r="AG1138" t="s">
        <v>840</v>
      </c>
      <c r="AH1138" s="17">
        <v>380</v>
      </c>
      <c r="AI1138" s="17" cm="1">
        <f t="array" ref="AI1138">SUMPRODUCT(--(IFERROR(HOUR(Flights_2026_09_303334353637345678[entry_hour]),-1)=HOUR(AF1138)),--(IFERROR(Flights_2026_09_303334353637345678[entry_sector],"")=AG1138),--(IFERROR(Flights_2026_09_303334353637345678[nfl],-1)&gt;=AH1138),--(IFERROR(Flights_2026_09_303334353637345678[nfl],-1)&lt;=IF(AH1138=450,450,AH1138+9)))</f>
        <v>0</v>
      </c>
    </row>
    <row r="1139" spans="32:35" x14ac:dyDescent="0.2">
      <c r="AF1139" s="2">
        <v>0.91666666666666663</v>
      </c>
      <c r="AG1139" t="s">
        <v>840</v>
      </c>
      <c r="AH1139" s="17">
        <v>390</v>
      </c>
      <c r="AI1139" s="17" cm="1">
        <f t="array" ref="AI1139">SUMPRODUCT(--(IFERROR(HOUR(Flights_2026_09_303334353637345678[entry_hour]),-1)=HOUR(AF1139)),--(IFERROR(Flights_2026_09_303334353637345678[entry_sector],"")=AG1139),--(IFERROR(Flights_2026_09_303334353637345678[nfl],-1)&gt;=AH1139),--(IFERROR(Flights_2026_09_303334353637345678[nfl],-1)&lt;=IF(AH1139=450,450,AH1139+9)))</f>
        <v>0</v>
      </c>
    </row>
    <row r="1140" spans="32:35" x14ac:dyDescent="0.2">
      <c r="AF1140" s="2">
        <v>0.91666666666666663</v>
      </c>
      <c r="AG1140" t="s">
        <v>840</v>
      </c>
      <c r="AH1140" s="17">
        <v>400</v>
      </c>
      <c r="AI1140" s="17" cm="1">
        <f t="array" ref="AI1140">SUMPRODUCT(--(IFERROR(HOUR(Flights_2026_09_303334353637345678[entry_hour]),-1)=HOUR(AF1140)),--(IFERROR(Flights_2026_09_303334353637345678[entry_sector],"")=AG1140),--(IFERROR(Flights_2026_09_303334353637345678[nfl],-1)&gt;=AH1140),--(IFERROR(Flights_2026_09_303334353637345678[nfl],-1)&lt;=IF(AH1140=450,450,AH1140+9)))</f>
        <v>0</v>
      </c>
    </row>
    <row r="1141" spans="32:35" x14ac:dyDescent="0.2">
      <c r="AF1141" s="2">
        <v>0.91666666666666663</v>
      </c>
      <c r="AG1141" t="s">
        <v>840</v>
      </c>
      <c r="AH1141" s="17">
        <v>410</v>
      </c>
      <c r="AI1141" s="17" cm="1">
        <f t="array" ref="AI1141">SUMPRODUCT(--(IFERROR(HOUR(Flights_2026_09_303334353637345678[entry_hour]),-1)=HOUR(AF1141)),--(IFERROR(Flights_2026_09_303334353637345678[entry_sector],"")=AG1141),--(IFERROR(Flights_2026_09_303334353637345678[nfl],-1)&gt;=AH1141),--(IFERROR(Flights_2026_09_303334353637345678[nfl],-1)&lt;=IF(AH1141=450,450,AH1141+9)))</f>
        <v>0</v>
      </c>
    </row>
    <row r="1142" spans="32:35" x14ac:dyDescent="0.2">
      <c r="AF1142" s="2">
        <v>0.91666666666666663</v>
      </c>
      <c r="AG1142" t="s">
        <v>840</v>
      </c>
      <c r="AH1142" s="17">
        <v>420</v>
      </c>
      <c r="AI1142" s="17" cm="1">
        <f t="array" ref="AI1142">SUMPRODUCT(--(IFERROR(HOUR(Flights_2026_09_303334353637345678[entry_hour]),-1)=HOUR(AF1142)),--(IFERROR(Flights_2026_09_303334353637345678[entry_sector],"")=AG1142),--(IFERROR(Flights_2026_09_303334353637345678[nfl],-1)&gt;=AH1142),--(IFERROR(Flights_2026_09_303334353637345678[nfl],-1)&lt;=IF(AH1142=450,450,AH1142+9)))</f>
        <v>0</v>
      </c>
    </row>
    <row r="1143" spans="32:35" x14ac:dyDescent="0.2">
      <c r="AF1143" s="2">
        <v>0.91666666666666663</v>
      </c>
      <c r="AG1143" t="s">
        <v>840</v>
      </c>
      <c r="AH1143" s="17">
        <v>430</v>
      </c>
      <c r="AI1143" s="17" cm="1">
        <f t="array" ref="AI1143">SUMPRODUCT(--(IFERROR(HOUR(Flights_2026_09_303334353637345678[entry_hour]),-1)=HOUR(AF1143)),--(IFERROR(Flights_2026_09_303334353637345678[entry_sector],"")=AG1143),--(IFERROR(Flights_2026_09_303334353637345678[nfl],-1)&gt;=AH1143),--(IFERROR(Flights_2026_09_303334353637345678[nfl],-1)&lt;=IF(AH1143=450,450,AH1143+9)))</f>
        <v>0</v>
      </c>
    </row>
    <row r="1144" spans="32:35" x14ac:dyDescent="0.2">
      <c r="AF1144" s="2">
        <v>0.91666666666666663</v>
      </c>
      <c r="AG1144" t="s">
        <v>840</v>
      </c>
      <c r="AH1144" s="17">
        <v>440</v>
      </c>
      <c r="AI1144" s="17" cm="1">
        <f t="array" ref="AI1144">SUMPRODUCT(--(IFERROR(HOUR(Flights_2026_09_303334353637345678[entry_hour]),-1)=HOUR(AF1144)),--(IFERROR(Flights_2026_09_303334353637345678[entry_sector],"")=AG1144),--(IFERROR(Flights_2026_09_303334353637345678[nfl],-1)&gt;=AH1144),--(IFERROR(Flights_2026_09_303334353637345678[nfl],-1)&lt;=IF(AH1144=450,450,AH1144+9)))</f>
        <v>0</v>
      </c>
    </row>
    <row r="1145" spans="32:35" x14ac:dyDescent="0.2">
      <c r="AF1145" s="2">
        <v>0.91666666666666663</v>
      </c>
      <c r="AG1145" t="s">
        <v>840</v>
      </c>
      <c r="AH1145" s="17">
        <v>450</v>
      </c>
      <c r="AI1145" s="17" cm="1">
        <f t="array" ref="AI1145">SUMPRODUCT(--(IFERROR(HOUR(Flights_2026_09_303334353637345678[entry_hour]),-1)=HOUR(AF1145)),--(IFERROR(Flights_2026_09_303334353637345678[entry_sector],"")=AG1145),--(IFERROR(Flights_2026_09_303334353637345678[nfl],-1)&gt;=AH1145),--(IFERROR(Flights_2026_09_303334353637345678[nfl],-1)&lt;=IF(AH1145=450,450,AH1145+9)))</f>
        <v>0</v>
      </c>
    </row>
    <row r="1146" spans="32:35" x14ac:dyDescent="0.2">
      <c r="AF1146" s="2">
        <v>0.91666666666666663</v>
      </c>
      <c r="AG1146" t="s">
        <v>747</v>
      </c>
      <c r="AH1146" s="17">
        <v>200</v>
      </c>
      <c r="AI1146" s="17" cm="1">
        <f t="array" ref="AI1146">SUMPRODUCT(--(IFERROR(HOUR(Flights_2026_09_303334353637345678[entry_hour]),-1)=HOUR(AF1146)),--(IFERROR(Flights_2026_09_303334353637345678[entry_sector],"")=AG1146),--(IFERROR(Flights_2026_09_303334353637345678[nfl],-1)&gt;=AH1146),--(IFERROR(Flights_2026_09_303334353637345678[nfl],-1)&lt;=IF(AH1146=450,450,AH1146+9)))</f>
        <v>0</v>
      </c>
    </row>
    <row r="1147" spans="32:35" x14ac:dyDescent="0.2">
      <c r="AF1147" s="2">
        <v>0.91666666666666663</v>
      </c>
      <c r="AG1147" t="s">
        <v>747</v>
      </c>
      <c r="AH1147" s="17">
        <v>210</v>
      </c>
      <c r="AI1147" s="17" cm="1">
        <f t="array" ref="AI1147">SUMPRODUCT(--(IFERROR(HOUR(Flights_2026_09_303334353637345678[entry_hour]),-1)=HOUR(AF1147)),--(IFERROR(Flights_2026_09_303334353637345678[entry_sector],"")=AG1147),--(IFERROR(Flights_2026_09_303334353637345678[nfl],-1)&gt;=AH1147),--(IFERROR(Flights_2026_09_303334353637345678[nfl],-1)&lt;=IF(AH1147=450,450,AH1147+9)))</f>
        <v>0</v>
      </c>
    </row>
    <row r="1148" spans="32:35" x14ac:dyDescent="0.2">
      <c r="AF1148" s="2">
        <v>0.91666666666666663</v>
      </c>
      <c r="AG1148" t="s">
        <v>747</v>
      </c>
      <c r="AH1148" s="17">
        <v>220</v>
      </c>
      <c r="AI1148" s="17" cm="1">
        <f t="array" ref="AI1148">SUMPRODUCT(--(IFERROR(HOUR(Flights_2026_09_303334353637345678[entry_hour]),-1)=HOUR(AF1148)),--(IFERROR(Flights_2026_09_303334353637345678[entry_sector],"")=AG1148),--(IFERROR(Flights_2026_09_303334353637345678[nfl],-1)&gt;=AH1148),--(IFERROR(Flights_2026_09_303334353637345678[nfl],-1)&lt;=IF(AH1148=450,450,AH1148+9)))</f>
        <v>0</v>
      </c>
    </row>
    <row r="1149" spans="32:35" x14ac:dyDescent="0.2">
      <c r="AF1149" s="2">
        <v>0.91666666666666663</v>
      </c>
      <c r="AG1149" t="s">
        <v>747</v>
      </c>
      <c r="AH1149" s="17">
        <v>230</v>
      </c>
      <c r="AI1149" s="17" cm="1">
        <f t="array" ref="AI1149">SUMPRODUCT(--(IFERROR(HOUR(Flights_2026_09_303334353637345678[entry_hour]),-1)=HOUR(AF1149)),--(IFERROR(Flights_2026_09_303334353637345678[entry_sector],"")=AG1149),--(IFERROR(Flights_2026_09_303334353637345678[nfl],-1)&gt;=AH1149),--(IFERROR(Flights_2026_09_303334353637345678[nfl],-1)&lt;=IF(AH1149=450,450,AH1149+9)))</f>
        <v>0</v>
      </c>
    </row>
    <row r="1150" spans="32:35" x14ac:dyDescent="0.2">
      <c r="AF1150" s="2">
        <v>0.91666666666666663</v>
      </c>
      <c r="AG1150" t="s">
        <v>747</v>
      </c>
      <c r="AH1150" s="17">
        <v>240</v>
      </c>
      <c r="AI1150" s="17" cm="1">
        <f t="array" ref="AI1150">SUMPRODUCT(--(IFERROR(HOUR(Flights_2026_09_303334353637345678[entry_hour]),-1)=HOUR(AF1150)),--(IFERROR(Flights_2026_09_303334353637345678[entry_sector],"")=AG1150),--(IFERROR(Flights_2026_09_303334353637345678[nfl],-1)&gt;=AH1150),--(IFERROR(Flights_2026_09_303334353637345678[nfl],-1)&lt;=IF(AH1150=450,450,AH1150+9)))</f>
        <v>0</v>
      </c>
    </row>
    <row r="1151" spans="32:35" x14ac:dyDescent="0.2">
      <c r="AF1151" s="2">
        <v>0.91666666666666663</v>
      </c>
      <c r="AG1151" t="s">
        <v>747</v>
      </c>
      <c r="AH1151" s="17">
        <v>250</v>
      </c>
      <c r="AI1151" s="17" cm="1">
        <f t="array" ref="AI1151">SUMPRODUCT(--(IFERROR(HOUR(Flights_2026_09_303334353637345678[entry_hour]),-1)=HOUR(AF1151)),--(IFERROR(Flights_2026_09_303334353637345678[entry_sector],"")=AG1151),--(IFERROR(Flights_2026_09_303334353637345678[nfl],-1)&gt;=AH1151),--(IFERROR(Flights_2026_09_303334353637345678[nfl],-1)&lt;=IF(AH1151=450,450,AH1151+9)))</f>
        <v>0</v>
      </c>
    </row>
    <row r="1152" spans="32:35" x14ac:dyDescent="0.2">
      <c r="AF1152" s="2">
        <v>0.91666666666666663</v>
      </c>
      <c r="AG1152" t="s">
        <v>747</v>
      </c>
      <c r="AH1152" s="17">
        <v>260</v>
      </c>
      <c r="AI1152" s="17" cm="1">
        <f t="array" ref="AI1152">SUMPRODUCT(--(IFERROR(HOUR(Flights_2026_09_303334353637345678[entry_hour]),-1)=HOUR(AF1152)),--(IFERROR(Flights_2026_09_303334353637345678[entry_sector],"")=AG1152),--(IFERROR(Flights_2026_09_303334353637345678[nfl],-1)&gt;=AH1152),--(IFERROR(Flights_2026_09_303334353637345678[nfl],-1)&lt;=IF(AH1152=450,450,AH1152+9)))</f>
        <v>0</v>
      </c>
    </row>
    <row r="1153" spans="32:35" x14ac:dyDescent="0.2">
      <c r="AF1153" s="2">
        <v>0.91666666666666663</v>
      </c>
      <c r="AG1153" t="s">
        <v>747</v>
      </c>
      <c r="AH1153" s="17">
        <v>270</v>
      </c>
      <c r="AI1153" s="17" cm="1">
        <f t="array" ref="AI1153">SUMPRODUCT(--(IFERROR(HOUR(Flights_2026_09_303334353637345678[entry_hour]),-1)=HOUR(AF1153)),--(IFERROR(Flights_2026_09_303334353637345678[entry_sector],"")=AG1153),--(IFERROR(Flights_2026_09_303334353637345678[nfl],-1)&gt;=AH1153),--(IFERROR(Flights_2026_09_303334353637345678[nfl],-1)&lt;=IF(AH1153=450,450,AH1153+9)))</f>
        <v>0</v>
      </c>
    </row>
    <row r="1154" spans="32:35" x14ac:dyDescent="0.2">
      <c r="AF1154" s="2">
        <v>0.91666666666666663</v>
      </c>
      <c r="AG1154" t="s">
        <v>747</v>
      </c>
      <c r="AH1154" s="17">
        <v>280</v>
      </c>
      <c r="AI1154" s="17" cm="1">
        <f t="array" ref="AI1154">SUMPRODUCT(--(IFERROR(HOUR(Flights_2026_09_303334353637345678[entry_hour]),-1)=HOUR(AF1154)),--(IFERROR(Flights_2026_09_303334353637345678[entry_sector],"")=AG1154),--(IFERROR(Flights_2026_09_303334353637345678[nfl],-1)&gt;=AH1154),--(IFERROR(Flights_2026_09_303334353637345678[nfl],-1)&lt;=IF(AH1154=450,450,AH1154+9)))</f>
        <v>0</v>
      </c>
    </row>
    <row r="1155" spans="32:35" x14ac:dyDescent="0.2">
      <c r="AF1155" s="2">
        <v>0.91666666666666663</v>
      </c>
      <c r="AG1155" t="s">
        <v>747</v>
      </c>
      <c r="AH1155" s="17">
        <v>290</v>
      </c>
      <c r="AI1155" s="17" cm="1">
        <f t="array" ref="AI1155">SUMPRODUCT(--(IFERROR(HOUR(Flights_2026_09_303334353637345678[entry_hour]),-1)=HOUR(AF1155)),--(IFERROR(Flights_2026_09_303334353637345678[entry_sector],"")=AG1155),--(IFERROR(Flights_2026_09_303334353637345678[nfl],-1)&gt;=AH1155),--(IFERROR(Flights_2026_09_303334353637345678[nfl],-1)&lt;=IF(AH1155=450,450,AH1155+9)))</f>
        <v>0</v>
      </c>
    </row>
    <row r="1156" spans="32:35" x14ac:dyDescent="0.2">
      <c r="AF1156" s="2">
        <v>0.91666666666666663</v>
      </c>
      <c r="AG1156" t="s">
        <v>747</v>
      </c>
      <c r="AH1156" s="17">
        <v>300</v>
      </c>
      <c r="AI1156" s="17" cm="1">
        <f t="array" ref="AI1156">SUMPRODUCT(--(IFERROR(HOUR(Flights_2026_09_303334353637345678[entry_hour]),-1)=HOUR(AF1156)),--(IFERROR(Flights_2026_09_303334353637345678[entry_sector],"")=AG1156),--(IFERROR(Flights_2026_09_303334353637345678[nfl],-1)&gt;=AH1156),--(IFERROR(Flights_2026_09_303334353637345678[nfl],-1)&lt;=IF(AH1156=450,450,AH1156+9)))</f>
        <v>0</v>
      </c>
    </row>
    <row r="1157" spans="32:35" x14ac:dyDescent="0.2">
      <c r="AF1157" s="2">
        <v>0.91666666666666663</v>
      </c>
      <c r="AG1157" t="s">
        <v>747</v>
      </c>
      <c r="AH1157" s="17">
        <v>310</v>
      </c>
      <c r="AI1157" s="17" cm="1">
        <f t="array" ref="AI1157">SUMPRODUCT(--(IFERROR(HOUR(Flights_2026_09_303334353637345678[entry_hour]),-1)=HOUR(AF1157)),--(IFERROR(Flights_2026_09_303334353637345678[entry_sector],"")=AG1157),--(IFERROR(Flights_2026_09_303334353637345678[nfl],-1)&gt;=AH1157),--(IFERROR(Flights_2026_09_303334353637345678[nfl],-1)&lt;=IF(AH1157=450,450,AH1157+9)))</f>
        <v>0</v>
      </c>
    </row>
    <row r="1158" spans="32:35" x14ac:dyDescent="0.2">
      <c r="AF1158" s="2">
        <v>0.91666666666666663</v>
      </c>
      <c r="AG1158" t="s">
        <v>747</v>
      </c>
      <c r="AH1158" s="17">
        <v>320</v>
      </c>
      <c r="AI1158" s="17" cm="1">
        <f t="array" ref="AI1158">SUMPRODUCT(--(IFERROR(HOUR(Flights_2026_09_303334353637345678[entry_hour]),-1)=HOUR(AF1158)),--(IFERROR(Flights_2026_09_303334353637345678[entry_sector],"")=AG1158),--(IFERROR(Flights_2026_09_303334353637345678[nfl],-1)&gt;=AH1158),--(IFERROR(Flights_2026_09_303334353637345678[nfl],-1)&lt;=IF(AH1158=450,450,AH1158+9)))</f>
        <v>0</v>
      </c>
    </row>
    <row r="1159" spans="32:35" x14ac:dyDescent="0.2">
      <c r="AF1159" s="2">
        <v>0.91666666666666663</v>
      </c>
      <c r="AG1159" t="s">
        <v>747</v>
      </c>
      <c r="AH1159" s="17">
        <v>330</v>
      </c>
      <c r="AI1159" s="17" cm="1">
        <f t="array" ref="AI1159">SUMPRODUCT(--(IFERROR(HOUR(Flights_2026_09_303334353637345678[entry_hour]),-1)=HOUR(AF1159)),--(IFERROR(Flights_2026_09_303334353637345678[entry_sector],"")=AG1159),--(IFERROR(Flights_2026_09_303334353637345678[nfl],-1)&gt;=AH1159),--(IFERROR(Flights_2026_09_303334353637345678[nfl],-1)&lt;=IF(AH1159=450,450,AH1159+9)))</f>
        <v>0</v>
      </c>
    </row>
    <row r="1160" spans="32:35" x14ac:dyDescent="0.2">
      <c r="AF1160" s="2">
        <v>0.91666666666666663</v>
      </c>
      <c r="AG1160" t="s">
        <v>747</v>
      </c>
      <c r="AH1160" s="17">
        <v>340</v>
      </c>
      <c r="AI1160" s="17" cm="1">
        <f t="array" ref="AI1160">SUMPRODUCT(--(IFERROR(HOUR(Flights_2026_09_303334353637345678[entry_hour]),-1)=HOUR(AF1160)),--(IFERROR(Flights_2026_09_303334353637345678[entry_sector],"")=AG1160),--(IFERROR(Flights_2026_09_303334353637345678[nfl],-1)&gt;=AH1160),--(IFERROR(Flights_2026_09_303334353637345678[nfl],-1)&lt;=IF(AH1160=450,450,AH1160+9)))</f>
        <v>0</v>
      </c>
    </row>
    <row r="1161" spans="32:35" x14ac:dyDescent="0.2">
      <c r="AF1161" s="2">
        <v>0.91666666666666663</v>
      </c>
      <c r="AG1161" t="s">
        <v>747</v>
      </c>
      <c r="AH1161" s="17">
        <v>350</v>
      </c>
      <c r="AI1161" s="17" cm="1">
        <f t="array" ref="AI1161">SUMPRODUCT(--(IFERROR(HOUR(Flights_2026_09_303334353637345678[entry_hour]),-1)=HOUR(AF1161)),--(IFERROR(Flights_2026_09_303334353637345678[entry_sector],"")=AG1161),--(IFERROR(Flights_2026_09_303334353637345678[nfl],-1)&gt;=AH1161),--(IFERROR(Flights_2026_09_303334353637345678[nfl],-1)&lt;=IF(AH1161=450,450,AH1161+9)))</f>
        <v>0</v>
      </c>
    </row>
    <row r="1162" spans="32:35" x14ac:dyDescent="0.2">
      <c r="AF1162" s="2">
        <v>0.91666666666666663</v>
      </c>
      <c r="AG1162" t="s">
        <v>747</v>
      </c>
      <c r="AH1162" s="17">
        <v>360</v>
      </c>
      <c r="AI1162" s="17" cm="1">
        <f t="array" ref="AI1162">SUMPRODUCT(--(IFERROR(HOUR(Flights_2026_09_303334353637345678[entry_hour]),-1)=HOUR(AF1162)),--(IFERROR(Flights_2026_09_303334353637345678[entry_sector],"")=AG1162),--(IFERROR(Flights_2026_09_303334353637345678[nfl],-1)&gt;=AH1162),--(IFERROR(Flights_2026_09_303334353637345678[nfl],-1)&lt;=IF(AH1162=450,450,AH1162+9)))</f>
        <v>1</v>
      </c>
    </row>
    <row r="1163" spans="32:35" x14ac:dyDescent="0.2">
      <c r="AF1163" s="2">
        <v>0.91666666666666663</v>
      </c>
      <c r="AG1163" t="s">
        <v>747</v>
      </c>
      <c r="AH1163" s="17">
        <v>370</v>
      </c>
      <c r="AI1163" s="17" cm="1">
        <f t="array" ref="AI1163">SUMPRODUCT(--(IFERROR(HOUR(Flights_2026_09_303334353637345678[entry_hour]),-1)=HOUR(AF1163)),--(IFERROR(Flights_2026_09_303334353637345678[entry_sector],"")=AG1163),--(IFERROR(Flights_2026_09_303334353637345678[nfl],-1)&gt;=AH1163),--(IFERROR(Flights_2026_09_303334353637345678[nfl],-1)&lt;=IF(AH1163=450,450,AH1163+9)))</f>
        <v>0</v>
      </c>
    </row>
    <row r="1164" spans="32:35" x14ac:dyDescent="0.2">
      <c r="AF1164" s="2">
        <v>0.91666666666666663</v>
      </c>
      <c r="AG1164" t="s">
        <v>747</v>
      </c>
      <c r="AH1164" s="17">
        <v>380</v>
      </c>
      <c r="AI1164" s="17" cm="1">
        <f t="array" ref="AI1164">SUMPRODUCT(--(IFERROR(HOUR(Flights_2026_09_303334353637345678[entry_hour]),-1)=HOUR(AF1164)),--(IFERROR(Flights_2026_09_303334353637345678[entry_sector],"")=AG1164),--(IFERROR(Flights_2026_09_303334353637345678[nfl],-1)&gt;=AH1164),--(IFERROR(Flights_2026_09_303334353637345678[nfl],-1)&lt;=IF(AH1164=450,450,AH1164+9)))</f>
        <v>0</v>
      </c>
    </row>
    <row r="1165" spans="32:35" x14ac:dyDescent="0.2">
      <c r="AF1165" s="2">
        <v>0.91666666666666663</v>
      </c>
      <c r="AG1165" t="s">
        <v>747</v>
      </c>
      <c r="AH1165" s="17">
        <v>390</v>
      </c>
      <c r="AI1165" s="17" cm="1">
        <f t="array" ref="AI1165">SUMPRODUCT(--(IFERROR(HOUR(Flights_2026_09_303334353637345678[entry_hour]),-1)=HOUR(AF1165)),--(IFERROR(Flights_2026_09_303334353637345678[entry_sector],"")=AG1165),--(IFERROR(Flights_2026_09_303334353637345678[nfl],-1)&gt;=AH1165),--(IFERROR(Flights_2026_09_303334353637345678[nfl],-1)&lt;=IF(AH1165=450,450,AH1165+9)))</f>
        <v>0</v>
      </c>
    </row>
    <row r="1166" spans="32:35" x14ac:dyDescent="0.2">
      <c r="AF1166" s="2">
        <v>0.91666666666666663</v>
      </c>
      <c r="AG1166" t="s">
        <v>747</v>
      </c>
      <c r="AH1166" s="17">
        <v>400</v>
      </c>
      <c r="AI1166" s="17" cm="1">
        <f t="array" ref="AI1166">SUMPRODUCT(--(IFERROR(HOUR(Flights_2026_09_303334353637345678[entry_hour]),-1)=HOUR(AF1166)),--(IFERROR(Flights_2026_09_303334353637345678[entry_sector],"")=AG1166),--(IFERROR(Flights_2026_09_303334353637345678[nfl],-1)&gt;=AH1166),--(IFERROR(Flights_2026_09_303334353637345678[nfl],-1)&lt;=IF(AH1166=450,450,AH1166+9)))</f>
        <v>0</v>
      </c>
    </row>
    <row r="1167" spans="32:35" x14ac:dyDescent="0.2">
      <c r="AF1167" s="2">
        <v>0.91666666666666663</v>
      </c>
      <c r="AG1167" t="s">
        <v>747</v>
      </c>
      <c r="AH1167" s="17">
        <v>410</v>
      </c>
      <c r="AI1167" s="17" cm="1">
        <f t="array" ref="AI1167">SUMPRODUCT(--(IFERROR(HOUR(Flights_2026_09_303334353637345678[entry_hour]),-1)=HOUR(AF1167)),--(IFERROR(Flights_2026_09_303334353637345678[entry_sector],"")=AG1167),--(IFERROR(Flights_2026_09_303334353637345678[nfl],-1)&gt;=AH1167),--(IFERROR(Flights_2026_09_303334353637345678[nfl],-1)&lt;=IF(AH1167=450,450,AH1167+9)))</f>
        <v>0</v>
      </c>
    </row>
    <row r="1168" spans="32:35" x14ac:dyDescent="0.2">
      <c r="AF1168" s="2">
        <v>0.91666666666666663</v>
      </c>
      <c r="AG1168" t="s">
        <v>747</v>
      </c>
      <c r="AH1168" s="17">
        <v>420</v>
      </c>
      <c r="AI1168" s="17" cm="1">
        <f t="array" ref="AI1168">SUMPRODUCT(--(IFERROR(HOUR(Flights_2026_09_303334353637345678[entry_hour]),-1)=HOUR(AF1168)),--(IFERROR(Flights_2026_09_303334353637345678[entry_sector],"")=AG1168),--(IFERROR(Flights_2026_09_303334353637345678[nfl],-1)&gt;=AH1168),--(IFERROR(Flights_2026_09_303334353637345678[nfl],-1)&lt;=IF(AH1168=450,450,AH1168+9)))</f>
        <v>0</v>
      </c>
    </row>
    <row r="1169" spans="32:35" x14ac:dyDescent="0.2">
      <c r="AF1169" s="2">
        <v>0.91666666666666663</v>
      </c>
      <c r="AG1169" t="s">
        <v>747</v>
      </c>
      <c r="AH1169" s="17">
        <v>430</v>
      </c>
      <c r="AI1169" s="17" cm="1">
        <f t="array" ref="AI1169">SUMPRODUCT(--(IFERROR(HOUR(Flights_2026_09_303334353637345678[entry_hour]),-1)=HOUR(AF1169)),--(IFERROR(Flights_2026_09_303334353637345678[entry_sector],"")=AG1169),--(IFERROR(Flights_2026_09_303334353637345678[nfl],-1)&gt;=AH1169),--(IFERROR(Flights_2026_09_303334353637345678[nfl],-1)&lt;=IF(AH1169=450,450,AH1169+9)))</f>
        <v>0</v>
      </c>
    </row>
    <row r="1170" spans="32:35" x14ac:dyDescent="0.2">
      <c r="AF1170" s="2">
        <v>0.91666666666666663</v>
      </c>
      <c r="AG1170" t="s">
        <v>747</v>
      </c>
      <c r="AH1170" s="17">
        <v>440</v>
      </c>
      <c r="AI1170" s="17" cm="1">
        <f t="array" ref="AI1170">SUMPRODUCT(--(IFERROR(HOUR(Flights_2026_09_303334353637345678[entry_hour]),-1)=HOUR(AF1170)),--(IFERROR(Flights_2026_09_303334353637345678[entry_sector],"")=AG1170),--(IFERROR(Flights_2026_09_303334353637345678[nfl],-1)&gt;=AH1170),--(IFERROR(Flights_2026_09_303334353637345678[nfl],-1)&lt;=IF(AH1170=450,450,AH1170+9)))</f>
        <v>0</v>
      </c>
    </row>
    <row r="1171" spans="32:35" x14ac:dyDescent="0.2">
      <c r="AF1171" s="2">
        <v>0.91666666666666663</v>
      </c>
      <c r="AG1171" t="s">
        <v>747</v>
      </c>
      <c r="AH1171" s="17">
        <v>450</v>
      </c>
      <c r="AI1171" s="17" cm="1">
        <f t="array" ref="AI1171">SUMPRODUCT(--(IFERROR(HOUR(Flights_2026_09_303334353637345678[entry_hour]),-1)=HOUR(AF1171)),--(IFERROR(Flights_2026_09_303334353637345678[entry_sector],"")=AG1171),--(IFERROR(Flights_2026_09_303334353637345678[nfl],-1)&gt;=AH1171),--(IFERROR(Flights_2026_09_303334353637345678[nfl],-1)&lt;=IF(AH1171=450,450,AH1171+9)))</f>
        <v>0</v>
      </c>
    </row>
  </sheetData>
  <mergeCells count="11">
    <mergeCell ref="A300:J300"/>
    <mergeCell ref="A222:J222"/>
    <mergeCell ref="A256:J256"/>
    <mergeCell ref="A257:J257"/>
    <mergeCell ref="A288:J288"/>
    <mergeCell ref="A289:J289"/>
    <mergeCell ref="A334:O334"/>
    <mergeCell ref="A372:J372"/>
    <mergeCell ref="A373:J373"/>
    <mergeCell ref="A434:J434"/>
    <mergeCell ref="A435:J435"/>
  </mergeCells>
  <conditionalFormatting sqref="B260:J285">
    <cfRule type="expression" dxfId="46" priority="1">
      <formula>AND(B260&lt;&gt;"",B260=1)</formula>
    </cfRule>
    <cfRule type="expression" dxfId="45" priority="2">
      <formula>AND(B260&lt;&gt;"",B260&gt;=2,B260&lt;=3)</formula>
    </cfRule>
    <cfRule type="expression" dxfId="44" priority="3">
      <formula>AND(B260&lt;&gt;"",B260&gt;=4,B260&lt;=5)</formula>
    </cfRule>
    <cfRule type="expression" dxfId="43" priority="4">
      <formula>AND(B260&lt;&gt;"",B260&gt;=6)</formula>
    </cfRule>
  </conditionalFormatting>
  <conditionalFormatting sqref="B292:J296">
    <cfRule type="expression" dxfId="42" priority="5" stopIfTrue="1">
      <formula>AK2=0</formula>
    </cfRule>
    <cfRule type="expression" dxfId="41" priority="6" stopIfTrue="1">
      <formula>AK2=1</formula>
    </cfRule>
    <cfRule type="expression" dxfId="40" priority="7" stopIfTrue="1">
      <formula>AND(AK2&gt;=2,AK2&lt;=3)</formula>
    </cfRule>
    <cfRule type="expression" dxfId="39" priority="8" stopIfTrue="1">
      <formula>AND(AK2&gt;=4,AK2&lt;=5)</formula>
    </cfRule>
    <cfRule type="expression" dxfId="38"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94FE0-19D2-D548-9199-5E107D210F52}">
  <dimension ref="A1:AS1171"/>
  <sheetViews>
    <sheetView showGridLines="0" zoomScaleNormal="100" workbookViewId="0">
      <selection activeCell="A2" sqref="A2:Q19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4021</v>
      </c>
      <c r="B2" t="s">
        <v>19</v>
      </c>
      <c r="C2" t="s">
        <v>19</v>
      </c>
      <c r="D2" t="s">
        <v>4023</v>
      </c>
      <c r="F2" s="35">
        <v>46306.001805555556</v>
      </c>
      <c r="G2" t="s">
        <v>21</v>
      </c>
      <c r="H2" t="s">
        <v>2590</v>
      </c>
      <c r="I2">
        <v>10</v>
      </c>
      <c r="J2" t="s">
        <v>30</v>
      </c>
      <c r="K2" t="s">
        <v>31</v>
      </c>
      <c r="L2">
        <v>105</v>
      </c>
      <c r="M2" t="s">
        <v>19</v>
      </c>
      <c r="N2" s="35">
        <v>46305.966145833328</v>
      </c>
      <c r="O2">
        <v>0</v>
      </c>
      <c r="P2" t="s">
        <v>32</v>
      </c>
      <c r="Q2">
        <v>10</v>
      </c>
      <c r="R2" t="str">
        <f>IF(B2="","",_xlfn.XLOOKUP(B2,DB!$A$2:$A$205,DB!$C$2:$C$205,"")&amp;"")</f>
        <v/>
      </c>
      <c r="S2" t="str">
        <f>IF(B2="","",_xlfn.XLOOKUP(B2,DB!$A$2:$A$205,DB!$E$2:$E$205,""))</f>
        <v/>
      </c>
      <c r="T2" t="str">
        <f>IF(B2="","",_xlfn.XLOOKUP(B2,DB!$A$2:$A$205,DB!$F$2:$F$205,""))</f>
        <v/>
      </c>
      <c r="U2" t="str">
        <f>IF(B2="","",_xlfn.XLOOKUP(B2,DB!$A$2:$A$205,DB!$D$2:$D$205,""))</f>
        <v/>
      </c>
      <c r="V2" t="str">
        <f>IF(B2="","",IF(OR(COUNTIF(M2,"????N?????W")&gt;0,COUNTIF(M2,"????N?????E")&gt;0,COUNTIF(M2,"????S?????W")&gt;0,COUNTIF(M2,"????S?????E")&gt;0),_xlfn.XLOOKUP(B2,DB!$A$2:$A$205,DB!$B$2:$B$205,""),M2))</f>
        <v>MMUN</v>
      </c>
      <c r="AF2" s="2">
        <v>0.58333333333333337</v>
      </c>
      <c r="AG2" t="s">
        <v>743</v>
      </c>
      <c r="AH2" s="17">
        <v>200</v>
      </c>
      <c r="AI2" s="17" cm="1">
        <f t="array" ref="AI2">SUMPRODUCT(--(IFERROR(HOUR(Flights_2026_09_3033343536373456789[entry_hour]),-1)=HOUR(AF2)),--(IFERROR(Flights_2026_09_3033343536373456789[entry_sector],"")=AG2),--(IFERROR(Flights_2026_09_3033343536373456789[nfl],-1)&gt;=AH2),--(IFERROR(Flights_2026_09_3033343536373456789[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t="s">
        <v>4042</v>
      </c>
      <c r="B3" t="s">
        <v>4022</v>
      </c>
      <c r="C3" t="s">
        <v>19</v>
      </c>
      <c r="D3" t="s">
        <v>4043</v>
      </c>
      <c r="F3" s="35">
        <v>46306.005219907413</v>
      </c>
      <c r="G3" t="s">
        <v>28</v>
      </c>
      <c r="H3" t="s">
        <v>4044</v>
      </c>
      <c r="I3">
        <v>20</v>
      </c>
      <c r="J3" t="s">
        <v>22</v>
      </c>
      <c r="K3" t="s">
        <v>31</v>
      </c>
      <c r="L3">
        <v>102</v>
      </c>
      <c r="M3" t="s">
        <v>4022</v>
      </c>
      <c r="N3" s="35">
        <v>46305.98574074074</v>
      </c>
      <c r="O3">
        <v>0</v>
      </c>
      <c r="P3" t="s">
        <v>32</v>
      </c>
      <c r="Q3">
        <v>20</v>
      </c>
      <c r="R3" t="str">
        <f>IF(B3="","",_xlfn.XLOOKUP(B3,DB!$A$2:$A$205,DB!$C$2:$C$205,"")&amp;"")</f>
        <v/>
      </c>
      <c r="S3" t="str">
        <f>IF(B3="","",_xlfn.XLOOKUP(B3,DB!$A$2:$A$205,DB!$E$2:$E$205,""))</f>
        <v/>
      </c>
      <c r="T3" t="str">
        <f>IF(B3="","",_xlfn.XLOOKUP(B3,DB!$A$2:$A$205,DB!$F$2:$F$205,""))</f>
        <v/>
      </c>
      <c r="U3" t="str">
        <f>IF(B3="","",_xlfn.XLOOKUP(B3,DB!$A$2:$A$205,DB!$D$2:$D$205,""))</f>
        <v/>
      </c>
      <c r="V3" t="str">
        <f>IF(B3="","",IF(OR(COUNTIF(M3,"????N?????W")&gt;0,COUNTIF(M3,"????N?????E")&gt;0,COUNTIF(M3,"????S?????W")&gt;0,COUNTIF(M3,"????S?????E")&gt;0),_xlfn.XLOOKUP(B3,DB!$A$2:$A$205,DB!$B$2:$B$205,""),M3))</f>
        <v>XCET</v>
      </c>
      <c r="AF3" s="2">
        <v>0.58333333333333337</v>
      </c>
      <c r="AG3" t="s">
        <v>743</v>
      </c>
      <c r="AH3" s="17">
        <v>210</v>
      </c>
      <c r="AI3" s="17" cm="1">
        <f t="array" ref="AI3">SUMPRODUCT(--(IFERROR(HOUR(Flights_2026_09_3033343536373456789[entry_hour]),-1)=HOUR(AF3)),--(IFERROR(Flights_2026_09_3033343536373456789[entry_sector],"")=AG3),--(IFERROR(Flights_2026_09_3033343536373456789[nfl],-1)&gt;=AH3),--(IFERROR(Flights_2026_09_3033343536373456789[nfl],-1)&lt;=IF(AH3=450,450,AH3+9)))</f>
        <v>0</v>
      </c>
      <c r="AJ3" t="s">
        <v>744</v>
      </c>
      <c r="AK3" s="17">
        <f t="shared" si="0"/>
        <v>2</v>
      </c>
      <c r="AL3" s="17">
        <f t="shared" si="0"/>
        <v>5</v>
      </c>
      <c r="AM3" s="17">
        <f t="shared" si="0"/>
        <v>8</v>
      </c>
      <c r="AN3" s="17">
        <f t="shared" si="0"/>
        <v>8</v>
      </c>
      <c r="AO3" s="17">
        <f t="shared" si="0"/>
        <v>6</v>
      </c>
      <c r="AP3" s="17">
        <f t="shared" si="0"/>
        <v>5</v>
      </c>
      <c r="AQ3" s="17">
        <f t="shared" si="0"/>
        <v>1</v>
      </c>
      <c r="AR3" s="17">
        <f t="shared" si="0"/>
        <v>1</v>
      </c>
      <c r="AS3" s="17">
        <f t="shared" si="0"/>
        <v>2</v>
      </c>
    </row>
    <row r="4" spans="1:45" x14ac:dyDescent="0.2">
      <c r="A4" t="s">
        <v>583</v>
      </c>
      <c r="B4" t="s">
        <v>49</v>
      </c>
      <c r="C4" t="s">
        <v>19</v>
      </c>
      <c r="D4" t="s">
        <v>47</v>
      </c>
      <c r="E4" t="s">
        <v>4045</v>
      </c>
      <c r="F4" s="35">
        <v>46306.006574074076</v>
      </c>
      <c r="G4" t="s">
        <v>21</v>
      </c>
      <c r="H4" t="s">
        <v>4046</v>
      </c>
      <c r="I4">
        <v>370</v>
      </c>
      <c r="J4" t="s">
        <v>22</v>
      </c>
      <c r="K4" t="s">
        <v>23</v>
      </c>
      <c r="L4">
        <v>499</v>
      </c>
      <c r="M4" t="s">
        <v>25</v>
      </c>
      <c r="N4" s="35">
        <v>46305.97519675926</v>
      </c>
      <c r="O4">
        <v>370</v>
      </c>
      <c r="P4" t="s">
        <v>26</v>
      </c>
      <c r="Q4">
        <v>370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KEHLI</v>
      </c>
      <c r="AF4" s="2">
        <v>0.58333333333333337</v>
      </c>
      <c r="AG4" t="s">
        <v>743</v>
      </c>
      <c r="AH4" s="17">
        <v>220</v>
      </c>
      <c r="AI4" s="17" cm="1">
        <f t="array" ref="AI4">SUMPRODUCT(--(IFERROR(HOUR(Flights_2026_09_3033343536373456789[entry_hour]),-1)=HOUR(AF4)),--(IFERROR(Flights_2026_09_3033343536373456789[entry_sector],"")=AG4),--(IFERROR(Flights_2026_09_3033343536373456789[nfl],-1)&gt;=AH4),--(IFERROR(Flights_2026_09_3033343536373456789[nfl],-1)&lt;=IF(AH4=450,450,AH4+9)))</f>
        <v>0</v>
      </c>
      <c r="AJ4" t="s">
        <v>745</v>
      </c>
      <c r="AK4" s="17">
        <f t="shared" si="0"/>
        <v>3</v>
      </c>
      <c r="AL4" s="17">
        <f t="shared" si="0"/>
        <v>2</v>
      </c>
      <c r="AM4" s="17">
        <f t="shared" si="0"/>
        <v>4</v>
      </c>
      <c r="AN4" s="17">
        <f t="shared" si="0"/>
        <v>4</v>
      </c>
      <c r="AO4" s="17">
        <f t="shared" si="0"/>
        <v>3</v>
      </c>
      <c r="AP4" s="17">
        <f t="shared" si="0"/>
        <v>2</v>
      </c>
      <c r="AQ4" s="17">
        <f t="shared" si="0"/>
        <v>2</v>
      </c>
      <c r="AR4" s="17">
        <f t="shared" si="0"/>
        <v>4</v>
      </c>
      <c r="AS4" s="17">
        <f t="shared" si="0"/>
        <v>1</v>
      </c>
    </row>
    <row r="5" spans="1:45" x14ac:dyDescent="0.2">
      <c r="A5" t="s">
        <v>17</v>
      </c>
      <c r="B5" t="s">
        <v>18</v>
      </c>
      <c r="C5" t="s">
        <v>19</v>
      </c>
      <c r="D5" t="s">
        <v>20</v>
      </c>
      <c r="E5" t="s">
        <v>4047</v>
      </c>
      <c r="F5" s="35">
        <v>46306.008055555554</v>
      </c>
      <c r="G5" t="s">
        <v>21</v>
      </c>
      <c r="H5" t="s">
        <v>4048</v>
      </c>
      <c r="I5">
        <v>350</v>
      </c>
      <c r="J5" t="s">
        <v>22</v>
      </c>
      <c r="K5" t="s">
        <v>23</v>
      </c>
      <c r="L5">
        <v>505</v>
      </c>
      <c r="M5" t="s">
        <v>25</v>
      </c>
      <c r="N5" s="35">
        <v>46305.977488425924</v>
      </c>
      <c r="O5">
        <v>350</v>
      </c>
      <c r="P5" t="s">
        <v>26</v>
      </c>
      <c r="Q5">
        <v>350</v>
      </c>
      <c r="R5" t="str">
        <f>IF(B5="","",_xlfn.XLOOKUP(B5,DB!$A$2:$A$205,DB!$C$2:$C$205,"")&amp;"")</f>
        <v>Sector 5</v>
      </c>
      <c r="S5" t="str">
        <f>IF(B5="","",_xlfn.XLOOKUP(B5,DB!$A$2:$A$205,DB!$E$2:$E$205,""))</f>
        <v>Sector 4</v>
      </c>
      <c r="T5" t="str">
        <f>IF(B5="","",_xlfn.XLOOKUP(B5,DB!$A$2:$A$205,DB!$F$2:$F$205,""))</f>
        <v>VOMAR/XUDUN</v>
      </c>
      <c r="U5" t="str">
        <f>IF(B5="","",_xlfn.XLOOKUP(B5,DB!$A$2:$A$205,DB!$D$2:$D$205,""))</f>
        <v>KZHU</v>
      </c>
      <c r="V5" t="str">
        <f>IF(B5="","",IF(OR(COUNTIF(M5,"????N?????W")&gt;0,COUNTIF(M5,"????N?????E")&gt;0,COUNTIF(M5,"????S?????W")&gt;0,COUNTIF(M5,"????S?????E")&gt;0),_xlfn.XLOOKUP(B5,DB!$A$2:$A$205,DB!$B$2:$B$205,""),M5))</f>
        <v>KEHLI</v>
      </c>
      <c r="AF5" s="2">
        <v>0.58333333333333337</v>
      </c>
      <c r="AG5" t="s">
        <v>743</v>
      </c>
      <c r="AH5" s="17">
        <v>230</v>
      </c>
      <c r="AI5" s="17" cm="1">
        <f t="array" ref="AI5">SUMPRODUCT(--(IFERROR(HOUR(Flights_2026_09_3033343536373456789[entry_hour]),-1)=HOUR(AF5)),--(IFERROR(Flights_2026_09_3033343536373456789[entry_sector],"")=AG5),--(IFERROR(Flights_2026_09_3033343536373456789[nfl],-1)&gt;=AH5),--(IFERROR(Flights_2026_09_3033343536373456789[nfl],-1)&lt;=IF(AH5=450,450,AH5+9)))</f>
        <v>0</v>
      </c>
      <c r="AJ5" t="s">
        <v>840</v>
      </c>
      <c r="AK5" s="17">
        <f t="shared" si="0"/>
        <v>0</v>
      </c>
      <c r="AL5" s="17">
        <f t="shared" si="0"/>
        <v>1</v>
      </c>
      <c r="AM5" s="17">
        <f t="shared" si="0"/>
        <v>1</v>
      </c>
      <c r="AN5" s="17">
        <f t="shared" si="0"/>
        <v>2</v>
      </c>
      <c r="AO5" s="17">
        <f t="shared" si="0"/>
        <v>2</v>
      </c>
      <c r="AP5" s="17">
        <f t="shared" si="0"/>
        <v>1</v>
      </c>
      <c r="AQ5" s="17">
        <f t="shared" si="0"/>
        <v>1</v>
      </c>
      <c r="AR5" s="17">
        <f t="shared" si="0"/>
        <v>1</v>
      </c>
      <c r="AS5" s="17">
        <f t="shared" si="0"/>
        <v>2</v>
      </c>
    </row>
    <row r="6" spans="1:45" x14ac:dyDescent="0.2">
      <c r="A6" t="s">
        <v>2179</v>
      </c>
      <c r="B6" t="s">
        <v>335</v>
      </c>
      <c r="C6" t="s">
        <v>19</v>
      </c>
      <c r="D6" t="s">
        <v>359</v>
      </c>
      <c r="F6" s="35">
        <v>46306.009930555556</v>
      </c>
      <c r="G6" t="s">
        <v>28</v>
      </c>
      <c r="H6" t="s">
        <v>4049</v>
      </c>
      <c r="I6">
        <v>350</v>
      </c>
      <c r="J6" t="s">
        <v>22</v>
      </c>
      <c r="K6" t="s">
        <v>31</v>
      </c>
      <c r="L6">
        <v>923</v>
      </c>
      <c r="M6" t="s">
        <v>3764</v>
      </c>
      <c r="N6" s="35">
        <v>46305.956967592589</v>
      </c>
      <c r="O6">
        <v>350</v>
      </c>
      <c r="P6" t="s">
        <v>26</v>
      </c>
      <c r="Q6">
        <v>350</v>
      </c>
      <c r="R6" t="str">
        <f>IF(B6="","",_xlfn.XLOOKUP(B6,DB!$A$2:$A$205,DB!$C$2:$C$205,"")&amp;"")</f>
        <v>Sector 6</v>
      </c>
      <c r="S6" t="str">
        <f>IF(B6="","",_xlfn.XLOOKUP(B6,DB!$A$2:$A$205,DB!$E$2:$E$205,""))</f>
        <v>Sector 4</v>
      </c>
      <c r="T6" t="str">
        <f>IF(B6="","",_xlfn.XLOOKUP(B6,DB!$A$2:$A$205,DB!$F$2:$F$205,""))</f>
        <v>VOMAR/XUDUN</v>
      </c>
      <c r="U6" t="str">
        <f>IF(B6="","",_xlfn.XLOOKUP(B6,DB!$A$2:$A$205,DB!$D$2:$D$205,""))</f>
        <v>MMEX</v>
      </c>
      <c r="V6" t="str">
        <f>IF(B6="","",IF(OR(COUNTIF(M6,"????N?????W")&gt;0,COUNTIF(M6,"????N?????E")&gt;0,COUNTIF(M6,"????S?????W")&gt;0,COUNTIF(M6,"????S?????E")&gt;0),_xlfn.XLOOKUP(B6,DB!$A$2:$A$205,DB!$B$2:$B$205,""),M6))</f>
        <v>GOTAS</v>
      </c>
      <c r="AF6" s="2">
        <v>0.58333333333333337</v>
      </c>
      <c r="AG6" t="s">
        <v>743</v>
      </c>
      <c r="AH6" s="17">
        <v>240</v>
      </c>
      <c r="AI6" s="17" cm="1">
        <f t="array" ref="AI6">SUMPRODUCT(--(IFERROR(HOUR(Flights_2026_09_3033343536373456789[entry_hour]),-1)=HOUR(AF6)),--(IFERROR(Flights_2026_09_3033343536373456789[entry_sector],"")=AG6),--(IFERROR(Flights_2026_09_3033343536373456789[nfl],-1)&gt;=AH6),--(IFERROR(Flights_2026_09_3033343536373456789[nfl],-1)&lt;=IF(AH6=450,450,AH6+9)))</f>
        <v>0</v>
      </c>
      <c r="AJ6" t="s">
        <v>747</v>
      </c>
      <c r="AK6" s="17">
        <f t="shared" si="0"/>
        <v>1</v>
      </c>
      <c r="AL6" s="17">
        <f t="shared" si="0"/>
        <v>1</v>
      </c>
      <c r="AM6" s="17">
        <f t="shared" si="0"/>
        <v>1</v>
      </c>
      <c r="AN6" s="17">
        <f t="shared" si="0"/>
        <v>1</v>
      </c>
      <c r="AO6" s="17">
        <f t="shared" si="0"/>
        <v>1</v>
      </c>
      <c r="AP6" s="17">
        <f t="shared" si="0"/>
        <v>1</v>
      </c>
      <c r="AQ6" s="17">
        <f t="shared" si="0"/>
        <v>1</v>
      </c>
      <c r="AR6" s="17">
        <f t="shared" si="0"/>
        <v>3</v>
      </c>
      <c r="AS6" s="17">
        <f t="shared" si="0"/>
        <v>1</v>
      </c>
    </row>
    <row r="7" spans="1:45" x14ac:dyDescent="0.2">
      <c r="A7" t="s">
        <v>39</v>
      </c>
      <c r="B7" t="s">
        <v>40</v>
      </c>
      <c r="C7" t="s">
        <v>19</v>
      </c>
      <c r="D7" t="s">
        <v>41</v>
      </c>
      <c r="E7" t="s">
        <v>42</v>
      </c>
      <c r="F7" s="35">
        <v>46306.012256944443</v>
      </c>
      <c r="G7" t="s">
        <v>21</v>
      </c>
      <c r="H7" t="s">
        <v>4050</v>
      </c>
      <c r="I7">
        <v>380</v>
      </c>
      <c r="J7" t="s">
        <v>22</v>
      </c>
      <c r="K7" t="s">
        <v>23</v>
      </c>
      <c r="L7">
        <v>220</v>
      </c>
      <c r="M7" t="s">
        <v>44</v>
      </c>
      <c r="N7" s="35">
        <v>46305.993495370371</v>
      </c>
      <c r="O7">
        <v>361</v>
      </c>
      <c r="P7" t="s">
        <v>26</v>
      </c>
      <c r="Q7">
        <v>380</v>
      </c>
      <c r="R7" t="str">
        <f>IF(B7="","",_xlfn.XLOOKUP(B7,DB!$A$2:$A$205,DB!$C$2:$C$205,"")&amp;"")</f>
        <v>Sector 7</v>
      </c>
      <c r="S7" t="str">
        <f>IF(B7="","",_xlfn.XLOOKUP(B7,DB!$A$2:$A$205,DB!$E$2:$E$205,""))</f>
        <v>Sector 7</v>
      </c>
      <c r="T7" t="str">
        <f>IF(B7="","",_xlfn.XLOOKUP(B7,DB!$A$2:$A$205,DB!$F$2:$F$205,""))</f>
        <v>PAULE/SIGMA</v>
      </c>
      <c r="U7" t="str">
        <f>IF(B7="","",_xlfn.XLOOKUP(B7,DB!$A$2:$A$205,DB!$D$2:$D$205,""))</f>
        <v>MHCC</v>
      </c>
      <c r="V7" t="str">
        <f>IF(B7="","",IF(OR(COUNTIF(M7,"????N?????W")&gt;0,COUNTIF(M7,"????N?????E")&gt;0,COUNTIF(M7,"????S?????W")&gt;0,COUNTIF(M7,"????S?????E")&gt;0),_xlfn.XLOOKUP(B7,DB!$A$2:$A$205,DB!$B$2:$B$205,""),M7))</f>
        <v>SIGMA</v>
      </c>
      <c r="AF7" s="2">
        <v>0.58333333333333337</v>
      </c>
      <c r="AG7" t="s">
        <v>743</v>
      </c>
      <c r="AH7" s="17">
        <v>250</v>
      </c>
      <c r="AI7" s="17" cm="1">
        <f t="array" ref="AI7">SUMPRODUCT(--(IFERROR(HOUR(Flights_2026_09_3033343536373456789[entry_hour]),-1)=HOUR(AF7)),--(IFERROR(Flights_2026_09_3033343536373456789[entry_sector],"")=AG7),--(IFERROR(Flights_2026_09_3033343536373456789[nfl],-1)&gt;=AH7),--(IFERROR(Flights_2026_09_3033343536373456789[nfl],-1)&lt;=IF(AH7=450,450,AH7+9)))</f>
        <v>0</v>
      </c>
    </row>
    <row r="8" spans="1:45" x14ac:dyDescent="0.2">
      <c r="A8" t="s">
        <v>417</v>
      </c>
      <c r="B8" t="s">
        <v>71</v>
      </c>
      <c r="C8" t="s">
        <v>19</v>
      </c>
      <c r="D8" t="s">
        <v>72</v>
      </c>
      <c r="E8" t="s">
        <v>4051</v>
      </c>
      <c r="F8" s="35">
        <v>46306.024386574078</v>
      </c>
      <c r="G8" t="s">
        <v>21</v>
      </c>
      <c r="H8" t="s">
        <v>4052</v>
      </c>
      <c r="I8">
        <v>400</v>
      </c>
      <c r="J8" t="s">
        <v>22</v>
      </c>
      <c r="K8" t="s">
        <v>23</v>
      </c>
      <c r="L8">
        <v>159</v>
      </c>
      <c r="M8" t="s">
        <v>37</v>
      </c>
      <c r="N8" s="35">
        <v>46306.010370370372</v>
      </c>
      <c r="O8">
        <v>304</v>
      </c>
      <c r="P8" t="s">
        <v>38</v>
      </c>
      <c r="Q8">
        <v>220</v>
      </c>
      <c r="R8" t="str">
        <f>IF(B8="","",_xlfn.XLOOKUP(B8,DB!$A$2:$A$205,DB!$C$2:$C$205,"")&amp;"")</f>
        <v>Sector 3</v>
      </c>
      <c r="S8" t="str">
        <f>IF(B8="","",_xlfn.XLOOKUP(B8,DB!$A$2:$A$205,DB!$E$2:$E$205,""))</f>
        <v>Sector 3</v>
      </c>
      <c r="T8" t="str">
        <f>IF(B8="","",_xlfn.XLOOKUP(B8,DB!$A$2:$A$205,DB!$F$2:$F$205,""))</f>
        <v>NOSAT</v>
      </c>
      <c r="U8" t="str">
        <f>IF(B8="","",_xlfn.XLOOKUP(B8,DB!$A$2:$A$205,DB!$D$2:$D$205,""))</f>
        <v>MUFH</v>
      </c>
      <c r="V8" t="str">
        <f>IF(B8="","",IF(OR(COUNTIF(M8,"????N?????W")&gt;0,COUNTIF(M8,"????N?????E")&gt;0,COUNTIF(M8,"????S?????W")&gt;0,COUNTIF(M8,"????S?????E")&gt;0),_xlfn.XLOOKUP(B8,DB!$A$2:$A$205,DB!$B$2:$B$205,""),M8))</f>
        <v>NOSAT</v>
      </c>
      <c r="AF8" s="2">
        <v>0.58333333333333337</v>
      </c>
      <c r="AG8" t="s">
        <v>743</v>
      </c>
      <c r="AH8" s="17">
        <v>260</v>
      </c>
      <c r="AI8" s="17" cm="1">
        <f t="array" ref="AI8">SUMPRODUCT(--(IFERROR(HOUR(Flights_2026_09_3033343536373456789[entry_hour]),-1)=HOUR(AF8)),--(IFERROR(Flights_2026_09_3033343536373456789[entry_sector],"")=AG8),--(IFERROR(Flights_2026_09_3033343536373456789[nfl],-1)&gt;=AH8),--(IFERROR(Flights_2026_09_3033343536373456789[nfl],-1)&lt;=IF(AH8=450,450,AH8+9)))</f>
        <v>0</v>
      </c>
    </row>
    <row r="9" spans="1:45" x14ac:dyDescent="0.2">
      <c r="A9" t="s">
        <v>2176</v>
      </c>
      <c r="B9" t="s">
        <v>57</v>
      </c>
      <c r="C9" t="s">
        <v>19</v>
      </c>
      <c r="D9" t="s">
        <v>47</v>
      </c>
      <c r="E9" t="s">
        <v>1770</v>
      </c>
      <c r="F9" s="35">
        <v>46306.033634259264</v>
      </c>
      <c r="G9" t="s">
        <v>21</v>
      </c>
      <c r="H9" t="s">
        <v>4053</v>
      </c>
      <c r="I9">
        <v>370</v>
      </c>
      <c r="J9" t="s">
        <v>22</v>
      </c>
      <c r="K9" t="s">
        <v>23</v>
      </c>
      <c r="L9">
        <v>540</v>
      </c>
      <c r="M9" t="s">
        <v>25</v>
      </c>
      <c r="N9" s="35">
        <v>46306.001805555556</v>
      </c>
      <c r="O9">
        <v>370</v>
      </c>
      <c r="P9" t="s">
        <v>26</v>
      </c>
      <c r="Q9">
        <v>370</v>
      </c>
      <c r="R9" t="str">
        <f>IF(B9="","",_xlfn.XLOOKUP(B9,DB!$A$2:$A$205,DB!$C$2:$C$205,"")&amp;"")</f>
        <v>Sector 5</v>
      </c>
      <c r="S9" t="str">
        <f>IF(B9="","",_xlfn.XLOOKUP(B9,DB!$A$2:$A$205,DB!$E$2:$E$205,""))</f>
        <v>Sector 4</v>
      </c>
      <c r="T9" t="str">
        <f>IF(B9="","",_xlfn.XLOOKUP(B9,DB!$A$2:$A$205,DB!$F$2:$F$205,""))</f>
        <v>VOMAR/XUDUN</v>
      </c>
      <c r="U9" t="str">
        <f>IF(B9="","",_xlfn.XLOOKUP(B9,DB!$A$2:$A$205,DB!$D$2:$D$205,""))</f>
        <v>KZHU</v>
      </c>
      <c r="V9" t="str">
        <f>IF(B9="","",IF(OR(COUNTIF(M9,"????N?????W")&gt;0,COUNTIF(M9,"????N?????E")&gt;0,COUNTIF(M9,"????S?????W")&gt;0,COUNTIF(M9,"????S?????E")&gt;0),_xlfn.XLOOKUP(B9,DB!$A$2:$A$205,DB!$B$2:$B$205,""),M9))</f>
        <v>KEHLI</v>
      </c>
      <c r="AF9" s="2">
        <v>0.58333333333333337</v>
      </c>
      <c r="AG9" t="s">
        <v>743</v>
      </c>
      <c r="AH9" s="17">
        <v>270</v>
      </c>
      <c r="AI9" s="17" cm="1">
        <f t="array" ref="AI9">SUMPRODUCT(--(IFERROR(HOUR(Flights_2026_09_3033343536373456789[entry_hour]),-1)=HOUR(AF9)),--(IFERROR(Flights_2026_09_3033343536373456789[entry_sector],"")=AG9),--(IFERROR(Flights_2026_09_3033343536373456789[nfl],-1)&gt;=AH9),--(IFERROR(Flights_2026_09_3033343536373456789[nfl],-1)&lt;=IF(AH9=450,450,AH9+9)))</f>
        <v>0</v>
      </c>
    </row>
    <row r="10" spans="1:45" x14ac:dyDescent="0.2">
      <c r="A10" t="s">
        <v>45</v>
      </c>
      <c r="B10" t="s">
        <v>46</v>
      </c>
      <c r="C10" t="s">
        <v>19</v>
      </c>
      <c r="D10" t="s">
        <v>47</v>
      </c>
      <c r="E10" t="s">
        <v>4054</v>
      </c>
      <c r="F10" s="35">
        <v>46306.051782407405</v>
      </c>
      <c r="G10" t="s">
        <v>21</v>
      </c>
      <c r="H10" t="s">
        <v>4055</v>
      </c>
      <c r="I10">
        <v>370</v>
      </c>
      <c r="J10" t="s">
        <v>22</v>
      </c>
      <c r="K10" t="s">
        <v>23</v>
      </c>
      <c r="L10">
        <v>493</v>
      </c>
      <c r="M10" t="s">
        <v>411</v>
      </c>
      <c r="N10" s="35">
        <v>46306.021724537037</v>
      </c>
      <c r="O10">
        <v>370</v>
      </c>
      <c r="P10" t="s">
        <v>26</v>
      </c>
      <c r="Q10">
        <v>370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PISAD</v>
      </c>
      <c r="AF10" s="2">
        <v>0.58333333333333337</v>
      </c>
      <c r="AG10" t="s">
        <v>743</v>
      </c>
      <c r="AH10" s="17">
        <v>280</v>
      </c>
      <c r="AI10" s="17" cm="1">
        <f t="array" ref="AI10">SUMPRODUCT(--(IFERROR(HOUR(Flights_2026_09_3033343536373456789[entry_hour]),-1)=HOUR(AF10)),--(IFERROR(Flights_2026_09_3033343536373456789[entry_sector],"")=AG10),--(IFERROR(Flights_2026_09_3033343536373456789[nfl],-1)&gt;=AH10),--(IFERROR(Flights_2026_09_3033343536373456789[nfl],-1)&lt;=IF(AH10=450,450,AH10+9)))</f>
        <v>0</v>
      </c>
    </row>
    <row r="11" spans="1:45" x14ac:dyDescent="0.2">
      <c r="A11" t="s">
        <v>64</v>
      </c>
      <c r="B11" t="s">
        <v>65</v>
      </c>
      <c r="C11" t="s">
        <v>19</v>
      </c>
      <c r="D11" t="s">
        <v>20</v>
      </c>
      <c r="E11" t="s">
        <v>925</v>
      </c>
      <c r="F11" s="35">
        <v>46306.053067129629</v>
      </c>
      <c r="G11" t="s">
        <v>21</v>
      </c>
      <c r="H11" t="s">
        <v>4056</v>
      </c>
      <c r="I11">
        <v>370</v>
      </c>
      <c r="J11" t="s">
        <v>22</v>
      </c>
      <c r="K11" t="s">
        <v>23</v>
      </c>
      <c r="L11">
        <v>898</v>
      </c>
      <c r="M11" t="s">
        <v>78</v>
      </c>
      <c r="N11" s="35">
        <v>46306.004004629634</v>
      </c>
      <c r="O11">
        <v>370</v>
      </c>
      <c r="P11" t="s">
        <v>26</v>
      </c>
      <c r="Q11">
        <v>370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3033343536373456789[entry_hour]),-1)=HOUR(AF11)),--(IFERROR(Flights_2026_09_3033343536373456789[entry_sector],"")=AG11),--(IFERROR(Flights_2026_09_3033343536373456789[nfl],-1)&gt;=AH11),--(IFERROR(Flights_2026_09_3033343536373456789[nfl],-1)&lt;=IF(AH11=450,450,AH11+9)))</f>
        <v>0</v>
      </c>
    </row>
    <row r="12" spans="1:45" x14ac:dyDescent="0.2">
      <c r="A12" t="s">
        <v>112</v>
      </c>
      <c r="B12" t="s">
        <v>81</v>
      </c>
      <c r="C12" t="s">
        <v>19</v>
      </c>
      <c r="D12" t="s">
        <v>41</v>
      </c>
      <c r="E12" t="s">
        <v>478</v>
      </c>
      <c r="F12" s="35">
        <v>46306.058368055557</v>
      </c>
      <c r="G12" t="s">
        <v>21</v>
      </c>
      <c r="H12" t="s">
        <v>4057</v>
      </c>
      <c r="I12">
        <v>370</v>
      </c>
      <c r="J12" t="s">
        <v>22</v>
      </c>
      <c r="K12" t="s">
        <v>23</v>
      </c>
      <c r="L12">
        <v>818</v>
      </c>
      <c r="M12" t="s">
        <v>84</v>
      </c>
      <c r="N12" s="35">
        <v>46306.014641203699</v>
      </c>
      <c r="O12">
        <v>370</v>
      </c>
      <c r="P12" t="s">
        <v>26</v>
      </c>
      <c r="Q12">
        <v>370</v>
      </c>
      <c r="R12" t="str">
        <f>IF(B12="","",_xlfn.XLOOKUP(B12,DB!$A$2:$A$205,DB!$C$2:$C$205,"")&amp;"")</f>
        <v>Sector 5</v>
      </c>
      <c r="S12" t="str">
        <f>IF(B12="","",_xlfn.XLOOKUP(B12,DB!$A$2:$A$205,DB!$E$2:$E$205,""))</f>
        <v>Sector 4</v>
      </c>
      <c r="T12" t="str">
        <f>IF(B12="","",_xlfn.XLOOKUP(B12,DB!$A$2:$A$205,DB!$F$2:$F$205,""))</f>
        <v>VOMAR/XUDUN</v>
      </c>
      <c r="U12" t="str">
        <f>IF(B12="","",_xlfn.XLOOKUP(B12,DB!$A$2:$A$205,DB!$D$2:$D$205,""))</f>
        <v>MMTY</v>
      </c>
      <c r="V12" t="str">
        <f>IF(B12="","",IF(OR(COUNTIF(M12,"????N?????W")&gt;0,COUNTIF(M12,"????N?????E")&gt;0,COUNTIF(M12,"????S?????W")&gt;0,COUNTIF(M12,"????S?????E")&gt;0),_xlfn.XLOOKUP(B12,DB!$A$2:$A$205,DB!$B$2:$B$205,""),M12))</f>
        <v>MATOL</v>
      </c>
      <c r="AF12" s="2">
        <v>0.58333333333333337</v>
      </c>
      <c r="AG12" t="s">
        <v>743</v>
      </c>
      <c r="AH12" s="17">
        <v>300</v>
      </c>
      <c r="AI12" s="17" cm="1">
        <f t="array" ref="AI12">SUMPRODUCT(--(IFERROR(HOUR(Flights_2026_09_3033343536373456789[entry_hour]),-1)=HOUR(AF12)),--(IFERROR(Flights_2026_09_3033343536373456789[entry_sector],"")=AG12),--(IFERROR(Flights_2026_09_3033343536373456789[nfl],-1)&gt;=AH12),--(IFERROR(Flights_2026_09_3033343536373456789[nfl],-1)&lt;=IF(AH12=450,450,AH12+9)))</f>
        <v>0</v>
      </c>
    </row>
    <row r="13" spans="1:45" x14ac:dyDescent="0.2">
      <c r="A13" t="s">
        <v>48</v>
      </c>
      <c r="B13" t="s">
        <v>49</v>
      </c>
      <c r="C13" t="s">
        <v>19</v>
      </c>
      <c r="D13" t="s">
        <v>53</v>
      </c>
      <c r="E13" t="s">
        <v>4058</v>
      </c>
      <c r="F13" s="35">
        <v>46306.062175925923</v>
      </c>
      <c r="G13" t="s">
        <v>21</v>
      </c>
      <c r="H13" t="s">
        <v>4059</v>
      </c>
      <c r="I13">
        <v>330</v>
      </c>
      <c r="J13" t="s">
        <v>22</v>
      </c>
      <c r="K13" t="s">
        <v>23</v>
      </c>
      <c r="L13">
        <v>497</v>
      </c>
      <c r="M13" t="s">
        <v>25</v>
      </c>
      <c r="N13" s="35">
        <v>46306.032800925925</v>
      </c>
      <c r="O13">
        <v>330</v>
      </c>
      <c r="P13" t="s">
        <v>26</v>
      </c>
      <c r="Q13">
        <v>330</v>
      </c>
      <c r="R13" t="str">
        <f>IF(B13="","",_xlfn.XLOOKUP(B13,DB!$A$2:$A$205,DB!$C$2:$C$205,"")&amp;"")</f>
        <v>Sector 3</v>
      </c>
      <c r="S13" t="str">
        <f>IF(B13="","",_xlfn.XLOOKUP(B13,DB!$A$2:$A$205,DB!$E$2:$E$205,""))</f>
        <v>Sector 3</v>
      </c>
      <c r="T13" t="str">
        <f>IF(B13="","",_xlfn.XLOOKUP(B13,DB!$A$2:$A$205,DB!$F$2:$F$205,""))</f>
        <v>NOSAT</v>
      </c>
      <c r="U13" t="str">
        <f>IF(B13="","",_xlfn.XLOOKUP(B13,DB!$A$2:$A$205,DB!$D$2:$D$205,""))</f>
        <v>KZHU</v>
      </c>
      <c r="V13" t="str">
        <f>IF(B13="","",IF(OR(COUNTIF(M13,"????N?????W")&gt;0,COUNTIF(M13,"????N?????E")&gt;0,COUNTIF(M13,"????S?????W")&gt;0,COUNTIF(M13,"????S?????E")&gt;0),_xlfn.XLOOKUP(B13,DB!$A$2:$A$205,DB!$B$2:$B$205,""),M13))</f>
        <v>KEHLI</v>
      </c>
      <c r="AF13" s="2">
        <v>0.58333333333333337</v>
      </c>
      <c r="AG13" t="s">
        <v>743</v>
      </c>
      <c r="AH13" s="17">
        <v>310</v>
      </c>
      <c r="AI13" s="17" cm="1">
        <f t="array" ref="AI13">SUMPRODUCT(--(IFERROR(HOUR(Flights_2026_09_3033343536373456789[entry_hour]),-1)=HOUR(AF13)),--(IFERROR(Flights_2026_09_3033343536373456789[entry_sector],"")=AG13),--(IFERROR(Flights_2026_09_3033343536373456789[nfl],-1)&gt;=AH13),--(IFERROR(Flights_2026_09_3033343536373456789[nfl],-1)&lt;=IF(AH13=450,450,AH13+9)))</f>
        <v>0</v>
      </c>
    </row>
    <row r="14" spans="1:45" x14ac:dyDescent="0.2">
      <c r="A14" t="s">
        <v>360</v>
      </c>
      <c r="B14" t="s">
        <v>52</v>
      </c>
      <c r="C14" t="s">
        <v>19</v>
      </c>
      <c r="D14" t="s">
        <v>53</v>
      </c>
      <c r="E14" t="s">
        <v>3482</v>
      </c>
      <c r="F14" s="35">
        <v>46306.068668981483</v>
      </c>
      <c r="G14" t="s">
        <v>21</v>
      </c>
      <c r="H14" t="s">
        <v>4060</v>
      </c>
      <c r="I14">
        <v>370</v>
      </c>
      <c r="J14" t="s">
        <v>22</v>
      </c>
      <c r="K14" t="s">
        <v>23</v>
      </c>
      <c r="L14">
        <v>889</v>
      </c>
      <c r="M14" t="s">
        <v>3022</v>
      </c>
      <c r="N14" s="35">
        <v>46306.020405092597</v>
      </c>
      <c r="O14">
        <v>370</v>
      </c>
      <c r="P14" t="s">
        <v>26</v>
      </c>
      <c r="Q14">
        <v>370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GOTAS</v>
      </c>
      <c r="AF14" s="2">
        <v>0.58333333333333337</v>
      </c>
      <c r="AG14" t="s">
        <v>743</v>
      </c>
      <c r="AH14" s="17">
        <v>320</v>
      </c>
      <c r="AI14" s="17" cm="1">
        <f t="array" ref="AI14">SUMPRODUCT(--(IFERROR(HOUR(Flights_2026_09_3033343536373456789[entry_hour]),-1)=HOUR(AF14)),--(IFERROR(Flights_2026_09_3033343536373456789[entry_sector],"")=AG14),--(IFERROR(Flights_2026_09_3033343536373456789[nfl],-1)&gt;=AH14),--(IFERROR(Flights_2026_09_3033343536373456789[nfl],-1)&lt;=IF(AH14=450,450,AH14+9)))</f>
        <v>0</v>
      </c>
    </row>
    <row r="15" spans="1:45" x14ac:dyDescent="0.2">
      <c r="A15" t="s">
        <v>654</v>
      </c>
      <c r="B15" t="s">
        <v>655</v>
      </c>
      <c r="C15" t="s">
        <v>19</v>
      </c>
      <c r="D15" t="s">
        <v>352</v>
      </c>
      <c r="E15" t="s">
        <v>2471</v>
      </c>
      <c r="F15" s="35">
        <v>46306.069918981477</v>
      </c>
      <c r="G15" t="s">
        <v>21</v>
      </c>
      <c r="H15" t="s">
        <v>4061</v>
      </c>
      <c r="I15">
        <v>400</v>
      </c>
      <c r="J15" t="s">
        <v>22</v>
      </c>
      <c r="K15" t="s">
        <v>23</v>
      </c>
      <c r="L15">
        <v>178</v>
      </c>
      <c r="M15" t="s">
        <v>4062</v>
      </c>
      <c r="N15" s="35">
        <v>46306.055937500001</v>
      </c>
      <c r="O15">
        <v>299</v>
      </c>
      <c r="P15" t="s">
        <v>38</v>
      </c>
      <c r="Q15">
        <v>220</v>
      </c>
      <c r="R15" t="str">
        <f>IF(B15="","",_xlfn.XLOOKUP(B15,DB!$A$2:$A$205,DB!$C$2:$C$205,"")&amp;"")</f>
        <v>Sector 3</v>
      </c>
      <c r="S15" t="str">
        <f>IF(B15="","",_xlfn.XLOOKUP(B15,DB!$A$2:$A$205,DB!$E$2:$E$205,""))</f>
        <v>Sector 3</v>
      </c>
      <c r="T15" t="str">
        <f>IF(B15="","",_xlfn.XLOOKUP(B15,DB!$A$2:$A$205,DB!$F$2:$F$205,""))</f>
        <v>NOSAT</v>
      </c>
      <c r="U15" t="str">
        <f>IF(B15="","",_xlfn.XLOOKUP(B15,DB!$A$2:$A$205,DB!$D$2:$D$205,""))</f>
        <v>MUFH</v>
      </c>
      <c r="V15" t="str">
        <f>IF(B15="","",IF(OR(COUNTIF(M15,"????N?????W")&gt;0,COUNTIF(M15,"????N?????E")&gt;0,COUNTIF(M15,"????S?????W")&gt;0,COUNTIF(M15,"????S?????E")&gt;0),_xlfn.XLOOKUP(B15,DB!$A$2:$A$205,DB!$B$2:$B$205,""),M15))</f>
        <v>NOSAT</v>
      </c>
      <c r="AF15" s="2">
        <v>0.58333333333333337</v>
      </c>
      <c r="AG15" t="s">
        <v>743</v>
      </c>
      <c r="AH15" s="17">
        <v>330</v>
      </c>
      <c r="AI15" s="17" cm="1">
        <f t="array" ref="AI15">SUMPRODUCT(--(IFERROR(HOUR(Flights_2026_09_3033343536373456789[entry_hour]),-1)=HOUR(AF15)),--(IFERROR(Flights_2026_09_3033343536373456789[entry_sector],"")=AG15),--(IFERROR(Flights_2026_09_3033343536373456789[nfl],-1)&gt;=AH15),--(IFERROR(Flights_2026_09_3033343536373456789[nfl],-1)&lt;=IF(AH15=450,450,AH15+9)))</f>
        <v>0</v>
      </c>
    </row>
    <row r="16" spans="1:45" x14ac:dyDescent="0.2">
      <c r="A16" t="s">
        <v>79</v>
      </c>
      <c r="B16" t="s">
        <v>65</v>
      </c>
      <c r="C16" t="s">
        <v>19</v>
      </c>
      <c r="D16" t="s">
        <v>50</v>
      </c>
      <c r="E16" t="s">
        <v>678</v>
      </c>
      <c r="F16" s="35">
        <v>46306.072349537033</v>
      </c>
      <c r="G16" t="s">
        <v>21</v>
      </c>
      <c r="H16" t="s">
        <v>4063</v>
      </c>
      <c r="I16">
        <v>350</v>
      </c>
      <c r="J16" t="s">
        <v>22</v>
      </c>
      <c r="K16" t="s">
        <v>23</v>
      </c>
      <c r="L16">
        <v>872</v>
      </c>
      <c r="M16" t="s">
        <v>793</v>
      </c>
      <c r="N16" s="35">
        <v>46306.023680555554</v>
      </c>
      <c r="O16">
        <v>350</v>
      </c>
      <c r="P16" t="s">
        <v>26</v>
      </c>
      <c r="Q16">
        <v>350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3033343536373456789[entry_hour]),-1)=HOUR(AF16)),--(IFERROR(Flights_2026_09_3033343536373456789[entry_sector],"")=AG16),--(IFERROR(Flights_2026_09_3033343536373456789[nfl],-1)&gt;=AH16),--(IFERROR(Flights_2026_09_3033343536373456789[nfl],-1)&lt;=IF(AH16=450,450,AH16+9)))</f>
        <v>0</v>
      </c>
    </row>
    <row r="17" spans="1:35" x14ac:dyDescent="0.2">
      <c r="A17" t="s">
        <v>513</v>
      </c>
      <c r="B17" t="s">
        <v>267</v>
      </c>
      <c r="C17" t="s">
        <v>19</v>
      </c>
      <c r="D17" t="s">
        <v>514</v>
      </c>
      <c r="F17" s="35">
        <v>46306.075810185182</v>
      </c>
      <c r="G17" t="s">
        <v>28</v>
      </c>
      <c r="H17" t="s">
        <v>4064</v>
      </c>
      <c r="I17">
        <v>20</v>
      </c>
      <c r="J17" t="s">
        <v>22</v>
      </c>
      <c r="K17" t="s">
        <v>31</v>
      </c>
      <c r="L17">
        <v>96</v>
      </c>
      <c r="M17" t="s">
        <v>267</v>
      </c>
      <c r="N17" s="35">
        <v>46306.056250000001</v>
      </c>
      <c r="O17">
        <v>0</v>
      </c>
      <c r="P17" t="s">
        <v>32</v>
      </c>
      <c r="Q17">
        <v>40</v>
      </c>
      <c r="R17" t="str">
        <f>IF(B17="","",_xlfn.XLOOKUP(B17,DB!$A$2:$A$205,DB!$C$2:$C$205,"")&amp;"")</f>
        <v>Sector 7</v>
      </c>
      <c r="S17" t="str">
        <f>IF(B17="","",_xlfn.XLOOKUP(B17,DB!$A$2:$A$205,DB!$E$2:$E$205,""))</f>
        <v>Sector 7</v>
      </c>
      <c r="T17" t="str">
        <f>IF(B17="","",_xlfn.XLOOKUP(B17,DB!$A$2:$A$205,DB!$F$2:$F$205,""))</f>
        <v>PAULE/SIGMA</v>
      </c>
      <c r="U17" t="str">
        <f>IF(B17="","",_xlfn.XLOOKUP(B17,DB!$A$2:$A$205,DB!$D$2:$D$205,""))</f>
        <v>MMID</v>
      </c>
      <c r="V17" t="str">
        <f>IF(B17="","",IF(OR(COUNTIF(M17,"????N?????W")&gt;0,COUNTIF(M17,"????N?????E")&gt;0,COUNTIF(M17,"????S?????W")&gt;0,COUNTIF(M17,"????S?????E")&gt;0),_xlfn.XLOOKUP(B17,DB!$A$2:$A$205,DB!$B$2:$B$205,""),M17))</f>
        <v>MMCZ</v>
      </c>
      <c r="AF17" s="2">
        <v>0.58333333333333337</v>
      </c>
      <c r="AG17" t="s">
        <v>743</v>
      </c>
      <c r="AH17" s="17">
        <v>350</v>
      </c>
      <c r="AI17" s="17" cm="1">
        <f t="array" ref="AI17">SUMPRODUCT(--(IFERROR(HOUR(Flights_2026_09_3033343536373456789[entry_hour]),-1)=HOUR(AF17)),--(IFERROR(Flights_2026_09_3033343536373456789[entry_sector],"")=AG17),--(IFERROR(Flights_2026_09_3033343536373456789[nfl],-1)&gt;=AH17),--(IFERROR(Flights_2026_09_3033343536373456789[nfl],-1)&lt;=IF(AH17=450,450,AH17+9)))</f>
        <v>0</v>
      </c>
    </row>
    <row r="18" spans="1:35" x14ac:dyDescent="0.2">
      <c r="A18" t="s">
        <v>68</v>
      </c>
      <c r="B18" t="s">
        <v>69</v>
      </c>
      <c r="C18" t="s">
        <v>19</v>
      </c>
      <c r="D18" t="s">
        <v>41</v>
      </c>
      <c r="E18" t="s">
        <v>403</v>
      </c>
      <c r="F18" s="35">
        <v>46306.110474537039</v>
      </c>
      <c r="G18" t="s">
        <v>28</v>
      </c>
      <c r="H18" t="s">
        <v>4065</v>
      </c>
      <c r="I18">
        <v>390</v>
      </c>
      <c r="J18" t="s">
        <v>22</v>
      </c>
      <c r="K18" t="s">
        <v>23</v>
      </c>
      <c r="L18">
        <v>803</v>
      </c>
      <c r="M18" t="s">
        <v>69</v>
      </c>
      <c r="N18" s="35">
        <v>46306.0625</v>
      </c>
      <c r="O18">
        <v>0</v>
      </c>
      <c r="P18" t="s">
        <v>26</v>
      </c>
      <c r="Q18">
        <v>330</v>
      </c>
      <c r="R18" t="str">
        <f>IF(B18="","",_xlfn.XLOOKUP(B18,DB!$A$2:$A$205,DB!$C$2:$C$205,"")&amp;"")</f>
        <v>Sector 1</v>
      </c>
      <c r="S18" t="str">
        <f>IF(B18="","",_xlfn.XLOOKUP(B18,DB!$A$2:$A$205,DB!$E$2:$E$205,""))</f>
        <v>Sector 4</v>
      </c>
      <c r="T18" t="str">
        <f>IF(B18="","",_xlfn.XLOOKUP(B18,DB!$A$2:$A$205,DB!$F$2:$F$205,""))</f>
        <v>VOMAR/XUDUN</v>
      </c>
      <c r="U18" t="str">
        <f>IF(B18="","",_xlfn.XLOOKUP(B18,DB!$A$2:$A$205,DB!$D$2:$D$205,""))</f>
        <v>MMID</v>
      </c>
      <c r="V18" t="str">
        <f>IF(B18="","",IF(OR(COUNTIF(M18,"????N?????W")&gt;0,COUNTIF(M18,"????N?????E")&gt;0,COUNTIF(M18,"????S?????W")&gt;0,COUNTIF(M18,"????S?????E")&gt;0),_xlfn.XLOOKUP(B18,DB!$A$2:$A$205,DB!$B$2:$B$205,""),M18))</f>
        <v>MMVA</v>
      </c>
      <c r="AF18" s="2">
        <v>0.58333333333333337</v>
      </c>
      <c r="AG18" t="s">
        <v>743</v>
      </c>
      <c r="AH18" s="17">
        <v>360</v>
      </c>
      <c r="AI18" s="17" cm="1">
        <f t="array" ref="AI18">SUMPRODUCT(--(IFERROR(HOUR(Flights_2026_09_3033343536373456789[entry_hour]),-1)=HOUR(AF18)),--(IFERROR(Flights_2026_09_3033343536373456789[entry_sector],"")=AG18),--(IFERROR(Flights_2026_09_3033343536373456789[nfl],-1)&gt;=AH18),--(IFERROR(Flights_2026_09_3033343536373456789[nfl],-1)&lt;=IF(AH18=450,450,AH18+9)))</f>
        <v>0</v>
      </c>
    </row>
    <row r="19" spans="1:35" x14ac:dyDescent="0.2">
      <c r="A19" t="s">
        <v>94</v>
      </c>
      <c r="B19" t="s">
        <v>65</v>
      </c>
      <c r="C19" t="s">
        <v>19</v>
      </c>
      <c r="D19" t="s">
        <v>50</v>
      </c>
      <c r="E19" t="s">
        <v>111</v>
      </c>
      <c r="F19" s="35">
        <v>46306.130312499998</v>
      </c>
      <c r="G19" t="s">
        <v>28</v>
      </c>
      <c r="H19" t="s">
        <v>4066</v>
      </c>
      <c r="I19">
        <v>350</v>
      </c>
      <c r="J19" t="s">
        <v>22</v>
      </c>
      <c r="K19" t="s">
        <v>23</v>
      </c>
      <c r="L19">
        <v>885</v>
      </c>
      <c r="M19" t="s">
        <v>796</v>
      </c>
      <c r="N19" s="35">
        <v>46306.080347222218</v>
      </c>
      <c r="O19">
        <v>350</v>
      </c>
      <c r="P19" t="s">
        <v>26</v>
      </c>
      <c r="Q19">
        <v>350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3033343536373456789[entry_hour]),-1)=HOUR(AF19)),--(IFERROR(Flights_2026_09_3033343536373456789[entry_sector],"")=AG19),--(IFERROR(Flights_2026_09_3033343536373456789[nfl],-1)&gt;=AH19),--(IFERROR(Flights_2026_09_3033343536373456789[nfl],-1)&lt;=IF(AH19=450,450,AH19+9)))</f>
        <v>0</v>
      </c>
    </row>
    <row r="20" spans="1:35" x14ac:dyDescent="0.2">
      <c r="A20" t="s">
        <v>96</v>
      </c>
      <c r="B20" t="s">
        <v>65</v>
      </c>
      <c r="C20" t="s">
        <v>19</v>
      </c>
      <c r="D20" t="s">
        <v>20</v>
      </c>
      <c r="E20" t="s">
        <v>97</v>
      </c>
      <c r="F20" s="35">
        <v>46306.134976851856</v>
      </c>
      <c r="G20" t="s">
        <v>28</v>
      </c>
      <c r="H20" t="s">
        <v>4067</v>
      </c>
      <c r="I20">
        <v>370</v>
      </c>
      <c r="J20" t="s">
        <v>22</v>
      </c>
      <c r="K20" t="s">
        <v>23</v>
      </c>
      <c r="L20">
        <v>882</v>
      </c>
      <c r="M20" t="s">
        <v>4068</v>
      </c>
      <c r="N20" s="35">
        <v>46306.086886574078</v>
      </c>
      <c r="O20">
        <v>370</v>
      </c>
      <c r="P20" t="s">
        <v>26</v>
      </c>
      <c r="Q20">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3033343536373456789[entry_hour]),-1)=HOUR(AF20)),--(IFERROR(Flights_2026_09_3033343536373456789[entry_sector],"")=AG20),--(IFERROR(Flights_2026_09_3033343536373456789[nfl],-1)&gt;=AH20),--(IFERROR(Flights_2026_09_3033343536373456789[nfl],-1)&lt;=IF(AH20=450,450,AH20+9)))</f>
        <v>0</v>
      </c>
    </row>
    <row r="21" spans="1:35" x14ac:dyDescent="0.2">
      <c r="A21" t="s">
        <v>101</v>
      </c>
      <c r="B21" t="s">
        <v>102</v>
      </c>
      <c r="C21" t="s">
        <v>19</v>
      </c>
      <c r="D21" t="s">
        <v>50</v>
      </c>
      <c r="E21" t="s">
        <v>548</v>
      </c>
      <c r="F21" s="35">
        <v>46306.172719907408</v>
      </c>
      <c r="G21" t="s">
        <v>28</v>
      </c>
      <c r="H21" t="s">
        <v>4069</v>
      </c>
      <c r="I21">
        <v>370</v>
      </c>
      <c r="J21" t="s">
        <v>22</v>
      </c>
      <c r="K21" t="s">
        <v>23</v>
      </c>
      <c r="L21">
        <v>895</v>
      </c>
      <c r="M21" t="s">
        <v>105</v>
      </c>
      <c r="N21" s="35">
        <v>46306.122071759259</v>
      </c>
      <c r="O21">
        <v>283</v>
      </c>
      <c r="P21" t="s">
        <v>26</v>
      </c>
      <c r="Q2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OMPAN</v>
      </c>
      <c r="AF21" s="2">
        <v>0.58333333333333337</v>
      </c>
      <c r="AG21" t="s">
        <v>743</v>
      </c>
      <c r="AH21" s="17">
        <v>390</v>
      </c>
      <c r="AI21" s="17" cm="1">
        <f t="array" ref="AI21">SUMPRODUCT(--(IFERROR(HOUR(Flights_2026_09_3033343536373456789[entry_hour]),-1)=HOUR(AF21)),--(IFERROR(Flights_2026_09_3033343536373456789[entry_sector],"")=AG21),--(IFERROR(Flights_2026_09_3033343536373456789[nfl],-1)&gt;=AH21),--(IFERROR(Flights_2026_09_3033343536373456789[nfl],-1)&lt;=IF(AH21=450,450,AH21+9)))</f>
        <v>0</v>
      </c>
    </row>
    <row r="22" spans="1:35" x14ac:dyDescent="0.2">
      <c r="A22" t="s">
        <v>106</v>
      </c>
      <c r="B22" t="s">
        <v>65</v>
      </c>
      <c r="C22" t="s">
        <v>19</v>
      </c>
      <c r="D22" t="s">
        <v>107</v>
      </c>
      <c r="E22" t="s">
        <v>4070</v>
      </c>
      <c r="F22" s="35">
        <v>46306.177581018521</v>
      </c>
      <c r="G22" t="s">
        <v>28</v>
      </c>
      <c r="H22" t="s">
        <v>4071</v>
      </c>
      <c r="I22">
        <v>370</v>
      </c>
      <c r="J22" t="s">
        <v>22</v>
      </c>
      <c r="K22" t="s">
        <v>23</v>
      </c>
      <c r="L22">
        <v>866</v>
      </c>
      <c r="M22" t="s">
        <v>3022</v>
      </c>
      <c r="N22" s="35">
        <v>46306.129444444443</v>
      </c>
      <c r="O22">
        <v>370</v>
      </c>
      <c r="P22" t="s">
        <v>26</v>
      </c>
      <c r="Q22">
        <v>370</v>
      </c>
      <c r="R22" t="str">
        <f>IF(B22="","",_xlfn.XLOOKUP(B22,DB!$A$2:$A$205,DB!$C$2:$C$205,"")&amp;"")</f>
        <v>Sector 6</v>
      </c>
      <c r="S22" t="str">
        <f>IF(B22="","",_xlfn.XLOOKUP(B22,DB!$A$2:$A$205,DB!$E$2:$E$205,""))</f>
        <v>Sector 4</v>
      </c>
      <c r="T22" t="str">
        <f>IF(B22="","",_xlfn.XLOOKUP(B22,DB!$A$2:$A$205,DB!$F$2:$F$205,""))</f>
        <v>VOMAR/XUDUN</v>
      </c>
      <c r="U22" t="str">
        <f>IF(B22="","",_xlfn.XLOOKUP(B22,DB!$A$2:$A$205,DB!$D$2:$D$205,""))</f>
        <v>MMEX</v>
      </c>
      <c r="V22" t="str">
        <f>IF(B22="","",IF(OR(COUNTIF(M22,"????N?????W")&gt;0,COUNTIF(M22,"????N?????E")&gt;0,COUNTIF(M22,"????S?????W")&gt;0,COUNTIF(M22,"????S?????E")&gt;0),_xlfn.XLOOKUP(B22,DB!$A$2:$A$205,DB!$B$2:$B$205,""),M22))</f>
        <v>GOTAS</v>
      </c>
      <c r="AF22" s="2">
        <v>0.58333333333333337</v>
      </c>
      <c r="AG22" t="s">
        <v>743</v>
      </c>
      <c r="AH22" s="17">
        <v>400</v>
      </c>
      <c r="AI22" s="17" cm="1">
        <f t="array" ref="AI22">SUMPRODUCT(--(IFERROR(HOUR(Flights_2026_09_3033343536373456789[entry_hour]),-1)=HOUR(AF22)),--(IFERROR(Flights_2026_09_3033343536373456789[entry_sector],"")=AG22),--(IFERROR(Flights_2026_09_3033343536373456789[nfl],-1)&gt;=AH22),--(IFERROR(Flights_2026_09_3033343536373456789[nfl],-1)&lt;=IF(AH22=450,450,AH22+9)))</f>
        <v>0</v>
      </c>
    </row>
    <row r="23" spans="1:35" x14ac:dyDescent="0.2">
      <c r="A23" t="s">
        <v>367</v>
      </c>
      <c r="B23" t="s">
        <v>81</v>
      </c>
      <c r="C23" t="s">
        <v>19</v>
      </c>
      <c r="D23" t="s">
        <v>50</v>
      </c>
      <c r="E23" t="s">
        <v>2994</v>
      </c>
      <c r="F23" s="35">
        <v>46306.203796296293</v>
      </c>
      <c r="G23" t="s">
        <v>28</v>
      </c>
      <c r="H23" t="s">
        <v>4072</v>
      </c>
      <c r="I23">
        <v>350</v>
      </c>
      <c r="J23" t="s">
        <v>22</v>
      </c>
      <c r="K23" t="s">
        <v>23</v>
      </c>
      <c r="L23">
        <v>781</v>
      </c>
      <c r="M23" t="s">
        <v>84</v>
      </c>
      <c r="N23" s="35">
        <v>46306.160729166666</v>
      </c>
      <c r="O23">
        <v>350</v>
      </c>
      <c r="P23" t="s">
        <v>26</v>
      </c>
      <c r="Q23">
        <v>350</v>
      </c>
      <c r="R23" t="str">
        <f>IF(B23="","",_xlfn.XLOOKUP(B23,DB!$A$2:$A$205,DB!$C$2:$C$205,"")&amp;"")</f>
        <v>Sector 5</v>
      </c>
      <c r="S23" t="str">
        <f>IF(B23="","",_xlfn.XLOOKUP(B23,DB!$A$2:$A$205,DB!$E$2:$E$205,""))</f>
        <v>Sector 4</v>
      </c>
      <c r="T23" t="str">
        <f>IF(B23="","",_xlfn.XLOOKUP(B23,DB!$A$2:$A$205,DB!$F$2:$F$205,""))</f>
        <v>VOMAR/XUDUN</v>
      </c>
      <c r="U23" t="str">
        <f>IF(B23="","",_xlfn.XLOOKUP(B23,DB!$A$2:$A$205,DB!$D$2:$D$205,""))</f>
        <v>MMTY</v>
      </c>
      <c r="V23" t="str">
        <f>IF(B23="","",IF(OR(COUNTIF(M23,"????N?????W")&gt;0,COUNTIF(M23,"????N?????E")&gt;0,COUNTIF(M23,"????S?????W")&gt;0,COUNTIF(M23,"????S?????E")&gt;0),_xlfn.XLOOKUP(B23,DB!$A$2:$A$205,DB!$B$2:$B$205,""),M23))</f>
        <v>MATOL</v>
      </c>
      <c r="AF23" s="2">
        <v>0.58333333333333337</v>
      </c>
      <c r="AG23" t="s">
        <v>743</v>
      </c>
      <c r="AH23" s="17">
        <v>410</v>
      </c>
      <c r="AI23" s="17" cm="1">
        <f t="array" ref="AI23">SUMPRODUCT(--(IFERROR(HOUR(Flights_2026_09_3033343536373456789[entry_hour]),-1)=HOUR(AF23)),--(IFERROR(Flights_2026_09_3033343536373456789[entry_sector],"")=AG23),--(IFERROR(Flights_2026_09_3033343536373456789[nfl],-1)&gt;=AH23),--(IFERROR(Flights_2026_09_3033343536373456789[nfl],-1)&lt;=IF(AH23=450,450,AH23+9)))</f>
        <v>0</v>
      </c>
    </row>
    <row r="24" spans="1:35" x14ac:dyDescent="0.2">
      <c r="A24" t="s">
        <v>88</v>
      </c>
      <c r="B24" t="s">
        <v>89</v>
      </c>
      <c r="C24" t="s">
        <v>19</v>
      </c>
      <c r="D24" t="s">
        <v>47</v>
      </c>
      <c r="E24" t="s">
        <v>612</v>
      </c>
      <c r="F24" s="35">
        <v>46306.216157407413</v>
      </c>
      <c r="G24" t="s">
        <v>28</v>
      </c>
      <c r="H24" t="s">
        <v>4073</v>
      </c>
      <c r="I24">
        <v>320</v>
      </c>
      <c r="J24" t="s">
        <v>22</v>
      </c>
      <c r="K24" t="s">
        <v>23</v>
      </c>
      <c r="L24">
        <v>242</v>
      </c>
      <c r="M24" t="s">
        <v>44</v>
      </c>
      <c r="N24" s="35">
        <v>46306.198773148149</v>
      </c>
      <c r="O24">
        <v>211</v>
      </c>
      <c r="P24" t="s">
        <v>26</v>
      </c>
      <c r="Q24">
        <v>340</v>
      </c>
      <c r="R24" t="str">
        <f>IF(B24="","",_xlfn.XLOOKUP(B24,DB!$A$2:$A$205,DB!$C$2:$C$205,"")&amp;"")</f>
        <v>Sector 7</v>
      </c>
      <c r="S24" t="str">
        <f>IF(B24="","",_xlfn.XLOOKUP(B24,DB!$A$2:$A$205,DB!$E$2:$E$205,""))</f>
        <v>Sector 7</v>
      </c>
      <c r="T24" t="str">
        <f>IF(B24="","",_xlfn.XLOOKUP(B24,DB!$A$2:$A$205,DB!$F$2:$F$205,""))</f>
        <v>PAULE/SIGMA</v>
      </c>
      <c r="U24" t="str">
        <f>IF(B24="","",_xlfn.XLOOKUP(B24,DB!$A$2:$A$205,DB!$D$2:$D$205,""))</f>
        <v>MHCC</v>
      </c>
      <c r="V24" t="str">
        <f>IF(B24="","",IF(OR(COUNTIF(M24,"????N?????W")&gt;0,COUNTIF(M24,"????N?????E")&gt;0,COUNTIF(M24,"????S?????W")&gt;0,COUNTIF(M24,"????S?????E")&gt;0),_xlfn.XLOOKUP(B24,DB!$A$2:$A$205,DB!$B$2:$B$205,""),M24))</f>
        <v>SIGMA</v>
      </c>
      <c r="AF24" s="2">
        <v>0.58333333333333337</v>
      </c>
      <c r="AG24" t="s">
        <v>743</v>
      </c>
      <c r="AH24" s="17">
        <v>420</v>
      </c>
      <c r="AI24" s="17" cm="1">
        <f t="array" ref="AI24">SUMPRODUCT(--(IFERROR(HOUR(Flights_2026_09_3033343536373456789[entry_hour]),-1)=HOUR(AF24)),--(IFERROR(Flights_2026_09_3033343536373456789[entry_sector],"")=AG24),--(IFERROR(Flights_2026_09_3033343536373456789[nfl],-1)&gt;=AH24),--(IFERROR(Flights_2026_09_3033343536373456789[nfl],-1)&lt;=IF(AH24=450,450,AH24+9)))</f>
        <v>0</v>
      </c>
    </row>
    <row r="25" spans="1:35" x14ac:dyDescent="0.2">
      <c r="A25" t="s">
        <v>3080</v>
      </c>
      <c r="B25" t="s">
        <v>140</v>
      </c>
      <c r="C25" t="s">
        <v>19</v>
      </c>
      <c r="D25" t="s">
        <v>359</v>
      </c>
      <c r="F25" s="35">
        <v>46306.219918981486</v>
      </c>
      <c r="G25" t="s">
        <v>28</v>
      </c>
      <c r="H25" t="s">
        <v>4074</v>
      </c>
      <c r="I25">
        <v>230</v>
      </c>
      <c r="J25" t="s">
        <v>22</v>
      </c>
      <c r="K25" t="s">
        <v>31</v>
      </c>
      <c r="L25">
        <v>299</v>
      </c>
      <c r="M25" t="s">
        <v>140</v>
      </c>
      <c r="N25" s="35">
        <v>46306.19358796296</v>
      </c>
      <c r="O25">
        <v>0</v>
      </c>
      <c r="P25" t="s">
        <v>26</v>
      </c>
      <c r="Q25">
        <v>70</v>
      </c>
      <c r="R25" t="str">
        <f>IF(B25="","",_xlfn.XLOOKUP(B25,DB!$A$2:$A$205,DB!$C$2:$C$205,"")&amp;"")</f>
        <v>Sector 4</v>
      </c>
      <c r="S25" t="str">
        <f>IF(B25="","",_xlfn.XLOOKUP(B25,DB!$A$2:$A$205,DB!$E$2:$E$205,""))</f>
        <v>Sector 4</v>
      </c>
      <c r="T25" t="str">
        <f>IF(B25="","",_xlfn.XLOOKUP(B25,DB!$A$2:$A$205,DB!$F$2:$F$205,""))</f>
        <v>VOMAR/XUDUN</v>
      </c>
      <c r="U25" t="str">
        <f>IF(B25="","",_xlfn.XLOOKUP(B25,DB!$A$2:$A$205,DB!$D$2:$D$205,""))</f>
        <v>MMID</v>
      </c>
      <c r="V25" t="str">
        <f>IF(B25="","",IF(OR(COUNTIF(M25,"????N?????W")&gt;0,COUNTIF(M25,"????N?????E")&gt;0,COUNTIF(M25,"????S?????W")&gt;0,COUNTIF(M25,"????S?????E")&gt;0),_xlfn.XLOOKUP(B25,DB!$A$2:$A$205,DB!$B$2:$B$205,""),M25))</f>
        <v>MMMD</v>
      </c>
      <c r="AF25" s="2">
        <v>0.58333333333333337</v>
      </c>
      <c r="AG25" t="s">
        <v>743</v>
      </c>
      <c r="AH25" s="17">
        <v>430</v>
      </c>
      <c r="AI25" s="17" cm="1">
        <f t="array" ref="AI25">SUMPRODUCT(--(IFERROR(HOUR(Flights_2026_09_3033343536373456789[entry_hour]),-1)=HOUR(AF25)),--(IFERROR(Flights_2026_09_3033343536373456789[entry_sector],"")=AG25),--(IFERROR(Flights_2026_09_3033343536373456789[nfl],-1)&gt;=AH25),--(IFERROR(Flights_2026_09_3033343536373456789[nfl],-1)&lt;=IF(AH25=450,450,AH25+9)))</f>
        <v>0</v>
      </c>
    </row>
    <row r="26" spans="1:35" x14ac:dyDescent="0.2">
      <c r="A26" t="s">
        <v>4075</v>
      </c>
      <c r="B26" t="s">
        <v>89</v>
      </c>
      <c r="C26" t="s">
        <v>19</v>
      </c>
      <c r="D26" t="s">
        <v>339</v>
      </c>
      <c r="E26" t="s">
        <v>4076</v>
      </c>
      <c r="F26" s="35">
        <v>46306.244872685187</v>
      </c>
      <c r="G26" t="s">
        <v>28</v>
      </c>
      <c r="H26" t="s">
        <v>4077</v>
      </c>
      <c r="I26">
        <v>400</v>
      </c>
      <c r="J26" t="s">
        <v>22</v>
      </c>
      <c r="K26" t="s">
        <v>73</v>
      </c>
      <c r="L26">
        <v>183</v>
      </c>
      <c r="M26" t="s">
        <v>4078</v>
      </c>
      <c r="N26" s="35">
        <v>46306.226041666669</v>
      </c>
      <c r="O26">
        <v>338</v>
      </c>
      <c r="P26" t="s">
        <v>38</v>
      </c>
      <c r="Q26">
        <v>220</v>
      </c>
      <c r="R26" t="str">
        <f>IF(B26="","",_xlfn.XLOOKUP(B26,DB!$A$2:$A$205,DB!$C$2:$C$205,"")&amp;"")</f>
        <v>Sector 7</v>
      </c>
      <c r="S26" t="str">
        <f>IF(B26="","",_xlfn.XLOOKUP(B26,DB!$A$2:$A$205,DB!$E$2:$E$205,""))</f>
        <v>Sector 7</v>
      </c>
      <c r="T26" t="str">
        <f>IF(B26="","",_xlfn.XLOOKUP(B26,DB!$A$2:$A$205,DB!$F$2:$F$205,""))</f>
        <v>PAULE/SIGMA</v>
      </c>
      <c r="U26" t="str">
        <f>IF(B26="","",_xlfn.XLOOKUP(B26,DB!$A$2:$A$205,DB!$D$2:$D$205,""))</f>
        <v>MHCC</v>
      </c>
      <c r="V26" t="str">
        <f>IF(B26="","",IF(OR(COUNTIF(M26,"????N?????W")&gt;0,COUNTIF(M26,"????N?????E")&gt;0,COUNTIF(M26,"????S?????W")&gt;0,COUNTIF(M26,"????S?????E")&gt;0),_xlfn.XLOOKUP(B26,DB!$A$2:$A$205,DB!$B$2:$B$205,""),M26))</f>
        <v>SIGMA</v>
      </c>
      <c r="AF26" s="2">
        <v>0.58333333333333337</v>
      </c>
      <c r="AG26" t="s">
        <v>743</v>
      </c>
      <c r="AH26" s="17">
        <v>440</v>
      </c>
      <c r="AI26" s="17" cm="1">
        <f t="array" ref="AI26">SUMPRODUCT(--(IFERROR(HOUR(Flights_2026_09_3033343536373456789[entry_hour]),-1)=HOUR(AF26)),--(IFERROR(Flights_2026_09_3033343536373456789[entry_sector],"")=AG26),--(IFERROR(Flights_2026_09_3033343536373456789[nfl],-1)&gt;=AH26),--(IFERROR(Flights_2026_09_3033343536373456789[nfl],-1)&lt;=IF(AH26=450,450,AH26+9)))</f>
        <v>0</v>
      </c>
    </row>
    <row r="27" spans="1:35" x14ac:dyDescent="0.2">
      <c r="A27" t="s">
        <v>115</v>
      </c>
      <c r="B27" t="s">
        <v>65</v>
      </c>
      <c r="C27" t="s">
        <v>19</v>
      </c>
      <c r="D27" t="s">
        <v>76</v>
      </c>
      <c r="E27" t="s">
        <v>495</v>
      </c>
      <c r="F27" s="35">
        <v>46306.251180555555</v>
      </c>
      <c r="G27" t="s">
        <v>28</v>
      </c>
      <c r="H27" t="s">
        <v>4079</v>
      </c>
      <c r="I27">
        <v>370</v>
      </c>
      <c r="J27" t="s">
        <v>22</v>
      </c>
      <c r="K27" t="s">
        <v>23</v>
      </c>
      <c r="L27">
        <v>857</v>
      </c>
      <c r="M27" t="s">
        <v>3754</v>
      </c>
      <c r="N27" s="35">
        <v>46306.205474537041</v>
      </c>
      <c r="O27">
        <v>370</v>
      </c>
      <c r="P27" t="s">
        <v>26</v>
      </c>
      <c r="Q27">
        <v>370</v>
      </c>
      <c r="R27" t="str">
        <f>IF(B27="","",_xlfn.XLOOKUP(B27,DB!$A$2:$A$205,DB!$C$2:$C$205,"")&amp;"")</f>
        <v>Sector 6</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GOTAS</v>
      </c>
      <c r="AF27" s="2">
        <v>0.58333333333333337</v>
      </c>
      <c r="AG27" t="s">
        <v>743</v>
      </c>
      <c r="AH27" s="17">
        <v>450</v>
      </c>
      <c r="AI27" s="17" cm="1">
        <f t="array" ref="AI27">SUMPRODUCT(--(IFERROR(HOUR(Flights_2026_09_3033343536373456789[entry_hour]),-1)=HOUR(AF27)),--(IFERROR(Flights_2026_09_3033343536373456789[entry_sector],"")=AG27),--(IFERROR(Flights_2026_09_3033343536373456789[nfl],-1)&gt;=AH27),--(IFERROR(Flights_2026_09_3033343536373456789[nfl],-1)&lt;=IF(AH27=450,450,AH27+9)))</f>
        <v>0</v>
      </c>
    </row>
    <row r="28" spans="1:35" x14ac:dyDescent="0.2">
      <c r="A28" t="s">
        <v>114</v>
      </c>
      <c r="B28" t="s">
        <v>65</v>
      </c>
      <c r="C28" t="s">
        <v>19</v>
      </c>
      <c r="D28" t="s">
        <v>20</v>
      </c>
      <c r="E28" t="s">
        <v>816</v>
      </c>
      <c r="F28" s="35">
        <v>46306.256481481483</v>
      </c>
      <c r="G28" t="s">
        <v>28</v>
      </c>
      <c r="H28" t="s">
        <v>368</v>
      </c>
      <c r="I28">
        <v>370</v>
      </c>
      <c r="J28" t="s">
        <v>22</v>
      </c>
      <c r="K28" t="s">
        <v>23</v>
      </c>
      <c r="L28">
        <v>856</v>
      </c>
      <c r="M28" t="s">
        <v>56</v>
      </c>
      <c r="N28" s="35">
        <v>46306.211793981478</v>
      </c>
      <c r="O28">
        <v>370</v>
      </c>
      <c r="P28" t="s">
        <v>26</v>
      </c>
      <c r="Q28">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ELURA</v>
      </c>
      <c r="AF28" s="2">
        <v>0.58333333333333337</v>
      </c>
      <c r="AG28" t="s">
        <v>744</v>
      </c>
      <c r="AH28" s="17">
        <v>200</v>
      </c>
      <c r="AI28" s="17" cm="1">
        <f t="array" ref="AI28">SUMPRODUCT(--(IFERROR(HOUR(Flights_2026_09_3033343536373456789[entry_hour]),-1)=HOUR(AF28)),--(IFERROR(Flights_2026_09_3033343536373456789[entry_sector],"")=AG28),--(IFERROR(Flights_2026_09_3033343536373456789[nfl],-1)&gt;=AH28),--(IFERROR(Flights_2026_09_3033343536373456789[nfl],-1)&lt;=IF(AH28=450,450,AH28+9)))</f>
        <v>0</v>
      </c>
    </row>
    <row r="29" spans="1:35" x14ac:dyDescent="0.2">
      <c r="A29" t="s">
        <v>108</v>
      </c>
      <c r="B29" t="s">
        <v>65</v>
      </c>
      <c r="C29" t="s">
        <v>19</v>
      </c>
      <c r="D29" t="s">
        <v>76</v>
      </c>
      <c r="E29" t="s">
        <v>2616</v>
      </c>
      <c r="F29" s="35">
        <v>46306.264872685184</v>
      </c>
      <c r="G29" t="s">
        <v>28</v>
      </c>
      <c r="H29" t="s">
        <v>4080</v>
      </c>
      <c r="I29">
        <v>370</v>
      </c>
      <c r="J29" t="s">
        <v>22</v>
      </c>
      <c r="K29" t="s">
        <v>23</v>
      </c>
      <c r="L29">
        <v>856</v>
      </c>
      <c r="M29" t="s">
        <v>56</v>
      </c>
      <c r="N29" s="35">
        <v>46306.218055555553</v>
      </c>
      <c r="O29">
        <v>370</v>
      </c>
      <c r="P29" t="s">
        <v>26</v>
      </c>
      <c r="Q29">
        <v>370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ELURA</v>
      </c>
      <c r="AF29" s="2">
        <v>0.58333333333333337</v>
      </c>
      <c r="AG29" t="s">
        <v>744</v>
      </c>
      <c r="AH29" s="17">
        <v>210</v>
      </c>
      <c r="AI29" s="17" cm="1">
        <f t="array" ref="AI29">SUMPRODUCT(--(IFERROR(HOUR(Flights_2026_09_3033343536373456789[entry_hour]),-1)=HOUR(AF29)),--(IFERROR(Flights_2026_09_3033343536373456789[entry_sector],"")=AG29),--(IFERROR(Flights_2026_09_3033343536373456789[nfl],-1)&gt;=AH29),--(IFERROR(Flights_2026_09_3033343536373456789[nfl],-1)&lt;=IF(AH29=450,450,AH29+9)))</f>
        <v>0</v>
      </c>
    </row>
    <row r="30" spans="1:35" x14ac:dyDescent="0.2">
      <c r="A30" t="s">
        <v>369</v>
      </c>
      <c r="B30" t="s">
        <v>206</v>
      </c>
      <c r="C30" t="s">
        <v>19</v>
      </c>
      <c r="D30" t="s">
        <v>41</v>
      </c>
      <c r="E30" t="s">
        <v>100</v>
      </c>
      <c r="F30" s="35">
        <v>46306.444027777776</v>
      </c>
      <c r="G30" t="s">
        <v>28</v>
      </c>
      <c r="H30" t="s">
        <v>4081</v>
      </c>
      <c r="I30">
        <v>340</v>
      </c>
      <c r="J30" t="s">
        <v>22</v>
      </c>
      <c r="K30" t="s">
        <v>23</v>
      </c>
      <c r="L30">
        <v>213</v>
      </c>
      <c r="M30" t="s">
        <v>44</v>
      </c>
      <c r="N30" s="35">
        <v>46306.427604166667</v>
      </c>
      <c r="O30">
        <v>229</v>
      </c>
      <c r="P30" t="s">
        <v>26</v>
      </c>
      <c r="Q30">
        <v>210</v>
      </c>
      <c r="R30" t="str">
        <f>IF(B30="","",_xlfn.XLOOKUP(B30,DB!$A$2:$A$205,DB!$C$2:$C$205,"")&amp;"")</f>
        <v>Sector 7</v>
      </c>
      <c r="S30" t="str">
        <f>IF(B30="","",_xlfn.XLOOKUP(B30,DB!$A$2:$A$205,DB!$E$2:$E$205,""))</f>
        <v>Sector 7</v>
      </c>
      <c r="T30" t="str">
        <f>IF(B30="","",_xlfn.XLOOKUP(B30,DB!$A$2:$A$205,DB!$F$2:$F$205,""))</f>
        <v>PAULE/SIGMA</v>
      </c>
      <c r="U30" t="str">
        <f>IF(B30="","",_xlfn.XLOOKUP(B30,DB!$A$2:$A$205,DB!$D$2:$D$205,""))</f>
        <v>MHCC</v>
      </c>
      <c r="V30" t="str">
        <f>IF(B30="","",IF(OR(COUNTIF(M30,"????N?????W")&gt;0,COUNTIF(M30,"????N?????E")&gt;0,COUNTIF(M30,"????S?????W")&gt;0,COUNTIF(M30,"????S?????E")&gt;0),_xlfn.XLOOKUP(B30,DB!$A$2:$A$205,DB!$B$2:$B$205,""),M30))</f>
        <v>SIGMA</v>
      </c>
      <c r="AF30" s="2">
        <v>0.58333333333333337</v>
      </c>
      <c r="AG30" t="s">
        <v>744</v>
      </c>
      <c r="AH30" s="17">
        <v>220</v>
      </c>
      <c r="AI30" s="17" cm="1">
        <f t="array" ref="AI30">SUMPRODUCT(--(IFERROR(HOUR(Flights_2026_09_3033343536373456789[entry_hour]),-1)=HOUR(AF30)),--(IFERROR(Flights_2026_09_3033343536373456789[entry_sector],"")=AG30),--(IFERROR(Flights_2026_09_3033343536373456789[nfl],-1)&gt;=AH30),--(IFERROR(Flights_2026_09_3033343536373456789[nfl],-1)&lt;=IF(AH30=450,450,AH30+9)))</f>
        <v>2</v>
      </c>
    </row>
    <row r="31" spans="1:35" x14ac:dyDescent="0.2">
      <c r="A31" t="s">
        <v>529</v>
      </c>
      <c r="B31" t="s">
        <v>530</v>
      </c>
      <c r="C31" t="s">
        <v>19</v>
      </c>
      <c r="D31" t="s">
        <v>408</v>
      </c>
      <c r="E31" t="s">
        <v>531</v>
      </c>
      <c r="F31" s="35">
        <v>46306.476620370369</v>
      </c>
      <c r="G31" t="s">
        <v>28</v>
      </c>
      <c r="H31" t="s">
        <v>4082</v>
      </c>
      <c r="I31">
        <v>400</v>
      </c>
      <c r="J31" t="s">
        <v>22</v>
      </c>
      <c r="K31" t="s">
        <v>23</v>
      </c>
      <c r="L31">
        <v>242</v>
      </c>
      <c r="M31" t="s">
        <v>190</v>
      </c>
      <c r="N31" s="35">
        <v>46306.457349537042</v>
      </c>
      <c r="O31">
        <v>334</v>
      </c>
      <c r="P31" t="s">
        <v>38</v>
      </c>
      <c r="Q31">
        <v>210</v>
      </c>
      <c r="R31" t="str">
        <f>IF(B31="","",_xlfn.XLOOKUP(B31,DB!$A$2:$A$205,DB!$C$2:$C$205,"")&amp;"")</f>
        <v>Sector 7</v>
      </c>
      <c r="S31" t="str">
        <f>IF(B31="","",_xlfn.XLOOKUP(B31,DB!$A$2:$A$205,DB!$E$2:$E$205,""))</f>
        <v>Sector 7</v>
      </c>
      <c r="T31" t="str">
        <f>IF(B31="","",_xlfn.XLOOKUP(B31,DB!$A$2:$A$205,DB!$F$2:$F$205,""))</f>
        <v>PAULE/SIGMA</v>
      </c>
      <c r="U31" t="str">
        <f>IF(B31="","",_xlfn.XLOOKUP(B31,DB!$A$2:$A$205,DB!$D$2:$D$205,""))</f>
        <v>MHCC</v>
      </c>
      <c r="V31" t="str">
        <f>IF(B31="","",IF(OR(COUNTIF(M31,"????N?????W")&gt;0,COUNTIF(M31,"????N?????E")&gt;0,COUNTIF(M31,"????S?????W")&gt;0,COUNTIF(M31,"????S?????E")&gt;0),_xlfn.XLOOKUP(B31,DB!$A$2:$A$205,DB!$B$2:$B$205,""),M31))</f>
        <v>ILUBA</v>
      </c>
      <c r="AF31" s="2">
        <v>0.58333333333333337</v>
      </c>
      <c r="AG31" t="s">
        <v>744</v>
      </c>
      <c r="AH31" s="17">
        <v>230</v>
      </c>
      <c r="AI31" s="17" cm="1">
        <f t="array" ref="AI31">SUMPRODUCT(--(IFERROR(HOUR(Flights_2026_09_3033343536373456789[entry_hour]),-1)=HOUR(AF31)),--(IFERROR(Flights_2026_09_3033343536373456789[entry_sector],"")=AG31),--(IFERROR(Flights_2026_09_3033343536373456789[nfl],-1)&gt;=AH31),--(IFERROR(Flights_2026_09_3033343536373456789[nfl],-1)&lt;=IF(AH31=450,450,AH31+9)))</f>
        <v>0</v>
      </c>
    </row>
    <row r="32" spans="1:35" x14ac:dyDescent="0.2">
      <c r="A32" t="s">
        <v>118</v>
      </c>
      <c r="B32" t="s">
        <v>119</v>
      </c>
      <c r="C32" t="s">
        <v>19</v>
      </c>
      <c r="D32" t="s">
        <v>120</v>
      </c>
      <c r="E32" t="s">
        <v>4083</v>
      </c>
      <c r="F32" s="35">
        <v>46306.483634259261</v>
      </c>
      <c r="G32" t="s">
        <v>28</v>
      </c>
      <c r="H32" t="s">
        <v>4084</v>
      </c>
      <c r="I32">
        <v>350</v>
      </c>
      <c r="J32" t="s">
        <v>22</v>
      </c>
      <c r="K32" t="s">
        <v>23</v>
      </c>
      <c r="L32">
        <v>759</v>
      </c>
      <c r="M32" t="s">
        <v>4085</v>
      </c>
      <c r="N32" s="35">
        <v>46306.440937499996</v>
      </c>
      <c r="O32">
        <v>330</v>
      </c>
      <c r="P32" t="s">
        <v>26</v>
      </c>
      <c r="Q32">
        <v>330</v>
      </c>
      <c r="R32" t="str">
        <f>IF(B32="","",_xlfn.XLOOKUP(B32,DB!$A$2:$A$205,DB!$C$2:$C$205,"")&amp;"")</f>
        <v>Sector 5</v>
      </c>
      <c r="S32" t="str">
        <f>IF(B32="","",_xlfn.XLOOKUP(B32,DB!$A$2:$A$205,DB!$E$2:$E$205,""))</f>
        <v>Sector 4</v>
      </c>
      <c r="T32" t="str">
        <f>IF(B32="","",_xlfn.XLOOKUP(B32,DB!$A$2:$A$205,DB!$F$2:$F$205,""))</f>
        <v>VOMAR/XUDUN</v>
      </c>
      <c r="U32" t="str">
        <f>IF(B32="","",_xlfn.XLOOKUP(B32,DB!$A$2:$A$205,DB!$D$2:$D$205,""))</f>
        <v>MMTY</v>
      </c>
      <c r="V32" t="str">
        <f>IF(B32="","",IF(OR(COUNTIF(M32,"????N?????W")&gt;0,COUNTIF(M32,"????N?????E")&gt;0,COUNTIF(M32,"????S?????W")&gt;0,COUNTIF(M32,"????S?????E")&gt;0),_xlfn.XLOOKUP(B32,DB!$A$2:$A$205,DB!$B$2:$B$205,""),M32))</f>
        <v>MATOL</v>
      </c>
      <c r="AF32" s="2">
        <v>0.58333333333333337</v>
      </c>
      <c r="AG32" t="s">
        <v>744</v>
      </c>
      <c r="AH32" s="17">
        <v>240</v>
      </c>
      <c r="AI32" s="17" cm="1">
        <f t="array" ref="AI32">SUMPRODUCT(--(IFERROR(HOUR(Flights_2026_09_3033343536373456789[entry_hour]),-1)=HOUR(AF32)),--(IFERROR(Flights_2026_09_3033343536373456789[entry_sector],"")=AG32),--(IFERROR(Flights_2026_09_3033343536373456789[nfl],-1)&gt;=AH32),--(IFERROR(Flights_2026_09_3033343536373456789[nfl],-1)&lt;=IF(AH32=450,450,AH32+9)))</f>
        <v>0</v>
      </c>
    </row>
    <row r="33" spans="1:35" x14ac:dyDescent="0.2">
      <c r="A33" t="s">
        <v>121</v>
      </c>
      <c r="B33" t="s">
        <v>140</v>
      </c>
      <c r="C33" t="s">
        <v>19</v>
      </c>
      <c r="D33" t="s">
        <v>60</v>
      </c>
      <c r="E33" t="s">
        <v>3454</v>
      </c>
      <c r="F33" s="35">
        <v>46306.542384259257</v>
      </c>
      <c r="G33" t="s">
        <v>28</v>
      </c>
      <c r="H33" t="s">
        <v>4086</v>
      </c>
      <c r="I33">
        <v>210</v>
      </c>
      <c r="J33" t="s">
        <v>22</v>
      </c>
      <c r="K33" t="s">
        <v>23</v>
      </c>
      <c r="L33">
        <v>300</v>
      </c>
      <c r="M33" t="s">
        <v>140</v>
      </c>
      <c r="N33" s="35">
        <v>46306.519409722227</v>
      </c>
      <c r="O33">
        <v>0</v>
      </c>
      <c r="P33" t="s">
        <v>26</v>
      </c>
      <c r="Q33">
        <v>70</v>
      </c>
      <c r="R33" t="str">
        <f>IF(B33="","",_xlfn.XLOOKUP(B33,DB!$A$2:$A$205,DB!$C$2:$C$205,"")&amp;"")</f>
        <v>Sector 4</v>
      </c>
      <c r="S33" t="str">
        <f>IF(B33="","",_xlfn.XLOOKUP(B33,DB!$A$2:$A$205,DB!$E$2:$E$205,""))</f>
        <v>Sector 4</v>
      </c>
      <c r="T33" t="str">
        <f>IF(B33="","",_xlfn.XLOOKUP(B33,DB!$A$2:$A$205,DB!$F$2:$F$205,""))</f>
        <v>VOMAR/XUDUN</v>
      </c>
      <c r="U33" t="str">
        <f>IF(B33="","",_xlfn.XLOOKUP(B33,DB!$A$2:$A$205,DB!$D$2:$D$205,""))</f>
        <v>MMID</v>
      </c>
      <c r="V33" t="str">
        <f>IF(B33="","",IF(OR(COUNTIF(M33,"????N?????W")&gt;0,COUNTIF(M33,"????N?????E")&gt;0,COUNTIF(M33,"????S?????W")&gt;0,COUNTIF(M33,"????S?????E")&gt;0),_xlfn.XLOOKUP(B33,DB!$A$2:$A$205,DB!$B$2:$B$205,""),M33))</f>
        <v>MMMD</v>
      </c>
      <c r="AF33" s="2">
        <v>0.58333333333333337</v>
      </c>
      <c r="AG33" t="s">
        <v>744</v>
      </c>
      <c r="AH33" s="17">
        <v>250</v>
      </c>
      <c r="AI33" s="17" cm="1">
        <f t="array" ref="AI33">SUMPRODUCT(--(IFERROR(HOUR(Flights_2026_09_3033343536373456789[entry_hour]),-1)=HOUR(AF33)),--(IFERROR(Flights_2026_09_3033343536373456789[entry_sector],"")=AG33),--(IFERROR(Flights_2026_09_3033343536373456789[nfl],-1)&gt;=AH33),--(IFERROR(Flights_2026_09_3033343536373456789[nfl],-1)&lt;=IF(AH33=450,450,AH33+9)))</f>
        <v>0</v>
      </c>
    </row>
    <row r="34" spans="1:35" x14ac:dyDescent="0.2">
      <c r="A34" t="s">
        <v>3129</v>
      </c>
      <c r="B34" t="s">
        <v>57</v>
      </c>
      <c r="C34" t="s">
        <v>19</v>
      </c>
      <c r="D34" t="s">
        <v>76</v>
      </c>
      <c r="E34" t="s">
        <v>4087</v>
      </c>
      <c r="F34" s="35">
        <v>46306.553888888884</v>
      </c>
      <c r="G34" t="s">
        <v>28</v>
      </c>
      <c r="H34" t="s">
        <v>4088</v>
      </c>
      <c r="I34">
        <v>350</v>
      </c>
      <c r="J34" t="s">
        <v>22</v>
      </c>
      <c r="K34" t="s">
        <v>23</v>
      </c>
      <c r="L34">
        <v>596</v>
      </c>
      <c r="M34" t="s">
        <v>540</v>
      </c>
      <c r="N34" s="35">
        <v>46306.519525462965</v>
      </c>
      <c r="O34">
        <v>350</v>
      </c>
      <c r="P34" t="s">
        <v>26</v>
      </c>
      <c r="Q34">
        <v>350</v>
      </c>
      <c r="R34" t="str">
        <f>IF(B34="","",_xlfn.XLOOKUP(B34,DB!$A$2:$A$205,DB!$C$2:$C$205,"")&amp;"")</f>
        <v>Sector 5</v>
      </c>
      <c r="S34" t="str">
        <f>IF(B34="","",_xlfn.XLOOKUP(B34,DB!$A$2:$A$205,DB!$E$2:$E$205,""))</f>
        <v>Sector 4</v>
      </c>
      <c r="T34" t="str">
        <f>IF(B34="","",_xlfn.XLOOKUP(B34,DB!$A$2:$A$205,DB!$F$2:$F$205,""))</f>
        <v>VOMAR/XUDUN</v>
      </c>
      <c r="U34" t="str">
        <f>IF(B34="","",_xlfn.XLOOKUP(B34,DB!$A$2:$A$205,DB!$D$2:$D$205,""))</f>
        <v>KZHU</v>
      </c>
      <c r="V34" t="str">
        <f>IF(B34="","",IF(OR(COUNTIF(M34,"????N?????W")&gt;0,COUNTIF(M34,"????N?????E")&gt;0,COUNTIF(M34,"????S?????W")&gt;0,COUNTIF(M34,"????S?????E")&gt;0),_xlfn.XLOOKUP(B34,DB!$A$2:$A$205,DB!$B$2:$B$205,""),M34))</f>
        <v>DUTNA</v>
      </c>
      <c r="AF34" s="2">
        <v>0.58333333333333337</v>
      </c>
      <c r="AG34" t="s">
        <v>744</v>
      </c>
      <c r="AH34" s="17">
        <v>260</v>
      </c>
      <c r="AI34" s="17" cm="1">
        <f t="array" ref="AI34">SUMPRODUCT(--(IFERROR(HOUR(Flights_2026_09_3033343536373456789[entry_hour]),-1)=HOUR(AF34)),--(IFERROR(Flights_2026_09_3033343536373456789[entry_sector],"")=AG34),--(IFERROR(Flights_2026_09_3033343536373456789[nfl],-1)&gt;=AH34),--(IFERROR(Flights_2026_09_3033343536373456789[nfl],-1)&lt;=IF(AH34=450,450,AH34+9)))</f>
        <v>0</v>
      </c>
    </row>
    <row r="35" spans="1:35" x14ac:dyDescent="0.2">
      <c r="A35" t="s">
        <v>129</v>
      </c>
      <c r="B35" t="s">
        <v>65</v>
      </c>
      <c r="C35" t="s">
        <v>19</v>
      </c>
      <c r="D35" t="s">
        <v>41</v>
      </c>
      <c r="E35" t="s">
        <v>70</v>
      </c>
      <c r="F35" s="35">
        <v>46306.580983796295</v>
      </c>
      <c r="G35" t="s">
        <v>21</v>
      </c>
      <c r="H35" t="s">
        <v>4089</v>
      </c>
      <c r="I35">
        <v>370</v>
      </c>
      <c r="J35" t="s">
        <v>22</v>
      </c>
      <c r="K35" t="s">
        <v>23</v>
      </c>
      <c r="L35">
        <v>860</v>
      </c>
      <c r="M35" t="s">
        <v>3022</v>
      </c>
      <c r="N35" s="35">
        <v>46306.534988425927</v>
      </c>
      <c r="O35">
        <v>370</v>
      </c>
      <c r="P35" t="s">
        <v>26</v>
      </c>
      <c r="Q35">
        <v>370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GOTAS</v>
      </c>
      <c r="AF35" s="2">
        <v>0.58333333333333337</v>
      </c>
      <c r="AG35" t="s">
        <v>744</v>
      </c>
      <c r="AH35" s="17">
        <v>270</v>
      </c>
      <c r="AI35" s="17" cm="1">
        <f t="array" ref="AI35">SUMPRODUCT(--(IFERROR(HOUR(Flights_2026_09_3033343536373456789[entry_hour]),-1)=HOUR(AF35)),--(IFERROR(Flights_2026_09_3033343536373456789[entry_sector],"")=AG35),--(IFERROR(Flights_2026_09_3033343536373456789[nfl],-1)&gt;=AH35),--(IFERROR(Flights_2026_09_3033343536373456789[nfl],-1)&lt;=IF(AH35=450,450,AH35+9)))</f>
        <v>0</v>
      </c>
    </row>
    <row r="36" spans="1:35" x14ac:dyDescent="0.2">
      <c r="A36" t="s">
        <v>125</v>
      </c>
      <c r="B36" t="s">
        <v>81</v>
      </c>
      <c r="C36" t="s">
        <v>19</v>
      </c>
      <c r="D36" t="s">
        <v>41</v>
      </c>
      <c r="E36" t="s">
        <v>699</v>
      </c>
      <c r="F36" s="35">
        <v>46306.583275462966</v>
      </c>
      <c r="G36" t="s">
        <v>21</v>
      </c>
      <c r="H36" t="s">
        <v>4090</v>
      </c>
      <c r="I36">
        <v>370</v>
      </c>
      <c r="J36" t="s">
        <v>22</v>
      </c>
      <c r="K36" t="s">
        <v>23</v>
      </c>
      <c r="L36">
        <v>791</v>
      </c>
      <c r="M36" t="s">
        <v>84</v>
      </c>
      <c r="N36" s="35">
        <v>46306.538530092592</v>
      </c>
      <c r="O36">
        <v>370</v>
      </c>
      <c r="P36" t="s">
        <v>26</v>
      </c>
      <c r="Q36">
        <v>370</v>
      </c>
      <c r="R36" t="str">
        <f>IF(B36="","",_xlfn.XLOOKUP(B36,DB!$A$2:$A$205,DB!$C$2:$C$205,"")&amp;"")</f>
        <v>Sector 5</v>
      </c>
      <c r="S36" t="str">
        <f>IF(B36="","",_xlfn.XLOOKUP(B36,DB!$A$2:$A$205,DB!$E$2:$E$205,""))</f>
        <v>Sector 4</v>
      </c>
      <c r="T36" t="str">
        <f>IF(B36="","",_xlfn.XLOOKUP(B36,DB!$A$2:$A$205,DB!$F$2:$F$205,""))</f>
        <v>VOMAR/XUDUN</v>
      </c>
      <c r="U36" t="str">
        <f>IF(B36="","",_xlfn.XLOOKUP(B36,DB!$A$2:$A$205,DB!$D$2:$D$205,""))</f>
        <v>MMTY</v>
      </c>
      <c r="V36" t="str">
        <f>IF(B36="","",IF(OR(COUNTIF(M36,"????N?????W")&gt;0,COUNTIF(M36,"????N?????E")&gt;0,COUNTIF(M36,"????S?????W")&gt;0,COUNTIF(M36,"????S?????E")&gt;0),_xlfn.XLOOKUP(B36,DB!$A$2:$A$205,DB!$B$2:$B$205,""),M36))</f>
        <v>MATOL</v>
      </c>
      <c r="AF36" s="2">
        <v>0.58333333333333337</v>
      </c>
      <c r="AG36" t="s">
        <v>744</v>
      </c>
      <c r="AH36" s="17">
        <v>280</v>
      </c>
      <c r="AI36" s="17" cm="1">
        <f t="array" ref="AI36">SUMPRODUCT(--(IFERROR(HOUR(Flights_2026_09_3033343536373456789[entry_hour]),-1)=HOUR(AF36)),--(IFERROR(Flights_2026_09_3033343536373456789[entry_sector],"")=AG36),--(IFERROR(Flights_2026_09_3033343536373456789[nfl],-1)&gt;=AH36),--(IFERROR(Flights_2026_09_3033343536373456789[nfl],-1)&lt;=IF(AH36=450,450,AH36+9)))</f>
        <v>0</v>
      </c>
    </row>
    <row r="37" spans="1:35" x14ac:dyDescent="0.2">
      <c r="A37" t="s">
        <v>126</v>
      </c>
      <c r="B37" t="s">
        <v>86</v>
      </c>
      <c r="C37" t="s">
        <v>19</v>
      </c>
      <c r="D37" t="s">
        <v>41</v>
      </c>
      <c r="E37" t="s">
        <v>3772</v>
      </c>
      <c r="F37" s="35">
        <v>46306.586111111115</v>
      </c>
      <c r="G37" t="s">
        <v>21</v>
      </c>
      <c r="H37" t="s">
        <v>4091</v>
      </c>
      <c r="I37">
        <v>390</v>
      </c>
      <c r="J37" t="s">
        <v>22</v>
      </c>
      <c r="K37" t="s">
        <v>23</v>
      </c>
      <c r="L37">
        <v>858</v>
      </c>
      <c r="M37" t="s">
        <v>3493</v>
      </c>
      <c r="N37" s="35">
        <v>46306.537569444445</v>
      </c>
      <c r="O37">
        <v>390</v>
      </c>
      <c r="P37" t="s">
        <v>26</v>
      </c>
      <c r="Q37">
        <v>390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3033343536373456789[entry_hour]),-1)=HOUR(AF37)),--(IFERROR(Flights_2026_09_3033343536373456789[entry_sector],"")=AG37),--(IFERROR(Flights_2026_09_3033343536373456789[nfl],-1)&gt;=AH37),--(IFERROR(Flights_2026_09_3033343536373456789[nfl],-1)&lt;=IF(AH37=450,450,AH37+9)))</f>
        <v>0</v>
      </c>
    </row>
    <row r="38" spans="1:35" x14ac:dyDescent="0.2">
      <c r="A38" t="s">
        <v>248</v>
      </c>
      <c r="B38" t="s">
        <v>2959</v>
      </c>
      <c r="C38" t="s">
        <v>19</v>
      </c>
      <c r="D38" t="s">
        <v>249</v>
      </c>
      <c r="F38" s="35">
        <v>46306.596574074079</v>
      </c>
      <c r="G38" t="s">
        <v>28</v>
      </c>
      <c r="H38" t="s">
        <v>29</v>
      </c>
      <c r="I38">
        <v>15</v>
      </c>
      <c r="J38" t="s">
        <v>30</v>
      </c>
      <c r="K38" t="s">
        <v>31</v>
      </c>
      <c r="L38">
        <v>74</v>
      </c>
      <c r="M38" t="s">
        <v>2959</v>
      </c>
      <c r="N38" s="35">
        <v>46306.58211805555</v>
      </c>
      <c r="O38">
        <v>0</v>
      </c>
      <c r="P38" t="s">
        <v>32</v>
      </c>
      <c r="Q38">
        <v>15</v>
      </c>
      <c r="R38" t="str">
        <f>IF(B38="","",_xlfn.XLOOKUP(B38,DB!$A$2:$A$205,DB!$C$2:$C$205,"")&amp;"")</f>
        <v/>
      </c>
      <c r="S38" t="str">
        <f>IF(B38="","",_xlfn.XLOOKUP(B38,DB!$A$2:$A$205,DB!$E$2:$E$205,""))</f>
        <v/>
      </c>
      <c r="T38" t="str">
        <f>IF(B38="","",_xlfn.XLOOKUP(B38,DB!$A$2:$A$205,DB!$F$2:$F$205,""))</f>
        <v/>
      </c>
      <c r="U38" t="str">
        <f>IF(B38="","",_xlfn.XLOOKUP(B38,DB!$A$2:$A$205,DB!$D$2:$D$205,""))</f>
        <v/>
      </c>
      <c r="V38" t="str">
        <f>IF(B38="","",IF(OR(COUNTIF(M38,"????N?????W")&gt;0,COUNTIF(M38,"????N?????E")&gt;0,COUNTIF(M38,"????S?????W")&gt;0,COUNTIF(M38,"????S?????E")&gt;0),_xlfn.XLOOKUP(B38,DB!$A$2:$A$205,DB!$B$2:$B$205,""),M38))</f>
        <v>XHOL</v>
      </c>
      <c r="AF38" s="2">
        <v>0.58333333333333337</v>
      </c>
      <c r="AG38" t="s">
        <v>744</v>
      </c>
      <c r="AH38" s="17">
        <v>300</v>
      </c>
      <c r="AI38" s="17" cm="1">
        <f t="array" ref="AI38">SUMPRODUCT(--(IFERROR(HOUR(Flights_2026_09_3033343536373456789[entry_hour]),-1)=HOUR(AF38)),--(IFERROR(Flights_2026_09_3033343536373456789[entry_sector],"")=AG38),--(IFERROR(Flights_2026_09_3033343536373456789[nfl],-1)&gt;=AH38),--(IFERROR(Flights_2026_09_3033343536373456789[nfl],-1)&lt;=IF(AH38=450,450,AH38+9)))</f>
        <v>0</v>
      </c>
    </row>
    <row r="39" spans="1:35" x14ac:dyDescent="0.2">
      <c r="A39" t="s">
        <v>589</v>
      </c>
      <c r="B39" t="s">
        <v>906</v>
      </c>
      <c r="C39" t="s">
        <v>19</v>
      </c>
      <c r="D39" t="s">
        <v>514</v>
      </c>
      <c r="F39" s="35">
        <v>46306.599131944444</v>
      </c>
      <c r="G39" t="s">
        <v>28</v>
      </c>
      <c r="H39" t="s">
        <v>29</v>
      </c>
      <c r="I39">
        <v>45</v>
      </c>
      <c r="J39" t="s">
        <v>30</v>
      </c>
      <c r="K39" t="s">
        <v>31</v>
      </c>
      <c r="L39">
        <v>168</v>
      </c>
      <c r="M39" t="s">
        <v>906</v>
      </c>
      <c r="N39" s="35">
        <v>46306.573958333334</v>
      </c>
      <c r="O39">
        <v>0</v>
      </c>
      <c r="P39" t="s">
        <v>32</v>
      </c>
      <c r="Q39">
        <v>45</v>
      </c>
      <c r="R39" t="str">
        <f>IF(B39="","",_xlfn.XLOOKUP(B39,DB!$A$2:$A$205,DB!$C$2:$C$205,"")&amp;"")</f>
        <v/>
      </c>
      <c r="S39" t="str">
        <f>IF(B39="","",_xlfn.XLOOKUP(B39,DB!$A$2:$A$205,DB!$E$2:$E$205,""))</f>
        <v/>
      </c>
      <c r="T39" t="str">
        <f>IF(B39="","",_xlfn.XLOOKUP(B39,DB!$A$2:$A$205,DB!$F$2:$F$205,""))</f>
        <v/>
      </c>
      <c r="U39" t="str">
        <f>IF(B39="","",_xlfn.XLOOKUP(B39,DB!$A$2:$A$205,DB!$D$2:$D$205,""))</f>
        <v/>
      </c>
      <c r="V39" t="str">
        <f>IF(B39="","",IF(OR(COUNTIF(M39,"????N?????W")&gt;0,COUNTIF(M39,"????N?????E")&gt;0,COUNTIF(M39,"????S?????W")&gt;0,COUNTIF(M39,"????S?????E")&gt;0),_xlfn.XLOOKUP(B39,DB!$A$2:$A$205,DB!$B$2:$B$205,""),M39))</f>
        <v>XPPS</v>
      </c>
      <c r="AF39" s="2">
        <v>0.58333333333333337</v>
      </c>
      <c r="AG39" t="s">
        <v>744</v>
      </c>
      <c r="AH39" s="17">
        <v>310</v>
      </c>
      <c r="AI39" s="17" cm="1">
        <f t="array" ref="AI39">SUMPRODUCT(--(IFERROR(HOUR(Flights_2026_09_3033343536373456789[entry_hour]),-1)=HOUR(AF39)),--(IFERROR(Flights_2026_09_3033343536373456789[entry_sector],"")=AG39),--(IFERROR(Flights_2026_09_3033343536373456789[nfl],-1)&gt;=AH39),--(IFERROR(Flights_2026_09_3033343536373456789[nfl],-1)&lt;=IF(AH39=450,450,AH39+9)))</f>
        <v>0</v>
      </c>
    </row>
    <row r="40" spans="1:35" x14ac:dyDescent="0.2">
      <c r="A40" t="s">
        <v>442</v>
      </c>
      <c r="B40" t="s">
        <v>86</v>
      </c>
      <c r="C40" t="s">
        <v>19</v>
      </c>
      <c r="D40" t="s">
        <v>41</v>
      </c>
      <c r="E40" t="s">
        <v>385</v>
      </c>
      <c r="F40" s="35">
        <v>46306.60083333333</v>
      </c>
      <c r="G40" t="s">
        <v>21</v>
      </c>
      <c r="H40" t="s">
        <v>4092</v>
      </c>
      <c r="I40">
        <v>390</v>
      </c>
      <c r="J40" t="s">
        <v>22</v>
      </c>
      <c r="K40" t="s">
        <v>23</v>
      </c>
      <c r="L40">
        <v>856</v>
      </c>
      <c r="M40" t="s">
        <v>2545</v>
      </c>
      <c r="N40" s="35">
        <v>46306.553101851852</v>
      </c>
      <c r="O40">
        <v>390</v>
      </c>
      <c r="P40" t="s">
        <v>26</v>
      </c>
      <c r="Q40">
        <v>390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3033343536373456789[entry_hour]),-1)=HOUR(AF40)),--(IFERROR(Flights_2026_09_3033343536373456789[entry_sector],"")=AG40),--(IFERROR(Flights_2026_09_3033343536373456789[nfl],-1)&gt;=AH40),--(IFERROR(Flights_2026_09_3033343536373456789[nfl],-1)&lt;=IF(AH40=450,450,AH40+9)))</f>
        <v>0</v>
      </c>
    </row>
    <row r="41" spans="1:35" x14ac:dyDescent="0.2">
      <c r="A41" t="s">
        <v>130</v>
      </c>
      <c r="B41" t="s">
        <v>65</v>
      </c>
      <c r="C41" t="s">
        <v>19</v>
      </c>
      <c r="D41" t="s">
        <v>47</v>
      </c>
      <c r="E41" t="s">
        <v>863</v>
      </c>
      <c r="F41" s="35">
        <v>46306.602905092594</v>
      </c>
      <c r="G41" t="s">
        <v>21</v>
      </c>
      <c r="H41" t="s">
        <v>4093</v>
      </c>
      <c r="I41">
        <v>370</v>
      </c>
      <c r="J41" t="s">
        <v>22</v>
      </c>
      <c r="K41" t="s">
        <v>23</v>
      </c>
      <c r="L41">
        <v>855</v>
      </c>
      <c r="M41" t="s">
        <v>56</v>
      </c>
      <c r="N41" s="35">
        <v>46306.55574074074</v>
      </c>
      <c r="O41">
        <v>370</v>
      </c>
      <c r="P41" t="s">
        <v>26</v>
      </c>
      <c r="Q4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ELURA</v>
      </c>
      <c r="AF41" s="2">
        <v>0.58333333333333337</v>
      </c>
      <c r="AG41" t="s">
        <v>744</v>
      </c>
      <c r="AH41" s="17">
        <v>330</v>
      </c>
      <c r="AI41" s="17" cm="1">
        <f t="array" ref="AI41">SUMPRODUCT(--(IFERROR(HOUR(Flights_2026_09_3033343536373456789[entry_hour]),-1)=HOUR(AF41)),--(IFERROR(Flights_2026_09_3033343536373456789[entry_sector],"")=AG41),--(IFERROR(Flights_2026_09_3033343536373456789[nfl],-1)&gt;=AH41),--(IFERROR(Flights_2026_09_3033343536373456789[nfl],-1)&lt;=IF(AH41=450,450,AH41+9)))</f>
        <v>0</v>
      </c>
    </row>
    <row r="42" spans="1:35" x14ac:dyDescent="0.2">
      <c r="A42" t="s">
        <v>3147</v>
      </c>
      <c r="B42" t="s">
        <v>472</v>
      </c>
      <c r="C42" t="s">
        <v>19</v>
      </c>
      <c r="D42" t="s">
        <v>76</v>
      </c>
      <c r="E42" t="s">
        <v>4094</v>
      </c>
      <c r="F42" s="35">
        <v>46306.607083333336</v>
      </c>
      <c r="G42" t="s">
        <v>21</v>
      </c>
      <c r="H42" t="s">
        <v>4095</v>
      </c>
      <c r="I42">
        <v>320</v>
      </c>
      <c r="J42" t="s">
        <v>22</v>
      </c>
      <c r="K42" t="s">
        <v>23</v>
      </c>
      <c r="L42">
        <v>551</v>
      </c>
      <c r="M42" t="s">
        <v>4096</v>
      </c>
      <c r="N42" s="35">
        <v>46306.573194444441</v>
      </c>
      <c r="O42">
        <v>330</v>
      </c>
      <c r="P42" t="s">
        <v>26</v>
      </c>
      <c r="Q42">
        <v>320</v>
      </c>
      <c r="R42" t="str">
        <f>IF(B42="","",_xlfn.XLOOKUP(B42,DB!$A$2:$A$205,DB!$C$2:$C$205,"")&amp;"")</f>
        <v>Sector 5</v>
      </c>
      <c r="S42" t="str">
        <f>IF(B42="","",_xlfn.XLOOKUP(B42,DB!$A$2:$A$205,DB!$E$2:$E$205,""))</f>
        <v>Sector 4</v>
      </c>
      <c r="T42" t="str">
        <f>IF(B42="","",_xlfn.XLOOKUP(B42,DB!$A$2:$A$205,DB!$F$2:$F$205,""))</f>
        <v>VOMAR/XUDUN</v>
      </c>
      <c r="U42" t="str">
        <f>IF(B42="","",_xlfn.XLOOKUP(B42,DB!$A$2:$A$205,DB!$D$2:$D$205,""))</f>
        <v>KZHU</v>
      </c>
      <c r="V42" t="str">
        <f>IF(B42="","",IF(OR(COUNTIF(M42,"????N?????W")&gt;0,COUNTIF(M42,"????N?????E")&gt;0,COUNTIF(M42,"????S?????W")&gt;0,COUNTIF(M42,"????S?????E")&gt;0),_xlfn.XLOOKUP(B42,DB!$A$2:$A$205,DB!$B$2:$B$205,""),M42))</f>
        <v>KEHLI</v>
      </c>
      <c r="AF42" s="2">
        <v>0.58333333333333337</v>
      </c>
      <c r="AG42" t="s">
        <v>744</v>
      </c>
      <c r="AH42" s="17">
        <v>340</v>
      </c>
      <c r="AI42" s="17" cm="1">
        <f t="array" ref="AI42">SUMPRODUCT(--(IFERROR(HOUR(Flights_2026_09_3033343536373456789[entry_hour]),-1)=HOUR(AF42)),--(IFERROR(Flights_2026_09_3033343536373456789[entry_sector],"")=AG42),--(IFERROR(Flights_2026_09_3033343536373456789[nfl],-1)&gt;=AH42),--(IFERROR(Flights_2026_09_3033343536373456789[nfl],-1)&lt;=IF(AH42=450,450,AH42+9)))</f>
        <v>0</v>
      </c>
    </row>
    <row r="43" spans="1:35" x14ac:dyDescent="0.2">
      <c r="A43" t="s">
        <v>137</v>
      </c>
      <c r="B43" t="s">
        <v>52</v>
      </c>
      <c r="C43" t="s">
        <v>19</v>
      </c>
      <c r="D43" t="s">
        <v>41</v>
      </c>
      <c r="E43" t="s">
        <v>1728</v>
      </c>
      <c r="F43" s="35">
        <v>46306.610023148147</v>
      </c>
      <c r="G43" t="s">
        <v>21</v>
      </c>
      <c r="H43" t="s">
        <v>4097</v>
      </c>
      <c r="I43">
        <v>350</v>
      </c>
      <c r="J43" t="s">
        <v>22</v>
      </c>
      <c r="K43" t="s">
        <v>23</v>
      </c>
      <c r="L43">
        <v>902</v>
      </c>
      <c r="M43" t="s">
        <v>78</v>
      </c>
      <c r="N43" s="35">
        <v>46306.559305555551</v>
      </c>
      <c r="O43">
        <v>350</v>
      </c>
      <c r="P43" t="s">
        <v>26</v>
      </c>
      <c r="Q43">
        <v>350</v>
      </c>
      <c r="R43" t="str">
        <f>IF(B43="","",_xlfn.XLOOKUP(B43,DB!$A$2:$A$205,DB!$C$2:$C$205,"")&amp;"")</f>
        <v>Sector 6</v>
      </c>
      <c r="S43" t="str">
        <f>IF(B43="","",_xlfn.XLOOKUP(B43,DB!$A$2:$A$205,DB!$E$2:$E$205,""))</f>
        <v>Sector 4</v>
      </c>
      <c r="T43" t="str">
        <f>IF(B43="","",_xlfn.XLOOKUP(B43,DB!$A$2:$A$205,DB!$F$2:$F$205,""))</f>
        <v>VOMAR/XUDUN</v>
      </c>
      <c r="U43" t="str">
        <f>IF(B43="","",_xlfn.XLOOKUP(B43,DB!$A$2:$A$205,DB!$D$2:$D$205,""))</f>
        <v>MMEX</v>
      </c>
      <c r="V43" t="str">
        <f>IF(B43="","",IF(OR(COUNTIF(M43,"????N?????W")&gt;0,COUNTIF(M43,"????N?????E")&gt;0,COUNTIF(M43,"????S?????W")&gt;0,COUNTIF(M43,"????S?????E")&gt;0),_xlfn.XLOOKUP(B43,DB!$A$2:$A$205,DB!$B$2:$B$205,""),M43))</f>
        <v>GOTAS</v>
      </c>
      <c r="AF43" s="2">
        <v>0.58333333333333337</v>
      </c>
      <c r="AG43" t="s">
        <v>744</v>
      </c>
      <c r="AH43" s="17">
        <v>350</v>
      </c>
      <c r="AI43" s="17" cm="1">
        <f t="array" ref="AI43">SUMPRODUCT(--(IFERROR(HOUR(Flights_2026_09_3033343536373456789[entry_hour]),-1)=HOUR(AF43)),--(IFERROR(Flights_2026_09_3033343536373456789[entry_sector],"")=AG43),--(IFERROR(Flights_2026_09_3033343536373456789[nfl],-1)&gt;=AH43),--(IFERROR(Flights_2026_09_3033343536373456789[nfl],-1)&lt;=IF(AH43=450,450,AH43+9)))</f>
        <v>2</v>
      </c>
    </row>
    <row r="44" spans="1:35" x14ac:dyDescent="0.2">
      <c r="A44" t="s">
        <v>145</v>
      </c>
      <c r="B44" t="s">
        <v>81</v>
      </c>
      <c r="C44" t="s">
        <v>19</v>
      </c>
      <c r="D44" t="s">
        <v>76</v>
      </c>
      <c r="E44" t="s">
        <v>3629</v>
      </c>
      <c r="F44" s="35">
        <v>46306.611817129626</v>
      </c>
      <c r="G44" t="s">
        <v>21</v>
      </c>
      <c r="H44" t="s">
        <v>4098</v>
      </c>
      <c r="I44">
        <v>350</v>
      </c>
      <c r="J44" t="s">
        <v>22</v>
      </c>
      <c r="K44" t="s">
        <v>23</v>
      </c>
      <c r="L44">
        <v>803</v>
      </c>
      <c r="M44" t="s">
        <v>3170</v>
      </c>
      <c r="N44" s="35">
        <v>46306.567928240736</v>
      </c>
      <c r="O44">
        <v>350</v>
      </c>
      <c r="P44" t="s">
        <v>26</v>
      </c>
      <c r="Q44">
        <v>350</v>
      </c>
      <c r="R44" t="str">
        <f>IF(B44="","",_xlfn.XLOOKUP(B44,DB!$A$2:$A$205,DB!$C$2:$C$205,"")&amp;"")</f>
        <v>Sector 5</v>
      </c>
      <c r="S44" t="str">
        <f>IF(B44="","",_xlfn.XLOOKUP(B44,DB!$A$2:$A$205,DB!$E$2:$E$205,""))</f>
        <v>Sector 4</v>
      </c>
      <c r="T44" t="str">
        <f>IF(B44="","",_xlfn.XLOOKUP(B44,DB!$A$2:$A$205,DB!$F$2:$F$205,""))</f>
        <v>VOMAR/XUDUN</v>
      </c>
      <c r="U44" t="str">
        <f>IF(B44="","",_xlfn.XLOOKUP(B44,DB!$A$2:$A$205,DB!$D$2:$D$205,""))</f>
        <v>MMTY</v>
      </c>
      <c r="V44" t="str">
        <f>IF(B44="","",IF(OR(COUNTIF(M44,"????N?????W")&gt;0,COUNTIF(M44,"????N?????E")&gt;0,COUNTIF(M44,"????S?????W")&gt;0,COUNTIF(M44,"????S?????E")&gt;0),_xlfn.XLOOKUP(B44,DB!$A$2:$A$205,DB!$B$2:$B$205,""),M44))</f>
        <v>MATOL</v>
      </c>
      <c r="AF44" s="2">
        <v>0.58333333333333337</v>
      </c>
      <c r="AG44" t="s">
        <v>744</v>
      </c>
      <c r="AH44" s="17">
        <v>360</v>
      </c>
      <c r="AI44" s="17" cm="1">
        <f t="array" ref="AI44">SUMPRODUCT(--(IFERROR(HOUR(Flights_2026_09_3033343536373456789[entry_hour]),-1)=HOUR(AF44)),--(IFERROR(Flights_2026_09_3033343536373456789[entry_sector],"")=AG44),--(IFERROR(Flights_2026_09_3033343536373456789[nfl],-1)&gt;=AH44),--(IFERROR(Flights_2026_09_3033343536373456789[nfl],-1)&lt;=IF(AH44=450,450,AH44+9)))</f>
        <v>0</v>
      </c>
    </row>
    <row r="45" spans="1:35" x14ac:dyDescent="0.2">
      <c r="A45" t="s">
        <v>155</v>
      </c>
      <c r="B45" t="s">
        <v>18</v>
      </c>
      <c r="C45" t="s">
        <v>19</v>
      </c>
      <c r="D45" t="s">
        <v>20</v>
      </c>
      <c r="E45" t="s">
        <v>1726</v>
      </c>
      <c r="F45" s="35">
        <v>46306.612870370373</v>
      </c>
      <c r="G45" t="s">
        <v>21</v>
      </c>
      <c r="H45" t="s">
        <v>4099</v>
      </c>
      <c r="I45">
        <v>350</v>
      </c>
      <c r="J45" t="s">
        <v>22</v>
      </c>
      <c r="K45" t="s">
        <v>23</v>
      </c>
      <c r="L45">
        <v>502</v>
      </c>
      <c r="M45" t="s">
        <v>25</v>
      </c>
      <c r="N45" s="35">
        <v>46306.582986111112</v>
      </c>
      <c r="O45">
        <v>330</v>
      </c>
      <c r="P45" t="s">
        <v>26</v>
      </c>
      <c r="Q45">
        <v>350</v>
      </c>
      <c r="R45" t="str">
        <f>IF(B45="","",_xlfn.XLOOKUP(B45,DB!$A$2:$A$205,DB!$C$2:$C$205,"")&amp;"")</f>
        <v>Sector 5</v>
      </c>
      <c r="S45" t="str">
        <f>IF(B45="","",_xlfn.XLOOKUP(B45,DB!$A$2:$A$205,DB!$E$2:$E$205,""))</f>
        <v>Sector 4</v>
      </c>
      <c r="T45" t="str">
        <f>IF(B45="","",_xlfn.XLOOKUP(B45,DB!$A$2:$A$205,DB!$F$2:$F$205,""))</f>
        <v>VOMAR/XUDUN</v>
      </c>
      <c r="U45" t="str">
        <f>IF(B45="","",_xlfn.XLOOKUP(B45,DB!$A$2:$A$205,DB!$D$2:$D$205,""))</f>
        <v>KZHU</v>
      </c>
      <c r="V45" t="str">
        <f>IF(B45="","",IF(OR(COUNTIF(M45,"????N?????W")&gt;0,COUNTIF(M45,"????N?????E")&gt;0,COUNTIF(M45,"????S?????W")&gt;0,COUNTIF(M45,"????S?????E")&gt;0),_xlfn.XLOOKUP(B45,DB!$A$2:$A$205,DB!$B$2:$B$205,""),M45))</f>
        <v>KEHLI</v>
      </c>
      <c r="AF45" s="2">
        <v>0.58333333333333337</v>
      </c>
      <c r="AG45" t="s">
        <v>744</v>
      </c>
      <c r="AH45" s="17">
        <v>370</v>
      </c>
      <c r="AI45" s="17" cm="1">
        <f t="array" ref="AI45">SUMPRODUCT(--(IFERROR(HOUR(Flights_2026_09_3033343536373456789[entry_hour]),-1)=HOUR(AF45)),--(IFERROR(Flights_2026_09_3033343536373456789[entry_sector],"")=AG45),--(IFERROR(Flights_2026_09_3033343536373456789[nfl],-1)&gt;=AH45),--(IFERROR(Flights_2026_09_3033343536373456789[nfl],-1)&lt;=IF(AH45=450,450,AH45+9)))</f>
        <v>1</v>
      </c>
    </row>
    <row r="46" spans="1:35" x14ac:dyDescent="0.2">
      <c r="A46" t="s">
        <v>3144</v>
      </c>
      <c r="B46" t="s">
        <v>208</v>
      </c>
      <c r="C46" t="s">
        <v>19</v>
      </c>
      <c r="D46" t="s">
        <v>76</v>
      </c>
      <c r="E46" t="s">
        <v>4100</v>
      </c>
      <c r="F46" s="35">
        <v>46306.613993055551</v>
      </c>
      <c r="G46" t="s">
        <v>21</v>
      </c>
      <c r="H46" t="s">
        <v>4101</v>
      </c>
      <c r="I46">
        <v>350</v>
      </c>
      <c r="J46" t="s">
        <v>22</v>
      </c>
      <c r="K46" t="s">
        <v>23</v>
      </c>
      <c r="L46">
        <v>492</v>
      </c>
      <c r="M46" t="s">
        <v>25</v>
      </c>
      <c r="N46" s="35">
        <v>46306.584803240738</v>
      </c>
      <c r="O46">
        <v>350</v>
      </c>
      <c r="P46" t="s">
        <v>26</v>
      </c>
      <c r="Q46">
        <v>350</v>
      </c>
      <c r="R46" t="str">
        <f>IF(B46="","",_xlfn.XLOOKUP(B46,DB!$A$2:$A$205,DB!$C$2:$C$205,"")&amp;"")</f>
        <v>Sector 3</v>
      </c>
      <c r="S46" t="str">
        <f>IF(B46="","",_xlfn.XLOOKUP(B46,DB!$A$2:$A$205,DB!$E$2:$E$205,""))</f>
        <v>Sector 3</v>
      </c>
      <c r="T46" t="str">
        <f>IF(B46="","",_xlfn.XLOOKUP(B46,DB!$A$2:$A$205,DB!$F$2:$F$205,""))</f>
        <v>NOSAT</v>
      </c>
      <c r="U46" t="str">
        <f>IF(B46="","",_xlfn.XLOOKUP(B46,DB!$A$2:$A$205,DB!$D$2:$D$205,""))</f>
        <v>KZHU</v>
      </c>
      <c r="V46" t="str">
        <f>IF(B46="","",IF(OR(COUNTIF(M46,"????N?????W")&gt;0,COUNTIF(M46,"????N?????E")&gt;0,COUNTIF(M46,"????S?????W")&gt;0,COUNTIF(M46,"????S?????E")&gt;0),_xlfn.XLOOKUP(B46,DB!$A$2:$A$205,DB!$B$2:$B$205,""),M46))</f>
        <v>KEHLI</v>
      </c>
      <c r="AF46" s="2">
        <v>0.58333333333333337</v>
      </c>
      <c r="AG46" t="s">
        <v>744</v>
      </c>
      <c r="AH46" s="17">
        <v>380</v>
      </c>
      <c r="AI46" s="17" cm="1">
        <f t="array" ref="AI46">SUMPRODUCT(--(IFERROR(HOUR(Flights_2026_09_3033343536373456789[entry_hour]),-1)=HOUR(AF46)),--(IFERROR(Flights_2026_09_3033343536373456789[entry_sector],"")=AG46),--(IFERROR(Flights_2026_09_3033343536373456789[nfl],-1)&gt;=AH46),--(IFERROR(Flights_2026_09_3033343536373456789[nfl],-1)&lt;=IF(AH46=450,450,AH46+9)))</f>
        <v>0</v>
      </c>
    </row>
    <row r="47" spans="1:35" x14ac:dyDescent="0.2">
      <c r="A47" t="s">
        <v>376</v>
      </c>
      <c r="B47" t="s">
        <v>49</v>
      </c>
      <c r="C47" t="s">
        <v>19</v>
      </c>
      <c r="D47" t="s">
        <v>107</v>
      </c>
      <c r="E47" t="s">
        <v>4102</v>
      </c>
      <c r="F47" s="35">
        <v>46306.616284722222</v>
      </c>
      <c r="G47" t="s">
        <v>21</v>
      </c>
      <c r="H47" t="s">
        <v>4103</v>
      </c>
      <c r="I47">
        <v>370</v>
      </c>
      <c r="J47" t="s">
        <v>22</v>
      </c>
      <c r="K47" t="s">
        <v>23</v>
      </c>
      <c r="L47">
        <v>503</v>
      </c>
      <c r="M47" t="s">
        <v>25</v>
      </c>
      <c r="N47" s="35">
        <v>46306.585636574076</v>
      </c>
      <c r="O47">
        <v>370</v>
      </c>
      <c r="P47" t="s">
        <v>26</v>
      </c>
      <c r="Q47">
        <v>370</v>
      </c>
      <c r="R47" t="str">
        <f>IF(B47="","",_xlfn.XLOOKUP(B47,DB!$A$2:$A$205,DB!$C$2:$C$205,"")&amp;"")</f>
        <v>Sector 3</v>
      </c>
      <c r="S47" t="str">
        <f>IF(B47="","",_xlfn.XLOOKUP(B47,DB!$A$2:$A$205,DB!$E$2:$E$205,""))</f>
        <v>Sector 3</v>
      </c>
      <c r="T47" t="str">
        <f>IF(B47="","",_xlfn.XLOOKUP(B47,DB!$A$2:$A$205,DB!$F$2:$F$205,""))</f>
        <v>NOSAT</v>
      </c>
      <c r="U47" t="str">
        <f>IF(B47="","",_xlfn.XLOOKUP(B47,DB!$A$2:$A$205,DB!$D$2:$D$205,""))</f>
        <v>KZHU</v>
      </c>
      <c r="V47" t="str">
        <f>IF(B47="","",IF(OR(COUNTIF(M47,"????N?????W")&gt;0,COUNTIF(M47,"????N?????E")&gt;0,COUNTIF(M47,"????S?????W")&gt;0,COUNTIF(M47,"????S?????E")&gt;0),_xlfn.XLOOKUP(B47,DB!$A$2:$A$205,DB!$B$2:$B$205,""),M47))</f>
        <v>KEHLI</v>
      </c>
      <c r="AF47" s="2">
        <v>0.58333333333333337</v>
      </c>
      <c r="AG47" t="s">
        <v>744</v>
      </c>
      <c r="AH47" s="17">
        <v>390</v>
      </c>
      <c r="AI47" s="17" cm="1">
        <f t="array" ref="AI47">SUMPRODUCT(--(IFERROR(HOUR(Flights_2026_09_3033343536373456789[entry_hour]),-1)=HOUR(AF47)),--(IFERROR(Flights_2026_09_3033343536373456789[entry_sector],"")=AG47),--(IFERROR(Flights_2026_09_3033343536373456789[nfl],-1)&gt;=AH47),--(IFERROR(Flights_2026_09_3033343536373456789[nfl],-1)&lt;=IF(AH47=450,450,AH47+9)))</f>
        <v>0</v>
      </c>
    </row>
    <row r="48" spans="1:35" x14ac:dyDescent="0.2">
      <c r="A48" t="s">
        <v>447</v>
      </c>
      <c r="B48" t="s">
        <v>175</v>
      </c>
      <c r="C48" t="s">
        <v>19</v>
      </c>
      <c r="D48" t="s">
        <v>50</v>
      </c>
      <c r="E48" t="s">
        <v>4104</v>
      </c>
      <c r="F48" s="35">
        <v>46306.617708333331</v>
      </c>
      <c r="G48" t="s">
        <v>21</v>
      </c>
      <c r="H48" t="s">
        <v>4105</v>
      </c>
      <c r="I48">
        <v>340</v>
      </c>
      <c r="J48" t="s">
        <v>22</v>
      </c>
      <c r="K48" t="s">
        <v>23</v>
      </c>
      <c r="L48">
        <v>214</v>
      </c>
      <c r="M48" t="s">
        <v>37</v>
      </c>
      <c r="N48" s="35">
        <v>46306.601122685184</v>
      </c>
      <c r="O48">
        <v>239</v>
      </c>
      <c r="P48" t="s">
        <v>26</v>
      </c>
      <c r="Q48">
        <v>220</v>
      </c>
      <c r="R48" t="str">
        <f>IF(B48="","",_xlfn.XLOOKUP(B48,DB!$A$2:$A$205,DB!$C$2:$C$205,"")&amp;"")</f>
        <v>Sector 3</v>
      </c>
      <c r="S48" t="str">
        <f>IF(B48="","",_xlfn.XLOOKUP(B48,DB!$A$2:$A$205,DB!$E$2:$E$205,""))</f>
        <v>Sector 3</v>
      </c>
      <c r="T48" t="str">
        <f>IF(B48="","",_xlfn.XLOOKUP(B48,DB!$A$2:$A$205,DB!$F$2:$F$205,""))</f>
        <v>NOSAT</v>
      </c>
      <c r="U48" t="str">
        <f>IF(B48="","",_xlfn.XLOOKUP(B48,DB!$A$2:$A$205,DB!$D$2:$D$205,""))</f>
        <v>KZHU</v>
      </c>
      <c r="V48" t="str">
        <f>IF(B48="","",IF(OR(COUNTIF(M48,"????N?????W")&gt;0,COUNTIF(M48,"????N?????E")&gt;0,COUNTIF(M48,"????S?????W")&gt;0,COUNTIF(M48,"????S?????E")&gt;0),_xlfn.XLOOKUP(B48,DB!$A$2:$A$205,DB!$B$2:$B$205,""),M48))</f>
        <v>NOSAT</v>
      </c>
      <c r="AF48" s="2">
        <v>0.58333333333333337</v>
      </c>
      <c r="AG48" t="s">
        <v>744</v>
      </c>
      <c r="AH48" s="17">
        <v>400</v>
      </c>
      <c r="AI48" s="17" cm="1">
        <f t="array" ref="AI48">SUMPRODUCT(--(IFERROR(HOUR(Flights_2026_09_3033343536373456789[entry_hour]),-1)=HOUR(AF48)),--(IFERROR(Flights_2026_09_3033343536373456789[entry_sector],"")=AG48),--(IFERROR(Flights_2026_09_3033343536373456789[nfl],-1)&gt;=AH48),--(IFERROR(Flights_2026_09_3033343536373456789[nfl],-1)&lt;=IF(AH48=450,450,AH48+9)))</f>
        <v>0</v>
      </c>
    </row>
    <row r="49" spans="1:35" x14ac:dyDescent="0.2">
      <c r="A49" t="s">
        <v>2248</v>
      </c>
      <c r="B49" t="s">
        <v>57</v>
      </c>
      <c r="C49" t="s">
        <v>19</v>
      </c>
      <c r="D49" t="s">
        <v>107</v>
      </c>
      <c r="E49" t="s">
        <v>4106</v>
      </c>
      <c r="F49" s="35">
        <v>46306.618923611109</v>
      </c>
      <c r="G49" t="s">
        <v>21</v>
      </c>
      <c r="H49" t="s">
        <v>4107</v>
      </c>
      <c r="I49">
        <v>370</v>
      </c>
      <c r="J49" t="s">
        <v>22</v>
      </c>
      <c r="K49" t="s">
        <v>23</v>
      </c>
      <c r="L49">
        <v>521</v>
      </c>
      <c r="M49" t="s">
        <v>25</v>
      </c>
      <c r="N49" s="35">
        <v>46306.586180555554</v>
      </c>
      <c r="O49">
        <v>380</v>
      </c>
      <c r="P49" t="s">
        <v>26</v>
      </c>
      <c r="Q49">
        <v>370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KEHLI</v>
      </c>
      <c r="AF49" s="2">
        <v>0.58333333333333337</v>
      </c>
      <c r="AG49" t="s">
        <v>744</v>
      </c>
      <c r="AH49" s="17">
        <v>410</v>
      </c>
      <c r="AI49" s="17" cm="1">
        <f t="array" ref="AI49">SUMPRODUCT(--(IFERROR(HOUR(Flights_2026_09_3033343536373456789[entry_hour]),-1)=HOUR(AF49)),--(IFERROR(Flights_2026_09_3033343536373456789[entry_sector],"")=AG49),--(IFERROR(Flights_2026_09_3033343536373456789[nfl],-1)&gt;=AH49),--(IFERROR(Flights_2026_09_3033343536373456789[nfl],-1)&lt;=IF(AH49=450,450,AH49+9)))</f>
        <v>0</v>
      </c>
    </row>
    <row r="50" spans="1:35" x14ac:dyDescent="0.2">
      <c r="A50" t="s">
        <v>134</v>
      </c>
      <c r="B50" t="s">
        <v>75</v>
      </c>
      <c r="C50" t="s">
        <v>19</v>
      </c>
      <c r="D50" t="s">
        <v>41</v>
      </c>
      <c r="E50" t="s">
        <v>4108</v>
      </c>
      <c r="F50" s="35">
        <v>46306.620196759264</v>
      </c>
      <c r="G50" t="s">
        <v>21</v>
      </c>
      <c r="H50" t="s">
        <v>4109</v>
      </c>
      <c r="I50">
        <v>370</v>
      </c>
      <c r="J50" t="s">
        <v>22</v>
      </c>
      <c r="K50" t="s">
        <v>23</v>
      </c>
      <c r="L50">
        <v>969</v>
      </c>
      <c r="M50" t="s">
        <v>78</v>
      </c>
      <c r="N50" s="35">
        <v>46306.564432870371</v>
      </c>
      <c r="O50">
        <v>370</v>
      </c>
      <c r="P50" t="s">
        <v>26</v>
      </c>
      <c r="Q50">
        <v>370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GOTAS</v>
      </c>
      <c r="AF50" s="2">
        <v>0.58333333333333337</v>
      </c>
      <c r="AG50" t="s">
        <v>744</v>
      </c>
      <c r="AH50" s="17">
        <v>420</v>
      </c>
      <c r="AI50" s="17" cm="1">
        <f t="array" ref="AI50">SUMPRODUCT(--(IFERROR(HOUR(Flights_2026_09_3033343536373456789[entry_hour]),-1)=HOUR(AF50)),--(IFERROR(Flights_2026_09_3033343536373456789[entry_sector],"")=AG50),--(IFERROR(Flights_2026_09_3033343536373456789[nfl],-1)&gt;=AH50),--(IFERROR(Flights_2026_09_3033343536373456789[nfl],-1)&lt;=IF(AH50=450,450,AH50+9)))</f>
        <v>0</v>
      </c>
    </row>
    <row r="51" spans="1:35" x14ac:dyDescent="0.2">
      <c r="A51" t="s">
        <v>146</v>
      </c>
      <c r="B51" t="s">
        <v>89</v>
      </c>
      <c r="C51" t="s">
        <v>19</v>
      </c>
      <c r="D51" t="s">
        <v>47</v>
      </c>
      <c r="E51" t="s">
        <v>4110</v>
      </c>
      <c r="F51" s="35">
        <v>46306.621585648143</v>
      </c>
      <c r="G51" t="s">
        <v>21</v>
      </c>
      <c r="H51" t="s">
        <v>4111</v>
      </c>
      <c r="I51">
        <v>350</v>
      </c>
      <c r="J51" t="s">
        <v>22</v>
      </c>
      <c r="K51" t="s">
        <v>23</v>
      </c>
      <c r="L51">
        <v>272</v>
      </c>
      <c r="M51" t="s">
        <v>190</v>
      </c>
      <c r="N51" s="35">
        <v>46306.601053240738</v>
      </c>
      <c r="O51">
        <v>290</v>
      </c>
      <c r="P51" t="s">
        <v>26</v>
      </c>
      <c r="Q51">
        <v>330</v>
      </c>
      <c r="R51" t="str">
        <f>IF(B51="","",_xlfn.XLOOKUP(B51,DB!$A$2:$A$205,DB!$C$2:$C$205,"")&amp;"")</f>
        <v>Sector 7</v>
      </c>
      <c r="S51" t="str">
        <f>IF(B51="","",_xlfn.XLOOKUP(B51,DB!$A$2:$A$205,DB!$E$2:$E$205,""))</f>
        <v>Sector 7</v>
      </c>
      <c r="T51" t="str">
        <f>IF(B51="","",_xlfn.XLOOKUP(B51,DB!$A$2:$A$205,DB!$F$2:$F$205,""))</f>
        <v>PAULE/SIGMA</v>
      </c>
      <c r="U51" t="str">
        <f>IF(B51="","",_xlfn.XLOOKUP(B51,DB!$A$2:$A$205,DB!$D$2:$D$205,""))</f>
        <v>MHCC</v>
      </c>
      <c r="V51" t="str">
        <f>IF(B51="","",IF(OR(COUNTIF(M51,"????N?????W")&gt;0,COUNTIF(M51,"????N?????E")&gt;0,COUNTIF(M51,"????S?????W")&gt;0,COUNTIF(M51,"????S?????E")&gt;0),_xlfn.XLOOKUP(B51,DB!$A$2:$A$205,DB!$B$2:$B$205,""),M51))</f>
        <v>ILUBA</v>
      </c>
      <c r="AF51" s="2">
        <v>0.58333333333333337</v>
      </c>
      <c r="AG51" t="s">
        <v>744</v>
      </c>
      <c r="AH51" s="17">
        <v>430</v>
      </c>
      <c r="AI51" s="17" cm="1">
        <f t="array" ref="AI51">SUMPRODUCT(--(IFERROR(HOUR(Flights_2026_09_3033343536373456789[entry_hour]),-1)=HOUR(AF51)),--(IFERROR(Flights_2026_09_3033343536373456789[entry_sector],"")=AG51),--(IFERROR(Flights_2026_09_3033343536373456789[nfl],-1)&gt;=AH51),--(IFERROR(Flights_2026_09_3033343536373456789[nfl],-1)&lt;=IF(AH51=450,450,AH51+9)))</f>
        <v>0</v>
      </c>
    </row>
    <row r="52" spans="1:35" x14ac:dyDescent="0.2">
      <c r="A52" t="s">
        <v>160</v>
      </c>
      <c r="B52" t="s">
        <v>65</v>
      </c>
      <c r="C52" t="s">
        <v>19</v>
      </c>
      <c r="D52" t="s">
        <v>53</v>
      </c>
      <c r="E52" t="s">
        <v>469</v>
      </c>
      <c r="F52" s="35">
        <v>46306.622592592597</v>
      </c>
      <c r="G52" t="s">
        <v>21</v>
      </c>
      <c r="H52" t="s">
        <v>4112</v>
      </c>
      <c r="I52">
        <v>370</v>
      </c>
      <c r="J52" t="s">
        <v>22</v>
      </c>
      <c r="K52" t="s">
        <v>23</v>
      </c>
      <c r="L52">
        <v>1002</v>
      </c>
      <c r="M52" t="s">
        <v>78</v>
      </c>
      <c r="N52" s="35">
        <v>46306.56621527778</v>
      </c>
      <c r="O52">
        <v>370</v>
      </c>
      <c r="P52" t="s">
        <v>26</v>
      </c>
      <c r="Q52">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3033343536373456789[entry_hour]),-1)=HOUR(AF52)),--(IFERROR(Flights_2026_09_3033343536373456789[entry_sector],"")=AG52),--(IFERROR(Flights_2026_09_3033343536373456789[nfl],-1)&gt;=AH52),--(IFERROR(Flights_2026_09_3033343536373456789[nfl],-1)&lt;=IF(AH52=450,450,AH52+9)))</f>
        <v>0</v>
      </c>
    </row>
    <row r="53" spans="1:35" x14ac:dyDescent="0.2">
      <c r="A53" t="s">
        <v>151</v>
      </c>
      <c r="B53" t="s">
        <v>65</v>
      </c>
      <c r="C53" t="s">
        <v>19</v>
      </c>
      <c r="D53" t="s">
        <v>76</v>
      </c>
      <c r="E53" t="s">
        <v>3119</v>
      </c>
      <c r="F53" s="35">
        <v>46306.624502314815</v>
      </c>
      <c r="G53" t="s">
        <v>21</v>
      </c>
      <c r="H53" t="s">
        <v>4113</v>
      </c>
      <c r="I53">
        <v>370</v>
      </c>
      <c r="J53" t="s">
        <v>22</v>
      </c>
      <c r="K53" t="s">
        <v>23</v>
      </c>
      <c r="L53">
        <v>1023</v>
      </c>
      <c r="M53" t="s">
        <v>4114</v>
      </c>
      <c r="N53" s="35">
        <v>46306.567627314813</v>
      </c>
      <c r="O53">
        <v>370</v>
      </c>
      <c r="P53" t="s">
        <v>26</v>
      </c>
      <c r="Q53">
        <v>370</v>
      </c>
      <c r="R53" t="str">
        <f>IF(B53="","",_xlfn.XLOOKUP(B53,DB!$A$2:$A$205,DB!$C$2:$C$205,"")&amp;"")</f>
        <v>Sector 6</v>
      </c>
      <c r="S53" t="str">
        <f>IF(B53="","",_xlfn.XLOOKUP(B53,DB!$A$2:$A$205,DB!$E$2:$E$205,""))</f>
        <v>Sector 4</v>
      </c>
      <c r="T53" t="str">
        <f>IF(B53="","",_xlfn.XLOOKUP(B53,DB!$A$2:$A$205,DB!$F$2:$F$205,""))</f>
        <v>VOMAR/XUDUN</v>
      </c>
      <c r="U53" t="str">
        <f>IF(B53="","",_xlfn.XLOOKUP(B53,DB!$A$2:$A$205,DB!$D$2:$D$205,""))</f>
        <v>MMEX</v>
      </c>
      <c r="V53" t="str">
        <f>IF(B53="","",IF(OR(COUNTIF(M53,"????N?????W")&gt;0,COUNTIF(M53,"????N?????E")&gt;0,COUNTIF(M53,"????S?????W")&gt;0,COUNTIF(M53,"????S?????E")&gt;0),_xlfn.XLOOKUP(B53,DB!$A$2:$A$205,DB!$B$2:$B$205,""),M53))</f>
        <v>GOTAS</v>
      </c>
      <c r="AF53" s="2">
        <v>0.58333333333333337</v>
      </c>
      <c r="AG53" t="s">
        <v>744</v>
      </c>
      <c r="AH53" s="17">
        <v>450</v>
      </c>
      <c r="AI53" s="17" cm="1">
        <f t="array" ref="AI53">SUMPRODUCT(--(IFERROR(HOUR(Flights_2026_09_3033343536373456789[entry_hour]),-1)=HOUR(AF53)),--(IFERROR(Flights_2026_09_3033343536373456789[entry_sector],"")=AG53),--(IFERROR(Flights_2026_09_3033343536373456789[nfl],-1)&gt;=AH53),--(IFERROR(Flights_2026_09_3033343536373456789[nfl],-1)&lt;=IF(AH53=450,450,AH53+9)))</f>
        <v>0</v>
      </c>
    </row>
    <row r="54" spans="1:35" x14ac:dyDescent="0.2">
      <c r="A54" t="s">
        <v>157</v>
      </c>
      <c r="B54" t="s">
        <v>102</v>
      </c>
      <c r="C54" t="s">
        <v>19</v>
      </c>
      <c r="D54" t="s">
        <v>50</v>
      </c>
      <c r="E54" t="s">
        <v>548</v>
      </c>
      <c r="F54" s="35">
        <v>46306.62599537037</v>
      </c>
      <c r="G54" t="s">
        <v>28</v>
      </c>
      <c r="H54" t="s">
        <v>4115</v>
      </c>
      <c r="I54">
        <v>350</v>
      </c>
      <c r="J54" t="s">
        <v>22</v>
      </c>
      <c r="K54" t="s">
        <v>23</v>
      </c>
      <c r="L54">
        <v>1004</v>
      </c>
      <c r="M54" t="s">
        <v>167</v>
      </c>
      <c r="N54" s="35">
        <v>46306.57030092593</v>
      </c>
      <c r="O54">
        <v>262</v>
      </c>
      <c r="P54" t="s">
        <v>26</v>
      </c>
      <c r="Q54">
        <v>350</v>
      </c>
      <c r="R54" t="str">
        <f>IF(B54="","",_xlfn.XLOOKUP(B54,DB!$A$2:$A$205,DB!$C$2:$C$205,"")&amp;"")</f>
        <v>Sector 6</v>
      </c>
      <c r="S54" t="str">
        <f>IF(B54="","",_xlfn.XLOOKUP(B54,DB!$A$2:$A$205,DB!$E$2:$E$205,""))</f>
        <v>Sector 4</v>
      </c>
      <c r="T54" t="str">
        <f>IF(B54="","",_xlfn.XLOOKUP(B54,DB!$A$2:$A$205,DB!$F$2:$F$205,""))</f>
        <v>VOMAR/XUDUN</v>
      </c>
      <c r="U54" t="str">
        <f>IF(B54="","",_xlfn.XLOOKUP(B54,DB!$A$2:$A$205,DB!$D$2:$D$205,""))</f>
        <v>MMEX</v>
      </c>
      <c r="V54" t="str">
        <f>IF(B54="","",IF(OR(COUNTIF(M54,"????N?????W")&gt;0,COUNTIF(M54,"????N?????E")&gt;0,COUNTIF(M54,"????S?????W")&gt;0,COUNTIF(M54,"????S?????E")&gt;0),_xlfn.XLOOKUP(B54,DB!$A$2:$A$205,DB!$B$2:$B$205,""),M54))</f>
        <v>GOTAS</v>
      </c>
      <c r="AF54" s="2">
        <v>0.58333333333333337</v>
      </c>
      <c r="AG54" t="s">
        <v>745</v>
      </c>
      <c r="AH54" s="17">
        <v>200</v>
      </c>
      <c r="AI54" s="17" cm="1">
        <f t="array" ref="AI54">SUMPRODUCT(--(IFERROR(HOUR(Flights_2026_09_3033343536373456789[entry_hour]),-1)=HOUR(AF54)),--(IFERROR(Flights_2026_09_3033343536373456789[entry_sector],"")=AG54),--(IFERROR(Flights_2026_09_3033343536373456789[nfl],-1)&gt;=AH54),--(IFERROR(Flights_2026_09_3033343536373456789[nfl],-1)&lt;=IF(AH54=450,450,AH54+9)))</f>
        <v>0</v>
      </c>
    </row>
    <row r="55" spans="1:35" x14ac:dyDescent="0.2">
      <c r="A55" t="s">
        <v>451</v>
      </c>
      <c r="B55" t="s">
        <v>229</v>
      </c>
      <c r="C55" t="s">
        <v>19</v>
      </c>
      <c r="D55" t="s">
        <v>47</v>
      </c>
      <c r="E55" t="s">
        <v>4116</v>
      </c>
      <c r="F55" s="35">
        <v>46306.627881944441</v>
      </c>
      <c r="G55" t="s">
        <v>21</v>
      </c>
      <c r="H55" t="s">
        <v>4117</v>
      </c>
      <c r="I55">
        <v>370</v>
      </c>
      <c r="J55" t="s">
        <v>22</v>
      </c>
      <c r="K55" t="s">
        <v>23</v>
      </c>
      <c r="L55">
        <v>491</v>
      </c>
      <c r="M55" t="s">
        <v>411</v>
      </c>
      <c r="N55" s="35">
        <v>46306.59756944445</v>
      </c>
      <c r="O55">
        <v>370</v>
      </c>
      <c r="P55" t="s">
        <v>26</v>
      </c>
      <c r="Q55">
        <v>370</v>
      </c>
      <c r="R55" t="str">
        <f>IF(B55="","",_xlfn.XLOOKUP(B55,DB!$A$2:$A$205,DB!$C$2:$C$205,"")&amp;"")</f>
        <v>Sector 5</v>
      </c>
      <c r="S55" t="str">
        <f>IF(B55="","",_xlfn.XLOOKUP(B55,DB!$A$2:$A$205,DB!$E$2:$E$205,""))</f>
        <v>Sector 4</v>
      </c>
      <c r="T55" t="str">
        <f>IF(B55="","",_xlfn.XLOOKUP(B55,DB!$A$2:$A$205,DB!$F$2:$F$205,""))</f>
        <v>VOMAR/XUDUN</v>
      </c>
      <c r="U55" t="str">
        <f>IF(B55="","",_xlfn.XLOOKUP(B55,DB!$A$2:$A$205,DB!$D$2:$D$205,""))</f>
        <v>KZHU</v>
      </c>
      <c r="V55" t="str">
        <f>IF(B55="","",IF(OR(COUNTIF(M55,"????N?????W")&gt;0,COUNTIF(M55,"????N?????E")&gt;0,COUNTIF(M55,"????S?????W")&gt;0,COUNTIF(M55,"????S?????E")&gt;0),_xlfn.XLOOKUP(B55,DB!$A$2:$A$205,DB!$B$2:$B$205,""),M55))</f>
        <v>IPSEV</v>
      </c>
      <c r="AF55" s="2">
        <v>0.58333333333333337</v>
      </c>
      <c r="AG55" t="s">
        <v>745</v>
      </c>
      <c r="AH55" s="17">
        <v>210</v>
      </c>
      <c r="AI55" s="17" cm="1">
        <f t="array" ref="AI55">SUMPRODUCT(--(IFERROR(HOUR(Flights_2026_09_3033343536373456789[entry_hour]),-1)=HOUR(AF55)),--(IFERROR(Flights_2026_09_3033343536373456789[entry_sector],"")=AG55),--(IFERROR(Flights_2026_09_3033343536373456789[nfl],-1)&gt;=AH55),--(IFERROR(Flights_2026_09_3033343536373456789[nfl],-1)&lt;=IF(AH55=450,450,AH55+9)))</f>
        <v>0</v>
      </c>
    </row>
    <row r="56" spans="1:35" x14ac:dyDescent="0.2">
      <c r="A56" t="s">
        <v>153</v>
      </c>
      <c r="B56" t="s">
        <v>154</v>
      </c>
      <c r="C56" t="s">
        <v>19</v>
      </c>
      <c r="D56" t="s">
        <v>53</v>
      </c>
      <c r="E56" t="s">
        <v>138</v>
      </c>
      <c r="F56" s="35">
        <v>46306.629259259258</v>
      </c>
      <c r="G56" t="s">
        <v>21</v>
      </c>
      <c r="H56" t="s">
        <v>4118</v>
      </c>
      <c r="I56">
        <v>370</v>
      </c>
      <c r="J56" t="s">
        <v>22</v>
      </c>
      <c r="K56" t="s">
        <v>23</v>
      </c>
      <c r="L56">
        <v>830</v>
      </c>
      <c r="M56" t="s">
        <v>4119</v>
      </c>
      <c r="N56" s="35">
        <v>46306.583703703705</v>
      </c>
      <c r="O56">
        <v>370</v>
      </c>
      <c r="P56" t="s">
        <v>26</v>
      </c>
      <c r="Q56">
        <v>370</v>
      </c>
      <c r="R56" t="str">
        <f>IF(B56="","",_xlfn.XLOOKUP(B56,DB!$A$2:$A$205,DB!$C$2:$C$205,"")&amp;"")</f>
        <v>Sector 5</v>
      </c>
      <c r="S56" t="str">
        <f>IF(B56="","",_xlfn.XLOOKUP(B56,DB!$A$2:$A$205,DB!$E$2:$E$205,""))</f>
        <v>Sector 4</v>
      </c>
      <c r="T56" t="str">
        <f>IF(B56="","",_xlfn.XLOOKUP(B56,DB!$A$2:$A$205,DB!$F$2:$F$205,""))</f>
        <v>VOMAR/XUDUN</v>
      </c>
      <c r="U56" t="str">
        <f>IF(B56="","",_xlfn.XLOOKUP(B56,DB!$A$2:$A$205,DB!$D$2:$D$205,""))</f>
        <v>MMTY</v>
      </c>
      <c r="V56" t="str">
        <f>IF(B56="","",IF(OR(COUNTIF(M56,"????N?????W")&gt;0,COUNTIF(M56,"????N?????E")&gt;0,COUNTIF(M56,"????S?????W")&gt;0,COUNTIF(M56,"????S?????E")&gt;0),_xlfn.XLOOKUP(B56,DB!$A$2:$A$205,DB!$B$2:$B$205,""),M56))</f>
        <v>MATOL</v>
      </c>
      <c r="AF56" s="2">
        <v>0.58333333333333337</v>
      </c>
      <c r="AG56" t="s">
        <v>745</v>
      </c>
      <c r="AH56" s="17">
        <v>220</v>
      </c>
      <c r="AI56" s="17" cm="1">
        <f t="array" ref="AI56">SUMPRODUCT(--(IFERROR(HOUR(Flights_2026_09_3033343536373456789[entry_hour]),-1)=HOUR(AF56)),--(IFERROR(Flights_2026_09_3033343536373456789[entry_sector],"")=AG56),--(IFERROR(Flights_2026_09_3033343536373456789[nfl],-1)&gt;=AH56),--(IFERROR(Flights_2026_09_3033343536373456789[nfl],-1)&lt;=IF(AH56=450,450,AH56+9)))</f>
        <v>0</v>
      </c>
    </row>
    <row r="57" spans="1:35" x14ac:dyDescent="0.2">
      <c r="A57" t="s">
        <v>538</v>
      </c>
      <c r="B57" t="s">
        <v>89</v>
      </c>
      <c r="C57" t="s">
        <v>19</v>
      </c>
      <c r="D57" t="s">
        <v>90</v>
      </c>
      <c r="E57" t="s">
        <v>4120</v>
      </c>
      <c r="F57" s="35">
        <v>46306.631006944444</v>
      </c>
      <c r="G57" t="s">
        <v>21</v>
      </c>
      <c r="H57" t="s">
        <v>4121</v>
      </c>
      <c r="I57">
        <v>360</v>
      </c>
      <c r="J57" t="s">
        <v>22</v>
      </c>
      <c r="K57" t="s">
        <v>23</v>
      </c>
      <c r="L57">
        <v>244</v>
      </c>
      <c r="M57" t="s">
        <v>44</v>
      </c>
      <c r="N57" s="35">
        <v>46306.612384259264</v>
      </c>
      <c r="O57">
        <v>263</v>
      </c>
      <c r="P57" t="s">
        <v>26</v>
      </c>
      <c r="Q57">
        <v>340</v>
      </c>
      <c r="R57" t="str">
        <f>IF(B57="","",_xlfn.XLOOKUP(B57,DB!$A$2:$A$205,DB!$C$2:$C$205,"")&amp;"")</f>
        <v>Sector 7</v>
      </c>
      <c r="S57" t="str">
        <f>IF(B57="","",_xlfn.XLOOKUP(B57,DB!$A$2:$A$205,DB!$E$2:$E$205,""))</f>
        <v>Sector 7</v>
      </c>
      <c r="T57" t="str">
        <f>IF(B57="","",_xlfn.XLOOKUP(B57,DB!$A$2:$A$205,DB!$F$2:$F$205,""))</f>
        <v>PAULE/SIGMA</v>
      </c>
      <c r="U57" t="str">
        <f>IF(B57="","",_xlfn.XLOOKUP(B57,DB!$A$2:$A$205,DB!$D$2:$D$205,""))</f>
        <v>MHCC</v>
      </c>
      <c r="V57" t="str">
        <f>IF(B57="","",IF(OR(COUNTIF(M57,"????N?????W")&gt;0,COUNTIF(M57,"????N?????E")&gt;0,COUNTIF(M57,"????S?????W")&gt;0,COUNTIF(M57,"????S?????E")&gt;0),_xlfn.XLOOKUP(B57,DB!$A$2:$A$205,DB!$B$2:$B$205,""),M57))</f>
        <v>SIGMA</v>
      </c>
      <c r="AF57" s="2">
        <v>0.58333333333333337</v>
      </c>
      <c r="AG57" t="s">
        <v>745</v>
      </c>
      <c r="AH57" s="17">
        <v>230</v>
      </c>
      <c r="AI57" s="17" cm="1">
        <f t="array" ref="AI57">SUMPRODUCT(--(IFERROR(HOUR(Flights_2026_09_3033343536373456789[entry_hour]),-1)=HOUR(AF57)),--(IFERROR(Flights_2026_09_3033343536373456789[entry_sector],"")=AG57),--(IFERROR(Flights_2026_09_3033343536373456789[nfl],-1)&gt;=AH57),--(IFERROR(Flights_2026_09_3033343536373456789[nfl],-1)&lt;=IF(AH57=450,450,AH57+9)))</f>
        <v>0</v>
      </c>
    </row>
    <row r="58" spans="1:35" x14ac:dyDescent="0.2">
      <c r="A58" t="s">
        <v>149</v>
      </c>
      <c r="B58" t="s">
        <v>150</v>
      </c>
      <c r="C58" t="s">
        <v>19</v>
      </c>
      <c r="D58" t="s">
        <v>41</v>
      </c>
      <c r="E58" t="s">
        <v>807</v>
      </c>
      <c r="F58" s="35">
        <v>46306.632094907407</v>
      </c>
      <c r="G58" t="s">
        <v>21</v>
      </c>
      <c r="H58" t="s">
        <v>4122</v>
      </c>
      <c r="I58">
        <v>390</v>
      </c>
      <c r="J58" t="s">
        <v>22</v>
      </c>
      <c r="K58" t="s">
        <v>23</v>
      </c>
      <c r="L58">
        <v>906</v>
      </c>
      <c r="M58" t="s">
        <v>136</v>
      </c>
      <c r="N58" s="35">
        <v>46306.58112268518</v>
      </c>
      <c r="O58">
        <v>390</v>
      </c>
      <c r="P58" t="s">
        <v>26</v>
      </c>
      <c r="Q58">
        <v>390</v>
      </c>
      <c r="R58" t="str">
        <f>IF(B58="","",_xlfn.XLOOKUP(B58,DB!$A$2:$A$205,DB!$C$2:$C$205,"")&amp;"")</f>
        <v>Sector 5</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LIDAM</v>
      </c>
      <c r="AF58" s="2">
        <v>0.58333333333333337</v>
      </c>
      <c r="AG58" t="s">
        <v>745</v>
      </c>
      <c r="AH58" s="17">
        <v>240</v>
      </c>
      <c r="AI58" s="17" cm="1">
        <f t="array" ref="AI58">SUMPRODUCT(--(IFERROR(HOUR(Flights_2026_09_3033343536373456789[entry_hour]),-1)=HOUR(AF58)),--(IFERROR(Flights_2026_09_3033343536373456789[entry_sector],"")=AG58),--(IFERROR(Flights_2026_09_3033343536373456789[nfl],-1)&gt;=AH58),--(IFERROR(Flights_2026_09_3033343536373456789[nfl],-1)&lt;=IF(AH58=450,450,AH58+9)))</f>
        <v>0</v>
      </c>
    </row>
    <row r="59" spans="1:35" x14ac:dyDescent="0.2">
      <c r="A59" t="s">
        <v>178</v>
      </c>
      <c r="B59" t="s">
        <v>179</v>
      </c>
      <c r="C59" t="s">
        <v>19</v>
      </c>
      <c r="D59" t="s">
        <v>53</v>
      </c>
      <c r="E59" t="s">
        <v>443</v>
      </c>
      <c r="F59" s="35">
        <v>46306.633368055554</v>
      </c>
      <c r="G59" t="s">
        <v>21</v>
      </c>
      <c r="H59" t="s">
        <v>4123</v>
      </c>
      <c r="I59">
        <v>370</v>
      </c>
      <c r="J59" t="s">
        <v>22</v>
      </c>
      <c r="K59" t="s">
        <v>23</v>
      </c>
      <c r="L59">
        <v>905</v>
      </c>
      <c r="M59" t="s">
        <v>136</v>
      </c>
      <c r="N59" s="35">
        <v>46306.582326388889</v>
      </c>
      <c r="O59">
        <v>370</v>
      </c>
      <c r="P59" t="s">
        <v>26</v>
      </c>
      <c r="Q59">
        <v>370</v>
      </c>
      <c r="R59" t="str">
        <f>IF(B59="","",_xlfn.XLOOKUP(B59,DB!$A$2:$A$205,DB!$C$2:$C$205,"")&amp;"")</f>
        <v>Sector 5</v>
      </c>
      <c r="S59" t="str">
        <f>IF(B59="","",_xlfn.XLOOKUP(B59,DB!$A$2:$A$205,DB!$E$2:$E$205,""))</f>
        <v>Sector 4</v>
      </c>
      <c r="T59" t="str">
        <f>IF(B59="","",_xlfn.XLOOKUP(B59,DB!$A$2:$A$205,DB!$F$2:$F$205,""))</f>
        <v>VOMAR/XUDUN</v>
      </c>
      <c r="U59" t="str">
        <f>IF(B59="","",_xlfn.XLOOKUP(B59,DB!$A$2:$A$205,DB!$D$2:$D$205,""))</f>
        <v>MMEX</v>
      </c>
      <c r="V59" t="str">
        <f>IF(B59="","",IF(OR(COUNTIF(M59,"????N?????W")&gt;0,COUNTIF(M59,"????N?????E")&gt;0,COUNTIF(M59,"????S?????W")&gt;0,COUNTIF(M59,"????S?????E")&gt;0),_xlfn.XLOOKUP(B59,DB!$A$2:$A$205,DB!$B$2:$B$205,""),M59))</f>
        <v>LIDAM</v>
      </c>
      <c r="AF59" s="2">
        <v>0.58333333333333337</v>
      </c>
      <c r="AG59" t="s">
        <v>745</v>
      </c>
      <c r="AH59" s="17">
        <v>250</v>
      </c>
      <c r="AI59" s="17" cm="1">
        <f t="array" ref="AI59">SUMPRODUCT(--(IFERROR(HOUR(Flights_2026_09_3033343536373456789[entry_hour]),-1)=HOUR(AF59)),--(IFERROR(Flights_2026_09_3033343536373456789[entry_sector],"")=AG59),--(IFERROR(Flights_2026_09_3033343536373456789[nfl],-1)&gt;=AH59),--(IFERROR(Flights_2026_09_3033343536373456789[nfl],-1)&lt;=IF(AH59=450,450,AH59+9)))</f>
        <v>0</v>
      </c>
    </row>
    <row r="60" spans="1:35" x14ac:dyDescent="0.2">
      <c r="A60" t="s">
        <v>165</v>
      </c>
      <c r="B60" t="s">
        <v>65</v>
      </c>
      <c r="C60" t="s">
        <v>19</v>
      </c>
      <c r="D60" t="s">
        <v>47</v>
      </c>
      <c r="E60" t="s">
        <v>3117</v>
      </c>
      <c r="F60" s="35">
        <v>46306.634479166663</v>
      </c>
      <c r="G60" t="s">
        <v>21</v>
      </c>
      <c r="H60" t="s">
        <v>4124</v>
      </c>
      <c r="I60">
        <v>370</v>
      </c>
      <c r="J60" t="s">
        <v>22</v>
      </c>
      <c r="K60" t="s">
        <v>23</v>
      </c>
      <c r="L60">
        <v>1016</v>
      </c>
      <c r="M60" t="s">
        <v>2858</v>
      </c>
      <c r="N60" s="35">
        <v>46306.577777777777</v>
      </c>
      <c r="O60">
        <v>370</v>
      </c>
      <c r="P60" t="s">
        <v>26</v>
      </c>
      <c r="Q60">
        <v>370</v>
      </c>
      <c r="R60" t="str">
        <f>IF(B60="","",_xlfn.XLOOKUP(B60,DB!$A$2:$A$205,DB!$C$2:$C$205,"")&amp;"")</f>
        <v>Sector 6</v>
      </c>
      <c r="S60" t="str">
        <f>IF(B60="","",_xlfn.XLOOKUP(B60,DB!$A$2:$A$205,DB!$E$2:$E$205,""))</f>
        <v>Sector 4</v>
      </c>
      <c r="T60" t="str">
        <f>IF(B60="","",_xlfn.XLOOKUP(B60,DB!$A$2:$A$205,DB!$F$2:$F$205,""))</f>
        <v>VOMAR/XUDUN</v>
      </c>
      <c r="U60" t="str">
        <f>IF(B60="","",_xlfn.XLOOKUP(B60,DB!$A$2:$A$205,DB!$D$2:$D$205,""))</f>
        <v>MMEX</v>
      </c>
      <c r="V60" t="str">
        <f>IF(B60="","",IF(OR(COUNTIF(M60,"????N?????W")&gt;0,COUNTIF(M60,"????N?????E")&gt;0,COUNTIF(M60,"????S?????W")&gt;0,COUNTIF(M60,"????S?????E")&gt;0),_xlfn.XLOOKUP(B60,DB!$A$2:$A$205,DB!$B$2:$B$205,""),M60))</f>
        <v>GOTAS</v>
      </c>
      <c r="AF60" s="2">
        <v>0.58333333333333337</v>
      </c>
      <c r="AG60" t="s">
        <v>745</v>
      </c>
      <c r="AH60" s="17">
        <v>260</v>
      </c>
      <c r="AI60" s="17" cm="1">
        <f t="array" ref="AI60">SUMPRODUCT(--(IFERROR(HOUR(Flights_2026_09_3033343536373456789[entry_hour]),-1)=HOUR(AF60)),--(IFERROR(Flights_2026_09_3033343536373456789[entry_sector],"")=AG60),--(IFERROR(Flights_2026_09_3033343536373456789[nfl],-1)&gt;=AH60),--(IFERROR(Flights_2026_09_3033343536373456789[nfl],-1)&lt;=IF(AH60=450,450,AH60+9)))</f>
        <v>0</v>
      </c>
    </row>
    <row r="61" spans="1:35" x14ac:dyDescent="0.2">
      <c r="A61" t="s">
        <v>142</v>
      </c>
      <c r="B61" t="s">
        <v>49</v>
      </c>
      <c r="C61" t="s">
        <v>19</v>
      </c>
      <c r="D61" t="s">
        <v>50</v>
      </c>
      <c r="E61" t="s">
        <v>143</v>
      </c>
      <c r="F61" s="35">
        <v>46306.635868055557</v>
      </c>
      <c r="G61" t="s">
        <v>21</v>
      </c>
      <c r="H61" t="s">
        <v>4125</v>
      </c>
      <c r="I61">
        <v>350</v>
      </c>
      <c r="J61" t="s">
        <v>22</v>
      </c>
      <c r="K61" t="s">
        <v>23</v>
      </c>
      <c r="L61">
        <v>600</v>
      </c>
      <c r="M61" t="s">
        <v>25</v>
      </c>
      <c r="N61" s="35">
        <v>46306.599907407406</v>
      </c>
      <c r="O61">
        <v>350</v>
      </c>
      <c r="P61" t="s">
        <v>26</v>
      </c>
      <c r="Q61">
        <v>350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KEHLI</v>
      </c>
      <c r="AF61" s="2">
        <v>0.58333333333333337</v>
      </c>
      <c r="AG61" t="s">
        <v>745</v>
      </c>
      <c r="AH61" s="17">
        <v>270</v>
      </c>
      <c r="AI61" s="17" cm="1">
        <f t="array" ref="AI61">SUMPRODUCT(--(IFERROR(HOUR(Flights_2026_09_3033343536373456789[entry_hour]),-1)=HOUR(AF61)),--(IFERROR(Flights_2026_09_3033343536373456789[entry_sector],"")=AG61),--(IFERROR(Flights_2026_09_3033343536373456789[nfl],-1)&gt;=AH61),--(IFERROR(Flights_2026_09_3033343536373456789[nfl],-1)&lt;=IF(AH61=450,450,AH61+9)))</f>
        <v>0</v>
      </c>
    </row>
    <row r="62" spans="1:35" x14ac:dyDescent="0.2">
      <c r="A62" t="s">
        <v>668</v>
      </c>
      <c r="B62" t="s">
        <v>59</v>
      </c>
      <c r="C62" t="s">
        <v>19</v>
      </c>
      <c r="D62" t="s">
        <v>352</v>
      </c>
      <c r="E62" t="s">
        <v>4126</v>
      </c>
      <c r="F62" s="35">
        <v>46306.637361111112</v>
      </c>
      <c r="G62" t="s">
        <v>21</v>
      </c>
      <c r="H62" t="s">
        <v>4127</v>
      </c>
      <c r="I62">
        <v>360</v>
      </c>
      <c r="J62" t="s">
        <v>22</v>
      </c>
      <c r="K62" t="s">
        <v>23</v>
      </c>
      <c r="L62">
        <v>204</v>
      </c>
      <c r="M62" t="s">
        <v>37</v>
      </c>
      <c r="N62" s="35">
        <v>46306.621400462958</v>
      </c>
      <c r="O62">
        <v>277</v>
      </c>
      <c r="P62" t="s">
        <v>38</v>
      </c>
      <c r="Q62">
        <v>220</v>
      </c>
      <c r="R62" t="str">
        <f>IF(B62="","",_xlfn.XLOOKUP(B62,DB!$A$2:$A$205,DB!$C$2:$C$205,"")&amp;"")</f>
        <v>Sector 3</v>
      </c>
      <c r="S62" t="str">
        <f>IF(B62="","",_xlfn.XLOOKUP(B62,DB!$A$2:$A$205,DB!$E$2:$E$205,""))</f>
        <v>Sector 3</v>
      </c>
      <c r="T62" t="str">
        <f>IF(B62="","",_xlfn.XLOOKUP(B62,DB!$A$2:$A$205,DB!$F$2:$F$205,""))</f>
        <v>NOSAT</v>
      </c>
      <c r="U62" t="str">
        <f>IF(B62="","",_xlfn.XLOOKUP(B62,DB!$A$2:$A$205,DB!$D$2:$D$205,""))</f>
        <v>MUFH</v>
      </c>
      <c r="V62" t="str">
        <f>IF(B62="","",IF(OR(COUNTIF(M62,"????N?????W")&gt;0,COUNTIF(M62,"????N?????E")&gt;0,COUNTIF(M62,"????S?????W")&gt;0,COUNTIF(M62,"????S?????E")&gt;0),_xlfn.XLOOKUP(B62,DB!$A$2:$A$205,DB!$B$2:$B$205,""),M62))</f>
        <v>NOSAT</v>
      </c>
      <c r="AF62" s="2">
        <v>0.58333333333333337</v>
      </c>
      <c r="AG62" t="s">
        <v>745</v>
      </c>
      <c r="AH62" s="17">
        <v>280</v>
      </c>
      <c r="AI62" s="17" cm="1">
        <f t="array" ref="AI62">SUMPRODUCT(--(IFERROR(HOUR(Flights_2026_09_3033343536373456789[entry_hour]),-1)=HOUR(AF62)),--(IFERROR(Flights_2026_09_3033343536373456789[entry_sector],"")=AG62),--(IFERROR(Flights_2026_09_3033343536373456789[nfl],-1)&gt;=AH62),--(IFERROR(Flights_2026_09_3033343536373456789[nfl],-1)&lt;=IF(AH62=450,450,AH62+9)))</f>
        <v>0</v>
      </c>
    </row>
    <row r="63" spans="1:35" x14ac:dyDescent="0.2">
      <c r="A63" t="s">
        <v>156</v>
      </c>
      <c r="B63" t="s">
        <v>75</v>
      </c>
      <c r="C63" t="s">
        <v>19</v>
      </c>
      <c r="D63" t="s">
        <v>76</v>
      </c>
      <c r="E63" t="s">
        <v>519</v>
      </c>
      <c r="F63" s="35">
        <v>46306.638854166667</v>
      </c>
      <c r="G63" t="s">
        <v>28</v>
      </c>
      <c r="H63" t="s">
        <v>4128</v>
      </c>
      <c r="I63">
        <v>350</v>
      </c>
      <c r="J63" t="s">
        <v>22</v>
      </c>
      <c r="K63" t="s">
        <v>23</v>
      </c>
      <c r="L63">
        <v>850</v>
      </c>
      <c r="M63" t="s">
        <v>136</v>
      </c>
      <c r="N63" s="35">
        <v>46306.592233796298</v>
      </c>
      <c r="O63">
        <v>350</v>
      </c>
      <c r="P63" t="s">
        <v>26</v>
      </c>
      <c r="Q63">
        <v>350</v>
      </c>
      <c r="R63" t="str">
        <f>IF(B63="","",_xlfn.XLOOKUP(B63,DB!$A$2:$A$205,DB!$C$2:$C$205,"")&amp;"")</f>
        <v>Sector 5</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LIDAM</v>
      </c>
      <c r="AF63" s="2">
        <v>0.58333333333333337</v>
      </c>
      <c r="AG63" t="s">
        <v>745</v>
      </c>
      <c r="AH63" s="17">
        <v>290</v>
      </c>
      <c r="AI63" s="17" cm="1">
        <f t="array" ref="AI63">SUMPRODUCT(--(IFERROR(HOUR(Flights_2026_09_3033343536373456789[entry_hour]),-1)=HOUR(AF63)),--(IFERROR(Flights_2026_09_3033343536373456789[entry_sector],"")=AG63),--(IFERROR(Flights_2026_09_3033343536373456789[nfl],-1)&gt;=AH63),--(IFERROR(Flights_2026_09_3033343536373456789[nfl],-1)&lt;=IF(AH63=450,450,AH63+9)))</f>
        <v>0</v>
      </c>
    </row>
    <row r="64" spans="1:35" x14ac:dyDescent="0.2">
      <c r="A64" t="s">
        <v>212</v>
      </c>
      <c r="B64" t="s">
        <v>213</v>
      </c>
      <c r="C64" t="s">
        <v>19</v>
      </c>
      <c r="D64" t="s">
        <v>90</v>
      </c>
      <c r="E64" t="s">
        <v>3187</v>
      </c>
      <c r="F64" s="35">
        <v>46306.640648148154</v>
      </c>
      <c r="G64" t="s">
        <v>21</v>
      </c>
      <c r="H64" t="s">
        <v>4129</v>
      </c>
      <c r="I64">
        <v>390</v>
      </c>
      <c r="J64" t="s">
        <v>22</v>
      </c>
      <c r="K64" t="s">
        <v>23</v>
      </c>
      <c r="L64">
        <v>488</v>
      </c>
      <c r="M64" t="s">
        <v>25</v>
      </c>
      <c r="N64" s="35">
        <v>46306.611087962963</v>
      </c>
      <c r="O64">
        <v>390</v>
      </c>
      <c r="P64" t="s">
        <v>26</v>
      </c>
      <c r="Q64">
        <v>390</v>
      </c>
      <c r="R64" t="str">
        <f>IF(B64="","",_xlfn.XLOOKUP(B64,DB!$A$2:$A$205,DB!$C$2:$C$205,"")&amp;"")</f>
        <v>Sector 5</v>
      </c>
      <c r="S64" t="str">
        <f>IF(B64="","",_xlfn.XLOOKUP(B64,DB!$A$2:$A$205,DB!$E$2:$E$205,""))</f>
        <v>Sector 4</v>
      </c>
      <c r="T64" t="str">
        <f>IF(B64="","",_xlfn.XLOOKUP(B64,DB!$A$2:$A$205,DB!$F$2:$F$205,""))</f>
        <v>VOMAR/XUDUN</v>
      </c>
      <c r="U64" t="str">
        <f>IF(B64="","",_xlfn.XLOOKUP(B64,DB!$A$2:$A$205,DB!$D$2:$D$205,""))</f>
        <v>KZHU</v>
      </c>
      <c r="V64" t="str">
        <f>IF(B64="","",IF(OR(COUNTIF(M64,"????N?????W")&gt;0,COUNTIF(M64,"????N?????E")&gt;0,COUNTIF(M64,"????S?????W")&gt;0,COUNTIF(M64,"????S?????E")&gt;0),_xlfn.XLOOKUP(B64,DB!$A$2:$A$205,DB!$B$2:$B$205,""),M64))</f>
        <v>KEHLI</v>
      </c>
      <c r="AF64" s="2">
        <v>0.58333333333333337</v>
      </c>
      <c r="AG64" t="s">
        <v>745</v>
      </c>
      <c r="AH64" s="17">
        <v>300</v>
      </c>
      <c r="AI64" s="17" cm="1">
        <f t="array" ref="AI64">SUMPRODUCT(--(IFERROR(HOUR(Flights_2026_09_3033343536373456789[entry_hour]),-1)=HOUR(AF64)),--(IFERROR(Flights_2026_09_3033343536373456789[entry_sector],"")=AG64),--(IFERROR(Flights_2026_09_3033343536373456789[nfl],-1)&gt;=AH64),--(IFERROR(Flights_2026_09_3033343536373456789[nfl],-1)&lt;=IF(AH64=450,450,AH64+9)))</f>
        <v>0</v>
      </c>
    </row>
    <row r="65" spans="1:35" x14ac:dyDescent="0.2">
      <c r="A65" t="s">
        <v>180</v>
      </c>
      <c r="B65" t="s">
        <v>57</v>
      </c>
      <c r="C65" t="s">
        <v>19</v>
      </c>
      <c r="D65" t="s">
        <v>50</v>
      </c>
      <c r="E65" t="s">
        <v>4130</v>
      </c>
      <c r="F65" s="35">
        <v>46306.642395833333</v>
      </c>
      <c r="G65" t="s">
        <v>21</v>
      </c>
      <c r="H65" t="s">
        <v>4131</v>
      </c>
      <c r="I65">
        <v>350</v>
      </c>
      <c r="J65" t="s">
        <v>22</v>
      </c>
      <c r="K65" t="s">
        <v>23</v>
      </c>
      <c r="L65">
        <v>502</v>
      </c>
      <c r="M65" t="s">
        <v>25</v>
      </c>
      <c r="N65" s="35">
        <v>46306.611678240741</v>
      </c>
      <c r="O65">
        <v>350</v>
      </c>
      <c r="P65" t="s">
        <v>26</v>
      </c>
      <c r="Q65">
        <v>350</v>
      </c>
      <c r="R65" t="str">
        <f>IF(B65="","",_xlfn.XLOOKUP(B65,DB!$A$2:$A$205,DB!$C$2:$C$205,"")&amp;"")</f>
        <v>Sector 5</v>
      </c>
      <c r="S65" t="str">
        <f>IF(B65="","",_xlfn.XLOOKUP(B65,DB!$A$2:$A$205,DB!$E$2:$E$205,""))</f>
        <v>Sector 4</v>
      </c>
      <c r="T65" t="str">
        <f>IF(B65="","",_xlfn.XLOOKUP(B65,DB!$A$2:$A$205,DB!$F$2:$F$205,""))</f>
        <v>VOMAR/XUDUN</v>
      </c>
      <c r="U65" t="str">
        <f>IF(B65="","",_xlfn.XLOOKUP(B65,DB!$A$2:$A$205,DB!$D$2:$D$205,""))</f>
        <v>KZHU</v>
      </c>
      <c r="V65" t="str">
        <f>IF(B65="","",IF(OR(COUNTIF(M65,"????N?????W")&gt;0,COUNTIF(M65,"????N?????E")&gt;0,COUNTIF(M65,"????S?????W")&gt;0,COUNTIF(M65,"????S?????E")&gt;0),_xlfn.XLOOKUP(B65,DB!$A$2:$A$205,DB!$B$2:$B$205,""),M65))</f>
        <v>KEHLI</v>
      </c>
      <c r="AF65" s="2">
        <v>0.58333333333333337</v>
      </c>
      <c r="AG65" t="s">
        <v>745</v>
      </c>
      <c r="AH65" s="17">
        <v>310</v>
      </c>
      <c r="AI65" s="17" cm="1">
        <f t="array" ref="AI65">SUMPRODUCT(--(IFERROR(HOUR(Flights_2026_09_3033343536373456789[entry_hour]),-1)=HOUR(AF65)),--(IFERROR(Flights_2026_09_3033343536373456789[entry_sector],"")=AG65),--(IFERROR(Flights_2026_09_3033343536373456789[nfl],-1)&gt;=AH65),--(IFERROR(Flights_2026_09_3033343536373456789[nfl],-1)&lt;=IF(AH65=450,450,AH65+9)))</f>
        <v>0</v>
      </c>
    </row>
    <row r="66" spans="1:35" x14ac:dyDescent="0.2">
      <c r="A66" t="s">
        <v>4132</v>
      </c>
      <c r="B66" t="s">
        <v>293</v>
      </c>
      <c r="C66" t="s">
        <v>19</v>
      </c>
      <c r="D66" t="s">
        <v>456</v>
      </c>
      <c r="F66" s="35">
        <v>46306.644814814819</v>
      </c>
      <c r="G66" t="s">
        <v>21</v>
      </c>
      <c r="H66" t="s">
        <v>4133</v>
      </c>
      <c r="I66">
        <v>400</v>
      </c>
      <c r="J66" t="s">
        <v>22</v>
      </c>
      <c r="K66" t="s">
        <v>31</v>
      </c>
      <c r="L66">
        <v>164</v>
      </c>
      <c r="M66" t="s">
        <v>37</v>
      </c>
      <c r="N66" s="35">
        <v>46306.630868055552</v>
      </c>
      <c r="O66">
        <v>290</v>
      </c>
      <c r="P66" t="s">
        <v>26</v>
      </c>
      <c r="Q66">
        <v>220</v>
      </c>
      <c r="R66" t="str">
        <f>IF(B66="","",_xlfn.XLOOKUP(B66,DB!$A$2:$A$205,DB!$C$2:$C$205,"")&amp;"")</f>
        <v>Sector 3</v>
      </c>
      <c r="S66" t="str">
        <f>IF(B66="","",_xlfn.XLOOKUP(B66,DB!$A$2:$A$205,DB!$E$2:$E$205,""))</f>
        <v>Sector 3</v>
      </c>
      <c r="T66" t="str">
        <f>IF(B66="","",_xlfn.XLOOKUP(B66,DB!$A$2:$A$205,DB!$F$2:$F$205,""))</f>
        <v>NOSAT</v>
      </c>
      <c r="U66" t="str">
        <f>IF(B66="","",_xlfn.XLOOKUP(B66,DB!$A$2:$A$205,DB!$D$2:$D$205,""))</f>
        <v>MUFH</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3033343536373456789[entry_hour]),-1)=HOUR(AF66)),--(IFERROR(Flights_2026_09_3033343536373456789[entry_sector],"")=AG66),--(IFERROR(Flights_2026_09_3033343536373456789[nfl],-1)&gt;=AH66),--(IFERROR(Flights_2026_09_3033343536373456789[nfl],-1)&lt;=IF(AH66=450,450,AH66+9)))</f>
        <v>0</v>
      </c>
    </row>
    <row r="67" spans="1:35" x14ac:dyDescent="0.2">
      <c r="A67" t="s">
        <v>164</v>
      </c>
      <c r="B67" t="s">
        <v>89</v>
      </c>
      <c r="C67" t="s">
        <v>19</v>
      </c>
      <c r="D67" t="s">
        <v>47</v>
      </c>
      <c r="E67" t="s">
        <v>4134</v>
      </c>
      <c r="F67" s="35">
        <v>46306.646250000005</v>
      </c>
      <c r="G67" t="s">
        <v>21</v>
      </c>
      <c r="H67" t="s">
        <v>4135</v>
      </c>
      <c r="I67">
        <v>320</v>
      </c>
      <c r="J67" t="s">
        <v>22</v>
      </c>
      <c r="K67" t="s">
        <v>23</v>
      </c>
      <c r="L67">
        <v>242</v>
      </c>
      <c r="M67" t="s">
        <v>190</v>
      </c>
      <c r="N67" s="35">
        <v>46306.626643518517</v>
      </c>
      <c r="O67">
        <v>187</v>
      </c>
      <c r="P67" t="s">
        <v>26</v>
      </c>
      <c r="Q67">
        <v>330</v>
      </c>
      <c r="R67" t="str">
        <f>IF(B67="","",_xlfn.XLOOKUP(B67,DB!$A$2:$A$205,DB!$C$2:$C$205,"")&amp;"")</f>
        <v>Sector 7</v>
      </c>
      <c r="S67" t="str">
        <f>IF(B67="","",_xlfn.XLOOKUP(B67,DB!$A$2:$A$205,DB!$E$2:$E$205,""))</f>
        <v>Sector 7</v>
      </c>
      <c r="T67" t="str">
        <f>IF(B67="","",_xlfn.XLOOKUP(B67,DB!$A$2:$A$205,DB!$F$2:$F$205,""))</f>
        <v>PAULE/SIGMA</v>
      </c>
      <c r="U67" t="str">
        <f>IF(B67="","",_xlfn.XLOOKUP(B67,DB!$A$2:$A$205,DB!$D$2:$D$205,""))</f>
        <v>MHCC</v>
      </c>
      <c r="V67" t="str">
        <f>IF(B67="","",IF(OR(COUNTIF(M67,"????N?????W")&gt;0,COUNTIF(M67,"????N?????E")&gt;0,COUNTIF(M67,"????S?????W")&gt;0,COUNTIF(M67,"????S?????E")&gt;0),_xlfn.XLOOKUP(B67,DB!$A$2:$A$205,DB!$B$2:$B$205,""),M67))</f>
        <v>ILUBA</v>
      </c>
      <c r="AF67" s="2">
        <v>0.58333333333333337</v>
      </c>
      <c r="AG67" t="s">
        <v>745</v>
      </c>
      <c r="AH67" s="17">
        <v>330</v>
      </c>
      <c r="AI67" s="17" cm="1">
        <f t="array" ref="AI67">SUMPRODUCT(--(IFERROR(HOUR(Flights_2026_09_3033343536373456789[entry_hour]),-1)=HOUR(AF67)),--(IFERROR(Flights_2026_09_3033343536373456789[entry_sector],"")=AG67),--(IFERROR(Flights_2026_09_3033343536373456789[nfl],-1)&gt;=AH67),--(IFERROR(Flights_2026_09_3033343536373456789[nfl],-1)&lt;=IF(AH67=450,450,AH67+9)))</f>
        <v>0</v>
      </c>
    </row>
    <row r="68" spans="1:35" x14ac:dyDescent="0.2">
      <c r="A68" t="s">
        <v>3181</v>
      </c>
      <c r="B68" t="s">
        <v>182</v>
      </c>
      <c r="C68" t="s">
        <v>19</v>
      </c>
      <c r="D68" t="s">
        <v>53</v>
      </c>
      <c r="E68" t="s">
        <v>4136</v>
      </c>
      <c r="F68" s="35">
        <v>46306.654872685191</v>
      </c>
      <c r="G68" t="s">
        <v>21</v>
      </c>
      <c r="H68" t="s">
        <v>3729</v>
      </c>
      <c r="I68">
        <v>360</v>
      </c>
      <c r="J68" t="s">
        <v>22</v>
      </c>
      <c r="K68" t="s">
        <v>23</v>
      </c>
      <c r="L68">
        <v>164</v>
      </c>
      <c r="M68" t="s">
        <v>37</v>
      </c>
      <c r="N68" s="35">
        <v>46306.641284722224</v>
      </c>
      <c r="O68">
        <v>275</v>
      </c>
      <c r="P68" t="s">
        <v>26</v>
      </c>
      <c r="Q68">
        <v>220</v>
      </c>
      <c r="R68" t="str">
        <f>IF(B68="","",_xlfn.XLOOKUP(B68,DB!$A$2:$A$205,DB!$C$2:$C$205,"")&amp;"")</f>
        <v>Sector 3</v>
      </c>
      <c r="S68" t="str">
        <f>IF(B68="","",_xlfn.XLOOKUP(B68,DB!$A$2:$A$205,DB!$E$2:$E$205,""))</f>
        <v>Sector 3</v>
      </c>
      <c r="T68" t="str">
        <f>IF(B68="","",_xlfn.XLOOKUP(B68,DB!$A$2:$A$205,DB!$F$2:$F$205,""))</f>
        <v>NOSAT</v>
      </c>
      <c r="U68" t="str">
        <f>IF(B68="","",_xlfn.XLOOKUP(B68,DB!$A$2:$A$205,DB!$D$2:$D$205,""))</f>
        <v>MUFH</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3033343536373456789[entry_hour]),-1)=HOUR(AF68)),--(IFERROR(Flights_2026_09_3033343536373456789[entry_sector],"")=AG68),--(IFERROR(Flights_2026_09_3033343536373456789[nfl],-1)&gt;=AH68),--(IFERROR(Flights_2026_09_3033343536373456789[nfl],-1)&lt;=IF(AH68=450,450,AH68+9)))</f>
        <v>0</v>
      </c>
    </row>
    <row r="69" spans="1:35" x14ac:dyDescent="0.2">
      <c r="A69" t="s">
        <v>671</v>
      </c>
      <c r="B69" t="s">
        <v>672</v>
      </c>
      <c r="C69" t="s">
        <v>19</v>
      </c>
      <c r="D69" t="s">
        <v>53</v>
      </c>
      <c r="E69" t="s">
        <v>381</v>
      </c>
      <c r="F69" s="35">
        <v>46306.6565625</v>
      </c>
      <c r="G69" t="s">
        <v>28</v>
      </c>
      <c r="H69" t="s">
        <v>4137</v>
      </c>
      <c r="I69">
        <v>360</v>
      </c>
      <c r="J69" t="s">
        <v>22</v>
      </c>
      <c r="K69" t="s">
        <v>23</v>
      </c>
      <c r="L69">
        <v>392</v>
      </c>
      <c r="M69" t="s">
        <v>204</v>
      </c>
      <c r="N69" s="35">
        <v>46306.632291666669</v>
      </c>
      <c r="O69">
        <v>360</v>
      </c>
      <c r="P69" t="s">
        <v>26</v>
      </c>
      <c r="Q69">
        <v>360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PISAD</v>
      </c>
      <c r="AF69" s="2">
        <v>0.58333333333333337</v>
      </c>
      <c r="AG69" t="s">
        <v>745</v>
      </c>
      <c r="AH69" s="17">
        <v>350</v>
      </c>
      <c r="AI69" s="17" cm="1">
        <f t="array" ref="AI69">SUMPRODUCT(--(IFERROR(HOUR(Flights_2026_09_3033343536373456789[entry_hour]),-1)=HOUR(AF69)),--(IFERROR(Flights_2026_09_3033343536373456789[entry_sector],"")=AG69),--(IFERROR(Flights_2026_09_3033343536373456789[nfl],-1)&gt;=AH69),--(IFERROR(Flights_2026_09_3033343536373456789[nfl],-1)&lt;=IF(AH69=450,450,AH69+9)))</f>
        <v>2</v>
      </c>
    </row>
    <row r="70" spans="1:35" x14ac:dyDescent="0.2">
      <c r="A70" t="s">
        <v>375</v>
      </c>
      <c r="B70" t="s">
        <v>49</v>
      </c>
      <c r="C70" t="s">
        <v>19</v>
      </c>
      <c r="D70" t="s">
        <v>47</v>
      </c>
      <c r="E70" t="s">
        <v>4138</v>
      </c>
      <c r="F70" s="35">
        <v>46306.663124999999</v>
      </c>
      <c r="G70" t="s">
        <v>21</v>
      </c>
      <c r="H70" t="s">
        <v>4139</v>
      </c>
      <c r="I70">
        <v>360</v>
      </c>
      <c r="J70" t="s">
        <v>22</v>
      </c>
      <c r="K70" t="s">
        <v>23</v>
      </c>
      <c r="L70">
        <v>165</v>
      </c>
      <c r="M70" t="s">
        <v>37</v>
      </c>
      <c r="N70" s="35">
        <v>46306.649583333332</v>
      </c>
      <c r="O70">
        <v>272</v>
      </c>
      <c r="P70" t="s">
        <v>26</v>
      </c>
      <c r="Q70">
        <v>220</v>
      </c>
      <c r="R70" t="str">
        <f>IF(B70="","",_xlfn.XLOOKUP(B70,DB!$A$2:$A$205,DB!$C$2:$C$205,"")&amp;"")</f>
        <v>Sector 3</v>
      </c>
      <c r="S70" t="str">
        <f>IF(B70="","",_xlfn.XLOOKUP(B70,DB!$A$2:$A$205,DB!$E$2:$E$205,""))</f>
        <v>Sector 3</v>
      </c>
      <c r="T70" t="str">
        <f>IF(B70="","",_xlfn.XLOOKUP(B70,DB!$A$2:$A$205,DB!$F$2:$F$205,""))</f>
        <v>NOSAT</v>
      </c>
      <c r="U70" t="str">
        <f>IF(B70="","",_xlfn.XLOOKUP(B70,DB!$A$2:$A$205,DB!$D$2:$D$205,""))</f>
        <v>KZHU</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3033343536373456789[entry_hour]),-1)=HOUR(AF70)),--(IFERROR(Flights_2026_09_3033343536373456789[entry_sector],"")=AG70),--(IFERROR(Flights_2026_09_3033343536373456789[nfl],-1)&gt;=AH70),--(IFERROR(Flights_2026_09_3033343536373456789[nfl],-1)&lt;=IF(AH70=450,450,AH70+9)))</f>
        <v>0</v>
      </c>
    </row>
    <row r="71" spans="1:35" x14ac:dyDescent="0.2">
      <c r="A71" t="s">
        <v>1010</v>
      </c>
      <c r="B71" t="s">
        <v>534</v>
      </c>
      <c r="C71" t="s">
        <v>19</v>
      </c>
      <c r="D71" t="s">
        <v>1011</v>
      </c>
      <c r="F71" s="35">
        <v>46306.666539351849</v>
      </c>
      <c r="G71" t="s">
        <v>28</v>
      </c>
      <c r="H71" t="s">
        <v>29</v>
      </c>
      <c r="I71">
        <v>75</v>
      </c>
      <c r="J71" t="s">
        <v>30</v>
      </c>
      <c r="K71" t="s">
        <v>31</v>
      </c>
      <c r="L71">
        <v>227</v>
      </c>
      <c r="M71" t="s">
        <v>534</v>
      </c>
      <c r="N71" s="35">
        <v>46306.632974537039</v>
      </c>
      <c r="O71">
        <v>0</v>
      </c>
      <c r="P71" t="s">
        <v>32</v>
      </c>
      <c r="Q71">
        <v>75</v>
      </c>
      <c r="R71" t="str">
        <f>IF(B71="","",_xlfn.XLOOKUP(B71,DB!$A$2:$A$205,DB!$C$2:$C$205,"")&amp;"")</f>
        <v/>
      </c>
      <c r="S71" t="str">
        <f>IF(B71="","",_xlfn.XLOOKUP(B71,DB!$A$2:$A$205,DB!$E$2:$E$205,""))</f>
        <v/>
      </c>
      <c r="T71" t="str">
        <f>IF(B71="","",_xlfn.XLOOKUP(B71,DB!$A$2:$A$205,DB!$F$2:$F$205,""))</f>
        <v/>
      </c>
      <c r="U71" t="str">
        <f>IF(B71="","",_xlfn.XLOOKUP(B71,DB!$A$2:$A$205,DB!$D$2:$D$205,""))</f>
        <v/>
      </c>
      <c r="V71" t="str">
        <f>IF(B71="","",IF(OR(COUNTIF(M71,"????N?????W")&gt;0,COUNTIF(M71,"????N?????E")&gt;0,COUNTIF(M71,"????S?????W")&gt;0,COUNTIF(M71,"????S?????E")&gt;0),_xlfn.XLOOKUP(B71,DB!$A$2:$A$205,DB!$B$2:$B$205,""),M71))</f>
        <v>XPTU</v>
      </c>
      <c r="AF71" s="2">
        <v>0.58333333333333337</v>
      </c>
      <c r="AG71" t="s">
        <v>745</v>
      </c>
      <c r="AH71" s="17">
        <v>370</v>
      </c>
      <c r="AI71" s="17" cm="1">
        <f t="array" ref="AI71">SUMPRODUCT(--(IFERROR(HOUR(Flights_2026_09_3033343536373456789[entry_hour]),-1)=HOUR(AF71)),--(IFERROR(Flights_2026_09_3033343536373456789[entry_sector],"")=AG71),--(IFERROR(Flights_2026_09_3033343536373456789[nfl],-1)&gt;=AH71),--(IFERROR(Flights_2026_09_3033343536373456789[nfl],-1)&lt;=IF(AH71=450,450,AH71+9)))</f>
        <v>3</v>
      </c>
    </row>
    <row r="72" spans="1:35" x14ac:dyDescent="0.2">
      <c r="A72" t="s">
        <v>176</v>
      </c>
      <c r="B72" t="s">
        <v>177</v>
      </c>
      <c r="C72" t="s">
        <v>19</v>
      </c>
      <c r="D72" t="s">
        <v>120</v>
      </c>
      <c r="E72" t="s">
        <v>3906</v>
      </c>
      <c r="F72" s="35">
        <v>46306.669976851852</v>
      </c>
      <c r="G72" t="s">
        <v>28</v>
      </c>
      <c r="H72" t="s">
        <v>4140</v>
      </c>
      <c r="I72">
        <v>340</v>
      </c>
      <c r="J72" t="s">
        <v>22</v>
      </c>
      <c r="K72" t="s">
        <v>23</v>
      </c>
      <c r="L72">
        <v>165</v>
      </c>
      <c r="M72" t="s">
        <v>37</v>
      </c>
      <c r="N72" s="35">
        <v>46306.655729166669</v>
      </c>
      <c r="O72">
        <v>296</v>
      </c>
      <c r="P72" t="s">
        <v>26</v>
      </c>
      <c r="Q72">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3033343536373456789[entry_hour]),-1)=HOUR(AF72)),--(IFERROR(Flights_2026_09_3033343536373456789[entry_sector],"")=AG72),--(IFERROR(Flights_2026_09_3033343536373456789[nfl],-1)&gt;=AH72),--(IFERROR(Flights_2026_09_3033343536373456789[nfl],-1)&lt;=IF(AH72=450,450,AH72+9)))</f>
        <v>0</v>
      </c>
    </row>
    <row r="73" spans="1:35" x14ac:dyDescent="0.2">
      <c r="A73" t="s">
        <v>205</v>
      </c>
      <c r="B73" t="s">
        <v>206</v>
      </c>
      <c r="C73" t="s">
        <v>19</v>
      </c>
      <c r="D73" t="s">
        <v>41</v>
      </c>
      <c r="E73" t="s">
        <v>2881</v>
      </c>
      <c r="F73" s="35">
        <v>46306.671157407407</v>
      </c>
      <c r="G73" t="s">
        <v>21</v>
      </c>
      <c r="H73" t="s">
        <v>4141</v>
      </c>
      <c r="I73">
        <v>320</v>
      </c>
      <c r="J73" t="s">
        <v>22</v>
      </c>
      <c r="K73" t="s">
        <v>23</v>
      </c>
      <c r="L73">
        <v>240</v>
      </c>
      <c r="M73" t="s">
        <v>44</v>
      </c>
      <c r="N73" s="35">
        <v>46306.653923611113</v>
      </c>
      <c r="O73">
        <v>243</v>
      </c>
      <c r="P73" t="s">
        <v>26</v>
      </c>
      <c r="Q73">
        <v>360</v>
      </c>
      <c r="R73" t="str">
        <f>IF(B73="","",_xlfn.XLOOKUP(B73,DB!$A$2:$A$205,DB!$C$2:$C$205,"")&amp;"")</f>
        <v>Sector 7</v>
      </c>
      <c r="S73" t="str">
        <f>IF(B73="","",_xlfn.XLOOKUP(B73,DB!$A$2:$A$205,DB!$E$2:$E$205,""))</f>
        <v>Sector 7</v>
      </c>
      <c r="T73" t="str">
        <f>IF(B73="","",_xlfn.XLOOKUP(B73,DB!$A$2:$A$205,DB!$F$2:$F$205,""))</f>
        <v>PAULE/SIGMA</v>
      </c>
      <c r="U73" t="str">
        <f>IF(B73="","",_xlfn.XLOOKUP(B73,DB!$A$2:$A$205,DB!$D$2:$D$205,""))</f>
        <v>MHCC</v>
      </c>
      <c r="V73" t="str">
        <f>IF(B73="","",IF(OR(COUNTIF(M73,"????N?????W")&gt;0,COUNTIF(M73,"????N?????E")&gt;0,COUNTIF(M73,"????S?????W")&gt;0,COUNTIF(M73,"????S?????E")&gt;0),_xlfn.XLOOKUP(B73,DB!$A$2:$A$205,DB!$B$2:$B$205,""),M73))</f>
        <v>SIGMA</v>
      </c>
      <c r="AF73" s="2">
        <v>0.58333333333333337</v>
      </c>
      <c r="AG73" t="s">
        <v>745</v>
      </c>
      <c r="AH73" s="17">
        <v>390</v>
      </c>
      <c r="AI73" s="17" cm="1">
        <f t="array" ref="AI73">SUMPRODUCT(--(IFERROR(HOUR(Flights_2026_09_3033343536373456789[entry_hour]),-1)=HOUR(AF73)),--(IFERROR(Flights_2026_09_3033343536373456789[entry_sector],"")=AG73),--(IFERROR(Flights_2026_09_3033343536373456789[nfl],-1)&gt;=AH73),--(IFERROR(Flights_2026_09_3033343536373456789[nfl],-1)&lt;=IF(AH73=450,450,AH73+9)))</f>
        <v>1</v>
      </c>
    </row>
    <row r="74" spans="1:35" x14ac:dyDescent="0.2">
      <c r="A74" t="s">
        <v>238</v>
      </c>
      <c r="B74" t="s">
        <v>46</v>
      </c>
      <c r="C74" t="s">
        <v>19</v>
      </c>
      <c r="D74" t="s">
        <v>50</v>
      </c>
      <c r="E74" t="s">
        <v>4142</v>
      </c>
      <c r="F74" s="35">
        <v>46306.672430555554</v>
      </c>
      <c r="G74" t="s">
        <v>21</v>
      </c>
      <c r="H74" t="s">
        <v>4143</v>
      </c>
      <c r="I74">
        <v>360</v>
      </c>
      <c r="J74" t="s">
        <v>22</v>
      </c>
      <c r="K74" t="s">
        <v>23</v>
      </c>
      <c r="L74">
        <v>163</v>
      </c>
      <c r="M74" t="s">
        <v>37</v>
      </c>
      <c r="N74" s="35">
        <v>46306.658668981487</v>
      </c>
      <c r="O74">
        <v>181</v>
      </c>
      <c r="P74" t="s">
        <v>26</v>
      </c>
      <c r="Q74">
        <v>220</v>
      </c>
      <c r="R74" t="str">
        <f>IF(B74="","",_xlfn.XLOOKUP(B74,DB!$A$2:$A$205,DB!$C$2:$C$205,"")&amp;"")</f>
        <v>Sector 3</v>
      </c>
      <c r="S74" t="str">
        <f>IF(B74="","",_xlfn.XLOOKUP(B74,DB!$A$2:$A$205,DB!$E$2:$E$205,""))</f>
        <v>Sector 3</v>
      </c>
      <c r="T74" t="str">
        <f>IF(B74="","",_xlfn.XLOOKUP(B74,DB!$A$2:$A$205,DB!$F$2:$F$205,""))</f>
        <v>NOSAT</v>
      </c>
      <c r="U74" t="str">
        <f>IF(B74="","",_xlfn.XLOOKUP(B74,DB!$A$2:$A$205,DB!$D$2:$D$205,""))</f>
        <v>KZHU</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3033343536373456789[entry_hour]),-1)=HOUR(AF74)),--(IFERROR(Flights_2026_09_3033343536373456789[entry_sector],"")=AG74),--(IFERROR(Flights_2026_09_3033343536373456789[nfl],-1)&gt;=AH74),--(IFERROR(Flights_2026_09_3033343536373456789[nfl],-1)&lt;=IF(AH74=450,450,AH74+9)))</f>
        <v>0</v>
      </c>
    </row>
    <row r="75" spans="1:35" x14ac:dyDescent="0.2">
      <c r="A75" t="s">
        <v>202</v>
      </c>
      <c r="B75" t="s">
        <v>203</v>
      </c>
      <c r="C75" t="s">
        <v>19</v>
      </c>
      <c r="D75" t="s">
        <v>50</v>
      </c>
      <c r="E75" t="s">
        <v>4144</v>
      </c>
      <c r="F75" s="35">
        <v>46306.674733796295</v>
      </c>
      <c r="G75" t="s">
        <v>21</v>
      </c>
      <c r="H75" t="s">
        <v>4145</v>
      </c>
      <c r="I75">
        <v>350</v>
      </c>
      <c r="J75" t="s">
        <v>22</v>
      </c>
      <c r="K75" t="s">
        <v>23</v>
      </c>
      <c r="L75">
        <v>466</v>
      </c>
      <c r="M75" t="s">
        <v>4146</v>
      </c>
      <c r="N75" s="35">
        <v>46306.645636574074</v>
      </c>
      <c r="O75">
        <v>350</v>
      </c>
      <c r="P75" t="s">
        <v>26</v>
      </c>
      <c r="Q75">
        <v>350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IRDOV</v>
      </c>
      <c r="AF75" s="2">
        <v>0.58333333333333337</v>
      </c>
      <c r="AG75" t="s">
        <v>745</v>
      </c>
      <c r="AH75" s="17">
        <v>410</v>
      </c>
      <c r="AI75" s="17" cm="1">
        <f t="array" ref="AI75">SUMPRODUCT(--(IFERROR(HOUR(Flights_2026_09_3033343536373456789[entry_hour]),-1)=HOUR(AF75)),--(IFERROR(Flights_2026_09_3033343536373456789[entry_sector],"")=AG75),--(IFERROR(Flights_2026_09_3033343536373456789[nfl],-1)&gt;=AH75),--(IFERROR(Flights_2026_09_3033343536373456789[nfl],-1)&lt;=IF(AH75=450,450,AH75+9)))</f>
        <v>0</v>
      </c>
    </row>
    <row r="76" spans="1:35" x14ac:dyDescent="0.2">
      <c r="A76" t="s">
        <v>194</v>
      </c>
      <c r="B76" t="s">
        <v>65</v>
      </c>
      <c r="C76" t="s">
        <v>19</v>
      </c>
      <c r="D76" t="s">
        <v>76</v>
      </c>
      <c r="E76" t="s">
        <v>2501</v>
      </c>
      <c r="F76" s="35">
        <v>46306.677060185189</v>
      </c>
      <c r="G76" t="s">
        <v>21</v>
      </c>
      <c r="H76" t="s">
        <v>4147</v>
      </c>
      <c r="I76">
        <v>350</v>
      </c>
      <c r="J76" t="s">
        <v>22</v>
      </c>
      <c r="K76" t="s">
        <v>23</v>
      </c>
      <c r="L76">
        <v>896</v>
      </c>
      <c r="M76" t="s">
        <v>78</v>
      </c>
      <c r="N76" s="35">
        <v>46306.627106481479</v>
      </c>
      <c r="O76">
        <v>350</v>
      </c>
      <c r="P76" t="s">
        <v>26</v>
      </c>
      <c r="Q76">
        <v>350</v>
      </c>
      <c r="R76" t="str">
        <f>IF(B76="","",_xlfn.XLOOKUP(B76,DB!$A$2:$A$205,DB!$C$2:$C$205,"")&amp;"")</f>
        <v>Sector 6</v>
      </c>
      <c r="S76" t="str">
        <f>IF(B76="","",_xlfn.XLOOKUP(B76,DB!$A$2:$A$205,DB!$E$2:$E$205,""))</f>
        <v>Sector 4</v>
      </c>
      <c r="T76" t="str">
        <f>IF(B76="","",_xlfn.XLOOKUP(B76,DB!$A$2:$A$205,DB!$F$2:$F$205,""))</f>
        <v>VOMAR/XUDUN</v>
      </c>
      <c r="U76" t="str">
        <f>IF(B76="","",_xlfn.XLOOKUP(B76,DB!$A$2:$A$205,DB!$D$2:$D$205,""))</f>
        <v>MMEX</v>
      </c>
      <c r="V76" t="str">
        <f>IF(B76="","",IF(OR(COUNTIF(M76,"????N?????W")&gt;0,COUNTIF(M76,"????N?????E")&gt;0,COUNTIF(M76,"????S?????W")&gt;0,COUNTIF(M76,"????S?????E")&gt;0),_xlfn.XLOOKUP(B76,DB!$A$2:$A$205,DB!$B$2:$B$205,""),M76))</f>
        <v>GOTAS</v>
      </c>
      <c r="AF76" s="2">
        <v>0.58333333333333337</v>
      </c>
      <c r="AG76" t="s">
        <v>745</v>
      </c>
      <c r="AH76" s="17">
        <v>420</v>
      </c>
      <c r="AI76" s="17" cm="1">
        <f t="array" ref="AI76">SUMPRODUCT(--(IFERROR(HOUR(Flights_2026_09_3033343536373456789[entry_hour]),-1)=HOUR(AF76)),--(IFERROR(Flights_2026_09_3033343536373456789[entry_sector],"")=AG76),--(IFERROR(Flights_2026_09_3033343536373456789[nfl],-1)&gt;=AH76),--(IFERROR(Flights_2026_09_3033343536373456789[nfl],-1)&lt;=IF(AH76=450,450,AH76+9)))</f>
        <v>0</v>
      </c>
    </row>
    <row r="77" spans="1:35" x14ac:dyDescent="0.2">
      <c r="A77" t="s">
        <v>193</v>
      </c>
      <c r="B77" t="s">
        <v>81</v>
      </c>
      <c r="C77" t="s">
        <v>19</v>
      </c>
      <c r="D77" t="s">
        <v>76</v>
      </c>
      <c r="E77" t="s">
        <v>1078</v>
      </c>
      <c r="F77" s="35">
        <v>46306.679189814815</v>
      </c>
      <c r="G77" t="s">
        <v>21</v>
      </c>
      <c r="H77" t="s">
        <v>4148</v>
      </c>
      <c r="I77">
        <v>350</v>
      </c>
      <c r="J77" t="s">
        <v>22</v>
      </c>
      <c r="K77" t="s">
        <v>23</v>
      </c>
      <c r="L77">
        <v>814</v>
      </c>
      <c r="M77" t="s">
        <v>4149</v>
      </c>
      <c r="N77" s="35">
        <v>46306.633622685185</v>
      </c>
      <c r="O77">
        <v>350</v>
      </c>
      <c r="P77" t="s">
        <v>26</v>
      </c>
      <c r="Q77">
        <v>350</v>
      </c>
      <c r="R77" t="str">
        <f>IF(B77="","",_xlfn.XLOOKUP(B77,DB!$A$2:$A$205,DB!$C$2:$C$205,"")&amp;"")</f>
        <v>Sector 5</v>
      </c>
      <c r="S77" t="str">
        <f>IF(B77="","",_xlfn.XLOOKUP(B77,DB!$A$2:$A$205,DB!$E$2:$E$205,""))</f>
        <v>Sector 4</v>
      </c>
      <c r="T77" t="str">
        <f>IF(B77="","",_xlfn.XLOOKUP(B77,DB!$A$2:$A$205,DB!$F$2:$F$205,""))</f>
        <v>VOMAR/XUDUN</v>
      </c>
      <c r="U77" t="str">
        <f>IF(B77="","",_xlfn.XLOOKUP(B77,DB!$A$2:$A$205,DB!$D$2:$D$205,""))</f>
        <v>MMTY</v>
      </c>
      <c r="V77" t="str">
        <f>IF(B77="","",IF(OR(COUNTIF(M77,"????N?????W")&gt;0,COUNTIF(M77,"????N?????E")&gt;0,COUNTIF(M77,"????S?????W")&gt;0,COUNTIF(M77,"????S?????E")&gt;0),_xlfn.XLOOKUP(B77,DB!$A$2:$A$205,DB!$B$2:$B$205,""),M77))</f>
        <v>MATOL</v>
      </c>
      <c r="AF77" s="2">
        <v>0.58333333333333337</v>
      </c>
      <c r="AG77" t="s">
        <v>745</v>
      </c>
      <c r="AH77" s="17">
        <v>430</v>
      </c>
      <c r="AI77" s="17" cm="1">
        <f t="array" ref="AI77">SUMPRODUCT(--(IFERROR(HOUR(Flights_2026_09_3033343536373456789[entry_hour]),-1)=HOUR(AF77)),--(IFERROR(Flights_2026_09_3033343536373456789[entry_sector],"")=AG77),--(IFERROR(Flights_2026_09_3033343536373456789[nfl],-1)&gt;=AH77),--(IFERROR(Flights_2026_09_3033343536373456789[nfl],-1)&lt;=IF(AH77=450,450,AH77+9)))</f>
        <v>0</v>
      </c>
    </row>
    <row r="78" spans="1:35" x14ac:dyDescent="0.2">
      <c r="A78" t="s">
        <v>159</v>
      </c>
      <c r="B78" t="s">
        <v>62</v>
      </c>
      <c r="C78" t="s">
        <v>19</v>
      </c>
      <c r="D78" t="s">
        <v>50</v>
      </c>
      <c r="E78" t="s">
        <v>904</v>
      </c>
      <c r="F78" s="35">
        <v>46306.683796296296</v>
      </c>
      <c r="G78" t="s">
        <v>21</v>
      </c>
      <c r="H78" t="s">
        <v>4150</v>
      </c>
      <c r="I78">
        <v>350</v>
      </c>
      <c r="J78" t="s">
        <v>22</v>
      </c>
      <c r="K78" t="s">
        <v>23</v>
      </c>
      <c r="L78">
        <v>473</v>
      </c>
      <c r="M78" t="s">
        <v>1783</v>
      </c>
      <c r="N78" s="35">
        <v>46306.655740740738</v>
      </c>
      <c r="O78">
        <v>350</v>
      </c>
      <c r="P78" t="s">
        <v>26</v>
      </c>
      <c r="Q78">
        <v>350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PISAD</v>
      </c>
      <c r="AF78" s="2">
        <v>0.58333333333333337</v>
      </c>
      <c r="AG78" t="s">
        <v>745</v>
      </c>
      <c r="AH78" s="17">
        <v>440</v>
      </c>
      <c r="AI78" s="17" cm="1">
        <f t="array" ref="AI78">SUMPRODUCT(--(IFERROR(HOUR(Flights_2026_09_3033343536373456789[entry_hour]),-1)=HOUR(AF78)),--(IFERROR(Flights_2026_09_3033343536373456789[entry_sector],"")=AG78),--(IFERROR(Flights_2026_09_3033343536373456789[nfl],-1)&gt;=AH78),--(IFERROR(Flights_2026_09_3033343536373456789[nfl],-1)&lt;=IF(AH78=450,450,AH78+9)))</f>
        <v>0</v>
      </c>
    </row>
    <row r="79" spans="1:35" x14ac:dyDescent="0.2">
      <c r="A79" t="s">
        <v>4151</v>
      </c>
      <c r="B79" t="s">
        <v>398</v>
      </c>
      <c r="C79" t="s">
        <v>19</v>
      </c>
      <c r="D79" t="s">
        <v>47</v>
      </c>
      <c r="E79" t="s">
        <v>4152</v>
      </c>
      <c r="F79" s="35">
        <v>46306.686076388884</v>
      </c>
      <c r="G79" t="s">
        <v>21</v>
      </c>
      <c r="H79" t="s">
        <v>4153</v>
      </c>
      <c r="I79">
        <v>370</v>
      </c>
      <c r="J79" t="s">
        <v>22</v>
      </c>
      <c r="K79" t="s">
        <v>23</v>
      </c>
      <c r="L79">
        <v>606</v>
      </c>
      <c r="M79" t="s">
        <v>540</v>
      </c>
      <c r="N79" s="35">
        <v>46306.650925925926</v>
      </c>
      <c r="O79">
        <v>370</v>
      </c>
      <c r="P79" t="s">
        <v>26</v>
      </c>
      <c r="Q79">
        <v>370</v>
      </c>
      <c r="R79" t="str">
        <f>IF(B79="","",_xlfn.XLOOKUP(B79,DB!$A$2:$A$205,DB!$C$2:$C$205,"")&amp;"")</f>
        <v>Sector 5</v>
      </c>
      <c r="S79" t="str">
        <f>IF(B79="","",_xlfn.XLOOKUP(B79,DB!$A$2:$A$205,DB!$E$2:$E$205,""))</f>
        <v>Sector 4</v>
      </c>
      <c r="T79" t="str">
        <f>IF(B79="","",_xlfn.XLOOKUP(B79,DB!$A$2:$A$205,DB!$F$2:$F$205,""))</f>
        <v>VOMAR/XUDUN</v>
      </c>
      <c r="U79" t="str">
        <f>IF(B79="","",_xlfn.XLOOKUP(B79,DB!$A$2:$A$205,DB!$D$2:$D$205,""))</f>
        <v>KZHU</v>
      </c>
      <c r="V79" t="str">
        <f>IF(B79="","",IF(OR(COUNTIF(M79,"????N?????W")&gt;0,COUNTIF(M79,"????N?????E")&gt;0,COUNTIF(M79,"????S?????W")&gt;0,COUNTIF(M79,"????S?????E")&gt;0),_xlfn.XLOOKUP(B79,DB!$A$2:$A$205,DB!$B$2:$B$205,""),M79))</f>
        <v>DUTNA</v>
      </c>
      <c r="AF79" s="2">
        <v>0.58333333333333337</v>
      </c>
      <c r="AG79" t="s">
        <v>745</v>
      </c>
      <c r="AH79" s="17">
        <v>450</v>
      </c>
      <c r="AI79" s="17" cm="1">
        <f t="array" ref="AI79">SUMPRODUCT(--(IFERROR(HOUR(Flights_2026_09_3033343536373456789[entry_hour]),-1)=HOUR(AF79)),--(IFERROR(Flights_2026_09_3033343536373456789[entry_sector],"")=AG79),--(IFERROR(Flights_2026_09_3033343536373456789[nfl],-1)&gt;=AH79),--(IFERROR(Flights_2026_09_3033343536373456789[nfl],-1)&lt;=IF(AH79=450,450,AH79+9)))</f>
        <v>0</v>
      </c>
    </row>
    <row r="80" spans="1:35" x14ac:dyDescent="0.2">
      <c r="A80" t="s">
        <v>184</v>
      </c>
      <c r="B80" t="s">
        <v>141</v>
      </c>
      <c r="C80" t="s">
        <v>19</v>
      </c>
      <c r="D80" t="s">
        <v>76</v>
      </c>
      <c r="E80" t="s">
        <v>4154</v>
      </c>
      <c r="F80" s="35">
        <v>46306.6878125</v>
      </c>
      <c r="G80" t="s">
        <v>21</v>
      </c>
      <c r="H80" t="s">
        <v>4155</v>
      </c>
      <c r="I80">
        <v>340</v>
      </c>
      <c r="J80" t="s">
        <v>22</v>
      </c>
      <c r="K80" t="s">
        <v>23</v>
      </c>
      <c r="L80">
        <v>171</v>
      </c>
      <c r="M80" t="s">
        <v>37</v>
      </c>
      <c r="N80" s="35">
        <v>46306.673449074078</v>
      </c>
      <c r="O80">
        <v>301</v>
      </c>
      <c r="P80" t="s">
        <v>26</v>
      </c>
      <c r="Q80">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3033343536373456789[entry_hour]),-1)=HOUR(AF80)),--(IFERROR(Flights_2026_09_3033343536373456789[entry_sector],"")=AG80),--(IFERROR(Flights_2026_09_3033343536373456789[nfl],-1)&gt;=AH80),--(IFERROR(Flights_2026_09_3033343536373456789[nfl],-1)&lt;=IF(AH80=450,450,AH80+9)))</f>
        <v>0</v>
      </c>
    </row>
    <row r="81" spans="1:35" x14ac:dyDescent="0.2">
      <c r="A81" t="s">
        <v>207</v>
      </c>
      <c r="B81" t="s">
        <v>65</v>
      </c>
      <c r="C81" t="s">
        <v>19</v>
      </c>
      <c r="D81" t="s">
        <v>107</v>
      </c>
      <c r="E81" t="s">
        <v>4156</v>
      </c>
      <c r="F81" s="35">
        <v>46306.689247685186</v>
      </c>
      <c r="G81" t="s">
        <v>21</v>
      </c>
      <c r="H81" t="s">
        <v>4157</v>
      </c>
      <c r="I81">
        <v>350</v>
      </c>
      <c r="J81" t="s">
        <v>22</v>
      </c>
      <c r="K81" t="s">
        <v>23</v>
      </c>
      <c r="L81">
        <v>968</v>
      </c>
      <c r="M81" t="s">
        <v>78</v>
      </c>
      <c r="N81" s="35">
        <v>46306.636018518519</v>
      </c>
      <c r="O81">
        <v>350</v>
      </c>
      <c r="P81" t="s">
        <v>26</v>
      </c>
      <c r="Q81">
        <v>370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3033343536373456789[entry_hour]),-1)=HOUR(AF81)),--(IFERROR(Flights_2026_09_3033343536373456789[entry_sector],"")=AG81),--(IFERROR(Flights_2026_09_3033343536373456789[nfl],-1)&gt;=AH81),--(IFERROR(Flights_2026_09_3033343536373456789[nfl],-1)&lt;=IF(AH81=450,450,AH81+9)))</f>
        <v>0</v>
      </c>
    </row>
    <row r="82" spans="1:35" x14ac:dyDescent="0.2">
      <c r="A82" t="s">
        <v>222</v>
      </c>
      <c r="B82" t="s">
        <v>223</v>
      </c>
      <c r="C82" t="s">
        <v>19</v>
      </c>
      <c r="D82" t="s">
        <v>53</v>
      </c>
      <c r="E82" t="s">
        <v>2048</v>
      </c>
      <c r="F82" s="35">
        <v>46306.690601851849</v>
      </c>
      <c r="G82" t="s">
        <v>21</v>
      </c>
      <c r="H82" t="s">
        <v>4158</v>
      </c>
      <c r="I82">
        <v>360</v>
      </c>
      <c r="J82" t="s">
        <v>22</v>
      </c>
      <c r="K82" t="s">
        <v>23</v>
      </c>
      <c r="L82">
        <v>204</v>
      </c>
      <c r="M82" t="s">
        <v>37</v>
      </c>
      <c r="N82" s="35">
        <v>46306.675486111111</v>
      </c>
      <c r="O82">
        <v>95</v>
      </c>
      <c r="P82" t="s">
        <v>26</v>
      </c>
      <c r="Q82">
        <v>220</v>
      </c>
      <c r="R82" t="str">
        <f>IF(B82="","",_xlfn.XLOOKUP(B82,DB!$A$2:$A$205,DB!$C$2:$C$205,"")&amp;"")</f>
        <v>Sector 3</v>
      </c>
      <c r="S82" t="str">
        <f>IF(B82="","",_xlfn.XLOOKUP(B82,DB!$A$2:$A$205,DB!$E$2:$E$205,""))</f>
        <v>Sector 3</v>
      </c>
      <c r="T82" t="str">
        <f>IF(B82="","",_xlfn.XLOOKUP(B82,DB!$A$2:$A$205,DB!$F$2:$F$205,""))</f>
        <v>NOSAT</v>
      </c>
      <c r="U82" t="str">
        <f>IF(B82="","",_xlfn.XLOOKUP(B82,DB!$A$2:$A$205,DB!$D$2:$D$205,""))</f>
        <v>MUFH</v>
      </c>
      <c r="V82" t="str">
        <f>IF(B82="","",IF(OR(COUNTIF(M82,"????N?????W")&gt;0,COUNTIF(M82,"????N?????E")&gt;0,COUNTIF(M82,"????S?????W")&gt;0,COUNTIF(M82,"????S?????E")&gt;0),_xlfn.XLOOKUP(B82,DB!$A$2:$A$205,DB!$B$2:$B$205,""),M82))</f>
        <v>NOSAT</v>
      </c>
      <c r="AF82" s="2">
        <v>0.58333333333333337</v>
      </c>
      <c r="AG82" t="s">
        <v>840</v>
      </c>
      <c r="AH82" s="17">
        <v>220</v>
      </c>
      <c r="AI82" s="17" cm="1">
        <f t="array" ref="AI82">SUMPRODUCT(--(IFERROR(HOUR(Flights_2026_09_3033343536373456789[entry_hour]),-1)=HOUR(AF82)),--(IFERROR(Flights_2026_09_3033343536373456789[entry_sector],"")=AG82),--(IFERROR(Flights_2026_09_3033343536373456789[nfl],-1)&gt;=AH82),--(IFERROR(Flights_2026_09_3033343536373456789[nfl],-1)&lt;=IF(AH82=450,450,AH82+9)))</f>
        <v>0</v>
      </c>
    </row>
    <row r="83" spans="1:35" x14ac:dyDescent="0.2">
      <c r="A83" t="s">
        <v>295</v>
      </c>
      <c r="B83" t="s">
        <v>59</v>
      </c>
      <c r="C83" t="s">
        <v>19</v>
      </c>
      <c r="D83" t="s">
        <v>50</v>
      </c>
      <c r="E83" t="s">
        <v>3328</v>
      </c>
      <c r="F83" s="35">
        <v>46306.691550925927</v>
      </c>
      <c r="G83" t="s">
        <v>21</v>
      </c>
      <c r="H83" t="s">
        <v>4159</v>
      </c>
      <c r="I83">
        <v>360</v>
      </c>
      <c r="J83" t="s">
        <v>22</v>
      </c>
      <c r="K83" t="s">
        <v>23</v>
      </c>
      <c r="L83">
        <v>201</v>
      </c>
      <c r="M83" t="s">
        <v>37</v>
      </c>
      <c r="N83" s="35">
        <v>46306.677187499998</v>
      </c>
      <c r="O83">
        <v>306</v>
      </c>
      <c r="P83" t="s">
        <v>26</v>
      </c>
      <c r="Q83">
        <v>220</v>
      </c>
      <c r="R83" t="str">
        <f>IF(B83="","",_xlfn.XLOOKUP(B83,DB!$A$2:$A$205,DB!$C$2:$C$205,"")&amp;"")</f>
        <v>Sector 3</v>
      </c>
      <c r="S83" t="str">
        <f>IF(B83="","",_xlfn.XLOOKUP(B83,DB!$A$2:$A$205,DB!$E$2:$E$205,""))</f>
        <v>Sector 3</v>
      </c>
      <c r="T83" t="str">
        <f>IF(B83="","",_xlfn.XLOOKUP(B83,DB!$A$2:$A$205,DB!$F$2:$F$205,""))</f>
        <v>NOSAT</v>
      </c>
      <c r="U83" t="str">
        <f>IF(B83="","",_xlfn.XLOOKUP(B83,DB!$A$2:$A$205,DB!$D$2:$D$205,""))</f>
        <v>MUFH</v>
      </c>
      <c r="V83" t="str">
        <f>IF(B83="","",IF(OR(COUNTIF(M83,"????N?????W")&gt;0,COUNTIF(M83,"????N?????E")&gt;0,COUNTIF(M83,"????S?????W")&gt;0,COUNTIF(M83,"????S?????E")&gt;0),_xlfn.XLOOKUP(B83,DB!$A$2:$A$205,DB!$B$2:$B$205,""),M83))</f>
        <v>NOSAT</v>
      </c>
      <c r="AF83" s="2">
        <v>0.58333333333333337</v>
      </c>
      <c r="AG83" t="s">
        <v>840</v>
      </c>
      <c r="AH83" s="17">
        <v>230</v>
      </c>
      <c r="AI83" s="17" cm="1">
        <f t="array" ref="AI83">SUMPRODUCT(--(IFERROR(HOUR(Flights_2026_09_3033343536373456789[entry_hour]),-1)=HOUR(AF83)),--(IFERROR(Flights_2026_09_3033343536373456789[entry_sector],"")=AG83),--(IFERROR(Flights_2026_09_3033343536373456789[nfl],-1)&gt;=AH83),--(IFERROR(Flights_2026_09_3033343536373456789[nfl],-1)&lt;=IF(AH83=450,450,AH83+9)))</f>
        <v>0</v>
      </c>
    </row>
    <row r="84" spans="1:35" x14ac:dyDescent="0.2">
      <c r="A84" t="s">
        <v>458</v>
      </c>
      <c r="B84" t="s">
        <v>459</v>
      </c>
      <c r="C84" t="s">
        <v>19</v>
      </c>
      <c r="D84" t="s">
        <v>53</v>
      </c>
      <c r="E84" t="s">
        <v>503</v>
      </c>
      <c r="F84" s="35">
        <v>46306.692858796298</v>
      </c>
      <c r="G84" t="s">
        <v>21</v>
      </c>
      <c r="H84" t="s">
        <v>4160</v>
      </c>
      <c r="I84">
        <v>390</v>
      </c>
      <c r="J84" t="s">
        <v>22</v>
      </c>
      <c r="K84" t="s">
        <v>23</v>
      </c>
      <c r="L84">
        <v>1048</v>
      </c>
      <c r="M84" t="s">
        <v>460</v>
      </c>
      <c r="N84" s="35">
        <v>46306.632199074069</v>
      </c>
      <c r="O84">
        <v>272</v>
      </c>
      <c r="P84" t="s">
        <v>26</v>
      </c>
      <c r="Q84">
        <v>390</v>
      </c>
      <c r="R84" t="str">
        <f>IF(B84="","",_xlfn.XLOOKUP(B84,DB!$A$2:$A$205,DB!$C$2:$C$205,"")&amp;"")</f>
        <v>Sector 1</v>
      </c>
      <c r="S84" t="str">
        <f>IF(B84="","",_xlfn.XLOOKUP(B84,DB!$A$2:$A$205,DB!$E$2:$E$205,""))</f>
        <v>Sector 4</v>
      </c>
      <c r="T84" t="str">
        <f>IF(B84="","",_xlfn.XLOOKUP(B84,DB!$A$2:$A$205,DB!$F$2:$F$205,""))</f>
        <v>VOMAR/XUDUN</v>
      </c>
      <c r="U84" t="str">
        <f>IF(B84="","",_xlfn.XLOOKUP(B84,DB!$A$2:$A$205,DB!$D$2:$D$205,""))</f>
        <v>MMEX</v>
      </c>
      <c r="V84" t="str">
        <f>IF(B84="","",IF(OR(COUNTIF(M84,"????N?????W")&gt;0,COUNTIF(M84,"????N?????E")&gt;0,COUNTIF(M84,"????S?????W")&gt;0,COUNTIF(M84,"????S?????E")&gt;0),_xlfn.XLOOKUP(B84,DB!$A$2:$A$205,DB!$B$2:$B$205,""),M84))</f>
        <v>OMATO</v>
      </c>
      <c r="AF84" s="2">
        <v>0.58333333333333337</v>
      </c>
      <c r="AG84" t="s">
        <v>840</v>
      </c>
      <c r="AH84" s="17">
        <v>240</v>
      </c>
      <c r="AI84" s="17" cm="1">
        <f t="array" ref="AI84">SUMPRODUCT(--(IFERROR(HOUR(Flights_2026_09_3033343536373456789[entry_hour]),-1)=HOUR(AF84)),--(IFERROR(Flights_2026_09_3033343536373456789[entry_sector],"")=AG84),--(IFERROR(Flights_2026_09_3033343536373456789[nfl],-1)&gt;=AH84),--(IFERROR(Flights_2026_09_3033343536373456789[nfl],-1)&lt;=IF(AH84=450,450,AH84+9)))</f>
        <v>0</v>
      </c>
    </row>
    <row r="85" spans="1:35" x14ac:dyDescent="0.2">
      <c r="A85" t="s">
        <v>185</v>
      </c>
      <c r="B85" t="s">
        <v>186</v>
      </c>
      <c r="C85" t="s">
        <v>19</v>
      </c>
      <c r="D85" t="s">
        <v>20</v>
      </c>
      <c r="E85" t="s">
        <v>4161</v>
      </c>
      <c r="F85" s="35">
        <v>46306.694155092591</v>
      </c>
      <c r="G85" t="s">
        <v>21</v>
      </c>
      <c r="H85" t="s">
        <v>4162</v>
      </c>
      <c r="I85">
        <v>340</v>
      </c>
      <c r="J85" t="s">
        <v>22</v>
      </c>
      <c r="K85" t="s">
        <v>23</v>
      </c>
      <c r="L85">
        <v>193</v>
      </c>
      <c r="M85" t="s">
        <v>37</v>
      </c>
      <c r="N85" s="35">
        <v>46306.678749999999</v>
      </c>
      <c r="O85">
        <v>226</v>
      </c>
      <c r="P85" t="s">
        <v>26</v>
      </c>
      <c r="Q85">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3033343536373456789[entry_hour]),-1)=HOUR(AF85)),--(IFERROR(Flights_2026_09_3033343536373456789[entry_sector],"")=AG85),--(IFERROR(Flights_2026_09_3033343536373456789[nfl],-1)&gt;=AH85),--(IFERROR(Flights_2026_09_3033343536373456789[nfl],-1)&lt;=IF(AH85=450,450,AH85+9)))</f>
        <v>0</v>
      </c>
    </row>
    <row r="86" spans="1:35" x14ac:dyDescent="0.2">
      <c r="A86" t="s">
        <v>228</v>
      </c>
      <c r="B86" t="s">
        <v>229</v>
      </c>
      <c r="C86" t="s">
        <v>19</v>
      </c>
      <c r="D86" t="s">
        <v>107</v>
      </c>
      <c r="E86" t="s">
        <v>2404</v>
      </c>
      <c r="F86" s="35">
        <v>46306.696979166663</v>
      </c>
      <c r="G86" t="s">
        <v>21</v>
      </c>
      <c r="H86" t="s">
        <v>4163</v>
      </c>
      <c r="I86">
        <v>370</v>
      </c>
      <c r="J86" t="s">
        <v>22</v>
      </c>
      <c r="K86" t="s">
        <v>23</v>
      </c>
      <c r="L86">
        <v>488</v>
      </c>
      <c r="M86" t="s">
        <v>25</v>
      </c>
      <c r="N86" s="35">
        <v>46306.668333333335</v>
      </c>
      <c r="O86">
        <v>370</v>
      </c>
      <c r="P86" t="s">
        <v>26</v>
      </c>
      <c r="Q86">
        <v>370</v>
      </c>
      <c r="R86" t="str">
        <f>IF(B86="","",_xlfn.XLOOKUP(B86,DB!$A$2:$A$205,DB!$C$2:$C$205,"")&amp;"")</f>
        <v>Sector 5</v>
      </c>
      <c r="S86" t="str">
        <f>IF(B86="","",_xlfn.XLOOKUP(B86,DB!$A$2:$A$205,DB!$E$2:$E$205,""))</f>
        <v>Sector 4</v>
      </c>
      <c r="T86" t="str">
        <f>IF(B86="","",_xlfn.XLOOKUP(B86,DB!$A$2:$A$205,DB!$F$2:$F$205,""))</f>
        <v>VOMAR/XUDUN</v>
      </c>
      <c r="U86" t="str">
        <f>IF(B86="","",_xlfn.XLOOKUP(B86,DB!$A$2:$A$205,DB!$D$2:$D$205,""))</f>
        <v>KZHU</v>
      </c>
      <c r="V86" t="str">
        <f>IF(B86="","",IF(OR(COUNTIF(M86,"????N?????W")&gt;0,COUNTIF(M86,"????N?????E")&gt;0,COUNTIF(M86,"????S?????W")&gt;0,COUNTIF(M86,"????S?????E")&gt;0),_xlfn.XLOOKUP(B86,DB!$A$2:$A$205,DB!$B$2:$B$205,""),M86))</f>
        <v>KEHLI</v>
      </c>
      <c r="AF86" s="2">
        <v>0.58333333333333337</v>
      </c>
      <c r="AG86" t="s">
        <v>840</v>
      </c>
      <c r="AH86" s="17">
        <v>260</v>
      </c>
      <c r="AI86" s="17" cm="1">
        <f t="array" ref="AI86">SUMPRODUCT(--(IFERROR(HOUR(Flights_2026_09_3033343536373456789[entry_hour]),-1)=HOUR(AF86)),--(IFERROR(Flights_2026_09_3033343536373456789[entry_sector],"")=AG86),--(IFERROR(Flights_2026_09_3033343536373456789[nfl],-1)&gt;=AH86),--(IFERROR(Flights_2026_09_3033343536373456789[nfl],-1)&lt;=IF(AH86=450,450,AH86+9)))</f>
        <v>0</v>
      </c>
    </row>
    <row r="87" spans="1:35" x14ac:dyDescent="0.2">
      <c r="A87" t="s">
        <v>2299</v>
      </c>
      <c r="B87" t="s">
        <v>208</v>
      </c>
      <c r="C87" t="s">
        <v>19</v>
      </c>
      <c r="D87" t="s">
        <v>50</v>
      </c>
      <c r="E87" t="s">
        <v>4164</v>
      </c>
      <c r="F87" s="35">
        <v>46306.698831018519</v>
      </c>
      <c r="G87" t="s">
        <v>21</v>
      </c>
      <c r="H87" t="s">
        <v>4165</v>
      </c>
      <c r="I87">
        <v>340</v>
      </c>
      <c r="J87" t="s">
        <v>22</v>
      </c>
      <c r="K87" t="s">
        <v>23</v>
      </c>
      <c r="L87">
        <v>169</v>
      </c>
      <c r="M87" t="s">
        <v>37</v>
      </c>
      <c r="N87" s="35">
        <v>46306.68450231482</v>
      </c>
      <c r="O87">
        <v>206</v>
      </c>
      <c r="P87" t="s">
        <v>26</v>
      </c>
      <c r="Q87">
        <v>220</v>
      </c>
      <c r="R87" t="str">
        <f>IF(B87="","",_xlfn.XLOOKUP(B87,DB!$A$2:$A$205,DB!$C$2:$C$205,"")&amp;"")</f>
        <v>Sector 3</v>
      </c>
      <c r="S87" t="str">
        <f>IF(B87="","",_xlfn.XLOOKUP(B87,DB!$A$2:$A$205,DB!$E$2:$E$205,""))</f>
        <v>Sector 3</v>
      </c>
      <c r="T87" t="str">
        <f>IF(B87="","",_xlfn.XLOOKUP(B87,DB!$A$2:$A$205,DB!$F$2:$F$205,""))</f>
        <v>NOSAT</v>
      </c>
      <c r="U87" t="str">
        <f>IF(B87="","",_xlfn.XLOOKUP(B87,DB!$A$2:$A$205,DB!$D$2:$D$205,""))</f>
        <v>KZHU</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3033343536373456789[entry_hour]),-1)=HOUR(AF87)),--(IFERROR(Flights_2026_09_3033343536373456789[entry_sector],"")=AG87),--(IFERROR(Flights_2026_09_3033343536373456789[nfl],-1)&gt;=AH87),--(IFERROR(Flights_2026_09_3033343536373456789[nfl],-1)&lt;=IF(AH87=450,450,AH87+9)))</f>
        <v>0</v>
      </c>
    </row>
    <row r="88" spans="1:35" x14ac:dyDescent="0.2">
      <c r="A88" t="s">
        <v>200</v>
      </c>
      <c r="B88" t="s">
        <v>75</v>
      </c>
      <c r="C88" t="s">
        <v>19</v>
      </c>
      <c r="D88" t="s">
        <v>41</v>
      </c>
      <c r="E88" t="s">
        <v>664</v>
      </c>
      <c r="F88" s="35">
        <v>46306.700185185182</v>
      </c>
      <c r="G88" t="s">
        <v>21</v>
      </c>
      <c r="H88" t="s">
        <v>4166</v>
      </c>
      <c r="I88">
        <v>370</v>
      </c>
      <c r="J88" t="s">
        <v>22</v>
      </c>
      <c r="K88" t="s">
        <v>23</v>
      </c>
      <c r="L88">
        <v>852</v>
      </c>
      <c r="M88" t="s">
        <v>4167</v>
      </c>
      <c r="N88" s="35">
        <v>46306.652361111112</v>
      </c>
      <c r="O88">
        <v>370</v>
      </c>
      <c r="P88" t="s">
        <v>26</v>
      </c>
      <c r="Q88">
        <v>370</v>
      </c>
      <c r="R88" t="str">
        <f>IF(B88="","",_xlfn.XLOOKUP(B88,DB!$A$2:$A$205,DB!$C$2:$C$205,"")&amp;"")</f>
        <v>Sector 5</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LIDAM</v>
      </c>
      <c r="AF88" s="2">
        <v>0.58333333333333337</v>
      </c>
      <c r="AG88" t="s">
        <v>840</v>
      </c>
      <c r="AH88" s="17">
        <v>280</v>
      </c>
      <c r="AI88" s="17" cm="1">
        <f t="array" ref="AI88">SUMPRODUCT(--(IFERROR(HOUR(Flights_2026_09_3033343536373456789[entry_hour]),-1)=HOUR(AF88)),--(IFERROR(Flights_2026_09_3033343536373456789[entry_sector],"")=AG88),--(IFERROR(Flights_2026_09_3033343536373456789[nfl],-1)&gt;=AH88),--(IFERROR(Flights_2026_09_3033343536373456789[nfl],-1)&lt;=IF(AH88=450,450,AH88+9)))</f>
        <v>0</v>
      </c>
    </row>
    <row r="89" spans="1:35" x14ac:dyDescent="0.2">
      <c r="A89" t="s">
        <v>453</v>
      </c>
      <c r="B89" t="s">
        <v>196</v>
      </c>
      <c r="C89" t="s">
        <v>19</v>
      </c>
      <c r="D89" t="s">
        <v>90</v>
      </c>
      <c r="E89" t="s">
        <v>4168</v>
      </c>
      <c r="F89" s="35">
        <v>46306.701307870375</v>
      </c>
      <c r="G89" t="s">
        <v>21</v>
      </c>
      <c r="H89" t="s">
        <v>4169</v>
      </c>
      <c r="I89">
        <v>380</v>
      </c>
      <c r="J89" t="s">
        <v>22</v>
      </c>
      <c r="K89" t="s">
        <v>23</v>
      </c>
      <c r="L89">
        <v>170</v>
      </c>
      <c r="M89" t="s">
        <v>37</v>
      </c>
      <c r="N89" s="35">
        <v>46306.686874999999</v>
      </c>
      <c r="O89">
        <v>244</v>
      </c>
      <c r="P89" t="s">
        <v>26</v>
      </c>
      <c r="Q89">
        <v>220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NOSAT</v>
      </c>
      <c r="AF89" s="2">
        <v>0.58333333333333337</v>
      </c>
      <c r="AG89" t="s">
        <v>840</v>
      </c>
      <c r="AH89" s="17">
        <v>290</v>
      </c>
      <c r="AI89" s="17" cm="1">
        <f t="array" ref="AI89">SUMPRODUCT(--(IFERROR(HOUR(Flights_2026_09_3033343536373456789[entry_hour]),-1)=HOUR(AF89)),--(IFERROR(Flights_2026_09_3033343536373456789[entry_sector],"")=AG89),--(IFERROR(Flights_2026_09_3033343536373456789[nfl],-1)&gt;=AH89),--(IFERROR(Flights_2026_09_3033343536373456789[nfl],-1)&lt;=IF(AH89=450,450,AH89+9)))</f>
        <v>0</v>
      </c>
    </row>
    <row r="90" spans="1:35" x14ac:dyDescent="0.2">
      <c r="A90" t="s">
        <v>391</v>
      </c>
      <c r="B90" t="s">
        <v>65</v>
      </c>
      <c r="C90" t="s">
        <v>19</v>
      </c>
      <c r="D90" t="s">
        <v>211</v>
      </c>
      <c r="E90" t="s">
        <v>4170</v>
      </c>
      <c r="F90" s="35">
        <v>46306.702997685185</v>
      </c>
      <c r="G90" t="s">
        <v>21</v>
      </c>
      <c r="H90" t="s">
        <v>4171</v>
      </c>
      <c r="I90">
        <v>390</v>
      </c>
      <c r="J90" t="s">
        <v>22</v>
      </c>
      <c r="K90" t="s">
        <v>23</v>
      </c>
      <c r="L90">
        <v>896</v>
      </c>
      <c r="M90" t="s">
        <v>78</v>
      </c>
      <c r="N90" s="35">
        <v>46306.653599537036</v>
      </c>
      <c r="O90">
        <v>390</v>
      </c>
      <c r="P90" t="s">
        <v>38</v>
      </c>
      <c r="Q90">
        <v>390</v>
      </c>
      <c r="R90" t="str">
        <f>IF(B90="","",_xlfn.XLOOKUP(B90,DB!$A$2:$A$205,DB!$C$2:$C$205,"")&amp;"")</f>
        <v>Sector 6</v>
      </c>
      <c r="S90" t="str">
        <f>IF(B90="","",_xlfn.XLOOKUP(B90,DB!$A$2:$A$205,DB!$E$2:$E$205,""))</f>
        <v>Sector 4</v>
      </c>
      <c r="T90" t="str">
        <f>IF(B90="","",_xlfn.XLOOKUP(B90,DB!$A$2:$A$205,DB!$F$2:$F$205,""))</f>
        <v>VOMAR/XUDUN</v>
      </c>
      <c r="U90" t="str">
        <f>IF(B90="","",_xlfn.XLOOKUP(B90,DB!$A$2:$A$205,DB!$D$2:$D$205,""))</f>
        <v>MMEX</v>
      </c>
      <c r="V90" t="str">
        <f>IF(B90="","",IF(OR(COUNTIF(M90,"????N?????W")&gt;0,COUNTIF(M90,"????N?????E")&gt;0,COUNTIF(M90,"????S?????W")&gt;0,COUNTIF(M90,"????S?????E")&gt;0),_xlfn.XLOOKUP(B90,DB!$A$2:$A$205,DB!$B$2:$B$205,""),M90))</f>
        <v>GOTAS</v>
      </c>
      <c r="AF90" s="2">
        <v>0.58333333333333337</v>
      </c>
      <c r="AG90" t="s">
        <v>840</v>
      </c>
      <c r="AH90" s="17">
        <v>300</v>
      </c>
      <c r="AI90" s="17" cm="1">
        <f t="array" ref="AI90">SUMPRODUCT(--(IFERROR(HOUR(Flights_2026_09_3033343536373456789[entry_hour]),-1)=HOUR(AF90)),--(IFERROR(Flights_2026_09_3033343536373456789[entry_sector],"")=AG90),--(IFERROR(Flights_2026_09_3033343536373456789[nfl],-1)&gt;=AH90),--(IFERROR(Flights_2026_09_3033343536373456789[nfl],-1)&lt;=IF(AH90=450,450,AH90+9)))</f>
        <v>0</v>
      </c>
    </row>
    <row r="91" spans="1:35" x14ac:dyDescent="0.2">
      <c r="A91" t="s">
        <v>227</v>
      </c>
      <c r="B91" t="s">
        <v>18</v>
      </c>
      <c r="C91" t="s">
        <v>19</v>
      </c>
      <c r="D91" t="s">
        <v>120</v>
      </c>
      <c r="E91" t="s">
        <v>801</v>
      </c>
      <c r="F91" s="35">
        <v>46306.705532407403</v>
      </c>
      <c r="G91" t="s">
        <v>21</v>
      </c>
      <c r="H91" t="s">
        <v>4172</v>
      </c>
      <c r="I91">
        <v>330</v>
      </c>
      <c r="J91" t="s">
        <v>22</v>
      </c>
      <c r="K91" t="s">
        <v>23</v>
      </c>
      <c r="L91">
        <v>560</v>
      </c>
      <c r="M91" t="s">
        <v>25</v>
      </c>
      <c r="N91" s="35">
        <v>46306.672916666663</v>
      </c>
      <c r="O91">
        <v>330</v>
      </c>
      <c r="P91" t="s">
        <v>26</v>
      </c>
      <c r="Q91">
        <v>330</v>
      </c>
      <c r="R91" t="str">
        <f>IF(B91="","",_xlfn.XLOOKUP(B91,DB!$A$2:$A$205,DB!$C$2:$C$205,"")&amp;"")</f>
        <v>Sector 5</v>
      </c>
      <c r="S91" t="str">
        <f>IF(B91="","",_xlfn.XLOOKUP(B91,DB!$A$2:$A$205,DB!$E$2:$E$205,""))</f>
        <v>Sector 4</v>
      </c>
      <c r="T91" t="str">
        <f>IF(B91="","",_xlfn.XLOOKUP(B91,DB!$A$2:$A$205,DB!$F$2:$F$205,""))</f>
        <v>VOMAR/XUDUN</v>
      </c>
      <c r="U91" t="str">
        <f>IF(B91="","",_xlfn.XLOOKUP(B91,DB!$A$2:$A$205,DB!$D$2:$D$205,""))</f>
        <v>KZHU</v>
      </c>
      <c r="V91" t="str">
        <f>IF(B91="","",IF(OR(COUNTIF(M91,"????N?????W")&gt;0,COUNTIF(M91,"????N?????E")&gt;0,COUNTIF(M91,"????S?????W")&gt;0,COUNTIF(M91,"????S?????E")&gt;0),_xlfn.XLOOKUP(B91,DB!$A$2:$A$205,DB!$B$2:$B$205,""),M91))</f>
        <v>KEHLI</v>
      </c>
      <c r="AF91" s="2">
        <v>0.58333333333333337</v>
      </c>
      <c r="AG91" t="s">
        <v>840</v>
      </c>
      <c r="AH91" s="17">
        <v>310</v>
      </c>
      <c r="AI91" s="17" cm="1">
        <f t="array" ref="AI91">SUMPRODUCT(--(IFERROR(HOUR(Flights_2026_09_3033343536373456789[entry_hour]),-1)=HOUR(AF91)),--(IFERROR(Flights_2026_09_3033343536373456789[entry_sector],"")=AG91),--(IFERROR(Flights_2026_09_3033343536373456789[nfl],-1)&gt;=AH91),--(IFERROR(Flights_2026_09_3033343536373456789[nfl],-1)&lt;=IF(AH91=450,450,AH91+9)))</f>
        <v>0</v>
      </c>
    </row>
    <row r="92" spans="1:35" x14ac:dyDescent="0.2">
      <c r="A92" t="s">
        <v>596</v>
      </c>
      <c r="B92" t="s">
        <v>597</v>
      </c>
      <c r="C92" t="s">
        <v>19</v>
      </c>
      <c r="D92" t="s">
        <v>107</v>
      </c>
      <c r="E92" t="s">
        <v>2338</v>
      </c>
      <c r="F92" s="35">
        <v>46306.712974537033</v>
      </c>
      <c r="G92" t="s">
        <v>21</v>
      </c>
      <c r="H92" t="s">
        <v>4173</v>
      </c>
      <c r="I92">
        <v>330</v>
      </c>
      <c r="J92" t="s">
        <v>22</v>
      </c>
      <c r="K92" t="s">
        <v>23</v>
      </c>
      <c r="L92">
        <v>488</v>
      </c>
      <c r="M92" t="s">
        <v>25</v>
      </c>
      <c r="N92" s="35">
        <v>46306.683553240742</v>
      </c>
      <c r="O92">
        <v>370</v>
      </c>
      <c r="P92" t="s">
        <v>26</v>
      </c>
      <c r="Q92">
        <v>330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KEHLI</v>
      </c>
      <c r="AF92" s="2">
        <v>0.58333333333333337</v>
      </c>
      <c r="AG92" t="s">
        <v>840</v>
      </c>
      <c r="AH92" s="17">
        <v>320</v>
      </c>
      <c r="AI92" s="17" cm="1">
        <f t="array" ref="AI92">SUMPRODUCT(--(IFERROR(HOUR(Flights_2026_09_3033343536373456789[entry_hour]),-1)=HOUR(AF92)),--(IFERROR(Flights_2026_09_3033343536373456789[entry_sector],"")=AG92),--(IFERROR(Flights_2026_09_3033343536373456789[nfl],-1)&gt;=AH92),--(IFERROR(Flights_2026_09_3033343536373456789[nfl],-1)&lt;=IF(AH92=450,450,AH92+9)))</f>
        <v>0</v>
      </c>
    </row>
    <row r="93" spans="1:35" x14ac:dyDescent="0.2">
      <c r="A93" t="s">
        <v>1045</v>
      </c>
      <c r="B93" t="s">
        <v>648</v>
      </c>
      <c r="C93" t="s">
        <v>19</v>
      </c>
      <c r="D93" t="s">
        <v>555</v>
      </c>
      <c r="F93" s="35">
        <v>46306.715960648144</v>
      </c>
      <c r="G93" t="s">
        <v>21</v>
      </c>
      <c r="H93" t="s">
        <v>4174</v>
      </c>
      <c r="I93">
        <v>220</v>
      </c>
      <c r="J93" t="s">
        <v>22</v>
      </c>
      <c r="K93" t="s">
        <v>31</v>
      </c>
      <c r="L93">
        <v>179</v>
      </c>
      <c r="M93" t="s">
        <v>37</v>
      </c>
      <c r="N93" s="35">
        <v>46306.693819444445</v>
      </c>
      <c r="O93">
        <v>157</v>
      </c>
      <c r="P93" t="s">
        <v>32</v>
      </c>
      <c r="Q93">
        <v>200</v>
      </c>
      <c r="R93" t="str">
        <f>IF(B93="","",_xlfn.XLOOKUP(B93,DB!$A$2:$A$205,DB!$C$2:$C$205,"")&amp;"")</f>
        <v>Sector 3</v>
      </c>
      <c r="S93" t="str">
        <f>IF(B93="","",_xlfn.XLOOKUP(B93,DB!$A$2:$A$205,DB!$E$2:$E$205,""))</f>
        <v>Sector 3</v>
      </c>
      <c r="T93" t="str">
        <f>IF(B93="","",_xlfn.XLOOKUP(B93,DB!$A$2:$A$205,DB!$F$2:$F$205,""))</f>
        <v>NOSAT</v>
      </c>
      <c r="U93" t="str">
        <f>IF(B93="","",_xlfn.XLOOKUP(B93,DB!$A$2:$A$205,DB!$D$2:$D$205,""))</f>
        <v>MUFH</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3033343536373456789[entry_hour]),-1)=HOUR(AF93)),--(IFERROR(Flights_2026_09_3033343536373456789[entry_sector],"")=AG93),--(IFERROR(Flights_2026_09_3033343536373456789[nfl],-1)&gt;=AH93),--(IFERROR(Flights_2026_09_3033343536373456789[nfl],-1)&lt;=IF(AH93=450,450,AH93+9)))</f>
        <v>0</v>
      </c>
    </row>
    <row r="94" spans="1:35" x14ac:dyDescent="0.2">
      <c r="A94" t="s">
        <v>231</v>
      </c>
      <c r="B94" t="s">
        <v>232</v>
      </c>
      <c r="C94" t="s">
        <v>19</v>
      </c>
      <c r="D94" t="s">
        <v>50</v>
      </c>
      <c r="E94" t="s">
        <v>395</v>
      </c>
      <c r="F94" s="35">
        <v>46306.717210648145</v>
      </c>
      <c r="G94" t="s">
        <v>28</v>
      </c>
      <c r="H94" t="s">
        <v>4175</v>
      </c>
      <c r="I94">
        <v>350</v>
      </c>
      <c r="J94" t="s">
        <v>22</v>
      </c>
      <c r="K94" t="s">
        <v>23</v>
      </c>
      <c r="L94">
        <v>788</v>
      </c>
      <c r="M94" t="s">
        <v>84</v>
      </c>
      <c r="N94" s="35">
        <v>46306.672754629632</v>
      </c>
      <c r="O94">
        <v>350</v>
      </c>
      <c r="P94" t="s">
        <v>26</v>
      </c>
      <c r="Q94">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3033343536373456789[entry_hour]),-1)=HOUR(AF94)),--(IFERROR(Flights_2026_09_3033343536373456789[entry_sector],"")=AG94),--(IFERROR(Flights_2026_09_3033343536373456789[nfl],-1)&gt;=AH94),--(IFERROR(Flights_2026_09_3033343536373456789[nfl],-1)&lt;=IF(AH94=450,450,AH94+9)))</f>
        <v>0</v>
      </c>
    </row>
    <row r="95" spans="1:35" x14ac:dyDescent="0.2">
      <c r="A95" t="s">
        <v>241</v>
      </c>
      <c r="B95" t="s">
        <v>18</v>
      </c>
      <c r="C95" t="s">
        <v>19</v>
      </c>
      <c r="D95" t="s">
        <v>120</v>
      </c>
      <c r="E95" t="s">
        <v>4176</v>
      </c>
      <c r="F95" s="35">
        <v>46306.718009259261</v>
      </c>
      <c r="G95" t="s">
        <v>21</v>
      </c>
      <c r="H95" t="s">
        <v>4177</v>
      </c>
      <c r="I95">
        <v>310</v>
      </c>
      <c r="J95" t="s">
        <v>22</v>
      </c>
      <c r="K95" t="s">
        <v>23</v>
      </c>
      <c r="L95">
        <v>498</v>
      </c>
      <c r="M95" t="s">
        <v>25</v>
      </c>
      <c r="N95" s="35">
        <v>46306.688356481478</v>
      </c>
      <c r="O95">
        <v>310</v>
      </c>
      <c r="P95" t="s">
        <v>26</v>
      </c>
      <c r="Q95">
        <v>310</v>
      </c>
      <c r="R95" t="str">
        <f>IF(B95="","",_xlfn.XLOOKUP(B95,DB!$A$2:$A$205,DB!$C$2:$C$205,"")&amp;"")</f>
        <v>Sector 5</v>
      </c>
      <c r="S95" t="str">
        <f>IF(B95="","",_xlfn.XLOOKUP(B95,DB!$A$2:$A$205,DB!$E$2:$E$205,""))</f>
        <v>Sector 4</v>
      </c>
      <c r="T95" t="str">
        <f>IF(B95="","",_xlfn.XLOOKUP(B95,DB!$A$2:$A$205,DB!$F$2:$F$205,""))</f>
        <v>VOMAR/XUDUN</v>
      </c>
      <c r="U95" t="str">
        <f>IF(B95="","",_xlfn.XLOOKUP(B95,DB!$A$2:$A$205,DB!$D$2:$D$205,""))</f>
        <v>KZHU</v>
      </c>
      <c r="V95" t="str">
        <f>IF(B95="","",IF(OR(COUNTIF(M95,"????N?????W")&gt;0,COUNTIF(M95,"????N?????E")&gt;0,COUNTIF(M95,"????S?????W")&gt;0,COUNTIF(M95,"????S?????E")&gt;0),_xlfn.XLOOKUP(B95,DB!$A$2:$A$205,DB!$B$2:$B$205,""),M95))</f>
        <v>KEHLI</v>
      </c>
      <c r="AF95" s="2">
        <v>0.58333333333333337</v>
      </c>
      <c r="AG95" t="s">
        <v>840</v>
      </c>
      <c r="AH95" s="17">
        <v>350</v>
      </c>
      <c r="AI95" s="17" cm="1">
        <f t="array" ref="AI95">SUMPRODUCT(--(IFERROR(HOUR(Flights_2026_09_3033343536373456789[entry_hour]),-1)=HOUR(AF95)),--(IFERROR(Flights_2026_09_3033343536373456789[entry_sector],"")=AG95),--(IFERROR(Flights_2026_09_3033343536373456789[nfl],-1)&gt;=AH95),--(IFERROR(Flights_2026_09_3033343536373456789[nfl],-1)&lt;=IF(AH95=450,450,AH95+9)))</f>
        <v>0</v>
      </c>
    </row>
    <row r="96" spans="1:35" x14ac:dyDescent="0.2">
      <c r="A96" t="s">
        <v>198</v>
      </c>
      <c r="B96" t="s">
        <v>199</v>
      </c>
      <c r="C96" t="s">
        <v>19</v>
      </c>
      <c r="D96" t="s">
        <v>41</v>
      </c>
      <c r="E96" t="s">
        <v>1759</v>
      </c>
      <c r="F96" s="35">
        <v>46306.72010416667</v>
      </c>
      <c r="G96" t="s">
        <v>21</v>
      </c>
      <c r="H96" t="s">
        <v>4178</v>
      </c>
      <c r="I96">
        <v>360</v>
      </c>
      <c r="J96" t="s">
        <v>22</v>
      </c>
      <c r="K96" t="s">
        <v>23</v>
      </c>
      <c r="L96">
        <v>228</v>
      </c>
      <c r="M96" t="s">
        <v>44</v>
      </c>
      <c r="N96" s="35">
        <v>46306.70112268519</v>
      </c>
      <c r="O96">
        <v>30</v>
      </c>
      <c r="P96" t="s">
        <v>26</v>
      </c>
      <c r="Q96">
        <v>360</v>
      </c>
      <c r="R96" t="str">
        <f>IF(B96="","",_xlfn.XLOOKUP(B96,DB!$A$2:$A$205,DB!$C$2:$C$205,"")&amp;"")</f>
        <v>Sector 7</v>
      </c>
      <c r="S96" t="str">
        <f>IF(B96="","",_xlfn.XLOOKUP(B96,DB!$A$2:$A$205,DB!$E$2:$E$205,""))</f>
        <v>Sector 7</v>
      </c>
      <c r="T96" t="str">
        <f>IF(B96="","",_xlfn.XLOOKUP(B96,DB!$A$2:$A$205,DB!$F$2:$F$205,""))</f>
        <v>PAULE/SIGMA</v>
      </c>
      <c r="U96" t="str">
        <f>IF(B96="","",_xlfn.XLOOKUP(B96,DB!$A$2:$A$205,DB!$D$2:$D$205,""))</f>
        <v>MHCC</v>
      </c>
      <c r="V96" t="str">
        <f>IF(B96="","",IF(OR(COUNTIF(M96,"????N?????W")&gt;0,COUNTIF(M96,"????N?????E")&gt;0,COUNTIF(M96,"????S?????W")&gt;0,COUNTIF(M96,"????S?????E")&gt;0),_xlfn.XLOOKUP(B96,DB!$A$2:$A$205,DB!$B$2:$B$205,""),M96))</f>
        <v>SIGMA</v>
      </c>
      <c r="AF96" s="2">
        <v>0.58333333333333337</v>
      </c>
      <c r="AG96" t="s">
        <v>840</v>
      </c>
      <c r="AH96" s="17">
        <v>360</v>
      </c>
      <c r="AI96" s="17" cm="1">
        <f t="array" ref="AI96">SUMPRODUCT(--(IFERROR(HOUR(Flights_2026_09_3033343536373456789[entry_hour]),-1)=HOUR(AF96)),--(IFERROR(Flights_2026_09_3033343536373456789[entry_sector],"")=AG96),--(IFERROR(Flights_2026_09_3033343536373456789[nfl],-1)&gt;=AH96),--(IFERROR(Flights_2026_09_3033343536373456789[nfl],-1)&lt;=IF(AH96=450,450,AH96+9)))</f>
        <v>0</v>
      </c>
    </row>
    <row r="97" spans="1:35" x14ac:dyDescent="0.2">
      <c r="A97" t="s">
        <v>219</v>
      </c>
      <c r="B97" t="s">
        <v>49</v>
      </c>
      <c r="C97" t="s">
        <v>19</v>
      </c>
      <c r="D97" t="s">
        <v>107</v>
      </c>
      <c r="E97" t="s">
        <v>848</v>
      </c>
      <c r="F97" s="35">
        <v>46306.721134259264</v>
      </c>
      <c r="G97" t="s">
        <v>21</v>
      </c>
      <c r="H97" t="s">
        <v>4179</v>
      </c>
      <c r="I97">
        <v>360</v>
      </c>
      <c r="J97" t="s">
        <v>22</v>
      </c>
      <c r="K97" t="s">
        <v>23</v>
      </c>
      <c r="L97">
        <v>214</v>
      </c>
      <c r="M97" t="s">
        <v>37</v>
      </c>
      <c r="N97" s="35">
        <v>46306.703877314816</v>
      </c>
      <c r="O97">
        <v>261</v>
      </c>
      <c r="P97" t="s">
        <v>26</v>
      </c>
      <c r="Q97">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3033343536373456789[entry_hour]),-1)=HOUR(AF97)),--(IFERROR(Flights_2026_09_3033343536373456789[entry_sector],"")=AG97),--(IFERROR(Flights_2026_09_3033343536373456789[nfl],-1)&gt;=AH97),--(IFERROR(Flights_2026_09_3033343536373456789[nfl],-1)&lt;=IF(AH97=450,450,AH97+9)))</f>
        <v>0</v>
      </c>
    </row>
    <row r="98" spans="1:35" x14ac:dyDescent="0.2">
      <c r="A98" t="s">
        <v>170</v>
      </c>
      <c r="B98" t="s">
        <v>171</v>
      </c>
      <c r="C98" t="s">
        <v>19</v>
      </c>
      <c r="D98" t="s">
        <v>50</v>
      </c>
      <c r="E98" t="s">
        <v>4180</v>
      </c>
      <c r="F98" s="35">
        <v>46306.722430555557</v>
      </c>
      <c r="G98" t="s">
        <v>21</v>
      </c>
      <c r="H98" t="s">
        <v>4181</v>
      </c>
      <c r="I98">
        <v>340</v>
      </c>
      <c r="J98" t="s">
        <v>22</v>
      </c>
      <c r="K98" t="s">
        <v>23</v>
      </c>
      <c r="L98">
        <v>185</v>
      </c>
      <c r="M98" t="s">
        <v>37</v>
      </c>
      <c r="N98" s="35">
        <v>46306.706493055557</v>
      </c>
      <c r="O98">
        <v>110</v>
      </c>
      <c r="P98" t="s">
        <v>26</v>
      </c>
      <c r="Q98">
        <v>220</v>
      </c>
      <c r="R98" t="str">
        <f>IF(B98="","",_xlfn.XLOOKUP(B98,DB!$A$2:$A$205,DB!$C$2:$C$205,"")&amp;"")</f>
        <v>Sector 3</v>
      </c>
      <c r="S98" t="str">
        <f>IF(B98="","",_xlfn.XLOOKUP(B98,DB!$A$2:$A$205,DB!$E$2:$E$205,""))</f>
        <v>Sector 3</v>
      </c>
      <c r="T98" t="str">
        <f>IF(B98="","",_xlfn.XLOOKUP(B98,DB!$A$2:$A$205,DB!$F$2:$F$205,""))</f>
        <v>NOSAT</v>
      </c>
      <c r="U98" t="str">
        <f>IF(B98="","",_xlfn.XLOOKUP(B98,DB!$A$2:$A$205,DB!$D$2:$D$205,""))</f>
        <v>KZHU</v>
      </c>
      <c r="V98" t="str">
        <f>IF(B98="","",IF(OR(COUNTIF(M98,"????N?????W")&gt;0,COUNTIF(M98,"????N?????E")&gt;0,COUNTIF(M98,"????S?????W")&gt;0,COUNTIF(M98,"????S?????E")&gt;0),_xlfn.XLOOKUP(B98,DB!$A$2:$A$205,DB!$B$2:$B$205,""),M98))</f>
        <v>NOSAT</v>
      </c>
      <c r="AF98" s="2">
        <v>0.58333333333333337</v>
      </c>
      <c r="AG98" t="s">
        <v>840</v>
      </c>
      <c r="AH98" s="17">
        <v>380</v>
      </c>
      <c r="AI98" s="17" cm="1">
        <f t="array" ref="AI98">SUMPRODUCT(--(IFERROR(HOUR(Flights_2026_09_3033343536373456789[entry_hour]),-1)=HOUR(AF98)),--(IFERROR(Flights_2026_09_3033343536373456789[entry_sector],"")=AG98),--(IFERROR(Flights_2026_09_3033343536373456789[nfl],-1)&gt;=AH98),--(IFERROR(Flights_2026_09_3033343536373456789[nfl],-1)&lt;=IF(AH98=450,450,AH98+9)))</f>
        <v>0</v>
      </c>
    </row>
    <row r="99" spans="1:35" x14ac:dyDescent="0.2">
      <c r="A99" t="s">
        <v>235</v>
      </c>
      <c r="B99" t="s">
        <v>57</v>
      </c>
      <c r="C99" t="s">
        <v>19</v>
      </c>
      <c r="D99" t="s">
        <v>50</v>
      </c>
      <c r="E99" t="s">
        <v>4182</v>
      </c>
      <c r="F99" s="35">
        <v>46306.723726851851</v>
      </c>
      <c r="G99" t="s">
        <v>21</v>
      </c>
      <c r="H99" t="s">
        <v>4183</v>
      </c>
      <c r="I99">
        <v>350</v>
      </c>
      <c r="J99" t="s">
        <v>22</v>
      </c>
      <c r="K99" t="s">
        <v>23</v>
      </c>
      <c r="L99">
        <v>489</v>
      </c>
      <c r="M99" t="s">
        <v>25</v>
      </c>
      <c r="N99" s="35">
        <v>46306.693356481483</v>
      </c>
      <c r="O99">
        <v>350</v>
      </c>
      <c r="P99" t="s">
        <v>26</v>
      </c>
      <c r="Q99">
        <v>350</v>
      </c>
      <c r="R99" t="str">
        <f>IF(B99="","",_xlfn.XLOOKUP(B99,DB!$A$2:$A$205,DB!$C$2:$C$205,"")&amp;"")</f>
        <v>Sector 5</v>
      </c>
      <c r="S99" t="str">
        <f>IF(B99="","",_xlfn.XLOOKUP(B99,DB!$A$2:$A$205,DB!$E$2:$E$205,""))</f>
        <v>Sector 4</v>
      </c>
      <c r="T99" t="str">
        <f>IF(B99="","",_xlfn.XLOOKUP(B99,DB!$A$2:$A$205,DB!$F$2:$F$205,""))</f>
        <v>VOMAR/XUDUN</v>
      </c>
      <c r="U99" t="str">
        <f>IF(B99="","",_xlfn.XLOOKUP(B99,DB!$A$2:$A$205,DB!$D$2:$D$205,""))</f>
        <v>KZHU</v>
      </c>
      <c r="V99" t="str">
        <f>IF(B99="","",IF(OR(COUNTIF(M99,"????N?????W")&gt;0,COUNTIF(M99,"????N?????E")&gt;0,COUNTIF(M99,"????S?????W")&gt;0,COUNTIF(M99,"????S?????E")&gt;0),_xlfn.XLOOKUP(B99,DB!$A$2:$A$205,DB!$B$2:$B$205,""),M99))</f>
        <v>KEHLI</v>
      </c>
      <c r="AF99" s="2">
        <v>0.58333333333333337</v>
      </c>
      <c r="AG99" t="s">
        <v>840</v>
      </c>
      <c r="AH99" s="17">
        <v>390</v>
      </c>
      <c r="AI99" s="17" cm="1">
        <f t="array" ref="AI99">SUMPRODUCT(--(IFERROR(HOUR(Flights_2026_09_3033343536373456789[entry_hour]),-1)=HOUR(AF99)),--(IFERROR(Flights_2026_09_3033343536373456789[entry_sector],"")=AG99),--(IFERROR(Flights_2026_09_3033343536373456789[nfl],-1)&gt;=AH99),--(IFERROR(Flights_2026_09_3033343536373456789[nfl],-1)&lt;=IF(AH99=450,450,AH99+9)))</f>
        <v>0</v>
      </c>
    </row>
    <row r="100" spans="1:35" x14ac:dyDescent="0.2">
      <c r="A100" t="s">
        <v>250</v>
      </c>
      <c r="B100" t="s">
        <v>213</v>
      </c>
      <c r="C100" t="s">
        <v>19</v>
      </c>
      <c r="D100" t="s">
        <v>107</v>
      </c>
      <c r="E100" t="s">
        <v>4184</v>
      </c>
      <c r="F100" s="35">
        <v>46306.725659722222</v>
      </c>
      <c r="G100" t="s">
        <v>21</v>
      </c>
      <c r="H100" t="s">
        <v>4185</v>
      </c>
      <c r="I100">
        <v>370</v>
      </c>
      <c r="J100" t="s">
        <v>22</v>
      </c>
      <c r="K100" t="s">
        <v>23</v>
      </c>
      <c r="L100">
        <v>526</v>
      </c>
      <c r="M100" t="s">
        <v>25</v>
      </c>
      <c r="N100" s="35">
        <v>46306.694004629629</v>
      </c>
      <c r="O100">
        <v>370</v>
      </c>
      <c r="P100" t="s">
        <v>26</v>
      </c>
      <c r="Q100">
        <v>370</v>
      </c>
      <c r="R100" t="str">
        <f>IF(B100="","",_xlfn.XLOOKUP(B100,DB!$A$2:$A$205,DB!$C$2:$C$205,"")&amp;"")</f>
        <v>Sector 5</v>
      </c>
      <c r="S100" t="str">
        <f>IF(B100="","",_xlfn.XLOOKUP(B100,DB!$A$2:$A$205,DB!$E$2:$E$205,""))</f>
        <v>Sector 4</v>
      </c>
      <c r="T100" t="str">
        <f>IF(B100="","",_xlfn.XLOOKUP(B100,DB!$A$2:$A$205,DB!$F$2:$F$205,""))</f>
        <v>VOMAR/XUDUN</v>
      </c>
      <c r="U100" t="str">
        <f>IF(B100="","",_xlfn.XLOOKUP(B100,DB!$A$2:$A$205,DB!$D$2:$D$205,""))</f>
        <v>KZHU</v>
      </c>
      <c r="V100" t="str">
        <f>IF(B100="","",IF(OR(COUNTIF(M100,"????N?????W")&gt;0,COUNTIF(M100,"????N?????E")&gt;0,COUNTIF(M100,"????S?????W")&gt;0,COUNTIF(M100,"????S?????E")&gt;0),_xlfn.XLOOKUP(B100,DB!$A$2:$A$205,DB!$B$2:$B$205,""),M100))</f>
        <v>KEHLI</v>
      </c>
      <c r="AF100" s="2">
        <v>0.58333333333333337</v>
      </c>
      <c r="AG100" t="s">
        <v>840</v>
      </c>
      <c r="AH100" s="17">
        <v>400</v>
      </c>
      <c r="AI100" s="17" cm="1">
        <f t="array" ref="AI100">SUMPRODUCT(--(IFERROR(HOUR(Flights_2026_09_3033343536373456789[entry_hour]),-1)=HOUR(AF100)),--(IFERROR(Flights_2026_09_3033343536373456789[entry_sector],"")=AG100),--(IFERROR(Flights_2026_09_3033343536373456789[nfl],-1)&gt;=AH100),--(IFERROR(Flights_2026_09_3033343536373456789[nfl],-1)&lt;=IF(AH100=450,450,AH100+9)))</f>
        <v>0</v>
      </c>
    </row>
    <row r="101" spans="1:35" x14ac:dyDescent="0.2">
      <c r="A101" t="s">
        <v>1268</v>
      </c>
      <c r="B101" t="s">
        <v>287</v>
      </c>
      <c r="C101" t="s">
        <v>19</v>
      </c>
      <c r="D101" t="s">
        <v>90</v>
      </c>
      <c r="E101" t="s">
        <v>4186</v>
      </c>
      <c r="F101" s="35">
        <v>46306.727071759262</v>
      </c>
      <c r="G101" t="s">
        <v>21</v>
      </c>
      <c r="H101" t="s">
        <v>4187</v>
      </c>
      <c r="I101">
        <v>360</v>
      </c>
      <c r="J101" t="s">
        <v>22</v>
      </c>
      <c r="K101" t="s">
        <v>23</v>
      </c>
      <c r="L101">
        <v>194</v>
      </c>
      <c r="M101" t="s">
        <v>37</v>
      </c>
      <c r="N101" s="35">
        <v>46306.710648148146</v>
      </c>
      <c r="O101">
        <v>30</v>
      </c>
      <c r="P101" t="s">
        <v>26</v>
      </c>
      <c r="Q101">
        <v>220</v>
      </c>
      <c r="R101" t="str">
        <f>IF(B101="","",_xlfn.XLOOKUP(B101,DB!$A$2:$A$205,DB!$C$2:$C$205,"")&amp;"")</f>
        <v>Sector 3</v>
      </c>
      <c r="S101" t="str">
        <f>IF(B101="","",_xlfn.XLOOKUP(B101,DB!$A$2:$A$205,DB!$E$2:$E$205,""))</f>
        <v>Sector 3</v>
      </c>
      <c r="T101" t="str">
        <f>IF(B101="","",_xlfn.XLOOKUP(B101,DB!$A$2:$A$205,DB!$F$2:$F$205,""))</f>
        <v>NOSAT</v>
      </c>
      <c r="U101" t="str">
        <f>IF(B101="","",_xlfn.XLOOKUP(B101,DB!$A$2:$A$205,DB!$D$2:$D$205,""))</f>
        <v>MUFH</v>
      </c>
      <c r="V101" t="str">
        <f>IF(B101="","",IF(OR(COUNTIF(M101,"????N?????W")&gt;0,COUNTIF(M101,"????N?????E")&gt;0,COUNTIF(M101,"????S?????W")&gt;0,COUNTIF(M101,"????S?????E")&gt;0),_xlfn.XLOOKUP(B101,DB!$A$2:$A$205,DB!$B$2:$B$205,""),M101))</f>
        <v>NOSAT</v>
      </c>
      <c r="AF101" s="2">
        <v>0.58333333333333337</v>
      </c>
      <c r="AG101" t="s">
        <v>840</v>
      </c>
      <c r="AH101" s="17">
        <v>410</v>
      </c>
      <c r="AI101" s="17" cm="1">
        <f t="array" ref="AI101">SUMPRODUCT(--(IFERROR(HOUR(Flights_2026_09_3033343536373456789[entry_hour]),-1)=HOUR(AF101)),--(IFERROR(Flights_2026_09_3033343536373456789[entry_sector],"")=AG101),--(IFERROR(Flights_2026_09_3033343536373456789[nfl],-1)&gt;=AH101),--(IFERROR(Flights_2026_09_3033343536373456789[nfl],-1)&lt;=IF(AH101=450,450,AH101+9)))</f>
        <v>0</v>
      </c>
    </row>
    <row r="102" spans="1:35" x14ac:dyDescent="0.2">
      <c r="A102" t="s">
        <v>397</v>
      </c>
      <c r="B102" t="s">
        <v>398</v>
      </c>
      <c r="C102" t="s">
        <v>19</v>
      </c>
      <c r="D102" t="s">
        <v>50</v>
      </c>
      <c r="E102" t="s">
        <v>683</v>
      </c>
      <c r="F102" s="35">
        <v>46306.728055555555</v>
      </c>
      <c r="G102" t="s">
        <v>21</v>
      </c>
      <c r="H102" t="s">
        <v>4188</v>
      </c>
      <c r="I102">
        <v>290</v>
      </c>
      <c r="J102" t="s">
        <v>22</v>
      </c>
      <c r="K102" t="s">
        <v>23</v>
      </c>
      <c r="L102">
        <v>504</v>
      </c>
      <c r="M102" t="s">
        <v>25</v>
      </c>
      <c r="N102" s="35">
        <v>46306.697523148148</v>
      </c>
      <c r="O102">
        <v>310</v>
      </c>
      <c r="P102" t="s">
        <v>26</v>
      </c>
      <c r="Q102">
        <v>290</v>
      </c>
      <c r="R102" t="str">
        <f>IF(B102="","",_xlfn.XLOOKUP(B102,DB!$A$2:$A$205,DB!$C$2:$C$205,"")&amp;"")</f>
        <v>Sector 5</v>
      </c>
      <c r="S102" t="str">
        <f>IF(B102="","",_xlfn.XLOOKUP(B102,DB!$A$2:$A$205,DB!$E$2:$E$205,""))</f>
        <v>Sector 4</v>
      </c>
      <c r="T102" t="str">
        <f>IF(B102="","",_xlfn.XLOOKUP(B102,DB!$A$2:$A$205,DB!$F$2:$F$205,""))</f>
        <v>VOMAR/XUDUN</v>
      </c>
      <c r="U102" t="str">
        <f>IF(B102="","",_xlfn.XLOOKUP(B102,DB!$A$2:$A$205,DB!$D$2:$D$205,""))</f>
        <v>KZHU</v>
      </c>
      <c r="V102" t="str">
        <f>IF(B102="","",IF(OR(COUNTIF(M102,"????N?????W")&gt;0,COUNTIF(M102,"????N?????E")&gt;0,COUNTIF(M102,"????S?????W")&gt;0,COUNTIF(M102,"????S?????E")&gt;0),_xlfn.XLOOKUP(B102,DB!$A$2:$A$205,DB!$B$2:$B$205,""),M102))</f>
        <v>KEHLI</v>
      </c>
      <c r="AF102" s="2">
        <v>0.58333333333333337</v>
      </c>
      <c r="AG102" t="s">
        <v>840</v>
      </c>
      <c r="AH102" s="17">
        <v>420</v>
      </c>
      <c r="AI102" s="17" cm="1">
        <f t="array" ref="AI102">SUMPRODUCT(--(IFERROR(HOUR(Flights_2026_09_3033343536373456789[entry_hour]),-1)=HOUR(AF102)),--(IFERROR(Flights_2026_09_3033343536373456789[entry_sector],"")=AG102),--(IFERROR(Flights_2026_09_3033343536373456789[nfl],-1)&gt;=AH102),--(IFERROR(Flights_2026_09_3033343536373456789[nfl],-1)&lt;=IF(AH102=450,450,AH102+9)))</f>
        <v>0</v>
      </c>
    </row>
    <row r="103" spans="1:35" x14ac:dyDescent="0.2">
      <c r="A103" t="s">
        <v>226</v>
      </c>
      <c r="B103" t="s">
        <v>81</v>
      </c>
      <c r="C103" t="s">
        <v>19</v>
      </c>
      <c r="D103" t="s">
        <v>41</v>
      </c>
      <c r="E103" t="s">
        <v>100</v>
      </c>
      <c r="F103" s="35">
        <v>46306.729756944449</v>
      </c>
      <c r="G103" t="s">
        <v>21</v>
      </c>
      <c r="H103" t="s">
        <v>4189</v>
      </c>
      <c r="I103">
        <v>370</v>
      </c>
      <c r="J103" t="s">
        <v>22</v>
      </c>
      <c r="K103" t="s">
        <v>23</v>
      </c>
      <c r="L103">
        <v>802</v>
      </c>
      <c r="M103" t="s">
        <v>84</v>
      </c>
      <c r="N103" s="35">
        <v>46306.684525462959</v>
      </c>
      <c r="O103">
        <v>370</v>
      </c>
      <c r="P103" t="s">
        <v>26</v>
      </c>
      <c r="Q103">
        <v>370</v>
      </c>
      <c r="R103" t="str">
        <f>IF(B103="","",_xlfn.XLOOKUP(B103,DB!$A$2:$A$205,DB!$C$2:$C$205,"")&amp;"")</f>
        <v>Sector 5</v>
      </c>
      <c r="S103" t="str">
        <f>IF(B103="","",_xlfn.XLOOKUP(B103,DB!$A$2:$A$205,DB!$E$2:$E$205,""))</f>
        <v>Sector 4</v>
      </c>
      <c r="T103" t="str">
        <f>IF(B103="","",_xlfn.XLOOKUP(B103,DB!$A$2:$A$205,DB!$F$2:$F$205,""))</f>
        <v>VOMAR/XUDUN</v>
      </c>
      <c r="U103" t="str">
        <f>IF(B103="","",_xlfn.XLOOKUP(B103,DB!$A$2:$A$205,DB!$D$2:$D$205,""))</f>
        <v>MMTY</v>
      </c>
      <c r="V103" t="str">
        <f>IF(B103="","",IF(OR(COUNTIF(M103,"????N?????W")&gt;0,COUNTIF(M103,"????N?????E")&gt;0,COUNTIF(M103,"????S?????W")&gt;0,COUNTIF(M103,"????S?????E")&gt;0),_xlfn.XLOOKUP(B103,DB!$A$2:$A$205,DB!$B$2:$B$205,""),M103))</f>
        <v>MATOL</v>
      </c>
      <c r="AF103" s="2">
        <v>0.58333333333333337</v>
      </c>
      <c r="AG103" t="s">
        <v>840</v>
      </c>
      <c r="AH103" s="17">
        <v>430</v>
      </c>
      <c r="AI103" s="17" cm="1">
        <f t="array" ref="AI103">SUMPRODUCT(--(IFERROR(HOUR(Flights_2026_09_3033343536373456789[entry_hour]),-1)=HOUR(AF103)),--(IFERROR(Flights_2026_09_3033343536373456789[entry_sector],"")=AG103),--(IFERROR(Flights_2026_09_3033343536373456789[nfl],-1)&gt;=AH103),--(IFERROR(Flights_2026_09_3033343536373456789[nfl],-1)&lt;=IF(AH103=450,450,AH103+9)))</f>
        <v>0</v>
      </c>
    </row>
    <row r="104" spans="1:35" x14ac:dyDescent="0.2">
      <c r="A104" t="s">
        <v>624</v>
      </c>
      <c r="B104" t="s">
        <v>301</v>
      </c>
      <c r="C104" t="s">
        <v>19</v>
      </c>
      <c r="D104" t="s">
        <v>76</v>
      </c>
      <c r="E104" t="s">
        <v>4190</v>
      </c>
      <c r="F104" s="35">
        <v>46306.731817129628</v>
      </c>
      <c r="G104" t="s">
        <v>21</v>
      </c>
      <c r="H104" t="s">
        <v>4191</v>
      </c>
      <c r="I104">
        <v>350</v>
      </c>
      <c r="J104" t="s">
        <v>22</v>
      </c>
      <c r="K104" t="s">
        <v>23</v>
      </c>
      <c r="L104">
        <v>657</v>
      </c>
      <c r="M104" t="s">
        <v>540</v>
      </c>
      <c r="N104" s="35">
        <v>46306.693483796298</v>
      </c>
      <c r="O104">
        <v>350</v>
      </c>
      <c r="P104" t="s">
        <v>26</v>
      </c>
      <c r="Q104">
        <v>350</v>
      </c>
      <c r="R104" t="str">
        <f>IF(B104="","",_xlfn.XLOOKUP(B104,DB!$A$2:$A$205,DB!$C$2:$C$205,"")&amp;"")</f>
        <v>Sector 5</v>
      </c>
      <c r="S104" t="str">
        <f>IF(B104="","",_xlfn.XLOOKUP(B104,DB!$A$2:$A$205,DB!$E$2:$E$205,""))</f>
        <v>Sector 4</v>
      </c>
      <c r="T104" t="str">
        <f>IF(B104="","",_xlfn.XLOOKUP(B104,DB!$A$2:$A$205,DB!$F$2:$F$205,""))</f>
        <v>VOMAR/XUDUN</v>
      </c>
      <c r="U104" t="str">
        <f>IF(B104="","",_xlfn.XLOOKUP(B104,DB!$A$2:$A$205,DB!$D$2:$D$205,""))</f>
        <v>MMTY</v>
      </c>
      <c r="V104" t="str">
        <f>IF(B104="","",IF(OR(COUNTIF(M104,"????N?????W")&gt;0,COUNTIF(M104,"????N?????E")&gt;0,COUNTIF(M104,"????S?????W")&gt;0,COUNTIF(M104,"????S?????E")&gt;0),_xlfn.XLOOKUP(B104,DB!$A$2:$A$205,DB!$B$2:$B$205,""),M104))</f>
        <v>DUTNA</v>
      </c>
      <c r="AF104" s="2">
        <v>0.58333333333333337</v>
      </c>
      <c r="AG104" t="s">
        <v>840</v>
      </c>
      <c r="AH104" s="17">
        <v>440</v>
      </c>
      <c r="AI104" s="17" cm="1">
        <f t="array" ref="AI104">SUMPRODUCT(--(IFERROR(HOUR(Flights_2026_09_3033343536373456789[entry_hour]),-1)=HOUR(AF104)),--(IFERROR(Flights_2026_09_3033343536373456789[entry_sector],"")=AG104),--(IFERROR(Flights_2026_09_3033343536373456789[nfl],-1)&gt;=AH104),--(IFERROR(Flights_2026_09_3033343536373456789[nfl],-1)&lt;=IF(AH104=450,450,AH104+9)))</f>
        <v>0</v>
      </c>
    </row>
    <row r="105" spans="1:35" x14ac:dyDescent="0.2">
      <c r="A105" t="s">
        <v>680</v>
      </c>
      <c r="B105" t="s">
        <v>681</v>
      </c>
      <c r="C105" t="s">
        <v>19</v>
      </c>
      <c r="D105" t="s">
        <v>107</v>
      </c>
      <c r="E105" t="s">
        <v>457</v>
      </c>
      <c r="F105" s="35">
        <v>46306.733148148152</v>
      </c>
      <c r="G105" t="s">
        <v>21</v>
      </c>
      <c r="H105" t="s">
        <v>4192</v>
      </c>
      <c r="I105">
        <v>360</v>
      </c>
      <c r="J105" t="s">
        <v>22</v>
      </c>
      <c r="K105" t="s">
        <v>23</v>
      </c>
      <c r="L105">
        <v>194</v>
      </c>
      <c r="M105" t="s">
        <v>37</v>
      </c>
      <c r="N105" s="35">
        <v>46306.716724537036</v>
      </c>
      <c r="O105">
        <v>30</v>
      </c>
      <c r="P105" t="s">
        <v>26</v>
      </c>
      <c r="Q105">
        <v>220</v>
      </c>
      <c r="R105" t="str">
        <f>IF(B105="","",_xlfn.XLOOKUP(B105,DB!$A$2:$A$205,DB!$C$2:$C$205,"")&amp;"")</f>
        <v>Sector 3</v>
      </c>
      <c r="S105" t="str">
        <f>IF(B105="","",_xlfn.XLOOKUP(B105,DB!$A$2:$A$205,DB!$E$2:$E$205,""))</f>
        <v>Sector 3</v>
      </c>
      <c r="T105" t="str">
        <f>IF(B105="","",_xlfn.XLOOKUP(B105,DB!$A$2:$A$205,DB!$F$2:$F$205,""))</f>
        <v>NOSAT</v>
      </c>
      <c r="U105" t="str">
        <f>IF(B105="","",_xlfn.XLOOKUP(B105,DB!$A$2:$A$205,DB!$D$2:$D$205,""))</f>
        <v>KZHU</v>
      </c>
      <c r="V105" t="str">
        <f>IF(B105="","",IF(OR(COUNTIF(M105,"????N?????W")&gt;0,COUNTIF(M105,"????N?????E")&gt;0,COUNTIF(M105,"????S?????W")&gt;0,COUNTIF(M105,"????S?????E")&gt;0),_xlfn.XLOOKUP(B105,DB!$A$2:$A$205,DB!$B$2:$B$205,""),M105))</f>
        <v>NOSAT</v>
      </c>
      <c r="AF105" s="2">
        <v>0.58333333333333337</v>
      </c>
      <c r="AG105" t="s">
        <v>840</v>
      </c>
      <c r="AH105" s="17">
        <v>450</v>
      </c>
      <c r="AI105" s="17" cm="1">
        <f t="array" ref="AI105">SUMPRODUCT(--(IFERROR(HOUR(Flights_2026_09_3033343536373456789[entry_hour]),-1)=HOUR(AF105)),--(IFERROR(Flights_2026_09_3033343536373456789[entry_sector],"")=AG105),--(IFERROR(Flights_2026_09_3033343536373456789[nfl],-1)&gt;=AH105),--(IFERROR(Flights_2026_09_3033343536373456789[nfl],-1)&lt;=IF(AH105=450,450,AH105+9)))</f>
        <v>0</v>
      </c>
    </row>
    <row r="106" spans="1:35" x14ac:dyDescent="0.2">
      <c r="A106" t="s">
        <v>474</v>
      </c>
      <c r="B106" t="s">
        <v>46</v>
      </c>
      <c r="C106" t="s">
        <v>19</v>
      </c>
      <c r="D106" t="s">
        <v>41</v>
      </c>
      <c r="E106" t="s">
        <v>4193</v>
      </c>
      <c r="F106" s="35">
        <v>46306.734317129631</v>
      </c>
      <c r="G106" t="s">
        <v>21</v>
      </c>
      <c r="H106" t="s">
        <v>4194</v>
      </c>
      <c r="I106">
        <v>340</v>
      </c>
      <c r="J106" t="s">
        <v>22</v>
      </c>
      <c r="K106" t="s">
        <v>23</v>
      </c>
      <c r="L106">
        <v>214</v>
      </c>
      <c r="M106" t="s">
        <v>37</v>
      </c>
      <c r="N106" s="35">
        <v>46306.718634259261</v>
      </c>
      <c r="O106">
        <v>30</v>
      </c>
      <c r="P106" t="s">
        <v>26</v>
      </c>
      <c r="Q106">
        <v>220</v>
      </c>
      <c r="R106" t="str">
        <f>IF(B106="","",_xlfn.XLOOKUP(B106,DB!$A$2:$A$205,DB!$C$2:$C$205,"")&amp;"")</f>
        <v>Sector 3</v>
      </c>
      <c r="S106" t="str">
        <f>IF(B106="","",_xlfn.XLOOKUP(B106,DB!$A$2:$A$205,DB!$E$2:$E$205,""))</f>
        <v>Sector 3</v>
      </c>
      <c r="T106" t="str">
        <f>IF(B106="","",_xlfn.XLOOKUP(B106,DB!$A$2:$A$205,DB!$F$2:$F$205,""))</f>
        <v>NOSAT</v>
      </c>
      <c r="U106" t="str">
        <f>IF(B106="","",_xlfn.XLOOKUP(B106,DB!$A$2:$A$205,DB!$D$2:$D$205,""))</f>
        <v>KZHU</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3033343536373456789[entry_hour]),-1)=HOUR(AF106)),--(IFERROR(Flights_2026_09_3033343536373456789[entry_sector],"")=AG106),--(IFERROR(Flights_2026_09_3033343536373456789[nfl],-1)&gt;=AH106),--(IFERROR(Flights_2026_09_3033343536373456789[nfl],-1)&lt;=IF(AH106=450,450,AH106+9)))</f>
        <v>0</v>
      </c>
    </row>
    <row r="107" spans="1:35" x14ac:dyDescent="0.2">
      <c r="A107" t="s">
        <v>4195</v>
      </c>
      <c r="B107" t="s">
        <v>86</v>
      </c>
      <c r="C107" t="s">
        <v>19</v>
      </c>
      <c r="D107" t="s">
        <v>542</v>
      </c>
      <c r="E107" t="s">
        <v>2150</v>
      </c>
      <c r="F107" s="35">
        <v>46306.735694444447</v>
      </c>
      <c r="G107" t="s">
        <v>21</v>
      </c>
      <c r="H107" t="s">
        <v>4196</v>
      </c>
      <c r="I107">
        <v>410</v>
      </c>
      <c r="J107" t="s">
        <v>22</v>
      </c>
      <c r="K107" t="s">
        <v>31</v>
      </c>
      <c r="L107">
        <v>905</v>
      </c>
      <c r="M107" t="s">
        <v>98</v>
      </c>
      <c r="N107" s="35">
        <v>46306.684976851851</v>
      </c>
      <c r="O107">
        <v>410</v>
      </c>
      <c r="P107" t="s">
        <v>26</v>
      </c>
      <c r="Q107">
        <v>410</v>
      </c>
      <c r="R107" t="str">
        <f>IF(B107="","",_xlfn.XLOOKUP(B107,DB!$A$2:$A$205,DB!$C$2:$C$205,"")&amp;"")</f>
        <v>Sector 6</v>
      </c>
      <c r="S107" t="str">
        <f>IF(B107="","",_xlfn.XLOOKUP(B107,DB!$A$2:$A$205,DB!$E$2:$E$205,""))</f>
        <v>Sector 4</v>
      </c>
      <c r="T107" t="str">
        <f>IF(B107="","",_xlfn.XLOOKUP(B107,DB!$A$2:$A$205,DB!$F$2:$F$205,""))</f>
        <v>VOMAR/XUDUN</v>
      </c>
      <c r="U107" t="str">
        <f>IF(B107="","",_xlfn.XLOOKUP(B107,DB!$A$2:$A$205,DB!$D$2:$D$205,""))</f>
        <v>MMEX</v>
      </c>
      <c r="V107" t="str">
        <f>IF(B107="","",IF(OR(COUNTIF(M107,"????N?????W")&gt;0,COUNTIF(M107,"????N?????E")&gt;0,COUNTIF(M107,"????S?????W")&gt;0,COUNTIF(M107,"????S?????E")&gt;0),_xlfn.XLOOKUP(B107,DB!$A$2:$A$205,DB!$B$2:$B$205,""),M107))</f>
        <v>GOTAS</v>
      </c>
      <c r="AF107" s="2">
        <v>0.58333333333333337</v>
      </c>
      <c r="AG107" t="s">
        <v>747</v>
      </c>
      <c r="AH107" s="17">
        <v>210</v>
      </c>
      <c r="AI107" s="17" cm="1">
        <f t="array" ref="AI107">SUMPRODUCT(--(IFERROR(HOUR(Flights_2026_09_3033343536373456789[entry_hour]),-1)=HOUR(AF107)),--(IFERROR(Flights_2026_09_3033343536373456789[entry_sector],"")=AG107),--(IFERROR(Flights_2026_09_3033343536373456789[nfl],-1)&gt;=AH107),--(IFERROR(Flights_2026_09_3033343536373456789[nfl],-1)&lt;=IF(AH107=450,450,AH107+9)))</f>
        <v>0</v>
      </c>
    </row>
    <row r="108" spans="1:35" x14ac:dyDescent="0.2">
      <c r="A108" t="s">
        <v>209</v>
      </c>
      <c r="B108" t="s">
        <v>62</v>
      </c>
      <c r="C108" t="s">
        <v>19</v>
      </c>
      <c r="D108" t="s">
        <v>50</v>
      </c>
      <c r="E108" t="s">
        <v>3548</v>
      </c>
      <c r="F108" s="35">
        <v>46306.737326388888</v>
      </c>
      <c r="G108" t="s">
        <v>21</v>
      </c>
      <c r="H108" t="s">
        <v>4197</v>
      </c>
      <c r="I108">
        <v>340</v>
      </c>
      <c r="J108" t="s">
        <v>22</v>
      </c>
      <c r="K108" t="s">
        <v>23</v>
      </c>
      <c r="L108">
        <v>498</v>
      </c>
      <c r="M108" t="s">
        <v>25</v>
      </c>
      <c r="N108" s="35">
        <v>46306.706979166665</v>
      </c>
      <c r="O108">
        <v>350</v>
      </c>
      <c r="P108" t="s">
        <v>26</v>
      </c>
      <c r="Q108">
        <v>350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KEHLI</v>
      </c>
      <c r="AF108" s="2">
        <v>0.58333333333333337</v>
      </c>
      <c r="AG108" t="s">
        <v>747</v>
      </c>
      <c r="AH108" s="17">
        <v>220</v>
      </c>
      <c r="AI108" s="17" cm="1">
        <f t="array" ref="AI108">SUMPRODUCT(--(IFERROR(HOUR(Flights_2026_09_3033343536373456789[entry_hour]),-1)=HOUR(AF108)),--(IFERROR(Flights_2026_09_3033343536373456789[entry_sector],"")=AG108),--(IFERROR(Flights_2026_09_3033343536373456789[nfl],-1)&gt;=AH108),--(IFERROR(Flights_2026_09_3033343536373456789[nfl],-1)&lt;=IF(AH108=450,450,AH108+9)))</f>
        <v>0</v>
      </c>
    </row>
    <row r="109" spans="1:35" x14ac:dyDescent="0.2">
      <c r="A109" t="s">
        <v>628</v>
      </c>
      <c r="B109" t="s">
        <v>629</v>
      </c>
      <c r="C109" t="s">
        <v>19</v>
      </c>
      <c r="D109" t="s">
        <v>107</v>
      </c>
      <c r="E109" t="s">
        <v>4198</v>
      </c>
      <c r="F109" s="35">
        <v>46306.738923611112</v>
      </c>
      <c r="G109" t="s">
        <v>21</v>
      </c>
      <c r="H109" t="s">
        <v>4199</v>
      </c>
      <c r="I109">
        <v>370</v>
      </c>
      <c r="J109" t="s">
        <v>22</v>
      </c>
      <c r="K109" t="s">
        <v>23</v>
      </c>
      <c r="L109">
        <v>490</v>
      </c>
      <c r="M109" t="s">
        <v>25</v>
      </c>
      <c r="N109" s="35">
        <v>46306.708796296298</v>
      </c>
      <c r="O109">
        <v>370</v>
      </c>
      <c r="P109" t="s">
        <v>26</v>
      </c>
      <c r="Q109">
        <v>370</v>
      </c>
      <c r="R109" t="str">
        <f>IF(B109="","",_xlfn.XLOOKUP(B109,DB!$A$2:$A$205,DB!$C$2:$C$205,"")&amp;"")</f>
        <v>Sector 5</v>
      </c>
      <c r="S109" t="str">
        <f>IF(B109="","",_xlfn.XLOOKUP(B109,DB!$A$2:$A$205,DB!$E$2:$E$205,""))</f>
        <v>Sector 4</v>
      </c>
      <c r="T109" t="str">
        <f>IF(B109="","",_xlfn.XLOOKUP(B109,DB!$A$2:$A$205,DB!$F$2:$F$205,""))</f>
        <v>VOMAR/XUDUN</v>
      </c>
      <c r="U109" t="str">
        <f>IF(B109="","",_xlfn.XLOOKUP(B109,DB!$A$2:$A$205,DB!$D$2:$D$205,""))</f>
        <v>KZHU</v>
      </c>
      <c r="V109" t="str">
        <f>IF(B109="","",IF(OR(COUNTIF(M109,"????N?????W")&gt;0,COUNTIF(M109,"????N?????E")&gt;0,COUNTIF(M109,"????S?????W")&gt;0,COUNTIF(M109,"????S?????E")&gt;0),_xlfn.XLOOKUP(B109,DB!$A$2:$A$205,DB!$B$2:$B$205,""),M109))</f>
        <v>KEHLI</v>
      </c>
      <c r="AF109" s="2">
        <v>0.58333333333333337</v>
      </c>
      <c r="AG109" t="s">
        <v>747</v>
      </c>
      <c r="AH109" s="17">
        <v>230</v>
      </c>
      <c r="AI109" s="17" cm="1">
        <f t="array" ref="AI109">SUMPRODUCT(--(IFERROR(HOUR(Flights_2026_09_3033343536373456789[entry_hour]),-1)=HOUR(AF109)),--(IFERROR(Flights_2026_09_3033343536373456789[entry_sector],"")=AG109),--(IFERROR(Flights_2026_09_3033343536373456789[nfl],-1)&gt;=AH109),--(IFERROR(Flights_2026_09_3033343536373456789[nfl],-1)&lt;=IF(AH109=450,450,AH109+9)))</f>
        <v>0</v>
      </c>
    </row>
    <row r="110" spans="1:35" x14ac:dyDescent="0.2">
      <c r="A110" t="s">
        <v>181</v>
      </c>
      <c r="B110" t="s">
        <v>182</v>
      </c>
      <c r="C110" t="s">
        <v>19</v>
      </c>
      <c r="D110" t="s">
        <v>53</v>
      </c>
      <c r="E110" t="s">
        <v>4200</v>
      </c>
      <c r="F110" s="35">
        <v>46306.740416666667</v>
      </c>
      <c r="G110" t="s">
        <v>21</v>
      </c>
      <c r="H110" t="s">
        <v>4201</v>
      </c>
      <c r="I110">
        <v>360</v>
      </c>
      <c r="J110" t="s">
        <v>22</v>
      </c>
      <c r="K110" t="s">
        <v>23</v>
      </c>
      <c r="L110">
        <v>191</v>
      </c>
      <c r="M110" t="s">
        <v>1091</v>
      </c>
      <c r="N110" s="35">
        <v>46306.724872685183</v>
      </c>
      <c r="O110">
        <v>30</v>
      </c>
      <c r="P110" t="s">
        <v>26</v>
      </c>
      <c r="Q110">
        <v>220</v>
      </c>
      <c r="R110" t="str">
        <f>IF(B110="","",_xlfn.XLOOKUP(B110,DB!$A$2:$A$205,DB!$C$2:$C$205,"")&amp;"")</f>
        <v>Sector 3</v>
      </c>
      <c r="S110" t="str">
        <f>IF(B110="","",_xlfn.XLOOKUP(B110,DB!$A$2:$A$205,DB!$E$2:$E$205,""))</f>
        <v>Sector 3</v>
      </c>
      <c r="T110" t="str">
        <f>IF(B110="","",_xlfn.XLOOKUP(B110,DB!$A$2:$A$205,DB!$F$2:$F$205,""))</f>
        <v>NOSAT</v>
      </c>
      <c r="U110" t="str">
        <f>IF(B110="","",_xlfn.XLOOKUP(B110,DB!$A$2:$A$205,DB!$D$2:$D$205,""))</f>
        <v>MUFH</v>
      </c>
      <c r="V110" t="str">
        <f>IF(B110="","",IF(OR(COUNTIF(M110,"????N?????W")&gt;0,COUNTIF(M110,"????N?????E")&gt;0,COUNTIF(M110,"????S?????W")&gt;0,COUNTIF(M110,"????S?????E")&gt;0),_xlfn.XLOOKUP(B110,DB!$A$2:$A$205,DB!$B$2:$B$205,""),M110))</f>
        <v>NOSAT</v>
      </c>
      <c r="AF110" s="2">
        <v>0.58333333333333337</v>
      </c>
      <c r="AG110" t="s">
        <v>747</v>
      </c>
      <c r="AH110" s="17">
        <v>240</v>
      </c>
      <c r="AI110" s="17" cm="1">
        <f t="array" ref="AI110">SUMPRODUCT(--(IFERROR(HOUR(Flights_2026_09_3033343536373456789[entry_hour]),-1)=HOUR(AF110)),--(IFERROR(Flights_2026_09_3033343536373456789[entry_sector],"")=AG110),--(IFERROR(Flights_2026_09_3033343536373456789[nfl],-1)&gt;=AH110),--(IFERROR(Flights_2026_09_3033343536373456789[nfl],-1)&lt;=IF(AH110=450,450,AH110+9)))</f>
        <v>0</v>
      </c>
    </row>
    <row r="111" spans="1:35" x14ac:dyDescent="0.2">
      <c r="A111" t="s">
        <v>467</v>
      </c>
      <c r="B111" t="s">
        <v>468</v>
      </c>
      <c r="C111" t="s">
        <v>19</v>
      </c>
      <c r="D111" t="s">
        <v>47</v>
      </c>
      <c r="E111" t="s">
        <v>702</v>
      </c>
      <c r="F111" s="35">
        <v>46306.741400462968</v>
      </c>
      <c r="G111" t="s">
        <v>21</v>
      </c>
      <c r="H111" t="s">
        <v>4202</v>
      </c>
      <c r="I111">
        <v>350</v>
      </c>
      <c r="J111" t="s">
        <v>22</v>
      </c>
      <c r="K111" t="s">
        <v>23</v>
      </c>
      <c r="L111">
        <v>510</v>
      </c>
      <c r="M111" t="s">
        <v>25</v>
      </c>
      <c r="N111" s="35">
        <v>46306.709340277783</v>
      </c>
      <c r="O111">
        <v>350</v>
      </c>
      <c r="P111" t="s">
        <v>26</v>
      </c>
      <c r="Q111">
        <v>350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3033343536373456789[entry_hour]),-1)=HOUR(AF111)),--(IFERROR(Flights_2026_09_3033343536373456789[entry_sector],"")=AG111),--(IFERROR(Flights_2026_09_3033343536373456789[nfl],-1)&gt;=AH111),--(IFERROR(Flights_2026_09_3033343536373456789[nfl],-1)&lt;=IF(AH111=450,450,AH111+9)))</f>
        <v>0</v>
      </c>
    </row>
    <row r="112" spans="1:35" x14ac:dyDescent="0.2">
      <c r="A112" t="s">
        <v>242</v>
      </c>
      <c r="B112" t="s">
        <v>46</v>
      </c>
      <c r="C112" t="s">
        <v>19</v>
      </c>
      <c r="D112" t="s">
        <v>50</v>
      </c>
      <c r="E112" t="s">
        <v>3226</v>
      </c>
      <c r="F112" s="35">
        <v>46306.74291666667</v>
      </c>
      <c r="G112" t="s">
        <v>21</v>
      </c>
      <c r="H112" t="s">
        <v>4203</v>
      </c>
      <c r="I112">
        <v>340</v>
      </c>
      <c r="J112" t="s">
        <v>22</v>
      </c>
      <c r="K112" t="s">
        <v>23</v>
      </c>
      <c r="L112">
        <v>214</v>
      </c>
      <c r="M112" t="s">
        <v>37</v>
      </c>
      <c r="N112" s="35">
        <v>46306.727430555555</v>
      </c>
      <c r="O112">
        <v>212</v>
      </c>
      <c r="P112" t="s">
        <v>26</v>
      </c>
      <c r="Q112">
        <v>220</v>
      </c>
      <c r="R112" t="str">
        <f>IF(B112="","",_xlfn.XLOOKUP(B112,DB!$A$2:$A$205,DB!$C$2:$C$205,"")&amp;"")</f>
        <v>Sector 3</v>
      </c>
      <c r="S112" t="str">
        <f>IF(B112="","",_xlfn.XLOOKUP(B112,DB!$A$2:$A$205,DB!$E$2:$E$205,""))</f>
        <v>Sector 3</v>
      </c>
      <c r="T112" t="str">
        <f>IF(B112="","",_xlfn.XLOOKUP(B112,DB!$A$2:$A$205,DB!$F$2:$F$205,""))</f>
        <v>NOSAT</v>
      </c>
      <c r="U112" t="str">
        <f>IF(B112="","",_xlfn.XLOOKUP(B112,DB!$A$2:$A$205,DB!$D$2:$D$205,""))</f>
        <v>KZHU</v>
      </c>
      <c r="V112" t="str">
        <f>IF(B112="","",IF(OR(COUNTIF(M112,"????N?????W")&gt;0,COUNTIF(M112,"????N?????E")&gt;0,COUNTIF(M112,"????S?????W")&gt;0,COUNTIF(M112,"????S?????E")&gt;0),_xlfn.XLOOKUP(B112,DB!$A$2:$A$205,DB!$B$2:$B$205,""),M112))</f>
        <v>NOSAT</v>
      </c>
      <c r="AF112" s="2">
        <v>0.58333333333333337</v>
      </c>
      <c r="AG112" t="s">
        <v>747</v>
      </c>
      <c r="AH112" s="17">
        <v>260</v>
      </c>
      <c r="AI112" s="17" cm="1">
        <f t="array" ref="AI112">SUMPRODUCT(--(IFERROR(HOUR(Flights_2026_09_3033343536373456789[entry_hour]),-1)=HOUR(AF112)),--(IFERROR(Flights_2026_09_3033343536373456789[entry_sector],"")=AG112),--(IFERROR(Flights_2026_09_3033343536373456789[nfl],-1)&gt;=AH112),--(IFERROR(Flights_2026_09_3033343536373456789[nfl],-1)&lt;=IF(AH112=450,450,AH112+9)))</f>
        <v>0</v>
      </c>
    </row>
    <row r="113" spans="1:35" x14ac:dyDescent="0.2">
      <c r="A113" t="s">
        <v>296</v>
      </c>
      <c r="B113" t="s">
        <v>324</v>
      </c>
      <c r="C113" t="s">
        <v>19</v>
      </c>
      <c r="D113" t="s">
        <v>41</v>
      </c>
      <c r="E113" t="s">
        <v>4204</v>
      </c>
      <c r="F113" s="35">
        <v>46306.744976851856</v>
      </c>
      <c r="G113" t="s">
        <v>21</v>
      </c>
      <c r="H113" t="s">
        <v>4205</v>
      </c>
      <c r="I113">
        <v>390</v>
      </c>
      <c r="J113" t="s">
        <v>22</v>
      </c>
      <c r="K113" t="s">
        <v>23</v>
      </c>
      <c r="L113">
        <v>392</v>
      </c>
      <c r="M113" t="s">
        <v>4206</v>
      </c>
      <c r="N113" s="35">
        <v>46306.720648148148</v>
      </c>
      <c r="O113">
        <v>390</v>
      </c>
      <c r="P113" t="s">
        <v>26</v>
      </c>
      <c r="Q113">
        <v>390</v>
      </c>
      <c r="R113" t="str">
        <f>IF(B113="","",_xlfn.XLOOKUP(B113,DB!$A$2:$A$205,DB!$C$2:$C$205,"")&amp;"")</f>
        <v>Sector 7</v>
      </c>
      <c r="S113" t="str">
        <f>IF(B113="","",_xlfn.XLOOKUP(B113,DB!$A$2:$A$205,DB!$E$2:$E$205,""))</f>
        <v>Sector 7</v>
      </c>
      <c r="T113" t="str">
        <f>IF(B113="","",_xlfn.XLOOKUP(B113,DB!$A$2:$A$205,DB!$F$2:$F$205,""))</f>
        <v>PAULE/SIGMA</v>
      </c>
      <c r="U113" t="str">
        <f>IF(B113="","",_xlfn.XLOOKUP(B113,DB!$A$2:$A$205,DB!$D$2:$D$205,""))</f>
        <v>MHCC</v>
      </c>
      <c r="V113" t="str">
        <f>IF(B113="","",IF(OR(COUNTIF(M113,"????N?????W")&gt;0,COUNTIF(M113,"????N?????E")&gt;0,COUNTIF(M113,"????S?????W")&gt;0,COUNTIF(M113,"????S?????E")&gt;0),_xlfn.XLOOKUP(B113,DB!$A$2:$A$205,DB!$B$2:$B$205,""),M113))</f>
        <v>CTM</v>
      </c>
      <c r="AF113" s="2">
        <v>0.58333333333333337</v>
      </c>
      <c r="AG113" t="s">
        <v>747</v>
      </c>
      <c r="AH113" s="17">
        <v>270</v>
      </c>
      <c r="AI113" s="17" cm="1">
        <f t="array" ref="AI113">SUMPRODUCT(--(IFERROR(HOUR(Flights_2026_09_3033343536373456789[entry_hour]),-1)=HOUR(AF113)),--(IFERROR(Flights_2026_09_3033343536373456789[entry_sector],"")=AG113),--(IFERROR(Flights_2026_09_3033343536373456789[nfl],-1)&gt;=AH113),--(IFERROR(Flights_2026_09_3033343536373456789[nfl],-1)&lt;=IF(AH113=450,450,AH113+9)))</f>
        <v>0</v>
      </c>
    </row>
    <row r="114" spans="1:35" x14ac:dyDescent="0.2">
      <c r="A114" t="s">
        <v>239</v>
      </c>
      <c r="B114" t="s">
        <v>59</v>
      </c>
      <c r="C114" t="s">
        <v>19</v>
      </c>
      <c r="D114" t="s">
        <v>47</v>
      </c>
      <c r="E114" t="s">
        <v>4207</v>
      </c>
      <c r="F114" s="35">
        <v>46306.746504629627</v>
      </c>
      <c r="G114" t="s">
        <v>21</v>
      </c>
      <c r="H114" t="s">
        <v>4208</v>
      </c>
      <c r="I114">
        <v>360</v>
      </c>
      <c r="J114" t="s">
        <v>22</v>
      </c>
      <c r="K114" t="s">
        <v>23</v>
      </c>
      <c r="L114">
        <v>214</v>
      </c>
      <c r="M114" t="s">
        <v>37</v>
      </c>
      <c r="N114" s="35">
        <v>46306.73060185185</v>
      </c>
      <c r="O114">
        <v>30</v>
      </c>
      <c r="P114" t="s">
        <v>26</v>
      </c>
      <c r="Q114">
        <v>220</v>
      </c>
      <c r="R114" t="str">
        <f>IF(B114="","",_xlfn.XLOOKUP(B114,DB!$A$2:$A$205,DB!$C$2:$C$205,"")&amp;"")</f>
        <v>Sector 3</v>
      </c>
      <c r="S114" t="str">
        <f>IF(B114="","",_xlfn.XLOOKUP(B114,DB!$A$2:$A$205,DB!$E$2:$E$205,""))</f>
        <v>Sector 3</v>
      </c>
      <c r="T114" t="str">
        <f>IF(B114="","",_xlfn.XLOOKUP(B114,DB!$A$2:$A$205,DB!$F$2:$F$205,""))</f>
        <v>NOSAT</v>
      </c>
      <c r="U114" t="str">
        <f>IF(B114="","",_xlfn.XLOOKUP(B114,DB!$A$2:$A$205,DB!$D$2:$D$205,""))</f>
        <v>MUFH</v>
      </c>
      <c r="V114" t="str">
        <f>IF(B114="","",IF(OR(COUNTIF(M114,"????N?????W")&gt;0,COUNTIF(M114,"????N?????E")&gt;0,COUNTIF(M114,"????S?????W")&gt;0,COUNTIF(M114,"????S?????E")&gt;0),_xlfn.XLOOKUP(B114,DB!$A$2:$A$205,DB!$B$2:$B$205,""),M114))</f>
        <v>NOSAT</v>
      </c>
      <c r="AF114" s="2">
        <v>0.58333333333333337</v>
      </c>
      <c r="AG114" t="s">
        <v>747</v>
      </c>
      <c r="AH114" s="17">
        <v>280</v>
      </c>
      <c r="AI114" s="17" cm="1">
        <f t="array" ref="AI114">SUMPRODUCT(--(IFERROR(HOUR(Flights_2026_09_3033343536373456789[entry_hour]),-1)=HOUR(AF114)),--(IFERROR(Flights_2026_09_3033343536373456789[entry_sector],"")=AG114),--(IFERROR(Flights_2026_09_3033343536373456789[nfl],-1)&gt;=AH114),--(IFERROR(Flights_2026_09_3033343536373456789[nfl],-1)&lt;=IF(AH114=450,450,AH114+9)))</f>
        <v>0</v>
      </c>
    </row>
    <row r="115" spans="1:35" x14ac:dyDescent="0.2">
      <c r="A115" t="s">
        <v>471</v>
      </c>
      <c r="B115" t="s">
        <v>472</v>
      </c>
      <c r="C115" t="s">
        <v>19</v>
      </c>
      <c r="D115" t="s">
        <v>90</v>
      </c>
      <c r="E115" t="s">
        <v>4209</v>
      </c>
      <c r="F115" s="35">
        <v>46306.747662037036</v>
      </c>
      <c r="G115" t="s">
        <v>21</v>
      </c>
      <c r="H115" t="s">
        <v>4210</v>
      </c>
      <c r="I115">
        <v>390</v>
      </c>
      <c r="J115" t="s">
        <v>22</v>
      </c>
      <c r="K115" t="s">
        <v>23</v>
      </c>
      <c r="L115">
        <v>489</v>
      </c>
      <c r="M115" t="s">
        <v>25</v>
      </c>
      <c r="N115" s="35">
        <v>46306.718298611115</v>
      </c>
      <c r="O115">
        <v>390</v>
      </c>
      <c r="P115" t="s">
        <v>26</v>
      </c>
      <c r="Q115">
        <v>390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3033343536373456789[entry_hour]),-1)=HOUR(AF115)),--(IFERROR(Flights_2026_09_3033343536373456789[entry_sector],"")=AG115),--(IFERROR(Flights_2026_09_3033343536373456789[nfl],-1)&gt;=AH115),--(IFERROR(Flights_2026_09_3033343536373456789[nfl],-1)&lt;=IF(AH115=450,450,AH115+9)))</f>
        <v>0</v>
      </c>
    </row>
    <row r="116" spans="1:35" x14ac:dyDescent="0.2">
      <c r="A116" t="s">
        <v>233</v>
      </c>
      <c r="B116" t="s">
        <v>122</v>
      </c>
      <c r="C116" t="s">
        <v>19</v>
      </c>
      <c r="D116" t="s">
        <v>53</v>
      </c>
      <c r="E116" t="s">
        <v>828</v>
      </c>
      <c r="F116" s="35">
        <v>46306.750300925924</v>
      </c>
      <c r="G116" t="s">
        <v>21</v>
      </c>
      <c r="H116" t="s">
        <v>4211</v>
      </c>
      <c r="I116">
        <v>370</v>
      </c>
      <c r="J116" t="s">
        <v>22</v>
      </c>
      <c r="K116" t="s">
        <v>23</v>
      </c>
      <c r="L116">
        <v>888</v>
      </c>
      <c r="M116" t="s">
        <v>136</v>
      </c>
      <c r="N116" s="35">
        <v>46306.700300925921</v>
      </c>
      <c r="O116">
        <v>370</v>
      </c>
      <c r="P116" t="s">
        <v>26</v>
      </c>
      <c r="Q116">
        <v>370</v>
      </c>
      <c r="R116" t="str">
        <f>IF(B116="","",_xlfn.XLOOKUP(B116,DB!$A$2:$A$205,DB!$C$2:$C$205,"")&amp;"")</f>
        <v>Sector 5</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LIDAM</v>
      </c>
      <c r="AF116" s="2">
        <v>0.58333333333333337</v>
      </c>
      <c r="AG116" t="s">
        <v>747</v>
      </c>
      <c r="AH116" s="17">
        <v>300</v>
      </c>
      <c r="AI116" s="17" cm="1">
        <f t="array" ref="AI116">SUMPRODUCT(--(IFERROR(HOUR(Flights_2026_09_3033343536373456789[entry_hour]),-1)=HOUR(AF116)),--(IFERROR(Flights_2026_09_3033343536373456789[entry_sector],"")=AG116),--(IFERROR(Flights_2026_09_3033343536373456789[nfl],-1)&gt;=AH116),--(IFERROR(Flights_2026_09_3033343536373456789[nfl],-1)&lt;=IF(AH116=450,450,AH116+9)))</f>
        <v>0</v>
      </c>
    </row>
    <row r="117" spans="1:35" x14ac:dyDescent="0.2">
      <c r="A117" t="s">
        <v>191</v>
      </c>
      <c r="B117" t="s">
        <v>52</v>
      </c>
      <c r="C117" t="s">
        <v>19</v>
      </c>
      <c r="D117" t="s">
        <v>50</v>
      </c>
      <c r="E117" t="s">
        <v>2994</v>
      </c>
      <c r="F117" s="35">
        <v>46306.751979166671</v>
      </c>
      <c r="G117" t="s">
        <v>21</v>
      </c>
      <c r="H117" t="s">
        <v>4212</v>
      </c>
      <c r="I117">
        <v>350</v>
      </c>
      <c r="J117" t="s">
        <v>22</v>
      </c>
      <c r="K117" t="s">
        <v>23</v>
      </c>
      <c r="L117">
        <v>931</v>
      </c>
      <c r="M117" t="s">
        <v>158</v>
      </c>
      <c r="N117" s="35">
        <v>46306.701782407406</v>
      </c>
      <c r="O117">
        <v>350</v>
      </c>
      <c r="P117" t="s">
        <v>26</v>
      </c>
      <c r="Q117">
        <v>350</v>
      </c>
      <c r="R117" t="str">
        <f>IF(B117="","",_xlfn.XLOOKUP(B117,DB!$A$2:$A$205,DB!$C$2:$C$205,"")&amp;"")</f>
        <v>Sector 6</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GOTAS</v>
      </c>
      <c r="AF117" s="2">
        <v>0.58333333333333337</v>
      </c>
      <c r="AG117" t="s">
        <v>747</v>
      </c>
      <c r="AH117" s="17">
        <v>310</v>
      </c>
      <c r="AI117" s="17" cm="1">
        <f t="array" ref="AI117">SUMPRODUCT(--(IFERROR(HOUR(Flights_2026_09_3033343536373456789[entry_hour]),-1)=HOUR(AF117)),--(IFERROR(Flights_2026_09_3033343536373456789[entry_sector],"")=AG117),--(IFERROR(Flights_2026_09_3033343536373456789[nfl],-1)&gt;=AH117),--(IFERROR(Flights_2026_09_3033343536373456789[nfl],-1)&lt;=IF(AH117=450,450,AH117+9)))</f>
        <v>0</v>
      </c>
    </row>
    <row r="118" spans="1:35" x14ac:dyDescent="0.2">
      <c r="A118" t="s">
        <v>252</v>
      </c>
      <c r="B118" t="s">
        <v>253</v>
      </c>
      <c r="C118" t="s">
        <v>19</v>
      </c>
      <c r="D118" t="s">
        <v>254</v>
      </c>
      <c r="E118" t="s">
        <v>627</v>
      </c>
      <c r="F118" s="35">
        <v>46306.75472222222</v>
      </c>
      <c r="G118" t="s">
        <v>28</v>
      </c>
      <c r="H118" t="s">
        <v>4213</v>
      </c>
      <c r="I118">
        <v>90</v>
      </c>
      <c r="J118" t="s">
        <v>22</v>
      </c>
      <c r="K118" t="s">
        <v>23</v>
      </c>
      <c r="L118">
        <v>351</v>
      </c>
      <c r="M118" t="s">
        <v>253</v>
      </c>
      <c r="N118" s="35">
        <v>46306.690763888888</v>
      </c>
      <c r="O118">
        <v>0</v>
      </c>
      <c r="P118" t="s">
        <v>32</v>
      </c>
      <c r="Q118">
        <v>90</v>
      </c>
      <c r="R118" t="str">
        <f>IF(B118="","",_xlfn.XLOOKUP(B118,DB!$A$2:$A$205,DB!$C$2:$C$205,"")&amp;"")</f>
        <v>Sector 7</v>
      </c>
      <c r="S118" t="str">
        <f>IF(B118="","",_xlfn.XLOOKUP(B118,DB!$A$2:$A$205,DB!$E$2:$E$205,""))</f>
        <v>Sector 7</v>
      </c>
      <c r="T118" t="str">
        <f>IF(B118="","",_xlfn.XLOOKUP(B118,DB!$A$2:$A$205,DB!$F$2:$F$205,""))</f>
        <v>PAULE/SIGMA</v>
      </c>
      <c r="U118" t="str">
        <f>IF(B118="","",_xlfn.XLOOKUP(B118,DB!$A$2:$A$205,DB!$D$2:$D$205,""))</f>
        <v>MHCC</v>
      </c>
      <c r="V118" t="str">
        <f>IF(B118="","",IF(OR(COUNTIF(M118,"????N?????W")&gt;0,COUNTIF(M118,"????N?????E")&gt;0,COUNTIF(M118,"????S?????W")&gt;0,COUNTIF(M118,"????S?????E")&gt;0),_xlfn.XLOOKUP(B118,DB!$A$2:$A$205,DB!$B$2:$B$205,""),M118))</f>
        <v>MZBZ</v>
      </c>
      <c r="AF118" s="2">
        <v>0.58333333333333337</v>
      </c>
      <c r="AG118" t="s">
        <v>747</v>
      </c>
      <c r="AH118" s="17">
        <v>320</v>
      </c>
      <c r="AI118" s="17" cm="1">
        <f t="array" ref="AI118">SUMPRODUCT(--(IFERROR(HOUR(Flights_2026_09_3033343536373456789[entry_hour]),-1)=HOUR(AF118)),--(IFERROR(Flights_2026_09_3033343536373456789[entry_sector],"")=AG118),--(IFERROR(Flights_2026_09_3033343536373456789[nfl],-1)&gt;=AH118),--(IFERROR(Flights_2026_09_3033343536373456789[nfl],-1)&lt;=IF(AH118=450,450,AH118+9)))</f>
        <v>0</v>
      </c>
    </row>
    <row r="119" spans="1:35" x14ac:dyDescent="0.2">
      <c r="A119" t="s">
        <v>257</v>
      </c>
      <c r="B119" t="s">
        <v>258</v>
      </c>
      <c r="C119" t="s">
        <v>19</v>
      </c>
      <c r="D119" t="s">
        <v>53</v>
      </c>
      <c r="E119" t="s">
        <v>1252</v>
      </c>
      <c r="F119" s="35">
        <v>46306.756342592591</v>
      </c>
      <c r="G119" t="s">
        <v>21</v>
      </c>
      <c r="H119" t="s">
        <v>4214</v>
      </c>
      <c r="I119">
        <v>360</v>
      </c>
      <c r="J119" t="s">
        <v>22</v>
      </c>
      <c r="K119" t="s">
        <v>23</v>
      </c>
      <c r="L119">
        <v>204</v>
      </c>
      <c r="M119" t="s">
        <v>37</v>
      </c>
      <c r="N119" s="35">
        <v>46306.740243055552</v>
      </c>
      <c r="O119">
        <v>323</v>
      </c>
      <c r="P119" t="s">
        <v>26</v>
      </c>
      <c r="Q119">
        <v>220</v>
      </c>
      <c r="R119" t="str">
        <f>IF(B119="","",_xlfn.XLOOKUP(B119,DB!$A$2:$A$205,DB!$C$2:$C$205,"")&amp;"")</f>
        <v>Sector 3</v>
      </c>
      <c r="S119" t="str">
        <f>IF(B119="","",_xlfn.XLOOKUP(B119,DB!$A$2:$A$205,DB!$E$2:$E$205,""))</f>
        <v>Sector 3</v>
      </c>
      <c r="T119" t="str">
        <f>IF(B119="","",_xlfn.XLOOKUP(B119,DB!$A$2:$A$205,DB!$F$2:$F$205,""))</f>
        <v>NOSAT</v>
      </c>
      <c r="U119" t="str">
        <f>IF(B119="","",_xlfn.XLOOKUP(B119,DB!$A$2:$A$205,DB!$D$2:$D$205,""))</f>
        <v>KZHU</v>
      </c>
      <c r="V119" t="str">
        <f>IF(B119="","",IF(OR(COUNTIF(M119,"????N?????W")&gt;0,COUNTIF(M119,"????N?????E")&gt;0,COUNTIF(M119,"????S?????W")&gt;0,COUNTIF(M119,"????S?????E")&gt;0),_xlfn.XLOOKUP(B119,DB!$A$2:$A$205,DB!$B$2:$B$205,""),M119))</f>
        <v>NOSAT</v>
      </c>
      <c r="AF119" s="2">
        <v>0.58333333333333337</v>
      </c>
      <c r="AG119" t="s">
        <v>747</v>
      </c>
      <c r="AH119" s="17">
        <v>330</v>
      </c>
      <c r="AI119" s="17" cm="1">
        <f t="array" ref="AI119">SUMPRODUCT(--(IFERROR(HOUR(Flights_2026_09_3033343536373456789[entry_hour]),-1)=HOUR(AF119)),--(IFERROR(Flights_2026_09_3033343536373456789[entry_sector],"")=AG119),--(IFERROR(Flights_2026_09_3033343536373456789[nfl],-1)&gt;=AH119),--(IFERROR(Flights_2026_09_3033343536373456789[nfl],-1)&lt;=IF(AH119=450,450,AH119+9)))</f>
        <v>1</v>
      </c>
    </row>
    <row r="120" spans="1:35" x14ac:dyDescent="0.2">
      <c r="A120" t="s">
        <v>263</v>
      </c>
      <c r="B120" t="s">
        <v>65</v>
      </c>
      <c r="C120" t="s">
        <v>19</v>
      </c>
      <c r="D120" t="s">
        <v>20</v>
      </c>
      <c r="E120" t="s">
        <v>543</v>
      </c>
      <c r="F120" s="35">
        <v>46306.758379629631</v>
      </c>
      <c r="G120" t="s">
        <v>21</v>
      </c>
      <c r="H120" t="s">
        <v>4215</v>
      </c>
      <c r="I120">
        <v>370</v>
      </c>
      <c r="J120" t="s">
        <v>22</v>
      </c>
      <c r="K120" t="s">
        <v>23</v>
      </c>
      <c r="L120">
        <v>897</v>
      </c>
      <c r="M120" t="s">
        <v>98</v>
      </c>
      <c r="N120" s="35">
        <v>46306.706435185188</v>
      </c>
      <c r="O120">
        <v>370</v>
      </c>
      <c r="P120" t="s">
        <v>26</v>
      </c>
      <c r="Q120">
        <v>370</v>
      </c>
      <c r="R120" t="str">
        <f>IF(B120="","",_xlfn.XLOOKUP(B120,DB!$A$2:$A$205,DB!$C$2:$C$205,"")&amp;"")</f>
        <v>Sector 6</v>
      </c>
      <c r="S120" t="str">
        <f>IF(B120="","",_xlfn.XLOOKUP(B120,DB!$A$2:$A$205,DB!$E$2:$E$205,""))</f>
        <v>Sector 4</v>
      </c>
      <c r="T120" t="str">
        <f>IF(B120="","",_xlfn.XLOOKUP(B120,DB!$A$2:$A$205,DB!$F$2:$F$205,""))</f>
        <v>VOMAR/XUDUN</v>
      </c>
      <c r="U120" t="str">
        <f>IF(B120="","",_xlfn.XLOOKUP(B120,DB!$A$2:$A$205,DB!$D$2:$D$205,""))</f>
        <v>MMEX</v>
      </c>
      <c r="V120" t="str">
        <f>IF(B120="","",IF(OR(COUNTIF(M120,"????N?????W")&gt;0,COUNTIF(M120,"????N?????E")&gt;0,COUNTIF(M120,"????S?????W")&gt;0,COUNTIF(M120,"????S?????E")&gt;0),_xlfn.XLOOKUP(B120,DB!$A$2:$A$205,DB!$B$2:$B$205,""),M120))</f>
        <v>GOTAS</v>
      </c>
      <c r="AF120" s="2">
        <v>0.58333333333333337</v>
      </c>
      <c r="AG120" t="s">
        <v>747</v>
      </c>
      <c r="AH120" s="17">
        <v>340</v>
      </c>
      <c r="AI120" s="17" cm="1">
        <f t="array" ref="AI120">SUMPRODUCT(--(IFERROR(HOUR(Flights_2026_09_3033343536373456789[entry_hour]),-1)=HOUR(AF120)),--(IFERROR(Flights_2026_09_3033343536373456789[entry_sector],"")=AG120),--(IFERROR(Flights_2026_09_3033343536373456789[nfl],-1)&gt;=AH120),--(IFERROR(Flights_2026_09_3033343536373456789[nfl],-1)&lt;=IF(AH120=450,450,AH120+9)))</f>
        <v>1</v>
      </c>
    </row>
    <row r="121" spans="1:35" x14ac:dyDescent="0.2">
      <c r="A121" t="s">
        <v>268</v>
      </c>
      <c r="B121" t="s">
        <v>269</v>
      </c>
      <c r="C121" t="s">
        <v>19</v>
      </c>
      <c r="D121" t="s">
        <v>76</v>
      </c>
      <c r="E121" t="s">
        <v>2362</v>
      </c>
      <c r="F121" s="35">
        <v>46306.760034722218</v>
      </c>
      <c r="G121" t="s">
        <v>21</v>
      </c>
      <c r="H121" t="s">
        <v>4216</v>
      </c>
      <c r="I121">
        <v>350</v>
      </c>
      <c r="J121" t="s">
        <v>22</v>
      </c>
      <c r="K121" t="s">
        <v>23</v>
      </c>
      <c r="L121">
        <v>799</v>
      </c>
      <c r="M121" t="s">
        <v>84</v>
      </c>
      <c r="N121" s="35">
        <v>46306.713437500002</v>
      </c>
      <c r="O121">
        <v>350</v>
      </c>
      <c r="P121" t="s">
        <v>26</v>
      </c>
      <c r="Q121">
        <v>350</v>
      </c>
      <c r="R121" t="str">
        <f>IF(B121="","",_xlfn.XLOOKUP(B121,DB!$A$2:$A$205,DB!$C$2:$C$205,"")&amp;"")</f>
        <v>Sector 5</v>
      </c>
      <c r="S121" t="str">
        <f>IF(B121="","",_xlfn.XLOOKUP(B121,DB!$A$2:$A$205,DB!$E$2:$E$205,""))</f>
        <v>Sector 4</v>
      </c>
      <c r="T121" t="str">
        <f>IF(B121="","",_xlfn.XLOOKUP(B121,DB!$A$2:$A$205,DB!$F$2:$F$205,""))</f>
        <v>VOMAR/XUDUN</v>
      </c>
      <c r="U121" t="str">
        <f>IF(B121="","",_xlfn.XLOOKUP(B121,DB!$A$2:$A$205,DB!$D$2:$D$205,""))</f>
        <v>MMTY</v>
      </c>
      <c r="V121" t="str">
        <f>IF(B121="","",IF(OR(COUNTIF(M121,"????N?????W")&gt;0,COUNTIF(M121,"????N?????E")&gt;0,COUNTIF(M121,"????S?????W")&gt;0,COUNTIF(M121,"????S?????E")&gt;0),_xlfn.XLOOKUP(B121,DB!$A$2:$A$205,DB!$B$2:$B$205,""),M121))</f>
        <v>MATOL</v>
      </c>
      <c r="AF121" s="2">
        <v>0.58333333333333337</v>
      </c>
      <c r="AG121" t="s">
        <v>747</v>
      </c>
      <c r="AH121" s="17">
        <v>350</v>
      </c>
      <c r="AI121" s="17" cm="1">
        <f t="array" ref="AI121">SUMPRODUCT(--(IFERROR(HOUR(Flights_2026_09_3033343536373456789[entry_hour]),-1)=HOUR(AF121)),--(IFERROR(Flights_2026_09_3033343536373456789[entry_sector],"")=AG121),--(IFERROR(Flights_2026_09_3033343536373456789[nfl],-1)&gt;=AH121),--(IFERROR(Flights_2026_09_3033343536373456789[nfl],-1)&lt;=IF(AH121=450,450,AH121+9)))</f>
        <v>0</v>
      </c>
    </row>
    <row r="122" spans="1:35" x14ac:dyDescent="0.2">
      <c r="A122" t="s">
        <v>174</v>
      </c>
      <c r="B122" t="s">
        <v>175</v>
      </c>
      <c r="C122" t="s">
        <v>19</v>
      </c>
      <c r="D122" t="s">
        <v>47</v>
      </c>
      <c r="E122" t="s">
        <v>4217</v>
      </c>
      <c r="F122" s="35">
        <v>46306.761342592596</v>
      </c>
      <c r="G122" t="s">
        <v>21</v>
      </c>
      <c r="H122" t="s">
        <v>4218</v>
      </c>
      <c r="I122">
        <v>380</v>
      </c>
      <c r="J122" t="s">
        <v>22</v>
      </c>
      <c r="K122" t="s">
        <v>23</v>
      </c>
      <c r="L122">
        <v>224</v>
      </c>
      <c r="M122" t="s">
        <v>909</v>
      </c>
      <c r="N122" s="35">
        <v>46306.745844907404</v>
      </c>
      <c r="O122">
        <v>376</v>
      </c>
      <c r="P122" t="s">
        <v>26</v>
      </c>
      <c r="Q122">
        <v>220</v>
      </c>
      <c r="R122" t="str">
        <f>IF(B122="","",_xlfn.XLOOKUP(B122,DB!$A$2:$A$205,DB!$C$2:$C$205,"")&amp;"")</f>
        <v>Sector 3</v>
      </c>
      <c r="S122" t="str">
        <f>IF(B122="","",_xlfn.XLOOKUP(B122,DB!$A$2:$A$205,DB!$E$2:$E$205,""))</f>
        <v>Sector 3</v>
      </c>
      <c r="T122" t="str">
        <f>IF(B122="","",_xlfn.XLOOKUP(B122,DB!$A$2:$A$205,DB!$F$2:$F$205,""))</f>
        <v>NOSAT</v>
      </c>
      <c r="U122" t="str">
        <f>IF(B122="","",_xlfn.XLOOKUP(B122,DB!$A$2:$A$205,DB!$D$2:$D$205,""))</f>
        <v>KZHU</v>
      </c>
      <c r="V122" t="str">
        <f>IF(B122="","",IF(OR(COUNTIF(M122,"????N?????W")&gt;0,COUNTIF(M122,"????N?????E")&gt;0,COUNTIF(M122,"????S?????W")&gt;0,COUNTIF(M122,"????S?????E")&gt;0),_xlfn.XLOOKUP(B122,DB!$A$2:$A$205,DB!$B$2:$B$205,""),M122))</f>
        <v>PISAD</v>
      </c>
      <c r="AF122" s="2">
        <v>0.58333333333333337</v>
      </c>
      <c r="AG122" t="s">
        <v>747</v>
      </c>
      <c r="AH122" s="17">
        <v>360</v>
      </c>
      <c r="AI122" s="17" cm="1">
        <f t="array" ref="AI122">SUMPRODUCT(--(IFERROR(HOUR(Flights_2026_09_3033343536373456789[entry_hour]),-1)=HOUR(AF122)),--(IFERROR(Flights_2026_09_3033343536373456789[entry_sector],"")=AG122),--(IFERROR(Flights_2026_09_3033343536373456789[nfl],-1)&gt;=AH122),--(IFERROR(Flights_2026_09_3033343536373456789[nfl],-1)&lt;=IF(AH122=450,450,AH122+9)))</f>
        <v>0</v>
      </c>
    </row>
    <row r="123" spans="1:35" x14ac:dyDescent="0.2">
      <c r="A123" t="s">
        <v>271</v>
      </c>
      <c r="B123" t="s">
        <v>272</v>
      </c>
      <c r="C123" t="s">
        <v>19</v>
      </c>
      <c r="D123" t="s">
        <v>53</v>
      </c>
      <c r="E123" t="s">
        <v>127</v>
      </c>
      <c r="F123" s="35">
        <v>46306.766435185185</v>
      </c>
      <c r="G123" t="s">
        <v>21</v>
      </c>
      <c r="H123" t="s">
        <v>4219</v>
      </c>
      <c r="I123">
        <v>370</v>
      </c>
      <c r="J123" t="s">
        <v>22</v>
      </c>
      <c r="K123" t="s">
        <v>23</v>
      </c>
      <c r="L123">
        <v>856</v>
      </c>
      <c r="M123" t="s">
        <v>136</v>
      </c>
      <c r="N123" s="35">
        <v>46306.71802083333</v>
      </c>
      <c r="O123">
        <v>370</v>
      </c>
      <c r="P123" t="s">
        <v>26</v>
      </c>
      <c r="Q123">
        <v>370</v>
      </c>
      <c r="R123" t="str">
        <f>IF(B123="","",_xlfn.XLOOKUP(B123,DB!$A$2:$A$205,DB!$C$2:$C$205,"")&amp;"")</f>
        <v>Sector 5</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LIDAM</v>
      </c>
      <c r="AF123" s="2">
        <v>0.58333333333333337</v>
      </c>
      <c r="AG123" t="s">
        <v>747</v>
      </c>
      <c r="AH123" s="17">
        <v>370</v>
      </c>
      <c r="AI123" s="17" cm="1">
        <f t="array" ref="AI123">SUMPRODUCT(--(IFERROR(HOUR(Flights_2026_09_3033343536373456789[entry_hour]),-1)=HOUR(AF123)),--(IFERROR(Flights_2026_09_3033343536373456789[entry_sector],"")=AG123),--(IFERROR(Flights_2026_09_3033343536373456789[nfl],-1)&gt;=AH123),--(IFERROR(Flights_2026_09_3033343536373456789[nfl],-1)&lt;=IF(AH123=450,450,AH123+9)))</f>
        <v>0</v>
      </c>
    </row>
    <row r="124" spans="1:35" x14ac:dyDescent="0.2">
      <c r="A124" t="s">
        <v>132</v>
      </c>
      <c r="B124" t="s">
        <v>81</v>
      </c>
      <c r="C124" t="s">
        <v>19</v>
      </c>
      <c r="D124" t="s">
        <v>76</v>
      </c>
      <c r="E124" t="s">
        <v>495</v>
      </c>
      <c r="F124" s="35">
        <v>46306.767997685187</v>
      </c>
      <c r="G124" t="s">
        <v>21</v>
      </c>
      <c r="H124" t="s">
        <v>4220</v>
      </c>
      <c r="I124">
        <v>350</v>
      </c>
      <c r="J124" t="s">
        <v>22</v>
      </c>
      <c r="K124" t="s">
        <v>23</v>
      </c>
      <c r="L124">
        <v>803</v>
      </c>
      <c r="M124" t="s">
        <v>84</v>
      </c>
      <c r="N124" s="35">
        <v>46306.72284722222</v>
      </c>
      <c r="O124">
        <v>350</v>
      </c>
      <c r="P124" t="s">
        <v>26</v>
      </c>
      <c r="Q124">
        <v>350</v>
      </c>
      <c r="R124" t="str">
        <f>IF(B124="","",_xlfn.XLOOKUP(B124,DB!$A$2:$A$205,DB!$C$2:$C$205,"")&amp;"")</f>
        <v>Sector 5</v>
      </c>
      <c r="S124" t="str">
        <f>IF(B124="","",_xlfn.XLOOKUP(B124,DB!$A$2:$A$205,DB!$E$2:$E$205,""))</f>
        <v>Sector 4</v>
      </c>
      <c r="T124" t="str">
        <f>IF(B124="","",_xlfn.XLOOKUP(B124,DB!$A$2:$A$205,DB!$F$2:$F$205,""))</f>
        <v>VOMAR/XUDUN</v>
      </c>
      <c r="U124" t="str">
        <f>IF(B124="","",_xlfn.XLOOKUP(B124,DB!$A$2:$A$205,DB!$D$2:$D$205,""))</f>
        <v>MMTY</v>
      </c>
      <c r="V124" t="str">
        <f>IF(B124="","",IF(OR(COUNTIF(M124,"????N?????W")&gt;0,COUNTIF(M124,"????N?????E")&gt;0,COUNTIF(M124,"????S?????W")&gt;0,COUNTIF(M124,"????S?????E")&gt;0),_xlfn.XLOOKUP(B124,DB!$A$2:$A$205,DB!$B$2:$B$205,""),M124))</f>
        <v>MATOL</v>
      </c>
      <c r="AF124" s="2">
        <v>0.58333333333333337</v>
      </c>
      <c r="AG124" t="s">
        <v>747</v>
      </c>
      <c r="AH124" s="17">
        <v>380</v>
      </c>
      <c r="AI124" s="17" cm="1">
        <f t="array" ref="AI124">SUMPRODUCT(--(IFERROR(HOUR(Flights_2026_09_3033343536373456789[entry_hour]),-1)=HOUR(AF124)),--(IFERROR(Flights_2026_09_3033343536373456789[entry_sector],"")=AG124),--(IFERROR(Flights_2026_09_3033343536373456789[nfl],-1)&gt;=AH124),--(IFERROR(Flights_2026_09_3033343536373456789[nfl],-1)&lt;=IF(AH124=450,450,AH124+9)))</f>
        <v>0</v>
      </c>
    </row>
    <row r="125" spans="1:35" x14ac:dyDescent="0.2">
      <c r="A125" t="s">
        <v>224</v>
      </c>
      <c r="B125" t="s">
        <v>141</v>
      </c>
      <c r="C125" t="s">
        <v>19</v>
      </c>
      <c r="D125" t="s">
        <v>53</v>
      </c>
      <c r="E125" t="s">
        <v>4221</v>
      </c>
      <c r="F125" s="35">
        <v>46306.770844907413</v>
      </c>
      <c r="G125" t="s">
        <v>21</v>
      </c>
      <c r="H125" t="s">
        <v>4222</v>
      </c>
      <c r="I125">
        <v>360</v>
      </c>
      <c r="J125" t="s">
        <v>22</v>
      </c>
      <c r="K125" t="s">
        <v>23</v>
      </c>
      <c r="L125">
        <v>214</v>
      </c>
      <c r="M125" t="s">
        <v>37</v>
      </c>
      <c r="N125" s="35">
        <v>46306.754583333328</v>
      </c>
      <c r="O125">
        <v>292</v>
      </c>
      <c r="P125" t="s">
        <v>26</v>
      </c>
      <c r="Q125">
        <v>220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3033343536373456789[entry_hour]),-1)=HOUR(AF125)),--(IFERROR(Flights_2026_09_3033343536373456789[entry_sector],"")=AG125),--(IFERROR(Flights_2026_09_3033343536373456789[nfl],-1)&gt;=AH125),--(IFERROR(Flights_2026_09_3033343536373456789[nfl],-1)&lt;=IF(AH125=450,450,AH125+9)))</f>
        <v>0</v>
      </c>
    </row>
    <row r="126" spans="1:35" x14ac:dyDescent="0.2">
      <c r="A126" t="s">
        <v>273</v>
      </c>
      <c r="B126" t="s">
        <v>81</v>
      </c>
      <c r="C126" t="s">
        <v>19</v>
      </c>
      <c r="D126" t="s">
        <v>41</v>
      </c>
      <c r="E126" t="s">
        <v>4223</v>
      </c>
      <c r="F126" s="35">
        <v>46306.775451388894</v>
      </c>
      <c r="G126" t="s">
        <v>21</v>
      </c>
      <c r="H126" t="s">
        <v>4224</v>
      </c>
      <c r="I126">
        <v>390</v>
      </c>
      <c r="J126" t="s">
        <v>22</v>
      </c>
      <c r="K126" t="s">
        <v>23</v>
      </c>
      <c r="L126">
        <v>851</v>
      </c>
      <c r="M126" t="s">
        <v>136</v>
      </c>
      <c r="N126" s="35">
        <v>46306.726805555554</v>
      </c>
      <c r="O126">
        <v>390</v>
      </c>
      <c r="P126" t="s">
        <v>26</v>
      </c>
      <c r="Q126">
        <v>390</v>
      </c>
      <c r="R126" t="str">
        <f>IF(B126="","",_xlfn.XLOOKUP(B126,DB!$A$2:$A$205,DB!$C$2:$C$205,"")&amp;"")</f>
        <v>Sector 5</v>
      </c>
      <c r="S126" t="str">
        <f>IF(B126="","",_xlfn.XLOOKUP(B126,DB!$A$2:$A$205,DB!$E$2:$E$205,""))</f>
        <v>Sector 4</v>
      </c>
      <c r="T126" t="str">
        <f>IF(B126="","",_xlfn.XLOOKUP(B126,DB!$A$2:$A$205,DB!$F$2:$F$205,""))</f>
        <v>VOMAR/XUDUN</v>
      </c>
      <c r="U126" t="str">
        <f>IF(B126="","",_xlfn.XLOOKUP(B126,DB!$A$2:$A$205,DB!$D$2:$D$205,""))</f>
        <v>MMTY</v>
      </c>
      <c r="V126" t="str">
        <f>IF(B126="","",IF(OR(COUNTIF(M126,"????N?????W")&gt;0,COUNTIF(M126,"????N?????E")&gt;0,COUNTIF(M126,"????S?????W")&gt;0,COUNTIF(M126,"????S?????E")&gt;0),_xlfn.XLOOKUP(B126,DB!$A$2:$A$205,DB!$B$2:$B$205,""),M126))</f>
        <v>LIDAM</v>
      </c>
      <c r="AF126" s="2">
        <v>0.58333333333333337</v>
      </c>
      <c r="AG126" t="s">
        <v>747</v>
      </c>
      <c r="AH126" s="17">
        <v>400</v>
      </c>
      <c r="AI126" s="17" cm="1">
        <f t="array" ref="AI126">SUMPRODUCT(--(IFERROR(HOUR(Flights_2026_09_3033343536373456789[entry_hour]),-1)=HOUR(AF126)),--(IFERROR(Flights_2026_09_3033343536373456789[entry_sector],"")=AG126),--(IFERROR(Flights_2026_09_3033343536373456789[nfl],-1)&gt;=AH126),--(IFERROR(Flights_2026_09_3033343536373456789[nfl],-1)&lt;=IF(AH126=450,450,AH126+9)))</f>
        <v>0</v>
      </c>
    </row>
    <row r="127" spans="1:35" x14ac:dyDescent="0.2">
      <c r="A127" t="s">
        <v>265</v>
      </c>
      <c r="B127" t="s">
        <v>171</v>
      </c>
      <c r="C127" t="s">
        <v>19</v>
      </c>
      <c r="D127" t="s">
        <v>50</v>
      </c>
      <c r="E127" t="s">
        <v>907</v>
      </c>
      <c r="F127" s="35">
        <v>46306.776770833334</v>
      </c>
      <c r="G127" t="s">
        <v>21</v>
      </c>
      <c r="H127" t="s">
        <v>4225</v>
      </c>
      <c r="I127">
        <v>340</v>
      </c>
      <c r="J127" t="s">
        <v>22</v>
      </c>
      <c r="K127" t="s">
        <v>23</v>
      </c>
      <c r="L127">
        <v>227</v>
      </c>
      <c r="M127" t="s">
        <v>4226</v>
      </c>
      <c r="N127" s="35">
        <v>46306.76059027778</v>
      </c>
      <c r="O127">
        <v>200</v>
      </c>
      <c r="P127" t="s">
        <v>26</v>
      </c>
      <c r="Q127">
        <v>220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PISAD</v>
      </c>
      <c r="AF127" s="2">
        <v>0.58333333333333337</v>
      </c>
      <c r="AG127" t="s">
        <v>747</v>
      </c>
      <c r="AH127" s="17">
        <v>410</v>
      </c>
      <c r="AI127" s="17" cm="1">
        <f t="array" ref="AI127">SUMPRODUCT(--(IFERROR(HOUR(Flights_2026_09_3033343536373456789[entry_hour]),-1)=HOUR(AF127)),--(IFERROR(Flights_2026_09_3033343536373456789[entry_sector],"")=AG127),--(IFERROR(Flights_2026_09_3033343536373456789[nfl],-1)&gt;=AH127),--(IFERROR(Flights_2026_09_3033343536373456789[nfl],-1)&lt;=IF(AH127=450,450,AH127+9)))</f>
        <v>0</v>
      </c>
    </row>
    <row r="128" spans="1:35" x14ac:dyDescent="0.2">
      <c r="A128" t="s">
        <v>276</v>
      </c>
      <c r="B128" t="s">
        <v>65</v>
      </c>
      <c r="C128" t="s">
        <v>19</v>
      </c>
      <c r="D128" t="s">
        <v>50</v>
      </c>
      <c r="E128" t="s">
        <v>111</v>
      </c>
      <c r="F128" s="35">
        <v>46306.777615740742</v>
      </c>
      <c r="G128" t="s">
        <v>28</v>
      </c>
      <c r="H128" t="s">
        <v>4227</v>
      </c>
      <c r="I128">
        <v>350</v>
      </c>
      <c r="J128" t="s">
        <v>22</v>
      </c>
      <c r="K128" t="s">
        <v>23</v>
      </c>
      <c r="L128">
        <v>899</v>
      </c>
      <c r="M128" t="s">
        <v>78</v>
      </c>
      <c r="N128" s="35">
        <v>46306.727060185185</v>
      </c>
      <c r="O128">
        <v>350</v>
      </c>
      <c r="P128" t="s">
        <v>26</v>
      </c>
      <c r="Q128">
        <v>350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3033343536373456789[entry_hour]),-1)=HOUR(AF128)),--(IFERROR(Flights_2026_09_3033343536373456789[entry_sector],"")=AG128),--(IFERROR(Flights_2026_09_3033343536373456789[nfl],-1)&gt;=AH128),--(IFERROR(Flights_2026_09_3033343536373456789[nfl],-1)&lt;=IF(AH128=450,450,AH128+9)))</f>
        <v>0</v>
      </c>
    </row>
    <row r="129" spans="1:35" x14ac:dyDescent="0.2">
      <c r="A129" t="s">
        <v>858</v>
      </c>
      <c r="B129" t="s">
        <v>57</v>
      </c>
      <c r="C129" t="s">
        <v>19</v>
      </c>
      <c r="D129" t="s">
        <v>47</v>
      </c>
      <c r="E129" t="s">
        <v>4228</v>
      </c>
      <c r="F129" s="35">
        <v>46306.780462962968</v>
      </c>
      <c r="G129" t="s">
        <v>21</v>
      </c>
      <c r="H129" t="s">
        <v>4229</v>
      </c>
      <c r="I129">
        <v>370</v>
      </c>
      <c r="J129" t="s">
        <v>22</v>
      </c>
      <c r="K129" t="s">
        <v>23</v>
      </c>
      <c r="L129">
        <v>559</v>
      </c>
      <c r="M129" t="s">
        <v>25</v>
      </c>
      <c r="N129" s="35">
        <v>46306.746666666666</v>
      </c>
      <c r="O129">
        <v>370</v>
      </c>
      <c r="P129" t="s">
        <v>26</v>
      </c>
      <c r="Q129">
        <v>370</v>
      </c>
      <c r="R129" t="str">
        <f>IF(B129="","",_xlfn.XLOOKUP(B129,DB!$A$2:$A$205,DB!$C$2:$C$205,"")&amp;"")</f>
        <v>Sector 5</v>
      </c>
      <c r="S129" t="str">
        <f>IF(B129="","",_xlfn.XLOOKUP(B129,DB!$A$2:$A$205,DB!$E$2:$E$205,""))</f>
        <v>Sector 4</v>
      </c>
      <c r="T129" t="str">
        <f>IF(B129="","",_xlfn.XLOOKUP(B129,DB!$A$2:$A$205,DB!$F$2:$F$205,""))</f>
        <v>VOMAR/XUDUN</v>
      </c>
      <c r="U129" t="str">
        <f>IF(B129="","",_xlfn.XLOOKUP(B129,DB!$A$2:$A$205,DB!$D$2:$D$205,""))</f>
        <v>KZHU</v>
      </c>
      <c r="V129" t="str">
        <f>IF(B129="","",IF(OR(COUNTIF(M129,"????N?????W")&gt;0,COUNTIF(M129,"????N?????E")&gt;0,COUNTIF(M129,"????S?????W")&gt;0,COUNTIF(M129,"????S?????E")&gt;0),_xlfn.XLOOKUP(B129,DB!$A$2:$A$205,DB!$B$2:$B$205,""),M129))</f>
        <v>KEHLI</v>
      </c>
      <c r="AF129" s="2">
        <v>0.58333333333333337</v>
      </c>
      <c r="AG129" t="s">
        <v>747</v>
      </c>
      <c r="AH129" s="17">
        <v>430</v>
      </c>
      <c r="AI129" s="17" cm="1">
        <f t="array" ref="AI129">SUMPRODUCT(--(IFERROR(HOUR(Flights_2026_09_3033343536373456789[entry_hour]),-1)=HOUR(AF129)),--(IFERROR(Flights_2026_09_3033343536373456789[entry_sector],"")=AG129),--(IFERROR(Flights_2026_09_3033343536373456789[nfl],-1)&gt;=AH129),--(IFERROR(Flights_2026_09_3033343536373456789[nfl],-1)&lt;=IF(AH129=450,450,AH129+9)))</f>
        <v>0</v>
      </c>
    </row>
    <row r="130" spans="1:35" x14ac:dyDescent="0.2">
      <c r="A130" t="s">
        <v>281</v>
      </c>
      <c r="B130" t="s">
        <v>282</v>
      </c>
      <c r="C130" t="s">
        <v>19</v>
      </c>
      <c r="D130" t="s">
        <v>41</v>
      </c>
      <c r="E130" t="s">
        <v>2709</v>
      </c>
      <c r="F130" s="35">
        <v>46306.784861111111</v>
      </c>
      <c r="G130" t="s">
        <v>21</v>
      </c>
      <c r="H130" t="s">
        <v>4230</v>
      </c>
      <c r="I130">
        <v>360</v>
      </c>
      <c r="J130" t="s">
        <v>22</v>
      </c>
      <c r="K130" t="s">
        <v>23</v>
      </c>
      <c r="L130">
        <v>240</v>
      </c>
      <c r="M130" t="s">
        <v>44</v>
      </c>
      <c r="N130" s="35">
        <v>46306.76734953704</v>
      </c>
      <c r="O130">
        <v>64</v>
      </c>
      <c r="P130" t="s">
        <v>26</v>
      </c>
      <c r="Q130">
        <v>380</v>
      </c>
      <c r="R130" t="str">
        <f>IF(B130="","",_xlfn.XLOOKUP(B130,DB!$A$2:$A$205,DB!$C$2:$C$205,"")&amp;"")</f>
        <v>Sector 7</v>
      </c>
      <c r="S130" t="str">
        <f>IF(B130="","",_xlfn.XLOOKUP(B130,DB!$A$2:$A$205,DB!$E$2:$E$205,""))</f>
        <v>Sector 7</v>
      </c>
      <c r="T130" t="str">
        <f>IF(B130="","",_xlfn.XLOOKUP(B130,DB!$A$2:$A$205,DB!$F$2:$F$205,""))</f>
        <v>PAULE/SIGMA</v>
      </c>
      <c r="U130" t="str">
        <f>IF(B130="","",_xlfn.XLOOKUP(B130,DB!$A$2:$A$205,DB!$D$2:$D$205,""))</f>
        <v>MHCC</v>
      </c>
      <c r="V130" t="str">
        <f>IF(B130="","",IF(OR(COUNTIF(M130,"????N?????W")&gt;0,COUNTIF(M130,"????N?????E")&gt;0,COUNTIF(M130,"????S?????W")&gt;0,COUNTIF(M130,"????S?????E")&gt;0),_xlfn.XLOOKUP(B130,DB!$A$2:$A$205,DB!$B$2:$B$205,""),M130))</f>
        <v>SIGMA</v>
      </c>
      <c r="AF130" s="2">
        <v>0.58333333333333337</v>
      </c>
      <c r="AG130" t="s">
        <v>747</v>
      </c>
      <c r="AH130" s="17">
        <v>440</v>
      </c>
      <c r="AI130" s="17" cm="1">
        <f t="array" ref="AI130">SUMPRODUCT(--(IFERROR(HOUR(Flights_2026_09_3033343536373456789[entry_hour]),-1)=HOUR(AF130)),--(IFERROR(Flights_2026_09_3033343536373456789[entry_sector],"")=AG130),--(IFERROR(Flights_2026_09_3033343536373456789[nfl],-1)&gt;=AH130),--(IFERROR(Flights_2026_09_3033343536373456789[nfl],-1)&lt;=IF(AH130=450,450,AH130+9)))</f>
        <v>0</v>
      </c>
    </row>
    <row r="131" spans="1:35" x14ac:dyDescent="0.2">
      <c r="A131" t="s">
        <v>288</v>
      </c>
      <c r="B131" t="s">
        <v>52</v>
      </c>
      <c r="C131" t="s">
        <v>19</v>
      </c>
      <c r="D131" t="s">
        <v>41</v>
      </c>
      <c r="E131" t="s">
        <v>4231</v>
      </c>
      <c r="F131" s="35">
        <v>46306.786076388889</v>
      </c>
      <c r="G131" t="s">
        <v>21</v>
      </c>
      <c r="H131" t="s">
        <v>4232</v>
      </c>
      <c r="I131">
        <v>370</v>
      </c>
      <c r="J131" t="s">
        <v>22</v>
      </c>
      <c r="K131" t="s">
        <v>23</v>
      </c>
      <c r="L131">
        <v>925</v>
      </c>
      <c r="M131" t="s">
        <v>78</v>
      </c>
      <c r="N131" s="35">
        <v>46306.731967592597</v>
      </c>
      <c r="O131">
        <v>390</v>
      </c>
      <c r="P131" t="s">
        <v>26</v>
      </c>
      <c r="Q131">
        <v>370</v>
      </c>
      <c r="R131" t="str">
        <f>IF(B131="","",_xlfn.XLOOKUP(B131,DB!$A$2:$A$205,DB!$C$2:$C$205,"")&amp;"")</f>
        <v>Sector 6</v>
      </c>
      <c r="S131" t="str">
        <f>IF(B131="","",_xlfn.XLOOKUP(B131,DB!$A$2:$A$205,DB!$E$2:$E$205,""))</f>
        <v>Sector 4</v>
      </c>
      <c r="T131" t="str">
        <f>IF(B131="","",_xlfn.XLOOKUP(B131,DB!$A$2:$A$205,DB!$F$2:$F$205,""))</f>
        <v>VOMAR/XUDUN</v>
      </c>
      <c r="U131" t="str">
        <f>IF(B131="","",_xlfn.XLOOKUP(B131,DB!$A$2:$A$205,DB!$D$2:$D$205,""))</f>
        <v>MMEX</v>
      </c>
      <c r="V131" t="str">
        <f>IF(B131="","",IF(OR(COUNTIF(M131,"????N?????W")&gt;0,COUNTIF(M131,"????N?????E")&gt;0,COUNTIF(M131,"????S?????W")&gt;0,COUNTIF(M131,"????S?????E")&gt;0),_xlfn.XLOOKUP(B131,DB!$A$2:$A$205,DB!$B$2:$B$205,""),M131))</f>
        <v>GOTAS</v>
      </c>
      <c r="AF131" s="2">
        <v>0.58333333333333337</v>
      </c>
      <c r="AG131" t="s">
        <v>747</v>
      </c>
      <c r="AH131" s="17">
        <v>450</v>
      </c>
      <c r="AI131" s="17" cm="1">
        <f t="array" ref="AI131">SUMPRODUCT(--(IFERROR(HOUR(Flights_2026_09_3033343536373456789[entry_hour]),-1)=HOUR(AF131)),--(IFERROR(Flights_2026_09_3033343536373456789[entry_sector],"")=AG131),--(IFERROR(Flights_2026_09_3033343536373456789[nfl],-1)&gt;=AH131),--(IFERROR(Flights_2026_09_3033343536373456789[nfl],-1)&lt;=IF(AH131=450,450,AH131+9)))</f>
        <v>0</v>
      </c>
    </row>
    <row r="132" spans="1:35" x14ac:dyDescent="0.2">
      <c r="A132" t="s">
        <v>304</v>
      </c>
      <c r="B132" t="s">
        <v>213</v>
      </c>
      <c r="C132" t="s">
        <v>19</v>
      </c>
      <c r="D132" t="s">
        <v>90</v>
      </c>
      <c r="E132" t="s">
        <v>4233</v>
      </c>
      <c r="F132" s="35">
        <v>46306.787210648152</v>
      </c>
      <c r="G132" t="s">
        <v>21</v>
      </c>
      <c r="H132" t="s">
        <v>4234</v>
      </c>
      <c r="I132">
        <v>390</v>
      </c>
      <c r="J132" t="s">
        <v>22</v>
      </c>
      <c r="K132" t="s">
        <v>23</v>
      </c>
      <c r="L132">
        <v>563</v>
      </c>
      <c r="M132" t="s">
        <v>25</v>
      </c>
      <c r="N132" s="35">
        <v>46306.753240740742</v>
      </c>
      <c r="O132">
        <v>390</v>
      </c>
      <c r="P132" t="s">
        <v>26</v>
      </c>
      <c r="Q132">
        <v>390</v>
      </c>
      <c r="R132" t="str">
        <f>IF(B132="","",_xlfn.XLOOKUP(B132,DB!$A$2:$A$205,DB!$C$2:$C$205,"")&amp;"")</f>
        <v>Sector 5</v>
      </c>
      <c r="S132" t="str">
        <f>IF(B132="","",_xlfn.XLOOKUP(B132,DB!$A$2:$A$205,DB!$E$2:$E$205,""))</f>
        <v>Sector 4</v>
      </c>
      <c r="T132" t="str">
        <f>IF(B132="","",_xlfn.XLOOKUP(B132,DB!$A$2:$A$205,DB!$F$2:$F$205,""))</f>
        <v>VOMAR/XUDUN</v>
      </c>
      <c r="U132" t="str">
        <f>IF(B132="","",_xlfn.XLOOKUP(B132,DB!$A$2:$A$205,DB!$D$2:$D$205,""))</f>
        <v>KZHU</v>
      </c>
      <c r="V132" t="str">
        <f>IF(B132="","",IF(OR(COUNTIF(M132,"????N?????W")&gt;0,COUNTIF(M132,"????N?????E")&gt;0,COUNTIF(M132,"????S?????W")&gt;0,COUNTIF(M132,"????S?????E")&gt;0),_xlfn.XLOOKUP(B132,DB!$A$2:$A$205,DB!$B$2:$B$205,""),M132))</f>
        <v>KEHLI</v>
      </c>
      <c r="AF132" s="2">
        <v>0.625</v>
      </c>
      <c r="AG132" t="s">
        <v>743</v>
      </c>
      <c r="AH132" s="17">
        <v>200</v>
      </c>
      <c r="AI132" s="17" cm="1">
        <f t="array" ref="AI132">SUMPRODUCT(--(IFERROR(HOUR(Flights_2026_09_3033343536373456789[entry_hour]),-1)=HOUR(AF132)),--(IFERROR(Flights_2026_09_3033343536373456789[entry_sector],"")=AG132),--(IFERROR(Flights_2026_09_3033343536373456789[nfl],-1)&gt;=AH132),--(IFERROR(Flights_2026_09_3033343536373456789[nfl],-1)&lt;=IF(AH132=450,450,AH132+9)))</f>
        <v>0</v>
      </c>
    </row>
    <row r="133" spans="1:35" x14ac:dyDescent="0.2">
      <c r="A133" t="s">
        <v>1823</v>
      </c>
      <c r="B133" t="s">
        <v>196</v>
      </c>
      <c r="C133" t="s">
        <v>19</v>
      </c>
      <c r="D133" t="s">
        <v>90</v>
      </c>
      <c r="E133" t="s">
        <v>390</v>
      </c>
      <c r="F133" s="35">
        <v>46306.78875</v>
      </c>
      <c r="G133" t="s">
        <v>21</v>
      </c>
      <c r="H133" t="s">
        <v>4235</v>
      </c>
      <c r="I133">
        <v>400</v>
      </c>
      <c r="J133" t="s">
        <v>22</v>
      </c>
      <c r="K133" t="s">
        <v>23</v>
      </c>
      <c r="L133">
        <v>240</v>
      </c>
      <c r="M133" t="s">
        <v>4236</v>
      </c>
      <c r="N133" s="35">
        <v>46306.770949074074</v>
      </c>
      <c r="O133">
        <v>220</v>
      </c>
      <c r="P133" t="s">
        <v>26</v>
      </c>
      <c r="Q133">
        <v>220</v>
      </c>
      <c r="R133" t="str">
        <f>IF(B133="","",_xlfn.XLOOKUP(B133,DB!$A$2:$A$205,DB!$C$2:$C$205,"")&amp;"")</f>
        <v>Sector 3</v>
      </c>
      <c r="S133" t="str">
        <f>IF(B133="","",_xlfn.XLOOKUP(B133,DB!$A$2:$A$205,DB!$E$2:$E$205,""))</f>
        <v>Sector 3</v>
      </c>
      <c r="T133" t="str">
        <f>IF(B133="","",_xlfn.XLOOKUP(B133,DB!$A$2:$A$205,DB!$F$2:$F$205,""))</f>
        <v>NOSAT</v>
      </c>
      <c r="U133" t="str">
        <f>IF(B133="","",_xlfn.XLOOKUP(B133,DB!$A$2:$A$205,DB!$D$2:$D$205,""))</f>
        <v>KZHU</v>
      </c>
      <c r="V133" t="str">
        <f>IF(B133="","",IF(OR(COUNTIF(M133,"????N?????W")&gt;0,COUNTIF(M133,"????N?????E")&gt;0,COUNTIF(M133,"????S?????W")&gt;0,COUNTIF(M133,"????S?????E")&gt;0),_xlfn.XLOOKUP(B133,DB!$A$2:$A$205,DB!$B$2:$B$205,""),M133))</f>
        <v>PISAD</v>
      </c>
      <c r="AF133" s="2">
        <v>0.625</v>
      </c>
      <c r="AG133" t="s">
        <v>743</v>
      </c>
      <c r="AH133" s="17">
        <v>210</v>
      </c>
      <c r="AI133" s="17" cm="1">
        <f t="array" ref="AI133">SUMPRODUCT(--(IFERROR(HOUR(Flights_2026_09_3033343536373456789[entry_hour]),-1)=HOUR(AF133)),--(IFERROR(Flights_2026_09_3033343536373456789[entry_sector],"")=AG133),--(IFERROR(Flights_2026_09_3033343536373456789[nfl],-1)&gt;=AH133),--(IFERROR(Flights_2026_09_3033343536373456789[nfl],-1)&lt;=IF(AH133=450,450,AH133+9)))</f>
        <v>0</v>
      </c>
    </row>
    <row r="134" spans="1:35" x14ac:dyDescent="0.2">
      <c r="A134" t="s">
        <v>294</v>
      </c>
      <c r="B134" t="s">
        <v>65</v>
      </c>
      <c r="C134" t="s">
        <v>19</v>
      </c>
      <c r="D134" t="s">
        <v>76</v>
      </c>
      <c r="E134" t="s">
        <v>686</v>
      </c>
      <c r="F134" s="35">
        <v>46306.791226851856</v>
      </c>
      <c r="G134" t="s">
        <v>21</v>
      </c>
      <c r="H134" t="s">
        <v>4237</v>
      </c>
      <c r="I134">
        <v>350</v>
      </c>
      <c r="J134" t="s">
        <v>22</v>
      </c>
      <c r="K134" t="s">
        <v>23</v>
      </c>
      <c r="L134">
        <v>897</v>
      </c>
      <c r="M134" t="s">
        <v>77</v>
      </c>
      <c r="N134" s="35">
        <v>46306.740844907406</v>
      </c>
      <c r="O134">
        <v>350</v>
      </c>
      <c r="P134" t="s">
        <v>26</v>
      </c>
      <c r="Q1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3033343536373456789[entry_hour]),-1)=HOUR(AF134)),--(IFERROR(Flights_2026_09_3033343536373456789[entry_sector],"")=AG134),--(IFERROR(Flights_2026_09_3033343536373456789[nfl],-1)&gt;=AH134),--(IFERROR(Flights_2026_09_3033343536373456789[nfl],-1)&lt;=IF(AH134=450,450,AH134+9)))</f>
        <v>0</v>
      </c>
    </row>
    <row r="135" spans="1:35" x14ac:dyDescent="0.2">
      <c r="A135" t="s">
        <v>285</v>
      </c>
      <c r="B135" t="s">
        <v>46</v>
      </c>
      <c r="C135" t="s">
        <v>19</v>
      </c>
      <c r="D135" t="s">
        <v>120</v>
      </c>
      <c r="E135" t="s">
        <v>4238</v>
      </c>
      <c r="F135" s="35">
        <v>46306.792951388888</v>
      </c>
      <c r="G135" t="s">
        <v>21</v>
      </c>
      <c r="H135" t="s">
        <v>4239</v>
      </c>
      <c r="I135">
        <v>340</v>
      </c>
      <c r="J135" t="s">
        <v>22</v>
      </c>
      <c r="K135" t="s">
        <v>23</v>
      </c>
      <c r="L135">
        <v>189</v>
      </c>
      <c r="M135" t="s">
        <v>37</v>
      </c>
      <c r="N135" s="35">
        <v>46306.777812500004</v>
      </c>
      <c r="O135">
        <v>220</v>
      </c>
      <c r="P135" t="s">
        <v>26</v>
      </c>
      <c r="Q135">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3033343536373456789[entry_hour]),-1)=HOUR(AF135)),--(IFERROR(Flights_2026_09_3033343536373456789[entry_sector],"")=AG135),--(IFERROR(Flights_2026_09_3033343536373456789[nfl],-1)&gt;=AH135),--(IFERROR(Flights_2026_09_3033343536373456789[nfl],-1)&lt;=IF(AH135=450,450,AH135+9)))</f>
        <v>0</v>
      </c>
    </row>
    <row r="136" spans="1:35" x14ac:dyDescent="0.2">
      <c r="A136" t="s">
        <v>448</v>
      </c>
      <c r="B136" t="s">
        <v>272</v>
      </c>
      <c r="C136" t="s">
        <v>19</v>
      </c>
      <c r="D136" t="s">
        <v>53</v>
      </c>
      <c r="E136" t="s">
        <v>317</v>
      </c>
      <c r="F136" s="35">
        <v>46306.794710648144</v>
      </c>
      <c r="G136" t="s">
        <v>21</v>
      </c>
      <c r="H136" t="s">
        <v>4240</v>
      </c>
      <c r="I136">
        <v>370</v>
      </c>
      <c r="J136" t="s">
        <v>22</v>
      </c>
      <c r="K136" t="s">
        <v>23</v>
      </c>
      <c r="L136">
        <v>880</v>
      </c>
      <c r="M136" t="s">
        <v>136</v>
      </c>
      <c r="N136" s="35">
        <v>46306.743958333333</v>
      </c>
      <c r="O136">
        <v>370</v>
      </c>
      <c r="P136" t="s">
        <v>26</v>
      </c>
      <c r="Q136">
        <v>370</v>
      </c>
      <c r="R136" t="str">
        <f>IF(B136="","",_xlfn.XLOOKUP(B136,DB!$A$2:$A$205,DB!$C$2:$C$205,"")&amp;"")</f>
        <v>Sector 5</v>
      </c>
      <c r="S136" t="str">
        <f>IF(B136="","",_xlfn.XLOOKUP(B136,DB!$A$2:$A$205,DB!$E$2:$E$205,""))</f>
        <v>Sector 4</v>
      </c>
      <c r="T136" t="str">
        <f>IF(B136="","",_xlfn.XLOOKUP(B136,DB!$A$2:$A$205,DB!$F$2:$F$205,""))</f>
        <v>VOMAR/XUDUN</v>
      </c>
      <c r="U136" t="str">
        <f>IF(B136="","",_xlfn.XLOOKUP(B136,DB!$A$2:$A$205,DB!$D$2:$D$205,""))</f>
        <v>MMEX</v>
      </c>
      <c r="V136" t="str">
        <f>IF(B136="","",IF(OR(COUNTIF(M136,"????N?????W")&gt;0,COUNTIF(M136,"????N?????E")&gt;0,COUNTIF(M136,"????S?????W")&gt;0,COUNTIF(M136,"????S?????E")&gt;0),_xlfn.XLOOKUP(B136,DB!$A$2:$A$205,DB!$B$2:$B$205,""),M136))</f>
        <v>LIDAM</v>
      </c>
      <c r="AF136" s="2">
        <v>0.625</v>
      </c>
      <c r="AG136" t="s">
        <v>743</v>
      </c>
      <c r="AH136" s="17">
        <v>240</v>
      </c>
      <c r="AI136" s="17" cm="1">
        <f t="array" ref="AI136">SUMPRODUCT(--(IFERROR(HOUR(Flights_2026_09_3033343536373456789[entry_hour]),-1)=HOUR(AF136)),--(IFERROR(Flights_2026_09_3033343536373456789[entry_sector],"")=AG136),--(IFERROR(Flights_2026_09_3033343536373456789[nfl],-1)&gt;=AH136),--(IFERROR(Flights_2026_09_3033343536373456789[nfl],-1)&lt;=IF(AH136=450,450,AH136+9)))</f>
        <v>0</v>
      </c>
    </row>
    <row r="137" spans="1:35" x14ac:dyDescent="0.2">
      <c r="A137" t="s">
        <v>291</v>
      </c>
      <c r="B137" t="s">
        <v>86</v>
      </c>
      <c r="C137" t="s">
        <v>19</v>
      </c>
      <c r="D137" t="s">
        <v>41</v>
      </c>
      <c r="E137" t="s">
        <v>4241</v>
      </c>
      <c r="F137" s="35">
        <v>46306.79623842593</v>
      </c>
      <c r="G137" t="s">
        <v>21</v>
      </c>
      <c r="H137" t="s">
        <v>4242</v>
      </c>
      <c r="I137">
        <v>390</v>
      </c>
      <c r="J137" t="s">
        <v>22</v>
      </c>
      <c r="K137" t="s">
        <v>23</v>
      </c>
      <c r="L137">
        <v>903</v>
      </c>
      <c r="M137" t="s">
        <v>78</v>
      </c>
      <c r="N137" s="35">
        <v>46306.743611111116</v>
      </c>
      <c r="O137">
        <v>390</v>
      </c>
      <c r="P137" t="s">
        <v>26</v>
      </c>
      <c r="Q137">
        <v>390</v>
      </c>
      <c r="R137" t="str">
        <f>IF(B137="","",_xlfn.XLOOKUP(B137,DB!$A$2:$A$205,DB!$C$2:$C$205,"")&amp;"")</f>
        <v>Sector 6</v>
      </c>
      <c r="S137" t="str">
        <f>IF(B137="","",_xlfn.XLOOKUP(B137,DB!$A$2:$A$205,DB!$E$2:$E$205,""))</f>
        <v>Sector 4</v>
      </c>
      <c r="T137" t="str">
        <f>IF(B137="","",_xlfn.XLOOKUP(B137,DB!$A$2:$A$205,DB!$F$2:$F$205,""))</f>
        <v>VOMAR/XUDUN</v>
      </c>
      <c r="U137" t="str">
        <f>IF(B137="","",_xlfn.XLOOKUP(B137,DB!$A$2:$A$205,DB!$D$2:$D$205,""))</f>
        <v>MMEX</v>
      </c>
      <c r="V137" t="str">
        <f>IF(B137="","",IF(OR(COUNTIF(M137,"????N?????W")&gt;0,COUNTIF(M137,"????N?????E")&gt;0,COUNTIF(M137,"????S?????W")&gt;0,COUNTIF(M137,"????S?????E")&gt;0),_xlfn.XLOOKUP(B137,DB!$A$2:$A$205,DB!$B$2:$B$205,""),M137))</f>
        <v>GOTAS</v>
      </c>
      <c r="AF137" s="2">
        <v>0.625</v>
      </c>
      <c r="AG137" t="s">
        <v>743</v>
      </c>
      <c r="AH137" s="17">
        <v>250</v>
      </c>
      <c r="AI137" s="17" cm="1">
        <f t="array" ref="AI137">SUMPRODUCT(--(IFERROR(HOUR(Flights_2026_09_3033343536373456789[entry_hour]),-1)=HOUR(AF137)),--(IFERROR(Flights_2026_09_3033343536373456789[entry_sector],"")=AG137),--(IFERROR(Flights_2026_09_3033343536373456789[nfl],-1)&gt;=AH137),--(IFERROR(Flights_2026_09_3033343536373456789[nfl],-1)&lt;=IF(AH137=450,450,AH137+9)))</f>
        <v>0</v>
      </c>
    </row>
    <row r="138" spans="1:35" x14ac:dyDescent="0.2">
      <c r="A138" t="s">
        <v>286</v>
      </c>
      <c r="B138" t="s">
        <v>287</v>
      </c>
      <c r="C138" t="s">
        <v>19</v>
      </c>
      <c r="D138" t="s">
        <v>53</v>
      </c>
      <c r="E138" t="s">
        <v>1561</v>
      </c>
      <c r="F138" s="35">
        <v>46306.797534722224</v>
      </c>
      <c r="G138" t="s">
        <v>21</v>
      </c>
      <c r="H138" t="s">
        <v>4243</v>
      </c>
      <c r="I138">
        <v>360</v>
      </c>
      <c r="J138" t="s">
        <v>22</v>
      </c>
      <c r="K138" t="s">
        <v>23</v>
      </c>
      <c r="L138">
        <v>179</v>
      </c>
      <c r="M138" t="s">
        <v>440</v>
      </c>
      <c r="N138" s="35">
        <v>46306.783449074079</v>
      </c>
      <c r="O138">
        <v>156</v>
      </c>
      <c r="P138" t="s">
        <v>26</v>
      </c>
      <c r="Q138">
        <v>220</v>
      </c>
      <c r="R138" t="str">
        <f>IF(B138="","",_xlfn.XLOOKUP(B138,DB!$A$2:$A$205,DB!$C$2:$C$205,"")&amp;"")</f>
        <v>Sector 3</v>
      </c>
      <c r="S138" t="str">
        <f>IF(B138="","",_xlfn.XLOOKUP(B138,DB!$A$2:$A$205,DB!$E$2:$E$205,""))</f>
        <v>Sector 3</v>
      </c>
      <c r="T138" t="str">
        <f>IF(B138="","",_xlfn.XLOOKUP(B138,DB!$A$2:$A$205,DB!$F$2:$F$205,""))</f>
        <v>NOSAT</v>
      </c>
      <c r="U138" t="str">
        <f>IF(B138="","",_xlfn.XLOOKUP(B138,DB!$A$2:$A$205,DB!$D$2:$D$205,""))</f>
        <v>MUFH</v>
      </c>
      <c r="V138" t="str">
        <f>IF(B138="","",IF(OR(COUNTIF(M138,"????N?????W")&gt;0,COUNTIF(M138,"????N?????E")&gt;0,COUNTIF(M138,"????S?????W")&gt;0,COUNTIF(M138,"????S?????E")&gt;0),_xlfn.XLOOKUP(B138,DB!$A$2:$A$205,DB!$B$2:$B$205,""),M138))</f>
        <v>NOSAT</v>
      </c>
      <c r="AF138" s="2">
        <v>0.625</v>
      </c>
      <c r="AG138" t="s">
        <v>743</v>
      </c>
      <c r="AH138" s="17">
        <v>260</v>
      </c>
      <c r="AI138" s="17" cm="1">
        <f t="array" ref="AI138">SUMPRODUCT(--(IFERROR(HOUR(Flights_2026_09_3033343536373456789[entry_hour]),-1)=HOUR(AF138)),--(IFERROR(Flights_2026_09_3033343536373456789[entry_sector],"")=AG138),--(IFERROR(Flights_2026_09_3033343536373456789[nfl],-1)&gt;=AH138),--(IFERROR(Flights_2026_09_3033343536373456789[nfl],-1)&lt;=IF(AH138=450,450,AH138+9)))</f>
        <v>0</v>
      </c>
    </row>
    <row r="139" spans="1:35" x14ac:dyDescent="0.2">
      <c r="A139" t="s">
        <v>260</v>
      </c>
      <c r="B139" t="s">
        <v>186</v>
      </c>
      <c r="C139" t="s">
        <v>19</v>
      </c>
      <c r="D139" t="s">
        <v>20</v>
      </c>
      <c r="E139" t="s">
        <v>479</v>
      </c>
      <c r="F139" s="35">
        <v>46306.79960648148</v>
      </c>
      <c r="G139" t="s">
        <v>21</v>
      </c>
      <c r="H139" t="s">
        <v>4244</v>
      </c>
      <c r="I139">
        <v>340</v>
      </c>
      <c r="J139" t="s">
        <v>22</v>
      </c>
      <c r="K139" t="s">
        <v>23</v>
      </c>
      <c r="L139">
        <v>163</v>
      </c>
      <c r="M139" t="s">
        <v>37</v>
      </c>
      <c r="N139" s="35">
        <v>46306.786782407406</v>
      </c>
      <c r="O139">
        <v>172</v>
      </c>
      <c r="P139" t="s">
        <v>26</v>
      </c>
      <c r="Q139">
        <v>220</v>
      </c>
      <c r="R139" t="str">
        <f>IF(B139="","",_xlfn.XLOOKUP(B139,DB!$A$2:$A$205,DB!$C$2:$C$205,"")&amp;"")</f>
        <v>Sector 3</v>
      </c>
      <c r="S139" t="str">
        <f>IF(B139="","",_xlfn.XLOOKUP(B139,DB!$A$2:$A$205,DB!$E$2:$E$205,""))</f>
        <v>Sector 3</v>
      </c>
      <c r="T139" t="str">
        <f>IF(B139="","",_xlfn.XLOOKUP(B139,DB!$A$2:$A$205,DB!$F$2:$F$205,""))</f>
        <v>NOSAT</v>
      </c>
      <c r="U139" t="str">
        <f>IF(B139="","",_xlfn.XLOOKUP(B139,DB!$A$2:$A$205,DB!$D$2:$D$205,""))</f>
        <v>KZHU</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3033343536373456789[entry_hour]),-1)=HOUR(AF139)),--(IFERROR(Flights_2026_09_3033343536373456789[entry_sector],"")=AG139),--(IFERROR(Flights_2026_09_3033343536373456789[nfl],-1)&gt;=AH139),--(IFERROR(Flights_2026_09_3033343536373456789[nfl],-1)&lt;=IF(AH139=450,450,AH139+9)))</f>
        <v>0</v>
      </c>
    </row>
    <row r="140" spans="1:35" x14ac:dyDescent="0.2">
      <c r="A140" t="s">
        <v>484</v>
      </c>
      <c r="B140" t="s">
        <v>65</v>
      </c>
      <c r="C140" t="s">
        <v>19</v>
      </c>
      <c r="D140" t="s">
        <v>20</v>
      </c>
      <c r="E140" t="s">
        <v>386</v>
      </c>
      <c r="F140" s="35">
        <v>46306.80405092593</v>
      </c>
      <c r="G140" t="s">
        <v>21</v>
      </c>
      <c r="H140" t="s">
        <v>4245</v>
      </c>
      <c r="I140">
        <v>370</v>
      </c>
      <c r="J140" t="s">
        <v>22</v>
      </c>
      <c r="K140" t="s">
        <v>23</v>
      </c>
      <c r="L140">
        <v>895</v>
      </c>
      <c r="M140" t="s">
        <v>78</v>
      </c>
      <c r="N140" s="35">
        <v>46306.752233796295</v>
      </c>
      <c r="O140">
        <v>370</v>
      </c>
      <c r="P140" t="s">
        <v>26</v>
      </c>
      <c r="Q140">
        <v>370</v>
      </c>
      <c r="R140" t="str">
        <f>IF(B140="","",_xlfn.XLOOKUP(B140,DB!$A$2:$A$205,DB!$C$2:$C$205,"")&amp;"")</f>
        <v>Sector 6</v>
      </c>
      <c r="S140" t="str">
        <f>IF(B140="","",_xlfn.XLOOKUP(B140,DB!$A$2:$A$205,DB!$E$2:$E$205,""))</f>
        <v>Sector 4</v>
      </c>
      <c r="T140" t="str">
        <f>IF(B140="","",_xlfn.XLOOKUP(B140,DB!$A$2:$A$205,DB!$F$2:$F$205,""))</f>
        <v>VOMAR/XUDUN</v>
      </c>
      <c r="U140" t="str">
        <f>IF(B140="","",_xlfn.XLOOKUP(B140,DB!$A$2:$A$205,DB!$D$2:$D$205,""))</f>
        <v>MMEX</v>
      </c>
      <c r="V140" t="str">
        <f>IF(B140="","",IF(OR(COUNTIF(M140,"????N?????W")&gt;0,COUNTIF(M140,"????N?????E")&gt;0,COUNTIF(M140,"????S?????W")&gt;0,COUNTIF(M140,"????S?????E")&gt;0),_xlfn.XLOOKUP(B140,DB!$A$2:$A$205,DB!$B$2:$B$205,""),M140))</f>
        <v>GOTAS</v>
      </c>
      <c r="AF140" s="2">
        <v>0.625</v>
      </c>
      <c r="AG140" t="s">
        <v>743</v>
      </c>
      <c r="AH140" s="17">
        <v>280</v>
      </c>
      <c r="AI140" s="17" cm="1">
        <f t="array" ref="AI140">SUMPRODUCT(--(IFERROR(HOUR(Flights_2026_09_3033343536373456789[entry_hour]),-1)=HOUR(AF140)),--(IFERROR(Flights_2026_09_3033343536373456789[entry_sector],"")=AG140),--(IFERROR(Flights_2026_09_3033343536373456789[nfl],-1)&gt;=AH140),--(IFERROR(Flights_2026_09_3033343536373456789[nfl],-1)&lt;=IF(AH140=450,450,AH140+9)))</f>
        <v>0</v>
      </c>
    </row>
    <row r="141" spans="1:35" x14ac:dyDescent="0.2">
      <c r="A141" t="s">
        <v>245</v>
      </c>
      <c r="B141" t="s">
        <v>208</v>
      </c>
      <c r="C141" t="s">
        <v>19</v>
      </c>
      <c r="D141" t="s">
        <v>120</v>
      </c>
      <c r="E141" t="s">
        <v>4246</v>
      </c>
      <c r="F141" s="35">
        <v>46306.805393518516</v>
      </c>
      <c r="G141" t="s">
        <v>21</v>
      </c>
      <c r="H141" t="s">
        <v>4247</v>
      </c>
      <c r="I141">
        <v>350</v>
      </c>
      <c r="J141" t="s">
        <v>22</v>
      </c>
      <c r="K141" t="s">
        <v>23</v>
      </c>
      <c r="L141">
        <v>523</v>
      </c>
      <c r="M141" t="s">
        <v>25</v>
      </c>
      <c r="N141" s="35">
        <v>46306.773657407408</v>
      </c>
      <c r="O141">
        <v>320</v>
      </c>
      <c r="P141" t="s">
        <v>26</v>
      </c>
      <c r="Q141">
        <v>350</v>
      </c>
      <c r="R141" t="str">
        <f>IF(B141="","",_xlfn.XLOOKUP(B141,DB!$A$2:$A$205,DB!$C$2:$C$205,"")&amp;"")</f>
        <v>Sector 3</v>
      </c>
      <c r="S141" t="str">
        <f>IF(B141="","",_xlfn.XLOOKUP(B141,DB!$A$2:$A$205,DB!$E$2:$E$205,""))</f>
        <v>Sector 3</v>
      </c>
      <c r="T141" t="str">
        <f>IF(B141="","",_xlfn.XLOOKUP(B141,DB!$A$2:$A$205,DB!$F$2:$F$205,""))</f>
        <v>NOSAT</v>
      </c>
      <c r="U141" t="str">
        <f>IF(B141="","",_xlfn.XLOOKUP(B141,DB!$A$2:$A$205,DB!$D$2:$D$205,""))</f>
        <v>KZHU</v>
      </c>
      <c r="V141" t="str">
        <f>IF(B141="","",IF(OR(COUNTIF(M141,"????N?????W")&gt;0,COUNTIF(M141,"????N?????E")&gt;0,COUNTIF(M141,"????S?????W")&gt;0,COUNTIF(M141,"????S?????E")&gt;0),_xlfn.XLOOKUP(B141,DB!$A$2:$A$205,DB!$B$2:$B$205,""),M141))</f>
        <v>KEHLI</v>
      </c>
      <c r="AF141" s="2">
        <v>0.625</v>
      </c>
      <c r="AG141" t="s">
        <v>743</v>
      </c>
      <c r="AH141" s="17">
        <v>290</v>
      </c>
      <c r="AI141" s="17" cm="1">
        <f t="array" ref="AI141">SUMPRODUCT(--(IFERROR(HOUR(Flights_2026_09_3033343536373456789[entry_hour]),-1)=HOUR(AF141)),--(IFERROR(Flights_2026_09_3033343536373456789[entry_sector],"")=AG141),--(IFERROR(Flights_2026_09_3033343536373456789[nfl],-1)&gt;=AH141),--(IFERROR(Flights_2026_09_3033343536373456789[nfl],-1)&lt;=IF(AH141=450,450,AH141+9)))</f>
        <v>0</v>
      </c>
    </row>
    <row r="142" spans="1:35" x14ac:dyDescent="0.2">
      <c r="A142" t="s">
        <v>488</v>
      </c>
      <c r="B142" t="s">
        <v>208</v>
      </c>
      <c r="C142" t="s">
        <v>19</v>
      </c>
      <c r="D142" t="s">
        <v>20</v>
      </c>
      <c r="E142" t="s">
        <v>4248</v>
      </c>
      <c r="F142" s="35">
        <v>46306.807754629626</v>
      </c>
      <c r="G142" t="s">
        <v>21</v>
      </c>
      <c r="H142" t="s">
        <v>4249</v>
      </c>
      <c r="I142">
        <v>290</v>
      </c>
      <c r="J142" t="s">
        <v>22</v>
      </c>
      <c r="K142" t="s">
        <v>23</v>
      </c>
      <c r="L142">
        <v>499</v>
      </c>
      <c r="M142" t="s">
        <v>25</v>
      </c>
      <c r="N142" s="35">
        <v>46306.777291666665</v>
      </c>
      <c r="O142">
        <v>290</v>
      </c>
      <c r="P142" t="s">
        <v>26</v>
      </c>
      <c r="Q142">
        <v>330</v>
      </c>
      <c r="R142" t="str">
        <f>IF(B142="","",_xlfn.XLOOKUP(B142,DB!$A$2:$A$205,DB!$C$2:$C$205,"")&amp;"")</f>
        <v>Sector 3</v>
      </c>
      <c r="S142" t="str">
        <f>IF(B142="","",_xlfn.XLOOKUP(B142,DB!$A$2:$A$205,DB!$E$2:$E$205,""))</f>
        <v>Sector 3</v>
      </c>
      <c r="T142" t="str">
        <f>IF(B142="","",_xlfn.XLOOKUP(B142,DB!$A$2:$A$205,DB!$F$2:$F$205,""))</f>
        <v>NOSAT</v>
      </c>
      <c r="U142" t="str">
        <f>IF(B142="","",_xlfn.XLOOKUP(B142,DB!$A$2:$A$205,DB!$D$2:$D$205,""))</f>
        <v>KZHU</v>
      </c>
      <c r="V142" t="str">
        <f>IF(B142="","",IF(OR(COUNTIF(M142,"????N?????W")&gt;0,COUNTIF(M142,"????N?????E")&gt;0,COUNTIF(M142,"????S?????W")&gt;0,COUNTIF(M142,"????S?????E")&gt;0),_xlfn.XLOOKUP(B142,DB!$A$2:$A$205,DB!$B$2:$B$205,""),M142))</f>
        <v>KEHLI</v>
      </c>
      <c r="AF142" s="2">
        <v>0.625</v>
      </c>
      <c r="AG142" t="s">
        <v>743</v>
      </c>
      <c r="AH142" s="17">
        <v>300</v>
      </c>
      <c r="AI142" s="17" cm="1">
        <f t="array" ref="AI142">SUMPRODUCT(--(IFERROR(HOUR(Flights_2026_09_3033343536373456789[entry_hour]),-1)=HOUR(AF142)),--(IFERROR(Flights_2026_09_3033343536373456789[entry_sector],"")=AG142),--(IFERROR(Flights_2026_09_3033343536373456789[nfl],-1)&gt;=AH142),--(IFERROR(Flights_2026_09_3033343536373456789[nfl],-1)&lt;=IF(AH142=450,450,AH142+9)))</f>
        <v>0</v>
      </c>
    </row>
    <row r="143" spans="1:35" x14ac:dyDescent="0.2">
      <c r="A143" t="s">
        <v>690</v>
      </c>
      <c r="B143" t="s">
        <v>335</v>
      </c>
      <c r="C143" t="s">
        <v>19</v>
      </c>
      <c r="D143" t="s">
        <v>41</v>
      </c>
      <c r="E143" t="s">
        <v>896</v>
      </c>
      <c r="F143" s="35">
        <v>46306.811030092591</v>
      </c>
      <c r="G143" t="s">
        <v>21</v>
      </c>
      <c r="H143" t="s">
        <v>4250</v>
      </c>
      <c r="I143">
        <v>370</v>
      </c>
      <c r="J143" t="s">
        <v>22</v>
      </c>
      <c r="K143" t="s">
        <v>23</v>
      </c>
      <c r="L143">
        <v>917</v>
      </c>
      <c r="M143" t="s">
        <v>78</v>
      </c>
      <c r="N143" s="35">
        <v>46306.759884259256</v>
      </c>
      <c r="O143">
        <v>370</v>
      </c>
      <c r="P143" t="s">
        <v>26</v>
      </c>
      <c r="Q143">
        <v>370</v>
      </c>
      <c r="R143" t="str">
        <f>IF(B143="","",_xlfn.XLOOKUP(B143,DB!$A$2:$A$205,DB!$C$2:$C$205,"")&amp;"")</f>
        <v>Sector 6</v>
      </c>
      <c r="S143" t="str">
        <f>IF(B143="","",_xlfn.XLOOKUP(B143,DB!$A$2:$A$205,DB!$E$2:$E$205,""))</f>
        <v>Sector 4</v>
      </c>
      <c r="T143" t="str">
        <f>IF(B143="","",_xlfn.XLOOKUP(B143,DB!$A$2:$A$205,DB!$F$2:$F$205,""))</f>
        <v>VOMAR/XUDUN</v>
      </c>
      <c r="U143" t="str">
        <f>IF(B143="","",_xlfn.XLOOKUP(B143,DB!$A$2:$A$205,DB!$D$2:$D$205,""))</f>
        <v>MMEX</v>
      </c>
      <c r="V143" t="str">
        <f>IF(B143="","",IF(OR(COUNTIF(M143,"????N?????W")&gt;0,COUNTIF(M143,"????N?????E")&gt;0,COUNTIF(M143,"????S?????W")&gt;0,COUNTIF(M143,"????S?????E")&gt;0),_xlfn.XLOOKUP(B143,DB!$A$2:$A$205,DB!$B$2:$B$205,""),M143))</f>
        <v>GOTAS</v>
      </c>
      <c r="AF143" s="2">
        <v>0.625</v>
      </c>
      <c r="AG143" t="s">
        <v>743</v>
      </c>
      <c r="AH143" s="17">
        <v>310</v>
      </c>
      <c r="AI143" s="17" cm="1">
        <f t="array" ref="AI143">SUMPRODUCT(--(IFERROR(HOUR(Flights_2026_09_3033343536373456789[entry_hour]),-1)=HOUR(AF143)),--(IFERROR(Flights_2026_09_3033343536373456789[entry_sector],"")=AG143),--(IFERROR(Flights_2026_09_3033343536373456789[nfl],-1)&gt;=AH143),--(IFERROR(Flights_2026_09_3033343536373456789[nfl],-1)&lt;=IF(AH143=450,450,AH143+9)))</f>
        <v>0</v>
      </c>
    </row>
    <row r="144" spans="1:35" x14ac:dyDescent="0.2">
      <c r="A144" t="s">
        <v>305</v>
      </c>
      <c r="B144" t="s">
        <v>57</v>
      </c>
      <c r="C144" t="s">
        <v>19</v>
      </c>
      <c r="D144" t="s">
        <v>47</v>
      </c>
      <c r="E144" t="s">
        <v>4251</v>
      </c>
      <c r="F144" s="35">
        <v>46306.812430555554</v>
      </c>
      <c r="G144" t="s">
        <v>21</v>
      </c>
      <c r="H144" t="s">
        <v>4252</v>
      </c>
      <c r="I144">
        <v>370</v>
      </c>
      <c r="J144" t="s">
        <v>22</v>
      </c>
      <c r="K144" t="s">
        <v>23</v>
      </c>
      <c r="L144">
        <v>499</v>
      </c>
      <c r="M144" t="s">
        <v>25</v>
      </c>
      <c r="N144" s="35">
        <v>46306.781759259262</v>
      </c>
      <c r="O144">
        <v>370</v>
      </c>
      <c r="P144" t="s">
        <v>26</v>
      </c>
      <c r="Q144">
        <v>370</v>
      </c>
      <c r="R144" t="str">
        <f>IF(B144="","",_xlfn.XLOOKUP(B144,DB!$A$2:$A$205,DB!$C$2:$C$205,"")&amp;"")</f>
        <v>Sector 5</v>
      </c>
      <c r="S144" t="str">
        <f>IF(B144="","",_xlfn.XLOOKUP(B144,DB!$A$2:$A$205,DB!$E$2:$E$205,""))</f>
        <v>Sector 4</v>
      </c>
      <c r="T144" t="str">
        <f>IF(B144="","",_xlfn.XLOOKUP(B144,DB!$A$2:$A$205,DB!$F$2:$F$205,""))</f>
        <v>VOMAR/XUDUN</v>
      </c>
      <c r="U144" t="str">
        <f>IF(B144="","",_xlfn.XLOOKUP(B144,DB!$A$2:$A$205,DB!$D$2:$D$205,""))</f>
        <v>KZHU</v>
      </c>
      <c r="V144" t="str">
        <f>IF(B144="","",IF(OR(COUNTIF(M144,"????N?????W")&gt;0,COUNTIF(M144,"????N?????E")&gt;0,COUNTIF(M144,"????S?????W")&gt;0,COUNTIF(M144,"????S?????E")&gt;0),_xlfn.XLOOKUP(B144,DB!$A$2:$A$205,DB!$B$2:$B$205,""),M144))</f>
        <v>KEHLI</v>
      </c>
      <c r="AF144" s="2">
        <v>0.625</v>
      </c>
      <c r="AG144" t="s">
        <v>743</v>
      </c>
      <c r="AH144" s="17">
        <v>320</v>
      </c>
      <c r="AI144" s="17" cm="1">
        <f t="array" ref="AI144">SUMPRODUCT(--(IFERROR(HOUR(Flights_2026_09_3033343536373456789[entry_hour]),-1)=HOUR(AF144)),--(IFERROR(Flights_2026_09_3033343536373456789[entry_sector],"")=AG144),--(IFERROR(Flights_2026_09_3033343536373456789[nfl],-1)&gt;=AH144),--(IFERROR(Flights_2026_09_3033343536373456789[nfl],-1)&lt;=IF(AH144=450,450,AH144+9)))</f>
        <v>0</v>
      </c>
    </row>
    <row r="145" spans="1:35" x14ac:dyDescent="0.2">
      <c r="A145" t="s">
        <v>300</v>
      </c>
      <c r="B145" t="s">
        <v>301</v>
      </c>
      <c r="C145" t="s">
        <v>19</v>
      </c>
      <c r="D145" t="s">
        <v>20</v>
      </c>
      <c r="E145" t="s">
        <v>860</v>
      </c>
      <c r="F145" s="35">
        <v>46306.813923611116</v>
      </c>
      <c r="G145" t="s">
        <v>21</v>
      </c>
      <c r="H145" t="s">
        <v>4253</v>
      </c>
      <c r="I145">
        <v>350</v>
      </c>
      <c r="J145" t="s">
        <v>22</v>
      </c>
      <c r="K145" t="s">
        <v>23</v>
      </c>
      <c r="L145">
        <v>513</v>
      </c>
      <c r="M145" t="s">
        <v>25</v>
      </c>
      <c r="N145" s="35">
        <v>46306.782083333332</v>
      </c>
      <c r="O145">
        <v>350</v>
      </c>
      <c r="P145" t="s">
        <v>26</v>
      </c>
      <c r="Q145">
        <v>350</v>
      </c>
      <c r="R145" t="str">
        <f>IF(B145="","",_xlfn.XLOOKUP(B145,DB!$A$2:$A$205,DB!$C$2:$C$205,"")&amp;"")</f>
        <v>Sector 5</v>
      </c>
      <c r="S145" t="str">
        <f>IF(B145="","",_xlfn.XLOOKUP(B145,DB!$A$2:$A$205,DB!$E$2:$E$205,""))</f>
        <v>Sector 4</v>
      </c>
      <c r="T145" t="str">
        <f>IF(B145="","",_xlfn.XLOOKUP(B145,DB!$A$2:$A$205,DB!$F$2:$F$205,""))</f>
        <v>VOMAR/XUDUN</v>
      </c>
      <c r="U145" t="str">
        <f>IF(B145="","",_xlfn.XLOOKUP(B145,DB!$A$2:$A$205,DB!$D$2:$D$205,""))</f>
        <v>MMTY</v>
      </c>
      <c r="V145" t="str">
        <f>IF(B145="","",IF(OR(COUNTIF(M145,"????N?????W")&gt;0,COUNTIF(M145,"????N?????E")&gt;0,COUNTIF(M145,"????S?????W")&gt;0,COUNTIF(M145,"????S?????E")&gt;0),_xlfn.XLOOKUP(B145,DB!$A$2:$A$205,DB!$B$2:$B$205,""),M145))</f>
        <v>KEHLI</v>
      </c>
      <c r="AF145" s="2">
        <v>0.625</v>
      </c>
      <c r="AG145" t="s">
        <v>743</v>
      </c>
      <c r="AH145" s="17">
        <v>330</v>
      </c>
      <c r="AI145" s="17" cm="1">
        <f t="array" ref="AI145">SUMPRODUCT(--(IFERROR(HOUR(Flights_2026_09_3033343536373456789[entry_hour]),-1)=HOUR(AF145)),--(IFERROR(Flights_2026_09_3033343536373456789[entry_sector],"")=AG145),--(IFERROR(Flights_2026_09_3033343536373456789[nfl],-1)&gt;=AH145),--(IFERROR(Flights_2026_09_3033343536373456789[nfl],-1)&lt;=IF(AH145=450,450,AH145+9)))</f>
        <v>0</v>
      </c>
    </row>
    <row r="146" spans="1:35" x14ac:dyDescent="0.2">
      <c r="A146" t="s">
        <v>871</v>
      </c>
      <c r="B146" t="s">
        <v>141</v>
      </c>
      <c r="C146" t="s">
        <v>19</v>
      </c>
      <c r="D146" t="s">
        <v>50</v>
      </c>
      <c r="E146" t="s">
        <v>4254</v>
      </c>
      <c r="F146" s="35">
        <v>46306.815844907411</v>
      </c>
      <c r="G146" t="s">
        <v>21</v>
      </c>
      <c r="H146" t="s">
        <v>4255</v>
      </c>
      <c r="I146">
        <v>340</v>
      </c>
      <c r="J146" t="s">
        <v>22</v>
      </c>
      <c r="K146" t="s">
        <v>23</v>
      </c>
      <c r="L146">
        <v>471</v>
      </c>
      <c r="M146" t="s">
        <v>204</v>
      </c>
      <c r="N146" s="35">
        <v>46306.785613425927</v>
      </c>
      <c r="O146">
        <v>360</v>
      </c>
      <c r="P146" t="s">
        <v>26</v>
      </c>
      <c r="Q146">
        <v>360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PISAD</v>
      </c>
      <c r="AF146" s="2">
        <v>0.625</v>
      </c>
      <c r="AG146" t="s">
        <v>743</v>
      </c>
      <c r="AH146" s="17">
        <v>340</v>
      </c>
      <c r="AI146" s="17" cm="1">
        <f t="array" ref="AI146">SUMPRODUCT(--(IFERROR(HOUR(Flights_2026_09_3033343536373456789[entry_hour]),-1)=HOUR(AF146)),--(IFERROR(Flights_2026_09_3033343536373456789[entry_sector],"")=AG146),--(IFERROR(Flights_2026_09_3033343536373456789[nfl],-1)&gt;=AH146),--(IFERROR(Flights_2026_09_3033343536373456789[nfl],-1)&lt;=IF(AH146=450,450,AH146+9)))</f>
        <v>0</v>
      </c>
    </row>
    <row r="147" spans="1:35" x14ac:dyDescent="0.2">
      <c r="A147" t="s">
        <v>302</v>
      </c>
      <c r="B147" t="s">
        <v>18</v>
      </c>
      <c r="C147" t="s">
        <v>19</v>
      </c>
      <c r="D147" t="s">
        <v>20</v>
      </c>
      <c r="E147" t="s">
        <v>4256</v>
      </c>
      <c r="F147" s="35">
        <v>46306.819884259261</v>
      </c>
      <c r="G147" t="s">
        <v>21</v>
      </c>
      <c r="H147" t="s">
        <v>4257</v>
      </c>
      <c r="I147">
        <v>350</v>
      </c>
      <c r="J147" t="s">
        <v>22</v>
      </c>
      <c r="K147" t="s">
        <v>23</v>
      </c>
      <c r="L147">
        <v>514</v>
      </c>
      <c r="M147" t="s">
        <v>25</v>
      </c>
      <c r="N147" s="35">
        <v>46306.790104166663</v>
      </c>
      <c r="O147">
        <v>350</v>
      </c>
      <c r="P147" t="s">
        <v>26</v>
      </c>
      <c r="Q147">
        <v>350</v>
      </c>
      <c r="R147" t="str">
        <f>IF(B147="","",_xlfn.XLOOKUP(B147,DB!$A$2:$A$205,DB!$C$2:$C$205,"")&amp;"")</f>
        <v>Sector 5</v>
      </c>
      <c r="S147" t="str">
        <f>IF(B147="","",_xlfn.XLOOKUP(B147,DB!$A$2:$A$205,DB!$E$2:$E$205,""))</f>
        <v>Sector 4</v>
      </c>
      <c r="T147" t="str">
        <f>IF(B147="","",_xlfn.XLOOKUP(B147,DB!$A$2:$A$205,DB!$F$2:$F$205,""))</f>
        <v>VOMAR/XUDUN</v>
      </c>
      <c r="U147" t="str">
        <f>IF(B147="","",_xlfn.XLOOKUP(B147,DB!$A$2:$A$205,DB!$D$2:$D$205,""))</f>
        <v>KZHU</v>
      </c>
      <c r="V147" t="str">
        <f>IF(B147="","",IF(OR(COUNTIF(M147,"????N?????W")&gt;0,COUNTIF(M147,"????N?????E")&gt;0,COUNTIF(M147,"????S?????W")&gt;0,COUNTIF(M147,"????S?????E")&gt;0),_xlfn.XLOOKUP(B147,DB!$A$2:$A$205,DB!$B$2:$B$205,""),M147))</f>
        <v>KEHLI</v>
      </c>
      <c r="AF147" s="2">
        <v>0.625</v>
      </c>
      <c r="AG147" t="s">
        <v>743</v>
      </c>
      <c r="AH147" s="17">
        <v>350</v>
      </c>
      <c r="AI147" s="17" cm="1">
        <f t="array" ref="AI147">SUMPRODUCT(--(IFERROR(HOUR(Flights_2026_09_3033343536373456789[entry_hour]),-1)=HOUR(AF147)),--(IFERROR(Flights_2026_09_3033343536373456789[entry_sector],"")=AG147),--(IFERROR(Flights_2026_09_3033343536373456789[nfl],-1)&gt;=AH147),--(IFERROR(Flights_2026_09_3033343536373456789[nfl],-1)&lt;=IF(AH147=450,450,AH147+9)))</f>
        <v>0</v>
      </c>
    </row>
    <row r="148" spans="1:35" x14ac:dyDescent="0.2">
      <c r="A148" t="s">
        <v>487</v>
      </c>
      <c r="B148" t="s">
        <v>171</v>
      </c>
      <c r="C148" t="s">
        <v>19</v>
      </c>
      <c r="D148" t="s">
        <v>50</v>
      </c>
      <c r="E148" t="s">
        <v>2662</v>
      </c>
      <c r="F148" s="35">
        <v>46306.821550925924</v>
      </c>
      <c r="G148" t="s">
        <v>21</v>
      </c>
      <c r="H148" t="s">
        <v>4258</v>
      </c>
      <c r="I148">
        <v>320</v>
      </c>
      <c r="J148" t="s">
        <v>22</v>
      </c>
      <c r="K148" t="s">
        <v>23</v>
      </c>
      <c r="L148">
        <v>194</v>
      </c>
      <c r="M148" t="s">
        <v>37</v>
      </c>
      <c r="N148" s="35">
        <v>46306.804479166662</v>
      </c>
      <c r="O148">
        <v>207</v>
      </c>
      <c r="P148" t="s">
        <v>26</v>
      </c>
      <c r="Q148">
        <v>220</v>
      </c>
      <c r="R148" t="str">
        <f>IF(B148="","",_xlfn.XLOOKUP(B148,DB!$A$2:$A$205,DB!$C$2:$C$205,"")&amp;"")</f>
        <v>Sector 3</v>
      </c>
      <c r="S148" t="str">
        <f>IF(B148="","",_xlfn.XLOOKUP(B148,DB!$A$2:$A$205,DB!$E$2:$E$205,""))</f>
        <v>Sector 3</v>
      </c>
      <c r="T148" t="str">
        <f>IF(B148="","",_xlfn.XLOOKUP(B148,DB!$A$2:$A$205,DB!$F$2:$F$205,""))</f>
        <v>NOSAT</v>
      </c>
      <c r="U148" t="str">
        <f>IF(B148="","",_xlfn.XLOOKUP(B148,DB!$A$2:$A$205,DB!$D$2:$D$205,""))</f>
        <v>KZHU</v>
      </c>
      <c r="V148" t="str">
        <f>IF(B148="","",IF(OR(COUNTIF(M148,"????N?????W")&gt;0,COUNTIF(M148,"????N?????E")&gt;0,COUNTIF(M148,"????S?????W")&gt;0,COUNTIF(M148,"????S?????E")&gt;0),_xlfn.XLOOKUP(B148,DB!$A$2:$A$205,DB!$B$2:$B$205,""),M148))</f>
        <v>NOSAT</v>
      </c>
      <c r="AF148" s="2">
        <v>0.625</v>
      </c>
      <c r="AG148" t="s">
        <v>743</v>
      </c>
      <c r="AH148" s="17">
        <v>360</v>
      </c>
      <c r="AI148" s="17" cm="1">
        <f t="array" ref="AI148">SUMPRODUCT(--(IFERROR(HOUR(Flights_2026_09_3033343536373456789[entry_hour]),-1)=HOUR(AF148)),--(IFERROR(Flights_2026_09_3033343536373456789[entry_sector],"")=AG148),--(IFERROR(Flights_2026_09_3033343536373456789[nfl],-1)&gt;=AH148),--(IFERROR(Flights_2026_09_3033343536373456789[nfl],-1)&lt;=IF(AH148=450,450,AH148+9)))</f>
        <v>0</v>
      </c>
    </row>
    <row r="149" spans="1:35" x14ac:dyDescent="0.2">
      <c r="A149" t="s">
        <v>311</v>
      </c>
      <c r="B149" t="s">
        <v>81</v>
      </c>
      <c r="C149" t="s">
        <v>19</v>
      </c>
      <c r="D149" t="s">
        <v>41</v>
      </c>
      <c r="E149" t="s">
        <v>275</v>
      </c>
      <c r="F149" s="35">
        <v>46306.823287037041</v>
      </c>
      <c r="G149" t="s">
        <v>21</v>
      </c>
      <c r="H149" t="s">
        <v>4259</v>
      </c>
      <c r="I149">
        <v>370</v>
      </c>
      <c r="J149" t="s">
        <v>22</v>
      </c>
      <c r="K149" t="s">
        <v>23</v>
      </c>
      <c r="L149">
        <v>801</v>
      </c>
      <c r="M149" t="s">
        <v>84</v>
      </c>
      <c r="N149" s="35">
        <v>46306.778564814813</v>
      </c>
      <c r="O149">
        <v>350</v>
      </c>
      <c r="P149" t="s">
        <v>26</v>
      </c>
      <c r="Q149">
        <v>370</v>
      </c>
      <c r="R149" t="str">
        <f>IF(B149="","",_xlfn.XLOOKUP(B149,DB!$A$2:$A$205,DB!$C$2:$C$205,"")&amp;"")</f>
        <v>Sector 5</v>
      </c>
      <c r="S149" t="str">
        <f>IF(B149="","",_xlfn.XLOOKUP(B149,DB!$A$2:$A$205,DB!$E$2:$E$205,""))</f>
        <v>Sector 4</v>
      </c>
      <c r="T149" t="str">
        <f>IF(B149="","",_xlfn.XLOOKUP(B149,DB!$A$2:$A$205,DB!$F$2:$F$205,""))</f>
        <v>VOMAR/XUDUN</v>
      </c>
      <c r="U149" t="str">
        <f>IF(B149="","",_xlfn.XLOOKUP(B149,DB!$A$2:$A$205,DB!$D$2:$D$205,""))</f>
        <v>MMTY</v>
      </c>
      <c r="V149" t="str">
        <f>IF(B149="","",IF(OR(COUNTIF(M149,"????N?????W")&gt;0,COUNTIF(M149,"????N?????E")&gt;0,COUNTIF(M149,"????S?????W")&gt;0,COUNTIF(M149,"????S?????E")&gt;0),_xlfn.XLOOKUP(B149,DB!$A$2:$A$205,DB!$B$2:$B$205,""),M149))</f>
        <v>MATOL</v>
      </c>
      <c r="AF149" s="2">
        <v>0.625</v>
      </c>
      <c r="AG149" t="s">
        <v>743</v>
      </c>
      <c r="AH149" s="17">
        <v>370</v>
      </c>
      <c r="AI149" s="17" cm="1">
        <f t="array" ref="AI149">SUMPRODUCT(--(IFERROR(HOUR(Flights_2026_09_3033343536373456789[entry_hour]),-1)=HOUR(AF149)),--(IFERROR(Flights_2026_09_3033343536373456789[entry_sector],"")=AG149),--(IFERROR(Flights_2026_09_3033343536373456789[nfl],-1)&gt;=AH149),--(IFERROR(Flights_2026_09_3033343536373456789[nfl],-1)&lt;=IF(AH149=450,450,AH149+9)))</f>
        <v>0</v>
      </c>
    </row>
    <row r="150" spans="1:35" x14ac:dyDescent="0.2">
      <c r="A150" t="s">
        <v>412</v>
      </c>
      <c r="B150" t="s">
        <v>354</v>
      </c>
      <c r="C150" t="s">
        <v>19</v>
      </c>
      <c r="D150" t="s">
        <v>41</v>
      </c>
      <c r="E150" t="s">
        <v>831</v>
      </c>
      <c r="F150" s="35">
        <v>46306.824999999997</v>
      </c>
      <c r="G150" t="s">
        <v>21</v>
      </c>
      <c r="H150" t="s">
        <v>4260</v>
      </c>
      <c r="I150">
        <v>370</v>
      </c>
      <c r="J150" t="s">
        <v>22</v>
      </c>
      <c r="K150" t="s">
        <v>23</v>
      </c>
      <c r="L150">
        <v>924</v>
      </c>
      <c r="M150" t="s">
        <v>136</v>
      </c>
      <c r="N150" s="35">
        <v>46306.773541666669</v>
      </c>
      <c r="O150">
        <v>370</v>
      </c>
      <c r="P150" t="s">
        <v>26</v>
      </c>
      <c r="Q150">
        <v>370</v>
      </c>
      <c r="R150" t="str">
        <f>IF(B150="","",_xlfn.XLOOKUP(B150,DB!$A$2:$A$205,DB!$C$2:$C$205,"")&amp;"")</f>
        <v>Sector 5</v>
      </c>
      <c r="S150" t="str">
        <f>IF(B150="","",_xlfn.XLOOKUP(B150,DB!$A$2:$A$205,DB!$E$2:$E$205,""))</f>
        <v>Sector 4</v>
      </c>
      <c r="T150" t="str">
        <f>IF(B150="","",_xlfn.XLOOKUP(B150,DB!$A$2:$A$205,DB!$F$2:$F$205,""))</f>
        <v>VOMAR/XUDUN</v>
      </c>
      <c r="U150" t="str">
        <f>IF(B150="","",_xlfn.XLOOKUP(B150,DB!$A$2:$A$205,DB!$D$2:$D$205,""))</f>
        <v>MMEX</v>
      </c>
      <c r="V150" t="str">
        <f>IF(B150="","",IF(OR(COUNTIF(M150,"????N?????W")&gt;0,COUNTIF(M150,"????N?????E")&gt;0,COUNTIF(M150,"????S?????W")&gt;0,COUNTIF(M150,"????S?????E")&gt;0),_xlfn.XLOOKUP(B150,DB!$A$2:$A$205,DB!$B$2:$B$205,""),M150))</f>
        <v>LIDAM</v>
      </c>
      <c r="AF150" s="2">
        <v>0.625</v>
      </c>
      <c r="AG150" t="s">
        <v>743</v>
      </c>
      <c r="AH150" s="17">
        <v>380</v>
      </c>
      <c r="AI150" s="17" cm="1">
        <f t="array" ref="AI150">SUMPRODUCT(--(IFERROR(HOUR(Flights_2026_09_3033343536373456789[entry_hour]),-1)=HOUR(AF150)),--(IFERROR(Flights_2026_09_3033343536373456789[entry_sector],"")=AG150),--(IFERROR(Flights_2026_09_3033343536373456789[nfl],-1)&gt;=AH150),--(IFERROR(Flights_2026_09_3033343536373456789[nfl],-1)&lt;=IF(AH150=450,450,AH150+9)))</f>
        <v>0</v>
      </c>
    </row>
    <row r="151" spans="1:35" x14ac:dyDescent="0.2">
      <c r="A151" t="s">
        <v>694</v>
      </c>
      <c r="B151" t="s">
        <v>277</v>
      </c>
      <c r="C151" t="s">
        <v>19</v>
      </c>
      <c r="D151" t="s">
        <v>211</v>
      </c>
      <c r="E151" t="s">
        <v>278</v>
      </c>
      <c r="F151" s="35">
        <v>46306.82612268519</v>
      </c>
      <c r="G151" t="s">
        <v>21</v>
      </c>
      <c r="H151" t="s">
        <v>4261</v>
      </c>
      <c r="I151">
        <v>400</v>
      </c>
      <c r="J151" t="s">
        <v>22</v>
      </c>
      <c r="K151" t="s">
        <v>23</v>
      </c>
      <c r="L151">
        <v>192</v>
      </c>
      <c r="M151" t="s">
        <v>849</v>
      </c>
      <c r="N151" s="35">
        <v>46306.810740740737</v>
      </c>
      <c r="O151">
        <v>400</v>
      </c>
      <c r="P151" t="s">
        <v>38</v>
      </c>
      <c r="Q151">
        <v>220</v>
      </c>
      <c r="R151" t="str">
        <f>IF(B151="","",_xlfn.XLOOKUP(B151,DB!$A$2:$A$205,DB!$C$2:$C$205,"")&amp;"")</f>
        <v>Sector 3</v>
      </c>
      <c r="S151" t="str">
        <f>IF(B151="","",_xlfn.XLOOKUP(B151,DB!$A$2:$A$205,DB!$E$2:$E$205,""))</f>
        <v>Sector 3</v>
      </c>
      <c r="T151" t="str">
        <f>IF(B151="","",_xlfn.XLOOKUP(B151,DB!$A$2:$A$205,DB!$F$2:$F$205,""))</f>
        <v>NOSAT</v>
      </c>
      <c r="U151" t="str">
        <f>IF(B151="","",_xlfn.XLOOKUP(B151,DB!$A$2:$A$205,DB!$D$2:$D$205,""))</f>
        <v>MUFH</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3033343536373456789[entry_hour]),-1)=HOUR(AF151)),--(IFERROR(Flights_2026_09_3033343536373456789[entry_sector],"")=AG151),--(IFERROR(Flights_2026_09_3033343536373456789[nfl],-1)&gt;=AH151),--(IFERROR(Flights_2026_09_3033343536373456789[nfl],-1)&lt;=IF(AH151=450,450,AH151+9)))</f>
        <v>1</v>
      </c>
    </row>
    <row r="152" spans="1:35" x14ac:dyDescent="0.2">
      <c r="A152" t="s">
        <v>309</v>
      </c>
      <c r="B152" t="s">
        <v>310</v>
      </c>
      <c r="C152" t="s">
        <v>19</v>
      </c>
      <c r="D152" t="s">
        <v>107</v>
      </c>
      <c r="E152" t="s">
        <v>4262</v>
      </c>
      <c r="F152" s="35">
        <v>46306.827581018515</v>
      </c>
      <c r="G152" t="s">
        <v>21</v>
      </c>
      <c r="H152" t="s">
        <v>4263</v>
      </c>
      <c r="I152">
        <v>370</v>
      </c>
      <c r="J152" t="s">
        <v>22</v>
      </c>
      <c r="K152" t="s">
        <v>23</v>
      </c>
      <c r="L152">
        <v>505</v>
      </c>
      <c r="M152" t="s">
        <v>25</v>
      </c>
      <c r="N152" s="35">
        <v>46306.796921296293</v>
      </c>
      <c r="O152">
        <v>370</v>
      </c>
      <c r="P152" t="s">
        <v>26</v>
      </c>
      <c r="Q152">
        <v>370</v>
      </c>
      <c r="R152" t="str">
        <f>IF(B152="","",_xlfn.XLOOKUP(B152,DB!$A$2:$A$205,DB!$C$2:$C$205,"")&amp;"")</f>
        <v>Sector 3</v>
      </c>
      <c r="S152" t="str">
        <f>IF(B152="","",_xlfn.XLOOKUP(B152,DB!$A$2:$A$205,DB!$E$2:$E$205,""))</f>
        <v>Sector 3</v>
      </c>
      <c r="T152" t="str">
        <f>IF(B152="","",_xlfn.XLOOKUP(B152,DB!$A$2:$A$205,DB!$F$2:$F$205,""))</f>
        <v>NOSAT</v>
      </c>
      <c r="U152" t="str">
        <f>IF(B152="","",_xlfn.XLOOKUP(B152,DB!$A$2:$A$205,DB!$D$2:$D$205,""))</f>
        <v>KZHU</v>
      </c>
      <c r="V152" t="str">
        <f>IF(B152="","",IF(OR(COUNTIF(M152,"????N?????W")&gt;0,COUNTIF(M152,"????N?????E")&gt;0,COUNTIF(M152,"????S?????W")&gt;0,COUNTIF(M152,"????S?????E")&gt;0),_xlfn.XLOOKUP(B152,DB!$A$2:$A$205,DB!$B$2:$B$205,""),M152))</f>
        <v>KEHLI</v>
      </c>
      <c r="AF152" s="2">
        <v>0.625</v>
      </c>
      <c r="AG152" t="s">
        <v>743</v>
      </c>
      <c r="AH152" s="17">
        <v>400</v>
      </c>
      <c r="AI152" s="17" cm="1">
        <f t="array" ref="AI152">SUMPRODUCT(--(IFERROR(HOUR(Flights_2026_09_3033343536373456789[entry_hour]),-1)=HOUR(AF152)),--(IFERROR(Flights_2026_09_3033343536373456789[entry_sector],"")=AG152),--(IFERROR(Flights_2026_09_3033343536373456789[nfl],-1)&gt;=AH152),--(IFERROR(Flights_2026_09_3033343536373456789[nfl],-1)&lt;=IF(AH152=450,450,AH152+9)))</f>
        <v>0</v>
      </c>
    </row>
    <row r="153" spans="1:35" x14ac:dyDescent="0.2">
      <c r="A153" t="s">
        <v>500</v>
      </c>
      <c r="B153" t="s">
        <v>301</v>
      </c>
      <c r="C153" t="s">
        <v>19</v>
      </c>
      <c r="D153" t="s">
        <v>107</v>
      </c>
      <c r="E153" t="s">
        <v>4264</v>
      </c>
      <c r="F153" s="35">
        <v>46306.829525462963</v>
      </c>
      <c r="G153" t="s">
        <v>21</v>
      </c>
      <c r="H153" t="s">
        <v>4265</v>
      </c>
      <c r="I153">
        <v>390</v>
      </c>
      <c r="J153" t="s">
        <v>22</v>
      </c>
      <c r="K153" t="s">
        <v>23</v>
      </c>
      <c r="L153">
        <v>561</v>
      </c>
      <c r="M153" t="s">
        <v>25</v>
      </c>
      <c r="N153" s="35">
        <v>46306.796550925923</v>
      </c>
      <c r="O153">
        <v>390</v>
      </c>
      <c r="P153" t="s">
        <v>26</v>
      </c>
      <c r="Q153">
        <v>370</v>
      </c>
      <c r="R153" t="str">
        <f>IF(B153="","",_xlfn.XLOOKUP(B153,DB!$A$2:$A$205,DB!$C$2:$C$205,"")&amp;"")</f>
        <v>Sector 5</v>
      </c>
      <c r="S153" t="str">
        <f>IF(B153="","",_xlfn.XLOOKUP(B153,DB!$A$2:$A$205,DB!$E$2:$E$205,""))</f>
        <v>Sector 4</v>
      </c>
      <c r="T153" t="str">
        <f>IF(B153="","",_xlfn.XLOOKUP(B153,DB!$A$2:$A$205,DB!$F$2:$F$205,""))</f>
        <v>VOMAR/XUDUN</v>
      </c>
      <c r="U153" t="str">
        <f>IF(B153="","",_xlfn.XLOOKUP(B153,DB!$A$2:$A$205,DB!$D$2:$D$205,""))</f>
        <v>MMTY</v>
      </c>
      <c r="V153" t="str">
        <f>IF(B153="","",IF(OR(COUNTIF(M153,"????N?????W")&gt;0,COUNTIF(M153,"????N?????E")&gt;0,COUNTIF(M153,"????S?????W")&gt;0,COUNTIF(M153,"????S?????E")&gt;0),_xlfn.XLOOKUP(B153,DB!$A$2:$A$205,DB!$B$2:$B$205,""),M153))</f>
        <v>KEHLI</v>
      </c>
      <c r="AF153" s="2">
        <v>0.625</v>
      </c>
      <c r="AG153" t="s">
        <v>743</v>
      </c>
      <c r="AH153" s="17">
        <v>410</v>
      </c>
      <c r="AI153" s="17" cm="1">
        <f t="array" ref="AI153">SUMPRODUCT(--(IFERROR(HOUR(Flights_2026_09_3033343536373456789[entry_hour]),-1)=HOUR(AF153)),--(IFERROR(Flights_2026_09_3033343536373456789[entry_sector],"")=AG153),--(IFERROR(Flights_2026_09_3033343536373456789[nfl],-1)&gt;=AH153),--(IFERROR(Flights_2026_09_3033343536373456789[nfl],-1)&lt;=IF(AH153=450,450,AH153+9)))</f>
        <v>0</v>
      </c>
    </row>
    <row r="154" spans="1:35" x14ac:dyDescent="0.2">
      <c r="A154" t="s">
        <v>689</v>
      </c>
      <c r="B154" t="s">
        <v>415</v>
      </c>
      <c r="C154" t="s">
        <v>19</v>
      </c>
      <c r="D154" t="s">
        <v>211</v>
      </c>
      <c r="E154" t="s">
        <v>280</v>
      </c>
      <c r="F154" s="35">
        <v>46306.831331018519</v>
      </c>
      <c r="G154" t="s">
        <v>21</v>
      </c>
      <c r="H154" t="s">
        <v>4266</v>
      </c>
      <c r="I154">
        <v>400</v>
      </c>
      <c r="J154" t="s">
        <v>22</v>
      </c>
      <c r="K154" t="s">
        <v>23</v>
      </c>
      <c r="L154">
        <v>183</v>
      </c>
      <c r="M154" t="s">
        <v>37</v>
      </c>
      <c r="N154" s="35">
        <v>46306.816087962958</v>
      </c>
      <c r="O154">
        <v>370</v>
      </c>
      <c r="P154" t="s">
        <v>38</v>
      </c>
      <c r="Q154">
        <v>220</v>
      </c>
      <c r="R154" t="str">
        <f>IF(B154="","",_xlfn.XLOOKUP(B154,DB!$A$2:$A$205,DB!$C$2:$C$205,"")&amp;"")</f>
        <v>Sector 3</v>
      </c>
      <c r="S154" t="str">
        <f>IF(B154="","",_xlfn.XLOOKUP(B154,DB!$A$2:$A$205,DB!$E$2:$E$205,""))</f>
        <v>Sector 3</v>
      </c>
      <c r="T154" t="str">
        <f>IF(B154="","",_xlfn.XLOOKUP(B154,DB!$A$2:$A$205,DB!$F$2:$F$205,""))</f>
        <v>NOSAT</v>
      </c>
      <c r="U154" t="str">
        <f>IF(B154="","",_xlfn.XLOOKUP(B154,DB!$A$2:$A$205,DB!$D$2:$D$205,""))</f>
        <v>MUFH</v>
      </c>
      <c r="V154" t="str">
        <f>IF(B154="","",IF(OR(COUNTIF(M154,"????N?????W")&gt;0,COUNTIF(M154,"????N?????E")&gt;0,COUNTIF(M154,"????S?????W")&gt;0,COUNTIF(M154,"????S?????E")&gt;0),_xlfn.XLOOKUP(B154,DB!$A$2:$A$205,DB!$B$2:$B$205,""),M154))</f>
        <v>NOSAT</v>
      </c>
      <c r="AF154" s="2">
        <v>0.625</v>
      </c>
      <c r="AG154" t="s">
        <v>743</v>
      </c>
      <c r="AH154" s="17">
        <v>420</v>
      </c>
      <c r="AI154" s="17" cm="1">
        <f t="array" ref="AI154">SUMPRODUCT(--(IFERROR(HOUR(Flights_2026_09_3033343536373456789[entry_hour]),-1)=HOUR(AF154)),--(IFERROR(Flights_2026_09_3033343536373456789[entry_sector],"")=AG154),--(IFERROR(Flights_2026_09_3033343536373456789[nfl],-1)&gt;=AH154),--(IFERROR(Flights_2026_09_3033343536373456789[nfl],-1)&lt;=IF(AH154=450,450,AH154+9)))</f>
        <v>0</v>
      </c>
    </row>
    <row r="155" spans="1:35" x14ac:dyDescent="0.2">
      <c r="A155" t="s">
        <v>320</v>
      </c>
      <c r="B155" t="s">
        <v>52</v>
      </c>
      <c r="C155" t="s">
        <v>19</v>
      </c>
      <c r="D155" t="s">
        <v>50</v>
      </c>
      <c r="E155" t="s">
        <v>2813</v>
      </c>
      <c r="F155" s="35">
        <v>46306.833090277782</v>
      </c>
      <c r="G155" t="s">
        <v>28</v>
      </c>
      <c r="H155" t="s">
        <v>4267</v>
      </c>
      <c r="I155">
        <v>350</v>
      </c>
      <c r="J155" t="s">
        <v>22</v>
      </c>
      <c r="K155" t="s">
        <v>55</v>
      </c>
      <c r="L155">
        <v>983</v>
      </c>
      <c r="M155" t="s">
        <v>78</v>
      </c>
      <c r="N155" s="35">
        <v>46306.778483796297</v>
      </c>
      <c r="O155">
        <v>350</v>
      </c>
      <c r="P155" t="s">
        <v>26</v>
      </c>
      <c r="Q155">
        <v>350</v>
      </c>
      <c r="R155" t="str">
        <f>IF(B155="","",_xlfn.XLOOKUP(B155,DB!$A$2:$A$205,DB!$C$2:$C$205,"")&amp;"")</f>
        <v>Sector 6</v>
      </c>
      <c r="S155" t="str">
        <f>IF(B155="","",_xlfn.XLOOKUP(B155,DB!$A$2:$A$205,DB!$E$2:$E$205,""))</f>
        <v>Sector 4</v>
      </c>
      <c r="T155" t="str">
        <f>IF(B155="","",_xlfn.XLOOKUP(B155,DB!$A$2:$A$205,DB!$F$2:$F$205,""))</f>
        <v>VOMAR/XUDUN</v>
      </c>
      <c r="U155" t="str">
        <f>IF(B155="","",_xlfn.XLOOKUP(B155,DB!$A$2:$A$205,DB!$D$2:$D$205,""))</f>
        <v>MMEX</v>
      </c>
      <c r="V155" t="str">
        <f>IF(B155="","",IF(OR(COUNTIF(M155,"????N?????W")&gt;0,COUNTIF(M155,"????N?????E")&gt;0,COUNTIF(M155,"????S?????W")&gt;0,COUNTIF(M155,"????S?????E")&gt;0),_xlfn.XLOOKUP(B155,DB!$A$2:$A$205,DB!$B$2:$B$205,""),M155))</f>
        <v>GOTAS</v>
      </c>
      <c r="AF155" s="2">
        <v>0.625</v>
      </c>
      <c r="AG155" t="s">
        <v>743</v>
      </c>
      <c r="AH155" s="17">
        <v>430</v>
      </c>
      <c r="AI155" s="17" cm="1">
        <f t="array" ref="AI155">SUMPRODUCT(--(IFERROR(HOUR(Flights_2026_09_3033343536373456789[entry_hour]),-1)=HOUR(AF155)),--(IFERROR(Flights_2026_09_3033343536373456789[entry_sector],"")=AG155),--(IFERROR(Flights_2026_09_3033343536373456789[nfl],-1)&gt;=AH155),--(IFERROR(Flights_2026_09_3033343536373456789[nfl],-1)&lt;=IF(AH155=450,450,AH155+9)))</f>
        <v>0</v>
      </c>
    </row>
    <row r="156" spans="1:35" x14ac:dyDescent="0.2">
      <c r="A156" t="s">
        <v>492</v>
      </c>
      <c r="B156" t="s">
        <v>177</v>
      </c>
      <c r="C156" t="s">
        <v>19</v>
      </c>
      <c r="D156" t="s">
        <v>20</v>
      </c>
      <c r="E156" t="s">
        <v>1052</v>
      </c>
      <c r="F156" s="35">
        <v>46306.834317129629</v>
      </c>
      <c r="G156" t="s">
        <v>21</v>
      </c>
      <c r="H156" t="s">
        <v>4268</v>
      </c>
      <c r="I156">
        <v>340</v>
      </c>
      <c r="J156" t="s">
        <v>22</v>
      </c>
      <c r="K156" t="s">
        <v>23</v>
      </c>
      <c r="L156">
        <v>193</v>
      </c>
      <c r="M156" t="s">
        <v>37</v>
      </c>
      <c r="N156" s="35">
        <v>46306.818136574075</v>
      </c>
      <c r="O156">
        <v>322</v>
      </c>
      <c r="P156" t="s">
        <v>26</v>
      </c>
      <c r="Q156">
        <v>220</v>
      </c>
      <c r="R156" t="str">
        <f>IF(B156="","",_xlfn.XLOOKUP(B156,DB!$A$2:$A$205,DB!$C$2:$C$205,"")&amp;"")</f>
        <v>Sector 3</v>
      </c>
      <c r="S156" t="str">
        <f>IF(B156="","",_xlfn.XLOOKUP(B156,DB!$A$2:$A$205,DB!$E$2:$E$205,""))</f>
        <v>Sector 3</v>
      </c>
      <c r="T156" t="str">
        <f>IF(B156="","",_xlfn.XLOOKUP(B156,DB!$A$2:$A$205,DB!$F$2:$F$205,""))</f>
        <v>NOSAT</v>
      </c>
      <c r="U156" t="str">
        <f>IF(B156="","",_xlfn.XLOOKUP(B156,DB!$A$2:$A$205,DB!$D$2:$D$205,""))</f>
        <v>KZHU</v>
      </c>
      <c r="V156" t="str">
        <f>IF(B156="","",IF(OR(COUNTIF(M156,"????N?????W")&gt;0,COUNTIF(M156,"????N?????E")&gt;0,COUNTIF(M156,"????S?????W")&gt;0,COUNTIF(M156,"????S?????E")&gt;0),_xlfn.XLOOKUP(B156,DB!$A$2:$A$205,DB!$B$2:$B$205,""),M156))</f>
        <v>NOSAT</v>
      </c>
      <c r="AF156" s="2">
        <v>0.625</v>
      </c>
      <c r="AG156" t="s">
        <v>743</v>
      </c>
      <c r="AH156" s="17">
        <v>440</v>
      </c>
      <c r="AI156" s="17" cm="1">
        <f t="array" ref="AI156">SUMPRODUCT(--(IFERROR(HOUR(Flights_2026_09_3033343536373456789[entry_hour]),-1)=HOUR(AF156)),--(IFERROR(Flights_2026_09_3033343536373456789[entry_sector],"")=AG156),--(IFERROR(Flights_2026_09_3033343536373456789[nfl],-1)&gt;=AH156),--(IFERROR(Flights_2026_09_3033343536373456789[nfl],-1)&lt;=IF(AH156=450,450,AH156+9)))</f>
        <v>0</v>
      </c>
    </row>
    <row r="157" spans="1:35" x14ac:dyDescent="0.2">
      <c r="A157" t="s">
        <v>316</v>
      </c>
      <c r="B157" t="s">
        <v>75</v>
      </c>
      <c r="C157" t="s">
        <v>19</v>
      </c>
      <c r="D157" t="s">
        <v>76</v>
      </c>
      <c r="E157" t="s">
        <v>363</v>
      </c>
      <c r="F157" s="35">
        <v>46306.83865740741</v>
      </c>
      <c r="G157" t="s">
        <v>21</v>
      </c>
      <c r="H157" t="s">
        <v>4269</v>
      </c>
      <c r="I157">
        <v>350</v>
      </c>
      <c r="J157" t="s">
        <v>22</v>
      </c>
      <c r="K157" t="s">
        <v>23</v>
      </c>
      <c r="L157">
        <v>898</v>
      </c>
      <c r="M157" t="s">
        <v>136</v>
      </c>
      <c r="N157" s="35">
        <v>46306.789236111115</v>
      </c>
      <c r="O157">
        <v>350</v>
      </c>
      <c r="P157" t="s">
        <v>26</v>
      </c>
      <c r="Q157">
        <v>350</v>
      </c>
      <c r="R157" t="str">
        <f>IF(B157="","",_xlfn.XLOOKUP(B157,DB!$A$2:$A$205,DB!$C$2:$C$205,"")&amp;"")</f>
        <v>Sector 5</v>
      </c>
      <c r="S157" t="str">
        <f>IF(B157="","",_xlfn.XLOOKUP(B157,DB!$A$2:$A$205,DB!$E$2:$E$205,""))</f>
        <v>Sector 4</v>
      </c>
      <c r="T157" t="str">
        <f>IF(B157="","",_xlfn.XLOOKUP(B157,DB!$A$2:$A$205,DB!$F$2:$F$205,""))</f>
        <v>VOMAR/XUDUN</v>
      </c>
      <c r="U157" t="str">
        <f>IF(B157="","",_xlfn.XLOOKUP(B157,DB!$A$2:$A$205,DB!$D$2:$D$205,""))</f>
        <v>MMEX</v>
      </c>
      <c r="V157" t="str">
        <f>IF(B157="","",IF(OR(COUNTIF(M157,"????N?????W")&gt;0,COUNTIF(M157,"????N?????E")&gt;0,COUNTIF(M157,"????S?????W")&gt;0,COUNTIF(M157,"????S?????E")&gt;0),_xlfn.XLOOKUP(B157,DB!$A$2:$A$205,DB!$B$2:$B$205,""),M157))</f>
        <v>LIDAM</v>
      </c>
      <c r="AF157" s="2">
        <v>0.625</v>
      </c>
      <c r="AG157" t="s">
        <v>743</v>
      </c>
      <c r="AH157" s="17">
        <v>450</v>
      </c>
      <c r="AI157" s="17" cm="1">
        <f t="array" ref="AI157">SUMPRODUCT(--(IFERROR(HOUR(Flights_2026_09_3033343536373456789[entry_hour]),-1)=HOUR(AF157)),--(IFERROR(Flights_2026_09_3033343536373456789[entry_sector],"")=AG157),--(IFERROR(Flights_2026_09_3033343536373456789[nfl],-1)&gt;=AH157),--(IFERROR(Flights_2026_09_3033343536373456789[nfl],-1)&lt;=IF(AH157=450,450,AH157+9)))</f>
        <v>0</v>
      </c>
    </row>
    <row r="158" spans="1:35" x14ac:dyDescent="0.2">
      <c r="A158" t="s">
        <v>696</v>
      </c>
      <c r="B158" t="s">
        <v>697</v>
      </c>
      <c r="C158" t="s">
        <v>19</v>
      </c>
      <c r="D158" t="s">
        <v>352</v>
      </c>
      <c r="E158" t="s">
        <v>4270</v>
      </c>
      <c r="F158" s="35">
        <v>46306.840578703705</v>
      </c>
      <c r="G158" t="s">
        <v>21</v>
      </c>
      <c r="H158" t="s">
        <v>4271</v>
      </c>
      <c r="I158">
        <v>380</v>
      </c>
      <c r="J158" t="s">
        <v>22</v>
      </c>
      <c r="K158" t="s">
        <v>23</v>
      </c>
      <c r="L158">
        <v>219</v>
      </c>
      <c r="M158" t="s">
        <v>44</v>
      </c>
      <c r="N158" s="35">
        <v>46306.822870370372</v>
      </c>
      <c r="O158">
        <v>343</v>
      </c>
      <c r="P158" t="s">
        <v>38</v>
      </c>
      <c r="Q158">
        <v>400</v>
      </c>
      <c r="R158" t="str">
        <f>IF(B158="","",_xlfn.XLOOKUP(B158,DB!$A$2:$A$205,DB!$C$2:$C$205,"")&amp;"")</f>
        <v>Sector 7</v>
      </c>
      <c r="S158" t="str">
        <f>IF(B158="","",_xlfn.XLOOKUP(B158,DB!$A$2:$A$205,DB!$E$2:$E$205,""))</f>
        <v>Sector 7</v>
      </c>
      <c r="T158" t="str">
        <f>IF(B158="","",_xlfn.XLOOKUP(B158,DB!$A$2:$A$205,DB!$F$2:$F$205,""))</f>
        <v>PAULE/SIGMA</v>
      </c>
      <c r="U158" t="str">
        <f>IF(B158="","",_xlfn.XLOOKUP(B158,DB!$A$2:$A$205,DB!$D$2:$D$205,""))</f>
        <v>MHCC</v>
      </c>
      <c r="V158" t="str">
        <f>IF(B158="","",IF(OR(COUNTIF(M158,"????N?????W")&gt;0,COUNTIF(M158,"????N?????E")&gt;0,COUNTIF(M158,"????S?????W")&gt;0,COUNTIF(M158,"????S?????E")&gt;0),_xlfn.XLOOKUP(B158,DB!$A$2:$A$205,DB!$B$2:$B$205,""),M158))</f>
        <v>SIGMA</v>
      </c>
      <c r="AF158" s="2">
        <v>0.625</v>
      </c>
      <c r="AG158" t="s">
        <v>744</v>
      </c>
      <c r="AH158" s="17">
        <v>200</v>
      </c>
      <c r="AI158" s="17" cm="1">
        <f t="array" ref="AI158">SUMPRODUCT(--(IFERROR(HOUR(Flights_2026_09_3033343536373456789[entry_hour]),-1)=HOUR(AF158)),--(IFERROR(Flights_2026_09_3033343536373456789[entry_sector],"")=AG158),--(IFERROR(Flights_2026_09_3033343536373456789[nfl],-1)&gt;=AH158),--(IFERROR(Flights_2026_09_3033343536373456789[nfl],-1)&lt;=IF(AH158=450,450,AH158+9)))</f>
        <v>0</v>
      </c>
    </row>
    <row r="159" spans="1:35" x14ac:dyDescent="0.2">
      <c r="A159" t="s">
        <v>1881</v>
      </c>
      <c r="B159" t="s">
        <v>490</v>
      </c>
      <c r="C159" t="s">
        <v>19</v>
      </c>
      <c r="D159" t="s">
        <v>107</v>
      </c>
      <c r="E159" t="s">
        <v>4272</v>
      </c>
      <c r="F159" s="35">
        <v>46306.842407407406</v>
      </c>
      <c r="G159" t="s">
        <v>21</v>
      </c>
      <c r="H159" t="s">
        <v>4273</v>
      </c>
      <c r="I159">
        <v>350</v>
      </c>
      <c r="J159" t="s">
        <v>22</v>
      </c>
      <c r="K159" t="s">
        <v>23</v>
      </c>
      <c r="L159">
        <v>798</v>
      </c>
      <c r="M159" t="s">
        <v>84</v>
      </c>
      <c r="N159" s="35">
        <v>46306.797581018516</v>
      </c>
      <c r="O159">
        <v>351</v>
      </c>
      <c r="P159" t="s">
        <v>26</v>
      </c>
      <c r="Q159">
        <v>350</v>
      </c>
      <c r="R159" t="str">
        <f>IF(B159="","",_xlfn.XLOOKUP(B159,DB!$A$2:$A$205,DB!$C$2:$C$205,"")&amp;"")</f>
        <v>Sector 5</v>
      </c>
      <c r="S159" t="str">
        <f>IF(B159="","",_xlfn.XLOOKUP(B159,DB!$A$2:$A$205,DB!$E$2:$E$205,""))</f>
        <v>Sector 4</v>
      </c>
      <c r="T159" t="str">
        <f>IF(B159="","",_xlfn.XLOOKUP(B159,DB!$A$2:$A$205,DB!$F$2:$F$205,""))</f>
        <v>VOMAR/XUDUN</v>
      </c>
      <c r="U159" t="str">
        <f>IF(B159="","",_xlfn.XLOOKUP(B159,DB!$A$2:$A$205,DB!$D$2:$D$205,""))</f>
        <v>KZHU</v>
      </c>
      <c r="V159" t="str">
        <f>IF(B159="","",IF(OR(COUNTIF(M159,"????N?????W")&gt;0,COUNTIF(M159,"????N?????E")&gt;0,COUNTIF(M159,"????S?????W")&gt;0,COUNTIF(M159,"????S?????E")&gt;0),_xlfn.XLOOKUP(B159,DB!$A$2:$A$205,DB!$B$2:$B$205,""),M159))</f>
        <v>MATOL</v>
      </c>
      <c r="AF159" s="2">
        <v>0.625</v>
      </c>
      <c r="AG159" t="s">
        <v>744</v>
      </c>
      <c r="AH159" s="17">
        <v>210</v>
      </c>
      <c r="AI159" s="17" cm="1">
        <f t="array" ref="AI159">SUMPRODUCT(--(IFERROR(HOUR(Flights_2026_09_3033343536373456789[entry_hour]),-1)=HOUR(AF159)),--(IFERROR(Flights_2026_09_3033343536373456789[entry_sector],"")=AG159),--(IFERROR(Flights_2026_09_3033343536373456789[nfl],-1)&gt;=AH159),--(IFERROR(Flights_2026_09_3033343536373456789[nfl],-1)&lt;=IF(AH159=450,450,AH159+9)))</f>
        <v>0</v>
      </c>
    </row>
    <row r="160" spans="1:35" x14ac:dyDescent="0.2">
      <c r="A160" t="s">
        <v>308</v>
      </c>
      <c r="B160" t="s">
        <v>59</v>
      </c>
      <c r="C160" t="s">
        <v>19</v>
      </c>
      <c r="D160" t="s">
        <v>47</v>
      </c>
      <c r="E160" t="s">
        <v>4274</v>
      </c>
      <c r="F160" s="35">
        <v>46306.843564814815</v>
      </c>
      <c r="G160" t="s">
        <v>21</v>
      </c>
      <c r="H160" t="s">
        <v>4275</v>
      </c>
      <c r="I160">
        <v>360</v>
      </c>
      <c r="J160" t="s">
        <v>22</v>
      </c>
      <c r="K160" t="s">
        <v>23</v>
      </c>
      <c r="L160">
        <v>222</v>
      </c>
      <c r="M160" t="s">
        <v>4226</v>
      </c>
      <c r="N160" s="35">
        <v>46306.827939814815</v>
      </c>
      <c r="O160">
        <v>360</v>
      </c>
      <c r="P160" t="s">
        <v>26</v>
      </c>
      <c r="Q160">
        <v>220</v>
      </c>
      <c r="R160" t="str">
        <f>IF(B160="","",_xlfn.XLOOKUP(B160,DB!$A$2:$A$205,DB!$C$2:$C$205,"")&amp;"")</f>
        <v>Sector 3</v>
      </c>
      <c r="S160" t="str">
        <f>IF(B160="","",_xlfn.XLOOKUP(B160,DB!$A$2:$A$205,DB!$E$2:$E$205,""))</f>
        <v>Sector 3</v>
      </c>
      <c r="T160" t="str">
        <f>IF(B160="","",_xlfn.XLOOKUP(B160,DB!$A$2:$A$205,DB!$F$2:$F$205,""))</f>
        <v>NOSAT</v>
      </c>
      <c r="U160" t="str">
        <f>IF(B160="","",_xlfn.XLOOKUP(B160,DB!$A$2:$A$205,DB!$D$2:$D$205,""))</f>
        <v>MUFH</v>
      </c>
      <c r="V160" t="str">
        <f>IF(B160="","",IF(OR(COUNTIF(M160,"????N?????W")&gt;0,COUNTIF(M160,"????N?????E")&gt;0,COUNTIF(M160,"????S?????W")&gt;0,COUNTIF(M160,"????S?????E")&gt;0),_xlfn.XLOOKUP(B160,DB!$A$2:$A$205,DB!$B$2:$B$205,""),M160))</f>
        <v>NOSAT</v>
      </c>
      <c r="AF160" s="2">
        <v>0.625</v>
      </c>
      <c r="AG160" t="s">
        <v>744</v>
      </c>
      <c r="AH160" s="17">
        <v>220</v>
      </c>
      <c r="AI160" s="17" cm="1">
        <f t="array" ref="AI160">SUMPRODUCT(--(IFERROR(HOUR(Flights_2026_09_3033343536373456789[entry_hour]),-1)=HOUR(AF160)),--(IFERROR(Flights_2026_09_3033343536373456789[entry_sector],"")=AG160),--(IFERROR(Flights_2026_09_3033343536373456789[nfl],-1)&gt;=AH160),--(IFERROR(Flights_2026_09_3033343536373456789[nfl],-1)&lt;=IF(AH160=450,450,AH160+9)))</f>
        <v>5</v>
      </c>
    </row>
    <row r="161" spans="1:35" x14ac:dyDescent="0.2">
      <c r="A161" t="s">
        <v>489</v>
      </c>
      <c r="B161" t="s">
        <v>490</v>
      </c>
      <c r="C161" t="s">
        <v>19</v>
      </c>
      <c r="D161" t="s">
        <v>76</v>
      </c>
      <c r="E161" t="s">
        <v>4276</v>
      </c>
      <c r="F161" s="35">
        <v>46306.845347222217</v>
      </c>
      <c r="G161" t="s">
        <v>21</v>
      </c>
      <c r="H161" t="s">
        <v>4277</v>
      </c>
      <c r="I161">
        <v>330</v>
      </c>
      <c r="J161" t="s">
        <v>22</v>
      </c>
      <c r="K161" t="s">
        <v>23</v>
      </c>
      <c r="L161">
        <v>508</v>
      </c>
      <c r="M161" t="s">
        <v>25</v>
      </c>
      <c r="N161" s="35">
        <v>46306.814965277779</v>
      </c>
      <c r="O161">
        <v>330</v>
      </c>
      <c r="P161" t="s">
        <v>26</v>
      </c>
      <c r="Q161">
        <v>330</v>
      </c>
      <c r="R161" t="str">
        <f>IF(B161="","",_xlfn.XLOOKUP(B161,DB!$A$2:$A$205,DB!$C$2:$C$205,"")&amp;"")</f>
        <v>Sector 5</v>
      </c>
      <c r="S161" t="str">
        <f>IF(B161="","",_xlfn.XLOOKUP(B161,DB!$A$2:$A$205,DB!$E$2:$E$205,""))</f>
        <v>Sector 4</v>
      </c>
      <c r="T161" t="str">
        <f>IF(B161="","",_xlfn.XLOOKUP(B161,DB!$A$2:$A$205,DB!$F$2:$F$205,""))</f>
        <v>VOMAR/XUDUN</v>
      </c>
      <c r="U161" t="str">
        <f>IF(B161="","",_xlfn.XLOOKUP(B161,DB!$A$2:$A$205,DB!$D$2:$D$205,""))</f>
        <v>KZHU</v>
      </c>
      <c r="V161" t="str">
        <f>IF(B161="","",IF(OR(COUNTIF(M161,"????N?????W")&gt;0,COUNTIF(M161,"????N?????E")&gt;0,COUNTIF(M161,"????S?????W")&gt;0,COUNTIF(M161,"????S?????E")&gt;0),_xlfn.XLOOKUP(B161,DB!$A$2:$A$205,DB!$B$2:$B$205,""),M161))</f>
        <v>KEHLI</v>
      </c>
      <c r="AF161" s="2">
        <v>0.625</v>
      </c>
      <c r="AG161" t="s">
        <v>744</v>
      </c>
      <c r="AH161" s="17">
        <v>230</v>
      </c>
      <c r="AI161" s="17" cm="1">
        <f t="array" ref="AI161">SUMPRODUCT(--(IFERROR(HOUR(Flights_2026_09_3033343536373456789[entry_hour]),-1)=HOUR(AF161)),--(IFERROR(Flights_2026_09_3033343536373456789[entry_sector],"")=AG161),--(IFERROR(Flights_2026_09_3033343536373456789[nfl],-1)&gt;=AH161),--(IFERROR(Flights_2026_09_3033343536373456789[nfl],-1)&lt;=IF(AH161=450,450,AH161+9)))</f>
        <v>0</v>
      </c>
    </row>
    <row r="162" spans="1:35" x14ac:dyDescent="0.2">
      <c r="A162" t="s">
        <v>306</v>
      </c>
      <c r="B162" t="s">
        <v>307</v>
      </c>
      <c r="C162" t="s">
        <v>19</v>
      </c>
      <c r="D162" t="s">
        <v>120</v>
      </c>
      <c r="E162" t="s">
        <v>4278</v>
      </c>
      <c r="F162" s="35">
        <v>46306.849212962959</v>
      </c>
      <c r="G162" t="s">
        <v>21</v>
      </c>
      <c r="H162" t="s">
        <v>4279</v>
      </c>
      <c r="I162">
        <v>350</v>
      </c>
      <c r="J162" t="s">
        <v>22</v>
      </c>
      <c r="K162" t="s">
        <v>23</v>
      </c>
      <c r="L162">
        <v>493</v>
      </c>
      <c r="M162" t="s">
        <v>25</v>
      </c>
      <c r="N162" s="35">
        <v>46306.819560185184</v>
      </c>
      <c r="O162">
        <v>350</v>
      </c>
      <c r="P162" t="s">
        <v>26</v>
      </c>
      <c r="Q162">
        <v>350</v>
      </c>
      <c r="R162" t="str">
        <f>IF(B162="","",_xlfn.XLOOKUP(B162,DB!$A$2:$A$205,DB!$C$2:$C$205,"")&amp;"")</f>
        <v>Sector 5</v>
      </c>
      <c r="S162" t="str">
        <f>IF(B162="","",_xlfn.XLOOKUP(B162,DB!$A$2:$A$205,DB!$E$2:$E$205,""))</f>
        <v>Sector 4</v>
      </c>
      <c r="T162" t="str">
        <f>IF(B162="","",_xlfn.XLOOKUP(B162,DB!$A$2:$A$205,DB!$F$2:$F$205,""))</f>
        <v>VOMAR/XUDUN</v>
      </c>
      <c r="U162" t="str">
        <f>IF(B162="","",_xlfn.XLOOKUP(B162,DB!$A$2:$A$205,DB!$D$2:$D$205,""))</f>
        <v>KZHU</v>
      </c>
      <c r="V162" t="str">
        <f>IF(B162="","",IF(OR(COUNTIF(M162,"????N?????W")&gt;0,COUNTIF(M162,"????N?????E")&gt;0,COUNTIF(M162,"????S?????W")&gt;0,COUNTIF(M162,"????S?????E")&gt;0),_xlfn.XLOOKUP(B162,DB!$A$2:$A$205,DB!$B$2:$B$205,""),M162))</f>
        <v>KEHLI</v>
      </c>
      <c r="AF162" s="2">
        <v>0.625</v>
      </c>
      <c r="AG162" t="s">
        <v>744</v>
      </c>
      <c r="AH162" s="17">
        <v>240</v>
      </c>
      <c r="AI162" s="17" cm="1">
        <f t="array" ref="AI162">SUMPRODUCT(--(IFERROR(HOUR(Flights_2026_09_3033343536373456789[entry_hour]),-1)=HOUR(AF162)),--(IFERROR(Flights_2026_09_3033343536373456789[entry_sector],"")=AG162),--(IFERROR(Flights_2026_09_3033343536373456789[nfl],-1)&gt;=AH162),--(IFERROR(Flights_2026_09_3033343536373456789[nfl],-1)&lt;=IF(AH162=450,450,AH162+9)))</f>
        <v>0</v>
      </c>
    </row>
    <row r="163" spans="1:35" x14ac:dyDescent="0.2">
      <c r="A163" t="s">
        <v>318</v>
      </c>
      <c r="B163" t="s">
        <v>206</v>
      </c>
      <c r="C163" t="s">
        <v>19</v>
      </c>
      <c r="D163" t="s">
        <v>53</v>
      </c>
      <c r="E163" t="s">
        <v>4280</v>
      </c>
      <c r="F163" s="35">
        <v>46306.854085648149</v>
      </c>
      <c r="G163" t="s">
        <v>21</v>
      </c>
      <c r="H163" t="s">
        <v>4281</v>
      </c>
      <c r="I163">
        <v>320</v>
      </c>
      <c r="J163" t="s">
        <v>22</v>
      </c>
      <c r="K163" t="s">
        <v>23</v>
      </c>
      <c r="L163">
        <v>242</v>
      </c>
      <c r="M163" t="s">
        <v>190</v>
      </c>
      <c r="N163" s="35">
        <v>46306.83493055556</v>
      </c>
      <c r="O163">
        <v>186</v>
      </c>
      <c r="P163" t="s">
        <v>26</v>
      </c>
      <c r="Q163">
        <v>340</v>
      </c>
      <c r="R163" t="str">
        <f>IF(B163="","",_xlfn.XLOOKUP(B163,DB!$A$2:$A$205,DB!$C$2:$C$205,"")&amp;"")</f>
        <v>Sector 7</v>
      </c>
      <c r="S163" t="str">
        <f>IF(B163="","",_xlfn.XLOOKUP(B163,DB!$A$2:$A$205,DB!$E$2:$E$205,""))</f>
        <v>Sector 7</v>
      </c>
      <c r="T163" t="str">
        <f>IF(B163="","",_xlfn.XLOOKUP(B163,DB!$A$2:$A$205,DB!$F$2:$F$205,""))</f>
        <v>PAULE/SIGMA</v>
      </c>
      <c r="U163" t="str">
        <f>IF(B163="","",_xlfn.XLOOKUP(B163,DB!$A$2:$A$205,DB!$D$2:$D$205,""))</f>
        <v>MHCC</v>
      </c>
      <c r="V163" t="str">
        <f>IF(B163="","",IF(OR(COUNTIF(M163,"????N?????W")&gt;0,COUNTIF(M163,"????N?????E")&gt;0,COUNTIF(M163,"????S?????W")&gt;0,COUNTIF(M163,"????S?????E")&gt;0),_xlfn.XLOOKUP(B163,DB!$A$2:$A$205,DB!$B$2:$B$205,""),M163))</f>
        <v>ILUBA</v>
      </c>
      <c r="AF163" s="2">
        <v>0.625</v>
      </c>
      <c r="AG163" t="s">
        <v>744</v>
      </c>
      <c r="AH163" s="17">
        <v>250</v>
      </c>
      <c r="AI163" s="17" cm="1">
        <f t="array" ref="AI163">SUMPRODUCT(--(IFERROR(HOUR(Flights_2026_09_3033343536373456789[entry_hour]),-1)=HOUR(AF163)),--(IFERROR(Flights_2026_09_3033343536373456789[entry_sector],"")=AG163),--(IFERROR(Flights_2026_09_3033343536373456789[nfl],-1)&gt;=AH163),--(IFERROR(Flights_2026_09_3033343536373456789[nfl],-1)&lt;=IF(AH163=450,450,AH163+9)))</f>
        <v>0</v>
      </c>
    </row>
    <row r="164" spans="1:35" x14ac:dyDescent="0.2">
      <c r="A164" t="s">
        <v>685</v>
      </c>
      <c r="B164" t="s">
        <v>188</v>
      </c>
      <c r="C164" t="s">
        <v>19</v>
      </c>
      <c r="D164" t="s">
        <v>107</v>
      </c>
      <c r="E164" t="s">
        <v>4282</v>
      </c>
      <c r="F164" s="35">
        <v>46306.86409722222</v>
      </c>
      <c r="G164" t="s">
        <v>21</v>
      </c>
      <c r="H164" t="s">
        <v>4283</v>
      </c>
      <c r="I164">
        <v>340</v>
      </c>
      <c r="J164" t="s">
        <v>22</v>
      </c>
      <c r="K164" t="s">
        <v>23</v>
      </c>
      <c r="L164">
        <v>263</v>
      </c>
      <c r="M164" t="s">
        <v>190</v>
      </c>
      <c r="N164" s="35">
        <v>46306.844895833332</v>
      </c>
      <c r="O164">
        <v>175</v>
      </c>
      <c r="P164" t="s">
        <v>26</v>
      </c>
      <c r="Q164">
        <v>210</v>
      </c>
      <c r="R164" t="str">
        <f>IF(B164="","",_xlfn.XLOOKUP(B164,DB!$A$2:$A$205,DB!$C$2:$C$205,"")&amp;"")</f>
        <v>Sector 7</v>
      </c>
      <c r="S164" t="str">
        <f>IF(B164="","",_xlfn.XLOOKUP(B164,DB!$A$2:$A$205,DB!$E$2:$E$205,""))</f>
        <v>Sector 7</v>
      </c>
      <c r="T164" t="str">
        <f>IF(B164="","",_xlfn.XLOOKUP(B164,DB!$A$2:$A$205,DB!$F$2:$F$205,""))</f>
        <v>PAULE/SIGMA</v>
      </c>
      <c r="U164" t="str">
        <f>IF(B164="","",_xlfn.XLOOKUP(B164,DB!$A$2:$A$205,DB!$D$2:$D$205,""))</f>
        <v>MHCC</v>
      </c>
      <c r="V164" t="str">
        <f>IF(B164="","",IF(OR(COUNTIF(M164,"????N?????W")&gt;0,COUNTIF(M164,"????N?????E")&gt;0,COUNTIF(M164,"????S?????W")&gt;0,COUNTIF(M164,"????S?????E")&gt;0),_xlfn.XLOOKUP(B164,DB!$A$2:$A$205,DB!$B$2:$B$205,""),M164))</f>
        <v>ILUBA</v>
      </c>
      <c r="AF164" s="2">
        <v>0.625</v>
      </c>
      <c r="AG164" t="s">
        <v>744</v>
      </c>
      <c r="AH164" s="17">
        <v>260</v>
      </c>
      <c r="AI164" s="17" cm="1">
        <f t="array" ref="AI164">SUMPRODUCT(--(IFERROR(HOUR(Flights_2026_09_3033343536373456789[entry_hour]),-1)=HOUR(AF164)),--(IFERROR(Flights_2026_09_3033343536373456789[entry_sector],"")=AG164),--(IFERROR(Flights_2026_09_3033343536373456789[nfl],-1)&gt;=AH164),--(IFERROR(Flights_2026_09_3033343536373456789[nfl],-1)&lt;=IF(AH164=450,450,AH164+9)))</f>
        <v>0</v>
      </c>
    </row>
    <row r="165" spans="1:35" x14ac:dyDescent="0.2">
      <c r="A165" t="s">
        <v>323</v>
      </c>
      <c r="B165" t="s">
        <v>324</v>
      </c>
      <c r="C165" t="s">
        <v>19</v>
      </c>
      <c r="D165" t="s">
        <v>41</v>
      </c>
      <c r="E165" t="s">
        <v>807</v>
      </c>
      <c r="F165" s="35">
        <v>46306.86546296296</v>
      </c>
      <c r="G165" t="s">
        <v>21</v>
      </c>
      <c r="H165" t="s">
        <v>4284</v>
      </c>
      <c r="I165">
        <v>390</v>
      </c>
      <c r="J165" t="s">
        <v>22</v>
      </c>
      <c r="K165" t="s">
        <v>23</v>
      </c>
      <c r="L165">
        <v>420</v>
      </c>
      <c r="M165" t="s">
        <v>4285</v>
      </c>
      <c r="N165" s="35">
        <v>46306.837858796294</v>
      </c>
      <c r="O165">
        <v>390</v>
      </c>
      <c r="P165" t="s">
        <v>26</v>
      </c>
      <c r="Q165">
        <v>390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CTM</v>
      </c>
      <c r="AF165" s="2">
        <v>0.625</v>
      </c>
      <c r="AG165" t="s">
        <v>744</v>
      </c>
      <c r="AH165" s="17">
        <v>270</v>
      </c>
      <c r="AI165" s="17" cm="1">
        <f t="array" ref="AI165">SUMPRODUCT(--(IFERROR(HOUR(Flights_2026_09_3033343536373456789[entry_hour]),-1)=HOUR(AF165)),--(IFERROR(Flights_2026_09_3033343536373456789[entry_sector],"")=AG165),--(IFERROR(Flights_2026_09_3033343536373456789[nfl],-1)&gt;=AH165),--(IFERROR(Flights_2026_09_3033343536373456789[nfl],-1)&lt;=IF(AH165=450,450,AH165+9)))</f>
        <v>0</v>
      </c>
    </row>
    <row r="166" spans="1:35" x14ac:dyDescent="0.2">
      <c r="A166" t="s">
        <v>322</v>
      </c>
      <c r="B166" t="s">
        <v>71</v>
      </c>
      <c r="C166" t="s">
        <v>19</v>
      </c>
      <c r="D166" t="s">
        <v>72</v>
      </c>
      <c r="E166" t="s">
        <v>2750</v>
      </c>
      <c r="F166" s="35">
        <v>46306.873958333337</v>
      </c>
      <c r="G166" t="s">
        <v>21</v>
      </c>
      <c r="H166" t="s">
        <v>4286</v>
      </c>
      <c r="I166">
        <v>400</v>
      </c>
      <c r="J166" t="s">
        <v>22</v>
      </c>
      <c r="K166" t="s">
        <v>23</v>
      </c>
      <c r="L166">
        <v>178</v>
      </c>
      <c r="M166" t="s">
        <v>37</v>
      </c>
      <c r="N166" s="35">
        <v>46306.858993055561</v>
      </c>
      <c r="O166">
        <v>369</v>
      </c>
      <c r="P166" t="s">
        <v>38</v>
      </c>
      <c r="Q166">
        <v>220</v>
      </c>
      <c r="R166" t="str">
        <f>IF(B166="","",_xlfn.XLOOKUP(B166,DB!$A$2:$A$205,DB!$C$2:$C$205,"")&amp;"")</f>
        <v>Sector 3</v>
      </c>
      <c r="S166" t="str">
        <f>IF(B166="","",_xlfn.XLOOKUP(B166,DB!$A$2:$A$205,DB!$E$2:$E$205,""))</f>
        <v>Sector 3</v>
      </c>
      <c r="T166" t="str">
        <f>IF(B166="","",_xlfn.XLOOKUP(B166,DB!$A$2:$A$205,DB!$F$2:$F$205,""))</f>
        <v>NOSAT</v>
      </c>
      <c r="U166" t="str">
        <f>IF(B166="","",_xlfn.XLOOKUP(B166,DB!$A$2:$A$205,DB!$D$2:$D$205,""))</f>
        <v>MUFH</v>
      </c>
      <c r="V166" t="str">
        <f>IF(B166="","",IF(OR(COUNTIF(M166,"????N?????W")&gt;0,COUNTIF(M166,"????N?????E")&gt;0,COUNTIF(M166,"????S?????W")&gt;0,COUNTIF(M166,"????S?????E")&gt;0),_xlfn.XLOOKUP(B166,DB!$A$2:$A$205,DB!$B$2:$B$205,""),M166))</f>
        <v>NOSAT</v>
      </c>
      <c r="AF166" s="2">
        <v>0.625</v>
      </c>
      <c r="AG166" t="s">
        <v>744</v>
      </c>
      <c r="AH166" s="17">
        <v>280</v>
      </c>
      <c r="AI166" s="17" cm="1">
        <f t="array" ref="AI166">SUMPRODUCT(--(IFERROR(HOUR(Flights_2026_09_3033343536373456789[entry_hour]),-1)=HOUR(AF166)),--(IFERROR(Flights_2026_09_3033343536373456789[entry_sector],"")=AG166),--(IFERROR(Flights_2026_09_3033343536373456789[nfl],-1)&gt;=AH166),--(IFERROR(Flights_2026_09_3033343536373456789[nfl],-1)&lt;=IF(AH166=450,450,AH166+9)))</f>
        <v>0</v>
      </c>
    </row>
    <row r="167" spans="1:35" x14ac:dyDescent="0.2">
      <c r="A167" t="s">
        <v>1280</v>
      </c>
      <c r="B167" t="s">
        <v>213</v>
      </c>
      <c r="C167" t="s">
        <v>19</v>
      </c>
      <c r="D167" t="s">
        <v>90</v>
      </c>
      <c r="E167" t="s">
        <v>4287</v>
      </c>
      <c r="F167" s="35">
        <v>46306.877708333333</v>
      </c>
      <c r="G167" t="s">
        <v>21</v>
      </c>
      <c r="H167" t="s">
        <v>4288</v>
      </c>
      <c r="I167">
        <v>370</v>
      </c>
      <c r="J167" t="s">
        <v>22</v>
      </c>
      <c r="K167" t="s">
        <v>23</v>
      </c>
      <c r="L167">
        <v>912</v>
      </c>
      <c r="M167" t="s">
        <v>1049</v>
      </c>
      <c r="N167" s="35">
        <v>46306.826817129629</v>
      </c>
      <c r="O167">
        <v>370</v>
      </c>
      <c r="P167" t="s">
        <v>26</v>
      </c>
      <c r="Q167">
        <v>370</v>
      </c>
      <c r="R167" t="str">
        <f>IF(B167="","",_xlfn.XLOOKUP(B167,DB!$A$2:$A$205,DB!$C$2:$C$205,"")&amp;"")</f>
        <v>Sector 5</v>
      </c>
      <c r="S167" t="str">
        <f>IF(B167="","",_xlfn.XLOOKUP(B167,DB!$A$2:$A$205,DB!$E$2:$E$205,""))</f>
        <v>Sector 4</v>
      </c>
      <c r="T167" t="str">
        <f>IF(B167="","",_xlfn.XLOOKUP(B167,DB!$A$2:$A$205,DB!$F$2:$F$205,""))</f>
        <v>VOMAR/XUDUN</v>
      </c>
      <c r="U167" t="str">
        <f>IF(B167="","",_xlfn.XLOOKUP(B167,DB!$A$2:$A$205,DB!$D$2:$D$205,""))</f>
        <v>KZHU</v>
      </c>
      <c r="V167" t="str">
        <f>IF(B167="","",IF(OR(COUNTIF(M167,"????N?????W")&gt;0,COUNTIF(M167,"????N?????E")&gt;0,COUNTIF(M167,"????S?????W")&gt;0,COUNTIF(M167,"????S?????E")&gt;0),_xlfn.XLOOKUP(B167,DB!$A$2:$A$205,DB!$B$2:$B$205,""),M167))</f>
        <v>AXOMU</v>
      </c>
      <c r="AF167" s="2">
        <v>0.625</v>
      </c>
      <c r="AG167" t="s">
        <v>744</v>
      </c>
      <c r="AH167" s="17">
        <v>290</v>
      </c>
      <c r="AI167" s="17" cm="1">
        <f t="array" ref="AI167">SUMPRODUCT(--(IFERROR(HOUR(Flights_2026_09_3033343536373456789[entry_hour]),-1)=HOUR(AF167)),--(IFERROR(Flights_2026_09_3033343536373456789[entry_sector],"")=AG167),--(IFERROR(Flights_2026_09_3033343536373456789[nfl],-1)&gt;=AH167),--(IFERROR(Flights_2026_09_3033343536373456789[nfl],-1)&lt;=IF(AH167=450,450,AH167+9)))</f>
        <v>0</v>
      </c>
    </row>
    <row r="168" spans="1:35" x14ac:dyDescent="0.2">
      <c r="A168" t="s">
        <v>312</v>
      </c>
      <c r="B168" t="s">
        <v>313</v>
      </c>
      <c r="C168" t="s">
        <v>19</v>
      </c>
      <c r="D168" t="s">
        <v>53</v>
      </c>
      <c r="E168" t="s">
        <v>576</v>
      </c>
      <c r="F168" s="35">
        <v>46306.880381944444</v>
      </c>
      <c r="G168" t="s">
        <v>28</v>
      </c>
      <c r="H168" t="s">
        <v>4289</v>
      </c>
      <c r="I168">
        <v>350</v>
      </c>
      <c r="J168" t="s">
        <v>22</v>
      </c>
      <c r="K168" t="s">
        <v>23</v>
      </c>
      <c r="L168">
        <v>992</v>
      </c>
      <c r="M168" t="s">
        <v>313</v>
      </c>
      <c r="N168" s="35">
        <v>46306.820833333331</v>
      </c>
      <c r="O168">
        <v>15</v>
      </c>
      <c r="P168" t="s">
        <v>26</v>
      </c>
      <c r="Q168">
        <v>330</v>
      </c>
      <c r="R168" t="str">
        <f>IF(B168="","",_xlfn.XLOOKUP(B168,DB!$A$2:$A$205,DB!$C$2:$C$205,"")&amp;"")</f>
        <v>Sector 1</v>
      </c>
      <c r="S168" t="str">
        <f>IF(B168="","",_xlfn.XLOOKUP(B168,DB!$A$2:$A$205,DB!$E$2:$E$205,""))</f>
        <v>Sector 4</v>
      </c>
      <c r="T168" t="str">
        <f>IF(B168="","",_xlfn.XLOOKUP(B168,DB!$A$2:$A$205,DB!$F$2:$F$205,""))</f>
        <v>VOMAR/XUDUN</v>
      </c>
      <c r="U168" t="str">
        <f>IF(B168="","",_xlfn.XLOOKUP(B168,DB!$A$2:$A$205,DB!$D$2:$D$205,""))</f>
        <v>MMID</v>
      </c>
      <c r="V168" t="str">
        <f>IF(B168="","",IF(OR(COUNTIF(M168,"????N?????W")&gt;0,COUNTIF(M168,"????N?????E")&gt;0,COUNTIF(M168,"????S?????W")&gt;0,COUNTIF(M168,"????S?????E")&gt;0),_xlfn.XLOOKUP(B168,DB!$A$2:$A$205,DB!$B$2:$B$205,""),M168))</f>
        <v>MMTG</v>
      </c>
      <c r="AF168" s="2">
        <v>0.625</v>
      </c>
      <c r="AG168" t="s">
        <v>744</v>
      </c>
      <c r="AH168" s="17">
        <v>300</v>
      </c>
      <c r="AI168" s="17" cm="1">
        <f t="array" ref="AI168">SUMPRODUCT(--(IFERROR(HOUR(Flights_2026_09_3033343536373456789[entry_hour]),-1)=HOUR(AF168)),--(IFERROR(Flights_2026_09_3033343536373456789[entry_sector],"")=AG168),--(IFERROR(Flights_2026_09_3033343536373456789[nfl],-1)&gt;=AH168),--(IFERROR(Flights_2026_09_3033343536373456789[nfl],-1)&lt;=IF(AH168=450,450,AH168+9)))</f>
        <v>0</v>
      </c>
    </row>
    <row r="169" spans="1:35" x14ac:dyDescent="0.2">
      <c r="A169" t="s">
        <v>327</v>
      </c>
      <c r="B169" t="s">
        <v>65</v>
      </c>
      <c r="C169" t="s">
        <v>19</v>
      </c>
      <c r="D169" t="s">
        <v>20</v>
      </c>
      <c r="E169" t="s">
        <v>366</v>
      </c>
      <c r="F169" s="35">
        <v>46306.881354166668</v>
      </c>
      <c r="G169" t="s">
        <v>21</v>
      </c>
      <c r="H169" t="s">
        <v>4290</v>
      </c>
      <c r="I169">
        <v>370</v>
      </c>
      <c r="J169" t="s">
        <v>22</v>
      </c>
      <c r="K169" t="s">
        <v>23</v>
      </c>
      <c r="L169">
        <v>960</v>
      </c>
      <c r="M169" t="s">
        <v>434</v>
      </c>
      <c r="N169" s="35">
        <v>46306.8278125</v>
      </c>
      <c r="O169">
        <v>370</v>
      </c>
      <c r="P169" t="s">
        <v>26</v>
      </c>
      <c r="Q169">
        <v>370</v>
      </c>
      <c r="R169" t="str">
        <f>IF(B169="","",_xlfn.XLOOKUP(B169,DB!$A$2:$A$205,DB!$C$2:$C$205,"")&amp;"")</f>
        <v>Sector 6</v>
      </c>
      <c r="S169" t="str">
        <f>IF(B169="","",_xlfn.XLOOKUP(B169,DB!$A$2:$A$205,DB!$E$2:$E$205,""))</f>
        <v>Sector 4</v>
      </c>
      <c r="T169" t="str">
        <f>IF(B169="","",_xlfn.XLOOKUP(B169,DB!$A$2:$A$205,DB!$F$2:$F$205,""))</f>
        <v>VOMAR/XUDUN</v>
      </c>
      <c r="U169" t="str">
        <f>IF(B169="","",_xlfn.XLOOKUP(B169,DB!$A$2:$A$205,DB!$D$2:$D$205,""))</f>
        <v>MMEX</v>
      </c>
      <c r="V169" t="str">
        <f>IF(B169="","",IF(OR(COUNTIF(M169,"????N?????W")&gt;0,COUNTIF(M169,"????N?????E")&gt;0,COUNTIF(M169,"????S?????W")&gt;0,COUNTIF(M169,"????S?????E")&gt;0),_xlfn.XLOOKUP(B169,DB!$A$2:$A$205,DB!$B$2:$B$205,""),M169))</f>
        <v>GOTAS</v>
      </c>
      <c r="AF169" s="2">
        <v>0.625</v>
      </c>
      <c r="AG169" t="s">
        <v>744</v>
      </c>
      <c r="AH169" s="17">
        <v>310</v>
      </c>
      <c r="AI169" s="17" cm="1">
        <f t="array" ref="AI169">SUMPRODUCT(--(IFERROR(HOUR(Flights_2026_09_3033343536373456789[entry_hour]),-1)=HOUR(AF169)),--(IFERROR(Flights_2026_09_3033343536373456789[entry_sector],"")=AG169),--(IFERROR(Flights_2026_09_3033343536373456789[nfl],-1)&gt;=AH169),--(IFERROR(Flights_2026_09_3033343536373456789[nfl],-1)&lt;=IF(AH169=450,450,AH169+9)))</f>
        <v>0</v>
      </c>
    </row>
    <row r="170" spans="1:35" x14ac:dyDescent="0.2">
      <c r="A170" t="s">
        <v>329</v>
      </c>
      <c r="B170" t="s">
        <v>330</v>
      </c>
      <c r="C170" t="s">
        <v>19</v>
      </c>
      <c r="D170" t="s">
        <v>20</v>
      </c>
      <c r="E170" t="s">
        <v>3622</v>
      </c>
      <c r="F170" s="35">
        <v>46306.8828125</v>
      </c>
      <c r="G170" t="s">
        <v>21</v>
      </c>
      <c r="H170" t="s">
        <v>4291</v>
      </c>
      <c r="I170">
        <v>350</v>
      </c>
      <c r="J170" t="s">
        <v>22</v>
      </c>
      <c r="K170" t="s">
        <v>23</v>
      </c>
      <c r="L170">
        <v>843</v>
      </c>
      <c r="M170" t="s">
        <v>84</v>
      </c>
      <c r="N170" s="35">
        <v>46306.8362962963</v>
      </c>
      <c r="O170">
        <v>350</v>
      </c>
      <c r="P170" t="s">
        <v>26</v>
      </c>
      <c r="Q170">
        <v>350</v>
      </c>
      <c r="R170" t="str">
        <f>IF(B170="","",_xlfn.XLOOKUP(B170,DB!$A$2:$A$205,DB!$C$2:$C$205,"")&amp;"")</f>
        <v>Sector 5</v>
      </c>
      <c r="S170" t="str">
        <f>IF(B170="","",_xlfn.XLOOKUP(B170,DB!$A$2:$A$205,DB!$E$2:$E$205,""))</f>
        <v>Sector 4</v>
      </c>
      <c r="T170" t="str">
        <f>IF(B170="","",_xlfn.XLOOKUP(B170,DB!$A$2:$A$205,DB!$F$2:$F$205,""))</f>
        <v>VOMAR/XUDUN</v>
      </c>
      <c r="U170" t="str">
        <f>IF(B170="","",_xlfn.XLOOKUP(B170,DB!$A$2:$A$205,DB!$D$2:$D$205,""))</f>
        <v>MMTY</v>
      </c>
      <c r="V170" t="str">
        <f>IF(B170="","",IF(OR(COUNTIF(M170,"????N?????W")&gt;0,COUNTIF(M170,"????N?????E")&gt;0,COUNTIF(M170,"????S?????W")&gt;0,COUNTIF(M170,"????S?????E")&gt;0),_xlfn.XLOOKUP(B170,DB!$A$2:$A$205,DB!$B$2:$B$205,""),M170))</f>
        <v>MATOL</v>
      </c>
      <c r="AF170" s="2">
        <v>0.625</v>
      </c>
      <c r="AG170" t="s">
        <v>744</v>
      </c>
      <c r="AH170" s="17">
        <v>320</v>
      </c>
      <c r="AI170" s="17" cm="1">
        <f t="array" ref="AI170">SUMPRODUCT(--(IFERROR(HOUR(Flights_2026_09_3033343536373456789[entry_hour]),-1)=HOUR(AF170)),--(IFERROR(Flights_2026_09_3033343536373456789[entry_sector],"")=AG170),--(IFERROR(Flights_2026_09_3033343536373456789[nfl],-1)&gt;=AH170),--(IFERROR(Flights_2026_09_3033343536373456789[nfl],-1)&lt;=IF(AH170=450,450,AH170+9)))</f>
        <v>0</v>
      </c>
    </row>
    <row r="171" spans="1:35" x14ac:dyDescent="0.2">
      <c r="A171" t="s">
        <v>1334</v>
      </c>
      <c r="B171" t="s">
        <v>738</v>
      </c>
      <c r="C171" t="s">
        <v>19</v>
      </c>
      <c r="D171" t="s">
        <v>107</v>
      </c>
      <c r="E171" t="s">
        <v>4292</v>
      </c>
      <c r="F171" s="35">
        <v>46306.884548611109</v>
      </c>
      <c r="G171" t="s">
        <v>21</v>
      </c>
      <c r="H171" t="s">
        <v>4293</v>
      </c>
      <c r="I171">
        <v>330</v>
      </c>
      <c r="J171" t="s">
        <v>22</v>
      </c>
      <c r="K171" t="s">
        <v>23</v>
      </c>
      <c r="L171">
        <v>679</v>
      </c>
      <c r="M171" t="s">
        <v>540</v>
      </c>
      <c r="N171" s="35">
        <v>46306.845462962963</v>
      </c>
      <c r="O171">
        <v>330</v>
      </c>
      <c r="P171" t="s">
        <v>26</v>
      </c>
      <c r="Q171">
        <v>350</v>
      </c>
      <c r="R171" t="str">
        <f>IF(B171="","",_xlfn.XLOOKUP(B171,DB!$A$2:$A$205,DB!$C$2:$C$205,"")&amp;"")</f>
        <v>Sector 5</v>
      </c>
      <c r="S171" t="str">
        <f>IF(B171="","",_xlfn.XLOOKUP(B171,DB!$A$2:$A$205,DB!$E$2:$E$205,""))</f>
        <v>Sector 4</v>
      </c>
      <c r="T171" t="str">
        <f>IF(B171="","",_xlfn.XLOOKUP(B171,DB!$A$2:$A$205,DB!$F$2:$F$205,""))</f>
        <v>VOMAR/XUDUN</v>
      </c>
      <c r="U171" t="str">
        <f>IF(B171="","",_xlfn.XLOOKUP(B171,DB!$A$2:$A$205,DB!$D$2:$D$205,""))</f>
        <v>MMTY</v>
      </c>
      <c r="V171" t="str">
        <f>IF(B171="","",IF(OR(COUNTIF(M171,"????N?????W")&gt;0,COUNTIF(M171,"????N?????E")&gt;0,COUNTIF(M171,"????S?????W")&gt;0,COUNTIF(M171,"????S?????E")&gt;0),_xlfn.XLOOKUP(B171,DB!$A$2:$A$205,DB!$B$2:$B$205,""),M171))</f>
        <v>DUTNA</v>
      </c>
      <c r="AF171" s="2">
        <v>0.625</v>
      </c>
      <c r="AG171" t="s">
        <v>744</v>
      </c>
      <c r="AH171" s="17">
        <v>330</v>
      </c>
      <c r="AI171" s="17" cm="1">
        <f t="array" ref="AI171">SUMPRODUCT(--(IFERROR(HOUR(Flights_2026_09_3033343536373456789[entry_hour]),-1)=HOUR(AF171)),--(IFERROR(Flights_2026_09_3033343536373456789[entry_sector],"")=AG171),--(IFERROR(Flights_2026_09_3033343536373456789[nfl],-1)&gt;=AH171),--(IFERROR(Flights_2026_09_3033343536373456789[nfl],-1)&lt;=IF(AH171=450,450,AH171+9)))</f>
        <v>0</v>
      </c>
    </row>
    <row r="172" spans="1:35" x14ac:dyDescent="0.2">
      <c r="A172" t="s">
        <v>423</v>
      </c>
      <c r="B172" t="s">
        <v>269</v>
      </c>
      <c r="C172" t="s">
        <v>19</v>
      </c>
      <c r="D172" t="s">
        <v>41</v>
      </c>
      <c r="E172" t="s">
        <v>413</v>
      </c>
      <c r="F172" s="35">
        <v>46306.886562500003</v>
      </c>
      <c r="G172" t="s">
        <v>21</v>
      </c>
      <c r="H172" t="s">
        <v>4294</v>
      </c>
      <c r="I172">
        <v>370</v>
      </c>
      <c r="J172" t="s">
        <v>22</v>
      </c>
      <c r="K172" t="s">
        <v>23</v>
      </c>
      <c r="L172">
        <v>821</v>
      </c>
      <c r="M172" t="s">
        <v>84</v>
      </c>
      <c r="N172" s="35">
        <v>46306.839699074073</v>
      </c>
      <c r="O172">
        <v>370</v>
      </c>
      <c r="P172" t="s">
        <v>26</v>
      </c>
      <c r="Q172">
        <v>370</v>
      </c>
      <c r="R172" t="str">
        <f>IF(B172="","",_xlfn.XLOOKUP(B172,DB!$A$2:$A$205,DB!$C$2:$C$205,"")&amp;"")</f>
        <v>Sector 5</v>
      </c>
      <c r="S172" t="str">
        <f>IF(B172="","",_xlfn.XLOOKUP(B172,DB!$A$2:$A$205,DB!$E$2:$E$205,""))</f>
        <v>Sector 4</v>
      </c>
      <c r="T172" t="str">
        <f>IF(B172="","",_xlfn.XLOOKUP(B172,DB!$A$2:$A$205,DB!$F$2:$F$205,""))</f>
        <v>VOMAR/XUDUN</v>
      </c>
      <c r="U172" t="str">
        <f>IF(B172="","",_xlfn.XLOOKUP(B172,DB!$A$2:$A$205,DB!$D$2:$D$205,""))</f>
        <v>MMTY</v>
      </c>
      <c r="V172" t="str">
        <f>IF(B172="","",IF(OR(COUNTIF(M172,"????N?????W")&gt;0,COUNTIF(M172,"????N?????E")&gt;0,COUNTIF(M172,"????S?????W")&gt;0,COUNTIF(M172,"????S?????E")&gt;0),_xlfn.XLOOKUP(B172,DB!$A$2:$A$205,DB!$B$2:$B$205,""),M172))</f>
        <v>MATOL</v>
      </c>
      <c r="AF172" s="2">
        <v>0.625</v>
      </c>
      <c r="AG172" t="s">
        <v>744</v>
      </c>
      <c r="AH172" s="17">
        <v>340</v>
      </c>
      <c r="AI172" s="17" cm="1">
        <f t="array" ref="AI172">SUMPRODUCT(--(IFERROR(HOUR(Flights_2026_09_3033343536373456789[entry_hour]),-1)=HOUR(AF172)),--(IFERROR(Flights_2026_09_3033343536373456789[entry_sector],"")=AG172),--(IFERROR(Flights_2026_09_3033343536373456789[nfl],-1)&gt;=AH172),--(IFERROR(Flights_2026_09_3033343536373456789[nfl],-1)&lt;=IF(AH172=450,450,AH172+9)))</f>
        <v>0</v>
      </c>
    </row>
    <row r="173" spans="1:35" x14ac:dyDescent="0.2">
      <c r="A173" t="s">
        <v>859</v>
      </c>
      <c r="B173" t="s">
        <v>208</v>
      </c>
      <c r="C173" t="s">
        <v>19</v>
      </c>
      <c r="D173" t="s">
        <v>47</v>
      </c>
      <c r="E173" t="s">
        <v>4295</v>
      </c>
      <c r="F173" s="35">
        <v>46306.894016203703</v>
      </c>
      <c r="G173" t="s">
        <v>21</v>
      </c>
      <c r="H173" t="s">
        <v>4296</v>
      </c>
      <c r="I173">
        <v>370</v>
      </c>
      <c r="J173" t="s">
        <v>22</v>
      </c>
      <c r="K173" t="s">
        <v>23</v>
      </c>
      <c r="L173">
        <v>488</v>
      </c>
      <c r="M173" t="s">
        <v>25</v>
      </c>
      <c r="N173" s="35">
        <v>46306.864398148144</v>
      </c>
      <c r="O173">
        <v>370</v>
      </c>
      <c r="P173" t="s">
        <v>26</v>
      </c>
      <c r="Q173">
        <v>370</v>
      </c>
      <c r="R173" t="str">
        <f>IF(B173="","",_xlfn.XLOOKUP(B173,DB!$A$2:$A$205,DB!$C$2:$C$205,"")&amp;"")</f>
        <v>Sector 3</v>
      </c>
      <c r="S173" t="str">
        <f>IF(B173="","",_xlfn.XLOOKUP(B173,DB!$A$2:$A$205,DB!$E$2:$E$205,""))</f>
        <v>Sector 3</v>
      </c>
      <c r="T173" t="str">
        <f>IF(B173="","",_xlfn.XLOOKUP(B173,DB!$A$2:$A$205,DB!$F$2:$F$205,""))</f>
        <v>NOSAT</v>
      </c>
      <c r="U173" t="str">
        <f>IF(B173="","",_xlfn.XLOOKUP(B173,DB!$A$2:$A$205,DB!$D$2:$D$205,""))</f>
        <v>KZHU</v>
      </c>
      <c r="V173" t="str">
        <f>IF(B173="","",IF(OR(COUNTIF(M173,"????N?????W")&gt;0,COUNTIF(M173,"????N?????E")&gt;0,COUNTIF(M173,"????S?????W")&gt;0,COUNTIF(M173,"????S?????E")&gt;0),_xlfn.XLOOKUP(B173,DB!$A$2:$A$205,DB!$B$2:$B$205,""),M173))</f>
        <v>KEHLI</v>
      </c>
      <c r="AF173" s="2">
        <v>0.625</v>
      </c>
      <c r="AG173" t="s">
        <v>744</v>
      </c>
      <c r="AH173" s="17">
        <v>350</v>
      </c>
      <c r="AI173" s="17" cm="1">
        <f t="array" ref="AI173">SUMPRODUCT(--(IFERROR(HOUR(Flights_2026_09_3033343536373456789[entry_hour]),-1)=HOUR(AF173)),--(IFERROR(Flights_2026_09_3033343536373456789[entry_sector],"")=AG173),--(IFERROR(Flights_2026_09_3033343536373456789[nfl],-1)&gt;=AH173),--(IFERROR(Flights_2026_09_3033343536373456789[nfl],-1)&lt;=IF(AH173=450,450,AH173+9)))</f>
        <v>2</v>
      </c>
    </row>
    <row r="174" spans="1:35" x14ac:dyDescent="0.2">
      <c r="A174" t="s">
        <v>332</v>
      </c>
      <c r="B174" t="s">
        <v>40</v>
      </c>
      <c r="C174" t="s">
        <v>19</v>
      </c>
      <c r="D174" t="s">
        <v>76</v>
      </c>
      <c r="E174" t="s">
        <v>3119</v>
      </c>
      <c r="F174" s="35">
        <v>46306.896041666667</v>
      </c>
      <c r="G174" t="s">
        <v>21</v>
      </c>
      <c r="H174" t="s">
        <v>4297</v>
      </c>
      <c r="I174">
        <v>380</v>
      </c>
      <c r="J174" t="s">
        <v>22</v>
      </c>
      <c r="K174" t="s">
        <v>23</v>
      </c>
      <c r="L174">
        <v>236</v>
      </c>
      <c r="M174" t="s">
        <v>44</v>
      </c>
      <c r="N174" s="35">
        <v>46306.87877314815</v>
      </c>
      <c r="O174">
        <v>86</v>
      </c>
      <c r="P174" t="s">
        <v>26</v>
      </c>
      <c r="Q174">
        <v>380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SIGMA</v>
      </c>
      <c r="AF174" s="2">
        <v>0.625</v>
      </c>
      <c r="AG174" t="s">
        <v>744</v>
      </c>
      <c r="AH174" s="17">
        <v>360</v>
      </c>
      <c r="AI174" s="17" cm="1">
        <f t="array" ref="AI174">SUMPRODUCT(--(IFERROR(HOUR(Flights_2026_09_3033343536373456789[entry_hour]),-1)=HOUR(AF174)),--(IFERROR(Flights_2026_09_3033343536373456789[entry_sector],"")=AG174),--(IFERROR(Flights_2026_09_3033343536373456789[nfl],-1)&gt;=AH174),--(IFERROR(Flights_2026_09_3033343536373456789[nfl],-1)&lt;=IF(AH174=450,450,AH174+9)))</f>
        <v>1</v>
      </c>
    </row>
    <row r="175" spans="1:35" ht="28" customHeight="1" x14ac:dyDescent="0.2">
      <c r="A175" t="s">
        <v>314</v>
      </c>
      <c r="B175" t="s">
        <v>89</v>
      </c>
      <c r="C175" t="s">
        <v>19</v>
      </c>
      <c r="D175" t="s">
        <v>90</v>
      </c>
      <c r="E175" t="s">
        <v>1979</v>
      </c>
      <c r="F175" s="35">
        <v>46306.902673611112</v>
      </c>
      <c r="G175" t="s">
        <v>21</v>
      </c>
      <c r="H175" t="s">
        <v>4298</v>
      </c>
      <c r="I175">
        <v>360</v>
      </c>
      <c r="J175" t="s">
        <v>22</v>
      </c>
      <c r="K175" t="s">
        <v>23</v>
      </c>
      <c r="L175">
        <v>231</v>
      </c>
      <c r="M175" t="s">
        <v>44</v>
      </c>
      <c r="N175" s="35">
        <v>46306.88553240741</v>
      </c>
      <c r="O175">
        <v>157</v>
      </c>
      <c r="P175" t="s">
        <v>26</v>
      </c>
      <c r="Q175">
        <v>380</v>
      </c>
      <c r="R175" t="str">
        <f>IF(B175="","",_xlfn.XLOOKUP(B175,DB!$A$2:$A$205,DB!$C$2:$C$205,"")&amp;"")</f>
        <v>Sector 7</v>
      </c>
      <c r="S175" t="str">
        <f>IF(B175="","",_xlfn.XLOOKUP(B175,DB!$A$2:$A$205,DB!$E$2:$E$205,""))</f>
        <v>Sector 7</v>
      </c>
      <c r="T175" t="str">
        <f>IF(B175="","",_xlfn.XLOOKUP(B175,DB!$A$2:$A$205,DB!$F$2:$F$205,""))</f>
        <v>PAULE/SIGMA</v>
      </c>
      <c r="U175" t="str">
        <f>IF(B175="","",_xlfn.XLOOKUP(B175,DB!$A$2:$A$205,DB!$D$2:$D$205,""))</f>
        <v>MHCC</v>
      </c>
      <c r="V175" t="str">
        <f>IF(B175="","",IF(OR(COUNTIF(M175,"????N?????W")&gt;0,COUNTIF(M175,"????N?????E")&gt;0,COUNTIF(M175,"????S?????W")&gt;0,COUNTIF(M175,"????S?????E")&gt;0),_xlfn.XLOOKUP(B175,DB!$A$2:$A$205,DB!$B$2:$B$205,""),M175))</f>
        <v>SIGMA</v>
      </c>
      <c r="AF175" s="2">
        <v>0.625</v>
      </c>
      <c r="AG175" t="s">
        <v>744</v>
      </c>
      <c r="AH175" s="17">
        <v>370</v>
      </c>
      <c r="AI175" s="17" cm="1">
        <f t="array" ref="AI175">SUMPRODUCT(--(IFERROR(HOUR(Flights_2026_09_3033343536373456789[entry_hour]),-1)=HOUR(AF175)),--(IFERROR(Flights_2026_09_3033343536373456789[entry_sector],"")=AG175),--(IFERROR(Flights_2026_09_3033343536373456789[nfl],-1)&gt;=AH175),--(IFERROR(Flights_2026_09_3033343536373456789[nfl],-1)&lt;=IF(AH175=450,450,AH175+9)))</f>
        <v>0</v>
      </c>
    </row>
    <row r="176" spans="1:35" x14ac:dyDescent="0.2">
      <c r="A176" t="s">
        <v>333</v>
      </c>
      <c r="B176" t="s">
        <v>119</v>
      </c>
      <c r="C176" t="s">
        <v>19</v>
      </c>
      <c r="D176" t="s">
        <v>47</v>
      </c>
      <c r="E176" t="s">
        <v>4299</v>
      </c>
      <c r="F176" s="35">
        <v>46306.906111111108</v>
      </c>
      <c r="G176" t="s">
        <v>21</v>
      </c>
      <c r="H176" t="s">
        <v>4300</v>
      </c>
      <c r="I176">
        <v>370</v>
      </c>
      <c r="J176" t="s">
        <v>22</v>
      </c>
      <c r="K176" t="s">
        <v>23</v>
      </c>
      <c r="L176">
        <v>488</v>
      </c>
      <c r="M176" t="s">
        <v>25</v>
      </c>
      <c r="N176" s="35">
        <v>46306.875925925924</v>
      </c>
      <c r="O176">
        <v>370</v>
      </c>
      <c r="P176" t="s">
        <v>26</v>
      </c>
      <c r="Q176">
        <v>370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KEHLI</v>
      </c>
      <c r="AF176" s="2">
        <v>0.625</v>
      </c>
      <c r="AG176" t="s">
        <v>744</v>
      </c>
      <c r="AH176" s="17">
        <v>380</v>
      </c>
      <c r="AI176" s="17" cm="1">
        <f t="array" ref="AI176">SUMPRODUCT(--(IFERROR(HOUR(Flights_2026_09_3033343536373456789[entry_hour]),-1)=HOUR(AF176)),--(IFERROR(Flights_2026_09_3033343536373456789[entry_sector],"")=AG176),--(IFERROR(Flights_2026_09_3033343536373456789[nfl],-1)&gt;=AH176),--(IFERROR(Flights_2026_09_3033343536373456789[nfl],-1)&lt;=IF(AH176=450,450,AH176+9)))</f>
        <v>0</v>
      </c>
    </row>
    <row r="177" spans="1:35" x14ac:dyDescent="0.2">
      <c r="A177" t="s">
        <v>334</v>
      </c>
      <c r="B177" t="s">
        <v>335</v>
      </c>
      <c r="C177" t="s">
        <v>19</v>
      </c>
      <c r="D177" t="s">
        <v>41</v>
      </c>
      <c r="E177" t="s">
        <v>82</v>
      </c>
      <c r="F177" s="35">
        <v>46306.907754629632</v>
      </c>
      <c r="G177" t="s">
        <v>21</v>
      </c>
      <c r="H177" t="s">
        <v>4301</v>
      </c>
      <c r="I177">
        <v>390</v>
      </c>
      <c r="J177" t="s">
        <v>22</v>
      </c>
      <c r="K177" t="s">
        <v>23</v>
      </c>
      <c r="L177">
        <v>943</v>
      </c>
      <c r="M177" t="s">
        <v>387</v>
      </c>
      <c r="N177" s="35">
        <v>46306.854363425926</v>
      </c>
      <c r="O177">
        <v>390</v>
      </c>
      <c r="P177" t="s">
        <v>26</v>
      </c>
      <c r="Q177">
        <v>390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3033343536373456789[entry_hour]),-1)=HOUR(AF177)),--(IFERROR(Flights_2026_09_3033343536373456789[entry_sector],"")=AG177),--(IFERROR(Flights_2026_09_3033343536373456789[nfl],-1)&gt;=AH177),--(IFERROR(Flights_2026_09_3033343536373456789[nfl],-1)&lt;=IF(AH177=450,450,AH177+9)))</f>
        <v>0</v>
      </c>
    </row>
    <row r="178" spans="1:35" x14ac:dyDescent="0.2">
      <c r="A178" t="s">
        <v>162</v>
      </c>
      <c r="B178" t="s">
        <v>163</v>
      </c>
      <c r="C178" t="s">
        <v>19</v>
      </c>
      <c r="D178" t="s">
        <v>76</v>
      </c>
      <c r="E178" t="s">
        <v>1078</v>
      </c>
      <c r="F178" s="35">
        <v>46306.9144212963</v>
      </c>
      <c r="G178" t="s">
        <v>21</v>
      </c>
      <c r="H178" t="s">
        <v>4302</v>
      </c>
      <c r="I178">
        <v>300</v>
      </c>
      <c r="J178" t="s">
        <v>22</v>
      </c>
      <c r="K178" t="s">
        <v>23</v>
      </c>
      <c r="L178">
        <v>166</v>
      </c>
      <c r="M178" t="s">
        <v>37</v>
      </c>
      <c r="N178" s="35">
        <v>46306.900844907403</v>
      </c>
      <c r="O178">
        <v>234</v>
      </c>
      <c r="P178" t="s">
        <v>26</v>
      </c>
      <c r="Q178">
        <v>220</v>
      </c>
      <c r="R178" t="str">
        <f>IF(B178="","",_xlfn.XLOOKUP(B178,DB!$A$2:$A$205,DB!$C$2:$C$205,"")&amp;"")</f>
        <v>Sector 3</v>
      </c>
      <c r="S178" t="str">
        <f>IF(B178="","",_xlfn.XLOOKUP(B178,DB!$A$2:$A$205,DB!$E$2:$E$205,""))</f>
        <v>Sector 3</v>
      </c>
      <c r="T178" t="str">
        <f>IF(B178="","",_xlfn.XLOOKUP(B178,DB!$A$2:$A$205,DB!$F$2:$F$205,""))</f>
        <v>NOSAT</v>
      </c>
      <c r="U178" t="str">
        <f>IF(B178="","",_xlfn.XLOOKUP(B178,DB!$A$2:$A$205,DB!$D$2:$D$205,""))</f>
        <v>MUFH</v>
      </c>
      <c r="V178" t="str">
        <f>IF(B178="","",IF(OR(COUNTIF(M178,"????N?????W")&gt;0,COUNTIF(M178,"????N?????E")&gt;0,COUNTIF(M178,"????S?????W")&gt;0,COUNTIF(M178,"????S?????E")&gt;0),_xlfn.XLOOKUP(B178,DB!$A$2:$A$205,DB!$B$2:$B$205,""),M178))</f>
        <v>NOSAT</v>
      </c>
      <c r="AF178" s="2">
        <v>0.625</v>
      </c>
      <c r="AG178" t="s">
        <v>744</v>
      </c>
      <c r="AH178" s="17">
        <v>400</v>
      </c>
      <c r="AI178" s="17" cm="1">
        <f t="array" ref="AI178">SUMPRODUCT(--(IFERROR(HOUR(Flights_2026_09_3033343536373456789[entry_hour]),-1)=HOUR(AF178)),--(IFERROR(Flights_2026_09_3033343536373456789[entry_sector],"")=AG178),--(IFERROR(Flights_2026_09_3033343536373456789[nfl],-1)&gt;=AH178),--(IFERROR(Flights_2026_09_3033343536373456789[nfl],-1)&lt;=IF(AH178=450,450,AH178+9)))</f>
        <v>0</v>
      </c>
    </row>
    <row r="179" spans="1:35" x14ac:dyDescent="0.2">
      <c r="A179" t="s">
        <v>337</v>
      </c>
      <c r="B179" t="s">
        <v>206</v>
      </c>
      <c r="C179" t="s">
        <v>19</v>
      </c>
      <c r="D179" t="s">
        <v>41</v>
      </c>
      <c r="E179" t="s">
        <v>4303</v>
      </c>
      <c r="F179" s="35">
        <v>46306.92052083333</v>
      </c>
      <c r="G179" t="s">
        <v>21</v>
      </c>
      <c r="H179" t="s">
        <v>4304</v>
      </c>
      <c r="I179">
        <v>320</v>
      </c>
      <c r="J179" t="s">
        <v>22</v>
      </c>
      <c r="K179" t="s">
        <v>23</v>
      </c>
      <c r="L179">
        <v>265</v>
      </c>
      <c r="M179" t="s">
        <v>190</v>
      </c>
      <c r="N179" s="35">
        <v>46306.901747685188</v>
      </c>
      <c r="O179">
        <v>175</v>
      </c>
      <c r="P179" t="s">
        <v>26</v>
      </c>
      <c r="Q179">
        <v>380</v>
      </c>
      <c r="R179" t="str">
        <f>IF(B179="","",_xlfn.XLOOKUP(B179,DB!$A$2:$A$205,DB!$C$2:$C$205,"")&amp;"")</f>
        <v>Sector 7</v>
      </c>
      <c r="S179" t="str">
        <f>IF(B179="","",_xlfn.XLOOKUP(B179,DB!$A$2:$A$205,DB!$E$2:$E$205,""))</f>
        <v>Sector 7</v>
      </c>
      <c r="T179" t="str">
        <f>IF(B179="","",_xlfn.XLOOKUP(B179,DB!$A$2:$A$205,DB!$F$2:$F$205,""))</f>
        <v>PAULE/SIGMA</v>
      </c>
      <c r="U179" t="str">
        <f>IF(B179="","",_xlfn.XLOOKUP(B179,DB!$A$2:$A$205,DB!$D$2:$D$205,""))</f>
        <v>MHCC</v>
      </c>
      <c r="V179" t="str">
        <f>IF(B179="","",IF(OR(COUNTIF(M179,"????N?????W")&gt;0,COUNTIF(M179,"????N?????E")&gt;0,COUNTIF(M179,"????S?????W")&gt;0,COUNTIF(M179,"????S?????E")&gt;0),_xlfn.XLOOKUP(B179,DB!$A$2:$A$205,DB!$B$2:$B$205,""),M179))</f>
        <v>ILUBA</v>
      </c>
      <c r="AF179" s="2">
        <v>0.625</v>
      </c>
      <c r="AG179" t="s">
        <v>744</v>
      </c>
      <c r="AH179" s="17">
        <v>410</v>
      </c>
      <c r="AI179" s="17" cm="1">
        <f t="array" ref="AI179">SUMPRODUCT(--(IFERROR(HOUR(Flights_2026_09_3033343536373456789[entry_hour]),-1)=HOUR(AF179)),--(IFERROR(Flights_2026_09_3033343536373456789[entry_sector],"")=AG179),--(IFERROR(Flights_2026_09_3033343536373456789[nfl],-1)&gt;=AH179),--(IFERROR(Flights_2026_09_3033343536373456789[nfl],-1)&lt;=IF(AH179=450,450,AH179+9)))</f>
        <v>0</v>
      </c>
    </row>
    <row r="180" spans="1:35" x14ac:dyDescent="0.2">
      <c r="A180" t="s">
        <v>342</v>
      </c>
      <c r="B180" t="s">
        <v>122</v>
      </c>
      <c r="C180" t="s">
        <v>19</v>
      </c>
      <c r="D180" t="s">
        <v>41</v>
      </c>
      <c r="E180" t="s">
        <v>450</v>
      </c>
      <c r="F180" s="35">
        <v>46306.923009259262</v>
      </c>
      <c r="G180" t="s">
        <v>21</v>
      </c>
      <c r="H180" t="s">
        <v>4305</v>
      </c>
      <c r="I180">
        <v>350</v>
      </c>
      <c r="J180" t="s">
        <v>22</v>
      </c>
      <c r="K180" t="s">
        <v>23</v>
      </c>
      <c r="L180">
        <v>896</v>
      </c>
      <c r="M180" t="s">
        <v>1061</v>
      </c>
      <c r="N180" s="35">
        <v>46306.871979166666</v>
      </c>
      <c r="O180">
        <v>370</v>
      </c>
      <c r="P180" t="s">
        <v>26</v>
      </c>
      <c r="Q180">
        <v>370</v>
      </c>
      <c r="R180" t="str">
        <f>IF(B180="","",_xlfn.XLOOKUP(B180,DB!$A$2:$A$205,DB!$C$2:$C$205,"")&amp;"")</f>
        <v>Sector 5</v>
      </c>
      <c r="S180" t="str">
        <f>IF(B180="","",_xlfn.XLOOKUP(B180,DB!$A$2:$A$205,DB!$E$2:$E$205,""))</f>
        <v>Sector 4</v>
      </c>
      <c r="T180" t="str">
        <f>IF(B180="","",_xlfn.XLOOKUP(B180,DB!$A$2:$A$205,DB!$F$2:$F$205,""))</f>
        <v>VOMAR/XUDUN</v>
      </c>
      <c r="U180" t="str">
        <f>IF(B180="","",_xlfn.XLOOKUP(B180,DB!$A$2:$A$205,DB!$D$2:$D$205,""))</f>
        <v>MMEX</v>
      </c>
      <c r="V180" t="str">
        <f>IF(B180="","",IF(OR(COUNTIF(M180,"????N?????W")&gt;0,COUNTIF(M180,"????N?????E")&gt;0,COUNTIF(M180,"????S?????W")&gt;0,COUNTIF(M180,"????S?????E")&gt;0),_xlfn.XLOOKUP(B180,DB!$A$2:$A$205,DB!$B$2:$B$205,""),M180))</f>
        <v>LIDAM</v>
      </c>
      <c r="AF180" s="2">
        <v>0.625</v>
      </c>
      <c r="AG180" t="s">
        <v>744</v>
      </c>
      <c r="AH180" s="17">
        <v>420</v>
      </c>
      <c r="AI180" s="17" cm="1">
        <f t="array" ref="AI180">SUMPRODUCT(--(IFERROR(HOUR(Flights_2026_09_3033343536373456789[entry_hour]),-1)=HOUR(AF180)),--(IFERROR(Flights_2026_09_3033343536373456789[entry_sector],"")=AG180),--(IFERROR(Flights_2026_09_3033343536373456789[nfl],-1)&gt;=AH180),--(IFERROR(Flights_2026_09_3033343536373456789[nfl],-1)&lt;=IF(AH180=450,450,AH180+9)))</f>
        <v>0</v>
      </c>
    </row>
    <row r="181" spans="1:35" x14ac:dyDescent="0.2">
      <c r="A181" t="s">
        <v>244</v>
      </c>
      <c r="B181" t="s">
        <v>89</v>
      </c>
      <c r="C181" t="s">
        <v>19</v>
      </c>
      <c r="D181" t="s">
        <v>47</v>
      </c>
      <c r="E181" t="s">
        <v>3656</v>
      </c>
      <c r="F181" s="35">
        <v>46306.930578703701</v>
      </c>
      <c r="G181" t="s">
        <v>21</v>
      </c>
      <c r="H181" t="s">
        <v>4306</v>
      </c>
      <c r="I181">
        <v>340</v>
      </c>
      <c r="J181" t="s">
        <v>22</v>
      </c>
      <c r="K181" t="s">
        <v>23</v>
      </c>
      <c r="L181">
        <v>216</v>
      </c>
      <c r="M181" t="s">
        <v>44</v>
      </c>
      <c r="N181" s="35">
        <v>46306.913402777776</v>
      </c>
      <c r="O181">
        <v>182</v>
      </c>
      <c r="P181" t="s">
        <v>26</v>
      </c>
      <c r="Q181">
        <v>360</v>
      </c>
      <c r="R181" t="str">
        <f>IF(B181="","",_xlfn.XLOOKUP(B181,DB!$A$2:$A$205,DB!$C$2:$C$205,"")&amp;"")</f>
        <v>Sector 7</v>
      </c>
      <c r="S181" t="str">
        <f>IF(B181="","",_xlfn.XLOOKUP(B181,DB!$A$2:$A$205,DB!$E$2:$E$205,""))</f>
        <v>Sector 7</v>
      </c>
      <c r="T181" t="str">
        <f>IF(B181="","",_xlfn.XLOOKUP(B181,DB!$A$2:$A$205,DB!$F$2:$F$205,""))</f>
        <v>PAULE/SIGMA</v>
      </c>
      <c r="U181" t="str">
        <f>IF(B181="","",_xlfn.XLOOKUP(B181,DB!$A$2:$A$205,DB!$D$2:$D$205,""))</f>
        <v>MHCC</v>
      </c>
      <c r="V181" t="str">
        <f>IF(B181="","",IF(OR(COUNTIF(M181,"????N?????W")&gt;0,COUNTIF(M181,"????N?????E")&gt;0,COUNTIF(M181,"????S?????W")&gt;0,COUNTIF(M181,"????S?????E")&gt;0),_xlfn.XLOOKUP(B181,DB!$A$2:$A$205,DB!$B$2:$B$205,""),M181))</f>
        <v>SIGMA</v>
      </c>
      <c r="AF181" s="2">
        <v>0.625</v>
      </c>
      <c r="AG181" t="s">
        <v>744</v>
      </c>
      <c r="AH181" s="17">
        <v>430</v>
      </c>
      <c r="AI181" s="17" cm="1">
        <f t="array" ref="AI181">SUMPRODUCT(--(IFERROR(HOUR(Flights_2026_09_3033343536373456789[entry_hour]),-1)=HOUR(AF181)),--(IFERROR(Flights_2026_09_3033343536373456789[entry_sector],"")=AG181),--(IFERROR(Flights_2026_09_3033343536373456789[nfl],-1)&gt;=AH181),--(IFERROR(Flights_2026_09_3033343536373456789[nfl],-1)&lt;=IF(AH181=450,450,AH181+9)))</f>
        <v>0</v>
      </c>
    </row>
    <row r="182" spans="1:35" x14ac:dyDescent="0.2">
      <c r="A182" t="s">
        <v>347</v>
      </c>
      <c r="B182" t="s">
        <v>282</v>
      </c>
      <c r="C182" t="s">
        <v>19</v>
      </c>
      <c r="D182" t="s">
        <v>53</v>
      </c>
      <c r="E182" t="s">
        <v>4307</v>
      </c>
      <c r="F182" s="35">
        <v>46306.933298611111</v>
      </c>
      <c r="G182" t="s">
        <v>21</v>
      </c>
      <c r="H182" t="s">
        <v>4308</v>
      </c>
      <c r="I182">
        <v>340</v>
      </c>
      <c r="J182" t="s">
        <v>22</v>
      </c>
      <c r="K182" t="s">
        <v>23</v>
      </c>
      <c r="L182">
        <v>239</v>
      </c>
      <c r="M182" t="s">
        <v>44</v>
      </c>
      <c r="N182" s="35">
        <v>46306.916712962964</v>
      </c>
      <c r="O182">
        <v>293</v>
      </c>
      <c r="P182" t="s">
        <v>26</v>
      </c>
      <c r="Q182">
        <v>360</v>
      </c>
      <c r="R182" t="str">
        <f>IF(B182="","",_xlfn.XLOOKUP(B182,DB!$A$2:$A$205,DB!$C$2:$C$205,"")&amp;"")</f>
        <v>Sector 7</v>
      </c>
      <c r="S182" t="str">
        <f>IF(B182="","",_xlfn.XLOOKUP(B182,DB!$A$2:$A$205,DB!$E$2:$E$205,""))</f>
        <v>Sector 7</v>
      </c>
      <c r="T182" t="str">
        <f>IF(B182="","",_xlfn.XLOOKUP(B182,DB!$A$2:$A$205,DB!$F$2:$F$205,""))</f>
        <v>PAULE/SIGMA</v>
      </c>
      <c r="U182" t="str">
        <f>IF(B182="","",_xlfn.XLOOKUP(B182,DB!$A$2:$A$205,DB!$D$2:$D$205,""))</f>
        <v>MHCC</v>
      </c>
      <c r="V182" t="str">
        <f>IF(B182="","",IF(OR(COUNTIF(M182,"????N?????W")&gt;0,COUNTIF(M182,"????N?????E")&gt;0,COUNTIF(M182,"????S?????W")&gt;0,COUNTIF(M182,"????S?????E")&gt;0),_xlfn.XLOOKUP(B182,DB!$A$2:$A$205,DB!$B$2:$B$205,""),M182))</f>
        <v>SIGMA</v>
      </c>
      <c r="AF182" s="2">
        <v>0.625</v>
      </c>
      <c r="AG182" t="s">
        <v>744</v>
      </c>
      <c r="AH182" s="17">
        <v>440</v>
      </c>
      <c r="AI182" s="17" cm="1">
        <f t="array" ref="AI182">SUMPRODUCT(--(IFERROR(HOUR(Flights_2026_09_3033343536373456789[entry_hour]),-1)=HOUR(AF182)),--(IFERROR(Flights_2026_09_3033343536373456789[entry_sector],"")=AG182),--(IFERROR(Flights_2026_09_3033343536373456789[nfl],-1)&gt;=AH182),--(IFERROR(Flights_2026_09_3033343536373456789[nfl],-1)&lt;=IF(AH182=450,450,AH182+9)))</f>
        <v>0</v>
      </c>
    </row>
    <row r="183" spans="1:35" x14ac:dyDescent="0.2">
      <c r="A183" t="s">
        <v>344</v>
      </c>
      <c r="B183" t="s">
        <v>52</v>
      </c>
      <c r="C183" t="s">
        <v>19</v>
      </c>
      <c r="D183" t="s">
        <v>47</v>
      </c>
      <c r="E183" t="s">
        <v>1093</v>
      </c>
      <c r="F183" s="35">
        <v>46306.934699074074</v>
      </c>
      <c r="G183" t="s">
        <v>21</v>
      </c>
      <c r="H183" t="s">
        <v>4309</v>
      </c>
      <c r="I183">
        <v>370</v>
      </c>
      <c r="J183" t="s">
        <v>22</v>
      </c>
      <c r="K183" t="s">
        <v>23</v>
      </c>
      <c r="L183">
        <v>931</v>
      </c>
      <c r="M183" t="s">
        <v>439</v>
      </c>
      <c r="N183" s="35">
        <v>46306.883796296301</v>
      </c>
      <c r="O183">
        <v>370</v>
      </c>
      <c r="P183" t="s">
        <v>26</v>
      </c>
      <c r="Q183">
        <v>370</v>
      </c>
      <c r="R183" t="str">
        <f>IF(B183="","",_xlfn.XLOOKUP(B183,DB!$A$2:$A$205,DB!$C$2:$C$205,"")&amp;"")</f>
        <v>Sector 6</v>
      </c>
      <c r="S183" t="str">
        <f>IF(B183="","",_xlfn.XLOOKUP(B183,DB!$A$2:$A$205,DB!$E$2:$E$205,""))</f>
        <v>Sector 4</v>
      </c>
      <c r="T183" t="str">
        <f>IF(B183="","",_xlfn.XLOOKUP(B183,DB!$A$2:$A$205,DB!$F$2:$F$205,""))</f>
        <v>VOMAR/XUDUN</v>
      </c>
      <c r="U183" t="str">
        <f>IF(B183="","",_xlfn.XLOOKUP(B183,DB!$A$2:$A$205,DB!$D$2:$D$205,""))</f>
        <v>MMEX</v>
      </c>
      <c r="V183" t="str">
        <f>IF(B183="","",IF(OR(COUNTIF(M183,"????N?????W")&gt;0,COUNTIF(M183,"????N?????E")&gt;0,COUNTIF(M183,"????S?????W")&gt;0,COUNTIF(M183,"????S?????E")&gt;0),_xlfn.XLOOKUP(B183,DB!$A$2:$A$205,DB!$B$2:$B$205,""),M183))</f>
        <v>GOTAS</v>
      </c>
      <c r="AF183" s="2">
        <v>0.625</v>
      </c>
      <c r="AG183" t="s">
        <v>744</v>
      </c>
      <c r="AH183" s="17">
        <v>450</v>
      </c>
      <c r="AI183" s="17" cm="1">
        <f t="array" ref="AI183">SUMPRODUCT(--(IFERROR(HOUR(Flights_2026_09_3033343536373456789[entry_hour]),-1)=HOUR(AF183)),--(IFERROR(Flights_2026_09_3033343536373456789[entry_sector],"")=AG183),--(IFERROR(Flights_2026_09_3033343536373456789[nfl],-1)&gt;=AH183),--(IFERROR(Flights_2026_09_3033343536373456789[nfl],-1)&lt;=IF(AH183=450,450,AH183+9)))</f>
        <v>0</v>
      </c>
    </row>
    <row r="184" spans="1:35" x14ac:dyDescent="0.2">
      <c r="A184" t="s">
        <v>510</v>
      </c>
      <c r="B184" t="s">
        <v>511</v>
      </c>
      <c r="C184" t="s">
        <v>19</v>
      </c>
      <c r="D184" t="s">
        <v>53</v>
      </c>
      <c r="E184" t="s">
        <v>381</v>
      </c>
      <c r="F184" s="35">
        <v>46306.936643518522</v>
      </c>
      <c r="G184" t="s">
        <v>28</v>
      </c>
      <c r="H184" t="s">
        <v>4310</v>
      </c>
      <c r="I184">
        <v>370</v>
      </c>
      <c r="J184" t="s">
        <v>22</v>
      </c>
      <c r="K184" t="s">
        <v>23</v>
      </c>
      <c r="L184">
        <v>800</v>
      </c>
      <c r="M184" t="s">
        <v>84</v>
      </c>
      <c r="N184" s="35">
        <v>46306.890601851846</v>
      </c>
      <c r="O184">
        <v>370</v>
      </c>
      <c r="P184" t="s">
        <v>26</v>
      </c>
      <c r="Q184">
        <v>370</v>
      </c>
      <c r="R184" t="str">
        <f>IF(B184="","",_xlfn.XLOOKUP(B184,DB!$A$2:$A$205,DB!$C$2:$C$205,"")&amp;"")</f>
        <v>Sector 5</v>
      </c>
      <c r="S184" t="str">
        <f>IF(B184="","",_xlfn.XLOOKUP(B184,DB!$A$2:$A$205,DB!$E$2:$E$205,""))</f>
        <v>Sector 4</v>
      </c>
      <c r="T184" t="str">
        <f>IF(B184="","",_xlfn.XLOOKUP(B184,DB!$A$2:$A$205,DB!$F$2:$F$205,""))</f>
        <v>VOMAR/XUDUN</v>
      </c>
      <c r="U184" t="str">
        <f>IF(B184="","",_xlfn.XLOOKUP(B184,DB!$A$2:$A$205,DB!$D$2:$D$205,""))</f>
        <v>MMTY</v>
      </c>
      <c r="V184" t="str">
        <f>IF(B184="","",IF(OR(COUNTIF(M184,"????N?????W")&gt;0,COUNTIF(M184,"????N?????E")&gt;0,COUNTIF(M184,"????S?????W")&gt;0,COUNTIF(M184,"????S?????E")&gt;0),_xlfn.XLOOKUP(B184,DB!$A$2:$A$205,DB!$B$2:$B$205,""),M184))</f>
        <v>MATOL</v>
      </c>
      <c r="AF184" s="2">
        <v>0.625</v>
      </c>
      <c r="AG184" t="s">
        <v>745</v>
      </c>
      <c r="AH184" s="17">
        <v>200</v>
      </c>
      <c r="AI184" s="17" cm="1">
        <f t="array" ref="AI184">SUMPRODUCT(--(IFERROR(HOUR(Flights_2026_09_3033343536373456789[entry_hour]),-1)=HOUR(AF184)),--(IFERROR(Flights_2026_09_3033343536373456789[entry_sector],"")=AG184),--(IFERROR(Flights_2026_09_3033343536373456789[nfl],-1)&gt;=AH184),--(IFERROR(Flights_2026_09_3033343536373456789[nfl],-1)&lt;=IF(AH184=450,450,AH184+9)))</f>
        <v>0</v>
      </c>
    </row>
    <row r="185" spans="1:35" x14ac:dyDescent="0.2">
      <c r="A185" t="s">
        <v>4311</v>
      </c>
      <c r="B185" t="s">
        <v>1109</v>
      </c>
      <c r="C185" t="s">
        <v>19</v>
      </c>
      <c r="D185" t="s">
        <v>4312</v>
      </c>
      <c r="E185" t="s">
        <v>4313</v>
      </c>
      <c r="F185" s="35">
        <v>46306.939710648148</v>
      </c>
      <c r="G185" t="s">
        <v>21</v>
      </c>
      <c r="H185" t="s">
        <v>4314</v>
      </c>
      <c r="I185">
        <v>470</v>
      </c>
      <c r="J185" t="s">
        <v>22</v>
      </c>
      <c r="K185" t="s">
        <v>31</v>
      </c>
      <c r="L185">
        <v>181</v>
      </c>
      <c r="M185" t="s">
        <v>37</v>
      </c>
      <c r="N185" s="35">
        <v>46306.925428240742</v>
      </c>
      <c r="O185">
        <v>267</v>
      </c>
      <c r="P185" t="s">
        <v>26</v>
      </c>
      <c r="Q185">
        <v>220</v>
      </c>
      <c r="R185" t="str">
        <f>IF(B185="","",_xlfn.XLOOKUP(B185,DB!$A$2:$A$205,DB!$C$2:$C$205,"")&amp;"")</f>
        <v>Sector 3</v>
      </c>
      <c r="S185" t="str">
        <f>IF(B185="","",_xlfn.XLOOKUP(B185,DB!$A$2:$A$205,DB!$E$2:$E$205,""))</f>
        <v>Sector 3</v>
      </c>
      <c r="T185" t="str">
        <f>IF(B185="","",_xlfn.XLOOKUP(B185,DB!$A$2:$A$205,DB!$F$2:$F$205,""))</f>
        <v>NOSAT</v>
      </c>
      <c r="U185" t="str">
        <f>IF(B185="","",_xlfn.XLOOKUP(B185,DB!$A$2:$A$205,DB!$D$2:$D$205,""))</f>
        <v>MUFH</v>
      </c>
      <c r="V185" t="str">
        <f>IF(B185="","",IF(OR(COUNTIF(M185,"????N?????W")&gt;0,COUNTIF(M185,"????N?????E")&gt;0,COUNTIF(M185,"????S?????W")&gt;0,COUNTIF(M185,"????S?????E")&gt;0),_xlfn.XLOOKUP(B185,DB!$A$2:$A$205,DB!$B$2:$B$205,""),M185))</f>
        <v>NOSAT</v>
      </c>
      <c r="AF185" s="2">
        <v>0.625</v>
      </c>
      <c r="AG185" t="s">
        <v>745</v>
      </c>
      <c r="AH185" s="17">
        <v>210</v>
      </c>
      <c r="AI185" s="17" cm="1">
        <f t="array" ref="AI185">SUMPRODUCT(--(IFERROR(HOUR(Flights_2026_09_3033343536373456789[entry_hour]),-1)=HOUR(AF185)),--(IFERROR(Flights_2026_09_3033343536373456789[entry_sector],"")=AG185),--(IFERROR(Flights_2026_09_3033343536373456789[nfl],-1)&gt;=AH185),--(IFERROR(Flights_2026_09_3033343536373456789[nfl],-1)&lt;=IF(AH185=450,450,AH185+9)))</f>
        <v>0</v>
      </c>
    </row>
    <row r="186" spans="1:35" x14ac:dyDescent="0.2">
      <c r="A186" t="s">
        <v>283</v>
      </c>
      <c r="B186" t="s">
        <v>272</v>
      </c>
      <c r="C186" t="s">
        <v>19</v>
      </c>
      <c r="D186" t="s">
        <v>41</v>
      </c>
      <c r="E186" t="s">
        <v>1019</v>
      </c>
      <c r="F186" s="35">
        <v>46306.957685185189</v>
      </c>
      <c r="G186" t="s">
        <v>21</v>
      </c>
      <c r="H186" t="s">
        <v>4315</v>
      </c>
      <c r="I186">
        <v>370</v>
      </c>
      <c r="J186" t="s">
        <v>22</v>
      </c>
      <c r="K186" t="s">
        <v>23</v>
      </c>
      <c r="L186">
        <v>895</v>
      </c>
      <c r="M186" t="s">
        <v>136</v>
      </c>
      <c r="N186" s="35">
        <v>46306.907094907408</v>
      </c>
      <c r="O186">
        <v>370</v>
      </c>
      <c r="P186" t="s">
        <v>26</v>
      </c>
      <c r="Q186">
        <v>370</v>
      </c>
      <c r="R186" t="str">
        <f>IF(B186="","",_xlfn.XLOOKUP(B186,DB!$A$2:$A$205,DB!$C$2:$C$205,"")&amp;"")</f>
        <v>Sector 5</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LIDAM</v>
      </c>
      <c r="AF186" s="2">
        <v>0.625</v>
      </c>
      <c r="AG186" t="s">
        <v>745</v>
      </c>
      <c r="AH186" s="17">
        <v>220</v>
      </c>
      <c r="AI186" s="17" cm="1">
        <f t="array" ref="AI186">SUMPRODUCT(--(IFERROR(HOUR(Flights_2026_09_3033343536373456789[entry_hour]),-1)=HOUR(AF186)),--(IFERROR(Flights_2026_09_3033343536373456789[entry_sector],"")=AG186),--(IFERROR(Flights_2026_09_3033343536373456789[nfl],-1)&gt;=AH186),--(IFERROR(Flights_2026_09_3033343536373456789[nfl],-1)&lt;=IF(AH186=450,450,AH186+9)))</f>
        <v>0</v>
      </c>
    </row>
    <row r="187" spans="1:35" x14ac:dyDescent="0.2">
      <c r="A187" t="s">
        <v>349</v>
      </c>
      <c r="B187" t="s">
        <v>75</v>
      </c>
      <c r="C187" t="s">
        <v>19</v>
      </c>
      <c r="D187" t="s">
        <v>76</v>
      </c>
      <c r="E187" t="s">
        <v>4316</v>
      </c>
      <c r="F187" s="35">
        <v>46306.9612037037</v>
      </c>
      <c r="G187" t="s">
        <v>21</v>
      </c>
      <c r="H187" t="s">
        <v>4317</v>
      </c>
      <c r="I187">
        <v>370</v>
      </c>
      <c r="J187" t="s">
        <v>22</v>
      </c>
      <c r="K187" t="s">
        <v>23</v>
      </c>
      <c r="L187">
        <v>894</v>
      </c>
      <c r="M187" t="s">
        <v>1059</v>
      </c>
      <c r="N187" s="35">
        <v>46306.914166666669</v>
      </c>
      <c r="O187">
        <v>370</v>
      </c>
      <c r="P187" t="s">
        <v>26</v>
      </c>
      <c r="Q187">
        <v>370</v>
      </c>
      <c r="R187" t="str">
        <f>IF(B187="","",_xlfn.XLOOKUP(B187,DB!$A$2:$A$205,DB!$C$2:$C$205,"")&amp;"")</f>
        <v>Sector 5</v>
      </c>
      <c r="S187" t="str">
        <f>IF(B187="","",_xlfn.XLOOKUP(B187,DB!$A$2:$A$205,DB!$E$2:$E$205,""))</f>
        <v>Sector 4</v>
      </c>
      <c r="T187" t="str">
        <f>IF(B187="","",_xlfn.XLOOKUP(B187,DB!$A$2:$A$205,DB!$F$2:$F$205,""))</f>
        <v>VOMAR/XUDUN</v>
      </c>
      <c r="U187" t="str">
        <f>IF(B187="","",_xlfn.XLOOKUP(B187,DB!$A$2:$A$205,DB!$D$2:$D$205,""))</f>
        <v>MMEX</v>
      </c>
      <c r="V187" t="str">
        <f>IF(B187="","",IF(OR(COUNTIF(M187,"????N?????W")&gt;0,COUNTIF(M187,"????N?????E")&gt;0,COUNTIF(M187,"????S?????W")&gt;0,COUNTIF(M187,"????S?????E")&gt;0),_xlfn.XLOOKUP(B187,DB!$A$2:$A$205,DB!$B$2:$B$205,""),M187))</f>
        <v>LIDAM</v>
      </c>
      <c r="AF187" s="2">
        <v>0.625</v>
      </c>
      <c r="AG187" t="s">
        <v>745</v>
      </c>
      <c r="AH187" s="17">
        <v>230</v>
      </c>
      <c r="AI187" s="17" cm="1">
        <f t="array" ref="AI187">SUMPRODUCT(--(IFERROR(HOUR(Flights_2026_09_3033343536373456789[entry_hour]),-1)=HOUR(AF187)),--(IFERROR(Flights_2026_09_3033343536373456789[entry_sector],"")=AG187),--(IFERROR(Flights_2026_09_3033343536373456789[nfl],-1)&gt;=AH187),--(IFERROR(Flights_2026_09_3033343536373456789[nfl],-1)&lt;=IF(AH187=450,450,AH187+9)))</f>
        <v>0</v>
      </c>
    </row>
    <row r="188" spans="1:35" x14ac:dyDescent="0.2">
      <c r="A188" t="s">
        <v>703</v>
      </c>
      <c r="B188" t="s">
        <v>340</v>
      </c>
      <c r="C188" t="s">
        <v>19</v>
      </c>
      <c r="D188" t="s">
        <v>35</v>
      </c>
      <c r="E188" t="s">
        <v>2158</v>
      </c>
      <c r="F188" s="35">
        <v>46306.966226851851</v>
      </c>
      <c r="G188" t="s">
        <v>21</v>
      </c>
      <c r="H188" t="s">
        <v>4318</v>
      </c>
      <c r="I188">
        <v>400</v>
      </c>
      <c r="J188" t="s">
        <v>22</v>
      </c>
      <c r="K188" t="s">
        <v>55</v>
      </c>
      <c r="L188">
        <v>195</v>
      </c>
      <c r="M188" t="s">
        <v>37</v>
      </c>
      <c r="N188" s="35">
        <v>46306.950138888889</v>
      </c>
      <c r="O188">
        <v>175</v>
      </c>
      <c r="P188" t="s">
        <v>38</v>
      </c>
      <c r="Q188">
        <v>220</v>
      </c>
      <c r="R188" t="str">
        <f>IF(B188="","",_xlfn.XLOOKUP(B188,DB!$A$2:$A$205,DB!$C$2:$C$205,"")&amp;"")</f>
        <v>Sector 3</v>
      </c>
      <c r="S188" t="str">
        <f>IF(B188="","",_xlfn.XLOOKUP(B188,DB!$A$2:$A$205,DB!$E$2:$E$205,""))</f>
        <v>Sector 3</v>
      </c>
      <c r="T188" t="str">
        <f>IF(B188="","",_xlfn.XLOOKUP(B188,DB!$A$2:$A$205,DB!$F$2:$F$205,""))</f>
        <v>NOSAT</v>
      </c>
      <c r="U188" t="str">
        <f>IF(B188="","",_xlfn.XLOOKUP(B188,DB!$A$2:$A$205,DB!$D$2:$D$205,""))</f>
        <v>MUFH</v>
      </c>
      <c r="V188" t="str">
        <f>IF(B188="","",IF(OR(COUNTIF(M188,"????N?????W")&gt;0,COUNTIF(M188,"????N?????E")&gt;0,COUNTIF(M188,"????S?????W")&gt;0,COUNTIF(M188,"????S?????E")&gt;0),_xlfn.XLOOKUP(B188,DB!$A$2:$A$205,DB!$B$2:$B$205,""),M188))</f>
        <v>NOSAT</v>
      </c>
      <c r="AF188" s="2">
        <v>0.625</v>
      </c>
      <c r="AG188" t="s">
        <v>745</v>
      </c>
      <c r="AH188" s="17">
        <v>240</v>
      </c>
      <c r="AI188" s="17" cm="1">
        <f t="array" ref="AI188">SUMPRODUCT(--(IFERROR(HOUR(Flights_2026_09_3033343536373456789[entry_hour]),-1)=HOUR(AF188)),--(IFERROR(Flights_2026_09_3033343536373456789[entry_sector],"")=AG188),--(IFERROR(Flights_2026_09_3033343536373456789[nfl],-1)&gt;=AH188),--(IFERROR(Flights_2026_09_3033343536373456789[nfl],-1)&lt;=IF(AH188=450,450,AH188+9)))</f>
        <v>0</v>
      </c>
    </row>
    <row r="189" spans="1:35" x14ac:dyDescent="0.2">
      <c r="A189" t="s">
        <v>364</v>
      </c>
      <c r="B189" t="s">
        <v>279</v>
      </c>
      <c r="C189" t="s">
        <v>19</v>
      </c>
      <c r="D189" t="s">
        <v>365</v>
      </c>
      <c r="E189" t="s">
        <v>649</v>
      </c>
      <c r="F189" s="35">
        <v>46306.97625</v>
      </c>
      <c r="G189" t="s">
        <v>21</v>
      </c>
      <c r="H189" t="s">
        <v>4319</v>
      </c>
      <c r="I189">
        <v>400</v>
      </c>
      <c r="J189" t="s">
        <v>22</v>
      </c>
      <c r="K189" t="s">
        <v>23</v>
      </c>
      <c r="L189">
        <v>179</v>
      </c>
      <c r="M189" t="s">
        <v>37</v>
      </c>
      <c r="N189" s="35">
        <v>46306.960590277777</v>
      </c>
      <c r="O189">
        <v>312</v>
      </c>
      <c r="P189" t="s">
        <v>38</v>
      </c>
      <c r="Q189">
        <v>220</v>
      </c>
      <c r="R189" t="str">
        <f>IF(B189="","",_xlfn.XLOOKUP(B189,DB!$A$2:$A$205,DB!$C$2:$C$205,"")&amp;"")</f>
        <v>Sector 3</v>
      </c>
      <c r="S189" t="str">
        <f>IF(B189="","",_xlfn.XLOOKUP(B189,DB!$A$2:$A$205,DB!$E$2:$E$205,""))</f>
        <v>Sector 3</v>
      </c>
      <c r="T189" t="str">
        <f>IF(B189="","",_xlfn.XLOOKUP(B189,DB!$A$2:$A$205,DB!$F$2:$F$205,""))</f>
        <v>NOSAT</v>
      </c>
      <c r="U189" t="str">
        <f>IF(B189="","",_xlfn.XLOOKUP(B189,DB!$A$2:$A$205,DB!$D$2:$D$205,""))</f>
        <v>MUFH</v>
      </c>
      <c r="V189" t="str">
        <f>IF(B189="","",IF(OR(COUNTIF(M189,"????N?????W")&gt;0,COUNTIF(M189,"????N?????E")&gt;0,COUNTIF(M189,"????S?????W")&gt;0,COUNTIF(M189,"????S?????E")&gt;0),_xlfn.XLOOKUP(B189,DB!$A$2:$A$205,DB!$B$2:$B$205,""),M189))</f>
        <v>NOSAT</v>
      </c>
      <c r="AF189" s="2">
        <v>0.625</v>
      </c>
      <c r="AG189" t="s">
        <v>745</v>
      </c>
      <c r="AH189" s="17">
        <v>250</v>
      </c>
      <c r="AI189" s="17" cm="1">
        <f t="array" ref="AI189">SUMPRODUCT(--(IFERROR(HOUR(Flights_2026_09_3033343536373456789[entry_hour]),-1)=HOUR(AF189)),--(IFERROR(Flights_2026_09_3033343536373456789[entry_sector],"")=AG189),--(IFERROR(Flights_2026_09_3033343536373456789[nfl],-1)&gt;=AH189),--(IFERROR(Flights_2026_09_3033343536373456789[nfl],-1)&lt;=IF(AH189=450,450,AH189+9)))</f>
        <v>0</v>
      </c>
    </row>
    <row r="190" spans="1:35" x14ac:dyDescent="0.2">
      <c r="A190" t="s">
        <v>353</v>
      </c>
      <c r="B190" t="s">
        <v>34</v>
      </c>
      <c r="C190" t="s">
        <v>19</v>
      </c>
      <c r="D190" t="s">
        <v>352</v>
      </c>
      <c r="E190" t="s">
        <v>4320</v>
      </c>
      <c r="F190" s="35">
        <v>46306.978298611109</v>
      </c>
      <c r="G190" t="s">
        <v>21</v>
      </c>
      <c r="H190" t="s">
        <v>4321</v>
      </c>
      <c r="I190">
        <v>400</v>
      </c>
      <c r="J190" t="s">
        <v>22</v>
      </c>
      <c r="K190" t="s">
        <v>23</v>
      </c>
      <c r="L190">
        <v>184</v>
      </c>
      <c r="M190" t="s">
        <v>37</v>
      </c>
      <c r="N190" s="35">
        <v>46306.963240740741</v>
      </c>
      <c r="O190">
        <v>137</v>
      </c>
      <c r="P190" t="s">
        <v>38</v>
      </c>
      <c r="Q190">
        <v>220</v>
      </c>
      <c r="R190" t="str">
        <f>IF(B190="","",_xlfn.XLOOKUP(B190,DB!$A$2:$A$205,DB!$C$2:$C$205,"")&amp;"")</f>
        <v>Sector 3</v>
      </c>
      <c r="S190" t="str">
        <f>IF(B190="","",_xlfn.XLOOKUP(B190,DB!$A$2:$A$205,DB!$E$2:$E$205,""))</f>
        <v>Sector 3</v>
      </c>
      <c r="T190" t="str">
        <f>IF(B190="","",_xlfn.XLOOKUP(B190,DB!$A$2:$A$205,DB!$F$2:$F$205,""))</f>
        <v>NOSAT</v>
      </c>
      <c r="U190" t="str">
        <f>IF(B190="","",_xlfn.XLOOKUP(B190,DB!$A$2:$A$205,DB!$D$2:$D$205,""))</f>
        <v>MUFH</v>
      </c>
      <c r="V190" t="str">
        <f>IF(B190="","",IF(OR(COUNTIF(M190,"????N?????W")&gt;0,COUNTIF(M190,"????N?????E")&gt;0,COUNTIF(M190,"????S?????W")&gt;0,COUNTIF(M190,"????S?????E")&gt;0),_xlfn.XLOOKUP(B190,DB!$A$2:$A$205,DB!$B$2:$B$205,""),M190))</f>
        <v>NOSAT</v>
      </c>
      <c r="AF190" s="2">
        <v>0.625</v>
      </c>
      <c r="AG190" t="s">
        <v>745</v>
      </c>
      <c r="AH190" s="17">
        <v>260</v>
      </c>
      <c r="AI190" s="17" cm="1">
        <f t="array" ref="AI190">SUMPRODUCT(--(IFERROR(HOUR(Flights_2026_09_3033343536373456789[entry_hour]),-1)=HOUR(AF190)),--(IFERROR(Flights_2026_09_3033343536373456789[entry_sector],"")=AG190),--(IFERROR(Flights_2026_09_3033343536373456789[nfl],-1)&gt;=AH190),--(IFERROR(Flights_2026_09_3033343536373456789[nfl],-1)&lt;=IF(AH190=450,450,AH190+9)))</f>
        <v>0</v>
      </c>
    </row>
    <row r="191" spans="1:35" x14ac:dyDescent="0.2">
      <c r="A191" t="s">
        <v>355</v>
      </c>
      <c r="B191" t="s">
        <v>81</v>
      </c>
      <c r="C191" t="s">
        <v>19</v>
      </c>
      <c r="D191" t="s">
        <v>76</v>
      </c>
      <c r="E191" t="s">
        <v>2501</v>
      </c>
      <c r="F191" s="35">
        <v>46306.981678240743</v>
      </c>
      <c r="G191" t="s">
        <v>28</v>
      </c>
      <c r="H191" t="s">
        <v>4322</v>
      </c>
      <c r="I191">
        <v>350</v>
      </c>
      <c r="J191" t="s">
        <v>22</v>
      </c>
      <c r="K191" t="s">
        <v>23</v>
      </c>
      <c r="L191">
        <v>810</v>
      </c>
      <c r="M191" t="s">
        <v>84</v>
      </c>
      <c r="N191" s="35">
        <v>46306.935810185183</v>
      </c>
      <c r="O191">
        <v>350</v>
      </c>
      <c r="P191" t="s">
        <v>26</v>
      </c>
      <c r="Q191">
        <v>350</v>
      </c>
      <c r="R191" t="str">
        <f>IF(B191="","",_xlfn.XLOOKUP(B191,DB!$A$2:$A$205,DB!$C$2:$C$205,"")&amp;"")</f>
        <v>Sector 5</v>
      </c>
      <c r="S191" t="str">
        <f>IF(B191="","",_xlfn.XLOOKUP(B191,DB!$A$2:$A$205,DB!$E$2:$E$205,""))</f>
        <v>Sector 4</v>
      </c>
      <c r="T191" t="str">
        <f>IF(B191="","",_xlfn.XLOOKUP(B191,DB!$A$2:$A$205,DB!$F$2:$F$205,""))</f>
        <v>VOMAR/XUDUN</v>
      </c>
      <c r="U191" t="str">
        <f>IF(B191="","",_xlfn.XLOOKUP(B191,DB!$A$2:$A$205,DB!$D$2:$D$205,""))</f>
        <v>MMTY</v>
      </c>
      <c r="V191" t="str">
        <f>IF(B191="","",IF(OR(COUNTIF(M191,"????N?????W")&gt;0,COUNTIF(M191,"????N?????E")&gt;0,COUNTIF(M191,"????S?????W")&gt;0,COUNTIF(M191,"????S?????E")&gt;0),_xlfn.XLOOKUP(B191,DB!$A$2:$A$205,DB!$B$2:$B$205,""),M191))</f>
        <v>MATOL</v>
      </c>
      <c r="AF191" s="2">
        <v>0.625</v>
      </c>
      <c r="AG191" t="s">
        <v>745</v>
      </c>
      <c r="AH191" s="17">
        <v>270</v>
      </c>
      <c r="AI191" s="17" cm="1">
        <f t="array" ref="AI191">SUMPRODUCT(--(IFERROR(HOUR(Flights_2026_09_3033343536373456789[entry_hour]),-1)=HOUR(AF191)),--(IFERROR(Flights_2026_09_3033343536373456789[entry_sector],"")=AG191),--(IFERROR(Flights_2026_09_3033343536373456789[nfl],-1)&gt;=AH191),--(IFERROR(Flights_2026_09_3033343536373456789[nfl],-1)&lt;=IF(AH191=450,450,AH191+9)))</f>
        <v>0</v>
      </c>
    </row>
    <row r="192" spans="1:35" x14ac:dyDescent="0.2">
      <c r="A192" t="s">
        <v>357</v>
      </c>
      <c r="B192" t="s">
        <v>65</v>
      </c>
      <c r="C192" t="s">
        <v>19</v>
      </c>
      <c r="D192" t="s">
        <v>20</v>
      </c>
      <c r="E192" t="s">
        <v>264</v>
      </c>
      <c r="F192" s="35">
        <v>46306.985127314816</v>
      </c>
      <c r="G192" t="s">
        <v>21</v>
      </c>
      <c r="H192" t="s">
        <v>4323</v>
      </c>
      <c r="I192">
        <v>350</v>
      </c>
      <c r="J192" t="s">
        <v>22</v>
      </c>
      <c r="K192" t="s">
        <v>23</v>
      </c>
      <c r="L192">
        <v>972</v>
      </c>
      <c r="M192" t="s">
        <v>78</v>
      </c>
      <c r="N192" s="35">
        <v>46306.931284722217</v>
      </c>
      <c r="O192">
        <v>352</v>
      </c>
      <c r="P192" t="s">
        <v>26</v>
      </c>
      <c r="Q192">
        <v>350</v>
      </c>
      <c r="R192" t="str">
        <f>IF(B192="","",_xlfn.XLOOKUP(B192,DB!$A$2:$A$205,DB!$C$2:$C$205,"")&amp;"")</f>
        <v>Sector 6</v>
      </c>
      <c r="S192" t="str">
        <f>IF(B192="","",_xlfn.XLOOKUP(B192,DB!$A$2:$A$205,DB!$E$2:$E$205,""))</f>
        <v>Sector 4</v>
      </c>
      <c r="T192" t="str">
        <f>IF(B192="","",_xlfn.XLOOKUP(B192,DB!$A$2:$A$205,DB!$F$2:$F$205,""))</f>
        <v>VOMAR/XUDUN</v>
      </c>
      <c r="U192" t="str">
        <f>IF(B192="","",_xlfn.XLOOKUP(B192,DB!$A$2:$A$205,DB!$D$2:$D$205,""))</f>
        <v>MMEX</v>
      </c>
      <c r="V192" t="str">
        <f>IF(B192="","",IF(OR(COUNTIF(M192,"????N?????W")&gt;0,COUNTIF(M192,"????N?????E")&gt;0,COUNTIF(M192,"????S?????W")&gt;0,COUNTIF(M192,"????S?????E")&gt;0),_xlfn.XLOOKUP(B192,DB!$A$2:$A$205,DB!$B$2:$B$205,""),M192))</f>
        <v>GOTAS</v>
      </c>
      <c r="AF192" s="2">
        <v>0.625</v>
      </c>
      <c r="AG192" t="s">
        <v>745</v>
      </c>
      <c r="AH192" s="17">
        <v>280</v>
      </c>
      <c r="AI192" s="17" cm="1">
        <f t="array" ref="AI192">SUMPRODUCT(--(IFERROR(HOUR(Flights_2026_09_3033343536373456789[entry_hour]),-1)=HOUR(AF192)),--(IFERROR(Flights_2026_09_3033343536373456789[entry_sector],"")=AG192),--(IFERROR(Flights_2026_09_3033343536373456789[nfl],-1)&gt;=AH192),--(IFERROR(Flights_2026_09_3033343536373456789[nfl],-1)&lt;=IF(AH192=450,450,AH192+9)))</f>
        <v>0</v>
      </c>
    </row>
    <row r="193" spans="1:35" x14ac:dyDescent="0.2">
      <c r="A193" t="s">
        <v>358</v>
      </c>
      <c r="B193" t="s">
        <v>81</v>
      </c>
      <c r="C193" t="s">
        <v>19</v>
      </c>
      <c r="D193" t="s">
        <v>41</v>
      </c>
      <c r="E193" t="s">
        <v>407</v>
      </c>
      <c r="F193" s="35">
        <v>46306.998784722222</v>
      </c>
      <c r="G193" t="s">
        <v>21</v>
      </c>
      <c r="H193" t="s">
        <v>4324</v>
      </c>
      <c r="I193">
        <v>390</v>
      </c>
      <c r="J193" t="s">
        <v>22</v>
      </c>
      <c r="K193" t="s">
        <v>23</v>
      </c>
      <c r="L193">
        <v>803</v>
      </c>
      <c r="M193" t="s">
        <v>84</v>
      </c>
      <c r="N193" s="35">
        <v>46306.952384259261</v>
      </c>
      <c r="O193">
        <v>390</v>
      </c>
      <c r="P193" t="s">
        <v>26</v>
      </c>
      <c r="Q193">
        <v>390</v>
      </c>
      <c r="R193" t="str">
        <f>IF(B193="","",_xlfn.XLOOKUP(B193,DB!$A$2:$A$205,DB!$C$2:$C$205,"")&amp;"")</f>
        <v>Sector 5</v>
      </c>
      <c r="S193" t="str">
        <f>IF(B193="","",_xlfn.XLOOKUP(B193,DB!$A$2:$A$205,DB!$E$2:$E$205,""))</f>
        <v>Sector 4</v>
      </c>
      <c r="T193" t="str">
        <f>IF(B193="","",_xlfn.XLOOKUP(B193,DB!$A$2:$A$205,DB!$F$2:$F$205,""))</f>
        <v>VOMAR/XUDUN</v>
      </c>
      <c r="U193" t="str">
        <f>IF(B193="","",_xlfn.XLOOKUP(B193,DB!$A$2:$A$205,DB!$D$2:$D$205,""))</f>
        <v>MMTY</v>
      </c>
      <c r="V193" t="str">
        <f>IF(B193="","",IF(OR(COUNTIF(M193,"????N?????W")&gt;0,COUNTIF(M193,"????N?????E")&gt;0,COUNTIF(M193,"????S?????W")&gt;0,COUNTIF(M193,"????S?????E")&gt;0),_xlfn.XLOOKUP(B193,DB!$A$2:$A$205,DB!$B$2:$B$205,""),M193))</f>
        <v>MATOL</v>
      </c>
      <c r="AF193" s="2">
        <v>0.625</v>
      </c>
      <c r="AG193" t="s">
        <v>745</v>
      </c>
      <c r="AH193" s="17">
        <v>290</v>
      </c>
      <c r="AI193" s="17" cm="1">
        <f t="array" ref="AI193">SUMPRODUCT(--(IFERROR(HOUR(Flights_2026_09_3033343536373456789[entry_hour]),-1)=HOUR(AF193)),--(IFERROR(Flights_2026_09_3033343536373456789[entry_sector],"")=AG193),--(IFERROR(Flights_2026_09_3033343536373456789[nfl],-1)&gt;=AH193),--(IFERROR(Flights_2026_09_3033343536373456789[nfl],-1)&lt;=IF(AH193=450,450,AH193+9)))</f>
        <v>0</v>
      </c>
    </row>
    <row r="194" spans="1:35" x14ac:dyDescent="0.2">
      <c r="A194" s="29"/>
      <c r="B194" s="29"/>
      <c r="C194" s="29"/>
      <c r="D194" s="29"/>
      <c r="E194" s="29"/>
      <c r="F194" s="30"/>
      <c r="G194" s="29"/>
      <c r="H194" s="29"/>
      <c r="I194" s="31"/>
      <c r="J194" s="29"/>
      <c r="K194" s="29"/>
      <c r="L194" s="31"/>
      <c r="M194" s="29"/>
      <c r="N194" s="30"/>
      <c r="O194" s="31"/>
      <c r="P194" s="29"/>
      <c r="Q194" s="31"/>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3033343536373456789[entry_hour]),-1)=HOUR(AF194)),--(IFERROR(Flights_2026_09_3033343536373456789[entry_sector],"")=AG194),--(IFERROR(Flights_2026_09_3033343536373456789[nfl],-1)&gt;=AH194),--(IFERROR(Flights_2026_09_3033343536373456789[nfl],-1)&lt;=IF(AH194=450,450,AH194+9)))</f>
        <v>0</v>
      </c>
    </row>
    <row r="195" spans="1:35" x14ac:dyDescent="0.2">
      <c r="A195" s="29"/>
      <c r="B195" s="29"/>
      <c r="C195" s="29"/>
      <c r="D195" s="29"/>
      <c r="E195" s="29"/>
      <c r="F195" s="30"/>
      <c r="G195" s="29"/>
      <c r="H195" s="29"/>
      <c r="I195" s="31"/>
      <c r="J195" s="29"/>
      <c r="K195" s="29"/>
      <c r="L195" s="31"/>
      <c r="M195" s="29"/>
      <c r="N195" s="30"/>
      <c r="O195" s="31"/>
      <c r="P195" s="29"/>
      <c r="Q195" s="31"/>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3033343536373456789[entry_hour]),-1)=HOUR(AF195)),--(IFERROR(Flights_2026_09_3033343536373456789[entry_sector],"")=AG195),--(IFERROR(Flights_2026_09_3033343536373456789[nfl],-1)&gt;=AH195),--(IFERROR(Flights_2026_09_3033343536373456789[nfl],-1)&lt;=IF(AH195=450,450,AH195+9)))</f>
        <v>0</v>
      </c>
    </row>
    <row r="196" spans="1:35" x14ac:dyDescent="0.2">
      <c r="A196" s="29"/>
      <c r="B196" s="29"/>
      <c r="C196" s="29"/>
      <c r="D196" s="29"/>
      <c r="E196" s="29"/>
      <c r="F196" s="30"/>
      <c r="G196" s="29"/>
      <c r="H196" s="29"/>
      <c r="I196" s="31"/>
      <c r="J196" s="29"/>
      <c r="K196" s="29"/>
      <c r="L196" s="31"/>
      <c r="M196" s="29"/>
      <c r="N196" s="30"/>
      <c r="O196" s="31"/>
      <c r="P196" s="29"/>
      <c r="Q196" s="31"/>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3033343536373456789[entry_hour]),-1)=HOUR(AF196)),--(IFERROR(Flights_2026_09_3033343536373456789[entry_sector],"")=AG196),--(IFERROR(Flights_2026_09_3033343536373456789[nfl],-1)&gt;=AH196),--(IFERROR(Flights_2026_09_3033343536373456789[nfl],-1)&lt;=IF(AH196=450,450,AH196+9)))</f>
        <v>0</v>
      </c>
    </row>
    <row r="197" spans="1:35" x14ac:dyDescent="0.2">
      <c r="A197" s="29"/>
      <c r="B197" s="29"/>
      <c r="C197" s="29"/>
      <c r="D197" s="29"/>
      <c r="E197" s="29"/>
      <c r="F197" s="30"/>
      <c r="G197" s="29"/>
      <c r="H197" s="29"/>
      <c r="I197" s="31"/>
      <c r="J197" s="29"/>
      <c r="K197" s="29"/>
      <c r="L197" s="31"/>
      <c r="M197" s="29"/>
      <c r="N197" s="30"/>
      <c r="O197" s="31"/>
      <c r="P197" s="29"/>
      <c r="Q197" s="31"/>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3033343536373456789[entry_hour]),-1)=HOUR(AF197)),--(IFERROR(Flights_2026_09_3033343536373456789[entry_sector],"")=AG197),--(IFERROR(Flights_2026_09_3033343536373456789[nfl],-1)&gt;=AH197),--(IFERROR(Flights_2026_09_3033343536373456789[nfl],-1)&lt;=IF(AH197=450,450,AH197+9)))</f>
        <v>0</v>
      </c>
    </row>
    <row r="198" spans="1:35" x14ac:dyDescent="0.2">
      <c r="A198" s="29"/>
      <c r="B198" s="29"/>
      <c r="C198" s="29"/>
      <c r="D198" s="29"/>
      <c r="E198" s="29"/>
      <c r="F198" s="30"/>
      <c r="G198" s="29"/>
      <c r="H198" s="29"/>
      <c r="I198" s="31"/>
      <c r="J198" s="29"/>
      <c r="K198" s="29"/>
      <c r="L198" s="31"/>
      <c r="M198" s="29"/>
      <c r="N198" s="30"/>
      <c r="O198" s="31"/>
      <c r="P198" s="29"/>
      <c r="Q198" s="31"/>
      <c r="R198" t="str">
        <f>IF(B198="","",_xlfn.XLOOKUP(B198,DB!$A$2:$A$205,DB!$C$2:$C$205,"")&amp;"")</f>
        <v/>
      </c>
      <c r="S198" t="str">
        <f>IF(B198="","",_xlfn.XLOOKUP(B198,DB!$A$2:$A$205,DB!$E$2:$E$205,""))</f>
        <v/>
      </c>
      <c r="T198" t="str">
        <f>IF(B198="","",_xlfn.XLOOKUP(B198,DB!$A$2:$A$205,DB!$F$2:$F$205,""))</f>
        <v/>
      </c>
      <c r="U198" t="str">
        <f>IF(B198="","",_xlfn.XLOOKUP(B198,DB!$A$2:$A$205,DB!$D$2:$D$205,""))</f>
        <v/>
      </c>
      <c r="V198" t="str">
        <f>IF(B198="","",IF(OR(COUNTIF(M198,"????N?????W")&gt;0,COUNTIF(M198,"????N?????E")&gt;0,COUNTIF(M198,"????S?????W")&gt;0,COUNTIF(M198,"????S?????E")&gt;0),_xlfn.XLOOKUP(B198,DB!$A$2:$A$205,DB!$B$2:$B$205,""),M198))</f>
        <v/>
      </c>
      <c r="AF198" s="2">
        <v>0.625</v>
      </c>
      <c r="AG198" t="s">
        <v>745</v>
      </c>
      <c r="AH198" s="17">
        <v>340</v>
      </c>
      <c r="AI198" s="17" cm="1">
        <f t="array" ref="AI198">SUMPRODUCT(--(IFERROR(HOUR(Flights_2026_09_3033343536373456789[entry_hour]),-1)=HOUR(AF198)),--(IFERROR(Flights_2026_09_3033343536373456789[entry_sector],"")=AG198),--(IFERROR(Flights_2026_09_3033343536373456789[nfl],-1)&gt;=AH198),--(IFERROR(Flights_2026_09_3033343536373456789[nfl],-1)&lt;=IF(AH198=450,450,AH198+9)))</f>
        <v>0</v>
      </c>
    </row>
    <row r="199" spans="1:35" ht="19" x14ac:dyDescent="0.2">
      <c r="A199" s="36" t="s">
        <v>2163</v>
      </c>
      <c r="B199" s="36"/>
      <c r="C199" s="36"/>
      <c r="D199" s="36"/>
      <c r="E199" s="36"/>
      <c r="F199" s="36"/>
      <c r="G199" s="36"/>
      <c r="H199" s="36"/>
      <c r="I199" s="36"/>
      <c r="J199" s="36"/>
      <c r="AF199" s="2">
        <v>0.625</v>
      </c>
      <c r="AG199" t="s">
        <v>745</v>
      </c>
      <c r="AH199" s="17">
        <v>350</v>
      </c>
      <c r="AI199" s="17" cm="1">
        <f t="array" ref="AI199">SUMPRODUCT(--(IFERROR(HOUR(Flights_2026_09_3033343536373456789[entry_hour]),-1)=HOUR(AF199)),--(IFERROR(Flights_2026_09_3033343536373456789[entry_sector],"")=AG199),--(IFERROR(Flights_2026_09_3033343536373456789[nfl],-1)&gt;=AH199),--(IFERROR(Flights_2026_09_3033343536373456789[nfl],-1)&lt;=IF(AH199=450,450,AH199+9)))</f>
        <v>1</v>
      </c>
    </row>
    <row r="200" spans="1:35" x14ac:dyDescent="0.2">
      <c r="AF200" s="2">
        <v>0.625</v>
      </c>
      <c r="AG200" t="s">
        <v>745</v>
      </c>
      <c r="AH200" s="17">
        <v>360</v>
      </c>
      <c r="AI200" s="17" cm="1">
        <f t="array" ref="AI200">SUMPRODUCT(--(IFERROR(HOUR(Flights_2026_09_3033343536373456789[entry_hour]),-1)=HOUR(AF200)),--(IFERROR(Flights_2026_09_3033343536373456789[entry_sector],"")=AG200),--(IFERROR(Flights_2026_09_3033343536373456789[nfl],-1)&gt;=AH200),--(IFERROR(Flights_2026_09_3033343536373456789[nfl],-1)&lt;=IF(AH200=450,450,AH200+9)))</f>
        <v>0</v>
      </c>
    </row>
    <row r="201" spans="1:35" x14ac:dyDescent="0.2">
      <c r="AF201" s="2">
        <v>0.625</v>
      </c>
      <c r="AG201" t="s">
        <v>745</v>
      </c>
      <c r="AH201" s="17">
        <v>370</v>
      </c>
      <c r="AI201" s="17" cm="1">
        <f t="array" ref="AI201">SUMPRODUCT(--(IFERROR(HOUR(Flights_2026_09_3033343536373456789[entry_hour]),-1)=HOUR(AF201)),--(IFERROR(Flights_2026_09_3033343536373456789[entry_sector],"")=AG201),--(IFERROR(Flights_2026_09_3033343536373456789[nfl],-1)&gt;=AH201),--(IFERROR(Flights_2026_09_3033343536373456789[nfl],-1)&lt;=IF(AH201=450,450,AH201+9)))</f>
        <v>2</v>
      </c>
    </row>
    <row r="202" spans="1:35" x14ac:dyDescent="0.2">
      <c r="AF202" s="2">
        <v>0.625</v>
      </c>
      <c r="AG202" t="s">
        <v>745</v>
      </c>
      <c r="AH202" s="17">
        <v>380</v>
      </c>
      <c r="AI202" s="17" cm="1">
        <f t="array" ref="AI202">SUMPRODUCT(--(IFERROR(HOUR(Flights_2026_09_3033343536373456789[entry_hour]),-1)=HOUR(AF202)),--(IFERROR(Flights_2026_09_3033343536373456789[entry_sector],"")=AG202),--(IFERROR(Flights_2026_09_3033343536373456789[nfl],-1)&gt;=AH202),--(IFERROR(Flights_2026_09_3033343536373456789[nfl],-1)&lt;=IF(AH202=450,450,AH202+9)))</f>
        <v>0</v>
      </c>
    </row>
    <row r="203" spans="1:35" x14ac:dyDescent="0.2">
      <c r="AF203" s="2">
        <v>0.625</v>
      </c>
      <c r="AG203" t="s">
        <v>745</v>
      </c>
      <c r="AH203" s="17">
        <v>390</v>
      </c>
      <c r="AI203" s="17" cm="1">
        <f t="array" ref="AI203">SUMPRODUCT(--(IFERROR(HOUR(Flights_2026_09_3033343536373456789[entry_hour]),-1)=HOUR(AF203)),--(IFERROR(Flights_2026_09_3033343536373456789[entry_sector],"")=AG203),--(IFERROR(Flights_2026_09_3033343536373456789[nfl],-1)&gt;=AH203),--(IFERROR(Flights_2026_09_3033343536373456789[nfl],-1)&lt;=IF(AH203=450,450,AH203+9)))</f>
        <v>0</v>
      </c>
    </row>
    <row r="204" spans="1:35" x14ac:dyDescent="0.2">
      <c r="AF204" s="2">
        <v>0.625</v>
      </c>
      <c r="AG204" t="s">
        <v>745</v>
      </c>
      <c r="AH204" s="17">
        <v>400</v>
      </c>
      <c r="AI204" s="17" cm="1">
        <f t="array" ref="AI204">SUMPRODUCT(--(IFERROR(HOUR(Flights_2026_09_3033343536373456789[entry_hour]),-1)=HOUR(AF204)),--(IFERROR(Flights_2026_09_3033343536373456789[entry_sector],"")=AG204),--(IFERROR(Flights_2026_09_3033343536373456789[nfl],-1)&gt;=AH204),--(IFERROR(Flights_2026_09_3033343536373456789[nfl],-1)&lt;=IF(AH204=450,450,AH204+9)))</f>
        <v>0</v>
      </c>
    </row>
    <row r="205" spans="1:35" x14ac:dyDescent="0.2">
      <c r="AF205" s="2">
        <v>0.625</v>
      </c>
      <c r="AG205" t="s">
        <v>745</v>
      </c>
      <c r="AH205" s="17">
        <v>410</v>
      </c>
      <c r="AI205" s="17" cm="1">
        <f t="array" ref="AI205">SUMPRODUCT(--(IFERROR(HOUR(Flights_2026_09_3033343536373456789[entry_hour]),-1)=HOUR(AF205)),--(IFERROR(Flights_2026_09_3033343536373456789[entry_sector],"")=AG205),--(IFERROR(Flights_2026_09_3033343536373456789[nfl],-1)&gt;=AH205),--(IFERROR(Flights_2026_09_3033343536373456789[nfl],-1)&lt;=IF(AH205=450,450,AH205+9)))</f>
        <v>0</v>
      </c>
    </row>
    <row r="206" spans="1:35" x14ac:dyDescent="0.2">
      <c r="AF206" s="2">
        <v>0.625</v>
      </c>
      <c r="AG206" t="s">
        <v>745</v>
      </c>
      <c r="AH206" s="17">
        <v>420</v>
      </c>
      <c r="AI206" s="17" cm="1">
        <f t="array" ref="AI206">SUMPRODUCT(--(IFERROR(HOUR(Flights_2026_09_3033343536373456789[entry_hour]),-1)=HOUR(AF206)),--(IFERROR(Flights_2026_09_3033343536373456789[entry_sector],"")=AG206),--(IFERROR(Flights_2026_09_3033343536373456789[nfl],-1)&gt;=AH206),--(IFERROR(Flights_2026_09_3033343536373456789[nfl],-1)&lt;=IF(AH206=450,450,AH206+9)))</f>
        <v>0</v>
      </c>
    </row>
    <row r="207" spans="1:35" x14ac:dyDescent="0.2">
      <c r="AF207" s="2">
        <v>0.625</v>
      </c>
      <c r="AG207" t="s">
        <v>745</v>
      </c>
      <c r="AH207" s="17">
        <v>430</v>
      </c>
      <c r="AI207" s="17" cm="1">
        <f t="array" ref="AI207">SUMPRODUCT(--(IFERROR(HOUR(Flights_2026_09_3033343536373456789[entry_hour]),-1)=HOUR(AF207)),--(IFERROR(Flights_2026_09_3033343536373456789[entry_sector],"")=AG207),--(IFERROR(Flights_2026_09_3033343536373456789[nfl],-1)&gt;=AH207),--(IFERROR(Flights_2026_09_3033343536373456789[nfl],-1)&lt;=IF(AH207=450,450,AH207+9)))</f>
        <v>0</v>
      </c>
    </row>
    <row r="208" spans="1:35" x14ac:dyDescent="0.2">
      <c r="AF208" s="2">
        <v>0.625</v>
      </c>
      <c r="AG208" t="s">
        <v>745</v>
      </c>
      <c r="AH208" s="17">
        <v>440</v>
      </c>
      <c r="AI208" s="17" cm="1">
        <f t="array" ref="AI208">SUMPRODUCT(--(IFERROR(HOUR(Flights_2026_09_3033343536373456789[entry_hour]),-1)=HOUR(AF208)),--(IFERROR(Flights_2026_09_3033343536373456789[entry_sector],"")=AG208),--(IFERROR(Flights_2026_09_3033343536373456789[nfl],-1)&gt;=AH208),--(IFERROR(Flights_2026_09_3033343536373456789[nfl],-1)&lt;=IF(AH208=450,450,AH208+9)))</f>
        <v>0</v>
      </c>
    </row>
    <row r="209" spans="1:35" ht="28" customHeight="1" x14ac:dyDescent="0.2">
      <c r="AF209" s="2">
        <v>0.625</v>
      </c>
      <c r="AG209" t="s">
        <v>745</v>
      </c>
      <c r="AH209" s="17">
        <v>450</v>
      </c>
      <c r="AI209" s="17" cm="1">
        <f t="array" ref="AI209">SUMPRODUCT(--(IFERROR(HOUR(Flights_2026_09_3033343536373456789[entry_hour]),-1)=HOUR(AF209)),--(IFERROR(Flights_2026_09_3033343536373456789[entry_sector],"")=AG209),--(IFERROR(Flights_2026_09_3033343536373456789[nfl],-1)&gt;=AH209),--(IFERROR(Flights_2026_09_3033343536373456789[nfl],-1)&lt;=IF(AH209=450,450,AH209+9)))</f>
        <v>0</v>
      </c>
    </row>
    <row r="210" spans="1:35" ht="25" customHeight="1" x14ac:dyDescent="0.2">
      <c r="AF210" s="2">
        <v>0.625</v>
      </c>
      <c r="AG210" t="s">
        <v>840</v>
      </c>
      <c r="AH210" s="17">
        <v>200</v>
      </c>
      <c r="AI210" s="17" cm="1">
        <f t="array" ref="AI210">SUMPRODUCT(--(IFERROR(HOUR(Flights_2026_09_3033343536373456789[entry_hour]),-1)=HOUR(AF210)),--(IFERROR(Flights_2026_09_3033343536373456789[entry_sector],"")=AG210),--(IFERROR(Flights_2026_09_3033343536373456789[nfl],-1)&gt;=AH210),--(IFERROR(Flights_2026_09_3033343536373456789[nfl],-1)&lt;=IF(AH210=450,450,AH210+9)))</f>
        <v>0</v>
      </c>
    </row>
    <row r="211" spans="1:35" x14ac:dyDescent="0.2">
      <c r="AF211" s="2">
        <v>0.625</v>
      </c>
      <c r="AG211" t="s">
        <v>840</v>
      </c>
      <c r="AH211" s="17">
        <v>210</v>
      </c>
      <c r="AI211" s="17" cm="1">
        <f t="array" ref="AI211">SUMPRODUCT(--(IFERROR(HOUR(Flights_2026_09_3033343536373456789[entry_hour]),-1)=HOUR(AF211)),--(IFERROR(Flights_2026_09_3033343536373456789[entry_sector],"")=AG211),--(IFERROR(Flights_2026_09_3033343536373456789[nfl],-1)&gt;=AH211),--(IFERROR(Flights_2026_09_3033343536373456789[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3033343536373456789[entry_hour]),-1)=HOUR(AF212)),--(IFERROR(Flights_2026_09_3033343536373456789[entry_sector],"")=AG212),--(IFERROR(Flights_2026_09_3033343536373456789[nfl],-1)&gt;=AH212),--(IFERROR(Flights_2026_09_3033343536373456789[nfl],-1)&lt;=IF(AH212=450,450,AH212+9)))</f>
        <v>0</v>
      </c>
    </row>
    <row r="213" spans="1:35" x14ac:dyDescent="0.2">
      <c r="W213" s="17" cm="1">
        <f t="array" ref="W213">SUMPRODUCT(--(IFERROR(HOUR(Flights_2026_09_3033343536373456789[entry_hour]),-1)=HOUR(W$212)),--(IFERROR(Flights_2026_09_3033343536373456789[nfl],-1)&gt;=IF($V237=450,450,$V237)),--(IFERROR(Flights_2026_09_3033343536373456789[nfl],-1)&lt;=IF($V237=450,450,$V237+9)))</f>
        <v>0</v>
      </c>
      <c r="X213" s="17" cm="1">
        <f t="array" ref="X213">SUMPRODUCT(--(IFERROR(HOUR(Flights_2026_09_3033343536373456789[entry_hour]),-1)=HOUR(X$212)),--(IFERROR(Flights_2026_09_3033343536373456789[nfl],-1)&gt;=IF($V237=450,450,$V237)),--(IFERROR(Flights_2026_09_3033343536373456789[nfl],-1)&lt;=IF($V237=450,450,$V237+9)))</f>
        <v>0</v>
      </c>
      <c r="Y213" s="17" cm="1">
        <f t="array" ref="Y213">SUMPRODUCT(--(IFERROR(HOUR(Flights_2026_09_3033343536373456789[entry_hour]),-1)=HOUR(Y$212)),--(IFERROR(Flights_2026_09_3033343536373456789[nfl],-1)&gt;=IF($V237=450,450,$V237)),--(IFERROR(Flights_2026_09_3033343536373456789[nfl],-1)&lt;=IF($V237=450,450,$V237+9)))</f>
        <v>0</v>
      </c>
      <c r="Z213" s="17" cm="1">
        <f t="array" ref="Z213">SUMPRODUCT(--(IFERROR(HOUR(Flights_2026_09_3033343536373456789[entry_hour]),-1)=HOUR(Z$212)),--(IFERROR(Flights_2026_09_3033343536373456789[nfl],-1)&gt;=IF($V237=450,450,$V237)),--(IFERROR(Flights_2026_09_3033343536373456789[nfl],-1)&lt;=IF($V237=450,450,$V237+9)))</f>
        <v>0</v>
      </c>
      <c r="AA213" s="17" cm="1">
        <f t="array" ref="AA213">SUMPRODUCT(--(IFERROR(HOUR(Flights_2026_09_3033343536373456789[entry_hour]),-1)=HOUR(AA$212)),--(IFERROR(Flights_2026_09_3033343536373456789[nfl],-1)&gt;=IF($V237=450,450,$V237)),--(IFERROR(Flights_2026_09_3033343536373456789[nfl],-1)&lt;=IF($V237=450,450,$V237+9)))</f>
        <v>0</v>
      </c>
      <c r="AB213" s="17" cm="1">
        <f t="array" ref="AB213">SUMPRODUCT(--(IFERROR(HOUR(Flights_2026_09_3033343536373456789[entry_hour]),-1)=HOUR(AB$212)),--(IFERROR(Flights_2026_09_3033343536373456789[nfl],-1)&gt;=IF($V237=450,450,$V237)),--(IFERROR(Flights_2026_09_3033343536373456789[nfl],-1)&lt;=IF($V237=450,450,$V237+9)))</f>
        <v>0</v>
      </c>
      <c r="AC213" s="17" cm="1">
        <f t="array" ref="AC213">SUMPRODUCT(--(IFERROR(HOUR(Flights_2026_09_3033343536373456789[entry_hour]),-1)=HOUR(AC$212)),--(IFERROR(Flights_2026_09_3033343536373456789[nfl],-1)&gt;=IF($V237=450,450,$V237)),--(IFERROR(Flights_2026_09_3033343536373456789[nfl],-1)&lt;=IF($V237=450,450,$V237+9)))</f>
        <v>0</v>
      </c>
      <c r="AD213" s="17" cm="1">
        <f t="array" ref="AD213">SUMPRODUCT(--(IFERROR(HOUR(Flights_2026_09_3033343536373456789[entry_hour]),-1)=HOUR(AD$212)),--(IFERROR(Flights_2026_09_3033343536373456789[nfl],-1)&gt;=IF($V237=450,450,$V237)),--(IFERROR(Flights_2026_09_3033343536373456789[nfl],-1)&lt;=IF($V237=450,450,$V237+9)))</f>
        <v>0</v>
      </c>
      <c r="AE213" s="17" cm="1">
        <f t="array" ref="AE213">SUMPRODUCT(--(IFERROR(HOUR(Flights_2026_09_3033343536373456789[entry_hour]),-1)=HOUR(AE$212)),--(IFERROR(Flights_2026_09_3033343536373456789[nfl],-1)&gt;=IF($V237=450,450,$V237)),--(IFERROR(Flights_2026_09_3033343536373456789[nfl],-1)&lt;=IF($V237=450,450,$V237+9)))</f>
        <v>0</v>
      </c>
      <c r="AF213" s="2">
        <v>0.625</v>
      </c>
      <c r="AG213" t="s">
        <v>840</v>
      </c>
      <c r="AH213" s="17">
        <v>230</v>
      </c>
      <c r="AI213" s="17" cm="1">
        <f t="array" ref="AI213">SUMPRODUCT(--(IFERROR(HOUR(Flights_2026_09_3033343536373456789[entry_hour]),-1)=HOUR(AF213)),--(IFERROR(Flights_2026_09_3033343536373456789[entry_sector],"")=AG213),--(IFERROR(Flights_2026_09_3033343536373456789[nfl],-1)&gt;=AH213),--(IFERROR(Flights_2026_09_3033343536373456789[nfl],-1)&lt;=IF(AH213=450,450,AH213+9)))</f>
        <v>0</v>
      </c>
    </row>
    <row r="214" spans="1:35" x14ac:dyDescent="0.2">
      <c r="W214" s="17" cm="1">
        <f t="array" ref="W214">SUMPRODUCT(--(IFERROR(HOUR(Flights_2026_09_3033343536373456789[entry_hour]),-1)=HOUR(W$212)),--(IFERROR(Flights_2026_09_3033343536373456789[nfl],-1)&gt;=IF($V238=450,450,$V238)),--(IFERROR(Flights_2026_09_3033343536373456789[nfl],-1)&lt;=IF($V238=450,450,$V238+9)))</f>
        <v>0</v>
      </c>
      <c r="X214" s="17" cm="1">
        <f t="array" ref="X214">SUMPRODUCT(--(IFERROR(HOUR(Flights_2026_09_3033343536373456789[entry_hour]),-1)=HOUR(X$212)),--(IFERROR(Flights_2026_09_3033343536373456789[nfl],-1)&gt;=IF($V238=450,450,$V238)),--(IFERROR(Flights_2026_09_3033343536373456789[nfl],-1)&lt;=IF($V238=450,450,$V238+9)))</f>
        <v>0</v>
      </c>
      <c r="Y214" s="17" cm="1">
        <f t="array" ref="Y214">SUMPRODUCT(--(IFERROR(HOUR(Flights_2026_09_3033343536373456789[entry_hour]),-1)=HOUR(Y$212)),--(IFERROR(Flights_2026_09_3033343536373456789[nfl],-1)&gt;=IF($V238=450,450,$V238)),--(IFERROR(Flights_2026_09_3033343536373456789[nfl],-1)&lt;=IF($V238=450,450,$V238+9)))</f>
        <v>0</v>
      </c>
      <c r="Z214" s="17" cm="1">
        <f t="array" ref="Z214">SUMPRODUCT(--(IFERROR(HOUR(Flights_2026_09_3033343536373456789[entry_hour]),-1)=HOUR(Z$212)),--(IFERROR(Flights_2026_09_3033343536373456789[nfl],-1)&gt;=IF($V238=450,450,$V238)),--(IFERROR(Flights_2026_09_3033343536373456789[nfl],-1)&lt;=IF($V238=450,450,$V238+9)))</f>
        <v>0</v>
      </c>
      <c r="AA214" s="17" cm="1">
        <f t="array" ref="AA214">SUMPRODUCT(--(IFERROR(HOUR(Flights_2026_09_3033343536373456789[entry_hour]),-1)=HOUR(AA$212)),--(IFERROR(Flights_2026_09_3033343536373456789[nfl],-1)&gt;=IF($V238=450,450,$V238)),--(IFERROR(Flights_2026_09_3033343536373456789[nfl],-1)&lt;=IF($V238=450,450,$V238+9)))</f>
        <v>0</v>
      </c>
      <c r="AB214" s="17" cm="1">
        <f t="array" ref="AB214">SUMPRODUCT(--(IFERROR(HOUR(Flights_2026_09_3033343536373456789[entry_hour]),-1)=HOUR(AB$212)),--(IFERROR(Flights_2026_09_3033343536373456789[nfl],-1)&gt;=IF($V238=450,450,$V238)),--(IFERROR(Flights_2026_09_3033343536373456789[nfl],-1)&lt;=IF($V238=450,450,$V238+9)))</f>
        <v>0</v>
      </c>
      <c r="AC214" s="17" cm="1">
        <f t="array" ref="AC214">SUMPRODUCT(--(IFERROR(HOUR(Flights_2026_09_3033343536373456789[entry_hour]),-1)=HOUR(AC$212)),--(IFERROR(Flights_2026_09_3033343536373456789[nfl],-1)&gt;=IF($V238=450,450,$V238)),--(IFERROR(Flights_2026_09_3033343536373456789[nfl],-1)&lt;=IF($V238=450,450,$V238+9)))</f>
        <v>0</v>
      </c>
      <c r="AD214" s="17" cm="1">
        <f t="array" ref="AD214">SUMPRODUCT(--(IFERROR(HOUR(Flights_2026_09_3033343536373456789[entry_hour]),-1)=HOUR(AD$212)),--(IFERROR(Flights_2026_09_3033343536373456789[nfl],-1)&gt;=IF($V238=450,450,$V238)),--(IFERROR(Flights_2026_09_3033343536373456789[nfl],-1)&lt;=IF($V238=450,450,$V238+9)))</f>
        <v>0</v>
      </c>
      <c r="AE214" s="17" cm="1">
        <f t="array" ref="AE214">SUMPRODUCT(--(IFERROR(HOUR(Flights_2026_09_3033343536373456789[entry_hour]),-1)=HOUR(AE$212)),--(IFERROR(Flights_2026_09_3033343536373456789[nfl],-1)&gt;=IF($V238=450,450,$V238)),--(IFERROR(Flights_2026_09_3033343536373456789[nfl],-1)&lt;=IF($V238=450,450,$V238+9)))</f>
        <v>0</v>
      </c>
      <c r="AF214" s="2">
        <v>0.625</v>
      </c>
      <c r="AG214" t="s">
        <v>840</v>
      </c>
      <c r="AH214" s="17">
        <v>240</v>
      </c>
      <c r="AI214" s="17" cm="1">
        <f t="array" ref="AI214">SUMPRODUCT(--(IFERROR(HOUR(Flights_2026_09_3033343536373456789[entry_hour]),-1)=HOUR(AF214)),--(IFERROR(Flights_2026_09_3033343536373456789[entry_sector],"")=AG214),--(IFERROR(Flights_2026_09_3033343536373456789[nfl],-1)&gt;=AH214),--(IFERROR(Flights_2026_09_3033343536373456789[nfl],-1)&lt;=IF(AH214=450,450,AH214+9)))</f>
        <v>0</v>
      </c>
    </row>
    <row r="215" spans="1:35" x14ac:dyDescent="0.2">
      <c r="W215" s="17" cm="1">
        <f t="array" ref="W215">SUMPRODUCT(--(IFERROR(HOUR(Flights_2026_09_3033343536373456789[entry_hour]),-1)=HOUR(W$212)),--(IFERROR(Flights_2026_09_3033343536373456789[nfl],-1)&gt;=IF($V239=450,450,$V239)),--(IFERROR(Flights_2026_09_3033343536373456789[nfl],-1)&lt;=IF($V239=450,450,$V239+9)))</f>
        <v>0</v>
      </c>
      <c r="X215" s="17" cm="1">
        <f t="array" ref="X215">SUMPRODUCT(--(IFERROR(HOUR(Flights_2026_09_3033343536373456789[entry_hour]),-1)=HOUR(X$212)),--(IFERROR(Flights_2026_09_3033343536373456789[nfl],-1)&gt;=IF($V239=450,450,$V239)),--(IFERROR(Flights_2026_09_3033343536373456789[nfl],-1)&lt;=IF($V239=450,450,$V239+9)))</f>
        <v>0</v>
      </c>
      <c r="Y215" s="17" cm="1">
        <f t="array" ref="Y215">SUMPRODUCT(--(IFERROR(HOUR(Flights_2026_09_3033343536373456789[entry_hour]),-1)=HOUR(Y$212)),--(IFERROR(Flights_2026_09_3033343536373456789[nfl],-1)&gt;=IF($V239=450,450,$V239)),--(IFERROR(Flights_2026_09_3033343536373456789[nfl],-1)&lt;=IF($V239=450,450,$V239+9)))</f>
        <v>0</v>
      </c>
      <c r="Z215" s="17" cm="1">
        <f t="array" ref="Z215">SUMPRODUCT(--(IFERROR(HOUR(Flights_2026_09_3033343536373456789[entry_hour]),-1)=HOUR(Z$212)),--(IFERROR(Flights_2026_09_3033343536373456789[nfl],-1)&gt;=IF($V239=450,450,$V239)),--(IFERROR(Flights_2026_09_3033343536373456789[nfl],-1)&lt;=IF($V239=450,450,$V239+9)))</f>
        <v>0</v>
      </c>
      <c r="AA215" s="17" cm="1">
        <f t="array" ref="AA215">SUMPRODUCT(--(IFERROR(HOUR(Flights_2026_09_3033343536373456789[entry_hour]),-1)=HOUR(AA$212)),--(IFERROR(Flights_2026_09_3033343536373456789[nfl],-1)&gt;=IF($V239=450,450,$V239)),--(IFERROR(Flights_2026_09_3033343536373456789[nfl],-1)&lt;=IF($V239=450,450,$V239+9)))</f>
        <v>0</v>
      </c>
      <c r="AB215" s="17" cm="1">
        <f t="array" ref="AB215">SUMPRODUCT(--(IFERROR(HOUR(Flights_2026_09_3033343536373456789[entry_hour]),-1)=HOUR(AB$212)),--(IFERROR(Flights_2026_09_3033343536373456789[nfl],-1)&gt;=IF($V239=450,450,$V239)),--(IFERROR(Flights_2026_09_3033343536373456789[nfl],-1)&lt;=IF($V239=450,450,$V239+9)))</f>
        <v>0</v>
      </c>
      <c r="AC215" s="17" cm="1">
        <f t="array" ref="AC215">SUMPRODUCT(--(IFERROR(HOUR(Flights_2026_09_3033343536373456789[entry_hour]),-1)=HOUR(AC$212)),--(IFERROR(Flights_2026_09_3033343536373456789[nfl],-1)&gt;=IF($V239=450,450,$V239)),--(IFERROR(Flights_2026_09_3033343536373456789[nfl],-1)&lt;=IF($V239=450,450,$V239+9)))</f>
        <v>0</v>
      </c>
      <c r="AD215" s="17" cm="1">
        <f t="array" ref="AD215">SUMPRODUCT(--(IFERROR(HOUR(Flights_2026_09_3033343536373456789[entry_hour]),-1)=HOUR(AD$212)),--(IFERROR(Flights_2026_09_3033343536373456789[nfl],-1)&gt;=IF($V239=450,450,$V239)),--(IFERROR(Flights_2026_09_3033343536373456789[nfl],-1)&lt;=IF($V239=450,450,$V239+9)))</f>
        <v>0</v>
      </c>
      <c r="AE215" s="17" cm="1">
        <f t="array" ref="AE215">SUMPRODUCT(--(IFERROR(HOUR(Flights_2026_09_3033343536373456789[entry_hour]),-1)=HOUR(AE$212)),--(IFERROR(Flights_2026_09_3033343536373456789[nfl],-1)&gt;=IF($V239=450,450,$V239)),--(IFERROR(Flights_2026_09_3033343536373456789[nfl],-1)&lt;=IF($V239=450,450,$V239+9)))</f>
        <v>0</v>
      </c>
      <c r="AF215" s="2">
        <v>0.625</v>
      </c>
      <c r="AG215" t="s">
        <v>840</v>
      </c>
      <c r="AH215" s="17">
        <v>250</v>
      </c>
      <c r="AI215" s="17" cm="1">
        <f t="array" ref="AI215">SUMPRODUCT(--(IFERROR(HOUR(Flights_2026_09_3033343536373456789[entry_hour]),-1)=HOUR(AF215)),--(IFERROR(Flights_2026_09_3033343536373456789[entry_sector],"")=AG215),--(IFERROR(Flights_2026_09_3033343536373456789[nfl],-1)&gt;=AH215),--(IFERROR(Flights_2026_09_3033343536373456789[nfl],-1)&lt;=IF(AH215=450,450,AH215+9)))</f>
        <v>0</v>
      </c>
    </row>
    <row r="216" spans="1:35" x14ac:dyDescent="0.2">
      <c r="W216" s="17" cm="1">
        <f t="array" ref="W216">SUMPRODUCT(--(IFERROR(HOUR(Flights_2026_09_3033343536373456789[entry_hour]),-1)=HOUR(W$212)),--(IFERROR(Flights_2026_09_3033343536373456789[nfl],-1)&gt;=IF($V240=450,450,$V240)),--(IFERROR(Flights_2026_09_3033343536373456789[nfl],-1)&lt;=IF($V240=450,450,$V240+9)))</f>
        <v>0</v>
      </c>
      <c r="X216" s="17" cm="1">
        <f t="array" ref="X216">SUMPRODUCT(--(IFERROR(HOUR(Flights_2026_09_3033343536373456789[entry_hour]),-1)=HOUR(X$212)),--(IFERROR(Flights_2026_09_3033343536373456789[nfl],-1)&gt;=IF($V240=450,450,$V240)),--(IFERROR(Flights_2026_09_3033343536373456789[nfl],-1)&lt;=IF($V240=450,450,$V240+9)))</f>
        <v>0</v>
      </c>
      <c r="Y216" s="17" cm="1">
        <f t="array" ref="Y216">SUMPRODUCT(--(IFERROR(HOUR(Flights_2026_09_3033343536373456789[entry_hour]),-1)=HOUR(Y$212)),--(IFERROR(Flights_2026_09_3033343536373456789[nfl],-1)&gt;=IF($V240=450,450,$V240)),--(IFERROR(Flights_2026_09_3033343536373456789[nfl],-1)&lt;=IF($V240=450,450,$V240+9)))</f>
        <v>0</v>
      </c>
      <c r="Z216" s="17" cm="1">
        <f t="array" ref="Z216">SUMPRODUCT(--(IFERROR(HOUR(Flights_2026_09_3033343536373456789[entry_hour]),-1)=HOUR(Z$212)),--(IFERROR(Flights_2026_09_3033343536373456789[nfl],-1)&gt;=IF($V240=450,450,$V240)),--(IFERROR(Flights_2026_09_3033343536373456789[nfl],-1)&lt;=IF($V240=450,450,$V240+9)))</f>
        <v>0</v>
      </c>
      <c r="AA216" s="17" cm="1">
        <f t="array" ref="AA216">SUMPRODUCT(--(IFERROR(HOUR(Flights_2026_09_3033343536373456789[entry_hour]),-1)=HOUR(AA$212)),--(IFERROR(Flights_2026_09_3033343536373456789[nfl],-1)&gt;=IF($V240=450,450,$V240)),--(IFERROR(Flights_2026_09_3033343536373456789[nfl],-1)&lt;=IF($V240=450,450,$V240+9)))</f>
        <v>0</v>
      </c>
      <c r="AB216" s="17" cm="1">
        <f t="array" ref="AB216">SUMPRODUCT(--(IFERROR(HOUR(Flights_2026_09_3033343536373456789[entry_hour]),-1)=HOUR(AB$212)),--(IFERROR(Flights_2026_09_3033343536373456789[nfl],-1)&gt;=IF($V240=450,450,$V240)),--(IFERROR(Flights_2026_09_3033343536373456789[nfl],-1)&lt;=IF($V240=450,450,$V240+9)))</f>
        <v>0</v>
      </c>
      <c r="AC216" s="17" cm="1">
        <f t="array" ref="AC216">SUMPRODUCT(--(IFERROR(HOUR(Flights_2026_09_3033343536373456789[entry_hour]),-1)=HOUR(AC$212)),--(IFERROR(Flights_2026_09_3033343536373456789[nfl],-1)&gt;=IF($V240=450,450,$V240)),--(IFERROR(Flights_2026_09_3033343536373456789[nfl],-1)&lt;=IF($V240=450,450,$V240+9)))</f>
        <v>0</v>
      </c>
      <c r="AD216" s="17" cm="1">
        <f t="array" ref="AD216">SUMPRODUCT(--(IFERROR(HOUR(Flights_2026_09_3033343536373456789[entry_hour]),-1)=HOUR(AD$212)),--(IFERROR(Flights_2026_09_3033343536373456789[nfl],-1)&gt;=IF($V240=450,450,$V240)),--(IFERROR(Flights_2026_09_3033343536373456789[nfl],-1)&lt;=IF($V240=450,450,$V240+9)))</f>
        <v>0</v>
      </c>
      <c r="AE216" s="17" cm="1">
        <f t="array" ref="AE216">SUMPRODUCT(--(IFERROR(HOUR(Flights_2026_09_3033343536373456789[entry_hour]),-1)=HOUR(AE$212)),--(IFERROR(Flights_2026_09_3033343536373456789[nfl],-1)&gt;=IF($V240=450,450,$V240)),--(IFERROR(Flights_2026_09_3033343536373456789[nfl],-1)&lt;=IF($V240=450,450,$V240+9)))</f>
        <v>0</v>
      </c>
      <c r="AF216" s="2">
        <v>0.625</v>
      </c>
      <c r="AG216" t="s">
        <v>840</v>
      </c>
      <c r="AH216" s="17">
        <v>260</v>
      </c>
      <c r="AI216" s="17" cm="1">
        <f t="array" ref="AI216">SUMPRODUCT(--(IFERROR(HOUR(Flights_2026_09_3033343536373456789[entry_hour]),-1)=HOUR(AF216)),--(IFERROR(Flights_2026_09_3033343536373456789[entry_sector],"")=AG216),--(IFERROR(Flights_2026_09_3033343536373456789[nfl],-1)&gt;=AH216),--(IFERROR(Flights_2026_09_3033343536373456789[nfl],-1)&lt;=IF(AH216=450,450,AH216+9)))</f>
        <v>0</v>
      </c>
    </row>
    <row r="217" spans="1:35" x14ac:dyDescent="0.2">
      <c r="W217" s="17" cm="1">
        <f t="array" ref="W217">SUMPRODUCT(--(IFERROR(HOUR(Flights_2026_09_3033343536373456789[entry_hour]),-1)=HOUR(W$212)),--(IFERROR(Flights_2026_09_3033343536373456789[nfl],-1)&gt;=IF($V241=450,450,$V241)),--(IFERROR(Flights_2026_09_3033343536373456789[nfl],-1)&lt;=IF($V241=450,450,$V241+9)))</f>
        <v>0</v>
      </c>
      <c r="X217" s="17" cm="1">
        <f t="array" ref="X217">SUMPRODUCT(--(IFERROR(HOUR(Flights_2026_09_3033343536373456789[entry_hour]),-1)=HOUR(X$212)),--(IFERROR(Flights_2026_09_3033343536373456789[nfl],-1)&gt;=IF($V241=450,450,$V241)),--(IFERROR(Flights_2026_09_3033343536373456789[nfl],-1)&lt;=IF($V241=450,450,$V241+9)))</f>
        <v>0</v>
      </c>
      <c r="Y217" s="17" cm="1">
        <f t="array" ref="Y217">SUMPRODUCT(--(IFERROR(HOUR(Flights_2026_09_3033343536373456789[entry_hour]),-1)=HOUR(Y$212)),--(IFERROR(Flights_2026_09_3033343536373456789[nfl],-1)&gt;=IF($V241=450,450,$V241)),--(IFERROR(Flights_2026_09_3033343536373456789[nfl],-1)&lt;=IF($V241=450,450,$V241+9)))</f>
        <v>1</v>
      </c>
      <c r="Z217" s="17" cm="1">
        <f t="array" ref="Z217">SUMPRODUCT(--(IFERROR(HOUR(Flights_2026_09_3033343536373456789[entry_hour]),-1)=HOUR(Z$212)),--(IFERROR(Flights_2026_09_3033343536373456789[nfl],-1)&gt;=IF($V241=450,450,$V241)),--(IFERROR(Flights_2026_09_3033343536373456789[nfl],-1)&lt;=IF($V241=450,450,$V241+9)))</f>
        <v>0</v>
      </c>
      <c r="AA217" s="17" cm="1">
        <f t="array" ref="AA217">SUMPRODUCT(--(IFERROR(HOUR(Flights_2026_09_3033343536373456789[entry_hour]),-1)=HOUR(AA$212)),--(IFERROR(Flights_2026_09_3033343536373456789[nfl],-1)&gt;=IF($V241=450,450,$V241)),--(IFERROR(Flights_2026_09_3033343536373456789[nfl],-1)&lt;=IF($V241=450,450,$V241+9)))</f>
        <v>0</v>
      </c>
      <c r="AB217" s="17" cm="1">
        <f t="array" ref="AB217">SUMPRODUCT(--(IFERROR(HOUR(Flights_2026_09_3033343536373456789[entry_hour]),-1)=HOUR(AB$212)),--(IFERROR(Flights_2026_09_3033343536373456789[nfl],-1)&gt;=IF($V241=450,450,$V241)),--(IFERROR(Flights_2026_09_3033343536373456789[nfl],-1)&lt;=IF($V241=450,450,$V241+9)))</f>
        <v>0</v>
      </c>
      <c r="AC217" s="17" cm="1">
        <f t="array" ref="AC217">SUMPRODUCT(--(IFERROR(HOUR(Flights_2026_09_3033343536373456789[entry_hour]),-1)=HOUR(AC$212)),--(IFERROR(Flights_2026_09_3033343536373456789[nfl],-1)&gt;=IF($V241=450,450,$V241)),--(IFERROR(Flights_2026_09_3033343536373456789[nfl],-1)&lt;=IF($V241=450,450,$V241+9)))</f>
        <v>0</v>
      </c>
      <c r="AD217" s="17" cm="1">
        <f t="array" ref="AD217">SUMPRODUCT(--(IFERROR(HOUR(Flights_2026_09_3033343536373456789[entry_hour]),-1)=HOUR(AD$212)),--(IFERROR(Flights_2026_09_3033343536373456789[nfl],-1)&gt;=IF($V241=450,450,$V241)),--(IFERROR(Flights_2026_09_3033343536373456789[nfl],-1)&lt;=IF($V241=450,450,$V241+9)))</f>
        <v>0</v>
      </c>
      <c r="AE217" s="17" cm="1">
        <f t="array" ref="AE217">SUMPRODUCT(--(IFERROR(HOUR(Flights_2026_09_3033343536373456789[entry_hour]),-1)=HOUR(AE$212)),--(IFERROR(Flights_2026_09_3033343536373456789[nfl],-1)&gt;=IF($V241=450,450,$V241)),--(IFERROR(Flights_2026_09_3033343536373456789[nfl],-1)&lt;=IF($V241=450,450,$V241+9)))</f>
        <v>0</v>
      </c>
      <c r="AF217" s="2">
        <v>0.625</v>
      </c>
      <c r="AG217" t="s">
        <v>840</v>
      </c>
      <c r="AH217" s="17">
        <v>270</v>
      </c>
      <c r="AI217" s="17" cm="1">
        <f t="array" ref="AI217">SUMPRODUCT(--(IFERROR(HOUR(Flights_2026_09_3033343536373456789[entry_hour]),-1)=HOUR(AF217)),--(IFERROR(Flights_2026_09_3033343536373456789[entry_sector],"")=AG217),--(IFERROR(Flights_2026_09_3033343536373456789[nfl],-1)&gt;=AH217),--(IFERROR(Flights_2026_09_3033343536373456789[nfl],-1)&lt;=IF(AH217=450,450,AH217+9)))</f>
        <v>0</v>
      </c>
    </row>
    <row r="218" spans="1:35" x14ac:dyDescent="0.2">
      <c r="W218" s="17" cm="1">
        <f t="array" ref="W218">SUMPRODUCT(--(IFERROR(HOUR(Flights_2026_09_3033343536373456789[entry_hour]),-1)=HOUR(W$212)),--(IFERROR(Flights_2026_09_3033343536373456789[nfl],-1)&gt;=IF($V242=450,450,$V242)),--(IFERROR(Flights_2026_09_3033343536373456789[nfl],-1)&lt;=IF($V242=450,450,$V242+9)))</f>
        <v>0</v>
      </c>
      <c r="X218" s="17" cm="1">
        <f t="array" ref="X218">SUMPRODUCT(--(IFERROR(HOUR(Flights_2026_09_3033343536373456789[entry_hour]),-1)=HOUR(X$212)),--(IFERROR(Flights_2026_09_3033343536373456789[nfl],-1)&gt;=IF($V242=450,450,$V242)),--(IFERROR(Flights_2026_09_3033343536373456789[nfl],-1)&lt;=IF($V242=450,450,$V242+9)))</f>
        <v>0</v>
      </c>
      <c r="Y218" s="17" cm="1">
        <f t="array" ref="Y218">SUMPRODUCT(--(IFERROR(HOUR(Flights_2026_09_3033343536373456789[entry_hour]),-1)=HOUR(Y$212)),--(IFERROR(Flights_2026_09_3033343536373456789[nfl],-1)&gt;=IF($V242=450,450,$V242)),--(IFERROR(Flights_2026_09_3033343536373456789[nfl],-1)&lt;=IF($V242=450,450,$V242+9)))</f>
        <v>0</v>
      </c>
      <c r="Z218" s="17" cm="1">
        <f t="array" ref="Z218">SUMPRODUCT(--(IFERROR(HOUR(Flights_2026_09_3033343536373456789[entry_hour]),-1)=HOUR(Z$212)),--(IFERROR(Flights_2026_09_3033343536373456789[nfl],-1)&gt;=IF($V242=450,450,$V242)),--(IFERROR(Flights_2026_09_3033343536373456789[nfl],-1)&lt;=IF($V242=450,450,$V242+9)))</f>
        <v>0</v>
      </c>
      <c r="AA218" s="17" cm="1">
        <f t="array" ref="AA218">SUMPRODUCT(--(IFERROR(HOUR(Flights_2026_09_3033343536373456789[entry_hour]),-1)=HOUR(AA$212)),--(IFERROR(Flights_2026_09_3033343536373456789[nfl],-1)&gt;=IF($V242=450,450,$V242)),--(IFERROR(Flights_2026_09_3033343536373456789[nfl],-1)&lt;=IF($V242=450,450,$V242+9)))</f>
        <v>0</v>
      </c>
      <c r="AB218" s="17" cm="1">
        <f t="array" ref="AB218">SUMPRODUCT(--(IFERROR(HOUR(Flights_2026_09_3033343536373456789[entry_hour]),-1)=HOUR(AB$212)),--(IFERROR(Flights_2026_09_3033343536373456789[nfl],-1)&gt;=IF($V242=450,450,$V242)),--(IFERROR(Flights_2026_09_3033343536373456789[nfl],-1)&lt;=IF($V242=450,450,$V242+9)))</f>
        <v>1</v>
      </c>
      <c r="AC218" s="17" cm="1">
        <f t="array" ref="AC218">SUMPRODUCT(--(IFERROR(HOUR(Flights_2026_09_3033343536373456789[entry_hour]),-1)=HOUR(AC$212)),--(IFERROR(Flights_2026_09_3033343536373456789[nfl],-1)&gt;=IF($V242=450,450,$V242)),--(IFERROR(Flights_2026_09_3033343536373456789[nfl],-1)&lt;=IF($V242=450,450,$V242+9)))</f>
        <v>0</v>
      </c>
      <c r="AD218" s="17" cm="1">
        <f t="array" ref="AD218">SUMPRODUCT(--(IFERROR(HOUR(Flights_2026_09_3033343536373456789[entry_hour]),-1)=HOUR(AD$212)),--(IFERROR(Flights_2026_09_3033343536373456789[nfl],-1)&gt;=IF($V242=450,450,$V242)),--(IFERROR(Flights_2026_09_3033343536373456789[nfl],-1)&lt;=IF($V242=450,450,$V242+9)))</f>
        <v>0</v>
      </c>
      <c r="AE218" s="17" cm="1">
        <f t="array" ref="AE218">SUMPRODUCT(--(IFERROR(HOUR(Flights_2026_09_3033343536373456789[entry_hour]),-1)=HOUR(AE$212)),--(IFERROR(Flights_2026_09_3033343536373456789[nfl],-1)&gt;=IF($V242=450,450,$V242)),--(IFERROR(Flights_2026_09_3033343536373456789[nfl],-1)&lt;=IF($V242=450,450,$V242+9)))</f>
        <v>0</v>
      </c>
      <c r="AF218" s="2">
        <v>0.625</v>
      </c>
      <c r="AG218" t="s">
        <v>840</v>
      </c>
      <c r="AH218" s="17">
        <v>280</v>
      </c>
      <c r="AI218" s="17" cm="1">
        <f t="array" ref="AI218">SUMPRODUCT(--(IFERROR(HOUR(Flights_2026_09_3033343536373456789[entry_hour]),-1)=HOUR(AF218)),--(IFERROR(Flights_2026_09_3033343536373456789[entry_sector],"")=AG218),--(IFERROR(Flights_2026_09_3033343536373456789[nfl],-1)&gt;=AH218),--(IFERROR(Flights_2026_09_3033343536373456789[nfl],-1)&lt;=IF(AH218=450,450,AH218+9)))</f>
        <v>0</v>
      </c>
    </row>
    <row r="219" spans="1:35" x14ac:dyDescent="0.2">
      <c r="W219" s="17" cm="1">
        <f t="array" ref="W219">SUMPRODUCT(--(IFERROR(HOUR(Flights_2026_09_3033343536373456789[entry_hour]),-1)=HOUR(W$212)),--(IFERROR(Flights_2026_09_3033343536373456789[nfl],-1)&gt;=IF($V243=450,450,$V243)),--(IFERROR(Flights_2026_09_3033343536373456789[nfl],-1)&lt;=IF($V243=450,450,$V243+9)))</f>
        <v>1</v>
      </c>
      <c r="X219" s="17" cm="1">
        <f t="array" ref="X219">SUMPRODUCT(--(IFERROR(HOUR(Flights_2026_09_3033343536373456789[entry_hour]),-1)=HOUR(X$212)),--(IFERROR(Flights_2026_09_3033343536373456789[nfl],-1)&gt;=IF($V243=450,450,$V243)),--(IFERROR(Flights_2026_09_3033343536373456789[nfl],-1)&lt;=IF($V243=450,450,$V243+9)))</f>
        <v>2</v>
      </c>
      <c r="Y219" s="17" cm="1">
        <f t="array" ref="Y219">SUMPRODUCT(--(IFERROR(HOUR(Flights_2026_09_3033343536373456789[entry_hour]),-1)=HOUR(Y$212)),--(IFERROR(Flights_2026_09_3033343536373456789[nfl],-1)&gt;=IF($V243=450,450,$V243)),--(IFERROR(Flights_2026_09_3033343536373456789[nfl],-1)&lt;=IF($V243=450,450,$V243+9)))</f>
        <v>0</v>
      </c>
      <c r="Z219" s="17" cm="1">
        <f t="array" ref="Z219">SUMPRODUCT(--(IFERROR(HOUR(Flights_2026_09_3033343536373456789[entry_hour]),-1)=HOUR(Z$212)),--(IFERROR(Flights_2026_09_3033343536373456789[nfl],-1)&gt;=IF($V243=450,450,$V243)),--(IFERROR(Flights_2026_09_3033343536373456789[nfl],-1)&lt;=IF($V243=450,450,$V243+9)))</f>
        <v>4</v>
      </c>
      <c r="AA219" s="17" cm="1">
        <f t="array" ref="AA219">SUMPRODUCT(--(IFERROR(HOUR(Flights_2026_09_3033343536373456789[entry_hour]),-1)=HOUR(AA$212)),--(IFERROR(Flights_2026_09_3033343536373456789[nfl],-1)&gt;=IF($V243=450,450,$V243)),--(IFERROR(Flights_2026_09_3033343536373456789[nfl],-1)&lt;=IF($V243=450,450,$V243+9)))</f>
        <v>1</v>
      </c>
      <c r="AB219" s="17" cm="1">
        <f t="array" ref="AB219">SUMPRODUCT(--(IFERROR(HOUR(Flights_2026_09_3033343536373456789[entry_hour]),-1)=HOUR(AB$212)),--(IFERROR(Flights_2026_09_3033343536373456789[nfl],-1)&gt;=IF($V243=450,450,$V243)),--(IFERROR(Flights_2026_09_3033343536373456789[nfl],-1)&lt;=IF($V243=450,450,$V243+9)))</f>
        <v>0</v>
      </c>
      <c r="AC219" s="17" cm="1">
        <f t="array" ref="AC219">SUMPRODUCT(--(IFERROR(HOUR(Flights_2026_09_3033343536373456789[entry_hour]),-1)=HOUR(AC$212)),--(IFERROR(Flights_2026_09_3033343536373456789[nfl],-1)&gt;=IF($V243=450,450,$V243)),--(IFERROR(Flights_2026_09_3033343536373456789[nfl],-1)&lt;=IF($V243=450,450,$V243+9)))</f>
        <v>2</v>
      </c>
      <c r="AD219" s="17" cm="1">
        <f t="array" ref="AD219">SUMPRODUCT(--(IFERROR(HOUR(Flights_2026_09_3033343536373456789[entry_hour]),-1)=HOUR(AD$212)),--(IFERROR(Flights_2026_09_3033343536373456789[nfl],-1)&gt;=IF($V243=450,450,$V243)),--(IFERROR(Flights_2026_09_3033343536373456789[nfl],-1)&lt;=IF($V243=450,450,$V243+9)))</f>
        <v>0</v>
      </c>
      <c r="AE219" s="17" cm="1">
        <f t="array" ref="AE219">SUMPRODUCT(--(IFERROR(HOUR(Flights_2026_09_3033343536373456789[entry_hour]),-1)=HOUR(AE$212)),--(IFERROR(Flights_2026_09_3033343536373456789[nfl],-1)&gt;=IF($V243=450,450,$V243)),--(IFERROR(Flights_2026_09_3033343536373456789[nfl],-1)&lt;=IF($V243=450,450,$V243+9)))</f>
        <v>1</v>
      </c>
      <c r="AF219" s="2">
        <v>0.625</v>
      </c>
      <c r="AG219" t="s">
        <v>840</v>
      </c>
      <c r="AH219" s="17">
        <v>290</v>
      </c>
      <c r="AI219" s="17" cm="1">
        <f t="array" ref="AI219">SUMPRODUCT(--(IFERROR(HOUR(Flights_2026_09_3033343536373456789[entry_hour]),-1)=HOUR(AF219)),--(IFERROR(Flights_2026_09_3033343536373456789[entry_sector],"")=AG219),--(IFERROR(Flights_2026_09_3033343536373456789[nfl],-1)&gt;=AH219),--(IFERROR(Flights_2026_09_3033343536373456789[nfl],-1)&lt;=IF(AH219=450,450,AH219+9)))</f>
        <v>0</v>
      </c>
    </row>
    <row r="220" spans="1:35" x14ac:dyDescent="0.2">
      <c r="W220" s="17" cm="1">
        <f t="array" ref="W220">SUMPRODUCT(--(IFERROR(HOUR(Flights_2026_09_3033343536373456789[entry_hour]),-1)=HOUR(W$212)),--(IFERROR(Flights_2026_09_3033343536373456789[nfl],-1)&gt;=IF($V244=450,450,$V244)),--(IFERROR(Flights_2026_09_3033343536373456789[nfl],-1)&lt;=IF($V244=450,450,$V244+9)))</f>
        <v>0</v>
      </c>
      <c r="X220" s="17" cm="1">
        <f t="array" ref="X220">SUMPRODUCT(--(IFERROR(HOUR(Flights_2026_09_3033343536373456789[entry_hour]),-1)=HOUR(X$212)),--(IFERROR(Flights_2026_09_3033343536373456789[nfl],-1)&gt;=IF($V244=450,450,$V244)),--(IFERROR(Flights_2026_09_3033343536373456789[nfl],-1)&lt;=IF($V244=450,450,$V244+9)))</f>
        <v>0</v>
      </c>
      <c r="Y220" s="17" cm="1">
        <f t="array" ref="Y220">SUMPRODUCT(--(IFERROR(HOUR(Flights_2026_09_3033343536373456789[entry_hour]),-1)=HOUR(Y$212)),--(IFERROR(Flights_2026_09_3033343536373456789[nfl],-1)&gt;=IF($V244=450,450,$V244)),--(IFERROR(Flights_2026_09_3033343536373456789[nfl],-1)&lt;=IF($V244=450,450,$V244+9)))</f>
        <v>0</v>
      </c>
      <c r="Z220" s="17" cm="1">
        <f t="array" ref="Z220">SUMPRODUCT(--(IFERROR(HOUR(Flights_2026_09_3033343536373456789[entry_hour]),-1)=HOUR(Z$212)),--(IFERROR(Flights_2026_09_3033343536373456789[nfl],-1)&gt;=IF($V244=450,450,$V244)),--(IFERROR(Flights_2026_09_3033343536373456789[nfl],-1)&lt;=IF($V244=450,450,$V244+9)))</f>
        <v>0</v>
      </c>
      <c r="AA220" s="17" cm="1">
        <f t="array" ref="AA220">SUMPRODUCT(--(IFERROR(HOUR(Flights_2026_09_3033343536373456789[entry_hour]),-1)=HOUR(AA$212)),--(IFERROR(Flights_2026_09_3033343536373456789[nfl],-1)&gt;=IF($V244=450,450,$V244)),--(IFERROR(Flights_2026_09_3033343536373456789[nfl],-1)&lt;=IF($V244=450,450,$V244+9)))</f>
        <v>1</v>
      </c>
      <c r="AB220" s="17" cm="1">
        <f t="array" ref="AB220">SUMPRODUCT(--(IFERROR(HOUR(Flights_2026_09_3033343536373456789[entry_hour]),-1)=HOUR(AB$212)),--(IFERROR(Flights_2026_09_3033343536373456789[nfl],-1)&gt;=IF($V244=450,450,$V244)),--(IFERROR(Flights_2026_09_3033343536373456789[nfl],-1)&lt;=IF($V244=450,450,$V244+9)))</f>
        <v>0</v>
      </c>
      <c r="AC220" s="17" cm="1">
        <f t="array" ref="AC220">SUMPRODUCT(--(IFERROR(HOUR(Flights_2026_09_3033343536373456789[entry_hour]),-1)=HOUR(AC$212)),--(IFERROR(Flights_2026_09_3033343536373456789[nfl],-1)&gt;=IF($V244=450,450,$V244)),--(IFERROR(Flights_2026_09_3033343536373456789[nfl],-1)&lt;=IF($V244=450,450,$V244+9)))</f>
        <v>0</v>
      </c>
      <c r="AD220" s="17" cm="1">
        <f t="array" ref="AD220">SUMPRODUCT(--(IFERROR(HOUR(Flights_2026_09_3033343536373456789[entry_hour]),-1)=HOUR(AD$212)),--(IFERROR(Flights_2026_09_3033343536373456789[nfl],-1)&gt;=IF($V244=450,450,$V244)),--(IFERROR(Flights_2026_09_3033343536373456789[nfl],-1)&lt;=IF($V244=450,450,$V244+9)))</f>
        <v>3</v>
      </c>
      <c r="AE220" s="17" cm="1">
        <f t="array" ref="AE220">SUMPRODUCT(--(IFERROR(HOUR(Flights_2026_09_3033343536373456789[entry_hour]),-1)=HOUR(AE$212)),--(IFERROR(Flights_2026_09_3033343536373456789[nfl],-1)&gt;=IF($V244=450,450,$V244)),--(IFERROR(Flights_2026_09_3033343536373456789[nfl],-1)&lt;=IF($V244=450,450,$V244+9)))</f>
        <v>0</v>
      </c>
      <c r="AF220" s="2">
        <v>0.625</v>
      </c>
      <c r="AG220" t="s">
        <v>840</v>
      </c>
      <c r="AH220" s="17">
        <v>300</v>
      </c>
      <c r="AI220" s="17" cm="1">
        <f t="array" ref="AI220">SUMPRODUCT(--(IFERROR(HOUR(Flights_2026_09_3033343536373456789[entry_hour]),-1)=HOUR(AF220)),--(IFERROR(Flights_2026_09_3033343536373456789[entry_sector],"")=AG220),--(IFERROR(Flights_2026_09_3033343536373456789[nfl],-1)&gt;=AH220),--(IFERROR(Flights_2026_09_3033343536373456789[nfl],-1)&lt;=IF(AH220=450,450,AH220+9)))</f>
        <v>0</v>
      </c>
    </row>
    <row r="221" spans="1:35" x14ac:dyDescent="0.2">
      <c r="A221" s="3" t="s">
        <v>989</v>
      </c>
      <c r="B221" s="3" t="s">
        <v>743</v>
      </c>
      <c r="C221" s="3" t="s">
        <v>987</v>
      </c>
      <c r="D221" s="3" t="s">
        <v>744</v>
      </c>
      <c r="E221" s="3" t="s">
        <v>933</v>
      </c>
      <c r="F221" s="3" t="s">
        <v>745</v>
      </c>
      <c r="G221" s="3" t="s">
        <v>840</v>
      </c>
      <c r="H221" s="3" t="s">
        <v>747</v>
      </c>
      <c r="I221" s="3" t="s">
        <v>988</v>
      </c>
      <c r="W221" s="17" cm="1">
        <f t="array" ref="W221">SUMPRODUCT(--(IFERROR(HOUR(Flights_2026_09_3033343536373456789[entry_hour]),-1)=HOUR(W$212)),--(IFERROR(Flights_2026_09_3033343536373456789[nfl],-1)&gt;=IF($V245=450,450,$V245)),--(IFERROR(Flights_2026_09_3033343536373456789[nfl],-1)&lt;=IF($V245=450,450,$V245+9)))</f>
        <v>4</v>
      </c>
      <c r="X221" s="17" cm="1">
        <f t="array" ref="X221">SUMPRODUCT(--(IFERROR(HOUR(Flights_2026_09_3033343536373456789[entry_hour]),-1)=HOUR(X$212)),--(IFERROR(Flights_2026_09_3033343536373456789[nfl],-1)&gt;=IF($V245=450,450,$V245)),--(IFERROR(Flights_2026_09_3033343536373456789[nfl],-1)&lt;=IF($V245=450,450,$V245+9)))</f>
        <v>3</v>
      </c>
      <c r="Y221" s="17" cm="1">
        <f t="array" ref="Y221">SUMPRODUCT(--(IFERROR(HOUR(Flights_2026_09_3033343536373456789[entry_hour]),-1)=HOUR(Y$212)),--(IFERROR(Flights_2026_09_3033343536373456789[nfl],-1)&gt;=IF($V245=450,450,$V245)),--(IFERROR(Flights_2026_09_3033343536373456789[nfl],-1)&lt;=IF($V245=450,450,$V245+9)))</f>
        <v>5</v>
      </c>
      <c r="Z221" s="17" cm="1">
        <f t="array" ref="Z221">SUMPRODUCT(--(IFERROR(HOUR(Flights_2026_09_3033343536373456789[entry_hour]),-1)=HOUR(Z$212)),--(IFERROR(Flights_2026_09_3033343536373456789[nfl],-1)&gt;=IF($V245=450,450,$V245)),--(IFERROR(Flights_2026_09_3033343536373456789[nfl],-1)&lt;=IF($V245=450,450,$V245+9)))</f>
        <v>5</v>
      </c>
      <c r="AA221" s="17" cm="1">
        <f t="array" ref="AA221">SUMPRODUCT(--(IFERROR(HOUR(Flights_2026_09_3033343536373456789[entry_hour]),-1)=HOUR(AA$212)),--(IFERROR(Flights_2026_09_3033343536373456789[nfl],-1)&gt;=IF($V245=450,450,$V245)),--(IFERROR(Flights_2026_09_3033343536373456789[nfl],-1)&lt;=IF($V245=450,450,$V245+9)))</f>
        <v>5</v>
      </c>
      <c r="AB221" s="17" cm="1">
        <f t="array" ref="AB221">SUMPRODUCT(--(IFERROR(HOUR(Flights_2026_09_3033343536373456789[entry_hour]),-1)=HOUR(AB$212)),--(IFERROR(Flights_2026_09_3033343536373456789[nfl],-1)&gt;=IF($V245=450,450,$V245)),--(IFERROR(Flights_2026_09_3033343536373456789[nfl],-1)&lt;=IF($V245=450,450,$V245+9)))</f>
        <v>4</v>
      </c>
      <c r="AC221" s="17" cm="1">
        <f t="array" ref="AC221">SUMPRODUCT(--(IFERROR(HOUR(Flights_2026_09_3033343536373456789[entry_hour]),-1)=HOUR(AC$212)),--(IFERROR(Flights_2026_09_3033343536373456789[nfl],-1)&gt;=IF($V245=450,450,$V245)),--(IFERROR(Flights_2026_09_3033343536373456789[nfl],-1)&lt;=IF($V245=450,450,$V245+9)))</f>
        <v>3</v>
      </c>
      <c r="AD221" s="17" cm="1">
        <f t="array" ref="AD221">SUMPRODUCT(--(IFERROR(HOUR(Flights_2026_09_3033343536373456789[entry_hour]),-1)=HOUR(AD$212)),--(IFERROR(Flights_2026_09_3033343536373456789[nfl],-1)&gt;=IF($V245=450,450,$V245)),--(IFERROR(Flights_2026_09_3033343536373456789[nfl],-1)&lt;=IF($V245=450,450,$V245+9)))</f>
        <v>5</v>
      </c>
      <c r="AE221" s="17" cm="1">
        <f t="array" ref="AE221">SUMPRODUCT(--(IFERROR(HOUR(Flights_2026_09_3033343536373456789[entry_hour]),-1)=HOUR(AE$212)),--(IFERROR(Flights_2026_09_3033343536373456789[nfl],-1)&gt;=IF($V245=450,450,$V245)),--(IFERROR(Flights_2026_09_3033343536373456789[nfl],-1)&lt;=IF($V245=450,450,$V245+9)))</f>
        <v>0</v>
      </c>
      <c r="AF221" s="2">
        <v>0.625</v>
      </c>
      <c r="AG221" t="s">
        <v>840</v>
      </c>
      <c r="AH221" s="17">
        <v>310</v>
      </c>
      <c r="AI221" s="17" cm="1">
        <f t="array" ref="AI221">SUMPRODUCT(--(IFERROR(HOUR(Flights_2026_09_3033343536373456789[entry_hour]),-1)=HOUR(AF221)),--(IFERROR(Flights_2026_09_3033343536373456789[entry_sector],"")=AG221),--(IFERROR(Flights_2026_09_3033343536373456789[nfl],-1)&gt;=AH221),--(IFERROR(Flights_2026_09_3033343536373456789[nfl],-1)&lt;=IF(AH221=450,450,AH221+9)))</f>
        <v>0</v>
      </c>
    </row>
    <row r="222" spans="1:35" x14ac:dyDescent="0.2">
      <c r="A222" s="4">
        <v>0.58333333333333337</v>
      </c>
      <c r="B222" s="28" cm="1">
        <f t="array" ref="B222">_xlfn.LET(_xlpm.h,HOUR($A222),_xlpm.s,B$221,_xlpm.hrs,IFERROR(HOUR(Flights_2026_09_3033343536373456789[entry_hour]),-1),_xlpm.sectors,IF(_xlpm.s="Sector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2" s="28" cm="1">
        <f t="array" ref="C222">_xlfn.LET(_xlpm.h,HOUR($A222),_xlpm.s,C$221,_xlpm.hrs,IFERROR(HOUR(Flights_2026_09_3033343536373456789[entry_hour]),-1),_xlpm.sectors,IF(_xlpm.s="Sector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2" s="28" cm="1">
        <f t="array" ref="D222">_xlfn.LET(_xlpm.h,HOUR($A222),_xlpm.s,D$221,_xlpm.hrs,IFERROR(HOUR(Flights_2026_09_3033343536373456789[entry_hour]),-1),_xlpm.sectors,IF(_xlpm.s="Sector 4",_xlfn.XLOOKUP(Flights_2026_09_3033343536373456789[adep],Tabla42[ADEP],Tabla42[Sector_4],""),Flights_2026_09_3033343536373456789[entry_sector]),SUMPRODUCT(--(_xlpm.hrs=_xlpm.h),--(_xlpm.sectors=_xlpm.s)))</f>
        <v>5</v>
      </c>
      <c r="E222" s="28" cm="1">
        <f t="array" ref="E222">_xlfn.LET(_xlpm.h,HOUR($A222),_xlpm.s,E$221,_xlpm.hrs,IFERROR(HOUR(Flights_2026_09_3033343536373456789[entry_hour]),-1),_xlpm.sectors,IF(_xlpm.s="Sector 4",_xlfn.XLOOKUP(Flights_2026_09_3033343536373456789[adep],Tabla42[ADEP],Tabla42[Sector_4],""),Flights_2026_09_3033343536373456789[entry_sector]),SUMPRODUCT(--(_xlpm.hrs=_xlpm.h),--(_xlpm.sectors=_xlpm.s)))</f>
        <v>6</v>
      </c>
      <c r="F222" s="28" cm="1">
        <f t="array" ref="F222">_xlfn.LET(_xlpm.h,HOUR($A222),_xlpm.s,F$221,_xlpm.hrs,IFERROR(HOUR(Flights_2026_09_3033343536373456789[entry_hour]),-1),_xlpm.sectors,IF(_xlpm.s="Sector 4",_xlfn.XLOOKUP(Flights_2026_09_3033343536373456789[adep],Tabla42[ADEP],Tabla42[Sector_4],""),Flights_2026_09_3033343536373456789[entry_sector]),SUMPRODUCT(--(_xlpm.hrs=_xlpm.h),--(_xlpm.sectors=_xlpm.s)))</f>
        <v>6</v>
      </c>
      <c r="G222" s="28" cm="1">
        <f t="array" ref="G222">_xlfn.LET(_xlpm.h,HOUR($A222),_xlpm.s,G$221,_xlpm.hrs,IFERROR(HOUR(Flights_2026_09_3033343536373456789[entry_hour]),-1),_xlpm.sectors,IF(_xlpm.s="Sector 4",_xlfn.XLOOKUP(Flights_2026_09_3033343536373456789[adep],Tabla42[ADEP],Tabla42[Sector_4],""),Flights_2026_09_3033343536373456789[entry_sector]),SUMPRODUCT(--(_xlpm.hrs=_xlpm.h),--(_xlpm.sectors=_xlpm.s)))</f>
        <v>0</v>
      </c>
      <c r="H222" s="17" cm="1">
        <f t="array" ref="H222">_xlfn.LET(_xlpm.h,HOUR($A222),_xlpm.s,H$221,_xlpm.hrs,IFERROR(HOUR(Flights_2026_09_3033343536373456789[entry_hour]),-1),_xlpm.sectors,IF(_xlpm.s="Sector 4",_xlfn.XLOOKUP(Flights_2026_09_3033343536373456789[adep],Tabla42[ADEP],Tabla42[Sector_4],""),Flights_2026_09_3033343536373456789[entry_sector]),SUMPRODUCT(--(_xlpm.hrs=_xlpm.h),--(_xlpm.sectors=_xlpm.s)))</f>
        <v>2</v>
      </c>
      <c r="I222" s="17">
        <f t="shared" ref="I222:I230" si="1">SUM(B222:H222)</f>
        <v>19</v>
      </c>
      <c r="W222" s="17" cm="1">
        <f t="array" ref="W222">SUMPRODUCT(--(IFERROR(HOUR(Flights_2026_09_3033343536373456789[entry_hour]),-1)=HOUR(W$212)),--(IFERROR(Flights_2026_09_3033343536373456789[nfl],-1)&gt;=IF($V246=450,450,$V246)),--(IFERROR(Flights_2026_09_3033343536373456789[nfl],-1)&lt;=IF($V246=450,450,$V246+9)))</f>
        <v>0</v>
      </c>
      <c r="X222" s="17" cm="1">
        <f t="array" ref="X222">SUMPRODUCT(--(IFERROR(HOUR(Flights_2026_09_3033343536373456789[entry_hour]),-1)=HOUR(X$212)),--(IFERROR(Flights_2026_09_3033343536373456789[nfl],-1)&gt;=IF($V246=450,450,$V246)),--(IFERROR(Flights_2026_09_3033343536373456789[nfl],-1)&lt;=IF($V246=450,450,$V246+9)))</f>
        <v>2</v>
      </c>
      <c r="Y222" s="17" cm="1">
        <f t="array" ref="Y222">SUMPRODUCT(--(IFERROR(HOUR(Flights_2026_09_3033343536373456789[entry_hour]),-1)=HOUR(Y$212)),--(IFERROR(Flights_2026_09_3033343536373456789[nfl],-1)&gt;=IF($V246=450,450,$V246)),--(IFERROR(Flights_2026_09_3033343536373456789[nfl],-1)&lt;=IF($V246=450,450,$V246+9)))</f>
        <v>1</v>
      </c>
      <c r="Z222" s="17" cm="1">
        <f t="array" ref="Z222">SUMPRODUCT(--(IFERROR(HOUR(Flights_2026_09_3033343536373456789[entry_hour]),-1)=HOUR(Z$212)),--(IFERROR(Flights_2026_09_3033343536373456789[nfl],-1)&gt;=IF($V246=450,450,$V246)),--(IFERROR(Flights_2026_09_3033343536373456789[nfl],-1)&lt;=IF($V246=450,450,$V246+9)))</f>
        <v>0</v>
      </c>
      <c r="AA222" s="17" cm="1">
        <f t="array" ref="AA222">SUMPRODUCT(--(IFERROR(HOUR(Flights_2026_09_3033343536373456789[entry_hour]),-1)=HOUR(AA$212)),--(IFERROR(Flights_2026_09_3033343536373456789[nfl],-1)&gt;=IF($V246=450,450,$V246)),--(IFERROR(Flights_2026_09_3033343536373456789[nfl],-1)&lt;=IF($V246=450,450,$V246+9)))</f>
        <v>1</v>
      </c>
      <c r="AB222" s="17" cm="1">
        <f t="array" ref="AB222">SUMPRODUCT(--(IFERROR(HOUR(Flights_2026_09_3033343536373456789[entry_hour]),-1)=HOUR(AB$212)),--(IFERROR(Flights_2026_09_3033343536373456789[nfl],-1)&gt;=IF($V246=450,450,$V246)),--(IFERROR(Flights_2026_09_3033343536373456789[nfl],-1)&lt;=IF($V246=450,450,$V246+9)))</f>
        <v>0</v>
      </c>
      <c r="AC222" s="17" cm="1">
        <f t="array" ref="AC222">SUMPRODUCT(--(IFERROR(HOUR(Flights_2026_09_3033343536373456789[entry_hour]),-1)=HOUR(AC$212)),--(IFERROR(Flights_2026_09_3033343536373456789[nfl],-1)&gt;=IF($V246=450,450,$V246)),--(IFERROR(Flights_2026_09_3033343536373456789[nfl],-1)&lt;=IF($V246=450,450,$V246+9)))</f>
        <v>0</v>
      </c>
      <c r="AD222" s="17" cm="1">
        <f t="array" ref="AD222">SUMPRODUCT(--(IFERROR(HOUR(Flights_2026_09_3033343536373456789[entry_hour]),-1)=HOUR(AD$212)),--(IFERROR(Flights_2026_09_3033343536373456789[nfl],-1)&gt;=IF($V246=450,450,$V246)),--(IFERROR(Flights_2026_09_3033343536373456789[nfl],-1)&lt;=IF($V246=450,450,$V246+9)))</f>
        <v>1</v>
      </c>
      <c r="AE222" s="17" cm="1">
        <f t="array" ref="AE222">SUMPRODUCT(--(IFERROR(HOUR(Flights_2026_09_3033343536373456789[entry_hour]),-1)=HOUR(AE$212)),--(IFERROR(Flights_2026_09_3033343536373456789[nfl],-1)&gt;=IF($V246=450,450,$V246)),--(IFERROR(Flights_2026_09_3033343536373456789[nfl],-1)&lt;=IF($V246=450,450,$V246+9)))</f>
        <v>1</v>
      </c>
      <c r="AF222" s="2">
        <v>0.625</v>
      </c>
      <c r="AG222" t="s">
        <v>840</v>
      </c>
      <c r="AH222" s="17">
        <v>320</v>
      </c>
      <c r="AI222" s="17" cm="1">
        <f t="array" ref="AI222">SUMPRODUCT(--(IFERROR(HOUR(Flights_2026_09_3033343536373456789[entry_hour]),-1)=HOUR(AF222)),--(IFERROR(Flights_2026_09_3033343536373456789[entry_sector],"")=AG222),--(IFERROR(Flights_2026_09_3033343536373456789[nfl],-1)&gt;=AH222),--(IFERROR(Flights_2026_09_3033343536373456789[nfl],-1)&lt;=IF(AH222=450,450,AH222+9)))</f>
        <v>0</v>
      </c>
    </row>
    <row r="223" spans="1:35" x14ac:dyDescent="0.2">
      <c r="A223" s="4">
        <v>0.625</v>
      </c>
      <c r="B223" s="28" cm="1">
        <f t="array" ref="B223">_xlfn.LET(_xlpm.h,HOUR($A223),_xlpm.s,B$221,_xlpm.hrs,IFERROR(HOUR(Flights_2026_09_3033343536373456789[entry_hour]),-1),_xlpm.sectors,IF(_xlpm.s="Sector 4",_xlfn.XLOOKUP(Flights_2026_09_3033343536373456789[adep],Tabla42[ADEP],Tabla42[Sector_4],""),Flights_2026_09_3033343536373456789[entry_sector]),SUMPRODUCT(--(_xlpm.hrs=_xlpm.h),--(_xlpm.sectors=_xlpm.s)))</f>
        <v>1</v>
      </c>
      <c r="C223" s="28" cm="1">
        <f t="array" ref="C223">_xlfn.LET(_xlpm.h,HOUR($A223),_xlpm.s,C$221,_xlpm.hrs,IFERROR(HOUR(Flights_2026_09_3033343536373456789[entry_hour]),-1),_xlpm.sectors,IF(_xlpm.s="Sector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3" s="28" cm="1">
        <f t="array" ref="D223">_xlfn.LET(_xlpm.h,HOUR($A223),_xlpm.s,D$221,_xlpm.hrs,IFERROR(HOUR(Flights_2026_09_3033343536373456789[entry_hour]),-1),_xlpm.sectors,IF(_xlpm.s="Sector 4",_xlfn.XLOOKUP(Flights_2026_09_3033343536373456789[adep],Tabla42[ADEP],Tabla42[Sector_4],""),Flights_2026_09_3033343536373456789[entry_sector]),SUMPRODUCT(--(_xlpm.hrs=_xlpm.h),--(_xlpm.sectors=_xlpm.s)))</f>
        <v>8</v>
      </c>
      <c r="E223" s="28" cm="1">
        <f t="array" ref="E223">_xlfn.LET(_xlpm.h,HOUR($A223),_xlpm.s,E$221,_xlpm.hrs,IFERROR(HOUR(Flights_2026_09_3033343536373456789[entry_hour]),-1),_xlpm.sectors,IF(_xlpm.s="Sector 4",_xlfn.XLOOKUP(Flights_2026_09_3033343536373456789[adep],Tabla42[ADEP],Tabla42[Sector_4],""),Flights_2026_09_3033343536373456789[entry_sector]),SUMPRODUCT(--(_xlpm.hrs=_xlpm.h),--(_xlpm.sectors=_xlpm.s)))</f>
        <v>7</v>
      </c>
      <c r="F223" s="28" cm="1">
        <f t="array" ref="F223">_xlfn.LET(_xlpm.h,HOUR($A223),_xlpm.s,F$221,_xlpm.hrs,IFERROR(HOUR(Flights_2026_09_3033343536373456789[entry_hour]),-1),_xlpm.sectors,IF(_xlpm.s="Sector 4",_xlfn.XLOOKUP(Flights_2026_09_3033343536373456789[adep],Tabla42[ADEP],Tabla42[Sector_4],""),Flights_2026_09_3033343536373456789[entry_sector]),SUMPRODUCT(--(_xlpm.hrs=_xlpm.h),--(_xlpm.sectors=_xlpm.s)))</f>
        <v>3</v>
      </c>
      <c r="G223" s="28" cm="1">
        <f t="array" ref="G223">_xlfn.LET(_xlpm.h,HOUR($A223),_xlpm.s,G$221,_xlpm.hrs,IFERROR(HOUR(Flights_2026_09_3033343536373456789[entry_hour]),-1),_xlpm.sectors,IF(_xlpm.s="Sector 4",_xlfn.XLOOKUP(Flights_2026_09_3033343536373456789[adep],Tabla42[ADEP],Tabla42[Sector_4],""),Flights_2026_09_3033343536373456789[entry_sector]),SUMPRODUCT(--(_xlpm.hrs=_xlpm.h),--(_xlpm.sectors=_xlpm.s)))</f>
        <v>3</v>
      </c>
      <c r="H223" s="17" cm="1">
        <f t="array" ref="H223">_xlfn.LET(_xlpm.h,HOUR($A223),_xlpm.s,H$221,_xlpm.hrs,IFERROR(HOUR(Flights_2026_09_3033343536373456789[entry_hour]),-1),_xlpm.sectors,IF(_xlpm.s="Sector 4",_xlfn.XLOOKUP(Flights_2026_09_3033343536373456789[adep],Tabla42[ADEP],Tabla42[Sector_4],""),Flights_2026_09_3033343536373456789[entry_sector]),SUMPRODUCT(--(_xlpm.hrs=_xlpm.h),--(_xlpm.sectors=_xlpm.s)))</f>
        <v>2</v>
      </c>
      <c r="I223" s="17">
        <f t="shared" si="1"/>
        <v>24</v>
      </c>
      <c r="W223" s="17" cm="1">
        <f t="array" ref="W223">SUMPRODUCT(--(IFERROR(HOUR(Flights_2026_09_3033343536373456789[entry_hour]),-1)=HOUR(W$212)),--(IFERROR(Flights_2026_09_3033343536373456789[nfl],-1)&gt;=IF($V247=450,450,$V247)),--(IFERROR(Flights_2026_09_3033343536373456789[nfl],-1)&lt;=IF($V247=450,450,$V247+9)))</f>
        <v>4</v>
      </c>
      <c r="X223" s="17" cm="1">
        <f t="array" ref="X223">SUMPRODUCT(--(IFERROR(HOUR(Flights_2026_09_3033343536373456789[entry_hour]),-1)=HOUR(X$212)),--(IFERROR(Flights_2026_09_3033343536373456789[nfl],-1)&gt;=IF($V247=450,450,$V247)),--(IFERROR(Flights_2026_09_3033343536373456789[nfl],-1)&lt;=IF($V247=450,450,$V247+9)))</f>
        <v>4</v>
      </c>
      <c r="Y223" s="17" cm="1">
        <f t="array" ref="Y223">SUMPRODUCT(--(IFERROR(HOUR(Flights_2026_09_3033343536373456789[entry_hour]),-1)=HOUR(Y$212)),--(IFERROR(Flights_2026_09_3033343536373456789[nfl],-1)&gt;=IF($V247=450,450,$V247)),--(IFERROR(Flights_2026_09_3033343536373456789[nfl],-1)&lt;=IF($V247=450,450,$V247+9)))</f>
        <v>5</v>
      </c>
      <c r="Z223" s="17" cm="1">
        <f t="array" ref="Z223">SUMPRODUCT(--(IFERROR(HOUR(Flights_2026_09_3033343536373456789[entry_hour]),-1)=HOUR(Z$212)),--(IFERROR(Flights_2026_09_3033343536373456789[nfl],-1)&gt;=IF($V247=450,450,$V247)),--(IFERROR(Flights_2026_09_3033343536373456789[nfl],-1)&lt;=IF($V247=450,450,$V247+9)))</f>
        <v>5</v>
      </c>
      <c r="AA223" s="17" cm="1">
        <f t="array" ref="AA223">SUMPRODUCT(--(IFERROR(HOUR(Flights_2026_09_3033343536373456789[entry_hour]),-1)=HOUR(AA$212)),--(IFERROR(Flights_2026_09_3033343536373456789[nfl],-1)&gt;=IF($V247=450,450,$V247)),--(IFERROR(Flights_2026_09_3033343536373456789[nfl],-1)&lt;=IF($V247=450,450,$V247+9)))</f>
        <v>5</v>
      </c>
      <c r="AB223" s="17" cm="1">
        <f t="array" ref="AB223">SUMPRODUCT(--(IFERROR(HOUR(Flights_2026_09_3033343536373456789[entry_hour]),-1)=HOUR(AB$212)),--(IFERROR(Flights_2026_09_3033343536373456789[nfl],-1)&gt;=IF($V247=450,450,$V247)),--(IFERROR(Flights_2026_09_3033343536373456789[nfl],-1)&lt;=IF($V247=450,450,$V247+9)))</f>
        <v>2</v>
      </c>
      <c r="AC223" s="17" cm="1">
        <f t="array" ref="AC223">SUMPRODUCT(--(IFERROR(HOUR(Flights_2026_09_3033343536373456789[entry_hour]),-1)=HOUR(AC$212)),--(IFERROR(Flights_2026_09_3033343536373456789[nfl],-1)&gt;=IF($V247=450,450,$V247)),--(IFERROR(Flights_2026_09_3033343536373456789[nfl],-1)&lt;=IF($V247=450,450,$V247+9)))</f>
        <v>2</v>
      </c>
      <c r="AD223" s="17" cm="1">
        <f t="array" ref="AD223">SUMPRODUCT(--(IFERROR(HOUR(Flights_2026_09_3033343536373456789[entry_hour]),-1)=HOUR(AD$212)),--(IFERROR(Flights_2026_09_3033343536373456789[nfl],-1)&gt;=IF($V247=450,450,$V247)),--(IFERROR(Flights_2026_09_3033343536373456789[nfl],-1)&lt;=IF($V247=450,450,$V247+9)))</f>
        <v>0</v>
      </c>
      <c r="AE223" s="17" cm="1">
        <f t="array" ref="AE223">SUMPRODUCT(--(IFERROR(HOUR(Flights_2026_09_3033343536373456789[entry_hour]),-1)=HOUR(AE$212)),--(IFERROR(Flights_2026_09_3033343536373456789[nfl],-1)&gt;=IF($V247=450,450,$V247)),--(IFERROR(Flights_2026_09_3033343536373456789[nfl],-1)&lt;=IF($V247=450,450,$V247+9)))</f>
        <v>3</v>
      </c>
      <c r="AF223" s="2">
        <v>0.625</v>
      </c>
      <c r="AG223" t="s">
        <v>840</v>
      </c>
      <c r="AH223" s="17">
        <v>330</v>
      </c>
      <c r="AI223" s="17" cm="1">
        <f t="array" ref="AI223">SUMPRODUCT(--(IFERROR(HOUR(Flights_2026_09_3033343536373456789[entry_hour]),-1)=HOUR(AF223)),--(IFERROR(Flights_2026_09_3033343536373456789[entry_sector],"")=AG223),--(IFERROR(Flights_2026_09_3033343536373456789[nfl],-1)&gt;=AH223),--(IFERROR(Flights_2026_09_3033343536373456789[nfl],-1)&lt;=IF(AH223=450,450,AH223+9)))</f>
        <v>0</v>
      </c>
    </row>
    <row r="224" spans="1:35" x14ac:dyDescent="0.2">
      <c r="A224" s="4">
        <v>0.66666666666666674</v>
      </c>
      <c r="B224" s="28" cm="1">
        <f t="array" ref="B224">_xlfn.LET(_xlpm.h,HOUR($A224),_xlpm.s,B$221,_xlpm.hrs,IFERROR(HOUR(Flights_2026_09_3033343536373456789[entry_hour]),-1),_xlpm.sectors,IF(_xlpm.s="Sector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4" s="28" cm="1">
        <f t="array" ref="C224">_xlfn.LET(_xlpm.h,HOUR($A224),_xlpm.s,C$221,_xlpm.hrs,IFERROR(HOUR(Flights_2026_09_3033343536373456789[entry_hour]),-1),_xlpm.sectors,IF(_xlpm.s="Sector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4" s="28" cm="1">
        <f t="array" ref="D224">_xlfn.LET(_xlpm.h,HOUR($A224),_xlpm.s,D$221,_xlpm.hrs,IFERROR(HOUR(Flights_2026_09_3033343536373456789[entry_hour]),-1),_xlpm.sectors,IF(_xlpm.s="Sector 4",_xlfn.XLOOKUP(Flights_2026_09_3033343536373456789[adep],Tabla42[ADEP],Tabla42[Sector_4],""),Flights_2026_09_3033343536373456789[entry_sector]),SUMPRODUCT(--(_xlpm.hrs=_xlpm.h),--(_xlpm.sectors=_xlpm.s)))</f>
        <v>11</v>
      </c>
      <c r="E224" s="28" cm="1">
        <f t="array" ref="E224">_xlfn.LET(_xlpm.h,HOUR($A224),_xlpm.s,E$221,_xlpm.hrs,IFERROR(HOUR(Flights_2026_09_3033343536373456789[entry_hour]),-1),_xlpm.sectors,IF(_xlpm.s="Sector 4",_xlfn.XLOOKUP(Flights_2026_09_3033343536373456789[adep],Tabla42[ADEP],Tabla42[Sector_4],""),Flights_2026_09_3033343536373456789[entry_sector]),SUMPRODUCT(--(_xlpm.hrs=_xlpm.h),--(_xlpm.sectors=_xlpm.s)))</f>
        <v>13</v>
      </c>
      <c r="F224" s="28" cm="1">
        <f t="array" ref="F224">_xlfn.LET(_xlpm.h,HOUR($A224),_xlpm.s,F$221,_xlpm.hrs,IFERROR(HOUR(Flights_2026_09_3033343536373456789[entry_hour]),-1),_xlpm.sectors,IF(_xlpm.s="Sector 4",_xlfn.XLOOKUP(Flights_2026_09_3033343536373456789[adep],Tabla42[ADEP],Tabla42[Sector_4],""),Flights_2026_09_3033343536373456789[entry_sector]),SUMPRODUCT(--(_xlpm.hrs=_xlpm.h),--(_xlpm.sectors=_xlpm.s)))</f>
        <v>10</v>
      </c>
      <c r="G224" s="28" cm="1">
        <f t="array" ref="G224">_xlfn.LET(_xlpm.h,HOUR($A224),_xlpm.s,G$221,_xlpm.hrs,IFERROR(HOUR(Flights_2026_09_3033343536373456789[entry_hour]),-1),_xlpm.sectors,IF(_xlpm.s="Sector 4",_xlfn.XLOOKUP(Flights_2026_09_3033343536373456789[adep],Tabla42[ADEP],Tabla42[Sector_4],""),Flights_2026_09_3033343536373456789[entry_sector]),SUMPRODUCT(--(_xlpm.hrs=_xlpm.h),--(_xlpm.sectors=_xlpm.s)))</f>
        <v>3</v>
      </c>
      <c r="H224" s="17" cm="1">
        <f t="array" ref="H224">_xlfn.LET(_xlpm.h,HOUR($A224),_xlpm.s,H$221,_xlpm.hrs,IFERROR(HOUR(Flights_2026_09_3033343536373456789[entry_hour]),-1),_xlpm.sectors,IF(_xlpm.s="Sector 4",_xlfn.XLOOKUP(Flights_2026_09_3033343536373456789[adep],Tabla42[ADEP],Tabla42[Sector_4],""),Flights_2026_09_3033343536373456789[entry_sector]),SUMPRODUCT(--(_xlpm.hrs=_xlpm.h),--(_xlpm.sectors=_xlpm.s)))</f>
        <v>2</v>
      </c>
      <c r="I224" s="17">
        <f t="shared" si="1"/>
        <v>39</v>
      </c>
      <c r="W224" s="17" cm="1">
        <f t="array" ref="W224">SUMPRODUCT(--(IFERROR(HOUR(Flights_2026_09_3033343536373456789[entry_hour]),-1)=HOUR(W$212)),--(IFERROR(Flights_2026_09_3033343536373456789[nfl],-1)&gt;=IF($V248=450,450,$V248)),--(IFERROR(Flights_2026_09_3033343536373456789[nfl],-1)&lt;=IF($V248=450,450,$V248+9)))</f>
        <v>1</v>
      </c>
      <c r="X224" s="17" cm="1">
        <f t="array" ref="X224">SUMPRODUCT(--(IFERROR(HOUR(Flights_2026_09_3033343536373456789[entry_hour]),-1)=HOUR(X$212)),--(IFERROR(Flights_2026_09_3033343536373456789[nfl],-1)&gt;=IF($V248=450,450,$V248)),--(IFERROR(Flights_2026_09_3033343536373456789[nfl],-1)&lt;=IF($V248=450,450,$V248+9)))</f>
        <v>0</v>
      </c>
      <c r="Y224" s="17" cm="1">
        <f t="array" ref="Y224">SUMPRODUCT(--(IFERROR(HOUR(Flights_2026_09_3033343536373456789[entry_hour]),-1)=HOUR(Y$212)),--(IFERROR(Flights_2026_09_3033343536373456789[nfl],-1)&gt;=IF($V248=450,450,$V248)),--(IFERROR(Flights_2026_09_3033343536373456789[nfl],-1)&lt;=IF($V248=450,450,$V248+9)))</f>
        <v>0</v>
      </c>
      <c r="Z224" s="17" cm="1">
        <f t="array" ref="Z224">SUMPRODUCT(--(IFERROR(HOUR(Flights_2026_09_3033343536373456789[entry_hour]),-1)=HOUR(Z$212)),--(IFERROR(Flights_2026_09_3033343536373456789[nfl],-1)&gt;=IF($V248=450,450,$V248)),--(IFERROR(Flights_2026_09_3033343536373456789[nfl],-1)&lt;=IF($V248=450,450,$V248+9)))</f>
        <v>0</v>
      </c>
      <c r="AA224" s="17" cm="1">
        <f t="array" ref="AA224">SUMPRODUCT(--(IFERROR(HOUR(Flights_2026_09_3033343536373456789[entry_hour]),-1)=HOUR(AA$212)),--(IFERROR(Flights_2026_09_3033343536373456789[nfl],-1)&gt;=IF($V248=450,450,$V248)),--(IFERROR(Flights_2026_09_3033343536373456789[nfl],-1)&lt;=IF($V248=450,450,$V248+9)))</f>
        <v>0</v>
      </c>
      <c r="AB224" s="17" cm="1">
        <f t="array" ref="AB224">SUMPRODUCT(--(IFERROR(HOUR(Flights_2026_09_3033343536373456789[entry_hour]),-1)=HOUR(AB$212)),--(IFERROR(Flights_2026_09_3033343536373456789[nfl],-1)&gt;=IF($V248=450,450,$V248)),--(IFERROR(Flights_2026_09_3033343536373456789[nfl],-1)&lt;=IF($V248=450,450,$V248+9)))</f>
        <v>0</v>
      </c>
      <c r="AC224" s="17" cm="1">
        <f t="array" ref="AC224">SUMPRODUCT(--(IFERROR(HOUR(Flights_2026_09_3033343536373456789[entry_hour]),-1)=HOUR(AC$212)),--(IFERROR(Flights_2026_09_3033343536373456789[nfl],-1)&gt;=IF($V248=450,450,$V248)),--(IFERROR(Flights_2026_09_3033343536373456789[nfl],-1)&lt;=IF($V248=450,450,$V248+9)))</f>
        <v>1</v>
      </c>
      <c r="AD224" s="17" cm="1">
        <f t="array" ref="AD224">SUMPRODUCT(--(IFERROR(HOUR(Flights_2026_09_3033343536373456789[entry_hour]),-1)=HOUR(AD$212)),--(IFERROR(Flights_2026_09_3033343536373456789[nfl],-1)&gt;=IF($V248=450,450,$V248)),--(IFERROR(Flights_2026_09_3033343536373456789[nfl],-1)&lt;=IF($V248=450,450,$V248+9)))</f>
        <v>0</v>
      </c>
      <c r="AE224" s="17" cm="1">
        <f t="array" ref="AE224">SUMPRODUCT(--(IFERROR(HOUR(Flights_2026_09_3033343536373456789[entry_hour]),-1)=HOUR(AE$212)),--(IFERROR(Flights_2026_09_3033343536373456789[nfl],-1)&gt;=IF($V248=450,450,$V248)),--(IFERROR(Flights_2026_09_3033343536373456789[nfl],-1)&lt;=IF($V248=450,450,$V248+9)))</f>
        <v>0</v>
      </c>
      <c r="AF224" s="2">
        <v>0.625</v>
      </c>
      <c r="AG224" t="s">
        <v>840</v>
      </c>
      <c r="AH224" s="17">
        <v>340</v>
      </c>
      <c r="AI224" s="17" cm="1">
        <f t="array" ref="AI224">SUMPRODUCT(--(IFERROR(HOUR(Flights_2026_09_3033343536373456789[entry_hour]),-1)=HOUR(AF224)),--(IFERROR(Flights_2026_09_3033343536373456789[entry_sector],"")=AG224),--(IFERROR(Flights_2026_09_3033343536373456789[nfl],-1)&gt;=AH224),--(IFERROR(Flights_2026_09_3033343536373456789[nfl],-1)&lt;=IF(AH224=450,450,AH224+9)))</f>
        <v>0</v>
      </c>
    </row>
    <row r="225" spans="1:35" x14ac:dyDescent="0.2">
      <c r="A225" s="4">
        <v>0.70833333333333337</v>
      </c>
      <c r="B225" s="28" cm="1">
        <f t="array" ref="B225">_xlfn.LET(_xlpm.h,HOUR($A225),_xlpm.s,B$221,_xlpm.hrs,IFERROR(HOUR(Flights_2026_09_3033343536373456789[entry_hour]),-1),_xlpm.sectors,IF(_xlpm.s="Sector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5" s="28" cm="1">
        <f t="array" ref="C225">_xlfn.LET(_xlpm.h,HOUR($A225),_xlpm.s,C$221,_xlpm.hrs,IFERROR(HOUR(Flights_2026_09_3033343536373456789[entry_hour]),-1),_xlpm.sectors,IF(_xlpm.s="Sector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5" s="28" cm="1">
        <f t="array" ref="D225">_xlfn.LET(_xlpm.h,HOUR($A225),_xlpm.s,D$221,_xlpm.hrs,IFERROR(HOUR(Flights_2026_09_3033343536373456789[entry_hour]),-1),_xlpm.sectors,IF(_xlpm.s="Sector 4",_xlfn.XLOOKUP(Flights_2026_09_3033343536373456789[adep],Tabla42[ADEP],Tabla42[Sector_4],""),Flights_2026_09_3033343536373456789[entry_sector]),SUMPRODUCT(--(_xlpm.hrs=_xlpm.h),--(_xlpm.sectors=_xlpm.s)))</f>
        <v>9</v>
      </c>
      <c r="E225" s="28" cm="1">
        <f t="array" ref="E225">_xlfn.LET(_xlpm.h,HOUR($A225),_xlpm.s,E$221,_xlpm.hrs,IFERROR(HOUR(Flights_2026_09_3033343536373456789[entry_hour]),-1),_xlpm.sectors,IF(_xlpm.s="Sector 4",_xlfn.XLOOKUP(Flights_2026_09_3033343536373456789[adep],Tabla42[ADEP],Tabla42[Sector_4],""),Flights_2026_09_3033343536373456789[entry_sector]),SUMPRODUCT(--(_xlpm.hrs=_xlpm.h),--(_xlpm.sectors=_xlpm.s)))</f>
        <v>12</v>
      </c>
      <c r="F225" s="28" cm="1">
        <f t="array" ref="F225">_xlfn.LET(_xlpm.h,HOUR($A225),_xlpm.s,F$221,_xlpm.hrs,IFERROR(HOUR(Flights_2026_09_3033343536373456789[entry_hour]),-1),_xlpm.sectors,IF(_xlpm.s="Sector 4",_xlfn.XLOOKUP(Flights_2026_09_3033343536373456789[adep],Tabla42[ADEP],Tabla42[Sector_4],""),Flights_2026_09_3033343536373456789[entry_sector]),SUMPRODUCT(--(_xlpm.hrs=_xlpm.h),--(_xlpm.sectors=_xlpm.s)))</f>
        <v>8</v>
      </c>
      <c r="G225" s="28" cm="1">
        <f t="array" ref="G225">_xlfn.LET(_xlpm.h,HOUR($A225),_xlpm.s,G$221,_xlpm.hrs,IFERROR(HOUR(Flights_2026_09_3033343536373456789[entry_hour]),-1),_xlpm.sectors,IF(_xlpm.s="Sector 4",_xlfn.XLOOKUP(Flights_2026_09_3033343536373456789[adep],Tabla42[ADEP],Tabla42[Sector_4],""),Flights_2026_09_3033343536373456789[entry_sector]),SUMPRODUCT(--(_xlpm.hrs=_xlpm.h),--(_xlpm.sectors=_xlpm.s)))</f>
        <v>4</v>
      </c>
      <c r="H225" s="17" cm="1">
        <f t="array" ref="H225">_xlfn.LET(_xlpm.h,HOUR($A225),_xlpm.s,H$221,_xlpm.hrs,IFERROR(HOUR(Flights_2026_09_3033343536373456789[entry_hour]),-1),_xlpm.sectors,IF(_xlpm.s="Sector 4",_xlfn.XLOOKUP(Flights_2026_09_3033343536373456789[adep],Tabla42[ADEP],Tabla42[Sector_4],""),Flights_2026_09_3033343536373456789[entry_sector]),SUMPRODUCT(--(_xlpm.hrs=_xlpm.h),--(_xlpm.sectors=_xlpm.s)))</f>
        <v>1</v>
      </c>
      <c r="I225" s="17">
        <f t="shared" si="1"/>
        <v>34</v>
      </c>
      <c r="W225" s="17" cm="1">
        <f t="array" ref="W225">SUMPRODUCT(--(IFERROR(HOUR(Flights_2026_09_3033343536373456789[entry_hour]),-1)=HOUR(W$212)),--(IFERROR(Flights_2026_09_3033343536373456789[nfl],-1)&gt;=IF($V249=450,450,$V249)),--(IFERROR(Flights_2026_09_3033343536373456789[nfl],-1)&lt;=IF($V249=450,450,$V249+9)))</f>
        <v>1</v>
      </c>
      <c r="X225" s="17" cm="1">
        <f t="array" ref="X225">SUMPRODUCT(--(IFERROR(HOUR(Flights_2026_09_3033343536373456789[entry_hour]),-1)=HOUR(X$212)),--(IFERROR(Flights_2026_09_3033343536373456789[nfl],-1)&gt;=IF($V249=450,450,$V249)),--(IFERROR(Flights_2026_09_3033343536373456789[nfl],-1)&lt;=IF($V249=450,450,$V249+9)))</f>
        <v>1</v>
      </c>
      <c r="Y225" s="17" cm="1">
        <f t="array" ref="Y225">SUMPRODUCT(--(IFERROR(HOUR(Flights_2026_09_3033343536373456789[entry_hour]),-1)=HOUR(Y$212)),--(IFERROR(Flights_2026_09_3033343536373456789[nfl],-1)&gt;=IF($V249=450,450,$V249)),--(IFERROR(Flights_2026_09_3033343536373456789[nfl],-1)&lt;=IF($V249=450,450,$V249+9)))</f>
        <v>2</v>
      </c>
      <c r="Z225" s="17" cm="1">
        <f t="array" ref="Z225">SUMPRODUCT(--(IFERROR(HOUR(Flights_2026_09_3033343536373456789[entry_hour]),-1)=HOUR(Z$212)),--(IFERROR(Flights_2026_09_3033343536373456789[nfl],-1)&gt;=IF($V249=450,450,$V249)),--(IFERROR(Flights_2026_09_3033343536373456789[nfl],-1)&lt;=IF($V249=450,450,$V249+9)))</f>
        <v>0</v>
      </c>
      <c r="AA225" s="17" cm="1">
        <f t="array" ref="AA225">SUMPRODUCT(--(IFERROR(HOUR(Flights_2026_09_3033343536373456789[entry_hour]),-1)=HOUR(AA$212)),--(IFERROR(Flights_2026_09_3033343536373456789[nfl],-1)&gt;=IF($V249=450,450,$V249)),--(IFERROR(Flights_2026_09_3033343536373456789[nfl],-1)&lt;=IF($V249=450,450,$V249+9)))</f>
        <v>1</v>
      </c>
      <c r="AB225" s="17" cm="1">
        <f t="array" ref="AB225">SUMPRODUCT(--(IFERROR(HOUR(Flights_2026_09_3033343536373456789[entry_hour]),-1)=HOUR(AB$212)),--(IFERROR(Flights_2026_09_3033343536373456789[nfl],-1)&gt;=IF($V249=450,450,$V249)),--(IFERROR(Flights_2026_09_3033343536373456789[nfl],-1)&lt;=IF($V249=450,450,$V249+9)))</f>
        <v>2</v>
      </c>
      <c r="AC225" s="17" cm="1">
        <f t="array" ref="AC225">SUMPRODUCT(--(IFERROR(HOUR(Flights_2026_09_3033343536373456789[entry_hour]),-1)=HOUR(AC$212)),--(IFERROR(Flights_2026_09_3033343536373456789[nfl],-1)&gt;=IF($V249=450,450,$V249)),--(IFERROR(Flights_2026_09_3033343536373456789[nfl],-1)&lt;=IF($V249=450,450,$V249+9)))</f>
        <v>0</v>
      </c>
      <c r="AD225" s="17" cm="1">
        <f t="array" ref="AD225">SUMPRODUCT(--(IFERROR(HOUR(Flights_2026_09_3033343536373456789[entry_hour]),-1)=HOUR(AD$212)),--(IFERROR(Flights_2026_09_3033343536373456789[nfl],-1)&gt;=IF($V249=450,450,$V249)),--(IFERROR(Flights_2026_09_3033343536373456789[nfl],-1)&lt;=IF($V249=450,450,$V249+9)))</f>
        <v>0</v>
      </c>
      <c r="AE225" s="17" cm="1">
        <f t="array" ref="AE225">SUMPRODUCT(--(IFERROR(HOUR(Flights_2026_09_3033343536373456789[entry_hour]),-1)=HOUR(AE$212)),--(IFERROR(Flights_2026_09_3033343536373456789[nfl],-1)&gt;=IF($V249=450,450,$V249)),--(IFERROR(Flights_2026_09_3033343536373456789[nfl],-1)&lt;=IF($V249=450,450,$V249+9)))</f>
        <v>0</v>
      </c>
      <c r="AF225" s="2">
        <v>0.625</v>
      </c>
      <c r="AG225" t="s">
        <v>840</v>
      </c>
      <c r="AH225" s="17">
        <v>350</v>
      </c>
      <c r="AI225" s="17" cm="1">
        <f t="array" ref="AI225">SUMPRODUCT(--(IFERROR(HOUR(Flights_2026_09_3033343536373456789[entry_hour]),-1)=HOUR(AF225)),--(IFERROR(Flights_2026_09_3033343536373456789[entry_sector],"")=AG225),--(IFERROR(Flights_2026_09_3033343536373456789[nfl],-1)&gt;=AH225),--(IFERROR(Flights_2026_09_3033343536373456789[nfl],-1)&lt;=IF(AH225=450,450,AH225+9)))</f>
        <v>1</v>
      </c>
    </row>
    <row r="226" spans="1:35" x14ac:dyDescent="0.2">
      <c r="A226" s="4">
        <v>0.75</v>
      </c>
      <c r="B226" s="28" cm="1">
        <f t="array" ref="B226">_xlfn.LET(_xlpm.h,HOUR($A226),_xlpm.s,B$221,_xlpm.hrs,IFERROR(HOUR(Flights_2026_09_3033343536373456789[entry_hour]),-1),_xlpm.sectors,IF(_xlpm.s="Sector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6" s="28" cm="1">
        <f t="array" ref="C226">_xlfn.LET(_xlpm.h,HOUR($A226),_xlpm.s,C$221,_xlpm.hrs,IFERROR(HOUR(Flights_2026_09_3033343536373456789[entry_hour]),-1),_xlpm.sectors,IF(_xlpm.s="Sector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6" s="28" cm="1">
        <f t="array" ref="D226">_xlfn.LET(_xlpm.h,HOUR($A226),_xlpm.s,D$221,_xlpm.hrs,IFERROR(HOUR(Flights_2026_09_3033343536373456789[entry_hour]),-1),_xlpm.sectors,IF(_xlpm.s="Sector 4",_xlfn.XLOOKUP(Flights_2026_09_3033343536373456789[adep],Tabla42[ADEP],Tabla42[Sector_4],""),Flights_2026_09_3033343536373456789[entry_sector]),SUMPRODUCT(--(_xlpm.hrs=_xlpm.h),--(_xlpm.sectors=_xlpm.s)))</f>
        <v>9</v>
      </c>
      <c r="E226" s="28" cm="1">
        <f t="array" ref="E226">_xlfn.LET(_xlpm.h,HOUR($A226),_xlpm.s,E$221,_xlpm.hrs,IFERROR(HOUR(Flights_2026_09_3033343536373456789[entry_hour]),-1),_xlpm.sectors,IF(_xlpm.s="Sector 4",_xlfn.XLOOKUP(Flights_2026_09_3033343536373456789[adep],Tabla42[ADEP],Tabla42[Sector_4],""),Flights_2026_09_3033343536373456789[entry_sector]),SUMPRODUCT(--(_xlpm.hrs=_xlpm.h),--(_xlpm.sectors=_xlpm.s)))</f>
        <v>10</v>
      </c>
      <c r="F226" s="28" cm="1">
        <f t="array" ref="F226">_xlfn.LET(_xlpm.h,HOUR($A226),_xlpm.s,F$221,_xlpm.hrs,IFERROR(HOUR(Flights_2026_09_3033343536373456789[entry_hour]),-1),_xlpm.sectors,IF(_xlpm.s="Sector 4",_xlfn.XLOOKUP(Flights_2026_09_3033343536373456789[adep],Tabla42[ADEP],Tabla42[Sector_4],""),Flights_2026_09_3033343536373456789[entry_sector]),SUMPRODUCT(--(_xlpm.hrs=_xlpm.h),--(_xlpm.sectors=_xlpm.s)))</f>
        <v>7</v>
      </c>
      <c r="G226" s="28" cm="1">
        <f t="array" ref="G226">_xlfn.LET(_xlpm.h,HOUR($A226),_xlpm.s,G$221,_xlpm.hrs,IFERROR(HOUR(Flights_2026_09_3033343536373456789[entry_hour]),-1),_xlpm.sectors,IF(_xlpm.s="Sector 4",_xlfn.XLOOKUP(Flights_2026_09_3033343536373456789[adep],Tabla42[ADEP],Tabla42[Sector_4],""),Flights_2026_09_3033343536373456789[entry_sector]),SUMPRODUCT(--(_xlpm.hrs=_xlpm.h),--(_xlpm.sectors=_xlpm.s)))</f>
        <v>3</v>
      </c>
      <c r="H226" s="17" cm="1">
        <f t="array" ref="H226">_xlfn.LET(_xlpm.h,HOUR($A226),_xlpm.s,H$221,_xlpm.hrs,IFERROR(HOUR(Flights_2026_09_3033343536373456789[entry_hour]),-1),_xlpm.sectors,IF(_xlpm.s="Sector 4",_xlfn.XLOOKUP(Flights_2026_09_3033343536373456789[adep],Tabla42[ADEP],Tabla42[Sector_4],""),Flights_2026_09_3033343536373456789[entry_sector]),SUMPRODUCT(--(_xlpm.hrs=_xlpm.h),--(_xlpm.sectors=_xlpm.s)))</f>
        <v>1</v>
      </c>
      <c r="I226" s="17">
        <f t="shared" si="1"/>
        <v>30</v>
      </c>
      <c r="W226" s="17" cm="1">
        <f t="array" ref="W226">SUMPRODUCT(--(IFERROR(HOUR(Flights_2026_09_3033343536373456789[entry_hour]),-1)=HOUR(W$212)),--(IFERROR(Flights_2026_09_3033343536373456789[nfl],-1)&gt;=IF($V250=450,450,$V250)),--(IFERROR(Flights_2026_09_3033343536373456789[nfl],-1)&lt;=IF($V250=450,450,$V250+9)))</f>
        <v>0</v>
      </c>
      <c r="X226" s="17" cm="1">
        <f t="array" ref="X226">SUMPRODUCT(--(IFERROR(HOUR(Flights_2026_09_3033343536373456789[entry_hour]),-1)=HOUR(X$212)),--(IFERROR(Flights_2026_09_3033343536373456789[nfl],-1)&gt;=IF($V250=450,450,$V250)),--(IFERROR(Flights_2026_09_3033343536373456789[nfl],-1)&lt;=IF($V250=450,450,$V250+9)))</f>
        <v>0</v>
      </c>
      <c r="Y226" s="17" cm="1">
        <f t="array" ref="Y226">SUMPRODUCT(--(IFERROR(HOUR(Flights_2026_09_3033343536373456789[entry_hour]),-1)=HOUR(Y$212)),--(IFERROR(Flights_2026_09_3033343536373456789[nfl],-1)&gt;=IF($V250=450,450,$V250)),--(IFERROR(Flights_2026_09_3033343536373456789[nfl],-1)&lt;=IF($V250=450,450,$V250+9)))</f>
        <v>0</v>
      </c>
      <c r="Z226" s="17" cm="1">
        <f t="array" ref="Z226">SUMPRODUCT(--(IFERROR(HOUR(Flights_2026_09_3033343536373456789[entry_hour]),-1)=HOUR(Z$212)),--(IFERROR(Flights_2026_09_3033343536373456789[nfl],-1)&gt;=IF($V250=450,450,$V250)),--(IFERROR(Flights_2026_09_3033343536373456789[nfl],-1)&lt;=IF($V250=450,450,$V250+9)))</f>
        <v>0</v>
      </c>
      <c r="AA226" s="17" cm="1">
        <f t="array" ref="AA226">SUMPRODUCT(--(IFERROR(HOUR(Flights_2026_09_3033343536373456789[entry_hour]),-1)=HOUR(AA$212)),--(IFERROR(Flights_2026_09_3033343536373456789[nfl],-1)&gt;=IF($V250=450,450,$V250)),--(IFERROR(Flights_2026_09_3033343536373456789[nfl],-1)&lt;=IF($V250=450,450,$V250+9)))</f>
        <v>0</v>
      </c>
      <c r="AB226" s="17" cm="1">
        <f t="array" ref="AB226">SUMPRODUCT(--(IFERROR(HOUR(Flights_2026_09_3033343536373456789[entry_hour]),-1)=HOUR(AB$212)),--(IFERROR(Flights_2026_09_3033343536373456789[nfl],-1)&gt;=IF($V250=450,450,$V250)),--(IFERROR(Flights_2026_09_3033343536373456789[nfl],-1)&lt;=IF($V250=450,450,$V250+9)))</f>
        <v>0</v>
      </c>
      <c r="AC226" s="17" cm="1">
        <f t="array" ref="AC226">SUMPRODUCT(--(IFERROR(HOUR(Flights_2026_09_3033343536373456789[entry_hour]),-1)=HOUR(AC$212)),--(IFERROR(Flights_2026_09_3033343536373456789[nfl],-1)&gt;=IF($V250=450,450,$V250)),--(IFERROR(Flights_2026_09_3033343536373456789[nfl],-1)&lt;=IF($V250=450,450,$V250+9)))</f>
        <v>0</v>
      </c>
      <c r="AD226" s="17" cm="1">
        <f t="array" ref="AD226">SUMPRODUCT(--(IFERROR(HOUR(Flights_2026_09_3033343536373456789[entry_hour]),-1)=HOUR(AD$212)),--(IFERROR(Flights_2026_09_3033343536373456789[nfl],-1)&gt;=IF($V250=450,450,$V250)),--(IFERROR(Flights_2026_09_3033343536373456789[nfl],-1)&lt;=IF($V250=450,450,$V250+9)))</f>
        <v>0</v>
      </c>
      <c r="AE226" s="17" cm="1">
        <f t="array" ref="AE226">SUMPRODUCT(--(IFERROR(HOUR(Flights_2026_09_3033343536373456789[entry_hour]),-1)=HOUR(AE$212)),--(IFERROR(Flights_2026_09_3033343536373456789[nfl],-1)&gt;=IF($V250=450,450,$V250)),--(IFERROR(Flights_2026_09_3033343536373456789[nfl],-1)&lt;=IF($V250=450,450,$V250+9)))</f>
        <v>0</v>
      </c>
      <c r="AF226" s="2">
        <v>0.625</v>
      </c>
      <c r="AG226" t="s">
        <v>840</v>
      </c>
      <c r="AH226" s="17">
        <v>360</v>
      </c>
      <c r="AI226" s="17" cm="1">
        <f t="array" ref="AI226">SUMPRODUCT(--(IFERROR(HOUR(Flights_2026_09_3033343536373456789[entry_hour]),-1)=HOUR(AF226)),--(IFERROR(Flights_2026_09_3033343536373456789[entry_sector],"")=AG226),--(IFERROR(Flights_2026_09_3033343536373456789[nfl],-1)&gt;=AH226),--(IFERROR(Flights_2026_09_3033343536373456789[nfl],-1)&lt;=IF(AH226=450,450,AH226+9)))</f>
        <v>0</v>
      </c>
    </row>
    <row r="227" spans="1:35" x14ac:dyDescent="0.2">
      <c r="A227" s="4">
        <v>0.79166666666666674</v>
      </c>
      <c r="B227" s="28" cm="1">
        <f t="array" ref="B227">_xlfn.LET(_xlpm.h,HOUR($A227),_xlpm.s,B$221,_xlpm.hrs,IFERROR(HOUR(Flights_2026_09_3033343536373456789[entry_hour]),-1),_xlpm.sectors,IF(_xlpm.s="Sector 4",_xlfn.XLOOKUP(Flights_2026_09_3033343536373456789[adep],Tabla42[ADEP],Tabla42[Sector_4],""),Flights_2026_09_3033343536373456789[entry_sector]),SUMPRODUCT(--(_xlpm.hrs=_xlpm.h),--(_xlpm.sectors=_xlpm.s)))</f>
        <v>1</v>
      </c>
      <c r="C227" s="28" cm="1">
        <f t="array" ref="C227">_xlfn.LET(_xlpm.h,HOUR($A227),_xlpm.s,C$221,_xlpm.hrs,IFERROR(HOUR(Flights_2026_09_3033343536373456789[entry_hour]),-1),_xlpm.sectors,IF(_xlpm.s="Sector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7" s="28" cm="1">
        <f t="array" ref="D227">_xlfn.LET(_xlpm.h,HOUR($A227),_xlpm.s,D$221,_xlpm.hrs,IFERROR(HOUR(Flights_2026_09_3033343536373456789[entry_hour]),-1),_xlpm.sectors,IF(_xlpm.s="Sector 4",_xlfn.XLOOKUP(Flights_2026_09_3033343536373456789[adep],Tabla42[ADEP],Tabla42[Sector_4],""),Flights_2026_09_3033343536373456789[entry_sector]),SUMPRODUCT(--(_xlpm.hrs=_xlpm.h),--(_xlpm.sectors=_xlpm.s)))</f>
        <v>6</v>
      </c>
      <c r="E227" s="28" cm="1">
        <f t="array" ref="E227">_xlfn.LET(_xlpm.h,HOUR($A227),_xlpm.s,E$221,_xlpm.hrs,IFERROR(HOUR(Flights_2026_09_3033343536373456789[entry_hour]),-1),_xlpm.sectors,IF(_xlpm.s="Sector 4",_xlfn.XLOOKUP(Flights_2026_09_3033343536373456789[adep],Tabla42[ADEP],Tabla42[Sector_4],""),Flights_2026_09_3033343536373456789[entry_sector]),SUMPRODUCT(--(_xlpm.hrs=_xlpm.h),--(_xlpm.sectors=_xlpm.s)))</f>
        <v>7</v>
      </c>
      <c r="F227" s="28" cm="1">
        <f t="array" ref="F227">_xlfn.LET(_xlpm.h,HOUR($A227),_xlpm.s,F$221,_xlpm.hrs,IFERROR(HOUR(Flights_2026_09_3033343536373456789[entry_hour]),-1),_xlpm.sectors,IF(_xlpm.s="Sector 4",_xlfn.XLOOKUP(Flights_2026_09_3033343536373456789[adep],Tabla42[ADEP],Tabla42[Sector_4],""),Flights_2026_09_3033343536373456789[entry_sector]),SUMPRODUCT(--(_xlpm.hrs=_xlpm.h),--(_xlpm.sectors=_xlpm.s)))</f>
        <v>5</v>
      </c>
      <c r="G227" s="28" cm="1">
        <f t="array" ref="G227">_xlfn.LET(_xlpm.h,HOUR($A227),_xlpm.s,G$221,_xlpm.hrs,IFERROR(HOUR(Flights_2026_09_3033343536373456789[entry_hour]),-1),_xlpm.sectors,IF(_xlpm.s="Sector 4",_xlfn.XLOOKUP(Flights_2026_09_3033343536373456789[adep],Tabla42[ADEP],Tabla42[Sector_4],""),Flights_2026_09_3033343536373456789[entry_sector]),SUMPRODUCT(--(_xlpm.hrs=_xlpm.h),--(_xlpm.sectors=_xlpm.s)))</f>
        <v>1</v>
      </c>
      <c r="H227" s="17" cm="1">
        <f t="array" ref="H227">_xlfn.LET(_xlpm.h,HOUR($A227),_xlpm.s,H$221,_xlpm.hrs,IFERROR(HOUR(Flights_2026_09_3033343536373456789[entry_hour]),-1),_xlpm.sectors,IF(_xlpm.s="Sector 4",_xlfn.XLOOKUP(Flights_2026_09_3033343536373456789[adep],Tabla42[ADEP],Tabla42[Sector_4],""),Flights_2026_09_3033343536373456789[entry_sector]),SUMPRODUCT(--(_xlpm.hrs=_xlpm.h),--(_xlpm.sectors=_xlpm.s)))</f>
        <v>1</v>
      </c>
      <c r="I227" s="17">
        <f t="shared" si="1"/>
        <v>21</v>
      </c>
      <c r="W227" s="17" cm="1">
        <f t="array" ref="W227">SUMPRODUCT(--(IFERROR(HOUR(Flights_2026_09_3033343536373456789[entry_hour]),-1)=HOUR(W$212)),--(IFERROR(Flights_2026_09_3033343536373456789[nfl],-1)&gt;=IF($V251=450,450,$V251)),--(IFERROR(Flights_2026_09_3033343536373456789[nfl],-1)&lt;=IF($V251=450,450,$V251+9)))</f>
        <v>0</v>
      </c>
      <c r="X227" s="17" cm="1">
        <f t="array" ref="X227">SUMPRODUCT(--(IFERROR(HOUR(Flights_2026_09_3033343536373456789[entry_hour]),-1)=HOUR(X$212)),--(IFERROR(Flights_2026_09_3033343536373456789[nfl],-1)&gt;=IF($V251=450,450,$V251)),--(IFERROR(Flights_2026_09_3033343536373456789[nfl],-1)&lt;=IF($V251=450,450,$V251+9)))</f>
        <v>0</v>
      </c>
      <c r="Y227" s="17" cm="1">
        <f t="array" ref="Y227">SUMPRODUCT(--(IFERROR(HOUR(Flights_2026_09_3033343536373456789[entry_hour]),-1)=HOUR(Y$212)),--(IFERROR(Flights_2026_09_3033343536373456789[nfl],-1)&gt;=IF($V251=450,450,$V251)),--(IFERROR(Flights_2026_09_3033343536373456789[nfl],-1)&lt;=IF($V251=450,450,$V251+9)))</f>
        <v>1</v>
      </c>
      <c r="Z227" s="17" cm="1">
        <f t="array" ref="Z227">SUMPRODUCT(--(IFERROR(HOUR(Flights_2026_09_3033343536373456789[entry_hour]),-1)=HOUR(Z$212)),--(IFERROR(Flights_2026_09_3033343536373456789[nfl],-1)&gt;=IF($V251=450,450,$V251)),--(IFERROR(Flights_2026_09_3033343536373456789[nfl],-1)&lt;=IF($V251=450,450,$V251+9)))</f>
        <v>0</v>
      </c>
      <c r="AA227" s="17" cm="1">
        <f t="array" ref="AA227">SUMPRODUCT(--(IFERROR(HOUR(Flights_2026_09_3033343536373456789[entry_hour]),-1)=HOUR(AA$212)),--(IFERROR(Flights_2026_09_3033343536373456789[nfl],-1)&gt;=IF($V251=450,450,$V251)),--(IFERROR(Flights_2026_09_3033343536373456789[nfl],-1)&lt;=IF($V251=450,450,$V251+9)))</f>
        <v>0</v>
      </c>
      <c r="AB227" s="17" cm="1">
        <f t="array" ref="AB227">SUMPRODUCT(--(IFERROR(HOUR(Flights_2026_09_3033343536373456789[entry_hour]),-1)=HOUR(AB$212)),--(IFERROR(Flights_2026_09_3033343536373456789[nfl],-1)&gt;=IF($V251=450,450,$V251)),--(IFERROR(Flights_2026_09_3033343536373456789[nfl],-1)&lt;=IF($V251=450,450,$V251+9)))</f>
        <v>0</v>
      </c>
      <c r="AC227" s="17" cm="1">
        <f t="array" ref="AC227">SUMPRODUCT(--(IFERROR(HOUR(Flights_2026_09_3033343536373456789[entry_hour]),-1)=HOUR(AC$212)),--(IFERROR(Flights_2026_09_3033343536373456789[nfl],-1)&gt;=IF($V251=450,450,$V251)),--(IFERROR(Flights_2026_09_3033343536373456789[nfl],-1)&lt;=IF($V251=450,450,$V251+9)))</f>
        <v>0</v>
      </c>
      <c r="AD227" s="17" cm="1">
        <f t="array" ref="AD227">SUMPRODUCT(--(IFERROR(HOUR(Flights_2026_09_3033343536373456789[entry_hour]),-1)=HOUR(AD$212)),--(IFERROR(Flights_2026_09_3033343536373456789[nfl],-1)&gt;=IF($V251=450,450,$V251)),--(IFERROR(Flights_2026_09_3033343536373456789[nfl],-1)&lt;=IF($V251=450,450,$V251+9)))</f>
        <v>0</v>
      </c>
      <c r="AE227" s="17" cm="1">
        <f t="array" ref="AE227">SUMPRODUCT(--(IFERROR(HOUR(Flights_2026_09_3033343536373456789[entry_hour]),-1)=HOUR(AE$212)),--(IFERROR(Flights_2026_09_3033343536373456789[nfl],-1)&gt;=IF($V251=450,450,$V251)),--(IFERROR(Flights_2026_09_3033343536373456789[nfl],-1)&lt;=IF($V251=450,450,$V251+9)))</f>
        <v>0</v>
      </c>
      <c r="AF227" s="2">
        <v>0.625</v>
      </c>
      <c r="AG227" t="s">
        <v>840</v>
      </c>
      <c r="AH227" s="17">
        <v>370</v>
      </c>
      <c r="AI227" s="17" cm="1">
        <f t="array" ref="AI227">SUMPRODUCT(--(IFERROR(HOUR(Flights_2026_09_3033343536373456789[entry_hour]),-1)=HOUR(AF227)),--(IFERROR(Flights_2026_09_3033343536373456789[entry_sector],"")=AG227),--(IFERROR(Flights_2026_09_3033343536373456789[nfl],-1)&gt;=AH227),--(IFERROR(Flights_2026_09_3033343536373456789[nfl],-1)&lt;=IF(AH227=450,450,AH227+9)))</f>
        <v>1</v>
      </c>
    </row>
    <row r="228" spans="1:35" x14ac:dyDescent="0.2">
      <c r="A228" s="4">
        <v>0.83333333333333337</v>
      </c>
      <c r="B228" s="28" cm="1">
        <f t="array" ref="B228">_xlfn.LET(_xlpm.h,HOUR($A228),_xlpm.s,B$221,_xlpm.hrs,IFERROR(HOUR(Flights_2026_09_3033343536373456789[entry_hour]),-1),_xlpm.sectors,IF(_xlpm.s="Sector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8" s="28" cm="1">
        <f t="array" ref="C228">_xlfn.LET(_xlpm.h,HOUR($A228),_xlpm.s,C$221,_xlpm.hrs,IFERROR(HOUR(Flights_2026_09_3033343536373456789[entry_hour]),-1),_xlpm.sectors,IF(_xlpm.s="Sector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8" s="28" cm="1">
        <f t="array" ref="D228">_xlfn.LET(_xlpm.h,HOUR($A228),_xlpm.s,D$221,_xlpm.hrs,IFERROR(HOUR(Flights_2026_09_3033343536373456789[entry_hour]),-1),_xlpm.sectors,IF(_xlpm.s="Sector 4",_xlfn.XLOOKUP(Flights_2026_09_3033343536373456789[adep],Tabla42[ADEP],Tabla42[Sector_4],""),Flights_2026_09_3033343536373456789[entry_sector]),SUMPRODUCT(--(_xlpm.hrs=_xlpm.h),--(_xlpm.sectors=_xlpm.s)))</f>
        <v>2</v>
      </c>
      <c r="E228" s="28" cm="1">
        <f t="array" ref="E228">_xlfn.LET(_xlpm.h,HOUR($A228),_xlpm.s,E$221,_xlpm.hrs,IFERROR(HOUR(Flights_2026_09_3033343536373456789[entry_hour]),-1),_xlpm.sectors,IF(_xlpm.s="Sector 4",_xlfn.XLOOKUP(Flights_2026_09_3033343536373456789[adep],Tabla42[ADEP],Tabla42[Sector_4],""),Flights_2026_09_3033343536373456789[entry_sector]),SUMPRODUCT(--(_xlpm.hrs=_xlpm.h),--(_xlpm.sectors=_xlpm.s)))</f>
        <v>5</v>
      </c>
      <c r="F228" s="28" cm="1">
        <f t="array" ref="F228">_xlfn.LET(_xlpm.h,HOUR($A228),_xlpm.s,F$221,_xlpm.hrs,IFERROR(HOUR(Flights_2026_09_3033343536373456789[entry_hour]),-1),_xlpm.sectors,IF(_xlpm.s="Sector 4",_xlfn.XLOOKUP(Flights_2026_09_3033343536373456789[adep],Tabla42[ADEP],Tabla42[Sector_4],""),Flights_2026_09_3033343536373456789[entry_sector]),SUMPRODUCT(--(_xlpm.hrs=_xlpm.h),--(_xlpm.sectors=_xlpm.s)))</f>
        <v>4</v>
      </c>
      <c r="G228" s="28" cm="1">
        <f t="array" ref="G228">_xlfn.LET(_xlpm.h,HOUR($A228),_xlpm.s,G$221,_xlpm.hrs,IFERROR(HOUR(Flights_2026_09_3033343536373456789[entry_hour]),-1),_xlpm.sectors,IF(_xlpm.s="Sector 4",_xlfn.XLOOKUP(Flights_2026_09_3033343536373456789[adep],Tabla42[ADEP],Tabla42[Sector_4],""),Flights_2026_09_3033343536373456789[entry_sector]),SUMPRODUCT(--(_xlpm.hrs=_xlpm.h),--(_xlpm.sectors=_xlpm.s)))</f>
        <v>1</v>
      </c>
      <c r="H228" s="17" cm="1">
        <f t="array" ref="H228">_xlfn.LET(_xlpm.h,HOUR($A228),_xlpm.s,H$221,_xlpm.hrs,IFERROR(HOUR(Flights_2026_09_3033343536373456789[entry_hour]),-1),_xlpm.sectors,IF(_xlpm.s="Sector 4",_xlfn.XLOOKUP(Flights_2026_09_3033343536373456789[adep],Tabla42[ADEP],Tabla42[Sector_4],""),Flights_2026_09_3033343536373456789[entry_sector]),SUMPRODUCT(--(_xlpm.hrs=_xlpm.h),--(_xlpm.sectors=_xlpm.s)))</f>
        <v>3</v>
      </c>
      <c r="I228" s="17">
        <f t="shared" si="1"/>
        <v>15</v>
      </c>
      <c r="W228" s="17" cm="1">
        <f t="array" ref="W228">SUMPRODUCT(--(IFERROR(HOUR(Flights_2026_09_3033343536373456789[entry_hour]),-1)=HOUR(W$212)),--(IFERROR(Flights_2026_09_3033343536373456789[nfl],-1)&gt;=IF($V252=450,450,$V252)),--(IFERROR(Flights_2026_09_3033343536373456789[nfl],-1)&lt;=IF($V252=450,450,$V252+9)))</f>
        <v>0</v>
      </c>
      <c r="X228" s="17" cm="1">
        <f t="array" ref="X228">SUMPRODUCT(--(IFERROR(HOUR(Flights_2026_09_3033343536373456789[entry_hour]),-1)=HOUR(X$212)),--(IFERROR(Flights_2026_09_3033343536373456789[nfl],-1)&gt;=IF($V252=450,450,$V252)),--(IFERROR(Flights_2026_09_3033343536373456789[nfl],-1)&lt;=IF($V252=450,450,$V252+9)))</f>
        <v>0</v>
      </c>
      <c r="Y228" s="17" cm="1">
        <f t="array" ref="Y228">SUMPRODUCT(--(IFERROR(HOUR(Flights_2026_09_3033343536373456789[entry_hour]),-1)=HOUR(Y$212)),--(IFERROR(Flights_2026_09_3033343536373456789[nfl],-1)&gt;=IF($V252=450,450,$V252)),--(IFERROR(Flights_2026_09_3033343536373456789[nfl],-1)&lt;=IF($V252=450,450,$V252+9)))</f>
        <v>0</v>
      </c>
      <c r="Z228" s="17" cm="1">
        <f t="array" ref="Z228">SUMPRODUCT(--(IFERROR(HOUR(Flights_2026_09_3033343536373456789[entry_hour]),-1)=HOUR(Z$212)),--(IFERROR(Flights_2026_09_3033343536373456789[nfl],-1)&gt;=IF($V252=450,450,$V252)),--(IFERROR(Flights_2026_09_3033343536373456789[nfl],-1)&lt;=IF($V252=450,450,$V252+9)))</f>
        <v>0</v>
      </c>
      <c r="AA228" s="17" cm="1">
        <f t="array" ref="AA228">SUMPRODUCT(--(IFERROR(HOUR(Flights_2026_09_3033343536373456789[entry_hour]),-1)=HOUR(AA$212)),--(IFERROR(Flights_2026_09_3033343536373456789[nfl],-1)&gt;=IF($V252=450,450,$V252)),--(IFERROR(Flights_2026_09_3033343536373456789[nfl],-1)&lt;=IF($V252=450,450,$V252+9)))</f>
        <v>0</v>
      </c>
      <c r="AB228" s="17" cm="1">
        <f t="array" ref="AB228">SUMPRODUCT(--(IFERROR(HOUR(Flights_2026_09_3033343536373456789[entry_hour]),-1)=HOUR(AB$212)),--(IFERROR(Flights_2026_09_3033343536373456789[nfl],-1)&gt;=IF($V252=450,450,$V252)),--(IFERROR(Flights_2026_09_3033343536373456789[nfl],-1)&lt;=IF($V252=450,450,$V252+9)))</f>
        <v>0</v>
      </c>
      <c r="AC228" s="17" cm="1">
        <f t="array" ref="AC228">SUMPRODUCT(--(IFERROR(HOUR(Flights_2026_09_3033343536373456789[entry_hour]),-1)=HOUR(AC$212)),--(IFERROR(Flights_2026_09_3033343536373456789[nfl],-1)&gt;=IF($V252=450,450,$V252)),--(IFERROR(Flights_2026_09_3033343536373456789[nfl],-1)&lt;=IF($V252=450,450,$V252+9)))</f>
        <v>0</v>
      </c>
      <c r="AD228" s="17" cm="1">
        <f t="array" ref="AD228">SUMPRODUCT(--(IFERROR(HOUR(Flights_2026_09_3033343536373456789[entry_hour]),-1)=HOUR(AD$212)),--(IFERROR(Flights_2026_09_3033343536373456789[nfl],-1)&gt;=IF($V252=450,450,$V252)),--(IFERROR(Flights_2026_09_3033343536373456789[nfl],-1)&lt;=IF($V252=450,450,$V252+9)))</f>
        <v>0</v>
      </c>
      <c r="AE228" s="17" cm="1">
        <f t="array" ref="AE228">SUMPRODUCT(--(IFERROR(HOUR(Flights_2026_09_3033343536373456789[entry_hour]),-1)=HOUR(AE$212)),--(IFERROR(Flights_2026_09_3033343536373456789[nfl],-1)&gt;=IF($V252=450,450,$V252)),--(IFERROR(Flights_2026_09_3033343536373456789[nfl],-1)&lt;=IF($V252=450,450,$V252+9)))</f>
        <v>0</v>
      </c>
      <c r="AF228" s="2">
        <v>0.625</v>
      </c>
      <c r="AG228" t="s">
        <v>840</v>
      </c>
      <c r="AH228" s="17">
        <v>380</v>
      </c>
      <c r="AI228" s="17" cm="1">
        <f t="array" ref="AI228">SUMPRODUCT(--(IFERROR(HOUR(Flights_2026_09_3033343536373456789[entry_hour]),-1)=HOUR(AF228)),--(IFERROR(Flights_2026_09_3033343536373456789[entry_sector],"")=AG228),--(IFERROR(Flights_2026_09_3033343536373456789[nfl],-1)&gt;=AH228),--(IFERROR(Flights_2026_09_3033343536373456789[nfl],-1)&lt;=IF(AH228=450,450,AH228+9)))</f>
        <v>0</v>
      </c>
    </row>
    <row r="229" spans="1:35" x14ac:dyDescent="0.2">
      <c r="A229" s="4">
        <v>0.875</v>
      </c>
      <c r="B229" s="28" cm="1">
        <f t="array" ref="B229">_xlfn.LET(_xlpm.h,HOUR($A229),_xlpm.s,B$221,_xlpm.hrs,IFERROR(HOUR(Flights_2026_09_3033343536373456789[entry_hour]),-1),_xlpm.sectors,IF(_xlpm.s="Sector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29" s="28" cm="1">
        <f t="array" ref="C229">_xlfn.LET(_xlpm.h,HOUR($A229),_xlpm.s,C$221,_xlpm.hrs,IFERROR(HOUR(Flights_2026_09_3033343536373456789[entry_hour]),-1),_xlpm.sectors,IF(_xlpm.s="Sector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29" s="28" cm="1">
        <f t="array" ref="D229">_xlfn.LET(_xlpm.h,HOUR($A229),_xlpm.s,D$221,_xlpm.hrs,IFERROR(HOUR(Flights_2026_09_3033343536373456789[entry_hour]),-1),_xlpm.sectors,IF(_xlpm.s="Sector 4",_xlfn.XLOOKUP(Flights_2026_09_3033343536373456789[adep],Tabla42[ADEP],Tabla42[Sector_4],""),Flights_2026_09_3033343536373456789[entry_sector]),SUMPRODUCT(--(_xlpm.hrs=_xlpm.h),--(_xlpm.sectors=_xlpm.s)))</f>
        <v>1</v>
      </c>
      <c r="E229" s="28" cm="1">
        <f t="array" ref="E229">_xlfn.LET(_xlpm.h,HOUR($A229),_xlpm.s,E$221,_xlpm.hrs,IFERROR(HOUR(Flights_2026_09_3033343536373456789[entry_hour]),-1),_xlpm.sectors,IF(_xlpm.s="Sector 4",_xlfn.XLOOKUP(Flights_2026_09_3033343536373456789[adep],Tabla42[ADEP],Tabla42[Sector_4],""),Flights_2026_09_3033343536373456789[entry_sector]),SUMPRODUCT(--(_xlpm.hrs=_xlpm.h),--(_xlpm.sectors=_xlpm.s)))</f>
        <v>5</v>
      </c>
      <c r="F229" s="28" cm="1">
        <f t="array" ref="F229">_xlfn.LET(_xlpm.h,HOUR($A229),_xlpm.s,F$221,_xlpm.hrs,IFERROR(HOUR(Flights_2026_09_3033343536373456789[entry_hour]),-1),_xlpm.sectors,IF(_xlpm.s="Sector 4",_xlfn.XLOOKUP(Flights_2026_09_3033343536373456789[adep],Tabla42[ADEP],Tabla42[Sector_4],""),Flights_2026_09_3033343536373456789[entry_sector]),SUMPRODUCT(--(_xlpm.hrs=_xlpm.h),--(_xlpm.sectors=_xlpm.s)))</f>
        <v>4</v>
      </c>
      <c r="G229" s="28" cm="1">
        <f t="array" ref="G229">_xlfn.LET(_xlpm.h,HOUR($A229),_xlpm.s,G$221,_xlpm.hrs,IFERROR(HOUR(Flights_2026_09_3033343536373456789[entry_hour]),-1),_xlpm.sectors,IF(_xlpm.s="Sector 4",_xlfn.XLOOKUP(Flights_2026_09_3033343536373456789[adep],Tabla42[ADEP],Tabla42[Sector_4],""),Flights_2026_09_3033343536373456789[entry_sector]),SUMPRODUCT(--(_xlpm.hrs=_xlpm.h),--(_xlpm.sectors=_xlpm.s)))</f>
        <v>1</v>
      </c>
      <c r="H229" s="17" cm="1">
        <f t="array" ref="H229">_xlfn.LET(_xlpm.h,HOUR($A229),_xlpm.s,H$221,_xlpm.hrs,IFERROR(HOUR(Flights_2026_09_3033343536373456789[entry_hour]),-1),_xlpm.sectors,IF(_xlpm.s="Sector 4",_xlfn.XLOOKUP(Flights_2026_09_3033343536373456789[adep],Tabla42[ADEP],Tabla42[Sector_4],""),Flights_2026_09_3033343536373456789[entry_sector]),SUMPRODUCT(--(_xlpm.hrs=_xlpm.h),--(_xlpm.sectors=_xlpm.s)))</f>
        <v>4</v>
      </c>
      <c r="I229" s="17">
        <f t="shared" si="1"/>
        <v>15</v>
      </c>
      <c r="W229" s="17" cm="1">
        <f t="array" ref="W229">SUMPRODUCT(--(IFERROR(HOUR(Flights_2026_09_3033343536373456789[entry_hour]),-1)=HOUR(W$212)),--(IFERROR(Flights_2026_09_3033343536373456789[nfl],-1)&gt;=IF($V253=450,450,$V253)),--(IFERROR(Flights_2026_09_3033343536373456789[nfl],-1)&lt;=IF($V253=450,450,$V253+9)))</f>
        <v>0</v>
      </c>
      <c r="X229" s="17" cm="1">
        <f t="array" ref="X229">SUMPRODUCT(--(IFERROR(HOUR(Flights_2026_09_3033343536373456789[entry_hour]),-1)=HOUR(X$212)),--(IFERROR(Flights_2026_09_3033343536373456789[nfl],-1)&gt;=IF($V253=450,450,$V253)),--(IFERROR(Flights_2026_09_3033343536373456789[nfl],-1)&lt;=IF($V253=450,450,$V253+9)))</f>
        <v>0</v>
      </c>
      <c r="Y229" s="17" cm="1">
        <f t="array" ref="Y229">SUMPRODUCT(--(IFERROR(HOUR(Flights_2026_09_3033343536373456789[entry_hour]),-1)=HOUR(Y$212)),--(IFERROR(Flights_2026_09_3033343536373456789[nfl],-1)&gt;=IF($V253=450,450,$V253)),--(IFERROR(Flights_2026_09_3033343536373456789[nfl],-1)&lt;=IF($V253=450,450,$V253+9)))</f>
        <v>1</v>
      </c>
      <c r="Z229" s="17" cm="1">
        <f t="array" ref="Z229">SUMPRODUCT(--(IFERROR(HOUR(Flights_2026_09_3033343536373456789[entry_hour]),-1)=HOUR(Z$212)),--(IFERROR(Flights_2026_09_3033343536373456789[nfl],-1)&gt;=IF($V253=450,450,$V253)),--(IFERROR(Flights_2026_09_3033343536373456789[nfl],-1)&lt;=IF($V253=450,450,$V253+9)))</f>
        <v>0</v>
      </c>
      <c r="AA229" s="17" cm="1">
        <f t="array" ref="AA229">SUMPRODUCT(--(IFERROR(HOUR(Flights_2026_09_3033343536373456789[entry_hour]),-1)=HOUR(AA$212)),--(IFERROR(Flights_2026_09_3033343536373456789[nfl],-1)&gt;=IF($V253=450,450,$V253)),--(IFERROR(Flights_2026_09_3033343536373456789[nfl],-1)&lt;=IF($V253=450,450,$V253+9)))</f>
        <v>0</v>
      </c>
      <c r="AB229" s="17" cm="1">
        <f t="array" ref="AB229">SUMPRODUCT(--(IFERROR(HOUR(Flights_2026_09_3033343536373456789[entry_hour]),-1)=HOUR(AB$212)),--(IFERROR(Flights_2026_09_3033343536373456789[nfl],-1)&gt;=IF($V253=450,450,$V253)),--(IFERROR(Flights_2026_09_3033343536373456789[nfl],-1)&lt;=IF($V253=450,450,$V253+9)))</f>
        <v>0</v>
      </c>
      <c r="AC229" s="17" cm="1">
        <f t="array" ref="AC229">SUMPRODUCT(--(IFERROR(HOUR(Flights_2026_09_3033343536373456789[entry_hour]),-1)=HOUR(AC$212)),--(IFERROR(Flights_2026_09_3033343536373456789[nfl],-1)&gt;=IF($V253=450,450,$V253)),--(IFERROR(Flights_2026_09_3033343536373456789[nfl],-1)&lt;=IF($V253=450,450,$V253+9)))</f>
        <v>0</v>
      </c>
      <c r="AD229" s="17" cm="1">
        <f t="array" ref="AD229">SUMPRODUCT(--(IFERROR(HOUR(Flights_2026_09_3033343536373456789[entry_hour]),-1)=HOUR(AD$212)),--(IFERROR(Flights_2026_09_3033343536373456789[nfl],-1)&gt;=IF($V253=450,450,$V253)),--(IFERROR(Flights_2026_09_3033343536373456789[nfl],-1)&lt;=IF($V253=450,450,$V253+9)))</f>
        <v>0</v>
      </c>
      <c r="AE229" s="17" cm="1">
        <f t="array" ref="AE229">SUMPRODUCT(--(IFERROR(HOUR(Flights_2026_09_3033343536373456789[entry_hour]),-1)=HOUR(AE$212)),--(IFERROR(Flights_2026_09_3033343536373456789[nfl],-1)&gt;=IF($V253=450,450,$V253)),--(IFERROR(Flights_2026_09_3033343536373456789[nfl],-1)&lt;=IF($V253=450,450,$V253+9)))</f>
        <v>0</v>
      </c>
      <c r="AF229" s="2">
        <v>0.625</v>
      </c>
      <c r="AG229" t="s">
        <v>840</v>
      </c>
      <c r="AH229" s="17">
        <v>390</v>
      </c>
      <c r="AI229" s="17" cm="1">
        <f t="array" ref="AI229">SUMPRODUCT(--(IFERROR(HOUR(Flights_2026_09_3033343536373456789[entry_hour]),-1)=HOUR(AF229)),--(IFERROR(Flights_2026_09_3033343536373456789[entry_sector],"")=AG229),--(IFERROR(Flights_2026_09_3033343536373456789[nfl],-1)&gt;=AH229),--(IFERROR(Flights_2026_09_3033343536373456789[nfl],-1)&lt;=IF(AH229=450,450,AH229+9)))</f>
        <v>1</v>
      </c>
    </row>
    <row r="230" spans="1:35" x14ac:dyDescent="0.2">
      <c r="A230" s="4">
        <v>0.91666666666666674</v>
      </c>
      <c r="B230" s="28" cm="1">
        <f t="array" ref="B230">_xlfn.LET(_xlpm.h,HOUR($A230),_xlpm.s,B$221,_xlpm.hrs,IFERROR(HOUR(Flights_2026_09_3033343536373456789[entry_hour]),-1),_xlpm.sectors,IF(_xlpm.s="Sector 4",_xlfn.XLOOKUP(Flights_2026_09_3033343536373456789[adep],Tabla42[ADEP],Tabla42[Sector_4],""),Flights_2026_09_3033343536373456789[entry_sector]),SUMPRODUCT(--(_xlpm.hrs=_xlpm.h),--(_xlpm.sectors=_xlpm.s)))</f>
        <v>0</v>
      </c>
      <c r="C230" s="28" cm="1">
        <f t="array" ref="C230">_xlfn.LET(_xlpm.h,HOUR($A230),_xlpm.s,C$221,_xlpm.hrs,IFERROR(HOUR(Flights_2026_09_3033343536373456789[entry_hour]),-1),_xlpm.sectors,IF(_xlpm.s="Sector 4",_xlfn.XLOOKUP(Flights_2026_09_3033343536373456789[adep],Tabla42[ADEP],Tabla42[Sector_4],""),Flights_2026_09_3033343536373456789[entry_sector]),SUMPRODUCT(--(_xlpm.hrs=_xlpm.h),--(_xlpm.sectors=_xlpm.s)))</f>
        <v>0</v>
      </c>
      <c r="D230" s="28" cm="1">
        <f t="array" ref="D230">_xlfn.LET(_xlpm.h,HOUR($A230),_xlpm.s,D$221,_xlpm.hrs,IFERROR(HOUR(Flights_2026_09_3033343536373456789[entry_hour]),-1),_xlpm.sectors,IF(_xlpm.s="Sector 4",_xlfn.XLOOKUP(Flights_2026_09_3033343536373456789[adep],Tabla42[ADEP],Tabla42[Sector_4],""),Flights_2026_09_3033343536373456789[entry_sector]),SUMPRODUCT(--(_xlpm.hrs=_xlpm.h),--(_xlpm.sectors=_xlpm.s)))</f>
        <v>2</v>
      </c>
      <c r="E230" s="28" cm="1">
        <f t="array" ref="E230">_xlfn.LET(_xlpm.h,HOUR($A230),_xlpm.s,E$221,_xlpm.hrs,IFERROR(HOUR(Flights_2026_09_3033343536373456789[entry_hour]),-1),_xlpm.sectors,IF(_xlpm.s="Sector 4",_xlfn.XLOOKUP(Flights_2026_09_3033343536373456789[adep],Tabla42[ADEP],Tabla42[Sector_4],""),Flights_2026_09_3033343536373456789[entry_sector]),SUMPRODUCT(--(_xlpm.hrs=_xlpm.h),--(_xlpm.sectors=_xlpm.s)))</f>
        <v>4</v>
      </c>
      <c r="F230" s="28" cm="1">
        <f t="array" ref="F230">_xlfn.LET(_xlpm.h,HOUR($A230),_xlpm.s,F$221,_xlpm.hrs,IFERROR(HOUR(Flights_2026_09_3033343536373456789[entry_hour]),-1),_xlpm.sectors,IF(_xlpm.s="Sector 4",_xlfn.XLOOKUP(Flights_2026_09_3033343536373456789[adep],Tabla42[ADEP],Tabla42[Sector_4],""),Flights_2026_09_3033343536373456789[entry_sector]),SUMPRODUCT(--(_xlpm.hrs=_xlpm.h),--(_xlpm.sectors=_xlpm.s)))</f>
        <v>2</v>
      </c>
      <c r="G230" s="28" cm="1">
        <f t="array" ref="G230">_xlfn.LET(_xlpm.h,HOUR($A230),_xlpm.s,G$221,_xlpm.hrs,IFERROR(HOUR(Flights_2026_09_3033343536373456789[entry_hour]),-1),_xlpm.sectors,IF(_xlpm.s="Sector 4",_xlfn.XLOOKUP(Flights_2026_09_3033343536373456789[adep],Tabla42[ADEP],Tabla42[Sector_4],""),Flights_2026_09_3033343536373456789[entry_sector]),SUMPRODUCT(--(_xlpm.hrs=_xlpm.h),--(_xlpm.sectors=_xlpm.s)))</f>
        <v>2</v>
      </c>
      <c r="H230" s="17" cm="1">
        <f t="array" ref="H230">_xlfn.LET(_xlpm.h,HOUR($A230),_xlpm.s,H$221,_xlpm.hrs,IFERROR(HOUR(Flights_2026_09_3033343536373456789[entry_hour]),-1),_xlpm.sectors,IF(_xlpm.s="Sector 4",_xlfn.XLOOKUP(Flights_2026_09_3033343536373456789[adep],Tabla42[ADEP],Tabla42[Sector_4],""),Flights_2026_09_3033343536373456789[entry_sector]),SUMPRODUCT(--(_xlpm.hrs=_xlpm.h),--(_xlpm.sectors=_xlpm.s)))</f>
        <v>1</v>
      </c>
      <c r="I230" s="17">
        <f t="shared" si="1"/>
        <v>11</v>
      </c>
      <c r="W230" s="17" cm="1">
        <f t="array" ref="W230">SUMPRODUCT(--(IFERROR(HOUR(Flights_2026_09_3033343536373456789[entry_hour]),-1)=HOUR(W$212)),--(IFERROR(Flights_2026_09_3033343536373456789[nfl],-1)&gt;=IF($V254=450,450,$V254)),--(IFERROR(Flights_2026_09_3033343536373456789[nfl],-1)&lt;=IF($V254=450,450,$V254+9)))</f>
        <v>0</v>
      </c>
      <c r="X230" s="17" cm="1">
        <f t="array" ref="X230">SUMPRODUCT(--(IFERROR(HOUR(Flights_2026_09_3033343536373456789[entry_hour]),-1)=HOUR(X$212)),--(IFERROR(Flights_2026_09_3033343536373456789[nfl],-1)&gt;=IF($V254=450,450,$V254)),--(IFERROR(Flights_2026_09_3033343536373456789[nfl],-1)&lt;=IF($V254=450,450,$V254+9)))</f>
        <v>0</v>
      </c>
      <c r="Y230" s="17" cm="1">
        <f t="array" ref="Y230">SUMPRODUCT(--(IFERROR(HOUR(Flights_2026_09_3033343536373456789[entry_hour]),-1)=HOUR(Y$212)),--(IFERROR(Flights_2026_09_3033343536373456789[nfl],-1)&gt;=IF($V254=450,450,$V254)),--(IFERROR(Flights_2026_09_3033343536373456789[nfl],-1)&lt;=IF($V254=450,450,$V254+9)))</f>
        <v>0</v>
      </c>
      <c r="Z230" s="17" cm="1">
        <f t="array" ref="Z230">SUMPRODUCT(--(IFERROR(HOUR(Flights_2026_09_3033343536373456789[entry_hour]),-1)=HOUR(Z$212)),--(IFERROR(Flights_2026_09_3033343536373456789[nfl],-1)&gt;=IF($V254=450,450,$V254)),--(IFERROR(Flights_2026_09_3033343536373456789[nfl],-1)&lt;=IF($V254=450,450,$V254+9)))</f>
        <v>0</v>
      </c>
      <c r="AA230" s="17" cm="1">
        <f t="array" ref="AA230">SUMPRODUCT(--(IFERROR(HOUR(Flights_2026_09_3033343536373456789[entry_hour]),-1)=HOUR(AA$212)),--(IFERROR(Flights_2026_09_3033343536373456789[nfl],-1)&gt;=IF($V254=450,450,$V254)),--(IFERROR(Flights_2026_09_3033343536373456789[nfl],-1)&lt;=IF($V254=450,450,$V254+9)))</f>
        <v>0</v>
      </c>
      <c r="AB230" s="17" cm="1">
        <f t="array" ref="AB230">SUMPRODUCT(--(IFERROR(HOUR(Flights_2026_09_3033343536373456789[entry_hour]),-1)=HOUR(AB$212)),--(IFERROR(Flights_2026_09_3033343536373456789[nfl],-1)&gt;=IF($V254=450,450,$V254)),--(IFERROR(Flights_2026_09_3033343536373456789[nfl],-1)&lt;=IF($V254=450,450,$V254+9)))</f>
        <v>0</v>
      </c>
      <c r="AC230" s="17" cm="1">
        <f t="array" ref="AC230">SUMPRODUCT(--(IFERROR(HOUR(Flights_2026_09_3033343536373456789[entry_hour]),-1)=HOUR(AC$212)),--(IFERROR(Flights_2026_09_3033343536373456789[nfl],-1)&gt;=IF($V254=450,450,$V254)),--(IFERROR(Flights_2026_09_3033343536373456789[nfl],-1)&lt;=IF($V254=450,450,$V254+9)))</f>
        <v>0</v>
      </c>
      <c r="AD230" s="17" cm="1">
        <f t="array" ref="AD230">SUMPRODUCT(--(IFERROR(HOUR(Flights_2026_09_3033343536373456789[entry_hour]),-1)=HOUR(AD$212)),--(IFERROR(Flights_2026_09_3033343536373456789[nfl],-1)&gt;=IF($V254=450,450,$V254)),--(IFERROR(Flights_2026_09_3033343536373456789[nfl],-1)&lt;=IF($V254=450,450,$V254+9)))</f>
        <v>0</v>
      </c>
      <c r="AE230" s="17" cm="1">
        <f t="array" ref="AE230">SUMPRODUCT(--(IFERROR(HOUR(Flights_2026_09_3033343536373456789[entry_hour]),-1)=HOUR(AE$212)),--(IFERROR(Flights_2026_09_3033343536373456789[nfl],-1)&gt;=IF($V254=450,450,$V254)),--(IFERROR(Flights_2026_09_3033343536373456789[nfl],-1)&lt;=IF($V254=450,450,$V254+9)))</f>
        <v>0</v>
      </c>
      <c r="AF230" s="2">
        <v>0.625</v>
      </c>
      <c r="AG230" t="s">
        <v>840</v>
      </c>
      <c r="AH230" s="17">
        <v>400</v>
      </c>
      <c r="AI230" s="17" cm="1">
        <f t="array" ref="AI230">SUMPRODUCT(--(IFERROR(HOUR(Flights_2026_09_3033343536373456789[entry_hour]),-1)=HOUR(AF230)),--(IFERROR(Flights_2026_09_3033343536373456789[entry_sector],"")=AG230),--(IFERROR(Flights_2026_09_3033343536373456789[nfl],-1)&gt;=AH230),--(IFERROR(Flights_2026_09_3033343536373456789[nfl],-1)&lt;=IF(AH230=450,450,AH230+9)))</f>
        <v>0</v>
      </c>
    </row>
    <row r="231" spans="1:35" x14ac:dyDescent="0.2">
      <c r="W231" s="17" cm="1">
        <f t="array" ref="W231">SUMPRODUCT(--(IFERROR(HOUR(Flights_2026_09_3033343536373456789[entry_hour]),-1)=HOUR(W$212)),--(IFERROR(Flights_2026_09_3033343536373456789[nfl],-1)&gt;=IF($V255=450,450,$V255)),--(IFERROR(Flights_2026_09_3033343536373456789[nfl],-1)&lt;=IF($V255=450,450,$V255+9)))</f>
        <v>0</v>
      </c>
      <c r="X231" s="17" cm="1">
        <f t="array" ref="X231">SUMPRODUCT(--(IFERROR(HOUR(Flights_2026_09_3033343536373456789[entry_hour]),-1)=HOUR(X$212)),--(IFERROR(Flights_2026_09_3033343536373456789[nfl],-1)&gt;=IF($V255=450,450,$V255)),--(IFERROR(Flights_2026_09_3033343536373456789[nfl],-1)&lt;=IF($V255=450,450,$V255+9)))</f>
        <v>0</v>
      </c>
      <c r="Y231" s="17" cm="1">
        <f t="array" ref="Y231">SUMPRODUCT(--(IFERROR(HOUR(Flights_2026_09_3033343536373456789[entry_hour]),-1)=HOUR(Y$212)),--(IFERROR(Flights_2026_09_3033343536373456789[nfl],-1)&gt;=IF($V255=450,450,$V255)),--(IFERROR(Flights_2026_09_3033343536373456789[nfl],-1)&lt;=IF($V255=450,450,$V255+9)))</f>
        <v>0</v>
      </c>
      <c r="Z231" s="17" cm="1">
        <f t="array" ref="Z231">SUMPRODUCT(--(IFERROR(HOUR(Flights_2026_09_3033343536373456789[entry_hour]),-1)=HOUR(Z$212)),--(IFERROR(Flights_2026_09_3033343536373456789[nfl],-1)&gt;=IF($V255=450,450,$V255)),--(IFERROR(Flights_2026_09_3033343536373456789[nfl],-1)&lt;=IF($V255=450,450,$V255+9)))</f>
        <v>0</v>
      </c>
      <c r="AA231" s="17" cm="1">
        <f t="array" ref="AA231">SUMPRODUCT(--(IFERROR(HOUR(Flights_2026_09_3033343536373456789[entry_hour]),-1)=HOUR(AA$212)),--(IFERROR(Flights_2026_09_3033343536373456789[nfl],-1)&gt;=IF($V255=450,450,$V255)),--(IFERROR(Flights_2026_09_3033343536373456789[nfl],-1)&lt;=IF($V255=450,450,$V255+9)))</f>
        <v>0</v>
      </c>
      <c r="AB231" s="17" cm="1">
        <f t="array" ref="AB231">SUMPRODUCT(--(IFERROR(HOUR(Flights_2026_09_3033343536373456789[entry_hour]),-1)=HOUR(AB$212)),--(IFERROR(Flights_2026_09_3033343536373456789[nfl],-1)&gt;=IF($V255=450,450,$V255)),--(IFERROR(Flights_2026_09_3033343536373456789[nfl],-1)&lt;=IF($V255=450,450,$V255+9)))</f>
        <v>0</v>
      </c>
      <c r="AC231" s="17" cm="1">
        <f t="array" ref="AC231">SUMPRODUCT(--(IFERROR(HOUR(Flights_2026_09_3033343536373456789[entry_hour]),-1)=HOUR(AC$212)),--(IFERROR(Flights_2026_09_3033343536373456789[nfl],-1)&gt;=IF($V255=450,450,$V255)),--(IFERROR(Flights_2026_09_3033343536373456789[nfl],-1)&lt;=IF($V255=450,450,$V255+9)))</f>
        <v>0</v>
      </c>
      <c r="AD231" s="17" cm="1">
        <f t="array" ref="AD231">SUMPRODUCT(--(IFERROR(HOUR(Flights_2026_09_3033343536373456789[entry_hour]),-1)=HOUR(AD$212)),--(IFERROR(Flights_2026_09_3033343536373456789[nfl],-1)&gt;=IF($V255=450,450,$V255)),--(IFERROR(Flights_2026_09_3033343536373456789[nfl],-1)&lt;=IF($V255=450,450,$V255+9)))</f>
        <v>0</v>
      </c>
      <c r="AE231" s="17" cm="1">
        <f t="array" ref="AE231">SUMPRODUCT(--(IFERROR(HOUR(Flights_2026_09_3033343536373456789[entry_hour]),-1)=HOUR(AE$212)),--(IFERROR(Flights_2026_09_3033343536373456789[nfl],-1)&gt;=IF($V255=450,450,$V255)),--(IFERROR(Flights_2026_09_3033343536373456789[nfl],-1)&lt;=IF($V255=450,450,$V255+9)))</f>
        <v>0</v>
      </c>
      <c r="AF231" s="2">
        <v>0.625</v>
      </c>
      <c r="AG231" t="s">
        <v>840</v>
      </c>
      <c r="AH231" s="17">
        <v>410</v>
      </c>
      <c r="AI231" s="17" cm="1">
        <f t="array" ref="AI231">SUMPRODUCT(--(IFERROR(HOUR(Flights_2026_09_3033343536373456789[entry_hour]),-1)=HOUR(AF231)),--(IFERROR(Flights_2026_09_3033343536373456789[entry_sector],"")=AG231),--(IFERROR(Flights_2026_09_3033343536373456789[nfl],-1)&gt;=AH231),--(IFERROR(Flights_2026_09_3033343536373456789[nfl],-1)&lt;=IF(AH231=450,450,AH231+9)))</f>
        <v>0</v>
      </c>
    </row>
    <row r="232" spans="1:35" x14ac:dyDescent="0.2">
      <c r="W232" s="17" cm="1">
        <f t="array" ref="W232">SUMPRODUCT(--(IFERROR(HOUR(Flights_2026_09_3033343536373456789[entry_hour]),-1)=HOUR(W$212)),--(IFERROR(Flights_2026_09_3033343536373456789[nfl],-1)&gt;=IF($V256=450,450,$V256)),--(IFERROR(Flights_2026_09_3033343536373456789[nfl],-1)&lt;=IF($V256=450,450,$V256+9)))</f>
        <v>0</v>
      </c>
      <c r="X232" s="17" cm="1">
        <f t="array" ref="X232">SUMPRODUCT(--(IFERROR(HOUR(Flights_2026_09_3033343536373456789[entry_hour]),-1)=HOUR(X$212)),--(IFERROR(Flights_2026_09_3033343536373456789[nfl],-1)&gt;=IF($V256=450,450,$V256)),--(IFERROR(Flights_2026_09_3033343536373456789[nfl],-1)&lt;=IF($V256=450,450,$V256+9)))</f>
        <v>0</v>
      </c>
      <c r="Y232" s="17" cm="1">
        <f t="array" ref="Y232">SUMPRODUCT(--(IFERROR(HOUR(Flights_2026_09_3033343536373456789[entry_hour]),-1)=HOUR(Y$212)),--(IFERROR(Flights_2026_09_3033343536373456789[nfl],-1)&gt;=IF($V256=450,450,$V256)),--(IFERROR(Flights_2026_09_3033343536373456789[nfl],-1)&lt;=IF($V256=450,450,$V256+9)))</f>
        <v>0</v>
      </c>
      <c r="Z232" s="17" cm="1">
        <f t="array" ref="Z232">SUMPRODUCT(--(IFERROR(HOUR(Flights_2026_09_3033343536373456789[entry_hour]),-1)=HOUR(Z$212)),--(IFERROR(Flights_2026_09_3033343536373456789[nfl],-1)&gt;=IF($V256=450,450,$V256)),--(IFERROR(Flights_2026_09_3033343536373456789[nfl],-1)&lt;=IF($V256=450,450,$V256+9)))</f>
        <v>0</v>
      </c>
      <c r="AA232" s="17" cm="1">
        <f t="array" ref="AA232">SUMPRODUCT(--(IFERROR(HOUR(Flights_2026_09_3033343536373456789[entry_hour]),-1)=HOUR(AA$212)),--(IFERROR(Flights_2026_09_3033343536373456789[nfl],-1)&gt;=IF($V256=450,450,$V256)),--(IFERROR(Flights_2026_09_3033343536373456789[nfl],-1)&lt;=IF($V256=450,450,$V256+9)))</f>
        <v>0</v>
      </c>
      <c r="AB232" s="17" cm="1">
        <f t="array" ref="AB232">SUMPRODUCT(--(IFERROR(HOUR(Flights_2026_09_3033343536373456789[entry_hour]),-1)=HOUR(AB$212)),--(IFERROR(Flights_2026_09_3033343536373456789[nfl],-1)&gt;=IF($V256=450,450,$V256)),--(IFERROR(Flights_2026_09_3033343536373456789[nfl],-1)&lt;=IF($V256=450,450,$V256+9)))</f>
        <v>0</v>
      </c>
      <c r="AC232" s="17" cm="1">
        <f t="array" ref="AC232">SUMPRODUCT(--(IFERROR(HOUR(Flights_2026_09_3033343536373456789[entry_hour]),-1)=HOUR(AC$212)),--(IFERROR(Flights_2026_09_3033343536373456789[nfl],-1)&gt;=IF($V256=450,450,$V256)),--(IFERROR(Flights_2026_09_3033343536373456789[nfl],-1)&lt;=IF($V256=450,450,$V256+9)))</f>
        <v>0</v>
      </c>
      <c r="AD232" s="17" cm="1">
        <f t="array" ref="AD232">SUMPRODUCT(--(IFERROR(HOUR(Flights_2026_09_3033343536373456789[entry_hour]),-1)=HOUR(AD$212)),--(IFERROR(Flights_2026_09_3033343536373456789[nfl],-1)&gt;=IF($V256=450,450,$V256)),--(IFERROR(Flights_2026_09_3033343536373456789[nfl],-1)&lt;=IF($V256=450,450,$V256+9)))</f>
        <v>0</v>
      </c>
      <c r="AE232" s="17" cm="1">
        <f t="array" ref="AE232">SUMPRODUCT(--(IFERROR(HOUR(Flights_2026_09_3033343536373456789[entry_hour]),-1)=HOUR(AE$212)),--(IFERROR(Flights_2026_09_3033343536373456789[nfl],-1)&gt;=IF($V256=450,450,$V256)),--(IFERROR(Flights_2026_09_3033343536373456789[nfl],-1)&lt;=IF($V256=450,450,$V256+9)))</f>
        <v>0</v>
      </c>
      <c r="AF232" s="2">
        <v>0.625</v>
      </c>
      <c r="AG232" t="s">
        <v>840</v>
      </c>
      <c r="AH232" s="17">
        <v>420</v>
      </c>
      <c r="AI232" s="17" cm="1">
        <f t="array" ref="AI232">SUMPRODUCT(--(IFERROR(HOUR(Flights_2026_09_3033343536373456789[entry_hour]),-1)=HOUR(AF232)),--(IFERROR(Flights_2026_09_3033343536373456789[entry_sector],"")=AG232),--(IFERROR(Flights_2026_09_3033343536373456789[nfl],-1)&gt;=AH232),--(IFERROR(Flights_2026_09_3033343536373456789[nfl],-1)&lt;=IF(AH232=450,450,AH232+9)))</f>
        <v>0</v>
      </c>
    </row>
    <row r="233" spans="1:35" ht="19" x14ac:dyDescent="0.2">
      <c r="A233" s="36" t="s">
        <v>2164</v>
      </c>
      <c r="B233" s="36"/>
      <c r="C233" s="36"/>
      <c r="D233" s="36"/>
      <c r="E233" s="36"/>
      <c r="F233" s="36"/>
      <c r="G233" s="36"/>
      <c r="H233" s="36"/>
      <c r="I233" s="36"/>
      <c r="J233" s="36"/>
      <c r="W233" s="17" cm="1">
        <f t="array" ref="W233">SUMPRODUCT(--(IFERROR(HOUR(Flights_2026_09_3033343536373456789[entry_hour]),-1)=HOUR(W$212)),--(IFERROR(Flights_2026_09_3033343536373456789[nfl],-1)&gt;=IF($V257=450,450,$V257)),--(IFERROR(Flights_2026_09_3033343536373456789[nfl],-1)&lt;=IF($V257=450,450,$V257+9)))</f>
        <v>0</v>
      </c>
      <c r="X233" s="17" cm="1">
        <f t="array" ref="X233">SUMPRODUCT(--(IFERROR(HOUR(Flights_2026_09_3033343536373456789[entry_hour]),-1)=HOUR(X$212)),--(IFERROR(Flights_2026_09_3033343536373456789[nfl],-1)&gt;=IF($V257=450,450,$V257)),--(IFERROR(Flights_2026_09_3033343536373456789[nfl],-1)&lt;=IF($V257=450,450,$V257+9)))</f>
        <v>0</v>
      </c>
      <c r="Y233" s="17" cm="1">
        <f t="array" ref="Y233">SUMPRODUCT(--(IFERROR(HOUR(Flights_2026_09_3033343536373456789[entry_hour]),-1)=HOUR(Y$212)),--(IFERROR(Flights_2026_09_3033343536373456789[nfl],-1)&gt;=IF($V257=450,450,$V257)),--(IFERROR(Flights_2026_09_3033343536373456789[nfl],-1)&lt;=IF($V257=450,450,$V257+9)))</f>
        <v>0</v>
      </c>
      <c r="Z233" s="17" cm="1">
        <f t="array" ref="Z233">SUMPRODUCT(--(IFERROR(HOUR(Flights_2026_09_3033343536373456789[entry_hour]),-1)=HOUR(Z$212)),--(IFERROR(Flights_2026_09_3033343536373456789[nfl],-1)&gt;=IF($V257=450,450,$V257)),--(IFERROR(Flights_2026_09_3033343536373456789[nfl],-1)&lt;=IF($V257=450,450,$V257+9)))</f>
        <v>0</v>
      </c>
      <c r="AA233" s="17" cm="1">
        <f t="array" ref="AA233">SUMPRODUCT(--(IFERROR(HOUR(Flights_2026_09_3033343536373456789[entry_hour]),-1)=HOUR(AA$212)),--(IFERROR(Flights_2026_09_3033343536373456789[nfl],-1)&gt;=IF($V257=450,450,$V257)),--(IFERROR(Flights_2026_09_3033343536373456789[nfl],-1)&lt;=IF($V257=450,450,$V257+9)))</f>
        <v>0</v>
      </c>
      <c r="AB233" s="17" cm="1">
        <f t="array" ref="AB233">SUMPRODUCT(--(IFERROR(HOUR(Flights_2026_09_3033343536373456789[entry_hour]),-1)=HOUR(AB$212)),--(IFERROR(Flights_2026_09_3033343536373456789[nfl],-1)&gt;=IF($V257=450,450,$V257)),--(IFERROR(Flights_2026_09_3033343536373456789[nfl],-1)&lt;=IF($V257=450,450,$V257+9)))</f>
        <v>0</v>
      </c>
      <c r="AC233" s="17" cm="1">
        <f t="array" ref="AC233">SUMPRODUCT(--(IFERROR(HOUR(Flights_2026_09_3033343536373456789[entry_hour]),-1)=HOUR(AC$212)),--(IFERROR(Flights_2026_09_3033343536373456789[nfl],-1)&gt;=IF($V257=450,450,$V257)),--(IFERROR(Flights_2026_09_3033343536373456789[nfl],-1)&lt;=IF($V257=450,450,$V257+9)))</f>
        <v>0</v>
      </c>
      <c r="AD233" s="17" cm="1">
        <f t="array" ref="AD233">SUMPRODUCT(--(IFERROR(HOUR(Flights_2026_09_3033343536373456789[entry_hour]),-1)=HOUR(AD$212)),--(IFERROR(Flights_2026_09_3033343536373456789[nfl],-1)&gt;=IF($V257=450,450,$V257)),--(IFERROR(Flights_2026_09_3033343536373456789[nfl],-1)&lt;=IF($V257=450,450,$V257+9)))</f>
        <v>0</v>
      </c>
      <c r="AE233" s="17" cm="1">
        <f t="array" ref="AE233">SUMPRODUCT(--(IFERROR(HOUR(Flights_2026_09_3033343536373456789[entry_hour]),-1)=HOUR(AE$212)),--(IFERROR(Flights_2026_09_3033343536373456789[nfl],-1)&gt;=IF($V257=450,450,$V257)),--(IFERROR(Flights_2026_09_3033343536373456789[nfl],-1)&lt;=IF($V257=450,450,$V257+9)))</f>
        <v>0</v>
      </c>
      <c r="AF233" s="2">
        <v>0.625</v>
      </c>
      <c r="AG233" t="s">
        <v>840</v>
      </c>
      <c r="AH233" s="17">
        <v>430</v>
      </c>
      <c r="AI233" s="17" cm="1">
        <f t="array" ref="AI233">SUMPRODUCT(--(IFERROR(HOUR(Flights_2026_09_3033343536373456789[entry_hour]),-1)=HOUR(AF233)),--(IFERROR(Flights_2026_09_3033343536373456789[entry_sector],"")=AG233),--(IFERROR(Flights_2026_09_3033343536373456789[nfl],-1)&gt;=AH233),--(IFERROR(Flights_2026_09_3033343536373456789[nfl],-1)&lt;=IF(AH233=450,450,AH233+9)))</f>
        <v>0</v>
      </c>
    </row>
    <row r="234" spans="1:35" x14ac:dyDescent="0.2">
      <c r="A234" s="39" t="s">
        <v>992</v>
      </c>
      <c r="B234" s="39"/>
      <c r="C234" s="39"/>
      <c r="D234" s="39"/>
      <c r="E234" s="39"/>
      <c r="F234" s="39"/>
      <c r="G234" s="39"/>
      <c r="H234" s="39"/>
      <c r="I234" s="39"/>
      <c r="J234" s="39"/>
      <c r="W234" s="17" cm="1">
        <f t="array" ref="W234">SUMPRODUCT(--(IFERROR(HOUR(Flights_2026_09_3033343536373456789[entry_hour]),-1)=HOUR(W$212)),--(IFERROR(Flights_2026_09_3033343536373456789[nfl],-1)&gt;=IF($V258=450,450,$V258)),--(IFERROR(Flights_2026_09_3033343536373456789[nfl],-1)&lt;=IF($V258=450,450,$V258+9)))</f>
        <v>0</v>
      </c>
      <c r="X234" s="17" cm="1">
        <f t="array" ref="X234">SUMPRODUCT(--(IFERROR(HOUR(Flights_2026_09_3033343536373456789[entry_hour]),-1)=HOUR(X$212)),--(IFERROR(Flights_2026_09_3033343536373456789[nfl],-1)&gt;=IF($V258=450,450,$V258)),--(IFERROR(Flights_2026_09_3033343536373456789[nfl],-1)&lt;=IF($V258=450,450,$V258+9)))</f>
        <v>0</v>
      </c>
      <c r="Y234" s="17" cm="1">
        <f t="array" ref="Y234">SUMPRODUCT(--(IFERROR(HOUR(Flights_2026_09_3033343536373456789[entry_hour]),-1)=HOUR(Y$212)),--(IFERROR(Flights_2026_09_3033343536373456789[nfl],-1)&gt;=IF($V258=450,450,$V258)),--(IFERROR(Flights_2026_09_3033343536373456789[nfl],-1)&lt;=IF($V258=450,450,$V258+9)))</f>
        <v>0</v>
      </c>
      <c r="Z234" s="17" cm="1">
        <f t="array" ref="Z234">SUMPRODUCT(--(IFERROR(HOUR(Flights_2026_09_3033343536373456789[entry_hour]),-1)=HOUR(Z$212)),--(IFERROR(Flights_2026_09_3033343536373456789[nfl],-1)&gt;=IF($V258=450,450,$V258)),--(IFERROR(Flights_2026_09_3033343536373456789[nfl],-1)&lt;=IF($V258=450,450,$V258+9)))</f>
        <v>0</v>
      </c>
      <c r="AA234" s="17" cm="1">
        <f t="array" ref="AA234">SUMPRODUCT(--(IFERROR(HOUR(Flights_2026_09_3033343536373456789[entry_hour]),-1)=HOUR(AA$212)),--(IFERROR(Flights_2026_09_3033343536373456789[nfl],-1)&gt;=IF($V258=450,450,$V258)),--(IFERROR(Flights_2026_09_3033343536373456789[nfl],-1)&lt;=IF($V258=450,450,$V258+9)))</f>
        <v>0</v>
      </c>
      <c r="AB234" s="17" cm="1">
        <f t="array" ref="AB234">SUMPRODUCT(--(IFERROR(HOUR(Flights_2026_09_3033343536373456789[entry_hour]),-1)=HOUR(AB$212)),--(IFERROR(Flights_2026_09_3033343536373456789[nfl],-1)&gt;=IF($V258=450,450,$V258)),--(IFERROR(Flights_2026_09_3033343536373456789[nfl],-1)&lt;=IF($V258=450,450,$V258+9)))</f>
        <v>0</v>
      </c>
      <c r="AC234" s="17" cm="1">
        <f t="array" ref="AC234">SUMPRODUCT(--(IFERROR(HOUR(Flights_2026_09_3033343536373456789[entry_hour]),-1)=HOUR(AC$212)),--(IFERROR(Flights_2026_09_3033343536373456789[nfl],-1)&gt;=IF($V258=450,450,$V258)),--(IFERROR(Flights_2026_09_3033343536373456789[nfl],-1)&lt;=IF($V258=450,450,$V258+9)))</f>
        <v>0</v>
      </c>
      <c r="AD234" s="17" cm="1">
        <f t="array" ref="AD234">SUMPRODUCT(--(IFERROR(HOUR(Flights_2026_09_3033343536373456789[entry_hour]),-1)=HOUR(AD$212)),--(IFERROR(Flights_2026_09_3033343536373456789[nfl],-1)&gt;=IF($V258=450,450,$V258)),--(IFERROR(Flights_2026_09_3033343536373456789[nfl],-1)&lt;=IF($V258=450,450,$V258+9)))</f>
        <v>0</v>
      </c>
      <c r="AE234" s="17" cm="1">
        <f t="array" ref="AE234">SUMPRODUCT(--(IFERROR(HOUR(Flights_2026_09_3033343536373456789[entry_hour]),-1)=HOUR(AE$212)),--(IFERROR(Flights_2026_09_3033343536373456789[nfl],-1)&gt;=IF($V258=450,450,$V258)),--(IFERROR(Flights_2026_09_3033343536373456789[nfl],-1)&lt;=IF($V258=450,450,$V258+9)))</f>
        <v>0</v>
      </c>
      <c r="AF234" s="2">
        <v>0.625</v>
      </c>
      <c r="AG234" t="s">
        <v>840</v>
      </c>
      <c r="AH234" s="17">
        <v>440</v>
      </c>
      <c r="AI234" s="17" cm="1">
        <f t="array" ref="AI234">SUMPRODUCT(--(IFERROR(HOUR(Flights_2026_09_3033343536373456789[entry_hour]),-1)=HOUR(AF234)),--(IFERROR(Flights_2026_09_3033343536373456789[entry_sector],"")=AG234),--(IFERROR(Flights_2026_09_3033343536373456789[nfl],-1)&gt;=AH234),--(IFERROR(Flights_2026_09_3033343536373456789[nfl],-1)&lt;=IF(AH234=450,450,AH234+9)))</f>
        <v>0</v>
      </c>
    </row>
    <row r="235" spans="1:35" x14ac:dyDescent="0.2">
      <c r="W235" s="17" cm="1">
        <f t="array" ref="W235">SUMPRODUCT(--(IFERROR(HOUR(Flights_2026_09_3033343536373456789[entry_hour]),-1)=HOUR(W$212)),--(IFERROR(Flights_2026_09_3033343536373456789[nfl],-1)&gt;=IF($V259=450,450,$V259)),--(IFERROR(Flights_2026_09_3033343536373456789[nfl],-1)&lt;=IF($V259=450,450,$V259+9)))</f>
        <v>0</v>
      </c>
      <c r="X235" s="17" cm="1">
        <f t="array" ref="X235">SUMPRODUCT(--(IFERROR(HOUR(Flights_2026_09_3033343536373456789[entry_hour]),-1)=HOUR(X$212)),--(IFERROR(Flights_2026_09_3033343536373456789[nfl],-1)&gt;=IF($V259=450,450,$V259)),--(IFERROR(Flights_2026_09_3033343536373456789[nfl],-1)&lt;=IF($V259=450,450,$V259+9)))</f>
        <v>0</v>
      </c>
      <c r="Y235" s="17" cm="1">
        <f t="array" ref="Y235">SUMPRODUCT(--(IFERROR(HOUR(Flights_2026_09_3033343536373456789[entry_hour]),-1)=HOUR(Y$212)),--(IFERROR(Flights_2026_09_3033343536373456789[nfl],-1)&gt;=IF($V259=450,450,$V259)),--(IFERROR(Flights_2026_09_3033343536373456789[nfl],-1)&lt;=IF($V259=450,450,$V259+9)))</f>
        <v>0</v>
      </c>
      <c r="Z235" s="17" cm="1">
        <f t="array" ref="Z235">SUMPRODUCT(--(IFERROR(HOUR(Flights_2026_09_3033343536373456789[entry_hour]),-1)=HOUR(Z$212)),--(IFERROR(Flights_2026_09_3033343536373456789[nfl],-1)&gt;=IF($V259=450,450,$V259)),--(IFERROR(Flights_2026_09_3033343536373456789[nfl],-1)&lt;=IF($V259=450,450,$V259+9)))</f>
        <v>0</v>
      </c>
      <c r="AA235" s="17" cm="1">
        <f t="array" ref="AA235">SUMPRODUCT(--(IFERROR(HOUR(Flights_2026_09_3033343536373456789[entry_hour]),-1)=HOUR(AA$212)),--(IFERROR(Flights_2026_09_3033343536373456789[nfl],-1)&gt;=IF($V259=450,450,$V259)),--(IFERROR(Flights_2026_09_3033343536373456789[nfl],-1)&lt;=IF($V259=450,450,$V259+9)))</f>
        <v>0</v>
      </c>
      <c r="AB235" s="17" cm="1">
        <f t="array" ref="AB235">SUMPRODUCT(--(IFERROR(HOUR(Flights_2026_09_3033343536373456789[entry_hour]),-1)=HOUR(AB$212)),--(IFERROR(Flights_2026_09_3033343536373456789[nfl],-1)&gt;=IF($V259=450,450,$V259)),--(IFERROR(Flights_2026_09_3033343536373456789[nfl],-1)&lt;=IF($V259=450,450,$V259+9)))</f>
        <v>0</v>
      </c>
      <c r="AC235" s="17" cm="1">
        <f t="array" ref="AC235">SUMPRODUCT(--(IFERROR(HOUR(Flights_2026_09_3033343536373456789[entry_hour]),-1)=HOUR(AC$212)),--(IFERROR(Flights_2026_09_3033343536373456789[nfl],-1)&gt;=IF($V259=450,450,$V259)),--(IFERROR(Flights_2026_09_3033343536373456789[nfl],-1)&lt;=IF($V259=450,450,$V259+9)))</f>
        <v>0</v>
      </c>
      <c r="AD235" s="17" cm="1">
        <f t="array" ref="AD235">SUMPRODUCT(--(IFERROR(HOUR(Flights_2026_09_3033343536373456789[entry_hour]),-1)=HOUR(AD$212)),--(IFERROR(Flights_2026_09_3033343536373456789[nfl],-1)&gt;=IF($V259=450,450,$V259)),--(IFERROR(Flights_2026_09_3033343536373456789[nfl],-1)&lt;=IF($V259=450,450,$V259+9)))</f>
        <v>0</v>
      </c>
      <c r="AE235" s="17" cm="1">
        <f t="array" ref="AE235">SUMPRODUCT(--(IFERROR(HOUR(Flights_2026_09_3033343536373456789[entry_hour]),-1)=HOUR(AE$212)),--(IFERROR(Flights_2026_09_3033343536373456789[nfl],-1)&gt;=IF($V259=450,450,$V259)),--(IFERROR(Flights_2026_09_3033343536373456789[nfl],-1)&lt;=IF($V259=450,450,$V259+9)))</f>
        <v>0</v>
      </c>
      <c r="AF235" s="2">
        <v>0.625</v>
      </c>
      <c r="AG235" t="s">
        <v>840</v>
      </c>
      <c r="AH235" s="17">
        <v>450</v>
      </c>
      <c r="AI235" s="17" cm="1">
        <f t="array" ref="AI235">SUMPRODUCT(--(IFERROR(HOUR(Flights_2026_09_3033343536373456789[entry_hour]),-1)=HOUR(AF235)),--(IFERROR(Flights_2026_09_3033343536373456789[entry_sector],"")=AG235),--(IFERROR(Flights_2026_09_3033343536373456789[nfl],-1)&gt;=AH235),--(IFERROR(Flights_2026_09_3033343536373456789[nfl],-1)&lt;=IF(AH235=450,450,AH235+9)))</f>
        <v>0</v>
      </c>
    </row>
    <row r="236" spans="1:35" ht="28" customHeight="1" x14ac:dyDescent="0.2">
      <c r="A236" s="14" t="s">
        <v>993</v>
      </c>
      <c r="B236" s="15">
        <v>0.58333333333333337</v>
      </c>
      <c r="C236" s="15">
        <v>0.625</v>
      </c>
      <c r="D236" s="15">
        <v>0.66666666666666663</v>
      </c>
      <c r="E236" s="15">
        <v>0.70833333333333337</v>
      </c>
      <c r="F236" s="15">
        <v>0.75</v>
      </c>
      <c r="G236" s="15">
        <v>0.79166666666666663</v>
      </c>
      <c r="H236" s="15">
        <v>0.83333333333333337</v>
      </c>
      <c r="I236" s="15">
        <v>0.875</v>
      </c>
      <c r="J236" s="15">
        <v>0.91666666666666663</v>
      </c>
      <c r="L236" s="16" t="s">
        <v>991</v>
      </c>
      <c r="M236" s="16" t="s">
        <v>778</v>
      </c>
      <c r="V236" t="s">
        <v>994</v>
      </c>
      <c r="W236" s="17" cm="1">
        <f t="array" ref="W236">SUMPRODUCT(--(IFERROR(HOUR(Flights_2026_09_3033343536373456789[entry_hour]),-1)=HOUR(W$212)),--(IFERROR(Flights_2026_09_3033343536373456789[nfl],-1)&gt;=IF($V260=450,450,$V260)),--(IFERROR(Flights_2026_09_3033343536373456789[nfl],-1)&lt;=IF($V260=450,450,$V260+9)))</f>
        <v>2</v>
      </c>
      <c r="X236" s="17" cm="1">
        <f t="array" ref="X236">SUMPRODUCT(--(IFERROR(HOUR(Flights_2026_09_3033343536373456789[entry_hour]),-1)=HOUR(X$212)),--(IFERROR(Flights_2026_09_3033343536373456789[nfl],-1)&gt;=IF($V260=450,450,$V260)),--(IFERROR(Flights_2026_09_3033343536373456789[nfl],-1)&lt;=IF($V260=450,450,$V260+9)))</f>
        <v>5</v>
      </c>
      <c r="Y236" s="17" cm="1">
        <f t="array" ref="Y236">SUMPRODUCT(--(IFERROR(HOUR(Flights_2026_09_3033343536373456789[entry_hour]),-1)=HOUR(Y$212)),--(IFERROR(Flights_2026_09_3033343536373456789[nfl],-1)&gt;=IF($V260=450,450,$V260)),--(IFERROR(Flights_2026_09_3033343536373456789[nfl],-1)&lt;=IF($V260=450,450,$V260+9)))</f>
        <v>8</v>
      </c>
      <c r="Z236" s="17" cm="1">
        <f t="array" ref="Z236">SUMPRODUCT(--(IFERROR(HOUR(Flights_2026_09_3033343536373456789[entry_hour]),-1)=HOUR(Z$212)),--(IFERROR(Flights_2026_09_3033343536373456789[nfl],-1)&gt;=IF($V260=450,450,$V260)),--(IFERROR(Flights_2026_09_3033343536373456789[nfl],-1)&lt;=IF($V260=450,450,$V260+9)))</f>
        <v>8</v>
      </c>
      <c r="AA236" s="17" cm="1">
        <f t="array" ref="AA236">SUMPRODUCT(--(IFERROR(HOUR(Flights_2026_09_3033343536373456789[entry_hour]),-1)=HOUR(AA$212)),--(IFERROR(Flights_2026_09_3033343536373456789[nfl],-1)&gt;=IF($V260=450,450,$V260)),--(IFERROR(Flights_2026_09_3033343536373456789[nfl],-1)&lt;=IF($V260=450,450,$V260+9)))</f>
        <v>6</v>
      </c>
      <c r="AB236" s="17" cm="1">
        <f t="array" ref="AB236">SUMPRODUCT(--(IFERROR(HOUR(Flights_2026_09_3033343536373456789[entry_hour]),-1)=HOUR(AB$212)),--(IFERROR(Flights_2026_09_3033343536373456789[nfl],-1)&gt;=IF($V260=450,450,$V260)),--(IFERROR(Flights_2026_09_3033343536373456789[nfl],-1)&lt;=IF($V260=450,450,$V260+9)))</f>
        <v>5</v>
      </c>
      <c r="AC236" s="17" cm="1">
        <f t="array" ref="AC236">SUMPRODUCT(--(IFERROR(HOUR(Flights_2026_09_3033343536373456789[entry_hour]),-1)=HOUR(AC$212)),--(IFERROR(Flights_2026_09_3033343536373456789[nfl],-1)&gt;=IF($V260=450,450,$V260)),--(IFERROR(Flights_2026_09_3033343536373456789[nfl],-1)&lt;=IF($V260=450,450,$V260+9)))</f>
        <v>1</v>
      </c>
      <c r="AD236" s="17" cm="1">
        <f t="array" ref="AD236">SUMPRODUCT(--(IFERROR(HOUR(Flights_2026_09_3033343536373456789[entry_hour]),-1)=HOUR(AD$212)),--(IFERROR(Flights_2026_09_3033343536373456789[nfl],-1)&gt;=IF($V260=450,450,$V260)),--(IFERROR(Flights_2026_09_3033343536373456789[nfl],-1)&lt;=IF($V260=450,450,$V260+9)))</f>
        <v>1</v>
      </c>
      <c r="AE236" s="17" cm="1">
        <f t="array" ref="AE236">SUMPRODUCT(--(IFERROR(HOUR(Flights_2026_09_3033343536373456789[entry_hour]),-1)=HOUR(AE$212)),--(IFERROR(Flights_2026_09_3033343536373456789[nfl],-1)&gt;=IF($V260=450,450,$V260)),--(IFERROR(Flights_2026_09_3033343536373456789[nfl],-1)&lt;=IF($V260=450,450,$V260+9)))</f>
        <v>2</v>
      </c>
      <c r="AF236" s="2">
        <v>0.625</v>
      </c>
      <c r="AG236" t="s">
        <v>747</v>
      </c>
      <c r="AH236" s="17">
        <v>200</v>
      </c>
      <c r="AI236" s="17" cm="1">
        <f t="array" ref="AI236">SUMPRODUCT(--(IFERROR(HOUR(Flights_2026_09_3033343536373456789[entry_hour]),-1)=HOUR(AF236)),--(IFERROR(Flights_2026_09_3033343536373456789[entry_sector],"")=AG236),--(IFERROR(Flights_2026_09_3033343536373456789[nfl],-1)&gt;=AH236),--(IFERROR(Flights_2026_09_3033343536373456789[nfl],-1)&lt;=IF(AH236=450,450,AH236+9)))</f>
        <v>0</v>
      </c>
    </row>
    <row r="237" spans="1:35" ht="25" customHeight="1" x14ac:dyDescent="0.2">
      <c r="A237" s="8">
        <v>450</v>
      </c>
      <c r="B237" s="19" t="str">
        <f>IF(AND(W213&gt;0,_xlfn.RANK.EQ(W213,W$213:W$238)+COUNTIF(W$213:W213,W213)-1&lt;=5),W213,"")</f>
        <v/>
      </c>
      <c r="C237" s="19" t="str">
        <f>IF(AND(X213&gt;0,_xlfn.RANK.EQ(X213,X$213:X$238)+COUNTIF(X$213:X213,X213)-1&lt;=5),X213,"")</f>
        <v/>
      </c>
      <c r="D237" s="19" t="str">
        <f>IF(AND(Y213&gt;0,_xlfn.RANK.EQ(Y213,Y$213:Y$238)+COUNTIF(Y$213:Y213,Y213)-1&lt;=5),Y213,"")</f>
        <v/>
      </c>
      <c r="E237" s="19" t="str">
        <f>IF(AND(Z213&gt;0,_xlfn.RANK.EQ(Z213,Z$213:Z$238)+COUNTIF(Z$213:Z213,Z213)-1&lt;=5),Z213,"")</f>
        <v/>
      </c>
      <c r="F237" s="19" t="str">
        <f>IF(AND(AA213&gt;0,_xlfn.RANK.EQ(AA213,AA$213:AA$238)+COUNTIF(AA$213:AA213,AA213)-1&lt;=5),AA213,"")</f>
        <v/>
      </c>
      <c r="G237" s="19" t="str">
        <f>IF(AND(AB213&gt;0,_xlfn.RANK.EQ(AB213,AB$213:AB$238)+COUNTIF(AB$213:AB213,AB213)-1&lt;=5),AB213,"")</f>
        <v/>
      </c>
      <c r="H237" s="19" t="str">
        <f>IF(AND(AC213&gt;0,_xlfn.RANK.EQ(AC213,AC$213:AC$238)+COUNTIF(AC$213:AC213,AC213)-1&lt;=5),AC213,"")</f>
        <v/>
      </c>
      <c r="I237" s="19" t="str">
        <f>IF(AND(AD213&gt;0,_xlfn.RANK.EQ(AD213,AD$213:AD$238)+COUNTIF(AD$213:AD213,AD213)-1&lt;=5),AD213,"")</f>
        <v/>
      </c>
      <c r="J237" s="19" t="str">
        <f>IF(AND(AE213&gt;0,_xlfn.RANK.EQ(AE213,AE$213:AE$238)+COUNTIF(AE$213:AE213,AE213)-1&lt;=5),AE213,"")</f>
        <v/>
      </c>
      <c r="L237" s="13">
        <v>1</v>
      </c>
      <c r="M237" s="9" t="s">
        <v>995</v>
      </c>
      <c r="V237">
        <v>450</v>
      </c>
      <c r="W237" s="17" cm="1">
        <f t="array" ref="W237">SUMPRODUCT(--(IFERROR(HOUR(Flights_2026_09_3033343536373456789[entry_hour]),-1)=HOUR(W$212)),--(IFERROR(Flights_2026_09_3033343536373456789[nfl],-1)&gt;=IF($V261=450,450,$V261)),--(IFERROR(Flights_2026_09_3033343536373456789[nfl],-1)&lt;=IF($V261=450,450,$V261+9)))</f>
        <v>0</v>
      </c>
      <c r="X237" s="17" cm="1">
        <f t="array" ref="X237">SUMPRODUCT(--(IFERROR(HOUR(Flights_2026_09_3033343536373456789[entry_hour]),-1)=HOUR(X$212)),--(IFERROR(Flights_2026_09_3033343536373456789[nfl],-1)&gt;=IF($V261=450,450,$V261)),--(IFERROR(Flights_2026_09_3033343536373456789[nfl],-1)&lt;=IF($V261=450,450,$V261+9)))</f>
        <v>0</v>
      </c>
      <c r="Y237" s="17" cm="1">
        <f t="array" ref="Y237">SUMPRODUCT(--(IFERROR(HOUR(Flights_2026_09_3033343536373456789[entry_hour]),-1)=HOUR(Y$212)),--(IFERROR(Flights_2026_09_3033343536373456789[nfl],-1)&gt;=IF($V261=450,450,$V261)),--(IFERROR(Flights_2026_09_3033343536373456789[nfl],-1)&lt;=IF($V261=450,450,$V261+9)))</f>
        <v>0</v>
      </c>
      <c r="Z237" s="17" cm="1">
        <f t="array" ref="Z237">SUMPRODUCT(--(IFERROR(HOUR(Flights_2026_09_3033343536373456789[entry_hour]),-1)=HOUR(Z$212)),--(IFERROR(Flights_2026_09_3033343536373456789[nfl],-1)&gt;=IF($V261=450,450,$V261)),--(IFERROR(Flights_2026_09_3033343536373456789[nfl],-1)&lt;=IF($V261=450,450,$V261+9)))</f>
        <v>0</v>
      </c>
      <c r="AA237" s="17" cm="1">
        <f t="array" ref="AA237">SUMPRODUCT(--(IFERROR(HOUR(Flights_2026_09_3033343536373456789[entry_hour]),-1)=HOUR(AA$212)),--(IFERROR(Flights_2026_09_3033343536373456789[nfl],-1)&gt;=IF($V261=450,450,$V261)),--(IFERROR(Flights_2026_09_3033343536373456789[nfl],-1)&lt;=IF($V261=450,450,$V261+9)))</f>
        <v>0</v>
      </c>
      <c r="AB237" s="17" cm="1">
        <f t="array" ref="AB237">SUMPRODUCT(--(IFERROR(HOUR(Flights_2026_09_3033343536373456789[entry_hour]),-1)=HOUR(AB$212)),--(IFERROR(Flights_2026_09_3033343536373456789[nfl],-1)&gt;=IF($V261=450,450,$V261)),--(IFERROR(Flights_2026_09_3033343536373456789[nfl],-1)&lt;=IF($V261=450,450,$V261+9)))</f>
        <v>0</v>
      </c>
      <c r="AC237" s="17" cm="1">
        <f t="array" ref="AC237">SUMPRODUCT(--(IFERROR(HOUR(Flights_2026_09_3033343536373456789[entry_hour]),-1)=HOUR(AC$212)),--(IFERROR(Flights_2026_09_3033343536373456789[nfl],-1)&gt;=IF($V261=450,450,$V261)),--(IFERROR(Flights_2026_09_3033343536373456789[nfl],-1)&lt;=IF($V261=450,450,$V261+9)))</f>
        <v>1</v>
      </c>
      <c r="AD237" s="17" cm="1">
        <f t="array" ref="AD237">SUMPRODUCT(--(IFERROR(HOUR(Flights_2026_09_3033343536373456789[entry_hour]),-1)=HOUR(AD$212)),--(IFERROR(Flights_2026_09_3033343536373456789[nfl],-1)&gt;=IF($V261=450,450,$V261)),--(IFERROR(Flights_2026_09_3033343536373456789[nfl],-1)&lt;=IF($V261=450,450,$V261+9)))</f>
        <v>0</v>
      </c>
      <c r="AE237" s="17" cm="1">
        <f t="array" ref="AE237">SUMPRODUCT(--(IFERROR(HOUR(Flights_2026_09_3033343536373456789[entry_hour]),-1)=HOUR(AE$212)),--(IFERROR(Flights_2026_09_3033343536373456789[nfl],-1)&gt;=IF($V261=450,450,$V261)),--(IFERROR(Flights_2026_09_3033343536373456789[nfl],-1)&lt;=IF($V261=450,450,$V261+9)))</f>
        <v>0</v>
      </c>
      <c r="AF237" s="2">
        <v>0.625</v>
      </c>
      <c r="AG237" t="s">
        <v>747</v>
      </c>
      <c r="AH237" s="17">
        <v>210</v>
      </c>
      <c r="AI237" s="17" cm="1">
        <f t="array" ref="AI237">SUMPRODUCT(--(IFERROR(HOUR(Flights_2026_09_3033343536373456789[entry_hour]),-1)=HOUR(AF237)),--(IFERROR(Flights_2026_09_3033343536373456789[entry_sector],"")=AG237),--(IFERROR(Flights_2026_09_3033343536373456789[nfl],-1)&gt;=AH237),--(IFERROR(Flights_2026_09_3033343536373456789[nfl],-1)&lt;=IF(AH237=450,450,AH237+9)))</f>
        <v>0</v>
      </c>
    </row>
    <row r="238" spans="1:35" x14ac:dyDescent="0.2">
      <c r="A238" s="8" t="s">
        <v>758</v>
      </c>
      <c r="B238" s="19" t="str">
        <f>IF(AND(W214&gt;0,_xlfn.RANK.EQ(W214,W$213:W$238)+COUNTIF(W$213:W214,W214)-1&lt;=5),W214,"")</f>
        <v/>
      </c>
      <c r="C238" s="19" t="str">
        <f>IF(AND(X214&gt;0,_xlfn.RANK.EQ(X214,X$213:X$238)+COUNTIF(X$213:X214,X214)-1&lt;=5),X214,"")</f>
        <v/>
      </c>
      <c r="D238" s="19" t="str">
        <f>IF(AND(Y214&gt;0,_xlfn.RANK.EQ(Y214,Y$213:Y$238)+COUNTIF(Y$213:Y214,Y214)-1&lt;=5),Y214,"")</f>
        <v/>
      </c>
      <c r="E238" s="19" t="str">
        <f>IF(AND(Z214&gt;0,_xlfn.RANK.EQ(Z214,Z$213:Z$238)+COUNTIF(Z$213:Z214,Z214)-1&lt;=5),Z214,"")</f>
        <v/>
      </c>
      <c r="F238" s="19" t="str">
        <f>IF(AND(AA214&gt;0,_xlfn.RANK.EQ(AA214,AA$213:AA$238)+COUNTIF(AA$213:AA214,AA214)-1&lt;=5),AA214,"")</f>
        <v/>
      </c>
      <c r="G238" s="19" t="str">
        <f>IF(AND(AB214&gt;0,_xlfn.RANK.EQ(AB214,AB$213:AB$238)+COUNTIF(AB$213:AB214,AB214)-1&lt;=5),AB214,"")</f>
        <v/>
      </c>
      <c r="H238" s="19" t="str">
        <f>IF(AND(AC214&gt;0,_xlfn.RANK.EQ(AC214,AC$213:AC$238)+COUNTIF(AC$213:AC214,AC214)-1&lt;=5),AC214,"")</f>
        <v/>
      </c>
      <c r="I238" s="19" t="str">
        <f>IF(AND(AD214&gt;0,_xlfn.RANK.EQ(AD214,AD$213:AD$238)+COUNTIF(AD$213:AD214,AD214)-1&lt;=5),AD214,"")</f>
        <v/>
      </c>
      <c r="J238" s="19" t="str">
        <f>IF(AND(AE214&gt;0,_xlfn.RANK.EQ(AE214,AE$213:AE$238)+COUNTIF(AE$213:AE214,AE214)-1&lt;=5),AE214,"")</f>
        <v/>
      </c>
      <c r="L238" s="10" t="s">
        <v>779</v>
      </c>
      <c r="M238" s="10" t="s">
        <v>996</v>
      </c>
      <c r="V238">
        <v>440</v>
      </c>
      <c r="W238" s="17" cm="1">
        <f t="array" ref="W238">SUMPRODUCT(--(IFERROR(HOUR(Flights_2026_09_3033343536373456789[entry_hour]),-1)=HOUR(W$212)),--(IFERROR(Flights_2026_09_3033343536373456789[nfl],-1)&gt;=IF($V262=450,450,$V262)),--(IFERROR(Flights_2026_09_3033343536373456789[nfl],-1)&lt;=IF($V262=450,450,$V262+9)))</f>
        <v>0</v>
      </c>
      <c r="X238" s="17" cm="1">
        <f t="array" ref="X238">SUMPRODUCT(--(IFERROR(HOUR(Flights_2026_09_3033343536373456789[entry_hour]),-1)=HOUR(X$212)),--(IFERROR(Flights_2026_09_3033343536373456789[nfl],-1)&gt;=IF($V262=450,450,$V262)),--(IFERROR(Flights_2026_09_3033343536373456789[nfl],-1)&lt;=IF($V262=450,450,$V262+9)))</f>
        <v>0</v>
      </c>
      <c r="Y238" s="17" cm="1">
        <f t="array" ref="Y238">SUMPRODUCT(--(IFERROR(HOUR(Flights_2026_09_3033343536373456789[entry_hour]),-1)=HOUR(Y$212)),--(IFERROR(Flights_2026_09_3033343536373456789[nfl],-1)&gt;=IF($V262=450,450,$V262)),--(IFERROR(Flights_2026_09_3033343536373456789[nfl],-1)&lt;=IF($V262=450,450,$V262+9)))</f>
        <v>1</v>
      </c>
      <c r="Z238" s="17" cm="1">
        <f t="array" ref="Z238">SUMPRODUCT(--(IFERROR(HOUR(Flights_2026_09_3033343536373456789[entry_hour]),-1)=HOUR(Z$212)),--(IFERROR(Flights_2026_09_3033343536373456789[nfl],-1)&gt;=IF($V262=450,450,$V262)),--(IFERROR(Flights_2026_09_3033343536373456789[nfl],-1)&lt;=IF($V262=450,450,$V262+9)))</f>
        <v>0</v>
      </c>
      <c r="AA238" s="17" cm="1">
        <f t="array" ref="AA238">SUMPRODUCT(--(IFERROR(HOUR(Flights_2026_09_3033343536373456789[entry_hour]),-1)=HOUR(AA$212)),--(IFERROR(Flights_2026_09_3033343536373456789[nfl],-1)&gt;=IF($V262=450,450,$V262)),--(IFERROR(Flights_2026_09_3033343536373456789[nfl],-1)&lt;=IF($V262=450,450,$V262+9)))</f>
        <v>0</v>
      </c>
      <c r="AB238" s="17" cm="1">
        <f t="array" ref="AB238">SUMPRODUCT(--(IFERROR(HOUR(Flights_2026_09_3033343536373456789[entry_hour]),-1)=HOUR(AB$212)),--(IFERROR(Flights_2026_09_3033343536373456789[nfl],-1)&gt;=IF($V262=450,450,$V262)),--(IFERROR(Flights_2026_09_3033343536373456789[nfl],-1)&lt;=IF($V262=450,450,$V262+9)))</f>
        <v>0</v>
      </c>
      <c r="AC238" s="17" cm="1">
        <f t="array" ref="AC238">SUMPRODUCT(--(IFERROR(HOUR(Flights_2026_09_3033343536373456789[entry_hour]),-1)=HOUR(AC$212)),--(IFERROR(Flights_2026_09_3033343536373456789[nfl],-1)&gt;=IF($V262=450,450,$V262)),--(IFERROR(Flights_2026_09_3033343536373456789[nfl],-1)&lt;=IF($V262=450,450,$V262+9)))</f>
        <v>0</v>
      </c>
      <c r="AD238" s="17" cm="1">
        <f t="array" ref="AD238">SUMPRODUCT(--(IFERROR(HOUR(Flights_2026_09_3033343536373456789[entry_hour]),-1)=HOUR(AD$212)),--(IFERROR(Flights_2026_09_3033343536373456789[nfl],-1)&gt;=IF($V262=450,450,$V262)),--(IFERROR(Flights_2026_09_3033343536373456789[nfl],-1)&lt;=IF($V262=450,450,$V262+9)))</f>
        <v>0</v>
      </c>
      <c r="AE238" s="17" cm="1">
        <f t="array" ref="AE238">SUMPRODUCT(--(IFERROR(HOUR(Flights_2026_09_3033343536373456789[entry_hour]),-1)=HOUR(AE$212)),--(IFERROR(Flights_2026_09_3033343536373456789[nfl],-1)&gt;=IF($V262=450,450,$V262)),--(IFERROR(Flights_2026_09_3033343536373456789[nfl],-1)&lt;=IF($V262=450,450,$V262+9)))</f>
        <v>0</v>
      </c>
      <c r="AF238" s="2">
        <v>0.625</v>
      </c>
      <c r="AG238" t="s">
        <v>747</v>
      </c>
      <c r="AH238" s="17">
        <v>220</v>
      </c>
      <c r="AI238" s="17" cm="1">
        <f t="array" ref="AI238">SUMPRODUCT(--(IFERROR(HOUR(Flights_2026_09_3033343536373456789[entry_hour]),-1)=HOUR(AF238)),--(IFERROR(Flights_2026_09_3033343536373456789[entry_sector],"")=AG238),--(IFERROR(Flights_2026_09_3033343536373456789[nfl],-1)&gt;=AH238),--(IFERROR(Flights_2026_09_3033343536373456789[nfl],-1)&lt;=IF(AH238=450,450,AH238+9)))</f>
        <v>0</v>
      </c>
    </row>
    <row r="239" spans="1:35" x14ac:dyDescent="0.2">
      <c r="A239" s="8" t="s">
        <v>759</v>
      </c>
      <c r="B239" s="19" t="str">
        <f>IF(AND(W215&gt;0,_xlfn.RANK.EQ(W215,W$213:W$238)+COUNTIF(W$213:W215,W215)-1&lt;=5),W215,"")</f>
        <v/>
      </c>
      <c r="C239" s="19" t="str">
        <f>IF(AND(X215&gt;0,_xlfn.RANK.EQ(X215,X$213:X$238)+COUNTIF(X$213:X215,X215)-1&lt;=5),X215,"")</f>
        <v/>
      </c>
      <c r="D239" s="19" t="str">
        <f>IF(AND(Y215&gt;0,_xlfn.RANK.EQ(Y215,Y$213:Y$238)+COUNTIF(Y$213:Y215,Y215)-1&lt;=5),Y215,"")</f>
        <v/>
      </c>
      <c r="E239" s="19" t="str">
        <f>IF(AND(Z215&gt;0,_xlfn.RANK.EQ(Z215,Z$213:Z$238)+COUNTIF(Z$213:Z215,Z215)-1&lt;=5),Z215,"")</f>
        <v/>
      </c>
      <c r="F239" s="19" t="str">
        <f>IF(AND(AA215&gt;0,_xlfn.RANK.EQ(AA215,AA$213:AA$238)+COUNTIF(AA$213:AA215,AA215)-1&lt;=5),AA215,"")</f>
        <v/>
      </c>
      <c r="G239" s="19" t="str">
        <f>IF(AND(AB215&gt;0,_xlfn.RANK.EQ(AB215,AB$213:AB$238)+COUNTIF(AB$213:AB215,AB215)-1&lt;=5),AB215,"")</f>
        <v/>
      </c>
      <c r="H239" s="19" t="str">
        <f>IF(AND(AC215&gt;0,_xlfn.RANK.EQ(AC215,AC$213:AC$238)+COUNTIF(AC$213:AC215,AC215)-1&lt;=5),AC215,"")</f>
        <v/>
      </c>
      <c r="I239" s="19" t="str">
        <f>IF(AND(AD215&gt;0,_xlfn.RANK.EQ(AD215,AD$213:AD$238)+COUNTIF(AD$213:AD215,AD215)-1&lt;=5),AD215,"")</f>
        <v/>
      </c>
      <c r="J239" s="19" t="str">
        <f>IF(AND(AE215&gt;0,_xlfn.RANK.EQ(AE215,AE$213:AE$238)+COUNTIF(AE$213:AE215,AE215)-1&lt;=5),AE215,"")</f>
        <v/>
      </c>
      <c r="L239" s="11" t="s">
        <v>780</v>
      </c>
      <c r="M239" s="11" t="s">
        <v>997</v>
      </c>
      <c r="V239">
        <v>430</v>
      </c>
      <c r="AF239" s="2">
        <v>0.625</v>
      </c>
      <c r="AG239" t="s">
        <v>747</v>
      </c>
      <c r="AH239" s="17">
        <v>230</v>
      </c>
      <c r="AI239" s="17" cm="1">
        <f t="array" ref="AI239">SUMPRODUCT(--(IFERROR(HOUR(Flights_2026_09_3033343536373456789[entry_hour]),-1)=HOUR(AF239)),--(IFERROR(Flights_2026_09_3033343536373456789[entry_sector],"")=AG239),--(IFERROR(Flights_2026_09_3033343536373456789[nfl],-1)&gt;=AH239),--(IFERROR(Flights_2026_09_3033343536373456789[nfl],-1)&lt;=IF(AH239=450,450,AH239+9)))</f>
        <v>0</v>
      </c>
    </row>
    <row r="240" spans="1:35" ht="26" customHeight="1" x14ac:dyDescent="0.2">
      <c r="A240" s="8" t="s">
        <v>760</v>
      </c>
      <c r="B240" s="19" t="str">
        <f>IF(AND(W216&gt;0,_xlfn.RANK.EQ(W216,W$213:W$238)+COUNTIF(W$213:W216,W216)-1&lt;=5),W216,"")</f>
        <v/>
      </c>
      <c r="C240" s="19" t="str">
        <f>IF(AND(X216&gt;0,_xlfn.RANK.EQ(X216,X$213:X$238)+COUNTIF(X$213:X216,X216)-1&lt;=5),X216,"")</f>
        <v/>
      </c>
      <c r="D240" s="19" t="str">
        <f>IF(AND(Y216&gt;0,_xlfn.RANK.EQ(Y216,Y$213:Y$238)+COUNTIF(Y$213:Y216,Y216)-1&lt;=5),Y216,"")</f>
        <v/>
      </c>
      <c r="E240" s="19" t="str">
        <f>IF(AND(Z216&gt;0,_xlfn.RANK.EQ(Z216,Z$213:Z$238)+COUNTIF(Z$213:Z216,Z216)-1&lt;=5),Z216,"")</f>
        <v/>
      </c>
      <c r="F240" s="19" t="str">
        <f>IF(AND(AA216&gt;0,_xlfn.RANK.EQ(AA216,AA$213:AA$238)+COUNTIF(AA$213:AA216,AA216)-1&lt;=5),AA216,"")</f>
        <v/>
      </c>
      <c r="G240" s="19" t="str">
        <f>IF(AND(AB216&gt;0,_xlfn.RANK.EQ(AB216,AB$213:AB$238)+COUNTIF(AB$213:AB216,AB216)-1&lt;=5),AB216,"")</f>
        <v/>
      </c>
      <c r="H240" s="19" t="str">
        <f>IF(AND(AC216&gt;0,_xlfn.RANK.EQ(AC216,AC$213:AC$238)+COUNTIF(AC$213:AC216,AC216)-1&lt;=5),AC216,"")</f>
        <v/>
      </c>
      <c r="I240" s="19" t="str">
        <f>IF(AND(AD216&gt;0,_xlfn.RANK.EQ(AD216,AD$213:AD$238)+COUNTIF(AD$213:AD216,AD216)-1&lt;=5),AD216,"")</f>
        <v/>
      </c>
      <c r="J240" s="19" t="str">
        <f>IF(AND(AE216&gt;0,_xlfn.RANK.EQ(AE216,AE$213:AE$238)+COUNTIF(AE$213:AE216,AE216)-1&lt;=5),AE216,"")</f>
        <v/>
      </c>
      <c r="L240" s="12" t="s">
        <v>781</v>
      </c>
      <c r="M240" s="12" t="s">
        <v>998</v>
      </c>
      <c r="V240">
        <v>420</v>
      </c>
      <c r="AF240" s="2">
        <v>0.625</v>
      </c>
      <c r="AG240" t="s">
        <v>747</v>
      </c>
      <c r="AH240" s="17">
        <v>240</v>
      </c>
      <c r="AI240" s="17" cm="1">
        <f t="array" ref="AI240">SUMPRODUCT(--(IFERROR(HOUR(Flights_2026_09_3033343536373456789[entry_hour]),-1)=HOUR(AF240)),--(IFERROR(Flights_2026_09_3033343536373456789[entry_sector],"")=AG240),--(IFERROR(Flights_2026_09_3033343536373456789[nfl],-1)&gt;=AH240),--(IFERROR(Flights_2026_09_3033343536373456789[nfl],-1)&lt;=IF(AH240=450,450,AH240+9)))</f>
        <v>0</v>
      </c>
    </row>
    <row r="241" spans="1:35" ht="26" customHeight="1" x14ac:dyDescent="0.2">
      <c r="A241" s="8" t="s">
        <v>761</v>
      </c>
      <c r="B241" s="19" t="str">
        <f>IF(AND(W217&gt;0,_xlfn.RANK.EQ(W217,W$213:W$238)+COUNTIF(W$213:W217,W217)-1&lt;=5),W217,"")</f>
        <v/>
      </c>
      <c r="C241" s="19" t="str">
        <f>IF(AND(X217&gt;0,_xlfn.RANK.EQ(X217,X$213:X$238)+COUNTIF(X$213:X217,X217)-1&lt;=5),X217,"")</f>
        <v/>
      </c>
      <c r="D241" s="19">
        <f>IF(AND(Y217&gt;0,_xlfn.RANK.EQ(Y217,Y$213:Y$238)+COUNTIF(Y$213:Y217,Y217)-1&lt;=5),Y217,"")</f>
        <v>1</v>
      </c>
      <c r="E241" s="19" t="str">
        <f>IF(AND(Z217&gt;0,_xlfn.RANK.EQ(Z217,Z$213:Z$238)+COUNTIF(Z$213:Z217,Z217)-1&lt;=5),Z217,"")</f>
        <v/>
      </c>
      <c r="F241" s="19" t="str">
        <f>IF(AND(AA217&gt;0,_xlfn.RANK.EQ(AA217,AA$213:AA$238)+COUNTIF(AA$213:AA217,AA217)-1&lt;=5),AA217,"")</f>
        <v/>
      </c>
      <c r="G241" s="19" t="str">
        <f>IF(AND(AB217&gt;0,_xlfn.RANK.EQ(AB217,AB$213:AB$238)+COUNTIF(AB$213:AB217,AB217)-1&lt;=5),AB217,"")</f>
        <v/>
      </c>
      <c r="H241" s="19" t="str">
        <f>IF(AND(AC217&gt;0,_xlfn.RANK.EQ(AC217,AC$213:AC$238)+COUNTIF(AC$213:AC217,AC217)-1&lt;=5),AC217,"")</f>
        <v/>
      </c>
      <c r="I241" s="19" t="str">
        <f>IF(AND(AD217&gt;0,_xlfn.RANK.EQ(AD217,AD$213:AD$238)+COUNTIF(AD$213:AD217,AD217)-1&lt;=5),AD217,"")</f>
        <v/>
      </c>
      <c r="J241" s="19" t="str">
        <f>IF(AND(AE217&gt;0,_xlfn.RANK.EQ(AE217,AE$213:AE$238)+COUNTIF(AE$213:AE217,AE217)-1&lt;=5),AE217,"")</f>
        <v/>
      </c>
      <c r="V241">
        <v>410</v>
      </c>
      <c r="AF241" s="2">
        <v>0.625</v>
      </c>
      <c r="AG241" t="s">
        <v>747</v>
      </c>
      <c r="AH241" s="17">
        <v>250</v>
      </c>
      <c r="AI241" s="17" cm="1">
        <f t="array" ref="AI241">SUMPRODUCT(--(IFERROR(HOUR(Flights_2026_09_3033343536373456789[entry_hour]),-1)=HOUR(AF241)),--(IFERROR(Flights_2026_09_3033343536373456789[entry_sector],"")=AG241),--(IFERROR(Flights_2026_09_3033343536373456789[nfl],-1)&gt;=AH241),--(IFERROR(Flights_2026_09_3033343536373456789[nfl],-1)&lt;=IF(AH241=450,450,AH241+9)))</f>
        <v>0</v>
      </c>
    </row>
    <row r="242" spans="1:35" ht="26" customHeight="1" x14ac:dyDescent="0.2">
      <c r="A242" s="8" t="s">
        <v>762</v>
      </c>
      <c r="B242" s="19" t="str">
        <f>IF(AND(W218&gt;0,_xlfn.RANK.EQ(W218,W$213:W$238)+COUNTIF(W$213:W218,W218)-1&lt;=5),W218,"")</f>
        <v/>
      </c>
      <c r="C242" s="19" t="str">
        <f>IF(AND(X218&gt;0,_xlfn.RANK.EQ(X218,X$213:X$238)+COUNTIF(X$213:X218,X218)-1&lt;=5),X218,"")</f>
        <v/>
      </c>
      <c r="D242" s="19" t="str">
        <f>IF(AND(Y218&gt;0,_xlfn.RANK.EQ(Y218,Y$213:Y$238)+COUNTIF(Y$213:Y218,Y218)-1&lt;=5),Y218,"")</f>
        <v/>
      </c>
      <c r="E242" s="19" t="str">
        <f>IF(AND(Z218&gt;0,_xlfn.RANK.EQ(Z218,Z$213:Z$238)+COUNTIF(Z$213:Z218,Z218)-1&lt;=5),Z218,"")</f>
        <v/>
      </c>
      <c r="F242" s="19" t="str">
        <f>IF(AND(AA218&gt;0,_xlfn.RANK.EQ(AA218,AA$213:AA$238)+COUNTIF(AA$213:AA218,AA218)-1&lt;=5),AA218,"")</f>
        <v/>
      </c>
      <c r="G242" s="19">
        <f>IF(AND(AB218&gt;0,_xlfn.RANK.EQ(AB218,AB$213:AB$238)+COUNTIF(AB$213:AB218,AB218)-1&lt;=5),AB218,"")</f>
        <v>1</v>
      </c>
      <c r="H242" s="19" t="str">
        <f>IF(AND(AC218&gt;0,_xlfn.RANK.EQ(AC218,AC$213:AC$238)+COUNTIF(AC$213:AC218,AC218)-1&lt;=5),AC218,"")</f>
        <v/>
      </c>
      <c r="I242" s="19" t="str">
        <f>IF(AND(AD218&gt;0,_xlfn.RANK.EQ(AD218,AD$213:AD$238)+COUNTIF(AD$213:AD218,AD218)-1&lt;=5),AD218,"")</f>
        <v/>
      </c>
      <c r="J242" s="19" t="str">
        <f>IF(AND(AE218&gt;0,_xlfn.RANK.EQ(AE218,AE$213:AE$238)+COUNTIF(AE$213:AE218,AE218)-1&lt;=5),AE218,"")</f>
        <v/>
      </c>
      <c r="V242">
        <v>400</v>
      </c>
      <c r="AF242" s="2">
        <v>0.625</v>
      </c>
      <c r="AG242" t="s">
        <v>747</v>
      </c>
      <c r="AH242" s="17">
        <v>260</v>
      </c>
      <c r="AI242" s="17" cm="1">
        <f t="array" ref="AI242">SUMPRODUCT(--(IFERROR(HOUR(Flights_2026_09_3033343536373456789[entry_hour]),-1)=HOUR(AF242)),--(IFERROR(Flights_2026_09_3033343536373456789[entry_sector],"")=AG242),--(IFERROR(Flights_2026_09_3033343536373456789[nfl],-1)&gt;=AH242),--(IFERROR(Flights_2026_09_3033343536373456789[nfl],-1)&lt;=IF(AH242=450,450,AH242+9)))</f>
        <v>0</v>
      </c>
    </row>
    <row r="243" spans="1:35" ht="26" customHeight="1" x14ac:dyDescent="0.2">
      <c r="A243" s="8" t="s">
        <v>763</v>
      </c>
      <c r="B243" s="19">
        <f>IF(AND(W219&gt;0,_xlfn.RANK.EQ(W219,W$213:W$238)+COUNTIF(W$213:W219,W219)-1&lt;=5),W219,"")</f>
        <v>1</v>
      </c>
      <c r="C243" s="19">
        <f>IF(AND(X219&gt;0,_xlfn.RANK.EQ(X219,X$213:X$238)+COUNTIF(X$213:X219,X219)-1&lt;=5),X219,"")</f>
        <v>2</v>
      </c>
      <c r="D243" s="19" t="str">
        <f>IF(AND(Y219&gt;0,_xlfn.RANK.EQ(Y219,Y$213:Y$238)+COUNTIF(Y$213:Y219,Y219)-1&lt;=5),Y219,"")</f>
        <v/>
      </c>
      <c r="E243" s="19">
        <f>IF(AND(Z219&gt;0,_xlfn.RANK.EQ(Z219,Z$213:Z$238)+COUNTIF(Z$213:Z219,Z219)-1&lt;=5),Z219,"")</f>
        <v>4</v>
      </c>
      <c r="F243" s="19">
        <f>IF(AND(AA219&gt;0,_xlfn.RANK.EQ(AA219,AA$213:AA$238)+COUNTIF(AA$213:AA219,AA219)-1&lt;=5),AA219,"")</f>
        <v>1</v>
      </c>
      <c r="G243" s="19" t="str">
        <f>IF(AND(AB219&gt;0,_xlfn.RANK.EQ(AB219,AB$213:AB$238)+COUNTIF(AB$213:AB219,AB219)-1&lt;=5),AB219,"")</f>
        <v/>
      </c>
      <c r="H243" s="19">
        <f>IF(AND(AC219&gt;0,_xlfn.RANK.EQ(AC219,AC$213:AC$238)+COUNTIF(AC$213:AC219,AC219)-1&lt;=5),AC219,"")</f>
        <v>2</v>
      </c>
      <c r="I243" s="19" t="str">
        <f>IF(AND(AD219&gt;0,_xlfn.RANK.EQ(AD219,AD$213:AD$238)+COUNTIF(AD$213:AD219,AD219)-1&lt;=5),AD219,"")</f>
        <v/>
      </c>
      <c r="J243" s="19">
        <f>IF(AND(AE219&gt;0,_xlfn.RANK.EQ(AE219,AE$213:AE$238)+COUNTIF(AE$213:AE219,AE219)-1&lt;=5),AE219,"")</f>
        <v>1</v>
      </c>
      <c r="V243">
        <v>390</v>
      </c>
      <c r="AF243" s="2">
        <v>0.625</v>
      </c>
      <c r="AG243" t="s">
        <v>747</v>
      </c>
      <c r="AH243" s="17">
        <v>270</v>
      </c>
      <c r="AI243" s="17" cm="1">
        <f t="array" ref="AI243">SUMPRODUCT(--(IFERROR(HOUR(Flights_2026_09_3033343536373456789[entry_hour]),-1)=HOUR(AF243)),--(IFERROR(Flights_2026_09_3033343536373456789[entry_sector],"")=AG243),--(IFERROR(Flights_2026_09_3033343536373456789[nfl],-1)&gt;=AH243),--(IFERROR(Flights_2026_09_3033343536373456789[nfl],-1)&lt;=IF(AH243=450,450,AH243+9)))</f>
        <v>0</v>
      </c>
    </row>
    <row r="244" spans="1:35" x14ac:dyDescent="0.2">
      <c r="A244" s="8" t="s">
        <v>764</v>
      </c>
      <c r="B244" s="19" t="str">
        <f>IF(AND(W220&gt;0,_xlfn.RANK.EQ(W220,W$213:W$238)+COUNTIF(W$213:W220,W220)-1&lt;=5),W220,"")</f>
        <v/>
      </c>
      <c r="C244" s="19" t="str">
        <f>IF(AND(X220&gt;0,_xlfn.RANK.EQ(X220,X$213:X$238)+COUNTIF(X$213:X220,X220)-1&lt;=5),X220,"")</f>
        <v/>
      </c>
      <c r="D244" s="19" t="str">
        <f>IF(AND(Y220&gt;0,_xlfn.RANK.EQ(Y220,Y$213:Y$238)+COUNTIF(Y$213:Y220,Y220)-1&lt;=5),Y220,"")</f>
        <v/>
      </c>
      <c r="E244" s="19" t="str">
        <f>IF(AND(Z220&gt;0,_xlfn.RANK.EQ(Z220,Z$213:Z$238)+COUNTIF(Z$213:Z220,Z220)-1&lt;=5),Z220,"")</f>
        <v/>
      </c>
      <c r="F244" s="19">
        <f>IF(AND(AA220&gt;0,_xlfn.RANK.EQ(AA220,AA$213:AA$238)+COUNTIF(AA$213:AA220,AA220)-1&lt;=5),AA220,"")</f>
        <v>1</v>
      </c>
      <c r="G244" s="19" t="str">
        <f>IF(AND(AB220&gt;0,_xlfn.RANK.EQ(AB220,AB$213:AB$238)+COUNTIF(AB$213:AB220,AB220)-1&lt;=5),AB220,"")</f>
        <v/>
      </c>
      <c r="H244" s="19" t="str">
        <f>IF(AND(AC220&gt;0,_xlfn.RANK.EQ(AC220,AC$213:AC$238)+COUNTIF(AC$213:AC220,AC220)-1&lt;=5),AC220,"")</f>
        <v/>
      </c>
      <c r="I244" s="19">
        <f>IF(AND(AD220&gt;0,_xlfn.RANK.EQ(AD220,AD$213:AD$238)+COUNTIF(AD$213:AD220,AD220)-1&lt;=5),AD220,"")</f>
        <v>3</v>
      </c>
      <c r="J244" s="19" t="str">
        <f>IF(AND(AE220&gt;0,_xlfn.RANK.EQ(AE220,AE$213:AE$238)+COUNTIF(AE$213:AE220,AE220)-1&lt;=5),AE220,"")</f>
        <v/>
      </c>
      <c r="V244">
        <v>380</v>
      </c>
      <c r="AF244" s="2">
        <v>0.625</v>
      </c>
      <c r="AG244" t="s">
        <v>747</v>
      </c>
      <c r="AH244" s="17">
        <v>280</v>
      </c>
      <c r="AI244" s="17" cm="1">
        <f t="array" ref="AI244">SUMPRODUCT(--(IFERROR(HOUR(Flights_2026_09_3033343536373456789[entry_hour]),-1)=HOUR(AF244)),--(IFERROR(Flights_2026_09_3033343536373456789[entry_sector],"")=AG244),--(IFERROR(Flights_2026_09_3033343536373456789[nfl],-1)&gt;=AH244),--(IFERROR(Flights_2026_09_3033343536373456789[nfl],-1)&lt;=IF(AH244=450,450,AH244+9)))</f>
        <v>0</v>
      </c>
    </row>
    <row r="245" spans="1:35" x14ac:dyDescent="0.2">
      <c r="A245" s="8" t="s">
        <v>765</v>
      </c>
      <c r="B245" s="19">
        <f>IF(AND(W221&gt;0,_xlfn.RANK.EQ(W221,W$213:W$238)+COUNTIF(W$213:W221,W221)-1&lt;=5),W221,"")</f>
        <v>4</v>
      </c>
      <c r="C245" s="19">
        <f>IF(AND(X221&gt;0,_xlfn.RANK.EQ(X221,X$213:X$238)+COUNTIF(X$213:X221,X221)-1&lt;=5),X221,"")</f>
        <v>3</v>
      </c>
      <c r="D245" s="19">
        <f>IF(AND(Y221&gt;0,_xlfn.RANK.EQ(Y221,Y$213:Y$238)+COUNTIF(Y$213:Y221,Y221)-1&lt;=5),Y221,"")</f>
        <v>5</v>
      </c>
      <c r="E245" s="19">
        <f>IF(AND(Z221&gt;0,_xlfn.RANK.EQ(Z221,Z$213:Z$238)+COUNTIF(Z$213:Z221,Z221)-1&lt;=5),Z221,"")</f>
        <v>5</v>
      </c>
      <c r="F245" s="19">
        <f>IF(AND(AA221&gt;0,_xlfn.RANK.EQ(AA221,AA$213:AA$238)+COUNTIF(AA$213:AA221,AA221)-1&lt;=5),AA221,"")</f>
        <v>5</v>
      </c>
      <c r="G245" s="19">
        <f>IF(AND(AB221&gt;0,_xlfn.RANK.EQ(AB221,AB$213:AB$238)+COUNTIF(AB$213:AB221,AB221)-1&lt;=5),AB221,"")</f>
        <v>4</v>
      </c>
      <c r="H245" s="19">
        <f>IF(AND(AC221&gt;0,_xlfn.RANK.EQ(AC221,AC$213:AC$238)+COUNTIF(AC$213:AC221,AC221)-1&lt;=5),AC221,"")</f>
        <v>3</v>
      </c>
      <c r="I245" s="19">
        <f>IF(AND(AD221&gt;0,_xlfn.RANK.EQ(AD221,AD$213:AD$238)+COUNTIF(AD$213:AD221,AD221)-1&lt;=5),AD221,"")</f>
        <v>5</v>
      </c>
      <c r="J245" s="19" t="str">
        <f>IF(AND(AE221&gt;0,_xlfn.RANK.EQ(AE221,AE$213:AE$238)+COUNTIF(AE$213:AE221,AE221)-1&lt;=5),AE221,"")</f>
        <v/>
      </c>
      <c r="V245">
        <v>370</v>
      </c>
      <c r="AF245" s="2">
        <v>0.625</v>
      </c>
      <c r="AG245" t="s">
        <v>747</v>
      </c>
      <c r="AH245" s="17">
        <v>290</v>
      </c>
      <c r="AI245" s="17" cm="1">
        <f t="array" ref="AI245">SUMPRODUCT(--(IFERROR(HOUR(Flights_2026_09_3033343536373456789[entry_hour]),-1)=HOUR(AF245)),--(IFERROR(Flights_2026_09_3033343536373456789[entry_sector],"")=AG245),--(IFERROR(Flights_2026_09_3033343536373456789[nfl],-1)&gt;=AH245),--(IFERROR(Flights_2026_09_3033343536373456789[nfl],-1)&lt;=IF(AH245=450,450,AH245+9)))</f>
        <v>0</v>
      </c>
    </row>
    <row r="246" spans="1:35" x14ac:dyDescent="0.2">
      <c r="A246" s="8" t="s">
        <v>766</v>
      </c>
      <c r="B246" s="19" t="str">
        <f>IF(AND(W222&gt;0,_xlfn.RANK.EQ(W222,W$213:W$238)+COUNTIF(W$213:W222,W222)-1&lt;=5),W222,"")</f>
        <v/>
      </c>
      <c r="C246" s="19">
        <f>IF(AND(X222&gt;0,_xlfn.RANK.EQ(X222,X$213:X$238)+COUNTIF(X$213:X222,X222)-1&lt;=5),X222,"")</f>
        <v>2</v>
      </c>
      <c r="D246" s="19" t="str">
        <f>IF(AND(Y222&gt;0,_xlfn.RANK.EQ(Y222,Y$213:Y$238)+COUNTIF(Y$213:Y222,Y222)-1&lt;=5),Y222,"")</f>
        <v/>
      </c>
      <c r="E246" s="19" t="str">
        <f>IF(AND(Z222&gt;0,_xlfn.RANK.EQ(Z222,Z$213:Z$238)+COUNTIF(Z$213:Z222,Z222)-1&lt;=5),Z222,"")</f>
        <v/>
      </c>
      <c r="F246" s="19" t="str">
        <f>IF(AND(AA222&gt;0,_xlfn.RANK.EQ(AA222,AA$213:AA$238)+COUNTIF(AA$213:AA222,AA222)-1&lt;=5),AA222,"")</f>
        <v/>
      </c>
      <c r="G246" s="19" t="str">
        <f>IF(AND(AB222&gt;0,_xlfn.RANK.EQ(AB222,AB$213:AB$238)+COUNTIF(AB$213:AB222,AB222)-1&lt;=5),AB222,"")</f>
        <v/>
      </c>
      <c r="H246" s="19" t="str">
        <f>IF(AND(AC222&gt;0,_xlfn.RANK.EQ(AC222,AC$213:AC$238)+COUNTIF(AC$213:AC222,AC222)-1&lt;=5),AC222,"")</f>
        <v/>
      </c>
      <c r="I246" s="19">
        <f>IF(AND(AD222&gt;0,_xlfn.RANK.EQ(AD222,AD$213:AD$238)+COUNTIF(AD$213:AD222,AD222)-1&lt;=5),AD222,"")</f>
        <v>1</v>
      </c>
      <c r="J246" s="19">
        <f>IF(AND(AE222&gt;0,_xlfn.RANK.EQ(AE222,AE$213:AE$238)+COUNTIF(AE$213:AE222,AE222)-1&lt;=5),AE222,"")</f>
        <v>1</v>
      </c>
      <c r="V246">
        <v>360</v>
      </c>
      <c r="AF246" s="2">
        <v>0.625</v>
      </c>
      <c r="AG246" t="s">
        <v>747</v>
      </c>
      <c r="AH246" s="17">
        <v>300</v>
      </c>
      <c r="AI246" s="17" cm="1">
        <f t="array" ref="AI246">SUMPRODUCT(--(IFERROR(HOUR(Flights_2026_09_3033343536373456789[entry_hour]),-1)=HOUR(AF246)),--(IFERROR(Flights_2026_09_3033343536373456789[entry_sector],"")=AG246),--(IFERROR(Flights_2026_09_3033343536373456789[nfl],-1)&gt;=AH246),--(IFERROR(Flights_2026_09_3033343536373456789[nfl],-1)&lt;=IF(AH246=450,450,AH246+9)))</f>
        <v>0</v>
      </c>
    </row>
    <row r="247" spans="1:35" ht="28" customHeight="1" x14ac:dyDescent="0.2">
      <c r="A247" s="8" t="s">
        <v>767</v>
      </c>
      <c r="B247" s="19">
        <f>IF(AND(W223&gt;0,_xlfn.RANK.EQ(W223,W$213:W$238)+COUNTIF(W$213:W223,W223)-1&lt;=5),W223,"")</f>
        <v>4</v>
      </c>
      <c r="C247" s="19">
        <f>IF(AND(X223&gt;0,_xlfn.RANK.EQ(X223,X$213:X$238)+COUNTIF(X$213:X223,X223)-1&lt;=5),X223,"")</f>
        <v>4</v>
      </c>
      <c r="D247" s="19">
        <f>IF(AND(Y223&gt;0,_xlfn.RANK.EQ(Y223,Y$213:Y$238)+COUNTIF(Y$213:Y223,Y223)-1&lt;=5),Y223,"")</f>
        <v>5</v>
      </c>
      <c r="E247" s="19">
        <f>IF(AND(Z223&gt;0,_xlfn.RANK.EQ(Z223,Z$213:Z$238)+COUNTIF(Z$213:Z223,Z223)-1&lt;=5),Z223,"")</f>
        <v>5</v>
      </c>
      <c r="F247" s="19">
        <f>IF(AND(AA223&gt;0,_xlfn.RANK.EQ(AA223,AA$213:AA$238)+COUNTIF(AA$213:AA223,AA223)-1&lt;=5),AA223,"")</f>
        <v>5</v>
      </c>
      <c r="G247" s="19">
        <f>IF(AND(AB223&gt;0,_xlfn.RANK.EQ(AB223,AB$213:AB$238)+COUNTIF(AB$213:AB223,AB223)-1&lt;=5),AB223,"")</f>
        <v>2</v>
      </c>
      <c r="H247" s="19">
        <f>IF(AND(AC223&gt;0,_xlfn.RANK.EQ(AC223,AC$213:AC$238)+COUNTIF(AC$213:AC223,AC223)-1&lt;=5),AC223,"")</f>
        <v>2</v>
      </c>
      <c r="I247" s="19" t="str">
        <f>IF(AND(AD223&gt;0,_xlfn.RANK.EQ(AD223,AD$213:AD$238)+COUNTIF(AD$213:AD223,AD223)-1&lt;=5),AD223,"")</f>
        <v/>
      </c>
      <c r="J247" s="19">
        <f>IF(AND(AE223&gt;0,_xlfn.RANK.EQ(AE223,AE$213:AE$238)+COUNTIF(AE$213:AE223,AE223)-1&lt;=5),AE223,"")</f>
        <v>3</v>
      </c>
      <c r="V247">
        <v>350</v>
      </c>
      <c r="AF247" s="2">
        <v>0.625</v>
      </c>
      <c r="AG247" t="s">
        <v>747</v>
      </c>
      <c r="AH247" s="17">
        <v>310</v>
      </c>
      <c r="AI247" s="17" cm="1">
        <f t="array" ref="AI247">SUMPRODUCT(--(IFERROR(HOUR(Flights_2026_09_3033343536373456789[entry_hour]),-1)=HOUR(AF247)),--(IFERROR(Flights_2026_09_3033343536373456789[entry_sector],"")=AG247),--(IFERROR(Flights_2026_09_3033343536373456789[nfl],-1)&gt;=AH247),--(IFERROR(Flights_2026_09_3033343536373456789[nfl],-1)&lt;=IF(AH247=450,450,AH247+9)))</f>
        <v>0</v>
      </c>
    </row>
    <row r="248" spans="1:35" x14ac:dyDescent="0.2">
      <c r="A248" s="8" t="s">
        <v>768</v>
      </c>
      <c r="B248" s="19">
        <f>IF(AND(W224&gt;0,_xlfn.RANK.EQ(W224,W$213:W$238)+COUNTIF(W$213:W224,W224)-1&lt;=5),W224,"")</f>
        <v>1</v>
      </c>
      <c r="C248" s="19" t="str">
        <f>IF(AND(X224&gt;0,_xlfn.RANK.EQ(X224,X$213:X$238)+COUNTIF(X$213:X224,X224)-1&lt;=5),X224,"")</f>
        <v/>
      </c>
      <c r="D248" s="19" t="str">
        <f>IF(AND(Y224&gt;0,_xlfn.RANK.EQ(Y224,Y$213:Y$238)+COUNTIF(Y$213:Y224,Y224)-1&lt;=5),Y224,"")</f>
        <v/>
      </c>
      <c r="E248" s="19" t="str">
        <f>IF(AND(Z224&gt;0,_xlfn.RANK.EQ(Z224,Z$213:Z$238)+COUNTIF(Z$213:Z224,Z224)-1&lt;=5),Z224,"")</f>
        <v/>
      </c>
      <c r="F248" s="19" t="str">
        <f>IF(AND(AA224&gt;0,_xlfn.RANK.EQ(AA224,AA$213:AA$238)+COUNTIF(AA$213:AA224,AA224)-1&lt;=5),AA224,"")</f>
        <v/>
      </c>
      <c r="G248" s="19" t="str">
        <f>IF(AND(AB224&gt;0,_xlfn.RANK.EQ(AB224,AB$213:AB$238)+COUNTIF(AB$213:AB224,AB224)-1&lt;=5),AB224,"")</f>
        <v/>
      </c>
      <c r="H248" s="19">
        <f>IF(AND(AC224&gt;0,_xlfn.RANK.EQ(AC224,AC$213:AC$238)+COUNTIF(AC$213:AC224,AC224)-1&lt;=5),AC224,"")</f>
        <v>1</v>
      </c>
      <c r="I248" s="19" t="str">
        <f>IF(AND(AD224&gt;0,_xlfn.RANK.EQ(AD224,AD$213:AD$238)+COUNTIF(AD$213:AD224,AD224)-1&lt;=5),AD224,"")</f>
        <v/>
      </c>
      <c r="J248" s="19" t="str">
        <f>IF(AND(AE224&gt;0,_xlfn.RANK.EQ(AE224,AE$213:AE$238)+COUNTIF(AE$213:AE224,AE224)-1&lt;=5),AE224,"")</f>
        <v/>
      </c>
      <c r="V248">
        <v>340</v>
      </c>
      <c r="AF248" s="2">
        <v>0.625</v>
      </c>
      <c r="AG248" t="s">
        <v>747</v>
      </c>
      <c r="AH248" s="17">
        <v>320</v>
      </c>
      <c r="AI248" s="17" cm="1">
        <f t="array" ref="AI248">SUMPRODUCT(--(IFERROR(HOUR(Flights_2026_09_3033343536373456789[entry_hour]),-1)=HOUR(AF248)),--(IFERROR(Flights_2026_09_3033343536373456789[entry_sector],"")=AG248),--(IFERROR(Flights_2026_09_3033343536373456789[nfl],-1)&gt;=AH248),--(IFERROR(Flights_2026_09_3033343536373456789[nfl],-1)&lt;=IF(AH248=450,450,AH248+9)))</f>
        <v>0</v>
      </c>
    </row>
    <row r="249" spans="1:35" x14ac:dyDescent="0.2">
      <c r="A249" s="8" t="s">
        <v>769</v>
      </c>
      <c r="B249" s="19" t="str">
        <f>IF(AND(W225&gt;0,_xlfn.RANK.EQ(W225,W$213:W$238)+COUNTIF(W$213:W225,W225)-1&lt;=5),W225,"")</f>
        <v/>
      </c>
      <c r="C249" s="19" t="str">
        <f>IF(AND(X225&gt;0,_xlfn.RANK.EQ(X225,X$213:X$238)+COUNTIF(X$213:X225,X225)-1&lt;=5),X225,"")</f>
        <v/>
      </c>
      <c r="D249" s="19">
        <f>IF(AND(Y225&gt;0,_xlfn.RANK.EQ(Y225,Y$213:Y$238)+COUNTIF(Y$213:Y225,Y225)-1&lt;=5),Y225,"")</f>
        <v>2</v>
      </c>
      <c r="E249" s="19" t="str">
        <f>IF(AND(Z225&gt;0,_xlfn.RANK.EQ(Z225,Z$213:Z$238)+COUNTIF(Z$213:Z225,Z225)-1&lt;=5),Z225,"")</f>
        <v/>
      </c>
      <c r="F249" s="19" t="str">
        <f>IF(AND(AA225&gt;0,_xlfn.RANK.EQ(AA225,AA$213:AA$238)+COUNTIF(AA$213:AA225,AA225)-1&lt;=5),AA225,"")</f>
        <v/>
      </c>
      <c r="G249" s="19">
        <f>IF(AND(AB225&gt;0,_xlfn.RANK.EQ(AB225,AB$213:AB$238)+COUNTIF(AB$213:AB225,AB225)-1&lt;=5),AB225,"")</f>
        <v>2</v>
      </c>
      <c r="H249" s="19" t="str">
        <f>IF(AND(AC225&gt;0,_xlfn.RANK.EQ(AC225,AC$213:AC$238)+COUNTIF(AC$213:AC225,AC225)-1&lt;=5),AC225,"")</f>
        <v/>
      </c>
      <c r="I249" s="19" t="str">
        <f>IF(AND(AD225&gt;0,_xlfn.RANK.EQ(AD225,AD$213:AD$238)+COUNTIF(AD$213:AD225,AD225)-1&lt;=5),AD225,"")</f>
        <v/>
      </c>
      <c r="J249" s="19" t="str">
        <f>IF(AND(AE225&gt;0,_xlfn.RANK.EQ(AE225,AE$213:AE$238)+COUNTIF(AE$213:AE225,AE225)-1&lt;=5),AE225,"")</f>
        <v/>
      </c>
      <c r="V249">
        <v>330</v>
      </c>
      <c r="AF249" s="2">
        <v>0.625</v>
      </c>
      <c r="AG249" t="s">
        <v>747</v>
      </c>
      <c r="AH249" s="17">
        <v>330</v>
      </c>
      <c r="AI249" s="17" cm="1">
        <f t="array" ref="AI249">SUMPRODUCT(--(IFERROR(HOUR(Flights_2026_09_3033343536373456789[entry_hour]),-1)=HOUR(AF249)),--(IFERROR(Flights_2026_09_3033343536373456789[entry_sector],"")=AG249),--(IFERROR(Flights_2026_09_3033343536373456789[nfl],-1)&gt;=AH249),--(IFERROR(Flights_2026_09_3033343536373456789[nfl],-1)&lt;=IF(AH249=450,450,AH249+9)))</f>
        <v>1</v>
      </c>
    </row>
    <row r="250" spans="1:35" x14ac:dyDescent="0.2">
      <c r="A250" s="8" t="s">
        <v>770</v>
      </c>
      <c r="B250" s="19" t="str">
        <f>IF(AND(W226&gt;0,_xlfn.RANK.EQ(W226,W$213:W$238)+COUNTIF(W$213:W226,W226)-1&lt;=5),W226,"")</f>
        <v/>
      </c>
      <c r="C250" s="19" t="str">
        <f>IF(AND(X226&gt;0,_xlfn.RANK.EQ(X226,X$213:X$238)+COUNTIF(X$213:X226,X226)-1&lt;=5),X226,"")</f>
        <v/>
      </c>
      <c r="D250" s="19" t="str">
        <f>IF(AND(Y226&gt;0,_xlfn.RANK.EQ(Y226,Y$213:Y$238)+COUNTIF(Y$213:Y226,Y226)-1&lt;=5),Y226,"")</f>
        <v/>
      </c>
      <c r="E250" s="19" t="str">
        <f>IF(AND(Z226&gt;0,_xlfn.RANK.EQ(Z226,Z$213:Z$238)+COUNTIF(Z$213:Z226,Z226)-1&lt;=5),Z226,"")</f>
        <v/>
      </c>
      <c r="F250" s="19" t="str">
        <f>IF(AND(AA226&gt;0,_xlfn.RANK.EQ(AA226,AA$213:AA$238)+COUNTIF(AA$213:AA226,AA226)-1&lt;=5),AA226,"")</f>
        <v/>
      </c>
      <c r="G250" s="19" t="str">
        <f>IF(AND(AB226&gt;0,_xlfn.RANK.EQ(AB226,AB$213:AB$238)+COUNTIF(AB$213:AB226,AB226)-1&lt;=5),AB226,"")</f>
        <v/>
      </c>
      <c r="H250" s="19" t="str">
        <f>IF(AND(AC226&gt;0,_xlfn.RANK.EQ(AC226,AC$213:AC$238)+COUNTIF(AC$213:AC226,AC226)-1&lt;=5),AC226,"")</f>
        <v/>
      </c>
      <c r="I250" s="19" t="str">
        <f>IF(AND(AD226&gt;0,_xlfn.RANK.EQ(AD226,AD$213:AD$238)+COUNTIF(AD$213:AD226,AD226)-1&lt;=5),AD226,"")</f>
        <v/>
      </c>
      <c r="J250" s="19" t="str">
        <f>IF(AND(AE226&gt;0,_xlfn.RANK.EQ(AE226,AE$213:AE$238)+COUNTIF(AE$213:AE226,AE226)-1&lt;=5),AE226,"")</f>
        <v/>
      </c>
      <c r="V250">
        <v>320</v>
      </c>
      <c r="AF250" s="2">
        <v>0.625</v>
      </c>
      <c r="AG250" t="s">
        <v>747</v>
      </c>
      <c r="AH250" s="17">
        <v>340</v>
      </c>
      <c r="AI250" s="17" cm="1">
        <f t="array" ref="AI250">SUMPRODUCT(--(IFERROR(HOUR(Flights_2026_09_3033343536373456789[entry_hour]),-1)=HOUR(AF250)),--(IFERROR(Flights_2026_09_3033343536373456789[entry_sector],"")=AG250),--(IFERROR(Flights_2026_09_3033343536373456789[nfl],-1)&gt;=AH250),--(IFERROR(Flights_2026_09_3033343536373456789[nfl],-1)&lt;=IF(AH250=450,450,AH250+9)))</f>
        <v>0</v>
      </c>
    </row>
    <row r="251" spans="1:35" x14ac:dyDescent="0.2">
      <c r="A251" s="8" t="s">
        <v>771</v>
      </c>
      <c r="B251" s="19" t="str">
        <f>IF(AND(W227&gt;0,_xlfn.RANK.EQ(W227,W$213:W$238)+COUNTIF(W$213:W227,W227)-1&lt;=5),W227,"")</f>
        <v/>
      </c>
      <c r="C251" s="19" t="str">
        <f>IF(AND(X227&gt;0,_xlfn.RANK.EQ(X227,X$213:X$238)+COUNTIF(X$213:X227,X227)-1&lt;=5),X227,"")</f>
        <v/>
      </c>
      <c r="D251" s="19" t="str">
        <f>IF(AND(Y227&gt;0,_xlfn.RANK.EQ(Y227,Y$213:Y$238)+COUNTIF(Y$213:Y227,Y227)-1&lt;=5),Y227,"")</f>
        <v/>
      </c>
      <c r="E251" s="19" t="str">
        <f>IF(AND(Z227&gt;0,_xlfn.RANK.EQ(Z227,Z$213:Z$238)+COUNTIF(Z$213:Z227,Z227)-1&lt;=5),Z227,"")</f>
        <v/>
      </c>
      <c r="F251" s="19" t="str">
        <f>IF(AND(AA227&gt;0,_xlfn.RANK.EQ(AA227,AA$213:AA$238)+COUNTIF(AA$213:AA227,AA227)-1&lt;=5),AA227,"")</f>
        <v/>
      </c>
      <c r="G251" s="19" t="str">
        <f>IF(AND(AB227&gt;0,_xlfn.RANK.EQ(AB227,AB$213:AB$238)+COUNTIF(AB$213:AB227,AB227)-1&lt;=5),AB227,"")</f>
        <v/>
      </c>
      <c r="H251" s="19" t="str">
        <f>IF(AND(AC227&gt;0,_xlfn.RANK.EQ(AC227,AC$213:AC$238)+COUNTIF(AC$213:AC227,AC227)-1&lt;=5),AC227,"")</f>
        <v/>
      </c>
      <c r="I251" s="19" t="str">
        <f>IF(AND(AD227&gt;0,_xlfn.RANK.EQ(AD227,AD$213:AD$238)+COUNTIF(AD$213:AD227,AD227)-1&lt;=5),AD227,"")</f>
        <v/>
      </c>
      <c r="J251" s="19" t="str">
        <f>IF(AND(AE227&gt;0,_xlfn.RANK.EQ(AE227,AE$213:AE$238)+COUNTIF(AE$213:AE227,AE227)-1&lt;=5),AE227,"")</f>
        <v/>
      </c>
      <c r="V251">
        <v>310</v>
      </c>
      <c r="AF251" s="2">
        <v>0.625</v>
      </c>
      <c r="AG251" t="s">
        <v>747</v>
      </c>
      <c r="AH251" s="17">
        <v>350</v>
      </c>
      <c r="AI251" s="17" cm="1">
        <f t="array" ref="AI251">SUMPRODUCT(--(IFERROR(HOUR(Flights_2026_09_3033343536373456789[entry_hour]),-1)=HOUR(AF251)),--(IFERROR(Flights_2026_09_3033343536373456789[entry_sector],"")=AG251),--(IFERROR(Flights_2026_09_3033343536373456789[nfl],-1)&gt;=AH251),--(IFERROR(Flights_2026_09_3033343536373456789[nfl],-1)&lt;=IF(AH251=450,450,AH251+9)))</f>
        <v>0</v>
      </c>
    </row>
    <row r="252" spans="1:35" x14ac:dyDescent="0.2">
      <c r="A252" s="8" t="s">
        <v>772</v>
      </c>
      <c r="B252" s="19" t="str">
        <f>IF(AND(W228&gt;0,_xlfn.RANK.EQ(W228,W$213:W$238)+COUNTIF(W$213:W228,W228)-1&lt;=5),W228,"")</f>
        <v/>
      </c>
      <c r="C252" s="19" t="str">
        <f>IF(AND(X228&gt;0,_xlfn.RANK.EQ(X228,X$213:X$238)+COUNTIF(X$213:X228,X228)-1&lt;=5),X228,"")</f>
        <v/>
      </c>
      <c r="D252" s="19" t="str">
        <f>IF(AND(Y228&gt;0,_xlfn.RANK.EQ(Y228,Y$213:Y$238)+COUNTIF(Y$213:Y228,Y228)-1&lt;=5),Y228,"")</f>
        <v/>
      </c>
      <c r="E252" s="19" t="str">
        <f>IF(AND(Z228&gt;0,_xlfn.RANK.EQ(Z228,Z$213:Z$238)+COUNTIF(Z$213:Z228,Z228)-1&lt;=5),Z228,"")</f>
        <v/>
      </c>
      <c r="F252" s="19" t="str">
        <f>IF(AND(AA228&gt;0,_xlfn.RANK.EQ(AA228,AA$213:AA$238)+COUNTIF(AA$213:AA228,AA228)-1&lt;=5),AA228,"")</f>
        <v/>
      </c>
      <c r="G252" s="19" t="str">
        <f>IF(AND(AB228&gt;0,_xlfn.RANK.EQ(AB228,AB$213:AB$238)+COUNTIF(AB$213:AB228,AB228)-1&lt;=5),AB228,"")</f>
        <v/>
      </c>
      <c r="H252" s="19" t="str">
        <f>IF(AND(AC228&gt;0,_xlfn.RANK.EQ(AC228,AC$213:AC$238)+COUNTIF(AC$213:AC228,AC228)-1&lt;=5),AC228,"")</f>
        <v/>
      </c>
      <c r="I252" s="19" t="str">
        <f>IF(AND(AD228&gt;0,_xlfn.RANK.EQ(AD228,AD$213:AD$238)+COUNTIF(AD$213:AD228,AD228)-1&lt;=5),AD228,"")</f>
        <v/>
      </c>
      <c r="J252" s="19" t="str">
        <f>IF(AND(AE228&gt;0,_xlfn.RANK.EQ(AE228,AE$213:AE$238)+COUNTIF(AE$213:AE228,AE228)-1&lt;=5),AE228,"")</f>
        <v/>
      </c>
      <c r="V252">
        <v>300</v>
      </c>
      <c r="AF252" s="2">
        <v>0.625</v>
      </c>
      <c r="AG252" t="s">
        <v>747</v>
      </c>
      <c r="AH252" s="17">
        <v>360</v>
      </c>
      <c r="AI252" s="17" cm="1">
        <f t="array" ref="AI252">SUMPRODUCT(--(IFERROR(HOUR(Flights_2026_09_3033343536373456789[entry_hour]),-1)=HOUR(AF252)),--(IFERROR(Flights_2026_09_3033343536373456789[entry_sector],"")=AG252),--(IFERROR(Flights_2026_09_3033343536373456789[nfl],-1)&gt;=AH252),--(IFERROR(Flights_2026_09_3033343536373456789[nfl],-1)&lt;=IF(AH252=450,450,AH252+9)))</f>
        <v>1</v>
      </c>
    </row>
    <row r="253" spans="1:35" x14ac:dyDescent="0.2">
      <c r="A253" s="8" t="s">
        <v>773</v>
      </c>
      <c r="B253" s="19" t="str">
        <f>IF(AND(W229&gt;0,_xlfn.RANK.EQ(W229,W$213:W$238)+COUNTIF(W$213:W229,W229)-1&lt;=5),W229,"")</f>
        <v/>
      </c>
      <c r="C253" s="19" t="str">
        <f>IF(AND(X229&gt;0,_xlfn.RANK.EQ(X229,X$213:X$238)+COUNTIF(X$213:X229,X229)-1&lt;=5),X229,"")</f>
        <v/>
      </c>
      <c r="D253" s="19" t="str">
        <f>IF(AND(Y229&gt;0,_xlfn.RANK.EQ(Y229,Y$213:Y$238)+COUNTIF(Y$213:Y229,Y229)-1&lt;=5),Y229,"")</f>
        <v/>
      </c>
      <c r="E253" s="19" t="str">
        <f>IF(AND(Z229&gt;0,_xlfn.RANK.EQ(Z229,Z$213:Z$238)+COUNTIF(Z$213:Z229,Z229)-1&lt;=5),Z229,"")</f>
        <v/>
      </c>
      <c r="F253" s="19" t="str">
        <f>IF(AND(AA229&gt;0,_xlfn.RANK.EQ(AA229,AA$213:AA$238)+COUNTIF(AA$213:AA229,AA229)-1&lt;=5),AA229,"")</f>
        <v/>
      </c>
      <c r="G253" s="19" t="str">
        <f>IF(AND(AB229&gt;0,_xlfn.RANK.EQ(AB229,AB$213:AB$238)+COUNTIF(AB$213:AB229,AB229)-1&lt;=5),AB229,"")</f>
        <v/>
      </c>
      <c r="H253" s="19" t="str">
        <f>IF(AND(AC229&gt;0,_xlfn.RANK.EQ(AC229,AC$213:AC$238)+COUNTIF(AC$213:AC229,AC229)-1&lt;=5),AC229,"")</f>
        <v/>
      </c>
      <c r="I253" s="19" t="str">
        <f>IF(AND(AD229&gt;0,_xlfn.RANK.EQ(AD229,AD$213:AD$238)+COUNTIF(AD$213:AD229,AD229)-1&lt;=5),AD229,"")</f>
        <v/>
      </c>
      <c r="J253" s="19" t="str">
        <f>IF(AND(AE229&gt;0,_xlfn.RANK.EQ(AE229,AE$213:AE$238)+COUNTIF(AE$213:AE229,AE229)-1&lt;=5),AE229,"")</f>
        <v/>
      </c>
      <c r="V253">
        <v>290</v>
      </c>
      <c r="AF253" s="2">
        <v>0.625</v>
      </c>
      <c r="AG253" t="s">
        <v>747</v>
      </c>
      <c r="AH253" s="17">
        <v>370</v>
      </c>
      <c r="AI253" s="17" cm="1">
        <f t="array" ref="AI253">SUMPRODUCT(--(IFERROR(HOUR(Flights_2026_09_3033343536373456789[entry_hour]),-1)=HOUR(AF253)),--(IFERROR(Flights_2026_09_3033343536373456789[entry_sector],"")=AG253),--(IFERROR(Flights_2026_09_3033343536373456789[nfl],-1)&gt;=AH253),--(IFERROR(Flights_2026_09_3033343536373456789[nfl],-1)&lt;=IF(AH253=450,450,AH253+9)))</f>
        <v>0</v>
      </c>
    </row>
    <row r="254" spans="1:35" x14ac:dyDescent="0.2">
      <c r="A254" s="8" t="s">
        <v>774</v>
      </c>
      <c r="B254" s="19" t="str">
        <f>IF(AND(W230&gt;0,_xlfn.RANK.EQ(W230,W$213:W$238)+COUNTIF(W$213:W230,W230)-1&lt;=5),W230,"")</f>
        <v/>
      </c>
      <c r="C254" s="19" t="str">
        <f>IF(AND(X230&gt;0,_xlfn.RANK.EQ(X230,X$213:X$238)+COUNTIF(X$213:X230,X230)-1&lt;=5),X230,"")</f>
        <v/>
      </c>
      <c r="D254" s="19" t="str">
        <f>IF(AND(Y230&gt;0,_xlfn.RANK.EQ(Y230,Y$213:Y$238)+COUNTIF(Y$213:Y230,Y230)-1&lt;=5),Y230,"")</f>
        <v/>
      </c>
      <c r="E254" s="19" t="str">
        <f>IF(AND(Z230&gt;0,_xlfn.RANK.EQ(Z230,Z$213:Z$238)+COUNTIF(Z$213:Z230,Z230)-1&lt;=5),Z230,"")</f>
        <v/>
      </c>
      <c r="F254" s="19" t="str">
        <f>IF(AND(AA230&gt;0,_xlfn.RANK.EQ(AA230,AA$213:AA$238)+COUNTIF(AA$213:AA230,AA230)-1&lt;=5),AA230,"")</f>
        <v/>
      </c>
      <c r="G254" s="19" t="str">
        <f>IF(AND(AB230&gt;0,_xlfn.RANK.EQ(AB230,AB$213:AB$238)+COUNTIF(AB$213:AB230,AB230)-1&lt;=5),AB230,"")</f>
        <v/>
      </c>
      <c r="H254" s="19" t="str">
        <f>IF(AND(AC230&gt;0,_xlfn.RANK.EQ(AC230,AC$213:AC$238)+COUNTIF(AC$213:AC230,AC230)-1&lt;=5),AC230,"")</f>
        <v/>
      </c>
      <c r="I254" s="19" t="str">
        <f>IF(AND(AD230&gt;0,_xlfn.RANK.EQ(AD230,AD$213:AD$238)+COUNTIF(AD$213:AD230,AD230)-1&lt;=5),AD230,"")</f>
        <v/>
      </c>
      <c r="J254" s="19" t="str">
        <f>IF(AND(AE230&gt;0,_xlfn.RANK.EQ(AE230,AE$213:AE$238)+COUNTIF(AE$213:AE230,AE230)-1&lt;=5),AE230,"")</f>
        <v/>
      </c>
      <c r="V254">
        <v>280</v>
      </c>
      <c r="AF254" s="2">
        <v>0.625</v>
      </c>
      <c r="AG254" t="s">
        <v>747</v>
      </c>
      <c r="AH254" s="17">
        <v>380</v>
      </c>
      <c r="AI254" s="17" cm="1">
        <f t="array" ref="AI254">SUMPRODUCT(--(IFERROR(HOUR(Flights_2026_09_3033343536373456789[entry_hour]),-1)=HOUR(AF254)),--(IFERROR(Flights_2026_09_3033343536373456789[entry_sector],"")=AG254),--(IFERROR(Flights_2026_09_3033343536373456789[nfl],-1)&gt;=AH254),--(IFERROR(Flights_2026_09_3033343536373456789[nfl],-1)&lt;=IF(AH254=450,450,AH254+9)))</f>
        <v>0</v>
      </c>
    </row>
    <row r="255" spans="1:35" x14ac:dyDescent="0.2">
      <c r="A255" s="8" t="s">
        <v>775</v>
      </c>
      <c r="B255" s="19" t="str">
        <f>IF(AND(W231&gt;0,_xlfn.RANK.EQ(W231,W$213:W$238)+COUNTIF(W$213:W231,W231)-1&lt;=5),W231,"")</f>
        <v/>
      </c>
      <c r="C255" s="19" t="str">
        <f>IF(AND(X231&gt;0,_xlfn.RANK.EQ(X231,X$213:X$238)+COUNTIF(X$213:X231,X231)-1&lt;=5),X231,"")</f>
        <v/>
      </c>
      <c r="D255" s="19" t="str">
        <f>IF(AND(Y231&gt;0,_xlfn.RANK.EQ(Y231,Y$213:Y$238)+COUNTIF(Y$213:Y231,Y231)-1&lt;=5),Y231,"")</f>
        <v/>
      </c>
      <c r="E255" s="19" t="str">
        <f>IF(AND(Z231&gt;0,_xlfn.RANK.EQ(Z231,Z$213:Z$238)+COUNTIF(Z$213:Z231,Z231)-1&lt;=5),Z231,"")</f>
        <v/>
      </c>
      <c r="F255" s="19" t="str">
        <f>IF(AND(AA231&gt;0,_xlfn.RANK.EQ(AA231,AA$213:AA$238)+COUNTIF(AA$213:AA231,AA231)-1&lt;=5),AA231,"")</f>
        <v/>
      </c>
      <c r="G255" s="19" t="str">
        <f>IF(AND(AB231&gt;0,_xlfn.RANK.EQ(AB231,AB$213:AB$238)+COUNTIF(AB$213:AB231,AB231)-1&lt;=5),AB231,"")</f>
        <v/>
      </c>
      <c r="H255" s="19" t="str">
        <f>IF(AND(AC231&gt;0,_xlfn.RANK.EQ(AC231,AC$213:AC$238)+COUNTIF(AC$213:AC231,AC231)-1&lt;=5),AC231,"")</f>
        <v/>
      </c>
      <c r="I255" s="19" t="str">
        <f>IF(AND(AD231&gt;0,_xlfn.RANK.EQ(AD231,AD$213:AD$238)+COUNTIF(AD$213:AD231,AD231)-1&lt;=5),AD231,"")</f>
        <v/>
      </c>
      <c r="J255" s="19" t="str">
        <f>IF(AND(AE231&gt;0,_xlfn.RANK.EQ(AE231,AE$213:AE$238)+COUNTIF(AE$213:AE231,AE231)-1&lt;=5),AE231,"")</f>
        <v/>
      </c>
      <c r="V255">
        <v>270</v>
      </c>
      <c r="AF255" s="2">
        <v>0.625</v>
      </c>
      <c r="AG255" t="s">
        <v>747</v>
      </c>
      <c r="AH255" s="17">
        <v>390</v>
      </c>
      <c r="AI255" s="17" cm="1">
        <f t="array" ref="AI255">SUMPRODUCT(--(IFERROR(HOUR(Flights_2026_09_3033343536373456789[entry_hour]),-1)=HOUR(AF255)),--(IFERROR(Flights_2026_09_3033343536373456789[entry_sector],"")=AG255),--(IFERROR(Flights_2026_09_3033343536373456789[nfl],-1)&gt;=AH255),--(IFERROR(Flights_2026_09_3033343536373456789[nfl],-1)&lt;=IF(AH255=450,450,AH255+9)))</f>
        <v>0</v>
      </c>
    </row>
    <row r="256" spans="1:35" x14ac:dyDescent="0.2">
      <c r="A256" s="8" t="s">
        <v>776</v>
      </c>
      <c r="B256" s="19" t="str">
        <f>IF(AND(W232&gt;0,_xlfn.RANK.EQ(W232,W$213:W$238)+COUNTIF(W$213:W232,W232)-1&lt;=5),W232,"")</f>
        <v/>
      </c>
      <c r="C256" s="19" t="str">
        <f>IF(AND(X232&gt;0,_xlfn.RANK.EQ(X232,X$213:X$238)+COUNTIF(X$213:X232,X232)-1&lt;=5),X232,"")</f>
        <v/>
      </c>
      <c r="D256" s="19" t="str">
        <f>IF(AND(Y232&gt;0,_xlfn.RANK.EQ(Y232,Y$213:Y$238)+COUNTIF(Y$213:Y232,Y232)-1&lt;=5),Y232,"")</f>
        <v/>
      </c>
      <c r="E256" s="19" t="str">
        <f>IF(AND(Z232&gt;0,_xlfn.RANK.EQ(Z232,Z$213:Z$238)+COUNTIF(Z$213:Z232,Z232)-1&lt;=5),Z232,"")</f>
        <v/>
      </c>
      <c r="F256" s="19" t="str">
        <f>IF(AND(AA232&gt;0,_xlfn.RANK.EQ(AA232,AA$213:AA$238)+COUNTIF(AA$213:AA232,AA232)-1&lt;=5),AA232,"")</f>
        <v/>
      </c>
      <c r="G256" s="19" t="str">
        <f>IF(AND(AB232&gt;0,_xlfn.RANK.EQ(AB232,AB$213:AB$238)+COUNTIF(AB$213:AB232,AB232)-1&lt;=5),AB232,"")</f>
        <v/>
      </c>
      <c r="H256" s="19" t="str">
        <f>IF(AND(AC232&gt;0,_xlfn.RANK.EQ(AC232,AC$213:AC$238)+COUNTIF(AC$213:AC232,AC232)-1&lt;=5),AC232,"")</f>
        <v/>
      </c>
      <c r="I256" s="19" t="str">
        <f>IF(AND(AD232&gt;0,_xlfn.RANK.EQ(AD232,AD$213:AD$238)+COUNTIF(AD$213:AD232,AD232)-1&lt;=5),AD232,"")</f>
        <v/>
      </c>
      <c r="J256" s="19" t="str">
        <f>IF(AND(AE232&gt;0,_xlfn.RANK.EQ(AE232,AE$213:AE$238)+COUNTIF(AE$213:AE232,AE232)-1&lt;=5),AE232,"")</f>
        <v/>
      </c>
      <c r="V256">
        <v>260</v>
      </c>
      <c r="AF256" s="2">
        <v>0.625</v>
      </c>
      <c r="AG256" t="s">
        <v>747</v>
      </c>
      <c r="AH256" s="17">
        <v>400</v>
      </c>
      <c r="AI256" s="17" cm="1">
        <f t="array" ref="AI256">SUMPRODUCT(--(IFERROR(HOUR(Flights_2026_09_3033343536373456789[entry_hour]),-1)=HOUR(AF256)),--(IFERROR(Flights_2026_09_3033343536373456789[entry_sector],"")=AG256),--(IFERROR(Flights_2026_09_3033343536373456789[nfl],-1)&gt;=AH256),--(IFERROR(Flights_2026_09_3033343536373456789[nfl],-1)&lt;=IF(AH256=450,450,AH256+9)))</f>
        <v>0</v>
      </c>
    </row>
    <row r="257" spans="1:35" x14ac:dyDescent="0.2">
      <c r="A257" s="8" t="s">
        <v>777</v>
      </c>
      <c r="B257" s="19" t="str">
        <f>IF(AND(W233&gt;0,_xlfn.RANK.EQ(W233,W$213:W$238)+COUNTIF(W$213:W233,W233)-1&lt;=5),W233,"")</f>
        <v/>
      </c>
      <c r="C257" s="19" t="str">
        <f>IF(AND(X233&gt;0,_xlfn.RANK.EQ(X233,X$213:X$238)+COUNTIF(X$213:X233,X233)-1&lt;=5),X233,"")</f>
        <v/>
      </c>
      <c r="D257" s="19" t="str">
        <f>IF(AND(Y233&gt;0,_xlfn.RANK.EQ(Y233,Y$213:Y$238)+COUNTIF(Y$213:Y233,Y233)-1&lt;=5),Y233,"")</f>
        <v/>
      </c>
      <c r="E257" s="19" t="str">
        <f>IF(AND(Z233&gt;0,_xlfn.RANK.EQ(Z233,Z$213:Z$238)+COUNTIF(Z$213:Z233,Z233)-1&lt;=5),Z233,"")</f>
        <v/>
      </c>
      <c r="F257" s="19" t="str">
        <f>IF(AND(AA233&gt;0,_xlfn.RANK.EQ(AA233,AA$213:AA$238)+COUNTIF(AA$213:AA233,AA233)-1&lt;=5),AA233,"")</f>
        <v/>
      </c>
      <c r="G257" s="19" t="str">
        <f>IF(AND(AB233&gt;0,_xlfn.RANK.EQ(AB233,AB$213:AB$238)+COUNTIF(AB$213:AB233,AB233)-1&lt;=5),AB233,"")</f>
        <v/>
      </c>
      <c r="H257" s="19" t="str">
        <f>IF(AND(AC233&gt;0,_xlfn.RANK.EQ(AC233,AC$213:AC$238)+COUNTIF(AC$213:AC233,AC233)-1&lt;=5),AC233,"")</f>
        <v/>
      </c>
      <c r="I257" s="19" t="str">
        <f>IF(AND(AD233&gt;0,_xlfn.RANK.EQ(AD233,AD$213:AD$238)+COUNTIF(AD$213:AD233,AD233)-1&lt;=5),AD233,"")</f>
        <v/>
      </c>
      <c r="J257" s="19" t="str">
        <f>IF(AND(AE233&gt;0,_xlfn.RANK.EQ(AE233,AE$213:AE$238)+COUNTIF(AE$213:AE233,AE233)-1&lt;=5),AE233,"")</f>
        <v/>
      </c>
      <c r="V257">
        <v>250</v>
      </c>
      <c r="AF257" s="2">
        <v>0.625</v>
      </c>
      <c r="AG257" t="s">
        <v>747</v>
      </c>
      <c r="AH257" s="17">
        <v>410</v>
      </c>
      <c r="AI257" s="17" cm="1">
        <f t="array" ref="AI257">SUMPRODUCT(--(IFERROR(HOUR(Flights_2026_09_3033343536373456789[entry_hour]),-1)=HOUR(AF257)),--(IFERROR(Flights_2026_09_3033343536373456789[entry_sector],"")=AG257),--(IFERROR(Flights_2026_09_3033343536373456789[nfl],-1)&gt;=AH257),--(IFERROR(Flights_2026_09_3033343536373456789[nfl],-1)&lt;=IF(AH257=450,450,AH257+9)))</f>
        <v>0</v>
      </c>
    </row>
    <row r="258" spans="1:35" x14ac:dyDescent="0.2">
      <c r="A258" s="8" t="s">
        <v>835</v>
      </c>
      <c r="B258" s="19" t="str">
        <f>IF(AND(W234&gt;0,_xlfn.RANK.EQ(W234,W$213:W$238)+COUNTIF(W$213:W234,W234)-1&lt;=5),W234,"")</f>
        <v/>
      </c>
      <c r="C258" s="19" t="str">
        <f>IF(AND(X234&gt;0,_xlfn.RANK.EQ(X234,X$213:X$238)+COUNTIF(X$213:X234,X234)-1&lt;=5),X234,"")</f>
        <v/>
      </c>
      <c r="D258" s="19" t="str">
        <f>IF(AND(Y234&gt;0,_xlfn.RANK.EQ(Y234,Y$213:Y$238)+COUNTIF(Y$213:Y234,Y234)-1&lt;=5),Y234,"")</f>
        <v/>
      </c>
      <c r="E258" s="19" t="str">
        <f>IF(AND(Z234&gt;0,_xlfn.RANK.EQ(Z234,Z$213:Z$238)+COUNTIF(Z$213:Z234,Z234)-1&lt;=5),Z234,"")</f>
        <v/>
      </c>
      <c r="F258" s="19" t="str">
        <f>IF(AND(AA234&gt;0,_xlfn.RANK.EQ(AA234,AA$213:AA$238)+COUNTIF(AA$213:AA234,AA234)-1&lt;=5),AA234,"")</f>
        <v/>
      </c>
      <c r="G258" s="19" t="str">
        <f>IF(AND(AB234&gt;0,_xlfn.RANK.EQ(AB234,AB$213:AB$238)+COUNTIF(AB$213:AB234,AB234)-1&lt;=5),AB234,"")</f>
        <v/>
      </c>
      <c r="H258" s="19" t="str">
        <f>IF(AND(AC234&gt;0,_xlfn.RANK.EQ(AC234,AC$213:AC$238)+COUNTIF(AC$213:AC234,AC234)-1&lt;=5),AC234,"")</f>
        <v/>
      </c>
      <c r="I258" s="19" t="str">
        <f>IF(AND(AD234&gt;0,_xlfn.RANK.EQ(AD234,AD$213:AD$238)+COUNTIF(AD$213:AD234,AD234)-1&lt;=5),AD234,"")</f>
        <v/>
      </c>
      <c r="J258" s="19" t="str">
        <f>IF(AND(AE234&gt;0,_xlfn.RANK.EQ(AE234,AE$213:AE$238)+COUNTIF(AE$213:AE234,AE234)-1&lt;=5),AE234,"")</f>
        <v/>
      </c>
      <c r="V258">
        <v>240</v>
      </c>
      <c r="AF258" s="2">
        <v>0.625</v>
      </c>
      <c r="AG258" t="s">
        <v>747</v>
      </c>
      <c r="AH258" s="17">
        <v>420</v>
      </c>
      <c r="AI258" s="17" cm="1">
        <f t="array" ref="AI258">SUMPRODUCT(--(IFERROR(HOUR(Flights_2026_09_3033343536373456789[entry_hour]),-1)=HOUR(AF258)),--(IFERROR(Flights_2026_09_3033343536373456789[entry_sector],"")=AG258),--(IFERROR(Flights_2026_09_3033343536373456789[nfl],-1)&gt;=AH258),--(IFERROR(Flights_2026_09_3033343536373456789[nfl],-1)&lt;=IF(AH258=450,450,AH258+9)))</f>
        <v>0</v>
      </c>
    </row>
    <row r="259" spans="1:35" x14ac:dyDescent="0.2">
      <c r="A259" s="8" t="s">
        <v>836</v>
      </c>
      <c r="B259" s="19" t="str">
        <f>IF(AND(W235&gt;0,_xlfn.RANK.EQ(W235,W$213:W$238)+COUNTIF(W$213:W235,W235)-1&lt;=5),W235,"")</f>
        <v/>
      </c>
      <c r="C259" s="19" t="str">
        <f>IF(AND(X235&gt;0,_xlfn.RANK.EQ(X235,X$213:X$238)+COUNTIF(X$213:X235,X235)-1&lt;=5),X235,"")</f>
        <v/>
      </c>
      <c r="D259" s="19" t="str">
        <f>IF(AND(Y235&gt;0,_xlfn.RANK.EQ(Y235,Y$213:Y$238)+COUNTIF(Y$213:Y235,Y235)-1&lt;=5),Y235,"")</f>
        <v/>
      </c>
      <c r="E259" s="19" t="str">
        <f>IF(AND(Z235&gt;0,_xlfn.RANK.EQ(Z235,Z$213:Z$238)+COUNTIF(Z$213:Z235,Z235)-1&lt;=5),Z235,"")</f>
        <v/>
      </c>
      <c r="F259" s="19" t="str">
        <f>IF(AND(AA235&gt;0,_xlfn.RANK.EQ(AA235,AA$213:AA$238)+COUNTIF(AA$213:AA235,AA235)-1&lt;=5),AA235,"")</f>
        <v/>
      </c>
      <c r="G259" s="19" t="str">
        <f>IF(AND(AB235&gt;0,_xlfn.RANK.EQ(AB235,AB$213:AB$238)+COUNTIF(AB$213:AB235,AB235)-1&lt;=5),AB235,"")</f>
        <v/>
      </c>
      <c r="H259" s="19" t="str">
        <f>IF(AND(AC235&gt;0,_xlfn.RANK.EQ(AC235,AC$213:AC$238)+COUNTIF(AC$213:AC235,AC235)-1&lt;=5),AC235,"")</f>
        <v/>
      </c>
      <c r="I259" s="19" t="str">
        <f>IF(AND(AD235&gt;0,_xlfn.RANK.EQ(AD235,AD$213:AD$238)+COUNTIF(AD$213:AD235,AD235)-1&lt;=5),AD235,"")</f>
        <v/>
      </c>
      <c r="J259" s="19" t="str">
        <f>IF(AND(AE235&gt;0,_xlfn.RANK.EQ(AE235,AE$213:AE$238)+COUNTIF(AE$213:AE235,AE235)-1&lt;=5),AE235,"")</f>
        <v/>
      </c>
      <c r="V259">
        <v>230</v>
      </c>
      <c r="AF259" s="2">
        <v>0.625</v>
      </c>
      <c r="AG259" t="s">
        <v>747</v>
      </c>
      <c r="AH259" s="17">
        <v>430</v>
      </c>
      <c r="AI259" s="17" cm="1">
        <f t="array" ref="AI259">SUMPRODUCT(--(IFERROR(HOUR(Flights_2026_09_3033343536373456789[entry_hour]),-1)=HOUR(AF259)),--(IFERROR(Flights_2026_09_3033343536373456789[entry_sector],"")=AG259),--(IFERROR(Flights_2026_09_3033343536373456789[nfl],-1)&gt;=AH259),--(IFERROR(Flights_2026_09_3033343536373456789[nfl],-1)&lt;=IF(AH259=450,450,AH259+9)))</f>
        <v>0</v>
      </c>
    </row>
    <row r="260" spans="1:35" x14ac:dyDescent="0.2">
      <c r="A260" s="8" t="s">
        <v>837</v>
      </c>
      <c r="B260" s="19">
        <f>IF(AND(W236&gt;0,_xlfn.RANK.EQ(W236,W$213:W$238)+COUNTIF(W$213:W236,W236)-1&lt;=5),W236,"")</f>
        <v>2</v>
      </c>
      <c r="C260" s="19">
        <f>IF(AND(X236&gt;0,_xlfn.RANK.EQ(X236,X$213:X$238)+COUNTIF(X$213:X236,X236)-1&lt;=5),X236,"")</f>
        <v>5</v>
      </c>
      <c r="D260" s="19">
        <f>IF(AND(Y236&gt;0,_xlfn.RANK.EQ(Y236,Y$213:Y$238)+COUNTIF(Y$213:Y236,Y236)-1&lt;=5),Y236,"")</f>
        <v>8</v>
      </c>
      <c r="E260" s="19">
        <f>IF(AND(Z236&gt;0,_xlfn.RANK.EQ(Z236,Z$213:Z$238)+COUNTIF(Z$213:Z236,Z236)-1&lt;=5),Z236,"")</f>
        <v>8</v>
      </c>
      <c r="F260" s="19">
        <f>IF(AND(AA236&gt;0,_xlfn.RANK.EQ(AA236,AA$213:AA$238)+COUNTIF(AA$213:AA236,AA236)-1&lt;=5),AA236,"")</f>
        <v>6</v>
      </c>
      <c r="G260" s="19">
        <f>IF(AND(AB236&gt;0,_xlfn.RANK.EQ(AB236,AB$213:AB$238)+COUNTIF(AB$213:AB236,AB236)-1&lt;=5),AB236,"")</f>
        <v>5</v>
      </c>
      <c r="H260" s="19">
        <f>IF(AND(AC236&gt;0,_xlfn.RANK.EQ(AC236,AC$213:AC$238)+COUNTIF(AC$213:AC236,AC236)-1&lt;=5),AC236,"")</f>
        <v>1</v>
      </c>
      <c r="I260" s="19">
        <f>IF(AND(AD236&gt;0,_xlfn.RANK.EQ(AD236,AD$213:AD$238)+COUNTIF(AD$213:AD236,AD236)-1&lt;=5),AD236,"")</f>
        <v>1</v>
      </c>
      <c r="J260" s="19">
        <f>IF(AND(AE236&gt;0,_xlfn.RANK.EQ(AE236,AE$213:AE$238)+COUNTIF(AE$213:AE236,AE236)-1&lt;=5),AE236,"")</f>
        <v>2</v>
      </c>
      <c r="V260">
        <v>220</v>
      </c>
      <c r="AF260" s="2">
        <v>0.625</v>
      </c>
      <c r="AG260" t="s">
        <v>747</v>
      </c>
      <c r="AH260" s="17">
        <v>440</v>
      </c>
      <c r="AI260" s="17" cm="1">
        <f t="array" ref="AI260">SUMPRODUCT(--(IFERROR(HOUR(Flights_2026_09_3033343536373456789[entry_hour]),-1)=HOUR(AF260)),--(IFERROR(Flights_2026_09_3033343536373456789[entry_sector],"")=AG260),--(IFERROR(Flights_2026_09_3033343536373456789[nfl],-1)&gt;=AH260),--(IFERROR(Flights_2026_09_3033343536373456789[nfl],-1)&lt;=IF(AH260=450,450,AH260+9)))</f>
        <v>0</v>
      </c>
    </row>
    <row r="261" spans="1:35" x14ac:dyDescent="0.2">
      <c r="A261" s="8" t="s">
        <v>838</v>
      </c>
      <c r="B261" s="19" t="str">
        <f>IF(AND(W237&gt;0,_xlfn.RANK.EQ(W237,W$213:W$238)+COUNTIF(W$213:W237,W237)-1&lt;=5),W237,"")</f>
        <v/>
      </c>
      <c r="C261" s="19" t="str">
        <f>IF(AND(X237&gt;0,_xlfn.RANK.EQ(X237,X$213:X$238)+COUNTIF(X$213:X237,X237)-1&lt;=5),X237,"")</f>
        <v/>
      </c>
      <c r="D261" s="19" t="str">
        <f>IF(AND(Y237&gt;0,_xlfn.RANK.EQ(Y237,Y$213:Y$238)+COUNTIF(Y$213:Y237,Y237)-1&lt;=5),Y237,"")</f>
        <v/>
      </c>
      <c r="E261" s="19" t="str">
        <f>IF(AND(Z237&gt;0,_xlfn.RANK.EQ(Z237,Z$213:Z$238)+COUNTIF(Z$213:Z237,Z237)-1&lt;=5),Z237,"")</f>
        <v/>
      </c>
      <c r="F261" s="19" t="str">
        <f>IF(AND(AA237&gt;0,_xlfn.RANK.EQ(AA237,AA$213:AA$238)+COUNTIF(AA$213:AA237,AA237)-1&lt;=5),AA237,"")</f>
        <v/>
      </c>
      <c r="G261" s="19" t="str">
        <f>IF(AND(AB237&gt;0,_xlfn.RANK.EQ(AB237,AB$213:AB$238)+COUNTIF(AB$213:AB237,AB237)-1&lt;=5),AB237,"")</f>
        <v/>
      </c>
      <c r="H261" s="19" t="str">
        <f>IF(AND(AC237&gt;0,_xlfn.RANK.EQ(AC237,AC$213:AC$238)+COUNTIF(AC$213:AC237,AC237)-1&lt;=5),AC237,"")</f>
        <v/>
      </c>
      <c r="I261" s="19" t="str">
        <f>IF(AND(AD237&gt;0,_xlfn.RANK.EQ(AD237,AD$213:AD$238)+COUNTIF(AD$213:AD237,AD237)-1&lt;=5),AD237,"")</f>
        <v/>
      </c>
      <c r="J261" s="19" t="str">
        <f>IF(AND(AE237&gt;0,_xlfn.RANK.EQ(AE237,AE$213:AE$238)+COUNTIF(AE$213:AE237,AE237)-1&lt;=5),AE237,"")</f>
        <v/>
      </c>
      <c r="V261">
        <v>210</v>
      </c>
      <c r="AF261" s="2">
        <v>0.625</v>
      </c>
      <c r="AG261" t="s">
        <v>747</v>
      </c>
      <c r="AH261" s="17">
        <v>450</v>
      </c>
      <c r="AI261" s="17" cm="1">
        <f t="array" ref="AI261">SUMPRODUCT(--(IFERROR(HOUR(Flights_2026_09_3033343536373456789[entry_hour]),-1)=HOUR(AF261)),--(IFERROR(Flights_2026_09_3033343536373456789[entry_sector],"")=AG261),--(IFERROR(Flights_2026_09_3033343536373456789[nfl],-1)&gt;=AH261),--(IFERROR(Flights_2026_09_3033343536373456789[nfl],-1)&lt;=IF(AH261=450,450,AH261+9)))</f>
        <v>0</v>
      </c>
    </row>
    <row r="262" spans="1:35" x14ac:dyDescent="0.2">
      <c r="A262" s="8" t="s">
        <v>839</v>
      </c>
      <c r="B262" s="19" t="str">
        <f>IF(AND(W238&gt;0,_xlfn.RANK.EQ(W238,W$213:W$238)+COUNTIF(W$213:W238,W238)-1&lt;=5),W238,"")</f>
        <v/>
      </c>
      <c r="C262" s="19" t="str">
        <f>IF(AND(X238&gt;0,_xlfn.RANK.EQ(X238,X$213:X$238)+COUNTIF(X$213:X238,X238)-1&lt;=5),X238,"")</f>
        <v/>
      </c>
      <c r="D262" s="19" t="str">
        <f>IF(AND(Y238&gt;0,_xlfn.RANK.EQ(Y238,Y$213:Y$238)+COUNTIF(Y$213:Y238,Y238)-1&lt;=5),Y238,"")</f>
        <v/>
      </c>
      <c r="E262" s="19" t="str">
        <f>IF(AND(Z238&gt;0,_xlfn.RANK.EQ(Z238,Z$213:Z$238)+COUNTIF(Z$213:Z238,Z238)-1&lt;=5),Z238,"")</f>
        <v/>
      </c>
      <c r="F262" s="19" t="str">
        <f>IF(AND(AA238&gt;0,_xlfn.RANK.EQ(AA238,AA$213:AA$238)+COUNTIF(AA$213:AA238,AA238)-1&lt;=5),AA238,"")</f>
        <v/>
      </c>
      <c r="G262" s="19" t="str">
        <f>IF(AND(AB238&gt;0,_xlfn.RANK.EQ(AB238,AB$213:AB$238)+COUNTIF(AB$213:AB238,AB238)-1&lt;=5),AB238,"")</f>
        <v/>
      </c>
      <c r="H262" s="19" t="str">
        <f>IF(AND(AC238&gt;0,_xlfn.RANK.EQ(AC238,AC$213:AC$238)+COUNTIF(AC$213:AC238,AC238)-1&lt;=5),AC238,"")</f>
        <v/>
      </c>
      <c r="I262" s="19" t="str">
        <f>IF(AND(AD238&gt;0,_xlfn.RANK.EQ(AD238,AD$213:AD$238)+COUNTIF(AD$213:AD238,AD238)-1&lt;=5),AD238,"")</f>
        <v/>
      </c>
      <c r="J262" s="19" t="str">
        <f>IF(AND(AE238&gt;0,_xlfn.RANK.EQ(AE238,AE$213:AE$238)+COUNTIF(AE$213:AE238,AE238)-1&lt;=5),AE238,"")</f>
        <v/>
      </c>
      <c r="V262">
        <v>200</v>
      </c>
      <c r="AF262" s="2">
        <v>0.66666666666666663</v>
      </c>
      <c r="AG262" t="s">
        <v>743</v>
      </c>
      <c r="AH262" s="17">
        <v>200</v>
      </c>
      <c r="AI262" s="17" cm="1">
        <f t="array" ref="AI262">SUMPRODUCT(--(IFERROR(HOUR(Flights_2026_09_3033343536373456789[entry_hour]),-1)=HOUR(AF262)),--(IFERROR(Flights_2026_09_3033343536373456789[entry_sector],"")=AG262),--(IFERROR(Flights_2026_09_3033343536373456789[nfl],-1)&gt;=AH262),--(IFERROR(Flights_2026_09_3033343536373456789[nfl],-1)&lt;=IF(AH262=450,450,AH262+9)))</f>
        <v>0</v>
      </c>
    </row>
    <row r="263" spans="1:35" x14ac:dyDescent="0.2">
      <c r="AF263" s="2">
        <v>0.66666666666666663</v>
      </c>
      <c r="AG263" t="s">
        <v>743</v>
      </c>
      <c r="AH263" s="17">
        <v>210</v>
      </c>
      <c r="AI263" s="17" cm="1">
        <f t="array" ref="AI263">SUMPRODUCT(--(IFERROR(HOUR(Flights_2026_09_3033343536373456789[entry_hour]),-1)=HOUR(AF263)),--(IFERROR(Flights_2026_09_3033343536373456789[entry_sector],"")=AG263),--(IFERROR(Flights_2026_09_3033343536373456789[nfl],-1)&gt;=AH263),--(IFERROR(Flights_2026_09_3033343536373456789[nfl],-1)&lt;=IF(AH263=450,450,AH263+9)))</f>
        <v>0</v>
      </c>
    </row>
    <row r="264" spans="1:35" x14ac:dyDescent="0.2">
      <c r="AF264" s="2">
        <v>0.66666666666666663</v>
      </c>
      <c r="AG264" t="s">
        <v>743</v>
      </c>
      <c r="AH264" s="17">
        <v>220</v>
      </c>
      <c r="AI264" s="17" cm="1">
        <f t="array" ref="AI264">SUMPRODUCT(--(IFERROR(HOUR(Flights_2026_09_3033343536373456789[entry_hour]),-1)=HOUR(AF264)),--(IFERROR(Flights_2026_09_3033343536373456789[entry_sector],"")=AG264),--(IFERROR(Flights_2026_09_3033343536373456789[nfl],-1)&gt;=AH264),--(IFERROR(Flights_2026_09_3033343536373456789[nfl],-1)&lt;=IF(AH264=450,450,AH264+9)))</f>
        <v>0</v>
      </c>
    </row>
    <row r="265" spans="1:35" ht="19" x14ac:dyDescent="0.2">
      <c r="A265" s="36" t="s">
        <v>2165</v>
      </c>
      <c r="B265" s="36"/>
      <c r="C265" s="36"/>
      <c r="D265" s="36"/>
      <c r="E265" s="36"/>
      <c r="F265" s="36"/>
      <c r="G265" s="36"/>
      <c r="H265" s="36"/>
      <c r="I265" s="36"/>
      <c r="J265" s="36"/>
      <c r="AF265" s="2">
        <v>0.66666666666666663</v>
      </c>
      <c r="AG265" t="s">
        <v>743</v>
      </c>
      <c r="AH265" s="17">
        <v>230</v>
      </c>
      <c r="AI265" s="17" cm="1">
        <f t="array" ref="AI265">SUMPRODUCT(--(IFERROR(HOUR(Flights_2026_09_3033343536373456789[entry_hour]),-1)=HOUR(AF265)),--(IFERROR(Flights_2026_09_3033343536373456789[entry_sector],"")=AG265),--(IFERROR(Flights_2026_09_3033343536373456789[nfl],-1)&gt;=AH265),--(IFERROR(Flights_2026_09_3033343536373456789[nfl],-1)&lt;=IF(AH265=450,450,AH265+9)))</f>
        <v>0</v>
      </c>
    </row>
    <row r="266" spans="1:35" x14ac:dyDescent="0.2">
      <c r="A266" s="39" t="s">
        <v>999</v>
      </c>
      <c r="B266" s="39"/>
      <c r="C266" s="39"/>
      <c r="D266" s="39"/>
      <c r="E266" s="39"/>
      <c r="F266" s="39"/>
      <c r="G266" s="39"/>
      <c r="H266" s="39"/>
      <c r="I266" s="39"/>
      <c r="J266" s="39"/>
      <c r="AF266" s="2">
        <v>0.66666666666666663</v>
      </c>
      <c r="AG266" t="s">
        <v>743</v>
      </c>
      <c r="AH266" s="17">
        <v>240</v>
      </c>
      <c r="AI266" s="17" cm="1">
        <f t="array" ref="AI266">SUMPRODUCT(--(IFERROR(HOUR(Flights_2026_09_3033343536373456789[entry_hour]),-1)=HOUR(AF266)),--(IFERROR(Flights_2026_09_3033343536373456789[entry_sector],"")=AG266),--(IFERROR(Flights_2026_09_3033343536373456789[nfl],-1)&gt;=AH266),--(IFERROR(Flights_2026_09_3033343536373456789[nfl],-1)&lt;=IF(AH266=450,450,AH266+9)))</f>
        <v>0</v>
      </c>
    </row>
    <row r="267" spans="1:35" x14ac:dyDescent="0.2">
      <c r="AF267" s="2">
        <v>0.66666666666666663</v>
      </c>
      <c r="AG267" t="s">
        <v>743</v>
      </c>
      <c r="AH267" s="17">
        <v>250</v>
      </c>
      <c r="AI267" s="17" cm="1">
        <f t="array" ref="AI267">SUMPRODUCT(--(IFERROR(HOUR(Flights_2026_09_3033343536373456789[entry_hour]),-1)=HOUR(AF267)),--(IFERROR(Flights_2026_09_3033343536373456789[entry_sector],"")=AG267),--(IFERROR(Flights_2026_09_3033343536373456789[nfl],-1)&gt;=AH267),--(IFERROR(Flights_2026_09_3033343536373456789[nfl],-1)&lt;=IF(AH267=450,450,AH267+9)))</f>
        <v>0</v>
      </c>
    </row>
    <row r="268" spans="1:35" x14ac:dyDescent="0.2">
      <c r="A268" s="6" t="s">
        <v>1000</v>
      </c>
      <c r="B268" s="7">
        <v>0.58333333333333337</v>
      </c>
      <c r="C268" s="7">
        <v>0.625</v>
      </c>
      <c r="D268" s="7">
        <v>0.66666666666666663</v>
      </c>
      <c r="E268" s="7">
        <v>0.70833333333333337</v>
      </c>
      <c r="F268" s="7">
        <v>0.75</v>
      </c>
      <c r="G268" s="7">
        <v>0.79166666666666663</v>
      </c>
      <c r="H268" s="7">
        <v>0.83333333333333337</v>
      </c>
      <c r="I268" s="7">
        <v>0.875</v>
      </c>
      <c r="J268" s="7">
        <v>0.91666666666666663</v>
      </c>
      <c r="L268" s="1" t="s">
        <v>991</v>
      </c>
      <c r="M268" s="1" t="s">
        <v>778</v>
      </c>
      <c r="AF268" s="2">
        <v>0.66666666666666663</v>
      </c>
      <c r="AG268" t="s">
        <v>743</v>
      </c>
      <c r="AH268" s="17">
        <v>260</v>
      </c>
      <c r="AI268" s="17" cm="1">
        <f t="array" ref="AI268">SUMPRODUCT(--(IFERROR(HOUR(Flights_2026_09_3033343536373456789[entry_hour]),-1)=HOUR(AF268)),--(IFERROR(Flights_2026_09_3033343536373456789[entry_sector],"")=AG268),--(IFERROR(Flights_2026_09_3033343536373456789[nfl],-1)&gt;=AH268),--(IFERROR(Flights_2026_09_3033343536373456789[nfl],-1)&lt;=IF(AH268=450,450,AH268+9)))</f>
        <v>0</v>
      </c>
    </row>
    <row r="269" spans="1:35" x14ac:dyDescent="0.2">
      <c r="A269" s="8" t="s">
        <v>743</v>
      </c>
      <c r="B269" s="20" t="str" cm="1">
        <f t="array" ref="B269">_xlfn.LET(_xlpm.m,AK2,_xlpm.b,_xlfn.XLOOKUP(1,($AF$2:$AF$1171=B$268)*($AG$2:$AG$1171=$A269)*($AI$2:$AI$1171=_xlpm.m),$AH$2:$AH$1171),IF(_xlpm.m=0,"No data",IF(_xlpm.b=450,"450",_xlpm.b&amp;"–"&amp;(_xlpm.b+9))&amp;" ("&amp;_xlpm.m&amp;")"))</f>
        <v>No data</v>
      </c>
      <c r="C269" s="20" t="str" cm="1">
        <f t="array" ref="C269">_xlfn.LET(_xlpm.m,AL2,_xlpm.b,_xlfn.XLOOKUP(1,($AF$2:$AF$1171=C$268)*($AG$2:$AG$1171=$A269)*($AI$2:$AI$1171=_xlpm.m),$AH$2:$AH$1171),IF(_xlpm.m=0,"No data",IF(_xlpm.b=450,"450",_xlpm.b&amp;"–"&amp;(_xlpm.b+9))&amp;" ("&amp;_xlpm.m&amp;")"))</f>
        <v>390–399 (1)</v>
      </c>
      <c r="D269" s="20" t="str" cm="1">
        <f t="array" ref="D269">_xlfn.LET(_xlpm.m,AM2,_xlpm.b,_xlfn.XLOOKUP(1,($AF$2:$AF$1171=D$268)*($AG$2:$AG$1171=$A269)*($AI$2:$AI$1171=_xlpm.m),$AH$2:$AH$1171),IF(_xlpm.m=0,"No data",IF(_xlpm.b=450,"450",_xlpm.b&amp;"–"&amp;(_xlpm.b+9))&amp;" ("&amp;_xlpm.m&amp;")"))</f>
        <v>No data</v>
      </c>
      <c r="E269" s="20" t="str" cm="1">
        <f t="array" ref="E269">_xlfn.LET(_xlpm.m,AN2,_xlpm.b,_xlfn.XLOOKUP(1,($AF$2:$AF$1171=E$268)*($AG$2:$AG$1171=$A269)*($AI$2:$AI$1171=_xlpm.m),$AH$2:$AH$1171),IF(_xlpm.m=0,"No data",IF(_xlpm.b=450,"450",_xlpm.b&amp;"–"&amp;(_xlpm.b+9))&amp;" ("&amp;_xlpm.m&amp;")"))</f>
        <v>No data</v>
      </c>
      <c r="F269" s="20" t="str" cm="1">
        <f t="array" ref="F269">_xlfn.LET(_xlpm.m,AO2,_xlpm.b,_xlfn.XLOOKUP(1,($AF$2:$AF$1171=F$268)*($AG$2:$AG$1171=$A269)*($AI$2:$AI$1171=_xlpm.m),$AH$2:$AH$1171),IF(_xlpm.m=0,"No data",IF(_xlpm.b=450,"450",_xlpm.b&amp;"–"&amp;(_xlpm.b+9))&amp;" ("&amp;_xlpm.m&amp;")"))</f>
        <v>No data</v>
      </c>
      <c r="G269" s="20" t="str" cm="1">
        <f t="array" ref="G269">_xlfn.LET(_xlpm.m,AP2,_xlpm.b,_xlfn.XLOOKUP(1,($AF$2:$AF$1171=G$268)*($AG$2:$AG$1171=$A269)*($AI$2:$AI$1171=_xlpm.m),$AH$2:$AH$1171),IF(_xlpm.m=0,"No data",IF(_xlpm.b=450,"450",_xlpm.b&amp;"–"&amp;(_xlpm.b+9))&amp;" ("&amp;_xlpm.m&amp;")"))</f>
        <v>330–339 (1)</v>
      </c>
      <c r="H269" s="20" t="str" cm="1">
        <f t="array" ref="H269">_xlfn.LET(_xlpm.m,AQ2,_xlpm.b,_xlfn.XLOOKUP(1,($AF$2:$AF$1171=H$268)*($AG$2:$AG$1171=$A269)*($AI$2:$AI$1171=_xlpm.m),$AH$2:$AH$1171),IF(_xlpm.m=0,"No data",IF(_xlpm.b=450,"450",_xlpm.b&amp;"–"&amp;(_xlpm.b+9))&amp;" ("&amp;_xlpm.m&amp;")"))</f>
        <v>No data</v>
      </c>
      <c r="I269" s="20" t="str" cm="1">
        <f t="array" ref="I269">_xlfn.LET(_xlpm.m,AR2,_xlpm.b,_xlfn.XLOOKUP(1,($AF$2:$AF$1171=I$268)*($AG$2:$AG$1171=$A269)*($AI$2:$AI$1171=_xlpm.m),$AH$2:$AH$1171),IF(_xlpm.m=0,"No data",IF(_xlpm.b=450,"450",_xlpm.b&amp;"–"&amp;(_xlpm.b+9))&amp;" ("&amp;_xlpm.m&amp;")"))</f>
        <v>No data</v>
      </c>
      <c r="J269" s="20" t="str" cm="1">
        <f t="array" ref="J269">_xlfn.LET(_xlpm.m,AS2,_xlpm.b,_xlfn.XLOOKUP(1,($AF$2:$AF$1171=J$268)*($AG$2:$AG$1171=$A269)*($AI$2:$AI$1171=_xlpm.m),$AH$2:$AH$1171),IF(_xlpm.m=0,"No data",IF(_xlpm.b=450,"450",_xlpm.b&amp;"–"&amp;(_xlpm.b+9))&amp;" ("&amp;_xlpm.m&amp;")"))</f>
        <v>No data</v>
      </c>
      <c r="L269" s="21">
        <v>0</v>
      </c>
      <c r="M269" s="21" t="s">
        <v>1005</v>
      </c>
      <c r="AF269" s="2">
        <v>0.66666666666666663</v>
      </c>
      <c r="AG269" t="s">
        <v>743</v>
      </c>
      <c r="AH269" s="17">
        <v>270</v>
      </c>
      <c r="AI269" s="17" cm="1">
        <f t="array" ref="AI269">SUMPRODUCT(--(IFERROR(HOUR(Flights_2026_09_3033343536373456789[entry_hour]),-1)=HOUR(AF269)),--(IFERROR(Flights_2026_09_3033343536373456789[entry_sector],"")=AG269),--(IFERROR(Flights_2026_09_3033343536373456789[nfl],-1)&gt;=AH269),--(IFERROR(Flights_2026_09_3033343536373456789[nfl],-1)&lt;=IF(AH269=450,450,AH269+9)))</f>
        <v>0</v>
      </c>
    </row>
    <row r="270" spans="1:35" x14ac:dyDescent="0.2">
      <c r="A270" s="8" t="s">
        <v>744</v>
      </c>
      <c r="B270" s="20" t="str" cm="1">
        <f t="array" ref="B270">_xlfn.LET(_xlpm.m,AK3,_xlpm.b,_xlfn.XLOOKUP(1,($AF$2:$AF$1171=B$268)*($AG$2:$AG$1171=$A270)*($AI$2:$AI$1171=_xlpm.m),$AH$2:$AH$1171),IF(_xlpm.m=0,"No data",IF(_xlpm.b=450,"450",_xlpm.b&amp;"–"&amp;(_xlpm.b+9))&amp;" ("&amp;_xlpm.m&amp;")"))</f>
        <v>220–229 (2)</v>
      </c>
      <c r="C270" s="20" t="str" cm="1">
        <f t="array" ref="C270">_xlfn.LET(_xlpm.m,AL3,_xlpm.b,_xlfn.XLOOKUP(1,($AF$2:$AF$1171=C$268)*($AG$2:$AG$1171=$A270)*($AI$2:$AI$1171=_xlpm.m),$AH$2:$AH$1171),IF(_xlpm.m=0,"No data",IF(_xlpm.b=450,"450",_xlpm.b&amp;"–"&amp;(_xlpm.b+9))&amp;" ("&amp;_xlpm.m&amp;")"))</f>
        <v>220–229 (5)</v>
      </c>
      <c r="D270" s="20" t="str" cm="1">
        <f t="array" ref="D270">_xlfn.LET(_xlpm.m,AM3,_xlpm.b,_xlfn.XLOOKUP(1,($AF$2:$AF$1171=D$268)*($AG$2:$AG$1171=$A270)*($AI$2:$AI$1171=_xlpm.m),$AH$2:$AH$1171),IF(_xlpm.m=0,"No data",IF(_xlpm.b=450,"450",_xlpm.b&amp;"–"&amp;(_xlpm.b+9))&amp;" ("&amp;_xlpm.m&amp;")"))</f>
        <v>220–229 (8)</v>
      </c>
      <c r="E270" s="20" t="str" cm="1">
        <f t="array" ref="E270">_xlfn.LET(_xlpm.m,AN3,_xlpm.b,_xlfn.XLOOKUP(1,($AF$2:$AF$1171=E$268)*($AG$2:$AG$1171=$A270)*($AI$2:$AI$1171=_xlpm.m),$AH$2:$AH$1171),IF(_xlpm.m=0,"No data",IF(_xlpm.b=450,"450",_xlpm.b&amp;"–"&amp;(_xlpm.b+9))&amp;" ("&amp;_xlpm.m&amp;")"))</f>
        <v>220–229 (8)</v>
      </c>
      <c r="F270" s="20" t="str" cm="1">
        <f t="array" ref="F270">_xlfn.LET(_xlpm.m,AO3,_xlpm.b,_xlfn.XLOOKUP(1,($AF$2:$AF$1171=F$268)*($AG$2:$AG$1171=$A270)*($AI$2:$AI$1171=_xlpm.m),$AH$2:$AH$1171),IF(_xlpm.m=0,"No data",IF(_xlpm.b=450,"450",_xlpm.b&amp;"–"&amp;(_xlpm.b+9))&amp;" ("&amp;_xlpm.m&amp;")"))</f>
        <v>220–229 (6)</v>
      </c>
      <c r="G270" s="20" t="str" cm="1">
        <f t="array" ref="G270">_xlfn.LET(_xlpm.m,AP3,_xlpm.b,_xlfn.XLOOKUP(1,($AF$2:$AF$1171=G$268)*($AG$2:$AG$1171=$A270)*($AI$2:$AI$1171=_xlpm.m),$AH$2:$AH$1171),IF(_xlpm.m=0,"No data",IF(_xlpm.b=450,"450",_xlpm.b&amp;"–"&amp;(_xlpm.b+9))&amp;" ("&amp;_xlpm.m&amp;")"))</f>
        <v>220–229 (5)</v>
      </c>
      <c r="H270" s="20" t="str" cm="1">
        <f t="array" ref="H270">_xlfn.LET(_xlpm.m,AQ3,_xlpm.b,_xlfn.XLOOKUP(1,($AF$2:$AF$1171=H$268)*($AG$2:$AG$1171=$A270)*($AI$2:$AI$1171=_xlpm.m),$AH$2:$AH$1171),IF(_xlpm.m=0,"No data",IF(_xlpm.b=450,"450",_xlpm.b&amp;"–"&amp;(_xlpm.b+9))&amp;" ("&amp;_xlpm.m&amp;")"))</f>
        <v>220–229 (1)</v>
      </c>
      <c r="I270" s="20" t="str" cm="1">
        <f t="array" ref="I270">_xlfn.LET(_xlpm.m,AR3,_xlpm.b,_xlfn.XLOOKUP(1,($AF$2:$AF$1171=I$268)*($AG$2:$AG$1171=$A270)*($AI$2:$AI$1171=_xlpm.m),$AH$2:$AH$1171),IF(_xlpm.m=0,"No data",IF(_xlpm.b=450,"450",_xlpm.b&amp;"–"&amp;(_xlpm.b+9))&amp;" ("&amp;_xlpm.m&amp;")"))</f>
        <v>220–229 (1)</v>
      </c>
      <c r="J270" s="20" t="str" cm="1">
        <f t="array" ref="J270">_xlfn.LET(_xlpm.m,AS3,_xlpm.b,_xlfn.XLOOKUP(1,($AF$2:$AF$1171=J$268)*($AG$2:$AG$1171=$A270)*($AI$2:$AI$1171=_xlpm.m),$AH$2:$AH$1171),IF(_xlpm.m=0,"No data",IF(_xlpm.b=450,"450",_xlpm.b&amp;"–"&amp;(_xlpm.b+9))&amp;" ("&amp;_xlpm.m&amp;")"))</f>
        <v>220–229 (2)</v>
      </c>
      <c r="L270" s="22">
        <v>1</v>
      </c>
      <c r="M270" s="22" t="s">
        <v>995</v>
      </c>
      <c r="AF270" s="2">
        <v>0.66666666666666663</v>
      </c>
      <c r="AG270" t="s">
        <v>743</v>
      </c>
      <c r="AH270" s="17">
        <v>280</v>
      </c>
      <c r="AI270" s="17" cm="1">
        <f t="array" ref="AI270">SUMPRODUCT(--(IFERROR(HOUR(Flights_2026_09_3033343536373456789[entry_hour]),-1)=HOUR(AF270)),--(IFERROR(Flights_2026_09_3033343536373456789[entry_sector],"")=AG270),--(IFERROR(Flights_2026_09_3033343536373456789[nfl],-1)&gt;=AH270),--(IFERROR(Flights_2026_09_3033343536373456789[nfl],-1)&lt;=IF(AH270=450,450,AH270+9)))</f>
        <v>0</v>
      </c>
    </row>
    <row r="271" spans="1:35" x14ac:dyDescent="0.2">
      <c r="A271" s="8" t="s">
        <v>745</v>
      </c>
      <c r="B271" s="20" t="str" cm="1">
        <f t="array" ref="B271">_xlfn.LET(_xlpm.m,AK4,_xlpm.b,_xlfn.XLOOKUP(1,($AF$2:$AF$1171=B$268)*($AG$2:$AG$1171=$A271)*($AI$2:$AI$1171=_xlpm.m),$AH$2:$AH$1171),IF(_xlpm.m=0,"No data",IF(_xlpm.b=450,"450",_xlpm.b&amp;"–"&amp;(_xlpm.b+9))&amp;" ("&amp;_xlpm.m&amp;")"))</f>
        <v>370–379 (3)</v>
      </c>
      <c r="C271" s="20" t="str" cm="1">
        <f t="array" ref="C271">_xlfn.LET(_xlpm.m,AL4,_xlpm.b,_xlfn.XLOOKUP(1,($AF$2:$AF$1171=C$268)*($AG$2:$AG$1171=$A271)*($AI$2:$AI$1171=_xlpm.m),$AH$2:$AH$1171),IF(_xlpm.m=0,"No data",IF(_xlpm.b=450,"450",_xlpm.b&amp;"–"&amp;(_xlpm.b+9))&amp;" ("&amp;_xlpm.m&amp;")"))</f>
        <v>370–379 (2)</v>
      </c>
      <c r="D271" s="20" t="str" cm="1">
        <f t="array" ref="D271">_xlfn.LET(_xlpm.m,AM4,_xlpm.b,_xlfn.XLOOKUP(1,($AF$2:$AF$1171=D$268)*($AG$2:$AG$1171=$A271)*($AI$2:$AI$1171=_xlpm.m),$AH$2:$AH$1171),IF(_xlpm.m=0,"No data",IF(_xlpm.b=450,"450",_xlpm.b&amp;"–"&amp;(_xlpm.b+9))&amp;" ("&amp;_xlpm.m&amp;")"))</f>
        <v>370–379 (4)</v>
      </c>
      <c r="E271" s="20" t="str" cm="1">
        <f t="array" ref="E271">_xlfn.LET(_xlpm.m,AN4,_xlpm.b,_xlfn.XLOOKUP(1,($AF$2:$AF$1171=E$268)*($AG$2:$AG$1171=$A271)*($AI$2:$AI$1171=_xlpm.m),$AH$2:$AH$1171),IF(_xlpm.m=0,"No data",IF(_xlpm.b=450,"450",_xlpm.b&amp;"–"&amp;(_xlpm.b+9))&amp;" ("&amp;_xlpm.m&amp;")"))</f>
        <v>370–379 (4)</v>
      </c>
      <c r="F271" s="20" t="str" cm="1">
        <f t="array" ref="F271">_xlfn.LET(_xlpm.m,AO4,_xlpm.b,_xlfn.XLOOKUP(1,($AF$2:$AF$1171=F$268)*($AG$2:$AG$1171=$A271)*($AI$2:$AI$1171=_xlpm.m),$AH$2:$AH$1171),IF(_xlpm.m=0,"No data",IF(_xlpm.b=450,"450",_xlpm.b&amp;"–"&amp;(_xlpm.b+9))&amp;" ("&amp;_xlpm.m&amp;")"))</f>
        <v>350–359 (3)</v>
      </c>
      <c r="G271" s="20" t="str" cm="1">
        <f t="array" ref="G271">_xlfn.LET(_xlpm.m,AP4,_xlpm.b,_xlfn.XLOOKUP(1,($AF$2:$AF$1171=G$268)*($AG$2:$AG$1171=$A271)*($AI$2:$AI$1171=_xlpm.m),$AH$2:$AH$1171),IF(_xlpm.m=0,"No data",IF(_xlpm.b=450,"450",_xlpm.b&amp;"–"&amp;(_xlpm.b+9))&amp;" ("&amp;_xlpm.m&amp;")"))</f>
        <v>350–359 (2)</v>
      </c>
      <c r="H271" s="20" t="str" cm="1">
        <f t="array" ref="H271">_xlfn.LET(_xlpm.m,AQ4,_xlpm.b,_xlfn.XLOOKUP(1,($AF$2:$AF$1171=H$268)*($AG$2:$AG$1171=$A271)*($AI$2:$AI$1171=_xlpm.m),$AH$2:$AH$1171),IF(_xlpm.m=0,"No data",IF(_xlpm.b=450,"450",_xlpm.b&amp;"–"&amp;(_xlpm.b+9))&amp;" ("&amp;_xlpm.m&amp;")"))</f>
        <v>350–359 (2)</v>
      </c>
      <c r="I271" s="20" t="str" cm="1">
        <f t="array" ref="I271">_xlfn.LET(_xlpm.m,AR4,_xlpm.b,_xlfn.XLOOKUP(1,($AF$2:$AF$1171=I$268)*($AG$2:$AG$1171=$A271)*($AI$2:$AI$1171=_xlpm.m),$AH$2:$AH$1171),IF(_xlpm.m=0,"No data",IF(_xlpm.b=450,"450",_xlpm.b&amp;"–"&amp;(_xlpm.b+9))&amp;" ("&amp;_xlpm.m&amp;")"))</f>
        <v>370–379 (4)</v>
      </c>
      <c r="J271" s="20" t="str" cm="1">
        <f t="array" ref="J271">_xlfn.LET(_xlpm.m,AS4,_xlpm.b,_xlfn.XLOOKUP(1,($AF$2:$AF$1171=J$268)*($AG$2:$AG$1171=$A271)*($AI$2:$AI$1171=_xlpm.m),$AH$2:$AH$1171),IF(_xlpm.m=0,"No data",IF(_xlpm.b=450,"450",_xlpm.b&amp;"–"&amp;(_xlpm.b+9))&amp;" ("&amp;_xlpm.m&amp;")"))</f>
        <v>350–359 (1)</v>
      </c>
      <c r="L271" s="23" t="s">
        <v>779</v>
      </c>
      <c r="M271" s="23" t="s">
        <v>996</v>
      </c>
      <c r="AF271" s="2">
        <v>0.66666666666666663</v>
      </c>
      <c r="AG271" t="s">
        <v>743</v>
      </c>
      <c r="AH271" s="17">
        <v>290</v>
      </c>
      <c r="AI271" s="17" cm="1">
        <f t="array" ref="AI271">SUMPRODUCT(--(IFERROR(HOUR(Flights_2026_09_3033343536373456789[entry_hour]),-1)=HOUR(AF271)),--(IFERROR(Flights_2026_09_3033343536373456789[entry_sector],"")=AG271),--(IFERROR(Flights_2026_09_3033343536373456789[nfl],-1)&gt;=AH271),--(IFERROR(Flights_2026_09_3033343536373456789[nfl],-1)&lt;=IF(AH271=450,450,AH271+9)))</f>
        <v>0</v>
      </c>
    </row>
    <row r="272" spans="1:35" x14ac:dyDescent="0.2">
      <c r="A272" s="8" t="s">
        <v>840</v>
      </c>
      <c r="B272" s="20" t="str" cm="1">
        <f t="array" ref="B272">_xlfn.LET(_xlpm.m,AK5,_xlpm.b,_xlfn.XLOOKUP(1,($AF$2:$AF$1171=B$268)*($AG$2:$AG$1171=$A272)*($AI$2:$AI$1171=_xlpm.m),$AH$2:$AH$1171),IF(_xlpm.m=0,"No data",IF(_xlpm.b=450,"450",_xlpm.b&amp;"–"&amp;(_xlpm.b+9))&amp;" ("&amp;_xlpm.m&amp;")"))</f>
        <v>No data</v>
      </c>
      <c r="C272" s="20" t="str" cm="1">
        <f t="array" ref="C272">_xlfn.LET(_xlpm.m,AL5,_xlpm.b,_xlfn.XLOOKUP(1,($AF$2:$AF$1171=C$268)*($AG$2:$AG$1171=$A272)*($AI$2:$AI$1171=_xlpm.m),$AH$2:$AH$1171),IF(_xlpm.m=0,"No data",IF(_xlpm.b=450,"450",_xlpm.b&amp;"–"&amp;(_xlpm.b+9))&amp;" ("&amp;_xlpm.m&amp;")"))</f>
        <v>350–359 (1)</v>
      </c>
      <c r="D272" s="20" t="str" cm="1">
        <f t="array" ref="D272">_xlfn.LET(_xlpm.m,AM5,_xlpm.b,_xlfn.XLOOKUP(1,($AF$2:$AF$1171=D$268)*($AG$2:$AG$1171=$A272)*($AI$2:$AI$1171=_xlpm.m),$AH$2:$AH$1171),IF(_xlpm.m=0,"No data",IF(_xlpm.b=450,"450",_xlpm.b&amp;"–"&amp;(_xlpm.b+9))&amp;" ("&amp;_xlpm.m&amp;")"))</f>
        <v>350–359 (1)</v>
      </c>
      <c r="E272" s="20" t="str" cm="1">
        <f t="array" ref="E272">_xlfn.LET(_xlpm.m,AN5,_xlpm.b,_xlfn.XLOOKUP(1,($AF$2:$AF$1171=E$268)*($AG$2:$AG$1171=$A272)*($AI$2:$AI$1171=_xlpm.m),$AH$2:$AH$1171),IF(_xlpm.m=0,"No data",IF(_xlpm.b=450,"450",_xlpm.b&amp;"–"&amp;(_xlpm.b+9))&amp;" ("&amp;_xlpm.m&amp;")"))</f>
        <v>350–359 (2)</v>
      </c>
      <c r="F272" s="20" t="str" cm="1">
        <f t="array" ref="F272">_xlfn.LET(_xlpm.m,AO5,_xlpm.b,_xlfn.XLOOKUP(1,($AF$2:$AF$1171=F$268)*($AG$2:$AG$1171=$A272)*($AI$2:$AI$1171=_xlpm.m),$AH$2:$AH$1171),IF(_xlpm.m=0,"No data",IF(_xlpm.b=450,"450",_xlpm.b&amp;"–"&amp;(_xlpm.b+9))&amp;" ("&amp;_xlpm.m&amp;")"))</f>
        <v>370–379 (2)</v>
      </c>
      <c r="G272" s="20" t="str" cm="1">
        <f t="array" ref="G272">_xlfn.LET(_xlpm.m,AP5,_xlpm.b,_xlfn.XLOOKUP(1,($AF$2:$AF$1171=G$268)*($AG$2:$AG$1171=$A272)*($AI$2:$AI$1171=_xlpm.m),$AH$2:$AH$1171),IF(_xlpm.m=0,"No data",IF(_xlpm.b=450,"450",_xlpm.b&amp;"–"&amp;(_xlpm.b+9))&amp;" ("&amp;_xlpm.m&amp;")"))</f>
        <v>370–379 (1)</v>
      </c>
      <c r="H272" s="20" t="str" cm="1">
        <f t="array" ref="H272">_xlfn.LET(_xlpm.m,AQ5,_xlpm.b,_xlfn.XLOOKUP(1,($AF$2:$AF$1171=H$268)*($AG$2:$AG$1171=$A272)*($AI$2:$AI$1171=_xlpm.m),$AH$2:$AH$1171),IF(_xlpm.m=0,"No data",IF(_xlpm.b=450,"450",_xlpm.b&amp;"–"&amp;(_xlpm.b+9))&amp;" ("&amp;_xlpm.m&amp;")"))</f>
        <v>390–399 (1)</v>
      </c>
      <c r="I272" s="20" t="str" cm="1">
        <f t="array" ref="I272">_xlfn.LET(_xlpm.m,AR5,_xlpm.b,_xlfn.XLOOKUP(1,($AF$2:$AF$1171=I$268)*($AG$2:$AG$1171=$A272)*($AI$2:$AI$1171=_xlpm.m),$AH$2:$AH$1171),IF(_xlpm.m=0,"No data",IF(_xlpm.b=450,"450",_xlpm.b&amp;"–"&amp;(_xlpm.b+9))&amp;" ("&amp;_xlpm.m&amp;")"))</f>
        <v>370–379 (1)</v>
      </c>
      <c r="J272" s="20" t="str" cm="1">
        <f t="array" ref="J272">_xlfn.LET(_xlpm.m,AS5,_xlpm.b,_xlfn.XLOOKUP(1,($AF$2:$AF$1171=J$268)*($AG$2:$AG$1171=$A272)*($AI$2:$AI$1171=_xlpm.m),$AH$2:$AH$1171),IF(_xlpm.m=0,"No data",IF(_xlpm.b=450,"450",_xlpm.b&amp;"–"&amp;(_xlpm.b+9))&amp;" ("&amp;_xlpm.m&amp;")"))</f>
        <v>350–359 (2)</v>
      </c>
      <c r="L272" s="24" t="s">
        <v>780</v>
      </c>
      <c r="M272" s="24" t="s">
        <v>997</v>
      </c>
      <c r="AF272" s="2">
        <v>0.66666666666666663</v>
      </c>
      <c r="AG272" t="s">
        <v>743</v>
      </c>
      <c r="AH272" s="17">
        <v>300</v>
      </c>
      <c r="AI272" s="17" cm="1">
        <f t="array" ref="AI272">SUMPRODUCT(--(IFERROR(HOUR(Flights_2026_09_3033343536373456789[entry_hour]),-1)=HOUR(AF272)),--(IFERROR(Flights_2026_09_3033343536373456789[entry_sector],"")=AG272),--(IFERROR(Flights_2026_09_3033343536373456789[nfl],-1)&gt;=AH272),--(IFERROR(Flights_2026_09_3033343536373456789[nfl],-1)&lt;=IF(AH272=450,450,AH272+9)))</f>
        <v>0</v>
      </c>
    </row>
    <row r="273" spans="1:35" x14ac:dyDescent="0.2">
      <c r="A273" s="8" t="s">
        <v>747</v>
      </c>
      <c r="B273" s="20" t="str" cm="1">
        <f t="array" ref="B273">_xlfn.LET(_xlpm.m,AK6,_xlpm.b,_xlfn.XLOOKUP(1,($AF$2:$AF$1171=B$268)*($AG$2:$AG$1171=$A273)*($AI$2:$AI$1171=_xlpm.m),$AH$2:$AH$1171),IF(_xlpm.m=0,"No data",IF(_xlpm.b=450,"450",_xlpm.b&amp;"–"&amp;(_xlpm.b+9))&amp;" ("&amp;_xlpm.m&amp;")"))</f>
        <v>330–339 (1)</v>
      </c>
      <c r="C273" s="20" t="str" cm="1">
        <f t="array" ref="C273">_xlfn.LET(_xlpm.m,AL6,_xlpm.b,_xlfn.XLOOKUP(1,($AF$2:$AF$1171=C$268)*($AG$2:$AG$1171=$A273)*($AI$2:$AI$1171=_xlpm.m),$AH$2:$AH$1171),IF(_xlpm.m=0,"No data",IF(_xlpm.b=450,"450",_xlpm.b&amp;"–"&amp;(_xlpm.b+9))&amp;" ("&amp;_xlpm.m&amp;")"))</f>
        <v>330–339 (1)</v>
      </c>
      <c r="D273" s="20" t="str" cm="1">
        <f t="array" ref="D273">_xlfn.LET(_xlpm.m,AM6,_xlpm.b,_xlfn.XLOOKUP(1,($AF$2:$AF$1171=D$268)*($AG$2:$AG$1171=$A273)*($AI$2:$AI$1171=_xlpm.m),$AH$2:$AH$1171),IF(_xlpm.m=0,"No data",IF(_xlpm.b=450,"450",_xlpm.b&amp;"–"&amp;(_xlpm.b+9))&amp;" ("&amp;_xlpm.m&amp;")"))</f>
        <v>360–369 (1)</v>
      </c>
      <c r="E273" s="20" t="str" cm="1">
        <f t="array" ref="E273">_xlfn.LET(_xlpm.m,AN6,_xlpm.b,_xlfn.XLOOKUP(1,($AF$2:$AF$1171=E$268)*($AG$2:$AG$1171=$A273)*($AI$2:$AI$1171=_xlpm.m),$AH$2:$AH$1171),IF(_xlpm.m=0,"No data",IF(_xlpm.b=450,"450",_xlpm.b&amp;"–"&amp;(_xlpm.b+9))&amp;" ("&amp;_xlpm.m&amp;")"))</f>
        <v>390–399 (1)</v>
      </c>
      <c r="F273" s="20" t="str" cm="1">
        <f t="array" ref="F273">_xlfn.LET(_xlpm.m,AO6,_xlpm.b,_xlfn.XLOOKUP(1,($AF$2:$AF$1171=F$268)*($AG$2:$AG$1171=$A273)*($AI$2:$AI$1171=_xlpm.m),$AH$2:$AH$1171),IF(_xlpm.m=0,"No data",IF(_xlpm.b=450,"450",_xlpm.b&amp;"–"&amp;(_xlpm.b+9))&amp;" ("&amp;_xlpm.m&amp;")"))</f>
        <v>380–389 (1)</v>
      </c>
      <c r="G273" s="20" t="str" cm="1">
        <f t="array" ref="G273">_xlfn.LET(_xlpm.m,AP6,_xlpm.b,_xlfn.XLOOKUP(1,($AF$2:$AF$1171=G$268)*($AG$2:$AG$1171=$A273)*($AI$2:$AI$1171=_xlpm.m),$AH$2:$AH$1171),IF(_xlpm.m=0,"No data",IF(_xlpm.b=450,"450",_xlpm.b&amp;"–"&amp;(_xlpm.b+9))&amp;" ("&amp;_xlpm.m&amp;")"))</f>
        <v>400–409 (1)</v>
      </c>
      <c r="H273" s="20" t="str" cm="1">
        <f t="array" ref="H273">_xlfn.LET(_xlpm.m,AQ6,_xlpm.b,_xlfn.XLOOKUP(1,($AF$2:$AF$1171=H$268)*($AG$2:$AG$1171=$A273)*($AI$2:$AI$1171=_xlpm.m),$AH$2:$AH$1171),IF(_xlpm.m=0,"No data",IF(_xlpm.b=450,"450",_xlpm.b&amp;"–"&amp;(_xlpm.b+9))&amp;" ("&amp;_xlpm.m&amp;")"))</f>
        <v>210–219 (1)</v>
      </c>
      <c r="I273" s="20" t="str" cm="1">
        <f t="array" ref="I273">_xlfn.LET(_xlpm.m,AR6,_xlpm.b,_xlfn.XLOOKUP(1,($AF$2:$AF$1171=I$268)*($AG$2:$AG$1171=$A273)*($AI$2:$AI$1171=_xlpm.m),$AH$2:$AH$1171),IF(_xlpm.m=0,"No data",IF(_xlpm.b=450,"450",_xlpm.b&amp;"–"&amp;(_xlpm.b+9))&amp;" ("&amp;_xlpm.m&amp;")"))</f>
        <v>380–389 (3)</v>
      </c>
      <c r="J273" s="20" t="str" cm="1">
        <f t="array" ref="J273">_xlfn.LET(_xlpm.m,AS6,_xlpm.b,_xlfn.XLOOKUP(1,($AF$2:$AF$1171=J$268)*($AG$2:$AG$1171=$A273)*($AI$2:$AI$1171=_xlpm.m),$AH$2:$AH$1171),IF(_xlpm.m=0,"No data",IF(_xlpm.b=450,"450",_xlpm.b&amp;"–"&amp;(_xlpm.b+9))&amp;" ("&amp;_xlpm.m&amp;")"))</f>
        <v>360–369 (1)</v>
      </c>
      <c r="L273" s="25" t="s">
        <v>781</v>
      </c>
      <c r="M273" s="25" t="s">
        <v>998</v>
      </c>
      <c r="AF273" s="2">
        <v>0.66666666666666663</v>
      </c>
      <c r="AG273" t="s">
        <v>743</v>
      </c>
      <c r="AH273" s="17">
        <v>310</v>
      </c>
      <c r="AI273" s="17" cm="1">
        <f t="array" ref="AI273">SUMPRODUCT(--(IFERROR(HOUR(Flights_2026_09_3033343536373456789[entry_hour]),-1)=HOUR(AF273)),--(IFERROR(Flights_2026_09_3033343536373456789[entry_sector],"")=AG273),--(IFERROR(Flights_2026_09_3033343536373456789[nfl],-1)&gt;=AH273),--(IFERROR(Flights_2026_09_3033343536373456789[nfl],-1)&lt;=IF(AH273=450,450,AH273+9)))</f>
        <v>0</v>
      </c>
    </row>
    <row r="274" spans="1:35" x14ac:dyDescent="0.2">
      <c r="AF274" s="2">
        <v>0.66666666666666663</v>
      </c>
      <c r="AG274" t="s">
        <v>743</v>
      </c>
      <c r="AH274" s="17">
        <v>320</v>
      </c>
      <c r="AI274" s="17" cm="1">
        <f t="array" ref="AI274">SUMPRODUCT(--(IFERROR(HOUR(Flights_2026_09_3033343536373456789[entry_hour]),-1)=HOUR(AF274)),--(IFERROR(Flights_2026_09_3033343536373456789[entry_sector],"")=AG274),--(IFERROR(Flights_2026_09_3033343536373456789[nfl],-1)&gt;=AH274),--(IFERROR(Flights_2026_09_3033343536373456789[nfl],-1)&lt;=IF(AH274=450,450,AH274+9)))</f>
        <v>0</v>
      </c>
    </row>
    <row r="275" spans="1:35" x14ac:dyDescent="0.2">
      <c r="AF275" s="2">
        <v>0.66666666666666663</v>
      </c>
      <c r="AG275" t="s">
        <v>743</v>
      </c>
      <c r="AH275" s="17">
        <v>330</v>
      </c>
      <c r="AI275" s="17" cm="1">
        <f t="array" ref="AI275">SUMPRODUCT(--(IFERROR(HOUR(Flights_2026_09_3033343536373456789[entry_hour]),-1)=HOUR(AF275)),--(IFERROR(Flights_2026_09_3033343536373456789[entry_sector],"")=AG275),--(IFERROR(Flights_2026_09_3033343536373456789[nfl],-1)&gt;=AH275),--(IFERROR(Flights_2026_09_3033343536373456789[nfl],-1)&lt;=IF(AH275=450,450,AH275+9)))</f>
        <v>0</v>
      </c>
    </row>
    <row r="276" spans="1:35" x14ac:dyDescent="0.2">
      <c r="AF276" s="2">
        <v>0.66666666666666663</v>
      </c>
      <c r="AG276" t="s">
        <v>743</v>
      </c>
      <c r="AH276" s="17">
        <v>340</v>
      </c>
      <c r="AI276" s="17" cm="1">
        <f t="array" ref="AI276">SUMPRODUCT(--(IFERROR(HOUR(Flights_2026_09_3033343536373456789[entry_hour]),-1)=HOUR(AF276)),--(IFERROR(Flights_2026_09_3033343536373456789[entry_sector],"")=AG276),--(IFERROR(Flights_2026_09_3033343536373456789[nfl],-1)&gt;=AH276),--(IFERROR(Flights_2026_09_3033343536373456789[nfl],-1)&lt;=IF(AH276=450,450,AH276+9)))</f>
        <v>0</v>
      </c>
    </row>
    <row r="277" spans="1:35" ht="19" x14ac:dyDescent="0.2">
      <c r="A277" s="36" t="s">
        <v>2166</v>
      </c>
      <c r="B277" s="36"/>
      <c r="C277" s="36"/>
      <c r="D277" s="36"/>
      <c r="E277" s="36"/>
      <c r="F277" s="36"/>
      <c r="G277" s="36"/>
      <c r="H277" s="36"/>
      <c r="I277" s="36"/>
      <c r="J277" s="36"/>
      <c r="AF277" s="2">
        <v>0.66666666666666663</v>
      </c>
      <c r="AG277" t="s">
        <v>743</v>
      </c>
      <c r="AH277" s="17">
        <v>350</v>
      </c>
      <c r="AI277" s="17" cm="1">
        <f t="array" ref="AI277">SUMPRODUCT(--(IFERROR(HOUR(Flights_2026_09_3033343536373456789[entry_hour]),-1)=HOUR(AF277)),--(IFERROR(Flights_2026_09_3033343536373456789[entry_sector],"")=AG277),--(IFERROR(Flights_2026_09_3033343536373456789[nfl],-1)&gt;=AH277),--(IFERROR(Flights_2026_09_3033343536373456789[nfl],-1)&lt;=IF(AH277=450,450,AH277+9)))</f>
        <v>0</v>
      </c>
    </row>
    <row r="278" spans="1:35" x14ac:dyDescent="0.2">
      <c r="AF278" s="2">
        <v>0.66666666666666663</v>
      </c>
      <c r="AG278" t="s">
        <v>743</v>
      </c>
      <c r="AH278" s="17">
        <v>360</v>
      </c>
      <c r="AI278" s="17" cm="1">
        <f t="array" ref="AI278">SUMPRODUCT(--(IFERROR(HOUR(Flights_2026_09_3033343536373456789[entry_hour]),-1)=HOUR(AF278)),--(IFERROR(Flights_2026_09_3033343536373456789[entry_sector],"")=AG278),--(IFERROR(Flights_2026_09_3033343536373456789[nfl],-1)&gt;=AH278),--(IFERROR(Flights_2026_09_3033343536373456789[nfl],-1)&lt;=IF(AH278=450,450,AH278+9)))</f>
        <v>0</v>
      </c>
    </row>
    <row r="279" spans="1:35" x14ac:dyDescent="0.2">
      <c r="AF279" s="2">
        <v>0.66666666666666663</v>
      </c>
      <c r="AG279" t="s">
        <v>743</v>
      </c>
      <c r="AH279" s="17">
        <v>370</v>
      </c>
      <c r="AI279" s="17" cm="1">
        <f t="array" ref="AI279">SUMPRODUCT(--(IFERROR(HOUR(Flights_2026_09_3033343536373456789[entry_hour]),-1)=HOUR(AF279)),--(IFERROR(Flights_2026_09_3033343536373456789[entry_sector],"")=AG279),--(IFERROR(Flights_2026_09_3033343536373456789[nfl],-1)&gt;=AH279),--(IFERROR(Flights_2026_09_3033343536373456789[nfl],-1)&lt;=IF(AH279=450,450,AH279+9)))</f>
        <v>0</v>
      </c>
    </row>
    <row r="280" spans="1:35" x14ac:dyDescent="0.2">
      <c r="AF280" s="2">
        <v>0.66666666666666663</v>
      </c>
      <c r="AG280" t="s">
        <v>743</v>
      </c>
      <c r="AH280" s="17">
        <v>380</v>
      </c>
      <c r="AI280" s="17" cm="1">
        <f t="array" ref="AI280">SUMPRODUCT(--(IFERROR(HOUR(Flights_2026_09_3033343536373456789[entry_hour]),-1)=HOUR(AF280)),--(IFERROR(Flights_2026_09_3033343536373456789[entry_sector],"")=AG280),--(IFERROR(Flights_2026_09_3033343536373456789[nfl],-1)&gt;=AH280),--(IFERROR(Flights_2026_09_3033343536373456789[nfl],-1)&lt;=IF(AH280=450,450,AH280+9)))</f>
        <v>0</v>
      </c>
    </row>
    <row r="281" spans="1:35" ht="16" customHeight="1" x14ac:dyDescent="0.2">
      <c r="AF281" s="2">
        <v>0.66666666666666663</v>
      </c>
      <c r="AG281" t="s">
        <v>743</v>
      </c>
      <c r="AH281" s="17">
        <v>390</v>
      </c>
      <c r="AI281" s="17" cm="1">
        <f t="array" ref="AI281">SUMPRODUCT(--(IFERROR(HOUR(Flights_2026_09_3033343536373456789[entry_hour]),-1)=HOUR(AF281)),--(IFERROR(Flights_2026_09_3033343536373456789[entry_sector],"")=AG281),--(IFERROR(Flights_2026_09_3033343536373456789[nfl],-1)&gt;=AH281),--(IFERROR(Flights_2026_09_3033343536373456789[nfl],-1)&lt;=IF(AH281=450,450,AH281+9)))</f>
        <v>0</v>
      </c>
    </row>
    <row r="282" spans="1:35" x14ac:dyDescent="0.2">
      <c r="AF282" s="2">
        <v>0.66666666666666663</v>
      </c>
      <c r="AG282" t="s">
        <v>743</v>
      </c>
      <c r="AH282" s="17">
        <v>400</v>
      </c>
      <c r="AI282" s="17" cm="1">
        <f t="array" ref="AI282">SUMPRODUCT(--(IFERROR(HOUR(Flights_2026_09_3033343536373456789[entry_hour]),-1)=HOUR(AF282)),--(IFERROR(Flights_2026_09_3033343536373456789[entry_sector],"")=AG282),--(IFERROR(Flights_2026_09_3033343536373456789[nfl],-1)&gt;=AH282),--(IFERROR(Flights_2026_09_3033343536373456789[nfl],-1)&lt;=IF(AH282=450,450,AH282+9)))</f>
        <v>0</v>
      </c>
    </row>
    <row r="283" spans="1:35" x14ac:dyDescent="0.2">
      <c r="AF283" s="2">
        <v>0.66666666666666663</v>
      </c>
      <c r="AG283" t="s">
        <v>743</v>
      </c>
      <c r="AH283" s="17">
        <v>410</v>
      </c>
      <c r="AI283" s="17" cm="1">
        <f t="array" ref="AI283">SUMPRODUCT(--(IFERROR(HOUR(Flights_2026_09_3033343536373456789[entry_hour]),-1)=HOUR(AF283)),--(IFERROR(Flights_2026_09_3033343536373456789[entry_sector],"")=AG283),--(IFERROR(Flights_2026_09_3033343536373456789[nfl],-1)&gt;=AH283),--(IFERROR(Flights_2026_09_3033343536373456789[nfl],-1)&lt;=IF(AH283=450,450,AH283+9)))</f>
        <v>0</v>
      </c>
    </row>
    <row r="284" spans="1:35" x14ac:dyDescent="0.2">
      <c r="AF284" s="2">
        <v>0.66666666666666663</v>
      </c>
      <c r="AG284" t="s">
        <v>743</v>
      </c>
      <c r="AH284" s="17">
        <v>420</v>
      </c>
      <c r="AI284" s="17" cm="1">
        <f t="array" ref="AI284">SUMPRODUCT(--(IFERROR(HOUR(Flights_2026_09_3033343536373456789[entry_hour]),-1)=HOUR(AF284)),--(IFERROR(Flights_2026_09_3033343536373456789[entry_sector],"")=AG284),--(IFERROR(Flights_2026_09_3033343536373456789[nfl],-1)&gt;=AH284),--(IFERROR(Flights_2026_09_3033343536373456789[nfl],-1)&lt;=IF(AH284=450,450,AH284+9)))</f>
        <v>0</v>
      </c>
    </row>
    <row r="285" spans="1:35" x14ac:dyDescent="0.2">
      <c r="AF285" s="2">
        <v>0.66666666666666663</v>
      </c>
      <c r="AG285" t="s">
        <v>743</v>
      </c>
      <c r="AH285" s="17">
        <v>430</v>
      </c>
      <c r="AI285" s="17" cm="1">
        <f t="array" ref="AI285">SUMPRODUCT(--(IFERROR(HOUR(Flights_2026_09_3033343536373456789[entry_hour]),-1)=HOUR(AF285)),--(IFERROR(Flights_2026_09_3033343536373456789[entry_sector],"")=AG285),--(IFERROR(Flights_2026_09_3033343536373456789[nfl],-1)&gt;=AH285),--(IFERROR(Flights_2026_09_3033343536373456789[nfl],-1)&lt;=IF(AH285=450,450,AH285+9)))</f>
        <v>0</v>
      </c>
    </row>
    <row r="286" spans="1:35" x14ac:dyDescent="0.2">
      <c r="AF286" s="2">
        <v>0.66666666666666663</v>
      </c>
      <c r="AG286" t="s">
        <v>743</v>
      </c>
      <c r="AH286" s="17">
        <v>440</v>
      </c>
      <c r="AI286" s="17" cm="1">
        <f t="array" ref="AI286">SUMPRODUCT(--(IFERROR(HOUR(Flights_2026_09_3033343536373456789[entry_hour]),-1)=HOUR(AF286)),--(IFERROR(Flights_2026_09_3033343536373456789[entry_sector],"")=AG286),--(IFERROR(Flights_2026_09_3033343536373456789[nfl],-1)&gt;=AH286),--(IFERROR(Flights_2026_09_3033343536373456789[nfl],-1)&lt;=IF(AH286=450,450,AH286+9)))</f>
        <v>0</v>
      </c>
    </row>
    <row r="287" spans="1:35" x14ac:dyDescent="0.2">
      <c r="AF287" s="2">
        <v>0.66666666666666663</v>
      </c>
      <c r="AG287" t="s">
        <v>743</v>
      </c>
      <c r="AH287" s="17">
        <v>450</v>
      </c>
      <c r="AI287" s="17" cm="1">
        <f t="array" ref="AI287">SUMPRODUCT(--(IFERROR(HOUR(Flights_2026_09_3033343536373456789[entry_hour]),-1)=HOUR(AF287)),--(IFERROR(Flights_2026_09_3033343536373456789[entry_sector],"")=AG287),--(IFERROR(Flights_2026_09_3033343536373456789[nfl],-1)&gt;=AH287),--(IFERROR(Flights_2026_09_3033343536373456789[nfl],-1)&lt;=IF(AH287=450,450,AH287+9)))</f>
        <v>0</v>
      </c>
    </row>
    <row r="288" spans="1:35" x14ac:dyDescent="0.2">
      <c r="AF288" s="2">
        <v>0.66666666666666663</v>
      </c>
      <c r="AG288" t="s">
        <v>744</v>
      </c>
      <c r="AH288" s="17">
        <v>200</v>
      </c>
      <c r="AI288" s="17" cm="1">
        <f t="array" ref="AI288">SUMPRODUCT(--(IFERROR(HOUR(Flights_2026_09_3033343536373456789[entry_hour]),-1)=HOUR(AF288)),--(IFERROR(Flights_2026_09_3033343536373456789[entry_sector],"")=AG288),--(IFERROR(Flights_2026_09_3033343536373456789[nfl],-1)&gt;=AH288),--(IFERROR(Flights_2026_09_3033343536373456789[nfl],-1)&lt;=IF(AH288=450,450,AH288+9)))</f>
        <v>1</v>
      </c>
    </row>
    <row r="289" spans="1:35" x14ac:dyDescent="0.2">
      <c r="AF289" s="2">
        <v>0.66666666666666663</v>
      </c>
      <c r="AG289" t="s">
        <v>744</v>
      </c>
      <c r="AH289" s="17">
        <v>210</v>
      </c>
      <c r="AI289" s="17" cm="1">
        <f t="array" ref="AI289">SUMPRODUCT(--(IFERROR(HOUR(Flights_2026_09_3033343536373456789[entry_hour]),-1)=HOUR(AF289)),--(IFERROR(Flights_2026_09_3033343536373456789[entry_sector],"")=AG289),--(IFERROR(Flights_2026_09_3033343536373456789[nfl],-1)&gt;=AH289),--(IFERROR(Flights_2026_09_3033343536373456789[nfl],-1)&lt;=IF(AH289=450,450,AH289+9)))</f>
        <v>0</v>
      </c>
    </row>
    <row r="290" spans="1:35" x14ac:dyDescent="0.2">
      <c r="AF290" s="2">
        <v>0.66666666666666663</v>
      </c>
      <c r="AG290" t="s">
        <v>744</v>
      </c>
      <c r="AH290" s="17">
        <v>220</v>
      </c>
      <c r="AI290" s="17" cm="1">
        <f t="array" ref="AI290">SUMPRODUCT(--(IFERROR(HOUR(Flights_2026_09_3033343536373456789[entry_hour]),-1)=HOUR(AF290)),--(IFERROR(Flights_2026_09_3033343536373456789[entry_sector],"")=AG290),--(IFERROR(Flights_2026_09_3033343536373456789[nfl],-1)&gt;=AH290),--(IFERROR(Flights_2026_09_3033343536373456789[nfl],-1)&lt;=IF(AH290=450,450,AH290+9)))</f>
        <v>8</v>
      </c>
    </row>
    <row r="291" spans="1:35" x14ac:dyDescent="0.2">
      <c r="AF291" s="2">
        <v>0.66666666666666663</v>
      </c>
      <c r="AG291" t="s">
        <v>744</v>
      </c>
      <c r="AH291" s="17">
        <v>230</v>
      </c>
      <c r="AI291" s="17" cm="1">
        <f t="array" ref="AI291">SUMPRODUCT(--(IFERROR(HOUR(Flights_2026_09_3033343536373456789[entry_hour]),-1)=HOUR(AF291)),--(IFERROR(Flights_2026_09_3033343536373456789[entry_sector],"")=AG291),--(IFERROR(Flights_2026_09_3033343536373456789[nfl],-1)&gt;=AH291),--(IFERROR(Flights_2026_09_3033343536373456789[nfl],-1)&lt;=IF(AH291=450,450,AH291+9)))</f>
        <v>0</v>
      </c>
    </row>
    <row r="292" spans="1:35" x14ac:dyDescent="0.2">
      <c r="AF292" s="2">
        <v>0.66666666666666663</v>
      </c>
      <c r="AG292" t="s">
        <v>744</v>
      </c>
      <c r="AH292" s="17">
        <v>240</v>
      </c>
      <c r="AI292" s="17" cm="1">
        <f t="array" ref="AI292">SUMPRODUCT(--(IFERROR(HOUR(Flights_2026_09_3033343536373456789[entry_hour]),-1)=HOUR(AF292)),--(IFERROR(Flights_2026_09_3033343536373456789[entry_sector],"")=AG292),--(IFERROR(Flights_2026_09_3033343536373456789[nfl],-1)&gt;=AH292),--(IFERROR(Flights_2026_09_3033343536373456789[nfl],-1)&lt;=IF(AH292=450,450,AH292+9)))</f>
        <v>0</v>
      </c>
    </row>
    <row r="293" spans="1:35" x14ac:dyDescent="0.2">
      <c r="AF293" s="2">
        <v>0.66666666666666663</v>
      </c>
      <c r="AG293" t="s">
        <v>744</v>
      </c>
      <c r="AH293" s="17">
        <v>250</v>
      </c>
      <c r="AI293" s="17" cm="1">
        <f t="array" ref="AI293">SUMPRODUCT(--(IFERROR(HOUR(Flights_2026_09_3033343536373456789[entry_hour]),-1)=HOUR(AF293)),--(IFERROR(Flights_2026_09_3033343536373456789[entry_sector],"")=AG293),--(IFERROR(Flights_2026_09_3033343536373456789[nfl],-1)&gt;=AH293),--(IFERROR(Flights_2026_09_3033343536373456789[nfl],-1)&lt;=IF(AH293=450,450,AH293+9)))</f>
        <v>0</v>
      </c>
    </row>
    <row r="294" spans="1:35" x14ac:dyDescent="0.2">
      <c r="AF294" s="2">
        <v>0.66666666666666663</v>
      </c>
      <c r="AG294" t="s">
        <v>744</v>
      </c>
      <c r="AH294" s="17">
        <v>260</v>
      </c>
      <c r="AI294" s="17" cm="1">
        <f t="array" ref="AI294">SUMPRODUCT(--(IFERROR(HOUR(Flights_2026_09_3033343536373456789[entry_hour]),-1)=HOUR(AF294)),--(IFERROR(Flights_2026_09_3033343536373456789[entry_sector],"")=AG294),--(IFERROR(Flights_2026_09_3033343536373456789[nfl],-1)&gt;=AH294),--(IFERROR(Flights_2026_09_3033343536373456789[nfl],-1)&lt;=IF(AH294=450,450,AH294+9)))</f>
        <v>0</v>
      </c>
    </row>
    <row r="295" spans="1:35" x14ac:dyDescent="0.2">
      <c r="AF295" s="2">
        <v>0.66666666666666663</v>
      </c>
      <c r="AG295" t="s">
        <v>744</v>
      </c>
      <c r="AH295" s="17">
        <v>270</v>
      </c>
      <c r="AI295" s="17" cm="1">
        <f t="array" ref="AI295">SUMPRODUCT(--(IFERROR(HOUR(Flights_2026_09_3033343536373456789[entry_hour]),-1)=HOUR(AF295)),--(IFERROR(Flights_2026_09_3033343536373456789[entry_sector],"")=AG295),--(IFERROR(Flights_2026_09_3033343536373456789[nfl],-1)&gt;=AH295),--(IFERROR(Flights_2026_09_3033343536373456789[nfl],-1)&lt;=IF(AH295=450,450,AH295+9)))</f>
        <v>0</v>
      </c>
    </row>
    <row r="296" spans="1:35" x14ac:dyDescent="0.2">
      <c r="AF296" s="2">
        <v>0.66666666666666663</v>
      </c>
      <c r="AG296" t="s">
        <v>744</v>
      </c>
      <c r="AH296" s="17">
        <v>280</v>
      </c>
      <c r="AI296" s="17" cm="1">
        <f t="array" ref="AI296">SUMPRODUCT(--(IFERROR(HOUR(Flights_2026_09_3033343536373456789[entry_hour]),-1)=HOUR(AF296)),--(IFERROR(Flights_2026_09_3033343536373456789[entry_sector],"")=AG296),--(IFERROR(Flights_2026_09_3033343536373456789[nfl],-1)&gt;=AH296),--(IFERROR(Flights_2026_09_3033343536373456789[nfl],-1)&lt;=IF(AH296=450,450,AH296+9)))</f>
        <v>0</v>
      </c>
    </row>
    <row r="297" spans="1:35" x14ac:dyDescent="0.2">
      <c r="AF297" s="2">
        <v>0.66666666666666663</v>
      </c>
      <c r="AG297" t="s">
        <v>744</v>
      </c>
      <c r="AH297" s="17">
        <v>290</v>
      </c>
      <c r="AI297" s="17" cm="1">
        <f t="array" ref="AI297">SUMPRODUCT(--(IFERROR(HOUR(Flights_2026_09_3033343536373456789[entry_hour]),-1)=HOUR(AF297)),--(IFERROR(Flights_2026_09_3033343536373456789[entry_sector],"")=AG297),--(IFERROR(Flights_2026_09_3033343536373456789[nfl],-1)&gt;=AH297),--(IFERROR(Flights_2026_09_3033343536373456789[nfl],-1)&lt;=IF(AH297=450,450,AH297+9)))</f>
        <v>0</v>
      </c>
    </row>
    <row r="298" spans="1:35" x14ac:dyDescent="0.2">
      <c r="AF298" s="2">
        <v>0.66666666666666663</v>
      </c>
      <c r="AG298" t="s">
        <v>744</v>
      </c>
      <c r="AH298" s="17">
        <v>300</v>
      </c>
      <c r="AI298" s="17" cm="1">
        <f t="array" ref="AI298">SUMPRODUCT(--(IFERROR(HOUR(Flights_2026_09_3033343536373456789[entry_hour]),-1)=HOUR(AF298)),--(IFERROR(Flights_2026_09_3033343536373456789[entry_sector],"")=AG298),--(IFERROR(Flights_2026_09_3033343536373456789[nfl],-1)&gt;=AH298),--(IFERROR(Flights_2026_09_3033343536373456789[nfl],-1)&lt;=IF(AH298=450,450,AH298+9)))</f>
        <v>0</v>
      </c>
    </row>
    <row r="299" spans="1:35" x14ac:dyDescent="0.2">
      <c r="A299" s="3" t="s">
        <v>989</v>
      </c>
      <c r="B299" s="3" t="s">
        <v>785</v>
      </c>
      <c r="C299" s="3" t="s">
        <v>37</v>
      </c>
      <c r="D299" s="3" t="s">
        <v>786</v>
      </c>
      <c r="AF299" s="2">
        <v>0.66666666666666663</v>
      </c>
      <c r="AG299" t="s">
        <v>744</v>
      </c>
      <c r="AH299" s="17">
        <v>310</v>
      </c>
      <c r="AI299" s="17" cm="1">
        <f t="array" ref="AI299">SUMPRODUCT(--(IFERROR(HOUR(Flights_2026_09_3033343536373456789[entry_hour]),-1)=HOUR(AF299)),--(IFERROR(Flights_2026_09_3033343536373456789[entry_sector],"")=AG299),--(IFERROR(Flights_2026_09_3033343536373456789[nfl],-1)&gt;=AH299),--(IFERROR(Flights_2026_09_3033343536373456789[nfl],-1)&lt;=IF(AH299=450,450,AH299+9)))</f>
        <v>0</v>
      </c>
    </row>
    <row r="300" spans="1:35" x14ac:dyDescent="0.2">
      <c r="A300" s="4">
        <v>0.58333333333333337</v>
      </c>
      <c r="B300" s="5" cm="1">
        <f t="array" ref="B300">SUMPRODUCT(--(HOUR(Flights_2026_09_3033343536373456789[entry_hour])=HOUR($A300)),--(Flights_2026_09_3033343536373456789[TMA_Fix]=B$299))</f>
        <v>6</v>
      </c>
      <c r="C300" s="5" cm="1">
        <f t="array" ref="C300">SUMPRODUCT(--(HOUR(Flights_2026_09_3033343536373456789[entry_hour])=HOUR($A300)),--(Flights_2026_09_3033343536373456789[BPN_2]=C$299))</f>
        <v>2</v>
      </c>
      <c r="D300" s="5" cm="1">
        <f t="array" ref="D300">SUMPRODUCT(--(HOUR(Flights_2026_09_3033343536373456789[entry_hour])=HOUR($A300)),--(Flights_2026_09_3033343536373456789[TMA_Fix]=D$299))</f>
        <v>2</v>
      </c>
      <c r="AF300" s="2">
        <v>0.66666666666666663</v>
      </c>
      <c r="AG300" t="s">
        <v>744</v>
      </c>
      <c r="AH300" s="17">
        <v>320</v>
      </c>
      <c r="AI300" s="17" cm="1">
        <f t="array" ref="AI300">SUMPRODUCT(--(IFERROR(HOUR(Flights_2026_09_3033343536373456789[entry_hour]),-1)=HOUR(AF300)),--(IFERROR(Flights_2026_09_3033343536373456789[entry_sector],"")=AG300),--(IFERROR(Flights_2026_09_3033343536373456789[nfl],-1)&gt;=AH300),--(IFERROR(Flights_2026_09_3033343536373456789[nfl],-1)&lt;=IF(AH300=450,450,AH300+9)))</f>
        <v>0</v>
      </c>
    </row>
    <row r="301" spans="1:35" x14ac:dyDescent="0.2">
      <c r="A301" s="4">
        <v>0.625</v>
      </c>
      <c r="B301" s="5" cm="1">
        <f t="array" ref="B301">SUMPRODUCT(--(HOUR(Flights_2026_09_3033343536373456789[entry_hour])=HOUR($A301)),--(Flights_2026_09_3033343536373456789[TMA_Fix]=B$299))</f>
        <v>7</v>
      </c>
      <c r="C301" s="5" cm="1">
        <f t="array" ref="C301">SUMPRODUCT(--(HOUR(Flights_2026_09_3033343536373456789[entry_hour])=HOUR($A301)),--(Flights_2026_09_3033343536373456789[BPN_2]=C$299))</f>
        <v>5</v>
      </c>
      <c r="D301" s="5" cm="1">
        <f t="array" ref="D301">SUMPRODUCT(--(HOUR(Flights_2026_09_3033343536373456789[entry_hour])=HOUR($A301)),--(Flights_2026_09_3033343536373456789[TMA_Fix]=D$299))</f>
        <v>2</v>
      </c>
      <c r="AF301" s="2">
        <v>0.66666666666666663</v>
      </c>
      <c r="AG301" t="s">
        <v>744</v>
      </c>
      <c r="AH301" s="17">
        <v>330</v>
      </c>
      <c r="AI301" s="17" cm="1">
        <f t="array" ref="AI301">SUMPRODUCT(--(IFERROR(HOUR(Flights_2026_09_3033343536373456789[entry_hour]),-1)=HOUR(AF301)),--(IFERROR(Flights_2026_09_3033343536373456789[entry_sector],"")=AG301),--(IFERROR(Flights_2026_09_3033343536373456789[nfl],-1)&gt;=AH301),--(IFERROR(Flights_2026_09_3033343536373456789[nfl],-1)&lt;=IF(AH301=450,450,AH301+9)))</f>
        <v>1</v>
      </c>
    </row>
    <row r="302" spans="1:35" x14ac:dyDescent="0.2">
      <c r="A302" s="4">
        <v>0.66666666666666663</v>
      </c>
      <c r="B302" s="5" cm="1">
        <f t="array" ref="B302">SUMPRODUCT(--(HOUR(Flights_2026_09_3033343536373456789[entry_hour])=HOUR($A302)),--(Flights_2026_09_3033343536373456789[TMA_Fix]=B$299))</f>
        <v>13</v>
      </c>
      <c r="C302" s="5" cm="1">
        <f t="array" ref="C302">SUMPRODUCT(--(HOUR(Flights_2026_09_3033343536373456789[entry_hour])=HOUR($A302)),--(Flights_2026_09_3033343536373456789[BPN_2]=C$299))</f>
        <v>9</v>
      </c>
      <c r="D302" s="5" cm="1">
        <f t="array" ref="D302">SUMPRODUCT(--(HOUR(Flights_2026_09_3033343536373456789[entry_hour])=HOUR($A302)),--(Flights_2026_09_3033343536373456789[TMA_Fix]=D$299))</f>
        <v>2</v>
      </c>
      <c r="AF302" s="2">
        <v>0.66666666666666663</v>
      </c>
      <c r="AG302" t="s">
        <v>744</v>
      </c>
      <c r="AH302" s="17">
        <v>340</v>
      </c>
      <c r="AI302" s="17" cm="1">
        <f t="array" ref="AI302">SUMPRODUCT(--(IFERROR(HOUR(Flights_2026_09_3033343536373456789[entry_hour]),-1)=HOUR(AF302)),--(IFERROR(Flights_2026_09_3033343536373456789[entry_sector],"")=AG302),--(IFERROR(Flights_2026_09_3033343536373456789[nfl],-1)&gt;=AH302),--(IFERROR(Flights_2026_09_3033343536373456789[nfl],-1)&lt;=IF(AH302=450,450,AH302+9)))</f>
        <v>0</v>
      </c>
    </row>
    <row r="303" spans="1:35" x14ac:dyDescent="0.2">
      <c r="A303" s="4">
        <v>0.70833333333333337</v>
      </c>
      <c r="B303" s="5" cm="1">
        <f t="array" ref="B303">SUMPRODUCT(--(HOUR(Flights_2026_09_3033343536373456789[entry_hour])=HOUR($A303)),--(Flights_2026_09_3033343536373456789[TMA_Fix]=B$299))</f>
        <v>12</v>
      </c>
      <c r="C303" s="5" cm="1">
        <f t="array" ref="C303">SUMPRODUCT(--(HOUR(Flights_2026_09_3033343536373456789[entry_hour])=HOUR($A303)),--(Flights_2026_09_3033343536373456789[BPN_2]=C$299))</f>
        <v>7</v>
      </c>
      <c r="D303" s="5" cm="1">
        <f t="array" ref="D303">SUMPRODUCT(--(HOUR(Flights_2026_09_3033343536373456789[entry_hour])=HOUR($A303)),--(Flights_2026_09_3033343536373456789[TMA_Fix]=D$299))</f>
        <v>1</v>
      </c>
      <c r="AF303" s="2">
        <v>0.66666666666666663</v>
      </c>
      <c r="AG303" t="s">
        <v>744</v>
      </c>
      <c r="AH303" s="17">
        <v>350</v>
      </c>
      <c r="AI303" s="17" cm="1">
        <f t="array" ref="AI303">SUMPRODUCT(--(IFERROR(HOUR(Flights_2026_09_3033343536373456789[entry_hour]),-1)=HOUR(AF303)),--(IFERROR(Flights_2026_09_3033343536373456789[entry_sector],"")=AG303),--(IFERROR(Flights_2026_09_3033343536373456789[nfl],-1)&gt;=AH303),--(IFERROR(Flights_2026_09_3033343536373456789[nfl],-1)&lt;=IF(AH303=450,450,AH303+9)))</f>
        <v>1</v>
      </c>
    </row>
    <row r="304" spans="1:35" x14ac:dyDescent="0.2">
      <c r="A304" s="4">
        <v>0.75</v>
      </c>
      <c r="B304" s="5" cm="1">
        <f t="array" ref="B304">SUMPRODUCT(--(HOUR(Flights_2026_09_3033343536373456789[entry_hour])=HOUR($A304)),--(Flights_2026_09_3033343536373456789[TMA_Fix]=B$299))</f>
        <v>10</v>
      </c>
      <c r="C304" s="5" cm="1">
        <f t="array" ref="C304">SUMPRODUCT(--(HOUR(Flights_2026_09_3033343536373456789[entry_hour])=HOUR($A304)),--(Flights_2026_09_3033343536373456789[BPN_2]=C$299))</f>
        <v>4</v>
      </c>
      <c r="D304" s="5" cm="1">
        <f t="array" ref="D304">SUMPRODUCT(--(HOUR(Flights_2026_09_3033343536373456789[entry_hour])=HOUR($A304)),--(Flights_2026_09_3033343536373456789[TMA_Fix]=D$299))</f>
        <v>1</v>
      </c>
      <c r="AF304" s="2">
        <v>0.66666666666666663</v>
      </c>
      <c r="AG304" t="s">
        <v>744</v>
      </c>
      <c r="AH304" s="17">
        <v>360</v>
      </c>
      <c r="AI304" s="17" cm="1">
        <f t="array" ref="AI304">SUMPRODUCT(--(IFERROR(HOUR(Flights_2026_09_3033343536373456789[entry_hour]),-1)=HOUR(AF304)),--(IFERROR(Flights_2026_09_3033343536373456789[entry_sector],"")=AG304),--(IFERROR(Flights_2026_09_3033343536373456789[nfl],-1)&gt;=AH304),--(IFERROR(Flights_2026_09_3033343536373456789[nfl],-1)&lt;=IF(AH304=450,450,AH304+9)))</f>
        <v>0</v>
      </c>
    </row>
    <row r="305" spans="1:35" x14ac:dyDescent="0.2">
      <c r="A305" s="4">
        <v>0.79166666666666663</v>
      </c>
      <c r="B305" s="5" cm="1">
        <f t="array" ref="B305">SUMPRODUCT(--(HOUR(Flights_2026_09_3033343536373456789[entry_hour])=HOUR($A305)),--(Flights_2026_09_3033343536373456789[TMA_Fix]=B$299))</f>
        <v>7</v>
      </c>
      <c r="C305" s="5" cm="1">
        <f t="array" ref="C305">SUMPRODUCT(--(HOUR(Flights_2026_09_3033343536373456789[entry_hour])=HOUR($A305)),--(Flights_2026_09_3033343536373456789[BPN_2]=C$299))</f>
        <v>5</v>
      </c>
      <c r="D305" s="5" cm="1">
        <f t="array" ref="D305">SUMPRODUCT(--(HOUR(Flights_2026_09_3033343536373456789[entry_hour])=HOUR($A305)),--(Flights_2026_09_3033343536373456789[TMA_Fix]=D$299))</f>
        <v>1</v>
      </c>
      <c r="AF305" s="2">
        <v>0.66666666666666663</v>
      </c>
      <c r="AG305" t="s">
        <v>744</v>
      </c>
      <c r="AH305" s="17">
        <v>370</v>
      </c>
      <c r="AI305" s="17" cm="1">
        <f t="array" ref="AI305">SUMPRODUCT(--(IFERROR(HOUR(Flights_2026_09_3033343536373456789[entry_hour]),-1)=HOUR(AF305)),--(IFERROR(Flights_2026_09_3033343536373456789[entry_sector],"")=AG305),--(IFERROR(Flights_2026_09_3033343536373456789[nfl],-1)&gt;=AH305),--(IFERROR(Flights_2026_09_3033343536373456789[nfl],-1)&lt;=IF(AH305=450,450,AH305+9)))</f>
        <v>0</v>
      </c>
    </row>
    <row r="306" spans="1:35" x14ac:dyDescent="0.2">
      <c r="A306" s="4">
        <v>0.83333333333333337</v>
      </c>
      <c r="B306" s="5" cm="1">
        <f t="array" ref="B306">SUMPRODUCT(--(HOUR(Flights_2026_09_3033343536373456789[entry_hour])=HOUR($A306)),--(Flights_2026_09_3033343536373456789[TMA_Fix]=B$299))</f>
        <v>5</v>
      </c>
      <c r="C306" s="5" cm="1">
        <f t="array" ref="C306">SUMPRODUCT(--(HOUR(Flights_2026_09_3033343536373456789[entry_hour])=HOUR($A306)),--(Flights_2026_09_3033343536373456789[BPN_2]=C$299))</f>
        <v>1</v>
      </c>
      <c r="D306" s="5" cm="1">
        <f t="array" ref="D306">SUMPRODUCT(--(HOUR(Flights_2026_09_3033343536373456789[entry_hour])=HOUR($A306)),--(Flights_2026_09_3033343536373456789[TMA_Fix]=D$299))</f>
        <v>3</v>
      </c>
      <c r="AF306" s="2">
        <v>0.66666666666666663</v>
      </c>
      <c r="AG306" t="s">
        <v>744</v>
      </c>
      <c r="AH306" s="17">
        <v>380</v>
      </c>
      <c r="AI306" s="17" cm="1">
        <f t="array" ref="AI306">SUMPRODUCT(--(IFERROR(HOUR(Flights_2026_09_3033343536373456789[entry_hour]),-1)=HOUR(AF306)),--(IFERROR(Flights_2026_09_3033343536373456789[entry_sector],"")=AG306),--(IFERROR(Flights_2026_09_3033343536373456789[nfl],-1)&gt;=AH306),--(IFERROR(Flights_2026_09_3033343536373456789[nfl],-1)&lt;=IF(AH306=450,450,AH306+9)))</f>
        <v>0</v>
      </c>
    </row>
    <row r="307" spans="1:35" x14ac:dyDescent="0.2">
      <c r="A307" s="4">
        <v>0.875</v>
      </c>
      <c r="B307" s="5" cm="1">
        <f t="array" ref="B307">SUMPRODUCT(--(HOUR(Flights_2026_09_3033343536373456789[entry_hour])=HOUR($A307)),--(Flights_2026_09_3033343536373456789[TMA_Fix]=B$299))</f>
        <v>5</v>
      </c>
      <c r="C307" s="5" cm="1">
        <f t="array" ref="C307">SUMPRODUCT(--(HOUR(Flights_2026_09_3033343536373456789[entry_hour])=HOUR($A307)),--(Flights_2026_09_3033343536373456789[BPN_2]=C$299))</f>
        <v>1</v>
      </c>
      <c r="D307" s="5" cm="1">
        <f t="array" ref="D307">SUMPRODUCT(--(HOUR(Flights_2026_09_3033343536373456789[entry_hour])=HOUR($A307)),--(Flights_2026_09_3033343536373456789[TMA_Fix]=D$299))</f>
        <v>4</v>
      </c>
      <c r="AF307" s="2">
        <v>0.66666666666666663</v>
      </c>
      <c r="AG307" t="s">
        <v>744</v>
      </c>
      <c r="AH307" s="17">
        <v>390</v>
      </c>
      <c r="AI307" s="17" cm="1">
        <f t="array" ref="AI307">SUMPRODUCT(--(IFERROR(HOUR(Flights_2026_09_3033343536373456789[entry_hour]),-1)=HOUR(AF307)),--(IFERROR(Flights_2026_09_3033343536373456789[entry_sector],"")=AG307),--(IFERROR(Flights_2026_09_3033343536373456789[nfl],-1)&gt;=AH307),--(IFERROR(Flights_2026_09_3033343536373456789[nfl],-1)&lt;=IF(AH307=450,450,AH307+9)))</f>
        <v>0</v>
      </c>
    </row>
    <row r="308" spans="1:35" x14ac:dyDescent="0.2">
      <c r="A308" s="4">
        <v>0.91666666666666663</v>
      </c>
      <c r="B308" s="5" cm="1">
        <f t="array" ref="B308">SUMPRODUCT(--(HOUR(Flights_2026_09_3033343536373456789[entry_hour])=HOUR($A308)),--(Flights_2026_09_3033343536373456789[TMA_Fix]=B$299))</f>
        <v>4</v>
      </c>
      <c r="C308" s="5" cm="1">
        <f t="array" ref="C308">SUMPRODUCT(--(HOUR(Flights_2026_09_3033343536373456789[entry_hour])=HOUR($A308)),--(Flights_2026_09_3033343536373456789[BPN_2]=C$299))</f>
        <v>2</v>
      </c>
      <c r="D308" s="5" cm="1">
        <f t="array" ref="D308">SUMPRODUCT(--(HOUR(Flights_2026_09_3033343536373456789[entry_hour])=HOUR($A308)),--(Flights_2026_09_3033343536373456789[TMA_Fix]=D$299))</f>
        <v>1</v>
      </c>
      <c r="AF308" s="2">
        <v>0.66666666666666663</v>
      </c>
      <c r="AG308" t="s">
        <v>744</v>
      </c>
      <c r="AH308" s="17">
        <v>400</v>
      </c>
      <c r="AI308" s="17" cm="1">
        <f t="array" ref="AI308">SUMPRODUCT(--(IFERROR(HOUR(Flights_2026_09_3033343536373456789[entry_hour]),-1)=HOUR(AF308)),--(IFERROR(Flights_2026_09_3033343536373456789[entry_sector],"")=AG308),--(IFERROR(Flights_2026_09_3033343536373456789[nfl],-1)&gt;=AH308),--(IFERROR(Flights_2026_09_3033343536373456789[nfl],-1)&lt;=IF(AH308=450,450,AH308+9)))</f>
        <v>0</v>
      </c>
    </row>
    <row r="309" spans="1:35" x14ac:dyDescent="0.2">
      <c r="AF309" s="2">
        <v>0.66666666666666663</v>
      </c>
      <c r="AG309" t="s">
        <v>744</v>
      </c>
      <c r="AH309" s="17">
        <v>410</v>
      </c>
      <c r="AI309" s="17" cm="1">
        <f t="array" ref="AI309">SUMPRODUCT(--(IFERROR(HOUR(Flights_2026_09_3033343536373456789[entry_hour]),-1)=HOUR(AF309)),--(IFERROR(Flights_2026_09_3033343536373456789[entry_sector],"")=AG309),--(IFERROR(Flights_2026_09_3033343536373456789[nfl],-1)&gt;=AH309),--(IFERROR(Flights_2026_09_3033343536373456789[nfl],-1)&lt;=IF(AH309=450,450,AH309+9)))</f>
        <v>0</v>
      </c>
    </row>
    <row r="310" spans="1:35" x14ac:dyDescent="0.2">
      <c r="AF310" s="2">
        <v>0.66666666666666663</v>
      </c>
      <c r="AG310" t="s">
        <v>744</v>
      </c>
      <c r="AH310" s="17">
        <v>420</v>
      </c>
      <c r="AI310" s="17" cm="1">
        <f t="array" ref="AI310">SUMPRODUCT(--(IFERROR(HOUR(Flights_2026_09_3033343536373456789[entry_hour]),-1)=HOUR(AF310)),--(IFERROR(Flights_2026_09_3033343536373456789[entry_sector],"")=AG310),--(IFERROR(Flights_2026_09_3033343536373456789[nfl],-1)&gt;=AH310),--(IFERROR(Flights_2026_09_3033343536373456789[nfl],-1)&lt;=IF(AH310=450,450,AH310+9)))</f>
        <v>0</v>
      </c>
    </row>
    <row r="311" spans="1:35" ht="19" x14ac:dyDescent="0.2">
      <c r="A311" s="36" t="s">
        <v>2167</v>
      </c>
      <c r="B311" s="36"/>
      <c r="C311" s="36"/>
      <c r="D311" s="36"/>
      <c r="E311" s="36"/>
      <c r="F311" s="36"/>
      <c r="G311" s="36"/>
      <c r="H311" s="36"/>
      <c r="I311" s="36"/>
      <c r="J311" s="36"/>
      <c r="K311" s="36"/>
      <c r="L311" s="36"/>
      <c r="M311" s="36"/>
      <c r="N311" s="36"/>
      <c r="O311" s="36"/>
      <c r="AF311" s="2">
        <v>0.66666666666666663</v>
      </c>
      <c r="AG311" t="s">
        <v>744</v>
      </c>
      <c r="AH311" s="17">
        <v>430</v>
      </c>
      <c r="AI311" s="17" cm="1">
        <f t="array" ref="AI311">SUMPRODUCT(--(IFERROR(HOUR(Flights_2026_09_3033343536373456789[entry_hour]),-1)=HOUR(AF311)),--(IFERROR(Flights_2026_09_3033343536373456789[entry_sector],"")=AG311),--(IFERROR(Flights_2026_09_3033343536373456789[nfl],-1)&gt;=AH311),--(IFERROR(Flights_2026_09_3033343536373456789[nfl],-1)&lt;=IF(AH311=450,450,AH311+9)))</f>
        <v>0</v>
      </c>
    </row>
    <row r="312" spans="1:35" x14ac:dyDescent="0.2">
      <c r="AF312" s="2">
        <v>0.66666666666666663</v>
      </c>
      <c r="AG312" t="s">
        <v>744</v>
      </c>
      <c r="AH312" s="17">
        <v>440</v>
      </c>
      <c r="AI312" s="17" cm="1">
        <f t="array" ref="AI312">SUMPRODUCT(--(IFERROR(HOUR(Flights_2026_09_3033343536373456789[entry_hour]),-1)=HOUR(AF312)),--(IFERROR(Flights_2026_09_3033343536373456789[entry_sector],"")=AG312),--(IFERROR(Flights_2026_09_3033343536373456789[nfl],-1)&gt;=AH312),--(IFERROR(Flights_2026_09_3033343536373456789[nfl],-1)&lt;=IF(AH312=450,450,AH312+9)))</f>
        <v>0</v>
      </c>
    </row>
    <row r="313" spans="1:35" x14ac:dyDescent="0.2">
      <c r="AF313" s="2">
        <v>0.66666666666666663</v>
      </c>
      <c r="AG313" t="s">
        <v>744</v>
      </c>
      <c r="AH313" s="17">
        <v>450</v>
      </c>
      <c r="AI313" s="17" cm="1">
        <f t="array" ref="AI313">SUMPRODUCT(--(IFERROR(HOUR(Flights_2026_09_3033343536373456789[entry_hour]),-1)=HOUR(AF313)),--(IFERROR(Flights_2026_09_3033343536373456789[entry_sector],"")=AG313),--(IFERROR(Flights_2026_09_3033343536373456789[nfl],-1)&gt;=AH313),--(IFERROR(Flights_2026_09_3033343536373456789[nfl],-1)&lt;=IF(AH313=450,450,AH313+9)))</f>
        <v>0</v>
      </c>
    </row>
    <row r="314" spans="1:35" x14ac:dyDescent="0.2">
      <c r="AF314" s="2">
        <v>0.66666666666666663</v>
      </c>
      <c r="AG314" t="s">
        <v>745</v>
      </c>
      <c r="AH314" s="17">
        <v>200</v>
      </c>
      <c r="AI314" s="17" cm="1">
        <f t="array" ref="AI314">SUMPRODUCT(--(IFERROR(HOUR(Flights_2026_09_3033343536373456789[entry_hour]),-1)=HOUR(AF314)),--(IFERROR(Flights_2026_09_3033343536373456789[entry_sector],"")=AG314),--(IFERROR(Flights_2026_09_3033343536373456789[nfl],-1)&gt;=AH314),--(IFERROR(Flights_2026_09_3033343536373456789[nfl],-1)&lt;=IF(AH314=450,450,AH314+9)))</f>
        <v>0</v>
      </c>
    </row>
    <row r="315" spans="1:35" x14ac:dyDescent="0.2">
      <c r="AF315" s="2">
        <v>0.66666666666666663</v>
      </c>
      <c r="AG315" t="s">
        <v>745</v>
      </c>
      <c r="AH315" s="17">
        <v>210</v>
      </c>
      <c r="AI315" s="17" cm="1">
        <f t="array" ref="AI315">SUMPRODUCT(--(IFERROR(HOUR(Flights_2026_09_3033343536373456789[entry_hour]),-1)=HOUR(AF315)),--(IFERROR(Flights_2026_09_3033343536373456789[entry_sector],"")=AG315),--(IFERROR(Flights_2026_09_3033343536373456789[nfl],-1)&gt;=AH315),--(IFERROR(Flights_2026_09_3033343536373456789[nfl],-1)&lt;=IF(AH315=450,450,AH315+9)))</f>
        <v>0</v>
      </c>
    </row>
    <row r="316" spans="1:35" x14ac:dyDescent="0.2">
      <c r="AF316" s="2">
        <v>0.66666666666666663</v>
      </c>
      <c r="AG316" t="s">
        <v>745</v>
      </c>
      <c r="AH316" s="17">
        <v>220</v>
      </c>
      <c r="AI316" s="17" cm="1">
        <f t="array" ref="AI316">SUMPRODUCT(--(IFERROR(HOUR(Flights_2026_09_3033343536373456789[entry_hour]),-1)=HOUR(AF316)),--(IFERROR(Flights_2026_09_3033343536373456789[entry_sector],"")=AG316),--(IFERROR(Flights_2026_09_3033343536373456789[nfl],-1)&gt;=AH316),--(IFERROR(Flights_2026_09_3033343536373456789[nfl],-1)&lt;=IF(AH316=450,450,AH316+9)))</f>
        <v>0</v>
      </c>
    </row>
    <row r="317" spans="1:35" x14ac:dyDescent="0.2">
      <c r="AF317" s="2">
        <v>0.66666666666666663</v>
      </c>
      <c r="AG317" t="s">
        <v>745</v>
      </c>
      <c r="AH317" s="17">
        <v>230</v>
      </c>
      <c r="AI317" s="17" cm="1">
        <f t="array" ref="AI317">SUMPRODUCT(--(IFERROR(HOUR(Flights_2026_09_3033343536373456789[entry_hour]),-1)=HOUR(AF317)),--(IFERROR(Flights_2026_09_3033343536373456789[entry_sector],"")=AG317),--(IFERROR(Flights_2026_09_3033343536373456789[nfl],-1)&gt;=AH317),--(IFERROR(Flights_2026_09_3033343536373456789[nfl],-1)&lt;=IF(AH317=450,450,AH317+9)))</f>
        <v>0</v>
      </c>
    </row>
    <row r="318" spans="1:35" x14ac:dyDescent="0.2">
      <c r="AF318" s="2">
        <v>0.66666666666666663</v>
      </c>
      <c r="AG318" t="s">
        <v>745</v>
      </c>
      <c r="AH318" s="17">
        <v>240</v>
      </c>
      <c r="AI318" s="17" cm="1">
        <f t="array" ref="AI318">SUMPRODUCT(--(IFERROR(HOUR(Flights_2026_09_3033343536373456789[entry_hour]),-1)=HOUR(AF318)),--(IFERROR(Flights_2026_09_3033343536373456789[entry_sector],"")=AG318),--(IFERROR(Flights_2026_09_3033343536373456789[nfl],-1)&gt;=AH318),--(IFERROR(Flights_2026_09_3033343536373456789[nfl],-1)&lt;=IF(AH318=450,450,AH318+9)))</f>
        <v>0</v>
      </c>
    </row>
    <row r="319" spans="1:35" x14ac:dyDescent="0.2">
      <c r="AF319" s="2">
        <v>0.66666666666666663</v>
      </c>
      <c r="AG319" t="s">
        <v>745</v>
      </c>
      <c r="AH319" s="17">
        <v>250</v>
      </c>
      <c r="AI319" s="17" cm="1">
        <f t="array" ref="AI319">SUMPRODUCT(--(IFERROR(HOUR(Flights_2026_09_3033343536373456789[entry_hour]),-1)=HOUR(AF319)),--(IFERROR(Flights_2026_09_3033343536373456789[entry_sector],"")=AG319),--(IFERROR(Flights_2026_09_3033343536373456789[nfl],-1)&gt;=AH319),--(IFERROR(Flights_2026_09_3033343536373456789[nfl],-1)&lt;=IF(AH319=450,450,AH319+9)))</f>
        <v>0</v>
      </c>
    </row>
    <row r="320" spans="1:35" x14ac:dyDescent="0.2">
      <c r="AF320" s="2">
        <v>0.66666666666666663</v>
      </c>
      <c r="AG320" t="s">
        <v>745</v>
      </c>
      <c r="AH320" s="17">
        <v>260</v>
      </c>
      <c r="AI320" s="17" cm="1">
        <f t="array" ref="AI320">SUMPRODUCT(--(IFERROR(HOUR(Flights_2026_09_3033343536373456789[entry_hour]),-1)=HOUR(AF320)),--(IFERROR(Flights_2026_09_3033343536373456789[entry_sector],"")=AG320),--(IFERROR(Flights_2026_09_3033343536373456789[nfl],-1)&gt;=AH320),--(IFERROR(Flights_2026_09_3033343536373456789[nfl],-1)&lt;=IF(AH320=450,450,AH320+9)))</f>
        <v>0</v>
      </c>
    </row>
    <row r="321" spans="1:35" x14ac:dyDescent="0.2">
      <c r="AF321" s="2">
        <v>0.66666666666666663</v>
      </c>
      <c r="AG321" t="s">
        <v>745</v>
      </c>
      <c r="AH321" s="17">
        <v>270</v>
      </c>
      <c r="AI321" s="17" cm="1">
        <f t="array" ref="AI321">SUMPRODUCT(--(IFERROR(HOUR(Flights_2026_09_3033343536373456789[entry_hour]),-1)=HOUR(AF321)),--(IFERROR(Flights_2026_09_3033343536373456789[entry_sector],"")=AG321),--(IFERROR(Flights_2026_09_3033343536373456789[nfl],-1)&gt;=AH321),--(IFERROR(Flights_2026_09_3033343536373456789[nfl],-1)&lt;=IF(AH321=450,450,AH321+9)))</f>
        <v>0</v>
      </c>
    </row>
    <row r="322" spans="1:35" x14ac:dyDescent="0.2">
      <c r="AF322" s="2">
        <v>0.66666666666666663</v>
      </c>
      <c r="AG322" t="s">
        <v>745</v>
      </c>
      <c r="AH322" s="17">
        <v>280</v>
      </c>
      <c r="AI322" s="17" cm="1">
        <f t="array" ref="AI322">SUMPRODUCT(--(IFERROR(HOUR(Flights_2026_09_3033343536373456789[entry_hour]),-1)=HOUR(AF322)),--(IFERROR(Flights_2026_09_3033343536373456789[entry_sector],"")=AG322),--(IFERROR(Flights_2026_09_3033343536373456789[nfl],-1)&gt;=AH322),--(IFERROR(Flights_2026_09_3033343536373456789[nfl],-1)&lt;=IF(AH322=450,450,AH322+9)))</f>
        <v>0</v>
      </c>
    </row>
    <row r="323" spans="1:35" x14ac:dyDescent="0.2">
      <c r="AF323" s="2">
        <v>0.66666666666666663</v>
      </c>
      <c r="AG323" t="s">
        <v>745</v>
      </c>
      <c r="AH323" s="17">
        <v>290</v>
      </c>
      <c r="AI323" s="17" cm="1">
        <f t="array" ref="AI323">SUMPRODUCT(--(IFERROR(HOUR(Flights_2026_09_3033343536373456789[entry_hour]),-1)=HOUR(AF323)),--(IFERROR(Flights_2026_09_3033343536373456789[entry_sector],"")=AG323),--(IFERROR(Flights_2026_09_3033343536373456789[nfl],-1)&gt;=AH323),--(IFERROR(Flights_2026_09_3033343536373456789[nfl],-1)&lt;=IF(AH323=450,450,AH323+9)))</f>
        <v>1</v>
      </c>
    </row>
    <row r="324" spans="1:35" x14ac:dyDescent="0.2">
      <c r="AF324" s="2">
        <v>0.66666666666666663</v>
      </c>
      <c r="AG324" t="s">
        <v>745</v>
      </c>
      <c r="AH324" s="17">
        <v>300</v>
      </c>
      <c r="AI324" s="17" cm="1">
        <f t="array" ref="AI324">SUMPRODUCT(--(IFERROR(HOUR(Flights_2026_09_3033343536373456789[entry_hour]),-1)=HOUR(AF324)),--(IFERROR(Flights_2026_09_3033343536373456789[entry_sector],"")=AG324),--(IFERROR(Flights_2026_09_3033343536373456789[nfl],-1)&gt;=AH324),--(IFERROR(Flights_2026_09_3033343536373456789[nfl],-1)&lt;=IF(AH324=450,450,AH324+9)))</f>
        <v>0</v>
      </c>
    </row>
    <row r="325" spans="1:35" x14ac:dyDescent="0.2">
      <c r="AF325" s="2">
        <v>0.66666666666666663</v>
      </c>
      <c r="AG325" t="s">
        <v>745</v>
      </c>
      <c r="AH325" s="17">
        <v>310</v>
      </c>
      <c r="AI325" s="17" cm="1">
        <f t="array" ref="AI325">SUMPRODUCT(--(IFERROR(HOUR(Flights_2026_09_3033343536373456789[entry_hour]),-1)=HOUR(AF325)),--(IFERROR(Flights_2026_09_3033343536373456789[entry_sector],"")=AG325),--(IFERROR(Flights_2026_09_3033343536373456789[nfl],-1)&gt;=AH325),--(IFERROR(Flights_2026_09_3033343536373456789[nfl],-1)&lt;=IF(AH325=450,450,AH325+9)))</f>
        <v>1</v>
      </c>
    </row>
    <row r="326" spans="1:35" x14ac:dyDescent="0.2">
      <c r="AF326" s="2">
        <v>0.66666666666666663</v>
      </c>
      <c r="AG326" t="s">
        <v>745</v>
      </c>
      <c r="AH326" s="17">
        <v>320</v>
      </c>
      <c r="AI326" s="17" cm="1">
        <f t="array" ref="AI326">SUMPRODUCT(--(IFERROR(HOUR(Flights_2026_09_3033343536373456789[entry_hour]),-1)=HOUR(AF326)),--(IFERROR(Flights_2026_09_3033343536373456789[entry_sector],"")=AG326),--(IFERROR(Flights_2026_09_3033343536373456789[nfl],-1)&gt;=AH326),--(IFERROR(Flights_2026_09_3033343536373456789[nfl],-1)&lt;=IF(AH326=450,450,AH326+9)))</f>
        <v>0</v>
      </c>
    </row>
    <row r="327" spans="1:35" x14ac:dyDescent="0.2">
      <c r="AF327" s="2">
        <v>0.66666666666666663</v>
      </c>
      <c r="AG327" t="s">
        <v>745</v>
      </c>
      <c r="AH327" s="17">
        <v>330</v>
      </c>
      <c r="AI327" s="17" cm="1">
        <f t="array" ref="AI327">SUMPRODUCT(--(IFERROR(HOUR(Flights_2026_09_3033343536373456789[entry_hour]),-1)=HOUR(AF327)),--(IFERROR(Flights_2026_09_3033343536373456789[entry_sector],"")=AG327),--(IFERROR(Flights_2026_09_3033343536373456789[nfl],-1)&gt;=AH327),--(IFERROR(Flights_2026_09_3033343536373456789[nfl],-1)&lt;=IF(AH327=450,450,AH327+9)))</f>
        <v>1</v>
      </c>
    </row>
    <row r="328" spans="1:35" x14ac:dyDescent="0.2">
      <c r="AF328" s="2">
        <v>0.66666666666666663</v>
      </c>
      <c r="AG328" t="s">
        <v>745</v>
      </c>
      <c r="AH328" s="17">
        <v>340</v>
      </c>
      <c r="AI328" s="17" cm="1">
        <f t="array" ref="AI328">SUMPRODUCT(--(IFERROR(HOUR(Flights_2026_09_3033343536373456789[entry_hour]),-1)=HOUR(AF328)),--(IFERROR(Flights_2026_09_3033343536373456789[entry_sector],"")=AG328),--(IFERROR(Flights_2026_09_3033343536373456789[nfl],-1)&gt;=AH328),--(IFERROR(Flights_2026_09_3033343536373456789[nfl],-1)&lt;=IF(AH328=450,450,AH328+9)))</f>
        <v>0</v>
      </c>
    </row>
    <row r="329" spans="1:35" x14ac:dyDescent="0.2">
      <c r="AF329" s="2">
        <v>0.66666666666666663</v>
      </c>
      <c r="AG329" t="s">
        <v>745</v>
      </c>
      <c r="AH329" s="17">
        <v>350</v>
      </c>
      <c r="AI329" s="17" cm="1">
        <f t="array" ref="AI329">SUMPRODUCT(--(IFERROR(HOUR(Flights_2026_09_3033343536373456789[entry_hour]),-1)=HOUR(AF329)),--(IFERROR(Flights_2026_09_3033343536373456789[entry_sector],"")=AG329),--(IFERROR(Flights_2026_09_3033343536373456789[nfl],-1)&gt;=AH329),--(IFERROR(Flights_2026_09_3033343536373456789[nfl],-1)&lt;=IF(AH329=450,450,AH329+9)))</f>
        <v>3</v>
      </c>
    </row>
    <row r="330" spans="1:35" x14ac:dyDescent="0.2">
      <c r="AF330" s="2">
        <v>0.66666666666666663</v>
      </c>
      <c r="AG330" t="s">
        <v>745</v>
      </c>
      <c r="AH330" s="17">
        <v>360</v>
      </c>
      <c r="AI330" s="17" cm="1">
        <f t="array" ref="AI330">SUMPRODUCT(--(IFERROR(HOUR(Flights_2026_09_3033343536373456789[entry_hour]),-1)=HOUR(AF330)),--(IFERROR(Flights_2026_09_3033343536373456789[entry_sector],"")=AG330),--(IFERROR(Flights_2026_09_3033343536373456789[nfl],-1)&gt;=AH330),--(IFERROR(Flights_2026_09_3033343536373456789[nfl],-1)&lt;=IF(AH330=450,450,AH330+9)))</f>
        <v>0</v>
      </c>
    </row>
    <row r="331" spans="1:35" x14ac:dyDescent="0.2">
      <c r="AF331" s="2">
        <v>0.66666666666666663</v>
      </c>
      <c r="AG331" t="s">
        <v>745</v>
      </c>
      <c r="AH331" s="17">
        <v>370</v>
      </c>
      <c r="AI331" s="17" cm="1">
        <f t="array" ref="AI331">SUMPRODUCT(--(IFERROR(HOUR(Flights_2026_09_3033343536373456789[entry_hour]),-1)=HOUR(AF331)),--(IFERROR(Flights_2026_09_3033343536373456789[entry_sector],"")=AG331),--(IFERROR(Flights_2026_09_3033343536373456789[nfl],-1)&gt;=AH331),--(IFERROR(Flights_2026_09_3033343536373456789[nfl],-1)&lt;=IF(AH331=450,450,AH331+9)))</f>
        <v>4</v>
      </c>
    </row>
    <row r="332" spans="1:35" x14ac:dyDescent="0.2">
      <c r="AF332" s="2">
        <v>0.66666666666666663</v>
      </c>
      <c r="AG332" t="s">
        <v>745</v>
      </c>
      <c r="AH332" s="17">
        <v>380</v>
      </c>
      <c r="AI332" s="17" cm="1">
        <f t="array" ref="AI332">SUMPRODUCT(--(IFERROR(HOUR(Flights_2026_09_3033343536373456789[entry_hour]),-1)=HOUR(AF332)),--(IFERROR(Flights_2026_09_3033343536373456789[entry_sector],"")=AG332),--(IFERROR(Flights_2026_09_3033343536373456789[nfl],-1)&gt;=AH332),--(IFERROR(Flights_2026_09_3033343536373456789[nfl],-1)&lt;=IF(AH332=450,450,AH332+9)))</f>
        <v>0</v>
      </c>
    </row>
    <row r="333" spans="1:35" x14ac:dyDescent="0.2">
      <c r="AF333" s="2">
        <v>0.66666666666666663</v>
      </c>
      <c r="AG333" t="s">
        <v>745</v>
      </c>
      <c r="AH333" s="17">
        <v>390</v>
      </c>
      <c r="AI333" s="17" cm="1">
        <f t="array" ref="AI333">SUMPRODUCT(--(IFERROR(HOUR(Flights_2026_09_3033343536373456789[entry_hour]),-1)=HOUR(AF333)),--(IFERROR(Flights_2026_09_3033343536373456789[entry_sector],"")=AG333),--(IFERROR(Flights_2026_09_3033343536373456789[nfl],-1)&gt;=AH333),--(IFERROR(Flights_2026_09_3033343536373456789[nfl],-1)&lt;=IF(AH333=450,450,AH333+9)))</f>
        <v>0</v>
      </c>
    </row>
    <row r="334" spans="1:35" x14ac:dyDescent="0.2">
      <c r="AF334" s="2">
        <v>0.66666666666666663</v>
      </c>
      <c r="AG334" t="s">
        <v>745</v>
      </c>
      <c r="AH334" s="17">
        <v>400</v>
      </c>
      <c r="AI334" s="17" cm="1">
        <f t="array" ref="AI334">SUMPRODUCT(--(IFERROR(HOUR(Flights_2026_09_3033343536373456789[entry_hour]),-1)=HOUR(AF334)),--(IFERROR(Flights_2026_09_3033343536373456789[entry_sector],"")=AG334),--(IFERROR(Flights_2026_09_3033343536373456789[nfl],-1)&gt;=AH334),--(IFERROR(Flights_2026_09_3033343536373456789[nfl],-1)&lt;=IF(AH334=450,450,AH334+9)))</f>
        <v>0</v>
      </c>
    </row>
    <row r="335" spans="1:35" x14ac:dyDescent="0.2">
      <c r="AF335" s="2">
        <v>0.66666666666666663</v>
      </c>
      <c r="AG335" t="s">
        <v>745</v>
      </c>
      <c r="AH335" s="17">
        <v>410</v>
      </c>
      <c r="AI335" s="17" cm="1">
        <f t="array" ref="AI335">SUMPRODUCT(--(IFERROR(HOUR(Flights_2026_09_3033343536373456789[entry_hour]),-1)=HOUR(AF335)),--(IFERROR(Flights_2026_09_3033343536373456789[entry_sector],"")=AG335),--(IFERROR(Flights_2026_09_3033343536373456789[nfl],-1)&gt;=AH335),--(IFERROR(Flights_2026_09_3033343536373456789[nfl],-1)&lt;=IF(AH335=450,450,AH335+9)))</f>
        <v>0</v>
      </c>
    </row>
    <row r="336" spans="1:35" x14ac:dyDescent="0.2">
      <c r="A336" s="3" t="s">
        <v>989</v>
      </c>
      <c r="B336" s="3" t="s">
        <v>251</v>
      </c>
      <c r="C336" s="3" t="s">
        <v>37</v>
      </c>
      <c r="D336" s="3" t="s">
        <v>44</v>
      </c>
      <c r="E336" s="3" t="s">
        <v>204</v>
      </c>
      <c r="F336" s="3" t="s">
        <v>78</v>
      </c>
      <c r="G336" s="3" t="s">
        <v>540</v>
      </c>
      <c r="H336" s="3" t="s">
        <v>746</v>
      </c>
      <c r="I336" s="3" t="s">
        <v>136</v>
      </c>
      <c r="J336" s="3" t="s">
        <v>84</v>
      </c>
      <c r="K336" s="3" t="s">
        <v>218</v>
      </c>
      <c r="L336" s="3" t="s">
        <v>714</v>
      </c>
      <c r="M336" s="3" t="s">
        <v>748</v>
      </c>
      <c r="N336" s="3" t="s">
        <v>550</v>
      </c>
      <c r="O336" s="3" t="s">
        <v>757</v>
      </c>
      <c r="AF336" s="2">
        <v>0.66666666666666663</v>
      </c>
      <c r="AG336" t="s">
        <v>745</v>
      </c>
      <c r="AH336" s="17">
        <v>420</v>
      </c>
      <c r="AI336" s="17" cm="1">
        <f t="array" ref="AI336">SUMPRODUCT(--(IFERROR(HOUR(Flights_2026_09_3033343536373456789[entry_hour]),-1)=HOUR(AF336)),--(IFERROR(Flights_2026_09_3033343536373456789[entry_sector],"")=AG336),--(IFERROR(Flights_2026_09_3033343536373456789[nfl],-1)&gt;=AH336),--(IFERROR(Flights_2026_09_3033343536373456789[nfl],-1)&lt;=IF(AH336=450,450,AH336+9)))</f>
        <v>0</v>
      </c>
    </row>
    <row r="337" spans="1:35" x14ac:dyDescent="0.2">
      <c r="A337" s="4">
        <v>0.58333333333333337</v>
      </c>
      <c r="B337" s="5" cm="1">
        <f t="array" ref="B337">SUMPRODUCT(--(HOUR(Flights_2026_09_3033343536373456789[entry_hour])=HOUR($A337)),--(Flights_2026_09_3033343536373456789[BPN_2]=B$336))</f>
        <v>1</v>
      </c>
      <c r="C337" s="5" cm="1">
        <f t="array" ref="C337">SUMPRODUCT(--(HOUR(Flights_2026_09_3033343536373456789[entry_hour])=HOUR($A337)),--(Flights_2026_09_3033343536373456789[BPN_2]=C$336))</f>
        <v>2</v>
      </c>
      <c r="D337" s="5" cm="1">
        <f t="array" ref="D337">SUMPRODUCT(--(HOUR(Flights_2026_09_3033343536373456789[entry_hour])=HOUR($A337)),--(Flights_2026_09_3033343536373456789[BPN_2]=D$336))</f>
        <v>1</v>
      </c>
      <c r="E337" s="5" cm="1">
        <f t="array" ref="E337">SUMPRODUCT(--(HOUR(Flights_2026_09_3033343536373456789[entry_hour])=HOUR($A337)),--(Flights_2026_09_3033343536373456789[BPN_2]=E$336))</f>
        <v>0</v>
      </c>
      <c r="F337" s="5" cm="1">
        <f t="array" ref="F337">SUMPRODUCT(--(HOUR(Flights_2026_09_3033343536373456789[entry_hour])=HOUR($A337)),--(Flights_2026_09_3033343536373456789[BPN_2]=F$336))</f>
        <v>0</v>
      </c>
      <c r="G337" s="5" cm="1">
        <f t="array" ref="G337">SUMPRODUCT(--(HOUR(Flights_2026_09_3033343536373456789[entry_hour])=HOUR($A337)),--(Flights_2026_09_3033343536373456789[BPN_2]=G$336))</f>
        <v>0</v>
      </c>
      <c r="H337" s="5" cm="1">
        <f t="array" ref="H337">SUMPRODUCT(--(HOUR(Flights_2026_09_3033343536373456789[entry_hour])=HOUR($A337)),--(Flights_2026_09_3033343536373456789[BPN_2]=H$336))</f>
        <v>0</v>
      </c>
      <c r="I337" s="5" cm="1">
        <f t="array" ref="I337">SUMPRODUCT(--(HOUR(Flights_2026_09_3033343536373456789[entry_hour])=HOUR($A337)),--(Flights_2026_09_3033343536373456789[BPN_2]=I$336))</f>
        <v>1</v>
      </c>
      <c r="J337" s="5" cm="1">
        <f t="array" ref="J337">SUMPRODUCT(--(HOUR(Flights_2026_09_3033343536373456789[entry_hour])=HOUR($A337)),--(Flights_2026_09_3033343536373456789[BPN_2]=J$336))</f>
        <v>1</v>
      </c>
      <c r="K337" s="5" cm="1">
        <f t="array" ref="K337">SUMPRODUCT(--(HOUR(Flights_2026_09_3033343536373456789[entry_hour])=HOUR($A337)),--(Flights_2026_09_3033343536373456789[BPN_2]=K$336))</f>
        <v>0</v>
      </c>
      <c r="L337" s="5" cm="1">
        <f t="array" ref="L337">SUMPRODUCT(--(HOUR(Flights_2026_09_3033343536373456789[entry_hour])=HOUR($A337)),--(Flights_2026_09_3033343536373456789[BPN_2]=L$336))</f>
        <v>0</v>
      </c>
      <c r="M337" s="5" cm="1">
        <f t="array" ref="M337">SUMPRODUCT(--(HOUR(Flights_2026_09_3033343536373456789[entry_hour])=HOUR($A337)),--(Flights_2026_09_3033343536373456789[BPN_2]=M$336))</f>
        <v>0</v>
      </c>
      <c r="N337" s="5" cm="1">
        <f t="array" ref="N337">SUMPRODUCT(--(HOUR(Flights_2026_09_3033343536373456789[entry_hour])=HOUR($A337)),--(Flights_2026_09_3033343536373456789[BPN_2]=N$336))</f>
        <v>0</v>
      </c>
      <c r="O337" s="5" cm="1">
        <f t="array" ref="O337">SUMPRODUCT(--(HOUR(Flights_2026_09_3033343536373456789[entry_hour])=HOUR($A337)),--(Flights_2026_09_3033343536373456789[BPN_2]=O$336))</f>
        <v>0</v>
      </c>
      <c r="AF337" s="2">
        <v>0.66666666666666663</v>
      </c>
      <c r="AG337" t="s">
        <v>745</v>
      </c>
      <c r="AH337" s="17">
        <v>430</v>
      </c>
      <c r="AI337" s="17" cm="1">
        <f t="array" ref="AI337">SUMPRODUCT(--(IFERROR(HOUR(Flights_2026_09_3033343536373456789[entry_hour]),-1)=HOUR(AF337)),--(IFERROR(Flights_2026_09_3033343536373456789[entry_sector],"")=AG337),--(IFERROR(Flights_2026_09_3033343536373456789[nfl],-1)&gt;=AH337),--(IFERROR(Flights_2026_09_3033343536373456789[nfl],-1)&lt;=IF(AH337=450,450,AH337+9)))</f>
        <v>0</v>
      </c>
    </row>
    <row r="338" spans="1:35" x14ac:dyDescent="0.2">
      <c r="A338" s="4">
        <v>0.625</v>
      </c>
      <c r="B338" s="5" cm="1">
        <f t="array" ref="B338">SUMPRODUCT(--(HOUR(Flights_2026_09_3033343536373456789[entry_hour])=HOUR($A338)),--(Flights_2026_09_3033343536373456789[BPN_2]=B$336))</f>
        <v>0</v>
      </c>
      <c r="C338" s="5" cm="1">
        <f t="array" ref="C338">SUMPRODUCT(--(HOUR(Flights_2026_09_3033343536373456789[entry_hour])=HOUR($A338)),--(Flights_2026_09_3033343536373456789[BPN_2]=C$336))</f>
        <v>5</v>
      </c>
      <c r="D338" s="5" cm="1">
        <f t="array" ref="D338">SUMPRODUCT(--(HOUR(Flights_2026_09_3033343536373456789[entry_hour])=HOUR($A338)),--(Flights_2026_09_3033343536373456789[BPN_2]=D$336))</f>
        <v>1</v>
      </c>
      <c r="E338" s="5" cm="1">
        <f t="array" ref="E338">SUMPRODUCT(--(HOUR(Flights_2026_09_3033343536373456789[entry_hour])=HOUR($A338)),--(Flights_2026_09_3033343536373456789[BPN_2]=E$336))</f>
        <v>2</v>
      </c>
      <c r="F338" s="5" cm="1">
        <f t="array" ref="F338">SUMPRODUCT(--(HOUR(Flights_2026_09_3033343536373456789[entry_hour])=HOUR($A338)),--(Flights_2026_09_3033343536373456789[BPN_2]=F$336))</f>
        <v>3</v>
      </c>
      <c r="G338" s="5" cm="1">
        <f t="array" ref="G338">SUMPRODUCT(--(HOUR(Flights_2026_09_3033343536373456789[entry_hour])=HOUR($A338)),--(Flights_2026_09_3033343536373456789[BPN_2]=G$336))</f>
        <v>1</v>
      </c>
      <c r="H338" s="5" cm="1">
        <f t="array" ref="H338">SUMPRODUCT(--(HOUR(Flights_2026_09_3033343536373456789[entry_hour])=HOUR($A338)),--(Flights_2026_09_3033343536373456789[BPN_2]=H$336))</f>
        <v>0</v>
      </c>
      <c r="I338" s="5" cm="1">
        <f t="array" ref="I338">SUMPRODUCT(--(HOUR(Flights_2026_09_3033343536373456789[entry_hour])=HOUR($A338)),--(Flights_2026_09_3033343536373456789[BPN_2]=I$336))</f>
        <v>1</v>
      </c>
      <c r="J338" s="5" cm="1">
        <f t="array" ref="J338">SUMPRODUCT(--(HOUR(Flights_2026_09_3033343536373456789[entry_hour])=HOUR($A338)),--(Flights_2026_09_3033343536373456789[BPN_2]=J$336))</f>
        <v>1</v>
      </c>
      <c r="K338" s="5" cm="1">
        <f t="array" ref="K338">SUMPRODUCT(--(HOUR(Flights_2026_09_3033343536373456789[entry_hour])=HOUR($A338)),--(Flights_2026_09_3033343536373456789[BPN_2]=K$336))</f>
        <v>1</v>
      </c>
      <c r="L338" s="5" cm="1">
        <f t="array" ref="L338">SUMPRODUCT(--(HOUR(Flights_2026_09_3033343536373456789[entry_hour])=HOUR($A338)),--(Flights_2026_09_3033343536373456789[BPN_2]=L$336))</f>
        <v>0</v>
      </c>
      <c r="M338" s="5" cm="1">
        <f t="array" ref="M338">SUMPRODUCT(--(HOUR(Flights_2026_09_3033343536373456789[entry_hour])=HOUR($A338)),--(Flights_2026_09_3033343536373456789[BPN_2]=M$336))</f>
        <v>0</v>
      </c>
      <c r="N338" s="5" cm="1">
        <f t="array" ref="N338">SUMPRODUCT(--(HOUR(Flights_2026_09_3033343536373456789[entry_hour])=HOUR($A338)),--(Flights_2026_09_3033343536373456789[BPN_2]=N$336))</f>
        <v>0</v>
      </c>
      <c r="O338" s="5" cm="1">
        <f t="array" ref="O338">SUMPRODUCT(--(HOUR(Flights_2026_09_3033343536373456789[entry_hour])=HOUR($A338)),--(Flights_2026_09_3033343536373456789[BPN_2]=O$336))</f>
        <v>0</v>
      </c>
      <c r="AF338" s="2">
        <v>0.66666666666666663</v>
      </c>
      <c r="AG338" t="s">
        <v>745</v>
      </c>
      <c r="AH338" s="17">
        <v>440</v>
      </c>
      <c r="AI338" s="17" cm="1">
        <f t="array" ref="AI338">SUMPRODUCT(--(IFERROR(HOUR(Flights_2026_09_3033343536373456789[entry_hour]),-1)=HOUR(AF338)),--(IFERROR(Flights_2026_09_3033343536373456789[entry_sector],"")=AG338),--(IFERROR(Flights_2026_09_3033343536373456789[nfl],-1)&gt;=AH338),--(IFERROR(Flights_2026_09_3033343536373456789[nfl],-1)&lt;=IF(AH338=450,450,AH338+9)))</f>
        <v>0</v>
      </c>
    </row>
    <row r="339" spans="1:35" x14ac:dyDescent="0.2">
      <c r="A339" s="4">
        <v>0.66666666666666663</v>
      </c>
      <c r="B339" s="5" cm="1">
        <f t="array" ref="B339">SUMPRODUCT(--(HOUR(Flights_2026_09_3033343536373456789[entry_hour])=HOUR($A339)),--(Flights_2026_09_3033343536373456789[BPN_2]=B$336))</f>
        <v>0</v>
      </c>
      <c r="C339" s="5" cm="1">
        <f t="array" ref="C339">SUMPRODUCT(--(HOUR(Flights_2026_09_3033343536373456789[entry_hour])=HOUR($A339)),--(Flights_2026_09_3033343536373456789[BPN_2]=C$336))</f>
        <v>9</v>
      </c>
      <c r="D339" s="5" cm="1">
        <f t="array" ref="D339">SUMPRODUCT(--(HOUR(Flights_2026_09_3033343536373456789[entry_hour])=HOUR($A339)),--(Flights_2026_09_3033343536373456789[BPN_2]=D$336))</f>
        <v>1</v>
      </c>
      <c r="E339" s="5" cm="1">
        <f t="array" ref="E339">SUMPRODUCT(--(HOUR(Flights_2026_09_3033343536373456789[entry_hour])=HOUR($A339)),--(Flights_2026_09_3033343536373456789[BPN_2]=E$336))</f>
        <v>0</v>
      </c>
      <c r="F339" s="5" cm="1">
        <f t="array" ref="F339">SUMPRODUCT(--(HOUR(Flights_2026_09_3033343536373456789[entry_hour])=HOUR($A339)),--(Flights_2026_09_3033343536373456789[BPN_2]=F$336))</f>
        <v>3</v>
      </c>
      <c r="G339" s="5" cm="1">
        <f t="array" ref="G339">SUMPRODUCT(--(HOUR(Flights_2026_09_3033343536373456789[entry_hour])=HOUR($A339)),--(Flights_2026_09_3033343536373456789[BPN_2]=G$336))</f>
        <v>1</v>
      </c>
      <c r="H339" s="5" cm="1">
        <f t="array" ref="H339">SUMPRODUCT(--(HOUR(Flights_2026_09_3033343536373456789[entry_hour])=HOUR($A339)),--(Flights_2026_09_3033343536373456789[BPN_2]=H$336))</f>
        <v>0</v>
      </c>
      <c r="I339" s="5" cm="1">
        <f t="array" ref="I339">SUMPRODUCT(--(HOUR(Flights_2026_09_3033343536373456789[entry_hour])=HOUR($A339)),--(Flights_2026_09_3033343536373456789[BPN_2]=I$336))</f>
        <v>1</v>
      </c>
      <c r="J339" s="5" cm="1">
        <f t="array" ref="J339">SUMPRODUCT(--(HOUR(Flights_2026_09_3033343536373456789[entry_hour])=HOUR($A339)),--(Flights_2026_09_3033343536373456789[BPN_2]=J$336))</f>
        <v>2</v>
      </c>
      <c r="K339" s="5" cm="1">
        <f t="array" ref="K339">SUMPRODUCT(--(HOUR(Flights_2026_09_3033343536373456789[entry_hour])=HOUR($A339)),--(Flights_2026_09_3033343536373456789[BPN_2]=K$336))</f>
        <v>0</v>
      </c>
      <c r="L339" s="5" cm="1">
        <f t="array" ref="L339">SUMPRODUCT(--(HOUR(Flights_2026_09_3033343536373456789[entry_hour])=HOUR($A339)),--(Flights_2026_09_3033343536373456789[BPN_2]=L$336))</f>
        <v>0</v>
      </c>
      <c r="M339" s="5" cm="1">
        <f t="array" ref="M339">SUMPRODUCT(--(HOUR(Flights_2026_09_3033343536373456789[entry_hour])=HOUR($A339)),--(Flights_2026_09_3033343536373456789[BPN_2]=M$336))</f>
        <v>0</v>
      </c>
      <c r="N339" s="5" cm="1">
        <f t="array" ref="N339">SUMPRODUCT(--(HOUR(Flights_2026_09_3033343536373456789[entry_hour])=HOUR($A339)),--(Flights_2026_09_3033343536373456789[BPN_2]=N$336))</f>
        <v>0</v>
      </c>
      <c r="O339" s="5" cm="1">
        <f t="array" ref="O339">SUMPRODUCT(--(HOUR(Flights_2026_09_3033343536373456789[entry_hour])=HOUR($A339)),--(Flights_2026_09_3033343536373456789[BPN_2]=O$336))</f>
        <v>0</v>
      </c>
      <c r="AF339" s="2">
        <v>0.66666666666666663</v>
      </c>
      <c r="AG339" t="s">
        <v>745</v>
      </c>
      <c r="AH339" s="17">
        <v>450</v>
      </c>
      <c r="AI339" s="17" cm="1">
        <f t="array" ref="AI339">SUMPRODUCT(--(IFERROR(HOUR(Flights_2026_09_3033343536373456789[entry_hour]),-1)=HOUR(AF339)),--(IFERROR(Flights_2026_09_3033343536373456789[entry_sector],"")=AG339),--(IFERROR(Flights_2026_09_3033343536373456789[nfl],-1)&gt;=AH339),--(IFERROR(Flights_2026_09_3033343536373456789[nfl],-1)&lt;=IF(AH339=450,450,AH339+9)))</f>
        <v>0</v>
      </c>
    </row>
    <row r="340" spans="1:35" x14ac:dyDescent="0.2">
      <c r="A340" s="4">
        <v>0.70833333333333337</v>
      </c>
      <c r="B340" s="5" cm="1">
        <f t="array" ref="B340">SUMPRODUCT(--(HOUR(Flights_2026_09_3033343536373456789[entry_hour])=HOUR($A340)),--(Flights_2026_09_3033343536373456789[BPN_2]=B$336))</f>
        <v>0</v>
      </c>
      <c r="C340" s="5" cm="1">
        <f t="array" ref="C340">SUMPRODUCT(--(HOUR(Flights_2026_09_3033343536373456789[entry_hour])=HOUR($A340)),--(Flights_2026_09_3033343536373456789[BPN_2]=C$336))</f>
        <v>7</v>
      </c>
      <c r="D340" s="5" cm="1">
        <f t="array" ref="D340">SUMPRODUCT(--(HOUR(Flights_2026_09_3033343536373456789[entry_hour])=HOUR($A340)),--(Flights_2026_09_3033343536373456789[BPN_2]=D$336))</f>
        <v>0</v>
      </c>
      <c r="E340" s="5" cm="1">
        <f t="array" ref="E340">SUMPRODUCT(--(HOUR(Flights_2026_09_3033343536373456789[entry_hour])=HOUR($A340)),--(Flights_2026_09_3033343536373456789[BPN_2]=E$336))</f>
        <v>1</v>
      </c>
      <c r="F340" s="5" cm="1">
        <f t="array" ref="F340">SUMPRODUCT(--(HOUR(Flights_2026_09_3033343536373456789[entry_hour])=HOUR($A340)),--(Flights_2026_09_3033343536373456789[BPN_2]=F$336))</f>
        <v>4</v>
      </c>
      <c r="G340" s="5" cm="1">
        <f t="array" ref="G340">SUMPRODUCT(--(HOUR(Flights_2026_09_3033343536373456789[entry_hour])=HOUR($A340)),--(Flights_2026_09_3033343536373456789[BPN_2]=G$336))</f>
        <v>0</v>
      </c>
      <c r="H340" s="5" cm="1">
        <f t="array" ref="H340">SUMPRODUCT(--(HOUR(Flights_2026_09_3033343536373456789[entry_hour])=HOUR($A340)),--(Flights_2026_09_3033343536373456789[BPN_2]=H$336))</f>
        <v>0</v>
      </c>
      <c r="I340" s="5" cm="1">
        <f t="array" ref="I340">SUMPRODUCT(--(HOUR(Flights_2026_09_3033343536373456789[entry_hour])=HOUR($A340)),--(Flights_2026_09_3033343536373456789[BPN_2]=I$336))</f>
        <v>3</v>
      </c>
      <c r="J340" s="5" cm="1">
        <f t="array" ref="J340">SUMPRODUCT(--(HOUR(Flights_2026_09_3033343536373456789[entry_hour])=HOUR($A340)),--(Flights_2026_09_3033343536373456789[BPN_2]=J$336))</f>
        <v>2</v>
      </c>
      <c r="K340" s="5" cm="1">
        <f t="array" ref="K340">SUMPRODUCT(--(HOUR(Flights_2026_09_3033343536373456789[entry_hour])=HOUR($A340)),--(Flights_2026_09_3033343536373456789[BPN_2]=K$336))</f>
        <v>0</v>
      </c>
      <c r="L340" s="5" cm="1">
        <f t="array" ref="L340">SUMPRODUCT(--(HOUR(Flights_2026_09_3033343536373456789[entry_hour])=HOUR($A340)),--(Flights_2026_09_3033343536373456789[BPN_2]=L$336))</f>
        <v>0</v>
      </c>
      <c r="M340" s="5" cm="1">
        <f t="array" ref="M340">SUMPRODUCT(--(HOUR(Flights_2026_09_3033343536373456789[entry_hour])=HOUR($A340)),--(Flights_2026_09_3033343536373456789[BPN_2]=M$336))</f>
        <v>0</v>
      </c>
      <c r="N340" s="5" cm="1">
        <f t="array" ref="N340">SUMPRODUCT(--(HOUR(Flights_2026_09_3033343536373456789[entry_hour])=HOUR($A340)),--(Flights_2026_09_3033343536373456789[BPN_2]=N$336))</f>
        <v>1</v>
      </c>
      <c r="O340" s="5" cm="1">
        <f t="array" ref="O340">SUMPRODUCT(--(HOUR(Flights_2026_09_3033343536373456789[entry_hour])=HOUR($A340)),--(Flights_2026_09_3033343536373456789[BPN_2]=O$336))</f>
        <v>0</v>
      </c>
      <c r="AF340" s="2">
        <v>0.66666666666666663</v>
      </c>
      <c r="AG340" t="s">
        <v>840</v>
      </c>
      <c r="AH340" s="17">
        <v>200</v>
      </c>
      <c r="AI340" s="17" cm="1">
        <f t="array" ref="AI340">SUMPRODUCT(--(IFERROR(HOUR(Flights_2026_09_3033343536373456789[entry_hour]),-1)=HOUR(AF340)),--(IFERROR(Flights_2026_09_3033343536373456789[entry_sector],"")=AG340),--(IFERROR(Flights_2026_09_3033343536373456789[nfl],-1)&gt;=AH340),--(IFERROR(Flights_2026_09_3033343536373456789[nfl],-1)&lt;=IF(AH340=450,450,AH340+9)))</f>
        <v>0</v>
      </c>
    </row>
    <row r="341" spans="1:35" x14ac:dyDescent="0.2">
      <c r="A341" s="4">
        <v>0.75</v>
      </c>
      <c r="B341" s="5" cm="1">
        <f t="array" ref="B341">SUMPRODUCT(--(HOUR(Flights_2026_09_3033343536373456789[entry_hour])=HOUR($A341)),--(Flights_2026_09_3033343536373456789[BPN_2]=B$336))</f>
        <v>0</v>
      </c>
      <c r="C341" s="5" cm="1">
        <f t="array" ref="C341">SUMPRODUCT(--(HOUR(Flights_2026_09_3033343536373456789[entry_hour])=HOUR($A341)),--(Flights_2026_09_3033343536373456789[BPN_2]=C$336))</f>
        <v>4</v>
      </c>
      <c r="D341" s="5" cm="1">
        <f t="array" ref="D341">SUMPRODUCT(--(HOUR(Flights_2026_09_3033343536373456789[entry_hour])=HOUR($A341)),--(Flights_2026_09_3033343536373456789[BPN_2]=D$336))</f>
        <v>1</v>
      </c>
      <c r="E341" s="5" cm="1">
        <f t="array" ref="E341">SUMPRODUCT(--(HOUR(Flights_2026_09_3033343536373456789[entry_hour])=HOUR($A341)),--(Flights_2026_09_3033343536373456789[BPN_2]=E$336))</f>
        <v>3</v>
      </c>
      <c r="F341" s="5" cm="1">
        <f t="array" ref="F341">SUMPRODUCT(--(HOUR(Flights_2026_09_3033343536373456789[entry_hour])=HOUR($A341)),--(Flights_2026_09_3033343536373456789[BPN_2]=F$336))</f>
        <v>3</v>
      </c>
      <c r="G341" s="5" cm="1">
        <f t="array" ref="G341">SUMPRODUCT(--(HOUR(Flights_2026_09_3033343536373456789[entry_hour])=HOUR($A341)),--(Flights_2026_09_3033343536373456789[BPN_2]=G$336))</f>
        <v>0</v>
      </c>
      <c r="H341" s="5" cm="1">
        <f t="array" ref="H341">SUMPRODUCT(--(HOUR(Flights_2026_09_3033343536373456789[entry_hour])=HOUR($A341)),--(Flights_2026_09_3033343536373456789[BPN_2]=H$336))</f>
        <v>0</v>
      </c>
      <c r="I341" s="5" cm="1">
        <f t="array" ref="I341">SUMPRODUCT(--(HOUR(Flights_2026_09_3033343536373456789[entry_hour])=HOUR($A341)),--(Flights_2026_09_3033343536373456789[BPN_2]=I$336))</f>
        <v>2</v>
      </c>
      <c r="J341" s="5" cm="1">
        <f t="array" ref="J341">SUMPRODUCT(--(HOUR(Flights_2026_09_3033343536373456789[entry_hour])=HOUR($A341)),--(Flights_2026_09_3033343536373456789[BPN_2]=J$336))</f>
        <v>1</v>
      </c>
      <c r="K341" s="5" cm="1">
        <f t="array" ref="K341">SUMPRODUCT(--(HOUR(Flights_2026_09_3033343536373456789[entry_hour])=HOUR($A341)),--(Flights_2026_09_3033343536373456789[BPN_2]=K$336))</f>
        <v>0</v>
      </c>
      <c r="L341" s="5" cm="1">
        <f t="array" ref="L341">SUMPRODUCT(--(HOUR(Flights_2026_09_3033343536373456789[entry_hour])=HOUR($A341)),--(Flights_2026_09_3033343536373456789[BPN_2]=L$336))</f>
        <v>0</v>
      </c>
      <c r="M341" s="5" cm="1">
        <f t="array" ref="M341">SUMPRODUCT(--(HOUR(Flights_2026_09_3033343536373456789[entry_hour])=HOUR($A341)),--(Flights_2026_09_3033343536373456789[BPN_2]=M$336))</f>
        <v>0</v>
      </c>
      <c r="N341" s="5" cm="1">
        <f t="array" ref="N341">SUMPRODUCT(--(HOUR(Flights_2026_09_3033343536373456789[entry_hour])=HOUR($A341)),--(Flights_2026_09_3033343536373456789[BPN_2]=N$336))</f>
        <v>0</v>
      </c>
      <c r="O341" s="5" cm="1">
        <f t="array" ref="O341">SUMPRODUCT(--(HOUR(Flights_2026_09_3033343536373456789[entry_hour])=HOUR($A341)),--(Flights_2026_09_3033343536373456789[BPN_2]=O$336))</f>
        <v>0</v>
      </c>
      <c r="AF341" s="2">
        <v>0.66666666666666663</v>
      </c>
      <c r="AG341" t="s">
        <v>840</v>
      </c>
      <c r="AH341" s="17">
        <v>210</v>
      </c>
      <c r="AI341" s="17" cm="1">
        <f t="array" ref="AI341">SUMPRODUCT(--(IFERROR(HOUR(Flights_2026_09_3033343536373456789[entry_hour]),-1)=HOUR(AF341)),--(IFERROR(Flights_2026_09_3033343536373456789[entry_sector],"")=AG341),--(IFERROR(Flights_2026_09_3033343536373456789[nfl],-1)&gt;=AH341),--(IFERROR(Flights_2026_09_3033343536373456789[nfl],-1)&lt;=IF(AH341=450,450,AH341+9)))</f>
        <v>0</v>
      </c>
    </row>
    <row r="342" spans="1:35" x14ac:dyDescent="0.2">
      <c r="A342" s="4">
        <v>0.79166666666666663</v>
      </c>
      <c r="B342" s="5" cm="1">
        <f t="array" ref="B342">SUMPRODUCT(--(HOUR(Flights_2026_09_3033343536373456789[entry_hour])=HOUR($A342)),--(Flights_2026_09_3033343536373456789[BPN_2]=B$336))</f>
        <v>0</v>
      </c>
      <c r="C342" s="5" cm="1">
        <f t="array" ref="C342">SUMPRODUCT(--(HOUR(Flights_2026_09_3033343536373456789[entry_hour])=HOUR($A342)),--(Flights_2026_09_3033343536373456789[BPN_2]=C$336))</f>
        <v>5</v>
      </c>
      <c r="D342" s="5" cm="1">
        <f t="array" ref="D342">SUMPRODUCT(--(HOUR(Flights_2026_09_3033343536373456789[entry_hour])=HOUR($A342)),--(Flights_2026_09_3033343536373456789[BPN_2]=D$336))</f>
        <v>1</v>
      </c>
      <c r="E342" s="5" cm="1">
        <f t="array" ref="E342">SUMPRODUCT(--(HOUR(Flights_2026_09_3033343536373456789[entry_hour])=HOUR($A342)),--(Flights_2026_09_3033343536373456789[BPN_2]=E$336))</f>
        <v>0</v>
      </c>
      <c r="F342" s="5" cm="1">
        <f t="array" ref="F342">SUMPRODUCT(--(HOUR(Flights_2026_09_3033343536373456789[entry_hour])=HOUR($A342)),--(Flights_2026_09_3033343536373456789[BPN_2]=F$336))</f>
        <v>1</v>
      </c>
      <c r="G342" s="5" cm="1">
        <f t="array" ref="G342">SUMPRODUCT(--(HOUR(Flights_2026_09_3033343536373456789[entry_hour])=HOUR($A342)),--(Flights_2026_09_3033343536373456789[BPN_2]=G$336))</f>
        <v>0</v>
      </c>
      <c r="H342" s="5" cm="1">
        <f t="array" ref="H342">SUMPRODUCT(--(HOUR(Flights_2026_09_3033343536373456789[entry_hour])=HOUR($A342)),--(Flights_2026_09_3033343536373456789[BPN_2]=H$336))</f>
        <v>0</v>
      </c>
      <c r="I342" s="5" cm="1">
        <f t="array" ref="I342">SUMPRODUCT(--(HOUR(Flights_2026_09_3033343536373456789[entry_hour])=HOUR($A342)),--(Flights_2026_09_3033343536373456789[BPN_2]=I$336))</f>
        <v>0</v>
      </c>
      <c r="J342" s="5" cm="1">
        <f t="array" ref="J342">SUMPRODUCT(--(HOUR(Flights_2026_09_3033343536373456789[entry_hour])=HOUR($A342)),--(Flights_2026_09_3033343536373456789[BPN_2]=J$336))</f>
        <v>1</v>
      </c>
      <c r="K342" s="5" cm="1">
        <f t="array" ref="K342">SUMPRODUCT(--(HOUR(Flights_2026_09_3033343536373456789[entry_hour])=HOUR($A342)),--(Flights_2026_09_3033343536373456789[BPN_2]=K$336))</f>
        <v>0</v>
      </c>
      <c r="L342" s="5" cm="1">
        <f t="array" ref="L342">SUMPRODUCT(--(HOUR(Flights_2026_09_3033343536373456789[entry_hour])=HOUR($A342)),--(Flights_2026_09_3033343536373456789[BPN_2]=L$336))</f>
        <v>0</v>
      </c>
      <c r="M342" s="5" cm="1">
        <f t="array" ref="M342">SUMPRODUCT(--(HOUR(Flights_2026_09_3033343536373456789[entry_hour])=HOUR($A342)),--(Flights_2026_09_3033343536373456789[BPN_2]=M$336))</f>
        <v>0</v>
      </c>
      <c r="N342" s="5" cm="1">
        <f t="array" ref="N342">SUMPRODUCT(--(HOUR(Flights_2026_09_3033343536373456789[entry_hour])=HOUR($A342)),--(Flights_2026_09_3033343536373456789[BPN_2]=N$336))</f>
        <v>0</v>
      </c>
      <c r="O342" s="5" cm="1">
        <f t="array" ref="O342">SUMPRODUCT(--(HOUR(Flights_2026_09_3033343536373456789[entry_hour])=HOUR($A342)),--(Flights_2026_09_3033343536373456789[BPN_2]=O$336))</f>
        <v>0</v>
      </c>
      <c r="AF342" s="2">
        <v>0.66666666666666663</v>
      </c>
      <c r="AG342" t="s">
        <v>840</v>
      </c>
      <c r="AH342" s="17">
        <v>220</v>
      </c>
      <c r="AI342" s="17" cm="1">
        <f t="array" ref="AI342">SUMPRODUCT(--(IFERROR(HOUR(Flights_2026_09_3033343536373456789[entry_hour]),-1)=HOUR(AF342)),--(IFERROR(Flights_2026_09_3033343536373456789[entry_sector],"")=AG342),--(IFERROR(Flights_2026_09_3033343536373456789[nfl],-1)&gt;=AH342),--(IFERROR(Flights_2026_09_3033343536373456789[nfl],-1)&lt;=IF(AH342=450,450,AH342+9)))</f>
        <v>0</v>
      </c>
    </row>
    <row r="343" spans="1:35" x14ac:dyDescent="0.2">
      <c r="A343" s="4">
        <v>0.83333333333333337</v>
      </c>
      <c r="B343" s="5" cm="1">
        <f t="array" ref="B343">SUMPRODUCT(--(HOUR(Flights_2026_09_3033343536373456789[entry_hour])=HOUR($A343)),--(Flights_2026_09_3033343536373456789[BPN_2]=B$336))</f>
        <v>0</v>
      </c>
      <c r="C343" s="5" cm="1">
        <f t="array" ref="C343">SUMPRODUCT(--(HOUR(Flights_2026_09_3033343536373456789[entry_hour])=HOUR($A343)),--(Flights_2026_09_3033343536373456789[BPN_2]=C$336))</f>
        <v>1</v>
      </c>
      <c r="D343" s="5" cm="1">
        <f t="array" ref="D343">SUMPRODUCT(--(HOUR(Flights_2026_09_3033343536373456789[entry_hour])=HOUR($A343)),--(Flights_2026_09_3033343536373456789[BPN_2]=D$336))</f>
        <v>0</v>
      </c>
      <c r="E343" s="5" cm="1">
        <f t="array" ref="E343">SUMPRODUCT(--(HOUR(Flights_2026_09_3033343536373456789[entry_hour])=HOUR($A343)),--(Flights_2026_09_3033343536373456789[BPN_2]=E$336))</f>
        <v>0</v>
      </c>
      <c r="F343" s="5" cm="1">
        <f t="array" ref="F343">SUMPRODUCT(--(HOUR(Flights_2026_09_3033343536373456789[entry_hour])=HOUR($A343)),--(Flights_2026_09_3033343536373456789[BPN_2]=F$336))</f>
        <v>1</v>
      </c>
      <c r="G343" s="5" cm="1">
        <f t="array" ref="G343">SUMPRODUCT(--(HOUR(Flights_2026_09_3033343536373456789[entry_hour])=HOUR($A343)),--(Flights_2026_09_3033343536373456789[BPN_2]=G$336))</f>
        <v>1</v>
      </c>
      <c r="H343" s="5" cm="1">
        <f t="array" ref="H343">SUMPRODUCT(--(HOUR(Flights_2026_09_3033343536373456789[entry_hour])=HOUR($A343)),--(Flights_2026_09_3033343536373456789[BPN_2]=H$336))</f>
        <v>0</v>
      </c>
      <c r="I343" s="5" cm="1">
        <f t="array" ref="I343">SUMPRODUCT(--(HOUR(Flights_2026_09_3033343536373456789[entry_hour])=HOUR($A343)),--(Flights_2026_09_3033343536373456789[BPN_2]=I$336))</f>
        <v>1</v>
      </c>
      <c r="J343" s="5" cm="1">
        <f t="array" ref="J343">SUMPRODUCT(--(HOUR(Flights_2026_09_3033343536373456789[entry_hour])=HOUR($A343)),--(Flights_2026_09_3033343536373456789[BPN_2]=J$336))</f>
        <v>2</v>
      </c>
      <c r="K343" s="5" cm="1">
        <f t="array" ref="K343">SUMPRODUCT(--(HOUR(Flights_2026_09_3033343536373456789[entry_hour])=HOUR($A343)),--(Flights_2026_09_3033343536373456789[BPN_2]=K$336))</f>
        <v>0</v>
      </c>
      <c r="L343" s="5" cm="1">
        <f t="array" ref="L343">SUMPRODUCT(--(HOUR(Flights_2026_09_3033343536373456789[entry_hour])=HOUR($A343)),--(Flights_2026_09_3033343536373456789[BPN_2]=L$336))</f>
        <v>0</v>
      </c>
      <c r="M343" s="5" cm="1">
        <f t="array" ref="M343">SUMPRODUCT(--(HOUR(Flights_2026_09_3033343536373456789[entry_hour])=HOUR($A343)),--(Flights_2026_09_3033343536373456789[BPN_2]=M$336))</f>
        <v>0</v>
      </c>
      <c r="N343" s="5" cm="1">
        <f t="array" ref="N343">SUMPRODUCT(--(HOUR(Flights_2026_09_3033343536373456789[entry_hour])=HOUR($A343)),--(Flights_2026_09_3033343536373456789[BPN_2]=N$336))</f>
        <v>1</v>
      </c>
      <c r="O343" s="5" cm="1">
        <f t="array" ref="O343">SUMPRODUCT(--(HOUR(Flights_2026_09_3033343536373456789[entry_hour])=HOUR($A343)),--(Flights_2026_09_3033343536373456789[BPN_2]=O$336))</f>
        <v>0</v>
      </c>
      <c r="AF343" s="2">
        <v>0.66666666666666663</v>
      </c>
      <c r="AG343" t="s">
        <v>840</v>
      </c>
      <c r="AH343" s="17">
        <v>230</v>
      </c>
      <c r="AI343" s="17" cm="1">
        <f t="array" ref="AI343">SUMPRODUCT(--(IFERROR(HOUR(Flights_2026_09_3033343536373456789[entry_hour]),-1)=HOUR(AF343)),--(IFERROR(Flights_2026_09_3033343536373456789[entry_sector],"")=AG343),--(IFERROR(Flights_2026_09_3033343536373456789[nfl],-1)&gt;=AH343),--(IFERROR(Flights_2026_09_3033343536373456789[nfl],-1)&lt;=IF(AH343=450,450,AH343+9)))</f>
        <v>0</v>
      </c>
    </row>
    <row r="344" spans="1:35" x14ac:dyDescent="0.2">
      <c r="A344" s="4">
        <v>0.875</v>
      </c>
      <c r="B344" s="5" cm="1">
        <f t="array" ref="B344">SUMPRODUCT(--(HOUR(Flights_2026_09_3033343536373456789[entry_hour])=HOUR($A344)),--(Flights_2026_09_3033343536373456789[BPN_2]=B$336))</f>
        <v>0</v>
      </c>
      <c r="C344" s="5" cm="1">
        <f t="array" ref="C344">SUMPRODUCT(--(HOUR(Flights_2026_09_3033343536373456789[entry_hour])=HOUR($A344)),--(Flights_2026_09_3033343536373456789[BPN_2]=C$336))</f>
        <v>1</v>
      </c>
      <c r="D344" s="5" cm="1">
        <f t="array" ref="D344">SUMPRODUCT(--(HOUR(Flights_2026_09_3033343536373456789[entry_hour])=HOUR($A344)),--(Flights_2026_09_3033343536373456789[BPN_2]=D$336))</f>
        <v>3</v>
      </c>
      <c r="E344" s="5" cm="1">
        <f t="array" ref="E344">SUMPRODUCT(--(HOUR(Flights_2026_09_3033343536373456789[entry_hour])=HOUR($A344)),--(Flights_2026_09_3033343536373456789[BPN_2]=E$336))</f>
        <v>0</v>
      </c>
      <c r="F344" s="5" cm="1">
        <f t="array" ref="F344">SUMPRODUCT(--(HOUR(Flights_2026_09_3033343536373456789[entry_hour])=HOUR($A344)),--(Flights_2026_09_3033343536373456789[BPN_2]=F$336))</f>
        <v>1</v>
      </c>
      <c r="G344" s="5" cm="1">
        <f t="array" ref="G344">SUMPRODUCT(--(HOUR(Flights_2026_09_3033343536373456789[entry_hour])=HOUR($A344)),--(Flights_2026_09_3033343536373456789[BPN_2]=G$336))</f>
        <v>0</v>
      </c>
      <c r="H344" s="5" cm="1">
        <f t="array" ref="H344">SUMPRODUCT(--(HOUR(Flights_2026_09_3033343536373456789[entry_hour])=HOUR($A344)),--(Flights_2026_09_3033343536373456789[BPN_2]=H$336))</f>
        <v>0</v>
      </c>
      <c r="I344" s="5" cm="1">
        <f t="array" ref="I344">SUMPRODUCT(--(HOUR(Flights_2026_09_3033343536373456789[entry_hour])=HOUR($A344)),--(Flights_2026_09_3033343536373456789[BPN_2]=I$336))</f>
        <v>2</v>
      </c>
      <c r="J344" s="5" cm="1">
        <f t="array" ref="J344">SUMPRODUCT(--(HOUR(Flights_2026_09_3033343536373456789[entry_hour])=HOUR($A344)),--(Flights_2026_09_3033343536373456789[BPN_2]=J$336))</f>
        <v>1</v>
      </c>
      <c r="K344" s="5" cm="1">
        <f t="array" ref="K344">SUMPRODUCT(--(HOUR(Flights_2026_09_3033343536373456789[entry_hour])=HOUR($A344)),--(Flights_2026_09_3033343536373456789[BPN_2]=K$336))</f>
        <v>0</v>
      </c>
      <c r="L344" s="5" cm="1">
        <f t="array" ref="L344">SUMPRODUCT(--(HOUR(Flights_2026_09_3033343536373456789[entry_hour])=HOUR($A344)),--(Flights_2026_09_3033343536373456789[BPN_2]=L$336))</f>
        <v>0</v>
      </c>
      <c r="M344" s="5" cm="1">
        <f t="array" ref="M344">SUMPRODUCT(--(HOUR(Flights_2026_09_3033343536373456789[entry_hour])=HOUR($A344)),--(Flights_2026_09_3033343536373456789[BPN_2]=M$336))</f>
        <v>0</v>
      </c>
      <c r="N344" s="5" cm="1">
        <f t="array" ref="N344">SUMPRODUCT(--(HOUR(Flights_2026_09_3033343536373456789[entry_hour])=HOUR($A344)),--(Flights_2026_09_3033343536373456789[BPN_2]=N$336))</f>
        <v>0</v>
      </c>
      <c r="O344" s="5" cm="1">
        <f t="array" ref="O344">SUMPRODUCT(--(HOUR(Flights_2026_09_3033343536373456789[entry_hour])=HOUR($A344)),--(Flights_2026_09_3033343536373456789[BPN_2]=O$336))</f>
        <v>0</v>
      </c>
      <c r="AF344" s="2">
        <v>0.66666666666666663</v>
      </c>
      <c r="AG344" t="s">
        <v>840</v>
      </c>
      <c r="AH344" s="17">
        <v>240</v>
      </c>
      <c r="AI344" s="17" cm="1">
        <f t="array" ref="AI344">SUMPRODUCT(--(IFERROR(HOUR(Flights_2026_09_3033343536373456789[entry_hour]),-1)=HOUR(AF344)),--(IFERROR(Flights_2026_09_3033343536373456789[entry_sector],"")=AG344),--(IFERROR(Flights_2026_09_3033343536373456789[nfl],-1)&gt;=AH344),--(IFERROR(Flights_2026_09_3033343536373456789[nfl],-1)&lt;=IF(AH344=450,450,AH344+9)))</f>
        <v>0</v>
      </c>
    </row>
    <row r="345" spans="1:35" x14ac:dyDescent="0.2">
      <c r="A345" s="4">
        <v>0.91666666666666663</v>
      </c>
      <c r="B345" s="5" cm="1">
        <f t="array" ref="B345">SUMPRODUCT(--(HOUR(Flights_2026_09_3033343536373456789[entry_hour])=HOUR($A345)),--(Flights_2026_09_3033343536373456789[BPN_2]=B$336))</f>
        <v>0</v>
      </c>
      <c r="C345" s="5" cm="1">
        <f t="array" ref="C345">SUMPRODUCT(--(HOUR(Flights_2026_09_3033343536373456789[entry_hour])=HOUR($A345)),--(Flights_2026_09_3033343536373456789[BPN_2]=C$336))</f>
        <v>2</v>
      </c>
      <c r="D345" s="5" cm="1">
        <f t="array" ref="D345">SUMPRODUCT(--(HOUR(Flights_2026_09_3033343536373456789[entry_hour])=HOUR($A345)),--(Flights_2026_09_3033343536373456789[BPN_2]=D$336))</f>
        <v>1</v>
      </c>
      <c r="E345" s="5" cm="1">
        <f t="array" ref="E345">SUMPRODUCT(--(HOUR(Flights_2026_09_3033343536373456789[entry_hour])=HOUR($A345)),--(Flights_2026_09_3033343536373456789[BPN_2]=E$336))</f>
        <v>0</v>
      </c>
      <c r="F345" s="5" cm="1">
        <f t="array" ref="F345">SUMPRODUCT(--(HOUR(Flights_2026_09_3033343536373456789[entry_hour])=HOUR($A345)),--(Flights_2026_09_3033343536373456789[BPN_2]=F$336))</f>
        <v>2</v>
      </c>
      <c r="G345" s="5" cm="1">
        <f t="array" ref="G345">SUMPRODUCT(--(HOUR(Flights_2026_09_3033343536373456789[entry_hour])=HOUR($A345)),--(Flights_2026_09_3033343536373456789[BPN_2]=G$336))</f>
        <v>0</v>
      </c>
      <c r="H345" s="5" cm="1">
        <f t="array" ref="H345">SUMPRODUCT(--(HOUR(Flights_2026_09_3033343536373456789[entry_hour])=HOUR($A345)),--(Flights_2026_09_3033343536373456789[BPN_2]=H$336))</f>
        <v>0</v>
      </c>
      <c r="I345" s="5" cm="1">
        <f t="array" ref="I345">SUMPRODUCT(--(HOUR(Flights_2026_09_3033343536373456789[entry_hour])=HOUR($A345)),--(Flights_2026_09_3033343536373456789[BPN_2]=I$336))</f>
        <v>0</v>
      </c>
      <c r="J345" s="5" cm="1">
        <f t="array" ref="J345">SUMPRODUCT(--(HOUR(Flights_2026_09_3033343536373456789[entry_hour])=HOUR($A345)),--(Flights_2026_09_3033343536373456789[BPN_2]=J$336))</f>
        <v>2</v>
      </c>
      <c r="K345" s="5" cm="1">
        <f t="array" ref="K345">SUMPRODUCT(--(HOUR(Flights_2026_09_3033343536373456789[entry_hour])=HOUR($A345)),--(Flights_2026_09_3033343536373456789[BPN_2]=K$336))</f>
        <v>0</v>
      </c>
      <c r="L345" s="5" cm="1">
        <f t="array" ref="L345">SUMPRODUCT(--(HOUR(Flights_2026_09_3033343536373456789[entry_hour])=HOUR($A345)),--(Flights_2026_09_3033343536373456789[BPN_2]=L$336))</f>
        <v>0</v>
      </c>
      <c r="M345" s="5" cm="1">
        <f t="array" ref="M345">SUMPRODUCT(--(HOUR(Flights_2026_09_3033343536373456789[entry_hour])=HOUR($A345)),--(Flights_2026_09_3033343536373456789[BPN_2]=M$336))</f>
        <v>0</v>
      </c>
      <c r="N345" s="5" cm="1">
        <f t="array" ref="N345">SUMPRODUCT(--(HOUR(Flights_2026_09_3033343536373456789[entry_hour])=HOUR($A345)),--(Flights_2026_09_3033343536373456789[BPN_2]=N$336))</f>
        <v>0</v>
      </c>
      <c r="O345" s="5" cm="1">
        <f t="array" ref="O345">SUMPRODUCT(--(HOUR(Flights_2026_09_3033343536373456789[entry_hour])=HOUR($A345)),--(Flights_2026_09_3033343536373456789[BPN_2]=O$336))</f>
        <v>0</v>
      </c>
      <c r="AF345" s="2">
        <v>0.66666666666666663</v>
      </c>
      <c r="AG345" t="s">
        <v>840</v>
      </c>
      <c r="AH345" s="17">
        <v>250</v>
      </c>
      <c r="AI345" s="17" cm="1">
        <f t="array" ref="AI345">SUMPRODUCT(--(IFERROR(HOUR(Flights_2026_09_3033343536373456789[entry_hour]),-1)=HOUR(AF345)),--(IFERROR(Flights_2026_09_3033343536373456789[entry_sector],"")=AG345),--(IFERROR(Flights_2026_09_3033343536373456789[nfl],-1)&gt;=AH345),--(IFERROR(Flights_2026_09_3033343536373456789[nfl],-1)&lt;=IF(AH345=450,450,AH345+9)))</f>
        <v>0</v>
      </c>
    </row>
    <row r="346" spans="1:35" x14ac:dyDescent="0.2">
      <c r="AF346" s="2">
        <v>0.66666666666666663</v>
      </c>
      <c r="AG346" t="s">
        <v>840</v>
      </c>
      <c r="AH346" s="17">
        <v>260</v>
      </c>
      <c r="AI346" s="17" cm="1">
        <f t="array" ref="AI346">SUMPRODUCT(--(IFERROR(HOUR(Flights_2026_09_3033343536373456789[entry_hour]),-1)=HOUR(AF346)),--(IFERROR(Flights_2026_09_3033343536373456789[entry_sector],"")=AG346),--(IFERROR(Flights_2026_09_3033343536373456789[nfl],-1)&gt;=AH346),--(IFERROR(Flights_2026_09_3033343536373456789[nfl],-1)&lt;=IF(AH346=450,450,AH346+9)))</f>
        <v>0</v>
      </c>
    </row>
    <row r="347" spans="1:35" x14ac:dyDescent="0.2">
      <c r="AF347" s="2">
        <v>0.66666666666666663</v>
      </c>
      <c r="AG347" t="s">
        <v>840</v>
      </c>
      <c r="AH347" s="17">
        <v>270</v>
      </c>
      <c r="AI347" s="17" cm="1">
        <f t="array" ref="AI347">SUMPRODUCT(--(IFERROR(HOUR(Flights_2026_09_3033343536373456789[entry_hour]),-1)=HOUR(AF347)),--(IFERROR(Flights_2026_09_3033343536373456789[entry_sector],"")=AG347),--(IFERROR(Flights_2026_09_3033343536373456789[nfl],-1)&gt;=AH347),--(IFERROR(Flights_2026_09_3033343536373456789[nfl],-1)&lt;=IF(AH347=450,450,AH347+9)))</f>
        <v>0</v>
      </c>
    </row>
    <row r="348" spans="1:35" x14ac:dyDescent="0.2">
      <c r="AF348" s="2">
        <v>0.66666666666666663</v>
      </c>
      <c r="AG348" t="s">
        <v>840</v>
      </c>
      <c r="AH348" s="17">
        <v>280</v>
      </c>
      <c r="AI348" s="17" cm="1">
        <f t="array" ref="AI348">SUMPRODUCT(--(IFERROR(HOUR(Flights_2026_09_3033343536373456789[entry_hour]),-1)=HOUR(AF348)),--(IFERROR(Flights_2026_09_3033343536373456789[entry_sector],"")=AG348),--(IFERROR(Flights_2026_09_3033343536373456789[nfl],-1)&gt;=AH348),--(IFERROR(Flights_2026_09_3033343536373456789[nfl],-1)&lt;=IF(AH348=450,450,AH348+9)))</f>
        <v>0</v>
      </c>
    </row>
    <row r="349" spans="1:35" ht="19" x14ac:dyDescent="0.25">
      <c r="A349" s="37" t="s">
        <v>2168</v>
      </c>
      <c r="B349" s="37"/>
      <c r="C349" s="37"/>
      <c r="D349" s="37"/>
      <c r="E349" s="37"/>
      <c r="F349" s="37"/>
      <c r="G349" s="37"/>
      <c r="H349" s="37"/>
      <c r="I349" s="37"/>
      <c r="J349" s="37"/>
      <c r="AF349" s="2">
        <v>0.66666666666666663</v>
      </c>
      <c r="AG349" t="s">
        <v>840</v>
      </c>
      <c r="AH349" s="17">
        <v>290</v>
      </c>
      <c r="AI349" s="17" cm="1">
        <f t="array" ref="AI349">SUMPRODUCT(--(IFERROR(HOUR(Flights_2026_09_3033343536373456789[entry_hour]),-1)=HOUR(AF349)),--(IFERROR(Flights_2026_09_3033343536373456789[entry_sector],"")=AG349),--(IFERROR(Flights_2026_09_3033343536373456789[nfl],-1)&gt;=AH349),--(IFERROR(Flights_2026_09_3033343536373456789[nfl],-1)&lt;=IF(AH349=450,450,AH349+9)))</f>
        <v>0</v>
      </c>
    </row>
    <row r="350" spans="1:35" x14ac:dyDescent="0.2">
      <c r="A350" s="38" t="s">
        <v>1001</v>
      </c>
      <c r="B350" s="38"/>
      <c r="C350" s="38"/>
      <c r="D350" s="38"/>
      <c r="E350" s="38"/>
      <c r="F350" s="38"/>
      <c r="G350" s="38"/>
      <c r="H350" s="38"/>
      <c r="I350" s="38"/>
      <c r="J350" s="38"/>
      <c r="AF350" s="2">
        <v>0.66666666666666663</v>
      </c>
      <c r="AG350" t="s">
        <v>840</v>
      </c>
      <c r="AH350" s="17">
        <v>300</v>
      </c>
      <c r="AI350" s="17" cm="1">
        <f t="array" ref="AI350">SUMPRODUCT(--(IFERROR(HOUR(Flights_2026_09_3033343536373456789[entry_hour]),-1)=HOUR(AF350)),--(IFERROR(Flights_2026_09_3033343536373456789[entry_sector],"")=AG350),--(IFERROR(Flights_2026_09_3033343536373456789[nfl],-1)&gt;=AH350),--(IFERROR(Flights_2026_09_3033343536373456789[nfl],-1)&lt;=IF(AH350=450,450,AH350+9)))</f>
        <v>0</v>
      </c>
    </row>
    <row r="351" spans="1:35" x14ac:dyDescent="0.2">
      <c r="AF351" s="2">
        <v>0.66666666666666663</v>
      </c>
      <c r="AG351" t="s">
        <v>840</v>
      </c>
      <c r="AH351" s="17">
        <v>310</v>
      </c>
      <c r="AI351" s="17" cm="1">
        <f t="array" ref="AI351">SUMPRODUCT(--(IFERROR(HOUR(Flights_2026_09_3033343536373456789[entry_hour]),-1)=HOUR(AF351)),--(IFERROR(Flights_2026_09_3033343536373456789[entry_sector],"")=AG351),--(IFERROR(Flights_2026_09_3033343536373456789[nfl],-1)&gt;=AH351),--(IFERROR(Flights_2026_09_3033343536373456789[nfl],-1)&lt;=IF(AH351=450,450,AH351+9)))</f>
        <v>0</v>
      </c>
    </row>
    <row r="352" spans="1:35" x14ac:dyDescent="0.2">
      <c r="A352" s="3" t="s">
        <v>1002</v>
      </c>
      <c r="B352" s="3" t="s">
        <v>21</v>
      </c>
      <c r="C352" s="3" t="s">
        <v>28</v>
      </c>
      <c r="D352" s="3" t="s">
        <v>470</v>
      </c>
      <c r="E352" s="3" t="s">
        <v>803</v>
      </c>
      <c r="AF352" s="2">
        <v>0.66666666666666663</v>
      </c>
      <c r="AG352" t="s">
        <v>840</v>
      </c>
      <c r="AH352" s="17">
        <v>320</v>
      </c>
      <c r="AI352" s="17" cm="1">
        <f t="array" ref="AI352">SUMPRODUCT(--(IFERROR(HOUR(Flights_2026_09_3033343536373456789[entry_hour]),-1)=HOUR(AF352)),--(IFERROR(Flights_2026_09_3033343536373456789[entry_sector],"")=AG352),--(IFERROR(Flights_2026_09_3033343536373456789[nfl],-1)&gt;=AH352),--(IFERROR(Flights_2026_09_3033343536373456789[nfl],-1)&lt;=IF(AH352=450,450,AH352+9)))</f>
        <v>0</v>
      </c>
    </row>
    <row r="353" spans="1:35" x14ac:dyDescent="0.2">
      <c r="A353" s="4">
        <v>0.58333333333333337</v>
      </c>
      <c r="B353" s="26" cm="1">
        <f t="array" ref="B353">SUMPRODUCT(--(IFERROR(HOUR(Flights_2026_09_3033343536373456789[ata]),-1)=HOUR($A353)),--(IFERROR(Flights_2026_09_3033343536373456789[arr_runway],"")=B$352))</f>
        <v>15</v>
      </c>
      <c r="C353" s="26" cm="1">
        <f t="array" ref="C353">SUMPRODUCT(--(IFERROR(HOUR(Flights_2026_09_3033343536373456789[ata]),-1)=HOUR($A353)),--(IFERROR(Flights_2026_09_3033343536373456789[arr_runway],"")=C$352))</f>
        <v>2</v>
      </c>
      <c r="D353" s="26" cm="1">
        <f t="array" ref="D353">SUMPRODUCT(--(IFERROR(HOUR(Flights_2026_09_3033343536373456789[ata]),-1)=HOUR($A353)),--(IFERROR(Flights_2026_09_3033343536373456789[arr_runway],"")=D$352))</f>
        <v>0</v>
      </c>
      <c r="E353" s="26" cm="1">
        <f t="array" ref="E353">SUMPRODUCT(--(IFERROR(HOUR(Flights_2026_09_3033343536373456789[ata]),-1)=HOUR($A353)),--(IFERROR(Flights_2026_09_3033343536373456789[arr_runway],"")=E$352))</f>
        <v>0</v>
      </c>
      <c r="AF353" s="2">
        <v>0.66666666666666663</v>
      </c>
      <c r="AG353" t="s">
        <v>840</v>
      </c>
      <c r="AH353" s="17">
        <v>330</v>
      </c>
      <c r="AI353" s="17" cm="1">
        <f t="array" ref="AI353">SUMPRODUCT(--(IFERROR(HOUR(Flights_2026_09_3033343536373456789[entry_hour]),-1)=HOUR(AF353)),--(IFERROR(Flights_2026_09_3033343536373456789[entry_sector],"")=AG353),--(IFERROR(Flights_2026_09_3033343536373456789[nfl],-1)&gt;=AH353),--(IFERROR(Flights_2026_09_3033343536373456789[nfl],-1)&lt;=IF(AH353=450,450,AH353+9)))</f>
        <v>0</v>
      </c>
    </row>
    <row r="354" spans="1:35" x14ac:dyDescent="0.2">
      <c r="A354" s="4">
        <v>0.625</v>
      </c>
      <c r="B354" s="26" cm="1">
        <f t="array" ref="B354">SUMPRODUCT(--(IFERROR(HOUR(Flights_2026_09_3033343536373456789[ata]),-1)=HOUR($A354)),--(IFERROR(Flights_2026_09_3033343536373456789[arr_runway],"")=B$352))</f>
        <v>14</v>
      </c>
      <c r="C354" s="26" cm="1">
        <f t="array" ref="C354">SUMPRODUCT(--(IFERROR(HOUR(Flights_2026_09_3033343536373456789[ata]),-1)=HOUR($A354)),--(IFERROR(Flights_2026_09_3033343536373456789[arr_runway],"")=C$352))</f>
        <v>4</v>
      </c>
      <c r="D354" s="26" cm="1">
        <f t="array" ref="D354">SUMPRODUCT(--(IFERROR(HOUR(Flights_2026_09_3033343536373456789[ata]),-1)=HOUR($A354)),--(IFERROR(Flights_2026_09_3033343536373456789[arr_runway],"")=D$352))</f>
        <v>0</v>
      </c>
      <c r="E354" s="26" cm="1">
        <f t="array" ref="E354">SUMPRODUCT(--(IFERROR(HOUR(Flights_2026_09_3033343536373456789[ata]),-1)=HOUR($A354)),--(IFERROR(Flights_2026_09_3033343536373456789[arr_runway],"")=E$352))</f>
        <v>0</v>
      </c>
      <c r="AF354" s="2">
        <v>0.66666666666666663</v>
      </c>
      <c r="AG354" t="s">
        <v>840</v>
      </c>
      <c r="AH354" s="17">
        <v>340</v>
      </c>
      <c r="AI354" s="17" cm="1">
        <f t="array" ref="AI354">SUMPRODUCT(--(IFERROR(HOUR(Flights_2026_09_3033343536373456789[entry_hour]),-1)=HOUR(AF354)),--(IFERROR(Flights_2026_09_3033343536373456789[entry_sector],"")=AG354),--(IFERROR(Flights_2026_09_3033343536373456789[nfl],-1)&gt;=AH354),--(IFERROR(Flights_2026_09_3033343536373456789[nfl],-1)&lt;=IF(AH354=450,450,AH354+9)))</f>
        <v>0</v>
      </c>
    </row>
    <row r="355" spans="1:35" x14ac:dyDescent="0.2">
      <c r="A355" s="4">
        <v>0.66666666666666674</v>
      </c>
      <c r="B355" s="26" cm="1">
        <f t="array" ref="B355">SUMPRODUCT(--(IFERROR(HOUR(Flights_2026_09_3033343536373456789[ata]),-1)=HOUR($A355)),--(IFERROR(Flights_2026_09_3033343536373456789[arr_runway],"")=B$352))</f>
        <v>19</v>
      </c>
      <c r="C355" s="26" cm="1">
        <f t="array" ref="C355">SUMPRODUCT(--(IFERROR(HOUR(Flights_2026_09_3033343536373456789[ata]),-1)=HOUR($A355)),--(IFERROR(Flights_2026_09_3033343536373456789[arr_runway],"")=C$352))</f>
        <v>1</v>
      </c>
      <c r="D355" s="26" cm="1">
        <f t="array" ref="D355">SUMPRODUCT(--(IFERROR(HOUR(Flights_2026_09_3033343536373456789[ata]),-1)=HOUR($A355)),--(IFERROR(Flights_2026_09_3033343536373456789[arr_runway],"")=D$352))</f>
        <v>0</v>
      </c>
      <c r="E355" s="26" cm="1">
        <f t="array" ref="E355">SUMPRODUCT(--(IFERROR(HOUR(Flights_2026_09_3033343536373456789[ata]),-1)=HOUR($A355)),--(IFERROR(Flights_2026_09_3033343536373456789[arr_runway],"")=E$352))</f>
        <v>0</v>
      </c>
      <c r="AF355" s="2">
        <v>0.66666666666666663</v>
      </c>
      <c r="AG355" t="s">
        <v>840</v>
      </c>
      <c r="AH355" s="17">
        <v>350</v>
      </c>
      <c r="AI355" s="17" cm="1">
        <f t="array" ref="AI355">SUMPRODUCT(--(IFERROR(HOUR(Flights_2026_09_3033343536373456789[entry_hour]),-1)=HOUR(AF355)),--(IFERROR(Flights_2026_09_3033343536373456789[entry_sector],"")=AG355),--(IFERROR(Flights_2026_09_3033343536373456789[nfl],-1)&gt;=AH355),--(IFERROR(Flights_2026_09_3033343536373456789[nfl],-1)&lt;=IF(AH355=450,450,AH355+9)))</f>
        <v>1</v>
      </c>
    </row>
    <row r="356" spans="1:35" x14ac:dyDescent="0.2">
      <c r="A356" s="4">
        <v>0.70833333333333337</v>
      </c>
      <c r="B356" s="26" cm="1">
        <f t="array" ref="B356">SUMPRODUCT(--(IFERROR(HOUR(Flights_2026_09_3033343536373456789[ata]),-1)=HOUR($A356)),--(IFERROR(Flights_2026_09_3033343536373456789[arr_runway],"")=B$352))</f>
        <v>23</v>
      </c>
      <c r="C356" s="26" cm="1">
        <f t="array" ref="C356">SUMPRODUCT(--(IFERROR(HOUR(Flights_2026_09_3033343536373456789[ata]),-1)=HOUR($A356)),--(IFERROR(Flights_2026_09_3033343536373456789[arr_runway],"")=C$352))</f>
        <v>1</v>
      </c>
      <c r="D356" s="26" cm="1">
        <f t="array" ref="D356">SUMPRODUCT(--(IFERROR(HOUR(Flights_2026_09_3033343536373456789[ata]),-1)=HOUR($A356)),--(IFERROR(Flights_2026_09_3033343536373456789[arr_runway],"")=D$352))</f>
        <v>0</v>
      </c>
      <c r="E356" s="26" cm="1">
        <f t="array" ref="E356">SUMPRODUCT(--(IFERROR(HOUR(Flights_2026_09_3033343536373456789[ata]),-1)=HOUR($A356)),--(IFERROR(Flights_2026_09_3033343536373456789[arr_runway],"")=E$352))</f>
        <v>0</v>
      </c>
      <c r="AF356" s="2">
        <v>0.66666666666666663</v>
      </c>
      <c r="AG356" t="s">
        <v>840</v>
      </c>
      <c r="AH356" s="17">
        <v>360</v>
      </c>
      <c r="AI356" s="17" cm="1">
        <f t="array" ref="AI356">SUMPRODUCT(--(IFERROR(HOUR(Flights_2026_09_3033343536373456789[entry_hour]),-1)=HOUR(AF356)),--(IFERROR(Flights_2026_09_3033343536373456789[entry_sector],"")=AG356),--(IFERROR(Flights_2026_09_3033343536373456789[nfl],-1)&gt;=AH356),--(IFERROR(Flights_2026_09_3033343536373456789[nfl],-1)&lt;=IF(AH356=450,450,AH356+9)))</f>
        <v>0</v>
      </c>
    </row>
    <row r="357" spans="1:35" x14ac:dyDescent="0.2">
      <c r="A357" s="4">
        <v>0.75</v>
      </c>
      <c r="B357" s="26" cm="1">
        <f t="array" ref="B357">SUMPRODUCT(--(IFERROR(HOUR(Flights_2026_09_3033343536373456789[ata]),-1)=HOUR($A357)),--(IFERROR(Flights_2026_09_3033343536373456789[arr_runway],"")=B$352))</f>
        <v>17</v>
      </c>
      <c r="C357" s="26" cm="1">
        <f t="array" ref="C357">SUMPRODUCT(--(IFERROR(HOUR(Flights_2026_09_3033343536373456789[ata]),-1)=HOUR($A357)),--(IFERROR(Flights_2026_09_3033343536373456789[arr_runway],"")=C$352))</f>
        <v>2</v>
      </c>
      <c r="D357" s="26" cm="1">
        <f t="array" ref="D357">SUMPRODUCT(--(IFERROR(HOUR(Flights_2026_09_3033343536373456789[ata]),-1)=HOUR($A357)),--(IFERROR(Flights_2026_09_3033343536373456789[arr_runway],"")=D$352))</f>
        <v>0</v>
      </c>
      <c r="E357" s="26" cm="1">
        <f t="array" ref="E357">SUMPRODUCT(--(IFERROR(HOUR(Flights_2026_09_3033343536373456789[ata]),-1)=HOUR($A357)),--(IFERROR(Flights_2026_09_3033343536373456789[arr_runway],"")=E$352))</f>
        <v>0</v>
      </c>
      <c r="AF357" s="2">
        <v>0.66666666666666663</v>
      </c>
      <c r="AG357" t="s">
        <v>840</v>
      </c>
      <c r="AH357" s="17">
        <v>370</v>
      </c>
      <c r="AI357" s="17" cm="1">
        <f t="array" ref="AI357">SUMPRODUCT(--(IFERROR(HOUR(Flights_2026_09_3033343536373456789[entry_hour]),-1)=HOUR(AF357)),--(IFERROR(Flights_2026_09_3033343536373456789[entry_sector],"")=AG357),--(IFERROR(Flights_2026_09_3033343536373456789[nfl],-1)&gt;=AH357),--(IFERROR(Flights_2026_09_3033343536373456789[nfl],-1)&lt;=IF(AH357=450,450,AH357+9)))</f>
        <v>1</v>
      </c>
    </row>
    <row r="358" spans="1:35" x14ac:dyDescent="0.2">
      <c r="A358" s="4">
        <v>0.79166666666666674</v>
      </c>
      <c r="B358" s="26" cm="1">
        <f t="array" ref="B358">SUMPRODUCT(--(IFERROR(HOUR(Flights_2026_09_3033343536373456789[ata]),-1)=HOUR($A358)),--(IFERROR(Flights_2026_09_3033343536373456789[arr_runway],"")=B$352))</f>
        <v>20</v>
      </c>
      <c r="C358" s="26" cm="1">
        <f t="array" ref="C358">SUMPRODUCT(--(IFERROR(HOUR(Flights_2026_09_3033343536373456789[ata]),-1)=HOUR($A358)),--(IFERROR(Flights_2026_09_3033343536373456789[arr_runway],"")=C$352))</f>
        <v>1</v>
      </c>
      <c r="D358" s="26" cm="1">
        <f t="array" ref="D358">SUMPRODUCT(--(IFERROR(HOUR(Flights_2026_09_3033343536373456789[ata]),-1)=HOUR($A358)),--(IFERROR(Flights_2026_09_3033343536373456789[arr_runway],"")=D$352))</f>
        <v>0</v>
      </c>
      <c r="E358" s="26" cm="1">
        <f t="array" ref="E358">SUMPRODUCT(--(IFERROR(HOUR(Flights_2026_09_3033343536373456789[ata]),-1)=HOUR($A358)),--(IFERROR(Flights_2026_09_3033343536373456789[arr_runway],"")=E$352))</f>
        <v>0</v>
      </c>
      <c r="AF358" s="2">
        <v>0.66666666666666663</v>
      </c>
      <c r="AG358" t="s">
        <v>840</v>
      </c>
      <c r="AH358" s="17">
        <v>380</v>
      </c>
      <c r="AI358" s="17" cm="1">
        <f t="array" ref="AI358">SUMPRODUCT(--(IFERROR(HOUR(Flights_2026_09_3033343536373456789[entry_hour]),-1)=HOUR(AF358)),--(IFERROR(Flights_2026_09_3033343536373456789[entry_sector],"")=AG358),--(IFERROR(Flights_2026_09_3033343536373456789[nfl],-1)&gt;=AH358),--(IFERROR(Flights_2026_09_3033343536373456789[nfl],-1)&lt;=IF(AH358=450,450,AH358+9)))</f>
        <v>0</v>
      </c>
    </row>
    <row r="359" spans="1:35" x14ac:dyDescent="0.2">
      <c r="A359" s="4">
        <v>0.83333333333333337</v>
      </c>
      <c r="B359" s="26" cm="1">
        <f t="array" ref="B359">SUMPRODUCT(--(IFERROR(HOUR(Flights_2026_09_3033343536373456789[ata]),-1)=HOUR($A359)),--(IFERROR(Flights_2026_09_3033343536373456789[arr_runway],"")=B$352))</f>
        <v>11</v>
      </c>
      <c r="C359" s="26" cm="1">
        <f t="array" ref="C359">SUMPRODUCT(--(IFERROR(HOUR(Flights_2026_09_3033343536373456789[ata]),-1)=HOUR($A359)),--(IFERROR(Flights_2026_09_3033343536373456789[arr_runway],"")=C$352))</f>
        <v>0</v>
      </c>
      <c r="D359" s="26" cm="1">
        <f t="array" ref="D359">SUMPRODUCT(--(IFERROR(HOUR(Flights_2026_09_3033343536373456789[ata]),-1)=HOUR($A359)),--(IFERROR(Flights_2026_09_3033343536373456789[arr_runway],"")=D$352))</f>
        <v>0</v>
      </c>
      <c r="E359" s="26" cm="1">
        <f t="array" ref="E359">SUMPRODUCT(--(IFERROR(HOUR(Flights_2026_09_3033343536373456789[ata]),-1)=HOUR($A359)),--(IFERROR(Flights_2026_09_3033343536373456789[arr_runway],"")=E$352))</f>
        <v>0</v>
      </c>
      <c r="AF359" s="2">
        <v>0.66666666666666663</v>
      </c>
      <c r="AG359" t="s">
        <v>840</v>
      </c>
      <c r="AH359" s="17">
        <v>390</v>
      </c>
      <c r="AI359" s="17" cm="1">
        <f t="array" ref="AI359">SUMPRODUCT(--(IFERROR(HOUR(Flights_2026_09_3033343536373456789[entry_hour]),-1)=HOUR(AF359)),--(IFERROR(Flights_2026_09_3033343536373456789[entry_sector],"")=AG359),--(IFERROR(Flights_2026_09_3033343536373456789[nfl],-1)&gt;=AH359),--(IFERROR(Flights_2026_09_3033343536373456789[nfl],-1)&lt;=IF(AH359=450,450,AH359+9)))</f>
        <v>0</v>
      </c>
    </row>
    <row r="360" spans="1:35" x14ac:dyDescent="0.2">
      <c r="A360" s="4">
        <v>0.875</v>
      </c>
      <c r="B360" s="26" cm="1">
        <f t="array" ref="B360">SUMPRODUCT(--(IFERROR(HOUR(Flights_2026_09_3033343536373456789[ata]),-1)=HOUR($A360)),--(IFERROR(Flights_2026_09_3033343536373456789[arr_runway],"")=B$352))</f>
        <v>11</v>
      </c>
      <c r="C360" s="26" cm="1">
        <f t="array" ref="C360">SUMPRODUCT(--(IFERROR(HOUR(Flights_2026_09_3033343536373456789[ata]),-1)=HOUR($A360)),--(IFERROR(Flights_2026_09_3033343536373456789[arr_runway],"")=C$352))</f>
        <v>1</v>
      </c>
      <c r="D360" s="26" cm="1">
        <f t="array" ref="D360">SUMPRODUCT(--(IFERROR(HOUR(Flights_2026_09_3033343536373456789[ata]),-1)=HOUR($A360)),--(IFERROR(Flights_2026_09_3033343536373456789[arr_runway],"")=D$352))</f>
        <v>0</v>
      </c>
      <c r="E360" s="26" cm="1">
        <f t="array" ref="E360">SUMPRODUCT(--(IFERROR(HOUR(Flights_2026_09_3033343536373456789[ata]),-1)=HOUR($A360)),--(IFERROR(Flights_2026_09_3033343536373456789[arr_runway],"")=E$352))</f>
        <v>0</v>
      </c>
      <c r="AF360" s="2">
        <v>0.66666666666666663</v>
      </c>
      <c r="AG360" t="s">
        <v>840</v>
      </c>
      <c r="AH360" s="17">
        <v>400</v>
      </c>
      <c r="AI360" s="17" cm="1">
        <f t="array" ref="AI360">SUMPRODUCT(--(IFERROR(HOUR(Flights_2026_09_3033343536373456789[entry_hour]),-1)=HOUR(AF360)),--(IFERROR(Flights_2026_09_3033343536373456789[entry_sector],"")=AG360),--(IFERROR(Flights_2026_09_3033343536373456789[nfl],-1)&gt;=AH360),--(IFERROR(Flights_2026_09_3033343536373456789[nfl],-1)&lt;=IF(AH360=450,450,AH360+9)))</f>
        <v>0</v>
      </c>
    </row>
    <row r="361" spans="1:35" x14ac:dyDescent="0.2">
      <c r="A361" s="4">
        <v>0.91666666666666674</v>
      </c>
      <c r="B361" s="26" cm="1">
        <f t="array" ref="B361">SUMPRODUCT(--(IFERROR(HOUR(Flights_2026_09_3033343536373456789[ata]),-1)=HOUR($A361)),--(IFERROR(Flights_2026_09_3033343536373456789[arr_runway],"")=B$352))</f>
        <v>7</v>
      </c>
      <c r="C361" s="26" cm="1">
        <f t="array" ref="C361">SUMPRODUCT(--(IFERROR(HOUR(Flights_2026_09_3033343536373456789[ata]),-1)=HOUR($A361)),--(IFERROR(Flights_2026_09_3033343536373456789[arr_runway],"")=C$352))</f>
        <v>1</v>
      </c>
      <c r="D361" s="26" cm="1">
        <f t="array" ref="D361">SUMPRODUCT(--(IFERROR(HOUR(Flights_2026_09_3033343536373456789[ata]),-1)=HOUR($A361)),--(IFERROR(Flights_2026_09_3033343536373456789[arr_runway],"")=D$352))</f>
        <v>0</v>
      </c>
      <c r="E361" s="26" cm="1">
        <f t="array" ref="E361">SUMPRODUCT(--(IFERROR(HOUR(Flights_2026_09_3033343536373456789[ata]),-1)=HOUR($A361)),--(IFERROR(Flights_2026_09_3033343536373456789[arr_runway],"")=E$352))</f>
        <v>0</v>
      </c>
      <c r="AF361" s="2">
        <v>0.66666666666666663</v>
      </c>
      <c r="AG361" t="s">
        <v>840</v>
      </c>
      <c r="AH361" s="17">
        <v>410</v>
      </c>
      <c r="AI361" s="17" cm="1">
        <f t="array" ref="AI361">SUMPRODUCT(--(IFERROR(HOUR(Flights_2026_09_3033343536373456789[entry_hour]),-1)=HOUR(AF361)),--(IFERROR(Flights_2026_09_3033343536373456789[entry_sector],"")=AG361),--(IFERROR(Flights_2026_09_3033343536373456789[nfl],-1)&gt;=AH361),--(IFERROR(Flights_2026_09_3033343536373456789[nfl],-1)&lt;=IF(AH361=450,450,AH361+9)))</f>
        <v>1</v>
      </c>
    </row>
    <row r="362" spans="1:35" x14ac:dyDescent="0.2">
      <c r="AF362" s="2">
        <v>0.66666666666666663</v>
      </c>
      <c r="AG362" t="s">
        <v>840</v>
      </c>
      <c r="AH362" s="17">
        <v>420</v>
      </c>
      <c r="AI362" s="17" cm="1">
        <f t="array" ref="AI362">SUMPRODUCT(--(IFERROR(HOUR(Flights_2026_09_3033343536373456789[entry_hour]),-1)=HOUR(AF362)),--(IFERROR(Flights_2026_09_3033343536373456789[entry_sector],"")=AG362),--(IFERROR(Flights_2026_09_3033343536373456789[nfl],-1)&gt;=AH362),--(IFERROR(Flights_2026_09_3033343536373456789[nfl],-1)&lt;=IF(AH362=450,450,AH362+9)))</f>
        <v>0</v>
      </c>
    </row>
    <row r="363" spans="1:35" x14ac:dyDescent="0.2">
      <c r="AF363" s="2">
        <v>0.66666666666666663</v>
      </c>
      <c r="AG363" t="s">
        <v>840</v>
      </c>
      <c r="AH363" s="17">
        <v>430</v>
      </c>
      <c r="AI363" s="17" cm="1">
        <f t="array" ref="AI363">SUMPRODUCT(--(IFERROR(HOUR(Flights_2026_09_3033343536373456789[entry_hour]),-1)=HOUR(AF363)),--(IFERROR(Flights_2026_09_3033343536373456789[entry_sector],"")=AG363),--(IFERROR(Flights_2026_09_3033343536373456789[nfl],-1)&gt;=AH363),--(IFERROR(Flights_2026_09_3033343536373456789[nfl],-1)&lt;=IF(AH363=450,450,AH363+9)))</f>
        <v>0</v>
      </c>
    </row>
    <row r="364" spans="1:35" x14ac:dyDescent="0.2">
      <c r="AF364" s="2">
        <v>0.66666666666666663</v>
      </c>
      <c r="AG364" t="s">
        <v>840</v>
      </c>
      <c r="AH364" s="17">
        <v>440</v>
      </c>
      <c r="AI364" s="17" cm="1">
        <f t="array" ref="AI364">SUMPRODUCT(--(IFERROR(HOUR(Flights_2026_09_3033343536373456789[entry_hour]),-1)=HOUR(AF364)),--(IFERROR(Flights_2026_09_3033343536373456789[entry_sector],"")=AG364),--(IFERROR(Flights_2026_09_3033343536373456789[nfl],-1)&gt;=AH364),--(IFERROR(Flights_2026_09_3033343536373456789[nfl],-1)&lt;=IF(AH364=450,450,AH364+9)))</f>
        <v>0</v>
      </c>
    </row>
    <row r="365" spans="1:35" x14ac:dyDescent="0.2">
      <c r="AF365" s="2">
        <v>0.66666666666666663</v>
      </c>
      <c r="AG365" t="s">
        <v>840</v>
      </c>
      <c r="AH365" s="17">
        <v>450</v>
      </c>
      <c r="AI365" s="17" cm="1">
        <f t="array" ref="AI365">SUMPRODUCT(--(IFERROR(HOUR(Flights_2026_09_3033343536373456789[entry_hour]),-1)=HOUR(AF365)),--(IFERROR(Flights_2026_09_3033343536373456789[entry_sector],"")=AG365),--(IFERROR(Flights_2026_09_3033343536373456789[nfl],-1)&gt;=AH365),--(IFERROR(Flights_2026_09_3033343536373456789[nfl],-1)&lt;=IF(AH365=450,450,AH365+9)))</f>
        <v>0</v>
      </c>
    </row>
    <row r="366" spans="1:35" x14ac:dyDescent="0.2">
      <c r="AF366" s="2">
        <v>0.66666666666666663</v>
      </c>
      <c r="AG366" t="s">
        <v>747</v>
      </c>
      <c r="AH366" s="17">
        <v>200</v>
      </c>
      <c r="AI366" s="17" cm="1">
        <f t="array" ref="AI366">SUMPRODUCT(--(IFERROR(HOUR(Flights_2026_09_3033343536373456789[entry_hour]),-1)=HOUR(AF366)),--(IFERROR(Flights_2026_09_3033343536373456789[entry_sector],"")=AG366),--(IFERROR(Flights_2026_09_3033343536373456789[nfl],-1)&gt;=AH366),--(IFERROR(Flights_2026_09_3033343536373456789[nfl],-1)&lt;=IF(AH366=450,450,AH366+9)))</f>
        <v>0</v>
      </c>
    </row>
    <row r="367" spans="1:35" x14ac:dyDescent="0.2">
      <c r="AF367" s="2">
        <v>0.66666666666666663</v>
      </c>
      <c r="AG367" t="s">
        <v>747</v>
      </c>
      <c r="AH367" s="17">
        <v>210</v>
      </c>
      <c r="AI367" s="17" cm="1">
        <f t="array" ref="AI367">SUMPRODUCT(--(IFERROR(HOUR(Flights_2026_09_3033343536373456789[entry_hour]),-1)=HOUR(AF367)),--(IFERROR(Flights_2026_09_3033343536373456789[entry_sector],"")=AG367),--(IFERROR(Flights_2026_09_3033343536373456789[nfl],-1)&gt;=AH367),--(IFERROR(Flights_2026_09_3033343536373456789[nfl],-1)&lt;=IF(AH367=450,450,AH367+9)))</f>
        <v>0</v>
      </c>
    </row>
    <row r="368" spans="1:35" x14ac:dyDescent="0.2">
      <c r="AF368" s="2">
        <v>0.66666666666666663</v>
      </c>
      <c r="AG368" t="s">
        <v>747</v>
      </c>
      <c r="AH368" s="17">
        <v>220</v>
      </c>
      <c r="AI368" s="17" cm="1">
        <f t="array" ref="AI368">SUMPRODUCT(--(IFERROR(HOUR(Flights_2026_09_3033343536373456789[entry_hour]),-1)=HOUR(AF368)),--(IFERROR(Flights_2026_09_3033343536373456789[entry_sector],"")=AG368),--(IFERROR(Flights_2026_09_3033343536373456789[nfl],-1)&gt;=AH368),--(IFERROR(Flights_2026_09_3033343536373456789[nfl],-1)&lt;=IF(AH368=450,450,AH368+9)))</f>
        <v>0</v>
      </c>
    </row>
    <row r="369" spans="32:35" x14ac:dyDescent="0.2">
      <c r="AF369" s="2">
        <v>0.66666666666666663</v>
      </c>
      <c r="AG369" t="s">
        <v>747</v>
      </c>
      <c r="AH369" s="17">
        <v>230</v>
      </c>
      <c r="AI369" s="17" cm="1">
        <f t="array" ref="AI369">SUMPRODUCT(--(IFERROR(HOUR(Flights_2026_09_3033343536373456789[entry_hour]),-1)=HOUR(AF369)),--(IFERROR(Flights_2026_09_3033343536373456789[entry_sector],"")=AG369),--(IFERROR(Flights_2026_09_3033343536373456789[nfl],-1)&gt;=AH369),--(IFERROR(Flights_2026_09_3033343536373456789[nfl],-1)&lt;=IF(AH369=450,450,AH369+9)))</f>
        <v>0</v>
      </c>
    </row>
    <row r="370" spans="32:35" x14ac:dyDescent="0.2">
      <c r="AF370" s="2">
        <v>0.66666666666666663</v>
      </c>
      <c r="AG370" t="s">
        <v>747</v>
      </c>
      <c r="AH370" s="17">
        <v>240</v>
      </c>
      <c r="AI370" s="17" cm="1">
        <f t="array" ref="AI370">SUMPRODUCT(--(IFERROR(HOUR(Flights_2026_09_3033343536373456789[entry_hour]),-1)=HOUR(AF370)),--(IFERROR(Flights_2026_09_3033343536373456789[entry_sector],"")=AG370),--(IFERROR(Flights_2026_09_3033343536373456789[nfl],-1)&gt;=AH370),--(IFERROR(Flights_2026_09_3033343536373456789[nfl],-1)&lt;=IF(AH370=450,450,AH370+9)))</f>
        <v>0</v>
      </c>
    </row>
    <row r="371" spans="32:35" x14ac:dyDescent="0.2">
      <c r="AF371" s="2">
        <v>0.66666666666666663</v>
      </c>
      <c r="AG371" t="s">
        <v>747</v>
      </c>
      <c r="AH371" s="17">
        <v>250</v>
      </c>
      <c r="AI371" s="17" cm="1">
        <f t="array" ref="AI371">SUMPRODUCT(--(IFERROR(HOUR(Flights_2026_09_3033343536373456789[entry_hour]),-1)=HOUR(AF371)),--(IFERROR(Flights_2026_09_3033343536373456789[entry_sector],"")=AG371),--(IFERROR(Flights_2026_09_3033343536373456789[nfl],-1)&gt;=AH371),--(IFERROR(Flights_2026_09_3033343536373456789[nfl],-1)&lt;=IF(AH371=450,450,AH371+9)))</f>
        <v>0</v>
      </c>
    </row>
    <row r="372" spans="32:35" x14ac:dyDescent="0.2">
      <c r="AF372" s="2">
        <v>0.66666666666666663</v>
      </c>
      <c r="AG372" t="s">
        <v>747</v>
      </c>
      <c r="AH372" s="17">
        <v>260</v>
      </c>
      <c r="AI372" s="17" cm="1">
        <f t="array" ref="AI372">SUMPRODUCT(--(IFERROR(HOUR(Flights_2026_09_3033343536373456789[entry_hour]),-1)=HOUR(AF372)),--(IFERROR(Flights_2026_09_3033343536373456789[entry_sector],"")=AG372),--(IFERROR(Flights_2026_09_3033343536373456789[nfl],-1)&gt;=AH372),--(IFERROR(Flights_2026_09_3033343536373456789[nfl],-1)&lt;=IF(AH372=450,450,AH372+9)))</f>
        <v>0</v>
      </c>
    </row>
    <row r="373" spans="32:35" x14ac:dyDescent="0.2">
      <c r="AF373" s="2">
        <v>0.66666666666666663</v>
      </c>
      <c r="AG373" t="s">
        <v>747</v>
      </c>
      <c r="AH373" s="17">
        <v>270</v>
      </c>
      <c r="AI373" s="17" cm="1">
        <f t="array" ref="AI373">SUMPRODUCT(--(IFERROR(HOUR(Flights_2026_09_3033343536373456789[entry_hour]),-1)=HOUR(AF373)),--(IFERROR(Flights_2026_09_3033343536373456789[entry_sector],"")=AG373),--(IFERROR(Flights_2026_09_3033343536373456789[nfl],-1)&gt;=AH373),--(IFERROR(Flights_2026_09_3033343536373456789[nfl],-1)&lt;=IF(AH373=450,450,AH373+9)))</f>
        <v>0</v>
      </c>
    </row>
    <row r="374" spans="32:35" x14ac:dyDescent="0.2">
      <c r="AF374" s="2">
        <v>0.66666666666666663</v>
      </c>
      <c r="AG374" t="s">
        <v>747</v>
      </c>
      <c r="AH374" s="17">
        <v>280</v>
      </c>
      <c r="AI374" s="17" cm="1">
        <f t="array" ref="AI374">SUMPRODUCT(--(IFERROR(HOUR(Flights_2026_09_3033343536373456789[entry_hour]),-1)=HOUR(AF374)),--(IFERROR(Flights_2026_09_3033343536373456789[entry_sector],"")=AG374),--(IFERROR(Flights_2026_09_3033343536373456789[nfl],-1)&gt;=AH374),--(IFERROR(Flights_2026_09_3033343536373456789[nfl],-1)&lt;=IF(AH374=450,450,AH374+9)))</f>
        <v>0</v>
      </c>
    </row>
    <row r="375" spans="32:35" x14ac:dyDescent="0.2">
      <c r="AF375" s="2">
        <v>0.66666666666666663</v>
      </c>
      <c r="AG375" t="s">
        <v>747</v>
      </c>
      <c r="AH375" s="17">
        <v>290</v>
      </c>
      <c r="AI375" s="17" cm="1">
        <f t="array" ref="AI375">SUMPRODUCT(--(IFERROR(HOUR(Flights_2026_09_3033343536373456789[entry_hour]),-1)=HOUR(AF375)),--(IFERROR(Flights_2026_09_3033343536373456789[entry_sector],"")=AG375),--(IFERROR(Flights_2026_09_3033343536373456789[nfl],-1)&gt;=AH375),--(IFERROR(Flights_2026_09_3033343536373456789[nfl],-1)&lt;=IF(AH375=450,450,AH375+9)))</f>
        <v>0</v>
      </c>
    </row>
    <row r="376" spans="32:35" x14ac:dyDescent="0.2">
      <c r="AF376" s="2">
        <v>0.66666666666666663</v>
      </c>
      <c r="AG376" t="s">
        <v>747</v>
      </c>
      <c r="AH376" s="17">
        <v>300</v>
      </c>
      <c r="AI376" s="17" cm="1">
        <f t="array" ref="AI376">SUMPRODUCT(--(IFERROR(HOUR(Flights_2026_09_3033343536373456789[entry_hour]),-1)=HOUR(AF376)),--(IFERROR(Flights_2026_09_3033343536373456789[entry_sector],"")=AG376),--(IFERROR(Flights_2026_09_3033343536373456789[nfl],-1)&gt;=AH376),--(IFERROR(Flights_2026_09_3033343536373456789[nfl],-1)&lt;=IF(AH376=450,450,AH376+9)))</f>
        <v>0</v>
      </c>
    </row>
    <row r="377" spans="32:35" x14ac:dyDescent="0.2">
      <c r="AF377" s="2">
        <v>0.66666666666666663</v>
      </c>
      <c r="AG377" t="s">
        <v>747</v>
      </c>
      <c r="AH377" s="17">
        <v>310</v>
      </c>
      <c r="AI377" s="17" cm="1">
        <f t="array" ref="AI377">SUMPRODUCT(--(IFERROR(HOUR(Flights_2026_09_3033343536373456789[entry_hour]),-1)=HOUR(AF377)),--(IFERROR(Flights_2026_09_3033343536373456789[entry_sector],"")=AG377),--(IFERROR(Flights_2026_09_3033343536373456789[nfl],-1)&gt;=AH377),--(IFERROR(Flights_2026_09_3033343536373456789[nfl],-1)&lt;=IF(AH377=450,450,AH377+9)))</f>
        <v>0</v>
      </c>
    </row>
    <row r="378" spans="32:35" x14ac:dyDescent="0.2">
      <c r="AF378" s="2">
        <v>0.66666666666666663</v>
      </c>
      <c r="AG378" t="s">
        <v>747</v>
      </c>
      <c r="AH378" s="17">
        <v>320</v>
      </c>
      <c r="AI378" s="17" cm="1">
        <f t="array" ref="AI378">SUMPRODUCT(--(IFERROR(HOUR(Flights_2026_09_3033343536373456789[entry_hour]),-1)=HOUR(AF378)),--(IFERROR(Flights_2026_09_3033343536373456789[entry_sector],"")=AG378),--(IFERROR(Flights_2026_09_3033343536373456789[nfl],-1)&gt;=AH378),--(IFERROR(Flights_2026_09_3033343536373456789[nfl],-1)&lt;=IF(AH378=450,450,AH378+9)))</f>
        <v>0</v>
      </c>
    </row>
    <row r="379" spans="32:35" x14ac:dyDescent="0.2">
      <c r="AF379" s="2">
        <v>0.66666666666666663</v>
      </c>
      <c r="AG379" t="s">
        <v>747</v>
      </c>
      <c r="AH379" s="17">
        <v>330</v>
      </c>
      <c r="AI379" s="17" cm="1">
        <f t="array" ref="AI379">SUMPRODUCT(--(IFERROR(HOUR(Flights_2026_09_3033343536373456789[entry_hour]),-1)=HOUR(AF379)),--(IFERROR(Flights_2026_09_3033343536373456789[entry_sector],"")=AG379),--(IFERROR(Flights_2026_09_3033343536373456789[nfl],-1)&gt;=AH379),--(IFERROR(Flights_2026_09_3033343536373456789[nfl],-1)&lt;=IF(AH379=450,450,AH379+9)))</f>
        <v>0</v>
      </c>
    </row>
    <row r="380" spans="32:35" x14ac:dyDescent="0.2">
      <c r="AF380" s="2">
        <v>0.66666666666666663</v>
      </c>
      <c r="AG380" t="s">
        <v>747</v>
      </c>
      <c r="AH380" s="17">
        <v>340</v>
      </c>
      <c r="AI380" s="17" cm="1">
        <f t="array" ref="AI380">SUMPRODUCT(--(IFERROR(HOUR(Flights_2026_09_3033343536373456789[entry_hour]),-1)=HOUR(AF380)),--(IFERROR(Flights_2026_09_3033343536373456789[entry_sector],"")=AG380),--(IFERROR(Flights_2026_09_3033343536373456789[nfl],-1)&gt;=AH380),--(IFERROR(Flights_2026_09_3033343536373456789[nfl],-1)&lt;=IF(AH380=450,450,AH380+9)))</f>
        <v>0</v>
      </c>
    </row>
    <row r="381" spans="32:35" x14ac:dyDescent="0.2">
      <c r="AF381" s="2">
        <v>0.66666666666666663</v>
      </c>
      <c r="AG381" t="s">
        <v>747</v>
      </c>
      <c r="AH381" s="17">
        <v>350</v>
      </c>
      <c r="AI381" s="17" cm="1">
        <f t="array" ref="AI381">SUMPRODUCT(--(IFERROR(HOUR(Flights_2026_09_3033343536373456789[entry_hour]),-1)=HOUR(AF381)),--(IFERROR(Flights_2026_09_3033343536373456789[entry_sector],"")=AG381),--(IFERROR(Flights_2026_09_3033343536373456789[nfl],-1)&gt;=AH381),--(IFERROR(Flights_2026_09_3033343536373456789[nfl],-1)&lt;=IF(AH381=450,450,AH381+9)))</f>
        <v>0</v>
      </c>
    </row>
    <row r="382" spans="32:35" x14ac:dyDescent="0.2">
      <c r="AF382" s="2">
        <v>0.66666666666666663</v>
      </c>
      <c r="AG382" t="s">
        <v>747</v>
      </c>
      <c r="AH382" s="17">
        <v>360</v>
      </c>
      <c r="AI382" s="17" cm="1">
        <f t="array" ref="AI382">SUMPRODUCT(--(IFERROR(HOUR(Flights_2026_09_3033343536373456789[entry_hour]),-1)=HOUR(AF382)),--(IFERROR(Flights_2026_09_3033343536373456789[entry_sector],"")=AG382),--(IFERROR(Flights_2026_09_3033343536373456789[nfl],-1)&gt;=AH382),--(IFERROR(Flights_2026_09_3033343536373456789[nfl],-1)&lt;=IF(AH382=450,450,AH382+9)))</f>
        <v>1</v>
      </c>
    </row>
    <row r="383" spans="32:35" x14ac:dyDescent="0.2">
      <c r="AF383" s="2">
        <v>0.66666666666666663</v>
      </c>
      <c r="AG383" t="s">
        <v>747</v>
      </c>
      <c r="AH383" s="17">
        <v>370</v>
      </c>
      <c r="AI383" s="17" cm="1">
        <f t="array" ref="AI383">SUMPRODUCT(--(IFERROR(HOUR(Flights_2026_09_3033343536373456789[entry_hour]),-1)=HOUR(AF383)),--(IFERROR(Flights_2026_09_3033343536373456789[entry_sector],"")=AG383),--(IFERROR(Flights_2026_09_3033343536373456789[nfl],-1)&gt;=AH383),--(IFERROR(Flights_2026_09_3033343536373456789[nfl],-1)&lt;=IF(AH383=450,450,AH383+9)))</f>
        <v>0</v>
      </c>
    </row>
    <row r="384" spans="32:35" x14ac:dyDescent="0.2">
      <c r="AF384" s="2">
        <v>0.66666666666666663</v>
      </c>
      <c r="AG384" t="s">
        <v>747</v>
      </c>
      <c r="AH384" s="17">
        <v>380</v>
      </c>
      <c r="AI384" s="17" cm="1">
        <f t="array" ref="AI384">SUMPRODUCT(--(IFERROR(HOUR(Flights_2026_09_3033343536373456789[entry_hour]),-1)=HOUR(AF384)),--(IFERROR(Flights_2026_09_3033343536373456789[entry_sector],"")=AG384),--(IFERROR(Flights_2026_09_3033343536373456789[nfl],-1)&gt;=AH384),--(IFERROR(Flights_2026_09_3033343536373456789[nfl],-1)&lt;=IF(AH384=450,450,AH384+9)))</f>
        <v>0</v>
      </c>
    </row>
    <row r="385" spans="32:35" x14ac:dyDescent="0.2">
      <c r="AF385" s="2">
        <v>0.66666666666666663</v>
      </c>
      <c r="AG385" t="s">
        <v>747</v>
      </c>
      <c r="AH385" s="17">
        <v>390</v>
      </c>
      <c r="AI385" s="17" cm="1">
        <f t="array" ref="AI385">SUMPRODUCT(--(IFERROR(HOUR(Flights_2026_09_3033343536373456789[entry_hour]),-1)=HOUR(AF385)),--(IFERROR(Flights_2026_09_3033343536373456789[entry_sector],"")=AG385),--(IFERROR(Flights_2026_09_3033343536373456789[nfl],-1)&gt;=AH385),--(IFERROR(Flights_2026_09_3033343536373456789[nfl],-1)&lt;=IF(AH385=450,450,AH385+9)))</f>
        <v>0</v>
      </c>
    </row>
    <row r="386" spans="32:35" x14ac:dyDescent="0.2">
      <c r="AF386" s="2">
        <v>0.66666666666666663</v>
      </c>
      <c r="AG386" t="s">
        <v>747</v>
      </c>
      <c r="AH386" s="17">
        <v>400</v>
      </c>
      <c r="AI386" s="17" cm="1">
        <f t="array" ref="AI386">SUMPRODUCT(--(IFERROR(HOUR(Flights_2026_09_3033343536373456789[entry_hour]),-1)=HOUR(AF386)),--(IFERROR(Flights_2026_09_3033343536373456789[entry_sector],"")=AG386),--(IFERROR(Flights_2026_09_3033343536373456789[nfl],-1)&gt;=AH386),--(IFERROR(Flights_2026_09_3033343536373456789[nfl],-1)&lt;=IF(AH386=450,450,AH386+9)))</f>
        <v>0</v>
      </c>
    </row>
    <row r="387" spans="32:35" ht="28" customHeight="1" x14ac:dyDescent="0.2">
      <c r="AF387" s="2">
        <v>0.66666666666666663</v>
      </c>
      <c r="AG387" t="s">
        <v>747</v>
      </c>
      <c r="AH387" s="17">
        <v>410</v>
      </c>
      <c r="AI387" s="17" cm="1">
        <f t="array" ref="AI387">SUMPRODUCT(--(IFERROR(HOUR(Flights_2026_09_3033343536373456789[entry_hour]),-1)=HOUR(AF387)),--(IFERROR(Flights_2026_09_3033343536373456789[entry_sector],"")=AG387),--(IFERROR(Flights_2026_09_3033343536373456789[nfl],-1)&gt;=AH387),--(IFERROR(Flights_2026_09_3033343536373456789[nfl],-1)&lt;=IF(AH387=450,450,AH387+9)))</f>
        <v>0</v>
      </c>
    </row>
    <row r="388" spans="32:35" x14ac:dyDescent="0.2">
      <c r="AF388" s="2">
        <v>0.66666666666666663</v>
      </c>
      <c r="AG388" t="s">
        <v>747</v>
      </c>
      <c r="AH388" s="17">
        <v>420</v>
      </c>
      <c r="AI388" s="17" cm="1">
        <f t="array" ref="AI388">SUMPRODUCT(--(IFERROR(HOUR(Flights_2026_09_3033343536373456789[entry_hour]),-1)=HOUR(AF388)),--(IFERROR(Flights_2026_09_3033343536373456789[entry_sector],"")=AG388),--(IFERROR(Flights_2026_09_3033343536373456789[nfl],-1)&gt;=AH388),--(IFERROR(Flights_2026_09_3033343536373456789[nfl],-1)&lt;=IF(AH388=450,450,AH388+9)))</f>
        <v>0</v>
      </c>
    </row>
    <row r="389" spans="32:35" x14ac:dyDescent="0.2">
      <c r="AF389" s="2">
        <v>0.66666666666666663</v>
      </c>
      <c r="AG389" t="s">
        <v>747</v>
      </c>
      <c r="AH389" s="17">
        <v>430</v>
      </c>
      <c r="AI389" s="17" cm="1">
        <f t="array" ref="AI389">SUMPRODUCT(--(IFERROR(HOUR(Flights_2026_09_3033343536373456789[entry_hour]),-1)=HOUR(AF389)),--(IFERROR(Flights_2026_09_3033343536373456789[entry_sector],"")=AG389),--(IFERROR(Flights_2026_09_3033343536373456789[nfl],-1)&gt;=AH389),--(IFERROR(Flights_2026_09_3033343536373456789[nfl],-1)&lt;=IF(AH389=450,450,AH389+9)))</f>
        <v>0</v>
      </c>
    </row>
    <row r="390" spans="32:35" x14ac:dyDescent="0.2">
      <c r="AF390" s="2">
        <v>0.66666666666666663</v>
      </c>
      <c r="AG390" t="s">
        <v>747</v>
      </c>
      <c r="AH390" s="17">
        <v>440</v>
      </c>
      <c r="AI390" s="17" cm="1">
        <f t="array" ref="AI390">SUMPRODUCT(--(IFERROR(HOUR(Flights_2026_09_3033343536373456789[entry_hour]),-1)=HOUR(AF390)),--(IFERROR(Flights_2026_09_3033343536373456789[entry_sector],"")=AG390),--(IFERROR(Flights_2026_09_3033343536373456789[nfl],-1)&gt;=AH390),--(IFERROR(Flights_2026_09_3033343536373456789[nfl],-1)&lt;=IF(AH390=450,450,AH390+9)))</f>
        <v>0</v>
      </c>
    </row>
    <row r="391" spans="32:35" x14ac:dyDescent="0.2">
      <c r="AF391" s="2">
        <v>0.66666666666666663</v>
      </c>
      <c r="AG391" t="s">
        <v>747</v>
      </c>
      <c r="AH391" s="17">
        <v>450</v>
      </c>
      <c r="AI391" s="17" cm="1">
        <f t="array" ref="AI391">SUMPRODUCT(--(IFERROR(HOUR(Flights_2026_09_3033343536373456789[entry_hour]),-1)=HOUR(AF391)),--(IFERROR(Flights_2026_09_3033343536373456789[entry_sector],"")=AG391),--(IFERROR(Flights_2026_09_3033343536373456789[nfl],-1)&gt;=AH391),--(IFERROR(Flights_2026_09_3033343536373456789[nfl],-1)&lt;=IF(AH391=450,450,AH391+9)))</f>
        <v>0</v>
      </c>
    </row>
    <row r="392" spans="32:35" x14ac:dyDescent="0.2">
      <c r="AF392" s="2">
        <v>0.70833333333333337</v>
      </c>
      <c r="AG392" t="s">
        <v>743</v>
      </c>
      <c r="AH392" s="17">
        <v>200</v>
      </c>
      <c r="AI392" s="17" cm="1">
        <f t="array" ref="AI392">SUMPRODUCT(--(IFERROR(HOUR(Flights_2026_09_3033343536373456789[entry_hour]),-1)=HOUR(AF392)),--(IFERROR(Flights_2026_09_3033343536373456789[entry_sector],"")=AG392),--(IFERROR(Flights_2026_09_3033343536373456789[nfl],-1)&gt;=AH392),--(IFERROR(Flights_2026_09_3033343536373456789[nfl],-1)&lt;=IF(AH392=450,450,AH392+9)))</f>
        <v>0</v>
      </c>
    </row>
    <row r="393" spans="32:35" x14ac:dyDescent="0.2">
      <c r="AF393" s="2">
        <v>0.70833333333333337</v>
      </c>
      <c r="AG393" t="s">
        <v>743</v>
      </c>
      <c r="AH393" s="17">
        <v>210</v>
      </c>
      <c r="AI393" s="17" cm="1">
        <f t="array" ref="AI393">SUMPRODUCT(--(IFERROR(HOUR(Flights_2026_09_3033343536373456789[entry_hour]),-1)=HOUR(AF393)),--(IFERROR(Flights_2026_09_3033343536373456789[entry_sector],"")=AG393),--(IFERROR(Flights_2026_09_3033343536373456789[nfl],-1)&gt;=AH393),--(IFERROR(Flights_2026_09_3033343536373456789[nfl],-1)&lt;=IF(AH393=450,450,AH393+9)))</f>
        <v>0</v>
      </c>
    </row>
    <row r="394" spans="32:35" x14ac:dyDescent="0.2">
      <c r="AF394" s="2">
        <v>0.70833333333333337</v>
      </c>
      <c r="AG394" t="s">
        <v>743</v>
      </c>
      <c r="AH394" s="17">
        <v>220</v>
      </c>
      <c r="AI394" s="17" cm="1">
        <f t="array" ref="AI394">SUMPRODUCT(--(IFERROR(HOUR(Flights_2026_09_3033343536373456789[entry_hour]),-1)=HOUR(AF394)),--(IFERROR(Flights_2026_09_3033343536373456789[entry_sector],"")=AG394),--(IFERROR(Flights_2026_09_3033343536373456789[nfl],-1)&gt;=AH394),--(IFERROR(Flights_2026_09_3033343536373456789[nfl],-1)&lt;=IF(AH394=450,450,AH394+9)))</f>
        <v>0</v>
      </c>
    </row>
    <row r="395" spans="32:35" x14ac:dyDescent="0.2">
      <c r="AF395" s="2">
        <v>0.70833333333333337</v>
      </c>
      <c r="AG395" t="s">
        <v>743</v>
      </c>
      <c r="AH395" s="17">
        <v>230</v>
      </c>
      <c r="AI395" s="17" cm="1">
        <f t="array" ref="AI395">SUMPRODUCT(--(IFERROR(HOUR(Flights_2026_09_3033343536373456789[entry_hour]),-1)=HOUR(AF395)),--(IFERROR(Flights_2026_09_3033343536373456789[entry_sector],"")=AG395),--(IFERROR(Flights_2026_09_3033343536373456789[nfl],-1)&gt;=AH395),--(IFERROR(Flights_2026_09_3033343536373456789[nfl],-1)&lt;=IF(AH395=450,450,AH395+9)))</f>
        <v>0</v>
      </c>
    </row>
    <row r="396" spans="32:35" x14ac:dyDescent="0.2">
      <c r="AF396" s="2">
        <v>0.70833333333333337</v>
      </c>
      <c r="AG396" t="s">
        <v>743</v>
      </c>
      <c r="AH396" s="17">
        <v>240</v>
      </c>
      <c r="AI396" s="17" cm="1">
        <f t="array" ref="AI396">SUMPRODUCT(--(IFERROR(HOUR(Flights_2026_09_3033343536373456789[entry_hour]),-1)=HOUR(AF396)),--(IFERROR(Flights_2026_09_3033343536373456789[entry_sector],"")=AG396),--(IFERROR(Flights_2026_09_3033343536373456789[nfl],-1)&gt;=AH396),--(IFERROR(Flights_2026_09_3033343536373456789[nfl],-1)&lt;=IF(AH396=450,450,AH396+9)))</f>
        <v>0</v>
      </c>
    </row>
    <row r="397" spans="32:35" x14ac:dyDescent="0.2">
      <c r="AF397" s="2">
        <v>0.70833333333333337</v>
      </c>
      <c r="AG397" t="s">
        <v>743</v>
      </c>
      <c r="AH397" s="17">
        <v>250</v>
      </c>
      <c r="AI397" s="17" cm="1">
        <f t="array" ref="AI397">SUMPRODUCT(--(IFERROR(HOUR(Flights_2026_09_3033343536373456789[entry_hour]),-1)=HOUR(AF397)),--(IFERROR(Flights_2026_09_3033343536373456789[entry_sector],"")=AG397),--(IFERROR(Flights_2026_09_3033343536373456789[nfl],-1)&gt;=AH397),--(IFERROR(Flights_2026_09_3033343536373456789[nfl],-1)&lt;=IF(AH397=450,450,AH397+9)))</f>
        <v>0</v>
      </c>
    </row>
    <row r="398" spans="32:35" x14ac:dyDescent="0.2">
      <c r="AF398" s="2">
        <v>0.70833333333333337</v>
      </c>
      <c r="AG398" t="s">
        <v>743</v>
      </c>
      <c r="AH398" s="17">
        <v>260</v>
      </c>
      <c r="AI398" s="17" cm="1">
        <f t="array" ref="AI398">SUMPRODUCT(--(IFERROR(HOUR(Flights_2026_09_3033343536373456789[entry_hour]),-1)=HOUR(AF398)),--(IFERROR(Flights_2026_09_3033343536373456789[entry_sector],"")=AG398),--(IFERROR(Flights_2026_09_3033343536373456789[nfl],-1)&gt;=AH398),--(IFERROR(Flights_2026_09_3033343536373456789[nfl],-1)&lt;=IF(AH398=450,450,AH398+9)))</f>
        <v>0</v>
      </c>
    </row>
    <row r="399" spans="32:35" x14ac:dyDescent="0.2">
      <c r="AF399" s="2">
        <v>0.70833333333333337</v>
      </c>
      <c r="AG399" t="s">
        <v>743</v>
      </c>
      <c r="AH399" s="17">
        <v>270</v>
      </c>
      <c r="AI399" s="17" cm="1">
        <f t="array" ref="AI399">SUMPRODUCT(--(IFERROR(HOUR(Flights_2026_09_3033343536373456789[entry_hour]),-1)=HOUR(AF399)),--(IFERROR(Flights_2026_09_3033343536373456789[entry_sector],"")=AG399),--(IFERROR(Flights_2026_09_3033343536373456789[nfl],-1)&gt;=AH399),--(IFERROR(Flights_2026_09_3033343536373456789[nfl],-1)&lt;=IF(AH399=450,450,AH399+9)))</f>
        <v>0</v>
      </c>
    </row>
    <row r="400" spans="32:35" x14ac:dyDescent="0.2">
      <c r="AF400" s="2">
        <v>0.70833333333333337</v>
      </c>
      <c r="AG400" t="s">
        <v>743</v>
      </c>
      <c r="AH400" s="17">
        <v>280</v>
      </c>
      <c r="AI400" s="17" cm="1">
        <f t="array" ref="AI400">SUMPRODUCT(--(IFERROR(HOUR(Flights_2026_09_3033343536373456789[entry_hour]),-1)=HOUR(AF400)),--(IFERROR(Flights_2026_09_3033343536373456789[entry_sector],"")=AG400),--(IFERROR(Flights_2026_09_3033343536373456789[nfl],-1)&gt;=AH400),--(IFERROR(Flights_2026_09_3033343536373456789[nfl],-1)&lt;=IF(AH400=450,450,AH400+9)))</f>
        <v>0</v>
      </c>
    </row>
    <row r="401" spans="1:35" x14ac:dyDescent="0.2">
      <c r="AF401" s="2">
        <v>0.70833333333333337</v>
      </c>
      <c r="AG401" t="s">
        <v>743</v>
      </c>
      <c r="AH401" s="17">
        <v>290</v>
      </c>
      <c r="AI401" s="17" cm="1">
        <f t="array" ref="AI401">SUMPRODUCT(--(IFERROR(HOUR(Flights_2026_09_3033343536373456789[entry_hour]),-1)=HOUR(AF401)),--(IFERROR(Flights_2026_09_3033343536373456789[entry_sector],"")=AG401),--(IFERROR(Flights_2026_09_3033343536373456789[nfl],-1)&gt;=AH401),--(IFERROR(Flights_2026_09_3033343536373456789[nfl],-1)&lt;=IF(AH401=450,450,AH401+9)))</f>
        <v>0</v>
      </c>
    </row>
    <row r="402" spans="1:35" x14ac:dyDescent="0.2">
      <c r="AF402" s="2">
        <v>0.70833333333333337</v>
      </c>
      <c r="AG402" t="s">
        <v>743</v>
      </c>
      <c r="AH402" s="17">
        <v>300</v>
      </c>
      <c r="AI402" s="17" cm="1">
        <f t="array" ref="AI402">SUMPRODUCT(--(IFERROR(HOUR(Flights_2026_09_3033343536373456789[entry_hour]),-1)=HOUR(AF402)),--(IFERROR(Flights_2026_09_3033343536373456789[entry_sector],"")=AG402),--(IFERROR(Flights_2026_09_3033343536373456789[nfl],-1)&gt;=AH402),--(IFERROR(Flights_2026_09_3033343536373456789[nfl],-1)&lt;=IF(AH402=450,450,AH402+9)))</f>
        <v>0</v>
      </c>
    </row>
    <row r="403" spans="1:35" x14ac:dyDescent="0.2">
      <c r="AF403" s="2">
        <v>0.70833333333333337</v>
      </c>
      <c r="AG403" t="s">
        <v>743</v>
      </c>
      <c r="AH403" s="17">
        <v>310</v>
      </c>
      <c r="AI403" s="17" cm="1">
        <f t="array" ref="AI403">SUMPRODUCT(--(IFERROR(HOUR(Flights_2026_09_3033343536373456789[entry_hour]),-1)=HOUR(AF403)),--(IFERROR(Flights_2026_09_3033343536373456789[entry_sector],"")=AG403),--(IFERROR(Flights_2026_09_3033343536373456789[nfl],-1)&gt;=AH403),--(IFERROR(Flights_2026_09_3033343536373456789[nfl],-1)&lt;=IF(AH403=450,450,AH403+9)))</f>
        <v>0</v>
      </c>
    </row>
    <row r="404" spans="1:35" x14ac:dyDescent="0.2">
      <c r="AF404" s="2">
        <v>0.70833333333333337</v>
      </c>
      <c r="AG404" t="s">
        <v>743</v>
      </c>
      <c r="AH404" s="17">
        <v>320</v>
      </c>
      <c r="AI404" s="17" cm="1">
        <f t="array" ref="AI404">SUMPRODUCT(--(IFERROR(HOUR(Flights_2026_09_3033343536373456789[entry_hour]),-1)=HOUR(AF404)),--(IFERROR(Flights_2026_09_3033343536373456789[entry_sector],"")=AG404),--(IFERROR(Flights_2026_09_3033343536373456789[nfl],-1)&gt;=AH404),--(IFERROR(Flights_2026_09_3033343536373456789[nfl],-1)&lt;=IF(AH404=450,450,AH404+9)))</f>
        <v>0</v>
      </c>
    </row>
    <row r="405" spans="1:35" x14ac:dyDescent="0.2">
      <c r="AF405" s="2">
        <v>0.70833333333333337</v>
      </c>
      <c r="AG405" t="s">
        <v>743</v>
      </c>
      <c r="AH405" s="17">
        <v>330</v>
      </c>
      <c r="AI405" s="17" cm="1">
        <f t="array" ref="AI405">SUMPRODUCT(--(IFERROR(HOUR(Flights_2026_09_3033343536373456789[entry_hour]),-1)=HOUR(AF405)),--(IFERROR(Flights_2026_09_3033343536373456789[entry_sector],"")=AG405),--(IFERROR(Flights_2026_09_3033343536373456789[nfl],-1)&gt;=AH405),--(IFERROR(Flights_2026_09_3033343536373456789[nfl],-1)&lt;=IF(AH405=450,450,AH405+9)))</f>
        <v>0</v>
      </c>
    </row>
    <row r="406" spans="1:35" x14ac:dyDescent="0.2">
      <c r="AF406" s="2">
        <v>0.70833333333333337</v>
      </c>
      <c r="AG406" t="s">
        <v>743</v>
      </c>
      <c r="AH406" s="17">
        <v>340</v>
      </c>
      <c r="AI406" s="17" cm="1">
        <f t="array" ref="AI406">SUMPRODUCT(--(IFERROR(HOUR(Flights_2026_09_3033343536373456789[entry_hour]),-1)=HOUR(AF406)),--(IFERROR(Flights_2026_09_3033343536373456789[entry_sector],"")=AG406),--(IFERROR(Flights_2026_09_3033343536373456789[nfl],-1)&gt;=AH406),--(IFERROR(Flights_2026_09_3033343536373456789[nfl],-1)&lt;=IF(AH406=450,450,AH406+9)))</f>
        <v>0</v>
      </c>
    </row>
    <row r="407" spans="1:35" x14ac:dyDescent="0.2">
      <c r="AF407" s="2">
        <v>0.70833333333333337</v>
      </c>
      <c r="AG407" t="s">
        <v>743</v>
      </c>
      <c r="AH407" s="17">
        <v>350</v>
      </c>
      <c r="AI407" s="17" cm="1">
        <f t="array" ref="AI407">SUMPRODUCT(--(IFERROR(HOUR(Flights_2026_09_3033343536373456789[entry_hour]),-1)=HOUR(AF407)),--(IFERROR(Flights_2026_09_3033343536373456789[entry_sector],"")=AG407),--(IFERROR(Flights_2026_09_3033343536373456789[nfl],-1)&gt;=AH407),--(IFERROR(Flights_2026_09_3033343536373456789[nfl],-1)&lt;=IF(AH407=450,450,AH407+9)))</f>
        <v>0</v>
      </c>
    </row>
    <row r="408" spans="1:35" x14ac:dyDescent="0.2">
      <c r="AF408" s="2">
        <v>0.70833333333333337</v>
      </c>
      <c r="AG408" t="s">
        <v>743</v>
      </c>
      <c r="AH408" s="17">
        <v>360</v>
      </c>
      <c r="AI408" s="17" cm="1">
        <f t="array" ref="AI408">SUMPRODUCT(--(IFERROR(HOUR(Flights_2026_09_3033343536373456789[entry_hour]),-1)=HOUR(AF408)),--(IFERROR(Flights_2026_09_3033343536373456789[entry_sector],"")=AG408),--(IFERROR(Flights_2026_09_3033343536373456789[nfl],-1)&gt;=AH408),--(IFERROR(Flights_2026_09_3033343536373456789[nfl],-1)&lt;=IF(AH408=450,450,AH408+9)))</f>
        <v>0</v>
      </c>
    </row>
    <row r="409" spans="1:35" x14ac:dyDescent="0.2">
      <c r="AF409" s="2">
        <v>0.70833333333333337</v>
      </c>
      <c r="AG409" t="s">
        <v>743</v>
      </c>
      <c r="AH409" s="17">
        <v>370</v>
      </c>
      <c r="AI409" s="17" cm="1">
        <f t="array" ref="AI409">SUMPRODUCT(--(IFERROR(HOUR(Flights_2026_09_3033343536373456789[entry_hour]),-1)=HOUR(AF409)),--(IFERROR(Flights_2026_09_3033343536373456789[entry_sector],"")=AG409),--(IFERROR(Flights_2026_09_3033343536373456789[nfl],-1)&gt;=AH409),--(IFERROR(Flights_2026_09_3033343536373456789[nfl],-1)&lt;=IF(AH409=450,450,AH409+9)))</f>
        <v>0</v>
      </c>
    </row>
    <row r="410" spans="1:35" x14ac:dyDescent="0.2">
      <c r="AF410" s="2">
        <v>0.70833333333333337</v>
      </c>
      <c r="AG410" t="s">
        <v>743</v>
      </c>
      <c r="AH410" s="17">
        <v>380</v>
      </c>
      <c r="AI410" s="17" cm="1">
        <f t="array" ref="AI410">SUMPRODUCT(--(IFERROR(HOUR(Flights_2026_09_3033343536373456789[entry_hour]),-1)=HOUR(AF410)),--(IFERROR(Flights_2026_09_3033343536373456789[entry_sector],"")=AG410),--(IFERROR(Flights_2026_09_3033343536373456789[nfl],-1)&gt;=AH410),--(IFERROR(Flights_2026_09_3033343536373456789[nfl],-1)&lt;=IF(AH410=450,450,AH410+9)))</f>
        <v>0</v>
      </c>
    </row>
    <row r="411" spans="1:35" ht="19" x14ac:dyDescent="0.25">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3033343536373456789[entry_hour]),-1)=HOUR(AF411)),--(IFERROR(Flights_2026_09_3033343536373456789[entry_sector],"")=AG411),--(IFERROR(Flights_2026_09_3033343536373456789[nfl],-1)&gt;=AH411),--(IFERROR(Flights_2026_09_3033343536373456789[nfl],-1)&lt;=IF(AH411=450,450,AH411+9)))</f>
        <v>0</v>
      </c>
    </row>
    <row r="412" spans="1:35" x14ac:dyDescent="0.2">
      <c r="A412" s="38"/>
      <c r="B412" s="38"/>
      <c r="C412" s="38"/>
      <c r="D412" s="38"/>
      <c r="E412" s="38"/>
      <c r="F412" s="38"/>
      <c r="G412" s="38"/>
      <c r="H412" s="38"/>
      <c r="I412" s="38"/>
      <c r="J412" s="38"/>
      <c r="AF412" s="2">
        <v>0.70833333333333337</v>
      </c>
      <c r="AG412" t="s">
        <v>743</v>
      </c>
      <c r="AH412" s="17">
        <v>400</v>
      </c>
      <c r="AI412" s="17" cm="1">
        <f t="array" ref="AI412">SUMPRODUCT(--(IFERROR(HOUR(Flights_2026_09_3033343536373456789[entry_hour]),-1)=HOUR(AF412)),--(IFERROR(Flights_2026_09_3033343536373456789[entry_sector],"")=AG412),--(IFERROR(Flights_2026_09_3033343536373456789[nfl],-1)&gt;=AH412),--(IFERROR(Flights_2026_09_3033343536373456789[nfl],-1)&lt;=IF(AH412=450,450,AH412+9)))</f>
        <v>0</v>
      </c>
    </row>
    <row r="413" spans="1:35" x14ac:dyDescent="0.2">
      <c r="AF413" s="2">
        <v>0.70833333333333337</v>
      </c>
      <c r="AG413" t="s">
        <v>743</v>
      </c>
      <c r="AH413" s="17">
        <v>410</v>
      </c>
      <c r="AI413" s="17" cm="1">
        <f t="array" ref="AI413">SUMPRODUCT(--(IFERROR(HOUR(Flights_2026_09_3033343536373456789[entry_hour]),-1)=HOUR(AF413)),--(IFERROR(Flights_2026_09_3033343536373456789[entry_sector],"")=AG413),--(IFERROR(Flights_2026_09_3033343536373456789[nfl],-1)&gt;=AH413),--(IFERROR(Flights_2026_09_3033343536373456789[nfl],-1)&lt;=IF(AH413=450,450,AH413+9)))</f>
        <v>0</v>
      </c>
    </row>
    <row r="414" spans="1:35" x14ac:dyDescent="0.2">
      <c r="A414" s="3"/>
      <c r="B414" s="3"/>
      <c r="C414" s="3"/>
      <c r="D414" s="3"/>
      <c r="E414" s="3"/>
      <c r="AF414" s="2">
        <v>0.70833333333333337</v>
      </c>
      <c r="AG414" t="s">
        <v>743</v>
      </c>
      <c r="AH414" s="17">
        <v>420</v>
      </c>
      <c r="AI414" s="17" cm="1">
        <f t="array" ref="AI414">SUMPRODUCT(--(IFERROR(HOUR(Flights_2026_09_3033343536373456789[entry_hour]),-1)=HOUR(AF414)),--(IFERROR(Flights_2026_09_3033343536373456789[entry_sector],"")=AG414),--(IFERROR(Flights_2026_09_3033343536373456789[nfl],-1)&gt;=AH414),--(IFERROR(Flights_2026_09_3033343536373456789[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3033343536373456789[entry_hour]),-1)=HOUR(AF415)),--(IFERROR(Flights_2026_09_3033343536373456789[entry_sector],"")=AG415),--(IFERROR(Flights_2026_09_3033343536373456789[nfl],-1)&gt;=AH415),--(IFERROR(Flights_2026_09_3033343536373456789[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3033343536373456789[entry_hour]),-1)=HOUR(AF416)),--(IFERROR(Flights_2026_09_3033343536373456789[entry_sector],"")=AG416),--(IFERROR(Flights_2026_09_3033343536373456789[nfl],-1)&gt;=AH416),--(IFERROR(Flights_2026_09_3033343536373456789[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3033343536373456789[entry_hour]),-1)=HOUR(AF417)),--(IFERROR(Flights_2026_09_3033343536373456789[entry_sector],"")=AG417),--(IFERROR(Flights_2026_09_3033343536373456789[nfl],-1)&gt;=AH417),--(IFERROR(Flights_2026_09_3033343536373456789[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3033343536373456789[entry_hour]),-1)=HOUR(AF418)),--(IFERROR(Flights_2026_09_3033343536373456789[entry_sector],"")=AG418),--(IFERROR(Flights_2026_09_3033343536373456789[nfl],-1)&gt;=AH418),--(IFERROR(Flights_2026_09_3033343536373456789[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3033343536373456789[entry_hour]),-1)=HOUR(AF419)),--(IFERROR(Flights_2026_09_3033343536373456789[entry_sector],"")=AG419),--(IFERROR(Flights_2026_09_3033343536373456789[nfl],-1)&gt;=AH419),--(IFERROR(Flights_2026_09_3033343536373456789[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3033343536373456789[entry_hour]),-1)=HOUR(AF420)),--(IFERROR(Flights_2026_09_3033343536373456789[entry_sector],"")=AG420),--(IFERROR(Flights_2026_09_3033343536373456789[nfl],-1)&gt;=AH420),--(IFERROR(Flights_2026_09_3033343536373456789[nfl],-1)&lt;=IF(AH420=450,450,AH420+9)))</f>
        <v>8</v>
      </c>
    </row>
    <row r="421" spans="1:35" x14ac:dyDescent="0.2">
      <c r="A421" s="18"/>
      <c r="B421" s="27"/>
      <c r="C421" s="27"/>
      <c r="D421" s="26"/>
      <c r="E421" s="26"/>
      <c r="AF421" s="2">
        <v>0.70833333333333337</v>
      </c>
      <c r="AG421" t="s">
        <v>744</v>
      </c>
      <c r="AH421" s="17">
        <v>230</v>
      </c>
      <c r="AI421" s="17" cm="1">
        <f t="array" ref="AI421">SUMPRODUCT(--(IFERROR(HOUR(Flights_2026_09_3033343536373456789[entry_hour]),-1)=HOUR(AF421)),--(IFERROR(Flights_2026_09_3033343536373456789[entry_sector],"")=AG421),--(IFERROR(Flights_2026_09_3033343536373456789[nfl],-1)&gt;=AH421),--(IFERROR(Flights_2026_09_3033343536373456789[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3033343536373456789[entry_hour]),-1)=HOUR(AF422)),--(IFERROR(Flights_2026_09_3033343536373456789[entry_sector],"")=AG422),--(IFERROR(Flights_2026_09_3033343536373456789[nfl],-1)&gt;=AH422),--(IFERROR(Flights_2026_09_3033343536373456789[nfl],-1)&lt;=IF(AH422=450,450,AH422+9)))</f>
        <v>0</v>
      </c>
    </row>
    <row r="423" spans="1:35" x14ac:dyDescent="0.2">
      <c r="A423" s="18"/>
      <c r="B423" s="27"/>
      <c r="C423" s="27"/>
      <c r="D423" s="26"/>
      <c r="E423" s="26"/>
      <c r="AF423" s="2">
        <v>0.70833333333333337</v>
      </c>
      <c r="AG423" t="s">
        <v>744</v>
      </c>
      <c r="AH423" s="17">
        <v>250</v>
      </c>
      <c r="AI423" s="17" cm="1">
        <f t="array" ref="AI423">SUMPRODUCT(--(IFERROR(HOUR(Flights_2026_09_3033343536373456789[entry_hour]),-1)=HOUR(AF423)),--(IFERROR(Flights_2026_09_3033343536373456789[entry_sector],"")=AG423),--(IFERROR(Flights_2026_09_3033343536373456789[nfl],-1)&gt;=AH423),--(IFERROR(Flights_2026_09_3033343536373456789[nfl],-1)&lt;=IF(AH423=450,450,AH423+9)))</f>
        <v>0</v>
      </c>
    </row>
    <row r="424" spans="1:35" x14ac:dyDescent="0.2">
      <c r="AF424" s="2">
        <v>0.70833333333333337</v>
      </c>
      <c r="AG424" t="s">
        <v>744</v>
      </c>
      <c r="AH424" s="17">
        <v>260</v>
      </c>
      <c r="AI424" s="17" cm="1">
        <f t="array" ref="AI424">SUMPRODUCT(--(IFERROR(HOUR(Flights_2026_09_3033343536373456789[entry_hour]),-1)=HOUR(AF424)),--(IFERROR(Flights_2026_09_3033343536373456789[entry_sector],"")=AG424),--(IFERROR(Flights_2026_09_3033343536373456789[nfl],-1)&gt;=AH424),--(IFERROR(Flights_2026_09_3033343536373456789[nfl],-1)&lt;=IF(AH424=450,450,AH424+9)))</f>
        <v>0</v>
      </c>
    </row>
    <row r="425" spans="1:35" x14ac:dyDescent="0.2">
      <c r="AF425" s="2">
        <v>0.70833333333333337</v>
      </c>
      <c r="AG425" t="s">
        <v>744</v>
      </c>
      <c r="AH425" s="17">
        <v>270</v>
      </c>
      <c r="AI425" s="17" cm="1">
        <f t="array" ref="AI425">SUMPRODUCT(--(IFERROR(HOUR(Flights_2026_09_3033343536373456789[entry_hour]),-1)=HOUR(AF425)),--(IFERROR(Flights_2026_09_3033343536373456789[entry_sector],"")=AG425),--(IFERROR(Flights_2026_09_3033343536373456789[nfl],-1)&gt;=AH425),--(IFERROR(Flights_2026_09_3033343536373456789[nfl],-1)&lt;=IF(AH425=450,450,AH425+9)))</f>
        <v>0</v>
      </c>
    </row>
    <row r="426" spans="1:35" x14ac:dyDescent="0.2">
      <c r="AF426" s="2">
        <v>0.70833333333333337</v>
      </c>
      <c r="AG426" t="s">
        <v>744</v>
      </c>
      <c r="AH426" s="17">
        <v>280</v>
      </c>
      <c r="AI426" s="17" cm="1">
        <f t="array" ref="AI426">SUMPRODUCT(--(IFERROR(HOUR(Flights_2026_09_3033343536373456789[entry_hour]),-1)=HOUR(AF426)),--(IFERROR(Flights_2026_09_3033343536373456789[entry_sector],"")=AG426),--(IFERROR(Flights_2026_09_3033343536373456789[nfl],-1)&gt;=AH426),--(IFERROR(Flights_2026_09_3033343536373456789[nfl],-1)&lt;=IF(AH426=450,450,AH426+9)))</f>
        <v>0</v>
      </c>
    </row>
    <row r="427" spans="1:35" x14ac:dyDescent="0.2">
      <c r="AF427" s="2">
        <v>0.70833333333333337</v>
      </c>
      <c r="AG427" t="s">
        <v>744</v>
      </c>
      <c r="AH427" s="17">
        <v>290</v>
      </c>
      <c r="AI427" s="17" cm="1">
        <f t="array" ref="AI427">SUMPRODUCT(--(IFERROR(HOUR(Flights_2026_09_3033343536373456789[entry_hour]),-1)=HOUR(AF427)),--(IFERROR(Flights_2026_09_3033343536373456789[entry_sector],"")=AG427),--(IFERROR(Flights_2026_09_3033343536373456789[nfl],-1)&gt;=AH427),--(IFERROR(Flights_2026_09_3033343536373456789[nfl],-1)&lt;=IF(AH427=450,450,AH427+9)))</f>
        <v>0</v>
      </c>
    </row>
    <row r="428" spans="1:35" x14ac:dyDescent="0.2">
      <c r="AF428" s="2">
        <v>0.70833333333333337</v>
      </c>
      <c r="AG428" t="s">
        <v>744</v>
      </c>
      <c r="AH428" s="17">
        <v>300</v>
      </c>
      <c r="AI428" s="17" cm="1">
        <f t="array" ref="AI428">SUMPRODUCT(--(IFERROR(HOUR(Flights_2026_09_3033343536373456789[entry_hour]),-1)=HOUR(AF428)),--(IFERROR(Flights_2026_09_3033343536373456789[entry_sector],"")=AG428),--(IFERROR(Flights_2026_09_3033343536373456789[nfl],-1)&gt;=AH428),--(IFERROR(Flights_2026_09_3033343536373456789[nfl],-1)&lt;=IF(AH428=450,450,AH428+9)))</f>
        <v>0</v>
      </c>
    </row>
    <row r="429" spans="1:35" x14ac:dyDescent="0.2">
      <c r="AF429" s="2">
        <v>0.70833333333333337</v>
      </c>
      <c r="AG429" t="s">
        <v>744</v>
      </c>
      <c r="AH429" s="17">
        <v>310</v>
      </c>
      <c r="AI429" s="17" cm="1">
        <f t="array" ref="AI429">SUMPRODUCT(--(IFERROR(HOUR(Flights_2026_09_3033343536373456789[entry_hour]),-1)=HOUR(AF429)),--(IFERROR(Flights_2026_09_3033343536373456789[entry_sector],"")=AG429),--(IFERROR(Flights_2026_09_3033343536373456789[nfl],-1)&gt;=AH429),--(IFERROR(Flights_2026_09_3033343536373456789[nfl],-1)&lt;=IF(AH429=450,450,AH429+9)))</f>
        <v>0</v>
      </c>
    </row>
    <row r="430" spans="1:35" x14ac:dyDescent="0.2">
      <c r="AF430" s="2">
        <v>0.70833333333333337</v>
      </c>
      <c r="AG430" t="s">
        <v>744</v>
      </c>
      <c r="AH430" s="17">
        <v>320</v>
      </c>
      <c r="AI430" s="17" cm="1">
        <f t="array" ref="AI430">SUMPRODUCT(--(IFERROR(HOUR(Flights_2026_09_3033343536373456789[entry_hour]),-1)=HOUR(AF430)),--(IFERROR(Flights_2026_09_3033343536373456789[entry_sector],"")=AG430),--(IFERROR(Flights_2026_09_3033343536373456789[nfl],-1)&gt;=AH430),--(IFERROR(Flights_2026_09_3033343536373456789[nfl],-1)&lt;=IF(AH430=450,450,AH430+9)))</f>
        <v>0</v>
      </c>
    </row>
    <row r="431" spans="1:35" x14ac:dyDescent="0.2">
      <c r="AF431" s="2">
        <v>0.70833333333333337</v>
      </c>
      <c r="AG431" t="s">
        <v>744</v>
      </c>
      <c r="AH431" s="17">
        <v>330</v>
      </c>
      <c r="AI431" s="17" cm="1">
        <f t="array" ref="AI431">SUMPRODUCT(--(IFERROR(HOUR(Flights_2026_09_3033343536373456789[entry_hour]),-1)=HOUR(AF431)),--(IFERROR(Flights_2026_09_3033343536373456789[entry_sector],"")=AG431),--(IFERROR(Flights_2026_09_3033343536373456789[nfl],-1)&gt;=AH431),--(IFERROR(Flights_2026_09_3033343536373456789[nfl],-1)&lt;=IF(AH431=450,450,AH431+9)))</f>
        <v>0</v>
      </c>
    </row>
    <row r="432" spans="1:35" x14ac:dyDescent="0.2">
      <c r="AF432" s="2">
        <v>0.70833333333333337</v>
      </c>
      <c r="AG432" t="s">
        <v>744</v>
      </c>
      <c r="AH432" s="17">
        <v>340</v>
      </c>
      <c r="AI432" s="17" cm="1">
        <f t="array" ref="AI432">SUMPRODUCT(--(IFERROR(HOUR(Flights_2026_09_3033343536373456789[entry_hour]),-1)=HOUR(AF432)),--(IFERROR(Flights_2026_09_3033343536373456789[entry_sector],"")=AG432),--(IFERROR(Flights_2026_09_3033343536373456789[nfl],-1)&gt;=AH432),--(IFERROR(Flights_2026_09_3033343536373456789[nfl],-1)&lt;=IF(AH432=450,450,AH432+9)))</f>
        <v>0</v>
      </c>
    </row>
    <row r="433" spans="32:35" x14ac:dyDescent="0.2">
      <c r="AF433" s="2">
        <v>0.70833333333333337</v>
      </c>
      <c r="AG433" t="s">
        <v>744</v>
      </c>
      <c r="AH433" s="17">
        <v>350</v>
      </c>
      <c r="AI433" s="17" cm="1">
        <f t="array" ref="AI433">SUMPRODUCT(--(IFERROR(HOUR(Flights_2026_09_3033343536373456789[entry_hour]),-1)=HOUR(AF433)),--(IFERROR(Flights_2026_09_3033343536373456789[entry_sector],"")=AG433),--(IFERROR(Flights_2026_09_3033343536373456789[nfl],-1)&gt;=AH433),--(IFERROR(Flights_2026_09_3033343536373456789[nfl],-1)&lt;=IF(AH433=450,450,AH433+9)))</f>
        <v>1</v>
      </c>
    </row>
    <row r="434" spans="32:35" x14ac:dyDescent="0.2">
      <c r="AF434" s="2">
        <v>0.70833333333333337</v>
      </c>
      <c r="AG434" t="s">
        <v>744</v>
      </c>
      <c r="AH434" s="17">
        <v>360</v>
      </c>
      <c r="AI434" s="17" cm="1">
        <f t="array" ref="AI434">SUMPRODUCT(--(IFERROR(HOUR(Flights_2026_09_3033343536373456789[entry_hour]),-1)=HOUR(AF434)),--(IFERROR(Flights_2026_09_3033343536373456789[entry_sector],"")=AG434),--(IFERROR(Flights_2026_09_3033343536373456789[nfl],-1)&gt;=AH434),--(IFERROR(Flights_2026_09_3033343536373456789[nfl],-1)&lt;=IF(AH434=450,450,AH434+9)))</f>
        <v>0</v>
      </c>
    </row>
    <row r="435" spans="32:35" x14ac:dyDescent="0.2">
      <c r="AF435" s="2">
        <v>0.70833333333333337</v>
      </c>
      <c r="AG435" t="s">
        <v>744</v>
      </c>
      <c r="AH435" s="17">
        <v>370</v>
      </c>
      <c r="AI435" s="17" cm="1">
        <f t="array" ref="AI435">SUMPRODUCT(--(IFERROR(HOUR(Flights_2026_09_3033343536373456789[entry_hour]),-1)=HOUR(AF435)),--(IFERROR(Flights_2026_09_3033343536373456789[entry_sector],"")=AG435),--(IFERROR(Flights_2026_09_3033343536373456789[nfl],-1)&gt;=AH435),--(IFERROR(Flights_2026_09_3033343536373456789[nfl],-1)&lt;=IF(AH435=450,450,AH435+9)))</f>
        <v>0</v>
      </c>
    </row>
    <row r="436" spans="32:35" x14ac:dyDescent="0.2">
      <c r="AF436" s="2">
        <v>0.70833333333333337</v>
      </c>
      <c r="AG436" t="s">
        <v>744</v>
      </c>
      <c r="AH436" s="17">
        <v>380</v>
      </c>
      <c r="AI436" s="17" cm="1">
        <f t="array" ref="AI436">SUMPRODUCT(--(IFERROR(HOUR(Flights_2026_09_3033343536373456789[entry_hour]),-1)=HOUR(AF436)),--(IFERROR(Flights_2026_09_3033343536373456789[entry_sector],"")=AG436),--(IFERROR(Flights_2026_09_3033343536373456789[nfl],-1)&gt;=AH436),--(IFERROR(Flights_2026_09_3033343536373456789[nfl],-1)&lt;=IF(AH436=450,450,AH436+9)))</f>
        <v>0</v>
      </c>
    </row>
    <row r="437" spans="32:35" x14ac:dyDescent="0.2">
      <c r="AF437" s="2">
        <v>0.70833333333333337</v>
      </c>
      <c r="AG437" t="s">
        <v>744</v>
      </c>
      <c r="AH437" s="17">
        <v>390</v>
      </c>
      <c r="AI437" s="17" cm="1">
        <f t="array" ref="AI437">SUMPRODUCT(--(IFERROR(HOUR(Flights_2026_09_3033343536373456789[entry_hour]),-1)=HOUR(AF437)),--(IFERROR(Flights_2026_09_3033343536373456789[entry_sector],"")=AG437),--(IFERROR(Flights_2026_09_3033343536373456789[nfl],-1)&gt;=AH437),--(IFERROR(Flights_2026_09_3033343536373456789[nfl],-1)&lt;=IF(AH437=450,450,AH437+9)))</f>
        <v>0</v>
      </c>
    </row>
    <row r="438" spans="32:35" x14ac:dyDescent="0.2">
      <c r="AF438" s="2">
        <v>0.70833333333333337</v>
      </c>
      <c r="AG438" t="s">
        <v>744</v>
      </c>
      <c r="AH438" s="17">
        <v>400</v>
      </c>
      <c r="AI438" s="17" cm="1">
        <f t="array" ref="AI438">SUMPRODUCT(--(IFERROR(HOUR(Flights_2026_09_3033343536373456789[entry_hour]),-1)=HOUR(AF438)),--(IFERROR(Flights_2026_09_3033343536373456789[entry_sector],"")=AG438),--(IFERROR(Flights_2026_09_3033343536373456789[nfl],-1)&gt;=AH438),--(IFERROR(Flights_2026_09_3033343536373456789[nfl],-1)&lt;=IF(AH438=450,450,AH438+9)))</f>
        <v>0</v>
      </c>
    </row>
    <row r="439" spans="32:35" x14ac:dyDescent="0.2">
      <c r="AF439" s="2">
        <v>0.70833333333333337</v>
      </c>
      <c r="AG439" t="s">
        <v>744</v>
      </c>
      <c r="AH439" s="17">
        <v>410</v>
      </c>
      <c r="AI439" s="17" cm="1">
        <f t="array" ref="AI439">SUMPRODUCT(--(IFERROR(HOUR(Flights_2026_09_3033343536373456789[entry_hour]),-1)=HOUR(AF439)),--(IFERROR(Flights_2026_09_3033343536373456789[entry_sector],"")=AG439),--(IFERROR(Flights_2026_09_3033343536373456789[nfl],-1)&gt;=AH439),--(IFERROR(Flights_2026_09_3033343536373456789[nfl],-1)&lt;=IF(AH439=450,450,AH439+9)))</f>
        <v>0</v>
      </c>
    </row>
    <row r="440" spans="32:35" x14ac:dyDescent="0.2">
      <c r="AF440" s="2">
        <v>0.70833333333333337</v>
      </c>
      <c r="AG440" t="s">
        <v>744</v>
      </c>
      <c r="AH440" s="17">
        <v>420</v>
      </c>
      <c r="AI440" s="17" cm="1">
        <f t="array" ref="AI440">SUMPRODUCT(--(IFERROR(HOUR(Flights_2026_09_3033343536373456789[entry_hour]),-1)=HOUR(AF440)),--(IFERROR(Flights_2026_09_3033343536373456789[entry_sector],"")=AG440),--(IFERROR(Flights_2026_09_3033343536373456789[nfl],-1)&gt;=AH440),--(IFERROR(Flights_2026_09_3033343536373456789[nfl],-1)&lt;=IF(AH440=450,450,AH440+9)))</f>
        <v>0</v>
      </c>
    </row>
    <row r="441" spans="32:35" x14ac:dyDescent="0.2">
      <c r="AF441" s="2">
        <v>0.70833333333333337</v>
      </c>
      <c r="AG441" t="s">
        <v>744</v>
      </c>
      <c r="AH441" s="17">
        <v>430</v>
      </c>
      <c r="AI441" s="17" cm="1">
        <f t="array" ref="AI441">SUMPRODUCT(--(IFERROR(HOUR(Flights_2026_09_3033343536373456789[entry_hour]),-1)=HOUR(AF441)),--(IFERROR(Flights_2026_09_3033343536373456789[entry_sector],"")=AG441),--(IFERROR(Flights_2026_09_3033343536373456789[nfl],-1)&gt;=AH441),--(IFERROR(Flights_2026_09_3033343536373456789[nfl],-1)&lt;=IF(AH441=450,450,AH441+9)))</f>
        <v>0</v>
      </c>
    </row>
    <row r="442" spans="32:35" x14ac:dyDescent="0.2">
      <c r="AF442" s="2">
        <v>0.70833333333333337</v>
      </c>
      <c r="AG442" t="s">
        <v>744</v>
      </c>
      <c r="AH442" s="17">
        <v>440</v>
      </c>
      <c r="AI442" s="17" cm="1">
        <f t="array" ref="AI442">SUMPRODUCT(--(IFERROR(HOUR(Flights_2026_09_3033343536373456789[entry_hour]),-1)=HOUR(AF442)),--(IFERROR(Flights_2026_09_3033343536373456789[entry_sector],"")=AG442),--(IFERROR(Flights_2026_09_3033343536373456789[nfl],-1)&gt;=AH442),--(IFERROR(Flights_2026_09_3033343536373456789[nfl],-1)&lt;=IF(AH442=450,450,AH442+9)))</f>
        <v>0</v>
      </c>
    </row>
    <row r="443" spans="32:35" x14ac:dyDescent="0.2">
      <c r="AF443" s="2">
        <v>0.70833333333333337</v>
      </c>
      <c r="AG443" t="s">
        <v>744</v>
      </c>
      <c r="AH443" s="17">
        <v>450</v>
      </c>
      <c r="AI443" s="17" cm="1">
        <f t="array" ref="AI443">SUMPRODUCT(--(IFERROR(HOUR(Flights_2026_09_3033343536373456789[entry_hour]),-1)=HOUR(AF443)),--(IFERROR(Flights_2026_09_3033343536373456789[entry_sector],"")=AG443),--(IFERROR(Flights_2026_09_3033343536373456789[nfl],-1)&gt;=AH443),--(IFERROR(Flights_2026_09_3033343536373456789[nfl],-1)&lt;=IF(AH443=450,450,AH443+9)))</f>
        <v>0</v>
      </c>
    </row>
    <row r="444" spans="32:35" x14ac:dyDescent="0.2">
      <c r="AF444" s="2">
        <v>0.70833333333333337</v>
      </c>
      <c r="AG444" t="s">
        <v>745</v>
      </c>
      <c r="AH444" s="17">
        <v>200</v>
      </c>
      <c r="AI444" s="17" cm="1">
        <f t="array" ref="AI444">SUMPRODUCT(--(IFERROR(HOUR(Flights_2026_09_3033343536373456789[entry_hour]),-1)=HOUR(AF444)),--(IFERROR(Flights_2026_09_3033343536373456789[entry_sector],"")=AG444),--(IFERROR(Flights_2026_09_3033343536373456789[nfl],-1)&gt;=AH444),--(IFERROR(Flights_2026_09_3033343536373456789[nfl],-1)&lt;=IF(AH444=450,450,AH444+9)))</f>
        <v>0</v>
      </c>
    </row>
    <row r="445" spans="32:35" x14ac:dyDescent="0.2">
      <c r="AF445" s="2">
        <v>0.70833333333333337</v>
      </c>
      <c r="AG445" t="s">
        <v>745</v>
      </c>
      <c r="AH445" s="17">
        <v>210</v>
      </c>
      <c r="AI445" s="17" cm="1">
        <f t="array" ref="AI445">SUMPRODUCT(--(IFERROR(HOUR(Flights_2026_09_3033343536373456789[entry_hour]),-1)=HOUR(AF445)),--(IFERROR(Flights_2026_09_3033343536373456789[entry_sector],"")=AG445),--(IFERROR(Flights_2026_09_3033343536373456789[nfl],-1)&gt;=AH445),--(IFERROR(Flights_2026_09_3033343536373456789[nfl],-1)&lt;=IF(AH445=450,450,AH445+9)))</f>
        <v>0</v>
      </c>
    </row>
    <row r="446" spans="32:35" x14ac:dyDescent="0.2">
      <c r="AF446" s="2">
        <v>0.70833333333333337</v>
      </c>
      <c r="AG446" t="s">
        <v>745</v>
      </c>
      <c r="AH446" s="17">
        <v>220</v>
      </c>
      <c r="AI446" s="17" cm="1">
        <f t="array" ref="AI446">SUMPRODUCT(--(IFERROR(HOUR(Flights_2026_09_3033343536373456789[entry_hour]),-1)=HOUR(AF446)),--(IFERROR(Flights_2026_09_3033343536373456789[entry_sector],"")=AG446),--(IFERROR(Flights_2026_09_3033343536373456789[nfl],-1)&gt;=AH446),--(IFERROR(Flights_2026_09_3033343536373456789[nfl],-1)&lt;=IF(AH446=450,450,AH446+9)))</f>
        <v>0</v>
      </c>
    </row>
    <row r="447" spans="32:35" x14ac:dyDescent="0.2">
      <c r="AF447" s="2">
        <v>0.70833333333333337</v>
      </c>
      <c r="AG447" t="s">
        <v>745</v>
      </c>
      <c r="AH447" s="17">
        <v>230</v>
      </c>
      <c r="AI447" s="17" cm="1">
        <f t="array" ref="AI447">SUMPRODUCT(--(IFERROR(HOUR(Flights_2026_09_3033343536373456789[entry_hour]),-1)=HOUR(AF447)),--(IFERROR(Flights_2026_09_3033343536373456789[entry_sector],"")=AG447),--(IFERROR(Flights_2026_09_3033343536373456789[nfl],-1)&gt;=AH447),--(IFERROR(Flights_2026_09_3033343536373456789[nfl],-1)&lt;=IF(AH447=450,450,AH447+9)))</f>
        <v>0</v>
      </c>
    </row>
    <row r="448" spans="32:35" x14ac:dyDescent="0.2">
      <c r="AF448" s="2">
        <v>0.70833333333333337</v>
      </c>
      <c r="AG448" t="s">
        <v>745</v>
      </c>
      <c r="AH448" s="17">
        <v>240</v>
      </c>
      <c r="AI448" s="17" cm="1">
        <f t="array" ref="AI448">SUMPRODUCT(--(IFERROR(HOUR(Flights_2026_09_3033343536373456789[entry_hour]),-1)=HOUR(AF448)),--(IFERROR(Flights_2026_09_3033343536373456789[entry_sector],"")=AG448),--(IFERROR(Flights_2026_09_3033343536373456789[nfl],-1)&gt;=AH448),--(IFERROR(Flights_2026_09_3033343536373456789[nfl],-1)&lt;=IF(AH448=450,450,AH448+9)))</f>
        <v>0</v>
      </c>
    </row>
    <row r="449" spans="32:35" x14ac:dyDescent="0.2">
      <c r="AF449" s="2">
        <v>0.70833333333333337</v>
      </c>
      <c r="AG449" t="s">
        <v>745</v>
      </c>
      <c r="AH449" s="17">
        <v>250</v>
      </c>
      <c r="AI449" s="17" cm="1">
        <f t="array" ref="AI449">SUMPRODUCT(--(IFERROR(HOUR(Flights_2026_09_3033343536373456789[entry_hour]),-1)=HOUR(AF449)),--(IFERROR(Flights_2026_09_3033343536373456789[entry_sector],"")=AG449),--(IFERROR(Flights_2026_09_3033343536373456789[nfl],-1)&gt;=AH449),--(IFERROR(Flights_2026_09_3033343536373456789[nfl],-1)&lt;=IF(AH449=450,450,AH449+9)))</f>
        <v>0</v>
      </c>
    </row>
    <row r="450" spans="32:35" x14ac:dyDescent="0.2">
      <c r="AF450" s="2">
        <v>0.70833333333333337</v>
      </c>
      <c r="AG450" t="s">
        <v>745</v>
      </c>
      <c r="AH450" s="17">
        <v>260</v>
      </c>
      <c r="AI450" s="17" cm="1">
        <f t="array" ref="AI450">SUMPRODUCT(--(IFERROR(HOUR(Flights_2026_09_3033343536373456789[entry_hour]),-1)=HOUR(AF450)),--(IFERROR(Flights_2026_09_3033343536373456789[entry_sector],"")=AG450),--(IFERROR(Flights_2026_09_3033343536373456789[nfl],-1)&gt;=AH450),--(IFERROR(Flights_2026_09_3033343536373456789[nfl],-1)&lt;=IF(AH450=450,450,AH450+9)))</f>
        <v>0</v>
      </c>
    </row>
    <row r="451" spans="32:35" x14ac:dyDescent="0.2">
      <c r="AF451" s="2">
        <v>0.70833333333333337</v>
      </c>
      <c r="AG451" t="s">
        <v>745</v>
      </c>
      <c r="AH451" s="17">
        <v>270</v>
      </c>
      <c r="AI451" s="17" cm="1">
        <f t="array" ref="AI451">SUMPRODUCT(--(IFERROR(HOUR(Flights_2026_09_3033343536373456789[entry_hour]),-1)=HOUR(AF451)),--(IFERROR(Flights_2026_09_3033343536373456789[entry_sector],"")=AG451),--(IFERROR(Flights_2026_09_3033343536373456789[nfl],-1)&gt;=AH451),--(IFERROR(Flights_2026_09_3033343536373456789[nfl],-1)&lt;=IF(AH451=450,450,AH451+9)))</f>
        <v>0</v>
      </c>
    </row>
    <row r="452" spans="32:35" x14ac:dyDescent="0.2">
      <c r="AF452" s="2">
        <v>0.70833333333333337</v>
      </c>
      <c r="AG452" t="s">
        <v>745</v>
      </c>
      <c r="AH452" s="17">
        <v>280</v>
      </c>
      <c r="AI452" s="17" cm="1">
        <f t="array" ref="AI452">SUMPRODUCT(--(IFERROR(HOUR(Flights_2026_09_3033343536373456789[entry_hour]),-1)=HOUR(AF452)),--(IFERROR(Flights_2026_09_3033343536373456789[entry_sector],"")=AG452),--(IFERROR(Flights_2026_09_3033343536373456789[nfl],-1)&gt;=AH452),--(IFERROR(Flights_2026_09_3033343536373456789[nfl],-1)&lt;=IF(AH452=450,450,AH452+9)))</f>
        <v>0</v>
      </c>
    </row>
    <row r="453" spans="32:35" x14ac:dyDescent="0.2">
      <c r="AF453" s="2">
        <v>0.70833333333333337</v>
      </c>
      <c r="AG453" t="s">
        <v>745</v>
      </c>
      <c r="AH453" s="17">
        <v>290</v>
      </c>
      <c r="AI453" s="17" cm="1">
        <f t="array" ref="AI453">SUMPRODUCT(--(IFERROR(HOUR(Flights_2026_09_3033343536373456789[entry_hour]),-1)=HOUR(AF453)),--(IFERROR(Flights_2026_09_3033343536373456789[entry_sector],"")=AG453),--(IFERROR(Flights_2026_09_3033343536373456789[nfl],-1)&gt;=AH453),--(IFERROR(Flights_2026_09_3033343536373456789[nfl],-1)&lt;=IF(AH453=450,450,AH453+9)))</f>
        <v>0</v>
      </c>
    </row>
    <row r="454" spans="32:35" x14ac:dyDescent="0.2">
      <c r="AF454" s="2">
        <v>0.70833333333333337</v>
      </c>
      <c r="AG454" t="s">
        <v>745</v>
      </c>
      <c r="AH454" s="17">
        <v>300</v>
      </c>
      <c r="AI454" s="17" cm="1">
        <f t="array" ref="AI454">SUMPRODUCT(--(IFERROR(HOUR(Flights_2026_09_3033343536373456789[entry_hour]),-1)=HOUR(AF454)),--(IFERROR(Flights_2026_09_3033343536373456789[entry_sector],"")=AG454),--(IFERROR(Flights_2026_09_3033343536373456789[nfl],-1)&gt;=AH454),--(IFERROR(Flights_2026_09_3033343536373456789[nfl],-1)&lt;=IF(AH454=450,450,AH454+9)))</f>
        <v>0</v>
      </c>
    </row>
    <row r="455" spans="32:35" x14ac:dyDescent="0.2">
      <c r="AF455" s="2">
        <v>0.70833333333333337</v>
      </c>
      <c r="AG455" t="s">
        <v>745</v>
      </c>
      <c r="AH455" s="17">
        <v>310</v>
      </c>
      <c r="AI455" s="17" cm="1">
        <f t="array" ref="AI455">SUMPRODUCT(--(IFERROR(HOUR(Flights_2026_09_3033343536373456789[entry_hour]),-1)=HOUR(AF455)),--(IFERROR(Flights_2026_09_3033343536373456789[entry_sector],"")=AG455),--(IFERROR(Flights_2026_09_3033343536373456789[nfl],-1)&gt;=AH455),--(IFERROR(Flights_2026_09_3033343536373456789[nfl],-1)&lt;=IF(AH455=450,450,AH455+9)))</f>
        <v>0</v>
      </c>
    </row>
    <row r="456" spans="32:35" x14ac:dyDescent="0.2">
      <c r="AF456" s="2">
        <v>0.70833333333333337</v>
      </c>
      <c r="AG456" t="s">
        <v>745</v>
      </c>
      <c r="AH456" s="17">
        <v>320</v>
      </c>
      <c r="AI456" s="17" cm="1">
        <f t="array" ref="AI456">SUMPRODUCT(--(IFERROR(HOUR(Flights_2026_09_3033343536373456789[entry_hour]),-1)=HOUR(AF456)),--(IFERROR(Flights_2026_09_3033343536373456789[entry_sector],"")=AG456),--(IFERROR(Flights_2026_09_3033343536373456789[nfl],-1)&gt;=AH456),--(IFERROR(Flights_2026_09_3033343536373456789[nfl],-1)&lt;=IF(AH456=450,450,AH456+9)))</f>
        <v>0</v>
      </c>
    </row>
    <row r="457" spans="32:35" x14ac:dyDescent="0.2">
      <c r="AF457" s="2">
        <v>0.70833333333333337</v>
      </c>
      <c r="AG457" t="s">
        <v>745</v>
      </c>
      <c r="AH457" s="17">
        <v>330</v>
      </c>
      <c r="AI457" s="17" cm="1">
        <f t="array" ref="AI457">SUMPRODUCT(--(IFERROR(HOUR(Flights_2026_09_3033343536373456789[entry_hour]),-1)=HOUR(AF457)),--(IFERROR(Flights_2026_09_3033343536373456789[entry_sector],"")=AG457),--(IFERROR(Flights_2026_09_3033343536373456789[nfl],-1)&gt;=AH457),--(IFERROR(Flights_2026_09_3033343536373456789[nfl],-1)&lt;=IF(AH457=450,450,AH457+9)))</f>
        <v>0</v>
      </c>
    </row>
    <row r="458" spans="32:35" x14ac:dyDescent="0.2">
      <c r="AF458" s="2">
        <v>0.70833333333333337</v>
      </c>
      <c r="AG458" t="s">
        <v>745</v>
      </c>
      <c r="AH458" s="17">
        <v>340</v>
      </c>
      <c r="AI458" s="17" cm="1">
        <f t="array" ref="AI458">SUMPRODUCT(--(IFERROR(HOUR(Flights_2026_09_3033343536373456789[entry_hour]),-1)=HOUR(AF458)),--(IFERROR(Flights_2026_09_3033343536373456789[entry_sector],"")=AG458),--(IFERROR(Flights_2026_09_3033343536373456789[nfl],-1)&gt;=AH458),--(IFERROR(Flights_2026_09_3033343536373456789[nfl],-1)&lt;=IF(AH458=450,450,AH458+9)))</f>
        <v>0</v>
      </c>
    </row>
    <row r="459" spans="32:35" x14ac:dyDescent="0.2">
      <c r="AF459" s="2">
        <v>0.70833333333333337</v>
      </c>
      <c r="AG459" t="s">
        <v>745</v>
      </c>
      <c r="AH459" s="17">
        <v>350</v>
      </c>
      <c r="AI459" s="17" cm="1">
        <f t="array" ref="AI459">SUMPRODUCT(--(IFERROR(HOUR(Flights_2026_09_3033343536373456789[entry_hour]),-1)=HOUR(AF459)),--(IFERROR(Flights_2026_09_3033343536373456789[entry_sector],"")=AG459),--(IFERROR(Flights_2026_09_3033343536373456789[nfl],-1)&gt;=AH459),--(IFERROR(Flights_2026_09_3033343536373456789[nfl],-1)&lt;=IF(AH459=450,450,AH459+9)))</f>
        <v>2</v>
      </c>
    </row>
    <row r="460" spans="32:35" x14ac:dyDescent="0.2">
      <c r="AF460" s="2">
        <v>0.70833333333333337</v>
      </c>
      <c r="AG460" t="s">
        <v>745</v>
      </c>
      <c r="AH460" s="17">
        <v>360</v>
      </c>
      <c r="AI460" s="17" cm="1">
        <f t="array" ref="AI460">SUMPRODUCT(--(IFERROR(HOUR(Flights_2026_09_3033343536373456789[entry_hour]),-1)=HOUR(AF460)),--(IFERROR(Flights_2026_09_3033343536373456789[entry_sector],"")=AG460),--(IFERROR(Flights_2026_09_3033343536373456789[nfl],-1)&gt;=AH460),--(IFERROR(Flights_2026_09_3033343536373456789[nfl],-1)&lt;=IF(AH460=450,450,AH460+9)))</f>
        <v>0</v>
      </c>
    </row>
    <row r="461" spans="32:35" x14ac:dyDescent="0.2">
      <c r="AF461" s="2">
        <v>0.70833333333333337</v>
      </c>
      <c r="AG461" t="s">
        <v>745</v>
      </c>
      <c r="AH461" s="17">
        <v>370</v>
      </c>
      <c r="AI461" s="17" cm="1">
        <f t="array" ref="AI461">SUMPRODUCT(--(IFERROR(HOUR(Flights_2026_09_3033343536373456789[entry_hour]),-1)=HOUR(AF461)),--(IFERROR(Flights_2026_09_3033343536373456789[entry_sector],"")=AG461),--(IFERROR(Flights_2026_09_3033343536373456789[nfl],-1)&gt;=AH461),--(IFERROR(Flights_2026_09_3033343536373456789[nfl],-1)&lt;=IF(AH461=450,450,AH461+9)))</f>
        <v>4</v>
      </c>
    </row>
    <row r="462" spans="32:35" x14ac:dyDescent="0.2">
      <c r="AF462" s="2">
        <v>0.70833333333333337</v>
      </c>
      <c r="AG462" t="s">
        <v>745</v>
      </c>
      <c r="AH462" s="17">
        <v>380</v>
      </c>
      <c r="AI462" s="17" cm="1">
        <f t="array" ref="AI462">SUMPRODUCT(--(IFERROR(HOUR(Flights_2026_09_3033343536373456789[entry_hour]),-1)=HOUR(AF462)),--(IFERROR(Flights_2026_09_3033343536373456789[entry_sector],"")=AG462),--(IFERROR(Flights_2026_09_3033343536373456789[nfl],-1)&gt;=AH462),--(IFERROR(Flights_2026_09_3033343536373456789[nfl],-1)&lt;=IF(AH462=450,450,AH462+9)))</f>
        <v>0</v>
      </c>
    </row>
    <row r="463" spans="32:35" x14ac:dyDescent="0.2">
      <c r="AF463" s="2">
        <v>0.70833333333333337</v>
      </c>
      <c r="AG463" t="s">
        <v>745</v>
      </c>
      <c r="AH463" s="17">
        <v>390</v>
      </c>
      <c r="AI463" s="17" cm="1">
        <f t="array" ref="AI463">SUMPRODUCT(--(IFERROR(HOUR(Flights_2026_09_3033343536373456789[entry_hour]),-1)=HOUR(AF463)),--(IFERROR(Flights_2026_09_3033343536373456789[entry_sector],"")=AG463),--(IFERROR(Flights_2026_09_3033343536373456789[nfl],-1)&gt;=AH463),--(IFERROR(Flights_2026_09_3033343536373456789[nfl],-1)&lt;=IF(AH463=450,450,AH463+9)))</f>
        <v>2</v>
      </c>
    </row>
    <row r="464" spans="32:35" x14ac:dyDescent="0.2">
      <c r="AF464" s="2">
        <v>0.70833333333333337</v>
      </c>
      <c r="AG464" t="s">
        <v>745</v>
      </c>
      <c r="AH464" s="17">
        <v>400</v>
      </c>
      <c r="AI464" s="17" cm="1">
        <f t="array" ref="AI464">SUMPRODUCT(--(IFERROR(HOUR(Flights_2026_09_3033343536373456789[entry_hour]),-1)=HOUR(AF464)),--(IFERROR(Flights_2026_09_3033343536373456789[entry_sector],"")=AG464),--(IFERROR(Flights_2026_09_3033343536373456789[nfl],-1)&gt;=AH464),--(IFERROR(Flights_2026_09_3033343536373456789[nfl],-1)&lt;=IF(AH464=450,450,AH464+9)))</f>
        <v>0</v>
      </c>
    </row>
    <row r="465" spans="32:35" x14ac:dyDescent="0.2">
      <c r="AF465" s="2">
        <v>0.70833333333333337</v>
      </c>
      <c r="AG465" t="s">
        <v>745</v>
      </c>
      <c r="AH465" s="17">
        <v>410</v>
      </c>
      <c r="AI465" s="17" cm="1">
        <f t="array" ref="AI465">SUMPRODUCT(--(IFERROR(HOUR(Flights_2026_09_3033343536373456789[entry_hour]),-1)=HOUR(AF465)),--(IFERROR(Flights_2026_09_3033343536373456789[entry_sector],"")=AG465),--(IFERROR(Flights_2026_09_3033343536373456789[nfl],-1)&gt;=AH465),--(IFERROR(Flights_2026_09_3033343536373456789[nfl],-1)&lt;=IF(AH465=450,450,AH465+9)))</f>
        <v>0</v>
      </c>
    </row>
    <row r="466" spans="32:35" x14ac:dyDescent="0.2">
      <c r="AF466" s="2">
        <v>0.70833333333333337</v>
      </c>
      <c r="AG466" t="s">
        <v>745</v>
      </c>
      <c r="AH466" s="17">
        <v>420</v>
      </c>
      <c r="AI466" s="17" cm="1">
        <f t="array" ref="AI466">SUMPRODUCT(--(IFERROR(HOUR(Flights_2026_09_3033343536373456789[entry_hour]),-1)=HOUR(AF466)),--(IFERROR(Flights_2026_09_3033343536373456789[entry_sector],"")=AG466),--(IFERROR(Flights_2026_09_3033343536373456789[nfl],-1)&gt;=AH466),--(IFERROR(Flights_2026_09_3033343536373456789[nfl],-1)&lt;=IF(AH466=450,450,AH466+9)))</f>
        <v>0</v>
      </c>
    </row>
    <row r="467" spans="32:35" x14ac:dyDescent="0.2">
      <c r="AF467" s="2">
        <v>0.70833333333333337</v>
      </c>
      <c r="AG467" t="s">
        <v>745</v>
      </c>
      <c r="AH467" s="17">
        <v>430</v>
      </c>
      <c r="AI467" s="17" cm="1">
        <f t="array" ref="AI467">SUMPRODUCT(--(IFERROR(HOUR(Flights_2026_09_3033343536373456789[entry_hour]),-1)=HOUR(AF467)),--(IFERROR(Flights_2026_09_3033343536373456789[entry_sector],"")=AG467),--(IFERROR(Flights_2026_09_3033343536373456789[nfl],-1)&gt;=AH467),--(IFERROR(Flights_2026_09_3033343536373456789[nfl],-1)&lt;=IF(AH467=450,450,AH467+9)))</f>
        <v>0</v>
      </c>
    </row>
    <row r="468" spans="32:35" x14ac:dyDescent="0.2">
      <c r="AF468" s="2">
        <v>0.70833333333333337</v>
      </c>
      <c r="AG468" t="s">
        <v>745</v>
      </c>
      <c r="AH468" s="17">
        <v>440</v>
      </c>
      <c r="AI468" s="17" cm="1">
        <f t="array" ref="AI468">SUMPRODUCT(--(IFERROR(HOUR(Flights_2026_09_3033343536373456789[entry_hour]),-1)=HOUR(AF468)),--(IFERROR(Flights_2026_09_3033343536373456789[entry_sector],"")=AG468),--(IFERROR(Flights_2026_09_3033343536373456789[nfl],-1)&gt;=AH468),--(IFERROR(Flights_2026_09_3033343536373456789[nfl],-1)&lt;=IF(AH468=450,450,AH468+9)))</f>
        <v>0</v>
      </c>
    </row>
    <row r="469" spans="32:35" x14ac:dyDescent="0.2">
      <c r="AF469" s="2">
        <v>0.70833333333333337</v>
      </c>
      <c r="AG469" t="s">
        <v>745</v>
      </c>
      <c r="AH469" s="17">
        <v>450</v>
      </c>
      <c r="AI469" s="17" cm="1">
        <f t="array" ref="AI469">SUMPRODUCT(--(IFERROR(HOUR(Flights_2026_09_3033343536373456789[entry_hour]),-1)=HOUR(AF469)),--(IFERROR(Flights_2026_09_3033343536373456789[entry_sector],"")=AG469),--(IFERROR(Flights_2026_09_3033343536373456789[nfl],-1)&gt;=AH469),--(IFERROR(Flights_2026_09_3033343536373456789[nfl],-1)&lt;=IF(AH469=450,450,AH469+9)))</f>
        <v>0</v>
      </c>
    </row>
    <row r="470" spans="32:35" x14ac:dyDescent="0.2">
      <c r="AF470" s="2">
        <v>0.70833333333333337</v>
      </c>
      <c r="AG470" t="s">
        <v>840</v>
      </c>
      <c r="AH470" s="17">
        <v>200</v>
      </c>
      <c r="AI470" s="17" cm="1">
        <f t="array" ref="AI470">SUMPRODUCT(--(IFERROR(HOUR(Flights_2026_09_3033343536373456789[entry_hour]),-1)=HOUR(AF470)),--(IFERROR(Flights_2026_09_3033343536373456789[entry_sector],"")=AG470),--(IFERROR(Flights_2026_09_3033343536373456789[nfl],-1)&gt;=AH470),--(IFERROR(Flights_2026_09_3033343536373456789[nfl],-1)&lt;=IF(AH470=450,450,AH470+9)))</f>
        <v>0</v>
      </c>
    </row>
    <row r="471" spans="32:35" x14ac:dyDescent="0.2">
      <c r="AF471" s="2">
        <v>0.70833333333333337</v>
      </c>
      <c r="AG471" t="s">
        <v>840</v>
      </c>
      <c r="AH471" s="17">
        <v>210</v>
      </c>
      <c r="AI471" s="17" cm="1">
        <f t="array" ref="AI471">SUMPRODUCT(--(IFERROR(HOUR(Flights_2026_09_3033343536373456789[entry_hour]),-1)=HOUR(AF471)),--(IFERROR(Flights_2026_09_3033343536373456789[entry_sector],"")=AG471),--(IFERROR(Flights_2026_09_3033343536373456789[nfl],-1)&gt;=AH471),--(IFERROR(Flights_2026_09_3033343536373456789[nfl],-1)&lt;=IF(AH471=450,450,AH471+9)))</f>
        <v>0</v>
      </c>
    </row>
    <row r="472" spans="32:35" x14ac:dyDescent="0.2">
      <c r="AF472" s="2">
        <v>0.70833333333333337</v>
      </c>
      <c r="AG472" t="s">
        <v>840</v>
      </c>
      <c r="AH472" s="17">
        <v>220</v>
      </c>
      <c r="AI472" s="17" cm="1">
        <f t="array" ref="AI472">SUMPRODUCT(--(IFERROR(HOUR(Flights_2026_09_3033343536373456789[entry_hour]),-1)=HOUR(AF472)),--(IFERROR(Flights_2026_09_3033343536373456789[entry_sector],"")=AG472),--(IFERROR(Flights_2026_09_3033343536373456789[nfl],-1)&gt;=AH472),--(IFERROR(Flights_2026_09_3033343536373456789[nfl],-1)&lt;=IF(AH472=450,450,AH472+9)))</f>
        <v>0</v>
      </c>
    </row>
    <row r="473" spans="32:35" x14ac:dyDescent="0.2">
      <c r="AF473" s="2">
        <v>0.70833333333333337</v>
      </c>
      <c r="AG473" t="s">
        <v>840</v>
      </c>
      <c r="AH473" s="17">
        <v>230</v>
      </c>
      <c r="AI473" s="17" cm="1">
        <f t="array" ref="AI473">SUMPRODUCT(--(IFERROR(HOUR(Flights_2026_09_3033343536373456789[entry_hour]),-1)=HOUR(AF473)),--(IFERROR(Flights_2026_09_3033343536373456789[entry_sector],"")=AG473),--(IFERROR(Flights_2026_09_3033343536373456789[nfl],-1)&gt;=AH473),--(IFERROR(Flights_2026_09_3033343536373456789[nfl],-1)&lt;=IF(AH473=450,450,AH473+9)))</f>
        <v>0</v>
      </c>
    </row>
    <row r="474" spans="32:35" x14ac:dyDescent="0.2">
      <c r="AF474" s="2">
        <v>0.70833333333333337</v>
      </c>
      <c r="AG474" t="s">
        <v>840</v>
      </c>
      <c r="AH474" s="17">
        <v>240</v>
      </c>
      <c r="AI474" s="17" cm="1">
        <f t="array" ref="AI474">SUMPRODUCT(--(IFERROR(HOUR(Flights_2026_09_3033343536373456789[entry_hour]),-1)=HOUR(AF474)),--(IFERROR(Flights_2026_09_3033343536373456789[entry_sector],"")=AG474),--(IFERROR(Flights_2026_09_3033343536373456789[nfl],-1)&gt;=AH474),--(IFERROR(Flights_2026_09_3033343536373456789[nfl],-1)&lt;=IF(AH474=450,450,AH474+9)))</f>
        <v>0</v>
      </c>
    </row>
    <row r="475" spans="32:35" x14ac:dyDescent="0.2">
      <c r="AF475" s="2">
        <v>0.70833333333333337</v>
      </c>
      <c r="AG475" t="s">
        <v>840</v>
      </c>
      <c r="AH475" s="17">
        <v>250</v>
      </c>
      <c r="AI475" s="17" cm="1">
        <f t="array" ref="AI475">SUMPRODUCT(--(IFERROR(HOUR(Flights_2026_09_3033343536373456789[entry_hour]),-1)=HOUR(AF475)),--(IFERROR(Flights_2026_09_3033343536373456789[entry_sector],"")=AG475),--(IFERROR(Flights_2026_09_3033343536373456789[nfl],-1)&gt;=AH475),--(IFERROR(Flights_2026_09_3033343536373456789[nfl],-1)&lt;=IF(AH475=450,450,AH475+9)))</f>
        <v>0</v>
      </c>
    </row>
    <row r="476" spans="32:35" x14ac:dyDescent="0.2">
      <c r="AF476" s="2">
        <v>0.70833333333333337</v>
      </c>
      <c r="AG476" t="s">
        <v>840</v>
      </c>
      <c r="AH476" s="17">
        <v>260</v>
      </c>
      <c r="AI476" s="17" cm="1">
        <f t="array" ref="AI476">SUMPRODUCT(--(IFERROR(HOUR(Flights_2026_09_3033343536373456789[entry_hour]),-1)=HOUR(AF476)),--(IFERROR(Flights_2026_09_3033343536373456789[entry_sector],"")=AG476),--(IFERROR(Flights_2026_09_3033343536373456789[nfl],-1)&gt;=AH476),--(IFERROR(Flights_2026_09_3033343536373456789[nfl],-1)&lt;=IF(AH476=450,450,AH476+9)))</f>
        <v>0</v>
      </c>
    </row>
    <row r="477" spans="32:35" x14ac:dyDescent="0.2">
      <c r="AF477" s="2">
        <v>0.70833333333333337</v>
      </c>
      <c r="AG477" t="s">
        <v>840</v>
      </c>
      <c r="AH477" s="17">
        <v>270</v>
      </c>
      <c r="AI477" s="17" cm="1">
        <f t="array" ref="AI477">SUMPRODUCT(--(IFERROR(HOUR(Flights_2026_09_3033343536373456789[entry_hour]),-1)=HOUR(AF477)),--(IFERROR(Flights_2026_09_3033343536373456789[entry_sector],"")=AG477),--(IFERROR(Flights_2026_09_3033343536373456789[nfl],-1)&gt;=AH477),--(IFERROR(Flights_2026_09_3033343536373456789[nfl],-1)&lt;=IF(AH477=450,450,AH477+9)))</f>
        <v>0</v>
      </c>
    </row>
    <row r="478" spans="32:35" x14ac:dyDescent="0.2">
      <c r="AF478" s="2">
        <v>0.70833333333333337</v>
      </c>
      <c r="AG478" t="s">
        <v>840</v>
      </c>
      <c r="AH478" s="17">
        <v>280</v>
      </c>
      <c r="AI478" s="17" cm="1">
        <f t="array" ref="AI478">SUMPRODUCT(--(IFERROR(HOUR(Flights_2026_09_3033343536373456789[entry_hour]),-1)=HOUR(AF478)),--(IFERROR(Flights_2026_09_3033343536373456789[entry_sector],"")=AG478),--(IFERROR(Flights_2026_09_3033343536373456789[nfl],-1)&gt;=AH478),--(IFERROR(Flights_2026_09_3033343536373456789[nfl],-1)&lt;=IF(AH478=450,450,AH478+9)))</f>
        <v>0</v>
      </c>
    </row>
    <row r="479" spans="32:35" x14ac:dyDescent="0.2">
      <c r="AF479" s="2">
        <v>0.70833333333333337</v>
      </c>
      <c r="AG479" t="s">
        <v>840</v>
      </c>
      <c r="AH479" s="17">
        <v>290</v>
      </c>
      <c r="AI479" s="17" cm="1">
        <f t="array" ref="AI479">SUMPRODUCT(--(IFERROR(HOUR(Flights_2026_09_3033343536373456789[entry_hour]),-1)=HOUR(AF479)),--(IFERROR(Flights_2026_09_3033343536373456789[entry_sector],"")=AG479),--(IFERROR(Flights_2026_09_3033343536373456789[nfl],-1)&gt;=AH479),--(IFERROR(Flights_2026_09_3033343536373456789[nfl],-1)&lt;=IF(AH479=450,450,AH479+9)))</f>
        <v>0</v>
      </c>
    </row>
    <row r="480" spans="32:35" x14ac:dyDescent="0.2">
      <c r="AF480" s="2">
        <v>0.70833333333333337</v>
      </c>
      <c r="AG480" t="s">
        <v>840</v>
      </c>
      <c r="AH480" s="17">
        <v>300</v>
      </c>
      <c r="AI480" s="17" cm="1">
        <f t="array" ref="AI480">SUMPRODUCT(--(IFERROR(HOUR(Flights_2026_09_3033343536373456789[entry_hour]),-1)=HOUR(AF480)),--(IFERROR(Flights_2026_09_3033343536373456789[entry_sector],"")=AG480),--(IFERROR(Flights_2026_09_3033343536373456789[nfl],-1)&gt;=AH480),--(IFERROR(Flights_2026_09_3033343536373456789[nfl],-1)&lt;=IF(AH480=450,450,AH480+9)))</f>
        <v>0</v>
      </c>
    </row>
    <row r="481" spans="32:35" x14ac:dyDescent="0.2">
      <c r="AF481" s="2">
        <v>0.70833333333333337</v>
      </c>
      <c r="AG481" t="s">
        <v>840</v>
      </c>
      <c r="AH481" s="17">
        <v>310</v>
      </c>
      <c r="AI481" s="17" cm="1">
        <f t="array" ref="AI481">SUMPRODUCT(--(IFERROR(HOUR(Flights_2026_09_3033343536373456789[entry_hour]),-1)=HOUR(AF481)),--(IFERROR(Flights_2026_09_3033343536373456789[entry_sector],"")=AG481),--(IFERROR(Flights_2026_09_3033343536373456789[nfl],-1)&gt;=AH481),--(IFERROR(Flights_2026_09_3033343536373456789[nfl],-1)&lt;=IF(AH481=450,450,AH481+9)))</f>
        <v>0</v>
      </c>
    </row>
    <row r="482" spans="32:35" x14ac:dyDescent="0.2">
      <c r="AF482" s="2">
        <v>0.70833333333333337</v>
      </c>
      <c r="AG482" t="s">
        <v>840</v>
      </c>
      <c r="AH482" s="17">
        <v>320</v>
      </c>
      <c r="AI482" s="17" cm="1">
        <f t="array" ref="AI482">SUMPRODUCT(--(IFERROR(HOUR(Flights_2026_09_3033343536373456789[entry_hour]),-1)=HOUR(AF482)),--(IFERROR(Flights_2026_09_3033343536373456789[entry_sector],"")=AG482),--(IFERROR(Flights_2026_09_3033343536373456789[nfl],-1)&gt;=AH482),--(IFERROR(Flights_2026_09_3033343536373456789[nfl],-1)&lt;=IF(AH482=450,450,AH482+9)))</f>
        <v>0</v>
      </c>
    </row>
    <row r="483" spans="32:35" x14ac:dyDescent="0.2">
      <c r="AF483" s="2">
        <v>0.70833333333333337</v>
      </c>
      <c r="AG483" t="s">
        <v>840</v>
      </c>
      <c r="AH483" s="17">
        <v>330</v>
      </c>
      <c r="AI483" s="17" cm="1">
        <f t="array" ref="AI483">SUMPRODUCT(--(IFERROR(HOUR(Flights_2026_09_3033343536373456789[entry_hour]),-1)=HOUR(AF483)),--(IFERROR(Flights_2026_09_3033343536373456789[entry_sector],"")=AG483),--(IFERROR(Flights_2026_09_3033343536373456789[nfl],-1)&gt;=AH483),--(IFERROR(Flights_2026_09_3033343536373456789[nfl],-1)&lt;=IF(AH483=450,450,AH483+9)))</f>
        <v>0</v>
      </c>
    </row>
    <row r="484" spans="32:35" x14ac:dyDescent="0.2">
      <c r="AF484" s="2">
        <v>0.70833333333333337</v>
      </c>
      <c r="AG484" t="s">
        <v>840</v>
      </c>
      <c r="AH484" s="17">
        <v>340</v>
      </c>
      <c r="AI484" s="17" cm="1">
        <f t="array" ref="AI484">SUMPRODUCT(--(IFERROR(HOUR(Flights_2026_09_3033343536373456789[entry_hour]),-1)=HOUR(AF484)),--(IFERROR(Flights_2026_09_3033343536373456789[entry_sector],"")=AG484),--(IFERROR(Flights_2026_09_3033343536373456789[nfl],-1)&gt;=AH484),--(IFERROR(Flights_2026_09_3033343536373456789[nfl],-1)&lt;=IF(AH484=450,450,AH484+9)))</f>
        <v>0</v>
      </c>
    </row>
    <row r="485" spans="32:35" x14ac:dyDescent="0.2">
      <c r="AF485" s="2">
        <v>0.70833333333333337</v>
      </c>
      <c r="AG485" t="s">
        <v>840</v>
      </c>
      <c r="AH485" s="17">
        <v>350</v>
      </c>
      <c r="AI485" s="17" cm="1">
        <f t="array" ref="AI485">SUMPRODUCT(--(IFERROR(HOUR(Flights_2026_09_3033343536373456789[entry_hour]),-1)=HOUR(AF485)),--(IFERROR(Flights_2026_09_3033343536373456789[entry_sector],"")=AG485),--(IFERROR(Flights_2026_09_3033343536373456789[nfl],-1)&gt;=AH485),--(IFERROR(Flights_2026_09_3033343536373456789[nfl],-1)&lt;=IF(AH485=450,450,AH485+9)))</f>
        <v>2</v>
      </c>
    </row>
    <row r="486" spans="32:35" x14ac:dyDescent="0.2">
      <c r="AF486" s="2">
        <v>0.70833333333333337</v>
      </c>
      <c r="AG486" t="s">
        <v>840</v>
      </c>
      <c r="AH486" s="17">
        <v>360</v>
      </c>
      <c r="AI486" s="17" cm="1">
        <f t="array" ref="AI486">SUMPRODUCT(--(IFERROR(HOUR(Flights_2026_09_3033343536373456789[entry_hour]),-1)=HOUR(AF486)),--(IFERROR(Flights_2026_09_3033343536373456789[entry_sector],"")=AG486),--(IFERROR(Flights_2026_09_3033343536373456789[nfl],-1)&gt;=AH486),--(IFERROR(Flights_2026_09_3033343536373456789[nfl],-1)&lt;=IF(AH486=450,450,AH486+9)))</f>
        <v>0</v>
      </c>
    </row>
    <row r="487" spans="32:35" x14ac:dyDescent="0.2">
      <c r="AF487" s="2">
        <v>0.70833333333333337</v>
      </c>
      <c r="AG487" t="s">
        <v>840</v>
      </c>
      <c r="AH487" s="17">
        <v>370</v>
      </c>
      <c r="AI487" s="17" cm="1">
        <f t="array" ref="AI487">SUMPRODUCT(--(IFERROR(HOUR(Flights_2026_09_3033343536373456789[entry_hour]),-1)=HOUR(AF487)),--(IFERROR(Flights_2026_09_3033343536373456789[entry_sector],"")=AG487),--(IFERROR(Flights_2026_09_3033343536373456789[nfl],-1)&gt;=AH487),--(IFERROR(Flights_2026_09_3033343536373456789[nfl],-1)&lt;=IF(AH487=450,450,AH487+9)))</f>
        <v>1</v>
      </c>
    </row>
    <row r="488" spans="32:35" x14ac:dyDescent="0.2">
      <c r="AF488" s="2">
        <v>0.70833333333333337</v>
      </c>
      <c r="AG488" t="s">
        <v>840</v>
      </c>
      <c r="AH488" s="17">
        <v>380</v>
      </c>
      <c r="AI488" s="17" cm="1">
        <f t="array" ref="AI488">SUMPRODUCT(--(IFERROR(HOUR(Flights_2026_09_3033343536373456789[entry_hour]),-1)=HOUR(AF488)),--(IFERROR(Flights_2026_09_3033343536373456789[entry_sector],"")=AG488),--(IFERROR(Flights_2026_09_3033343536373456789[nfl],-1)&gt;=AH488),--(IFERROR(Flights_2026_09_3033343536373456789[nfl],-1)&lt;=IF(AH488=450,450,AH488+9)))</f>
        <v>0</v>
      </c>
    </row>
    <row r="489" spans="32:35" x14ac:dyDescent="0.2">
      <c r="AF489" s="2">
        <v>0.70833333333333337</v>
      </c>
      <c r="AG489" t="s">
        <v>840</v>
      </c>
      <c r="AH489" s="17">
        <v>390</v>
      </c>
      <c r="AI489" s="17" cm="1">
        <f t="array" ref="AI489">SUMPRODUCT(--(IFERROR(HOUR(Flights_2026_09_3033343536373456789[entry_hour]),-1)=HOUR(AF489)),--(IFERROR(Flights_2026_09_3033343536373456789[entry_sector],"")=AG489),--(IFERROR(Flights_2026_09_3033343536373456789[nfl],-1)&gt;=AH489),--(IFERROR(Flights_2026_09_3033343536373456789[nfl],-1)&lt;=IF(AH489=450,450,AH489+9)))</f>
        <v>1</v>
      </c>
    </row>
    <row r="490" spans="32:35" x14ac:dyDescent="0.2">
      <c r="AF490" s="2">
        <v>0.70833333333333337</v>
      </c>
      <c r="AG490" t="s">
        <v>840</v>
      </c>
      <c r="AH490" s="17">
        <v>400</v>
      </c>
      <c r="AI490" s="17" cm="1">
        <f t="array" ref="AI490">SUMPRODUCT(--(IFERROR(HOUR(Flights_2026_09_3033343536373456789[entry_hour]),-1)=HOUR(AF490)),--(IFERROR(Flights_2026_09_3033343536373456789[entry_sector],"")=AG490),--(IFERROR(Flights_2026_09_3033343536373456789[nfl],-1)&gt;=AH490),--(IFERROR(Flights_2026_09_3033343536373456789[nfl],-1)&lt;=IF(AH490=450,450,AH490+9)))</f>
        <v>0</v>
      </c>
    </row>
    <row r="491" spans="32:35" x14ac:dyDescent="0.2">
      <c r="AF491" s="2">
        <v>0.70833333333333337</v>
      </c>
      <c r="AG491" t="s">
        <v>840</v>
      </c>
      <c r="AH491" s="17">
        <v>410</v>
      </c>
      <c r="AI491" s="17" cm="1">
        <f t="array" ref="AI491">SUMPRODUCT(--(IFERROR(HOUR(Flights_2026_09_3033343536373456789[entry_hour]),-1)=HOUR(AF491)),--(IFERROR(Flights_2026_09_3033343536373456789[entry_sector],"")=AG491),--(IFERROR(Flights_2026_09_3033343536373456789[nfl],-1)&gt;=AH491),--(IFERROR(Flights_2026_09_3033343536373456789[nfl],-1)&lt;=IF(AH491=450,450,AH491+9)))</f>
        <v>0</v>
      </c>
    </row>
    <row r="492" spans="32:35" x14ac:dyDescent="0.2">
      <c r="AF492" s="2">
        <v>0.70833333333333337</v>
      </c>
      <c r="AG492" t="s">
        <v>840</v>
      </c>
      <c r="AH492" s="17">
        <v>420</v>
      </c>
      <c r="AI492" s="17" cm="1">
        <f t="array" ref="AI492">SUMPRODUCT(--(IFERROR(HOUR(Flights_2026_09_3033343536373456789[entry_hour]),-1)=HOUR(AF492)),--(IFERROR(Flights_2026_09_3033343536373456789[entry_sector],"")=AG492),--(IFERROR(Flights_2026_09_3033343536373456789[nfl],-1)&gt;=AH492),--(IFERROR(Flights_2026_09_3033343536373456789[nfl],-1)&lt;=IF(AH492=450,450,AH492+9)))</f>
        <v>0</v>
      </c>
    </row>
    <row r="493" spans="32:35" x14ac:dyDescent="0.2">
      <c r="AF493" s="2">
        <v>0.70833333333333337</v>
      </c>
      <c r="AG493" t="s">
        <v>840</v>
      </c>
      <c r="AH493" s="17">
        <v>430</v>
      </c>
      <c r="AI493" s="17" cm="1">
        <f t="array" ref="AI493">SUMPRODUCT(--(IFERROR(HOUR(Flights_2026_09_3033343536373456789[entry_hour]),-1)=HOUR(AF493)),--(IFERROR(Flights_2026_09_3033343536373456789[entry_sector],"")=AG493),--(IFERROR(Flights_2026_09_3033343536373456789[nfl],-1)&gt;=AH493),--(IFERROR(Flights_2026_09_3033343536373456789[nfl],-1)&lt;=IF(AH493=450,450,AH493+9)))</f>
        <v>0</v>
      </c>
    </row>
    <row r="494" spans="32:35" x14ac:dyDescent="0.2">
      <c r="AF494" s="2">
        <v>0.70833333333333337</v>
      </c>
      <c r="AG494" t="s">
        <v>840</v>
      </c>
      <c r="AH494" s="17">
        <v>440</v>
      </c>
      <c r="AI494" s="17" cm="1">
        <f t="array" ref="AI494">SUMPRODUCT(--(IFERROR(HOUR(Flights_2026_09_3033343536373456789[entry_hour]),-1)=HOUR(AF494)),--(IFERROR(Flights_2026_09_3033343536373456789[entry_sector],"")=AG494),--(IFERROR(Flights_2026_09_3033343536373456789[nfl],-1)&gt;=AH494),--(IFERROR(Flights_2026_09_3033343536373456789[nfl],-1)&lt;=IF(AH494=450,450,AH494+9)))</f>
        <v>0</v>
      </c>
    </row>
    <row r="495" spans="32:35" x14ac:dyDescent="0.2">
      <c r="AF495" s="2">
        <v>0.70833333333333337</v>
      </c>
      <c r="AG495" t="s">
        <v>840</v>
      </c>
      <c r="AH495" s="17">
        <v>450</v>
      </c>
      <c r="AI495" s="17" cm="1">
        <f t="array" ref="AI495">SUMPRODUCT(--(IFERROR(HOUR(Flights_2026_09_3033343536373456789[entry_hour]),-1)=HOUR(AF495)),--(IFERROR(Flights_2026_09_3033343536373456789[entry_sector],"")=AG495),--(IFERROR(Flights_2026_09_3033343536373456789[nfl],-1)&gt;=AH495),--(IFERROR(Flights_2026_09_3033343536373456789[nfl],-1)&lt;=IF(AH495=450,450,AH495+9)))</f>
        <v>0</v>
      </c>
    </row>
    <row r="496" spans="32:35" x14ac:dyDescent="0.2">
      <c r="AF496" s="2">
        <v>0.70833333333333337</v>
      </c>
      <c r="AG496" t="s">
        <v>747</v>
      </c>
      <c r="AH496" s="17">
        <v>200</v>
      </c>
      <c r="AI496" s="17" cm="1">
        <f t="array" ref="AI496">SUMPRODUCT(--(IFERROR(HOUR(Flights_2026_09_3033343536373456789[entry_hour]),-1)=HOUR(AF496)),--(IFERROR(Flights_2026_09_3033343536373456789[entry_sector],"")=AG496),--(IFERROR(Flights_2026_09_3033343536373456789[nfl],-1)&gt;=AH496),--(IFERROR(Flights_2026_09_3033343536373456789[nfl],-1)&lt;=IF(AH496=450,450,AH496+9)))</f>
        <v>0</v>
      </c>
    </row>
    <row r="497" spans="32:35" x14ac:dyDescent="0.2">
      <c r="AF497" s="2">
        <v>0.70833333333333337</v>
      </c>
      <c r="AG497" t="s">
        <v>747</v>
      </c>
      <c r="AH497" s="17">
        <v>210</v>
      </c>
      <c r="AI497" s="17" cm="1">
        <f t="array" ref="AI497">SUMPRODUCT(--(IFERROR(HOUR(Flights_2026_09_3033343536373456789[entry_hour]),-1)=HOUR(AF497)),--(IFERROR(Flights_2026_09_3033343536373456789[entry_sector],"")=AG497),--(IFERROR(Flights_2026_09_3033343536373456789[nfl],-1)&gt;=AH497),--(IFERROR(Flights_2026_09_3033343536373456789[nfl],-1)&lt;=IF(AH497=450,450,AH497+9)))</f>
        <v>0</v>
      </c>
    </row>
    <row r="498" spans="32:35" x14ac:dyDescent="0.2">
      <c r="AF498" s="2">
        <v>0.70833333333333337</v>
      </c>
      <c r="AG498" t="s">
        <v>747</v>
      </c>
      <c r="AH498" s="17">
        <v>220</v>
      </c>
      <c r="AI498" s="17" cm="1">
        <f t="array" ref="AI498">SUMPRODUCT(--(IFERROR(HOUR(Flights_2026_09_3033343536373456789[entry_hour]),-1)=HOUR(AF498)),--(IFERROR(Flights_2026_09_3033343536373456789[entry_sector],"")=AG498),--(IFERROR(Flights_2026_09_3033343536373456789[nfl],-1)&gt;=AH498),--(IFERROR(Flights_2026_09_3033343536373456789[nfl],-1)&lt;=IF(AH498=450,450,AH498+9)))</f>
        <v>0</v>
      </c>
    </row>
    <row r="499" spans="32:35" x14ac:dyDescent="0.2">
      <c r="AF499" s="2">
        <v>0.70833333333333337</v>
      </c>
      <c r="AG499" t="s">
        <v>747</v>
      </c>
      <c r="AH499" s="17">
        <v>230</v>
      </c>
      <c r="AI499" s="17" cm="1">
        <f t="array" ref="AI499">SUMPRODUCT(--(IFERROR(HOUR(Flights_2026_09_3033343536373456789[entry_hour]),-1)=HOUR(AF499)),--(IFERROR(Flights_2026_09_3033343536373456789[entry_sector],"")=AG499),--(IFERROR(Flights_2026_09_3033343536373456789[nfl],-1)&gt;=AH499),--(IFERROR(Flights_2026_09_3033343536373456789[nfl],-1)&lt;=IF(AH499=450,450,AH499+9)))</f>
        <v>0</v>
      </c>
    </row>
    <row r="500" spans="32:35" x14ac:dyDescent="0.2">
      <c r="AF500" s="2">
        <v>0.70833333333333337</v>
      </c>
      <c r="AG500" t="s">
        <v>747</v>
      </c>
      <c r="AH500" s="17">
        <v>240</v>
      </c>
      <c r="AI500" s="17" cm="1">
        <f t="array" ref="AI500">SUMPRODUCT(--(IFERROR(HOUR(Flights_2026_09_3033343536373456789[entry_hour]),-1)=HOUR(AF500)),--(IFERROR(Flights_2026_09_3033343536373456789[entry_sector],"")=AG500),--(IFERROR(Flights_2026_09_3033343536373456789[nfl],-1)&gt;=AH500),--(IFERROR(Flights_2026_09_3033343536373456789[nfl],-1)&lt;=IF(AH500=450,450,AH500+9)))</f>
        <v>0</v>
      </c>
    </row>
    <row r="501" spans="32:35" x14ac:dyDescent="0.2">
      <c r="AF501" s="2">
        <v>0.70833333333333337</v>
      </c>
      <c r="AG501" t="s">
        <v>747</v>
      </c>
      <c r="AH501" s="17">
        <v>250</v>
      </c>
      <c r="AI501" s="17" cm="1">
        <f t="array" ref="AI501">SUMPRODUCT(--(IFERROR(HOUR(Flights_2026_09_3033343536373456789[entry_hour]),-1)=HOUR(AF501)),--(IFERROR(Flights_2026_09_3033343536373456789[entry_sector],"")=AG501),--(IFERROR(Flights_2026_09_3033343536373456789[nfl],-1)&gt;=AH501),--(IFERROR(Flights_2026_09_3033343536373456789[nfl],-1)&lt;=IF(AH501=450,450,AH501+9)))</f>
        <v>0</v>
      </c>
    </row>
    <row r="502" spans="32:35" x14ac:dyDescent="0.2">
      <c r="AF502" s="2">
        <v>0.70833333333333337</v>
      </c>
      <c r="AG502" t="s">
        <v>747</v>
      </c>
      <c r="AH502" s="17">
        <v>260</v>
      </c>
      <c r="AI502" s="17" cm="1">
        <f t="array" ref="AI502">SUMPRODUCT(--(IFERROR(HOUR(Flights_2026_09_3033343536373456789[entry_hour]),-1)=HOUR(AF502)),--(IFERROR(Flights_2026_09_3033343536373456789[entry_sector],"")=AG502),--(IFERROR(Flights_2026_09_3033343536373456789[nfl],-1)&gt;=AH502),--(IFERROR(Flights_2026_09_3033343536373456789[nfl],-1)&lt;=IF(AH502=450,450,AH502+9)))</f>
        <v>0</v>
      </c>
    </row>
    <row r="503" spans="32:35" x14ac:dyDescent="0.2">
      <c r="AF503" s="2">
        <v>0.70833333333333337</v>
      </c>
      <c r="AG503" t="s">
        <v>747</v>
      </c>
      <c r="AH503" s="17">
        <v>270</v>
      </c>
      <c r="AI503" s="17" cm="1">
        <f t="array" ref="AI503">SUMPRODUCT(--(IFERROR(HOUR(Flights_2026_09_3033343536373456789[entry_hour]),-1)=HOUR(AF503)),--(IFERROR(Flights_2026_09_3033343536373456789[entry_sector],"")=AG503),--(IFERROR(Flights_2026_09_3033343536373456789[nfl],-1)&gt;=AH503),--(IFERROR(Flights_2026_09_3033343536373456789[nfl],-1)&lt;=IF(AH503=450,450,AH503+9)))</f>
        <v>0</v>
      </c>
    </row>
    <row r="504" spans="32:35" x14ac:dyDescent="0.2">
      <c r="AF504" s="2">
        <v>0.70833333333333337</v>
      </c>
      <c r="AG504" t="s">
        <v>747</v>
      </c>
      <c r="AH504" s="17">
        <v>280</v>
      </c>
      <c r="AI504" s="17" cm="1">
        <f t="array" ref="AI504">SUMPRODUCT(--(IFERROR(HOUR(Flights_2026_09_3033343536373456789[entry_hour]),-1)=HOUR(AF504)),--(IFERROR(Flights_2026_09_3033343536373456789[entry_sector],"")=AG504),--(IFERROR(Flights_2026_09_3033343536373456789[nfl],-1)&gt;=AH504),--(IFERROR(Flights_2026_09_3033343536373456789[nfl],-1)&lt;=IF(AH504=450,450,AH504+9)))</f>
        <v>0</v>
      </c>
    </row>
    <row r="505" spans="32:35" x14ac:dyDescent="0.2">
      <c r="AF505" s="2">
        <v>0.70833333333333337</v>
      </c>
      <c r="AG505" t="s">
        <v>747</v>
      </c>
      <c r="AH505" s="17">
        <v>290</v>
      </c>
      <c r="AI505" s="17" cm="1">
        <f t="array" ref="AI505">SUMPRODUCT(--(IFERROR(HOUR(Flights_2026_09_3033343536373456789[entry_hour]),-1)=HOUR(AF505)),--(IFERROR(Flights_2026_09_3033343536373456789[entry_sector],"")=AG505),--(IFERROR(Flights_2026_09_3033343536373456789[nfl],-1)&gt;=AH505),--(IFERROR(Flights_2026_09_3033343536373456789[nfl],-1)&lt;=IF(AH505=450,450,AH505+9)))</f>
        <v>0</v>
      </c>
    </row>
    <row r="506" spans="32:35" x14ac:dyDescent="0.2">
      <c r="AF506" s="2">
        <v>0.70833333333333337</v>
      </c>
      <c r="AG506" t="s">
        <v>747</v>
      </c>
      <c r="AH506" s="17">
        <v>300</v>
      </c>
      <c r="AI506" s="17" cm="1">
        <f t="array" ref="AI506">SUMPRODUCT(--(IFERROR(HOUR(Flights_2026_09_3033343536373456789[entry_hour]),-1)=HOUR(AF506)),--(IFERROR(Flights_2026_09_3033343536373456789[entry_sector],"")=AG506),--(IFERROR(Flights_2026_09_3033343536373456789[nfl],-1)&gt;=AH506),--(IFERROR(Flights_2026_09_3033343536373456789[nfl],-1)&lt;=IF(AH506=450,450,AH506+9)))</f>
        <v>0</v>
      </c>
    </row>
    <row r="507" spans="32:35" x14ac:dyDescent="0.2">
      <c r="AF507" s="2">
        <v>0.70833333333333337</v>
      </c>
      <c r="AG507" t="s">
        <v>747</v>
      </c>
      <c r="AH507" s="17">
        <v>310</v>
      </c>
      <c r="AI507" s="17" cm="1">
        <f t="array" ref="AI507">SUMPRODUCT(--(IFERROR(HOUR(Flights_2026_09_3033343536373456789[entry_hour]),-1)=HOUR(AF507)),--(IFERROR(Flights_2026_09_3033343536373456789[entry_sector],"")=AG507),--(IFERROR(Flights_2026_09_3033343536373456789[nfl],-1)&gt;=AH507),--(IFERROR(Flights_2026_09_3033343536373456789[nfl],-1)&lt;=IF(AH507=450,450,AH507+9)))</f>
        <v>0</v>
      </c>
    </row>
    <row r="508" spans="32:35" x14ac:dyDescent="0.2">
      <c r="AF508" s="2">
        <v>0.70833333333333337</v>
      </c>
      <c r="AG508" t="s">
        <v>747</v>
      </c>
      <c r="AH508" s="17">
        <v>320</v>
      </c>
      <c r="AI508" s="17" cm="1">
        <f t="array" ref="AI508">SUMPRODUCT(--(IFERROR(HOUR(Flights_2026_09_3033343536373456789[entry_hour]),-1)=HOUR(AF508)),--(IFERROR(Flights_2026_09_3033343536373456789[entry_sector],"")=AG508),--(IFERROR(Flights_2026_09_3033343536373456789[nfl],-1)&gt;=AH508),--(IFERROR(Flights_2026_09_3033343536373456789[nfl],-1)&lt;=IF(AH508=450,450,AH508+9)))</f>
        <v>0</v>
      </c>
    </row>
    <row r="509" spans="32:35" x14ac:dyDescent="0.2">
      <c r="AF509" s="2">
        <v>0.70833333333333337</v>
      </c>
      <c r="AG509" t="s">
        <v>747</v>
      </c>
      <c r="AH509" s="17">
        <v>330</v>
      </c>
      <c r="AI509" s="17" cm="1">
        <f t="array" ref="AI509">SUMPRODUCT(--(IFERROR(HOUR(Flights_2026_09_3033343536373456789[entry_hour]),-1)=HOUR(AF509)),--(IFERROR(Flights_2026_09_3033343536373456789[entry_sector],"")=AG509),--(IFERROR(Flights_2026_09_3033343536373456789[nfl],-1)&gt;=AH509),--(IFERROR(Flights_2026_09_3033343536373456789[nfl],-1)&lt;=IF(AH509=450,450,AH509+9)))</f>
        <v>0</v>
      </c>
    </row>
    <row r="510" spans="32:35" x14ac:dyDescent="0.2">
      <c r="AF510" s="2">
        <v>0.70833333333333337</v>
      </c>
      <c r="AG510" t="s">
        <v>747</v>
      </c>
      <c r="AH510" s="17">
        <v>340</v>
      </c>
      <c r="AI510" s="17" cm="1">
        <f t="array" ref="AI510">SUMPRODUCT(--(IFERROR(HOUR(Flights_2026_09_3033343536373456789[entry_hour]),-1)=HOUR(AF510)),--(IFERROR(Flights_2026_09_3033343536373456789[entry_sector],"")=AG510),--(IFERROR(Flights_2026_09_3033343536373456789[nfl],-1)&gt;=AH510),--(IFERROR(Flights_2026_09_3033343536373456789[nfl],-1)&lt;=IF(AH510=450,450,AH510+9)))</f>
        <v>0</v>
      </c>
    </row>
    <row r="511" spans="32:35" x14ac:dyDescent="0.2">
      <c r="AF511" s="2">
        <v>0.70833333333333337</v>
      </c>
      <c r="AG511" t="s">
        <v>747</v>
      </c>
      <c r="AH511" s="17">
        <v>350</v>
      </c>
      <c r="AI511" s="17" cm="1">
        <f t="array" ref="AI511">SUMPRODUCT(--(IFERROR(HOUR(Flights_2026_09_3033343536373456789[entry_hour]),-1)=HOUR(AF511)),--(IFERROR(Flights_2026_09_3033343536373456789[entry_sector],"")=AG511),--(IFERROR(Flights_2026_09_3033343536373456789[nfl],-1)&gt;=AH511),--(IFERROR(Flights_2026_09_3033343536373456789[nfl],-1)&lt;=IF(AH511=450,450,AH511+9)))</f>
        <v>0</v>
      </c>
    </row>
    <row r="512" spans="32:35" x14ac:dyDescent="0.2">
      <c r="AF512" s="2">
        <v>0.70833333333333337</v>
      </c>
      <c r="AG512" t="s">
        <v>747</v>
      </c>
      <c r="AH512" s="17">
        <v>360</v>
      </c>
      <c r="AI512" s="17" cm="1">
        <f t="array" ref="AI512">SUMPRODUCT(--(IFERROR(HOUR(Flights_2026_09_3033343536373456789[entry_hour]),-1)=HOUR(AF512)),--(IFERROR(Flights_2026_09_3033343536373456789[entry_sector],"")=AG512),--(IFERROR(Flights_2026_09_3033343536373456789[nfl],-1)&gt;=AH512),--(IFERROR(Flights_2026_09_3033343536373456789[nfl],-1)&lt;=IF(AH512=450,450,AH512+9)))</f>
        <v>0</v>
      </c>
    </row>
    <row r="513" spans="32:35" x14ac:dyDescent="0.2">
      <c r="AF513" s="2">
        <v>0.70833333333333337</v>
      </c>
      <c r="AG513" t="s">
        <v>747</v>
      </c>
      <c r="AH513" s="17">
        <v>370</v>
      </c>
      <c r="AI513" s="17" cm="1">
        <f t="array" ref="AI513">SUMPRODUCT(--(IFERROR(HOUR(Flights_2026_09_3033343536373456789[entry_hour]),-1)=HOUR(AF513)),--(IFERROR(Flights_2026_09_3033343536373456789[entry_sector],"")=AG513),--(IFERROR(Flights_2026_09_3033343536373456789[nfl],-1)&gt;=AH513),--(IFERROR(Flights_2026_09_3033343536373456789[nfl],-1)&lt;=IF(AH513=450,450,AH513+9)))</f>
        <v>0</v>
      </c>
    </row>
    <row r="514" spans="32:35" x14ac:dyDescent="0.2">
      <c r="AF514" s="2">
        <v>0.70833333333333337</v>
      </c>
      <c r="AG514" t="s">
        <v>747</v>
      </c>
      <c r="AH514" s="17">
        <v>380</v>
      </c>
      <c r="AI514" s="17" cm="1">
        <f t="array" ref="AI514">SUMPRODUCT(--(IFERROR(HOUR(Flights_2026_09_3033343536373456789[entry_hour]),-1)=HOUR(AF514)),--(IFERROR(Flights_2026_09_3033343536373456789[entry_sector],"")=AG514),--(IFERROR(Flights_2026_09_3033343536373456789[nfl],-1)&gt;=AH514),--(IFERROR(Flights_2026_09_3033343536373456789[nfl],-1)&lt;=IF(AH514=450,450,AH514+9)))</f>
        <v>0</v>
      </c>
    </row>
    <row r="515" spans="32:35" x14ac:dyDescent="0.2">
      <c r="AF515" s="2">
        <v>0.70833333333333337</v>
      </c>
      <c r="AG515" t="s">
        <v>747</v>
      </c>
      <c r="AH515" s="17">
        <v>390</v>
      </c>
      <c r="AI515" s="17" cm="1">
        <f t="array" ref="AI515">SUMPRODUCT(--(IFERROR(HOUR(Flights_2026_09_3033343536373456789[entry_hour]),-1)=HOUR(AF515)),--(IFERROR(Flights_2026_09_3033343536373456789[entry_sector],"")=AG515),--(IFERROR(Flights_2026_09_3033343536373456789[nfl],-1)&gt;=AH515),--(IFERROR(Flights_2026_09_3033343536373456789[nfl],-1)&lt;=IF(AH515=450,450,AH515+9)))</f>
        <v>1</v>
      </c>
    </row>
    <row r="516" spans="32:35" x14ac:dyDescent="0.2">
      <c r="AF516" s="2">
        <v>0.70833333333333337</v>
      </c>
      <c r="AG516" t="s">
        <v>747</v>
      </c>
      <c r="AH516" s="17">
        <v>400</v>
      </c>
      <c r="AI516" s="17" cm="1">
        <f t="array" ref="AI516">SUMPRODUCT(--(IFERROR(HOUR(Flights_2026_09_3033343536373456789[entry_hour]),-1)=HOUR(AF516)),--(IFERROR(Flights_2026_09_3033343536373456789[entry_sector],"")=AG516),--(IFERROR(Flights_2026_09_3033343536373456789[nfl],-1)&gt;=AH516),--(IFERROR(Flights_2026_09_3033343536373456789[nfl],-1)&lt;=IF(AH516=450,450,AH516+9)))</f>
        <v>0</v>
      </c>
    </row>
    <row r="517" spans="32:35" x14ac:dyDescent="0.2">
      <c r="AF517" s="2">
        <v>0.70833333333333337</v>
      </c>
      <c r="AG517" t="s">
        <v>747</v>
      </c>
      <c r="AH517" s="17">
        <v>410</v>
      </c>
      <c r="AI517" s="17" cm="1">
        <f t="array" ref="AI517">SUMPRODUCT(--(IFERROR(HOUR(Flights_2026_09_3033343536373456789[entry_hour]),-1)=HOUR(AF517)),--(IFERROR(Flights_2026_09_3033343536373456789[entry_sector],"")=AG517),--(IFERROR(Flights_2026_09_3033343536373456789[nfl],-1)&gt;=AH517),--(IFERROR(Flights_2026_09_3033343536373456789[nfl],-1)&lt;=IF(AH517=450,450,AH517+9)))</f>
        <v>0</v>
      </c>
    </row>
    <row r="518" spans="32:35" x14ac:dyDescent="0.2">
      <c r="AF518" s="2">
        <v>0.70833333333333337</v>
      </c>
      <c r="AG518" t="s">
        <v>747</v>
      </c>
      <c r="AH518" s="17">
        <v>420</v>
      </c>
      <c r="AI518" s="17" cm="1">
        <f t="array" ref="AI518">SUMPRODUCT(--(IFERROR(HOUR(Flights_2026_09_3033343536373456789[entry_hour]),-1)=HOUR(AF518)),--(IFERROR(Flights_2026_09_3033343536373456789[entry_sector],"")=AG518),--(IFERROR(Flights_2026_09_3033343536373456789[nfl],-1)&gt;=AH518),--(IFERROR(Flights_2026_09_3033343536373456789[nfl],-1)&lt;=IF(AH518=450,450,AH518+9)))</f>
        <v>0</v>
      </c>
    </row>
    <row r="519" spans="32:35" x14ac:dyDescent="0.2">
      <c r="AF519" s="2">
        <v>0.70833333333333337</v>
      </c>
      <c r="AG519" t="s">
        <v>747</v>
      </c>
      <c r="AH519" s="17">
        <v>430</v>
      </c>
      <c r="AI519" s="17" cm="1">
        <f t="array" ref="AI519">SUMPRODUCT(--(IFERROR(HOUR(Flights_2026_09_3033343536373456789[entry_hour]),-1)=HOUR(AF519)),--(IFERROR(Flights_2026_09_3033343536373456789[entry_sector],"")=AG519),--(IFERROR(Flights_2026_09_3033343536373456789[nfl],-1)&gt;=AH519),--(IFERROR(Flights_2026_09_3033343536373456789[nfl],-1)&lt;=IF(AH519=450,450,AH519+9)))</f>
        <v>0</v>
      </c>
    </row>
    <row r="520" spans="32:35" x14ac:dyDescent="0.2">
      <c r="AF520" s="2">
        <v>0.70833333333333337</v>
      </c>
      <c r="AG520" t="s">
        <v>747</v>
      </c>
      <c r="AH520" s="17">
        <v>440</v>
      </c>
      <c r="AI520" s="17" cm="1">
        <f t="array" ref="AI520">SUMPRODUCT(--(IFERROR(HOUR(Flights_2026_09_3033343536373456789[entry_hour]),-1)=HOUR(AF520)),--(IFERROR(Flights_2026_09_3033343536373456789[entry_sector],"")=AG520),--(IFERROR(Flights_2026_09_3033343536373456789[nfl],-1)&gt;=AH520),--(IFERROR(Flights_2026_09_3033343536373456789[nfl],-1)&lt;=IF(AH520=450,450,AH520+9)))</f>
        <v>0</v>
      </c>
    </row>
    <row r="521" spans="32:35" x14ac:dyDescent="0.2">
      <c r="AF521" s="2">
        <v>0.70833333333333337</v>
      </c>
      <c r="AG521" t="s">
        <v>747</v>
      </c>
      <c r="AH521" s="17">
        <v>450</v>
      </c>
      <c r="AI521" s="17" cm="1">
        <f t="array" ref="AI521">SUMPRODUCT(--(IFERROR(HOUR(Flights_2026_09_3033343536373456789[entry_hour]),-1)=HOUR(AF521)),--(IFERROR(Flights_2026_09_3033343536373456789[entry_sector],"")=AG521),--(IFERROR(Flights_2026_09_3033343536373456789[nfl],-1)&gt;=AH521),--(IFERROR(Flights_2026_09_3033343536373456789[nfl],-1)&lt;=IF(AH521=450,450,AH521+9)))</f>
        <v>0</v>
      </c>
    </row>
    <row r="522" spans="32:35" x14ac:dyDescent="0.2">
      <c r="AF522" s="2">
        <v>0.75</v>
      </c>
      <c r="AG522" t="s">
        <v>743</v>
      </c>
      <c r="AH522" s="17">
        <v>200</v>
      </c>
      <c r="AI522" s="17" cm="1">
        <f t="array" ref="AI522">SUMPRODUCT(--(IFERROR(HOUR(Flights_2026_09_3033343536373456789[entry_hour]),-1)=HOUR(AF522)),--(IFERROR(Flights_2026_09_3033343536373456789[entry_sector],"")=AG522),--(IFERROR(Flights_2026_09_3033343536373456789[nfl],-1)&gt;=AH522),--(IFERROR(Flights_2026_09_3033343536373456789[nfl],-1)&lt;=IF(AH522=450,450,AH522+9)))</f>
        <v>0</v>
      </c>
    </row>
    <row r="523" spans="32:35" x14ac:dyDescent="0.2">
      <c r="AF523" s="2">
        <v>0.75</v>
      </c>
      <c r="AG523" t="s">
        <v>743</v>
      </c>
      <c r="AH523" s="17">
        <v>210</v>
      </c>
      <c r="AI523" s="17" cm="1">
        <f t="array" ref="AI523">SUMPRODUCT(--(IFERROR(HOUR(Flights_2026_09_3033343536373456789[entry_hour]),-1)=HOUR(AF523)),--(IFERROR(Flights_2026_09_3033343536373456789[entry_sector],"")=AG523),--(IFERROR(Flights_2026_09_3033343536373456789[nfl],-1)&gt;=AH523),--(IFERROR(Flights_2026_09_3033343536373456789[nfl],-1)&lt;=IF(AH523=450,450,AH523+9)))</f>
        <v>0</v>
      </c>
    </row>
    <row r="524" spans="32:35" x14ac:dyDescent="0.2">
      <c r="AF524" s="2">
        <v>0.75</v>
      </c>
      <c r="AG524" t="s">
        <v>743</v>
      </c>
      <c r="AH524" s="17">
        <v>220</v>
      </c>
      <c r="AI524" s="17" cm="1">
        <f t="array" ref="AI524">SUMPRODUCT(--(IFERROR(HOUR(Flights_2026_09_3033343536373456789[entry_hour]),-1)=HOUR(AF524)),--(IFERROR(Flights_2026_09_3033343536373456789[entry_sector],"")=AG524),--(IFERROR(Flights_2026_09_3033343536373456789[nfl],-1)&gt;=AH524),--(IFERROR(Flights_2026_09_3033343536373456789[nfl],-1)&lt;=IF(AH524=450,450,AH524+9)))</f>
        <v>0</v>
      </c>
    </row>
    <row r="525" spans="32:35" x14ac:dyDescent="0.2">
      <c r="AF525" s="2">
        <v>0.75</v>
      </c>
      <c r="AG525" t="s">
        <v>743</v>
      </c>
      <c r="AH525" s="17">
        <v>230</v>
      </c>
      <c r="AI525" s="17" cm="1">
        <f t="array" ref="AI525">SUMPRODUCT(--(IFERROR(HOUR(Flights_2026_09_3033343536373456789[entry_hour]),-1)=HOUR(AF525)),--(IFERROR(Flights_2026_09_3033343536373456789[entry_sector],"")=AG525),--(IFERROR(Flights_2026_09_3033343536373456789[nfl],-1)&gt;=AH525),--(IFERROR(Flights_2026_09_3033343536373456789[nfl],-1)&lt;=IF(AH525=450,450,AH525+9)))</f>
        <v>0</v>
      </c>
    </row>
    <row r="526" spans="32:35" x14ac:dyDescent="0.2">
      <c r="AF526" s="2">
        <v>0.75</v>
      </c>
      <c r="AG526" t="s">
        <v>743</v>
      </c>
      <c r="AH526" s="17">
        <v>240</v>
      </c>
      <c r="AI526" s="17" cm="1">
        <f t="array" ref="AI526">SUMPRODUCT(--(IFERROR(HOUR(Flights_2026_09_3033343536373456789[entry_hour]),-1)=HOUR(AF526)),--(IFERROR(Flights_2026_09_3033343536373456789[entry_sector],"")=AG526),--(IFERROR(Flights_2026_09_3033343536373456789[nfl],-1)&gt;=AH526),--(IFERROR(Flights_2026_09_3033343536373456789[nfl],-1)&lt;=IF(AH526=450,450,AH526+9)))</f>
        <v>0</v>
      </c>
    </row>
    <row r="527" spans="32:35" x14ac:dyDescent="0.2">
      <c r="AF527" s="2">
        <v>0.75</v>
      </c>
      <c r="AG527" t="s">
        <v>743</v>
      </c>
      <c r="AH527" s="17">
        <v>250</v>
      </c>
      <c r="AI527" s="17" cm="1">
        <f t="array" ref="AI527">SUMPRODUCT(--(IFERROR(HOUR(Flights_2026_09_3033343536373456789[entry_hour]),-1)=HOUR(AF527)),--(IFERROR(Flights_2026_09_3033343536373456789[entry_sector],"")=AG527),--(IFERROR(Flights_2026_09_3033343536373456789[nfl],-1)&gt;=AH527),--(IFERROR(Flights_2026_09_3033343536373456789[nfl],-1)&lt;=IF(AH527=450,450,AH527+9)))</f>
        <v>0</v>
      </c>
    </row>
    <row r="528" spans="32:35" x14ac:dyDescent="0.2">
      <c r="AF528" s="2">
        <v>0.75</v>
      </c>
      <c r="AG528" t="s">
        <v>743</v>
      </c>
      <c r="AH528" s="17">
        <v>260</v>
      </c>
      <c r="AI528" s="17" cm="1">
        <f t="array" ref="AI528">SUMPRODUCT(--(IFERROR(HOUR(Flights_2026_09_3033343536373456789[entry_hour]),-1)=HOUR(AF528)),--(IFERROR(Flights_2026_09_3033343536373456789[entry_sector],"")=AG528),--(IFERROR(Flights_2026_09_3033343536373456789[nfl],-1)&gt;=AH528),--(IFERROR(Flights_2026_09_3033343536373456789[nfl],-1)&lt;=IF(AH528=450,450,AH528+9)))</f>
        <v>0</v>
      </c>
    </row>
    <row r="529" spans="32:35" x14ac:dyDescent="0.2">
      <c r="AF529" s="2">
        <v>0.75</v>
      </c>
      <c r="AG529" t="s">
        <v>743</v>
      </c>
      <c r="AH529" s="17">
        <v>270</v>
      </c>
      <c r="AI529" s="17" cm="1">
        <f t="array" ref="AI529">SUMPRODUCT(--(IFERROR(HOUR(Flights_2026_09_3033343536373456789[entry_hour]),-1)=HOUR(AF529)),--(IFERROR(Flights_2026_09_3033343536373456789[entry_sector],"")=AG529),--(IFERROR(Flights_2026_09_3033343536373456789[nfl],-1)&gt;=AH529),--(IFERROR(Flights_2026_09_3033343536373456789[nfl],-1)&lt;=IF(AH529=450,450,AH529+9)))</f>
        <v>0</v>
      </c>
    </row>
    <row r="530" spans="32:35" x14ac:dyDescent="0.2">
      <c r="AF530" s="2">
        <v>0.75</v>
      </c>
      <c r="AG530" t="s">
        <v>743</v>
      </c>
      <c r="AH530" s="17">
        <v>280</v>
      </c>
      <c r="AI530" s="17" cm="1">
        <f t="array" ref="AI530">SUMPRODUCT(--(IFERROR(HOUR(Flights_2026_09_3033343536373456789[entry_hour]),-1)=HOUR(AF530)),--(IFERROR(Flights_2026_09_3033343536373456789[entry_sector],"")=AG530),--(IFERROR(Flights_2026_09_3033343536373456789[nfl],-1)&gt;=AH530),--(IFERROR(Flights_2026_09_3033343536373456789[nfl],-1)&lt;=IF(AH530=450,450,AH530+9)))</f>
        <v>0</v>
      </c>
    </row>
    <row r="531" spans="32:35" x14ac:dyDescent="0.2">
      <c r="AF531" s="2">
        <v>0.75</v>
      </c>
      <c r="AG531" t="s">
        <v>743</v>
      </c>
      <c r="AH531" s="17">
        <v>290</v>
      </c>
      <c r="AI531" s="17" cm="1">
        <f t="array" ref="AI531">SUMPRODUCT(--(IFERROR(HOUR(Flights_2026_09_3033343536373456789[entry_hour]),-1)=HOUR(AF531)),--(IFERROR(Flights_2026_09_3033343536373456789[entry_sector],"")=AG531),--(IFERROR(Flights_2026_09_3033343536373456789[nfl],-1)&gt;=AH531),--(IFERROR(Flights_2026_09_3033343536373456789[nfl],-1)&lt;=IF(AH531=450,450,AH531+9)))</f>
        <v>0</v>
      </c>
    </row>
    <row r="532" spans="32:35" x14ac:dyDescent="0.2">
      <c r="AF532" s="2">
        <v>0.75</v>
      </c>
      <c r="AG532" t="s">
        <v>743</v>
      </c>
      <c r="AH532" s="17">
        <v>300</v>
      </c>
      <c r="AI532" s="17" cm="1">
        <f t="array" ref="AI532">SUMPRODUCT(--(IFERROR(HOUR(Flights_2026_09_3033343536373456789[entry_hour]),-1)=HOUR(AF532)),--(IFERROR(Flights_2026_09_3033343536373456789[entry_sector],"")=AG532),--(IFERROR(Flights_2026_09_3033343536373456789[nfl],-1)&gt;=AH532),--(IFERROR(Flights_2026_09_3033343536373456789[nfl],-1)&lt;=IF(AH532=450,450,AH532+9)))</f>
        <v>0</v>
      </c>
    </row>
    <row r="533" spans="32:35" x14ac:dyDescent="0.2">
      <c r="AF533" s="2">
        <v>0.75</v>
      </c>
      <c r="AG533" t="s">
        <v>743</v>
      </c>
      <c r="AH533" s="17">
        <v>310</v>
      </c>
      <c r="AI533" s="17" cm="1">
        <f t="array" ref="AI533">SUMPRODUCT(--(IFERROR(HOUR(Flights_2026_09_3033343536373456789[entry_hour]),-1)=HOUR(AF533)),--(IFERROR(Flights_2026_09_3033343536373456789[entry_sector],"")=AG533),--(IFERROR(Flights_2026_09_3033343536373456789[nfl],-1)&gt;=AH533),--(IFERROR(Flights_2026_09_3033343536373456789[nfl],-1)&lt;=IF(AH533=450,450,AH533+9)))</f>
        <v>0</v>
      </c>
    </row>
    <row r="534" spans="32:35" x14ac:dyDescent="0.2">
      <c r="AF534" s="2">
        <v>0.75</v>
      </c>
      <c r="AG534" t="s">
        <v>743</v>
      </c>
      <c r="AH534" s="17">
        <v>320</v>
      </c>
      <c r="AI534" s="17" cm="1">
        <f t="array" ref="AI534">SUMPRODUCT(--(IFERROR(HOUR(Flights_2026_09_3033343536373456789[entry_hour]),-1)=HOUR(AF534)),--(IFERROR(Flights_2026_09_3033343536373456789[entry_sector],"")=AG534),--(IFERROR(Flights_2026_09_3033343536373456789[nfl],-1)&gt;=AH534),--(IFERROR(Flights_2026_09_3033343536373456789[nfl],-1)&lt;=IF(AH534=450,450,AH534+9)))</f>
        <v>0</v>
      </c>
    </row>
    <row r="535" spans="32:35" x14ac:dyDescent="0.2">
      <c r="AF535" s="2">
        <v>0.75</v>
      </c>
      <c r="AG535" t="s">
        <v>743</v>
      </c>
      <c r="AH535" s="17">
        <v>330</v>
      </c>
      <c r="AI535" s="17" cm="1">
        <f t="array" ref="AI535">SUMPRODUCT(--(IFERROR(HOUR(Flights_2026_09_3033343536373456789[entry_hour]),-1)=HOUR(AF535)),--(IFERROR(Flights_2026_09_3033343536373456789[entry_sector],"")=AG535),--(IFERROR(Flights_2026_09_3033343536373456789[nfl],-1)&gt;=AH535),--(IFERROR(Flights_2026_09_3033343536373456789[nfl],-1)&lt;=IF(AH535=450,450,AH535+9)))</f>
        <v>0</v>
      </c>
    </row>
    <row r="536" spans="32:35" x14ac:dyDescent="0.2">
      <c r="AF536" s="2">
        <v>0.75</v>
      </c>
      <c r="AG536" t="s">
        <v>743</v>
      </c>
      <c r="AH536" s="17">
        <v>340</v>
      </c>
      <c r="AI536" s="17" cm="1">
        <f t="array" ref="AI536">SUMPRODUCT(--(IFERROR(HOUR(Flights_2026_09_3033343536373456789[entry_hour]),-1)=HOUR(AF536)),--(IFERROR(Flights_2026_09_3033343536373456789[entry_sector],"")=AG536),--(IFERROR(Flights_2026_09_3033343536373456789[nfl],-1)&gt;=AH536),--(IFERROR(Flights_2026_09_3033343536373456789[nfl],-1)&lt;=IF(AH536=450,450,AH536+9)))</f>
        <v>0</v>
      </c>
    </row>
    <row r="537" spans="32:35" x14ac:dyDescent="0.2">
      <c r="AF537" s="2">
        <v>0.75</v>
      </c>
      <c r="AG537" t="s">
        <v>743</v>
      </c>
      <c r="AH537" s="17">
        <v>350</v>
      </c>
      <c r="AI537" s="17" cm="1">
        <f t="array" ref="AI537">SUMPRODUCT(--(IFERROR(HOUR(Flights_2026_09_3033343536373456789[entry_hour]),-1)=HOUR(AF537)),--(IFERROR(Flights_2026_09_3033343536373456789[entry_sector],"")=AG537),--(IFERROR(Flights_2026_09_3033343536373456789[nfl],-1)&gt;=AH537),--(IFERROR(Flights_2026_09_3033343536373456789[nfl],-1)&lt;=IF(AH537=450,450,AH537+9)))</f>
        <v>0</v>
      </c>
    </row>
    <row r="538" spans="32:35" x14ac:dyDescent="0.2">
      <c r="AF538" s="2">
        <v>0.75</v>
      </c>
      <c r="AG538" t="s">
        <v>743</v>
      </c>
      <c r="AH538" s="17">
        <v>360</v>
      </c>
      <c r="AI538" s="17" cm="1">
        <f t="array" ref="AI538">SUMPRODUCT(--(IFERROR(HOUR(Flights_2026_09_3033343536373456789[entry_hour]),-1)=HOUR(AF538)),--(IFERROR(Flights_2026_09_3033343536373456789[entry_sector],"")=AG538),--(IFERROR(Flights_2026_09_3033343536373456789[nfl],-1)&gt;=AH538),--(IFERROR(Flights_2026_09_3033343536373456789[nfl],-1)&lt;=IF(AH538=450,450,AH538+9)))</f>
        <v>0</v>
      </c>
    </row>
    <row r="539" spans="32:35" x14ac:dyDescent="0.2">
      <c r="AF539" s="2">
        <v>0.75</v>
      </c>
      <c r="AG539" t="s">
        <v>743</v>
      </c>
      <c r="AH539" s="17">
        <v>370</v>
      </c>
      <c r="AI539" s="17" cm="1">
        <f t="array" ref="AI539">SUMPRODUCT(--(IFERROR(HOUR(Flights_2026_09_3033343536373456789[entry_hour]),-1)=HOUR(AF539)),--(IFERROR(Flights_2026_09_3033343536373456789[entry_sector],"")=AG539),--(IFERROR(Flights_2026_09_3033343536373456789[nfl],-1)&gt;=AH539),--(IFERROR(Flights_2026_09_3033343536373456789[nfl],-1)&lt;=IF(AH539=450,450,AH539+9)))</f>
        <v>0</v>
      </c>
    </row>
    <row r="540" spans="32:35" x14ac:dyDescent="0.2">
      <c r="AF540" s="2">
        <v>0.75</v>
      </c>
      <c r="AG540" t="s">
        <v>743</v>
      </c>
      <c r="AH540" s="17">
        <v>380</v>
      </c>
      <c r="AI540" s="17" cm="1">
        <f t="array" ref="AI540">SUMPRODUCT(--(IFERROR(HOUR(Flights_2026_09_3033343536373456789[entry_hour]),-1)=HOUR(AF540)),--(IFERROR(Flights_2026_09_3033343536373456789[entry_sector],"")=AG540),--(IFERROR(Flights_2026_09_3033343536373456789[nfl],-1)&gt;=AH540),--(IFERROR(Flights_2026_09_3033343536373456789[nfl],-1)&lt;=IF(AH540=450,450,AH540+9)))</f>
        <v>0</v>
      </c>
    </row>
    <row r="541" spans="32:35" x14ac:dyDescent="0.2">
      <c r="AF541" s="2">
        <v>0.75</v>
      </c>
      <c r="AG541" t="s">
        <v>743</v>
      </c>
      <c r="AH541" s="17">
        <v>390</v>
      </c>
      <c r="AI541" s="17" cm="1">
        <f t="array" ref="AI541">SUMPRODUCT(--(IFERROR(HOUR(Flights_2026_09_3033343536373456789[entry_hour]),-1)=HOUR(AF541)),--(IFERROR(Flights_2026_09_3033343536373456789[entry_sector],"")=AG541),--(IFERROR(Flights_2026_09_3033343536373456789[nfl],-1)&gt;=AH541),--(IFERROR(Flights_2026_09_3033343536373456789[nfl],-1)&lt;=IF(AH541=450,450,AH541+9)))</f>
        <v>0</v>
      </c>
    </row>
    <row r="542" spans="32:35" x14ac:dyDescent="0.2">
      <c r="AF542" s="2">
        <v>0.75</v>
      </c>
      <c r="AG542" t="s">
        <v>743</v>
      </c>
      <c r="AH542" s="17">
        <v>400</v>
      </c>
      <c r="AI542" s="17" cm="1">
        <f t="array" ref="AI542">SUMPRODUCT(--(IFERROR(HOUR(Flights_2026_09_3033343536373456789[entry_hour]),-1)=HOUR(AF542)),--(IFERROR(Flights_2026_09_3033343536373456789[entry_sector],"")=AG542),--(IFERROR(Flights_2026_09_3033343536373456789[nfl],-1)&gt;=AH542),--(IFERROR(Flights_2026_09_3033343536373456789[nfl],-1)&lt;=IF(AH542=450,450,AH542+9)))</f>
        <v>0</v>
      </c>
    </row>
    <row r="543" spans="32:35" x14ac:dyDescent="0.2">
      <c r="AF543" s="2">
        <v>0.75</v>
      </c>
      <c r="AG543" t="s">
        <v>743</v>
      </c>
      <c r="AH543" s="17">
        <v>410</v>
      </c>
      <c r="AI543" s="17" cm="1">
        <f t="array" ref="AI543">SUMPRODUCT(--(IFERROR(HOUR(Flights_2026_09_3033343536373456789[entry_hour]),-1)=HOUR(AF543)),--(IFERROR(Flights_2026_09_3033343536373456789[entry_sector],"")=AG543),--(IFERROR(Flights_2026_09_3033343536373456789[nfl],-1)&gt;=AH543),--(IFERROR(Flights_2026_09_3033343536373456789[nfl],-1)&lt;=IF(AH543=450,450,AH543+9)))</f>
        <v>0</v>
      </c>
    </row>
    <row r="544" spans="32:35" x14ac:dyDescent="0.2">
      <c r="AF544" s="2">
        <v>0.75</v>
      </c>
      <c r="AG544" t="s">
        <v>743</v>
      </c>
      <c r="AH544" s="17">
        <v>420</v>
      </c>
      <c r="AI544" s="17" cm="1">
        <f t="array" ref="AI544">SUMPRODUCT(--(IFERROR(HOUR(Flights_2026_09_3033343536373456789[entry_hour]),-1)=HOUR(AF544)),--(IFERROR(Flights_2026_09_3033343536373456789[entry_sector],"")=AG544),--(IFERROR(Flights_2026_09_3033343536373456789[nfl],-1)&gt;=AH544),--(IFERROR(Flights_2026_09_3033343536373456789[nfl],-1)&lt;=IF(AH544=450,450,AH544+9)))</f>
        <v>0</v>
      </c>
    </row>
    <row r="545" spans="32:35" x14ac:dyDescent="0.2">
      <c r="AF545" s="2">
        <v>0.75</v>
      </c>
      <c r="AG545" t="s">
        <v>743</v>
      </c>
      <c r="AH545" s="17">
        <v>430</v>
      </c>
      <c r="AI545" s="17" cm="1">
        <f t="array" ref="AI545">SUMPRODUCT(--(IFERROR(HOUR(Flights_2026_09_3033343536373456789[entry_hour]),-1)=HOUR(AF545)),--(IFERROR(Flights_2026_09_3033343536373456789[entry_sector],"")=AG545),--(IFERROR(Flights_2026_09_3033343536373456789[nfl],-1)&gt;=AH545),--(IFERROR(Flights_2026_09_3033343536373456789[nfl],-1)&lt;=IF(AH545=450,450,AH545+9)))</f>
        <v>0</v>
      </c>
    </row>
    <row r="546" spans="32:35" x14ac:dyDescent="0.2">
      <c r="AF546" s="2">
        <v>0.75</v>
      </c>
      <c r="AG546" t="s">
        <v>743</v>
      </c>
      <c r="AH546" s="17">
        <v>440</v>
      </c>
      <c r="AI546" s="17" cm="1">
        <f t="array" ref="AI546">SUMPRODUCT(--(IFERROR(HOUR(Flights_2026_09_3033343536373456789[entry_hour]),-1)=HOUR(AF546)),--(IFERROR(Flights_2026_09_3033343536373456789[entry_sector],"")=AG546),--(IFERROR(Flights_2026_09_3033343536373456789[nfl],-1)&gt;=AH546),--(IFERROR(Flights_2026_09_3033343536373456789[nfl],-1)&lt;=IF(AH546=450,450,AH546+9)))</f>
        <v>0</v>
      </c>
    </row>
    <row r="547" spans="32:35" x14ac:dyDescent="0.2">
      <c r="AF547" s="2">
        <v>0.75</v>
      </c>
      <c r="AG547" t="s">
        <v>743</v>
      </c>
      <c r="AH547" s="17">
        <v>450</v>
      </c>
      <c r="AI547" s="17" cm="1">
        <f t="array" ref="AI547">SUMPRODUCT(--(IFERROR(HOUR(Flights_2026_09_3033343536373456789[entry_hour]),-1)=HOUR(AF547)),--(IFERROR(Flights_2026_09_3033343536373456789[entry_sector],"")=AG547),--(IFERROR(Flights_2026_09_3033343536373456789[nfl],-1)&gt;=AH547),--(IFERROR(Flights_2026_09_3033343536373456789[nfl],-1)&lt;=IF(AH547=450,450,AH547+9)))</f>
        <v>0</v>
      </c>
    </row>
    <row r="548" spans="32:35" x14ac:dyDescent="0.2">
      <c r="AF548" s="2">
        <v>0.75</v>
      </c>
      <c r="AG548" t="s">
        <v>744</v>
      </c>
      <c r="AH548" s="17">
        <v>200</v>
      </c>
      <c r="AI548" s="17" cm="1">
        <f t="array" ref="AI548">SUMPRODUCT(--(IFERROR(HOUR(Flights_2026_09_3033343536373456789[entry_hour]),-1)=HOUR(AF548)),--(IFERROR(Flights_2026_09_3033343536373456789[entry_sector],"")=AG548),--(IFERROR(Flights_2026_09_3033343536373456789[nfl],-1)&gt;=AH548),--(IFERROR(Flights_2026_09_3033343536373456789[nfl],-1)&lt;=IF(AH548=450,450,AH548+9)))</f>
        <v>0</v>
      </c>
    </row>
    <row r="549" spans="32:35" x14ac:dyDescent="0.2">
      <c r="AF549" s="2">
        <v>0.75</v>
      </c>
      <c r="AG549" t="s">
        <v>744</v>
      </c>
      <c r="AH549" s="17">
        <v>210</v>
      </c>
      <c r="AI549" s="17" cm="1">
        <f t="array" ref="AI549">SUMPRODUCT(--(IFERROR(HOUR(Flights_2026_09_3033343536373456789[entry_hour]),-1)=HOUR(AF549)),--(IFERROR(Flights_2026_09_3033343536373456789[entry_sector],"")=AG549),--(IFERROR(Flights_2026_09_3033343536373456789[nfl],-1)&gt;=AH549),--(IFERROR(Flights_2026_09_3033343536373456789[nfl],-1)&lt;=IF(AH549=450,450,AH549+9)))</f>
        <v>0</v>
      </c>
    </row>
    <row r="550" spans="32:35" x14ac:dyDescent="0.2">
      <c r="AF550" s="2">
        <v>0.75</v>
      </c>
      <c r="AG550" t="s">
        <v>744</v>
      </c>
      <c r="AH550" s="17">
        <v>220</v>
      </c>
      <c r="AI550" s="17" cm="1">
        <f t="array" ref="AI550">SUMPRODUCT(--(IFERROR(HOUR(Flights_2026_09_3033343536373456789[entry_hour]),-1)=HOUR(AF550)),--(IFERROR(Flights_2026_09_3033343536373456789[entry_sector],"")=AG550),--(IFERROR(Flights_2026_09_3033343536373456789[nfl],-1)&gt;=AH550),--(IFERROR(Flights_2026_09_3033343536373456789[nfl],-1)&lt;=IF(AH550=450,450,AH550+9)))</f>
        <v>6</v>
      </c>
    </row>
    <row r="551" spans="32:35" x14ac:dyDescent="0.2">
      <c r="AF551" s="2">
        <v>0.75</v>
      </c>
      <c r="AG551" t="s">
        <v>744</v>
      </c>
      <c r="AH551" s="17">
        <v>230</v>
      </c>
      <c r="AI551" s="17" cm="1">
        <f t="array" ref="AI551">SUMPRODUCT(--(IFERROR(HOUR(Flights_2026_09_3033343536373456789[entry_hour]),-1)=HOUR(AF551)),--(IFERROR(Flights_2026_09_3033343536373456789[entry_sector],"")=AG551),--(IFERROR(Flights_2026_09_3033343536373456789[nfl],-1)&gt;=AH551),--(IFERROR(Flights_2026_09_3033343536373456789[nfl],-1)&lt;=IF(AH551=450,450,AH551+9)))</f>
        <v>0</v>
      </c>
    </row>
    <row r="552" spans="32:35" x14ac:dyDescent="0.2">
      <c r="AF552" s="2">
        <v>0.75</v>
      </c>
      <c r="AG552" t="s">
        <v>744</v>
      </c>
      <c r="AH552" s="17">
        <v>240</v>
      </c>
      <c r="AI552" s="17" cm="1">
        <f t="array" ref="AI552">SUMPRODUCT(--(IFERROR(HOUR(Flights_2026_09_3033343536373456789[entry_hour]),-1)=HOUR(AF552)),--(IFERROR(Flights_2026_09_3033343536373456789[entry_sector],"")=AG552),--(IFERROR(Flights_2026_09_3033343536373456789[nfl],-1)&gt;=AH552),--(IFERROR(Flights_2026_09_3033343536373456789[nfl],-1)&lt;=IF(AH552=450,450,AH552+9)))</f>
        <v>0</v>
      </c>
    </row>
    <row r="553" spans="32:35" x14ac:dyDescent="0.2">
      <c r="AF553" s="2">
        <v>0.75</v>
      </c>
      <c r="AG553" t="s">
        <v>744</v>
      </c>
      <c r="AH553" s="17">
        <v>250</v>
      </c>
      <c r="AI553" s="17" cm="1">
        <f t="array" ref="AI553">SUMPRODUCT(--(IFERROR(HOUR(Flights_2026_09_3033343536373456789[entry_hour]),-1)=HOUR(AF553)),--(IFERROR(Flights_2026_09_3033343536373456789[entry_sector],"")=AG553),--(IFERROR(Flights_2026_09_3033343536373456789[nfl],-1)&gt;=AH553),--(IFERROR(Flights_2026_09_3033343536373456789[nfl],-1)&lt;=IF(AH553=450,450,AH553+9)))</f>
        <v>0</v>
      </c>
    </row>
    <row r="554" spans="32:35" x14ac:dyDescent="0.2">
      <c r="AF554" s="2">
        <v>0.75</v>
      </c>
      <c r="AG554" t="s">
        <v>744</v>
      </c>
      <c r="AH554" s="17">
        <v>260</v>
      </c>
      <c r="AI554" s="17" cm="1">
        <f t="array" ref="AI554">SUMPRODUCT(--(IFERROR(HOUR(Flights_2026_09_3033343536373456789[entry_hour]),-1)=HOUR(AF554)),--(IFERROR(Flights_2026_09_3033343536373456789[entry_sector],"")=AG554),--(IFERROR(Flights_2026_09_3033343536373456789[nfl],-1)&gt;=AH554),--(IFERROR(Flights_2026_09_3033343536373456789[nfl],-1)&lt;=IF(AH554=450,450,AH554+9)))</f>
        <v>0</v>
      </c>
    </row>
    <row r="555" spans="32:35" x14ac:dyDescent="0.2">
      <c r="AF555" s="2">
        <v>0.75</v>
      </c>
      <c r="AG555" t="s">
        <v>744</v>
      </c>
      <c r="AH555" s="17">
        <v>270</v>
      </c>
      <c r="AI555" s="17" cm="1">
        <f t="array" ref="AI555">SUMPRODUCT(--(IFERROR(HOUR(Flights_2026_09_3033343536373456789[entry_hour]),-1)=HOUR(AF555)),--(IFERROR(Flights_2026_09_3033343536373456789[entry_sector],"")=AG555),--(IFERROR(Flights_2026_09_3033343536373456789[nfl],-1)&gt;=AH555),--(IFERROR(Flights_2026_09_3033343536373456789[nfl],-1)&lt;=IF(AH555=450,450,AH555+9)))</f>
        <v>0</v>
      </c>
    </row>
    <row r="556" spans="32:35" x14ac:dyDescent="0.2">
      <c r="AF556" s="2">
        <v>0.75</v>
      </c>
      <c r="AG556" t="s">
        <v>744</v>
      </c>
      <c r="AH556" s="17">
        <v>280</v>
      </c>
      <c r="AI556" s="17" cm="1">
        <f t="array" ref="AI556">SUMPRODUCT(--(IFERROR(HOUR(Flights_2026_09_3033343536373456789[entry_hour]),-1)=HOUR(AF556)),--(IFERROR(Flights_2026_09_3033343536373456789[entry_sector],"")=AG556),--(IFERROR(Flights_2026_09_3033343536373456789[nfl],-1)&gt;=AH556),--(IFERROR(Flights_2026_09_3033343536373456789[nfl],-1)&lt;=IF(AH556=450,450,AH556+9)))</f>
        <v>0</v>
      </c>
    </row>
    <row r="557" spans="32:35" x14ac:dyDescent="0.2">
      <c r="AF557" s="2">
        <v>0.75</v>
      </c>
      <c r="AG557" t="s">
        <v>744</v>
      </c>
      <c r="AH557" s="17">
        <v>290</v>
      </c>
      <c r="AI557" s="17" cm="1">
        <f t="array" ref="AI557">SUMPRODUCT(--(IFERROR(HOUR(Flights_2026_09_3033343536373456789[entry_hour]),-1)=HOUR(AF557)),--(IFERROR(Flights_2026_09_3033343536373456789[entry_sector],"")=AG557),--(IFERROR(Flights_2026_09_3033343536373456789[nfl],-1)&gt;=AH557),--(IFERROR(Flights_2026_09_3033343536373456789[nfl],-1)&lt;=IF(AH557=450,450,AH557+9)))</f>
        <v>0</v>
      </c>
    </row>
    <row r="558" spans="32:35" x14ac:dyDescent="0.2">
      <c r="AF558" s="2">
        <v>0.75</v>
      </c>
      <c r="AG558" t="s">
        <v>744</v>
      </c>
      <c r="AH558" s="17">
        <v>300</v>
      </c>
      <c r="AI558" s="17" cm="1">
        <f t="array" ref="AI558">SUMPRODUCT(--(IFERROR(HOUR(Flights_2026_09_3033343536373456789[entry_hour]),-1)=HOUR(AF558)),--(IFERROR(Flights_2026_09_3033343536373456789[entry_sector],"")=AG558),--(IFERROR(Flights_2026_09_3033343536373456789[nfl],-1)&gt;=AH558),--(IFERROR(Flights_2026_09_3033343536373456789[nfl],-1)&lt;=IF(AH558=450,450,AH558+9)))</f>
        <v>0</v>
      </c>
    </row>
    <row r="559" spans="32:35" x14ac:dyDescent="0.2">
      <c r="AF559" s="2">
        <v>0.75</v>
      </c>
      <c r="AG559" t="s">
        <v>744</v>
      </c>
      <c r="AH559" s="17">
        <v>310</v>
      </c>
      <c r="AI559" s="17" cm="1">
        <f t="array" ref="AI559">SUMPRODUCT(--(IFERROR(HOUR(Flights_2026_09_3033343536373456789[entry_hour]),-1)=HOUR(AF559)),--(IFERROR(Flights_2026_09_3033343536373456789[entry_sector],"")=AG559),--(IFERROR(Flights_2026_09_3033343536373456789[nfl],-1)&gt;=AH559),--(IFERROR(Flights_2026_09_3033343536373456789[nfl],-1)&lt;=IF(AH559=450,450,AH559+9)))</f>
        <v>0</v>
      </c>
    </row>
    <row r="560" spans="32:35" x14ac:dyDescent="0.2">
      <c r="AF560" s="2">
        <v>0.75</v>
      </c>
      <c r="AG560" t="s">
        <v>744</v>
      </c>
      <c r="AH560" s="17">
        <v>320</v>
      </c>
      <c r="AI560" s="17" cm="1">
        <f t="array" ref="AI560">SUMPRODUCT(--(IFERROR(HOUR(Flights_2026_09_3033343536373456789[entry_hour]),-1)=HOUR(AF560)),--(IFERROR(Flights_2026_09_3033343536373456789[entry_sector],"")=AG560),--(IFERROR(Flights_2026_09_3033343536373456789[nfl],-1)&gt;=AH560),--(IFERROR(Flights_2026_09_3033343536373456789[nfl],-1)&lt;=IF(AH560=450,450,AH560+9)))</f>
        <v>0</v>
      </c>
    </row>
    <row r="561" spans="32:35" x14ac:dyDescent="0.2">
      <c r="AF561" s="2">
        <v>0.75</v>
      </c>
      <c r="AG561" t="s">
        <v>744</v>
      </c>
      <c r="AH561" s="17">
        <v>330</v>
      </c>
      <c r="AI561" s="17" cm="1">
        <f t="array" ref="AI561">SUMPRODUCT(--(IFERROR(HOUR(Flights_2026_09_3033343536373456789[entry_hour]),-1)=HOUR(AF561)),--(IFERROR(Flights_2026_09_3033343536373456789[entry_sector],"")=AG561),--(IFERROR(Flights_2026_09_3033343536373456789[nfl],-1)&gt;=AH561),--(IFERROR(Flights_2026_09_3033343536373456789[nfl],-1)&lt;=IF(AH561=450,450,AH561+9)))</f>
        <v>1</v>
      </c>
    </row>
    <row r="562" spans="32:35" x14ac:dyDescent="0.2">
      <c r="AF562" s="2">
        <v>0.75</v>
      </c>
      <c r="AG562" t="s">
        <v>744</v>
      </c>
      <c r="AH562" s="17">
        <v>340</v>
      </c>
      <c r="AI562" s="17" cm="1">
        <f t="array" ref="AI562">SUMPRODUCT(--(IFERROR(HOUR(Flights_2026_09_3033343536373456789[entry_hour]),-1)=HOUR(AF562)),--(IFERROR(Flights_2026_09_3033343536373456789[entry_sector],"")=AG562),--(IFERROR(Flights_2026_09_3033343536373456789[nfl],-1)&gt;=AH562),--(IFERROR(Flights_2026_09_3033343536373456789[nfl],-1)&lt;=IF(AH562=450,450,AH562+9)))</f>
        <v>0</v>
      </c>
    </row>
    <row r="563" spans="32:35" x14ac:dyDescent="0.2">
      <c r="AF563" s="2">
        <v>0.75</v>
      </c>
      <c r="AG563" t="s">
        <v>744</v>
      </c>
      <c r="AH563" s="17">
        <v>350</v>
      </c>
      <c r="AI563" s="17" cm="1">
        <f t="array" ref="AI563">SUMPRODUCT(--(IFERROR(HOUR(Flights_2026_09_3033343536373456789[entry_hour]),-1)=HOUR(AF563)),--(IFERROR(Flights_2026_09_3033343536373456789[entry_sector],"")=AG563),--(IFERROR(Flights_2026_09_3033343536373456789[nfl],-1)&gt;=AH563),--(IFERROR(Flights_2026_09_3033343536373456789[nfl],-1)&lt;=IF(AH563=450,450,AH563+9)))</f>
        <v>1</v>
      </c>
    </row>
    <row r="564" spans="32:35" x14ac:dyDescent="0.2">
      <c r="AF564" s="2">
        <v>0.75</v>
      </c>
      <c r="AG564" t="s">
        <v>744</v>
      </c>
      <c r="AH564" s="17">
        <v>360</v>
      </c>
      <c r="AI564" s="17" cm="1">
        <f t="array" ref="AI564">SUMPRODUCT(--(IFERROR(HOUR(Flights_2026_09_3033343536373456789[entry_hour]),-1)=HOUR(AF564)),--(IFERROR(Flights_2026_09_3033343536373456789[entry_sector],"")=AG564),--(IFERROR(Flights_2026_09_3033343536373456789[nfl],-1)&gt;=AH564),--(IFERROR(Flights_2026_09_3033343536373456789[nfl],-1)&lt;=IF(AH564=450,450,AH564+9)))</f>
        <v>1</v>
      </c>
    </row>
    <row r="565" spans="32:35" x14ac:dyDescent="0.2">
      <c r="AF565" s="2">
        <v>0.75</v>
      </c>
      <c r="AG565" t="s">
        <v>744</v>
      </c>
      <c r="AH565" s="17">
        <v>370</v>
      </c>
      <c r="AI565" s="17" cm="1">
        <f t="array" ref="AI565">SUMPRODUCT(--(IFERROR(HOUR(Flights_2026_09_3033343536373456789[entry_hour]),-1)=HOUR(AF565)),--(IFERROR(Flights_2026_09_3033343536373456789[entry_sector],"")=AG565),--(IFERROR(Flights_2026_09_3033343536373456789[nfl],-1)&gt;=AH565),--(IFERROR(Flights_2026_09_3033343536373456789[nfl],-1)&lt;=IF(AH565=450,450,AH565+9)))</f>
        <v>0</v>
      </c>
    </row>
    <row r="566" spans="32:35" x14ac:dyDescent="0.2">
      <c r="AF566" s="2">
        <v>0.75</v>
      </c>
      <c r="AG566" t="s">
        <v>744</v>
      </c>
      <c r="AH566" s="17">
        <v>380</v>
      </c>
      <c r="AI566" s="17" cm="1">
        <f t="array" ref="AI566">SUMPRODUCT(--(IFERROR(HOUR(Flights_2026_09_3033343536373456789[entry_hour]),-1)=HOUR(AF566)),--(IFERROR(Flights_2026_09_3033343536373456789[entry_sector],"")=AG566),--(IFERROR(Flights_2026_09_3033343536373456789[nfl],-1)&gt;=AH566),--(IFERROR(Flights_2026_09_3033343536373456789[nfl],-1)&lt;=IF(AH566=450,450,AH566+9)))</f>
        <v>0</v>
      </c>
    </row>
    <row r="567" spans="32:35" x14ac:dyDescent="0.2">
      <c r="AF567" s="2">
        <v>0.75</v>
      </c>
      <c r="AG567" t="s">
        <v>744</v>
      </c>
      <c r="AH567" s="17">
        <v>390</v>
      </c>
      <c r="AI567" s="17" cm="1">
        <f t="array" ref="AI567">SUMPRODUCT(--(IFERROR(HOUR(Flights_2026_09_3033343536373456789[entry_hour]),-1)=HOUR(AF567)),--(IFERROR(Flights_2026_09_3033343536373456789[entry_sector],"")=AG567),--(IFERROR(Flights_2026_09_3033343536373456789[nfl],-1)&gt;=AH567),--(IFERROR(Flights_2026_09_3033343536373456789[nfl],-1)&lt;=IF(AH567=450,450,AH567+9)))</f>
        <v>0</v>
      </c>
    </row>
    <row r="568" spans="32:35" x14ac:dyDescent="0.2">
      <c r="AF568" s="2">
        <v>0.75</v>
      </c>
      <c r="AG568" t="s">
        <v>744</v>
      </c>
      <c r="AH568" s="17">
        <v>400</v>
      </c>
      <c r="AI568" s="17" cm="1">
        <f t="array" ref="AI568">SUMPRODUCT(--(IFERROR(HOUR(Flights_2026_09_3033343536373456789[entry_hour]),-1)=HOUR(AF568)),--(IFERROR(Flights_2026_09_3033343536373456789[entry_sector],"")=AG568),--(IFERROR(Flights_2026_09_3033343536373456789[nfl],-1)&gt;=AH568),--(IFERROR(Flights_2026_09_3033343536373456789[nfl],-1)&lt;=IF(AH568=450,450,AH568+9)))</f>
        <v>0</v>
      </c>
    </row>
    <row r="569" spans="32:35" x14ac:dyDescent="0.2">
      <c r="AF569" s="2">
        <v>0.75</v>
      </c>
      <c r="AG569" t="s">
        <v>744</v>
      </c>
      <c r="AH569" s="17">
        <v>410</v>
      </c>
      <c r="AI569" s="17" cm="1">
        <f t="array" ref="AI569">SUMPRODUCT(--(IFERROR(HOUR(Flights_2026_09_3033343536373456789[entry_hour]),-1)=HOUR(AF569)),--(IFERROR(Flights_2026_09_3033343536373456789[entry_sector],"")=AG569),--(IFERROR(Flights_2026_09_3033343536373456789[nfl],-1)&gt;=AH569),--(IFERROR(Flights_2026_09_3033343536373456789[nfl],-1)&lt;=IF(AH569=450,450,AH569+9)))</f>
        <v>0</v>
      </c>
    </row>
    <row r="570" spans="32:35" x14ac:dyDescent="0.2">
      <c r="AF570" s="2">
        <v>0.75</v>
      </c>
      <c r="AG570" t="s">
        <v>744</v>
      </c>
      <c r="AH570" s="17">
        <v>420</v>
      </c>
      <c r="AI570" s="17" cm="1">
        <f t="array" ref="AI570">SUMPRODUCT(--(IFERROR(HOUR(Flights_2026_09_3033343536373456789[entry_hour]),-1)=HOUR(AF570)),--(IFERROR(Flights_2026_09_3033343536373456789[entry_sector],"")=AG570),--(IFERROR(Flights_2026_09_3033343536373456789[nfl],-1)&gt;=AH570),--(IFERROR(Flights_2026_09_3033343536373456789[nfl],-1)&lt;=IF(AH570=450,450,AH570+9)))</f>
        <v>0</v>
      </c>
    </row>
    <row r="571" spans="32:35" x14ac:dyDescent="0.2">
      <c r="AF571" s="2">
        <v>0.75</v>
      </c>
      <c r="AG571" t="s">
        <v>744</v>
      </c>
      <c r="AH571" s="17">
        <v>430</v>
      </c>
      <c r="AI571" s="17" cm="1">
        <f t="array" ref="AI571">SUMPRODUCT(--(IFERROR(HOUR(Flights_2026_09_3033343536373456789[entry_hour]),-1)=HOUR(AF571)),--(IFERROR(Flights_2026_09_3033343536373456789[entry_sector],"")=AG571),--(IFERROR(Flights_2026_09_3033343536373456789[nfl],-1)&gt;=AH571),--(IFERROR(Flights_2026_09_3033343536373456789[nfl],-1)&lt;=IF(AH571=450,450,AH571+9)))</f>
        <v>0</v>
      </c>
    </row>
    <row r="572" spans="32:35" x14ac:dyDescent="0.2">
      <c r="AF572" s="2">
        <v>0.75</v>
      </c>
      <c r="AG572" t="s">
        <v>744</v>
      </c>
      <c r="AH572" s="17">
        <v>440</v>
      </c>
      <c r="AI572" s="17" cm="1">
        <f t="array" ref="AI572">SUMPRODUCT(--(IFERROR(HOUR(Flights_2026_09_3033343536373456789[entry_hour]),-1)=HOUR(AF572)),--(IFERROR(Flights_2026_09_3033343536373456789[entry_sector],"")=AG572),--(IFERROR(Flights_2026_09_3033343536373456789[nfl],-1)&gt;=AH572),--(IFERROR(Flights_2026_09_3033343536373456789[nfl],-1)&lt;=IF(AH572=450,450,AH572+9)))</f>
        <v>0</v>
      </c>
    </row>
    <row r="573" spans="32:35" x14ac:dyDescent="0.2">
      <c r="AF573" s="2">
        <v>0.75</v>
      </c>
      <c r="AG573" t="s">
        <v>744</v>
      </c>
      <c r="AH573" s="17">
        <v>450</v>
      </c>
      <c r="AI573" s="17" cm="1">
        <f t="array" ref="AI573">SUMPRODUCT(--(IFERROR(HOUR(Flights_2026_09_3033343536373456789[entry_hour]),-1)=HOUR(AF573)),--(IFERROR(Flights_2026_09_3033343536373456789[entry_sector],"")=AG573),--(IFERROR(Flights_2026_09_3033343536373456789[nfl],-1)&gt;=AH573),--(IFERROR(Flights_2026_09_3033343536373456789[nfl],-1)&lt;=IF(AH573=450,450,AH573+9)))</f>
        <v>0</v>
      </c>
    </row>
    <row r="574" spans="32:35" x14ac:dyDescent="0.2">
      <c r="AF574" s="2">
        <v>0.75</v>
      </c>
      <c r="AG574" t="s">
        <v>745</v>
      </c>
      <c r="AH574" s="17">
        <v>200</v>
      </c>
      <c r="AI574" s="17" cm="1">
        <f t="array" ref="AI574">SUMPRODUCT(--(IFERROR(HOUR(Flights_2026_09_3033343536373456789[entry_hour]),-1)=HOUR(AF574)),--(IFERROR(Flights_2026_09_3033343536373456789[entry_sector],"")=AG574),--(IFERROR(Flights_2026_09_3033343536373456789[nfl],-1)&gt;=AH574),--(IFERROR(Flights_2026_09_3033343536373456789[nfl],-1)&lt;=IF(AH574=450,450,AH574+9)))</f>
        <v>0</v>
      </c>
    </row>
    <row r="575" spans="32:35" x14ac:dyDescent="0.2">
      <c r="AF575" s="2">
        <v>0.75</v>
      </c>
      <c r="AG575" t="s">
        <v>745</v>
      </c>
      <c r="AH575" s="17">
        <v>210</v>
      </c>
      <c r="AI575" s="17" cm="1">
        <f t="array" ref="AI575">SUMPRODUCT(--(IFERROR(HOUR(Flights_2026_09_3033343536373456789[entry_hour]),-1)=HOUR(AF575)),--(IFERROR(Flights_2026_09_3033343536373456789[entry_sector],"")=AG575),--(IFERROR(Flights_2026_09_3033343536373456789[nfl],-1)&gt;=AH575),--(IFERROR(Flights_2026_09_3033343536373456789[nfl],-1)&lt;=IF(AH575=450,450,AH575+9)))</f>
        <v>0</v>
      </c>
    </row>
    <row r="576" spans="32:35" x14ac:dyDescent="0.2">
      <c r="AF576" s="2">
        <v>0.75</v>
      </c>
      <c r="AG576" t="s">
        <v>745</v>
      </c>
      <c r="AH576" s="17">
        <v>220</v>
      </c>
      <c r="AI576" s="17" cm="1">
        <f t="array" ref="AI576">SUMPRODUCT(--(IFERROR(HOUR(Flights_2026_09_3033343536373456789[entry_hour]),-1)=HOUR(AF576)),--(IFERROR(Flights_2026_09_3033343536373456789[entry_sector],"")=AG576),--(IFERROR(Flights_2026_09_3033343536373456789[nfl],-1)&gt;=AH576),--(IFERROR(Flights_2026_09_3033343536373456789[nfl],-1)&lt;=IF(AH576=450,450,AH576+9)))</f>
        <v>0</v>
      </c>
    </row>
    <row r="577" spans="32:35" x14ac:dyDescent="0.2">
      <c r="AF577" s="2">
        <v>0.75</v>
      </c>
      <c r="AG577" t="s">
        <v>745</v>
      </c>
      <c r="AH577" s="17">
        <v>230</v>
      </c>
      <c r="AI577" s="17" cm="1">
        <f t="array" ref="AI577">SUMPRODUCT(--(IFERROR(HOUR(Flights_2026_09_3033343536373456789[entry_hour]),-1)=HOUR(AF577)),--(IFERROR(Flights_2026_09_3033343536373456789[entry_sector],"")=AG577),--(IFERROR(Flights_2026_09_3033343536373456789[nfl],-1)&gt;=AH577),--(IFERROR(Flights_2026_09_3033343536373456789[nfl],-1)&lt;=IF(AH577=450,450,AH577+9)))</f>
        <v>0</v>
      </c>
    </row>
    <row r="578" spans="32:35" x14ac:dyDescent="0.2">
      <c r="AF578" s="2">
        <v>0.75</v>
      </c>
      <c r="AG578" t="s">
        <v>745</v>
      </c>
      <c r="AH578" s="17">
        <v>240</v>
      </c>
      <c r="AI578" s="17" cm="1">
        <f t="array" ref="AI578">SUMPRODUCT(--(IFERROR(HOUR(Flights_2026_09_3033343536373456789[entry_hour]),-1)=HOUR(AF578)),--(IFERROR(Flights_2026_09_3033343536373456789[entry_sector],"")=AG578),--(IFERROR(Flights_2026_09_3033343536373456789[nfl],-1)&gt;=AH578),--(IFERROR(Flights_2026_09_3033343536373456789[nfl],-1)&lt;=IF(AH578=450,450,AH578+9)))</f>
        <v>0</v>
      </c>
    </row>
    <row r="579" spans="32:35" x14ac:dyDescent="0.2">
      <c r="AF579" s="2">
        <v>0.75</v>
      </c>
      <c r="AG579" t="s">
        <v>745</v>
      </c>
      <c r="AH579" s="17">
        <v>250</v>
      </c>
      <c r="AI579" s="17" cm="1">
        <f t="array" ref="AI579">SUMPRODUCT(--(IFERROR(HOUR(Flights_2026_09_3033343536373456789[entry_hour]),-1)=HOUR(AF579)),--(IFERROR(Flights_2026_09_3033343536373456789[entry_sector],"")=AG579),--(IFERROR(Flights_2026_09_3033343536373456789[nfl],-1)&gt;=AH579),--(IFERROR(Flights_2026_09_3033343536373456789[nfl],-1)&lt;=IF(AH579=450,450,AH579+9)))</f>
        <v>0</v>
      </c>
    </row>
    <row r="580" spans="32:35" x14ac:dyDescent="0.2">
      <c r="AF580" s="2">
        <v>0.75</v>
      </c>
      <c r="AG580" t="s">
        <v>745</v>
      </c>
      <c r="AH580" s="17">
        <v>260</v>
      </c>
      <c r="AI580" s="17" cm="1">
        <f t="array" ref="AI580">SUMPRODUCT(--(IFERROR(HOUR(Flights_2026_09_3033343536373456789[entry_hour]),-1)=HOUR(AF580)),--(IFERROR(Flights_2026_09_3033343536373456789[entry_sector],"")=AG580),--(IFERROR(Flights_2026_09_3033343536373456789[nfl],-1)&gt;=AH580),--(IFERROR(Flights_2026_09_3033343536373456789[nfl],-1)&lt;=IF(AH580=450,450,AH580+9)))</f>
        <v>0</v>
      </c>
    </row>
    <row r="581" spans="32:35" x14ac:dyDescent="0.2">
      <c r="AF581" s="2">
        <v>0.75</v>
      </c>
      <c r="AG581" t="s">
        <v>745</v>
      </c>
      <c r="AH581" s="17">
        <v>270</v>
      </c>
      <c r="AI581" s="17" cm="1">
        <f t="array" ref="AI581">SUMPRODUCT(--(IFERROR(HOUR(Flights_2026_09_3033343536373456789[entry_hour]),-1)=HOUR(AF581)),--(IFERROR(Flights_2026_09_3033343536373456789[entry_sector],"")=AG581),--(IFERROR(Flights_2026_09_3033343536373456789[nfl],-1)&gt;=AH581),--(IFERROR(Flights_2026_09_3033343536373456789[nfl],-1)&lt;=IF(AH581=450,450,AH581+9)))</f>
        <v>0</v>
      </c>
    </row>
    <row r="582" spans="32:35" x14ac:dyDescent="0.2">
      <c r="AF582" s="2">
        <v>0.75</v>
      </c>
      <c r="AG582" t="s">
        <v>745</v>
      </c>
      <c r="AH582" s="17">
        <v>280</v>
      </c>
      <c r="AI582" s="17" cm="1">
        <f t="array" ref="AI582">SUMPRODUCT(--(IFERROR(HOUR(Flights_2026_09_3033343536373456789[entry_hour]),-1)=HOUR(AF582)),--(IFERROR(Flights_2026_09_3033343536373456789[entry_sector],"")=AG582),--(IFERROR(Flights_2026_09_3033343536373456789[nfl],-1)&gt;=AH582),--(IFERROR(Flights_2026_09_3033343536373456789[nfl],-1)&lt;=IF(AH582=450,450,AH582+9)))</f>
        <v>0</v>
      </c>
    </row>
    <row r="583" spans="32:35" x14ac:dyDescent="0.2">
      <c r="AF583" s="2">
        <v>0.75</v>
      </c>
      <c r="AG583" t="s">
        <v>745</v>
      </c>
      <c r="AH583" s="17">
        <v>290</v>
      </c>
      <c r="AI583" s="17" cm="1">
        <f t="array" ref="AI583">SUMPRODUCT(--(IFERROR(HOUR(Flights_2026_09_3033343536373456789[entry_hour]),-1)=HOUR(AF583)),--(IFERROR(Flights_2026_09_3033343536373456789[entry_sector],"")=AG583),--(IFERROR(Flights_2026_09_3033343536373456789[nfl],-1)&gt;=AH583),--(IFERROR(Flights_2026_09_3033343536373456789[nfl],-1)&lt;=IF(AH583=450,450,AH583+9)))</f>
        <v>0</v>
      </c>
    </row>
    <row r="584" spans="32:35" x14ac:dyDescent="0.2">
      <c r="AF584" s="2">
        <v>0.75</v>
      </c>
      <c r="AG584" t="s">
        <v>745</v>
      </c>
      <c r="AH584" s="17">
        <v>300</v>
      </c>
      <c r="AI584" s="17" cm="1">
        <f t="array" ref="AI584">SUMPRODUCT(--(IFERROR(HOUR(Flights_2026_09_3033343536373456789[entry_hour]),-1)=HOUR(AF584)),--(IFERROR(Flights_2026_09_3033343536373456789[entry_sector],"")=AG584),--(IFERROR(Flights_2026_09_3033343536373456789[nfl],-1)&gt;=AH584),--(IFERROR(Flights_2026_09_3033343536373456789[nfl],-1)&lt;=IF(AH584=450,450,AH584+9)))</f>
        <v>0</v>
      </c>
    </row>
    <row r="585" spans="32:35" x14ac:dyDescent="0.2">
      <c r="AF585" s="2">
        <v>0.75</v>
      </c>
      <c r="AG585" t="s">
        <v>745</v>
      </c>
      <c r="AH585" s="17">
        <v>310</v>
      </c>
      <c r="AI585" s="17" cm="1">
        <f t="array" ref="AI585">SUMPRODUCT(--(IFERROR(HOUR(Flights_2026_09_3033343536373456789[entry_hour]),-1)=HOUR(AF585)),--(IFERROR(Flights_2026_09_3033343536373456789[entry_sector],"")=AG585),--(IFERROR(Flights_2026_09_3033343536373456789[nfl],-1)&gt;=AH585),--(IFERROR(Flights_2026_09_3033343536373456789[nfl],-1)&lt;=IF(AH585=450,450,AH585+9)))</f>
        <v>0</v>
      </c>
    </row>
    <row r="586" spans="32:35" x14ac:dyDescent="0.2">
      <c r="AF586" s="2">
        <v>0.75</v>
      </c>
      <c r="AG586" t="s">
        <v>745</v>
      </c>
      <c r="AH586" s="17">
        <v>320</v>
      </c>
      <c r="AI586" s="17" cm="1">
        <f t="array" ref="AI586">SUMPRODUCT(--(IFERROR(HOUR(Flights_2026_09_3033343536373456789[entry_hour]),-1)=HOUR(AF586)),--(IFERROR(Flights_2026_09_3033343536373456789[entry_sector],"")=AG586),--(IFERROR(Flights_2026_09_3033343536373456789[nfl],-1)&gt;=AH586),--(IFERROR(Flights_2026_09_3033343536373456789[nfl],-1)&lt;=IF(AH586=450,450,AH586+9)))</f>
        <v>0</v>
      </c>
    </row>
    <row r="587" spans="32:35" x14ac:dyDescent="0.2">
      <c r="AF587" s="2">
        <v>0.75</v>
      </c>
      <c r="AG587" t="s">
        <v>745</v>
      </c>
      <c r="AH587" s="17">
        <v>330</v>
      </c>
      <c r="AI587" s="17" cm="1">
        <f t="array" ref="AI587">SUMPRODUCT(--(IFERROR(HOUR(Flights_2026_09_3033343536373456789[entry_hour]),-1)=HOUR(AF587)),--(IFERROR(Flights_2026_09_3033343536373456789[entry_sector],"")=AG587),--(IFERROR(Flights_2026_09_3033343536373456789[nfl],-1)&gt;=AH587),--(IFERROR(Flights_2026_09_3033343536373456789[nfl],-1)&lt;=IF(AH587=450,450,AH587+9)))</f>
        <v>0</v>
      </c>
    </row>
    <row r="588" spans="32:35" x14ac:dyDescent="0.2">
      <c r="AF588" s="2">
        <v>0.75</v>
      </c>
      <c r="AG588" t="s">
        <v>745</v>
      </c>
      <c r="AH588" s="17">
        <v>340</v>
      </c>
      <c r="AI588" s="17" cm="1">
        <f t="array" ref="AI588">SUMPRODUCT(--(IFERROR(HOUR(Flights_2026_09_3033343536373456789[entry_hour]),-1)=HOUR(AF588)),--(IFERROR(Flights_2026_09_3033343536373456789[entry_sector],"")=AG588),--(IFERROR(Flights_2026_09_3033343536373456789[nfl],-1)&gt;=AH588),--(IFERROR(Flights_2026_09_3033343536373456789[nfl],-1)&lt;=IF(AH588=450,450,AH588+9)))</f>
        <v>0</v>
      </c>
    </row>
    <row r="589" spans="32:35" x14ac:dyDescent="0.2">
      <c r="AF589" s="2">
        <v>0.75</v>
      </c>
      <c r="AG589" t="s">
        <v>745</v>
      </c>
      <c r="AH589" s="17">
        <v>350</v>
      </c>
      <c r="AI589" s="17" cm="1">
        <f t="array" ref="AI589">SUMPRODUCT(--(IFERROR(HOUR(Flights_2026_09_3033343536373456789[entry_hour]),-1)=HOUR(AF589)),--(IFERROR(Flights_2026_09_3033343536373456789[entry_sector],"")=AG589),--(IFERROR(Flights_2026_09_3033343536373456789[nfl],-1)&gt;=AH589),--(IFERROR(Flights_2026_09_3033343536373456789[nfl],-1)&lt;=IF(AH589=450,450,AH589+9)))</f>
        <v>3</v>
      </c>
    </row>
    <row r="590" spans="32:35" x14ac:dyDescent="0.2">
      <c r="AF590" s="2">
        <v>0.75</v>
      </c>
      <c r="AG590" t="s">
        <v>745</v>
      </c>
      <c r="AH590" s="17">
        <v>360</v>
      </c>
      <c r="AI590" s="17" cm="1">
        <f t="array" ref="AI590">SUMPRODUCT(--(IFERROR(HOUR(Flights_2026_09_3033343536373456789[entry_hour]),-1)=HOUR(AF590)),--(IFERROR(Flights_2026_09_3033343536373456789[entry_sector],"")=AG590),--(IFERROR(Flights_2026_09_3033343536373456789[nfl],-1)&gt;=AH590),--(IFERROR(Flights_2026_09_3033343536373456789[nfl],-1)&lt;=IF(AH590=450,450,AH590+9)))</f>
        <v>0</v>
      </c>
    </row>
    <row r="591" spans="32:35" x14ac:dyDescent="0.2">
      <c r="AF591" s="2">
        <v>0.75</v>
      </c>
      <c r="AG591" t="s">
        <v>745</v>
      </c>
      <c r="AH591" s="17">
        <v>370</v>
      </c>
      <c r="AI591" s="17" cm="1">
        <f t="array" ref="AI591">SUMPRODUCT(--(IFERROR(HOUR(Flights_2026_09_3033343536373456789[entry_hour]),-1)=HOUR(AF591)),--(IFERROR(Flights_2026_09_3033343536373456789[entry_sector],"")=AG591),--(IFERROR(Flights_2026_09_3033343536373456789[nfl],-1)&gt;=AH591),--(IFERROR(Flights_2026_09_3033343536373456789[nfl],-1)&lt;=IF(AH591=450,450,AH591+9)))</f>
        <v>3</v>
      </c>
    </row>
    <row r="592" spans="32:35" x14ac:dyDescent="0.2">
      <c r="AF592" s="2">
        <v>0.75</v>
      </c>
      <c r="AG592" t="s">
        <v>745</v>
      </c>
      <c r="AH592" s="17">
        <v>380</v>
      </c>
      <c r="AI592" s="17" cm="1">
        <f t="array" ref="AI592">SUMPRODUCT(--(IFERROR(HOUR(Flights_2026_09_3033343536373456789[entry_hour]),-1)=HOUR(AF592)),--(IFERROR(Flights_2026_09_3033343536373456789[entry_sector],"")=AG592),--(IFERROR(Flights_2026_09_3033343536373456789[nfl],-1)&gt;=AH592),--(IFERROR(Flights_2026_09_3033343536373456789[nfl],-1)&lt;=IF(AH592=450,450,AH592+9)))</f>
        <v>0</v>
      </c>
    </row>
    <row r="593" spans="32:35" x14ac:dyDescent="0.2">
      <c r="AF593" s="2">
        <v>0.75</v>
      </c>
      <c r="AG593" t="s">
        <v>745</v>
      </c>
      <c r="AH593" s="17">
        <v>390</v>
      </c>
      <c r="AI593" s="17" cm="1">
        <f t="array" ref="AI593">SUMPRODUCT(--(IFERROR(HOUR(Flights_2026_09_3033343536373456789[entry_hour]),-1)=HOUR(AF593)),--(IFERROR(Flights_2026_09_3033343536373456789[entry_sector],"")=AG593),--(IFERROR(Flights_2026_09_3033343536373456789[nfl],-1)&gt;=AH593),--(IFERROR(Flights_2026_09_3033343536373456789[nfl],-1)&lt;=IF(AH593=450,450,AH593+9)))</f>
        <v>1</v>
      </c>
    </row>
    <row r="594" spans="32:35" x14ac:dyDescent="0.2">
      <c r="AF594" s="2">
        <v>0.75</v>
      </c>
      <c r="AG594" t="s">
        <v>745</v>
      </c>
      <c r="AH594" s="17">
        <v>400</v>
      </c>
      <c r="AI594" s="17" cm="1">
        <f t="array" ref="AI594">SUMPRODUCT(--(IFERROR(HOUR(Flights_2026_09_3033343536373456789[entry_hour]),-1)=HOUR(AF594)),--(IFERROR(Flights_2026_09_3033343536373456789[entry_sector],"")=AG594),--(IFERROR(Flights_2026_09_3033343536373456789[nfl],-1)&gt;=AH594),--(IFERROR(Flights_2026_09_3033343536373456789[nfl],-1)&lt;=IF(AH594=450,450,AH594+9)))</f>
        <v>0</v>
      </c>
    </row>
    <row r="595" spans="32:35" x14ac:dyDescent="0.2">
      <c r="AF595" s="2">
        <v>0.75</v>
      </c>
      <c r="AG595" t="s">
        <v>745</v>
      </c>
      <c r="AH595" s="17">
        <v>410</v>
      </c>
      <c r="AI595" s="17" cm="1">
        <f t="array" ref="AI595">SUMPRODUCT(--(IFERROR(HOUR(Flights_2026_09_3033343536373456789[entry_hour]),-1)=HOUR(AF595)),--(IFERROR(Flights_2026_09_3033343536373456789[entry_sector],"")=AG595),--(IFERROR(Flights_2026_09_3033343536373456789[nfl],-1)&gt;=AH595),--(IFERROR(Flights_2026_09_3033343536373456789[nfl],-1)&lt;=IF(AH595=450,450,AH595+9)))</f>
        <v>0</v>
      </c>
    </row>
    <row r="596" spans="32:35" x14ac:dyDescent="0.2">
      <c r="AF596" s="2">
        <v>0.75</v>
      </c>
      <c r="AG596" t="s">
        <v>745</v>
      </c>
      <c r="AH596" s="17">
        <v>420</v>
      </c>
      <c r="AI596" s="17" cm="1">
        <f t="array" ref="AI596">SUMPRODUCT(--(IFERROR(HOUR(Flights_2026_09_3033343536373456789[entry_hour]),-1)=HOUR(AF596)),--(IFERROR(Flights_2026_09_3033343536373456789[entry_sector],"")=AG596),--(IFERROR(Flights_2026_09_3033343536373456789[nfl],-1)&gt;=AH596),--(IFERROR(Flights_2026_09_3033343536373456789[nfl],-1)&lt;=IF(AH596=450,450,AH596+9)))</f>
        <v>0</v>
      </c>
    </row>
    <row r="597" spans="32:35" x14ac:dyDescent="0.2">
      <c r="AF597" s="2">
        <v>0.75</v>
      </c>
      <c r="AG597" t="s">
        <v>745</v>
      </c>
      <c r="AH597" s="17">
        <v>430</v>
      </c>
      <c r="AI597" s="17" cm="1">
        <f t="array" ref="AI597">SUMPRODUCT(--(IFERROR(HOUR(Flights_2026_09_3033343536373456789[entry_hour]),-1)=HOUR(AF597)),--(IFERROR(Flights_2026_09_3033343536373456789[entry_sector],"")=AG597),--(IFERROR(Flights_2026_09_3033343536373456789[nfl],-1)&gt;=AH597),--(IFERROR(Flights_2026_09_3033343536373456789[nfl],-1)&lt;=IF(AH597=450,450,AH597+9)))</f>
        <v>0</v>
      </c>
    </row>
    <row r="598" spans="32:35" x14ac:dyDescent="0.2">
      <c r="AF598" s="2">
        <v>0.75</v>
      </c>
      <c r="AG598" t="s">
        <v>745</v>
      </c>
      <c r="AH598" s="17">
        <v>440</v>
      </c>
      <c r="AI598" s="17" cm="1">
        <f t="array" ref="AI598">SUMPRODUCT(--(IFERROR(HOUR(Flights_2026_09_3033343536373456789[entry_hour]),-1)=HOUR(AF598)),--(IFERROR(Flights_2026_09_3033343536373456789[entry_sector],"")=AG598),--(IFERROR(Flights_2026_09_3033343536373456789[nfl],-1)&gt;=AH598),--(IFERROR(Flights_2026_09_3033343536373456789[nfl],-1)&lt;=IF(AH598=450,450,AH598+9)))</f>
        <v>0</v>
      </c>
    </row>
    <row r="599" spans="32:35" x14ac:dyDescent="0.2">
      <c r="AF599" s="2">
        <v>0.75</v>
      </c>
      <c r="AG599" t="s">
        <v>745</v>
      </c>
      <c r="AH599" s="17">
        <v>450</v>
      </c>
      <c r="AI599" s="17" cm="1">
        <f t="array" ref="AI599">SUMPRODUCT(--(IFERROR(HOUR(Flights_2026_09_3033343536373456789[entry_hour]),-1)=HOUR(AF599)),--(IFERROR(Flights_2026_09_3033343536373456789[entry_sector],"")=AG599),--(IFERROR(Flights_2026_09_3033343536373456789[nfl],-1)&gt;=AH599),--(IFERROR(Flights_2026_09_3033343536373456789[nfl],-1)&lt;=IF(AH599=450,450,AH599+9)))</f>
        <v>0</v>
      </c>
    </row>
    <row r="600" spans="32:35" x14ac:dyDescent="0.2">
      <c r="AF600" s="2">
        <v>0.75</v>
      </c>
      <c r="AG600" t="s">
        <v>840</v>
      </c>
      <c r="AH600" s="17">
        <v>200</v>
      </c>
      <c r="AI600" s="17" cm="1">
        <f t="array" ref="AI600">SUMPRODUCT(--(IFERROR(HOUR(Flights_2026_09_3033343536373456789[entry_hour]),-1)=HOUR(AF600)),--(IFERROR(Flights_2026_09_3033343536373456789[entry_sector],"")=AG600),--(IFERROR(Flights_2026_09_3033343536373456789[nfl],-1)&gt;=AH600),--(IFERROR(Flights_2026_09_3033343536373456789[nfl],-1)&lt;=IF(AH600=450,450,AH600+9)))</f>
        <v>0</v>
      </c>
    </row>
    <row r="601" spans="32:35" x14ac:dyDescent="0.2">
      <c r="AF601" s="2">
        <v>0.75</v>
      </c>
      <c r="AG601" t="s">
        <v>840</v>
      </c>
      <c r="AH601" s="17">
        <v>210</v>
      </c>
      <c r="AI601" s="17" cm="1">
        <f t="array" ref="AI601">SUMPRODUCT(--(IFERROR(HOUR(Flights_2026_09_3033343536373456789[entry_hour]),-1)=HOUR(AF601)),--(IFERROR(Flights_2026_09_3033343536373456789[entry_sector],"")=AG601),--(IFERROR(Flights_2026_09_3033343536373456789[nfl],-1)&gt;=AH601),--(IFERROR(Flights_2026_09_3033343536373456789[nfl],-1)&lt;=IF(AH601=450,450,AH601+9)))</f>
        <v>0</v>
      </c>
    </row>
    <row r="602" spans="32:35" x14ac:dyDescent="0.2">
      <c r="AF602" s="2">
        <v>0.75</v>
      </c>
      <c r="AG602" t="s">
        <v>840</v>
      </c>
      <c r="AH602" s="17">
        <v>220</v>
      </c>
      <c r="AI602" s="17" cm="1">
        <f t="array" ref="AI602">SUMPRODUCT(--(IFERROR(HOUR(Flights_2026_09_3033343536373456789[entry_hour]),-1)=HOUR(AF602)),--(IFERROR(Flights_2026_09_3033343536373456789[entry_sector],"")=AG602),--(IFERROR(Flights_2026_09_3033343536373456789[nfl],-1)&gt;=AH602),--(IFERROR(Flights_2026_09_3033343536373456789[nfl],-1)&lt;=IF(AH602=450,450,AH602+9)))</f>
        <v>0</v>
      </c>
    </row>
    <row r="603" spans="32:35" x14ac:dyDescent="0.2">
      <c r="AF603" s="2">
        <v>0.75</v>
      </c>
      <c r="AG603" t="s">
        <v>840</v>
      </c>
      <c r="AH603" s="17">
        <v>230</v>
      </c>
      <c r="AI603" s="17" cm="1">
        <f t="array" ref="AI603">SUMPRODUCT(--(IFERROR(HOUR(Flights_2026_09_3033343536373456789[entry_hour]),-1)=HOUR(AF603)),--(IFERROR(Flights_2026_09_3033343536373456789[entry_sector],"")=AG603),--(IFERROR(Flights_2026_09_3033343536373456789[nfl],-1)&gt;=AH603),--(IFERROR(Flights_2026_09_3033343536373456789[nfl],-1)&lt;=IF(AH603=450,450,AH603+9)))</f>
        <v>0</v>
      </c>
    </row>
    <row r="604" spans="32:35" x14ac:dyDescent="0.2">
      <c r="AF604" s="2">
        <v>0.75</v>
      </c>
      <c r="AG604" t="s">
        <v>840</v>
      </c>
      <c r="AH604" s="17">
        <v>240</v>
      </c>
      <c r="AI604" s="17" cm="1">
        <f t="array" ref="AI604">SUMPRODUCT(--(IFERROR(HOUR(Flights_2026_09_3033343536373456789[entry_hour]),-1)=HOUR(AF604)),--(IFERROR(Flights_2026_09_3033343536373456789[entry_sector],"")=AG604),--(IFERROR(Flights_2026_09_3033343536373456789[nfl],-1)&gt;=AH604),--(IFERROR(Flights_2026_09_3033343536373456789[nfl],-1)&lt;=IF(AH604=450,450,AH604+9)))</f>
        <v>0</v>
      </c>
    </row>
    <row r="605" spans="32:35" x14ac:dyDescent="0.2">
      <c r="AF605" s="2">
        <v>0.75</v>
      </c>
      <c r="AG605" t="s">
        <v>840</v>
      </c>
      <c r="AH605" s="17">
        <v>250</v>
      </c>
      <c r="AI605" s="17" cm="1">
        <f t="array" ref="AI605">SUMPRODUCT(--(IFERROR(HOUR(Flights_2026_09_3033343536373456789[entry_hour]),-1)=HOUR(AF605)),--(IFERROR(Flights_2026_09_3033343536373456789[entry_sector],"")=AG605),--(IFERROR(Flights_2026_09_3033343536373456789[nfl],-1)&gt;=AH605),--(IFERROR(Flights_2026_09_3033343536373456789[nfl],-1)&lt;=IF(AH605=450,450,AH605+9)))</f>
        <v>0</v>
      </c>
    </row>
    <row r="606" spans="32:35" x14ac:dyDescent="0.2">
      <c r="AF606" s="2">
        <v>0.75</v>
      </c>
      <c r="AG606" t="s">
        <v>840</v>
      </c>
      <c r="AH606" s="17">
        <v>260</v>
      </c>
      <c r="AI606" s="17" cm="1">
        <f t="array" ref="AI606">SUMPRODUCT(--(IFERROR(HOUR(Flights_2026_09_3033343536373456789[entry_hour]),-1)=HOUR(AF606)),--(IFERROR(Flights_2026_09_3033343536373456789[entry_sector],"")=AG606),--(IFERROR(Flights_2026_09_3033343536373456789[nfl],-1)&gt;=AH606),--(IFERROR(Flights_2026_09_3033343536373456789[nfl],-1)&lt;=IF(AH606=450,450,AH606+9)))</f>
        <v>0</v>
      </c>
    </row>
    <row r="607" spans="32:35" x14ac:dyDescent="0.2">
      <c r="AF607" s="2">
        <v>0.75</v>
      </c>
      <c r="AG607" t="s">
        <v>840</v>
      </c>
      <c r="AH607" s="17">
        <v>270</v>
      </c>
      <c r="AI607" s="17" cm="1">
        <f t="array" ref="AI607">SUMPRODUCT(--(IFERROR(HOUR(Flights_2026_09_3033343536373456789[entry_hour]),-1)=HOUR(AF607)),--(IFERROR(Flights_2026_09_3033343536373456789[entry_sector],"")=AG607),--(IFERROR(Flights_2026_09_3033343536373456789[nfl],-1)&gt;=AH607),--(IFERROR(Flights_2026_09_3033343536373456789[nfl],-1)&lt;=IF(AH607=450,450,AH607+9)))</f>
        <v>0</v>
      </c>
    </row>
    <row r="608" spans="32:35" x14ac:dyDescent="0.2">
      <c r="AF608" s="2">
        <v>0.75</v>
      </c>
      <c r="AG608" t="s">
        <v>840</v>
      </c>
      <c r="AH608" s="17">
        <v>280</v>
      </c>
      <c r="AI608" s="17" cm="1">
        <f t="array" ref="AI608">SUMPRODUCT(--(IFERROR(HOUR(Flights_2026_09_3033343536373456789[entry_hour]),-1)=HOUR(AF608)),--(IFERROR(Flights_2026_09_3033343536373456789[entry_sector],"")=AG608),--(IFERROR(Flights_2026_09_3033343536373456789[nfl],-1)&gt;=AH608),--(IFERROR(Flights_2026_09_3033343536373456789[nfl],-1)&lt;=IF(AH608=450,450,AH608+9)))</f>
        <v>0</v>
      </c>
    </row>
    <row r="609" spans="32:35" x14ac:dyDescent="0.2">
      <c r="AF609" s="2">
        <v>0.75</v>
      </c>
      <c r="AG609" t="s">
        <v>840</v>
      </c>
      <c r="AH609" s="17">
        <v>290</v>
      </c>
      <c r="AI609" s="17" cm="1">
        <f t="array" ref="AI609">SUMPRODUCT(--(IFERROR(HOUR(Flights_2026_09_3033343536373456789[entry_hour]),-1)=HOUR(AF609)),--(IFERROR(Flights_2026_09_3033343536373456789[entry_sector],"")=AG609),--(IFERROR(Flights_2026_09_3033343536373456789[nfl],-1)&gt;=AH609),--(IFERROR(Flights_2026_09_3033343536373456789[nfl],-1)&lt;=IF(AH609=450,450,AH609+9)))</f>
        <v>0</v>
      </c>
    </row>
    <row r="610" spans="32:35" x14ac:dyDescent="0.2">
      <c r="AF610" s="2">
        <v>0.75</v>
      </c>
      <c r="AG610" t="s">
        <v>840</v>
      </c>
      <c r="AH610" s="17">
        <v>300</v>
      </c>
      <c r="AI610" s="17" cm="1">
        <f t="array" ref="AI610">SUMPRODUCT(--(IFERROR(HOUR(Flights_2026_09_3033343536373456789[entry_hour]),-1)=HOUR(AF610)),--(IFERROR(Flights_2026_09_3033343536373456789[entry_sector],"")=AG610),--(IFERROR(Flights_2026_09_3033343536373456789[nfl],-1)&gt;=AH610),--(IFERROR(Flights_2026_09_3033343536373456789[nfl],-1)&lt;=IF(AH610=450,450,AH610+9)))</f>
        <v>0</v>
      </c>
    </row>
    <row r="611" spans="32:35" x14ac:dyDescent="0.2">
      <c r="AF611" s="2">
        <v>0.75</v>
      </c>
      <c r="AG611" t="s">
        <v>840</v>
      </c>
      <c r="AH611" s="17">
        <v>310</v>
      </c>
      <c r="AI611" s="17" cm="1">
        <f t="array" ref="AI611">SUMPRODUCT(--(IFERROR(HOUR(Flights_2026_09_3033343536373456789[entry_hour]),-1)=HOUR(AF611)),--(IFERROR(Flights_2026_09_3033343536373456789[entry_sector],"")=AG611),--(IFERROR(Flights_2026_09_3033343536373456789[nfl],-1)&gt;=AH611),--(IFERROR(Flights_2026_09_3033343536373456789[nfl],-1)&lt;=IF(AH611=450,450,AH611+9)))</f>
        <v>0</v>
      </c>
    </row>
    <row r="612" spans="32:35" x14ac:dyDescent="0.2">
      <c r="AF612" s="2">
        <v>0.75</v>
      </c>
      <c r="AG612" t="s">
        <v>840</v>
      </c>
      <c r="AH612" s="17">
        <v>320</v>
      </c>
      <c r="AI612" s="17" cm="1">
        <f t="array" ref="AI612">SUMPRODUCT(--(IFERROR(HOUR(Flights_2026_09_3033343536373456789[entry_hour]),-1)=HOUR(AF612)),--(IFERROR(Flights_2026_09_3033343536373456789[entry_sector],"")=AG612),--(IFERROR(Flights_2026_09_3033343536373456789[nfl],-1)&gt;=AH612),--(IFERROR(Flights_2026_09_3033343536373456789[nfl],-1)&lt;=IF(AH612=450,450,AH612+9)))</f>
        <v>0</v>
      </c>
    </row>
    <row r="613" spans="32:35" x14ac:dyDescent="0.2">
      <c r="AF613" s="2">
        <v>0.75</v>
      </c>
      <c r="AG613" t="s">
        <v>840</v>
      </c>
      <c r="AH613" s="17">
        <v>330</v>
      </c>
      <c r="AI613" s="17" cm="1">
        <f t="array" ref="AI613">SUMPRODUCT(--(IFERROR(HOUR(Flights_2026_09_3033343536373456789[entry_hour]),-1)=HOUR(AF613)),--(IFERROR(Flights_2026_09_3033343536373456789[entry_sector],"")=AG613),--(IFERROR(Flights_2026_09_3033343536373456789[nfl],-1)&gt;=AH613),--(IFERROR(Flights_2026_09_3033343536373456789[nfl],-1)&lt;=IF(AH613=450,450,AH613+9)))</f>
        <v>0</v>
      </c>
    </row>
    <row r="614" spans="32:35" x14ac:dyDescent="0.2">
      <c r="AF614" s="2">
        <v>0.75</v>
      </c>
      <c r="AG614" t="s">
        <v>840</v>
      </c>
      <c r="AH614" s="17">
        <v>340</v>
      </c>
      <c r="AI614" s="17" cm="1">
        <f t="array" ref="AI614">SUMPRODUCT(--(IFERROR(HOUR(Flights_2026_09_3033343536373456789[entry_hour]),-1)=HOUR(AF614)),--(IFERROR(Flights_2026_09_3033343536373456789[entry_sector],"")=AG614),--(IFERROR(Flights_2026_09_3033343536373456789[nfl],-1)&gt;=AH614),--(IFERROR(Flights_2026_09_3033343536373456789[nfl],-1)&lt;=IF(AH614=450,450,AH614+9)))</f>
        <v>0</v>
      </c>
    </row>
    <row r="615" spans="32:35" x14ac:dyDescent="0.2">
      <c r="AF615" s="2">
        <v>0.75</v>
      </c>
      <c r="AG615" t="s">
        <v>840</v>
      </c>
      <c r="AH615" s="17">
        <v>350</v>
      </c>
      <c r="AI615" s="17" cm="1">
        <f t="array" ref="AI615">SUMPRODUCT(--(IFERROR(HOUR(Flights_2026_09_3033343536373456789[entry_hour]),-1)=HOUR(AF615)),--(IFERROR(Flights_2026_09_3033343536373456789[entry_sector],"")=AG615),--(IFERROR(Flights_2026_09_3033343536373456789[nfl],-1)&gt;=AH615),--(IFERROR(Flights_2026_09_3033343536373456789[nfl],-1)&lt;=IF(AH615=450,450,AH615+9)))</f>
        <v>1</v>
      </c>
    </row>
    <row r="616" spans="32:35" x14ac:dyDescent="0.2">
      <c r="AF616" s="2">
        <v>0.75</v>
      </c>
      <c r="AG616" t="s">
        <v>840</v>
      </c>
      <c r="AH616" s="17">
        <v>360</v>
      </c>
      <c r="AI616" s="17" cm="1">
        <f t="array" ref="AI616">SUMPRODUCT(--(IFERROR(HOUR(Flights_2026_09_3033343536373456789[entry_hour]),-1)=HOUR(AF616)),--(IFERROR(Flights_2026_09_3033343536373456789[entry_sector],"")=AG616),--(IFERROR(Flights_2026_09_3033343536373456789[nfl],-1)&gt;=AH616),--(IFERROR(Flights_2026_09_3033343536373456789[nfl],-1)&lt;=IF(AH616=450,450,AH616+9)))</f>
        <v>0</v>
      </c>
    </row>
    <row r="617" spans="32:35" x14ac:dyDescent="0.2">
      <c r="AF617" s="2">
        <v>0.75</v>
      </c>
      <c r="AG617" t="s">
        <v>840</v>
      </c>
      <c r="AH617" s="17">
        <v>370</v>
      </c>
      <c r="AI617" s="17" cm="1">
        <f t="array" ref="AI617">SUMPRODUCT(--(IFERROR(HOUR(Flights_2026_09_3033343536373456789[entry_hour]),-1)=HOUR(AF617)),--(IFERROR(Flights_2026_09_3033343536373456789[entry_sector],"")=AG617),--(IFERROR(Flights_2026_09_3033343536373456789[nfl],-1)&gt;=AH617),--(IFERROR(Flights_2026_09_3033343536373456789[nfl],-1)&lt;=IF(AH617=450,450,AH617+9)))</f>
        <v>2</v>
      </c>
    </row>
    <row r="618" spans="32:35" x14ac:dyDescent="0.2">
      <c r="AF618" s="2">
        <v>0.75</v>
      </c>
      <c r="AG618" t="s">
        <v>840</v>
      </c>
      <c r="AH618" s="17">
        <v>380</v>
      </c>
      <c r="AI618" s="17" cm="1">
        <f t="array" ref="AI618">SUMPRODUCT(--(IFERROR(HOUR(Flights_2026_09_3033343536373456789[entry_hour]),-1)=HOUR(AF618)),--(IFERROR(Flights_2026_09_3033343536373456789[entry_sector],"")=AG618),--(IFERROR(Flights_2026_09_3033343536373456789[nfl],-1)&gt;=AH618),--(IFERROR(Flights_2026_09_3033343536373456789[nfl],-1)&lt;=IF(AH618=450,450,AH618+9)))</f>
        <v>0</v>
      </c>
    </row>
    <row r="619" spans="32:35" x14ac:dyDescent="0.2">
      <c r="AF619" s="2">
        <v>0.75</v>
      </c>
      <c r="AG619" t="s">
        <v>840</v>
      </c>
      <c r="AH619" s="17">
        <v>390</v>
      </c>
      <c r="AI619" s="17" cm="1">
        <f t="array" ref="AI619">SUMPRODUCT(--(IFERROR(HOUR(Flights_2026_09_3033343536373456789[entry_hour]),-1)=HOUR(AF619)),--(IFERROR(Flights_2026_09_3033343536373456789[entry_sector],"")=AG619),--(IFERROR(Flights_2026_09_3033343536373456789[nfl],-1)&gt;=AH619),--(IFERROR(Flights_2026_09_3033343536373456789[nfl],-1)&lt;=IF(AH619=450,450,AH619+9)))</f>
        <v>0</v>
      </c>
    </row>
    <row r="620" spans="32:35" x14ac:dyDescent="0.2">
      <c r="AF620" s="2">
        <v>0.75</v>
      </c>
      <c r="AG620" t="s">
        <v>840</v>
      </c>
      <c r="AH620" s="17">
        <v>400</v>
      </c>
      <c r="AI620" s="17" cm="1">
        <f t="array" ref="AI620">SUMPRODUCT(--(IFERROR(HOUR(Flights_2026_09_3033343536373456789[entry_hour]),-1)=HOUR(AF620)),--(IFERROR(Flights_2026_09_3033343536373456789[entry_sector],"")=AG620),--(IFERROR(Flights_2026_09_3033343536373456789[nfl],-1)&gt;=AH620),--(IFERROR(Flights_2026_09_3033343536373456789[nfl],-1)&lt;=IF(AH620=450,450,AH620+9)))</f>
        <v>0</v>
      </c>
    </row>
    <row r="621" spans="32:35" x14ac:dyDescent="0.2">
      <c r="AF621" s="2">
        <v>0.75</v>
      </c>
      <c r="AG621" t="s">
        <v>840</v>
      </c>
      <c r="AH621" s="17">
        <v>410</v>
      </c>
      <c r="AI621" s="17" cm="1">
        <f t="array" ref="AI621">SUMPRODUCT(--(IFERROR(HOUR(Flights_2026_09_3033343536373456789[entry_hour]),-1)=HOUR(AF621)),--(IFERROR(Flights_2026_09_3033343536373456789[entry_sector],"")=AG621),--(IFERROR(Flights_2026_09_3033343536373456789[nfl],-1)&gt;=AH621),--(IFERROR(Flights_2026_09_3033343536373456789[nfl],-1)&lt;=IF(AH621=450,450,AH621+9)))</f>
        <v>0</v>
      </c>
    </row>
    <row r="622" spans="32:35" x14ac:dyDescent="0.2">
      <c r="AF622" s="2">
        <v>0.75</v>
      </c>
      <c r="AG622" t="s">
        <v>840</v>
      </c>
      <c r="AH622" s="17">
        <v>420</v>
      </c>
      <c r="AI622" s="17" cm="1">
        <f t="array" ref="AI622">SUMPRODUCT(--(IFERROR(HOUR(Flights_2026_09_3033343536373456789[entry_hour]),-1)=HOUR(AF622)),--(IFERROR(Flights_2026_09_3033343536373456789[entry_sector],"")=AG622),--(IFERROR(Flights_2026_09_3033343536373456789[nfl],-1)&gt;=AH622),--(IFERROR(Flights_2026_09_3033343536373456789[nfl],-1)&lt;=IF(AH622=450,450,AH622+9)))</f>
        <v>0</v>
      </c>
    </row>
    <row r="623" spans="32:35" x14ac:dyDescent="0.2">
      <c r="AF623" s="2">
        <v>0.75</v>
      </c>
      <c r="AG623" t="s">
        <v>840</v>
      </c>
      <c r="AH623" s="17">
        <v>430</v>
      </c>
      <c r="AI623" s="17" cm="1">
        <f t="array" ref="AI623">SUMPRODUCT(--(IFERROR(HOUR(Flights_2026_09_3033343536373456789[entry_hour]),-1)=HOUR(AF623)),--(IFERROR(Flights_2026_09_3033343536373456789[entry_sector],"")=AG623),--(IFERROR(Flights_2026_09_3033343536373456789[nfl],-1)&gt;=AH623),--(IFERROR(Flights_2026_09_3033343536373456789[nfl],-1)&lt;=IF(AH623=450,450,AH623+9)))</f>
        <v>0</v>
      </c>
    </row>
    <row r="624" spans="32:35" x14ac:dyDescent="0.2">
      <c r="AF624" s="2">
        <v>0.75</v>
      </c>
      <c r="AG624" t="s">
        <v>840</v>
      </c>
      <c r="AH624" s="17">
        <v>440</v>
      </c>
      <c r="AI624" s="17" cm="1">
        <f t="array" ref="AI624">SUMPRODUCT(--(IFERROR(HOUR(Flights_2026_09_3033343536373456789[entry_hour]),-1)=HOUR(AF624)),--(IFERROR(Flights_2026_09_3033343536373456789[entry_sector],"")=AG624),--(IFERROR(Flights_2026_09_3033343536373456789[nfl],-1)&gt;=AH624),--(IFERROR(Flights_2026_09_3033343536373456789[nfl],-1)&lt;=IF(AH624=450,450,AH624+9)))</f>
        <v>0</v>
      </c>
    </row>
    <row r="625" spans="32:35" x14ac:dyDescent="0.2">
      <c r="AF625" s="2">
        <v>0.75</v>
      </c>
      <c r="AG625" t="s">
        <v>840</v>
      </c>
      <c r="AH625" s="17">
        <v>450</v>
      </c>
      <c r="AI625" s="17" cm="1">
        <f t="array" ref="AI625">SUMPRODUCT(--(IFERROR(HOUR(Flights_2026_09_3033343536373456789[entry_hour]),-1)=HOUR(AF625)),--(IFERROR(Flights_2026_09_3033343536373456789[entry_sector],"")=AG625),--(IFERROR(Flights_2026_09_3033343536373456789[nfl],-1)&gt;=AH625),--(IFERROR(Flights_2026_09_3033343536373456789[nfl],-1)&lt;=IF(AH625=450,450,AH625+9)))</f>
        <v>0</v>
      </c>
    </row>
    <row r="626" spans="32:35" x14ac:dyDescent="0.2">
      <c r="AF626" s="2">
        <v>0.75</v>
      </c>
      <c r="AG626" t="s">
        <v>747</v>
      </c>
      <c r="AH626" s="17">
        <v>200</v>
      </c>
      <c r="AI626" s="17" cm="1">
        <f t="array" ref="AI626">SUMPRODUCT(--(IFERROR(HOUR(Flights_2026_09_3033343536373456789[entry_hour]),-1)=HOUR(AF626)),--(IFERROR(Flights_2026_09_3033343536373456789[entry_sector],"")=AG626),--(IFERROR(Flights_2026_09_3033343536373456789[nfl],-1)&gt;=AH626),--(IFERROR(Flights_2026_09_3033343536373456789[nfl],-1)&lt;=IF(AH626=450,450,AH626+9)))</f>
        <v>0</v>
      </c>
    </row>
    <row r="627" spans="32:35" x14ac:dyDescent="0.2">
      <c r="AF627" s="2">
        <v>0.75</v>
      </c>
      <c r="AG627" t="s">
        <v>747</v>
      </c>
      <c r="AH627" s="17">
        <v>210</v>
      </c>
      <c r="AI627" s="17" cm="1">
        <f t="array" ref="AI627">SUMPRODUCT(--(IFERROR(HOUR(Flights_2026_09_3033343536373456789[entry_hour]),-1)=HOUR(AF627)),--(IFERROR(Flights_2026_09_3033343536373456789[entry_sector],"")=AG627),--(IFERROR(Flights_2026_09_3033343536373456789[nfl],-1)&gt;=AH627),--(IFERROR(Flights_2026_09_3033343536373456789[nfl],-1)&lt;=IF(AH627=450,450,AH627+9)))</f>
        <v>0</v>
      </c>
    </row>
    <row r="628" spans="32:35" x14ac:dyDescent="0.2">
      <c r="AF628" s="2">
        <v>0.75</v>
      </c>
      <c r="AG628" t="s">
        <v>747</v>
      </c>
      <c r="AH628" s="17">
        <v>220</v>
      </c>
      <c r="AI628" s="17" cm="1">
        <f t="array" ref="AI628">SUMPRODUCT(--(IFERROR(HOUR(Flights_2026_09_3033343536373456789[entry_hour]),-1)=HOUR(AF628)),--(IFERROR(Flights_2026_09_3033343536373456789[entry_sector],"")=AG628),--(IFERROR(Flights_2026_09_3033343536373456789[nfl],-1)&gt;=AH628),--(IFERROR(Flights_2026_09_3033343536373456789[nfl],-1)&lt;=IF(AH628=450,450,AH628+9)))</f>
        <v>0</v>
      </c>
    </row>
    <row r="629" spans="32:35" x14ac:dyDescent="0.2">
      <c r="AF629" s="2">
        <v>0.75</v>
      </c>
      <c r="AG629" t="s">
        <v>747</v>
      </c>
      <c r="AH629" s="17">
        <v>230</v>
      </c>
      <c r="AI629" s="17" cm="1">
        <f t="array" ref="AI629">SUMPRODUCT(--(IFERROR(HOUR(Flights_2026_09_3033343536373456789[entry_hour]),-1)=HOUR(AF629)),--(IFERROR(Flights_2026_09_3033343536373456789[entry_sector],"")=AG629),--(IFERROR(Flights_2026_09_3033343536373456789[nfl],-1)&gt;=AH629),--(IFERROR(Flights_2026_09_3033343536373456789[nfl],-1)&lt;=IF(AH629=450,450,AH629+9)))</f>
        <v>0</v>
      </c>
    </row>
    <row r="630" spans="32:35" x14ac:dyDescent="0.2">
      <c r="AF630" s="2">
        <v>0.75</v>
      </c>
      <c r="AG630" t="s">
        <v>747</v>
      </c>
      <c r="AH630" s="17">
        <v>240</v>
      </c>
      <c r="AI630" s="17" cm="1">
        <f t="array" ref="AI630">SUMPRODUCT(--(IFERROR(HOUR(Flights_2026_09_3033343536373456789[entry_hour]),-1)=HOUR(AF630)),--(IFERROR(Flights_2026_09_3033343536373456789[entry_sector],"")=AG630),--(IFERROR(Flights_2026_09_3033343536373456789[nfl],-1)&gt;=AH630),--(IFERROR(Flights_2026_09_3033343536373456789[nfl],-1)&lt;=IF(AH630=450,450,AH630+9)))</f>
        <v>0</v>
      </c>
    </row>
    <row r="631" spans="32:35" x14ac:dyDescent="0.2">
      <c r="AF631" s="2">
        <v>0.75</v>
      </c>
      <c r="AG631" t="s">
        <v>747</v>
      </c>
      <c r="AH631" s="17">
        <v>250</v>
      </c>
      <c r="AI631" s="17" cm="1">
        <f t="array" ref="AI631">SUMPRODUCT(--(IFERROR(HOUR(Flights_2026_09_3033343536373456789[entry_hour]),-1)=HOUR(AF631)),--(IFERROR(Flights_2026_09_3033343536373456789[entry_sector],"")=AG631),--(IFERROR(Flights_2026_09_3033343536373456789[nfl],-1)&gt;=AH631),--(IFERROR(Flights_2026_09_3033343536373456789[nfl],-1)&lt;=IF(AH631=450,450,AH631+9)))</f>
        <v>0</v>
      </c>
    </row>
    <row r="632" spans="32:35" x14ac:dyDescent="0.2">
      <c r="AF632" s="2">
        <v>0.75</v>
      </c>
      <c r="AG632" t="s">
        <v>747</v>
      </c>
      <c r="AH632" s="17">
        <v>260</v>
      </c>
      <c r="AI632" s="17" cm="1">
        <f t="array" ref="AI632">SUMPRODUCT(--(IFERROR(HOUR(Flights_2026_09_3033343536373456789[entry_hour]),-1)=HOUR(AF632)),--(IFERROR(Flights_2026_09_3033343536373456789[entry_sector],"")=AG632),--(IFERROR(Flights_2026_09_3033343536373456789[nfl],-1)&gt;=AH632),--(IFERROR(Flights_2026_09_3033343536373456789[nfl],-1)&lt;=IF(AH632=450,450,AH632+9)))</f>
        <v>0</v>
      </c>
    </row>
    <row r="633" spans="32:35" x14ac:dyDescent="0.2">
      <c r="AF633" s="2">
        <v>0.75</v>
      </c>
      <c r="AG633" t="s">
        <v>747</v>
      </c>
      <c r="AH633" s="17">
        <v>270</v>
      </c>
      <c r="AI633" s="17" cm="1">
        <f t="array" ref="AI633">SUMPRODUCT(--(IFERROR(HOUR(Flights_2026_09_3033343536373456789[entry_hour]),-1)=HOUR(AF633)),--(IFERROR(Flights_2026_09_3033343536373456789[entry_sector],"")=AG633),--(IFERROR(Flights_2026_09_3033343536373456789[nfl],-1)&gt;=AH633),--(IFERROR(Flights_2026_09_3033343536373456789[nfl],-1)&lt;=IF(AH633=450,450,AH633+9)))</f>
        <v>0</v>
      </c>
    </row>
    <row r="634" spans="32:35" x14ac:dyDescent="0.2">
      <c r="AF634" s="2">
        <v>0.75</v>
      </c>
      <c r="AG634" t="s">
        <v>747</v>
      </c>
      <c r="AH634" s="17">
        <v>280</v>
      </c>
      <c r="AI634" s="17" cm="1">
        <f t="array" ref="AI634">SUMPRODUCT(--(IFERROR(HOUR(Flights_2026_09_3033343536373456789[entry_hour]),-1)=HOUR(AF634)),--(IFERROR(Flights_2026_09_3033343536373456789[entry_sector],"")=AG634),--(IFERROR(Flights_2026_09_3033343536373456789[nfl],-1)&gt;=AH634),--(IFERROR(Flights_2026_09_3033343536373456789[nfl],-1)&lt;=IF(AH634=450,450,AH634+9)))</f>
        <v>0</v>
      </c>
    </row>
    <row r="635" spans="32:35" x14ac:dyDescent="0.2">
      <c r="AF635" s="2">
        <v>0.75</v>
      </c>
      <c r="AG635" t="s">
        <v>747</v>
      </c>
      <c r="AH635" s="17">
        <v>290</v>
      </c>
      <c r="AI635" s="17" cm="1">
        <f t="array" ref="AI635">SUMPRODUCT(--(IFERROR(HOUR(Flights_2026_09_3033343536373456789[entry_hour]),-1)=HOUR(AF635)),--(IFERROR(Flights_2026_09_3033343536373456789[entry_sector],"")=AG635),--(IFERROR(Flights_2026_09_3033343536373456789[nfl],-1)&gt;=AH635),--(IFERROR(Flights_2026_09_3033343536373456789[nfl],-1)&lt;=IF(AH635=450,450,AH635+9)))</f>
        <v>0</v>
      </c>
    </row>
    <row r="636" spans="32:35" x14ac:dyDescent="0.2">
      <c r="AF636" s="2">
        <v>0.75</v>
      </c>
      <c r="AG636" t="s">
        <v>747</v>
      </c>
      <c r="AH636" s="17">
        <v>300</v>
      </c>
      <c r="AI636" s="17" cm="1">
        <f t="array" ref="AI636">SUMPRODUCT(--(IFERROR(HOUR(Flights_2026_09_3033343536373456789[entry_hour]),-1)=HOUR(AF636)),--(IFERROR(Flights_2026_09_3033343536373456789[entry_sector],"")=AG636),--(IFERROR(Flights_2026_09_3033343536373456789[nfl],-1)&gt;=AH636),--(IFERROR(Flights_2026_09_3033343536373456789[nfl],-1)&lt;=IF(AH636=450,450,AH636+9)))</f>
        <v>0</v>
      </c>
    </row>
    <row r="637" spans="32:35" x14ac:dyDescent="0.2">
      <c r="AF637" s="2">
        <v>0.75</v>
      </c>
      <c r="AG637" t="s">
        <v>747</v>
      </c>
      <c r="AH637" s="17">
        <v>310</v>
      </c>
      <c r="AI637" s="17" cm="1">
        <f t="array" ref="AI637">SUMPRODUCT(--(IFERROR(HOUR(Flights_2026_09_3033343536373456789[entry_hour]),-1)=HOUR(AF637)),--(IFERROR(Flights_2026_09_3033343536373456789[entry_sector],"")=AG637),--(IFERROR(Flights_2026_09_3033343536373456789[nfl],-1)&gt;=AH637),--(IFERROR(Flights_2026_09_3033343536373456789[nfl],-1)&lt;=IF(AH637=450,450,AH637+9)))</f>
        <v>0</v>
      </c>
    </row>
    <row r="638" spans="32:35" x14ac:dyDescent="0.2">
      <c r="AF638" s="2">
        <v>0.75</v>
      </c>
      <c r="AG638" t="s">
        <v>747</v>
      </c>
      <c r="AH638" s="17">
        <v>320</v>
      </c>
      <c r="AI638" s="17" cm="1">
        <f t="array" ref="AI638">SUMPRODUCT(--(IFERROR(HOUR(Flights_2026_09_3033343536373456789[entry_hour]),-1)=HOUR(AF638)),--(IFERROR(Flights_2026_09_3033343536373456789[entry_sector],"")=AG638),--(IFERROR(Flights_2026_09_3033343536373456789[nfl],-1)&gt;=AH638),--(IFERROR(Flights_2026_09_3033343536373456789[nfl],-1)&lt;=IF(AH638=450,450,AH638+9)))</f>
        <v>0</v>
      </c>
    </row>
    <row r="639" spans="32:35" x14ac:dyDescent="0.2">
      <c r="AF639" s="2">
        <v>0.75</v>
      </c>
      <c r="AG639" t="s">
        <v>747</v>
      </c>
      <c r="AH639" s="17">
        <v>330</v>
      </c>
      <c r="AI639" s="17" cm="1">
        <f t="array" ref="AI639">SUMPRODUCT(--(IFERROR(HOUR(Flights_2026_09_3033343536373456789[entry_hour]),-1)=HOUR(AF639)),--(IFERROR(Flights_2026_09_3033343536373456789[entry_sector],"")=AG639),--(IFERROR(Flights_2026_09_3033343536373456789[nfl],-1)&gt;=AH639),--(IFERROR(Flights_2026_09_3033343536373456789[nfl],-1)&lt;=IF(AH639=450,450,AH639+9)))</f>
        <v>0</v>
      </c>
    </row>
    <row r="640" spans="32:35" x14ac:dyDescent="0.2">
      <c r="AF640" s="2">
        <v>0.75</v>
      </c>
      <c r="AG640" t="s">
        <v>747</v>
      </c>
      <c r="AH640" s="17">
        <v>340</v>
      </c>
      <c r="AI640" s="17" cm="1">
        <f t="array" ref="AI640">SUMPRODUCT(--(IFERROR(HOUR(Flights_2026_09_3033343536373456789[entry_hour]),-1)=HOUR(AF640)),--(IFERROR(Flights_2026_09_3033343536373456789[entry_sector],"")=AG640),--(IFERROR(Flights_2026_09_3033343536373456789[nfl],-1)&gt;=AH640),--(IFERROR(Flights_2026_09_3033343536373456789[nfl],-1)&lt;=IF(AH640=450,450,AH640+9)))</f>
        <v>0</v>
      </c>
    </row>
    <row r="641" spans="32:35" x14ac:dyDescent="0.2">
      <c r="AF641" s="2">
        <v>0.75</v>
      </c>
      <c r="AG641" t="s">
        <v>747</v>
      </c>
      <c r="AH641" s="17">
        <v>350</v>
      </c>
      <c r="AI641" s="17" cm="1">
        <f t="array" ref="AI641">SUMPRODUCT(--(IFERROR(HOUR(Flights_2026_09_3033343536373456789[entry_hour]),-1)=HOUR(AF641)),--(IFERROR(Flights_2026_09_3033343536373456789[entry_sector],"")=AG641),--(IFERROR(Flights_2026_09_3033343536373456789[nfl],-1)&gt;=AH641),--(IFERROR(Flights_2026_09_3033343536373456789[nfl],-1)&lt;=IF(AH641=450,450,AH641+9)))</f>
        <v>0</v>
      </c>
    </row>
    <row r="642" spans="32:35" x14ac:dyDescent="0.2">
      <c r="AF642" s="2">
        <v>0.75</v>
      </c>
      <c r="AG642" t="s">
        <v>747</v>
      </c>
      <c r="AH642" s="17">
        <v>360</v>
      </c>
      <c r="AI642" s="17" cm="1">
        <f t="array" ref="AI642">SUMPRODUCT(--(IFERROR(HOUR(Flights_2026_09_3033343536373456789[entry_hour]),-1)=HOUR(AF642)),--(IFERROR(Flights_2026_09_3033343536373456789[entry_sector],"")=AG642),--(IFERROR(Flights_2026_09_3033343536373456789[nfl],-1)&gt;=AH642),--(IFERROR(Flights_2026_09_3033343536373456789[nfl],-1)&lt;=IF(AH642=450,450,AH642+9)))</f>
        <v>0</v>
      </c>
    </row>
    <row r="643" spans="32:35" x14ac:dyDescent="0.2">
      <c r="AF643" s="2">
        <v>0.75</v>
      </c>
      <c r="AG643" t="s">
        <v>747</v>
      </c>
      <c r="AH643" s="17">
        <v>370</v>
      </c>
      <c r="AI643" s="17" cm="1">
        <f t="array" ref="AI643">SUMPRODUCT(--(IFERROR(HOUR(Flights_2026_09_3033343536373456789[entry_hour]),-1)=HOUR(AF643)),--(IFERROR(Flights_2026_09_3033343536373456789[entry_sector],"")=AG643),--(IFERROR(Flights_2026_09_3033343536373456789[nfl],-1)&gt;=AH643),--(IFERROR(Flights_2026_09_3033343536373456789[nfl],-1)&lt;=IF(AH643=450,450,AH643+9)))</f>
        <v>0</v>
      </c>
    </row>
    <row r="644" spans="32:35" x14ac:dyDescent="0.2">
      <c r="AF644" s="2">
        <v>0.75</v>
      </c>
      <c r="AG644" t="s">
        <v>747</v>
      </c>
      <c r="AH644" s="17">
        <v>380</v>
      </c>
      <c r="AI644" s="17" cm="1">
        <f t="array" ref="AI644">SUMPRODUCT(--(IFERROR(HOUR(Flights_2026_09_3033343536373456789[entry_hour]),-1)=HOUR(AF644)),--(IFERROR(Flights_2026_09_3033343536373456789[entry_sector],"")=AG644),--(IFERROR(Flights_2026_09_3033343536373456789[nfl],-1)&gt;=AH644),--(IFERROR(Flights_2026_09_3033343536373456789[nfl],-1)&lt;=IF(AH644=450,450,AH644+9)))</f>
        <v>1</v>
      </c>
    </row>
    <row r="645" spans="32:35" x14ac:dyDescent="0.2">
      <c r="AF645" s="2">
        <v>0.75</v>
      </c>
      <c r="AG645" t="s">
        <v>747</v>
      </c>
      <c r="AH645" s="17">
        <v>390</v>
      </c>
      <c r="AI645" s="17" cm="1">
        <f t="array" ref="AI645">SUMPRODUCT(--(IFERROR(HOUR(Flights_2026_09_3033343536373456789[entry_hour]),-1)=HOUR(AF645)),--(IFERROR(Flights_2026_09_3033343536373456789[entry_sector],"")=AG645),--(IFERROR(Flights_2026_09_3033343536373456789[nfl],-1)&gt;=AH645),--(IFERROR(Flights_2026_09_3033343536373456789[nfl],-1)&lt;=IF(AH645=450,450,AH645+9)))</f>
        <v>0</v>
      </c>
    </row>
    <row r="646" spans="32:35" x14ac:dyDescent="0.2">
      <c r="AF646" s="2">
        <v>0.75</v>
      </c>
      <c r="AG646" t="s">
        <v>747</v>
      </c>
      <c r="AH646" s="17">
        <v>400</v>
      </c>
      <c r="AI646" s="17" cm="1">
        <f t="array" ref="AI646">SUMPRODUCT(--(IFERROR(HOUR(Flights_2026_09_3033343536373456789[entry_hour]),-1)=HOUR(AF646)),--(IFERROR(Flights_2026_09_3033343536373456789[entry_sector],"")=AG646),--(IFERROR(Flights_2026_09_3033343536373456789[nfl],-1)&gt;=AH646),--(IFERROR(Flights_2026_09_3033343536373456789[nfl],-1)&lt;=IF(AH646=450,450,AH646+9)))</f>
        <v>0</v>
      </c>
    </row>
    <row r="647" spans="32:35" x14ac:dyDescent="0.2">
      <c r="AF647" s="2">
        <v>0.75</v>
      </c>
      <c r="AG647" t="s">
        <v>747</v>
      </c>
      <c r="AH647" s="17">
        <v>410</v>
      </c>
      <c r="AI647" s="17" cm="1">
        <f t="array" ref="AI647">SUMPRODUCT(--(IFERROR(HOUR(Flights_2026_09_3033343536373456789[entry_hour]),-1)=HOUR(AF647)),--(IFERROR(Flights_2026_09_3033343536373456789[entry_sector],"")=AG647),--(IFERROR(Flights_2026_09_3033343536373456789[nfl],-1)&gt;=AH647),--(IFERROR(Flights_2026_09_3033343536373456789[nfl],-1)&lt;=IF(AH647=450,450,AH647+9)))</f>
        <v>0</v>
      </c>
    </row>
    <row r="648" spans="32:35" x14ac:dyDescent="0.2">
      <c r="AF648" s="2">
        <v>0.75</v>
      </c>
      <c r="AG648" t="s">
        <v>747</v>
      </c>
      <c r="AH648" s="17">
        <v>420</v>
      </c>
      <c r="AI648" s="17" cm="1">
        <f t="array" ref="AI648">SUMPRODUCT(--(IFERROR(HOUR(Flights_2026_09_3033343536373456789[entry_hour]),-1)=HOUR(AF648)),--(IFERROR(Flights_2026_09_3033343536373456789[entry_sector],"")=AG648),--(IFERROR(Flights_2026_09_3033343536373456789[nfl],-1)&gt;=AH648),--(IFERROR(Flights_2026_09_3033343536373456789[nfl],-1)&lt;=IF(AH648=450,450,AH648+9)))</f>
        <v>0</v>
      </c>
    </row>
    <row r="649" spans="32:35" x14ac:dyDescent="0.2">
      <c r="AF649" s="2">
        <v>0.75</v>
      </c>
      <c r="AG649" t="s">
        <v>747</v>
      </c>
      <c r="AH649" s="17">
        <v>430</v>
      </c>
      <c r="AI649" s="17" cm="1">
        <f t="array" ref="AI649">SUMPRODUCT(--(IFERROR(HOUR(Flights_2026_09_3033343536373456789[entry_hour]),-1)=HOUR(AF649)),--(IFERROR(Flights_2026_09_3033343536373456789[entry_sector],"")=AG649),--(IFERROR(Flights_2026_09_3033343536373456789[nfl],-1)&gt;=AH649),--(IFERROR(Flights_2026_09_3033343536373456789[nfl],-1)&lt;=IF(AH649=450,450,AH649+9)))</f>
        <v>0</v>
      </c>
    </row>
    <row r="650" spans="32:35" x14ac:dyDescent="0.2">
      <c r="AF650" s="2">
        <v>0.75</v>
      </c>
      <c r="AG650" t="s">
        <v>747</v>
      </c>
      <c r="AH650" s="17">
        <v>440</v>
      </c>
      <c r="AI650" s="17" cm="1">
        <f t="array" ref="AI650">SUMPRODUCT(--(IFERROR(HOUR(Flights_2026_09_3033343536373456789[entry_hour]),-1)=HOUR(AF650)),--(IFERROR(Flights_2026_09_3033343536373456789[entry_sector],"")=AG650),--(IFERROR(Flights_2026_09_3033343536373456789[nfl],-1)&gt;=AH650),--(IFERROR(Flights_2026_09_3033343536373456789[nfl],-1)&lt;=IF(AH650=450,450,AH650+9)))</f>
        <v>0</v>
      </c>
    </row>
    <row r="651" spans="32:35" x14ac:dyDescent="0.2">
      <c r="AF651" s="2">
        <v>0.75</v>
      </c>
      <c r="AG651" t="s">
        <v>747</v>
      </c>
      <c r="AH651" s="17">
        <v>450</v>
      </c>
      <c r="AI651" s="17" cm="1">
        <f t="array" ref="AI651">SUMPRODUCT(--(IFERROR(HOUR(Flights_2026_09_3033343536373456789[entry_hour]),-1)=HOUR(AF651)),--(IFERROR(Flights_2026_09_3033343536373456789[entry_sector],"")=AG651),--(IFERROR(Flights_2026_09_3033343536373456789[nfl],-1)&gt;=AH651),--(IFERROR(Flights_2026_09_3033343536373456789[nfl],-1)&lt;=IF(AH651=450,450,AH651+9)))</f>
        <v>0</v>
      </c>
    </row>
    <row r="652" spans="32:35" x14ac:dyDescent="0.2">
      <c r="AF652" s="2">
        <v>0.79166666666666663</v>
      </c>
      <c r="AG652" t="s">
        <v>743</v>
      </c>
      <c r="AH652" s="17">
        <v>200</v>
      </c>
      <c r="AI652" s="17" cm="1">
        <f t="array" ref="AI652">SUMPRODUCT(--(IFERROR(HOUR(Flights_2026_09_3033343536373456789[entry_hour]),-1)=HOUR(AF652)),--(IFERROR(Flights_2026_09_3033343536373456789[entry_sector],"")=AG652),--(IFERROR(Flights_2026_09_3033343536373456789[nfl],-1)&gt;=AH652),--(IFERROR(Flights_2026_09_3033343536373456789[nfl],-1)&lt;=IF(AH652=450,450,AH652+9)))</f>
        <v>0</v>
      </c>
    </row>
    <row r="653" spans="32:35" x14ac:dyDescent="0.2">
      <c r="AF653" s="2">
        <v>0.79166666666666663</v>
      </c>
      <c r="AG653" t="s">
        <v>743</v>
      </c>
      <c r="AH653" s="17">
        <v>210</v>
      </c>
      <c r="AI653" s="17" cm="1">
        <f t="array" ref="AI653">SUMPRODUCT(--(IFERROR(HOUR(Flights_2026_09_3033343536373456789[entry_hour]),-1)=HOUR(AF653)),--(IFERROR(Flights_2026_09_3033343536373456789[entry_sector],"")=AG653),--(IFERROR(Flights_2026_09_3033343536373456789[nfl],-1)&gt;=AH653),--(IFERROR(Flights_2026_09_3033343536373456789[nfl],-1)&lt;=IF(AH653=450,450,AH653+9)))</f>
        <v>0</v>
      </c>
    </row>
    <row r="654" spans="32:35" x14ac:dyDescent="0.2">
      <c r="AF654" s="2">
        <v>0.79166666666666663</v>
      </c>
      <c r="AG654" t="s">
        <v>743</v>
      </c>
      <c r="AH654" s="17">
        <v>220</v>
      </c>
      <c r="AI654" s="17" cm="1">
        <f t="array" ref="AI654">SUMPRODUCT(--(IFERROR(HOUR(Flights_2026_09_3033343536373456789[entry_hour]),-1)=HOUR(AF654)),--(IFERROR(Flights_2026_09_3033343536373456789[entry_sector],"")=AG654),--(IFERROR(Flights_2026_09_3033343536373456789[nfl],-1)&gt;=AH654),--(IFERROR(Flights_2026_09_3033343536373456789[nfl],-1)&lt;=IF(AH654=450,450,AH654+9)))</f>
        <v>0</v>
      </c>
    </row>
    <row r="655" spans="32:35" x14ac:dyDescent="0.2">
      <c r="AF655" s="2">
        <v>0.79166666666666663</v>
      </c>
      <c r="AG655" t="s">
        <v>743</v>
      </c>
      <c r="AH655" s="17">
        <v>230</v>
      </c>
      <c r="AI655" s="17" cm="1">
        <f t="array" ref="AI655">SUMPRODUCT(--(IFERROR(HOUR(Flights_2026_09_3033343536373456789[entry_hour]),-1)=HOUR(AF655)),--(IFERROR(Flights_2026_09_3033343536373456789[entry_sector],"")=AG655),--(IFERROR(Flights_2026_09_3033343536373456789[nfl],-1)&gt;=AH655),--(IFERROR(Flights_2026_09_3033343536373456789[nfl],-1)&lt;=IF(AH655=450,450,AH655+9)))</f>
        <v>0</v>
      </c>
    </row>
    <row r="656" spans="32:35" x14ac:dyDescent="0.2">
      <c r="AF656" s="2">
        <v>0.79166666666666663</v>
      </c>
      <c r="AG656" t="s">
        <v>743</v>
      </c>
      <c r="AH656" s="17">
        <v>240</v>
      </c>
      <c r="AI656" s="17" cm="1">
        <f t="array" ref="AI656">SUMPRODUCT(--(IFERROR(HOUR(Flights_2026_09_3033343536373456789[entry_hour]),-1)=HOUR(AF656)),--(IFERROR(Flights_2026_09_3033343536373456789[entry_sector],"")=AG656),--(IFERROR(Flights_2026_09_3033343536373456789[nfl],-1)&gt;=AH656),--(IFERROR(Flights_2026_09_3033343536373456789[nfl],-1)&lt;=IF(AH656=450,450,AH656+9)))</f>
        <v>0</v>
      </c>
    </row>
    <row r="657" spans="32:35" x14ac:dyDescent="0.2">
      <c r="AF657" s="2">
        <v>0.79166666666666663</v>
      </c>
      <c r="AG657" t="s">
        <v>743</v>
      </c>
      <c r="AH657" s="17">
        <v>250</v>
      </c>
      <c r="AI657" s="17" cm="1">
        <f t="array" ref="AI657">SUMPRODUCT(--(IFERROR(HOUR(Flights_2026_09_3033343536373456789[entry_hour]),-1)=HOUR(AF657)),--(IFERROR(Flights_2026_09_3033343536373456789[entry_sector],"")=AG657),--(IFERROR(Flights_2026_09_3033343536373456789[nfl],-1)&gt;=AH657),--(IFERROR(Flights_2026_09_3033343536373456789[nfl],-1)&lt;=IF(AH657=450,450,AH657+9)))</f>
        <v>0</v>
      </c>
    </row>
    <row r="658" spans="32:35" x14ac:dyDescent="0.2">
      <c r="AF658" s="2">
        <v>0.79166666666666663</v>
      </c>
      <c r="AG658" t="s">
        <v>743</v>
      </c>
      <c r="AH658" s="17">
        <v>260</v>
      </c>
      <c r="AI658" s="17" cm="1">
        <f t="array" ref="AI658">SUMPRODUCT(--(IFERROR(HOUR(Flights_2026_09_3033343536373456789[entry_hour]),-1)=HOUR(AF658)),--(IFERROR(Flights_2026_09_3033343536373456789[entry_sector],"")=AG658),--(IFERROR(Flights_2026_09_3033343536373456789[nfl],-1)&gt;=AH658),--(IFERROR(Flights_2026_09_3033343536373456789[nfl],-1)&lt;=IF(AH658=450,450,AH658+9)))</f>
        <v>0</v>
      </c>
    </row>
    <row r="659" spans="32:35" x14ac:dyDescent="0.2">
      <c r="AF659" s="2">
        <v>0.79166666666666663</v>
      </c>
      <c r="AG659" t="s">
        <v>743</v>
      </c>
      <c r="AH659" s="17">
        <v>270</v>
      </c>
      <c r="AI659" s="17" cm="1">
        <f t="array" ref="AI659">SUMPRODUCT(--(IFERROR(HOUR(Flights_2026_09_3033343536373456789[entry_hour]),-1)=HOUR(AF659)),--(IFERROR(Flights_2026_09_3033343536373456789[entry_sector],"")=AG659),--(IFERROR(Flights_2026_09_3033343536373456789[nfl],-1)&gt;=AH659),--(IFERROR(Flights_2026_09_3033343536373456789[nfl],-1)&lt;=IF(AH659=450,450,AH659+9)))</f>
        <v>0</v>
      </c>
    </row>
    <row r="660" spans="32:35" x14ac:dyDescent="0.2">
      <c r="AF660" s="2">
        <v>0.79166666666666663</v>
      </c>
      <c r="AG660" t="s">
        <v>743</v>
      </c>
      <c r="AH660" s="17">
        <v>280</v>
      </c>
      <c r="AI660" s="17" cm="1">
        <f t="array" ref="AI660">SUMPRODUCT(--(IFERROR(HOUR(Flights_2026_09_3033343536373456789[entry_hour]),-1)=HOUR(AF660)),--(IFERROR(Flights_2026_09_3033343536373456789[entry_sector],"")=AG660),--(IFERROR(Flights_2026_09_3033343536373456789[nfl],-1)&gt;=AH660),--(IFERROR(Flights_2026_09_3033343536373456789[nfl],-1)&lt;=IF(AH660=450,450,AH660+9)))</f>
        <v>0</v>
      </c>
    </row>
    <row r="661" spans="32:35" x14ac:dyDescent="0.2">
      <c r="AF661" s="2">
        <v>0.79166666666666663</v>
      </c>
      <c r="AG661" t="s">
        <v>743</v>
      </c>
      <c r="AH661" s="17">
        <v>290</v>
      </c>
      <c r="AI661" s="17" cm="1">
        <f t="array" ref="AI661">SUMPRODUCT(--(IFERROR(HOUR(Flights_2026_09_3033343536373456789[entry_hour]),-1)=HOUR(AF661)),--(IFERROR(Flights_2026_09_3033343536373456789[entry_sector],"")=AG661),--(IFERROR(Flights_2026_09_3033343536373456789[nfl],-1)&gt;=AH661),--(IFERROR(Flights_2026_09_3033343536373456789[nfl],-1)&lt;=IF(AH661=450,450,AH661+9)))</f>
        <v>0</v>
      </c>
    </row>
    <row r="662" spans="32:35" x14ac:dyDescent="0.2">
      <c r="AF662" s="2">
        <v>0.79166666666666663</v>
      </c>
      <c r="AG662" t="s">
        <v>743</v>
      </c>
      <c r="AH662" s="17">
        <v>300</v>
      </c>
      <c r="AI662" s="17" cm="1">
        <f t="array" ref="AI662">SUMPRODUCT(--(IFERROR(HOUR(Flights_2026_09_3033343536373456789[entry_hour]),-1)=HOUR(AF662)),--(IFERROR(Flights_2026_09_3033343536373456789[entry_sector],"")=AG662),--(IFERROR(Flights_2026_09_3033343536373456789[nfl],-1)&gt;=AH662),--(IFERROR(Flights_2026_09_3033343536373456789[nfl],-1)&lt;=IF(AH662=450,450,AH662+9)))</f>
        <v>0</v>
      </c>
    </row>
    <row r="663" spans="32:35" x14ac:dyDescent="0.2">
      <c r="AF663" s="2">
        <v>0.79166666666666663</v>
      </c>
      <c r="AG663" t="s">
        <v>743</v>
      </c>
      <c r="AH663" s="17">
        <v>310</v>
      </c>
      <c r="AI663" s="17" cm="1">
        <f t="array" ref="AI663">SUMPRODUCT(--(IFERROR(HOUR(Flights_2026_09_3033343536373456789[entry_hour]),-1)=HOUR(AF663)),--(IFERROR(Flights_2026_09_3033343536373456789[entry_sector],"")=AG663),--(IFERROR(Flights_2026_09_3033343536373456789[nfl],-1)&gt;=AH663),--(IFERROR(Flights_2026_09_3033343536373456789[nfl],-1)&lt;=IF(AH663=450,450,AH663+9)))</f>
        <v>0</v>
      </c>
    </row>
    <row r="664" spans="32:35" x14ac:dyDescent="0.2">
      <c r="AF664" s="2">
        <v>0.79166666666666663</v>
      </c>
      <c r="AG664" t="s">
        <v>743</v>
      </c>
      <c r="AH664" s="17">
        <v>320</v>
      </c>
      <c r="AI664" s="17" cm="1">
        <f t="array" ref="AI664">SUMPRODUCT(--(IFERROR(HOUR(Flights_2026_09_3033343536373456789[entry_hour]),-1)=HOUR(AF664)),--(IFERROR(Flights_2026_09_3033343536373456789[entry_sector],"")=AG664),--(IFERROR(Flights_2026_09_3033343536373456789[nfl],-1)&gt;=AH664),--(IFERROR(Flights_2026_09_3033343536373456789[nfl],-1)&lt;=IF(AH664=450,450,AH664+9)))</f>
        <v>0</v>
      </c>
    </row>
    <row r="665" spans="32:35" x14ac:dyDescent="0.2">
      <c r="AF665" s="2">
        <v>0.79166666666666663</v>
      </c>
      <c r="AG665" t="s">
        <v>743</v>
      </c>
      <c r="AH665" s="17">
        <v>330</v>
      </c>
      <c r="AI665" s="17" cm="1">
        <f t="array" ref="AI665">SUMPRODUCT(--(IFERROR(HOUR(Flights_2026_09_3033343536373456789[entry_hour]),-1)=HOUR(AF665)),--(IFERROR(Flights_2026_09_3033343536373456789[entry_sector],"")=AG665),--(IFERROR(Flights_2026_09_3033343536373456789[nfl],-1)&gt;=AH665),--(IFERROR(Flights_2026_09_3033343536373456789[nfl],-1)&lt;=IF(AH665=450,450,AH665+9)))</f>
        <v>1</v>
      </c>
    </row>
    <row r="666" spans="32:35" x14ac:dyDescent="0.2">
      <c r="AF666" s="2">
        <v>0.79166666666666663</v>
      </c>
      <c r="AG666" t="s">
        <v>743</v>
      </c>
      <c r="AH666" s="17">
        <v>340</v>
      </c>
      <c r="AI666" s="17" cm="1">
        <f t="array" ref="AI666">SUMPRODUCT(--(IFERROR(HOUR(Flights_2026_09_3033343536373456789[entry_hour]),-1)=HOUR(AF666)),--(IFERROR(Flights_2026_09_3033343536373456789[entry_sector],"")=AG666),--(IFERROR(Flights_2026_09_3033343536373456789[nfl],-1)&gt;=AH666),--(IFERROR(Flights_2026_09_3033343536373456789[nfl],-1)&lt;=IF(AH666=450,450,AH666+9)))</f>
        <v>0</v>
      </c>
    </row>
    <row r="667" spans="32:35" x14ac:dyDescent="0.2">
      <c r="AF667" s="2">
        <v>0.79166666666666663</v>
      </c>
      <c r="AG667" t="s">
        <v>743</v>
      </c>
      <c r="AH667" s="17">
        <v>350</v>
      </c>
      <c r="AI667" s="17" cm="1">
        <f t="array" ref="AI667">SUMPRODUCT(--(IFERROR(HOUR(Flights_2026_09_3033343536373456789[entry_hour]),-1)=HOUR(AF667)),--(IFERROR(Flights_2026_09_3033343536373456789[entry_sector],"")=AG667),--(IFERROR(Flights_2026_09_3033343536373456789[nfl],-1)&gt;=AH667),--(IFERROR(Flights_2026_09_3033343536373456789[nfl],-1)&lt;=IF(AH667=450,450,AH667+9)))</f>
        <v>0</v>
      </c>
    </row>
    <row r="668" spans="32:35" x14ac:dyDescent="0.2">
      <c r="AF668" s="2">
        <v>0.79166666666666663</v>
      </c>
      <c r="AG668" t="s">
        <v>743</v>
      </c>
      <c r="AH668" s="17">
        <v>360</v>
      </c>
      <c r="AI668" s="17" cm="1">
        <f t="array" ref="AI668">SUMPRODUCT(--(IFERROR(HOUR(Flights_2026_09_3033343536373456789[entry_hour]),-1)=HOUR(AF668)),--(IFERROR(Flights_2026_09_3033343536373456789[entry_sector],"")=AG668),--(IFERROR(Flights_2026_09_3033343536373456789[nfl],-1)&gt;=AH668),--(IFERROR(Flights_2026_09_3033343536373456789[nfl],-1)&lt;=IF(AH668=450,450,AH668+9)))</f>
        <v>0</v>
      </c>
    </row>
    <row r="669" spans="32:35" x14ac:dyDescent="0.2">
      <c r="AF669" s="2">
        <v>0.79166666666666663</v>
      </c>
      <c r="AG669" t="s">
        <v>743</v>
      </c>
      <c r="AH669" s="17">
        <v>370</v>
      </c>
      <c r="AI669" s="17" cm="1">
        <f t="array" ref="AI669">SUMPRODUCT(--(IFERROR(HOUR(Flights_2026_09_3033343536373456789[entry_hour]),-1)=HOUR(AF669)),--(IFERROR(Flights_2026_09_3033343536373456789[entry_sector],"")=AG669),--(IFERROR(Flights_2026_09_3033343536373456789[nfl],-1)&gt;=AH669),--(IFERROR(Flights_2026_09_3033343536373456789[nfl],-1)&lt;=IF(AH669=450,450,AH669+9)))</f>
        <v>0</v>
      </c>
    </row>
    <row r="670" spans="32:35" x14ac:dyDescent="0.2">
      <c r="AF670" s="2">
        <v>0.79166666666666663</v>
      </c>
      <c r="AG670" t="s">
        <v>743</v>
      </c>
      <c r="AH670" s="17">
        <v>380</v>
      </c>
      <c r="AI670" s="17" cm="1">
        <f t="array" ref="AI670">SUMPRODUCT(--(IFERROR(HOUR(Flights_2026_09_3033343536373456789[entry_hour]),-1)=HOUR(AF670)),--(IFERROR(Flights_2026_09_3033343536373456789[entry_sector],"")=AG670),--(IFERROR(Flights_2026_09_3033343536373456789[nfl],-1)&gt;=AH670),--(IFERROR(Flights_2026_09_3033343536373456789[nfl],-1)&lt;=IF(AH670=450,450,AH670+9)))</f>
        <v>0</v>
      </c>
    </row>
    <row r="671" spans="32:35" x14ac:dyDescent="0.2">
      <c r="AF671" s="2">
        <v>0.79166666666666663</v>
      </c>
      <c r="AG671" t="s">
        <v>743</v>
      </c>
      <c r="AH671" s="17">
        <v>390</v>
      </c>
      <c r="AI671" s="17" cm="1">
        <f t="array" ref="AI671">SUMPRODUCT(--(IFERROR(HOUR(Flights_2026_09_3033343536373456789[entry_hour]),-1)=HOUR(AF671)),--(IFERROR(Flights_2026_09_3033343536373456789[entry_sector],"")=AG671),--(IFERROR(Flights_2026_09_3033343536373456789[nfl],-1)&gt;=AH671),--(IFERROR(Flights_2026_09_3033343536373456789[nfl],-1)&lt;=IF(AH671=450,450,AH671+9)))</f>
        <v>0</v>
      </c>
    </row>
    <row r="672" spans="32:35" x14ac:dyDescent="0.2">
      <c r="AF672" s="2">
        <v>0.79166666666666663</v>
      </c>
      <c r="AG672" t="s">
        <v>743</v>
      </c>
      <c r="AH672" s="17">
        <v>400</v>
      </c>
      <c r="AI672" s="17" cm="1">
        <f t="array" ref="AI672">SUMPRODUCT(--(IFERROR(HOUR(Flights_2026_09_3033343536373456789[entry_hour]),-1)=HOUR(AF672)),--(IFERROR(Flights_2026_09_3033343536373456789[entry_sector],"")=AG672),--(IFERROR(Flights_2026_09_3033343536373456789[nfl],-1)&gt;=AH672),--(IFERROR(Flights_2026_09_3033343536373456789[nfl],-1)&lt;=IF(AH672=450,450,AH672+9)))</f>
        <v>0</v>
      </c>
    </row>
    <row r="673" spans="32:35" x14ac:dyDescent="0.2">
      <c r="AF673" s="2">
        <v>0.79166666666666663</v>
      </c>
      <c r="AG673" t="s">
        <v>743</v>
      </c>
      <c r="AH673" s="17">
        <v>410</v>
      </c>
      <c r="AI673" s="17" cm="1">
        <f t="array" ref="AI673">SUMPRODUCT(--(IFERROR(HOUR(Flights_2026_09_3033343536373456789[entry_hour]),-1)=HOUR(AF673)),--(IFERROR(Flights_2026_09_3033343536373456789[entry_sector],"")=AG673),--(IFERROR(Flights_2026_09_3033343536373456789[nfl],-1)&gt;=AH673),--(IFERROR(Flights_2026_09_3033343536373456789[nfl],-1)&lt;=IF(AH673=450,450,AH673+9)))</f>
        <v>0</v>
      </c>
    </row>
    <row r="674" spans="32:35" x14ac:dyDescent="0.2">
      <c r="AF674" s="2">
        <v>0.79166666666666663</v>
      </c>
      <c r="AG674" t="s">
        <v>743</v>
      </c>
      <c r="AH674" s="17">
        <v>420</v>
      </c>
      <c r="AI674" s="17" cm="1">
        <f t="array" ref="AI674">SUMPRODUCT(--(IFERROR(HOUR(Flights_2026_09_3033343536373456789[entry_hour]),-1)=HOUR(AF674)),--(IFERROR(Flights_2026_09_3033343536373456789[entry_sector],"")=AG674),--(IFERROR(Flights_2026_09_3033343536373456789[nfl],-1)&gt;=AH674),--(IFERROR(Flights_2026_09_3033343536373456789[nfl],-1)&lt;=IF(AH674=450,450,AH674+9)))</f>
        <v>0</v>
      </c>
    </row>
    <row r="675" spans="32:35" x14ac:dyDescent="0.2">
      <c r="AF675" s="2">
        <v>0.79166666666666663</v>
      </c>
      <c r="AG675" t="s">
        <v>743</v>
      </c>
      <c r="AH675" s="17">
        <v>430</v>
      </c>
      <c r="AI675" s="17" cm="1">
        <f t="array" ref="AI675">SUMPRODUCT(--(IFERROR(HOUR(Flights_2026_09_3033343536373456789[entry_hour]),-1)=HOUR(AF675)),--(IFERROR(Flights_2026_09_3033343536373456789[entry_sector],"")=AG675),--(IFERROR(Flights_2026_09_3033343536373456789[nfl],-1)&gt;=AH675),--(IFERROR(Flights_2026_09_3033343536373456789[nfl],-1)&lt;=IF(AH675=450,450,AH675+9)))</f>
        <v>0</v>
      </c>
    </row>
    <row r="676" spans="32:35" x14ac:dyDescent="0.2">
      <c r="AF676" s="2">
        <v>0.79166666666666663</v>
      </c>
      <c r="AG676" t="s">
        <v>743</v>
      </c>
      <c r="AH676" s="17">
        <v>440</v>
      </c>
      <c r="AI676" s="17" cm="1">
        <f t="array" ref="AI676">SUMPRODUCT(--(IFERROR(HOUR(Flights_2026_09_3033343536373456789[entry_hour]),-1)=HOUR(AF676)),--(IFERROR(Flights_2026_09_3033343536373456789[entry_sector],"")=AG676),--(IFERROR(Flights_2026_09_3033343536373456789[nfl],-1)&gt;=AH676),--(IFERROR(Flights_2026_09_3033343536373456789[nfl],-1)&lt;=IF(AH676=450,450,AH676+9)))</f>
        <v>0</v>
      </c>
    </row>
    <row r="677" spans="32:35" x14ac:dyDescent="0.2">
      <c r="AF677" s="2">
        <v>0.79166666666666663</v>
      </c>
      <c r="AG677" t="s">
        <v>743</v>
      </c>
      <c r="AH677" s="17">
        <v>450</v>
      </c>
      <c r="AI677" s="17" cm="1">
        <f t="array" ref="AI677">SUMPRODUCT(--(IFERROR(HOUR(Flights_2026_09_3033343536373456789[entry_hour]),-1)=HOUR(AF677)),--(IFERROR(Flights_2026_09_3033343536373456789[entry_sector],"")=AG677),--(IFERROR(Flights_2026_09_3033343536373456789[nfl],-1)&gt;=AH677),--(IFERROR(Flights_2026_09_3033343536373456789[nfl],-1)&lt;=IF(AH677=450,450,AH677+9)))</f>
        <v>0</v>
      </c>
    </row>
    <row r="678" spans="32:35" x14ac:dyDescent="0.2">
      <c r="AF678" s="2">
        <v>0.79166666666666663</v>
      </c>
      <c r="AG678" t="s">
        <v>744</v>
      </c>
      <c r="AH678" s="17">
        <v>200</v>
      </c>
      <c r="AI678" s="17" cm="1">
        <f t="array" ref="AI678">SUMPRODUCT(--(IFERROR(HOUR(Flights_2026_09_3033343536373456789[entry_hour]),-1)=HOUR(AF678)),--(IFERROR(Flights_2026_09_3033343536373456789[entry_sector],"")=AG678),--(IFERROR(Flights_2026_09_3033343536373456789[nfl],-1)&gt;=AH678),--(IFERROR(Flights_2026_09_3033343536373456789[nfl],-1)&lt;=IF(AH678=450,450,AH678+9)))</f>
        <v>0</v>
      </c>
    </row>
    <row r="679" spans="32:35" x14ac:dyDescent="0.2">
      <c r="AF679" s="2">
        <v>0.79166666666666663</v>
      </c>
      <c r="AG679" t="s">
        <v>744</v>
      </c>
      <c r="AH679" s="17">
        <v>210</v>
      </c>
      <c r="AI679" s="17" cm="1">
        <f t="array" ref="AI679">SUMPRODUCT(--(IFERROR(HOUR(Flights_2026_09_3033343536373456789[entry_hour]),-1)=HOUR(AF679)),--(IFERROR(Flights_2026_09_3033343536373456789[entry_sector],"")=AG679),--(IFERROR(Flights_2026_09_3033343536373456789[nfl],-1)&gt;=AH679),--(IFERROR(Flights_2026_09_3033343536373456789[nfl],-1)&lt;=IF(AH679=450,450,AH679+9)))</f>
        <v>0</v>
      </c>
    </row>
    <row r="680" spans="32:35" x14ac:dyDescent="0.2">
      <c r="AF680" s="2">
        <v>0.79166666666666663</v>
      </c>
      <c r="AG680" t="s">
        <v>744</v>
      </c>
      <c r="AH680" s="17">
        <v>220</v>
      </c>
      <c r="AI680" s="17" cm="1">
        <f t="array" ref="AI680">SUMPRODUCT(--(IFERROR(HOUR(Flights_2026_09_3033343536373456789[entry_hour]),-1)=HOUR(AF680)),--(IFERROR(Flights_2026_09_3033343536373456789[entry_sector],"")=AG680),--(IFERROR(Flights_2026_09_3033343536373456789[nfl],-1)&gt;=AH680),--(IFERROR(Flights_2026_09_3033343536373456789[nfl],-1)&lt;=IF(AH680=450,450,AH680+9)))</f>
        <v>5</v>
      </c>
    </row>
    <row r="681" spans="32:35" x14ac:dyDescent="0.2">
      <c r="AF681" s="2">
        <v>0.79166666666666663</v>
      </c>
      <c r="AG681" t="s">
        <v>744</v>
      </c>
      <c r="AH681" s="17">
        <v>230</v>
      </c>
      <c r="AI681" s="17" cm="1">
        <f t="array" ref="AI681">SUMPRODUCT(--(IFERROR(HOUR(Flights_2026_09_3033343536373456789[entry_hour]),-1)=HOUR(AF681)),--(IFERROR(Flights_2026_09_3033343536373456789[entry_sector],"")=AG681),--(IFERROR(Flights_2026_09_3033343536373456789[nfl],-1)&gt;=AH681),--(IFERROR(Flights_2026_09_3033343536373456789[nfl],-1)&lt;=IF(AH681=450,450,AH681+9)))</f>
        <v>0</v>
      </c>
    </row>
    <row r="682" spans="32:35" x14ac:dyDescent="0.2">
      <c r="AF682" s="2">
        <v>0.79166666666666663</v>
      </c>
      <c r="AG682" t="s">
        <v>744</v>
      </c>
      <c r="AH682" s="17">
        <v>240</v>
      </c>
      <c r="AI682" s="17" cm="1">
        <f t="array" ref="AI682">SUMPRODUCT(--(IFERROR(HOUR(Flights_2026_09_3033343536373456789[entry_hour]),-1)=HOUR(AF682)),--(IFERROR(Flights_2026_09_3033343536373456789[entry_sector],"")=AG682),--(IFERROR(Flights_2026_09_3033343536373456789[nfl],-1)&gt;=AH682),--(IFERROR(Flights_2026_09_3033343536373456789[nfl],-1)&lt;=IF(AH682=450,450,AH682+9)))</f>
        <v>0</v>
      </c>
    </row>
    <row r="683" spans="32:35" x14ac:dyDescent="0.2">
      <c r="AF683" s="2">
        <v>0.79166666666666663</v>
      </c>
      <c r="AG683" t="s">
        <v>744</v>
      </c>
      <c r="AH683" s="17">
        <v>250</v>
      </c>
      <c r="AI683" s="17" cm="1">
        <f t="array" ref="AI683">SUMPRODUCT(--(IFERROR(HOUR(Flights_2026_09_3033343536373456789[entry_hour]),-1)=HOUR(AF683)),--(IFERROR(Flights_2026_09_3033343536373456789[entry_sector],"")=AG683),--(IFERROR(Flights_2026_09_3033343536373456789[nfl],-1)&gt;=AH683),--(IFERROR(Flights_2026_09_3033343536373456789[nfl],-1)&lt;=IF(AH683=450,450,AH683+9)))</f>
        <v>0</v>
      </c>
    </row>
    <row r="684" spans="32:35" x14ac:dyDescent="0.2">
      <c r="AF684" s="2">
        <v>0.79166666666666663</v>
      </c>
      <c r="AG684" t="s">
        <v>744</v>
      </c>
      <c r="AH684" s="17">
        <v>260</v>
      </c>
      <c r="AI684" s="17" cm="1">
        <f t="array" ref="AI684">SUMPRODUCT(--(IFERROR(HOUR(Flights_2026_09_3033343536373456789[entry_hour]),-1)=HOUR(AF684)),--(IFERROR(Flights_2026_09_3033343536373456789[entry_sector],"")=AG684),--(IFERROR(Flights_2026_09_3033343536373456789[nfl],-1)&gt;=AH684),--(IFERROR(Flights_2026_09_3033343536373456789[nfl],-1)&lt;=IF(AH684=450,450,AH684+9)))</f>
        <v>0</v>
      </c>
    </row>
    <row r="685" spans="32:35" x14ac:dyDescent="0.2">
      <c r="AF685" s="2">
        <v>0.79166666666666663</v>
      </c>
      <c r="AG685" t="s">
        <v>744</v>
      </c>
      <c r="AH685" s="17">
        <v>270</v>
      </c>
      <c r="AI685" s="17" cm="1">
        <f t="array" ref="AI685">SUMPRODUCT(--(IFERROR(HOUR(Flights_2026_09_3033343536373456789[entry_hour]),-1)=HOUR(AF685)),--(IFERROR(Flights_2026_09_3033343536373456789[entry_sector],"")=AG685),--(IFERROR(Flights_2026_09_3033343536373456789[nfl],-1)&gt;=AH685),--(IFERROR(Flights_2026_09_3033343536373456789[nfl],-1)&lt;=IF(AH685=450,450,AH685+9)))</f>
        <v>0</v>
      </c>
    </row>
    <row r="686" spans="32:35" x14ac:dyDescent="0.2">
      <c r="AF686" s="2">
        <v>0.79166666666666663</v>
      </c>
      <c r="AG686" t="s">
        <v>744</v>
      </c>
      <c r="AH686" s="17">
        <v>280</v>
      </c>
      <c r="AI686" s="17" cm="1">
        <f t="array" ref="AI686">SUMPRODUCT(--(IFERROR(HOUR(Flights_2026_09_3033343536373456789[entry_hour]),-1)=HOUR(AF686)),--(IFERROR(Flights_2026_09_3033343536373456789[entry_sector],"")=AG686),--(IFERROR(Flights_2026_09_3033343536373456789[nfl],-1)&gt;=AH686),--(IFERROR(Flights_2026_09_3033343536373456789[nfl],-1)&lt;=IF(AH686=450,450,AH686+9)))</f>
        <v>0</v>
      </c>
    </row>
    <row r="687" spans="32:35" x14ac:dyDescent="0.2">
      <c r="AF687" s="2">
        <v>0.79166666666666663</v>
      </c>
      <c r="AG687" t="s">
        <v>744</v>
      </c>
      <c r="AH687" s="17">
        <v>290</v>
      </c>
      <c r="AI687" s="17" cm="1">
        <f t="array" ref="AI687">SUMPRODUCT(--(IFERROR(HOUR(Flights_2026_09_3033343536373456789[entry_hour]),-1)=HOUR(AF687)),--(IFERROR(Flights_2026_09_3033343536373456789[entry_sector],"")=AG687),--(IFERROR(Flights_2026_09_3033343536373456789[nfl],-1)&gt;=AH687),--(IFERROR(Flights_2026_09_3033343536373456789[nfl],-1)&lt;=IF(AH687=450,450,AH687+9)))</f>
        <v>0</v>
      </c>
    </row>
    <row r="688" spans="32:35" x14ac:dyDescent="0.2">
      <c r="AF688" s="2">
        <v>0.79166666666666663</v>
      </c>
      <c r="AG688" t="s">
        <v>744</v>
      </c>
      <c r="AH688" s="17">
        <v>300</v>
      </c>
      <c r="AI688" s="17" cm="1">
        <f t="array" ref="AI688">SUMPRODUCT(--(IFERROR(HOUR(Flights_2026_09_3033343536373456789[entry_hour]),-1)=HOUR(AF688)),--(IFERROR(Flights_2026_09_3033343536373456789[entry_sector],"")=AG688),--(IFERROR(Flights_2026_09_3033343536373456789[nfl],-1)&gt;=AH688),--(IFERROR(Flights_2026_09_3033343536373456789[nfl],-1)&lt;=IF(AH688=450,450,AH688+9)))</f>
        <v>0</v>
      </c>
    </row>
    <row r="689" spans="32:35" x14ac:dyDescent="0.2">
      <c r="AF689" s="2">
        <v>0.79166666666666663</v>
      </c>
      <c r="AG689" t="s">
        <v>744</v>
      </c>
      <c r="AH689" s="17">
        <v>310</v>
      </c>
      <c r="AI689" s="17" cm="1">
        <f t="array" ref="AI689">SUMPRODUCT(--(IFERROR(HOUR(Flights_2026_09_3033343536373456789[entry_hour]),-1)=HOUR(AF689)),--(IFERROR(Flights_2026_09_3033343536373456789[entry_sector],"")=AG689),--(IFERROR(Flights_2026_09_3033343536373456789[nfl],-1)&gt;=AH689),--(IFERROR(Flights_2026_09_3033343536373456789[nfl],-1)&lt;=IF(AH689=450,450,AH689+9)))</f>
        <v>0</v>
      </c>
    </row>
    <row r="690" spans="32:35" x14ac:dyDescent="0.2">
      <c r="AF690" s="2">
        <v>0.79166666666666663</v>
      </c>
      <c r="AG690" t="s">
        <v>744</v>
      </c>
      <c r="AH690" s="17">
        <v>320</v>
      </c>
      <c r="AI690" s="17" cm="1">
        <f t="array" ref="AI690">SUMPRODUCT(--(IFERROR(HOUR(Flights_2026_09_3033343536373456789[entry_hour]),-1)=HOUR(AF690)),--(IFERROR(Flights_2026_09_3033343536373456789[entry_sector],"")=AG690),--(IFERROR(Flights_2026_09_3033343536373456789[nfl],-1)&gt;=AH690),--(IFERROR(Flights_2026_09_3033343536373456789[nfl],-1)&lt;=IF(AH690=450,450,AH690+9)))</f>
        <v>0</v>
      </c>
    </row>
    <row r="691" spans="32:35" x14ac:dyDescent="0.2">
      <c r="AF691" s="2">
        <v>0.79166666666666663</v>
      </c>
      <c r="AG691" t="s">
        <v>744</v>
      </c>
      <c r="AH691" s="17">
        <v>330</v>
      </c>
      <c r="AI691" s="17" cm="1">
        <f t="array" ref="AI691">SUMPRODUCT(--(IFERROR(HOUR(Flights_2026_09_3033343536373456789[entry_hour]),-1)=HOUR(AF691)),--(IFERROR(Flights_2026_09_3033343536373456789[entry_sector],"")=AG691),--(IFERROR(Flights_2026_09_3033343536373456789[nfl],-1)&gt;=AH691),--(IFERROR(Flights_2026_09_3033343536373456789[nfl],-1)&lt;=IF(AH691=450,450,AH691+9)))</f>
        <v>0</v>
      </c>
    </row>
    <row r="692" spans="32:35" x14ac:dyDescent="0.2">
      <c r="AF692" s="2">
        <v>0.79166666666666663</v>
      </c>
      <c r="AG692" t="s">
        <v>744</v>
      </c>
      <c r="AH692" s="17">
        <v>340</v>
      </c>
      <c r="AI692" s="17" cm="1">
        <f t="array" ref="AI692">SUMPRODUCT(--(IFERROR(HOUR(Flights_2026_09_3033343536373456789[entry_hour]),-1)=HOUR(AF692)),--(IFERROR(Flights_2026_09_3033343536373456789[entry_sector],"")=AG692),--(IFERROR(Flights_2026_09_3033343536373456789[nfl],-1)&gt;=AH692),--(IFERROR(Flights_2026_09_3033343536373456789[nfl],-1)&lt;=IF(AH692=450,450,AH692+9)))</f>
        <v>0</v>
      </c>
    </row>
    <row r="693" spans="32:35" x14ac:dyDescent="0.2">
      <c r="AF693" s="2">
        <v>0.79166666666666663</v>
      </c>
      <c r="AG693" t="s">
        <v>744</v>
      </c>
      <c r="AH693" s="17">
        <v>350</v>
      </c>
      <c r="AI693" s="17" cm="1">
        <f t="array" ref="AI693">SUMPRODUCT(--(IFERROR(HOUR(Flights_2026_09_3033343536373456789[entry_hour]),-1)=HOUR(AF693)),--(IFERROR(Flights_2026_09_3033343536373456789[entry_sector],"")=AG693),--(IFERROR(Flights_2026_09_3033343536373456789[nfl],-1)&gt;=AH693),--(IFERROR(Flights_2026_09_3033343536373456789[nfl],-1)&lt;=IF(AH693=450,450,AH693+9)))</f>
        <v>0</v>
      </c>
    </row>
    <row r="694" spans="32:35" x14ac:dyDescent="0.2">
      <c r="AF694" s="2">
        <v>0.79166666666666663</v>
      </c>
      <c r="AG694" t="s">
        <v>744</v>
      </c>
      <c r="AH694" s="17">
        <v>360</v>
      </c>
      <c r="AI694" s="17" cm="1">
        <f t="array" ref="AI694">SUMPRODUCT(--(IFERROR(HOUR(Flights_2026_09_3033343536373456789[entry_hour]),-1)=HOUR(AF694)),--(IFERROR(Flights_2026_09_3033343536373456789[entry_sector],"")=AG694),--(IFERROR(Flights_2026_09_3033343536373456789[nfl],-1)&gt;=AH694),--(IFERROR(Flights_2026_09_3033343536373456789[nfl],-1)&lt;=IF(AH694=450,450,AH694+9)))</f>
        <v>0</v>
      </c>
    </row>
    <row r="695" spans="32:35" x14ac:dyDescent="0.2">
      <c r="AF695" s="2">
        <v>0.79166666666666663</v>
      </c>
      <c r="AG695" t="s">
        <v>744</v>
      </c>
      <c r="AH695" s="17">
        <v>370</v>
      </c>
      <c r="AI695" s="17" cm="1">
        <f t="array" ref="AI695">SUMPRODUCT(--(IFERROR(HOUR(Flights_2026_09_3033343536373456789[entry_hour]),-1)=HOUR(AF695)),--(IFERROR(Flights_2026_09_3033343536373456789[entry_sector],"")=AG695),--(IFERROR(Flights_2026_09_3033343536373456789[nfl],-1)&gt;=AH695),--(IFERROR(Flights_2026_09_3033343536373456789[nfl],-1)&lt;=IF(AH695=450,450,AH695+9)))</f>
        <v>1</v>
      </c>
    </row>
    <row r="696" spans="32:35" x14ac:dyDescent="0.2">
      <c r="AF696" s="2">
        <v>0.79166666666666663</v>
      </c>
      <c r="AG696" t="s">
        <v>744</v>
      </c>
      <c r="AH696" s="17">
        <v>380</v>
      </c>
      <c r="AI696" s="17" cm="1">
        <f t="array" ref="AI696">SUMPRODUCT(--(IFERROR(HOUR(Flights_2026_09_3033343536373456789[entry_hour]),-1)=HOUR(AF696)),--(IFERROR(Flights_2026_09_3033343536373456789[entry_sector],"")=AG696),--(IFERROR(Flights_2026_09_3033343536373456789[nfl],-1)&gt;=AH696),--(IFERROR(Flights_2026_09_3033343536373456789[nfl],-1)&lt;=IF(AH696=450,450,AH696+9)))</f>
        <v>0</v>
      </c>
    </row>
    <row r="697" spans="32:35" x14ac:dyDescent="0.2">
      <c r="AF697" s="2">
        <v>0.79166666666666663</v>
      </c>
      <c r="AG697" t="s">
        <v>744</v>
      </c>
      <c r="AH697" s="17">
        <v>390</v>
      </c>
      <c r="AI697" s="17" cm="1">
        <f t="array" ref="AI697">SUMPRODUCT(--(IFERROR(HOUR(Flights_2026_09_3033343536373456789[entry_hour]),-1)=HOUR(AF697)),--(IFERROR(Flights_2026_09_3033343536373456789[entry_sector],"")=AG697),--(IFERROR(Flights_2026_09_3033343536373456789[nfl],-1)&gt;=AH697),--(IFERROR(Flights_2026_09_3033343536373456789[nfl],-1)&lt;=IF(AH697=450,450,AH697+9)))</f>
        <v>0</v>
      </c>
    </row>
    <row r="698" spans="32:35" x14ac:dyDescent="0.2">
      <c r="AF698" s="2">
        <v>0.79166666666666663</v>
      </c>
      <c r="AG698" t="s">
        <v>744</v>
      </c>
      <c r="AH698" s="17">
        <v>400</v>
      </c>
      <c r="AI698" s="17" cm="1">
        <f t="array" ref="AI698">SUMPRODUCT(--(IFERROR(HOUR(Flights_2026_09_3033343536373456789[entry_hour]),-1)=HOUR(AF698)),--(IFERROR(Flights_2026_09_3033343536373456789[entry_sector],"")=AG698),--(IFERROR(Flights_2026_09_3033343536373456789[nfl],-1)&gt;=AH698),--(IFERROR(Flights_2026_09_3033343536373456789[nfl],-1)&lt;=IF(AH698=450,450,AH698+9)))</f>
        <v>0</v>
      </c>
    </row>
    <row r="699" spans="32:35" x14ac:dyDescent="0.2">
      <c r="AF699" s="2">
        <v>0.79166666666666663</v>
      </c>
      <c r="AG699" t="s">
        <v>744</v>
      </c>
      <c r="AH699" s="17">
        <v>410</v>
      </c>
      <c r="AI699" s="17" cm="1">
        <f t="array" ref="AI699">SUMPRODUCT(--(IFERROR(HOUR(Flights_2026_09_3033343536373456789[entry_hour]),-1)=HOUR(AF699)),--(IFERROR(Flights_2026_09_3033343536373456789[entry_sector],"")=AG699),--(IFERROR(Flights_2026_09_3033343536373456789[nfl],-1)&gt;=AH699),--(IFERROR(Flights_2026_09_3033343536373456789[nfl],-1)&lt;=IF(AH699=450,450,AH699+9)))</f>
        <v>0</v>
      </c>
    </row>
    <row r="700" spans="32:35" x14ac:dyDescent="0.2">
      <c r="AF700" s="2">
        <v>0.79166666666666663</v>
      </c>
      <c r="AG700" t="s">
        <v>744</v>
      </c>
      <c r="AH700" s="17">
        <v>420</v>
      </c>
      <c r="AI700" s="17" cm="1">
        <f t="array" ref="AI700">SUMPRODUCT(--(IFERROR(HOUR(Flights_2026_09_3033343536373456789[entry_hour]),-1)=HOUR(AF700)),--(IFERROR(Flights_2026_09_3033343536373456789[entry_sector],"")=AG700),--(IFERROR(Flights_2026_09_3033343536373456789[nfl],-1)&gt;=AH700),--(IFERROR(Flights_2026_09_3033343536373456789[nfl],-1)&lt;=IF(AH700=450,450,AH700+9)))</f>
        <v>0</v>
      </c>
    </row>
    <row r="701" spans="32:35" x14ac:dyDescent="0.2">
      <c r="AF701" s="2">
        <v>0.79166666666666663</v>
      </c>
      <c r="AG701" t="s">
        <v>744</v>
      </c>
      <c r="AH701" s="17">
        <v>430</v>
      </c>
      <c r="AI701" s="17" cm="1">
        <f t="array" ref="AI701">SUMPRODUCT(--(IFERROR(HOUR(Flights_2026_09_3033343536373456789[entry_hour]),-1)=HOUR(AF701)),--(IFERROR(Flights_2026_09_3033343536373456789[entry_sector],"")=AG701),--(IFERROR(Flights_2026_09_3033343536373456789[nfl],-1)&gt;=AH701),--(IFERROR(Flights_2026_09_3033343536373456789[nfl],-1)&lt;=IF(AH701=450,450,AH701+9)))</f>
        <v>0</v>
      </c>
    </row>
    <row r="702" spans="32:35" x14ac:dyDescent="0.2">
      <c r="AF702" s="2">
        <v>0.79166666666666663</v>
      </c>
      <c r="AG702" t="s">
        <v>744</v>
      </c>
      <c r="AH702" s="17">
        <v>440</v>
      </c>
      <c r="AI702" s="17" cm="1">
        <f t="array" ref="AI702">SUMPRODUCT(--(IFERROR(HOUR(Flights_2026_09_3033343536373456789[entry_hour]),-1)=HOUR(AF702)),--(IFERROR(Flights_2026_09_3033343536373456789[entry_sector],"")=AG702),--(IFERROR(Flights_2026_09_3033343536373456789[nfl],-1)&gt;=AH702),--(IFERROR(Flights_2026_09_3033343536373456789[nfl],-1)&lt;=IF(AH702=450,450,AH702+9)))</f>
        <v>0</v>
      </c>
    </row>
    <row r="703" spans="32:35" x14ac:dyDescent="0.2">
      <c r="AF703" s="2">
        <v>0.79166666666666663</v>
      </c>
      <c r="AG703" t="s">
        <v>744</v>
      </c>
      <c r="AH703" s="17">
        <v>450</v>
      </c>
      <c r="AI703" s="17" cm="1">
        <f t="array" ref="AI703">SUMPRODUCT(--(IFERROR(HOUR(Flights_2026_09_3033343536373456789[entry_hour]),-1)=HOUR(AF703)),--(IFERROR(Flights_2026_09_3033343536373456789[entry_sector],"")=AG703),--(IFERROR(Flights_2026_09_3033343536373456789[nfl],-1)&gt;=AH703),--(IFERROR(Flights_2026_09_3033343536373456789[nfl],-1)&lt;=IF(AH703=450,450,AH703+9)))</f>
        <v>0</v>
      </c>
    </row>
    <row r="704" spans="32:35" x14ac:dyDescent="0.2">
      <c r="AF704" s="2">
        <v>0.79166666666666663</v>
      </c>
      <c r="AG704" t="s">
        <v>745</v>
      </c>
      <c r="AH704" s="17">
        <v>200</v>
      </c>
      <c r="AI704" s="17" cm="1">
        <f t="array" ref="AI704">SUMPRODUCT(--(IFERROR(HOUR(Flights_2026_09_3033343536373456789[entry_hour]),-1)=HOUR(AF704)),--(IFERROR(Flights_2026_09_3033343536373456789[entry_sector],"")=AG704),--(IFERROR(Flights_2026_09_3033343536373456789[nfl],-1)&gt;=AH704),--(IFERROR(Flights_2026_09_3033343536373456789[nfl],-1)&lt;=IF(AH704=450,450,AH704+9)))</f>
        <v>0</v>
      </c>
    </row>
    <row r="705" spans="32:35" x14ac:dyDescent="0.2">
      <c r="AF705" s="2">
        <v>0.79166666666666663</v>
      </c>
      <c r="AG705" t="s">
        <v>745</v>
      </c>
      <c r="AH705" s="17">
        <v>210</v>
      </c>
      <c r="AI705" s="17" cm="1">
        <f t="array" ref="AI705">SUMPRODUCT(--(IFERROR(HOUR(Flights_2026_09_3033343536373456789[entry_hour]),-1)=HOUR(AF705)),--(IFERROR(Flights_2026_09_3033343536373456789[entry_sector],"")=AG705),--(IFERROR(Flights_2026_09_3033343536373456789[nfl],-1)&gt;=AH705),--(IFERROR(Flights_2026_09_3033343536373456789[nfl],-1)&lt;=IF(AH705=450,450,AH705+9)))</f>
        <v>0</v>
      </c>
    </row>
    <row r="706" spans="32:35" x14ac:dyDescent="0.2">
      <c r="AF706" s="2">
        <v>0.79166666666666663</v>
      </c>
      <c r="AG706" t="s">
        <v>745</v>
      </c>
      <c r="AH706" s="17">
        <v>220</v>
      </c>
      <c r="AI706" s="17" cm="1">
        <f t="array" ref="AI706">SUMPRODUCT(--(IFERROR(HOUR(Flights_2026_09_3033343536373456789[entry_hour]),-1)=HOUR(AF706)),--(IFERROR(Flights_2026_09_3033343536373456789[entry_sector],"")=AG706),--(IFERROR(Flights_2026_09_3033343536373456789[nfl],-1)&gt;=AH706),--(IFERROR(Flights_2026_09_3033343536373456789[nfl],-1)&lt;=IF(AH706=450,450,AH706+9)))</f>
        <v>0</v>
      </c>
    </row>
    <row r="707" spans="32:35" x14ac:dyDescent="0.2">
      <c r="AF707" s="2">
        <v>0.79166666666666663</v>
      </c>
      <c r="AG707" t="s">
        <v>745</v>
      </c>
      <c r="AH707" s="17">
        <v>230</v>
      </c>
      <c r="AI707" s="17" cm="1">
        <f t="array" ref="AI707">SUMPRODUCT(--(IFERROR(HOUR(Flights_2026_09_3033343536373456789[entry_hour]),-1)=HOUR(AF707)),--(IFERROR(Flights_2026_09_3033343536373456789[entry_sector],"")=AG707),--(IFERROR(Flights_2026_09_3033343536373456789[nfl],-1)&gt;=AH707),--(IFERROR(Flights_2026_09_3033343536373456789[nfl],-1)&lt;=IF(AH707=450,450,AH707+9)))</f>
        <v>0</v>
      </c>
    </row>
    <row r="708" spans="32:35" x14ac:dyDescent="0.2">
      <c r="AF708" s="2">
        <v>0.79166666666666663</v>
      </c>
      <c r="AG708" t="s">
        <v>745</v>
      </c>
      <c r="AH708" s="17">
        <v>240</v>
      </c>
      <c r="AI708" s="17" cm="1">
        <f t="array" ref="AI708">SUMPRODUCT(--(IFERROR(HOUR(Flights_2026_09_3033343536373456789[entry_hour]),-1)=HOUR(AF708)),--(IFERROR(Flights_2026_09_3033343536373456789[entry_sector],"")=AG708),--(IFERROR(Flights_2026_09_3033343536373456789[nfl],-1)&gt;=AH708),--(IFERROR(Flights_2026_09_3033343536373456789[nfl],-1)&lt;=IF(AH708=450,450,AH708+9)))</f>
        <v>0</v>
      </c>
    </row>
    <row r="709" spans="32:35" x14ac:dyDescent="0.2">
      <c r="AF709" s="2">
        <v>0.79166666666666663</v>
      </c>
      <c r="AG709" t="s">
        <v>745</v>
      </c>
      <c r="AH709" s="17">
        <v>250</v>
      </c>
      <c r="AI709" s="17" cm="1">
        <f t="array" ref="AI709">SUMPRODUCT(--(IFERROR(HOUR(Flights_2026_09_3033343536373456789[entry_hour]),-1)=HOUR(AF709)),--(IFERROR(Flights_2026_09_3033343536373456789[entry_sector],"")=AG709),--(IFERROR(Flights_2026_09_3033343536373456789[nfl],-1)&gt;=AH709),--(IFERROR(Flights_2026_09_3033343536373456789[nfl],-1)&lt;=IF(AH709=450,450,AH709+9)))</f>
        <v>0</v>
      </c>
    </row>
    <row r="710" spans="32:35" x14ac:dyDescent="0.2">
      <c r="AF710" s="2">
        <v>0.79166666666666663</v>
      </c>
      <c r="AG710" t="s">
        <v>745</v>
      </c>
      <c r="AH710" s="17">
        <v>260</v>
      </c>
      <c r="AI710" s="17" cm="1">
        <f t="array" ref="AI710">SUMPRODUCT(--(IFERROR(HOUR(Flights_2026_09_3033343536373456789[entry_hour]),-1)=HOUR(AF710)),--(IFERROR(Flights_2026_09_3033343536373456789[entry_sector],"")=AG710),--(IFERROR(Flights_2026_09_3033343536373456789[nfl],-1)&gt;=AH710),--(IFERROR(Flights_2026_09_3033343536373456789[nfl],-1)&lt;=IF(AH710=450,450,AH710+9)))</f>
        <v>0</v>
      </c>
    </row>
    <row r="711" spans="32:35" x14ac:dyDescent="0.2">
      <c r="AF711" s="2">
        <v>0.79166666666666663</v>
      </c>
      <c r="AG711" t="s">
        <v>745</v>
      </c>
      <c r="AH711" s="17">
        <v>270</v>
      </c>
      <c r="AI711" s="17" cm="1">
        <f t="array" ref="AI711">SUMPRODUCT(--(IFERROR(HOUR(Flights_2026_09_3033343536373456789[entry_hour]),-1)=HOUR(AF711)),--(IFERROR(Flights_2026_09_3033343536373456789[entry_sector],"")=AG711),--(IFERROR(Flights_2026_09_3033343536373456789[nfl],-1)&gt;=AH711),--(IFERROR(Flights_2026_09_3033343536373456789[nfl],-1)&lt;=IF(AH711=450,450,AH711+9)))</f>
        <v>0</v>
      </c>
    </row>
    <row r="712" spans="32:35" x14ac:dyDescent="0.2">
      <c r="AF712" s="2">
        <v>0.79166666666666663</v>
      </c>
      <c r="AG712" t="s">
        <v>745</v>
      </c>
      <c r="AH712" s="17">
        <v>280</v>
      </c>
      <c r="AI712" s="17" cm="1">
        <f t="array" ref="AI712">SUMPRODUCT(--(IFERROR(HOUR(Flights_2026_09_3033343536373456789[entry_hour]),-1)=HOUR(AF712)),--(IFERROR(Flights_2026_09_3033343536373456789[entry_sector],"")=AG712),--(IFERROR(Flights_2026_09_3033343536373456789[nfl],-1)&gt;=AH712),--(IFERROR(Flights_2026_09_3033343536373456789[nfl],-1)&lt;=IF(AH712=450,450,AH712+9)))</f>
        <v>0</v>
      </c>
    </row>
    <row r="713" spans="32:35" x14ac:dyDescent="0.2">
      <c r="AF713" s="2">
        <v>0.79166666666666663</v>
      </c>
      <c r="AG713" t="s">
        <v>745</v>
      </c>
      <c r="AH713" s="17">
        <v>290</v>
      </c>
      <c r="AI713" s="17" cm="1">
        <f t="array" ref="AI713">SUMPRODUCT(--(IFERROR(HOUR(Flights_2026_09_3033343536373456789[entry_hour]),-1)=HOUR(AF713)),--(IFERROR(Flights_2026_09_3033343536373456789[entry_sector],"")=AG713),--(IFERROR(Flights_2026_09_3033343536373456789[nfl],-1)&gt;=AH713),--(IFERROR(Flights_2026_09_3033343536373456789[nfl],-1)&lt;=IF(AH713=450,450,AH713+9)))</f>
        <v>0</v>
      </c>
    </row>
    <row r="714" spans="32:35" x14ac:dyDescent="0.2">
      <c r="AF714" s="2">
        <v>0.79166666666666663</v>
      </c>
      <c r="AG714" t="s">
        <v>745</v>
      </c>
      <c r="AH714" s="17">
        <v>300</v>
      </c>
      <c r="AI714" s="17" cm="1">
        <f t="array" ref="AI714">SUMPRODUCT(--(IFERROR(HOUR(Flights_2026_09_3033343536373456789[entry_hour]),-1)=HOUR(AF714)),--(IFERROR(Flights_2026_09_3033343536373456789[entry_sector],"")=AG714),--(IFERROR(Flights_2026_09_3033343536373456789[nfl],-1)&gt;=AH714),--(IFERROR(Flights_2026_09_3033343536373456789[nfl],-1)&lt;=IF(AH714=450,450,AH714+9)))</f>
        <v>0</v>
      </c>
    </row>
    <row r="715" spans="32:35" x14ac:dyDescent="0.2">
      <c r="AF715" s="2">
        <v>0.79166666666666663</v>
      </c>
      <c r="AG715" t="s">
        <v>745</v>
      </c>
      <c r="AH715" s="17">
        <v>310</v>
      </c>
      <c r="AI715" s="17" cm="1">
        <f t="array" ref="AI715">SUMPRODUCT(--(IFERROR(HOUR(Flights_2026_09_3033343536373456789[entry_hour]),-1)=HOUR(AF715)),--(IFERROR(Flights_2026_09_3033343536373456789[entry_sector],"")=AG715),--(IFERROR(Flights_2026_09_3033343536373456789[nfl],-1)&gt;=AH715),--(IFERROR(Flights_2026_09_3033343536373456789[nfl],-1)&lt;=IF(AH715=450,450,AH715+9)))</f>
        <v>0</v>
      </c>
    </row>
    <row r="716" spans="32:35" x14ac:dyDescent="0.2">
      <c r="AF716" s="2">
        <v>0.79166666666666663</v>
      </c>
      <c r="AG716" t="s">
        <v>745</v>
      </c>
      <c r="AH716" s="17">
        <v>320</v>
      </c>
      <c r="AI716" s="17" cm="1">
        <f t="array" ref="AI716">SUMPRODUCT(--(IFERROR(HOUR(Flights_2026_09_3033343536373456789[entry_hour]),-1)=HOUR(AF716)),--(IFERROR(Flights_2026_09_3033343536373456789[entry_sector],"")=AG716),--(IFERROR(Flights_2026_09_3033343536373456789[nfl],-1)&gt;=AH716),--(IFERROR(Flights_2026_09_3033343536373456789[nfl],-1)&lt;=IF(AH716=450,450,AH716+9)))</f>
        <v>0</v>
      </c>
    </row>
    <row r="717" spans="32:35" x14ac:dyDescent="0.2">
      <c r="AF717" s="2">
        <v>0.79166666666666663</v>
      </c>
      <c r="AG717" t="s">
        <v>745</v>
      </c>
      <c r="AH717" s="17">
        <v>330</v>
      </c>
      <c r="AI717" s="17" cm="1">
        <f t="array" ref="AI717">SUMPRODUCT(--(IFERROR(HOUR(Flights_2026_09_3033343536373456789[entry_hour]),-1)=HOUR(AF717)),--(IFERROR(Flights_2026_09_3033343536373456789[entry_sector],"")=AG717),--(IFERROR(Flights_2026_09_3033343536373456789[nfl],-1)&gt;=AH717),--(IFERROR(Flights_2026_09_3033343536373456789[nfl],-1)&lt;=IF(AH717=450,450,AH717+9)))</f>
        <v>1</v>
      </c>
    </row>
    <row r="718" spans="32:35" x14ac:dyDescent="0.2">
      <c r="AF718" s="2">
        <v>0.79166666666666663</v>
      </c>
      <c r="AG718" t="s">
        <v>745</v>
      </c>
      <c r="AH718" s="17">
        <v>340</v>
      </c>
      <c r="AI718" s="17" cm="1">
        <f t="array" ref="AI718">SUMPRODUCT(--(IFERROR(HOUR(Flights_2026_09_3033343536373456789[entry_hour]),-1)=HOUR(AF718)),--(IFERROR(Flights_2026_09_3033343536373456789[entry_sector],"")=AG718),--(IFERROR(Flights_2026_09_3033343536373456789[nfl],-1)&gt;=AH718),--(IFERROR(Flights_2026_09_3033343536373456789[nfl],-1)&lt;=IF(AH718=450,450,AH718+9)))</f>
        <v>0</v>
      </c>
    </row>
    <row r="719" spans="32:35" x14ac:dyDescent="0.2">
      <c r="AF719" s="2">
        <v>0.79166666666666663</v>
      </c>
      <c r="AG719" t="s">
        <v>745</v>
      </c>
      <c r="AH719" s="17">
        <v>350</v>
      </c>
      <c r="AI719" s="17" cm="1">
        <f t="array" ref="AI719">SUMPRODUCT(--(IFERROR(HOUR(Flights_2026_09_3033343536373456789[entry_hour]),-1)=HOUR(AF719)),--(IFERROR(Flights_2026_09_3033343536373456789[entry_sector],"")=AG719),--(IFERROR(Flights_2026_09_3033343536373456789[nfl],-1)&gt;=AH719),--(IFERROR(Flights_2026_09_3033343536373456789[nfl],-1)&lt;=IF(AH719=450,450,AH719+9)))</f>
        <v>2</v>
      </c>
    </row>
    <row r="720" spans="32:35" x14ac:dyDescent="0.2">
      <c r="AF720" s="2">
        <v>0.79166666666666663</v>
      </c>
      <c r="AG720" t="s">
        <v>745</v>
      </c>
      <c r="AH720" s="17">
        <v>360</v>
      </c>
      <c r="AI720" s="17" cm="1">
        <f t="array" ref="AI720">SUMPRODUCT(--(IFERROR(HOUR(Flights_2026_09_3033343536373456789[entry_hour]),-1)=HOUR(AF720)),--(IFERROR(Flights_2026_09_3033343536373456789[entry_sector],"")=AG720),--(IFERROR(Flights_2026_09_3033343536373456789[nfl],-1)&gt;=AH720),--(IFERROR(Flights_2026_09_3033343536373456789[nfl],-1)&lt;=IF(AH720=450,450,AH720+9)))</f>
        <v>0</v>
      </c>
    </row>
    <row r="721" spans="32:35" x14ac:dyDescent="0.2">
      <c r="AF721" s="2">
        <v>0.79166666666666663</v>
      </c>
      <c r="AG721" t="s">
        <v>745</v>
      </c>
      <c r="AH721" s="17">
        <v>370</v>
      </c>
      <c r="AI721" s="17" cm="1">
        <f t="array" ref="AI721">SUMPRODUCT(--(IFERROR(HOUR(Flights_2026_09_3033343536373456789[entry_hour]),-1)=HOUR(AF721)),--(IFERROR(Flights_2026_09_3033343536373456789[entry_sector],"")=AG721),--(IFERROR(Flights_2026_09_3033343536373456789[nfl],-1)&gt;=AH721),--(IFERROR(Flights_2026_09_3033343536373456789[nfl],-1)&lt;=IF(AH721=450,450,AH721+9)))</f>
        <v>2</v>
      </c>
    </row>
    <row r="722" spans="32:35" x14ac:dyDescent="0.2">
      <c r="AF722" s="2">
        <v>0.79166666666666663</v>
      </c>
      <c r="AG722" t="s">
        <v>745</v>
      </c>
      <c r="AH722" s="17">
        <v>380</v>
      </c>
      <c r="AI722" s="17" cm="1">
        <f t="array" ref="AI722">SUMPRODUCT(--(IFERROR(HOUR(Flights_2026_09_3033343536373456789[entry_hour]),-1)=HOUR(AF722)),--(IFERROR(Flights_2026_09_3033343536373456789[entry_sector],"")=AG722),--(IFERROR(Flights_2026_09_3033343536373456789[nfl],-1)&gt;=AH722),--(IFERROR(Flights_2026_09_3033343536373456789[nfl],-1)&lt;=IF(AH722=450,450,AH722+9)))</f>
        <v>0</v>
      </c>
    </row>
    <row r="723" spans="32:35" x14ac:dyDescent="0.2">
      <c r="AF723" s="2">
        <v>0.79166666666666663</v>
      </c>
      <c r="AG723" t="s">
        <v>745</v>
      </c>
      <c r="AH723" s="17">
        <v>390</v>
      </c>
      <c r="AI723" s="17" cm="1">
        <f t="array" ref="AI723">SUMPRODUCT(--(IFERROR(HOUR(Flights_2026_09_3033343536373456789[entry_hour]),-1)=HOUR(AF723)),--(IFERROR(Flights_2026_09_3033343536373456789[entry_sector],"")=AG723),--(IFERROR(Flights_2026_09_3033343536373456789[nfl],-1)&gt;=AH723),--(IFERROR(Flights_2026_09_3033343536373456789[nfl],-1)&lt;=IF(AH723=450,450,AH723+9)))</f>
        <v>0</v>
      </c>
    </row>
    <row r="724" spans="32:35" x14ac:dyDescent="0.2">
      <c r="AF724" s="2">
        <v>0.79166666666666663</v>
      </c>
      <c r="AG724" t="s">
        <v>745</v>
      </c>
      <c r="AH724" s="17">
        <v>400</v>
      </c>
      <c r="AI724" s="17" cm="1">
        <f t="array" ref="AI724">SUMPRODUCT(--(IFERROR(HOUR(Flights_2026_09_3033343536373456789[entry_hour]),-1)=HOUR(AF724)),--(IFERROR(Flights_2026_09_3033343536373456789[entry_sector],"")=AG724),--(IFERROR(Flights_2026_09_3033343536373456789[nfl],-1)&gt;=AH724),--(IFERROR(Flights_2026_09_3033343536373456789[nfl],-1)&lt;=IF(AH724=450,450,AH724+9)))</f>
        <v>0</v>
      </c>
    </row>
    <row r="725" spans="32:35" x14ac:dyDescent="0.2">
      <c r="AF725" s="2">
        <v>0.79166666666666663</v>
      </c>
      <c r="AG725" t="s">
        <v>745</v>
      </c>
      <c r="AH725" s="17">
        <v>410</v>
      </c>
      <c r="AI725" s="17" cm="1">
        <f t="array" ref="AI725">SUMPRODUCT(--(IFERROR(HOUR(Flights_2026_09_3033343536373456789[entry_hour]),-1)=HOUR(AF725)),--(IFERROR(Flights_2026_09_3033343536373456789[entry_sector],"")=AG725),--(IFERROR(Flights_2026_09_3033343536373456789[nfl],-1)&gt;=AH725),--(IFERROR(Flights_2026_09_3033343536373456789[nfl],-1)&lt;=IF(AH725=450,450,AH725+9)))</f>
        <v>0</v>
      </c>
    </row>
    <row r="726" spans="32:35" x14ac:dyDescent="0.2">
      <c r="AF726" s="2">
        <v>0.79166666666666663</v>
      </c>
      <c r="AG726" t="s">
        <v>745</v>
      </c>
      <c r="AH726" s="17">
        <v>420</v>
      </c>
      <c r="AI726" s="17" cm="1">
        <f t="array" ref="AI726">SUMPRODUCT(--(IFERROR(HOUR(Flights_2026_09_3033343536373456789[entry_hour]),-1)=HOUR(AF726)),--(IFERROR(Flights_2026_09_3033343536373456789[entry_sector],"")=AG726),--(IFERROR(Flights_2026_09_3033343536373456789[nfl],-1)&gt;=AH726),--(IFERROR(Flights_2026_09_3033343536373456789[nfl],-1)&lt;=IF(AH726=450,450,AH726+9)))</f>
        <v>0</v>
      </c>
    </row>
    <row r="727" spans="32:35" x14ac:dyDescent="0.2">
      <c r="AF727" s="2">
        <v>0.79166666666666663</v>
      </c>
      <c r="AG727" t="s">
        <v>745</v>
      </c>
      <c r="AH727" s="17">
        <v>430</v>
      </c>
      <c r="AI727" s="17" cm="1">
        <f t="array" ref="AI727">SUMPRODUCT(--(IFERROR(HOUR(Flights_2026_09_3033343536373456789[entry_hour]),-1)=HOUR(AF727)),--(IFERROR(Flights_2026_09_3033343536373456789[entry_sector],"")=AG727),--(IFERROR(Flights_2026_09_3033343536373456789[nfl],-1)&gt;=AH727),--(IFERROR(Flights_2026_09_3033343536373456789[nfl],-1)&lt;=IF(AH727=450,450,AH727+9)))</f>
        <v>0</v>
      </c>
    </row>
    <row r="728" spans="32:35" x14ac:dyDescent="0.2">
      <c r="AF728" s="2">
        <v>0.79166666666666663</v>
      </c>
      <c r="AG728" t="s">
        <v>745</v>
      </c>
      <c r="AH728" s="17">
        <v>440</v>
      </c>
      <c r="AI728" s="17" cm="1">
        <f t="array" ref="AI728">SUMPRODUCT(--(IFERROR(HOUR(Flights_2026_09_3033343536373456789[entry_hour]),-1)=HOUR(AF728)),--(IFERROR(Flights_2026_09_3033343536373456789[entry_sector],"")=AG728),--(IFERROR(Flights_2026_09_3033343536373456789[nfl],-1)&gt;=AH728),--(IFERROR(Flights_2026_09_3033343536373456789[nfl],-1)&lt;=IF(AH728=450,450,AH728+9)))</f>
        <v>0</v>
      </c>
    </row>
    <row r="729" spans="32:35" x14ac:dyDescent="0.2">
      <c r="AF729" s="2">
        <v>0.79166666666666663</v>
      </c>
      <c r="AG729" t="s">
        <v>745</v>
      </c>
      <c r="AH729" s="17">
        <v>450</v>
      </c>
      <c r="AI729" s="17" cm="1">
        <f t="array" ref="AI729">SUMPRODUCT(--(IFERROR(HOUR(Flights_2026_09_3033343536373456789[entry_hour]),-1)=HOUR(AF729)),--(IFERROR(Flights_2026_09_3033343536373456789[entry_sector],"")=AG729),--(IFERROR(Flights_2026_09_3033343536373456789[nfl],-1)&gt;=AH729),--(IFERROR(Flights_2026_09_3033343536373456789[nfl],-1)&lt;=IF(AH729=450,450,AH729+9)))</f>
        <v>0</v>
      </c>
    </row>
    <row r="730" spans="32:35" x14ac:dyDescent="0.2">
      <c r="AF730" s="2">
        <v>0.79166666666666663</v>
      </c>
      <c r="AG730" t="s">
        <v>840</v>
      </c>
      <c r="AH730" s="17">
        <v>200</v>
      </c>
      <c r="AI730" s="17" cm="1">
        <f t="array" ref="AI730">SUMPRODUCT(--(IFERROR(HOUR(Flights_2026_09_3033343536373456789[entry_hour]),-1)=HOUR(AF730)),--(IFERROR(Flights_2026_09_3033343536373456789[entry_sector],"")=AG730),--(IFERROR(Flights_2026_09_3033343536373456789[nfl],-1)&gt;=AH730),--(IFERROR(Flights_2026_09_3033343536373456789[nfl],-1)&lt;=IF(AH730=450,450,AH730+9)))</f>
        <v>0</v>
      </c>
    </row>
    <row r="731" spans="32:35" x14ac:dyDescent="0.2">
      <c r="AF731" s="2">
        <v>0.79166666666666663</v>
      </c>
      <c r="AG731" t="s">
        <v>840</v>
      </c>
      <c r="AH731" s="17">
        <v>210</v>
      </c>
      <c r="AI731" s="17" cm="1">
        <f t="array" ref="AI731">SUMPRODUCT(--(IFERROR(HOUR(Flights_2026_09_3033343536373456789[entry_hour]),-1)=HOUR(AF731)),--(IFERROR(Flights_2026_09_3033343536373456789[entry_sector],"")=AG731),--(IFERROR(Flights_2026_09_3033343536373456789[nfl],-1)&gt;=AH731),--(IFERROR(Flights_2026_09_3033343536373456789[nfl],-1)&lt;=IF(AH731=450,450,AH731+9)))</f>
        <v>0</v>
      </c>
    </row>
    <row r="732" spans="32:35" x14ac:dyDescent="0.2">
      <c r="AF732" s="2">
        <v>0.79166666666666663</v>
      </c>
      <c r="AG732" t="s">
        <v>840</v>
      </c>
      <c r="AH732" s="17">
        <v>220</v>
      </c>
      <c r="AI732" s="17" cm="1">
        <f t="array" ref="AI732">SUMPRODUCT(--(IFERROR(HOUR(Flights_2026_09_3033343536373456789[entry_hour]),-1)=HOUR(AF732)),--(IFERROR(Flights_2026_09_3033343536373456789[entry_sector],"")=AG732),--(IFERROR(Flights_2026_09_3033343536373456789[nfl],-1)&gt;=AH732),--(IFERROR(Flights_2026_09_3033343536373456789[nfl],-1)&lt;=IF(AH732=450,450,AH732+9)))</f>
        <v>0</v>
      </c>
    </row>
    <row r="733" spans="32:35" x14ac:dyDescent="0.2">
      <c r="AF733" s="2">
        <v>0.79166666666666663</v>
      </c>
      <c r="AG733" t="s">
        <v>840</v>
      </c>
      <c r="AH733" s="17">
        <v>230</v>
      </c>
      <c r="AI733" s="17" cm="1">
        <f t="array" ref="AI733">SUMPRODUCT(--(IFERROR(HOUR(Flights_2026_09_3033343536373456789[entry_hour]),-1)=HOUR(AF733)),--(IFERROR(Flights_2026_09_3033343536373456789[entry_sector],"")=AG733),--(IFERROR(Flights_2026_09_3033343536373456789[nfl],-1)&gt;=AH733),--(IFERROR(Flights_2026_09_3033343536373456789[nfl],-1)&lt;=IF(AH733=450,450,AH733+9)))</f>
        <v>0</v>
      </c>
    </row>
    <row r="734" spans="32:35" x14ac:dyDescent="0.2">
      <c r="AF734" s="2">
        <v>0.79166666666666663</v>
      </c>
      <c r="AG734" t="s">
        <v>840</v>
      </c>
      <c r="AH734" s="17">
        <v>240</v>
      </c>
      <c r="AI734" s="17" cm="1">
        <f t="array" ref="AI734">SUMPRODUCT(--(IFERROR(HOUR(Flights_2026_09_3033343536373456789[entry_hour]),-1)=HOUR(AF734)),--(IFERROR(Flights_2026_09_3033343536373456789[entry_sector],"")=AG734),--(IFERROR(Flights_2026_09_3033343536373456789[nfl],-1)&gt;=AH734),--(IFERROR(Flights_2026_09_3033343536373456789[nfl],-1)&lt;=IF(AH734=450,450,AH734+9)))</f>
        <v>0</v>
      </c>
    </row>
    <row r="735" spans="32:35" x14ac:dyDescent="0.2">
      <c r="AF735" s="2">
        <v>0.79166666666666663</v>
      </c>
      <c r="AG735" t="s">
        <v>840</v>
      </c>
      <c r="AH735" s="17">
        <v>250</v>
      </c>
      <c r="AI735" s="17" cm="1">
        <f t="array" ref="AI735">SUMPRODUCT(--(IFERROR(HOUR(Flights_2026_09_3033343536373456789[entry_hour]),-1)=HOUR(AF735)),--(IFERROR(Flights_2026_09_3033343536373456789[entry_sector],"")=AG735),--(IFERROR(Flights_2026_09_3033343536373456789[nfl],-1)&gt;=AH735),--(IFERROR(Flights_2026_09_3033343536373456789[nfl],-1)&lt;=IF(AH735=450,450,AH735+9)))</f>
        <v>0</v>
      </c>
    </row>
    <row r="736" spans="32:35" x14ac:dyDescent="0.2">
      <c r="AF736" s="2">
        <v>0.79166666666666663</v>
      </c>
      <c r="AG736" t="s">
        <v>840</v>
      </c>
      <c r="AH736" s="17">
        <v>260</v>
      </c>
      <c r="AI736" s="17" cm="1">
        <f t="array" ref="AI736">SUMPRODUCT(--(IFERROR(HOUR(Flights_2026_09_3033343536373456789[entry_hour]),-1)=HOUR(AF736)),--(IFERROR(Flights_2026_09_3033343536373456789[entry_sector],"")=AG736),--(IFERROR(Flights_2026_09_3033343536373456789[nfl],-1)&gt;=AH736),--(IFERROR(Flights_2026_09_3033343536373456789[nfl],-1)&lt;=IF(AH736=450,450,AH736+9)))</f>
        <v>0</v>
      </c>
    </row>
    <row r="737" spans="32:35" x14ac:dyDescent="0.2">
      <c r="AF737" s="2">
        <v>0.79166666666666663</v>
      </c>
      <c r="AG737" t="s">
        <v>840</v>
      </c>
      <c r="AH737" s="17">
        <v>270</v>
      </c>
      <c r="AI737" s="17" cm="1">
        <f t="array" ref="AI737">SUMPRODUCT(--(IFERROR(HOUR(Flights_2026_09_3033343536373456789[entry_hour]),-1)=HOUR(AF737)),--(IFERROR(Flights_2026_09_3033343536373456789[entry_sector],"")=AG737),--(IFERROR(Flights_2026_09_3033343536373456789[nfl],-1)&gt;=AH737),--(IFERROR(Flights_2026_09_3033343536373456789[nfl],-1)&lt;=IF(AH737=450,450,AH737+9)))</f>
        <v>0</v>
      </c>
    </row>
    <row r="738" spans="32:35" x14ac:dyDescent="0.2">
      <c r="AF738" s="2">
        <v>0.79166666666666663</v>
      </c>
      <c r="AG738" t="s">
        <v>840</v>
      </c>
      <c r="AH738" s="17">
        <v>280</v>
      </c>
      <c r="AI738" s="17" cm="1">
        <f t="array" ref="AI738">SUMPRODUCT(--(IFERROR(HOUR(Flights_2026_09_3033343536373456789[entry_hour]),-1)=HOUR(AF738)),--(IFERROR(Flights_2026_09_3033343536373456789[entry_sector],"")=AG738),--(IFERROR(Flights_2026_09_3033343536373456789[nfl],-1)&gt;=AH738),--(IFERROR(Flights_2026_09_3033343536373456789[nfl],-1)&lt;=IF(AH738=450,450,AH738+9)))</f>
        <v>0</v>
      </c>
    </row>
    <row r="739" spans="32:35" x14ac:dyDescent="0.2">
      <c r="AF739" s="2">
        <v>0.79166666666666663</v>
      </c>
      <c r="AG739" t="s">
        <v>840</v>
      </c>
      <c r="AH739" s="17">
        <v>290</v>
      </c>
      <c r="AI739" s="17" cm="1">
        <f t="array" ref="AI739">SUMPRODUCT(--(IFERROR(HOUR(Flights_2026_09_3033343536373456789[entry_hour]),-1)=HOUR(AF739)),--(IFERROR(Flights_2026_09_3033343536373456789[entry_sector],"")=AG739),--(IFERROR(Flights_2026_09_3033343536373456789[nfl],-1)&gt;=AH739),--(IFERROR(Flights_2026_09_3033343536373456789[nfl],-1)&lt;=IF(AH739=450,450,AH739+9)))</f>
        <v>0</v>
      </c>
    </row>
    <row r="740" spans="32:35" x14ac:dyDescent="0.2">
      <c r="AF740" s="2">
        <v>0.79166666666666663</v>
      </c>
      <c r="AG740" t="s">
        <v>840</v>
      </c>
      <c r="AH740" s="17">
        <v>300</v>
      </c>
      <c r="AI740" s="17" cm="1">
        <f t="array" ref="AI740">SUMPRODUCT(--(IFERROR(HOUR(Flights_2026_09_3033343536373456789[entry_hour]),-1)=HOUR(AF740)),--(IFERROR(Flights_2026_09_3033343536373456789[entry_sector],"")=AG740),--(IFERROR(Flights_2026_09_3033343536373456789[nfl],-1)&gt;=AH740),--(IFERROR(Flights_2026_09_3033343536373456789[nfl],-1)&lt;=IF(AH740=450,450,AH740+9)))</f>
        <v>0</v>
      </c>
    </row>
    <row r="741" spans="32:35" x14ac:dyDescent="0.2">
      <c r="AF741" s="2">
        <v>0.79166666666666663</v>
      </c>
      <c r="AG741" t="s">
        <v>840</v>
      </c>
      <c r="AH741" s="17">
        <v>310</v>
      </c>
      <c r="AI741" s="17" cm="1">
        <f t="array" ref="AI741">SUMPRODUCT(--(IFERROR(HOUR(Flights_2026_09_3033343536373456789[entry_hour]),-1)=HOUR(AF741)),--(IFERROR(Flights_2026_09_3033343536373456789[entry_sector],"")=AG741),--(IFERROR(Flights_2026_09_3033343536373456789[nfl],-1)&gt;=AH741),--(IFERROR(Flights_2026_09_3033343536373456789[nfl],-1)&lt;=IF(AH741=450,450,AH741+9)))</f>
        <v>0</v>
      </c>
    </row>
    <row r="742" spans="32:35" x14ac:dyDescent="0.2">
      <c r="AF742" s="2">
        <v>0.79166666666666663</v>
      </c>
      <c r="AG742" t="s">
        <v>840</v>
      </c>
      <c r="AH742" s="17">
        <v>320</v>
      </c>
      <c r="AI742" s="17" cm="1">
        <f t="array" ref="AI742">SUMPRODUCT(--(IFERROR(HOUR(Flights_2026_09_3033343536373456789[entry_hour]),-1)=HOUR(AF742)),--(IFERROR(Flights_2026_09_3033343536373456789[entry_sector],"")=AG742),--(IFERROR(Flights_2026_09_3033343536373456789[nfl],-1)&gt;=AH742),--(IFERROR(Flights_2026_09_3033343536373456789[nfl],-1)&lt;=IF(AH742=450,450,AH742+9)))</f>
        <v>0</v>
      </c>
    </row>
    <row r="743" spans="32:35" x14ac:dyDescent="0.2">
      <c r="AF743" s="2">
        <v>0.79166666666666663</v>
      </c>
      <c r="AG743" t="s">
        <v>840</v>
      </c>
      <c r="AH743" s="17">
        <v>330</v>
      </c>
      <c r="AI743" s="17" cm="1">
        <f t="array" ref="AI743">SUMPRODUCT(--(IFERROR(HOUR(Flights_2026_09_3033343536373456789[entry_hour]),-1)=HOUR(AF743)),--(IFERROR(Flights_2026_09_3033343536373456789[entry_sector],"")=AG743),--(IFERROR(Flights_2026_09_3033343536373456789[nfl],-1)&gt;=AH743),--(IFERROR(Flights_2026_09_3033343536373456789[nfl],-1)&lt;=IF(AH743=450,450,AH743+9)))</f>
        <v>0</v>
      </c>
    </row>
    <row r="744" spans="32:35" x14ac:dyDescent="0.2">
      <c r="AF744" s="2">
        <v>0.79166666666666663</v>
      </c>
      <c r="AG744" t="s">
        <v>840</v>
      </c>
      <c r="AH744" s="17">
        <v>340</v>
      </c>
      <c r="AI744" s="17" cm="1">
        <f t="array" ref="AI744">SUMPRODUCT(--(IFERROR(HOUR(Flights_2026_09_3033343536373456789[entry_hour]),-1)=HOUR(AF744)),--(IFERROR(Flights_2026_09_3033343536373456789[entry_sector],"")=AG744),--(IFERROR(Flights_2026_09_3033343536373456789[nfl],-1)&gt;=AH744),--(IFERROR(Flights_2026_09_3033343536373456789[nfl],-1)&lt;=IF(AH744=450,450,AH744+9)))</f>
        <v>0</v>
      </c>
    </row>
    <row r="745" spans="32:35" x14ac:dyDescent="0.2">
      <c r="AF745" s="2">
        <v>0.79166666666666663</v>
      </c>
      <c r="AG745" t="s">
        <v>840</v>
      </c>
      <c r="AH745" s="17">
        <v>350</v>
      </c>
      <c r="AI745" s="17" cm="1">
        <f t="array" ref="AI745">SUMPRODUCT(--(IFERROR(HOUR(Flights_2026_09_3033343536373456789[entry_hour]),-1)=HOUR(AF745)),--(IFERROR(Flights_2026_09_3033343536373456789[entry_sector],"")=AG745),--(IFERROR(Flights_2026_09_3033343536373456789[nfl],-1)&gt;=AH745),--(IFERROR(Flights_2026_09_3033343536373456789[nfl],-1)&lt;=IF(AH745=450,450,AH745+9)))</f>
        <v>0</v>
      </c>
    </row>
    <row r="746" spans="32:35" x14ac:dyDescent="0.2">
      <c r="AF746" s="2">
        <v>0.79166666666666663</v>
      </c>
      <c r="AG746" t="s">
        <v>840</v>
      </c>
      <c r="AH746" s="17">
        <v>360</v>
      </c>
      <c r="AI746" s="17" cm="1">
        <f t="array" ref="AI746">SUMPRODUCT(--(IFERROR(HOUR(Flights_2026_09_3033343536373456789[entry_hour]),-1)=HOUR(AF746)),--(IFERROR(Flights_2026_09_3033343536373456789[entry_sector],"")=AG746),--(IFERROR(Flights_2026_09_3033343536373456789[nfl],-1)&gt;=AH746),--(IFERROR(Flights_2026_09_3033343536373456789[nfl],-1)&lt;=IF(AH746=450,450,AH746+9)))</f>
        <v>0</v>
      </c>
    </row>
    <row r="747" spans="32:35" x14ac:dyDescent="0.2">
      <c r="AF747" s="2">
        <v>0.79166666666666663</v>
      </c>
      <c r="AG747" t="s">
        <v>840</v>
      </c>
      <c r="AH747" s="17">
        <v>370</v>
      </c>
      <c r="AI747" s="17" cm="1">
        <f t="array" ref="AI747">SUMPRODUCT(--(IFERROR(HOUR(Flights_2026_09_3033343536373456789[entry_hour]),-1)=HOUR(AF747)),--(IFERROR(Flights_2026_09_3033343536373456789[entry_sector],"")=AG747),--(IFERROR(Flights_2026_09_3033343536373456789[nfl],-1)&gt;=AH747),--(IFERROR(Flights_2026_09_3033343536373456789[nfl],-1)&lt;=IF(AH747=450,450,AH747+9)))</f>
        <v>1</v>
      </c>
    </row>
    <row r="748" spans="32:35" x14ac:dyDescent="0.2">
      <c r="AF748" s="2">
        <v>0.79166666666666663</v>
      </c>
      <c r="AG748" t="s">
        <v>840</v>
      </c>
      <c r="AH748" s="17">
        <v>380</v>
      </c>
      <c r="AI748" s="17" cm="1">
        <f t="array" ref="AI748">SUMPRODUCT(--(IFERROR(HOUR(Flights_2026_09_3033343536373456789[entry_hour]),-1)=HOUR(AF748)),--(IFERROR(Flights_2026_09_3033343536373456789[entry_sector],"")=AG748),--(IFERROR(Flights_2026_09_3033343536373456789[nfl],-1)&gt;=AH748),--(IFERROR(Flights_2026_09_3033343536373456789[nfl],-1)&lt;=IF(AH748=450,450,AH748+9)))</f>
        <v>0</v>
      </c>
    </row>
    <row r="749" spans="32:35" x14ac:dyDescent="0.2">
      <c r="AF749" s="2">
        <v>0.79166666666666663</v>
      </c>
      <c r="AG749" t="s">
        <v>840</v>
      </c>
      <c r="AH749" s="17">
        <v>390</v>
      </c>
      <c r="AI749" s="17" cm="1">
        <f t="array" ref="AI749">SUMPRODUCT(--(IFERROR(HOUR(Flights_2026_09_3033343536373456789[entry_hour]),-1)=HOUR(AF749)),--(IFERROR(Flights_2026_09_3033343536373456789[entry_sector],"")=AG749),--(IFERROR(Flights_2026_09_3033343536373456789[nfl],-1)&gt;=AH749),--(IFERROR(Flights_2026_09_3033343536373456789[nfl],-1)&lt;=IF(AH749=450,450,AH749+9)))</f>
        <v>0</v>
      </c>
    </row>
    <row r="750" spans="32:35" x14ac:dyDescent="0.2">
      <c r="AF750" s="2">
        <v>0.79166666666666663</v>
      </c>
      <c r="AG750" t="s">
        <v>840</v>
      </c>
      <c r="AH750" s="17">
        <v>400</v>
      </c>
      <c r="AI750" s="17" cm="1">
        <f t="array" ref="AI750">SUMPRODUCT(--(IFERROR(HOUR(Flights_2026_09_3033343536373456789[entry_hour]),-1)=HOUR(AF750)),--(IFERROR(Flights_2026_09_3033343536373456789[entry_sector],"")=AG750),--(IFERROR(Flights_2026_09_3033343536373456789[nfl],-1)&gt;=AH750),--(IFERROR(Flights_2026_09_3033343536373456789[nfl],-1)&lt;=IF(AH750=450,450,AH750+9)))</f>
        <v>0</v>
      </c>
    </row>
    <row r="751" spans="32:35" x14ac:dyDescent="0.2">
      <c r="AF751" s="2">
        <v>0.79166666666666663</v>
      </c>
      <c r="AG751" t="s">
        <v>840</v>
      </c>
      <c r="AH751" s="17">
        <v>410</v>
      </c>
      <c r="AI751" s="17" cm="1">
        <f t="array" ref="AI751">SUMPRODUCT(--(IFERROR(HOUR(Flights_2026_09_3033343536373456789[entry_hour]),-1)=HOUR(AF751)),--(IFERROR(Flights_2026_09_3033343536373456789[entry_sector],"")=AG751),--(IFERROR(Flights_2026_09_3033343536373456789[nfl],-1)&gt;=AH751),--(IFERROR(Flights_2026_09_3033343536373456789[nfl],-1)&lt;=IF(AH751=450,450,AH751+9)))</f>
        <v>0</v>
      </c>
    </row>
    <row r="752" spans="32:35" x14ac:dyDescent="0.2">
      <c r="AF752" s="2">
        <v>0.79166666666666663</v>
      </c>
      <c r="AG752" t="s">
        <v>840</v>
      </c>
      <c r="AH752" s="17">
        <v>420</v>
      </c>
      <c r="AI752" s="17" cm="1">
        <f t="array" ref="AI752">SUMPRODUCT(--(IFERROR(HOUR(Flights_2026_09_3033343536373456789[entry_hour]),-1)=HOUR(AF752)),--(IFERROR(Flights_2026_09_3033343536373456789[entry_sector],"")=AG752),--(IFERROR(Flights_2026_09_3033343536373456789[nfl],-1)&gt;=AH752),--(IFERROR(Flights_2026_09_3033343536373456789[nfl],-1)&lt;=IF(AH752=450,450,AH752+9)))</f>
        <v>0</v>
      </c>
    </row>
    <row r="753" spans="32:35" x14ac:dyDescent="0.2">
      <c r="AF753" s="2">
        <v>0.79166666666666663</v>
      </c>
      <c r="AG753" t="s">
        <v>840</v>
      </c>
      <c r="AH753" s="17">
        <v>430</v>
      </c>
      <c r="AI753" s="17" cm="1">
        <f t="array" ref="AI753">SUMPRODUCT(--(IFERROR(HOUR(Flights_2026_09_3033343536373456789[entry_hour]),-1)=HOUR(AF753)),--(IFERROR(Flights_2026_09_3033343536373456789[entry_sector],"")=AG753),--(IFERROR(Flights_2026_09_3033343536373456789[nfl],-1)&gt;=AH753),--(IFERROR(Flights_2026_09_3033343536373456789[nfl],-1)&lt;=IF(AH753=450,450,AH753+9)))</f>
        <v>0</v>
      </c>
    </row>
    <row r="754" spans="32:35" x14ac:dyDescent="0.2">
      <c r="AF754" s="2">
        <v>0.79166666666666663</v>
      </c>
      <c r="AG754" t="s">
        <v>840</v>
      </c>
      <c r="AH754" s="17">
        <v>440</v>
      </c>
      <c r="AI754" s="17" cm="1">
        <f t="array" ref="AI754">SUMPRODUCT(--(IFERROR(HOUR(Flights_2026_09_3033343536373456789[entry_hour]),-1)=HOUR(AF754)),--(IFERROR(Flights_2026_09_3033343536373456789[entry_sector],"")=AG754),--(IFERROR(Flights_2026_09_3033343536373456789[nfl],-1)&gt;=AH754),--(IFERROR(Flights_2026_09_3033343536373456789[nfl],-1)&lt;=IF(AH754=450,450,AH754+9)))</f>
        <v>0</v>
      </c>
    </row>
    <row r="755" spans="32:35" x14ac:dyDescent="0.2">
      <c r="AF755" s="2">
        <v>0.79166666666666663</v>
      </c>
      <c r="AG755" t="s">
        <v>840</v>
      </c>
      <c r="AH755" s="17">
        <v>450</v>
      </c>
      <c r="AI755" s="17" cm="1">
        <f t="array" ref="AI755">SUMPRODUCT(--(IFERROR(HOUR(Flights_2026_09_3033343536373456789[entry_hour]),-1)=HOUR(AF755)),--(IFERROR(Flights_2026_09_3033343536373456789[entry_sector],"")=AG755),--(IFERROR(Flights_2026_09_3033343536373456789[nfl],-1)&gt;=AH755),--(IFERROR(Flights_2026_09_3033343536373456789[nfl],-1)&lt;=IF(AH755=450,450,AH755+9)))</f>
        <v>0</v>
      </c>
    </row>
    <row r="756" spans="32:35" x14ac:dyDescent="0.2">
      <c r="AF756" s="2">
        <v>0.79166666666666663</v>
      </c>
      <c r="AG756" t="s">
        <v>747</v>
      </c>
      <c r="AH756" s="17">
        <v>200</v>
      </c>
      <c r="AI756" s="17" cm="1">
        <f t="array" ref="AI756">SUMPRODUCT(--(IFERROR(HOUR(Flights_2026_09_3033343536373456789[entry_hour]),-1)=HOUR(AF756)),--(IFERROR(Flights_2026_09_3033343536373456789[entry_sector],"")=AG756),--(IFERROR(Flights_2026_09_3033343536373456789[nfl],-1)&gt;=AH756),--(IFERROR(Flights_2026_09_3033343536373456789[nfl],-1)&lt;=IF(AH756=450,450,AH756+9)))</f>
        <v>0</v>
      </c>
    </row>
    <row r="757" spans="32:35" x14ac:dyDescent="0.2">
      <c r="AF757" s="2">
        <v>0.79166666666666663</v>
      </c>
      <c r="AG757" t="s">
        <v>747</v>
      </c>
      <c r="AH757" s="17">
        <v>210</v>
      </c>
      <c r="AI757" s="17" cm="1">
        <f t="array" ref="AI757">SUMPRODUCT(--(IFERROR(HOUR(Flights_2026_09_3033343536373456789[entry_hour]),-1)=HOUR(AF757)),--(IFERROR(Flights_2026_09_3033343536373456789[entry_sector],"")=AG757),--(IFERROR(Flights_2026_09_3033343536373456789[nfl],-1)&gt;=AH757),--(IFERROR(Flights_2026_09_3033343536373456789[nfl],-1)&lt;=IF(AH757=450,450,AH757+9)))</f>
        <v>0</v>
      </c>
    </row>
    <row r="758" spans="32:35" x14ac:dyDescent="0.2">
      <c r="AF758" s="2">
        <v>0.79166666666666663</v>
      </c>
      <c r="AG758" t="s">
        <v>747</v>
      </c>
      <c r="AH758" s="17">
        <v>220</v>
      </c>
      <c r="AI758" s="17" cm="1">
        <f t="array" ref="AI758">SUMPRODUCT(--(IFERROR(HOUR(Flights_2026_09_3033343536373456789[entry_hour]),-1)=HOUR(AF758)),--(IFERROR(Flights_2026_09_3033343536373456789[entry_sector],"")=AG758),--(IFERROR(Flights_2026_09_3033343536373456789[nfl],-1)&gt;=AH758),--(IFERROR(Flights_2026_09_3033343536373456789[nfl],-1)&lt;=IF(AH758=450,450,AH758+9)))</f>
        <v>0</v>
      </c>
    </row>
    <row r="759" spans="32:35" x14ac:dyDescent="0.2">
      <c r="AF759" s="2">
        <v>0.79166666666666663</v>
      </c>
      <c r="AG759" t="s">
        <v>747</v>
      </c>
      <c r="AH759" s="17">
        <v>230</v>
      </c>
      <c r="AI759" s="17" cm="1">
        <f t="array" ref="AI759">SUMPRODUCT(--(IFERROR(HOUR(Flights_2026_09_3033343536373456789[entry_hour]),-1)=HOUR(AF759)),--(IFERROR(Flights_2026_09_3033343536373456789[entry_sector],"")=AG759),--(IFERROR(Flights_2026_09_3033343536373456789[nfl],-1)&gt;=AH759),--(IFERROR(Flights_2026_09_3033343536373456789[nfl],-1)&lt;=IF(AH759=450,450,AH759+9)))</f>
        <v>0</v>
      </c>
    </row>
    <row r="760" spans="32:35" x14ac:dyDescent="0.2">
      <c r="AF760" s="2">
        <v>0.79166666666666663</v>
      </c>
      <c r="AG760" t="s">
        <v>747</v>
      </c>
      <c r="AH760" s="17">
        <v>240</v>
      </c>
      <c r="AI760" s="17" cm="1">
        <f t="array" ref="AI760">SUMPRODUCT(--(IFERROR(HOUR(Flights_2026_09_3033343536373456789[entry_hour]),-1)=HOUR(AF760)),--(IFERROR(Flights_2026_09_3033343536373456789[entry_sector],"")=AG760),--(IFERROR(Flights_2026_09_3033343536373456789[nfl],-1)&gt;=AH760),--(IFERROR(Flights_2026_09_3033343536373456789[nfl],-1)&lt;=IF(AH760=450,450,AH760+9)))</f>
        <v>0</v>
      </c>
    </row>
    <row r="761" spans="32:35" x14ac:dyDescent="0.2">
      <c r="AF761" s="2">
        <v>0.79166666666666663</v>
      </c>
      <c r="AG761" t="s">
        <v>747</v>
      </c>
      <c r="AH761" s="17">
        <v>250</v>
      </c>
      <c r="AI761" s="17" cm="1">
        <f t="array" ref="AI761">SUMPRODUCT(--(IFERROR(HOUR(Flights_2026_09_3033343536373456789[entry_hour]),-1)=HOUR(AF761)),--(IFERROR(Flights_2026_09_3033343536373456789[entry_sector],"")=AG761),--(IFERROR(Flights_2026_09_3033343536373456789[nfl],-1)&gt;=AH761),--(IFERROR(Flights_2026_09_3033343536373456789[nfl],-1)&lt;=IF(AH761=450,450,AH761+9)))</f>
        <v>0</v>
      </c>
    </row>
    <row r="762" spans="32:35" x14ac:dyDescent="0.2">
      <c r="AF762" s="2">
        <v>0.79166666666666663</v>
      </c>
      <c r="AG762" t="s">
        <v>747</v>
      </c>
      <c r="AH762" s="17">
        <v>260</v>
      </c>
      <c r="AI762" s="17" cm="1">
        <f t="array" ref="AI762">SUMPRODUCT(--(IFERROR(HOUR(Flights_2026_09_3033343536373456789[entry_hour]),-1)=HOUR(AF762)),--(IFERROR(Flights_2026_09_3033343536373456789[entry_sector],"")=AG762),--(IFERROR(Flights_2026_09_3033343536373456789[nfl],-1)&gt;=AH762),--(IFERROR(Flights_2026_09_3033343536373456789[nfl],-1)&lt;=IF(AH762=450,450,AH762+9)))</f>
        <v>0</v>
      </c>
    </row>
    <row r="763" spans="32:35" x14ac:dyDescent="0.2">
      <c r="AF763" s="2">
        <v>0.79166666666666663</v>
      </c>
      <c r="AG763" t="s">
        <v>747</v>
      </c>
      <c r="AH763" s="17">
        <v>270</v>
      </c>
      <c r="AI763" s="17" cm="1">
        <f t="array" ref="AI763">SUMPRODUCT(--(IFERROR(HOUR(Flights_2026_09_3033343536373456789[entry_hour]),-1)=HOUR(AF763)),--(IFERROR(Flights_2026_09_3033343536373456789[entry_sector],"")=AG763),--(IFERROR(Flights_2026_09_3033343536373456789[nfl],-1)&gt;=AH763),--(IFERROR(Flights_2026_09_3033343536373456789[nfl],-1)&lt;=IF(AH763=450,450,AH763+9)))</f>
        <v>0</v>
      </c>
    </row>
    <row r="764" spans="32:35" x14ac:dyDescent="0.2">
      <c r="AF764" s="2">
        <v>0.79166666666666663</v>
      </c>
      <c r="AG764" t="s">
        <v>747</v>
      </c>
      <c r="AH764" s="17">
        <v>280</v>
      </c>
      <c r="AI764" s="17" cm="1">
        <f t="array" ref="AI764">SUMPRODUCT(--(IFERROR(HOUR(Flights_2026_09_3033343536373456789[entry_hour]),-1)=HOUR(AF764)),--(IFERROR(Flights_2026_09_3033343536373456789[entry_sector],"")=AG764),--(IFERROR(Flights_2026_09_3033343536373456789[nfl],-1)&gt;=AH764),--(IFERROR(Flights_2026_09_3033343536373456789[nfl],-1)&lt;=IF(AH764=450,450,AH764+9)))</f>
        <v>0</v>
      </c>
    </row>
    <row r="765" spans="32:35" x14ac:dyDescent="0.2">
      <c r="AF765" s="2">
        <v>0.79166666666666663</v>
      </c>
      <c r="AG765" t="s">
        <v>747</v>
      </c>
      <c r="AH765" s="17">
        <v>290</v>
      </c>
      <c r="AI765" s="17" cm="1">
        <f t="array" ref="AI765">SUMPRODUCT(--(IFERROR(HOUR(Flights_2026_09_3033343536373456789[entry_hour]),-1)=HOUR(AF765)),--(IFERROR(Flights_2026_09_3033343536373456789[entry_sector],"")=AG765),--(IFERROR(Flights_2026_09_3033343536373456789[nfl],-1)&gt;=AH765),--(IFERROR(Flights_2026_09_3033343536373456789[nfl],-1)&lt;=IF(AH765=450,450,AH765+9)))</f>
        <v>0</v>
      </c>
    </row>
    <row r="766" spans="32:35" x14ac:dyDescent="0.2">
      <c r="AF766" s="2">
        <v>0.79166666666666663</v>
      </c>
      <c r="AG766" t="s">
        <v>747</v>
      </c>
      <c r="AH766" s="17">
        <v>300</v>
      </c>
      <c r="AI766" s="17" cm="1">
        <f t="array" ref="AI766">SUMPRODUCT(--(IFERROR(HOUR(Flights_2026_09_3033343536373456789[entry_hour]),-1)=HOUR(AF766)),--(IFERROR(Flights_2026_09_3033343536373456789[entry_sector],"")=AG766),--(IFERROR(Flights_2026_09_3033343536373456789[nfl],-1)&gt;=AH766),--(IFERROR(Flights_2026_09_3033343536373456789[nfl],-1)&lt;=IF(AH766=450,450,AH766+9)))</f>
        <v>0</v>
      </c>
    </row>
    <row r="767" spans="32:35" x14ac:dyDescent="0.2">
      <c r="AF767" s="2">
        <v>0.79166666666666663</v>
      </c>
      <c r="AG767" t="s">
        <v>747</v>
      </c>
      <c r="AH767" s="17">
        <v>310</v>
      </c>
      <c r="AI767" s="17" cm="1">
        <f t="array" ref="AI767">SUMPRODUCT(--(IFERROR(HOUR(Flights_2026_09_3033343536373456789[entry_hour]),-1)=HOUR(AF767)),--(IFERROR(Flights_2026_09_3033343536373456789[entry_sector],"")=AG767),--(IFERROR(Flights_2026_09_3033343536373456789[nfl],-1)&gt;=AH767),--(IFERROR(Flights_2026_09_3033343536373456789[nfl],-1)&lt;=IF(AH767=450,450,AH767+9)))</f>
        <v>0</v>
      </c>
    </row>
    <row r="768" spans="32:35" x14ac:dyDescent="0.2">
      <c r="AF768" s="2">
        <v>0.79166666666666663</v>
      </c>
      <c r="AG768" t="s">
        <v>747</v>
      </c>
      <c r="AH768" s="17">
        <v>320</v>
      </c>
      <c r="AI768" s="17" cm="1">
        <f t="array" ref="AI768">SUMPRODUCT(--(IFERROR(HOUR(Flights_2026_09_3033343536373456789[entry_hour]),-1)=HOUR(AF768)),--(IFERROR(Flights_2026_09_3033343536373456789[entry_sector],"")=AG768),--(IFERROR(Flights_2026_09_3033343536373456789[nfl],-1)&gt;=AH768),--(IFERROR(Flights_2026_09_3033343536373456789[nfl],-1)&lt;=IF(AH768=450,450,AH768+9)))</f>
        <v>0</v>
      </c>
    </row>
    <row r="769" spans="32:35" x14ac:dyDescent="0.2">
      <c r="AF769" s="2">
        <v>0.79166666666666663</v>
      </c>
      <c r="AG769" t="s">
        <v>747</v>
      </c>
      <c r="AH769" s="17">
        <v>330</v>
      </c>
      <c r="AI769" s="17" cm="1">
        <f t="array" ref="AI769">SUMPRODUCT(--(IFERROR(HOUR(Flights_2026_09_3033343536373456789[entry_hour]),-1)=HOUR(AF769)),--(IFERROR(Flights_2026_09_3033343536373456789[entry_sector],"")=AG769),--(IFERROR(Flights_2026_09_3033343536373456789[nfl],-1)&gt;=AH769),--(IFERROR(Flights_2026_09_3033343536373456789[nfl],-1)&lt;=IF(AH769=450,450,AH769+9)))</f>
        <v>0</v>
      </c>
    </row>
    <row r="770" spans="32:35" x14ac:dyDescent="0.2">
      <c r="AF770" s="2">
        <v>0.79166666666666663</v>
      </c>
      <c r="AG770" t="s">
        <v>747</v>
      </c>
      <c r="AH770" s="17">
        <v>340</v>
      </c>
      <c r="AI770" s="17" cm="1">
        <f t="array" ref="AI770">SUMPRODUCT(--(IFERROR(HOUR(Flights_2026_09_3033343536373456789[entry_hour]),-1)=HOUR(AF770)),--(IFERROR(Flights_2026_09_3033343536373456789[entry_sector],"")=AG770),--(IFERROR(Flights_2026_09_3033343536373456789[nfl],-1)&gt;=AH770),--(IFERROR(Flights_2026_09_3033343536373456789[nfl],-1)&lt;=IF(AH770=450,450,AH770+9)))</f>
        <v>0</v>
      </c>
    </row>
    <row r="771" spans="32:35" x14ac:dyDescent="0.2">
      <c r="AF771" s="2">
        <v>0.79166666666666663</v>
      </c>
      <c r="AG771" t="s">
        <v>747</v>
      </c>
      <c r="AH771" s="17">
        <v>350</v>
      </c>
      <c r="AI771" s="17" cm="1">
        <f t="array" ref="AI771">SUMPRODUCT(--(IFERROR(HOUR(Flights_2026_09_3033343536373456789[entry_hour]),-1)=HOUR(AF771)),--(IFERROR(Flights_2026_09_3033343536373456789[entry_sector],"")=AG771),--(IFERROR(Flights_2026_09_3033343536373456789[nfl],-1)&gt;=AH771),--(IFERROR(Flights_2026_09_3033343536373456789[nfl],-1)&lt;=IF(AH771=450,450,AH771+9)))</f>
        <v>0</v>
      </c>
    </row>
    <row r="772" spans="32:35" x14ac:dyDescent="0.2">
      <c r="AF772" s="2">
        <v>0.79166666666666663</v>
      </c>
      <c r="AG772" t="s">
        <v>747</v>
      </c>
      <c r="AH772" s="17">
        <v>360</v>
      </c>
      <c r="AI772" s="17" cm="1">
        <f t="array" ref="AI772">SUMPRODUCT(--(IFERROR(HOUR(Flights_2026_09_3033343536373456789[entry_hour]),-1)=HOUR(AF772)),--(IFERROR(Flights_2026_09_3033343536373456789[entry_sector],"")=AG772),--(IFERROR(Flights_2026_09_3033343536373456789[nfl],-1)&gt;=AH772),--(IFERROR(Flights_2026_09_3033343536373456789[nfl],-1)&lt;=IF(AH772=450,450,AH772+9)))</f>
        <v>0</v>
      </c>
    </row>
    <row r="773" spans="32:35" x14ac:dyDescent="0.2">
      <c r="AF773" s="2">
        <v>0.79166666666666663</v>
      </c>
      <c r="AG773" t="s">
        <v>747</v>
      </c>
      <c r="AH773" s="17">
        <v>370</v>
      </c>
      <c r="AI773" s="17" cm="1">
        <f t="array" ref="AI773">SUMPRODUCT(--(IFERROR(HOUR(Flights_2026_09_3033343536373456789[entry_hour]),-1)=HOUR(AF773)),--(IFERROR(Flights_2026_09_3033343536373456789[entry_sector],"")=AG773),--(IFERROR(Flights_2026_09_3033343536373456789[nfl],-1)&gt;=AH773),--(IFERROR(Flights_2026_09_3033343536373456789[nfl],-1)&lt;=IF(AH773=450,450,AH773+9)))</f>
        <v>0</v>
      </c>
    </row>
    <row r="774" spans="32:35" x14ac:dyDescent="0.2">
      <c r="AF774" s="2">
        <v>0.79166666666666663</v>
      </c>
      <c r="AG774" t="s">
        <v>747</v>
      </c>
      <c r="AH774" s="17">
        <v>380</v>
      </c>
      <c r="AI774" s="17" cm="1">
        <f t="array" ref="AI774">SUMPRODUCT(--(IFERROR(HOUR(Flights_2026_09_3033343536373456789[entry_hour]),-1)=HOUR(AF774)),--(IFERROR(Flights_2026_09_3033343536373456789[entry_sector],"")=AG774),--(IFERROR(Flights_2026_09_3033343536373456789[nfl],-1)&gt;=AH774),--(IFERROR(Flights_2026_09_3033343536373456789[nfl],-1)&lt;=IF(AH774=450,450,AH774+9)))</f>
        <v>0</v>
      </c>
    </row>
    <row r="775" spans="32:35" x14ac:dyDescent="0.2">
      <c r="AF775" s="2">
        <v>0.79166666666666663</v>
      </c>
      <c r="AG775" t="s">
        <v>747</v>
      </c>
      <c r="AH775" s="17">
        <v>390</v>
      </c>
      <c r="AI775" s="17" cm="1">
        <f t="array" ref="AI775">SUMPRODUCT(--(IFERROR(HOUR(Flights_2026_09_3033343536373456789[entry_hour]),-1)=HOUR(AF775)),--(IFERROR(Flights_2026_09_3033343536373456789[entry_sector],"")=AG775),--(IFERROR(Flights_2026_09_3033343536373456789[nfl],-1)&gt;=AH775),--(IFERROR(Flights_2026_09_3033343536373456789[nfl],-1)&lt;=IF(AH775=450,450,AH775+9)))</f>
        <v>0</v>
      </c>
    </row>
    <row r="776" spans="32:35" x14ac:dyDescent="0.2">
      <c r="AF776" s="2">
        <v>0.79166666666666663</v>
      </c>
      <c r="AG776" t="s">
        <v>747</v>
      </c>
      <c r="AH776" s="17">
        <v>400</v>
      </c>
      <c r="AI776" s="17" cm="1">
        <f t="array" ref="AI776">SUMPRODUCT(--(IFERROR(HOUR(Flights_2026_09_3033343536373456789[entry_hour]),-1)=HOUR(AF776)),--(IFERROR(Flights_2026_09_3033343536373456789[entry_sector],"")=AG776),--(IFERROR(Flights_2026_09_3033343536373456789[nfl],-1)&gt;=AH776),--(IFERROR(Flights_2026_09_3033343536373456789[nfl],-1)&lt;=IF(AH776=450,450,AH776+9)))</f>
        <v>1</v>
      </c>
    </row>
    <row r="777" spans="32:35" x14ac:dyDescent="0.2">
      <c r="AF777" s="2">
        <v>0.79166666666666663</v>
      </c>
      <c r="AG777" t="s">
        <v>747</v>
      </c>
      <c r="AH777" s="17">
        <v>410</v>
      </c>
      <c r="AI777" s="17" cm="1">
        <f t="array" ref="AI777">SUMPRODUCT(--(IFERROR(HOUR(Flights_2026_09_3033343536373456789[entry_hour]),-1)=HOUR(AF777)),--(IFERROR(Flights_2026_09_3033343536373456789[entry_sector],"")=AG777),--(IFERROR(Flights_2026_09_3033343536373456789[nfl],-1)&gt;=AH777),--(IFERROR(Flights_2026_09_3033343536373456789[nfl],-1)&lt;=IF(AH777=450,450,AH777+9)))</f>
        <v>0</v>
      </c>
    </row>
    <row r="778" spans="32:35" x14ac:dyDescent="0.2">
      <c r="AF778" s="2">
        <v>0.79166666666666663</v>
      </c>
      <c r="AG778" t="s">
        <v>747</v>
      </c>
      <c r="AH778" s="17">
        <v>420</v>
      </c>
      <c r="AI778" s="17" cm="1">
        <f t="array" ref="AI778">SUMPRODUCT(--(IFERROR(HOUR(Flights_2026_09_3033343536373456789[entry_hour]),-1)=HOUR(AF778)),--(IFERROR(Flights_2026_09_3033343536373456789[entry_sector],"")=AG778),--(IFERROR(Flights_2026_09_3033343536373456789[nfl],-1)&gt;=AH778),--(IFERROR(Flights_2026_09_3033343536373456789[nfl],-1)&lt;=IF(AH778=450,450,AH778+9)))</f>
        <v>0</v>
      </c>
    </row>
    <row r="779" spans="32:35" x14ac:dyDescent="0.2">
      <c r="AF779" s="2">
        <v>0.79166666666666663</v>
      </c>
      <c r="AG779" t="s">
        <v>747</v>
      </c>
      <c r="AH779" s="17">
        <v>430</v>
      </c>
      <c r="AI779" s="17" cm="1">
        <f t="array" ref="AI779">SUMPRODUCT(--(IFERROR(HOUR(Flights_2026_09_3033343536373456789[entry_hour]),-1)=HOUR(AF779)),--(IFERROR(Flights_2026_09_3033343536373456789[entry_sector],"")=AG779),--(IFERROR(Flights_2026_09_3033343536373456789[nfl],-1)&gt;=AH779),--(IFERROR(Flights_2026_09_3033343536373456789[nfl],-1)&lt;=IF(AH779=450,450,AH779+9)))</f>
        <v>0</v>
      </c>
    </row>
    <row r="780" spans="32:35" x14ac:dyDescent="0.2">
      <c r="AF780" s="2">
        <v>0.79166666666666663</v>
      </c>
      <c r="AG780" t="s">
        <v>747</v>
      </c>
      <c r="AH780" s="17">
        <v>440</v>
      </c>
      <c r="AI780" s="17" cm="1">
        <f t="array" ref="AI780">SUMPRODUCT(--(IFERROR(HOUR(Flights_2026_09_3033343536373456789[entry_hour]),-1)=HOUR(AF780)),--(IFERROR(Flights_2026_09_3033343536373456789[entry_sector],"")=AG780),--(IFERROR(Flights_2026_09_3033343536373456789[nfl],-1)&gt;=AH780),--(IFERROR(Flights_2026_09_3033343536373456789[nfl],-1)&lt;=IF(AH780=450,450,AH780+9)))</f>
        <v>0</v>
      </c>
    </row>
    <row r="781" spans="32:35" x14ac:dyDescent="0.2">
      <c r="AF781" s="2">
        <v>0.79166666666666663</v>
      </c>
      <c r="AG781" t="s">
        <v>747</v>
      </c>
      <c r="AH781" s="17">
        <v>450</v>
      </c>
      <c r="AI781" s="17" cm="1">
        <f t="array" ref="AI781">SUMPRODUCT(--(IFERROR(HOUR(Flights_2026_09_3033343536373456789[entry_hour]),-1)=HOUR(AF781)),--(IFERROR(Flights_2026_09_3033343536373456789[entry_sector],"")=AG781),--(IFERROR(Flights_2026_09_3033343536373456789[nfl],-1)&gt;=AH781),--(IFERROR(Flights_2026_09_3033343536373456789[nfl],-1)&lt;=IF(AH781=450,450,AH781+9)))</f>
        <v>0</v>
      </c>
    </row>
    <row r="782" spans="32:35" x14ac:dyDescent="0.2">
      <c r="AF782" s="2">
        <v>0.83333333333333337</v>
      </c>
      <c r="AG782" t="s">
        <v>743</v>
      </c>
      <c r="AH782" s="17">
        <v>200</v>
      </c>
      <c r="AI782" s="17" cm="1">
        <f t="array" ref="AI782">SUMPRODUCT(--(IFERROR(HOUR(Flights_2026_09_3033343536373456789[entry_hour]),-1)=HOUR(AF782)),--(IFERROR(Flights_2026_09_3033343536373456789[entry_sector],"")=AG782),--(IFERROR(Flights_2026_09_3033343536373456789[nfl],-1)&gt;=AH782),--(IFERROR(Flights_2026_09_3033343536373456789[nfl],-1)&lt;=IF(AH782=450,450,AH782+9)))</f>
        <v>0</v>
      </c>
    </row>
    <row r="783" spans="32:35" x14ac:dyDescent="0.2">
      <c r="AF783" s="2">
        <v>0.83333333333333337</v>
      </c>
      <c r="AG783" t="s">
        <v>743</v>
      </c>
      <c r="AH783" s="17">
        <v>210</v>
      </c>
      <c r="AI783" s="17" cm="1">
        <f t="array" ref="AI783">SUMPRODUCT(--(IFERROR(HOUR(Flights_2026_09_3033343536373456789[entry_hour]),-1)=HOUR(AF783)),--(IFERROR(Flights_2026_09_3033343536373456789[entry_sector],"")=AG783),--(IFERROR(Flights_2026_09_3033343536373456789[nfl],-1)&gt;=AH783),--(IFERROR(Flights_2026_09_3033343536373456789[nfl],-1)&lt;=IF(AH783=450,450,AH783+9)))</f>
        <v>0</v>
      </c>
    </row>
    <row r="784" spans="32:35" x14ac:dyDescent="0.2">
      <c r="AF784" s="2">
        <v>0.83333333333333337</v>
      </c>
      <c r="AG784" t="s">
        <v>743</v>
      </c>
      <c r="AH784" s="17">
        <v>220</v>
      </c>
      <c r="AI784" s="17" cm="1">
        <f t="array" ref="AI784">SUMPRODUCT(--(IFERROR(HOUR(Flights_2026_09_3033343536373456789[entry_hour]),-1)=HOUR(AF784)),--(IFERROR(Flights_2026_09_3033343536373456789[entry_sector],"")=AG784),--(IFERROR(Flights_2026_09_3033343536373456789[nfl],-1)&gt;=AH784),--(IFERROR(Flights_2026_09_3033343536373456789[nfl],-1)&lt;=IF(AH784=450,450,AH784+9)))</f>
        <v>0</v>
      </c>
    </row>
    <row r="785" spans="32:35" x14ac:dyDescent="0.2">
      <c r="AF785" s="2">
        <v>0.83333333333333337</v>
      </c>
      <c r="AG785" t="s">
        <v>743</v>
      </c>
      <c r="AH785" s="17">
        <v>230</v>
      </c>
      <c r="AI785" s="17" cm="1">
        <f t="array" ref="AI785">SUMPRODUCT(--(IFERROR(HOUR(Flights_2026_09_3033343536373456789[entry_hour]),-1)=HOUR(AF785)),--(IFERROR(Flights_2026_09_3033343536373456789[entry_sector],"")=AG785),--(IFERROR(Flights_2026_09_3033343536373456789[nfl],-1)&gt;=AH785),--(IFERROR(Flights_2026_09_3033343536373456789[nfl],-1)&lt;=IF(AH785=450,450,AH785+9)))</f>
        <v>0</v>
      </c>
    </row>
    <row r="786" spans="32:35" x14ac:dyDescent="0.2">
      <c r="AF786" s="2">
        <v>0.83333333333333337</v>
      </c>
      <c r="AG786" t="s">
        <v>743</v>
      </c>
      <c r="AH786" s="17">
        <v>240</v>
      </c>
      <c r="AI786" s="17" cm="1">
        <f t="array" ref="AI786">SUMPRODUCT(--(IFERROR(HOUR(Flights_2026_09_3033343536373456789[entry_hour]),-1)=HOUR(AF786)),--(IFERROR(Flights_2026_09_3033343536373456789[entry_sector],"")=AG786),--(IFERROR(Flights_2026_09_3033343536373456789[nfl],-1)&gt;=AH786),--(IFERROR(Flights_2026_09_3033343536373456789[nfl],-1)&lt;=IF(AH786=450,450,AH786+9)))</f>
        <v>0</v>
      </c>
    </row>
    <row r="787" spans="32:35" x14ac:dyDescent="0.2">
      <c r="AF787" s="2">
        <v>0.83333333333333337</v>
      </c>
      <c r="AG787" t="s">
        <v>743</v>
      </c>
      <c r="AH787" s="17">
        <v>250</v>
      </c>
      <c r="AI787" s="17" cm="1">
        <f t="array" ref="AI787">SUMPRODUCT(--(IFERROR(HOUR(Flights_2026_09_3033343536373456789[entry_hour]),-1)=HOUR(AF787)),--(IFERROR(Flights_2026_09_3033343536373456789[entry_sector],"")=AG787),--(IFERROR(Flights_2026_09_3033343536373456789[nfl],-1)&gt;=AH787),--(IFERROR(Flights_2026_09_3033343536373456789[nfl],-1)&lt;=IF(AH787=450,450,AH787+9)))</f>
        <v>0</v>
      </c>
    </row>
    <row r="788" spans="32:35" x14ac:dyDescent="0.2">
      <c r="AF788" s="2">
        <v>0.83333333333333337</v>
      </c>
      <c r="AG788" t="s">
        <v>743</v>
      </c>
      <c r="AH788" s="17">
        <v>260</v>
      </c>
      <c r="AI788" s="17" cm="1">
        <f t="array" ref="AI788">SUMPRODUCT(--(IFERROR(HOUR(Flights_2026_09_3033343536373456789[entry_hour]),-1)=HOUR(AF788)),--(IFERROR(Flights_2026_09_3033343536373456789[entry_sector],"")=AG788),--(IFERROR(Flights_2026_09_3033343536373456789[nfl],-1)&gt;=AH788),--(IFERROR(Flights_2026_09_3033343536373456789[nfl],-1)&lt;=IF(AH788=450,450,AH788+9)))</f>
        <v>0</v>
      </c>
    </row>
    <row r="789" spans="32:35" x14ac:dyDescent="0.2">
      <c r="AF789" s="2">
        <v>0.83333333333333337</v>
      </c>
      <c r="AG789" t="s">
        <v>743</v>
      </c>
      <c r="AH789" s="17">
        <v>270</v>
      </c>
      <c r="AI789" s="17" cm="1">
        <f t="array" ref="AI789">SUMPRODUCT(--(IFERROR(HOUR(Flights_2026_09_3033343536373456789[entry_hour]),-1)=HOUR(AF789)),--(IFERROR(Flights_2026_09_3033343536373456789[entry_sector],"")=AG789),--(IFERROR(Flights_2026_09_3033343536373456789[nfl],-1)&gt;=AH789),--(IFERROR(Flights_2026_09_3033343536373456789[nfl],-1)&lt;=IF(AH789=450,450,AH789+9)))</f>
        <v>0</v>
      </c>
    </row>
    <row r="790" spans="32:35" x14ac:dyDescent="0.2">
      <c r="AF790" s="2">
        <v>0.83333333333333337</v>
      </c>
      <c r="AG790" t="s">
        <v>743</v>
      </c>
      <c r="AH790" s="17">
        <v>280</v>
      </c>
      <c r="AI790" s="17" cm="1">
        <f t="array" ref="AI790">SUMPRODUCT(--(IFERROR(HOUR(Flights_2026_09_3033343536373456789[entry_hour]),-1)=HOUR(AF790)),--(IFERROR(Flights_2026_09_3033343536373456789[entry_sector],"")=AG790),--(IFERROR(Flights_2026_09_3033343536373456789[nfl],-1)&gt;=AH790),--(IFERROR(Flights_2026_09_3033343536373456789[nfl],-1)&lt;=IF(AH790=450,450,AH790+9)))</f>
        <v>0</v>
      </c>
    </row>
    <row r="791" spans="32:35" x14ac:dyDescent="0.2">
      <c r="AF791" s="2">
        <v>0.83333333333333337</v>
      </c>
      <c r="AG791" t="s">
        <v>743</v>
      </c>
      <c r="AH791" s="17">
        <v>290</v>
      </c>
      <c r="AI791" s="17" cm="1">
        <f t="array" ref="AI791">SUMPRODUCT(--(IFERROR(HOUR(Flights_2026_09_3033343536373456789[entry_hour]),-1)=HOUR(AF791)),--(IFERROR(Flights_2026_09_3033343536373456789[entry_sector],"")=AG791),--(IFERROR(Flights_2026_09_3033343536373456789[nfl],-1)&gt;=AH791),--(IFERROR(Flights_2026_09_3033343536373456789[nfl],-1)&lt;=IF(AH791=450,450,AH791+9)))</f>
        <v>0</v>
      </c>
    </row>
    <row r="792" spans="32:35" x14ac:dyDescent="0.2">
      <c r="AF792" s="2">
        <v>0.83333333333333337</v>
      </c>
      <c r="AG792" t="s">
        <v>743</v>
      </c>
      <c r="AH792" s="17">
        <v>300</v>
      </c>
      <c r="AI792" s="17" cm="1">
        <f t="array" ref="AI792">SUMPRODUCT(--(IFERROR(HOUR(Flights_2026_09_3033343536373456789[entry_hour]),-1)=HOUR(AF792)),--(IFERROR(Flights_2026_09_3033343536373456789[entry_sector],"")=AG792),--(IFERROR(Flights_2026_09_3033343536373456789[nfl],-1)&gt;=AH792),--(IFERROR(Flights_2026_09_3033343536373456789[nfl],-1)&lt;=IF(AH792=450,450,AH792+9)))</f>
        <v>0</v>
      </c>
    </row>
    <row r="793" spans="32:35" x14ac:dyDescent="0.2">
      <c r="AF793" s="2">
        <v>0.83333333333333337</v>
      </c>
      <c r="AG793" t="s">
        <v>743</v>
      </c>
      <c r="AH793" s="17">
        <v>310</v>
      </c>
      <c r="AI793" s="17" cm="1">
        <f t="array" ref="AI793">SUMPRODUCT(--(IFERROR(HOUR(Flights_2026_09_3033343536373456789[entry_hour]),-1)=HOUR(AF793)),--(IFERROR(Flights_2026_09_3033343536373456789[entry_sector],"")=AG793),--(IFERROR(Flights_2026_09_3033343536373456789[nfl],-1)&gt;=AH793),--(IFERROR(Flights_2026_09_3033343536373456789[nfl],-1)&lt;=IF(AH793=450,450,AH793+9)))</f>
        <v>0</v>
      </c>
    </row>
    <row r="794" spans="32:35" x14ac:dyDescent="0.2">
      <c r="AF794" s="2">
        <v>0.83333333333333337</v>
      </c>
      <c r="AG794" t="s">
        <v>743</v>
      </c>
      <c r="AH794" s="17">
        <v>320</v>
      </c>
      <c r="AI794" s="17" cm="1">
        <f t="array" ref="AI794">SUMPRODUCT(--(IFERROR(HOUR(Flights_2026_09_3033343536373456789[entry_hour]),-1)=HOUR(AF794)),--(IFERROR(Flights_2026_09_3033343536373456789[entry_sector],"")=AG794),--(IFERROR(Flights_2026_09_3033343536373456789[nfl],-1)&gt;=AH794),--(IFERROR(Flights_2026_09_3033343536373456789[nfl],-1)&lt;=IF(AH794=450,450,AH794+9)))</f>
        <v>0</v>
      </c>
    </row>
    <row r="795" spans="32:35" x14ac:dyDescent="0.2">
      <c r="AF795" s="2">
        <v>0.83333333333333337</v>
      </c>
      <c r="AG795" t="s">
        <v>743</v>
      </c>
      <c r="AH795" s="17">
        <v>330</v>
      </c>
      <c r="AI795" s="17" cm="1">
        <f t="array" ref="AI795">SUMPRODUCT(--(IFERROR(HOUR(Flights_2026_09_3033343536373456789[entry_hour]),-1)=HOUR(AF795)),--(IFERROR(Flights_2026_09_3033343536373456789[entry_sector],"")=AG795),--(IFERROR(Flights_2026_09_3033343536373456789[nfl],-1)&gt;=AH795),--(IFERROR(Flights_2026_09_3033343536373456789[nfl],-1)&lt;=IF(AH795=450,450,AH795+9)))</f>
        <v>0</v>
      </c>
    </row>
    <row r="796" spans="32:35" x14ac:dyDescent="0.2">
      <c r="AF796" s="2">
        <v>0.83333333333333337</v>
      </c>
      <c r="AG796" t="s">
        <v>743</v>
      </c>
      <c r="AH796" s="17">
        <v>340</v>
      </c>
      <c r="AI796" s="17" cm="1">
        <f t="array" ref="AI796">SUMPRODUCT(--(IFERROR(HOUR(Flights_2026_09_3033343536373456789[entry_hour]),-1)=HOUR(AF796)),--(IFERROR(Flights_2026_09_3033343536373456789[entry_sector],"")=AG796),--(IFERROR(Flights_2026_09_3033343536373456789[nfl],-1)&gt;=AH796),--(IFERROR(Flights_2026_09_3033343536373456789[nfl],-1)&lt;=IF(AH796=450,450,AH796+9)))</f>
        <v>0</v>
      </c>
    </row>
    <row r="797" spans="32:35" x14ac:dyDescent="0.2">
      <c r="AF797" s="2">
        <v>0.83333333333333337</v>
      </c>
      <c r="AG797" t="s">
        <v>743</v>
      </c>
      <c r="AH797" s="17">
        <v>350</v>
      </c>
      <c r="AI797" s="17" cm="1">
        <f t="array" ref="AI797">SUMPRODUCT(--(IFERROR(HOUR(Flights_2026_09_3033343536373456789[entry_hour]),-1)=HOUR(AF797)),--(IFERROR(Flights_2026_09_3033343536373456789[entry_sector],"")=AG797),--(IFERROR(Flights_2026_09_3033343536373456789[nfl],-1)&gt;=AH797),--(IFERROR(Flights_2026_09_3033343536373456789[nfl],-1)&lt;=IF(AH797=450,450,AH797+9)))</f>
        <v>0</v>
      </c>
    </row>
    <row r="798" spans="32:35" x14ac:dyDescent="0.2">
      <c r="AF798" s="2">
        <v>0.83333333333333337</v>
      </c>
      <c r="AG798" t="s">
        <v>743</v>
      </c>
      <c r="AH798" s="17">
        <v>360</v>
      </c>
      <c r="AI798" s="17" cm="1">
        <f t="array" ref="AI798">SUMPRODUCT(--(IFERROR(HOUR(Flights_2026_09_3033343536373456789[entry_hour]),-1)=HOUR(AF798)),--(IFERROR(Flights_2026_09_3033343536373456789[entry_sector],"")=AG798),--(IFERROR(Flights_2026_09_3033343536373456789[nfl],-1)&gt;=AH798),--(IFERROR(Flights_2026_09_3033343536373456789[nfl],-1)&lt;=IF(AH798=450,450,AH798+9)))</f>
        <v>0</v>
      </c>
    </row>
    <row r="799" spans="32:35" x14ac:dyDescent="0.2">
      <c r="AF799" s="2">
        <v>0.83333333333333337</v>
      </c>
      <c r="AG799" t="s">
        <v>743</v>
      </c>
      <c r="AH799" s="17">
        <v>370</v>
      </c>
      <c r="AI799" s="17" cm="1">
        <f t="array" ref="AI799">SUMPRODUCT(--(IFERROR(HOUR(Flights_2026_09_3033343536373456789[entry_hour]),-1)=HOUR(AF799)),--(IFERROR(Flights_2026_09_3033343536373456789[entry_sector],"")=AG799),--(IFERROR(Flights_2026_09_3033343536373456789[nfl],-1)&gt;=AH799),--(IFERROR(Flights_2026_09_3033343536373456789[nfl],-1)&lt;=IF(AH799=450,450,AH799+9)))</f>
        <v>0</v>
      </c>
    </row>
    <row r="800" spans="32:35" x14ac:dyDescent="0.2">
      <c r="AF800" s="2">
        <v>0.83333333333333337</v>
      </c>
      <c r="AG800" t="s">
        <v>743</v>
      </c>
      <c r="AH800" s="17">
        <v>380</v>
      </c>
      <c r="AI800" s="17" cm="1">
        <f t="array" ref="AI800">SUMPRODUCT(--(IFERROR(HOUR(Flights_2026_09_3033343536373456789[entry_hour]),-1)=HOUR(AF800)),--(IFERROR(Flights_2026_09_3033343536373456789[entry_sector],"")=AG800),--(IFERROR(Flights_2026_09_3033343536373456789[nfl],-1)&gt;=AH800),--(IFERROR(Flights_2026_09_3033343536373456789[nfl],-1)&lt;=IF(AH800=450,450,AH800+9)))</f>
        <v>0</v>
      </c>
    </row>
    <row r="801" spans="32:35" x14ac:dyDescent="0.2">
      <c r="AF801" s="2">
        <v>0.83333333333333337</v>
      </c>
      <c r="AG801" t="s">
        <v>743</v>
      </c>
      <c r="AH801" s="17">
        <v>390</v>
      </c>
      <c r="AI801" s="17" cm="1">
        <f t="array" ref="AI801">SUMPRODUCT(--(IFERROR(HOUR(Flights_2026_09_3033343536373456789[entry_hour]),-1)=HOUR(AF801)),--(IFERROR(Flights_2026_09_3033343536373456789[entry_sector],"")=AG801),--(IFERROR(Flights_2026_09_3033343536373456789[nfl],-1)&gt;=AH801),--(IFERROR(Flights_2026_09_3033343536373456789[nfl],-1)&lt;=IF(AH801=450,450,AH801+9)))</f>
        <v>0</v>
      </c>
    </row>
    <row r="802" spans="32:35" x14ac:dyDescent="0.2">
      <c r="AF802" s="2">
        <v>0.83333333333333337</v>
      </c>
      <c r="AG802" t="s">
        <v>743</v>
      </c>
      <c r="AH802" s="17">
        <v>400</v>
      </c>
      <c r="AI802" s="17" cm="1">
        <f t="array" ref="AI802">SUMPRODUCT(--(IFERROR(HOUR(Flights_2026_09_3033343536373456789[entry_hour]),-1)=HOUR(AF802)),--(IFERROR(Flights_2026_09_3033343536373456789[entry_sector],"")=AG802),--(IFERROR(Flights_2026_09_3033343536373456789[nfl],-1)&gt;=AH802),--(IFERROR(Flights_2026_09_3033343536373456789[nfl],-1)&lt;=IF(AH802=450,450,AH802+9)))</f>
        <v>0</v>
      </c>
    </row>
    <row r="803" spans="32:35" x14ac:dyDescent="0.2">
      <c r="AF803" s="2">
        <v>0.83333333333333337</v>
      </c>
      <c r="AG803" t="s">
        <v>743</v>
      </c>
      <c r="AH803" s="17">
        <v>410</v>
      </c>
      <c r="AI803" s="17" cm="1">
        <f t="array" ref="AI803">SUMPRODUCT(--(IFERROR(HOUR(Flights_2026_09_3033343536373456789[entry_hour]),-1)=HOUR(AF803)),--(IFERROR(Flights_2026_09_3033343536373456789[entry_sector],"")=AG803),--(IFERROR(Flights_2026_09_3033343536373456789[nfl],-1)&gt;=AH803),--(IFERROR(Flights_2026_09_3033343536373456789[nfl],-1)&lt;=IF(AH803=450,450,AH803+9)))</f>
        <v>0</v>
      </c>
    </row>
    <row r="804" spans="32:35" x14ac:dyDescent="0.2">
      <c r="AF804" s="2">
        <v>0.83333333333333337</v>
      </c>
      <c r="AG804" t="s">
        <v>743</v>
      </c>
      <c r="AH804" s="17">
        <v>420</v>
      </c>
      <c r="AI804" s="17" cm="1">
        <f t="array" ref="AI804">SUMPRODUCT(--(IFERROR(HOUR(Flights_2026_09_3033343536373456789[entry_hour]),-1)=HOUR(AF804)),--(IFERROR(Flights_2026_09_3033343536373456789[entry_sector],"")=AG804),--(IFERROR(Flights_2026_09_3033343536373456789[nfl],-1)&gt;=AH804),--(IFERROR(Flights_2026_09_3033343536373456789[nfl],-1)&lt;=IF(AH804=450,450,AH804+9)))</f>
        <v>0</v>
      </c>
    </row>
    <row r="805" spans="32:35" x14ac:dyDescent="0.2">
      <c r="AF805" s="2">
        <v>0.83333333333333337</v>
      </c>
      <c r="AG805" t="s">
        <v>743</v>
      </c>
      <c r="AH805" s="17">
        <v>430</v>
      </c>
      <c r="AI805" s="17" cm="1">
        <f t="array" ref="AI805">SUMPRODUCT(--(IFERROR(HOUR(Flights_2026_09_3033343536373456789[entry_hour]),-1)=HOUR(AF805)),--(IFERROR(Flights_2026_09_3033343536373456789[entry_sector],"")=AG805),--(IFERROR(Flights_2026_09_3033343536373456789[nfl],-1)&gt;=AH805),--(IFERROR(Flights_2026_09_3033343536373456789[nfl],-1)&lt;=IF(AH805=450,450,AH805+9)))</f>
        <v>0</v>
      </c>
    </row>
    <row r="806" spans="32:35" x14ac:dyDescent="0.2">
      <c r="AF806" s="2">
        <v>0.83333333333333337</v>
      </c>
      <c r="AG806" t="s">
        <v>743</v>
      </c>
      <c r="AH806" s="17">
        <v>440</v>
      </c>
      <c r="AI806" s="17" cm="1">
        <f t="array" ref="AI806">SUMPRODUCT(--(IFERROR(HOUR(Flights_2026_09_3033343536373456789[entry_hour]),-1)=HOUR(AF806)),--(IFERROR(Flights_2026_09_3033343536373456789[entry_sector],"")=AG806),--(IFERROR(Flights_2026_09_3033343536373456789[nfl],-1)&gt;=AH806),--(IFERROR(Flights_2026_09_3033343536373456789[nfl],-1)&lt;=IF(AH806=450,450,AH806+9)))</f>
        <v>0</v>
      </c>
    </row>
    <row r="807" spans="32:35" x14ac:dyDescent="0.2">
      <c r="AF807" s="2">
        <v>0.83333333333333337</v>
      </c>
      <c r="AG807" t="s">
        <v>743</v>
      </c>
      <c r="AH807" s="17">
        <v>450</v>
      </c>
      <c r="AI807" s="17" cm="1">
        <f t="array" ref="AI807">SUMPRODUCT(--(IFERROR(HOUR(Flights_2026_09_3033343536373456789[entry_hour]),-1)=HOUR(AF807)),--(IFERROR(Flights_2026_09_3033343536373456789[entry_sector],"")=AG807),--(IFERROR(Flights_2026_09_3033343536373456789[nfl],-1)&gt;=AH807),--(IFERROR(Flights_2026_09_3033343536373456789[nfl],-1)&lt;=IF(AH807=450,450,AH807+9)))</f>
        <v>0</v>
      </c>
    </row>
    <row r="808" spans="32:35" x14ac:dyDescent="0.2">
      <c r="AF808" s="2">
        <v>0.83333333333333337</v>
      </c>
      <c r="AG808" t="s">
        <v>744</v>
      </c>
      <c r="AH808" s="17">
        <v>200</v>
      </c>
      <c r="AI808" s="17" cm="1">
        <f t="array" ref="AI808">SUMPRODUCT(--(IFERROR(HOUR(Flights_2026_09_3033343536373456789[entry_hour]),-1)=HOUR(AF808)),--(IFERROR(Flights_2026_09_3033343536373456789[entry_sector],"")=AG808),--(IFERROR(Flights_2026_09_3033343536373456789[nfl],-1)&gt;=AH808),--(IFERROR(Flights_2026_09_3033343536373456789[nfl],-1)&lt;=IF(AH808=450,450,AH808+9)))</f>
        <v>0</v>
      </c>
    </row>
    <row r="809" spans="32:35" x14ac:dyDescent="0.2">
      <c r="AF809" s="2">
        <v>0.83333333333333337</v>
      </c>
      <c r="AG809" t="s">
        <v>744</v>
      </c>
      <c r="AH809" s="17">
        <v>210</v>
      </c>
      <c r="AI809" s="17" cm="1">
        <f t="array" ref="AI809">SUMPRODUCT(--(IFERROR(HOUR(Flights_2026_09_3033343536373456789[entry_hour]),-1)=HOUR(AF809)),--(IFERROR(Flights_2026_09_3033343536373456789[entry_sector],"")=AG809),--(IFERROR(Flights_2026_09_3033343536373456789[nfl],-1)&gt;=AH809),--(IFERROR(Flights_2026_09_3033343536373456789[nfl],-1)&lt;=IF(AH809=450,450,AH809+9)))</f>
        <v>0</v>
      </c>
    </row>
    <row r="810" spans="32:35" x14ac:dyDescent="0.2">
      <c r="AF810" s="2">
        <v>0.83333333333333337</v>
      </c>
      <c r="AG810" t="s">
        <v>744</v>
      </c>
      <c r="AH810" s="17">
        <v>220</v>
      </c>
      <c r="AI810" s="17" cm="1">
        <f t="array" ref="AI810">SUMPRODUCT(--(IFERROR(HOUR(Flights_2026_09_3033343536373456789[entry_hour]),-1)=HOUR(AF810)),--(IFERROR(Flights_2026_09_3033343536373456789[entry_sector],"")=AG810),--(IFERROR(Flights_2026_09_3033343536373456789[nfl],-1)&gt;=AH810),--(IFERROR(Flights_2026_09_3033343536373456789[nfl],-1)&lt;=IF(AH810=450,450,AH810+9)))</f>
        <v>1</v>
      </c>
    </row>
    <row r="811" spans="32:35" x14ac:dyDescent="0.2">
      <c r="AF811" s="2">
        <v>0.83333333333333337</v>
      </c>
      <c r="AG811" t="s">
        <v>744</v>
      </c>
      <c r="AH811" s="17">
        <v>230</v>
      </c>
      <c r="AI811" s="17" cm="1">
        <f t="array" ref="AI811">SUMPRODUCT(--(IFERROR(HOUR(Flights_2026_09_3033343536373456789[entry_hour]),-1)=HOUR(AF811)),--(IFERROR(Flights_2026_09_3033343536373456789[entry_sector],"")=AG811),--(IFERROR(Flights_2026_09_3033343536373456789[nfl],-1)&gt;=AH811),--(IFERROR(Flights_2026_09_3033343536373456789[nfl],-1)&lt;=IF(AH811=450,450,AH811+9)))</f>
        <v>0</v>
      </c>
    </row>
    <row r="812" spans="32:35" x14ac:dyDescent="0.2">
      <c r="AF812" s="2">
        <v>0.83333333333333337</v>
      </c>
      <c r="AG812" t="s">
        <v>744</v>
      </c>
      <c r="AH812" s="17">
        <v>240</v>
      </c>
      <c r="AI812" s="17" cm="1">
        <f t="array" ref="AI812">SUMPRODUCT(--(IFERROR(HOUR(Flights_2026_09_3033343536373456789[entry_hour]),-1)=HOUR(AF812)),--(IFERROR(Flights_2026_09_3033343536373456789[entry_sector],"")=AG812),--(IFERROR(Flights_2026_09_3033343536373456789[nfl],-1)&gt;=AH812),--(IFERROR(Flights_2026_09_3033343536373456789[nfl],-1)&lt;=IF(AH812=450,450,AH812+9)))</f>
        <v>0</v>
      </c>
    </row>
    <row r="813" spans="32:35" x14ac:dyDescent="0.2">
      <c r="AF813" s="2">
        <v>0.83333333333333337</v>
      </c>
      <c r="AG813" t="s">
        <v>744</v>
      </c>
      <c r="AH813" s="17">
        <v>250</v>
      </c>
      <c r="AI813" s="17" cm="1">
        <f t="array" ref="AI813">SUMPRODUCT(--(IFERROR(HOUR(Flights_2026_09_3033343536373456789[entry_hour]),-1)=HOUR(AF813)),--(IFERROR(Flights_2026_09_3033343536373456789[entry_sector],"")=AG813),--(IFERROR(Flights_2026_09_3033343536373456789[nfl],-1)&gt;=AH813),--(IFERROR(Flights_2026_09_3033343536373456789[nfl],-1)&lt;=IF(AH813=450,450,AH813+9)))</f>
        <v>0</v>
      </c>
    </row>
    <row r="814" spans="32:35" x14ac:dyDescent="0.2">
      <c r="AF814" s="2">
        <v>0.83333333333333337</v>
      </c>
      <c r="AG814" t="s">
        <v>744</v>
      </c>
      <c r="AH814" s="17">
        <v>260</v>
      </c>
      <c r="AI814" s="17" cm="1">
        <f t="array" ref="AI814">SUMPRODUCT(--(IFERROR(HOUR(Flights_2026_09_3033343536373456789[entry_hour]),-1)=HOUR(AF814)),--(IFERROR(Flights_2026_09_3033343536373456789[entry_sector],"")=AG814),--(IFERROR(Flights_2026_09_3033343536373456789[nfl],-1)&gt;=AH814),--(IFERROR(Flights_2026_09_3033343536373456789[nfl],-1)&lt;=IF(AH814=450,450,AH814+9)))</f>
        <v>0</v>
      </c>
    </row>
    <row r="815" spans="32:35" x14ac:dyDescent="0.2">
      <c r="AF815" s="2">
        <v>0.83333333333333337</v>
      </c>
      <c r="AG815" t="s">
        <v>744</v>
      </c>
      <c r="AH815" s="17">
        <v>270</v>
      </c>
      <c r="AI815" s="17" cm="1">
        <f t="array" ref="AI815">SUMPRODUCT(--(IFERROR(HOUR(Flights_2026_09_3033343536373456789[entry_hour]),-1)=HOUR(AF815)),--(IFERROR(Flights_2026_09_3033343536373456789[entry_sector],"")=AG815),--(IFERROR(Flights_2026_09_3033343536373456789[nfl],-1)&gt;=AH815),--(IFERROR(Flights_2026_09_3033343536373456789[nfl],-1)&lt;=IF(AH815=450,450,AH815+9)))</f>
        <v>0</v>
      </c>
    </row>
    <row r="816" spans="32:35" x14ac:dyDescent="0.2">
      <c r="AF816" s="2">
        <v>0.83333333333333337</v>
      </c>
      <c r="AG816" t="s">
        <v>744</v>
      </c>
      <c r="AH816" s="17">
        <v>280</v>
      </c>
      <c r="AI816" s="17" cm="1">
        <f t="array" ref="AI816">SUMPRODUCT(--(IFERROR(HOUR(Flights_2026_09_3033343536373456789[entry_hour]),-1)=HOUR(AF816)),--(IFERROR(Flights_2026_09_3033343536373456789[entry_sector],"")=AG816),--(IFERROR(Flights_2026_09_3033343536373456789[nfl],-1)&gt;=AH816),--(IFERROR(Flights_2026_09_3033343536373456789[nfl],-1)&lt;=IF(AH816=450,450,AH816+9)))</f>
        <v>0</v>
      </c>
    </row>
    <row r="817" spans="32:35" x14ac:dyDescent="0.2">
      <c r="AF817" s="2">
        <v>0.83333333333333337</v>
      </c>
      <c r="AG817" t="s">
        <v>744</v>
      </c>
      <c r="AH817" s="17">
        <v>290</v>
      </c>
      <c r="AI817" s="17" cm="1">
        <f t="array" ref="AI817">SUMPRODUCT(--(IFERROR(HOUR(Flights_2026_09_3033343536373456789[entry_hour]),-1)=HOUR(AF817)),--(IFERROR(Flights_2026_09_3033343536373456789[entry_sector],"")=AG817),--(IFERROR(Flights_2026_09_3033343536373456789[nfl],-1)&gt;=AH817),--(IFERROR(Flights_2026_09_3033343536373456789[nfl],-1)&lt;=IF(AH817=450,450,AH817+9)))</f>
        <v>0</v>
      </c>
    </row>
    <row r="818" spans="32:35" x14ac:dyDescent="0.2">
      <c r="AF818" s="2">
        <v>0.83333333333333337</v>
      </c>
      <c r="AG818" t="s">
        <v>744</v>
      </c>
      <c r="AH818" s="17">
        <v>300</v>
      </c>
      <c r="AI818" s="17" cm="1">
        <f t="array" ref="AI818">SUMPRODUCT(--(IFERROR(HOUR(Flights_2026_09_3033343536373456789[entry_hour]),-1)=HOUR(AF818)),--(IFERROR(Flights_2026_09_3033343536373456789[entry_sector],"")=AG818),--(IFERROR(Flights_2026_09_3033343536373456789[nfl],-1)&gt;=AH818),--(IFERROR(Flights_2026_09_3033343536373456789[nfl],-1)&lt;=IF(AH818=450,450,AH818+9)))</f>
        <v>0</v>
      </c>
    </row>
    <row r="819" spans="32:35" x14ac:dyDescent="0.2">
      <c r="AF819" s="2">
        <v>0.83333333333333337</v>
      </c>
      <c r="AG819" t="s">
        <v>744</v>
      </c>
      <c r="AH819" s="17">
        <v>310</v>
      </c>
      <c r="AI819" s="17" cm="1">
        <f t="array" ref="AI819">SUMPRODUCT(--(IFERROR(HOUR(Flights_2026_09_3033343536373456789[entry_hour]),-1)=HOUR(AF819)),--(IFERROR(Flights_2026_09_3033343536373456789[entry_sector],"")=AG819),--(IFERROR(Flights_2026_09_3033343536373456789[nfl],-1)&gt;=AH819),--(IFERROR(Flights_2026_09_3033343536373456789[nfl],-1)&lt;=IF(AH819=450,450,AH819+9)))</f>
        <v>0</v>
      </c>
    </row>
    <row r="820" spans="32:35" x14ac:dyDescent="0.2">
      <c r="AF820" s="2">
        <v>0.83333333333333337</v>
      </c>
      <c r="AG820" t="s">
        <v>744</v>
      </c>
      <c r="AH820" s="17">
        <v>320</v>
      </c>
      <c r="AI820" s="17" cm="1">
        <f t="array" ref="AI820">SUMPRODUCT(--(IFERROR(HOUR(Flights_2026_09_3033343536373456789[entry_hour]),-1)=HOUR(AF820)),--(IFERROR(Flights_2026_09_3033343536373456789[entry_sector],"")=AG820),--(IFERROR(Flights_2026_09_3033343536373456789[nfl],-1)&gt;=AH820),--(IFERROR(Flights_2026_09_3033343536373456789[nfl],-1)&lt;=IF(AH820=450,450,AH820+9)))</f>
        <v>0</v>
      </c>
    </row>
    <row r="821" spans="32:35" x14ac:dyDescent="0.2">
      <c r="AF821" s="2">
        <v>0.83333333333333337</v>
      </c>
      <c r="AG821" t="s">
        <v>744</v>
      </c>
      <c r="AH821" s="17">
        <v>330</v>
      </c>
      <c r="AI821" s="17" cm="1">
        <f t="array" ref="AI821">SUMPRODUCT(--(IFERROR(HOUR(Flights_2026_09_3033343536373456789[entry_hour]),-1)=HOUR(AF821)),--(IFERROR(Flights_2026_09_3033343536373456789[entry_sector],"")=AG821),--(IFERROR(Flights_2026_09_3033343536373456789[nfl],-1)&gt;=AH821),--(IFERROR(Flights_2026_09_3033343536373456789[nfl],-1)&lt;=IF(AH821=450,450,AH821+9)))</f>
        <v>0</v>
      </c>
    </row>
    <row r="822" spans="32:35" x14ac:dyDescent="0.2">
      <c r="AF822" s="2">
        <v>0.83333333333333337</v>
      </c>
      <c r="AG822" t="s">
        <v>744</v>
      </c>
      <c r="AH822" s="17">
        <v>340</v>
      </c>
      <c r="AI822" s="17" cm="1">
        <f t="array" ref="AI822">SUMPRODUCT(--(IFERROR(HOUR(Flights_2026_09_3033343536373456789[entry_hour]),-1)=HOUR(AF822)),--(IFERROR(Flights_2026_09_3033343536373456789[entry_sector],"")=AG822),--(IFERROR(Flights_2026_09_3033343536373456789[nfl],-1)&gt;=AH822),--(IFERROR(Flights_2026_09_3033343536373456789[nfl],-1)&lt;=IF(AH822=450,450,AH822+9)))</f>
        <v>0</v>
      </c>
    </row>
    <row r="823" spans="32:35" x14ac:dyDescent="0.2">
      <c r="AF823" s="2">
        <v>0.83333333333333337</v>
      </c>
      <c r="AG823" t="s">
        <v>744</v>
      </c>
      <c r="AH823" s="17">
        <v>350</v>
      </c>
      <c r="AI823" s="17" cm="1">
        <f t="array" ref="AI823">SUMPRODUCT(--(IFERROR(HOUR(Flights_2026_09_3033343536373456789[entry_hour]),-1)=HOUR(AF823)),--(IFERROR(Flights_2026_09_3033343536373456789[entry_sector],"")=AG823),--(IFERROR(Flights_2026_09_3033343536373456789[nfl],-1)&gt;=AH823),--(IFERROR(Flights_2026_09_3033343536373456789[nfl],-1)&lt;=IF(AH823=450,450,AH823+9)))</f>
        <v>0</v>
      </c>
    </row>
    <row r="824" spans="32:35" x14ac:dyDescent="0.2">
      <c r="AF824" s="2">
        <v>0.83333333333333337</v>
      </c>
      <c r="AG824" t="s">
        <v>744</v>
      </c>
      <c r="AH824" s="17">
        <v>360</v>
      </c>
      <c r="AI824" s="17" cm="1">
        <f t="array" ref="AI824">SUMPRODUCT(--(IFERROR(HOUR(Flights_2026_09_3033343536373456789[entry_hour]),-1)=HOUR(AF824)),--(IFERROR(Flights_2026_09_3033343536373456789[entry_sector],"")=AG824),--(IFERROR(Flights_2026_09_3033343536373456789[nfl],-1)&gt;=AH824),--(IFERROR(Flights_2026_09_3033343536373456789[nfl],-1)&lt;=IF(AH824=450,450,AH824+9)))</f>
        <v>0</v>
      </c>
    </row>
    <row r="825" spans="32:35" x14ac:dyDescent="0.2">
      <c r="AF825" s="2">
        <v>0.83333333333333337</v>
      </c>
      <c r="AG825" t="s">
        <v>744</v>
      </c>
      <c r="AH825" s="17">
        <v>370</v>
      </c>
      <c r="AI825" s="17" cm="1">
        <f t="array" ref="AI825">SUMPRODUCT(--(IFERROR(HOUR(Flights_2026_09_3033343536373456789[entry_hour]),-1)=HOUR(AF825)),--(IFERROR(Flights_2026_09_3033343536373456789[entry_sector],"")=AG825),--(IFERROR(Flights_2026_09_3033343536373456789[nfl],-1)&gt;=AH825),--(IFERROR(Flights_2026_09_3033343536373456789[nfl],-1)&lt;=IF(AH825=450,450,AH825+9)))</f>
        <v>1</v>
      </c>
    </row>
    <row r="826" spans="32:35" x14ac:dyDescent="0.2">
      <c r="AF826" s="2">
        <v>0.83333333333333337</v>
      </c>
      <c r="AG826" t="s">
        <v>744</v>
      </c>
      <c r="AH826" s="17">
        <v>380</v>
      </c>
      <c r="AI826" s="17" cm="1">
        <f t="array" ref="AI826">SUMPRODUCT(--(IFERROR(HOUR(Flights_2026_09_3033343536373456789[entry_hour]),-1)=HOUR(AF826)),--(IFERROR(Flights_2026_09_3033343536373456789[entry_sector],"")=AG826),--(IFERROR(Flights_2026_09_3033343536373456789[nfl],-1)&gt;=AH826),--(IFERROR(Flights_2026_09_3033343536373456789[nfl],-1)&lt;=IF(AH826=450,450,AH826+9)))</f>
        <v>0</v>
      </c>
    </row>
    <row r="827" spans="32:35" x14ac:dyDescent="0.2">
      <c r="AF827" s="2">
        <v>0.83333333333333337</v>
      </c>
      <c r="AG827" t="s">
        <v>744</v>
      </c>
      <c r="AH827" s="17">
        <v>390</v>
      </c>
      <c r="AI827" s="17" cm="1">
        <f t="array" ref="AI827">SUMPRODUCT(--(IFERROR(HOUR(Flights_2026_09_3033343536373456789[entry_hour]),-1)=HOUR(AF827)),--(IFERROR(Flights_2026_09_3033343536373456789[entry_sector],"")=AG827),--(IFERROR(Flights_2026_09_3033343536373456789[nfl],-1)&gt;=AH827),--(IFERROR(Flights_2026_09_3033343536373456789[nfl],-1)&lt;=IF(AH827=450,450,AH827+9)))</f>
        <v>0</v>
      </c>
    </row>
    <row r="828" spans="32:35" x14ac:dyDescent="0.2">
      <c r="AF828" s="2">
        <v>0.83333333333333337</v>
      </c>
      <c r="AG828" t="s">
        <v>744</v>
      </c>
      <c r="AH828" s="17">
        <v>400</v>
      </c>
      <c r="AI828" s="17" cm="1">
        <f t="array" ref="AI828">SUMPRODUCT(--(IFERROR(HOUR(Flights_2026_09_3033343536373456789[entry_hour]),-1)=HOUR(AF828)),--(IFERROR(Flights_2026_09_3033343536373456789[entry_sector],"")=AG828),--(IFERROR(Flights_2026_09_3033343536373456789[nfl],-1)&gt;=AH828),--(IFERROR(Flights_2026_09_3033343536373456789[nfl],-1)&lt;=IF(AH828=450,450,AH828+9)))</f>
        <v>0</v>
      </c>
    </row>
    <row r="829" spans="32:35" x14ac:dyDescent="0.2">
      <c r="AF829" s="2">
        <v>0.83333333333333337</v>
      </c>
      <c r="AG829" t="s">
        <v>744</v>
      </c>
      <c r="AH829" s="17">
        <v>410</v>
      </c>
      <c r="AI829" s="17" cm="1">
        <f t="array" ref="AI829">SUMPRODUCT(--(IFERROR(HOUR(Flights_2026_09_3033343536373456789[entry_hour]),-1)=HOUR(AF829)),--(IFERROR(Flights_2026_09_3033343536373456789[entry_sector],"")=AG829),--(IFERROR(Flights_2026_09_3033343536373456789[nfl],-1)&gt;=AH829),--(IFERROR(Flights_2026_09_3033343536373456789[nfl],-1)&lt;=IF(AH829=450,450,AH829+9)))</f>
        <v>0</v>
      </c>
    </row>
    <row r="830" spans="32:35" x14ac:dyDescent="0.2">
      <c r="AF830" s="2">
        <v>0.83333333333333337</v>
      </c>
      <c r="AG830" t="s">
        <v>744</v>
      </c>
      <c r="AH830" s="17">
        <v>420</v>
      </c>
      <c r="AI830" s="17" cm="1">
        <f t="array" ref="AI830">SUMPRODUCT(--(IFERROR(HOUR(Flights_2026_09_3033343536373456789[entry_hour]),-1)=HOUR(AF830)),--(IFERROR(Flights_2026_09_3033343536373456789[entry_sector],"")=AG830),--(IFERROR(Flights_2026_09_3033343536373456789[nfl],-1)&gt;=AH830),--(IFERROR(Flights_2026_09_3033343536373456789[nfl],-1)&lt;=IF(AH830=450,450,AH830+9)))</f>
        <v>0</v>
      </c>
    </row>
    <row r="831" spans="32:35" x14ac:dyDescent="0.2">
      <c r="AF831" s="2">
        <v>0.83333333333333337</v>
      </c>
      <c r="AG831" t="s">
        <v>744</v>
      </c>
      <c r="AH831" s="17">
        <v>430</v>
      </c>
      <c r="AI831" s="17" cm="1">
        <f t="array" ref="AI831">SUMPRODUCT(--(IFERROR(HOUR(Flights_2026_09_3033343536373456789[entry_hour]),-1)=HOUR(AF831)),--(IFERROR(Flights_2026_09_3033343536373456789[entry_sector],"")=AG831),--(IFERROR(Flights_2026_09_3033343536373456789[nfl],-1)&gt;=AH831),--(IFERROR(Flights_2026_09_3033343536373456789[nfl],-1)&lt;=IF(AH831=450,450,AH831+9)))</f>
        <v>0</v>
      </c>
    </row>
    <row r="832" spans="32:35" x14ac:dyDescent="0.2">
      <c r="AF832" s="2">
        <v>0.83333333333333337</v>
      </c>
      <c r="AG832" t="s">
        <v>744</v>
      </c>
      <c r="AH832" s="17">
        <v>440</v>
      </c>
      <c r="AI832" s="17" cm="1">
        <f t="array" ref="AI832">SUMPRODUCT(--(IFERROR(HOUR(Flights_2026_09_3033343536373456789[entry_hour]),-1)=HOUR(AF832)),--(IFERROR(Flights_2026_09_3033343536373456789[entry_sector],"")=AG832),--(IFERROR(Flights_2026_09_3033343536373456789[nfl],-1)&gt;=AH832),--(IFERROR(Flights_2026_09_3033343536373456789[nfl],-1)&lt;=IF(AH832=450,450,AH832+9)))</f>
        <v>0</v>
      </c>
    </row>
    <row r="833" spans="32:35" x14ac:dyDescent="0.2">
      <c r="AF833" s="2">
        <v>0.83333333333333337</v>
      </c>
      <c r="AG833" t="s">
        <v>744</v>
      </c>
      <c r="AH833" s="17">
        <v>450</v>
      </c>
      <c r="AI833" s="17" cm="1">
        <f t="array" ref="AI833">SUMPRODUCT(--(IFERROR(HOUR(Flights_2026_09_3033343536373456789[entry_hour]),-1)=HOUR(AF833)),--(IFERROR(Flights_2026_09_3033343536373456789[entry_sector],"")=AG833),--(IFERROR(Flights_2026_09_3033343536373456789[nfl],-1)&gt;=AH833),--(IFERROR(Flights_2026_09_3033343536373456789[nfl],-1)&lt;=IF(AH833=450,450,AH833+9)))</f>
        <v>0</v>
      </c>
    </row>
    <row r="834" spans="32:35" x14ac:dyDescent="0.2">
      <c r="AF834" s="2">
        <v>0.83333333333333337</v>
      </c>
      <c r="AG834" t="s">
        <v>745</v>
      </c>
      <c r="AH834" s="17">
        <v>200</v>
      </c>
      <c r="AI834" s="17" cm="1">
        <f t="array" ref="AI834">SUMPRODUCT(--(IFERROR(HOUR(Flights_2026_09_3033343536373456789[entry_hour]),-1)=HOUR(AF834)),--(IFERROR(Flights_2026_09_3033343536373456789[entry_sector],"")=AG834),--(IFERROR(Flights_2026_09_3033343536373456789[nfl],-1)&gt;=AH834),--(IFERROR(Flights_2026_09_3033343536373456789[nfl],-1)&lt;=IF(AH834=450,450,AH834+9)))</f>
        <v>0</v>
      </c>
    </row>
    <row r="835" spans="32:35" x14ac:dyDescent="0.2">
      <c r="AF835" s="2">
        <v>0.83333333333333337</v>
      </c>
      <c r="AG835" t="s">
        <v>745</v>
      </c>
      <c r="AH835" s="17">
        <v>210</v>
      </c>
      <c r="AI835" s="17" cm="1">
        <f t="array" ref="AI835">SUMPRODUCT(--(IFERROR(HOUR(Flights_2026_09_3033343536373456789[entry_hour]),-1)=HOUR(AF835)),--(IFERROR(Flights_2026_09_3033343536373456789[entry_sector],"")=AG835),--(IFERROR(Flights_2026_09_3033343536373456789[nfl],-1)&gt;=AH835),--(IFERROR(Flights_2026_09_3033343536373456789[nfl],-1)&lt;=IF(AH835=450,450,AH835+9)))</f>
        <v>0</v>
      </c>
    </row>
    <row r="836" spans="32:35" x14ac:dyDescent="0.2">
      <c r="AF836" s="2">
        <v>0.83333333333333337</v>
      </c>
      <c r="AG836" t="s">
        <v>745</v>
      </c>
      <c r="AH836" s="17">
        <v>220</v>
      </c>
      <c r="AI836" s="17" cm="1">
        <f t="array" ref="AI836">SUMPRODUCT(--(IFERROR(HOUR(Flights_2026_09_3033343536373456789[entry_hour]),-1)=HOUR(AF836)),--(IFERROR(Flights_2026_09_3033343536373456789[entry_sector],"")=AG836),--(IFERROR(Flights_2026_09_3033343536373456789[nfl],-1)&gt;=AH836),--(IFERROR(Flights_2026_09_3033343536373456789[nfl],-1)&lt;=IF(AH836=450,450,AH836+9)))</f>
        <v>0</v>
      </c>
    </row>
    <row r="837" spans="32:35" x14ac:dyDescent="0.2">
      <c r="AF837" s="2">
        <v>0.83333333333333337</v>
      </c>
      <c r="AG837" t="s">
        <v>745</v>
      </c>
      <c r="AH837" s="17">
        <v>230</v>
      </c>
      <c r="AI837" s="17" cm="1">
        <f t="array" ref="AI837">SUMPRODUCT(--(IFERROR(HOUR(Flights_2026_09_3033343536373456789[entry_hour]),-1)=HOUR(AF837)),--(IFERROR(Flights_2026_09_3033343536373456789[entry_sector],"")=AG837),--(IFERROR(Flights_2026_09_3033343536373456789[nfl],-1)&gt;=AH837),--(IFERROR(Flights_2026_09_3033343536373456789[nfl],-1)&lt;=IF(AH837=450,450,AH837+9)))</f>
        <v>0</v>
      </c>
    </row>
    <row r="838" spans="32:35" x14ac:dyDescent="0.2">
      <c r="AF838" s="2">
        <v>0.83333333333333337</v>
      </c>
      <c r="AG838" t="s">
        <v>745</v>
      </c>
      <c r="AH838" s="17">
        <v>240</v>
      </c>
      <c r="AI838" s="17" cm="1">
        <f t="array" ref="AI838">SUMPRODUCT(--(IFERROR(HOUR(Flights_2026_09_3033343536373456789[entry_hour]),-1)=HOUR(AF838)),--(IFERROR(Flights_2026_09_3033343536373456789[entry_sector],"")=AG838),--(IFERROR(Flights_2026_09_3033343536373456789[nfl],-1)&gt;=AH838),--(IFERROR(Flights_2026_09_3033343536373456789[nfl],-1)&lt;=IF(AH838=450,450,AH838+9)))</f>
        <v>0</v>
      </c>
    </row>
    <row r="839" spans="32:35" x14ac:dyDescent="0.2">
      <c r="AF839" s="2">
        <v>0.83333333333333337</v>
      </c>
      <c r="AG839" t="s">
        <v>745</v>
      </c>
      <c r="AH839" s="17">
        <v>250</v>
      </c>
      <c r="AI839" s="17" cm="1">
        <f t="array" ref="AI839">SUMPRODUCT(--(IFERROR(HOUR(Flights_2026_09_3033343536373456789[entry_hour]),-1)=HOUR(AF839)),--(IFERROR(Flights_2026_09_3033343536373456789[entry_sector],"")=AG839),--(IFERROR(Flights_2026_09_3033343536373456789[nfl],-1)&gt;=AH839),--(IFERROR(Flights_2026_09_3033343536373456789[nfl],-1)&lt;=IF(AH839=450,450,AH839+9)))</f>
        <v>0</v>
      </c>
    </row>
    <row r="840" spans="32:35" x14ac:dyDescent="0.2">
      <c r="AF840" s="2">
        <v>0.83333333333333337</v>
      </c>
      <c r="AG840" t="s">
        <v>745</v>
      </c>
      <c r="AH840" s="17">
        <v>260</v>
      </c>
      <c r="AI840" s="17" cm="1">
        <f t="array" ref="AI840">SUMPRODUCT(--(IFERROR(HOUR(Flights_2026_09_3033343536373456789[entry_hour]),-1)=HOUR(AF840)),--(IFERROR(Flights_2026_09_3033343536373456789[entry_sector],"")=AG840),--(IFERROR(Flights_2026_09_3033343536373456789[nfl],-1)&gt;=AH840),--(IFERROR(Flights_2026_09_3033343536373456789[nfl],-1)&lt;=IF(AH840=450,450,AH840+9)))</f>
        <v>0</v>
      </c>
    </row>
    <row r="841" spans="32:35" x14ac:dyDescent="0.2">
      <c r="AF841" s="2">
        <v>0.83333333333333337</v>
      </c>
      <c r="AG841" t="s">
        <v>745</v>
      </c>
      <c r="AH841" s="17">
        <v>270</v>
      </c>
      <c r="AI841" s="17" cm="1">
        <f t="array" ref="AI841">SUMPRODUCT(--(IFERROR(HOUR(Flights_2026_09_3033343536373456789[entry_hour]),-1)=HOUR(AF841)),--(IFERROR(Flights_2026_09_3033343536373456789[entry_sector],"")=AG841),--(IFERROR(Flights_2026_09_3033343536373456789[nfl],-1)&gt;=AH841),--(IFERROR(Flights_2026_09_3033343536373456789[nfl],-1)&lt;=IF(AH841=450,450,AH841+9)))</f>
        <v>0</v>
      </c>
    </row>
    <row r="842" spans="32:35" x14ac:dyDescent="0.2">
      <c r="AF842" s="2">
        <v>0.83333333333333337</v>
      </c>
      <c r="AG842" t="s">
        <v>745</v>
      </c>
      <c r="AH842" s="17">
        <v>280</v>
      </c>
      <c r="AI842" s="17" cm="1">
        <f t="array" ref="AI842">SUMPRODUCT(--(IFERROR(HOUR(Flights_2026_09_3033343536373456789[entry_hour]),-1)=HOUR(AF842)),--(IFERROR(Flights_2026_09_3033343536373456789[entry_sector],"")=AG842),--(IFERROR(Flights_2026_09_3033343536373456789[nfl],-1)&gt;=AH842),--(IFERROR(Flights_2026_09_3033343536373456789[nfl],-1)&lt;=IF(AH842=450,450,AH842+9)))</f>
        <v>0</v>
      </c>
    </row>
    <row r="843" spans="32:35" x14ac:dyDescent="0.2">
      <c r="AF843" s="2">
        <v>0.83333333333333337</v>
      </c>
      <c r="AG843" t="s">
        <v>745</v>
      </c>
      <c r="AH843" s="17">
        <v>290</v>
      </c>
      <c r="AI843" s="17" cm="1">
        <f t="array" ref="AI843">SUMPRODUCT(--(IFERROR(HOUR(Flights_2026_09_3033343536373456789[entry_hour]),-1)=HOUR(AF843)),--(IFERROR(Flights_2026_09_3033343536373456789[entry_sector],"")=AG843),--(IFERROR(Flights_2026_09_3033343536373456789[nfl],-1)&gt;=AH843),--(IFERROR(Flights_2026_09_3033343536373456789[nfl],-1)&lt;=IF(AH843=450,450,AH843+9)))</f>
        <v>0</v>
      </c>
    </row>
    <row r="844" spans="32:35" x14ac:dyDescent="0.2">
      <c r="AF844" s="2">
        <v>0.83333333333333337</v>
      </c>
      <c r="AG844" t="s">
        <v>745</v>
      </c>
      <c r="AH844" s="17">
        <v>300</v>
      </c>
      <c r="AI844" s="17" cm="1">
        <f t="array" ref="AI844">SUMPRODUCT(--(IFERROR(HOUR(Flights_2026_09_3033343536373456789[entry_hour]),-1)=HOUR(AF844)),--(IFERROR(Flights_2026_09_3033343536373456789[entry_sector],"")=AG844),--(IFERROR(Flights_2026_09_3033343536373456789[nfl],-1)&gt;=AH844),--(IFERROR(Flights_2026_09_3033343536373456789[nfl],-1)&lt;=IF(AH844=450,450,AH844+9)))</f>
        <v>0</v>
      </c>
    </row>
    <row r="845" spans="32:35" x14ac:dyDescent="0.2">
      <c r="AF845" s="2">
        <v>0.83333333333333337</v>
      </c>
      <c r="AG845" t="s">
        <v>745</v>
      </c>
      <c r="AH845" s="17">
        <v>310</v>
      </c>
      <c r="AI845" s="17" cm="1">
        <f t="array" ref="AI845">SUMPRODUCT(--(IFERROR(HOUR(Flights_2026_09_3033343536373456789[entry_hour]),-1)=HOUR(AF845)),--(IFERROR(Flights_2026_09_3033343536373456789[entry_sector],"")=AG845),--(IFERROR(Flights_2026_09_3033343536373456789[nfl],-1)&gt;=AH845),--(IFERROR(Flights_2026_09_3033343536373456789[nfl],-1)&lt;=IF(AH845=450,450,AH845+9)))</f>
        <v>0</v>
      </c>
    </row>
    <row r="846" spans="32:35" x14ac:dyDescent="0.2">
      <c r="AF846" s="2">
        <v>0.83333333333333337</v>
      </c>
      <c r="AG846" t="s">
        <v>745</v>
      </c>
      <c r="AH846" s="17">
        <v>320</v>
      </c>
      <c r="AI846" s="17" cm="1">
        <f t="array" ref="AI846">SUMPRODUCT(--(IFERROR(HOUR(Flights_2026_09_3033343536373456789[entry_hour]),-1)=HOUR(AF846)),--(IFERROR(Flights_2026_09_3033343536373456789[entry_sector],"")=AG846),--(IFERROR(Flights_2026_09_3033343536373456789[nfl],-1)&gt;=AH846),--(IFERROR(Flights_2026_09_3033343536373456789[nfl],-1)&lt;=IF(AH846=450,450,AH846+9)))</f>
        <v>0</v>
      </c>
    </row>
    <row r="847" spans="32:35" x14ac:dyDescent="0.2">
      <c r="AF847" s="2">
        <v>0.83333333333333337</v>
      </c>
      <c r="AG847" t="s">
        <v>745</v>
      </c>
      <c r="AH847" s="17">
        <v>330</v>
      </c>
      <c r="AI847" s="17" cm="1">
        <f t="array" ref="AI847">SUMPRODUCT(--(IFERROR(HOUR(Flights_2026_09_3033343536373456789[entry_hour]),-1)=HOUR(AF847)),--(IFERROR(Flights_2026_09_3033343536373456789[entry_sector],"")=AG847),--(IFERROR(Flights_2026_09_3033343536373456789[nfl],-1)&gt;=AH847),--(IFERROR(Flights_2026_09_3033343536373456789[nfl],-1)&lt;=IF(AH847=450,450,AH847+9)))</f>
        <v>0</v>
      </c>
    </row>
    <row r="848" spans="32:35" x14ac:dyDescent="0.2">
      <c r="AF848" s="2">
        <v>0.83333333333333337</v>
      </c>
      <c r="AG848" t="s">
        <v>745</v>
      </c>
      <c r="AH848" s="17">
        <v>340</v>
      </c>
      <c r="AI848" s="17" cm="1">
        <f t="array" ref="AI848">SUMPRODUCT(--(IFERROR(HOUR(Flights_2026_09_3033343536373456789[entry_hour]),-1)=HOUR(AF848)),--(IFERROR(Flights_2026_09_3033343536373456789[entry_sector],"")=AG848),--(IFERROR(Flights_2026_09_3033343536373456789[nfl],-1)&gt;=AH848),--(IFERROR(Flights_2026_09_3033343536373456789[nfl],-1)&lt;=IF(AH848=450,450,AH848+9)))</f>
        <v>0</v>
      </c>
    </row>
    <row r="849" spans="32:35" x14ac:dyDescent="0.2">
      <c r="AF849" s="2">
        <v>0.83333333333333337</v>
      </c>
      <c r="AG849" t="s">
        <v>745</v>
      </c>
      <c r="AH849" s="17">
        <v>350</v>
      </c>
      <c r="AI849" s="17" cm="1">
        <f t="array" ref="AI849">SUMPRODUCT(--(IFERROR(HOUR(Flights_2026_09_3033343536373456789[entry_hour]),-1)=HOUR(AF849)),--(IFERROR(Flights_2026_09_3033343536373456789[entry_sector],"")=AG849),--(IFERROR(Flights_2026_09_3033343536373456789[nfl],-1)&gt;=AH849),--(IFERROR(Flights_2026_09_3033343536373456789[nfl],-1)&lt;=IF(AH849=450,450,AH849+9)))</f>
        <v>2</v>
      </c>
    </row>
    <row r="850" spans="32:35" x14ac:dyDescent="0.2">
      <c r="AF850" s="2">
        <v>0.83333333333333337</v>
      </c>
      <c r="AG850" t="s">
        <v>745</v>
      </c>
      <c r="AH850" s="17">
        <v>360</v>
      </c>
      <c r="AI850" s="17" cm="1">
        <f t="array" ref="AI850">SUMPRODUCT(--(IFERROR(HOUR(Flights_2026_09_3033343536373456789[entry_hour]),-1)=HOUR(AF850)),--(IFERROR(Flights_2026_09_3033343536373456789[entry_sector],"")=AG850),--(IFERROR(Flights_2026_09_3033343536373456789[nfl],-1)&gt;=AH850),--(IFERROR(Flights_2026_09_3033343536373456789[nfl],-1)&lt;=IF(AH850=450,450,AH850+9)))</f>
        <v>0</v>
      </c>
    </row>
    <row r="851" spans="32:35" x14ac:dyDescent="0.2">
      <c r="AF851" s="2">
        <v>0.83333333333333337</v>
      </c>
      <c r="AG851" t="s">
        <v>745</v>
      </c>
      <c r="AH851" s="17">
        <v>370</v>
      </c>
      <c r="AI851" s="17" cm="1">
        <f t="array" ref="AI851">SUMPRODUCT(--(IFERROR(HOUR(Flights_2026_09_3033343536373456789[entry_hour]),-1)=HOUR(AF851)),--(IFERROR(Flights_2026_09_3033343536373456789[entry_sector],"")=AG851),--(IFERROR(Flights_2026_09_3033343536373456789[nfl],-1)&gt;=AH851),--(IFERROR(Flights_2026_09_3033343536373456789[nfl],-1)&lt;=IF(AH851=450,450,AH851+9)))</f>
        <v>2</v>
      </c>
    </row>
    <row r="852" spans="32:35" x14ac:dyDescent="0.2">
      <c r="AF852" s="2">
        <v>0.83333333333333337</v>
      </c>
      <c r="AG852" t="s">
        <v>745</v>
      </c>
      <c r="AH852" s="17">
        <v>380</v>
      </c>
      <c r="AI852" s="17" cm="1">
        <f t="array" ref="AI852">SUMPRODUCT(--(IFERROR(HOUR(Flights_2026_09_3033343536373456789[entry_hour]),-1)=HOUR(AF852)),--(IFERROR(Flights_2026_09_3033343536373456789[entry_sector],"")=AG852),--(IFERROR(Flights_2026_09_3033343536373456789[nfl],-1)&gt;=AH852),--(IFERROR(Flights_2026_09_3033343536373456789[nfl],-1)&lt;=IF(AH852=450,450,AH852+9)))</f>
        <v>0</v>
      </c>
    </row>
    <row r="853" spans="32:35" x14ac:dyDescent="0.2">
      <c r="AF853" s="2">
        <v>0.83333333333333337</v>
      </c>
      <c r="AG853" t="s">
        <v>745</v>
      </c>
      <c r="AH853" s="17">
        <v>390</v>
      </c>
      <c r="AI853" s="17" cm="1">
        <f t="array" ref="AI853">SUMPRODUCT(--(IFERROR(HOUR(Flights_2026_09_3033343536373456789[entry_hour]),-1)=HOUR(AF853)),--(IFERROR(Flights_2026_09_3033343536373456789[entry_sector],"")=AG853),--(IFERROR(Flights_2026_09_3033343536373456789[nfl],-1)&gt;=AH853),--(IFERROR(Flights_2026_09_3033343536373456789[nfl],-1)&lt;=IF(AH853=450,450,AH853+9)))</f>
        <v>0</v>
      </c>
    </row>
    <row r="854" spans="32:35" x14ac:dyDescent="0.2">
      <c r="AF854" s="2">
        <v>0.83333333333333337</v>
      </c>
      <c r="AG854" t="s">
        <v>745</v>
      </c>
      <c r="AH854" s="17">
        <v>400</v>
      </c>
      <c r="AI854" s="17" cm="1">
        <f t="array" ref="AI854">SUMPRODUCT(--(IFERROR(HOUR(Flights_2026_09_3033343536373456789[entry_hour]),-1)=HOUR(AF854)),--(IFERROR(Flights_2026_09_3033343536373456789[entry_sector],"")=AG854),--(IFERROR(Flights_2026_09_3033343536373456789[nfl],-1)&gt;=AH854),--(IFERROR(Flights_2026_09_3033343536373456789[nfl],-1)&lt;=IF(AH854=450,450,AH854+9)))</f>
        <v>0</v>
      </c>
    </row>
    <row r="855" spans="32:35" x14ac:dyDescent="0.2">
      <c r="AF855" s="2">
        <v>0.83333333333333337</v>
      </c>
      <c r="AG855" t="s">
        <v>745</v>
      </c>
      <c r="AH855" s="17">
        <v>410</v>
      </c>
      <c r="AI855" s="17" cm="1">
        <f t="array" ref="AI855">SUMPRODUCT(--(IFERROR(HOUR(Flights_2026_09_3033343536373456789[entry_hour]),-1)=HOUR(AF855)),--(IFERROR(Flights_2026_09_3033343536373456789[entry_sector],"")=AG855),--(IFERROR(Flights_2026_09_3033343536373456789[nfl],-1)&gt;=AH855),--(IFERROR(Flights_2026_09_3033343536373456789[nfl],-1)&lt;=IF(AH855=450,450,AH855+9)))</f>
        <v>0</v>
      </c>
    </row>
    <row r="856" spans="32:35" x14ac:dyDescent="0.2">
      <c r="AF856" s="2">
        <v>0.83333333333333337</v>
      </c>
      <c r="AG856" t="s">
        <v>745</v>
      </c>
      <c r="AH856" s="17">
        <v>420</v>
      </c>
      <c r="AI856" s="17" cm="1">
        <f t="array" ref="AI856">SUMPRODUCT(--(IFERROR(HOUR(Flights_2026_09_3033343536373456789[entry_hour]),-1)=HOUR(AF856)),--(IFERROR(Flights_2026_09_3033343536373456789[entry_sector],"")=AG856),--(IFERROR(Flights_2026_09_3033343536373456789[nfl],-1)&gt;=AH856),--(IFERROR(Flights_2026_09_3033343536373456789[nfl],-1)&lt;=IF(AH856=450,450,AH856+9)))</f>
        <v>0</v>
      </c>
    </row>
    <row r="857" spans="32:35" x14ac:dyDescent="0.2">
      <c r="AF857" s="2">
        <v>0.83333333333333337</v>
      </c>
      <c r="AG857" t="s">
        <v>745</v>
      </c>
      <c r="AH857" s="17">
        <v>430</v>
      </c>
      <c r="AI857" s="17" cm="1">
        <f t="array" ref="AI857">SUMPRODUCT(--(IFERROR(HOUR(Flights_2026_09_3033343536373456789[entry_hour]),-1)=HOUR(AF857)),--(IFERROR(Flights_2026_09_3033343536373456789[entry_sector],"")=AG857),--(IFERROR(Flights_2026_09_3033343536373456789[nfl],-1)&gt;=AH857),--(IFERROR(Flights_2026_09_3033343536373456789[nfl],-1)&lt;=IF(AH857=450,450,AH857+9)))</f>
        <v>0</v>
      </c>
    </row>
    <row r="858" spans="32:35" x14ac:dyDescent="0.2">
      <c r="AF858" s="2">
        <v>0.83333333333333337</v>
      </c>
      <c r="AG858" t="s">
        <v>745</v>
      </c>
      <c r="AH858" s="17">
        <v>440</v>
      </c>
      <c r="AI858" s="17" cm="1">
        <f t="array" ref="AI858">SUMPRODUCT(--(IFERROR(HOUR(Flights_2026_09_3033343536373456789[entry_hour]),-1)=HOUR(AF858)),--(IFERROR(Flights_2026_09_3033343536373456789[entry_sector],"")=AG858),--(IFERROR(Flights_2026_09_3033343536373456789[nfl],-1)&gt;=AH858),--(IFERROR(Flights_2026_09_3033343536373456789[nfl],-1)&lt;=IF(AH858=450,450,AH858+9)))</f>
        <v>0</v>
      </c>
    </row>
    <row r="859" spans="32:35" x14ac:dyDescent="0.2">
      <c r="AF859" s="2">
        <v>0.83333333333333337</v>
      </c>
      <c r="AG859" t="s">
        <v>745</v>
      </c>
      <c r="AH859" s="17">
        <v>450</v>
      </c>
      <c r="AI859" s="17" cm="1">
        <f t="array" ref="AI859">SUMPRODUCT(--(IFERROR(HOUR(Flights_2026_09_3033343536373456789[entry_hour]),-1)=HOUR(AF859)),--(IFERROR(Flights_2026_09_3033343536373456789[entry_sector],"")=AG859),--(IFERROR(Flights_2026_09_3033343536373456789[nfl],-1)&gt;=AH859),--(IFERROR(Flights_2026_09_3033343536373456789[nfl],-1)&lt;=IF(AH859=450,450,AH859+9)))</f>
        <v>0</v>
      </c>
    </row>
    <row r="860" spans="32:35" x14ac:dyDescent="0.2">
      <c r="AF860" s="2">
        <v>0.83333333333333337</v>
      </c>
      <c r="AG860" t="s">
        <v>840</v>
      </c>
      <c r="AH860" s="17">
        <v>200</v>
      </c>
      <c r="AI860" s="17" cm="1">
        <f t="array" ref="AI860">SUMPRODUCT(--(IFERROR(HOUR(Flights_2026_09_3033343536373456789[entry_hour]),-1)=HOUR(AF860)),--(IFERROR(Flights_2026_09_3033343536373456789[entry_sector],"")=AG860),--(IFERROR(Flights_2026_09_3033343536373456789[nfl],-1)&gt;=AH860),--(IFERROR(Flights_2026_09_3033343536373456789[nfl],-1)&lt;=IF(AH860=450,450,AH860+9)))</f>
        <v>0</v>
      </c>
    </row>
    <row r="861" spans="32:35" x14ac:dyDescent="0.2">
      <c r="AF861" s="2">
        <v>0.83333333333333337</v>
      </c>
      <c r="AG861" t="s">
        <v>840</v>
      </c>
      <c r="AH861" s="17">
        <v>210</v>
      </c>
      <c r="AI861" s="17" cm="1">
        <f t="array" ref="AI861">SUMPRODUCT(--(IFERROR(HOUR(Flights_2026_09_3033343536373456789[entry_hour]),-1)=HOUR(AF861)),--(IFERROR(Flights_2026_09_3033343536373456789[entry_sector],"")=AG861),--(IFERROR(Flights_2026_09_3033343536373456789[nfl],-1)&gt;=AH861),--(IFERROR(Flights_2026_09_3033343536373456789[nfl],-1)&lt;=IF(AH861=450,450,AH861+9)))</f>
        <v>0</v>
      </c>
    </row>
    <row r="862" spans="32:35" x14ac:dyDescent="0.2">
      <c r="AF862" s="2">
        <v>0.83333333333333337</v>
      </c>
      <c r="AG862" t="s">
        <v>840</v>
      </c>
      <c r="AH862" s="17">
        <v>220</v>
      </c>
      <c r="AI862" s="17" cm="1">
        <f t="array" ref="AI862">SUMPRODUCT(--(IFERROR(HOUR(Flights_2026_09_3033343536373456789[entry_hour]),-1)=HOUR(AF862)),--(IFERROR(Flights_2026_09_3033343536373456789[entry_sector],"")=AG862),--(IFERROR(Flights_2026_09_3033343536373456789[nfl],-1)&gt;=AH862),--(IFERROR(Flights_2026_09_3033343536373456789[nfl],-1)&lt;=IF(AH862=450,450,AH862+9)))</f>
        <v>0</v>
      </c>
    </row>
    <row r="863" spans="32:35" x14ac:dyDescent="0.2">
      <c r="AF863" s="2">
        <v>0.83333333333333337</v>
      </c>
      <c r="AG863" t="s">
        <v>840</v>
      </c>
      <c r="AH863" s="17">
        <v>230</v>
      </c>
      <c r="AI863" s="17" cm="1">
        <f t="array" ref="AI863">SUMPRODUCT(--(IFERROR(HOUR(Flights_2026_09_3033343536373456789[entry_hour]),-1)=HOUR(AF863)),--(IFERROR(Flights_2026_09_3033343536373456789[entry_sector],"")=AG863),--(IFERROR(Flights_2026_09_3033343536373456789[nfl],-1)&gt;=AH863),--(IFERROR(Flights_2026_09_3033343536373456789[nfl],-1)&lt;=IF(AH863=450,450,AH863+9)))</f>
        <v>0</v>
      </c>
    </row>
    <row r="864" spans="32:35" x14ac:dyDescent="0.2">
      <c r="AF864" s="2">
        <v>0.83333333333333337</v>
      </c>
      <c r="AG864" t="s">
        <v>840</v>
      </c>
      <c r="AH864" s="17">
        <v>240</v>
      </c>
      <c r="AI864" s="17" cm="1">
        <f t="array" ref="AI864">SUMPRODUCT(--(IFERROR(HOUR(Flights_2026_09_3033343536373456789[entry_hour]),-1)=HOUR(AF864)),--(IFERROR(Flights_2026_09_3033343536373456789[entry_sector],"")=AG864),--(IFERROR(Flights_2026_09_3033343536373456789[nfl],-1)&gt;=AH864),--(IFERROR(Flights_2026_09_3033343536373456789[nfl],-1)&lt;=IF(AH864=450,450,AH864+9)))</f>
        <v>0</v>
      </c>
    </row>
    <row r="865" spans="32:35" x14ac:dyDescent="0.2">
      <c r="AF865" s="2">
        <v>0.83333333333333337</v>
      </c>
      <c r="AG865" t="s">
        <v>840</v>
      </c>
      <c r="AH865" s="17">
        <v>250</v>
      </c>
      <c r="AI865" s="17" cm="1">
        <f t="array" ref="AI865">SUMPRODUCT(--(IFERROR(HOUR(Flights_2026_09_3033343536373456789[entry_hour]),-1)=HOUR(AF865)),--(IFERROR(Flights_2026_09_3033343536373456789[entry_sector],"")=AG865),--(IFERROR(Flights_2026_09_3033343536373456789[nfl],-1)&gt;=AH865),--(IFERROR(Flights_2026_09_3033343536373456789[nfl],-1)&lt;=IF(AH865=450,450,AH865+9)))</f>
        <v>0</v>
      </c>
    </row>
    <row r="866" spans="32:35" x14ac:dyDescent="0.2">
      <c r="AF866" s="2">
        <v>0.83333333333333337</v>
      </c>
      <c r="AG866" t="s">
        <v>840</v>
      </c>
      <c r="AH866" s="17">
        <v>260</v>
      </c>
      <c r="AI866" s="17" cm="1">
        <f t="array" ref="AI866">SUMPRODUCT(--(IFERROR(HOUR(Flights_2026_09_3033343536373456789[entry_hour]),-1)=HOUR(AF866)),--(IFERROR(Flights_2026_09_3033343536373456789[entry_sector],"")=AG866),--(IFERROR(Flights_2026_09_3033343536373456789[nfl],-1)&gt;=AH866),--(IFERROR(Flights_2026_09_3033343536373456789[nfl],-1)&lt;=IF(AH866=450,450,AH866+9)))</f>
        <v>0</v>
      </c>
    </row>
    <row r="867" spans="32:35" x14ac:dyDescent="0.2">
      <c r="AF867" s="2">
        <v>0.83333333333333337</v>
      </c>
      <c r="AG867" t="s">
        <v>840</v>
      </c>
      <c r="AH867" s="17">
        <v>270</v>
      </c>
      <c r="AI867" s="17" cm="1">
        <f t="array" ref="AI867">SUMPRODUCT(--(IFERROR(HOUR(Flights_2026_09_3033343536373456789[entry_hour]),-1)=HOUR(AF867)),--(IFERROR(Flights_2026_09_3033343536373456789[entry_sector],"")=AG867),--(IFERROR(Flights_2026_09_3033343536373456789[nfl],-1)&gt;=AH867),--(IFERROR(Flights_2026_09_3033343536373456789[nfl],-1)&lt;=IF(AH867=450,450,AH867+9)))</f>
        <v>0</v>
      </c>
    </row>
    <row r="868" spans="32:35" x14ac:dyDescent="0.2">
      <c r="AF868" s="2">
        <v>0.83333333333333337</v>
      </c>
      <c r="AG868" t="s">
        <v>840</v>
      </c>
      <c r="AH868" s="17">
        <v>280</v>
      </c>
      <c r="AI868" s="17" cm="1">
        <f t="array" ref="AI868">SUMPRODUCT(--(IFERROR(HOUR(Flights_2026_09_3033343536373456789[entry_hour]),-1)=HOUR(AF868)),--(IFERROR(Flights_2026_09_3033343536373456789[entry_sector],"")=AG868),--(IFERROR(Flights_2026_09_3033343536373456789[nfl],-1)&gt;=AH868),--(IFERROR(Flights_2026_09_3033343536373456789[nfl],-1)&lt;=IF(AH868=450,450,AH868+9)))</f>
        <v>0</v>
      </c>
    </row>
    <row r="869" spans="32:35" x14ac:dyDescent="0.2">
      <c r="AF869" s="2">
        <v>0.83333333333333337</v>
      </c>
      <c r="AG869" t="s">
        <v>840</v>
      </c>
      <c r="AH869" s="17">
        <v>290</v>
      </c>
      <c r="AI869" s="17" cm="1">
        <f t="array" ref="AI869">SUMPRODUCT(--(IFERROR(HOUR(Flights_2026_09_3033343536373456789[entry_hour]),-1)=HOUR(AF869)),--(IFERROR(Flights_2026_09_3033343536373456789[entry_sector],"")=AG869),--(IFERROR(Flights_2026_09_3033343536373456789[nfl],-1)&gt;=AH869),--(IFERROR(Flights_2026_09_3033343536373456789[nfl],-1)&lt;=IF(AH869=450,450,AH869+9)))</f>
        <v>0</v>
      </c>
    </row>
    <row r="870" spans="32:35" x14ac:dyDescent="0.2">
      <c r="AF870" s="2">
        <v>0.83333333333333337</v>
      </c>
      <c r="AG870" t="s">
        <v>840</v>
      </c>
      <c r="AH870" s="17">
        <v>300</v>
      </c>
      <c r="AI870" s="17" cm="1">
        <f t="array" ref="AI870">SUMPRODUCT(--(IFERROR(HOUR(Flights_2026_09_3033343536373456789[entry_hour]),-1)=HOUR(AF870)),--(IFERROR(Flights_2026_09_3033343536373456789[entry_sector],"")=AG870),--(IFERROR(Flights_2026_09_3033343536373456789[nfl],-1)&gt;=AH870),--(IFERROR(Flights_2026_09_3033343536373456789[nfl],-1)&lt;=IF(AH870=450,450,AH870+9)))</f>
        <v>0</v>
      </c>
    </row>
    <row r="871" spans="32:35" x14ac:dyDescent="0.2">
      <c r="AF871" s="2">
        <v>0.83333333333333337</v>
      </c>
      <c r="AG871" t="s">
        <v>840</v>
      </c>
      <c r="AH871" s="17">
        <v>310</v>
      </c>
      <c r="AI871" s="17" cm="1">
        <f t="array" ref="AI871">SUMPRODUCT(--(IFERROR(HOUR(Flights_2026_09_3033343536373456789[entry_hour]),-1)=HOUR(AF871)),--(IFERROR(Flights_2026_09_3033343536373456789[entry_sector],"")=AG871),--(IFERROR(Flights_2026_09_3033343536373456789[nfl],-1)&gt;=AH871),--(IFERROR(Flights_2026_09_3033343536373456789[nfl],-1)&lt;=IF(AH871=450,450,AH871+9)))</f>
        <v>0</v>
      </c>
    </row>
    <row r="872" spans="32:35" x14ac:dyDescent="0.2">
      <c r="AF872" s="2">
        <v>0.83333333333333337</v>
      </c>
      <c r="AG872" t="s">
        <v>840</v>
      </c>
      <c r="AH872" s="17">
        <v>320</v>
      </c>
      <c r="AI872" s="17" cm="1">
        <f t="array" ref="AI872">SUMPRODUCT(--(IFERROR(HOUR(Flights_2026_09_3033343536373456789[entry_hour]),-1)=HOUR(AF872)),--(IFERROR(Flights_2026_09_3033343536373456789[entry_sector],"")=AG872),--(IFERROR(Flights_2026_09_3033343536373456789[nfl],-1)&gt;=AH872),--(IFERROR(Flights_2026_09_3033343536373456789[nfl],-1)&lt;=IF(AH872=450,450,AH872+9)))</f>
        <v>0</v>
      </c>
    </row>
    <row r="873" spans="32:35" x14ac:dyDescent="0.2">
      <c r="AF873" s="2">
        <v>0.83333333333333337</v>
      </c>
      <c r="AG873" t="s">
        <v>840</v>
      </c>
      <c r="AH873" s="17">
        <v>330</v>
      </c>
      <c r="AI873" s="17" cm="1">
        <f t="array" ref="AI873">SUMPRODUCT(--(IFERROR(HOUR(Flights_2026_09_3033343536373456789[entry_hour]),-1)=HOUR(AF873)),--(IFERROR(Flights_2026_09_3033343536373456789[entry_sector],"")=AG873),--(IFERROR(Flights_2026_09_3033343536373456789[nfl],-1)&gt;=AH873),--(IFERROR(Flights_2026_09_3033343536373456789[nfl],-1)&lt;=IF(AH873=450,450,AH873+9)))</f>
        <v>0</v>
      </c>
    </row>
    <row r="874" spans="32:35" x14ac:dyDescent="0.2">
      <c r="AF874" s="2">
        <v>0.83333333333333337</v>
      </c>
      <c r="AG874" t="s">
        <v>840</v>
      </c>
      <c r="AH874" s="17">
        <v>340</v>
      </c>
      <c r="AI874" s="17" cm="1">
        <f t="array" ref="AI874">SUMPRODUCT(--(IFERROR(HOUR(Flights_2026_09_3033343536373456789[entry_hour]),-1)=HOUR(AF874)),--(IFERROR(Flights_2026_09_3033343536373456789[entry_sector],"")=AG874),--(IFERROR(Flights_2026_09_3033343536373456789[nfl],-1)&gt;=AH874),--(IFERROR(Flights_2026_09_3033343536373456789[nfl],-1)&lt;=IF(AH874=450,450,AH874+9)))</f>
        <v>0</v>
      </c>
    </row>
    <row r="875" spans="32:35" x14ac:dyDescent="0.2">
      <c r="AF875" s="2">
        <v>0.83333333333333337</v>
      </c>
      <c r="AG875" t="s">
        <v>840</v>
      </c>
      <c r="AH875" s="17">
        <v>350</v>
      </c>
      <c r="AI875" s="17" cm="1">
        <f t="array" ref="AI875">SUMPRODUCT(--(IFERROR(HOUR(Flights_2026_09_3033343536373456789[entry_hour]),-1)=HOUR(AF875)),--(IFERROR(Flights_2026_09_3033343536373456789[entry_sector],"")=AG875),--(IFERROR(Flights_2026_09_3033343536373456789[nfl],-1)&gt;=AH875),--(IFERROR(Flights_2026_09_3033343536373456789[nfl],-1)&lt;=IF(AH875=450,450,AH875+9)))</f>
        <v>0</v>
      </c>
    </row>
    <row r="876" spans="32:35" x14ac:dyDescent="0.2">
      <c r="AF876" s="2">
        <v>0.83333333333333337</v>
      </c>
      <c r="AG876" t="s">
        <v>840</v>
      </c>
      <c r="AH876" s="17">
        <v>360</v>
      </c>
      <c r="AI876" s="17" cm="1">
        <f t="array" ref="AI876">SUMPRODUCT(--(IFERROR(HOUR(Flights_2026_09_3033343536373456789[entry_hour]),-1)=HOUR(AF876)),--(IFERROR(Flights_2026_09_3033343536373456789[entry_sector],"")=AG876),--(IFERROR(Flights_2026_09_3033343536373456789[nfl],-1)&gt;=AH876),--(IFERROR(Flights_2026_09_3033343536373456789[nfl],-1)&lt;=IF(AH876=450,450,AH876+9)))</f>
        <v>0</v>
      </c>
    </row>
    <row r="877" spans="32:35" x14ac:dyDescent="0.2">
      <c r="AF877" s="2">
        <v>0.83333333333333337</v>
      </c>
      <c r="AG877" t="s">
        <v>840</v>
      </c>
      <c r="AH877" s="17">
        <v>370</v>
      </c>
      <c r="AI877" s="17" cm="1">
        <f t="array" ref="AI877">SUMPRODUCT(--(IFERROR(HOUR(Flights_2026_09_3033343536373456789[entry_hour]),-1)=HOUR(AF877)),--(IFERROR(Flights_2026_09_3033343536373456789[entry_sector],"")=AG877),--(IFERROR(Flights_2026_09_3033343536373456789[nfl],-1)&gt;=AH877),--(IFERROR(Flights_2026_09_3033343536373456789[nfl],-1)&lt;=IF(AH877=450,450,AH877+9)))</f>
        <v>0</v>
      </c>
    </row>
    <row r="878" spans="32:35" x14ac:dyDescent="0.2">
      <c r="AF878" s="2">
        <v>0.83333333333333337</v>
      </c>
      <c r="AG878" t="s">
        <v>840</v>
      </c>
      <c r="AH878" s="17">
        <v>380</v>
      </c>
      <c r="AI878" s="17" cm="1">
        <f t="array" ref="AI878">SUMPRODUCT(--(IFERROR(HOUR(Flights_2026_09_3033343536373456789[entry_hour]),-1)=HOUR(AF878)),--(IFERROR(Flights_2026_09_3033343536373456789[entry_sector],"")=AG878),--(IFERROR(Flights_2026_09_3033343536373456789[nfl],-1)&gt;=AH878),--(IFERROR(Flights_2026_09_3033343536373456789[nfl],-1)&lt;=IF(AH878=450,450,AH878+9)))</f>
        <v>0</v>
      </c>
    </row>
    <row r="879" spans="32:35" x14ac:dyDescent="0.2">
      <c r="AF879" s="2">
        <v>0.83333333333333337</v>
      </c>
      <c r="AG879" t="s">
        <v>840</v>
      </c>
      <c r="AH879" s="17">
        <v>390</v>
      </c>
      <c r="AI879" s="17" cm="1">
        <f t="array" ref="AI879">SUMPRODUCT(--(IFERROR(HOUR(Flights_2026_09_3033343536373456789[entry_hour]),-1)=HOUR(AF879)),--(IFERROR(Flights_2026_09_3033343536373456789[entry_sector],"")=AG879),--(IFERROR(Flights_2026_09_3033343536373456789[nfl],-1)&gt;=AH879),--(IFERROR(Flights_2026_09_3033343536373456789[nfl],-1)&lt;=IF(AH879=450,450,AH879+9)))</f>
        <v>1</v>
      </c>
    </row>
    <row r="880" spans="32:35" x14ac:dyDescent="0.2">
      <c r="AF880" s="2">
        <v>0.83333333333333337</v>
      </c>
      <c r="AG880" t="s">
        <v>840</v>
      </c>
      <c r="AH880" s="17">
        <v>400</v>
      </c>
      <c r="AI880" s="17" cm="1">
        <f t="array" ref="AI880">SUMPRODUCT(--(IFERROR(HOUR(Flights_2026_09_3033343536373456789[entry_hour]),-1)=HOUR(AF880)),--(IFERROR(Flights_2026_09_3033343536373456789[entry_sector],"")=AG880),--(IFERROR(Flights_2026_09_3033343536373456789[nfl],-1)&gt;=AH880),--(IFERROR(Flights_2026_09_3033343536373456789[nfl],-1)&lt;=IF(AH880=450,450,AH880+9)))</f>
        <v>0</v>
      </c>
    </row>
    <row r="881" spans="32:35" x14ac:dyDescent="0.2">
      <c r="AF881" s="2">
        <v>0.83333333333333337</v>
      </c>
      <c r="AG881" t="s">
        <v>840</v>
      </c>
      <c r="AH881" s="17">
        <v>410</v>
      </c>
      <c r="AI881" s="17" cm="1">
        <f t="array" ref="AI881">SUMPRODUCT(--(IFERROR(HOUR(Flights_2026_09_3033343536373456789[entry_hour]),-1)=HOUR(AF881)),--(IFERROR(Flights_2026_09_3033343536373456789[entry_sector],"")=AG881),--(IFERROR(Flights_2026_09_3033343536373456789[nfl],-1)&gt;=AH881),--(IFERROR(Flights_2026_09_3033343536373456789[nfl],-1)&lt;=IF(AH881=450,450,AH881+9)))</f>
        <v>0</v>
      </c>
    </row>
    <row r="882" spans="32:35" x14ac:dyDescent="0.2">
      <c r="AF882" s="2">
        <v>0.83333333333333337</v>
      </c>
      <c r="AG882" t="s">
        <v>840</v>
      </c>
      <c r="AH882" s="17">
        <v>420</v>
      </c>
      <c r="AI882" s="17" cm="1">
        <f t="array" ref="AI882">SUMPRODUCT(--(IFERROR(HOUR(Flights_2026_09_3033343536373456789[entry_hour]),-1)=HOUR(AF882)),--(IFERROR(Flights_2026_09_3033343536373456789[entry_sector],"")=AG882),--(IFERROR(Flights_2026_09_3033343536373456789[nfl],-1)&gt;=AH882),--(IFERROR(Flights_2026_09_3033343536373456789[nfl],-1)&lt;=IF(AH882=450,450,AH882+9)))</f>
        <v>0</v>
      </c>
    </row>
    <row r="883" spans="32:35" x14ac:dyDescent="0.2">
      <c r="AF883" s="2">
        <v>0.83333333333333337</v>
      </c>
      <c r="AG883" t="s">
        <v>840</v>
      </c>
      <c r="AH883" s="17">
        <v>430</v>
      </c>
      <c r="AI883" s="17" cm="1">
        <f t="array" ref="AI883">SUMPRODUCT(--(IFERROR(HOUR(Flights_2026_09_3033343536373456789[entry_hour]),-1)=HOUR(AF883)),--(IFERROR(Flights_2026_09_3033343536373456789[entry_sector],"")=AG883),--(IFERROR(Flights_2026_09_3033343536373456789[nfl],-1)&gt;=AH883),--(IFERROR(Flights_2026_09_3033343536373456789[nfl],-1)&lt;=IF(AH883=450,450,AH883+9)))</f>
        <v>0</v>
      </c>
    </row>
    <row r="884" spans="32:35" x14ac:dyDescent="0.2">
      <c r="AF884" s="2">
        <v>0.83333333333333337</v>
      </c>
      <c r="AG884" t="s">
        <v>840</v>
      </c>
      <c r="AH884" s="17">
        <v>440</v>
      </c>
      <c r="AI884" s="17" cm="1">
        <f t="array" ref="AI884">SUMPRODUCT(--(IFERROR(HOUR(Flights_2026_09_3033343536373456789[entry_hour]),-1)=HOUR(AF884)),--(IFERROR(Flights_2026_09_3033343536373456789[entry_sector],"")=AG884),--(IFERROR(Flights_2026_09_3033343536373456789[nfl],-1)&gt;=AH884),--(IFERROR(Flights_2026_09_3033343536373456789[nfl],-1)&lt;=IF(AH884=450,450,AH884+9)))</f>
        <v>0</v>
      </c>
    </row>
    <row r="885" spans="32:35" x14ac:dyDescent="0.2">
      <c r="AF885" s="2">
        <v>0.83333333333333337</v>
      </c>
      <c r="AG885" t="s">
        <v>840</v>
      </c>
      <c r="AH885" s="17">
        <v>450</v>
      </c>
      <c r="AI885" s="17" cm="1">
        <f t="array" ref="AI885">SUMPRODUCT(--(IFERROR(HOUR(Flights_2026_09_3033343536373456789[entry_hour]),-1)=HOUR(AF885)),--(IFERROR(Flights_2026_09_3033343536373456789[entry_sector],"")=AG885),--(IFERROR(Flights_2026_09_3033343536373456789[nfl],-1)&gt;=AH885),--(IFERROR(Flights_2026_09_3033343536373456789[nfl],-1)&lt;=IF(AH885=450,450,AH885+9)))</f>
        <v>0</v>
      </c>
    </row>
    <row r="886" spans="32:35" x14ac:dyDescent="0.2">
      <c r="AF886" s="2">
        <v>0.83333333333333337</v>
      </c>
      <c r="AG886" t="s">
        <v>747</v>
      </c>
      <c r="AH886" s="17">
        <v>200</v>
      </c>
      <c r="AI886" s="17" cm="1">
        <f t="array" ref="AI886">SUMPRODUCT(--(IFERROR(HOUR(Flights_2026_09_3033343536373456789[entry_hour]),-1)=HOUR(AF886)),--(IFERROR(Flights_2026_09_3033343536373456789[entry_sector],"")=AG886),--(IFERROR(Flights_2026_09_3033343536373456789[nfl],-1)&gt;=AH886),--(IFERROR(Flights_2026_09_3033343536373456789[nfl],-1)&lt;=IF(AH886=450,450,AH886+9)))</f>
        <v>0</v>
      </c>
    </row>
    <row r="887" spans="32:35" x14ac:dyDescent="0.2">
      <c r="AF887" s="2">
        <v>0.83333333333333337</v>
      </c>
      <c r="AG887" t="s">
        <v>747</v>
      </c>
      <c r="AH887" s="17">
        <v>210</v>
      </c>
      <c r="AI887" s="17" cm="1">
        <f t="array" ref="AI887">SUMPRODUCT(--(IFERROR(HOUR(Flights_2026_09_3033343536373456789[entry_hour]),-1)=HOUR(AF887)),--(IFERROR(Flights_2026_09_3033343536373456789[entry_sector],"")=AG887),--(IFERROR(Flights_2026_09_3033343536373456789[nfl],-1)&gt;=AH887),--(IFERROR(Flights_2026_09_3033343536373456789[nfl],-1)&lt;=IF(AH887=450,450,AH887+9)))</f>
        <v>1</v>
      </c>
    </row>
    <row r="888" spans="32:35" x14ac:dyDescent="0.2">
      <c r="AF888" s="2">
        <v>0.83333333333333337</v>
      </c>
      <c r="AG888" t="s">
        <v>747</v>
      </c>
      <c r="AH888" s="17">
        <v>220</v>
      </c>
      <c r="AI888" s="17" cm="1">
        <f t="array" ref="AI888">SUMPRODUCT(--(IFERROR(HOUR(Flights_2026_09_3033343536373456789[entry_hour]),-1)=HOUR(AF888)),--(IFERROR(Flights_2026_09_3033343536373456789[entry_sector],"")=AG888),--(IFERROR(Flights_2026_09_3033343536373456789[nfl],-1)&gt;=AH888),--(IFERROR(Flights_2026_09_3033343536373456789[nfl],-1)&lt;=IF(AH888=450,450,AH888+9)))</f>
        <v>0</v>
      </c>
    </row>
    <row r="889" spans="32:35" x14ac:dyDescent="0.2">
      <c r="AF889" s="2">
        <v>0.83333333333333337</v>
      </c>
      <c r="AG889" t="s">
        <v>747</v>
      </c>
      <c r="AH889" s="17">
        <v>230</v>
      </c>
      <c r="AI889" s="17" cm="1">
        <f t="array" ref="AI889">SUMPRODUCT(--(IFERROR(HOUR(Flights_2026_09_3033343536373456789[entry_hour]),-1)=HOUR(AF889)),--(IFERROR(Flights_2026_09_3033343536373456789[entry_sector],"")=AG889),--(IFERROR(Flights_2026_09_3033343536373456789[nfl],-1)&gt;=AH889),--(IFERROR(Flights_2026_09_3033343536373456789[nfl],-1)&lt;=IF(AH889=450,450,AH889+9)))</f>
        <v>0</v>
      </c>
    </row>
    <row r="890" spans="32:35" x14ac:dyDescent="0.2">
      <c r="AF890" s="2">
        <v>0.83333333333333337</v>
      </c>
      <c r="AG890" t="s">
        <v>747</v>
      </c>
      <c r="AH890" s="17">
        <v>240</v>
      </c>
      <c r="AI890" s="17" cm="1">
        <f t="array" ref="AI890">SUMPRODUCT(--(IFERROR(HOUR(Flights_2026_09_3033343536373456789[entry_hour]),-1)=HOUR(AF890)),--(IFERROR(Flights_2026_09_3033343536373456789[entry_sector],"")=AG890),--(IFERROR(Flights_2026_09_3033343536373456789[nfl],-1)&gt;=AH890),--(IFERROR(Flights_2026_09_3033343536373456789[nfl],-1)&lt;=IF(AH890=450,450,AH890+9)))</f>
        <v>0</v>
      </c>
    </row>
    <row r="891" spans="32:35" x14ac:dyDescent="0.2">
      <c r="AF891" s="2">
        <v>0.83333333333333337</v>
      </c>
      <c r="AG891" t="s">
        <v>747</v>
      </c>
      <c r="AH891" s="17">
        <v>250</v>
      </c>
      <c r="AI891" s="17" cm="1">
        <f t="array" ref="AI891">SUMPRODUCT(--(IFERROR(HOUR(Flights_2026_09_3033343536373456789[entry_hour]),-1)=HOUR(AF891)),--(IFERROR(Flights_2026_09_3033343536373456789[entry_sector],"")=AG891),--(IFERROR(Flights_2026_09_3033343536373456789[nfl],-1)&gt;=AH891),--(IFERROR(Flights_2026_09_3033343536373456789[nfl],-1)&lt;=IF(AH891=450,450,AH891+9)))</f>
        <v>0</v>
      </c>
    </row>
    <row r="892" spans="32:35" x14ac:dyDescent="0.2">
      <c r="AF892" s="2">
        <v>0.83333333333333337</v>
      </c>
      <c r="AG892" t="s">
        <v>747</v>
      </c>
      <c r="AH892" s="17">
        <v>260</v>
      </c>
      <c r="AI892" s="17" cm="1">
        <f t="array" ref="AI892">SUMPRODUCT(--(IFERROR(HOUR(Flights_2026_09_3033343536373456789[entry_hour]),-1)=HOUR(AF892)),--(IFERROR(Flights_2026_09_3033343536373456789[entry_sector],"")=AG892),--(IFERROR(Flights_2026_09_3033343536373456789[nfl],-1)&gt;=AH892),--(IFERROR(Flights_2026_09_3033343536373456789[nfl],-1)&lt;=IF(AH892=450,450,AH892+9)))</f>
        <v>0</v>
      </c>
    </row>
    <row r="893" spans="32:35" x14ac:dyDescent="0.2">
      <c r="AF893" s="2">
        <v>0.83333333333333337</v>
      </c>
      <c r="AG893" t="s">
        <v>747</v>
      </c>
      <c r="AH893" s="17">
        <v>270</v>
      </c>
      <c r="AI893" s="17" cm="1">
        <f t="array" ref="AI893">SUMPRODUCT(--(IFERROR(HOUR(Flights_2026_09_3033343536373456789[entry_hour]),-1)=HOUR(AF893)),--(IFERROR(Flights_2026_09_3033343536373456789[entry_sector],"")=AG893),--(IFERROR(Flights_2026_09_3033343536373456789[nfl],-1)&gt;=AH893),--(IFERROR(Flights_2026_09_3033343536373456789[nfl],-1)&lt;=IF(AH893=450,450,AH893+9)))</f>
        <v>0</v>
      </c>
    </row>
    <row r="894" spans="32:35" x14ac:dyDescent="0.2">
      <c r="AF894" s="2">
        <v>0.83333333333333337</v>
      </c>
      <c r="AG894" t="s">
        <v>747</v>
      </c>
      <c r="AH894" s="17">
        <v>280</v>
      </c>
      <c r="AI894" s="17" cm="1">
        <f t="array" ref="AI894">SUMPRODUCT(--(IFERROR(HOUR(Flights_2026_09_3033343536373456789[entry_hour]),-1)=HOUR(AF894)),--(IFERROR(Flights_2026_09_3033343536373456789[entry_sector],"")=AG894),--(IFERROR(Flights_2026_09_3033343536373456789[nfl],-1)&gt;=AH894),--(IFERROR(Flights_2026_09_3033343536373456789[nfl],-1)&lt;=IF(AH894=450,450,AH894+9)))</f>
        <v>0</v>
      </c>
    </row>
    <row r="895" spans="32:35" x14ac:dyDescent="0.2">
      <c r="AF895" s="2">
        <v>0.83333333333333337</v>
      </c>
      <c r="AG895" t="s">
        <v>747</v>
      </c>
      <c r="AH895" s="17">
        <v>290</v>
      </c>
      <c r="AI895" s="17" cm="1">
        <f t="array" ref="AI895">SUMPRODUCT(--(IFERROR(HOUR(Flights_2026_09_3033343536373456789[entry_hour]),-1)=HOUR(AF895)),--(IFERROR(Flights_2026_09_3033343536373456789[entry_sector],"")=AG895),--(IFERROR(Flights_2026_09_3033343536373456789[nfl],-1)&gt;=AH895),--(IFERROR(Flights_2026_09_3033343536373456789[nfl],-1)&lt;=IF(AH895=450,450,AH895+9)))</f>
        <v>0</v>
      </c>
    </row>
    <row r="896" spans="32:35" x14ac:dyDescent="0.2">
      <c r="AF896" s="2">
        <v>0.83333333333333337</v>
      </c>
      <c r="AG896" t="s">
        <v>747</v>
      </c>
      <c r="AH896" s="17">
        <v>300</v>
      </c>
      <c r="AI896" s="17" cm="1">
        <f t="array" ref="AI896">SUMPRODUCT(--(IFERROR(HOUR(Flights_2026_09_3033343536373456789[entry_hour]),-1)=HOUR(AF896)),--(IFERROR(Flights_2026_09_3033343536373456789[entry_sector],"")=AG896),--(IFERROR(Flights_2026_09_3033343536373456789[nfl],-1)&gt;=AH896),--(IFERROR(Flights_2026_09_3033343536373456789[nfl],-1)&lt;=IF(AH896=450,450,AH896+9)))</f>
        <v>0</v>
      </c>
    </row>
    <row r="897" spans="32:35" x14ac:dyDescent="0.2">
      <c r="AF897" s="2">
        <v>0.83333333333333337</v>
      </c>
      <c r="AG897" t="s">
        <v>747</v>
      </c>
      <c r="AH897" s="17">
        <v>310</v>
      </c>
      <c r="AI897" s="17" cm="1">
        <f t="array" ref="AI897">SUMPRODUCT(--(IFERROR(HOUR(Flights_2026_09_3033343536373456789[entry_hour]),-1)=HOUR(AF897)),--(IFERROR(Flights_2026_09_3033343536373456789[entry_sector],"")=AG897),--(IFERROR(Flights_2026_09_3033343536373456789[nfl],-1)&gt;=AH897),--(IFERROR(Flights_2026_09_3033343536373456789[nfl],-1)&lt;=IF(AH897=450,450,AH897+9)))</f>
        <v>0</v>
      </c>
    </row>
    <row r="898" spans="32:35" x14ac:dyDescent="0.2">
      <c r="AF898" s="2">
        <v>0.83333333333333337</v>
      </c>
      <c r="AG898" t="s">
        <v>747</v>
      </c>
      <c r="AH898" s="17">
        <v>320</v>
      </c>
      <c r="AI898" s="17" cm="1">
        <f t="array" ref="AI898">SUMPRODUCT(--(IFERROR(HOUR(Flights_2026_09_3033343536373456789[entry_hour]),-1)=HOUR(AF898)),--(IFERROR(Flights_2026_09_3033343536373456789[entry_sector],"")=AG898),--(IFERROR(Flights_2026_09_3033343536373456789[nfl],-1)&gt;=AH898),--(IFERROR(Flights_2026_09_3033343536373456789[nfl],-1)&lt;=IF(AH898=450,450,AH898+9)))</f>
        <v>0</v>
      </c>
    </row>
    <row r="899" spans="32:35" x14ac:dyDescent="0.2">
      <c r="AF899" s="2">
        <v>0.83333333333333337</v>
      </c>
      <c r="AG899" t="s">
        <v>747</v>
      </c>
      <c r="AH899" s="17">
        <v>330</v>
      </c>
      <c r="AI899" s="17" cm="1">
        <f t="array" ref="AI899">SUMPRODUCT(--(IFERROR(HOUR(Flights_2026_09_3033343536373456789[entry_hour]),-1)=HOUR(AF899)),--(IFERROR(Flights_2026_09_3033343536373456789[entry_sector],"")=AG899),--(IFERROR(Flights_2026_09_3033343536373456789[nfl],-1)&gt;=AH899),--(IFERROR(Flights_2026_09_3033343536373456789[nfl],-1)&lt;=IF(AH899=450,450,AH899+9)))</f>
        <v>0</v>
      </c>
    </row>
    <row r="900" spans="32:35" x14ac:dyDescent="0.2">
      <c r="AF900" s="2">
        <v>0.83333333333333337</v>
      </c>
      <c r="AG900" t="s">
        <v>747</v>
      </c>
      <c r="AH900" s="17">
        <v>340</v>
      </c>
      <c r="AI900" s="17" cm="1">
        <f t="array" ref="AI900">SUMPRODUCT(--(IFERROR(HOUR(Flights_2026_09_3033343536373456789[entry_hour]),-1)=HOUR(AF900)),--(IFERROR(Flights_2026_09_3033343536373456789[entry_sector],"")=AG900),--(IFERROR(Flights_2026_09_3033343536373456789[nfl],-1)&gt;=AH900),--(IFERROR(Flights_2026_09_3033343536373456789[nfl],-1)&lt;=IF(AH900=450,450,AH900+9)))</f>
        <v>1</v>
      </c>
    </row>
    <row r="901" spans="32:35" x14ac:dyDescent="0.2">
      <c r="AF901" s="2">
        <v>0.83333333333333337</v>
      </c>
      <c r="AG901" t="s">
        <v>747</v>
      </c>
      <c r="AH901" s="17">
        <v>350</v>
      </c>
      <c r="AI901" s="17" cm="1">
        <f t="array" ref="AI901">SUMPRODUCT(--(IFERROR(HOUR(Flights_2026_09_3033343536373456789[entry_hour]),-1)=HOUR(AF901)),--(IFERROR(Flights_2026_09_3033343536373456789[entry_sector],"")=AG901),--(IFERROR(Flights_2026_09_3033343536373456789[nfl],-1)&gt;=AH901),--(IFERROR(Flights_2026_09_3033343536373456789[nfl],-1)&lt;=IF(AH901=450,450,AH901+9)))</f>
        <v>0</v>
      </c>
    </row>
    <row r="902" spans="32:35" x14ac:dyDescent="0.2">
      <c r="AF902" s="2">
        <v>0.83333333333333337</v>
      </c>
      <c r="AG902" t="s">
        <v>747</v>
      </c>
      <c r="AH902" s="17">
        <v>360</v>
      </c>
      <c r="AI902" s="17" cm="1">
        <f t="array" ref="AI902">SUMPRODUCT(--(IFERROR(HOUR(Flights_2026_09_3033343536373456789[entry_hour]),-1)=HOUR(AF902)),--(IFERROR(Flights_2026_09_3033343536373456789[entry_sector],"")=AG902),--(IFERROR(Flights_2026_09_3033343536373456789[nfl],-1)&gt;=AH902),--(IFERROR(Flights_2026_09_3033343536373456789[nfl],-1)&lt;=IF(AH902=450,450,AH902+9)))</f>
        <v>0</v>
      </c>
    </row>
    <row r="903" spans="32:35" x14ac:dyDescent="0.2">
      <c r="AF903" s="2">
        <v>0.83333333333333337</v>
      </c>
      <c r="AG903" t="s">
        <v>747</v>
      </c>
      <c r="AH903" s="17">
        <v>370</v>
      </c>
      <c r="AI903" s="17" cm="1">
        <f t="array" ref="AI903">SUMPRODUCT(--(IFERROR(HOUR(Flights_2026_09_3033343536373456789[entry_hour]),-1)=HOUR(AF903)),--(IFERROR(Flights_2026_09_3033343536373456789[entry_sector],"")=AG903),--(IFERROR(Flights_2026_09_3033343536373456789[nfl],-1)&gt;=AH903),--(IFERROR(Flights_2026_09_3033343536373456789[nfl],-1)&lt;=IF(AH903=450,450,AH903+9)))</f>
        <v>0</v>
      </c>
    </row>
    <row r="904" spans="32:35" x14ac:dyDescent="0.2">
      <c r="AF904" s="2">
        <v>0.83333333333333337</v>
      </c>
      <c r="AG904" t="s">
        <v>747</v>
      </c>
      <c r="AH904" s="17">
        <v>380</v>
      </c>
      <c r="AI904" s="17" cm="1">
        <f t="array" ref="AI904">SUMPRODUCT(--(IFERROR(HOUR(Flights_2026_09_3033343536373456789[entry_hour]),-1)=HOUR(AF904)),--(IFERROR(Flights_2026_09_3033343536373456789[entry_sector],"")=AG904),--(IFERROR(Flights_2026_09_3033343536373456789[nfl],-1)&gt;=AH904),--(IFERROR(Flights_2026_09_3033343536373456789[nfl],-1)&lt;=IF(AH904=450,450,AH904+9)))</f>
        <v>0</v>
      </c>
    </row>
    <row r="905" spans="32:35" x14ac:dyDescent="0.2">
      <c r="AF905" s="2">
        <v>0.83333333333333337</v>
      </c>
      <c r="AG905" t="s">
        <v>747</v>
      </c>
      <c r="AH905" s="17">
        <v>390</v>
      </c>
      <c r="AI905" s="17" cm="1">
        <f t="array" ref="AI905">SUMPRODUCT(--(IFERROR(HOUR(Flights_2026_09_3033343536373456789[entry_hour]),-1)=HOUR(AF905)),--(IFERROR(Flights_2026_09_3033343536373456789[entry_sector],"")=AG905),--(IFERROR(Flights_2026_09_3033343536373456789[nfl],-1)&gt;=AH905),--(IFERROR(Flights_2026_09_3033343536373456789[nfl],-1)&lt;=IF(AH905=450,450,AH905+9)))</f>
        <v>1</v>
      </c>
    </row>
    <row r="906" spans="32:35" x14ac:dyDescent="0.2">
      <c r="AF906" s="2">
        <v>0.83333333333333337</v>
      </c>
      <c r="AG906" t="s">
        <v>747</v>
      </c>
      <c r="AH906" s="17">
        <v>400</v>
      </c>
      <c r="AI906" s="17" cm="1">
        <f t="array" ref="AI906">SUMPRODUCT(--(IFERROR(HOUR(Flights_2026_09_3033343536373456789[entry_hour]),-1)=HOUR(AF906)),--(IFERROR(Flights_2026_09_3033343536373456789[entry_sector],"")=AG906),--(IFERROR(Flights_2026_09_3033343536373456789[nfl],-1)&gt;=AH906),--(IFERROR(Flights_2026_09_3033343536373456789[nfl],-1)&lt;=IF(AH906=450,450,AH906+9)))</f>
        <v>0</v>
      </c>
    </row>
    <row r="907" spans="32:35" x14ac:dyDescent="0.2">
      <c r="AF907" s="2">
        <v>0.83333333333333337</v>
      </c>
      <c r="AG907" t="s">
        <v>747</v>
      </c>
      <c r="AH907" s="17">
        <v>410</v>
      </c>
      <c r="AI907" s="17" cm="1">
        <f t="array" ref="AI907">SUMPRODUCT(--(IFERROR(HOUR(Flights_2026_09_3033343536373456789[entry_hour]),-1)=HOUR(AF907)),--(IFERROR(Flights_2026_09_3033343536373456789[entry_sector],"")=AG907),--(IFERROR(Flights_2026_09_3033343536373456789[nfl],-1)&gt;=AH907),--(IFERROR(Flights_2026_09_3033343536373456789[nfl],-1)&lt;=IF(AH907=450,450,AH907+9)))</f>
        <v>0</v>
      </c>
    </row>
    <row r="908" spans="32:35" x14ac:dyDescent="0.2">
      <c r="AF908" s="2">
        <v>0.83333333333333337</v>
      </c>
      <c r="AG908" t="s">
        <v>747</v>
      </c>
      <c r="AH908" s="17">
        <v>420</v>
      </c>
      <c r="AI908" s="17" cm="1">
        <f t="array" ref="AI908">SUMPRODUCT(--(IFERROR(HOUR(Flights_2026_09_3033343536373456789[entry_hour]),-1)=HOUR(AF908)),--(IFERROR(Flights_2026_09_3033343536373456789[entry_sector],"")=AG908),--(IFERROR(Flights_2026_09_3033343536373456789[nfl],-1)&gt;=AH908),--(IFERROR(Flights_2026_09_3033343536373456789[nfl],-1)&lt;=IF(AH908=450,450,AH908+9)))</f>
        <v>0</v>
      </c>
    </row>
    <row r="909" spans="32:35" x14ac:dyDescent="0.2">
      <c r="AF909" s="2">
        <v>0.83333333333333337</v>
      </c>
      <c r="AG909" t="s">
        <v>747</v>
      </c>
      <c r="AH909" s="17">
        <v>430</v>
      </c>
      <c r="AI909" s="17" cm="1">
        <f t="array" ref="AI909">SUMPRODUCT(--(IFERROR(HOUR(Flights_2026_09_3033343536373456789[entry_hour]),-1)=HOUR(AF909)),--(IFERROR(Flights_2026_09_3033343536373456789[entry_sector],"")=AG909),--(IFERROR(Flights_2026_09_3033343536373456789[nfl],-1)&gt;=AH909),--(IFERROR(Flights_2026_09_3033343536373456789[nfl],-1)&lt;=IF(AH909=450,450,AH909+9)))</f>
        <v>0</v>
      </c>
    </row>
    <row r="910" spans="32:35" x14ac:dyDescent="0.2">
      <c r="AF910" s="2">
        <v>0.83333333333333337</v>
      </c>
      <c r="AG910" t="s">
        <v>747</v>
      </c>
      <c r="AH910" s="17">
        <v>440</v>
      </c>
      <c r="AI910" s="17" cm="1">
        <f t="array" ref="AI910">SUMPRODUCT(--(IFERROR(HOUR(Flights_2026_09_3033343536373456789[entry_hour]),-1)=HOUR(AF910)),--(IFERROR(Flights_2026_09_3033343536373456789[entry_sector],"")=AG910),--(IFERROR(Flights_2026_09_3033343536373456789[nfl],-1)&gt;=AH910),--(IFERROR(Flights_2026_09_3033343536373456789[nfl],-1)&lt;=IF(AH910=450,450,AH910+9)))</f>
        <v>0</v>
      </c>
    </row>
    <row r="911" spans="32:35" x14ac:dyDescent="0.2">
      <c r="AF911" s="2">
        <v>0.83333333333333337</v>
      </c>
      <c r="AG911" t="s">
        <v>747</v>
      </c>
      <c r="AH911" s="17">
        <v>450</v>
      </c>
      <c r="AI911" s="17" cm="1">
        <f t="array" ref="AI911">SUMPRODUCT(--(IFERROR(HOUR(Flights_2026_09_3033343536373456789[entry_hour]),-1)=HOUR(AF911)),--(IFERROR(Flights_2026_09_3033343536373456789[entry_sector],"")=AG911),--(IFERROR(Flights_2026_09_3033343536373456789[nfl],-1)&gt;=AH911),--(IFERROR(Flights_2026_09_3033343536373456789[nfl],-1)&lt;=IF(AH911=450,450,AH911+9)))</f>
        <v>0</v>
      </c>
    </row>
    <row r="912" spans="32:35" x14ac:dyDescent="0.2">
      <c r="AF912" s="2">
        <v>0.875</v>
      </c>
      <c r="AG912" t="s">
        <v>743</v>
      </c>
      <c r="AH912" s="17">
        <v>200</v>
      </c>
      <c r="AI912" s="17" cm="1">
        <f t="array" ref="AI912">SUMPRODUCT(--(IFERROR(HOUR(Flights_2026_09_3033343536373456789[entry_hour]),-1)=HOUR(AF912)),--(IFERROR(Flights_2026_09_3033343536373456789[entry_sector],"")=AG912),--(IFERROR(Flights_2026_09_3033343536373456789[nfl],-1)&gt;=AH912),--(IFERROR(Flights_2026_09_3033343536373456789[nfl],-1)&lt;=IF(AH912=450,450,AH912+9)))</f>
        <v>0</v>
      </c>
    </row>
    <row r="913" spans="32:35" x14ac:dyDescent="0.2">
      <c r="AF913" s="2">
        <v>0.875</v>
      </c>
      <c r="AG913" t="s">
        <v>743</v>
      </c>
      <c r="AH913" s="17">
        <v>210</v>
      </c>
      <c r="AI913" s="17" cm="1">
        <f t="array" ref="AI913">SUMPRODUCT(--(IFERROR(HOUR(Flights_2026_09_3033343536373456789[entry_hour]),-1)=HOUR(AF913)),--(IFERROR(Flights_2026_09_3033343536373456789[entry_sector],"")=AG913),--(IFERROR(Flights_2026_09_3033343536373456789[nfl],-1)&gt;=AH913),--(IFERROR(Flights_2026_09_3033343536373456789[nfl],-1)&lt;=IF(AH913=450,450,AH913+9)))</f>
        <v>0</v>
      </c>
    </row>
    <row r="914" spans="32:35" x14ac:dyDescent="0.2">
      <c r="AF914" s="2">
        <v>0.875</v>
      </c>
      <c r="AG914" t="s">
        <v>743</v>
      </c>
      <c r="AH914" s="17">
        <v>220</v>
      </c>
      <c r="AI914" s="17" cm="1">
        <f t="array" ref="AI914">SUMPRODUCT(--(IFERROR(HOUR(Flights_2026_09_3033343536373456789[entry_hour]),-1)=HOUR(AF914)),--(IFERROR(Flights_2026_09_3033343536373456789[entry_sector],"")=AG914),--(IFERROR(Flights_2026_09_3033343536373456789[nfl],-1)&gt;=AH914),--(IFERROR(Flights_2026_09_3033343536373456789[nfl],-1)&lt;=IF(AH914=450,450,AH914+9)))</f>
        <v>0</v>
      </c>
    </row>
    <row r="915" spans="32:35" x14ac:dyDescent="0.2">
      <c r="AF915" s="2">
        <v>0.875</v>
      </c>
      <c r="AG915" t="s">
        <v>743</v>
      </c>
      <c r="AH915" s="17">
        <v>230</v>
      </c>
      <c r="AI915" s="17" cm="1">
        <f t="array" ref="AI915">SUMPRODUCT(--(IFERROR(HOUR(Flights_2026_09_3033343536373456789[entry_hour]),-1)=HOUR(AF915)),--(IFERROR(Flights_2026_09_3033343536373456789[entry_sector],"")=AG915),--(IFERROR(Flights_2026_09_3033343536373456789[nfl],-1)&gt;=AH915),--(IFERROR(Flights_2026_09_3033343536373456789[nfl],-1)&lt;=IF(AH915=450,450,AH915+9)))</f>
        <v>0</v>
      </c>
    </row>
    <row r="916" spans="32:35" x14ac:dyDescent="0.2">
      <c r="AF916" s="2">
        <v>0.875</v>
      </c>
      <c r="AG916" t="s">
        <v>743</v>
      </c>
      <c r="AH916" s="17">
        <v>240</v>
      </c>
      <c r="AI916" s="17" cm="1">
        <f t="array" ref="AI916">SUMPRODUCT(--(IFERROR(HOUR(Flights_2026_09_3033343536373456789[entry_hour]),-1)=HOUR(AF916)),--(IFERROR(Flights_2026_09_3033343536373456789[entry_sector],"")=AG916),--(IFERROR(Flights_2026_09_3033343536373456789[nfl],-1)&gt;=AH916),--(IFERROR(Flights_2026_09_3033343536373456789[nfl],-1)&lt;=IF(AH916=450,450,AH916+9)))</f>
        <v>0</v>
      </c>
    </row>
    <row r="917" spans="32:35" x14ac:dyDescent="0.2">
      <c r="AF917" s="2">
        <v>0.875</v>
      </c>
      <c r="AG917" t="s">
        <v>743</v>
      </c>
      <c r="AH917" s="17">
        <v>250</v>
      </c>
      <c r="AI917" s="17" cm="1">
        <f t="array" ref="AI917">SUMPRODUCT(--(IFERROR(HOUR(Flights_2026_09_3033343536373456789[entry_hour]),-1)=HOUR(AF917)),--(IFERROR(Flights_2026_09_3033343536373456789[entry_sector],"")=AG917),--(IFERROR(Flights_2026_09_3033343536373456789[nfl],-1)&gt;=AH917),--(IFERROR(Flights_2026_09_3033343536373456789[nfl],-1)&lt;=IF(AH917=450,450,AH917+9)))</f>
        <v>0</v>
      </c>
    </row>
    <row r="918" spans="32:35" x14ac:dyDescent="0.2">
      <c r="AF918" s="2">
        <v>0.875</v>
      </c>
      <c r="AG918" t="s">
        <v>743</v>
      </c>
      <c r="AH918" s="17">
        <v>260</v>
      </c>
      <c r="AI918" s="17" cm="1">
        <f t="array" ref="AI918">SUMPRODUCT(--(IFERROR(HOUR(Flights_2026_09_3033343536373456789[entry_hour]),-1)=HOUR(AF918)),--(IFERROR(Flights_2026_09_3033343536373456789[entry_sector],"")=AG918),--(IFERROR(Flights_2026_09_3033343536373456789[nfl],-1)&gt;=AH918),--(IFERROR(Flights_2026_09_3033343536373456789[nfl],-1)&lt;=IF(AH918=450,450,AH918+9)))</f>
        <v>0</v>
      </c>
    </row>
    <row r="919" spans="32:35" x14ac:dyDescent="0.2">
      <c r="AF919" s="2">
        <v>0.875</v>
      </c>
      <c r="AG919" t="s">
        <v>743</v>
      </c>
      <c r="AH919" s="17">
        <v>270</v>
      </c>
      <c r="AI919" s="17" cm="1">
        <f t="array" ref="AI919">SUMPRODUCT(--(IFERROR(HOUR(Flights_2026_09_3033343536373456789[entry_hour]),-1)=HOUR(AF919)),--(IFERROR(Flights_2026_09_3033343536373456789[entry_sector],"")=AG919),--(IFERROR(Flights_2026_09_3033343536373456789[nfl],-1)&gt;=AH919),--(IFERROR(Flights_2026_09_3033343536373456789[nfl],-1)&lt;=IF(AH919=450,450,AH919+9)))</f>
        <v>0</v>
      </c>
    </row>
    <row r="920" spans="32:35" x14ac:dyDescent="0.2">
      <c r="AF920" s="2">
        <v>0.875</v>
      </c>
      <c r="AG920" t="s">
        <v>743</v>
      </c>
      <c r="AH920" s="17">
        <v>280</v>
      </c>
      <c r="AI920" s="17" cm="1">
        <f t="array" ref="AI920">SUMPRODUCT(--(IFERROR(HOUR(Flights_2026_09_3033343536373456789[entry_hour]),-1)=HOUR(AF920)),--(IFERROR(Flights_2026_09_3033343536373456789[entry_sector],"")=AG920),--(IFERROR(Flights_2026_09_3033343536373456789[nfl],-1)&gt;=AH920),--(IFERROR(Flights_2026_09_3033343536373456789[nfl],-1)&lt;=IF(AH920=450,450,AH920+9)))</f>
        <v>0</v>
      </c>
    </row>
    <row r="921" spans="32:35" x14ac:dyDescent="0.2">
      <c r="AF921" s="2">
        <v>0.875</v>
      </c>
      <c r="AG921" t="s">
        <v>743</v>
      </c>
      <c r="AH921" s="17">
        <v>290</v>
      </c>
      <c r="AI921" s="17" cm="1">
        <f t="array" ref="AI921">SUMPRODUCT(--(IFERROR(HOUR(Flights_2026_09_3033343536373456789[entry_hour]),-1)=HOUR(AF921)),--(IFERROR(Flights_2026_09_3033343536373456789[entry_sector],"")=AG921),--(IFERROR(Flights_2026_09_3033343536373456789[nfl],-1)&gt;=AH921),--(IFERROR(Flights_2026_09_3033343536373456789[nfl],-1)&lt;=IF(AH921=450,450,AH921+9)))</f>
        <v>0</v>
      </c>
    </row>
    <row r="922" spans="32:35" x14ac:dyDescent="0.2">
      <c r="AF922" s="2">
        <v>0.875</v>
      </c>
      <c r="AG922" t="s">
        <v>743</v>
      </c>
      <c r="AH922" s="17">
        <v>300</v>
      </c>
      <c r="AI922" s="17" cm="1">
        <f t="array" ref="AI922">SUMPRODUCT(--(IFERROR(HOUR(Flights_2026_09_3033343536373456789[entry_hour]),-1)=HOUR(AF922)),--(IFERROR(Flights_2026_09_3033343536373456789[entry_sector],"")=AG922),--(IFERROR(Flights_2026_09_3033343536373456789[nfl],-1)&gt;=AH922),--(IFERROR(Flights_2026_09_3033343536373456789[nfl],-1)&lt;=IF(AH922=450,450,AH922+9)))</f>
        <v>0</v>
      </c>
    </row>
    <row r="923" spans="32:35" x14ac:dyDescent="0.2">
      <c r="AF923" s="2">
        <v>0.875</v>
      </c>
      <c r="AG923" t="s">
        <v>743</v>
      </c>
      <c r="AH923" s="17">
        <v>310</v>
      </c>
      <c r="AI923" s="17" cm="1">
        <f t="array" ref="AI923">SUMPRODUCT(--(IFERROR(HOUR(Flights_2026_09_3033343536373456789[entry_hour]),-1)=HOUR(AF923)),--(IFERROR(Flights_2026_09_3033343536373456789[entry_sector],"")=AG923),--(IFERROR(Flights_2026_09_3033343536373456789[nfl],-1)&gt;=AH923),--(IFERROR(Flights_2026_09_3033343536373456789[nfl],-1)&lt;=IF(AH923=450,450,AH923+9)))</f>
        <v>0</v>
      </c>
    </row>
    <row r="924" spans="32:35" x14ac:dyDescent="0.2">
      <c r="AF924" s="2">
        <v>0.875</v>
      </c>
      <c r="AG924" t="s">
        <v>743</v>
      </c>
      <c r="AH924" s="17">
        <v>320</v>
      </c>
      <c r="AI924" s="17" cm="1">
        <f t="array" ref="AI924">SUMPRODUCT(--(IFERROR(HOUR(Flights_2026_09_3033343536373456789[entry_hour]),-1)=HOUR(AF924)),--(IFERROR(Flights_2026_09_3033343536373456789[entry_sector],"")=AG924),--(IFERROR(Flights_2026_09_3033343536373456789[nfl],-1)&gt;=AH924),--(IFERROR(Flights_2026_09_3033343536373456789[nfl],-1)&lt;=IF(AH924=450,450,AH924+9)))</f>
        <v>0</v>
      </c>
    </row>
    <row r="925" spans="32:35" x14ac:dyDescent="0.2">
      <c r="AF925" s="2">
        <v>0.875</v>
      </c>
      <c r="AG925" t="s">
        <v>743</v>
      </c>
      <c r="AH925" s="17">
        <v>330</v>
      </c>
      <c r="AI925" s="17" cm="1">
        <f t="array" ref="AI925">SUMPRODUCT(--(IFERROR(HOUR(Flights_2026_09_3033343536373456789[entry_hour]),-1)=HOUR(AF925)),--(IFERROR(Flights_2026_09_3033343536373456789[entry_sector],"")=AG925),--(IFERROR(Flights_2026_09_3033343536373456789[nfl],-1)&gt;=AH925),--(IFERROR(Flights_2026_09_3033343536373456789[nfl],-1)&lt;=IF(AH925=450,450,AH925+9)))</f>
        <v>0</v>
      </c>
    </row>
    <row r="926" spans="32:35" x14ac:dyDescent="0.2">
      <c r="AF926" s="2">
        <v>0.875</v>
      </c>
      <c r="AG926" t="s">
        <v>743</v>
      </c>
      <c r="AH926" s="17">
        <v>340</v>
      </c>
      <c r="AI926" s="17" cm="1">
        <f t="array" ref="AI926">SUMPRODUCT(--(IFERROR(HOUR(Flights_2026_09_3033343536373456789[entry_hour]),-1)=HOUR(AF926)),--(IFERROR(Flights_2026_09_3033343536373456789[entry_sector],"")=AG926),--(IFERROR(Flights_2026_09_3033343536373456789[nfl],-1)&gt;=AH926),--(IFERROR(Flights_2026_09_3033343536373456789[nfl],-1)&lt;=IF(AH926=450,450,AH926+9)))</f>
        <v>0</v>
      </c>
    </row>
    <row r="927" spans="32:35" x14ac:dyDescent="0.2">
      <c r="AF927" s="2">
        <v>0.875</v>
      </c>
      <c r="AG927" t="s">
        <v>743</v>
      </c>
      <c r="AH927" s="17">
        <v>350</v>
      </c>
      <c r="AI927" s="17" cm="1">
        <f t="array" ref="AI927">SUMPRODUCT(--(IFERROR(HOUR(Flights_2026_09_3033343536373456789[entry_hour]),-1)=HOUR(AF927)),--(IFERROR(Flights_2026_09_3033343536373456789[entry_sector],"")=AG927),--(IFERROR(Flights_2026_09_3033343536373456789[nfl],-1)&gt;=AH927),--(IFERROR(Flights_2026_09_3033343536373456789[nfl],-1)&lt;=IF(AH927=450,450,AH927+9)))</f>
        <v>0</v>
      </c>
    </row>
    <row r="928" spans="32:35" x14ac:dyDescent="0.2">
      <c r="AF928" s="2">
        <v>0.875</v>
      </c>
      <c r="AG928" t="s">
        <v>743</v>
      </c>
      <c r="AH928" s="17">
        <v>360</v>
      </c>
      <c r="AI928" s="17" cm="1">
        <f t="array" ref="AI928">SUMPRODUCT(--(IFERROR(HOUR(Flights_2026_09_3033343536373456789[entry_hour]),-1)=HOUR(AF928)),--(IFERROR(Flights_2026_09_3033343536373456789[entry_sector],"")=AG928),--(IFERROR(Flights_2026_09_3033343536373456789[nfl],-1)&gt;=AH928),--(IFERROR(Flights_2026_09_3033343536373456789[nfl],-1)&lt;=IF(AH928=450,450,AH928+9)))</f>
        <v>0</v>
      </c>
    </row>
    <row r="929" spans="32:35" x14ac:dyDescent="0.2">
      <c r="AF929" s="2">
        <v>0.875</v>
      </c>
      <c r="AG929" t="s">
        <v>743</v>
      </c>
      <c r="AH929" s="17">
        <v>370</v>
      </c>
      <c r="AI929" s="17" cm="1">
        <f t="array" ref="AI929">SUMPRODUCT(--(IFERROR(HOUR(Flights_2026_09_3033343536373456789[entry_hour]),-1)=HOUR(AF929)),--(IFERROR(Flights_2026_09_3033343536373456789[entry_sector],"")=AG929),--(IFERROR(Flights_2026_09_3033343536373456789[nfl],-1)&gt;=AH929),--(IFERROR(Flights_2026_09_3033343536373456789[nfl],-1)&lt;=IF(AH929=450,450,AH929+9)))</f>
        <v>0</v>
      </c>
    </row>
    <row r="930" spans="32:35" x14ac:dyDescent="0.2">
      <c r="AF930" s="2">
        <v>0.875</v>
      </c>
      <c r="AG930" t="s">
        <v>743</v>
      </c>
      <c r="AH930" s="17">
        <v>380</v>
      </c>
      <c r="AI930" s="17" cm="1">
        <f t="array" ref="AI930">SUMPRODUCT(--(IFERROR(HOUR(Flights_2026_09_3033343536373456789[entry_hour]),-1)=HOUR(AF930)),--(IFERROR(Flights_2026_09_3033343536373456789[entry_sector],"")=AG930),--(IFERROR(Flights_2026_09_3033343536373456789[nfl],-1)&gt;=AH930),--(IFERROR(Flights_2026_09_3033343536373456789[nfl],-1)&lt;=IF(AH930=450,450,AH930+9)))</f>
        <v>0</v>
      </c>
    </row>
    <row r="931" spans="32:35" x14ac:dyDescent="0.2">
      <c r="AF931" s="2">
        <v>0.875</v>
      </c>
      <c r="AG931" t="s">
        <v>743</v>
      </c>
      <c r="AH931" s="17">
        <v>390</v>
      </c>
      <c r="AI931" s="17" cm="1">
        <f t="array" ref="AI931">SUMPRODUCT(--(IFERROR(HOUR(Flights_2026_09_3033343536373456789[entry_hour]),-1)=HOUR(AF931)),--(IFERROR(Flights_2026_09_3033343536373456789[entry_sector],"")=AG931),--(IFERROR(Flights_2026_09_3033343536373456789[nfl],-1)&gt;=AH931),--(IFERROR(Flights_2026_09_3033343536373456789[nfl],-1)&lt;=IF(AH931=450,450,AH931+9)))</f>
        <v>0</v>
      </c>
    </row>
    <row r="932" spans="32:35" x14ac:dyDescent="0.2">
      <c r="AF932" s="2">
        <v>0.875</v>
      </c>
      <c r="AG932" t="s">
        <v>743</v>
      </c>
      <c r="AH932" s="17">
        <v>400</v>
      </c>
      <c r="AI932" s="17" cm="1">
        <f t="array" ref="AI932">SUMPRODUCT(--(IFERROR(HOUR(Flights_2026_09_3033343536373456789[entry_hour]),-1)=HOUR(AF932)),--(IFERROR(Flights_2026_09_3033343536373456789[entry_sector],"")=AG932),--(IFERROR(Flights_2026_09_3033343536373456789[nfl],-1)&gt;=AH932),--(IFERROR(Flights_2026_09_3033343536373456789[nfl],-1)&lt;=IF(AH932=450,450,AH932+9)))</f>
        <v>0</v>
      </c>
    </row>
    <row r="933" spans="32:35" x14ac:dyDescent="0.2">
      <c r="AF933" s="2">
        <v>0.875</v>
      </c>
      <c r="AG933" t="s">
        <v>743</v>
      </c>
      <c r="AH933" s="17">
        <v>410</v>
      </c>
      <c r="AI933" s="17" cm="1">
        <f t="array" ref="AI933">SUMPRODUCT(--(IFERROR(HOUR(Flights_2026_09_3033343536373456789[entry_hour]),-1)=HOUR(AF933)),--(IFERROR(Flights_2026_09_3033343536373456789[entry_sector],"")=AG933),--(IFERROR(Flights_2026_09_3033343536373456789[nfl],-1)&gt;=AH933),--(IFERROR(Flights_2026_09_3033343536373456789[nfl],-1)&lt;=IF(AH933=450,450,AH933+9)))</f>
        <v>0</v>
      </c>
    </row>
    <row r="934" spans="32:35" x14ac:dyDescent="0.2">
      <c r="AF934" s="2">
        <v>0.875</v>
      </c>
      <c r="AG934" t="s">
        <v>743</v>
      </c>
      <c r="AH934" s="17">
        <v>420</v>
      </c>
      <c r="AI934" s="17" cm="1">
        <f t="array" ref="AI934">SUMPRODUCT(--(IFERROR(HOUR(Flights_2026_09_3033343536373456789[entry_hour]),-1)=HOUR(AF934)),--(IFERROR(Flights_2026_09_3033343536373456789[entry_sector],"")=AG934),--(IFERROR(Flights_2026_09_3033343536373456789[nfl],-1)&gt;=AH934),--(IFERROR(Flights_2026_09_3033343536373456789[nfl],-1)&lt;=IF(AH934=450,450,AH934+9)))</f>
        <v>0</v>
      </c>
    </row>
    <row r="935" spans="32:35" x14ac:dyDescent="0.2">
      <c r="AF935" s="2">
        <v>0.875</v>
      </c>
      <c r="AG935" t="s">
        <v>743</v>
      </c>
      <c r="AH935" s="17">
        <v>430</v>
      </c>
      <c r="AI935" s="17" cm="1">
        <f t="array" ref="AI935">SUMPRODUCT(--(IFERROR(HOUR(Flights_2026_09_3033343536373456789[entry_hour]),-1)=HOUR(AF935)),--(IFERROR(Flights_2026_09_3033343536373456789[entry_sector],"")=AG935),--(IFERROR(Flights_2026_09_3033343536373456789[nfl],-1)&gt;=AH935),--(IFERROR(Flights_2026_09_3033343536373456789[nfl],-1)&lt;=IF(AH935=450,450,AH935+9)))</f>
        <v>0</v>
      </c>
    </row>
    <row r="936" spans="32:35" x14ac:dyDescent="0.2">
      <c r="AF936" s="2">
        <v>0.875</v>
      </c>
      <c r="AG936" t="s">
        <v>743</v>
      </c>
      <c r="AH936" s="17">
        <v>440</v>
      </c>
      <c r="AI936" s="17" cm="1">
        <f t="array" ref="AI936">SUMPRODUCT(--(IFERROR(HOUR(Flights_2026_09_3033343536373456789[entry_hour]),-1)=HOUR(AF936)),--(IFERROR(Flights_2026_09_3033343536373456789[entry_sector],"")=AG936),--(IFERROR(Flights_2026_09_3033343536373456789[nfl],-1)&gt;=AH936),--(IFERROR(Flights_2026_09_3033343536373456789[nfl],-1)&lt;=IF(AH936=450,450,AH936+9)))</f>
        <v>0</v>
      </c>
    </row>
    <row r="937" spans="32:35" x14ac:dyDescent="0.2">
      <c r="AF937" s="2">
        <v>0.875</v>
      </c>
      <c r="AG937" t="s">
        <v>743</v>
      </c>
      <c r="AH937" s="17">
        <v>450</v>
      </c>
      <c r="AI937" s="17" cm="1">
        <f t="array" ref="AI937">SUMPRODUCT(--(IFERROR(HOUR(Flights_2026_09_3033343536373456789[entry_hour]),-1)=HOUR(AF937)),--(IFERROR(Flights_2026_09_3033343536373456789[entry_sector],"")=AG937),--(IFERROR(Flights_2026_09_3033343536373456789[nfl],-1)&gt;=AH937),--(IFERROR(Flights_2026_09_3033343536373456789[nfl],-1)&lt;=IF(AH937=450,450,AH937+9)))</f>
        <v>0</v>
      </c>
    </row>
    <row r="938" spans="32:35" x14ac:dyDescent="0.2">
      <c r="AF938" s="2">
        <v>0.875</v>
      </c>
      <c r="AG938" t="s">
        <v>744</v>
      </c>
      <c r="AH938" s="17">
        <v>200</v>
      </c>
      <c r="AI938" s="17" cm="1">
        <f t="array" ref="AI938">SUMPRODUCT(--(IFERROR(HOUR(Flights_2026_09_3033343536373456789[entry_hour]),-1)=HOUR(AF938)),--(IFERROR(Flights_2026_09_3033343536373456789[entry_sector],"")=AG938),--(IFERROR(Flights_2026_09_3033343536373456789[nfl],-1)&gt;=AH938),--(IFERROR(Flights_2026_09_3033343536373456789[nfl],-1)&lt;=IF(AH938=450,450,AH938+9)))</f>
        <v>0</v>
      </c>
    </row>
    <row r="939" spans="32:35" x14ac:dyDescent="0.2">
      <c r="AF939" s="2">
        <v>0.875</v>
      </c>
      <c r="AG939" t="s">
        <v>744</v>
      </c>
      <c r="AH939" s="17">
        <v>210</v>
      </c>
      <c r="AI939" s="17" cm="1">
        <f t="array" ref="AI939">SUMPRODUCT(--(IFERROR(HOUR(Flights_2026_09_3033343536373456789[entry_hour]),-1)=HOUR(AF939)),--(IFERROR(Flights_2026_09_3033343536373456789[entry_sector],"")=AG939),--(IFERROR(Flights_2026_09_3033343536373456789[nfl],-1)&gt;=AH939),--(IFERROR(Flights_2026_09_3033343536373456789[nfl],-1)&lt;=IF(AH939=450,450,AH939+9)))</f>
        <v>0</v>
      </c>
    </row>
    <row r="940" spans="32:35" x14ac:dyDescent="0.2">
      <c r="AF940" s="2">
        <v>0.875</v>
      </c>
      <c r="AG940" t="s">
        <v>744</v>
      </c>
      <c r="AH940" s="17">
        <v>220</v>
      </c>
      <c r="AI940" s="17" cm="1">
        <f t="array" ref="AI940">SUMPRODUCT(--(IFERROR(HOUR(Flights_2026_09_3033343536373456789[entry_hour]),-1)=HOUR(AF940)),--(IFERROR(Flights_2026_09_3033343536373456789[entry_sector],"")=AG940),--(IFERROR(Flights_2026_09_3033343536373456789[nfl],-1)&gt;=AH940),--(IFERROR(Flights_2026_09_3033343536373456789[nfl],-1)&lt;=IF(AH940=450,450,AH940+9)))</f>
        <v>1</v>
      </c>
    </row>
    <row r="941" spans="32:35" x14ac:dyDescent="0.2">
      <c r="AF941" s="2">
        <v>0.875</v>
      </c>
      <c r="AG941" t="s">
        <v>744</v>
      </c>
      <c r="AH941" s="17">
        <v>230</v>
      </c>
      <c r="AI941" s="17" cm="1">
        <f t="array" ref="AI941">SUMPRODUCT(--(IFERROR(HOUR(Flights_2026_09_3033343536373456789[entry_hour]),-1)=HOUR(AF941)),--(IFERROR(Flights_2026_09_3033343536373456789[entry_sector],"")=AG941),--(IFERROR(Flights_2026_09_3033343536373456789[nfl],-1)&gt;=AH941),--(IFERROR(Flights_2026_09_3033343536373456789[nfl],-1)&lt;=IF(AH941=450,450,AH941+9)))</f>
        <v>0</v>
      </c>
    </row>
    <row r="942" spans="32:35" x14ac:dyDescent="0.2">
      <c r="AF942" s="2">
        <v>0.875</v>
      </c>
      <c r="AG942" t="s">
        <v>744</v>
      </c>
      <c r="AH942" s="17">
        <v>240</v>
      </c>
      <c r="AI942" s="17" cm="1">
        <f t="array" ref="AI942">SUMPRODUCT(--(IFERROR(HOUR(Flights_2026_09_3033343536373456789[entry_hour]),-1)=HOUR(AF942)),--(IFERROR(Flights_2026_09_3033343536373456789[entry_sector],"")=AG942),--(IFERROR(Flights_2026_09_3033343536373456789[nfl],-1)&gt;=AH942),--(IFERROR(Flights_2026_09_3033343536373456789[nfl],-1)&lt;=IF(AH942=450,450,AH942+9)))</f>
        <v>0</v>
      </c>
    </row>
    <row r="943" spans="32:35" x14ac:dyDescent="0.2">
      <c r="AF943" s="2">
        <v>0.875</v>
      </c>
      <c r="AG943" t="s">
        <v>744</v>
      </c>
      <c r="AH943" s="17">
        <v>250</v>
      </c>
      <c r="AI943" s="17" cm="1">
        <f t="array" ref="AI943">SUMPRODUCT(--(IFERROR(HOUR(Flights_2026_09_3033343536373456789[entry_hour]),-1)=HOUR(AF943)),--(IFERROR(Flights_2026_09_3033343536373456789[entry_sector],"")=AG943),--(IFERROR(Flights_2026_09_3033343536373456789[nfl],-1)&gt;=AH943),--(IFERROR(Flights_2026_09_3033343536373456789[nfl],-1)&lt;=IF(AH943=450,450,AH943+9)))</f>
        <v>0</v>
      </c>
    </row>
    <row r="944" spans="32:35" x14ac:dyDescent="0.2">
      <c r="AF944" s="2">
        <v>0.875</v>
      </c>
      <c r="AG944" t="s">
        <v>744</v>
      </c>
      <c r="AH944" s="17">
        <v>260</v>
      </c>
      <c r="AI944" s="17" cm="1">
        <f t="array" ref="AI944">SUMPRODUCT(--(IFERROR(HOUR(Flights_2026_09_3033343536373456789[entry_hour]),-1)=HOUR(AF944)),--(IFERROR(Flights_2026_09_3033343536373456789[entry_sector],"")=AG944),--(IFERROR(Flights_2026_09_3033343536373456789[nfl],-1)&gt;=AH944),--(IFERROR(Flights_2026_09_3033343536373456789[nfl],-1)&lt;=IF(AH944=450,450,AH944+9)))</f>
        <v>0</v>
      </c>
    </row>
    <row r="945" spans="32:35" x14ac:dyDescent="0.2">
      <c r="AF945" s="2">
        <v>0.875</v>
      </c>
      <c r="AG945" t="s">
        <v>744</v>
      </c>
      <c r="AH945" s="17">
        <v>270</v>
      </c>
      <c r="AI945" s="17" cm="1">
        <f t="array" ref="AI945">SUMPRODUCT(--(IFERROR(HOUR(Flights_2026_09_3033343536373456789[entry_hour]),-1)=HOUR(AF945)),--(IFERROR(Flights_2026_09_3033343536373456789[entry_sector],"")=AG945),--(IFERROR(Flights_2026_09_3033343536373456789[nfl],-1)&gt;=AH945),--(IFERROR(Flights_2026_09_3033343536373456789[nfl],-1)&lt;=IF(AH945=450,450,AH945+9)))</f>
        <v>0</v>
      </c>
    </row>
    <row r="946" spans="32:35" x14ac:dyDescent="0.2">
      <c r="AF946" s="2">
        <v>0.875</v>
      </c>
      <c r="AG946" t="s">
        <v>744</v>
      </c>
      <c r="AH946" s="17">
        <v>280</v>
      </c>
      <c r="AI946" s="17" cm="1">
        <f t="array" ref="AI946">SUMPRODUCT(--(IFERROR(HOUR(Flights_2026_09_3033343536373456789[entry_hour]),-1)=HOUR(AF946)),--(IFERROR(Flights_2026_09_3033343536373456789[entry_sector],"")=AG946),--(IFERROR(Flights_2026_09_3033343536373456789[nfl],-1)&gt;=AH946),--(IFERROR(Flights_2026_09_3033343536373456789[nfl],-1)&lt;=IF(AH946=450,450,AH946+9)))</f>
        <v>0</v>
      </c>
    </row>
    <row r="947" spans="32:35" x14ac:dyDescent="0.2">
      <c r="AF947" s="2">
        <v>0.875</v>
      </c>
      <c r="AG947" t="s">
        <v>744</v>
      </c>
      <c r="AH947" s="17">
        <v>290</v>
      </c>
      <c r="AI947" s="17" cm="1">
        <f t="array" ref="AI947">SUMPRODUCT(--(IFERROR(HOUR(Flights_2026_09_3033343536373456789[entry_hour]),-1)=HOUR(AF947)),--(IFERROR(Flights_2026_09_3033343536373456789[entry_sector],"")=AG947),--(IFERROR(Flights_2026_09_3033343536373456789[nfl],-1)&gt;=AH947),--(IFERROR(Flights_2026_09_3033343536373456789[nfl],-1)&lt;=IF(AH947=450,450,AH947+9)))</f>
        <v>0</v>
      </c>
    </row>
    <row r="948" spans="32:35" x14ac:dyDescent="0.2">
      <c r="AF948" s="2">
        <v>0.875</v>
      </c>
      <c r="AG948" t="s">
        <v>744</v>
      </c>
      <c r="AH948" s="17">
        <v>300</v>
      </c>
      <c r="AI948" s="17" cm="1">
        <f t="array" ref="AI948">SUMPRODUCT(--(IFERROR(HOUR(Flights_2026_09_3033343536373456789[entry_hour]),-1)=HOUR(AF948)),--(IFERROR(Flights_2026_09_3033343536373456789[entry_sector],"")=AG948),--(IFERROR(Flights_2026_09_3033343536373456789[nfl],-1)&gt;=AH948),--(IFERROR(Flights_2026_09_3033343536373456789[nfl],-1)&lt;=IF(AH948=450,450,AH948+9)))</f>
        <v>0</v>
      </c>
    </row>
    <row r="949" spans="32:35" x14ac:dyDescent="0.2">
      <c r="AF949" s="2">
        <v>0.875</v>
      </c>
      <c r="AG949" t="s">
        <v>744</v>
      </c>
      <c r="AH949" s="17">
        <v>310</v>
      </c>
      <c r="AI949" s="17" cm="1">
        <f t="array" ref="AI949">SUMPRODUCT(--(IFERROR(HOUR(Flights_2026_09_3033343536373456789[entry_hour]),-1)=HOUR(AF949)),--(IFERROR(Flights_2026_09_3033343536373456789[entry_sector],"")=AG949),--(IFERROR(Flights_2026_09_3033343536373456789[nfl],-1)&gt;=AH949),--(IFERROR(Flights_2026_09_3033343536373456789[nfl],-1)&lt;=IF(AH949=450,450,AH949+9)))</f>
        <v>0</v>
      </c>
    </row>
    <row r="950" spans="32:35" x14ac:dyDescent="0.2">
      <c r="AF950" s="2">
        <v>0.875</v>
      </c>
      <c r="AG950" t="s">
        <v>744</v>
      </c>
      <c r="AH950" s="17">
        <v>320</v>
      </c>
      <c r="AI950" s="17" cm="1">
        <f t="array" ref="AI950">SUMPRODUCT(--(IFERROR(HOUR(Flights_2026_09_3033343536373456789[entry_hour]),-1)=HOUR(AF950)),--(IFERROR(Flights_2026_09_3033343536373456789[entry_sector],"")=AG950),--(IFERROR(Flights_2026_09_3033343536373456789[nfl],-1)&gt;=AH950),--(IFERROR(Flights_2026_09_3033343536373456789[nfl],-1)&lt;=IF(AH950=450,450,AH950+9)))</f>
        <v>0</v>
      </c>
    </row>
    <row r="951" spans="32:35" x14ac:dyDescent="0.2">
      <c r="AF951" s="2">
        <v>0.875</v>
      </c>
      <c r="AG951" t="s">
        <v>744</v>
      </c>
      <c r="AH951" s="17">
        <v>330</v>
      </c>
      <c r="AI951" s="17" cm="1">
        <f t="array" ref="AI951">SUMPRODUCT(--(IFERROR(HOUR(Flights_2026_09_3033343536373456789[entry_hour]),-1)=HOUR(AF951)),--(IFERROR(Flights_2026_09_3033343536373456789[entry_sector],"")=AG951),--(IFERROR(Flights_2026_09_3033343536373456789[nfl],-1)&gt;=AH951),--(IFERROR(Flights_2026_09_3033343536373456789[nfl],-1)&lt;=IF(AH951=450,450,AH951+9)))</f>
        <v>0</v>
      </c>
    </row>
    <row r="952" spans="32:35" x14ac:dyDescent="0.2">
      <c r="AF952" s="2">
        <v>0.875</v>
      </c>
      <c r="AG952" t="s">
        <v>744</v>
      </c>
      <c r="AH952" s="17">
        <v>340</v>
      </c>
      <c r="AI952" s="17" cm="1">
        <f t="array" ref="AI952">SUMPRODUCT(--(IFERROR(HOUR(Flights_2026_09_3033343536373456789[entry_hour]),-1)=HOUR(AF952)),--(IFERROR(Flights_2026_09_3033343536373456789[entry_sector],"")=AG952),--(IFERROR(Flights_2026_09_3033343536373456789[nfl],-1)&gt;=AH952),--(IFERROR(Flights_2026_09_3033343536373456789[nfl],-1)&lt;=IF(AH952=450,450,AH952+9)))</f>
        <v>0</v>
      </c>
    </row>
    <row r="953" spans="32:35" x14ac:dyDescent="0.2">
      <c r="AF953" s="2">
        <v>0.875</v>
      </c>
      <c r="AG953" t="s">
        <v>744</v>
      </c>
      <c r="AH953" s="17">
        <v>350</v>
      </c>
      <c r="AI953" s="17" cm="1">
        <f t="array" ref="AI953">SUMPRODUCT(--(IFERROR(HOUR(Flights_2026_09_3033343536373456789[entry_hour]),-1)=HOUR(AF953)),--(IFERROR(Flights_2026_09_3033343536373456789[entry_sector],"")=AG953),--(IFERROR(Flights_2026_09_3033343536373456789[nfl],-1)&gt;=AH953),--(IFERROR(Flights_2026_09_3033343536373456789[nfl],-1)&lt;=IF(AH953=450,450,AH953+9)))</f>
        <v>0</v>
      </c>
    </row>
    <row r="954" spans="32:35" x14ac:dyDescent="0.2">
      <c r="AF954" s="2">
        <v>0.875</v>
      </c>
      <c r="AG954" t="s">
        <v>744</v>
      </c>
      <c r="AH954" s="17">
        <v>360</v>
      </c>
      <c r="AI954" s="17" cm="1">
        <f t="array" ref="AI954">SUMPRODUCT(--(IFERROR(HOUR(Flights_2026_09_3033343536373456789[entry_hour]),-1)=HOUR(AF954)),--(IFERROR(Flights_2026_09_3033343536373456789[entry_sector],"")=AG954),--(IFERROR(Flights_2026_09_3033343536373456789[nfl],-1)&gt;=AH954),--(IFERROR(Flights_2026_09_3033343536373456789[nfl],-1)&lt;=IF(AH954=450,450,AH954+9)))</f>
        <v>0</v>
      </c>
    </row>
    <row r="955" spans="32:35" x14ac:dyDescent="0.2">
      <c r="AF955" s="2">
        <v>0.875</v>
      </c>
      <c r="AG955" t="s">
        <v>744</v>
      </c>
      <c r="AH955" s="17">
        <v>370</v>
      </c>
      <c r="AI955" s="17" cm="1">
        <f t="array" ref="AI955">SUMPRODUCT(--(IFERROR(HOUR(Flights_2026_09_3033343536373456789[entry_hour]),-1)=HOUR(AF955)),--(IFERROR(Flights_2026_09_3033343536373456789[entry_sector],"")=AG955),--(IFERROR(Flights_2026_09_3033343536373456789[nfl],-1)&gt;=AH955),--(IFERROR(Flights_2026_09_3033343536373456789[nfl],-1)&lt;=IF(AH955=450,450,AH955+9)))</f>
        <v>0</v>
      </c>
    </row>
    <row r="956" spans="32:35" x14ac:dyDescent="0.2">
      <c r="AF956" s="2">
        <v>0.875</v>
      </c>
      <c r="AG956" t="s">
        <v>744</v>
      </c>
      <c r="AH956" s="17">
        <v>380</v>
      </c>
      <c r="AI956" s="17" cm="1">
        <f t="array" ref="AI956">SUMPRODUCT(--(IFERROR(HOUR(Flights_2026_09_3033343536373456789[entry_hour]),-1)=HOUR(AF956)),--(IFERROR(Flights_2026_09_3033343536373456789[entry_sector],"")=AG956),--(IFERROR(Flights_2026_09_3033343536373456789[nfl],-1)&gt;=AH956),--(IFERROR(Flights_2026_09_3033343536373456789[nfl],-1)&lt;=IF(AH956=450,450,AH956+9)))</f>
        <v>0</v>
      </c>
    </row>
    <row r="957" spans="32:35" x14ac:dyDescent="0.2">
      <c r="AF957" s="2">
        <v>0.875</v>
      </c>
      <c r="AG957" t="s">
        <v>744</v>
      </c>
      <c r="AH957" s="17">
        <v>390</v>
      </c>
      <c r="AI957" s="17" cm="1">
        <f t="array" ref="AI957">SUMPRODUCT(--(IFERROR(HOUR(Flights_2026_09_3033343536373456789[entry_hour]),-1)=HOUR(AF957)),--(IFERROR(Flights_2026_09_3033343536373456789[entry_sector],"")=AG957),--(IFERROR(Flights_2026_09_3033343536373456789[nfl],-1)&gt;=AH957),--(IFERROR(Flights_2026_09_3033343536373456789[nfl],-1)&lt;=IF(AH957=450,450,AH957+9)))</f>
        <v>0</v>
      </c>
    </row>
    <row r="958" spans="32:35" x14ac:dyDescent="0.2">
      <c r="AF958" s="2">
        <v>0.875</v>
      </c>
      <c r="AG958" t="s">
        <v>744</v>
      </c>
      <c r="AH958" s="17">
        <v>400</v>
      </c>
      <c r="AI958" s="17" cm="1">
        <f t="array" ref="AI958">SUMPRODUCT(--(IFERROR(HOUR(Flights_2026_09_3033343536373456789[entry_hour]),-1)=HOUR(AF958)),--(IFERROR(Flights_2026_09_3033343536373456789[entry_sector],"")=AG958),--(IFERROR(Flights_2026_09_3033343536373456789[nfl],-1)&gt;=AH958),--(IFERROR(Flights_2026_09_3033343536373456789[nfl],-1)&lt;=IF(AH958=450,450,AH958+9)))</f>
        <v>0</v>
      </c>
    </row>
    <row r="959" spans="32:35" x14ac:dyDescent="0.2">
      <c r="AF959" s="2">
        <v>0.875</v>
      </c>
      <c r="AG959" t="s">
        <v>744</v>
      </c>
      <c r="AH959" s="17">
        <v>410</v>
      </c>
      <c r="AI959" s="17" cm="1">
        <f t="array" ref="AI959">SUMPRODUCT(--(IFERROR(HOUR(Flights_2026_09_3033343536373456789[entry_hour]),-1)=HOUR(AF959)),--(IFERROR(Flights_2026_09_3033343536373456789[entry_sector],"")=AG959),--(IFERROR(Flights_2026_09_3033343536373456789[nfl],-1)&gt;=AH959),--(IFERROR(Flights_2026_09_3033343536373456789[nfl],-1)&lt;=IF(AH959=450,450,AH959+9)))</f>
        <v>0</v>
      </c>
    </row>
    <row r="960" spans="32:35" x14ac:dyDescent="0.2">
      <c r="AF960" s="2">
        <v>0.875</v>
      </c>
      <c r="AG960" t="s">
        <v>744</v>
      </c>
      <c r="AH960" s="17">
        <v>420</v>
      </c>
      <c r="AI960" s="17" cm="1">
        <f t="array" ref="AI960">SUMPRODUCT(--(IFERROR(HOUR(Flights_2026_09_3033343536373456789[entry_hour]),-1)=HOUR(AF960)),--(IFERROR(Flights_2026_09_3033343536373456789[entry_sector],"")=AG960),--(IFERROR(Flights_2026_09_3033343536373456789[nfl],-1)&gt;=AH960),--(IFERROR(Flights_2026_09_3033343536373456789[nfl],-1)&lt;=IF(AH960=450,450,AH960+9)))</f>
        <v>0</v>
      </c>
    </row>
    <row r="961" spans="32:35" x14ac:dyDescent="0.2">
      <c r="AF961" s="2">
        <v>0.875</v>
      </c>
      <c r="AG961" t="s">
        <v>744</v>
      </c>
      <c r="AH961" s="17">
        <v>430</v>
      </c>
      <c r="AI961" s="17" cm="1">
        <f t="array" ref="AI961">SUMPRODUCT(--(IFERROR(HOUR(Flights_2026_09_3033343536373456789[entry_hour]),-1)=HOUR(AF961)),--(IFERROR(Flights_2026_09_3033343536373456789[entry_sector],"")=AG961),--(IFERROR(Flights_2026_09_3033343536373456789[nfl],-1)&gt;=AH961),--(IFERROR(Flights_2026_09_3033343536373456789[nfl],-1)&lt;=IF(AH961=450,450,AH961+9)))</f>
        <v>0</v>
      </c>
    </row>
    <row r="962" spans="32:35" x14ac:dyDescent="0.2">
      <c r="AF962" s="2">
        <v>0.875</v>
      </c>
      <c r="AG962" t="s">
        <v>744</v>
      </c>
      <c r="AH962" s="17">
        <v>440</v>
      </c>
      <c r="AI962" s="17" cm="1">
        <f t="array" ref="AI962">SUMPRODUCT(--(IFERROR(HOUR(Flights_2026_09_3033343536373456789[entry_hour]),-1)=HOUR(AF962)),--(IFERROR(Flights_2026_09_3033343536373456789[entry_sector],"")=AG962),--(IFERROR(Flights_2026_09_3033343536373456789[nfl],-1)&gt;=AH962),--(IFERROR(Flights_2026_09_3033343536373456789[nfl],-1)&lt;=IF(AH962=450,450,AH962+9)))</f>
        <v>0</v>
      </c>
    </row>
    <row r="963" spans="32:35" x14ac:dyDescent="0.2">
      <c r="AF963" s="2">
        <v>0.875</v>
      </c>
      <c r="AG963" t="s">
        <v>744</v>
      </c>
      <c r="AH963" s="17">
        <v>450</v>
      </c>
      <c r="AI963" s="17" cm="1">
        <f t="array" ref="AI963">SUMPRODUCT(--(IFERROR(HOUR(Flights_2026_09_3033343536373456789[entry_hour]),-1)=HOUR(AF963)),--(IFERROR(Flights_2026_09_3033343536373456789[entry_sector],"")=AG963),--(IFERROR(Flights_2026_09_3033343536373456789[nfl],-1)&gt;=AH963),--(IFERROR(Flights_2026_09_3033343536373456789[nfl],-1)&lt;=IF(AH963=450,450,AH963+9)))</f>
        <v>0</v>
      </c>
    </row>
    <row r="964" spans="32:35" x14ac:dyDescent="0.2">
      <c r="AF964" s="2">
        <v>0.875</v>
      </c>
      <c r="AG964" t="s">
        <v>745</v>
      </c>
      <c r="AH964" s="17">
        <v>200</v>
      </c>
      <c r="AI964" s="17" cm="1">
        <f t="array" ref="AI964">SUMPRODUCT(--(IFERROR(HOUR(Flights_2026_09_3033343536373456789[entry_hour]),-1)=HOUR(AF964)),--(IFERROR(Flights_2026_09_3033343536373456789[entry_sector],"")=AG964),--(IFERROR(Flights_2026_09_3033343536373456789[nfl],-1)&gt;=AH964),--(IFERROR(Flights_2026_09_3033343536373456789[nfl],-1)&lt;=IF(AH964=450,450,AH964+9)))</f>
        <v>0</v>
      </c>
    </row>
    <row r="965" spans="32:35" x14ac:dyDescent="0.2">
      <c r="AF965" s="2">
        <v>0.875</v>
      </c>
      <c r="AG965" t="s">
        <v>745</v>
      </c>
      <c r="AH965" s="17">
        <v>210</v>
      </c>
      <c r="AI965" s="17" cm="1">
        <f t="array" ref="AI965">SUMPRODUCT(--(IFERROR(HOUR(Flights_2026_09_3033343536373456789[entry_hour]),-1)=HOUR(AF965)),--(IFERROR(Flights_2026_09_3033343536373456789[entry_sector],"")=AG965),--(IFERROR(Flights_2026_09_3033343536373456789[nfl],-1)&gt;=AH965),--(IFERROR(Flights_2026_09_3033343536373456789[nfl],-1)&lt;=IF(AH965=450,450,AH965+9)))</f>
        <v>0</v>
      </c>
    </row>
    <row r="966" spans="32:35" x14ac:dyDescent="0.2">
      <c r="AF966" s="2">
        <v>0.875</v>
      </c>
      <c r="AG966" t="s">
        <v>745</v>
      </c>
      <c r="AH966" s="17">
        <v>220</v>
      </c>
      <c r="AI966" s="17" cm="1">
        <f t="array" ref="AI966">SUMPRODUCT(--(IFERROR(HOUR(Flights_2026_09_3033343536373456789[entry_hour]),-1)=HOUR(AF966)),--(IFERROR(Flights_2026_09_3033343536373456789[entry_sector],"")=AG966),--(IFERROR(Flights_2026_09_3033343536373456789[nfl],-1)&gt;=AH966),--(IFERROR(Flights_2026_09_3033343536373456789[nfl],-1)&lt;=IF(AH966=450,450,AH966+9)))</f>
        <v>0</v>
      </c>
    </row>
    <row r="967" spans="32:35" x14ac:dyDescent="0.2">
      <c r="AF967" s="2">
        <v>0.875</v>
      </c>
      <c r="AG967" t="s">
        <v>745</v>
      </c>
      <c r="AH967" s="17">
        <v>230</v>
      </c>
      <c r="AI967" s="17" cm="1">
        <f t="array" ref="AI967">SUMPRODUCT(--(IFERROR(HOUR(Flights_2026_09_3033343536373456789[entry_hour]),-1)=HOUR(AF967)),--(IFERROR(Flights_2026_09_3033343536373456789[entry_sector],"")=AG967),--(IFERROR(Flights_2026_09_3033343536373456789[nfl],-1)&gt;=AH967),--(IFERROR(Flights_2026_09_3033343536373456789[nfl],-1)&lt;=IF(AH967=450,450,AH967+9)))</f>
        <v>0</v>
      </c>
    </row>
    <row r="968" spans="32:35" x14ac:dyDescent="0.2">
      <c r="AF968" s="2">
        <v>0.875</v>
      </c>
      <c r="AG968" t="s">
        <v>745</v>
      </c>
      <c r="AH968" s="17">
        <v>240</v>
      </c>
      <c r="AI968" s="17" cm="1">
        <f t="array" ref="AI968">SUMPRODUCT(--(IFERROR(HOUR(Flights_2026_09_3033343536373456789[entry_hour]),-1)=HOUR(AF968)),--(IFERROR(Flights_2026_09_3033343536373456789[entry_sector],"")=AG968),--(IFERROR(Flights_2026_09_3033343536373456789[nfl],-1)&gt;=AH968),--(IFERROR(Flights_2026_09_3033343536373456789[nfl],-1)&lt;=IF(AH968=450,450,AH968+9)))</f>
        <v>0</v>
      </c>
    </row>
    <row r="969" spans="32:35" x14ac:dyDescent="0.2">
      <c r="AF969" s="2">
        <v>0.875</v>
      </c>
      <c r="AG969" t="s">
        <v>745</v>
      </c>
      <c r="AH969" s="17">
        <v>250</v>
      </c>
      <c r="AI969" s="17" cm="1">
        <f t="array" ref="AI969">SUMPRODUCT(--(IFERROR(HOUR(Flights_2026_09_3033343536373456789[entry_hour]),-1)=HOUR(AF969)),--(IFERROR(Flights_2026_09_3033343536373456789[entry_sector],"")=AG969),--(IFERROR(Flights_2026_09_3033343536373456789[nfl],-1)&gt;=AH969),--(IFERROR(Flights_2026_09_3033343536373456789[nfl],-1)&lt;=IF(AH969=450,450,AH969+9)))</f>
        <v>0</v>
      </c>
    </row>
    <row r="970" spans="32:35" x14ac:dyDescent="0.2">
      <c r="AF970" s="2">
        <v>0.875</v>
      </c>
      <c r="AG970" t="s">
        <v>745</v>
      </c>
      <c r="AH970" s="17">
        <v>260</v>
      </c>
      <c r="AI970" s="17" cm="1">
        <f t="array" ref="AI970">SUMPRODUCT(--(IFERROR(HOUR(Flights_2026_09_3033343536373456789[entry_hour]),-1)=HOUR(AF970)),--(IFERROR(Flights_2026_09_3033343536373456789[entry_sector],"")=AG970),--(IFERROR(Flights_2026_09_3033343536373456789[nfl],-1)&gt;=AH970),--(IFERROR(Flights_2026_09_3033343536373456789[nfl],-1)&lt;=IF(AH970=450,450,AH970+9)))</f>
        <v>0</v>
      </c>
    </row>
    <row r="971" spans="32:35" x14ac:dyDescent="0.2">
      <c r="AF971" s="2">
        <v>0.875</v>
      </c>
      <c r="AG971" t="s">
        <v>745</v>
      </c>
      <c r="AH971" s="17">
        <v>270</v>
      </c>
      <c r="AI971" s="17" cm="1">
        <f t="array" ref="AI971">SUMPRODUCT(--(IFERROR(HOUR(Flights_2026_09_3033343536373456789[entry_hour]),-1)=HOUR(AF971)),--(IFERROR(Flights_2026_09_3033343536373456789[entry_sector],"")=AG971),--(IFERROR(Flights_2026_09_3033343536373456789[nfl],-1)&gt;=AH971),--(IFERROR(Flights_2026_09_3033343536373456789[nfl],-1)&lt;=IF(AH971=450,450,AH971+9)))</f>
        <v>0</v>
      </c>
    </row>
    <row r="972" spans="32:35" x14ac:dyDescent="0.2">
      <c r="AF972" s="2">
        <v>0.875</v>
      </c>
      <c r="AG972" t="s">
        <v>745</v>
      </c>
      <c r="AH972" s="17">
        <v>280</v>
      </c>
      <c r="AI972" s="17" cm="1">
        <f t="array" ref="AI972">SUMPRODUCT(--(IFERROR(HOUR(Flights_2026_09_3033343536373456789[entry_hour]),-1)=HOUR(AF972)),--(IFERROR(Flights_2026_09_3033343536373456789[entry_sector],"")=AG972),--(IFERROR(Flights_2026_09_3033343536373456789[nfl],-1)&gt;=AH972),--(IFERROR(Flights_2026_09_3033343536373456789[nfl],-1)&lt;=IF(AH972=450,450,AH972+9)))</f>
        <v>0</v>
      </c>
    </row>
    <row r="973" spans="32:35" x14ac:dyDescent="0.2">
      <c r="AF973" s="2">
        <v>0.875</v>
      </c>
      <c r="AG973" t="s">
        <v>745</v>
      </c>
      <c r="AH973" s="17">
        <v>290</v>
      </c>
      <c r="AI973" s="17" cm="1">
        <f t="array" ref="AI973">SUMPRODUCT(--(IFERROR(HOUR(Flights_2026_09_3033343536373456789[entry_hour]),-1)=HOUR(AF973)),--(IFERROR(Flights_2026_09_3033343536373456789[entry_sector],"")=AG973),--(IFERROR(Flights_2026_09_3033343536373456789[nfl],-1)&gt;=AH973),--(IFERROR(Flights_2026_09_3033343536373456789[nfl],-1)&lt;=IF(AH973=450,450,AH973+9)))</f>
        <v>0</v>
      </c>
    </row>
    <row r="974" spans="32:35" x14ac:dyDescent="0.2">
      <c r="AF974" s="2">
        <v>0.875</v>
      </c>
      <c r="AG974" t="s">
        <v>745</v>
      </c>
      <c r="AH974" s="17">
        <v>300</v>
      </c>
      <c r="AI974" s="17" cm="1">
        <f t="array" ref="AI974">SUMPRODUCT(--(IFERROR(HOUR(Flights_2026_09_3033343536373456789[entry_hour]),-1)=HOUR(AF974)),--(IFERROR(Flights_2026_09_3033343536373456789[entry_sector],"")=AG974),--(IFERROR(Flights_2026_09_3033343536373456789[nfl],-1)&gt;=AH974),--(IFERROR(Flights_2026_09_3033343536373456789[nfl],-1)&lt;=IF(AH974=450,450,AH974+9)))</f>
        <v>0</v>
      </c>
    </row>
    <row r="975" spans="32:35" x14ac:dyDescent="0.2">
      <c r="AF975" s="2">
        <v>0.875</v>
      </c>
      <c r="AG975" t="s">
        <v>745</v>
      </c>
      <c r="AH975" s="17">
        <v>310</v>
      </c>
      <c r="AI975" s="17" cm="1">
        <f t="array" ref="AI975">SUMPRODUCT(--(IFERROR(HOUR(Flights_2026_09_3033343536373456789[entry_hour]),-1)=HOUR(AF975)),--(IFERROR(Flights_2026_09_3033343536373456789[entry_sector],"")=AG975),--(IFERROR(Flights_2026_09_3033343536373456789[nfl],-1)&gt;=AH975),--(IFERROR(Flights_2026_09_3033343536373456789[nfl],-1)&lt;=IF(AH975=450,450,AH975+9)))</f>
        <v>0</v>
      </c>
    </row>
    <row r="976" spans="32:35" x14ac:dyDescent="0.2">
      <c r="AF976" s="2">
        <v>0.875</v>
      </c>
      <c r="AG976" t="s">
        <v>745</v>
      </c>
      <c r="AH976" s="17">
        <v>320</v>
      </c>
      <c r="AI976" s="17" cm="1">
        <f t="array" ref="AI976">SUMPRODUCT(--(IFERROR(HOUR(Flights_2026_09_3033343536373456789[entry_hour]),-1)=HOUR(AF976)),--(IFERROR(Flights_2026_09_3033343536373456789[entry_sector],"")=AG976),--(IFERROR(Flights_2026_09_3033343536373456789[nfl],-1)&gt;=AH976),--(IFERROR(Flights_2026_09_3033343536373456789[nfl],-1)&lt;=IF(AH976=450,450,AH976+9)))</f>
        <v>0</v>
      </c>
    </row>
    <row r="977" spans="32:35" x14ac:dyDescent="0.2">
      <c r="AF977" s="2">
        <v>0.875</v>
      </c>
      <c r="AG977" t="s">
        <v>745</v>
      </c>
      <c r="AH977" s="17">
        <v>330</v>
      </c>
      <c r="AI977" s="17" cm="1">
        <f t="array" ref="AI977">SUMPRODUCT(--(IFERROR(HOUR(Flights_2026_09_3033343536373456789[entry_hour]),-1)=HOUR(AF977)),--(IFERROR(Flights_2026_09_3033343536373456789[entry_sector],"")=AG977),--(IFERROR(Flights_2026_09_3033343536373456789[nfl],-1)&gt;=AH977),--(IFERROR(Flights_2026_09_3033343536373456789[nfl],-1)&lt;=IF(AH977=450,450,AH977+9)))</f>
        <v>0</v>
      </c>
    </row>
    <row r="978" spans="32:35" x14ac:dyDescent="0.2">
      <c r="AF978" s="2">
        <v>0.875</v>
      </c>
      <c r="AG978" t="s">
        <v>745</v>
      </c>
      <c r="AH978" s="17">
        <v>340</v>
      </c>
      <c r="AI978" s="17" cm="1">
        <f t="array" ref="AI978">SUMPRODUCT(--(IFERROR(HOUR(Flights_2026_09_3033343536373456789[entry_hour]),-1)=HOUR(AF978)),--(IFERROR(Flights_2026_09_3033343536373456789[entry_sector],"")=AG978),--(IFERROR(Flights_2026_09_3033343536373456789[nfl],-1)&gt;=AH978),--(IFERROR(Flights_2026_09_3033343536373456789[nfl],-1)&lt;=IF(AH978=450,450,AH978+9)))</f>
        <v>0</v>
      </c>
    </row>
    <row r="979" spans="32:35" x14ac:dyDescent="0.2">
      <c r="AF979" s="2">
        <v>0.875</v>
      </c>
      <c r="AG979" t="s">
        <v>745</v>
      </c>
      <c r="AH979" s="17">
        <v>350</v>
      </c>
      <c r="AI979" s="17" cm="1">
        <f t="array" ref="AI979">SUMPRODUCT(--(IFERROR(HOUR(Flights_2026_09_3033343536373456789[entry_hour]),-1)=HOUR(AF979)),--(IFERROR(Flights_2026_09_3033343536373456789[entry_sector],"")=AG979),--(IFERROR(Flights_2026_09_3033343536373456789[nfl],-1)&gt;=AH979),--(IFERROR(Flights_2026_09_3033343536373456789[nfl],-1)&lt;=IF(AH979=450,450,AH979+9)))</f>
        <v>0</v>
      </c>
    </row>
    <row r="980" spans="32:35" x14ac:dyDescent="0.2">
      <c r="AF980" s="2">
        <v>0.875</v>
      </c>
      <c r="AG980" t="s">
        <v>745</v>
      </c>
      <c r="AH980" s="17">
        <v>360</v>
      </c>
      <c r="AI980" s="17" cm="1">
        <f t="array" ref="AI980">SUMPRODUCT(--(IFERROR(HOUR(Flights_2026_09_3033343536373456789[entry_hour]),-1)=HOUR(AF980)),--(IFERROR(Flights_2026_09_3033343536373456789[entry_sector],"")=AG980),--(IFERROR(Flights_2026_09_3033343536373456789[nfl],-1)&gt;=AH980),--(IFERROR(Flights_2026_09_3033343536373456789[nfl],-1)&lt;=IF(AH980=450,450,AH980+9)))</f>
        <v>0</v>
      </c>
    </row>
    <row r="981" spans="32:35" x14ac:dyDescent="0.2">
      <c r="AF981" s="2">
        <v>0.875</v>
      </c>
      <c r="AG981" t="s">
        <v>745</v>
      </c>
      <c r="AH981" s="17">
        <v>370</v>
      </c>
      <c r="AI981" s="17" cm="1">
        <f t="array" ref="AI981">SUMPRODUCT(--(IFERROR(HOUR(Flights_2026_09_3033343536373456789[entry_hour]),-1)=HOUR(AF981)),--(IFERROR(Flights_2026_09_3033343536373456789[entry_sector],"")=AG981),--(IFERROR(Flights_2026_09_3033343536373456789[nfl],-1)&gt;=AH981),--(IFERROR(Flights_2026_09_3033343536373456789[nfl],-1)&lt;=IF(AH981=450,450,AH981+9)))</f>
        <v>4</v>
      </c>
    </row>
    <row r="982" spans="32:35" x14ac:dyDescent="0.2">
      <c r="AF982" s="2">
        <v>0.875</v>
      </c>
      <c r="AG982" t="s">
        <v>745</v>
      </c>
      <c r="AH982" s="17">
        <v>380</v>
      </c>
      <c r="AI982" s="17" cm="1">
        <f t="array" ref="AI982">SUMPRODUCT(--(IFERROR(HOUR(Flights_2026_09_3033343536373456789[entry_hour]),-1)=HOUR(AF982)),--(IFERROR(Flights_2026_09_3033343536373456789[entry_sector],"")=AG982),--(IFERROR(Flights_2026_09_3033343536373456789[nfl],-1)&gt;=AH982),--(IFERROR(Flights_2026_09_3033343536373456789[nfl],-1)&lt;=IF(AH982=450,450,AH982+9)))</f>
        <v>0</v>
      </c>
    </row>
    <row r="983" spans="32:35" x14ac:dyDescent="0.2">
      <c r="AF983" s="2">
        <v>0.875</v>
      </c>
      <c r="AG983" t="s">
        <v>745</v>
      </c>
      <c r="AH983" s="17">
        <v>390</v>
      </c>
      <c r="AI983" s="17" cm="1">
        <f t="array" ref="AI983">SUMPRODUCT(--(IFERROR(HOUR(Flights_2026_09_3033343536373456789[entry_hour]),-1)=HOUR(AF983)),--(IFERROR(Flights_2026_09_3033343536373456789[entry_sector],"")=AG983),--(IFERROR(Flights_2026_09_3033343536373456789[nfl],-1)&gt;=AH983),--(IFERROR(Flights_2026_09_3033343536373456789[nfl],-1)&lt;=IF(AH983=450,450,AH983+9)))</f>
        <v>0</v>
      </c>
    </row>
    <row r="984" spans="32:35" x14ac:dyDescent="0.2">
      <c r="AF984" s="2">
        <v>0.875</v>
      </c>
      <c r="AG984" t="s">
        <v>745</v>
      </c>
      <c r="AH984" s="17">
        <v>400</v>
      </c>
      <c r="AI984" s="17" cm="1">
        <f t="array" ref="AI984">SUMPRODUCT(--(IFERROR(HOUR(Flights_2026_09_3033343536373456789[entry_hour]),-1)=HOUR(AF984)),--(IFERROR(Flights_2026_09_3033343536373456789[entry_sector],"")=AG984),--(IFERROR(Flights_2026_09_3033343536373456789[nfl],-1)&gt;=AH984),--(IFERROR(Flights_2026_09_3033343536373456789[nfl],-1)&lt;=IF(AH984=450,450,AH984+9)))</f>
        <v>0</v>
      </c>
    </row>
    <row r="985" spans="32:35" x14ac:dyDescent="0.2">
      <c r="AF985" s="2">
        <v>0.875</v>
      </c>
      <c r="AG985" t="s">
        <v>745</v>
      </c>
      <c r="AH985" s="17">
        <v>410</v>
      </c>
      <c r="AI985" s="17" cm="1">
        <f t="array" ref="AI985">SUMPRODUCT(--(IFERROR(HOUR(Flights_2026_09_3033343536373456789[entry_hour]),-1)=HOUR(AF985)),--(IFERROR(Flights_2026_09_3033343536373456789[entry_sector],"")=AG985),--(IFERROR(Flights_2026_09_3033343536373456789[nfl],-1)&gt;=AH985),--(IFERROR(Flights_2026_09_3033343536373456789[nfl],-1)&lt;=IF(AH985=450,450,AH985+9)))</f>
        <v>0</v>
      </c>
    </row>
    <row r="986" spans="32:35" x14ac:dyDescent="0.2">
      <c r="AF986" s="2">
        <v>0.875</v>
      </c>
      <c r="AG986" t="s">
        <v>745</v>
      </c>
      <c r="AH986" s="17">
        <v>420</v>
      </c>
      <c r="AI986" s="17" cm="1">
        <f t="array" ref="AI986">SUMPRODUCT(--(IFERROR(HOUR(Flights_2026_09_3033343536373456789[entry_hour]),-1)=HOUR(AF986)),--(IFERROR(Flights_2026_09_3033343536373456789[entry_sector],"")=AG986),--(IFERROR(Flights_2026_09_3033343536373456789[nfl],-1)&gt;=AH986),--(IFERROR(Flights_2026_09_3033343536373456789[nfl],-1)&lt;=IF(AH986=450,450,AH986+9)))</f>
        <v>0</v>
      </c>
    </row>
    <row r="987" spans="32:35" x14ac:dyDescent="0.2">
      <c r="AF987" s="2">
        <v>0.875</v>
      </c>
      <c r="AG987" t="s">
        <v>745</v>
      </c>
      <c r="AH987" s="17">
        <v>430</v>
      </c>
      <c r="AI987" s="17" cm="1">
        <f t="array" ref="AI987">SUMPRODUCT(--(IFERROR(HOUR(Flights_2026_09_3033343536373456789[entry_hour]),-1)=HOUR(AF987)),--(IFERROR(Flights_2026_09_3033343536373456789[entry_sector],"")=AG987),--(IFERROR(Flights_2026_09_3033343536373456789[nfl],-1)&gt;=AH987),--(IFERROR(Flights_2026_09_3033343536373456789[nfl],-1)&lt;=IF(AH987=450,450,AH987+9)))</f>
        <v>0</v>
      </c>
    </row>
    <row r="988" spans="32:35" x14ac:dyDescent="0.2">
      <c r="AF988" s="2">
        <v>0.875</v>
      </c>
      <c r="AG988" t="s">
        <v>745</v>
      </c>
      <c r="AH988" s="17">
        <v>440</v>
      </c>
      <c r="AI988" s="17" cm="1">
        <f t="array" ref="AI988">SUMPRODUCT(--(IFERROR(HOUR(Flights_2026_09_3033343536373456789[entry_hour]),-1)=HOUR(AF988)),--(IFERROR(Flights_2026_09_3033343536373456789[entry_sector],"")=AG988),--(IFERROR(Flights_2026_09_3033343536373456789[nfl],-1)&gt;=AH988),--(IFERROR(Flights_2026_09_3033343536373456789[nfl],-1)&lt;=IF(AH988=450,450,AH988+9)))</f>
        <v>0</v>
      </c>
    </row>
    <row r="989" spans="32:35" x14ac:dyDescent="0.2">
      <c r="AF989" s="2">
        <v>0.875</v>
      </c>
      <c r="AG989" t="s">
        <v>745</v>
      </c>
      <c r="AH989" s="17">
        <v>450</v>
      </c>
      <c r="AI989" s="17" cm="1">
        <f t="array" ref="AI989">SUMPRODUCT(--(IFERROR(HOUR(Flights_2026_09_3033343536373456789[entry_hour]),-1)=HOUR(AF989)),--(IFERROR(Flights_2026_09_3033343536373456789[entry_sector],"")=AG989),--(IFERROR(Flights_2026_09_3033343536373456789[nfl],-1)&gt;=AH989),--(IFERROR(Flights_2026_09_3033343536373456789[nfl],-1)&lt;=IF(AH989=450,450,AH989+9)))</f>
        <v>0</v>
      </c>
    </row>
    <row r="990" spans="32:35" x14ac:dyDescent="0.2">
      <c r="AF990" s="2">
        <v>0.875</v>
      </c>
      <c r="AG990" t="s">
        <v>840</v>
      </c>
      <c r="AH990" s="17">
        <v>200</v>
      </c>
      <c r="AI990" s="17" cm="1">
        <f t="array" ref="AI990">SUMPRODUCT(--(IFERROR(HOUR(Flights_2026_09_3033343536373456789[entry_hour]),-1)=HOUR(AF990)),--(IFERROR(Flights_2026_09_3033343536373456789[entry_sector],"")=AG990),--(IFERROR(Flights_2026_09_3033343536373456789[nfl],-1)&gt;=AH990),--(IFERROR(Flights_2026_09_3033343536373456789[nfl],-1)&lt;=IF(AH990=450,450,AH990+9)))</f>
        <v>0</v>
      </c>
    </row>
    <row r="991" spans="32:35" x14ac:dyDescent="0.2">
      <c r="AF991" s="2">
        <v>0.875</v>
      </c>
      <c r="AG991" t="s">
        <v>840</v>
      </c>
      <c r="AH991" s="17">
        <v>210</v>
      </c>
      <c r="AI991" s="17" cm="1">
        <f t="array" ref="AI991">SUMPRODUCT(--(IFERROR(HOUR(Flights_2026_09_3033343536373456789[entry_hour]),-1)=HOUR(AF991)),--(IFERROR(Flights_2026_09_3033343536373456789[entry_sector],"")=AG991),--(IFERROR(Flights_2026_09_3033343536373456789[nfl],-1)&gt;=AH991),--(IFERROR(Flights_2026_09_3033343536373456789[nfl],-1)&lt;=IF(AH991=450,450,AH991+9)))</f>
        <v>0</v>
      </c>
    </row>
    <row r="992" spans="32:35" x14ac:dyDescent="0.2">
      <c r="AF992" s="2">
        <v>0.875</v>
      </c>
      <c r="AG992" t="s">
        <v>840</v>
      </c>
      <c r="AH992" s="17">
        <v>220</v>
      </c>
      <c r="AI992" s="17" cm="1">
        <f t="array" ref="AI992">SUMPRODUCT(--(IFERROR(HOUR(Flights_2026_09_3033343536373456789[entry_hour]),-1)=HOUR(AF992)),--(IFERROR(Flights_2026_09_3033343536373456789[entry_sector],"")=AG992),--(IFERROR(Flights_2026_09_3033343536373456789[nfl],-1)&gt;=AH992),--(IFERROR(Flights_2026_09_3033343536373456789[nfl],-1)&lt;=IF(AH992=450,450,AH992+9)))</f>
        <v>0</v>
      </c>
    </row>
    <row r="993" spans="32:35" x14ac:dyDescent="0.2">
      <c r="AF993" s="2">
        <v>0.875</v>
      </c>
      <c r="AG993" t="s">
        <v>840</v>
      </c>
      <c r="AH993" s="17">
        <v>230</v>
      </c>
      <c r="AI993" s="17" cm="1">
        <f t="array" ref="AI993">SUMPRODUCT(--(IFERROR(HOUR(Flights_2026_09_3033343536373456789[entry_hour]),-1)=HOUR(AF993)),--(IFERROR(Flights_2026_09_3033343536373456789[entry_sector],"")=AG993),--(IFERROR(Flights_2026_09_3033343536373456789[nfl],-1)&gt;=AH993),--(IFERROR(Flights_2026_09_3033343536373456789[nfl],-1)&lt;=IF(AH993=450,450,AH993+9)))</f>
        <v>0</v>
      </c>
    </row>
    <row r="994" spans="32:35" x14ac:dyDescent="0.2">
      <c r="AF994" s="2">
        <v>0.875</v>
      </c>
      <c r="AG994" t="s">
        <v>840</v>
      </c>
      <c r="AH994" s="17">
        <v>240</v>
      </c>
      <c r="AI994" s="17" cm="1">
        <f t="array" ref="AI994">SUMPRODUCT(--(IFERROR(HOUR(Flights_2026_09_3033343536373456789[entry_hour]),-1)=HOUR(AF994)),--(IFERROR(Flights_2026_09_3033343536373456789[entry_sector],"")=AG994),--(IFERROR(Flights_2026_09_3033343536373456789[nfl],-1)&gt;=AH994),--(IFERROR(Flights_2026_09_3033343536373456789[nfl],-1)&lt;=IF(AH994=450,450,AH994+9)))</f>
        <v>0</v>
      </c>
    </row>
    <row r="995" spans="32:35" x14ac:dyDescent="0.2">
      <c r="AF995" s="2">
        <v>0.875</v>
      </c>
      <c r="AG995" t="s">
        <v>840</v>
      </c>
      <c r="AH995" s="17">
        <v>250</v>
      </c>
      <c r="AI995" s="17" cm="1">
        <f t="array" ref="AI995">SUMPRODUCT(--(IFERROR(HOUR(Flights_2026_09_3033343536373456789[entry_hour]),-1)=HOUR(AF995)),--(IFERROR(Flights_2026_09_3033343536373456789[entry_sector],"")=AG995),--(IFERROR(Flights_2026_09_3033343536373456789[nfl],-1)&gt;=AH995),--(IFERROR(Flights_2026_09_3033343536373456789[nfl],-1)&lt;=IF(AH995=450,450,AH995+9)))</f>
        <v>0</v>
      </c>
    </row>
    <row r="996" spans="32:35" x14ac:dyDescent="0.2">
      <c r="AF996" s="2">
        <v>0.875</v>
      </c>
      <c r="AG996" t="s">
        <v>840</v>
      </c>
      <c r="AH996" s="17">
        <v>260</v>
      </c>
      <c r="AI996" s="17" cm="1">
        <f t="array" ref="AI996">SUMPRODUCT(--(IFERROR(HOUR(Flights_2026_09_3033343536373456789[entry_hour]),-1)=HOUR(AF996)),--(IFERROR(Flights_2026_09_3033343536373456789[entry_sector],"")=AG996),--(IFERROR(Flights_2026_09_3033343536373456789[nfl],-1)&gt;=AH996),--(IFERROR(Flights_2026_09_3033343536373456789[nfl],-1)&lt;=IF(AH996=450,450,AH996+9)))</f>
        <v>0</v>
      </c>
    </row>
    <row r="997" spans="32:35" x14ac:dyDescent="0.2">
      <c r="AF997" s="2">
        <v>0.875</v>
      </c>
      <c r="AG997" t="s">
        <v>840</v>
      </c>
      <c r="AH997" s="17">
        <v>270</v>
      </c>
      <c r="AI997" s="17" cm="1">
        <f t="array" ref="AI997">SUMPRODUCT(--(IFERROR(HOUR(Flights_2026_09_3033343536373456789[entry_hour]),-1)=HOUR(AF997)),--(IFERROR(Flights_2026_09_3033343536373456789[entry_sector],"")=AG997),--(IFERROR(Flights_2026_09_3033343536373456789[nfl],-1)&gt;=AH997),--(IFERROR(Flights_2026_09_3033343536373456789[nfl],-1)&lt;=IF(AH997=450,450,AH997+9)))</f>
        <v>0</v>
      </c>
    </row>
    <row r="998" spans="32:35" x14ac:dyDescent="0.2">
      <c r="AF998" s="2">
        <v>0.875</v>
      </c>
      <c r="AG998" t="s">
        <v>840</v>
      </c>
      <c r="AH998" s="17">
        <v>280</v>
      </c>
      <c r="AI998" s="17" cm="1">
        <f t="array" ref="AI998">SUMPRODUCT(--(IFERROR(HOUR(Flights_2026_09_3033343536373456789[entry_hour]),-1)=HOUR(AF998)),--(IFERROR(Flights_2026_09_3033343536373456789[entry_sector],"")=AG998),--(IFERROR(Flights_2026_09_3033343536373456789[nfl],-1)&gt;=AH998),--(IFERROR(Flights_2026_09_3033343536373456789[nfl],-1)&lt;=IF(AH998=450,450,AH998+9)))</f>
        <v>0</v>
      </c>
    </row>
    <row r="999" spans="32:35" x14ac:dyDescent="0.2">
      <c r="AF999" s="2">
        <v>0.875</v>
      </c>
      <c r="AG999" t="s">
        <v>840</v>
      </c>
      <c r="AH999" s="17">
        <v>290</v>
      </c>
      <c r="AI999" s="17" cm="1">
        <f t="array" ref="AI999">SUMPRODUCT(--(IFERROR(HOUR(Flights_2026_09_3033343536373456789[entry_hour]),-1)=HOUR(AF999)),--(IFERROR(Flights_2026_09_3033343536373456789[entry_sector],"")=AG999),--(IFERROR(Flights_2026_09_3033343536373456789[nfl],-1)&gt;=AH999),--(IFERROR(Flights_2026_09_3033343536373456789[nfl],-1)&lt;=IF(AH999=450,450,AH999+9)))</f>
        <v>0</v>
      </c>
    </row>
    <row r="1000" spans="32:35" x14ac:dyDescent="0.2">
      <c r="AF1000" s="2">
        <v>0.875</v>
      </c>
      <c r="AG1000" t="s">
        <v>840</v>
      </c>
      <c r="AH1000" s="17">
        <v>300</v>
      </c>
      <c r="AI1000" s="17" cm="1">
        <f t="array" ref="AI1000">SUMPRODUCT(--(IFERROR(HOUR(Flights_2026_09_3033343536373456789[entry_hour]),-1)=HOUR(AF1000)),--(IFERROR(Flights_2026_09_3033343536373456789[entry_sector],"")=AG1000),--(IFERROR(Flights_2026_09_3033343536373456789[nfl],-1)&gt;=AH1000),--(IFERROR(Flights_2026_09_3033343536373456789[nfl],-1)&lt;=IF(AH1000=450,450,AH1000+9)))</f>
        <v>0</v>
      </c>
    </row>
    <row r="1001" spans="32:35" x14ac:dyDescent="0.2">
      <c r="AF1001" s="2">
        <v>0.875</v>
      </c>
      <c r="AG1001" t="s">
        <v>840</v>
      </c>
      <c r="AH1001" s="17">
        <v>310</v>
      </c>
      <c r="AI1001" s="17" cm="1">
        <f t="array" ref="AI1001">SUMPRODUCT(--(IFERROR(HOUR(Flights_2026_09_3033343536373456789[entry_hour]),-1)=HOUR(AF1001)),--(IFERROR(Flights_2026_09_3033343536373456789[entry_sector],"")=AG1001),--(IFERROR(Flights_2026_09_3033343536373456789[nfl],-1)&gt;=AH1001),--(IFERROR(Flights_2026_09_3033343536373456789[nfl],-1)&lt;=IF(AH1001=450,450,AH1001+9)))</f>
        <v>0</v>
      </c>
    </row>
    <row r="1002" spans="32:35" x14ac:dyDescent="0.2">
      <c r="AF1002" s="2">
        <v>0.875</v>
      </c>
      <c r="AG1002" t="s">
        <v>840</v>
      </c>
      <c r="AH1002" s="17">
        <v>320</v>
      </c>
      <c r="AI1002" s="17" cm="1">
        <f t="array" ref="AI1002">SUMPRODUCT(--(IFERROR(HOUR(Flights_2026_09_3033343536373456789[entry_hour]),-1)=HOUR(AF1002)),--(IFERROR(Flights_2026_09_3033343536373456789[entry_sector],"")=AG1002),--(IFERROR(Flights_2026_09_3033343536373456789[nfl],-1)&gt;=AH1002),--(IFERROR(Flights_2026_09_3033343536373456789[nfl],-1)&lt;=IF(AH1002=450,450,AH1002+9)))</f>
        <v>0</v>
      </c>
    </row>
    <row r="1003" spans="32:35" x14ac:dyDescent="0.2">
      <c r="AF1003" s="2">
        <v>0.875</v>
      </c>
      <c r="AG1003" t="s">
        <v>840</v>
      </c>
      <c r="AH1003" s="17">
        <v>330</v>
      </c>
      <c r="AI1003" s="17" cm="1">
        <f t="array" ref="AI1003">SUMPRODUCT(--(IFERROR(HOUR(Flights_2026_09_3033343536373456789[entry_hour]),-1)=HOUR(AF1003)),--(IFERROR(Flights_2026_09_3033343536373456789[entry_sector],"")=AG1003),--(IFERROR(Flights_2026_09_3033343536373456789[nfl],-1)&gt;=AH1003),--(IFERROR(Flights_2026_09_3033343536373456789[nfl],-1)&lt;=IF(AH1003=450,450,AH1003+9)))</f>
        <v>0</v>
      </c>
    </row>
    <row r="1004" spans="32:35" x14ac:dyDescent="0.2">
      <c r="AF1004" s="2">
        <v>0.875</v>
      </c>
      <c r="AG1004" t="s">
        <v>840</v>
      </c>
      <c r="AH1004" s="17">
        <v>340</v>
      </c>
      <c r="AI1004" s="17" cm="1">
        <f t="array" ref="AI1004">SUMPRODUCT(--(IFERROR(HOUR(Flights_2026_09_3033343536373456789[entry_hour]),-1)=HOUR(AF1004)),--(IFERROR(Flights_2026_09_3033343536373456789[entry_sector],"")=AG1004),--(IFERROR(Flights_2026_09_3033343536373456789[nfl],-1)&gt;=AH1004),--(IFERROR(Flights_2026_09_3033343536373456789[nfl],-1)&lt;=IF(AH1004=450,450,AH1004+9)))</f>
        <v>0</v>
      </c>
    </row>
    <row r="1005" spans="32:35" x14ac:dyDescent="0.2">
      <c r="AF1005" s="2">
        <v>0.875</v>
      </c>
      <c r="AG1005" t="s">
        <v>840</v>
      </c>
      <c r="AH1005" s="17">
        <v>350</v>
      </c>
      <c r="AI1005" s="17" cm="1">
        <f t="array" ref="AI1005">SUMPRODUCT(--(IFERROR(HOUR(Flights_2026_09_3033343536373456789[entry_hour]),-1)=HOUR(AF1005)),--(IFERROR(Flights_2026_09_3033343536373456789[entry_sector],"")=AG1005),--(IFERROR(Flights_2026_09_3033343536373456789[nfl],-1)&gt;=AH1005),--(IFERROR(Flights_2026_09_3033343536373456789[nfl],-1)&lt;=IF(AH1005=450,450,AH1005+9)))</f>
        <v>0</v>
      </c>
    </row>
    <row r="1006" spans="32:35" x14ac:dyDescent="0.2">
      <c r="AF1006" s="2">
        <v>0.875</v>
      </c>
      <c r="AG1006" t="s">
        <v>840</v>
      </c>
      <c r="AH1006" s="17">
        <v>360</v>
      </c>
      <c r="AI1006" s="17" cm="1">
        <f t="array" ref="AI1006">SUMPRODUCT(--(IFERROR(HOUR(Flights_2026_09_3033343536373456789[entry_hour]),-1)=HOUR(AF1006)),--(IFERROR(Flights_2026_09_3033343536373456789[entry_sector],"")=AG1006),--(IFERROR(Flights_2026_09_3033343536373456789[nfl],-1)&gt;=AH1006),--(IFERROR(Flights_2026_09_3033343536373456789[nfl],-1)&lt;=IF(AH1006=450,450,AH1006+9)))</f>
        <v>0</v>
      </c>
    </row>
    <row r="1007" spans="32:35" x14ac:dyDescent="0.2">
      <c r="AF1007" s="2">
        <v>0.875</v>
      </c>
      <c r="AG1007" t="s">
        <v>840</v>
      </c>
      <c r="AH1007" s="17">
        <v>370</v>
      </c>
      <c r="AI1007" s="17" cm="1">
        <f t="array" ref="AI1007">SUMPRODUCT(--(IFERROR(HOUR(Flights_2026_09_3033343536373456789[entry_hour]),-1)=HOUR(AF1007)),--(IFERROR(Flights_2026_09_3033343536373456789[entry_sector],"")=AG1007),--(IFERROR(Flights_2026_09_3033343536373456789[nfl],-1)&gt;=AH1007),--(IFERROR(Flights_2026_09_3033343536373456789[nfl],-1)&lt;=IF(AH1007=450,450,AH1007+9)))</f>
        <v>1</v>
      </c>
    </row>
    <row r="1008" spans="32:35" x14ac:dyDescent="0.2">
      <c r="AF1008" s="2">
        <v>0.875</v>
      </c>
      <c r="AG1008" t="s">
        <v>840</v>
      </c>
      <c r="AH1008" s="17">
        <v>380</v>
      </c>
      <c r="AI1008" s="17" cm="1">
        <f t="array" ref="AI1008">SUMPRODUCT(--(IFERROR(HOUR(Flights_2026_09_3033343536373456789[entry_hour]),-1)=HOUR(AF1008)),--(IFERROR(Flights_2026_09_3033343536373456789[entry_sector],"")=AG1008),--(IFERROR(Flights_2026_09_3033343536373456789[nfl],-1)&gt;=AH1008),--(IFERROR(Flights_2026_09_3033343536373456789[nfl],-1)&lt;=IF(AH1008=450,450,AH1008+9)))</f>
        <v>0</v>
      </c>
    </row>
    <row r="1009" spans="32:35" x14ac:dyDescent="0.2">
      <c r="AF1009" s="2">
        <v>0.875</v>
      </c>
      <c r="AG1009" t="s">
        <v>840</v>
      </c>
      <c r="AH1009" s="17">
        <v>390</v>
      </c>
      <c r="AI1009" s="17" cm="1">
        <f t="array" ref="AI1009">SUMPRODUCT(--(IFERROR(HOUR(Flights_2026_09_3033343536373456789[entry_hour]),-1)=HOUR(AF1009)),--(IFERROR(Flights_2026_09_3033343536373456789[entry_sector],"")=AG1009),--(IFERROR(Flights_2026_09_3033343536373456789[nfl],-1)&gt;=AH1009),--(IFERROR(Flights_2026_09_3033343536373456789[nfl],-1)&lt;=IF(AH1009=450,450,AH1009+9)))</f>
        <v>0</v>
      </c>
    </row>
    <row r="1010" spans="32:35" x14ac:dyDescent="0.2">
      <c r="AF1010" s="2">
        <v>0.875</v>
      </c>
      <c r="AG1010" t="s">
        <v>840</v>
      </c>
      <c r="AH1010" s="17">
        <v>400</v>
      </c>
      <c r="AI1010" s="17" cm="1">
        <f t="array" ref="AI1010">SUMPRODUCT(--(IFERROR(HOUR(Flights_2026_09_3033343536373456789[entry_hour]),-1)=HOUR(AF1010)),--(IFERROR(Flights_2026_09_3033343536373456789[entry_sector],"")=AG1010),--(IFERROR(Flights_2026_09_3033343536373456789[nfl],-1)&gt;=AH1010),--(IFERROR(Flights_2026_09_3033343536373456789[nfl],-1)&lt;=IF(AH1010=450,450,AH1010+9)))</f>
        <v>0</v>
      </c>
    </row>
    <row r="1011" spans="32:35" x14ac:dyDescent="0.2">
      <c r="AF1011" s="2">
        <v>0.875</v>
      </c>
      <c r="AG1011" t="s">
        <v>840</v>
      </c>
      <c r="AH1011" s="17">
        <v>410</v>
      </c>
      <c r="AI1011" s="17" cm="1">
        <f t="array" ref="AI1011">SUMPRODUCT(--(IFERROR(HOUR(Flights_2026_09_3033343536373456789[entry_hour]),-1)=HOUR(AF1011)),--(IFERROR(Flights_2026_09_3033343536373456789[entry_sector],"")=AG1011),--(IFERROR(Flights_2026_09_3033343536373456789[nfl],-1)&gt;=AH1011),--(IFERROR(Flights_2026_09_3033343536373456789[nfl],-1)&lt;=IF(AH1011=450,450,AH1011+9)))</f>
        <v>0</v>
      </c>
    </row>
    <row r="1012" spans="32:35" x14ac:dyDescent="0.2">
      <c r="AF1012" s="2">
        <v>0.875</v>
      </c>
      <c r="AG1012" t="s">
        <v>840</v>
      </c>
      <c r="AH1012" s="17">
        <v>420</v>
      </c>
      <c r="AI1012" s="17" cm="1">
        <f t="array" ref="AI1012">SUMPRODUCT(--(IFERROR(HOUR(Flights_2026_09_3033343536373456789[entry_hour]),-1)=HOUR(AF1012)),--(IFERROR(Flights_2026_09_3033343536373456789[entry_sector],"")=AG1012),--(IFERROR(Flights_2026_09_3033343536373456789[nfl],-1)&gt;=AH1012),--(IFERROR(Flights_2026_09_3033343536373456789[nfl],-1)&lt;=IF(AH1012=450,450,AH1012+9)))</f>
        <v>0</v>
      </c>
    </row>
    <row r="1013" spans="32:35" x14ac:dyDescent="0.2">
      <c r="AF1013" s="2">
        <v>0.875</v>
      </c>
      <c r="AG1013" t="s">
        <v>840</v>
      </c>
      <c r="AH1013" s="17">
        <v>430</v>
      </c>
      <c r="AI1013" s="17" cm="1">
        <f t="array" ref="AI1013">SUMPRODUCT(--(IFERROR(HOUR(Flights_2026_09_3033343536373456789[entry_hour]),-1)=HOUR(AF1013)),--(IFERROR(Flights_2026_09_3033343536373456789[entry_sector],"")=AG1013),--(IFERROR(Flights_2026_09_3033343536373456789[nfl],-1)&gt;=AH1013),--(IFERROR(Flights_2026_09_3033343536373456789[nfl],-1)&lt;=IF(AH1013=450,450,AH1013+9)))</f>
        <v>0</v>
      </c>
    </row>
    <row r="1014" spans="32:35" x14ac:dyDescent="0.2">
      <c r="AF1014" s="2">
        <v>0.875</v>
      </c>
      <c r="AG1014" t="s">
        <v>840</v>
      </c>
      <c r="AH1014" s="17">
        <v>440</v>
      </c>
      <c r="AI1014" s="17" cm="1">
        <f t="array" ref="AI1014">SUMPRODUCT(--(IFERROR(HOUR(Flights_2026_09_3033343536373456789[entry_hour]),-1)=HOUR(AF1014)),--(IFERROR(Flights_2026_09_3033343536373456789[entry_sector],"")=AG1014),--(IFERROR(Flights_2026_09_3033343536373456789[nfl],-1)&gt;=AH1014),--(IFERROR(Flights_2026_09_3033343536373456789[nfl],-1)&lt;=IF(AH1014=450,450,AH1014+9)))</f>
        <v>0</v>
      </c>
    </row>
    <row r="1015" spans="32:35" x14ac:dyDescent="0.2">
      <c r="AF1015" s="2">
        <v>0.875</v>
      </c>
      <c r="AG1015" t="s">
        <v>840</v>
      </c>
      <c r="AH1015" s="17">
        <v>450</v>
      </c>
      <c r="AI1015" s="17" cm="1">
        <f t="array" ref="AI1015">SUMPRODUCT(--(IFERROR(HOUR(Flights_2026_09_3033343536373456789[entry_hour]),-1)=HOUR(AF1015)),--(IFERROR(Flights_2026_09_3033343536373456789[entry_sector],"")=AG1015),--(IFERROR(Flights_2026_09_3033343536373456789[nfl],-1)&gt;=AH1015),--(IFERROR(Flights_2026_09_3033343536373456789[nfl],-1)&lt;=IF(AH1015=450,450,AH1015+9)))</f>
        <v>0</v>
      </c>
    </row>
    <row r="1016" spans="32:35" x14ac:dyDescent="0.2">
      <c r="AF1016" s="2">
        <v>0.875</v>
      </c>
      <c r="AG1016" t="s">
        <v>747</v>
      </c>
      <c r="AH1016" s="17">
        <v>200</v>
      </c>
      <c r="AI1016" s="17" cm="1">
        <f t="array" ref="AI1016">SUMPRODUCT(--(IFERROR(HOUR(Flights_2026_09_3033343536373456789[entry_hour]),-1)=HOUR(AF1016)),--(IFERROR(Flights_2026_09_3033343536373456789[entry_sector],"")=AG1016),--(IFERROR(Flights_2026_09_3033343536373456789[nfl],-1)&gt;=AH1016),--(IFERROR(Flights_2026_09_3033343536373456789[nfl],-1)&lt;=IF(AH1016=450,450,AH1016+9)))</f>
        <v>0</v>
      </c>
    </row>
    <row r="1017" spans="32:35" x14ac:dyDescent="0.2">
      <c r="AF1017" s="2">
        <v>0.875</v>
      </c>
      <c r="AG1017" t="s">
        <v>747</v>
      </c>
      <c r="AH1017" s="17">
        <v>210</v>
      </c>
      <c r="AI1017" s="17" cm="1">
        <f t="array" ref="AI1017">SUMPRODUCT(--(IFERROR(HOUR(Flights_2026_09_3033343536373456789[entry_hour]),-1)=HOUR(AF1017)),--(IFERROR(Flights_2026_09_3033343536373456789[entry_sector],"")=AG1017),--(IFERROR(Flights_2026_09_3033343536373456789[nfl],-1)&gt;=AH1017),--(IFERROR(Flights_2026_09_3033343536373456789[nfl],-1)&lt;=IF(AH1017=450,450,AH1017+9)))</f>
        <v>0</v>
      </c>
    </row>
    <row r="1018" spans="32:35" x14ac:dyDescent="0.2">
      <c r="AF1018" s="2">
        <v>0.875</v>
      </c>
      <c r="AG1018" t="s">
        <v>747</v>
      </c>
      <c r="AH1018" s="17">
        <v>220</v>
      </c>
      <c r="AI1018" s="17" cm="1">
        <f t="array" ref="AI1018">SUMPRODUCT(--(IFERROR(HOUR(Flights_2026_09_3033343536373456789[entry_hour]),-1)=HOUR(AF1018)),--(IFERROR(Flights_2026_09_3033343536373456789[entry_sector],"")=AG1018),--(IFERROR(Flights_2026_09_3033343536373456789[nfl],-1)&gt;=AH1018),--(IFERROR(Flights_2026_09_3033343536373456789[nfl],-1)&lt;=IF(AH1018=450,450,AH1018+9)))</f>
        <v>0</v>
      </c>
    </row>
    <row r="1019" spans="32:35" x14ac:dyDescent="0.2">
      <c r="AF1019" s="2">
        <v>0.875</v>
      </c>
      <c r="AG1019" t="s">
        <v>747</v>
      </c>
      <c r="AH1019" s="17">
        <v>230</v>
      </c>
      <c r="AI1019" s="17" cm="1">
        <f t="array" ref="AI1019">SUMPRODUCT(--(IFERROR(HOUR(Flights_2026_09_3033343536373456789[entry_hour]),-1)=HOUR(AF1019)),--(IFERROR(Flights_2026_09_3033343536373456789[entry_sector],"")=AG1019),--(IFERROR(Flights_2026_09_3033343536373456789[nfl],-1)&gt;=AH1019),--(IFERROR(Flights_2026_09_3033343536373456789[nfl],-1)&lt;=IF(AH1019=450,450,AH1019+9)))</f>
        <v>0</v>
      </c>
    </row>
    <row r="1020" spans="32:35" x14ac:dyDescent="0.2">
      <c r="AF1020" s="2">
        <v>0.875</v>
      </c>
      <c r="AG1020" t="s">
        <v>747</v>
      </c>
      <c r="AH1020" s="17">
        <v>240</v>
      </c>
      <c r="AI1020" s="17" cm="1">
        <f t="array" ref="AI1020">SUMPRODUCT(--(IFERROR(HOUR(Flights_2026_09_3033343536373456789[entry_hour]),-1)=HOUR(AF1020)),--(IFERROR(Flights_2026_09_3033343536373456789[entry_sector],"")=AG1020),--(IFERROR(Flights_2026_09_3033343536373456789[nfl],-1)&gt;=AH1020),--(IFERROR(Flights_2026_09_3033343536373456789[nfl],-1)&lt;=IF(AH1020=450,450,AH1020+9)))</f>
        <v>0</v>
      </c>
    </row>
    <row r="1021" spans="32:35" x14ac:dyDescent="0.2">
      <c r="AF1021" s="2">
        <v>0.875</v>
      </c>
      <c r="AG1021" t="s">
        <v>747</v>
      </c>
      <c r="AH1021" s="17">
        <v>250</v>
      </c>
      <c r="AI1021" s="17" cm="1">
        <f t="array" ref="AI1021">SUMPRODUCT(--(IFERROR(HOUR(Flights_2026_09_3033343536373456789[entry_hour]),-1)=HOUR(AF1021)),--(IFERROR(Flights_2026_09_3033343536373456789[entry_sector],"")=AG1021),--(IFERROR(Flights_2026_09_3033343536373456789[nfl],-1)&gt;=AH1021),--(IFERROR(Flights_2026_09_3033343536373456789[nfl],-1)&lt;=IF(AH1021=450,450,AH1021+9)))</f>
        <v>0</v>
      </c>
    </row>
    <row r="1022" spans="32:35" x14ac:dyDescent="0.2">
      <c r="AF1022" s="2">
        <v>0.875</v>
      </c>
      <c r="AG1022" t="s">
        <v>747</v>
      </c>
      <c r="AH1022" s="17">
        <v>260</v>
      </c>
      <c r="AI1022" s="17" cm="1">
        <f t="array" ref="AI1022">SUMPRODUCT(--(IFERROR(HOUR(Flights_2026_09_3033343536373456789[entry_hour]),-1)=HOUR(AF1022)),--(IFERROR(Flights_2026_09_3033343536373456789[entry_sector],"")=AG1022),--(IFERROR(Flights_2026_09_3033343536373456789[nfl],-1)&gt;=AH1022),--(IFERROR(Flights_2026_09_3033343536373456789[nfl],-1)&lt;=IF(AH1022=450,450,AH1022+9)))</f>
        <v>0</v>
      </c>
    </row>
    <row r="1023" spans="32:35" x14ac:dyDescent="0.2">
      <c r="AF1023" s="2">
        <v>0.875</v>
      </c>
      <c r="AG1023" t="s">
        <v>747</v>
      </c>
      <c r="AH1023" s="17">
        <v>270</v>
      </c>
      <c r="AI1023" s="17" cm="1">
        <f t="array" ref="AI1023">SUMPRODUCT(--(IFERROR(HOUR(Flights_2026_09_3033343536373456789[entry_hour]),-1)=HOUR(AF1023)),--(IFERROR(Flights_2026_09_3033343536373456789[entry_sector],"")=AG1023),--(IFERROR(Flights_2026_09_3033343536373456789[nfl],-1)&gt;=AH1023),--(IFERROR(Flights_2026_09_3033343536373456789[nfl],-1)&lt;=IF(AH1023=450,450,AH1023+9)))</f>
        <v>0</v>
      </c>
    </row>
    <row r="1024" spans="32:35" x14ac:dyDescent="0.2">
      <c r="AF1024" s="2">
        <v>0.875</v>
      </c>
      <c r="AG1024" t="s">
        <v>747</v>
      </c>
      <c r="AH1024" s="17">
        <v>280</v>
      </c>
      <c r="AI1024" s="17" cm="1">
        <f t="array" ref="AI1024">SUMPRODUCT(--(IFERROR(HOUR(Flights_2026_09_3033343536373456789[entry_hour]),-1)=HOUR(AF1024)),--(IFERROR(Flights_2026_09_3033343536373456789[entry_sector],"")=AG1024),--(IFERROR(Flights_2026_09_3033343536373456789[nfl],-1)&gt;=AH1024),--(IFERROR(Flights_2026_09_3033343536373456789[nfl],-1)&lt;=IF(AH1024=450,450,AH1024+9)))</f>
        <v>0</v>
      </c>
    </row>
    <row r="1025" spans="32:35" x14ac:dyDescent="0.2">
      <c r="AF1025" s="2">
        <v>0.875</v>
      </c>
      <c r="AG1025" t="s">
        <v>747</v>
      </c>
      <c r="AH1025" s="17">
        <v>290</v>
      </c>
      <c r="AI1025" s="17" cm="1">
        <f t="array" ref="AI1025">SUMPRODUCT(--(IFERROR(HOUR(Flights_2026_09_3033343536373456789[entry_hour]),-1)=HOUR(AF1025)),--(IFERROR(Flights_2026_09_3033343536373456789[entry_sector],"")=AG1025),--(IFERROR(Flights_2026_09_3033343536373456789[nfl],-1)&gt;=AH1025),--(IFERROR(Flights_2026_09_3033343536373456789[nfl],-1)&lt;=IF(AH1025=450,450,AH1025+9)))</f>
        <v>0</v>
      </c>
    </row>
    <row r="1026" spans="32:35" x14ac:dyDescent="0.2">
      <c r="AF1026" s="2">
        <v>0.875</v>
      </c>
      <c r="AG1026" t="s">
        <v>747</v>
      </c>
      <c r="AH1026" s="17">
        <v>300</v>
      </c>
      <c r="AI1026" s="17" cm="1">
        <f t="array" ref="AI1026">SUMPRODUCT(--(IFERROR(HOUR(Flights_2026_09_3033343536373456789[entry_hour]),-1)=HOUR(AF1026)),--(IFERROR(Flights_2026_09_3033343536373456789[entry_sector],"")=AG1026),--(IFERROR(Flights_2026_09_3033343536373456789[nfl],-1)&gt;=AH1026),--(IFERROR(Flights_2026_09_3033343536373456789[nfl],-1)&lt;=IF(AH1026=450,450,AH1026+9)))</f>
        <v>0</v>
      </c>
    </row>
    <row r="1027" spans="32:35" x14ac:dyDescent="0.2">
      <c r="AF1027" s="2">
        <v>0.875</v>
      </c>
      <c r="AG1027" t="s">
        <v>747</v>
      </c>
      <c r="AH1027" s="17">
        <v>310</v>
      </c>
      <c r="AI1027" s="17" cm="1">
        <f t="array" ref="AI1027">SUMPRODUCT(--(IFERROR(HOUR(Flights_2026_09_3033343536373456789[entry_hour]),-1)=HOUR(AF1027)),--(IFERROR(Flights_2026_09_3033343536373456789[entry_sector],"")=AG1027),--(IFERROR(Flights_2026_09_3033343536373456789[nfl],-1)&gt;=AH1027),--(IFERROR(Flights_2026_09_3033343536373456789[nfl],-1)&lt;=IF(AH1027=450,450,AH1027+9)))</f>
        <v>0</v>
      </c>
    </row>
    <row r="1028" spans="32:35" x14ac:dyDescent="0.2">
      <c r="AF1028" s="2">
        <v>0.875</v>
      </c>
      <c r="AG1028" t="s">
        <v>747</v>
      </c>
      <c r="AH1028" s="17">
        <v>320</v>
      </c>
      <c r="AI1028" s="17" cm="1">
        <f t="array" ref="AI1028">SUMPRODUCT(--(IFERROR(HOUR(Flights_2026_09_3033343536373456789[entry_hour]),-1)=HOUR(AF1028)),--(IFERROR(Flights_2026_09_3033343536373456789[entry_sector],"")=AG1028),--(IFERROR(Flights_2026_09_3033343536373456789[nfl],-1)&gt;=AH1028),--(IFERROR(Flights_2026_09_3033343536373456789[nfl],-1)&lt;=IF(AH1028=450,450,AH1028+9)))</f>
        <v>0</v>
      </c>
    </row>
    <row r="1029" spans="32:35" x14ac:dyDescent="0.2">
      <c r="AF1029" s="2">
        <v>0.875</v>
      </c>
      <c r="AG1029" t="s">
        <v>747</v>
      </c>
      <c r="AH1029" s="17">
        <v>330</v>
      </c>
      <c r="AI1029" s="17" cm="1">
        <f t="array" ref="AI1029">SUMPRODUCT(--(IFERROR(HOUR(Flights_2026_09_3033343536373456789[entry_hour]),-1)=HOUR(AF1029)),--(IFERROR(Flights_2026_09_3033343536373456789[entry_sector],"")=AG1029),--(IFERROR(Flights_2026_09_3033343536373456789[nfl],-1)&gt;=AH1029),--(IFERROR(Flights_2026_09_3033343536373456789[nfl],-1)&lt;=IF(AH1029=450,450,AH1029+9)))</f>
        <v>0</v>
      </c>
    </row>
    <row r="1030" spans="32:35" x14ac:dyDescent="0.2">
      <c r="AF1030" s="2">
        <v>0.875</v>
      </c>
      <c r="AG1030" t="s">
        <v>747</v>
      </c>
      <c r="AH1030" s="17">
        <v>340</v>
      </c>
      <c r="AI1030" s="17" cm="1">
        <f t="array" ref="AI1030">SUMPRODUCT(--(IFERROR(HOUR(Flights_2026_09_3033343536373456789[entry_hour]),-1)=HOUR(AF1030)),--(IFERROR(Flights_2026_09_3033343536373456789[entry_sector],"")=AG1030),--(IFERROR(Flights_2026_09_3033343536373456789[nfl],-1)&gt;=AH1030),--(IFERROR(Flights_2026_09_3033343536373456789[nfl],-1)&lt;=IF(AH1030=450,450,AH1030+9)))</f>
        <v>0</v>
      </c>
    </row>
    <row r="1031" spans="32:35" x14ac:dyDescent="0.2">
      <c r="AF1031" s="2">
        <v>0.875</v>
      </c>
      <c r="AG1031" t="s">
        <v>747</v>
      </c>
      <c r="AH1031" s="17">
        <v>350</v>
      </c>
      <c r="AI1031" s="17" cm="1">
        <f t="array" ref="AI1031">SUMPRODUCT(--(IFERROR(HOUR(Flights_2026_09_3033343536373456789[entry_hour]),-1)=HOUR(AF1031)),--(IFERROR(Flights_2026_09_3033343536373456789[entry_sector],"")=AG1031),--(IFERROR(Flights_2026_09_3033343536373456789[nfl],-1)&gt;=AH1031),--(IFERROR(Flights_2026_09_3033343536373456789[nfl],-1)&lt;=IF(AH1031=450,450,AH1031+9)))</f>
        <v>0</v>
      </c>
    </row>
    <row r="1032" spans="32:35" x14ac:dyDescent="0.2">
      <c r="AF1032" s="2">
        <v>0.875</v>
      </c>
      <c r="AG1032" t="s">
        <v>747</v>
      </c>
      <c r="AH1032" s="17">
        <v>360</v>
      </c>
      <c r="AI1032" s="17" cm="1">
        <f t="array" ref="AI1032">SUMPRODUCT(--(IFERROR(HOUR(Flights_2026_09_3033343536373456789[entry_hour]),-1)=HOUR(AF1032)),--(IFERROR(Flights_2026_09_3033343536373456789[entry_sector],"")=AG1032),--(IFERROR(Flights_2026_09_3033343536373456789[nfl],-1)&gt;=AH1032),--(IFERROR(Flights_2026_09_3033343536373456789[nfl],-1)&lt;=IF(AH1032=450,450,AH1032+9)))</f>
        <v>1</v>
      </c>
    </row>
    <row r="1033" spans="32:35" x14ac:dyDescent="0.2">
      <c r="AF1033" s="2">
        <v>0.875</v>
      </c>
      <c r="AG1033" t="s">
        <v>747</v>
      </c>
      <c r="AH1033" s="17">
        <v>370</v>
      </c>
      <c r="AI1033" s="17" cm="1">
        <f t="array" ref="AI1033">SUMPRODUCT(--(IFERROR(HOUR(Flights_2026_09_3033343536373456789[entry_hour]),-1)=HOUR(AF1033)),--(IFERROR(Flights_2026_09_3033343536373456789[entry_sector],"")=AG1033),--(IFERROR(Flights_2026_09_3033343536373456789[nfl],-1)&gt;=AH1033),--(IFERROR(Flights_2026_09_3033343536373456789[nfl],-1)&lt;=IF(AH1033=450,450,AH1033+9)))</f>
        <v>0</v>
      </c>
    </row>
    <row r="1034" spans="32:35" x14ac:dyDescent="0.2">
      <c r="AF1034" s="2">
        <v>0.875</v>
      </c>
      <c r="AG1034" t="s">
        <v>747</v>
      </c>
      <c r="AH1034" s="17">
        <v>380</v>
      </c>
      <c r="AI1034" s="17" cm="1">
        <f t="array" ref="AI1034">SUMPRODUCT(--(IFERROR(HOUR(Flights_2026_09_3033343536373456789[entry_hour]),-1)=HOUR(AF1034)),--(IFERROR(Flights_2026_09_3033343536373456789[entry_sector],"")=AG1034),--(IFERROR(Flights_2026_09_3033343536373456789[nfl],-1)&gt;=AH1034),--(IFERROR(Flights_2026_09_3033343536373456789[nfl],-1)&lt;=IF(AH1034=450,450,AH1034+9)))</f>
        <v>3</v>
      </c>
    </row>
    <row r="1035" spans="32:35" x14ac:dyDescent="0.2">
      <c r="AF1035" s="2">
        <v>0.875</v>
      </c>
      <c r="AG1035" t="s">
        <v>747</v>
      </c>
      <c r="AH1035" s="17">
        <v>390</v>
      </c>
      <c r="AI1035" s="17" cm="1">
        <f t="array" ref="AI1035">SUMPRODUCT(--(IFERROR(HOUR(Flights_2026_09_3033343536373456789[entry_hour]),-1)=HOUR(AF1035)),--(IFERROR(Flights_2026_09_3033343536373456789[entry_sector],"")=AG1035),--(IFERROR(Flights_2026_09_3033343536373456789[nfl],-1)&gt;=AH1035),--(IFERROR(Flights_2026_09_3033343536373456789[nfl],-1)&lt;=IF(AH1035=450,450,AH1035+9)))</f>
        <v>0</v>
      </c>
    </row>
    <row r="1036" spans="32:35" x14ac:dyDescent="0.2">
      <c r="AF1036" s="2">
        <v>0.875</v>
      </c>
      <c r="AG1036" t="s">
        <v>747</v>
      </c>
      <c r="AH1036" s="17">
        <v>400</v>
      </c>
      <c r="AI1036" s="17" cm="1">
        <f t="array" ref="AI1036">SUMPRODUCT(--(IFERROR(HOUR(Flights_2026_09_3033343536373456789[entry_hour]),-1)=HOUR(AF1036)),--(IFERROR(Flights_2026_09_3033343536373456789[entry_sector],"")=AG1036),--(IFERROR(Flights_2026_09_3033343536373456789[nfl],-1)&gt;=AH1036),--(IFERROR(Flights_2026_09_3033343536373456789[nfl],-1)&lt;=IF(AH1036=450,450,AH1036+9)))</f>
        <v>0</v>
      </c>
    </row>
    <row r="1037" spans="32:35" x14ac:dyDescent="0.2">
      <c r="AF1037" s="2">
        <v>0.875</v>
      </c>
      <c r="AG1037" t="s">
        <v>747</v>
      </c>
      <c r="AH1037" s="17">
        <v>410</v>
      </c>
      <c r="AI1037" s="17" cm="1">
        <f t="array" ref="AI1037">SUMPRODUCT(--(IFERROR(HOUR(Flights_2026_09_3033343536373456789[entry_hour]),-1)=HOUR(AF1037)),--(IFERROR(Flights_2026_09_3033343536373456789[entry_sector],"")=AG1037),--(IFERROR(Flights_2026_09_3033343536373456789[nfl],-1)&gt;=AH1037),--(IFERROR(Flights_2026_09_3033343536373456789[nfl],-1)&lt;=IF(AH1037=450,450,AH1037+9)))</f>
        <v>0</v>
      </c>
    </row>
    <row r="1038" spans="32:35" x14ac:dyDescent="0.2">
      <c r="AF1038" s="2">
        <v>0.875</v>
      </c>
      <c r="AG1038" t="s">
        <v>747</v>
      </c>
      <c r="AH1038" s="17">
        <v>420</v>
      </c>
      <c r="AI1038" s="17" cm="1">
        <f t="array" ref="AI1038">SUMPRODUCT(--(IFERROR(HOUR(Flights_2026_09_3033343536373456789[entry_hour]),-1)=HOUR(AF1038)),--(IFERROR(Flights_2026_09_3033343536373456789[entry_sector],"")=AG1038),--(IFERROR(Flights_2026_09_3033343536373456789[nfl],-1)&gt;=AH1038),--(IFERROR(Flights_2026_09_3033343536373456789[nfl],-1)&lt;=IF(AH1038=450,450,AH1038+9)))</f>
        <v>0</v>
      </c>
    </row>
    <row r="1039" spans="32:35" x14ac:dyDescent="0.2">
      <c r="AF1039" s="2">
        <v>0.875</v>
      </c>
      <c r="AG1039" t="s">
        <v>747</v>
      </c>
      <c r="AH1039" s="17">
        <v>430</v>
      </c>
      <c r="AI1039" s="17" cm="1">
        <f t="array" ref="AI1039">SUMPRODUCT(--(IFERROR(HOUR(Flights_2026_09_3033343536373456789[entry_hour]),-1)=HOUR(AF1039)),--(IFERROR(Flights_2026_09_3033343536373456789[entry_sector],"")=AG1039),--(IFERROR(Flights_2026_09_3033343536373456789[nfl],-1)&gt;=AH1039),--(IFERROR(Flights_2026_09_3033343536373456789[nfl],-1)&lt;=IF(AH1039=450,450,AH1039+9)))</f>
        <v>0</v>
      </c>
    </row>
    <row r="1040" spans="32:35" x14ac:dyDescent="0.2">
      <c r="AF1040" s="2">
        <v>0.875</v>
      </c>
      <c r="AG1040" t="s">
        <v>747</v>
      </c>
      <c r="AH1040" s="17">
        <v>440</v>
      </c>
      <c r="AI1040" s="17" cm="1">
        <f t="array" ref="AI1040">SUMPRODUCT(--(IFERROR(HOUR(Flights_2026_09_3033343536373456789[entry_hour]),-1)=HOUR(AF1040)),--(IFERROR(Flights_2026_09_3033343536373456789[entry_sector],"")=AG1040),--(IFERROR(Flights_2026_09_3033343536373456789[nfl],-1)&gt;=AH1040),--(IFERROR(Flights_2026_09_3033343536373456789[nfl],-1)&lt;=IF(AH1040=450,450,AH1040+9)))</f>
        <v>0</v>
      </c>
    </row>
    <row r="1041" spans="32:35" x14ac:dyDescent="0.2">
      <c r="AF1041" s="2">
        <v>0.875</v>
      </c>
      <c r="AG1041" t="s">
        <v>747</v>
      </c>
      <c r="AH1041" s="17">
        <v>450</v>
      </c>
      <c r="AI1041" s="17" cm="1">
        <f t="array" ref="AI1041">SUMPRODUCT(--(IFERROR(HOUR(Flights_2026_09_3033343536373456789[entry_hour]),-1)=HOUR(AF1041)),--(IFERROR(Flights_2026_09_3033343536373456789[entry_sector],"")=AG1041),--(IFERROR(Flights_2026_09_3033343536373456789[nfl],-1)&gt;=AH1041),--(IFERROR(Flights_2026_09_3033343536373456789[nfl],-1)&lt;=IF(AH1041=450,450,AH1041+9)))</f>
        <v>0</v>
      </c>
    </row>
    <row r="1042" spans="32:35" x14ac:dyDescent="0.2">
      <c r="AF1042" s="2">
        <v>0.91666666666666663</v>
      </c>
      <c r="AG1042" t="s">
        <v>743</v>
      </c>
      <c r="AH1042" s="17">
        <v>200</v>
      </c>
      <c r="AI1042" s="17" cm="1">
        <f t="array" ref="AI1042">SUMPRODUCT(--(IFERROR(HOUR(Flights_2026_09_3033343536373456789[entry_hour]),-1)=HOUR(AF1042)),--(IFERROR(Flights_2026_09_3033343536373456789[entry_sector],"")=AG1042),--(IFERROR(Flights_2026_09_3033343536373456789[nfl],-1)&gt;=AH1042),--(IFERROR(Flights_2026_09_3033343536373456789[nfl],-1)&lt;=IF(AH1042=450,450,AH1042+9)))</f>
        <v>0</v>
      </c>
    </row>
    <row r="1043" spans="32:35" x14ac:dyDescent="0.2">
      <c r="AF1043" s="2">
        <v>0.91666666666666663</v>
      </c>
      <c r="AG1043" t="s">
        <v>743</v>
      </c>
      <c r="AH1043" s="17">
        <v>210</v>
      </c>
      <c r="AI1043" s="17" cm="1">
        <f t="array" ref="AI1043">SUMPRODUCT(--(IFERROR(HOUR(Flights_2026_09_3033343536373456789[entry_hour]),-1)=HOUR(AF1043)),--(IFERROR(Flights_2026_09_3033343536373456789[entry_sector],"")=AG1043),--(IFERROR(Flights_2026_09_3033343536373456789[nfl],-1)&gt;=AH1043),--(IFERROR(Flights_2026_09_3033343536373456789[nfl],-1)&lt;=IF(AH1043=450,450,AH1043+9)))</f>
        <v>0</v>
      </c>
    </row>
    <row r="1044" spans="32:35" x14ac:dyDescent="0.2">
      <c r="AF1044" s="2">
        <v>0.91666666666666663</v>
      </c>
      <c r="AG1044" t="s">
        <v>743</v>
      </c>
      <c r="AH1044" s="17">
        <v>220</v>
      </c>
      <c r="AI1044" s="17" cm="1">
        <f t="array" ref="AI1044">SUMPRODUCT(--(IFERROR(HOUR(Flights_2026_09_3033343536373456789[entry_hour]),-1)=HOUR(AF1044)),--(IFERROR(Flights_2026_09_3033343536373456789[entry_sector],"")=AG1044),--(IFERROR(Flights_2026_09_3033343536373456789[nfl],-1)&gt;=AH1044),--(IFERROR(Flights_2026_09_3033343536373456789[nfl],-1)&lt;=IF(AH1044=450,450,AH1044+9)))</f>
        <v>0</v>
      </c>
    </row>
    <row r="1045" spans="32:35" x14ac:dyDescent="0.2">
      <c r="AF1045" s="2">
        <v>0.91666666666666663</v>
      </c>
      <c r="AG1045" t="s">
        <v>743</v>
      </c>
      <c r="AH1045" s="17">
        <v>230</v>
      </c>
      <c r="AI1045" s="17" cm="1">
        <f t="array" ref="AI1045">SUMPRODUCT(--(IFERROR(HOUR(Flights_2026_09_3033343536373456789[entry_hour]),-1)=HOUR(AF1045)),--(IFERROR(Flights_2026_09_3033343536373456789[entry_sector],"")=AG1045),--(IFERROR(Flights_2026_09_3033343536373456789[nfl],-1)&gt;=AH1045),--(IFERROR(Flights_2026_09_3033343536373456789[nfl],-1)&lt;=IF(AH1045=450,450,AH1045+9)))</f>
        <v>0</v>
      </c>
    </row>
    <row r="1046" spans="32:35" x14ac:dyDescent="0.2">
      <c r="AF1046" s="2">
        <v>0.91666666666666663</v>
      </c>
      <c r="AG1046" t="s">
        <v>743</v>
      </c>
      <c r="AH1046" s="17">
        <v>240</v>
      </c>
      <c r="AI1046" s="17" cm="1">
        <f t="array" ref="AI1046">SUMPRODUCT(--(IFERROR(HOUR(Flights_2026_09_3033343536373456789[entry_hour]),-1)=HOUR(AF1046)),--(IFERROR(Flights_2026_09_3033343536373456789[entry_sector],"")=AG1046),--(IFERROR(Flights_2026_09_3033343536373456789[nfl],-1)&gt;=AH1046),--(IFERROR(Flights_2026_09_3033343536373456789[nfl],-1)&lt;=IF(AH1046=450,450,AH1046+9)))</f>
        <v>0</v>
      </c>
    </row>
    <row r="1047" spans="32:35" x14ac:dyDescent="0.2">
      <c r="AF1047" s="2">
        <v>0.91666666666666663</v>
      </c>
      <c r="AG1047" t="s">
        <v>743</v>
      </c>
      <c r="AH1047" s="17">
        <v>250</v>
      </c>
      <c r="AI1047" s="17" cm="1">
        <f t="array" ref="AI1047">SUMPRODUCT(--(IFERROR(HOUR(Flights_2026_09_3033343536373456789[entry_hour]),-1)=HOUR(AF1047)),--(IFERROR(Flights_2026_09_3033343536373456789[entry_sector],"")=AG1047),--(IFERROR(Flights_2026_09_3033343536373456789[nfl],-1)&gt;=AH1047),--(IFERROR(Flights_2026_09_3033343536373456789[nfl],-1)&lt;=IF(AH1047=450,450,AH1047+9)))</f>
        <v>0</v>
      </c>
    </row>
    <row r="1048" spans="32:35" x14ac:dyDescent="0.2">
      <c r="AF1048" s="2">
        <v>0.91666666666666663</v>
      </c>
      <c r="AG1048" t="s">
        <v>743</v>
      </c>
      <c r="AH1048" s="17">
        <v>260</v>
      </c>
      <c r="AI1048" s="17" cm="1">
        <f t="array" ref="AI1048">SUMPRODUCT(--(IFERROR(HOUR(Flights_2026_09_3033343536373456789[entry_hour]),-1)=HOUR(AF1048)),--(IFERROR(Flights_2026_09_3033343536373456789[entry_sector],"")=AG1048),--(IFERROR(Flights_2026_09_3033343536373456789[nfl],-1)&gt;=AH1048),--(IFERROR(Flights_2026_09_3033343536373456789[nfl],-1)&lt;=IF(AH1048=450,450,AH1048+9)))</f>
        <v>0</v>
      </c>
    </row>
    <row r="1049" spans="32:35" x14ac:dyDescent="0.2">
      <c r="AF1049" s="2">
        <v>0.91666666666666663</v>
      </c>
      <c r="AG1049" t="s">
        <v>743</v>
      </c>
      <c r="AH1049" s="17">
        <v>270</v>
      </c>
      <c r="AI1049" s="17" cm="1">
        <f t="array" ref="AI1049">SUMPRODUCT(--(IFERROR(HOUR(Flights_2026_09_3033343536373456789[entry_hour]),-1)=HOUR(AF1049)),--(IFERROR(Flights_2026_09_3033343536373456789[entry_sector],"")=AG1049),--(IFERROR(Flights_2026_09_3033343536373456789[nfl],-1)&gt;=AH1049),--(IFERROR(Flights_2026_09_3033343536373456789[nfl],-1)&lt;=IF(AH1049=450,450,AH1049+9)))</f>
        <v>0</v>
      </c>
    </row>
    <row r="1050" spans="32:35" x14ac:dyDescent="0.2">
      <c r="AF1050" s="2">
        <v>0.91666666666666663</v>
      </c>
      <c r="AG1050" t="s">
        <v>743</v>
      </c>
      <c r="AH1050" s="17">
        <v>280</v>
      </c>
      <c r="AI1050" s="17" cm="1">
        <f t="array" ref="AI1050">SUMPRODUCT(--(IFERROR(HOUR(Flights_2026_09_3033343536373456789[entry_hour]),-1)=HOUR(AF1050)),--(IFERROR(Flights_2026_09_3033343536373456789[entry_sector],"")=AG1050),--(IFERROR(Flights_2026_09_3033343536373456789[nfl],-1)&gt;=AH1050),--(IFERROR(Flights_2026_09_3033343536373456789[nfl],-1)&lt;=IF(AH1050=450,450,AH1050+9)))</f>
        <v>0</v>
      </c>
    </row>
    <row r="1051" spans="32:35" x14ac:dyDescent="0.2">
      <c r="AF1051" s="2">
        <v>0.91666666666666663</v>
      </c>
      <c r="AG1051" t="s">
        <v>743</v>
      </c>
      <c r="AH1051" s="17">
        <v>290</v>
      </c>
      <c r="AI1051" s="17" cm="1">
        <f t="array" ref="AI1051">SUMPRODUCT(--(IFERROR(HOUR(Flights_2026_09_3033343536373456789[entry_hour]),-1)=HOUR(AF1051)),--(IFERROR(Flights_2026_09_3033343536373456789[entry_sector],"")=AG1051),--(IFERROR(Flights_2026_09_3033343536373456789[nfl],-1)&gt;=AH1051),--(IFERROR(Flights_2026_09_3033343536373456789[nfl],-1)&lt;=IF(AH1051=450,450,AH1051+9)))</f>
        <v>0</v>
      </c>
    </row>
    <row r="1052" spans="32:35" x14ac:dyDescent="0.2">
      <c r="AF1052" s="2">
        <v>0.91666666666666663</v>
      </c>
      <c r="AG1052" t="s">
        <v>743</v>
      </c>
      <c r="AH1052" s="17">
        <v>300</v>
      </c>
      <c r="AI1052" s="17" cm="1">
        <f t="array" ref="AI1052">SUMPRODUCT(--(IFERROR(HOUR(Flights_2026_09_3033343536373456789[entry_hour]),-1)=HOUR(AF1052)),--(IFERROR(Flights_2026_09_3033343536373456789[entry_sector],"")=AG1052),--(IFERROR(Flights_2026_09_3033343536373456789[nfl],-1)&gt;=AH1052),--(IFERROR(Flights_2026_09_3033343536373456789[nfl],-1)&lt;=IF(AH1052=450,450,AH1052+9)))</f>
        <v>0</v>
      </c>
    </row>
    <row r="1053" spans="32:35" x14ac:dyDescent="0.2">
      <c r="AF1053" s="2">
        <v>0.91666666666666663</v>
      </c>
      <c r="AG1053" t="s">
        <v>743</v>
      </c>
      <c r="AH1053" s="17">
        <v>310</v>
      </c>
      <c r="AI1053" s="17" cm="1">
        <f t="array" ref="AI1053">SUMPRODUCT(--(IFERROR(HOUR(Flights_2026_09_3033343536373456789[entry_hour]),-1)=HOUR(AF1053)),--(IFERROR(Flights_2026_09_3033343536373456789[entry_sector],"")=AG1053),--(IFERROR(Flights_2026_09_3033343536373456789[nfl],-1)&gt;=AH1053),--(IFERROR(Flights_2026_09_3033343536373456789[nfl],-1)&lt;=IF(AH1053=450,450,AH1053+9)))</f>
        <v>0</v>
      </c>
    </row>
    <row r="1054" spans="32:35" x14ac:dyDescent="0.2">
      <c r="AF1054" s="2">
        <v>0.91666666666666663</v>
      </c>
      <c r="AG1054" t="s">
        <v>743</v>
      </c>
      <c r="AH1054" s="17">
        <v>320</v>
      </c>
      <c r="AI1054" s="17" cm="1">
        <f t="array" ref="AI1054">SUMPRODUCT(--(IFERROR(HOUR(Flights_2026_09_3033343536373456789[entry_hour]),-1)=HOUR(AF1054)),--(IFERROR(Flights_2026_09_3033343536373456789[entry_sector],"")=AG1054),--(IFERROR(Flights_2026_09_3033343536373456789[nfl],-1)&gt;=AH1054),--(IFERROR(Flights_2026_09_3033343536373456789[nfl],-1)&lt;=IF(AH1054=450,450,AH1054+9)))</f>
        <v>0</v>
      </c>
    </row>
    <row r="1055" spans="32:35" x14ac:dyDescent="0.2">
      <c r="AF1055" s="2">
        <v>0.91666666666666663</v>
      </c>
      <c r="AG1055" t="s">
        <v>743</v>
      </c>
      <c r="AH1055" s="17">
        <v>330</v>
      </c>
      <c r="AI1055" s="17" cm="1">
        <f t="array" ref="AI1055">SUMPRODUCT(--(IFERROR(HOUR(Flights_2026_09_3033343536373456789[entry_hour]),-1)=HOUR(AF1055)),--(IFERROR(Flights_2026_09_3033343536373456789[entry_sector],"")=AG1055),--(IFERROR(Flights_2026_09_3033343536373456789[nfl],-1)&gt;=AH1055),--(IFERROR(Flights_2026_09_3033343536373456789[nfl],-1)&lt;=IF(AH1055=450,450,AH1055+9)))</f>
        <v>0</v>
      </c>
    </row>
    <row r="1056" spans="32:35" x14ac:dyDescent="0.2">
      <c r="AF1056" s="2">
        <v>0.91666666666666663</v>
      </c>
      <c r="AG1056" t="s">
        <v>743</v>
      </c>
      <c r="AH1056" s="17">
        <v>340</v>
      </c>
      <c r="AI1056" s="17" cm="1">
        <f t="array" ref="AI1056">SUMPRODUCT(--(IFERROR(HOUR(Flights_2026_09_3033343536373456789[entry_hour]),-1)=HOUR(AF1056)),--(IFERROR(Flights_2026_09_3033343536373456789[entry_sector],"")=AG1056),--(IFERROR(Flights_2026_09_3033343536373456789[nfl],-1)&gt;=AH1056),--(IFERROR(Flights_2026_09_3033343536373456789[nfl],-1)&lt;=IF(AH1056=450,450,AH1056+9)))</f>
        <v>0</v>
      </c>
    </row>
    <row r="1057" spans="32:35" x14ac:dyDescent="0.2">
      <c r="AF1057" s="2">
        <v>0.91666666666666663</v>
      </c>
      <c r="AG1057" t="s">
        <v>743</v>
      </c>
      <c r="AH1057" s="17">
        <v>350</v>
      </c>
      <c r="AI1057" s="17" cm="1">
        <f t="array" ref="AI1057">SUMPRODUCT(--(IFERROR(HOUR(Flights_2026_09_3033343536373456789[entry_hour]),-1)=HOUR(AF1057)),--(IFERROR(Flights_2026_09_3033343536373456789[entry_sector],"")=AG1057),--(IFERROR(Flights_2026_09_3033343536373456789[nfl],-1)&gt;=AH1057),--(IFERROR(Flights_2026_09_3033343536373456789[nfl],-1)&lt;=IF(AH1057=450,450,AH1057+9)))</f>
        <v>0</v>
      </c>
    </row>
    <row r="1058" spans="32:35" x14ac:dyDescent="0.2">
      <c r="AF1058" s="2">
        <v>0.91666666666666663</v>
      </c>
      <c r="AG1058" t="s">
        <v>743</v>
      </c>
      <c r="AH1058" s="17">
        <v>360</v>
      </c>
      <c r="AI1058" s="17" cm="1">
        <f t="array" ref="AI1058">SUMPRODUCT(--(IFERROR(HOUR(Flights_2026_09_3033343536373456789[entry_hour]),-1)=HOUR(AF1058)),--(IFERROR(Flights_2026_09_3033343536373456789[entry_sector],"")=AG1058),--(IFERROR(Flights_2026_09_3033343536373456789[nfl],-1)&gt;=AH1058),--(IFERROR(Flights_2026_09_3033343536373456789[nfl],-1)&lt;=IF(AH1058=450,450,AH1058+9)))</f>
        <v>0</v>
      </c>
    </row>
    <row r="1059" spans="32:35" x14ac:dyDescent="0.2">
      <c r="AF1059" s="2">
        <v>0.91666666666666663</v>
      </c>
      <c r="AG1059" t="s">
        <v>743</v>
      </c>
      <c r="AH1059" s="17">
        <v>370</v>
      </c>
      <c r="AI1059" s="17" cm="1">
        <f t="array" ref="AI1059">SUMPRODUCT(--(IFERROR(HOUR(Flights_2026_09_3033343536373456789[entry_hour]),-1)=HOUR(AF1059)),--(IFERROR(Flights_2026_09_3033343536373456789[entry_sector],"")=AG1059),--(IFERROR(Flights_2026_09_3033343536373456789[nfl],-1)&gt;=AH1059),--(IFERROR(Flights_2026_09_3033343536373456789[nfl],-1)&lt;=IF(AH1059=450,450,AH1059+9)))</f>
        <v>0</v>
      </c>
    </row>
    <row r="1060" spans="32:35" x14ac:dyDescent="0.2">
      <c r="AF1060" s="2">
        <v>0.91666666666666663</v>
      </c>
      <c r="AG1060" t="s">
        <v>743</v>
      </c>
      <c r="AH1060" s="17">
        <v>380</v>
      </c>
      <c r="AI1060" s="17" cm="1">
        <f t="array" ref="AI1060">SUMPRODUCT(--(IFERROR(HOUR(Flights_2026_09_3033343536373456789[entry_hour]),-1)=HOUR(AF1060)),--(IFERROR(Flights_2026_09_3033343536373456789[entry_sector],"")=AG1060),--(IFERROR(Flights_2026_09_3033343536373456789[nfl],-1)&gt;=AH1060),--(IFERROR(Flights_2026_09_3033343536373456789[nfl],-1)&lt;=IF(AH1060=450,450,AH1060+9)))</f>
        <v>0</v>
      </c>
    </row>
    <row r="1061" spans="32:35" x14ac:dyDescent="0.2">
      <c r="AF1061" s="2">
        <v>0.91666666666666663</v>
      </c>
      <c r="AG1061" t="s">
        <v>743</v>
      </c>
      <c r="AH1061" s="17">
        <v>390</v>
      </c>
      <c r="AI1061" s="17" cm="1">
        <f t="array" ref="AI1061">SUMPRODUCT(--(IFERROR(HOUR(Flights_2026_09_3033343536373456789[entry_hour]),-1)=HOUR(AF1061)),--(IFERROR(Flights_2026_09_3033343536373456789[entry_sector],"")=AG1061),--(IFERROR(Flights_2026_09_3033343536373456789[nfl],-1)&gt;=AH1061),--(IFERROR(Flights_2026_09_3033343536373456789[nfl],-1)&lt;=IF(AH1061=450,450,AH1061+9)))</f>
        <v>0</v>
      </c>
    </row>
    <row r="1062" spans="32:35" x14ac:dyDescent="0.2">
      <c r="AF1062" s="2">
        <v>0.91666666666666663</v>
      </c>
      <c r="AG1062" t="s">
        <v>743</v>
      </c>
      <c r="AH1062" s="17">
        <v>400</v>
      </c>
      <c r="AI1062" s="17" cm="1">
        <f t="array" ref="AI1062">SUMPRODUCT(--(IFERROR(HOUR(Flights_2026_09_3033343536373456789[entry_hour]),-1)=HOUR(AF1062)),--(IFERROR(Flights_2026_09_3033343536373456789[entry_sector],"")=AG1062),--(IFERROR(Flights_2026_09_3033343536373456789[nfl],-1)&gt;=AH1062),--(IFERROR(Flights_2026_09_3033343536373456789[nfl],-1)&lt;=IF(AH1062=450,450,AH1062+9)))</f>
        <v>0</v>
      </c>
    </row>
    <row r="1063" spans="32:35" x14ac:dyDescent="0.2">
      <c r="AF1063" s="2">
        <v>0.91666666666666663</v>
      </c>
      <c r="AG1063" t="s">
        <v>743</v>
      </c>
      <c r="AH1063" s="17">
        <v>410</v>
      </c>
      <c r="AI1063" s="17" cm="1">
        <f t="array" ref="AI1063">SUMPRODUCT(--(IFERROR(HOUR(Flights_2026_09_3033343536373456789[entry_hour]),-1)=HOUR(AF1063)),--(IFERROR(Flights_2026_09_3033343536373456789[entry_sector],"")=AG1063),--(IFERROR(Flights_2026_09_3033343536373456789[nfl],-1)&gt;=AH1063),--(IFERROR(Flights_2026_09_3033343536373456789[nfl],-1)&lt;=IF(AH1063=450,450,AH1063+9)))</f>
        <v>0</v>
      </c>
    </row>
    <row r="1064" spans="32:35" x14ac:dyDescent="0.2">
      <c r="AF1064" s="2">
        <v>0.91666666666666663</v>
      </c>
      <c r="AG1064" t="s">
        <v>743</v>
      </c>
      <c r="AH1064" s="17">
        <v>420</v>
      </c>
      <c r="AI1064" s="17" cm="1">
        <f t="array" ref="AI1064">SUMPRODUCT(--(IFERROR(HOUR(Flights_2026_09_3033343536373456789[entry_hour]),-1)=HOUR(AF1064)),--(IFERROR(Flights_2026_09_3033343536373456789[entry_sector],"")=AG1064),--(IFERROR(Flights_2026_09_3033343536373456789[nfl],-1)&gt;=AH1064),--(IFERROR(Flights_2026_09_3033343536373456789[nfl],-1)&lt;=IF(AH1064=450,450,AH1064+9)))</f>
        <v>0</v>
      </c>
    </row>
    <row r="1065" spans="32:35" x14ac:dyDescent="0.2">
      <c r="AF1065" s="2">
        <v>0.91666666666666663</v>
      </c>
      <c r="AG1065" t="s">
        <v>743</v>
      </c>
      <c r="AH1065" s="17">
        <v>430</v>
      </c>
      <c r="AI1065" s="17" cm="1">
        <f t="array" ref="AI1065">SUMPRODUCT(--(IFERROR(HOUR(Flights_2026_09_3033343536373456789[entry_hour]),-1)=HOUR(AF1065)),--(IFERROR(Flights_2026_09_3033343536373456789[entry_sector],"")=AG1065),--(IFERROR(Flights_2026_09_3033343536373456789[nfl],-1)&gt;=AH1065),--(IFERROR(Flights_2026_09_3033343536373456789[nfl],-1)&lt;=IF(AH1065=450,450,AH1065+9)))</f>
        <v>0</v>
      </c>
    </row>
    <row r="1066" spans="32:35" x14ac:dyDescent="0.2">
      <c r="AF1066" s="2">
        <v>0.91666666666666663</v>
      </c>
      <c r="AG1066" t="s">
        <v>743</v>
      </c>
      <c r="AH1066" s="17">
        <v>440</v>
      </c>
      <c r="AI1066" s="17" cm="1">
        <f t="array" ref="AI1066">SUMPRODUCT(--(IFERROR(HOUR(Flights_2026_09_3033343536373456789[entry_hour]),-1)=HOUR(AF1066)),--(IFERROR(Flights_2026_09_3033343536373456789[entry_sector],"")=AG1066),--(IFERROR(Flights_2026_09_3033343536373456789[nfl],-1)&gt;=AH1066),--(IFERROR(Flights_2026_09_3033343536373456789[nfl],-1)&lt;=IF(AH1066=450,450,AH1066+9)))</f>
        <v>0</v>
      </c>
    </row>
    <row r="1067" spans="32:35" x14ac:dyDescent="0.2">
      <c r="AF1067" s="2">
        <v>0.91666666666666663</v>
      </c>
      <c r="AG1067" t="s">
        <v>743</v>
      </c>
      <c r="AH1067" s="17">
        <v>450</v>
      </c>
      <c r="AI1067" s="17" cm="1">
        <f t="array" ref="AI1067">SUMPRODUCT(--(IFERROR(HOUR(Flights_2026_09_3033343536373456789[entry_hour]),-1)=HOUR(AF1067)),--(IFERROR(Flights_2026_09_3033343536373456789[entry_sector],"")=AG1067),--(IFERROR(Flights_2026_09_3033343536373456789[nfl],-1)&gt;=AH1067),--(IFERROR(Flights_2026_09_3033343536373456789[nfl],-1)&lt;=IF(AH1067=450,450,AH1067+9)))</f>
        <v>0</v>
      </c>
    </row>
    <row r="1068" spans="32:35" x14ac:dyDescent="0.2">
      <c r="AF1068" s="2">
        <v>0.91666666666666663</v>
      </c>
      <c r="AG1068" t="s">
        <v>744</v>
      </c>
      <c r="AH1068" s="17">
        <v>200</v>
      </c>
      <c r="AI1068" s="17" cm="1">
        <f t="array" ref="AI1068">SUMPRODUCT(--(IFERROR(HOUR(Flights_2026_09_3033343536373456789[entry_hour]),-1)=HOUR(AF1068)),--(IFERROR(Flights_2026_09_3033343536373456789[entry_sector],"")=AG1068),--(IFERROR(Flights_2026_09_3033343536373456789[nfl],-1)&gt;=AH1068),--(IFERROR(Flights_2026_09_3033343536373456789[nfl],-1)&lt;=IF(AH1068=450,450,AH1068+9)))</f>
        <v>0</v>
      </c>
    </row>
    <row r="1069" spans="32:35" x14ac:dyDescent="0.2">
      <c r="AF1069" s="2">
        <v>0.91666666666666663</v>
      </c>
      <c r="AG1069" t="s">
        <v>744</v>
      </c>
      <c r="AH1069" s="17">
        <v>210</v>
      </c>
      <c r="AI1069" s="17" cm="1">
        <f t="array" ref="AI1069">SUMPRODUCT(--(IFERROR(HOUR(Flights_2026_09_3033343536373456789[entry_hour]),-1)=HOUR(AF1069)),--(IFERROR(Flights_2026_09_3033343536373456789[entry_sector],"")=AG1069),--(IFERROR(Flights_2026_09_3033343536373456789[nfl],-1)&gt;=AH1069),--(IFERROR(Flights_2026_09_3033343536373456789[nfl],-1)&lt;=IF(AH1069=450,450,AH1069+9)))</f>
        <v>0</v>
      </c>
    </row>
    <row r="1070" spans="32:35" x14ac:dyDescent="0.2">
      <c r="AF1070" s="2">
        <v>0.91666666666666663</v>
      </c>
      <c r="AG1070" t="s">
        <v>744</v>
      </c>
      <c r="AH1070" s="17">
        <v>220</v>
      </c>
      <c r="AI1070" s="17" cm="1">
        <f t="array" ref="AI1070">SUMPRODUCT(--(IFERROR(HOUR(Flights_2026_09_3033343536373456789[entry_hour]),-1)=HOUR(AF1070)),--(IFERROR(Flights_2026_09_3033343536373456789[entry_sector],"")=AG1070),--(IFERROR(Flights_2026_09_3033343536373456789[nfl],-1)&gt;=AH1070),--(IFERROR(Flights_2026_09_3033343536373456789[nfl],-1)&lt;=IF(AH1070=450,450,AH1070+9)))</f>
        <v>2</v>
      </c>
    </row>
    <row r="1071" spans="32:35" x14ac:dyDescent="0.2">
      <c r="AF1071" s="2">
        <v>0.91666666666666663</v>
      </c>
      <c r="AG1071" t="s">
        <v>744</v>
      </c>
      <c r="AH1071" s="17">
        <v>230</v>
      </c>
      <c r="AI1071" s="17" cm="1">
        <f t="array" ref="AI1071">SUMPRODUCT(--(IFERROR(HOUR(Flights_2026_09_3033343536373456789[entry_hour]),-1)=HOUR(AF1071)),--(IFERROR(Flights_2026_09_3033343536373456789[entry_sector],"")=AG1071),--(IFERROR(Flights_2026_09_3033343536373456789[nfl],-1)&gt;=AH1071),--(IFERROR(Flights_2026_09_3033343536373456789[nfl],-1)&lt;=IF(AH1071=450,450,AH1071+9)))</f>
        <v>0</v>
      </c>
    </row>
    <row r="1072" spans="32:35" x14ac:dyDescent="0.2">
      <c r="AF1072" s="2">
        <v>0.91666666666666663</v>
      </c>
      <c r="AG1072" t="s">
        <v>744</v>
      </c>
      <c r="AH1072" s="17">
        <v>240</v>
      </c>
      <c r="AI1072" s="17" cm="1">
        <f t="array" ref="AI1072">SUMPRODUCT(--(IFERROR(HOUR(Flights_2026_09_3033343536373456789[entry_hour]),-1)=HOUR(AF1072)),--(IFERROR(Flights_2026_09_3033343536373456789[entry_sector],"")=AG1072),--(IFERROR(Flights_2026_09_3033343536373456789[nfl],-1)&gt;=AH1072),--(IFERROR(Flights_2026_09_3033343536373456789[nfl],-1)&lt;=IF(AH1072=450,450,AH1072+9)))</f>
        <v>0</v>
      </c>
    </row>
    <row r="1073" spans="32:35" x14ac:dyDescent="0.2">
      <c r="AF1073" s="2">
        <v>0.91666666666666663</v>
      </c>
      <c r="AG1073" t="s">
        <v>744</v>
      </c>
      <c r="AH1073" s="17">
        <v>250</v>
      </c>
      <c r="AI1073" s="17" cm="1">
        <f t="array" ref="AI1073">SUMPRODUCT(--(IFERROR(HOUR(Flights_2026_09_3033343536373456789[entry_hour]),-1)=HOUR(AF1073)),--(IFERROR(Flights_2026_09_3033343536373456789[entry_sector],"")=AG1073),--(IFERROR(Flights_2026_09_3033343536373456789[nfl],-1)&gt;=AH1073),--(IFERROR(Flights_2026_09_3033343536373456789[nfl],-1)&lt;=IF(AH1073=450,450,AH1073+9)))</f>
        <v>0</v>
      </c>
    </row>
    <row r="1074" spans="32:35" x14ac:dyDescent="0.2">
      <c r="AF1074" s="2">
        <v>0.91666666666666663</v>
      </c>
      <c r="AG1074" t="s">
        <v>744</v>
      </c>
      <c r="AH1074" s="17">
        <v>260</v>
      </c>
      <c r="AI1074" s="17" cm="1">
        <f t="array" ref="AI1074">SUMPRODUCT(--(IFERROR(HOUR(Flights_2026_09_3033343536373456789[entry_hour]),-1)=HOUR(AF1074)),--(IFERROR(Flights_2026_09_3033343536373456789[entry_sector],"")=AG1074),--(IFERROR(Flights_2026_09_3033343536373456789[nfl],-1)&gt;=AH1074),--(IFERROR(Flights_2026_09_3033343536373456789[nfl],-1)&lt;=IF(AH1074=450,450,AH1074+9)))</f>
        <v>0</v>
      </c>
    </row>
    <row r="1075" spans="32:35" x14ac:dyDescent="0.2">
      <c r="AF1075" s="2">
        <v>0.91666666666666663</v>
      </c>
      <c r="AG1075" t="s">
        <v>744</v>
      </c>
      <c r="AH1075" s="17">
        <v>270</v>
      </c>
      <c r="AI1075" s="17" cm="1">
        <f t="array" ref="AI1075">SUMPRODUCT(--(IFERROR(HOUR(Flights_2026_09_3033343536373456789[entry_hour]),-1)=HOUR(AF1075)),--(IFERROR(Flights_2026_09_3033343536373456789[entry_sector],"")=AG1075),--(IFERROR(Flights_2026_09_3033343536373456789[nfl],-1)&gt;=AH1075),--(IFERROR(Flights_2026_09_3033343536373456789[nfl],-1)&lt;=IF(AH1075=450,450,AH1075+9)))</f>
        <v>0</v>
      </c>
    </row>
    <row r="1076" spans="32:35" x14ac:dyDescent="0.2">
      <c r="AF1076" s="2">
        <v>0.91666666666666663</v>
      </c>
      <c r="AG1076" t="s">
        <v>744</v>
      </c>
      <c r="AH1076" s="17">
        <v>280</v>
      </c>
      <c r="AI1076" s="17" cm="1">
        <f t="array" ref="AI1076">SUMPRODUCT(--(IFERROR(HOUR(Flights_2026_09_3033343536373456789[entry_hour]),-1)=HOUR(AF1076)),--(IFERROR(Flights_2026_09_3033343536373456789[entry_sector],"")=AG1076),--(IFERROR(Flights_2026_09_3033343536373456789[nfl],-1)&gt;=AH1076),--(IFERROR(Flights_2026_09_3033343536373456789[nfl],-1)&lt;=IF(AH1076=450,450,AH1076+9)))</f>
        <v>0</v>
      </c>
    </row>
    <row r="1077" spans="32:35" x14ac:dyDescent="0.2">
      <c r="AF1077" s="2">
        <v>0.91666666666666663</v>
      </c>
      <c r="AG1077" t="s">
        <v>744</v>
      </c>
      <c r="AH1077" s="17">
        <v>290</v>
      </c>
      <c r="AI1077" s="17" cm="1">
        <f t="array" ref="AI1077">SUMPRODUCT(--(IFERROR(HOUR(Flights_2026_09_3033343536373456789[entry_hour]),-1)=HOUR(AF1077)),--(IFERROR(Flights_2026_09_3033343536373456789[entry_sector],"")=AG1077),--(IFERROR(Flights_2026_09_3033343536373456789[nfl],-1)&gt;=AH1077),--(IFERROR(Flights_2026_09_3033343536373456789[nfl],-1)&lt;=IF(AH1077=450,450,AH1077+9)))</f>
        <v>0</v>
      </c>
    </row>
    <row r="1078" spans="32:35" x14ac:dyDescent="0.2">
      <c r="AF1078" s="2">
        <v>0.91666666666666663</v>
      </c>
      <c r="AG1078" t="s">
        <v>744</v>
      </c>
      <c r="AH1078" s="17">
        <v>300</v>
      </c>
      <c r="AI1078" s="17" cm="1">
        <f t="array" ref="AI1078">SUMPRODUCT(--(IFERROR(HOUR(Flights_2026_09_3033343536373456789[entry_hour]),-1)=HOUR(AF1078)),--(IFERROR(Flights_2026_09_3033343536373456789[entry_sector],"")=AG1078),--(IFERROR(Flights_2026_09_3033343536373456789[nfl],-1)&gt;=AH1078),--(IFERROR(Flights_2026_09_3033343536373456789[nfl],-1)&lt;=IF(AH1078=450,450,AH1078+9)))</f>
        <v>0</v>
      </c>
    </row>
    <row r="1079" spans="32:35" x14ac:dyDescent="0.2">
      <c r="AF1079" s="2">
        <v>0.91666666666666663</v>
      </c>
      <c r="AG1079" t="s">
        <v>744</v>
      </c>
      <c r="AH1079" s="17">
        <v>310</v>
      </c>
      <c r="AI1079" s="17" cm="1">
        <f t="array" ref="AI1079">SUMPRODUCT(--(IFERROR(HOUR(Flights_2026_09_3033343536373456789[entry_hour]),-1)=HOUR(AF1079)),--(IFERROR(Flights_2026_09_3033343536373456789[entry_sector],"")=AG1079),--(IFERROR(Flights_2026_09_3033343536373456789[nfl],-1)&gt;=AH1079),--(IFERROR(Flights_2026_09_3033343536373456789[nfl],-1)&lt;=IF(AH1079=450,450,AH1079+9)))</f>
        <v>0</v>
      </c>
    </row>
    <row r="1080" spans="32:35" x14ac:dyDescent="0.2">
      <c r="AF1080" s="2">
        <v>0.91666666666666663</v>
      </c>
      <c r="AG1080" t="s">
        <v>744</v>
      </c>
      <c r="AH1080" s="17">
        <v>320</v>
      </c>
      <c r="AI1080" s="17" cm="1">
        <f t="array" ref="AI1080">SUMPRODUCT(--(IFERROR(HOUR(Flights_2026_09_3033343536373456789[entry_hour]),-1)=HOUR(AF1080)),--(IFERROR(Flights_2026_09_3033343536373456789[entry_sector],"")=AG1080),--(IFERROR(Flights_2026_09_3033343536373456789[nfl],-1)&gt;=AH1080),--(IFERROR(Flights_2026_09_3033343536373456789[nfl],-1)&lt;=IF(AH1080=450,450,AH1080+9)))</f>
        <v>0</v>
      </c>
    </row>
    <row r="1081" spans="32:35" x14ac:dyDescent="0.2">
      <c r="AF1081" s="2">
        <v>0.91666666666666663</v>
      </c>
      <c r="AG1081" t="s">
        <v>744</v>
      </c>
      <c r="AH1081" s="17">
        <v>330</v>
      </c>
      <c r="AI1081" s="17" cm="1">
        <f t="array" ref="AI1081">SUMPRODUCT(--(IFERROR(HOUR(Flights_2026_09_3033343536373456789[entry_hour]),-1)=HOUR(AF1081)),--(IFERROR(Flights_2026_09_3033343536373456789[entry_sector],"")=AG1081),--(IFERROR(Flights_2026_09_3033343536373456789[nfl],-1)&gt;=AH1081),--(IFERROR(Flights_2026_09_3033343536373456789[nfl],-1)&lt;=IF(AH1081=450,450,AH1081+9)))</f>
        <v>0</v>
      </c>
    </row>
    <row r="1082" spans="32:35" x14ac:dyDescent="0.2">
      <c r="AF1082" s="2">
        <v>0.91666666666666663</v>
      </c>
      <c r="AG1082" t="s">
        <v>744</v>
      </c>
      <c r="AH1082" s="17">
        <v>340</v>
      </c>
      <c r="AI1082" s="17" cm="1">
        <f t="array" ref="AI1082">SUMPRODUCT(--(IFERROR(HOUR(Flights_2026_09_3033343536373456789[entry_hour]),-1)=HOUR(AF1082)),--(IFERROR(Flights_2026_09_3033343536373456789[entry_sector],"")=AG1082),--(IFERROR(Flights_2026_09_3033343536373456789[nfl],-1)&gt;=AH1082),--(IFERROR(Flights_2026_09_3033343536373456789[nfl],-1)&lt;=IF(AH1082=450,450,AH1082+9)))</f>
        <v>0</v>
      </c>
    </row>
    <row r="1083" spans="32:35" x14ac:dyDescent="0.2">
      <c r="AF1083" s="2">
        <v>0.91666666666666663</v>
      </c>
      <c r="AG1083" t="s">
        <v>744</v>
      </c>
      <c r="AH1083" s="17">
        <v>350</v>
      </c>
      <c r="AI1083" s="17" cm="1">
        <f t="array" ref="AI1083">SUMPRODUCT(--(IFERROR(HOUR(Flights_2026_09_3033343536373456789[entry_hour]),-1)=HOUR(AF1083)),--(IFERROR(Flights_2026_09_3033343536373456789[entry_sector],"")=AG1083),--(IFERROR(Flights_2026_09_3033343536373456789[nfl],-1)&gt;=AH1083),--(IFERROR(Flights_2026_09_3033343536373456789[nfl],-1)&lt;=IF(AH1083=450,450,AH1083+9)))</f>
        <v>0</v>
      </c>
    </row>
    <row r="1084" spans="32:35" x14ac:dyDescent="0.2">
      <c r="AF1084" s="2">
        <v>0.91666666666666663</v>
      </c>
      <c r="AG1084" t="s">
        <v>744</v>
      </c>
      <c r="AH1084" s="17">
        <v>360</v>
      </c>
      <c r="AI1084" s="17" cm="1">
        <f t="array" ref="AI1084">SUMPRODUCT(--(IFERROR(HOUR(Flights_2026_09_3033343536373456789[entry_hour]),-1)=HOUR(AF1084)),--(IFERROR(Flights_2026_09_3033343536373456789[entry_sector],"")=AG1084),--(IFERROR(Flights_2026_09_3033343536373456789[nfl],-1)&gt;=AH1084),--(IFERROR(Flights_2026_09_3033343536373456789[nfl],-1)&lt;=IF(AH1084=450,450,AH1084+9)))</f>
        <v>0</v>
      </c>
    </row>
    <row r="1085" spans="32:35" x14ac:dyDescent="0.2">
      <c r="AF1085" s="2">
        <v>0.91666666666666663</v>
      </c>
      <c r="AG1085" t="s">
        <v>744</v>
      </c>
      <c r="AH1085" s="17">
        <v>370</v>
      </c>
      <c r="AI1085" s="17" cm="1">
        <f t="array" ref="AI1085">SUMPRODUCT(--(IFERROR(HOUR(Flights_2026_09_3033343536373456789[entry_hour]),-1)=HOUR(AF1085)),--(IFERROR(Flights_2026_09_3033343536373456789[entry_sector],"")=AG1085),--(IFERROR(Flights_2026_09_3033343536373456789[nfl],-1)&gt;=AH1085),--(IFERROR(Flights_2026_09_3033343536373456789[nfl],-1)&lt;=IF(AH1085=450,450,AH1085+9)))</f>
        <v>0</v>
      </c>
    </row>
    <row r="1086" spans="32:35" x14ac:dyDescent="0.2">
      <c r="AF1086" s="2">
        <v>0.91666666666666663</v>
      </c>
      <c r="AG1086" t="s">
        <v>744</v>
      </c>
      <c r="AH1086" s="17">
        <v>380</v>
      </c>
      <c r="AI1086" s="17" cm="1">
        <f t="array" ref="AI1086">SUMPRODUCT(--(IFERROR(HOUR(Flights_2026_09_3033343536373456789[entry_hour]),-1)=HOUR(AF1086)),--(IFERROR(Flights_2026_09_3033343536373456789[entry_sector],"")=AG1086),--(IFERROR(Flights_2026_09_3033343536373456789[nfl],-1)&gt;=AH1086),--(IFERROR(Flights_2026_09_3033343536373456789[nfl],-1)&lt;=IF(AH1086=450,450,AH1086+9)))</f>
        <v>0</v>
      </c>
    </row>
    <row r="1087" spans="32:35" x14ac:dyDescent="0.2">
      <c r="AF1087" s="2">
        <v>0.91666666666666663</v>
      </c>
      <c r="AG1087" t="s">
        <v>744</v>
      </c>
      <c r="AH1087" s="17">
        <v>390</v>
      </c>
      <c r="AI1087" s="17" cm="1">
        <f t="array" ref="AI1087">SUMPRODUCT(--(IFERROR(HOUR(Flights_2026_09_3033343536373456789[entry_hour]),-1)=HOUR(AF1087)),--(IFERROR(Flights_2026_09_3033343536373456789[entry_sector],"")=AG1087),--(IFERROR(Flights_2026_09_3033343536373456789[nfl],-1)&gt;=AH1087),--(IFERROR(Flights_2026_09_3033343536373456789[nfl],-1)&lt;=IF(AH1087=450,450,AH1087+9)))</f>
        <v>0</v>
      </c>
    </row>
    <row r="1088" spans="32:35" x14ac:dyDescent="0.2">
      <c r="AF1088" s="2">
        <v>0.91666666666666663</v>
      </c>
      <c r="AG1088" t="s">
        <v>744</v>
      </c>
      <c r="AH1088" s="17">
        <v>400</v>
      </c>
      <c r="AI1088" s="17" cm="1">
        <f t="array" ref="AI1088">SUMPRODUCT(--(IFERROR(HOUR(Flights_2026_09_3033343536373456789[entry_hour]),-1)=HOUR(AF1088)),--(IFERROR(Flights_2026_09_3033343536373456789[entry_sector],"")=AG1088),--(IFERROR(Flights_2026_09_3033343536373456789[nfl],-1)&gt;=AH1088),--(IFERROR(Flights_2026_09_3033343536373456789[nfl],-1)&lt;=IF(AH1088=450,450,AH1088+9)))</f>
        <v>0</v>
      </c>
    </row>
    <row r="1089" spans="32:35" x14ac:dyDescent="0.2">
      <c r="AF1089" s="2">
        <v>0.91666666666666663</v>
      </c>
      <c r="AG1089" t="s">
        <v>744</v>
      </c>
      <c r="AH1089" s="17">
        <v>410</v>
      </c>
      <c r="AI1089" s="17" cm="1">
        <f t="array" ref="AI1089">SUMPRODUCT(--(IFERROR(HOUR(Flights_2026_09_3033343536373456789[entry_hour]),-1)=HOUR(AF1089)),--(IFERROR(Flights_2026_09_3033343536373456789[entry_sector],"")=AG1089),--(IFERROR(Flights_2026_09_3033343536373456789[nfl],-1)&gt;=AH1089),--(IFERROR(Flights_2026_09_3033343536373456789[nfl],-1)&lt;=IF(AH1089=450,450,AH1089+9)))</f>
        <v>0</v>
      </c>
    </row>
    <row r="1090" spans="32:35" x14ac:dyDescent="0.2">
      <c r="AF1090" s="2">
        <v>0.91666666666666663</v>
      </c>
      <c r="AG1090" t="s">
        <v>744</v>
      </c>
      <c r="AH1090" s="17">
        <v>420</v>
      </c>
      <c r="AI1090" s="17" cm="1">
        <f t="array" ref="AI1090">SUMPRODUCT(--(IFERROR(HOUR(Flights_2026_09_3033343536373456789[entry_hour]),-1)=HOUR(AF1090)),--(IFERROR(Flights_2026_09_3033343536373456789[entry_sector],"")=AG1090),--(IFERROR(Flights_2026_09_3033343536373456789[nfl],-1)&gt;=AH1090),--(IFERROR(Flights_2026_09_3033343536373456789[nfl],-1)&lt;=IF(AH1090=450,450,AH1090+9)))</f>
        <v>0</v>
      </c>
    </row>
    <row r="1091" spans="32:35" x14ac:dyDescent="0.2">
      <c r="AF1091" s="2">
        <v>0.91666666666666663</v>
      </c>
      <c r="AG1091" t="s">
        <v>744</v>
      </c>
      <c r="AH1091" s="17">
        <v>430</v>
      </c>
      <c r="AI1091" s="17" cm="1">
        <f t="array" ref="AI1091">SUMPRODUCT(--(IFERROR(HOUR(Flights_2026_09_3033343536373456789[entry_hour]),-1)=HOUR(AF1091)),--(IFERROR(Flights_2026_09_3033343536373456789[entry_sector],"")=AG1091),--(IFERROR(Flights_2026_09_3033343536373456789[nfl],-1)&gt;=AH1091),--(IFERROR(Flights_2026_09_3033343536373456789[nfl],-1)&lt;=IF(AH1091=450,450,AH1091+9)))</f>
        <v>0</v>
      </c>
    </row>
    <row r="1092" spans="32:35" x14ac:dyDescent="0.2">
      <c r="AF1092" s="2">
        <v>0.91666666666666663</v>
      </c>
      <c r="AG1092" t="s">
        <v>744</v>
      </c>
      <c r="AH1092" s="17">
        <v>440</v>
      </c>
      <c r="AI1092" s="17" cm="1">
        <f t="array" ref="AI1092">SUMPRODUCT(--(IFERROR(HOUR(Flights_2026_09_3033343536373456789[entry_hour]),-1)=HOUR(AF1092)),--(IFERROR(Flights_2026_09_3033343536373456789[entry_sector],"")=AG1092),--(IFERROR(Flights_2026_09_3033343536373456789[nfl],-1)&gt;=AH1092),--(IFERROR(Flights_2026_09_3033343536373456789[nfl],-1)&lt;=IF(AH1092=450,450,AH1092+9)))</f>
        <v>0</v>
      </c>
    </row>
    <row r="1093" spans="32:35" x14ac:dyDescent="0.2">
      <c r="AF1093" s="2">
        <v>0.91666666666666663</v>
      </c>
      <c r="AG1093" t="s">
        <v>744</v>
      </c>
      <c r="AH1093" s="17">
        <v>450</v>
      </c>
      <c r="AI1093" s="17" cm="1">
        <f t="array" ref="AI1093">SUMPRODUCT(--(IFERROR(HOUR(Flights_2026_09_3033343536373456789[entry_hour]),-1)=HOUR(AF1093)),--(IFERROR(Flights_2026_09_3033343536373456789[entry_sector],"")=AG1093),--(IFERROR(Flights_2026_09_3033343536373456789[nfl],-1)&gt;=AH1093),--(IFERROR(Flights_2026_09_3033343536373456789[nfl],-1)&lt;=IF(AH1093=450,450,AH1093+9)))</f>
        <v>0</v>
      </c>
    </row>
    <row r="1094" spans="32:35" x14ac:dyDescent="0.2">
      <c r="AF1094" s="2">
        <v>0.91666666666666663</v>
      </c>
      <c r="AG1094" t="s">
        <v>745</v>
      </c>
      <c r="AH1094" s="17">
        <v>200</v>
      </c>
      <c r="AI1094" s="17" cm="1">
        <f t="array" ref="AI1094">SUMPRODUCT(--(IFERROR(HOUR(Flights_2026_09_3033343536373456789[entry_hour]),-1)=HOUR(AF1094)),--(IFERROR(Flights_2026_09_3033343536373456789[entry_sector],"")=AG1094),--(IFERROR(Flights_2026_09_3033343536373456789[nfl],-1)&gt;=AH1094),--(IFERROR(Flights_2026_09_3033343536373456789[nfl],-1)&lt;=IF(AH1094=450,450,AH1094+9)))</f>
        <v>0</v>
      </c>
    </row>
    <row r="1095" spans="32:35" x14ac:dyDescent="0.2">
      <c r="AF1095" s="2">
        <v>0.91666666666666663</v>
      </c>
      <c r="AG1095" t="s">
        <v>745</v>
      </c>
      <c r="AH1095" s="17">
        <v>210</v>
      </c>
      <c r="AI1095" s="17" cm="1">
        <f t="array" ref="AI1095">SUMPRODUCT(--(IFERROR(HOUR(Flights_2026_09_3033343536373456789[entry_hour]),-1)=HOUR(AF1095)),--(IFERROR(Flights_2026_09_3033343536373456789[entry_sector],"")=AG1095),--(IFERROR(Flights_2026_09_3033343536373456789[nfl],-1)&gt;=AH1095),--(IFERROR(Flights_2026_09_3033343536373456789[nfl],-1)&lt;=IF(AH1095=450,450,AH1095+9)))</f>
        <v>0</v>
      </c>
    </row>
    <row r="1096" spans="32:35" x14ac:dyDescent="0.2">
      <c r="AF1096" s="2">
        <v>0.91666666666666663</v>
      </c>
      <c r="AG1096" t="s">
        <v>745</v>
      </c>
      <c r="AH1096" s="17">
        <v>220</v>
      </c>
      <c r="AI1096" s="17" cm="1">
        <f t="array" ref="AI1096">SUMPRODUCT(--(IFERROR(HOUR(Flights_2026_09_3033343536373456789[entry_hour]),-1)=HOUR(AF1096)),--(IFERROR(Flights_2026_09_3033343536373456789[entry_sector],"")=AG1096),--(IFERROR(Flights_2026_09_3033343536373456789[nfl],-1)&gt;=AH1096),--(IFERROR(Flights_2026_09_3033343536373456789[nfl],-1)&lt;=IF(AH1096=450,450,AH1096+9)))</f>
        <v>0</v>
      </c>
    </row>
    <row r="1097" spans="32:35" x14ac:dyDescent="0.2">
      <c r="AF1097" s="2">
        <v>0.91666666666666663</v>
      </c>
      <c r="AG1097" t="s">
        <v>745</v>
      </c>
      <c r="AH1097" s="17">
        <v>230</v>
      </c>
      <c r="AI1097" s="17" cm="1">
        <f t="array" ref="AI1097">SUMPRODUCT(--(IFERROR(HOUR(Flights_2026_09_3033343536373456789[entry_hour]),-1)=HOUR(AF1097)),--(IFERROR(Flights_2026_09_3033343536373456789[entry_sector],"")=AG1097),--(IFERROR(Flights_2026_09_3033343536373456789[nfl],-1)&gt;=AH1097),--(IFERROR(Flights_2026_09_3033343536373456789[nfl],-1)&lt;=IF(AH1097=450,450,AH1097+9)))</f>
        <v>0</v>
      </c>
    </row>
    <row r="1098" spans="32:35" x14ac:dyDescent="0.2">
      <c r="AF1098" s="2">
        <v>0.91666666666666663</v>
      </c>
      <c r="AG1098" t="s">
        <v>745</v>
      </c>
      <c r="AH1098" s="17">
        <v>240</v>
      </c>
      <c r="AI1098" s="17" cm="1">
        <f t="array" ref="AI1098">SUMPRODUCT(--(IFERROR(HOUR(Flights_2026_09_3033343536373456789[entry_hour]),-1)=HOUR(AF1098)),--(IFERROR(Flights_2026_09_3033343536373456789[entry_sector],"")=AG1098),--(IFERROR(Flights_2026_09_3033343536373456789[nfl],-1)&gt;=AH1098),--(IFERROR(Flights_2026_09_3033343536373456789[nfl],-1)&lt;=IF(AH1098=450,450,AH1098+9)))</f>
        <v>0</v>
      </c>
    </row>
    <row r="1099" spans="32:35" x14ac:dyDescent="0.2">
      <c r="AF1099" s="2">
        <v>0.91666666666666663</v>
      </c>
      <c r="AG1099" t="s">
        <v>745</v>
      </c>
      <c r="AH1099" s="17">
        <v>250</v>
      </c>
      <c r="AI1099" s="17" cm="1">
        <f t="array" ref="AI1099">SUMPRODUCT(--(IFERROR(HOUR(Flights_2026_09_3033343536373456789[entry_hour]),-1)=HOUR(AF1099)),--(IFERROR(Flights_2026_09_3033343536373456789[entry_sector],"")=AG1099),--(IFERROR(Flights_2026_09_3033343536373456789[nfl],-1)&gt;=AH1099),--(IFERROR(Flights_2026_09_3033343536373456789[nfl],-1)&lt;=IF(AH1099=450,450,AH1099+9)))</f>
        <v>0</v>
      </c>
    </row>
    <row r="1100" spans="32:35" x14ac:dyDescent="0.2">
      <c r="AF1100" s="2">
        <v>0.91666666666666663</v>
      </c>
      <c r="AG1100" t="s">
        <v>745</v>
      </c>
      <c r="AH1100" s="17">
        <v>260</v>
      </c>
      <c r="AI1100" s="17" cm="1">
        <f t="array" ref="AI1100">SUMPRODUCT(--(IFERROR(HOUR(Flights_2026_09_3033343536373456789[entry_hour]),-1)=HOUR(AF1100)),--(IFERROR(Flights_2026_09_3033343536373456789[entry_sector],"")=AG1100),--(IFERROR(Flights_2026_09_3033343536373456789[nfl],-1)&gt;=AH1100),--(IFERROR(Flights_2026_09_3033343536373456789[nfl],-1)&lt;=IF(AH1100=450,450,AH1100+9)))</f>
        <v>0</v>
      </c>
    </row>
    <row r="1101" spans="32:35" x14ac:dyDescent="0.2">
      <c r="AF1101" s="2">
        <v>0.91666666666666663</v>
      </c>
      <c r="AG1101" t="s">
        <v>745</v>
      </c>
      <c r="AH1101" s="17">
        <v>270</v>
      </c>
      <c r="AI1101" s="17" cm="1">
        <f t="array" ref="AI1101">SUMPRODUCT(--(IFERROR(HOUR(Flights_2026_09_3033343536373456789[entry_hour]),-1)=HOUR(AF1101)),--(IFERROR(Flights_2026_09_3033343536373456789[entry_sector],"")=AG1101),--(IFERROR(Flights_2026_09_3033343536373456789[nfl],-1)&gt;=AH1101),--(IFERROR(Flights_2026_09_3033343536373456789[nfl],-1)&lt;=IF(AH1101=450,450,AH1101+9)))</f>
        <v>0</v>
      </c>
    </row>
    <row r="1102" spans="32:35" x14ac:dyDescent="0.2">
      <c r="AF1102" s="2">
        <v>0.91666666666666663</v>
      </c>
      <c r="AG1102" t="s">
        <v>745</v>
      </c>
      <c r="AH1102" s="17">
        <v>280</v>
      </c>
      <c r="AI1102" s="17" cm="1">
        <f t="array" ref="AI1102">SUMPRODUCT(--(IFERROR(HOUR(Flights_2026_09_3033343536373456789[entry_hour]),-1)=HOUR(AF1102)),--(IFERROR(Flights_2026_09_3033343536373456789[entry_sector],"")=AG1102),--(IFERROR(Flights_2026_09_3033343536373456789[nfl],-1)&gt;=AH1102),--(IFERROR(Flights_2026_09_3033343536373456789[nfl],-1)&lt;=IF(AH1102=450,450,AH1102+9)))</f>
        <v>0</v>
      </c>
    </row>
    <row r="1103" spans="32:35" x14ac:dyDescent="0.2">
      <c r="AF1103" s="2">
        <v>0.91666666666666663</v>
      </c>
      <c r="AG1103" t="s">
        <v>745</v>
      </c>
      <c r="AH1103" s="17">
        <v>290</v>
      </c>
      <c r="AI1103" s="17" cm="1">
        <f t="array" ref="AI1103">SUMPRODUCT(--(IFERROR(HOUR(Flights_2026_09_3033343536373456789[entry_hour]),-1)=HOUR(AF1103)),--(IFERROR(Flights_2026_09_3033343536373456789[entry_sector],"")=AG1103),--(IFERROR(Flights_2026_09_3033343536373456789[nfl],-1)&gt;=AH1103),--(IFERROR(Flights_2026_09_3033343536373456789[nfl],-1)&lt;=IF(AH1103=450,450,AH1103+9)))</f>
        <v>0</v>
      </c>
    </row>
    <row r="1104" spans="32:35" x14ac:dyDescent="0.2">
      <c r="AF1104" s="2">
        <v>0.91666666666666663</v>
      </c>
      <c r="AG1104" t="s">
        <v>745</v>
      </c>
      <c r="AH1104" s="17">
        <v>300</v>
      </c>
      <c r="AI1104" s="17" cm="1">
        <f t="array" ref="AI1104">SUMPRODUCT(--(IFERROR(HOUR(Flights_2026_09_3033343536373456789[entry_hour]),-1)=HOUR(AF1104)),--(IFERROR(Flights_2026_09_3033343536373456789[entry_sector],"")=AG1104),--(IFERROR(Flights_2026_09_3033343536373456789[nfl],-1)&gt;=AH1104),--(IFERROR(Flights_2026_09_3033343536373456789[nfl],-1)&lt;=IF(AH1104=450,450,AH1104+9)))</f>
        <v>0</v>
      </c>
    </row>
    <row r="1105" spans="32:35" x14ac:dyDescent="0.2">
      <c r="AF1105" s="2">
        <v>0.91666666666666663</v>
      </c>
      <c r="AG1105" t="s">
        <v>745</v>
      </c>
      <c r="AH1105" s="17">
        <v>310</v>
      </c>
      <c r="AI1105" s="17" cm="1">
        <f t="array" ref="AI1105">SUMPRODUCT(--(IFERROR(HOUR(Flights_2026_09_3033343536373456789[entry_hour]),-1)=HOUR(AF1105)),--(IFERROR(Flights_2026_09_3033343536373456789[entry_sector],"")=AG1105),--(IFERROR(Flights_2026_09_3033343536373456789[nfl],-1)&gt;=AH1105),--(IFERROR(Flights_2026_09_3033343536373456789[nfl],-1)&lt;=IF(AH1105=450,450,AH1105+9)))</f>
        <v>0</v>
      </c>
    </row>
    <row r="1106" spans="32:35" x14ac:dyDescent="0.2">
      <c r="AF1106" s="2">
        <v>0.91666666666666663</v>
      </c>
      <c r="AG1106" t="s">
        <v>745</v>
      </c>
      <c r="AH1106" s="17">
        <v>320</v>
      </c>
      <c r="AI1106" s="17" cm="1">
        <f t="array" ref="AI1106">SUMPRODUCT(--(IFERROR(HOUR(Flights_2026_09_3033343536373456789[entry_hour]),-1)=HOUR(AF1106)),--(IFERROR(Flights_2026_09_3033343536373456789[entry_sector],"")=AG1106),--(IFERROR(Flights_2026_09_3033343536373456789[nfl],-1)&gt;=AH1106),--(IFERROR(Flights_2026_09_3033343536373456789[nfl],-1)&lt;=IF(AH1106=450,450,AH1106+9)))</f>
        <v>0</v>
      </c>
    </row>
    <row r="1107" spans="32:35" x14ac:dyDescent="0.2">
      <c r="AF1107" s="2">
        <v>0.91666666666666663</v>
      </c>
      <c r="AG1107" t="s">
        <v>745</v>
      </c>
      <c r="AH1107" s="17">
        <v>330</v>
      </c>
      <c r="AI1107" s="17" cm="1">
        <f t="array" ref="AI1107">SUMPRODUCT(--(IFERROR(HOUR(Flights_2026_09_3033343536373456789[entry_hour]),-1)=HOUR(AF1107)),--(IFERROR(Flights_2026_09_3033343536373456789[entry_sector],"")=AG1107),--(IFERROR(Flights_2026_09_3033343536373456789[nfl],-1)&gt;=AH1107),--(IFERROR(Flights_2026_09_3033343536373456789[nfl],-1)&lt;=IF(AH1107=450,450,AH1107+9)))</f>
        <v>0</v>
      </c>
    </row>
    <row r="1108" spans="32:35" x14ac:dyDescent="0.2">
      <c r="AF1108" s="2">
        <v>0.91666666666666663</v>
      </c>
      <c r="AG1108" t="s">
        <v>745</v>
      </c>
      <c r="AH1108" s="17">
        <v>340</v>
      </c>
      <c r="AI1108" s="17" cm="1">
        <f t="array" ref="AI1108">SUMPRODUCT(--(IFERROR(HOUR(Flights_2026_09_3033343536373456789[entry_hour]),-1)=HOUR(AF1108)),--(IFERROR(Flights_2026_09_3033343536373456789[entry_sector],"")=AG1108),--(IFERROR(Flights_2026_09_3033343536373456789[nfl],-1)&gt;=AH1108),--(IFERROR(Flights_2026_09_3033343536373456789[nfl],-1)&lt;=IF(AH1108=450,450,AH1108+9)))</f>
        <v>0</v>
      </c>
    </row>
    <row r="1109" spans="32:35" x14ac:dyDescent="0.2">
      <c r="AF1109" s="2">
        <v>0.91666666666666663</v>
      </c>
      <c r="AG1109" t="s">
        <v>745</v>
      </c>
      <c r="AH1109" s="17">
        <v>350</v>
      </c>
      <c r="AI1109" s="17" cm="1">
        <f t="array" ref="AI1109">SUMPRODUCT(--(IFERROR(HOUR(Flights_2026_09_3033343536373456789[entry_hour]),-1)=HOUR(AF1109)),--(IFERROR(Flights_2026_09_3033343536373456789[entry_sector],"")=AG1109),--(IFERROR(Flights_2026_09_3033343536373456789[nfl],-1)&gt;=AH1109),--(IFERROR(Flights_2026_09_3033343536373456789[nfl],-1)&lt;=IF(AH1109=450,450,AH1109+9)))</f>
        <v>1</v>
      </c>
    </row>
    <row r="1110" spans="32:35" x14ac:dyDescent="0.2">
      <c r="AF1110" s="2">
        <v>0.91666666666666663</v>
      </c>
      <c r="AG1110" t="s">
        <v>745</v>
      </c>
      <c r="AH1110" s="17">
        <v>360</v>
      </c>
      <c r="AI1110" s="17" cm="1">
        <f t="array" ref="AI1110">SUMPRODUCT(--(IFERROR(HOUR(Flights_2026_09_3033343536373456789[entry_hour]),-1)=HOUR(AF1110)),--(IFERROR(Flights_2026_09_3033343536373456789[entry_sector],"")=AG1110),--(IFERROR(Flights_2026_09_3033343536373456789[nfl],-1)&gt;=AH1110),--(IFERROR(Flights_2026_09_3033343536373456789[nfl],-1)&lt;=IF(AH1110=450,450,AH1110+9)))</f>
        <v>0</v>
      </c>
    </row>
    <row r="1111" spans="32:35" x14ac:dyDescent="0.2">
      <c r="AF1111" s="2">
        <v>0.91666666666666663</v>
      </c>
      <c r="AG1111" t="s">
        <v>745</v>
      </c>
      <c r="AH1111" s="17">
        <v>370</v>
      </c>
      <c r="AI1111" s="17" cm="1">
        <f t="array" ref="AI1111">SUMPRODUCT(--(IFERROR(HOUR(Flights_2026_09_3033343536373456789[entry_hour]),-1)=HOUR(AF1111)),--(IFERROR(Flights_2026_09_3033343536373456789[entry_sector],"")=AG1111),--(IFERROR(Flights_2026_09_3033343536373456789[nfl],-1)&gt;=AH1111),--(IFERROR(Flights_2026_09_3033343536373456789[nfl],-1)&lt;=IF(AH1111=450,450,AH1111+9)))</f>
        <v>0</v>
      </c>
    </row>
    <row r="1112" spans="32:35" x14ac:dyDescent="0.2">
      <c r="AF1112" s="2">
        <v>0.91666666666666663</v>
      </c>
      <c r="AG1112" t="s">
        <v>745</v>
      </c>
      <c r="AH1112" s="17">
        <v>380</v>
      </c>
      <c r="AI1112" s="17" cm="1">
        <f t="array" ref="AI1112">SUMPRODUCT(--(IFERROR(HOUR(Flights_2026_09_3033343536373456789[entry_hour]),-1)=HOUR(AF1112)),--(IFERROR(Flights_2026_09_3033343536373456789[entry_sector],"")=AG1112),--(IFERROR(Flights_2026_09_3033343536373456789[nfl],-1)&gt;=AH1112),--(IFERROR(Flights_2026_09_3033343536373456789[nfl],-1)&lt;=IF(AH1112=450,450,AH1112+9)))</f>
        <v>0</v>
      </c>
    </row>
    <row r="1113" spans="32:35" x14ac:dyDescent="0.2">
      <c r="AF1113" s="2">
        <v>0.91666666666666663</v>
      </c>
      <c r="AG1113" t="s">
        <v>745</v>
      </c>
      <c r="AH1113" s="17">
        <v>390</v>
      </c>
      <c r="AI1113" s="17" cm="1">
        <f t="array" ref="AI1113">SUMPRODUCT(--(IFERROR(HOUR(Flights_2026_09_3033343536373456789[entry_hour]),-1)=HOUR(AF1113)),--(IFERROR(Flights_2026_09_3033343536373456789[entry_sector],"")=AG1113),--(IFERROR(Flights_2026_09_3033343536373456789[nfl],-1)&gt;=AH1113),--(IFERROR(Flights_2026_09_3033343536373456789[nfl],-1)&lt;=IF(AH1113=450,450,AH1113+9)))</f>
        <v>1</v>
      </c>
    </row>
    <row r="1114" spans="32:35" x14ac:dyDescent="0.2">
      <c r="AF1114" s="2">
        <v>0.91666666666666663</v>
      </c>
      <c r="AG1114" t="s">
        <v>745</v>
      </c>
      <c r="AH1114" s="17">
        <v>400</v>
      </c>
      <c r="AI1114" s="17" cm="1">
        <f t="array" ref="AI1114">SUMPRODUCT(--(IFERROR(HOUR(Flights_2026_09_3033343536373456789[entry_hour]),-1)=HOUR(AF1114)),--(IFERROR(Flights_2026_09_3033343536373456789[entry_sector],"")=AG1114),--(IFERROR(Flights_2026_09_3033343536373456789[nfl],-1)&gt;=AH1114),--(IFERROR(Flights_2026_09_3033343536373456789[nfl],-1)&lt;=IF(AH1114=450,450,AH1114+9)))</f>
        <v>0</v>
      </c>
    </row>
    <row r="1115" spans="32:35" x14ac:dyDescent="0.2">
      <c r="AF1115" s="2">
        <v>0.91666666666666663</v>
      </c>
      <c r="AG1115" t="s">
        <v>745</v>
      </c>
      <c r="AH1115" s="17">
        <v>410</v>
      </c>
      <c r="AI1115" s="17" cm="1">
        <f t="array" ref="AI1115">SUMPRODUCT(--(IFERROR(HOUR(Flights_2026_09_3033343536373456789[entry_hour]),-1)=HOUR(AF1115)),--(IFERROR(Flights_2026_09_3033343536373456789[entry_sector],"")=AG1115),--(IFERROR(Flights_2026_09_3033343536373456789[nfl],-1)&gt;=AH1115),--(IFERROR(Flights_2026_09_3033343536373456789[nfl],-1)&lt;=IF(AH1115=450,450,AH1115+9)))</f>
        <v>0</v>
      </c>
    </row>
    <row r="1116" spans="32:35" x14ac:dyDescent="0.2">
      <c r="AF1116" s="2">
        <v>0.91666666666666663</v>
      </c>
      <c r="AG1116" t="s">
        <v>745</v>
      </c>
      <c r="AH1116" s="17">
        <v>420</v>
      </c>
      <c r="AI1116" s="17" cm="1">
        <f t="array" ref="AI1116">SUMPRODUCT(--(IFERROR(HOUR(Flights_2026_09_3033343536373456789[entry_hour]),-1)=HOUR(AF1116)),--(IFERROR(Flights_2026_09_3033343536373456789[entry_sector],"")=AG1116),--(IFERROR(Flights_2026_09_3033343536373456789[nfl],-1)&gt;=AH1116),--(IFERROR(Flights_2026_09_3033343536373456789[nfl],-1)&lt;=IF(AH1116=450,450,AH1116+9)))</f>
        <v>0</v>
      </c>
    </row>
    <row r="1117" spans="32:35" x14ac:dyDescent="0.2">
      <c r="AF1117" s="2">
        <v>0.91666666666666663</v>
      </c>
      <c r="AG1117" t="s">
        <v>745</v>
      </c>
      <c r="AH1117" s="17">
        <v>430</v>
      </c>
      <c r="AI1117" s="17" cm="1">
        <f t="array" ref="AI1117">SUMPRODUCT(--(IFERROR(HOUR(Flights_2026_09_3033343536373456789[entry_hour]),-1)=HOUR(AF1117)),--(IFERROR(Flights_2026_09_3033343536373456789[entry_sector],"")=AG1117),--(IFERROR(Flights_2026_09_3033343536373456789[nfl],-1)&gt;=AH1117),--(IFERROR(Flights_2026_09_3033343536373456789[nfl],-1)&lt;=IF(AH1117=450,450,AH1117+9)))</f>
        <v>0</v>
      </c>
    </row>
    <row r="1118" spans="32:35" x14ac:dyDescent="0.2">
      <c r="AF1118" s="2">
        <v>0.91666666666666663</v>
      </c>
      <c r="AG1118" t="s">
        <v>745</v>
      </c>
      <c r="AH1118" s="17">
        <v>440</v>
      </c>
      <c r="AI1118" s="17" cm="1">
        <f t="array" ref="AI1118">SUMPRODUCT(--(IFERROR(HOUR(Flights_2026_09_3033343536373456789[entry_hour]),-1)=HOUR(AF1118)),--(IFERROR(Flights_2026_09_3033343536373456789[entry_sector],"")=AG1118),--(IFERROR(Flights_2026_09_3033343536373456789[nfl],-1)&gt;=AH1118),--(IFERROR(Flights_2026_09_3033343536373456789[nfl],-1)&lt;=IF(AH1118=450,450,AH1118+9)))</f>
        <v>0</v>
      </c>
    </row>
    <row r="1119" spans="32:35" x14ac:dyDescent="0.2">
      <c r="AF1119" s="2">
        <v>0.91666666666666663</v>
      </c>
      <c r="AG1119" t="s">
        <v>745</v>
      </c>
      <c r="AH1119" s="17">
        <v>450</v>
      </c>
      <c r="AI1119" s="17" cm="1">
        <f t="array" ref="AI1119">SUMPRODUCT(--(IFERROR(HOUR(Flights_2026_09_3033343536373456789[entry_hour]),-1)=HOUR(AF1119)),--(IFERROR(Flights_2026_09_3033343536373456789[entry_sector],"")=AG1119),--(IFERROR(Flights_2026_09_3033343536373456789[nfl],-1)&gt;=AH1119),--(IFERROR(Flights_2026_09_3033343536373456789[nfl],-1)&lt;=IF(AH1119=450,450,AH1119+9)))</f>
        <v>0</v>
      </c>
    </row>
    <row r="1120" spans="32:35" x14ac:dyDescent="0.2">
      <c r="AF1120" s="2">
        <v>0.91666666666666663</v>
      </c>
      <c r="AG1120" t="s">
        <v>840</v>
      </c>
      <c r="AH1120" s="17">
        <v>200</v>
      </c>
      <c r="AI1120" s="17" cm="1">
        <f t="array" ref="AI1120">SUMPRODUCT(--(IFERROR(HOUR(Flights_2026_09_3033343536373456789[entry_hour]),-1)=HOUR(AF1120)),--(IFERROR(Flights_2026_09_3033343536373456789[entry_sector],"")=AG1120),--(IFERROR(Flights_2026_09_3033343536373456789[nfl],-1)&gt;=AH1120),--(IFERROR(Flights_2026_09_3033343536373456789[nfl],-1)&lt;=IF(AH1120=450,450,AH1120+9)))</f>
        <v>0</v>
      </c>
    </row>
    <row r="1121" spans="32:35" x14ac:dyDescent="0.2">
      <c r="AF1121" s="2">
        <v>0.91666666666666663</v>
      </c>
      <c r="AG1121" t="s">
        <v>840</v>
      </c>
      <c r="AH1121" s="17">
        <v>210</v>
      </c>
      <c r="AI1121" s="17" cm="1">
        <f t="array" ref="AI1121">SUMPRODUCT(--(IFERROR(HOUR(Flights_2026_09_3033343536373456789[entry_hour]),-1)=HOUR(AF1121)),--(IFERROR(Flights_2026_09_3033343536373456789[entry_sector],"")=AG1121),--(IFERROR(Flights_2026_09_3033343536373456789[nfl],-1)&gt;=AH1121),--(IFERROR(Flights_2026_09_3033343536373456789[nfl],-1)&lt;=IF(AH1121=450,450,AH1121+9)))</f>
        <v>0</v>
      </c>
    </row>
    <row r="1122" spans="32:35" x14ac:dyDescent="0.2">
      <c r="AF1122" s="2">
        <v>0.91666666666666663</v>
      </c>
      <c r="AG1122" t="s">
        <v>840</v>
      </c>
      <c r="AH1122" s="17">
        <v>220</v>
      </c>
      <c r="AI1122" s="17" cm="1">
        <f t="array" ref="AI1122">SUMPRODUCT(--(IFERROR(HOUR(Flights_2026_09_3033343536373456789[entry_hour]),-1)=HOUR(AF1122)),--(IFERROR(Flights_2026_09_3033343536373456789[entry_sector],"")=AG1122),--(IFERROR(Flights_2026_09_3033343536373456789[nfl],-1)&gt;=AH1122),--(IFERROR(Flights_2026_09_3033343536373456789[nfl],-1)&lt;=IF(AH1122=450,450,AH1122+9)))</f>
        <v>0</v>
      </c>
    </row>
    <row r="1123" spans="32:35" x14ac:dyDescent="0.2">
      <c r="AF1123" s="2">
        <v>0.91666666666666663</v>
      </c>
      <c r="AG1123" t="s">
        <v>840</v>
      </c>
      <c r="AH1123" s="17">
        <v>230</v>
      </c>
      <c r="AI1123" s="17" cm="1">
        <f t="array" ref="AI1123">SUMPRODUCT(--(IFERROR(HOUR(Flights_2026_09_3033343536373456789[entry_hour]),-1)=HOUR(AF1123)),--(IFERROR(Flights_2026_09_3033343536373456789[entry_sector],"")=AG1123),--(IFERROR(Flights_2026_09_3033343536373456789[nfl],-1)&gt;=AH1123),--(IFERROR(Flights_2026_09_3033343536373456789[nfl],-1)&lt;=IF(AH1123=450,450,AH1123+9)))</f>
        <v>0</v>
      </c>
    </row>
    <row r="1124" spans="32:35" x14ac:dyDescent="0.2">
      <c r="AF1124" s="2">
        <v>0.91666666666666663</v>
      </c>
      <c r="AG1124" t="s">
        <v>840</v>
      </c>
      <c r="AH1124" s="17">
        <v>240</v>
      </c>
      <c r="AI1124" s="17" cm="1">
        <f t="array" ref="AI1124">SUMPRODUCT(--(IFERROR(HOUR(Flights_2026_09_3033343536373456789[entry_hour]),-1)=HOUR(AF1124)),--(IFERROR(Flights_2026_09_3033343536373456789[entry_sector],"")=AG1124),--(IFERROR(Flights_2026_09_3033343536373456789[nfl],-1)&gt;=AH1124),--(IFERROR(Flights_2026_09_3033343536373456789[nfl],-1)&lt;=IF(AH1124=450,450,AH1124+9)))</f>
        <v>0</v>
      </c>
    </row>
    <row r="1125" spans="32:35" x14ac:dyDescent="0.2">
      <c r="AF1125" s="2">
        <v>0.91666666666666663</v>
      </c>
      <c r="AG1125" t="s">
        <v>840</v>
      </c>
      <c r="AH1125" s="17">
        <v>250</v>
      </c>
      <c r="AI1125" s="17" cm="1">
        <f t="array" ref="AI1125">SUMPRODUCT(--(IFERROR(HOUR(Flights_2026_09_3033343536373456789[entry_hour]),-1)=HOUR(AF1125)),--(IFERROR(Flights_2026_09_3033343536373456789[entry_sector],"")=AG1125),--(IFERROR(Flights_2026_09_3033343536373456789[nfl],-1)&gt;=AH1125),--(IFERROR(Flights_2026_09_3033343536373456789[nfl],-1)&lt;=IF(AH1125=450,450,AH1125+9)))</f>
        <v>0</v>
      </c>
    </row>
    <row r="1126" spans="32:35" x14ac:dyDescent="0.2">
      <c r="AF1126" s="2">
        <v>0.91666666666666663</v>
      </c>
      <c r="AG1126" t="s">
        <v>840</v>
      </c>
      <c r="AH1126" s="17">
        <v>260</v>
      </c>
      <c r="AI1126" s="17" cm="1">
        <f t="array" ref="AI1126">SUMPRODUCT(--(IFERROR(HOUR(Flights_2026_09_3033343536373456789[entry_hour]),-1)=HOUR(AF1126)),--(IFERROR(Flights_2026_09_3033343536373456789[entry_sector],"")=AG1126),--(IFERROR(Flights_2026_09_3033343536373456789[nfl],-1)&gt;=AH1126),--(IFERROR(Flights_2026_09_3033343536373456789[nfl],-1)&lt;=IF(AH1126=450,450,AH1126+9)))</f>
        <v>0</v>
      </c>
    </row>
    <row r="1127" spans="32:35" x14ac:dyDescent="0.2">
      <c r="AF1127" s="2">
        <v>0.91666666666666663</v>
      </c>
      <c r="AG1127" t="s">
        <v>840</v>
      </c>
      <c r="AH1127" s="17">
        <v>270</v>
      </c>
      <c r="AI1127" s="17" cm="1">
        <f t="array" ref="AI1127">SUMPRODUCT(--(IFERROR(HOUR(Flights_2026_09_3033343536373456789[entry_hour]),-1)=HOUR(AF1127)),--(IFERROR(Flights_2026_09_3033343536373456789[entry_sector],"")=AG1127),--(IFERROR(Flights_2026_09_3033343536373456789[nfl],-1)&gt;=AH1127),--(IFERROR(Flights_2026_09_3033343536373456789[nfl],-1)&lt;=IF(AH1127=450,450,AH1127+9)))</f>
        <v>0</v>
      </c>
    </row>
    <row r="1128" spans="32:35" x14ac:dyDescent="0.2">
      <c r="AF1128" s="2">
        <v>0.91666666666666663</v>
      </c>
      <c r="AG1128" t="s">
        <v>840</v>
      </c>
      <c r="AH1128" s="17">
        <v>280</v>
      </c>
      <c r="AI1128" s="17" cm="1">
        <f t="array" ref="AI1128">SUMPRODUCT(--(IFERROR(HOUR(Flights_2026_09_3033343536373456789[entry_hour]),-1)=HOUR(AF1128)),--(IFERROR(Flights_2026_09_3033343536373456789[entry_sector],"")=AG1128),--(IFERROR(Flights_2026_09_3033343536373456789[nfl],-1)&gt;=AH1128),--(IFERROR(Flights_2026_09_3033343536373456789[nfl],-1)&lt;=IF(AH1128=450,450,AH1128+9)))</f>
        <v>0</v>
      </c>
    </row>
    <row r="1129" spans="32:35" x14ac:dyDescent="0.2">
      <c r="AF1129" s="2">
        <v>0.91666666666666663</v>
      </c>
      <c r="AG1129" t="s">
        <v>840</v>
      </c>
      <c r="AH1129" s="17">
        <v>290</v>
      </c>
      <c r="AI1129" s="17" cm="1">
        <f t="array" ref="AI1129">SUMPRODUCT(--(IFERROR(HOUR(Flights_2026_09_3033343536373456789[entry_hour]),-1)=HOUR(AF1129)),--(IFERROR(Flights_2026_09_3033343536373456789[entry_sector],"")=AG1129),--(IFERROR(Flights_2026_09_3033343536373456789[nfl],-1)&gt;=AH1129),--(IFERROR(Flights_2026_09_3033343536373456789[nfl],-1)&lt;=IF(AH1129=450,450,AH1129+9)))</f>
        <v>0</v>
      </c>
    </row>
    <row r="1130" spans="32:35" x14ac:dyDescent="0.2">
      <c r="AF1130" s="2">
        <v>0.91666666666666663</v>
      </c>
      <c r="AG1130" t="s">
        <v>840</v>
      </c>
      <c r="AH1130" s="17">
        <v>300</v>
      </c>
      <c r="AI1130" s="17" cm="1">
        <f t="array" ref="AI1130">SUMPRODUCT(--(IFERROR(HOUR(Flights_2026_09_3033343536373456789[entry_hour]),-1)=HOUR(AF1130)),--(IFERROR(Flights_2026_09_3033343536373456789[entry_sector],"")=AG1130),--(IFERROR(Flights_2026_09_3033343536373456789[nfl],-1)&gt;=AH1130),--(IFERROR(Flights_2026_09_3033343536373456789[nfl],-1)&lt;=IF(AH1130=450,450,AH1130+9)))</f>
        <v>0</v>
      </c>
    </row>
    <row r="1131" spans="32:35" x14ac:dyDescent="0.2">
      <c r="AF1131" s="2">
        <v>0.91666666666666663</v>
      </c>
      <c r="AG1131" t="s">
        <v>840</v>
      </c>
      <c r="AH1131" s="17">
        <v>310</v>
      </c>
      <c r="AI1131" s="17" cm="1">
        <f t="array" ref="AI1131">SUMPRODUCT(--(IFERROR(HOUR(Flights_2026_09_3033343536373456789[entry_hour]),-1)=HOUR(AF1131)),--(IFERROR(Flights_2026_09_3033343536373456789[entry_sector],"")=AG1131),--(IFERROR(Flights_2026_09_3033343536373456789[nfl],-1)&gt;=AH1131),--(IFERROR(Flights_2026_09_3033343536373456789[nfl],-1)&lt;=IF(AH1131=450,450,AH1131+9)))</f>
        <v>0</v>
      </c>
    </row>
    <row r="1132" spans="32:35" x14ac:dyDescent="0.2">
      <c r="AF1132" s="2">
        <v>0.91666666666666663</v>
      </c>
      <c r="AG1132" t="s">
        <v>840</v>
      </c>
      <c r="AH1132" s="17">
        <v>320</v>
      </c>
      <c r="AI1132" s="17" cm="1">
        <f t="array" ref="AI1132">SUMPRODUCT(--(IFERROR(HOUR(Flights_2026_09_3033343536373456789[entry_hour]),-1)=HOUR(AF1132)),--(IFERROR(Flights_2026_09_3033343536373456789[entry_sector],"")=AG1132),--(IFERROR(Flights_2026_09_3033343536373456789[nfl],-1)&gt;=AH1132),--(IFERROR(Flights_2026_09_3033343536373456789[nfl],-1)&lt;=IF(AH1132=450,450,AH1132+9)))</f>
        <v>0</v>
      </c>
    </row>
    <row r="1133" spans="32:35" x14ac:dyDescent="0.2">
      <c r="AF1133" s="2">
        <v>0.91666666666666663</v>
      </c>
      <c r="AG1133" t="s">
        <v>840</v>
      </c>
      <c r="AH1133" s="17">
        <v>330</v>
      </c>
      <c r="AI1133" s="17" cm="1">
        <f t="array" ref="AI1133">SUMPRODUCT(--(IFERROR(HOUR(Flights_2026_09_3033343536373456789[entry_hour]),-1)=HOUR(AF1133)),--(IFERROR(Flights_2026_09_3033343536373456789[entry_sector],"")=AG1133),--(IFERROR(Flights_2026_09_3033343536373456789[nfl],-1)&gt;=AH1133),--(IFERROR(Flights_2026_09_3033343536373456789[nfl],-1)&lt;=IF(AH1133=450,450,AH1133+9)))</f>
        <v>0</v>
      </c>
    </row>
    <row r="1134" spans="32:35" x14ac:dyDescent="0.2">
      <c r="AF1134" s="2">
        <v>0.91666666666666663</v>
      </c>
      <c r="AG1134" t="s">
        <v>840</v>
      </c>
      <c r="AH1134" s="17">
        <v>340</v>
      </c>
      <c r="AI1134" s="17" cm="1">
        <f t="array" ref="AI1134">SUMPRODUCT(--(IFERROR(HOUR(Flights_2026_09_3033343536373456789[entry_hour]),-1)=HOUR(AF1134)),--(IFERROR(Flights_2026_09_3033343536373456789[entry_sector],"")=AG1134),--(IFERROR(Flights_2026_09_3033343536373456789[nfl],-1)&gt;=AH1134),--(IFERROR(Flights_2026_09_3033343536373456789[nfl],-1)&lt;=IF(AH1134=450,450,AH1134+9)))</f>
        <v>0</v>
      </c>
    </row>
    <row r="1135" spans="32:35" x14ac:dyDescent="0.2">
      <c r="AF1135" s="2">
        <v>0.91666666666666663</v>
      </c>
      <c r="AG1135" t="s">
        <v>840</v>
      </c>
      <c r="AH1135" s="17">
        <v>350</v>
      </c>
      <c r="AI1135" s="17" cm="1">
        <f t="array" ref="AI1135">SUMPRODUCT(--(IFERROR(HOUR(Flights_2026_09_3033343536373456789[entry_hour]),-1)=HOUR(AF1135)),--(IFERROR(Flights_2026_09_3033343536373456789[entry_sector],"")=AG1135),--(IFERROR(Flights_2026_09_3033343536373456789[nfl],-1)&gt;=AH1135),--(IFERROR(Flights_2026_09_3033343536373456789[nfl],-1)&lt;=IF(AH1135=450,450,AH1135+9)))</f>
        <v>2</v>
      </c>
    </row>
    <row r="1136" spans="32:35" x14ac:dyDescent="0.2">
      <c r="AF1136" s="2">
        <v>0.91666666666666663</v>
      </c>
      <c r="AG1136" t="s">
        <v>840</v>
      </c>
      <c r="AH1136" s="17">
        <v>360</v>
      </c>
      <c r="AI1136" s="17" cm="1">
        <f t="array" ref="AI1136">SUMPRODUCT(--(IFERROR(HOUR(Flights_2026_09_3033343536373456789[entry_hour]),-1)=HOUR(AF1136)),--(IFERROR(Flights_2026_09_3033343536373456789[entry_sector],"")=AG1136),--(IFERROR(Flights_2026_09_3033343536373456789[nfl],-1)&gt;=AH1136),--(IFERROR(Flights_2026_09_3033343536373456789[nfl],-1)&lt;=IF(AH1136=450,450,AH1136+9)))</f>
        <v>0</v>
      </c>
    </row>
    <row r="1137" spans="32:35" x14ac:dyDescent="0.2">
      <c r="AF1137" s="2">
        <v>0.91666666666666663</v>
      </c>
      <c r="AG1137" t="s">
        <v>840</v>
      </c>
      <c r="AH1137" s="17">
        <v>370</v>
      </c>
      <c r="AI1137" s="17" cm="1">
        <f t="array" ref="AI1137">SUMPRODUCT(--(IFERROR(HOUR(Flights_2026_09_3033343536373456789[entry_hour]),-1)=HOUR(AF1137)),--(IFERROR(Flights_2026_09_3033343536373456789[entry_sector],"")=AG1137),--(IFERROR(Flights_2026_09_3033343536373456789[nfl],-1)&gt;=AH1137),--(IFERROR(Flights_2026_09_3033343536373456789[nfl],-1)&lt;=IF(AH1137=450,450,AH1137+9)))</f>
        <v>0</v>
      </c>
    </row>
    <row r="1138" spans="32:35" x14ac:dyDescent="0.2">
      <c r="AF1138" s="2">
        <v>0.91666666666666663</v>
      </c>
      <c r="AG1138" t="s">
        <v>840</v>
      </c>
      <c r="AH1138" s="17">
        <v>380</v>
      </c>
      <c r="AI1138" s="17" cm="1">
        <f t="array" ref="AI1138">SUMPRODUCT(--(IFERROR(HOUR(Flights_2026_09_3033343536373456789[entry_hour]),-1)=HOUR(AF1138)),--(IFERROR(Flights_2026_09_3033343536373456789[entry_sector],"")=AG1138),--(IFERROR(Flights_2026_09_3033343536373456789[nfl],-1)&gt;=AH1138),--(IFERROR(Flights_2026_09_3033343536373456789[nfl],-1)&lt;=IF(AH1138=450,450,AH1138+9)))</f>
        <v>0</v>
      </c>
    </row>
    <row r="1139" spans="32:35" x14ac:dyDescent="0.2">
      <c r="AF1139" s="2">
        <v>0.91666666666666663</v>
      </c>
      <c r="AG1139" t="s">
        <v>840</v>
      </c>
      <c r="AH1139" s="17">
        <v>390</v>
      </c>
      <c r="AI1139" s="17" cm="1">
        <f t="array" ref="AI1139">SUMPRODUCT(--(IFERROR(HOUR(Flights_2026_09_3033343536373456789[entry_hour]),-1)=HOUR(AF1139)),--(IFERROR(Flights_2026_09_3033343536373456789[entry_sector],"")=AG1139),--(IFERROR(Flights_2026_09_3033343536373456789[nfl],-1)&gt;=AH1139),--(IFERROR(Flights_2026_09_3033343536373456789[nfl],-1)&lt;=IF(AH1139=450,450,AH1139+9)))</f>
        <v>0</v>
      </c>
    </row>
    <row r="1140" spans="32:35" x14ac:dyDescent="0.2">
      <c r="AF1140" s="2">
        <v>0.91666666666666663</v>
      </c>
      <c r="AG1140" t="s">
        <v>840</v>
      </c>
      <c r="AH1140" s="17">
        <v>400</v>
      </c>
      <c r="AI1140" s="17" cm="1">
        <f t="array" ref="AI1140">SUMPRODUCT(--(IFERROR(HOUR(Flights_2026_09_3033343536373456789[entry_hour]),-1)=HOUR(AF1140)),--(IFERROR(Flights_2026_09_3033343536373456789[entry_sector],"")=AG1140),--(IFERROR(Flights_2026_09_3033343536373456789[nfl],-1)&gt;=AH1140),--(IFERROR(Flights_2026_09_3033343536373456789[nfl],-1)&lt;=IF(AH1140=450,450,AH1140+9)))</f>
        <v>0</v>
      </c>
    </row>
    <row r="1141" spans="32:35" x14ac:dyDescent="0.2">
      <c r="AF1141" s="2">
        <v>0.91666666666666663</v>
      </c>
      <c r="AG1141" t="s">
        <v>840</v>
      </c>
      <c r="AH1141" s="17">
        <v>410</v>
      </c>
      <c r="AI1141" s="17" cm="1">
        <f t="array" ref="AI1141">SUMPRODUCT(--(IFERROR(HOUR(Flights_2026_09_3033343536373456789[entry_hour]),-1)=HOUR(AF1141)),--(IFERROR(Flights_2026_09_3033343536373456789[entry_sector],"")=AG1141),--(IFERROR(Flights_2026_09_3033343536373456789[nfl],-1)&gt;=AH1141),--(IFERROR(Flights_2026_09_3033343536373456789[nfl],-1)&lt;=IF(AH1141=450,450,AH1141+9)))</f>
        <v>0</v>
      </c>
    </row>
    <row r="1142" spans="32:35" x14ac:dyDescent="0.2">
      <c r="AF1142" s="2">
        <v>0.91666666666666663</v>
      </c>
      <c r="AG1142" t="s">
        <v>840</v>
      </c>
      <c r="AH1142" s="17">
        <v>420</v>
      </c>
      <c r="AI1142" s="17" cm="1">
        <f t="array" ref="AI1142">SUMPRODUCT(--(IFERROR(HOUR(Flights_2026_09_3033343536373456789[entry_hour]),-1)=HOUR(AF1142)),--(IFERROR(Flights_2026_09_3033343536373456789[entry_sector],"")=AG1142),--(IFERROR(Flights_2026_09_3033343536373456789[nfl],-1)&gt;=AH1142),--(IFERROR(Flights_2026_09_3033343536373456789[nfl],-1)&lt;=IF(AH1142=450,450,AH1142+9)))</f>
        <v>0</v>
      </c>
    </row>
    <row r="1143" spans="32:35" x14ac:dyDescent="0.2">
      <c r="AF1143" s="2">
        <v>0.91666666666666663</v>
      </c>
      <c r="AG1143" t="s">
        <v>840</v>
      </c>
      <c r="AH1143" s="17">
        <v>430</v>
      </c>
      <c r="AI1143" s="17" cm="1">
        <f t="array" ref="AI1143">SUMPRODUCT(--(IFERROR(HOUR(Flights_2026_09_3033343536373456789[entry_hour]),-1)=HOUR(AF1143)),--(IFERROR(Flights_2026_09_3033343536373456789[entry_sector],"")=AG1143),--(IFERROR(Flights_2026_09_3033343536373456789[nfl],-1)&gt;=AH1143),--(IFERROR(Flights_2026_09_3033343536373456789[nfl],-1)&lt;=IF(AH1143=450,450,AH1143+9)))</f>
        <v>0</v>
      </c>
    </row>
    <row r="1144" spans="32:35" x14ac:dyDescent="0.2">
      <c r="AF1144" s="2">
        <v>0.91666666666666663</v>
      </c>
      <c r="AG1144" t="s">
        <v>840</v>
      </c>
      <c r="AH1144" s="17">
        <v>440</v>
      </c>
      <c r="AI1144" s="17" cm="1">
        <f t="array" ref="AI1144">SUMPRODUCT(--(IFERROR(HOUR(Flights_2026_09_3033343536373456789[entry_hour]),-1)=HOUR(AF1144)),--(IFERROR(Flights_2026_09_3033343536373456789[entry_sector],"")=AG1144),--(IFERROR(Flights_2026_09_3033343536373456789[nfl],-1)&gt;=AH1144),--(IFERROR(Flights_2026_09_3033343536373456789[nfl],-1)&lt;=IF(AH1144=450,450,AH1144+9)))</f>
        <v>0</v>
      </c>
    </row>
    <row r="1145" spans="32:35" x14ac:dyDescent="0.2">
      <c r="AF1145" s="2">
        <v>0.91666666666666663</v>
      </c>
      <c r="AG1145" t="s">
        <v>840</v>
      </c>
      <c r="AH1145" s="17">
        <v>450</v>
      </c>
      <c r="AI1145" s="17" cm="1">
        <f t="array" ref="AI1145">SUMPRODUCT(--(IFERROR(HOUR(Flights_2026_09_3033343536373456789[entry_hour]),-1)=HOUR(AF1145)),--(IFERROR(Flights_2026_09_3033343536373456789[entry_sector],"")=AG1145),--(IFERROR(Flights_2026_09_3033343536373456789[nfl],-1)&gt;=AH1145),--(IFERROR(Flights_2026_09_3033343536373456789[nfl],-1)&lt;=IF(AH1145=450,450,AH1145+9)))</f>
        <v>0</v>
      </c>
    </row>
    <row r="1146" spans="32:35" x14ac:dyDescent="0.2">
      <c r="AF1146" s="2">
        <v>0.91666666666666663</v>
      </c>
      <c r="AG1146" t="s">
        <v>747</v>
      </c>
      <c r="AH1146" s="17">
        <v>200</v>
      </c>
      <c r="AI1146" s="17" cm="1">
        <f t="array" ref="AI1146">SUMPRODUCT(--(IFERROR(HOUR(Flights_2026_09_3033343536373456789[entry_hour]),-1)=HOUR(AF1146)),--(IFERROR(Flights_2026_09_3033343536373456789[entry_sector],"")=AG1146),--(IFERROR(Flights_2026_09_3033343536373456789[nfl],-1)&gt;=AH1146),--(IFERROR(Flights_2026_09_3033343536373456789[nfl],-1)&lt;=IF(AH1146=450,450,AH1146+9)))</f>
        <v>0</v>
      </c>
    </row>
    <row r="1147" spans="32:35" x14ac:dyDescent="0.2">
      <c r="AF1147" s="2">
        <v>0.91666666666666663</v>
      </c>
      <c r="AG1147" t="s">
        <v>747</v>
      </c>
      <c r="AH1147" s="17">
        <v>210</v>
      </c>
      <c r="AI1147" s="17" cm="1">
        <f t="array" ref="AI1147">SUMPRODUCT(--(IFERROR(HOUR(Flights_2026_09_3033343536373456789[entry_hour]),-1)=HOUR(AF1147)),--(IFERROR(Flights_2026_09_3033343536373456789[entry_sector],"")=AG1147),--(IFERROR(Flights_2026_09_3033343536373456789[nfl],-1)&gt;=AH1147),--(IFERROR(Flights_2026_09_3033343536373456789[nfl],-1)&lt;=IF(AH1147=450,450,AH1147+9)))</f>
        <v>0</v>
      </c>
    </row>
    <row r="1148" spans="32:35" x14ac:dyDescent="0.2">
      <c r="AF1148" s="2">
        <v>0.91666666666666663</v>
      </c>
      <c r="AG1148" t="s">
        <v>747</v>
      </c>
      <c r="AH1148" s="17">
        <v>220</v>
      </c>
      <c r="AI1148" s="17" cm="1">
        <f t="array" ref="AI1148">SUMPRODUCT(--(IFERROR(HOUR(Flights_2026_09_3033343536373456789[entry_hour]),-1)=HOUR(AF1148)),--(IFERROR(Flights_2026_09_3033343536373456789[entry_sector],"")=AG1148),--(IFERROR(Flights_2026_09_3033343536373456789[nfl],-1)&gt;=AH1148),--(IFERROR(Flights_2026_09_3033343536373456789[nfl],-1)&lt;=IF(AH1148=450,450,AH1148+9)))</f>
        <v>0</v>
      </c>
    </row>
    <row r="1149" spans="32:35" x14ac:dyDescent="0.2">
      <c r="AF1149" s="2">
        <v>0.91666666666666663</v>
      </c>
      <c r="AG1149" t="s">
        <v>747</v>
      </c>
      <c r="AH1149" s="17">
        <v>230</v>
      </c>
      <c r="AI1149" s="17" cm="1">
        <f t="array" ref="AI1149">SUMPRODUCT(--(IFERROR(HOUR(Flights_2026_09_3033343536373456789[entry_hour]),-1)=HOUR(AF1149)),--(IFERROR(Flights_2026_09_3033343536373456789[entry_sector],"")=AG1149),--(IFERROR(Flights_2026_09_3033343536373456789[nfl],-1)&gt;=AH1149),--(IFERROR(Flights_2026_09_3033343536373456789[nfl],-1)&lt;=IF(AH1149=450,450,AH1149+9)))</f>
        <v>0</v>
      </c>
    </row>
    <row r="1150" spans="32:35" x14ac:dyDescent="0.2">
      <c r="AF1150" s="2">
        <v>0.91666666666666663</v>
      </c>
      <c r="AG1150" t="s">
        <v>747</v>
      </c>
      <c r="AH1150" s="17">
        <v>240</v>
      </c>
      <c r="AI1150" s="17" cm="1">
        <f t="array" ref="AI1150">SUMPRODUCT(--(IFERROR(HOUR(Flights_2026_09_3033343536373456789[entry_hour]),-1)=HOUR(AF1150)),--(IFERROR(Flights_2026_09_3033343536373456789[entry_sector],"")=AG1150),--(IFERROR(Flights_2026_09_3033343536373456789[nfl],-1)&gt;=AH1150),--(IFERROR(Flights_2026_09_3033343536373456789[nfl],-1)&lt;=IF(AH1150=450,450,AH1150+9)))</f>
        <v>0</v>
      </c>
    </row>
    <row r="1151" spans="32:35" x14ac:dyDescent="0.2">
      <c r="AF1151" s="2">
        <v>0.91666666666666663</v>
      </c>
      <c r="AG1151" t="s">
        <v>747</v>
      </c>
      <c r="AH1151" s="17">
        <v>250</v>
      </c>
      <c r="AI1151" s="17" cm="1">
        <f t="array" ref="AI1151">SUMPRODUCT(--(IFERROR(HOUR(Flights_2026_09_3033343536373456789[entry_hour]),-1)=HOUR(AF1151)),--(IFERROR(Flights_2026_09_3033343536373456789[entry_sector],"")=AG1151),--(IFERROR(Flights_2026_09_3033343536373456789[nfl],-1)&gt;=AH1151),--(IFERROR(Flights_2026_09_3033343536373456789[nfl],-1)&lt;=IF(AH1151=450,450,AH1151+9)))</f>
        <v>0</v>
      </c>
    </row>
    <row r="1152" spans="32:35" x14ac:dyDescent="0.2">
      <c r="AF1152" s="2">
        <v>0.91666666666666663</v>
      </c>
      <c r="AG1152" t="s">
        <v>747</v>
      </c>
      <c r="AH1152" s="17">
        <v>260</v>
      </c>
      <c r="AI1152" s="17" cm="1">
        <f t="array" ref="AI1152">SUMPRODUCT(--(IFERROR(HOUR(Flights_2026_09_3033343536373456789[entry_hour]),-1)=HOUR(AF1152)),--(IFERROR(Flights_2026_09_3033343536373456789[entry_sector],"")=AG1152),--(IFERROR(Flights_2026_09_3033343536373456789[nfl],-1)&gt;=AH1152),--(IFERROR(Flights_2026_09_3033343536373456789[nfl],-1)&lt;=IF(AH1152=450,450,AH1152+9)))</f>
        <v>0</v>
      </c>
    </row>
    <row r="1153" spans="32:35" x14ac:dyDescent="0.2">
      <c r="AF1153" s="2">
        <v>0.91666666666666663</v>
      </c>
      <c r="AG1153" t="s">
        <v>747</v>
      </c>
      <c r="AH1153" s="17">
        <v>270</v>
      </c>
      <c r="AI1153" s="17" cm="1">
        <f t="array" ref="AI1153">SUMPRODUCT(--(IFERROR(HOUR(Flights_2026_09_3033343536373456789[entry_hour]),-1)=HOUR(AF1153)),--(IFERROR(Flights_2026_09_3033343536373456789[entry_sector],"")=AG1153),--(IFERROR(Flights_2026_09_3033343536373456789[nfl],-1)&gt;=AH1153),--(IFERROR(Flights_2026_09_3033343536373456789[nfl],-1)&lt;=IF(AH1153=450,450,AH1153+9)))</f>
        <v>0</v>
      </c>
    </row>
    <row r="1154" spans="32:35" x14ac:dyDescent="0.2">
      <c r="AF1154" s="2">
        <v>0.91666666666666663</v>
      </c>
      <c r="AG1154" t="s">
        <v>747</v>
      </c>
      <c r="AH1154" s="17">
        <v>280</v>
      </c>
      <c r="AI1154" s="17" cm="1">
        <f t="array" ref="AI1154">SUMPRODUCT(--(IFERROR(HOUR(Flights_2026_09_3033343536373456789[entry_hour]),-1)=HOUR(AF1154)),--(IFERROR(Flights_2026_09_3033343536373456789[entry_sector],"")=AG1154),--(IFERROR(Flights_2026_09_3033343536373456789[nfl],-1)&gt;=AH1154),--(IFERROR(Flights_2026_09_3033343536373456789[nfl],-1)&lt;=IF(AH1154=450,450,AH1154+9)))</f>
        <v>0</v>
      </c>
    </row>
    <row r="1155" spans="32:35" x14ac:dyDescent="0.2">
      <c r="AF1155" s="2">
        <v>0.91666666666666663</v>
      </c>
      <c r="AG1155" t="s">
        <v>747</v>
      </c>
      <c r="AH1155" s="17">
        <v>290</v>
      </c>
      <c r="AI1155" s="17" cm="1">
        <f t="array" ref="AI1155">SUMPRODUCT(--(IFERROR(HOUR(Flights_2026_09_3033343536373456789[entry_hour]),-1)=HOUR(AF1155)),--(IFERROR(Flights_2026_09_3033343536373456789[entry_sector],"")=AG1155),--(IFERROR(Flights_2026_09_3033343536373456789[nfl],-1)&gt;=AH1155),--(IFERROR(Flights_2026_09_3033343536373456789[nfl],-1)&lt;=IF(AH1155=450,450,AH1155+9)))</f>
        <v>0</v>
      </c>
    </row>
    <row r="1156" spans="32:35" x14ac:dyDescent="0.2">
      <c r="AF1156" s="2">
        <v>0.91666666666666663</v>
      </c>
      <c r="AG1156" t="s">
        <v>747</v>
      </c>
      <c r="AH1156" s="17">
        <v>300</v>
      </c>
      <c r="AI1156" s="17" cm="1">
        <f t="array" ref="AI1156">SUMPRODUCT(--(IFERROR(HOUR(Flights_2026_09_3033343536373456789[entry_hour]),-1)=HOUR(AF1156)),--(IFERROR(Flights_2026_09_3033343536373456789[entry_sector],"")=AG1156),--(IFERROR(Flights_2026_09_3033343536373456789[nfl],-1)&gt;=AH1156),--(IFERROR(Flights_2026_09_3033343536373456789[nfl],-1)&lt;=IF(AH1156=450,450,AH1156+9)))</f>
        <v>0</v>
      </c>
    </row>
    <row r="1157" spans="32:35" x14ac:dyDescent="0.2">
      <c r="AF1157" s="2">
        <v>0.91666666666666663</v>
      </c>
      <c r="AG1157" t="s">
        <v>747</v>
      </c>
      <c r="AH1157" s="17">
        <v>310</v>
      </c>
      <c r="AI1157" s="17" cm="1">
        <f t="array" ref="AI1157">SUMPRODUCT(--(IFERROR(HOUR(Flights_2026_09_3033343536373456789[entry_hour]),-1)=HOUR(AF1157)),--(IFERROR(Flights_2026_09_3033343536373456789[entry_sector],"")=AG1157),--(IFERROR(Flights_2026_09_3033343536373456789[nfl],-1)&gt;=AH1157),--(IFERROR(Flights_2026_09_3033343536373456789[nfl],-1)&lt;=IF(AH1157=450,450,AH1157+9)))</f>
        <v>0</v>
      </c>
    </row>
    <row r="1158" spans="32:35" x14ac:dyDescent="0.2">
      <c r="AF1158" s="2">
        <v>0.91666666666666663</v>
      </c>
      <c r="AG1158" t="s">
        <v>747</v>
      </c>
      <c r="AH1158" s="17">
        <v>320</v>
      </c>
      <c r="AI1158" s="17" cm="1">
        <f t="array" ref="AI1158">SUMPRODUCT(--(IFERROR(HOUR(Flights_2026_09_3033343536373456789[entry_hour]),-1)=HOUR(AF1158)),--(IFERROR(Flights_2026_09_3033343536373456789[entry_sector],"")=AG1158),--(IFERROR(Flights_2026_09_3033343536373456789[nfl],-1)&gt;=AH1158),--(IFERROR(Flights_2026_09_3033343536373456789[nfl],-1)&lt;=IF(AH1158=450,450,AH1158+9)))</f>
        <v>0</v>
      </c>
    </row>
    <row r="1159" spans="32:35" x14ac:dyDescent="0.2">
      <c r="AF1159" s="2">
        <v>0.91666666666666663</v>
      </c>
      <c r="AG1159" t="s">
        <v>747</v>
      </c>
      <c r="AH1159" s="17">
        <v>330</v>
      </c>
      <c r="AI1159" s="17" cm="1">
        <f t="array" ref="AI1159">SUMPRODUCT(--(IFERROR(HOUR(Flights_2026_09_3033343536373456789[entry_hour]),-1)=HOUR(AF1159)),--(IFERROR(Flights_2026_09_3033343536373456789[entry_sector],"")=AG1159),--(IFERROR(Flights_2026_09_3033343536373456789[nfl],-1)&gt;=AH1159),--(IFERROR(Flights_2026_09_3033343536373456789[nfl],-1)&lt;=IF(AH1159=450,450,AH1159+9)))</f>
        <v>0</v>
      </c>
    </row>
    <row r="1160" spans="32:35" x14ac:dyDescent="0.2">
      <c r="AF1160" s="2">
        <v>0.91666666666666663</v>
      </c>
      <c r="AG1160" t="s">
        <v>747</v>
      </c>
      <c r="AH1160" s="17">
        <v>340</v>
      </c>
      <c r="AI1160" s="17" cm="1">
        <f t="array" ref="AI1160">SUMPRODUCT(--(IFERROR(HOUR(Flights_2026_09_3033343536373456789[entry_hour]),-1)=HOUR(AF1160)),--(IFERROR(Flights_2026_09_3033343536373456789[entry_sector],"")=AG1160),--(IFERROR(Flights_2026_09_3033343536373456789[nfl],-1)&gt;=AH1160),--(IFERROR(Flights_2026_09_3033343536373456789[nfl],-1)&lt;=IF(AH1160=450,450,AH1160+9)))</f>
        <v>0</v>
      </c>
    </row>
    <row r="1161" spans="32:35" x14ac:dyDescent="0.2">
      <c r="AF1161" s="2">
        <v>0.91666666666666663</v>
      </c>
      <c r="AG1161" t="s">
        <v>747</v>
      </c>
      <c r="AH1161" s="17">
        <v>350</v>
      </c>
      <c r="AI1161" s="17" cm="1">
        <f t="array" ref="AI1161">SUMPRODUCT(--(IFERROR(HOUR(Flights_2026_09_3033343536373456789[entry_hour]),-1)=HOUR(AF1161)),--(IFERROR(Flights_2026_09_3033343536373456789[entry_sector],"")=AG1161),--(IFERROR(Flights_2026_09_3033343536373456789[nfl],-1)&gt;=AH1161),--(IFERROR(Flights_2026_09_3033343536373456789[nfl],-1)&lt;=IF(AH1161=450,450,AH1161+9)))</f>
        <v>0</v>
      </c>
    </row>
    <row r="1162" spans="32:35" x14ac:dyDescent="0.2">
      <c r="AF1162" s="2">
        <v>0.91666666666666663</v>
      </c>
      <c r="AG1162" t="s">
        <v>747</v>
      </c>
      <c r="AH1162" s="17">
        <v>360</v>
      </c>
      <c r="AI1162" s="17" cm="1">
        <f t="array" ref="AI1162">SUMPRODUCT(--(IFERROR(HOUR(Flights_2026_09_3033343536373456789[entry_hour]),-1)=HOUR(AF1162)),--(IFERROR(Flights_2026_09_3033343536373456789[entry_sector],"")=AG1162),--(IFERROR(Flights_2026_09_3033343536373456789[nfl],-1)&gt;=AH1162),--(IFERROR(Flights_2026_09_3033343536373456789[nfl],-1)&lt;=IF(AH1162=450,450,AH1162+9)))</f>
        <v>1</v>
      </c>
    </row>
    <row r="1163" spans="32:35" x14ac:dyDescent="0.2">
      <c r="AF1163" s="2">
        <v>0.91666666666666663</v>
      </c>
      <c r="AG1163" t="s">
        <v>747</v>
      </c>
      <c r="AH1163" s="17">
        <v>370</v>
      </c>
      <c r="AI1163" s="17" cm="1">
        <f t="array" ref="AI1163">SUMPRODUCT(--(IFERROR(HOUR(Flights_2026_09_3033343536373456789[entry_hour]),-1)=HOUR(AF1163)),--(IFERROR(Flights_2026_09_3033343536373456789[entry_sector],"")=AG1163),--(IFERROR(Flights_2026_09_3033343536373456789[nfl],-1)&gt;=AH1163),--(IFERROR(Flights_2026_09_3033343536373456789[nfl],-1)&lt;=IF(AH1163=450,450,AH1163+9)))</f>
        <v>0</v>
      </c>
    </row>
    <row r="1164" spans="32:35" x14ac:dyDescent="0.2">
      <c r="AF1164" s="2">
        <v>0.91666666666666663</v>
      </c>
      <c r="AG1164" t="s">
        <v>747</v>
      </c>
      <c r="AH1164" s="17">
        <v>380</v>
      </c>
      <c r="AI1164" s="17" cm="1">
        <f t="array" ref="AI1164">SUMPRODUCT(--(IFERROR(HOUR(Flights_2026_09_3033343536373456789[entry_hour]),-1)=HOUR(AF1164)),--(IFERROR(Flights_2026_09_3033343536373456789[entry_sector],"")=AG1164),--(IFERROR(Flights_2026_09_3033343536373456789[nfl],-1)&gt;=AH1164),--(IFERROR(Flights_2026_09_3033343536373456789[nfl],-1)&lt;=IF(AH1164=450,450,AH1164+9)))</f>
        <v>0</v>
      </c>
    </row>
    <row r="1165" spans="32:35" x14ac:dyDescent="0.2">
      <c r="AF1165" s="2">
        <v>0.91666666666666663</v>
      </c>
      <c r="AG1165" t="s">
        <v>747</v>
      </c>
      <c r="AH1165" s="17">
        <v>390</v>
      </c>
      <c r="AI1165" s="17" cm="1">
        <f t="array" ref="AI1165">SUMPRODUCT(--(IFERROR(HOUR(Flights_2026_09_3033343536373456789[entry_hour]),-1)=HOUR(AF1165)),--(IFERROR(Flights_2026_09_3033343536373456789[entry_sector],"")=AG1165),--(IFERROR(Flights_2026_09_3033343536373456789[nfl],-1)&gt;=AH1165),--(IFERROR(Flights_2026_09_3033343536373456789[nfl],-1)&lt;=IF(AH1165=450,450,AH1165+9)))</f>
        <v>0</v>
      </c>
    </row>
    <row r="1166" spans="32:35" x14ac:dyDescent="0.2">
      <c r="AF1166" s="2">
        <v>0.91666666666666663</v>
      </c>
      <c r="AG1166" t="s">
        <v>747</v>
      </c>
      <c r="AH1166" s="17">
        <v>400</v>
      </c>
      <c r="AI1166" s="17" cm="1">
        <f t="array" ref="AI1166">SUMPRODUCT(--(IFERROR(HOUR(Flights_2026_09_3033343536373456789[entry_hour]),-1)=HOUR(AF1166)),--(IFERROR(Flights_2026_09_3033343536373456789[entry_sector],"")=AG1166),--(IFERROR(Flights_2026_09_3033343536373456789[nfl],-1)&gt;=AH1166),--(IFERROR(Flights_2026_09_3033343536373456789[nfl],-1)&lt;=IF(AH1166=450,450,AH1166+9)))</f>
        <v>0</v>
      </c>
    </row>
    <row r="1167" spans="32:35" x14ac:dyDescent="0.2">
      <c r="AF1167" s="2">
        <v>0.91666666666666663</v>
      </c>
      <c r="AG1167" t="s">
        <v>747</v>
      </c>
      <c r="AH1167" s="17">
        <v>410</v>
      </c>
      <c r="AI1167" s="17" cm="1">
        <f t="array" ref="AI1167">SUMPRODUCT(--(IFERROR(HOUR(Flights_2026_09_3033343536373456789[entry_hour]),-1)=HOUR(AF1167)),--(IFERROR(Flights_2026_09_3033343536373456789[entry_sector],"")=AG1167),--(IFERROR(Flights_2026_09_3033343536373456789[nfl],-1)&gt;=AH1167),--(IFERROR(Flights_2026_09_3033343536373456789[nfl],-1)&lt;=IF(AH1167=450,450,AH1167+9)))</f>
        <v>0</v>
      </c>
    </row>
    <row r="1168" spans="32:35" x14ac:dyDescent="0.2">
      <c r="AF1168" s="2">
        <v>0.91666666666666663</v>
      </c>
      <c r="AG1168" t="s">
        <v>747</v>
      </c>
      <c r="AH1168" s="17">
        <v>420</v>
      </c>
      <c r="AI1168" s="17" cm="1">
        <f t="array" ref="AI1168">SUMPRODUCT(--(IFERROR(HOUR(Flights_2026_09_3033343536373456789[entry_hour]),-1)=HOUR(AF1168)),--(IFERROR(Flights_2026_09_3033343536373456789[entry_sector],"")=AG1168),--(IFERROR(Flights_2026_09_3033343536373456789[nfl],-1)&gt;=AH1168),--(IFERROR(Flights_2026_09_3033343536373456789[nfl],-1)&lt;=IF(AH1168=450,450,AH1168+9)))</f>
        <v>0</v>
      </c>
    </row>
    <row r="1169" spans="32:35" x14ac:dyDescent="0.2">
      <c r="AF1169" s="2">
        <v>0.91666666666666663</v>
      </c>
      <c r="AG1169" t="s">
        <v>747</v>
      </c>
      <c r="AH1169" s="17">
        <v>430</v>
      </c>
      <c r="AI1169" s="17" cm="1">
        <f t="array" ref="AI1169">SUMPRODUCT(--(IFERROR(HOUR(Flights_2026_09_3033343536373456789[entry_hour]),-1)=HOUR(AF1169)),--(IFERROR(Flights_2026_09_3033343536373456789[entry_sector],"")=AG1169),--(IFERROR(Flights_2026_09_3033343536373456789[nfl],-1)&gt;=AH1169),--(IFERROR(Flights_2026_09_3033343536373456789[nfl],-1)&lt;=IF(AH1169=450,450,AH1169+9)))</f>
        <v>0</v>
      </c>
    </row>
    <row r="1170" spans="32:35" x14ac:dyDescent="0.2">
      <c r="AF1170" s="2">
        <v>0.91666666666666663</v>
      </c>
      <c r="AG1170" t="s">
        <v>747</v>
      </c>
      <c r="AH1170" s="17">
        <v>440</v>
      </c>
      <c r="AI1170" s="17" cm="1">
        <f t="array" ref="AI1170">SUMPRODUCT(--(IFERROR(HOUR(Flights_2026_09_3033343536373456789[entry_hour]),-1)=HOUR(AF1170)),--(IFERROR(Flights_2026_09_3033343536373456789[entry_sector],"")=AG1170),--(IFERROR(Flights_2026_09_3033343536373456789[nfl],-1)&gt;=AH1170),--(IFERROR(Flights_2026_09_3033343536373456789[nfl],-1)&lt;=IF(AH1170=450,450,AH1170+9)))</f>
        <v>0</v>
      </c>
    </row>
    <row r="1171" spans="32:35" x14ac:dyDescent="0.2">
      <c r="AF1171" s="2">
        <v>0.91666666666666663</v>
      </c>
      <c r="AG1171" t="s">
        <v>747</v>
      </c>
      <c r="AH1171" s="17">
        <v>450</v>
      </c>
      <c r="AI1171" s="17" cm="1">
        <f t="array" ref="AI1171">SUMPRODUCT(--(IFERROR(HOUR(Flights_2026_09_3033343536373456789[entry_hour]),-1)=HOUR(AF1171)),--(IFERROR(Flights_2026_09_3033343536373456789[entry_sector],"")=AG1171),--(IFERROR(Flights_2026_09_3033343536373456789[nfl],-1)&gt;=AH1171),--(IFERROR(Flights_2026_09_3033343536373456789[nfl],-1)&lt;=IF(AH1171=450,450,AH1171+9)))</f>
        <v>0</v>
      </c>
    </row>
  </sheetData>
  <mergeCells count="11">
    <mergeCell ref="A277:J277"/>
    <mergeCell ref="A199:J199"/>
    <mergeCell ref="A233:J233"/>
    <mergeCell ref="A234:J234"/>
    <mergeCell ref="A265:J265"/>
    <mergeCell ref="A266:J266"/>
    <mergeCell ref="A311:O311"/>
    <mergeCell ref="A349:J349"/>
    <mergeCell ref="A350:J350"/>
    <mergeCell ref="A411:J411"/>
    <mergeCell ref="A412:J412"/>
  </mergeCells>
  <conditionalFormatting sqref="B237:J262">
    <cfRule type="expression" dxfId="37" priority="1">
      <formula>AND(B237&lt;&gt;"",B237=1)</formula>
    </cfRule>
    <cfRule type="expression" dxfId="36" priority="2">
      <formula>AND(B237&lt;&gt;"",B237&gt;=2,B237&lt;=3)</formula>
    </cfRule>
    <cfRule type="expression" dxfId="35" priority="3">
      <formula>AND(B237&lt;&gt;"",B237&gt;=4,B237&lt;=5)</formula>
    </cfRule>
    <cfRule type="expression" dxfId="34" priority="4">
      <formula>AND(B237&lt;&gt;"",B237&gt;=6)</formula>
    </cfRule>
  </conditionalFormatting>
  <conditionalFormatting sqref="B269:J273">
    <cfRule type="expression" dxfId="33" priority="5" stopIfTrue="1">
      <formula>AK2=0</formula>
    </cfRule>
    <cfRule type="expression" dxfId="32" priority="6" stopIfTrue="1">
      <formula>AK2=1</formula>
    </cfRule>
    <cfRule type="expression" dxfId="31" priority="7" stopIfTrue="1">
      <formula>AND(AK2&gt;=2,AK2&lt;=3)</formula>
    </cfRule>
    <cfRule type="expression" dxfId="30" priority="8" stopIfTrue="1">
      <formula>AND(AK2&gt;=4,AK2&lt;=5)</formula>
    </cfRule>
    <cfRule type="expression" dxfId="29"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A2981-E08A-AB4E-A18C-A916C9B49095}">
  <dimension ref="A1:AS1171"/>
  <sheetViews>
    <sheetView showGridLines="0" zoomScaleNormal="100" workbookViewId="0">
      <selection activeCell="A2" sqref="A2:Q19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346</v>
      </c>
      <c r="B2" t="s">
        <v>335</v>
      </c>
      <c r="C2" t="s">
        <v>19</v>
      </c>
      <c r="D2" t="s">
        <v>50</v>
      </c>
      <c r="E2" t="s">
        <v>2994</v>
      </c>
      <c r="F2" s="35">
        <v>46307.000335648147</v>
      </c>
      <c r="G2" t="s">
        <v>21</v>
      </c>
      <c r="H2" t="s">
        <v>4325</v>
      </c>
      <c r="I2">
        <v>350</v>
      </c>
      <c r="J2" t="s">
        <v>22</v>
      </c>
      <c r="K2" t="s">
        <v>23</v>
      </c>
      <c r="L2">
        <v>971</v>
      </c>
      <c r="M2" t="s">
        <v>78</v>
      </c>
      <c r="N2" s="35">
        <v>46306.944710648153</v>
      </c>
      <c r="O2">
        <v>350</v>
      </c>
      <c r="P2" t="s">
        <v>26</v>
      </c>
      <c r="Q2">
        <v>350</v>
      </c>
      <c r="R2" t="str">
        <f>IF(B2="","",_xlfn.XLOOKUP(B2,DB!$A$2:$A$205,DB!$C$2:$C$205,"")&amp;"")</f>
        <v>Sector 6</v>
      </c>
      <c r="S2" t="str">
        <f>IF(B2="","",_xlfn.XLOOKUP(B2,DB!$A$2:$A$205,DB!$E$2:$E$205,""))</f>
        <v>Sector 4</v>
      </c>
      <c r="T2" t="str">
        <f>IF(B2="","",_xlfn.XLOOKUP(B2,DB!$A$2:$A$205,DB!$F$2:$F$205,""))</f>
        <v>VOMAR/XUDUN</v>
      </c>
      <c r="U2" t="str">
        <f>IF(B2="","",_xlfn.XLOOKUP(B2,DB!$A$2:$A$205,DB!$D$2:$D$205,""))</f>
        <v>MMEX</v>
      </c>
      <c r="V2" t="str">
        <f>IF(B2="","",IF(OR(COUNTIF(M2,"????N?????W")&gt;0,COUNTIF(M2,"????N?????E")&gt;0,COUNTIF(M2,"????S?????W")&gt;0,COUNTIF(M2,"????S?????E")&gt;0),_xlfn.XLOOKUP(B2,DB!$A$2:$A$205,DB!$B$2:$B$205,""),M2))</f>
        <v>GOTAS</v>
      </c>
      <c r="AF2" s="2">
        <v>0.58333333333333337</v>
      </c>
      <c r="AG2" t="s">
        <v>743</v>
      </c>
      <c r="AH2" s="17">
        <v>200</v>
      </c>
      <c r="AI2" s="17" cm="1">
        <f t="array" ref="AI2">SUMPRODUCT(--(IFERROR(HOUR(Flights_2026_09_303334353637345678910[entry_hour]),-1)=HOUR(AF2)),--(IFERROR(Flights_2026_09_303334353637345678910[entry_sector],"")=AG2),--(IFERROR(Flights_2026_09_303334353637345678910[nfl],-1)&gt;=AH2),--(IFERROR(Flights_2026_09_303334353637345678910[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t="s">
        <v>1089</v>
      </c>
      <c r="B3" t="s">
        <v>267</v>
      </c>
      <c r="C3" t="s">
        <v>19</v>
      </c>
      <c r="D3" t="s">
        <v>359</v>
      </c>
      <c r="F3" s="35">
        <v>46307.00304398148</v>
      </c>
      <c r="G3" t="s">
        <v>28</v>
      </c>
      <c r="H3" t="s">
        <v>4326</v>
      </c>
      <c r="I3">
        <v>40</v>
      </c>
      <c r="J3" t="s">
        <v>22</v>
      </c>
      <c r="K3" t="s">
        <v>31</v>
      </c>
      <c r="L3">
        <v>108</v>
      </c>
      <c r="M3" t="s">
        <v>267</v>
      </c>
      <c r="N3" s="35">
        <v>46306.991666666669</v>
      </c>
      <c r="O3">
        <v>0</v>
      </c>
      <c r="P3" t="s">
        <v>26</v>
      </c>
      <c r="Q3">
        <v>40</v>
      </c>
      <c r="R3" t="str">
        <f>IF(B3="","",_xlfn.XLOOKUP(B3,DB!$A$2:$A$205,DB!$C$2:$C$205,"")&amp;"")</f>
        <v>Sector 7</v>
      </c>
      <c r="S3" t="str">
        <f>IF(B3="","",_xlfn.XLOOKUP(B3,DB!$A$2:$A$205,DB!$E$2:$E$205,""))</f>
        <v>Sector 7</v>
      </c>
      <c r="T3" t="str">
        <f>IF(B3="","",_xlfn.XLOOKUP(B3,DB!$A$2:$A$205,DB!$F$2:$F$205,""))</f>
        <v>PAULE/SIGMA</v>
      </c>
      <c r="U3" t="str">
        <f>IF(B3="","",_xlfn.XLOOKUP(B3,DB!$A$2:$A$205,DB!$D$2:$D$205,""))</f>
        <v>MMID</v>
      </c>
      <c r="V3" t="str">
        <f>IF(B3="","",IF(OR(COUNTIF(M3,"????N?????W")&gt;0,COUNTIF(M3,"????N?????E")&gt;0,COUNTIF(M3,"????S?????W")&gt;0,COUNTIF(M3,"????S?????E")&gt;0),_xlfn.XLOOKUP(B3,DB!$A$2:$A$205,DB!$B$2:$B$205,""),M3))</f>
        <v>MMCZ</v>
      </c>
      <c r="AF3" s="2">
        <v>0.58333333333333337</v>
      </c>
      <c r="AG3" t="s">
        <v>743</v>
      </c>
      <c r="AH3" s="17">
        <v>210</v>
      </c>
      <c r="AI3" s="17" cm="1">
        <f t="array" ref="AI3">SUMPRODUCT(--(IFERROR(HOUR(Flights_2026_09_303334353637345678910[entry_hour]),-1)=HOUR(AF3)),--(IFERROR(Flights_2026_09_303334353637345678910[entry_sector],"")=AG3),--(IFERROR(Flights_2026_09_303334353637345678910[nfl],-1)&gt;=AH3),--(IFERROR(Flights_2026_09_303334353637345678910[nfl],-1)&lt;=IF(AH3=450,450,AH3+9)))</f>
        <v>0</v>
      </c>
      <c r="AJ3" t="s">
        <v>744</v>
      </c>
      <c r="AK3" s="17">
        <f t="shared" si="0"/>
        <v>3</v>
      </c>
      <c r="AL3" s="17">
        <f t="shared" si="0"/>
        <v>7</v>
      </c>
      <c r="AM3" s="17">
        <f t="shared" si="0"/>
        <v>9</v>
      </c>
      <c r="AN3" s="17">
        <f t="shared" si="0"/>
        <v>6</v>
      </c>
      <c r="AO3" s="17">
        <f t="shared" si="0"/>
        <v>4</v>
      </c>
      <c r="AP3" s="17">
        <f t="shared" si="0"/>
        <v>3</v>
      </c>
      <c r="AQ3" s="17">
        <f t="shared" si="0"/>
        <v>1</v>
      </c>
      <c r="AR3" s="17">
        <f t="shared" si="0"/>
        <v>0</v>
      </c>
      <c r="AS3" s="17">
        <f t="shared" si="0"/>
        <v>3</v>
      </c>
    </row>
    <row r="4" spans="1:45" x14ac:dyDescent="0.2">
      <c r="A4" t="s">
        <v>2485</v>
      </c>
      <c r="B4" t="s">
        <v>340</v>
      </c>
      <c r="C4" t="s">
        <v>19</v>
      </c>
      <c r="D4" t="s">
        <v>72</v>
      </c>
      <c r="E4" t="s">
        <v>341</v>
      </c>
      <c r="F4" s="35">
        <v>46307.005011574074</v>
      </c>
      <c r="G4" t="s">
        <v>21</v>
      </c>
      <c r="H4" t="s">
        <v>4327</v>
      </c>
      <c r="I4">
        <v>400</v>
      </c>
      <c r="J4" t="s">
        <v>22</v>
      </c>
      <c r="K4" t="s">
        <v>23</v>
      </c>
      <c r="L4">
        <v>170</v>
      </c>
      <c r="M4" t="s">
        <v>918</v>
      </c>
      <c r="N4" s="35">
        <v>46306.990937499999</v>
      </c>
      <c r="O4">
        <v>30</v>
      </c>
      <c r="P4" t="s">
        <v>38</v>
      </c>
      <c r="Q4">
        <v>220</v>
      </c>
      <c r="R4" t="str">
        <f>IF(B4="","",_xlfn.XLOOKUP(B4,DB!$A$2:$A$205,DB!$C$2:$C$205,"")&amp;"")</f>
        <v>Sector 3</v>
      </c>
      <c r="S4" t="str">
        <f>IF(B4="","",_xlfn.XLOOKUP(B4,DB!$A$2:$A$205,DB!$E$2:$E$205,""))</f>
        <v>Sector 3</v>
      </c>
      <c r="T4" t="str">
        <f>IF(B4="","",_xlfn.XLOOKUP(B4,DB!$A$2:$A$205,DB!$F$2:$F$205,""))</f>
        <v>NOSAT</v>
      </c>
      <c r="U4" t="str">
        <f>IF(B4="","",_xlfn.XLOOKUP(B4,DB!$A$2:$A$205,DB!$D$2:$D$205,""))</f>
        <v>MUFH</v>
      </c>
      <c r="V4" t="str">
        <f>IF(B4="","",IF(OR(COUNTIF(M4,"????N?????W")&gt;0,COUNTIF(M4,"????N?????E")&gt;0,COUNTIF(M4,"????S?????W")&gt;0,COUNTIF(M4,"????S?????E")&gt;0),_xlfn.XLOOKUP(B4,DB!$A$2:$A$205,DB!$B$2:$B$205,""),M4))</f>
        <v>NOSAT</v>
      </c>
      <c r="AF4" s="2">
        <v>0.58333333333333337</v>
      </c>
      <c r="AG4" t="s">
        <v>743</v>
      </c>
      <c r="AH4" s="17">
        <v>220</v>
      </c>
      <c r="AI4" s="17" cm="1">
        <f t="array" ref="AI4">SUMPRODUCT(--(IFERROR(HOUR(Flights_2026_09_303334353637345678910[entry_hour]),-1)=HOUR(AF4)),--(IFERROR(Flights_2026_09_303334353637345678910[entry_sector],"")=AG4),--(IFERROR(Flights_2026_09_303334353637345678910[nfl],-1)&gt;=AH4),--(IFERROR(Flights_2026_09_303334353637345678910[nfl],-1)&lt;=IF(AH4=450,450,AH4+9)))</f>
        <v>0</v>
      </c>
      <c r="AJ4" t="s">
        <v>745</v>
      </c>
      <c r="AK4" s="17">
        <f t="shared" si="0"/>
        <v>4</v>
      </c>
      <c r="AL4" s="17">
        <f t="shared" si="0"/>
        <v>1</v>
      </c>
      <c r="AM4" s="17">
        <f t="shared" si="0"/>
        <v>6</v>
      </c>
      <c r="AN4" s="17">
        <f t="shared" si="0"/>
        <v>3</v>
      </c>
      <c r="AO4" s="17">
        <f t="shared" si="0"/>
        <v>3</v>
      </c>
      <c r="AP4" s="17">
        <f t="shared" si="0"/>
        <v>1</v>
      </c>
      <c r="AQ4" s="17">
        <f t="shared" si="0"/>
        <v>2</v>
      </c>
      <c r="AR4" s="17">
        <f t="shared" si="0"/>
        <v>0</v>
      </c>
      <c r="AS4" s="17">
        <f t="shared" si="0"/>
        <v>2</v>
      </c>
    </row>
    <row r="5" spans="1:45" x14ac:dyDescent="0.2">
      <c r="A5" t="s">
        <v>17</v>
      </c>
      <c r="B5" t="s">
        <v>18</v>
      </c>
      <c r="C5" t="s">
        <v>19</v>
      </c>
      <c r="D5" t="s">
        <v>20</v>
      </c>
      <c r="E5" t="s">
        <v>873</v>
      </c>
      <c r="F5" s="35">
        <v>46307.016655092593</v>
      </c>
      <c r="G5" t="s">
        <v>21</v>
      </c>
      <c r="H5" t="s">
        <v>4328</v>
      </c>
      <c r="I5">
        <v>350</v>
      </c>
      <c r="J5" t="s">
        <v>22</v>
      </c>
      <c r="K5" t="s">
        <v>23</v>
      </c>
      <c r="L5">
        <v>522</v>
      </c>
      <c r="M5" t="s">
        <v>4329</v>
      </c>
      <c r="N5" s="35">
        <v>46306.986180555556</v>
      </c>
      <c r="O5">
        <v>350</v>
      </c>
      <c r="P5" t="s">
        <v>26</v>
      </c>
      <c r="Q5">
        <v>350</v>
      </c>
      <c r="R5" t="str">
        <f>IF(B5="","",_xlfn.XLOOKUP(B5,DB!$A$2:$A$205,DB!$C$2:$C$205,"")&amp;"")</f>
        <v>Sector 5</v>
      </c>
      <c r="S5" t="str">
        <f>IF(B5="","",_xlfn.XLOOKUP(B5,DB!$A$2:$A$205,DB!$E$2:$E$205,""))</f>
        <v>Sector 4</v>
      </c>
      <c r="T5" t="str">
        <f>IF(B5="","",_xlfn.XLOOKUP(B5,DB!$A$2:$A$205,DB!$F$2:$F$205,""))</f>
        <v>VOMAR/XUDUN</v>
      </c>
      <c r="U5" t="str">
        <f>IF(B5="","",_xlfn.XLOOKUP(B5,DB!$A$2:$A$205,DB!$D$2:$D$205,""))</f>
        <v>KZHU</v>
      </c>
      <c r="V5" t="str">
        <f>IF(B5="","",IF(OR(COUNTIF(M5,"????N?????W")&gt;0,COUNTIF(M5,"????N?????E")&gt;0,COUNTIF(M5,"????S?????W")&gt;0,COUNTIF(M5,"????S?????E")&gt;0),_xlfn.XLOOKUP(B5,DB!$A$2:$A$205,DB!$B$2:$B$205,""),M5))</f>
        <v>IPSEV</v>
      </c>
      <c r="AF5" s="2">
        <v>0.58333333333333337</v>
      </c>
      <c r="AG5" t="s">
        <v>743</v>
      </c>
      <c r="AH5" s="17">
        <v>230</v>
      </c>
      <c r="AI5" s="17" cm="1">
        <f t="array" ref="AI5">SUMPRODUCT(--(IFERROR(HOUR(Flights_2026_09_303334353637345678910[entry_hour]),-1)=HOUR(AF5)),--(IFERROR(Flights_2026_09_303334353637345678910[entry_sector],"")=AG5),--(IFERROR(Flights_2026_09_303334353637345678910[nfl],-1)&gt;=AH5),--(IFERROR(Flights_2026_09_303334353637345678910[nfl],-1)&lt;=IF(AH5=450,450,AH5+9)))</f>
        <v>0</v>
      </c>
      <c r="AJ5" t="s">
        <v>840</v>
      </c>
      <c r="AK5" s="17">
        <f t="shared" si="0"/>
        <v>0</v>
      </c>
      <c r="AL5" s="17">
        <f t="shared" si="0"/>
        <v>3</v>
      </c>
      <c r="AM5" s="17">
        <f t="shared" si="0"/>
        <v>1</v>
      </c>
      <c r="AN5" s="17">
        <f t="shared" si="0"/>
        <v>2</v>
      </c>
      <c r="AO5" s="17">
        <f t="shared" si="0"/>
        <v>1</v>
      </c>
      <c r="AP5" s="17">
        <f t="shared" si="0"/>
        <v>0</v>
      </c>
      <c r="AQ5" s="17">
        <f t="shared" si="0"/>
        <v>2</v>
      </c>
      <c r="AR5" s="17">
        <f t="shared" si="0"/>
        <v>1</v>
      </c>
      <c r="AS5" s="17">
        <f t="shared" si="0"/>
        <v>1</v>
      </c>
    </row>
    <row r="6" spans="1:45" x14ac:dyDescent="0.2">
      <c r="A6" t="s">
        <v>2176</v>
      </c>
      <c r="B6" t="s">
        <v>57</v>
      </c>
      <c r="C6" t="s">
        <v>19</v>
      </c>
      <c r="D6" t="s">
        <v>47</v>
      </c>
      <c r="E6" t="s">
        <v>4330</v>
      </c>
      <c r="F6" s="35">
        <v>46307.026840277773</v>
      </c>
      <c r="G6" t="s">
        <v>21</v>
      </c>
      <c r="H6" t="s">
        <v>4331</v>
      </c>
      <c r="I6">
        <v>370</v>
      </c>
      <c r="J6" t="s">
        <v>22</v>
      </c>
      <c r="K6" t="s">
        <v>23</v>
      </c>
      <c r="L6">
        <v>493</v>
      </c>
      <c r="M6" t="s">
        <v>25</v>
      </c>
      <c r="N6" s="35">
        <v>46306.996238425927</v>
      </c>
      <c r="O6">
        <v>370</v>
      </c>
      <c r="P6" t="s">
        <v>26</v>
      </c>
      <c r="Q6">
        <v>370</v>
      </c>
      <c r="R6" t="str">
        <f>IF(B6="","",_xlfn.XLOOKUP(B6,DB!$A$2:$A$205,DB!$C$2:$C$205,"")&amp;"")</f>
        <v>Sector 5</v>
      </c>
      <c r="S6" t="str">
        <f>IF(B6="","",_xlfn.XLOOKUP(B6,DB!$A$2:$A$205,DB!$E$2:$E$205,""))</f>
        <v>Sector 4</v>
      </c>
      <c r="T6" t="str">
        <f>IF(B6="","",_xlfn.XLOOKUP(B6,DB!$A$2:$A$205,DB!$F$2:$F$205,""))</f>
        <v>VOMAR/XUDUN</v>
      </c>
      <c r="U6" t="str">
        <f>IF(B6="","",_xlfn.XLOOKUP(B6,DB!$A$2:$A$205,DB!$D$2:$D$205,""))</f>
        <v>KZHU</v>
      </c>
      <c r="V6" t="str">
        <f>IF(B6="","",IF(OR(COUNTIF(M6,"????N?????W")&gt;0,COUNTIF(M6,"????N?????E")&gt;0,COUNTIF(M6,"????S?????W")&gt;0,COUNTIF(M6,"????S?????E")&gt;0),_xlfn.XLOOKUP(B6,DB!$A$2:$A$205,DB!$B$2:$B$205,""),M6))</f>
        <v>KEHLI</v>
      </c>
      <c r="AF6" s="2">
        <v>0.58333333333333337</v>
      </c>
      <c r="AG6" t="s">
        <v>743</v>
      </c>
      <c r="AH6" s="17">
        <v>240</v>
      </c>
      <c r="AI6" s="17" cm="1">
        <f t="array" ref="AI6">SUMPRODUCT(--(IFERROR(HOUR(Flights_2026_09_303334353637345678910[entry_hour]),-1)=HOUR(AF6)),--(IFERROR(Flights_2026_09_303334353637345678910[entry_sector],"")=AG6),--(IFERROR(Flights_2026_09_303334353637345678910[nfl],-1)&gt;=AH6),--(IFERROR(Flights_2026_09_303334353637345678910[nfl],-1)&lt;=IF(AH6=450,450,AH6+9)))</f>
        <v>0</v>
      </c>
      <c r="AJ6" t="s">
        <v>747</v>
      </c>
      <c r="AK6" s="17">
        <f t="shared" si="0"/>
        <v>1</v>
      </c>
      <c r="AL6" s="17">
        <f t="shared" si="0"/>
        <v>1</v>
      </c>
      <c r="AM6" s="17">
        <f t="shared" si="0"/>
        <v>1</v>
      </c>
      <c r="AN6" s="17">
        <f t="shared" si="0"/>
        <v>1</v>
      </c>
      <c r="AO6" s="17">
        <f t="shared" si="0"/>
        <v>1</v>
      </c>
      <c r="AP6" s="17">
        <f t="shared" si="0"/>
        <v>1</v>
      </c>
      <c r="AQ6" s="17">
        <f t="shared" si="0"/>
        <v>1</v>
      </c>
      <c r="AR6" s="17">
        <f t="shared" si="0"/>
        <v>1</v>
      </c>
      <c r="AS6" s="17">
        <f t="shared" si="0"/>
        <v>1</v>
      </c>
    </row>
    <row r="7" spans="1:45" x14ac:dyDescent="0.2">
      <c r="A7" t="s">
        <v>45</v>
      </c>
      <c r="B7" t="s">
        <v>46</v>
      </c>
      <c r="C7" t="s">
        <v>19</v>
      </c>
      <c r="D7" t="s">
        <v>47</v>
      </c>
      <c r="E7" t="s">
        <v>3060</v>
      </c>
      <c r="F7" s="35">
        <v>46307.028171296297</v>
      </c>
      <c r="G7" t="s">
        <v>21</v>
      </c>
      <c r="H7" t="s">
        <v>4332</v>
      </c>
      <c r="I7">
        <v>360</v>
      </c>
      <c r="J7" t="s">
        <v>22</v>
      </c>
      <c r="K7" t="s">
        <v>23</v>
      </c>
      <c r="L7">
        <v>163</v>
      </c>
      <c r="M7" t="s">
        <v>37</v>
      </c>
      <c r="N7" s="35">
        <v>46307.01399305556</v>
      </c>
      <c r="O7">
        <v>280</v>
      </c>
      <c r="P7" t="s">
        <v>26</v>
      </c>
      <c r="Q7">
        <v>220</v>
      </c>
      <c r="R7" t="str">
        <f>IF(B7="","",_xlfn.XLOOKUP(B7,DB!$A$2:$A$205,DB!$C$2:$C$205,"")&amp;"")</f>
        <v>Sector 3</v>
      </c>
      <c r="S7" t="str">
        <f>IF(B7="","",_xlfn.XLOOKUP(B7,DB!$A$2:$A$205,DB!$E$2:$E$205,""))</f>
        <v>Sector 3</v>
      </c>
      <c r="T7" t="str">
        <f>IF(B7="","",_xlfn.XLOOKUP(B7,DB!$A$2:$A$205,DB!$F$2:$F$205,""))</f>
        <v>NOSAT</v>
      </c>
      <c r="U7" t="str">
        <f>IF(B7="","",_xlfn.XLOOKUP(B7,DB!$A$2:$A$205,DB!$D$2:$D$205,""))</f>
        <v>KZHU</v>
      </c>
      <c r="V7" t="str">
        <f>IF(B7="","",IF(OR(COUNTIF(M7,"????N?????W")&gt;0,COUNTIF(M7,"????N?????E")&gt;0,COUNTIF(M7,"????S?????W")&gt;0,COUNTIF(M7,"????S?????E")&gt;0),_xlfn.XLOOKUP(B7,DB!$A$2:$A$205,DB!$B$2:$B$205,""),M7))</f>
        <v>NOSAT</v>
      </c>
      <c r="AF7" s="2">
        <v>0.58333333333333337</v>
      </c>
      <c r="AG7" t="s">
        <v>743</v>
      </c>
      <c r="AH7" s="17">
        <v>250</v>
      </c>
      <c r="AI7" s="17" cm="1">
        <f t="array" ref="AI7">SUMPRODUCT(--(IFERROR(HOUR(Flights_2026_09_303334353637345678910[entry_hour]),-1)=HOUR(AF7)),--(IFERROR(Flights_2026_09_303334353637345678910[entry_sector],"")=AG7),--(IFERROR(Flights_2026_09_303334353637345678910[nfl],-1)&gt;=AH7),--(IFERROR(Flights_2026_09_303334353637345678910[nfl],-1)&lt;=IF(AH7=450,450,AH7+9)))</f>
        <v>0</v>
      </c>
    </row>
    <row r="8" spans="1:45" x14ac:dyDescent="0.2">
      <c r="A8" t="s">
        <v>1033</v>
      </c>
      <c r="B8" t="s">
        <v>122</v>
      </c>
      <c r="C8" t="s">
        <v>19</v>
      </c>
      <c r="D8" t="s">
        <v>419</v>
      </c>
      <c r="F8" s="35">
        <v>46307.030474537038</v>
      </c>
      <c r="G8" t="s">
        <v>21</v>
      </c>
      <c r="H8" t="s">
        <v>4333</v>
      </c>
      <c r="I8">
        <v>390</v>
      </c>
      <c r="J8" t="s">
        <v>22</v>
      </c>
      <c r="K8" t="s">
        <v>31</v>
      </c>
      <c r="L8">
        <v>893</v>
      </c>
      <c r="M8" t="s">
        <v>136</v>
      </c>
      <c r="N8" s="35">
        <v>46306.975474537037</v>
      </c>
      <c r="O8">
        <v>390</v>
      </c>
      <c r="P8" t="s">
        <v>26</v>
      </c>
      <c r="Q8">
        <v>390</v>
      </c>
      <c r="R8" t="str">
        <f>IF(B8="","",_xlfn.XLOOKUP(B8,DB!$A$2:$A$205,DB!$C$2:$C$205,"")&amp;"")</f>
        <v>Sector 5</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LIDAM</v>
      </c>
      <c r="AF8" s="2">
        <v>0.58333333333333337</v>
      </c>
      <c r="AG8" t="s">
        <v>743</v>
      </c>
      <c r="AH8" s="17">
        <v>260</v>
      </c>
      <c r="AI8" s="17" cm="1">
        <f t="array" ref="AI8">SUMPRODUCT(--(IFERROR(HOUR(Flights_2026_09_303334353637345678910[entry_hour]),-1)=HOUR(AF8)),--(IFERROR(Flights_2026_09_303334353637345678910[entry_sector],"")=AG8),--(IFERROR(Flights_2026_09_303334353637345678910[nfl],-1)&gt;=AH8),--(IFERROR(Flights_2026_09_303334353637345678910[nfl],-1)&lt;=IF(AH8=450,450,AH8+9)))</f>
        <v>0</v>
      </c>
    </row>
    <row r="9" spans="1:45" x14ac:dyDescent="0.2">
      <c r="A9" t="s">
        <v>51</v>
      </c>
      <c r="B9" t="s">
        <v>52</v>
      </c>
      <c r="C9" t="s">
        <v>19</v>
      </c>
      <c r="D9" t="s">
        <v>53</v>
      </c>
      <c r="E9" t="s">
        <v>469</v>
      </c>
      <c r="F9" s="35">
        <v>46307.03606481482</v>
      </c>
      <c r="G9" t="s">
        <v>21</v>
      </c>
      <c r="H9" t="s">
        <v>4334</v>
      </c>
      <c r="I9">
        <v>370</v>
      </c>
      <c r="J9" t="s">
        <v>22</v>
      </c>
      <c r="K9" t="s">
        <v>55</v>
      </c>
      <c r="L9">
        <v>916</v>
      </c>
      <c r="M9" t="s">
        <v>3493</v>
      </c>
      <c r="N9" s="35">
        <v>46306.985486111109</v>
      </c>
      <c r="O9">
        <v>370</v>
      </c>
      <c r="P9" t="s">
        <v>26</v>
      </c>
      <c r="Q9">
        <v>370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303334353637345678910[entry_hour]),-1)=HOUR(AF9)),--(IFERROR(Flights_2026_09_303334353637345678910[entry_sector],"")=AG9),--(IFERROR(Flights_2026_09_303334353637345678910[nfl],-1)&gt;=AH9),--(IFERROR(Flights_2026_09_303334353637345678910[nfl],-1)&lt;=IF(AH9=450,450,AH9+9)))</f>
        <v>0</v>
      </c>
    </row>
    <row r="10" spans="1:45" x14ac:dyDescent="0.2">
      <c r="A10" t="s">
        <v>48</v>
      </c>
      <c r="B10" t="s">
        <v>49</v>
      </c>
      <c r="C10" t="s">
        <v>19</v>
      </c>
      <c r="D10" t="s">
        <v>50</v>
      </c>
      <c r="E10" t="s">
        <v>3734</v>
      </c>
      <c r="F10" s="35">
        <v>46307.042256944449</v>
      </c>
      <c r="G10" t="s">
        <v>21</v>
      </c>
      <c r="H10" t="s">
        <v>4335</v>
      </c>
      <c r="I10">
        <v>290</v>
      </c>
      <c r="J10" t="s">
        <v>22</v>
      </c>
      <c r="K10" t="s">
        <v>23</v>
      </c>
      <c r="L10">
        <v>497</v>
      </c>
      <c r="M10" t="s">
        <v>25</v>
      </c>
      <c r="N10" s="35">
        <v>46307.014236111107</v>
      </c>
      <c r="O10">
        <v>290</v>
      </c>
      <c r="P10" t="s">
        <v>26</v>
      </c>
      <c r="Q10">
        <v>290</v>
      </c>
      <c r="R10" t="str">
        <f>IF(B10="","",_xlfn.XLOOKUP(B10,DB!$A$2:$A$205,DB!$C$2:$C$205,"")&amp;"")</f>
        <v>Sector 3</v>
      </c>
      <c r="S10" t="str">
        <f>IF(B10="","",_xlfn.XLOOKUP(B10,DB!$A$2:$A$205,DB!$E$2:$E$205,""))</f>
        <v>Sector 3</v>
      </c>
      <c r="T10" t="str">
        <f>IF(B10="","",_xlfn.XLOOKUP(B10,DB!$A$2:$A$205,DB!$F$2:$F$205,""))</f>
        <v>NOSAT</v>
      </c>
      <c r="U10" t="str">
        <f>IF(B10="","",_xlfn.XLOOKUP(B10,DB!$A$2:$A$205,DB!$D$2:$D$205,""))</f>
        <v>KZHU</v>
      </c>
      <c r="V10" t="str">
        <f>IF(B10="","",IF(OR(COUNTIF(M10,"????N?????W")&gt;0,COUNTIF(M10,"????N?????E")&gt;0,COUNTIF(M10,"????S?????W")&gt;0,COUNTIF(M10,"????S?????E")&gt;0),_xlfn.XLOOKUP(B10,DB!$A$2:$A$205,DB!$B$2:$B$205,""),M10))</f>
        <v>KEHLI</v>
      </c>
      <c r="AF10" s="2">
        <v>0.58333333333333337</v>
      </c>
      <c r="AG10" t="s">
        <v>743</v>
      </c>
      <c r="AH10" s="17">
        <v>280</v>
      </c>
      <c r="AI10" s="17" cm="1">
        <f t="array" ref="AI10">SUMPRODUCT(--(IFERROR(HOUR(Flights_2026_09_303334353637345678910[entry_hour]),-1)=HOUR(AF10)),--(IFERROR(Flights_2026_09_303334353637345678910[entry_sector],"")=AG10),--(IFERROR(Flights_2026_09_303334353637345678910[nfl],-1)&gt;=AH10),--(IFERROR(Flights_2026_09_303334353637345678910[nfl],-1)&lt;=IF(AH10=450,450,AH10+9)))</f>
        <v>0</v>
      </c>
    </row>
    <row r="11" spans="1:45" x14ac:dyDescent="0.2">
      <c r="A11" t="s">
        <v>68</v>
      </c>
      <c r="B11" t="s">
        <v>69</v>
      </c>
      <c r="C11" t="s">
        <v>19</v>
      </c>
      <c r="D11" t="s">
        <v>41</v>
      </c>
      <c r="E11" t="s">
        <v>403</v>
      </c>
      <c r="F11" s="35">
        <v>46307.051932870367</v>
      </c>
      <c r="G11" t="s">
        <v>21</v>
      </c>
      <c r="H11" t="s">
        <v>4336</v>
      </c>
      <c r="I11">
        <v>370</v>
      </c>
      <c r="J11" t="s">
        <v>22</v>
      </c>
      <c r="K11" t="s">
        <v>23</v>
      </c>
      <c r="L11">
        <v>778</v>
      </c>
      <c r="M11" t="s">
        <v>69</v>
      </c>
      <c r="N11" s="35">
        <v>46307.005555555559</v>
      </c>
      <c r="O11">
        <v>0</v>
      </c>
      <c r="P11" t="s">
        <v>26</v>
      </c>
      <c r="Q11">
        <v>330</v>
      </c>
      <c r="R11" t="str">
        <f>IF(B11="","",_xlfn.XLOOKUP(B11,DB!$A$2:$A$205,DB!$C$2:$C$205,"")&amp;"")</f>
        <v>Sector 1</v>
      </c>
      <c r="S11" t="str">
        <f>IF(B11="","",_xlfn.XLOOKUP(B11,DB!$A$2:$A$205,DB!$E$2:$E$205,""))</f>
        <v>Sector 4</v>
      </c>
      <c r="T11" t="str">
        <f>IF(B11="","",_xlfn.XLOOKUP(B11,DB!$A$2:$A$205,DB!$F$2:$F$205,""))</f>
        <v>VOMAR/XUDUN</v>
      </c>
      <c r="U11" t="str">
        <f>IF(B11="","",_xlfn.XLOOKUP(B11,DB!$A$2:$A$205,DB!$D$2:$D$205,""))</f>
        <v>MMID</v>
      </c>
      <c r="V11" t="str">
        <f>IF(B11="","",IF(OR(COUNTIF(M11,"????N?????W")&gt;0,COUNTIF(M11,"????N?????E")&gt;0,COUNTIF(M11,"????S?????W")&gt;0,COUNTIF(M11,"????S?????E")&gt;0),_xlfn.XLOOKUP(B11,DB!$A$2:$A$205,DB!$B$2:$B$205,""),M11))</f>
        <v>MMVA</v>
      </c>
      <c r="AF11" s="2">
        <v>0.58333333333333337</v>
      </c>
      <c r="AG11" t="s">
        <v>743</v>
      </c>
      <c r="AH11" s="17">
        <v>290</v>
      </c>
      <c r="AI11" s="17" cm="1">
        <f t="array" ref="AI11">SUMPRODUCT(--(IFERROR(HOUR(Flights_2026_09_303334353637345678910[entry_hour]),-1)=HOUR(AF11)),--(IFERROR(Flights_2026_09_303334353637345678910[entry_sector],"")=AG11),--(IFERROR(Flights_2026_09_303334353637345678910[nfl],-1)&gt;=AH11),--(IFERROR(Flights_2026_09_303334353637345678910[nfl],-1)&lt;=IF(AH11=450,450,AH11+9)))</f>
        <v>0</v>
      </c>
    </row>
    <row r="12" spans="1:45" x14ac:dyDescent="0.2">
      <c r="A12" t="s">
        <v>2500</v>
      </c>
      <c r="B12" t="s">
        <v>81</v>
      </c>
      <c r="C12" t="s">
        <v>19</v>
      </c>
      <c r="D12" t="s">
        <v>76</v>
      </c>
      <c r="E12" t="s">
        <v>495</v>
      </c>
      <c r="F12" s="35">
        <v>46307.055972222224</v>
      </c>
      <c r="G12" t="s">
        <v>21</v>
      </c>
      <c r="H12" t="s">
        <v>4337</v>
      </c>
      <c r="I12">
        <v>350</v>
      </c>
      <c r="J12" t="s">
        <v>22</v>
      </c>
      <c r="K12" t="s">
        <v>23</v>
      </c>
      <c r="L12">
        <v>799</v>
      </c>
      <c r="M12" t="s">
        <v>84</v>
      </c>
      <c r="N12" s="35">
        <v>46307.012499999997</v>
      </c>
      <c r="O12">
        <v>350</v>
      </c>
      <c r="P12" t="s">
        <v>26</v>
      </c>
      <c r="Q12">
        <v>350</v>
      </c>
      <c r="R12" t="str">
        <f>IF(B12="","",_xlfn.XLOOKUP(B12,DB!$A$2:$A$205,DB!$C$2:$C$205,"")&amp;"")</f>
        <v>Sector 5</v>
      </c>
      <c r="S12" t="str">
        <f>IF(B12="","",_xlfn.XLOOKUP(B12,DB!$A$2:$A$205,DB!$E$2:$E$205,""))</f>
        <v>Sector 4</v>
      </c>
      <c r="T12" t="str">
        <f>IF(B12="","",_xlfn.XLOOKUP(B12,DB!$A$2:$A$205,DB!$F$2:$F$205,""))</f>
        <v>VOMAR/XUDUN</v>
      </c>
      <c r="U12" t="str">
        <f>IF(B12="","",_xlfn.XLOOKUP(B12,DB!$A$2:$A$205,DB!$D$2:$D$205,""))</f>
        <v>MMTY</v>
      </c>
      <c r="V12" t="str">
        <f>IF(B12="","",IF(OR(COUNTIF(M12,"????N?????W")&gt;0,COUNTIF(M12,"????N?????E")&gt;0,COUNTIF(M12,"????S?????W")&gt;0,COUNTIF(M12,"????S?????E")&gt;0),_xlfn.XLOOKUP(B12,DB!$A$2:$A$205,DB!$B$2:$B$205,""),M12))</f>
        <v>MATOL</v>
      </c>
      <c r="AF12" s="2">
        <v>0.58333333333333337</v>
      </c>
      <c r="AG12" t="s">
        <v>743</v>
      </c>
      <c r="AH12" s="17">
        <v>300</v>
      </c>
      <c r="AI12" s="17" cm="1">
        <f t="array" ref="AI12">SUMPRODUCT(--(IFERROR(HOUR(Flights_2026_09_303334353637345678910[entry_hour]),-1)=HOUR(AF12)),--(IFERROR(Flights_2026_09_303334353637345678910[entry_sector],"")=AG12),--(IFERROR(Flights_2026_09_303334353637345678910[nfl],-1)&gt;=AH12),--(IFERROR(Flights_2026_09_303334353637345678910[nfl],-1)&lt;=IF(AH12=450,450,AH12+9)))</f>
        <v>0</v>
      </c>
    </row>
    <row r="13" spans="1:45" x14ac:dyDescent="0.2">
      <c r="A13" t="s">
        <v>64</v>
      </c>
      <c r="B13" t="s">
        <v>65</v>
      </c>
      <c r="C13" t="s">
        <v>19</v>
      </c>
      <c r="D13" t="s">
        <v>20</v>
      </c>
      <c r="E13" t="s">
        <v>543</v>
      </c>
      <c r="F13" s="35">
        <v>46307.057928240742</v>
      </c>
      <c r="G13" t="s">
        <v>21</v>
      </c>
      <c r="H13" t="s">
        <v>4338</v>
      </c>
      <c r="I13">
        <v>370</v>
      </c>
      <c r="J13" t="s">
        <v>22</v>
      </c>
      <c r="K13" t="s">
        <v>23</v>
      </c>
      <c r="L13">
        <v>952</v>
      </c>
      <c r="M13" t="s">
        <v>77</v>
      </c>
      <c r="N13" s="35">
        <v>46307.005289351851</v>
      </c>
      <c r="O13">
        <v>370</v>
      </c>
      <c r="P13" t="s">
        <v>26</v>
      </c>
      <c r="Q13">
        <v>370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GOTAS</v>
      </c>
      <c r="AF13" s="2">
        <v>0.58333333333333337</v>
      </c>
      <c r="AG13" t="s">
        <v>743</v>
      </c>
      <c r="AH13" s="17">
        <v>310</v>
      </c>
      <c r="AI13" s="17" cm="1">
        <f t="array" ref="AI13">SUMPRODUCT(--(IFERROR(HOUR(Flights_2026_09_303334353637345678910[entry_hour]),-1)=HOUR(AF13)),--(IFERROR(Flights_2026_09_303334353637345678910[entry_sector],"")=AG13),--(IFERROR(Flights_2026_09_303334353637345678910[nfl],-1)&gt;=AH13),--(IFERROR(Flights_2026_09_303334353637345678910[nfl],-1)&lt;=IF(AH13=450,450,AH13+9)))</f>
        <v>0</v>
      </c>
    </row>
    <row r="14" spans="1:45" x14ac:dyDescent="0.2">
      <c r="A14" t="s">
        <v>3013</v>
      </c>
      <c r="B14" t="s">
        <v>140</v>
      </c>
      <c r="C14" t="s">
        <v>19</v>
      </c>
      <c r="D14" t="s">
        <v>2637</v>
      </c>
      <c r="F14" s="35">
        <v>46307.061064814814</v>
      </c>
      <c r="G14" t="s">
        <v>21</v>
      </c>
      <c r="H14" t="s">
        <v>4339</v>
      </c>
      <c r="I14">
        <v>210</v>
      </c>
      <c r="J14" t="s">
        <v>22</v>
      </c>
      <c r="K14" t="s">
        <v>31</v>
      </c>
      <c r="L14">
        <v>353</v>
      </c>
      <c r="M14" t="s">
        <v>140</v>
      </c>
      <c r="N14" s="35">
        <v>46307.031226851846</v>
      </c>
      <c r="O14">
        <v>0</v>
      </c>
      <c r="P14" t="s">
        <v>32</v>
      </c>
      <c r="Q14">
        <v>70</v>
      </c>
      <c r="R14" t="str">
        <f>IF(B14="","",_xlfn.XLOOKUP(B14,DB!$A$2:$A$205,DB!$C$2:$C$205,"")&amp;"")</f>
        <v>Sector 4</v>
      </c>
      <c r="S14" t="str">
        <f>IF(B14="","",_xlfn.XLOOKUP(B14,DB!$A$2:$A$205,DB!$E$2:$E$205,""))</f>
        <v>Sector 4</v>
      </c>
      <c r="T14" t="str">
        <f>IF(B14="","",_xlfn.XLOOKUP(B14,DB!$A$2:$A$205,DB!$F$2:$F$205,""))</f>
        <v>VOMAR/XUDUN</v>
      </c>
      <c r="U14" t="str">
        <f>IF(B14="","",_xlfn.XLOOKUP(B14,DB!$A$2:$A$205,DB!$D$2:$D$205,""))</f>
        <v>MMID</v>
      </c>
      <c r="V14" t="str">
        <f>IF(B14="","",IF(OR(COUNTIF(M14,"????N?????W")&gt;0,COUNTIF(M14,"????N?????E")&gt;0,COUNTIF(M14,"????S?????W")&gt;0,COUNTIF(M14,"????S?????E")&gt;0),_xlfn.XLOOKUP(B14,DB!$A$2:$A$205,DB!$B$2:$B$205,""),M14))</f>
        <v>MMMD</v>
      </c>
      <c r="AF14" s="2">
        <v>0.58333333333333337</v>
      </c>
      <c r="AG14" t="s">
        <v>743</v>
      </c>
      <c r="AH14" s="17">
        <v>320</v>
      </c>
      <c r="AI14" s="17" cm="1">
        <f t="array" ref="AI14">SUMPRODUCT(--(IFERROR(HOUR(Flights_2026_09_303334353637345678910[entry_hour]),-1)=HOUR(AF14)),--(IFERROR(Flights_2026_09_303334353637345678910[entry_sector],"")=AG14),--(IFERROR(Flights_2026_09_303334353637345678910[nfl],-1)&gt;=AH14),--(IFERROR(Flights_2026_09_303334353637345678910[nfl],-1)&lt;=IF(AH14=450,450,AH14+9)))</f>
        <v>0</v>
      </c>
    </row>
    <row r="15" spans="1:45" x14ac:dyDescent="0.2">
      <c r="A15" t="s">
        <v>3080</v>
      </c>
      <c r="B15" t="s">
        <v>213</v>
      </c>
      <c r="C15" t="s">
        <v>19</v>
      </c>
      <c r="D15" t="s">
        <v>359</v>
      </c>
      <c r="F15" s="35">
        <v>46307.069282407407</v>
      </c>
      <c r="G15" t="s">
        <v>21</v>
      </c>
      <c r="H15" t="s">
        <v>4340</v>
      </c>
      <c r="I15">
        <v>410</v>
      </c>
      <c r="J15" t="s">
        <v>22</v>
      </c>
      <c r="K15" t="s">
        <v>31</v>
      </c>
      <c r="L15">
        <v>488</v>
      </c>
      <c r="M15" t="s">
        <v>25</v>
      </c>
      <c r="N15" s="35">
        <v>46307.038645833338</v>
      </c>
      <c r="O15">
        <v>410</v>
      </c>
      <c r="P15" t="s">
        <v>26</v>
      </c>
      <c r="Q15">
        <v>410</v>
      </c>
      <c r="R15" t="str">
        <f>IF(B15="","",_xlfn.XLOOKUP(B15,DB!$A$2:$A$205,DB!$C$2:$C$205,"")&amp;"")</f>
        <v>Sector 5</v>
      </c>
      <c r="S15" t="str">
        <f>IF(B15="","",_xlfn.XLOOKUP(B15,DB!$A$2:$A$205,DB!$E$2:$E$205,""))</f>
        <v>Sector 4</v>
      </c>
      <c r="T15" t="str">
        <f>IF(B15="","",_xlfn.XLOOKUP(B15,DB!$A$2:$A$205,DB!$F$2:$F$205,""))</f>
        <v>VOMAR/XUDUN</v>
      </c>
      <c r="U15" t="str">
        <f>IF(B15="","",_xlfn.XLOOKUP(B15,DB!$A$2:$A$205,DB!$D$2:$D$205,""))</f>
        <v>KZHU</v>
      </c>
      <c r="V15" t="str">
        <f>IF(B15="","",IF(OR(COUNTIF(M15,"????N?????W")&gt;0,COUNTIF(M15,"????N?????E")&gt;0,COUNTIF(M15,"????S?????W")&gt;0,COUNTIF(M15,"????S?????E")&gt;0),_xlfn.XLOOKUP(B15,DB!$A$2:$A$205,DB!$B$2:$B$205,""),M15))</f>
        <v>KEHLI</v>
      </c>
      <c r="AF15" s="2">
        <v>0.58333333333333337</v>
      </c>
      <c r="AG15" t="s">
        <v>743</v>
      </c>
      <c r="AH15" s="17">
        <v>330</v>
      </c>
      <c r="AI15" s="17" cm="1">
        <f t="array" ref="AI15">SUMPRODUCT(--(IFERROR(HOUR(Flights_2026_09_303334353637345678910[entry_hour]),-1)=HOUR(AF15)),--(IFERROR(Flights_2026_09_303334353637345678910[entry_sector],"")=AG15),--(IFERROR(Flights_2026_09_303334353637345678910[nfl],-1)&gt;=AH15),--(IFERROR(Flights_2026_09_303334353637345678910[nfl],-1)&lt;=IF(AH15=450,450,AH15+9)))</f>
        <v>0</v>
      </c>
    </row>
    <row r="16" spans="1:45" x14ac:dyDescent="0.2">
      <c r="A16" t="s">
        <v>85</v>
      </c>
      <c r="B16" t="s">
        <v>86</v>
      </c>
      <c r="C16" t="s">
        <v>19</v>
      </c>
      <c r="D16" t="s">
        <v>41</v>
      </c>
      <c r="E16" t="s">
        <v>3772</v>
      </c>
      <c r="F16" s="35">
        <v>46307.071840277778</v>
      </c>
      <c r="G16" t="s">
        <v>21</v>
      </c>
      <c r="H16" t="s">
        <v>4341</v>
      </c>
      <c r="I16">
        <v>370</v>
      </c>
      <c r="J16" t="s">
        <v>22</v>
      </c>
      <c r="K16" t="s">
        <v>55</v>
      </c>
      <c r="L16">
        <v>922</v>
      </c>
      <c r="M16" t="s">
        <v>4342</v>
      </c>
      <c r="N16" s="35">
        <v>46307.018912037034</v>
      </c>
      <c r="O16">
        <v>370</v>
      </c>
      <c r="P16" t="s">
        <v>26</v>
      </c>
      <c r="Q16">
        <v>370</v>
      </c>
      <c r="R16" t="str">
        <f>IF(B16="","",_xlfn.XLOOKUP(B16,DB!$A$2:$A$205,DB!$C$2:$C$205,"")&amp;"")</f>
        <v>Sector 6</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GOTAS</v>
      </c>
      <c r="AF16" s="2">
        <v>0.58333333333333337</v>
      </c>
      <c r="AG16" t="s">
        <v>743</v>
      </c>
      <c r="AH16" s="17">
        <v>340</v>
      </c>
      <c r="AI16" s="17" cm="1">
        <f t="array" ref="AI16">SUMPRODUCT(--(IFERROR(HOUR(Flights_2026_09_303334353637345678910[entry_hour]),-1)=HOUR(AF16)),--(IFERROR(Flights_2026_09_303334353637345678910[entry_sector],"")=AG16),--(IFERROR(Flights_2026_09_303334353637345678910[nfl],-1)&gt;=AH16),--(IFERROR(Flights_2026_09_303334353637345678910[nfl],-1)&lt;=IF(AH16=450,450,AH16+9)))</f>
        <v>0</v>
      </c>
    </row>
    <row r="17" spans="1:35" x14ac:dyDescent="0.2">
      <c r="A17" t="s">
        <v>79</v>
      </c>
      <c r="B17" t="s">
        <v>65</v>
      </c>
      <c r="C17" t="s">
        <v>19</v>
      </c>
      <c r="D17" t="s">
        <v>76</v>
      </c>
      <c r="E17" t="s">
        <v>686</v>
      </c>
      <c r="F17" s="35">
        <v>46307.0777662037</v>
      </c>
      <c r="G17" t="s">
        <v>21</v>
      </c>
      <c r="H17" t="s">
        <v>4343</v>
      </c>
      <c r="I17">
        <v>350</v>
      </c>
      <c r="J17" t="s">
        <v>22</v>
      </c>
      <c r="K17" t="s">
        <v>23</v>
      </c>
      <c r="L17">
        <v>925</v>
      </c>
      <c r="M17" t="s">
        <v>3022</v>
      </c>
      <c r="N17" s="35">
        <v>46307.025949074072</v>
      </c>
      <c r="O17">
        <v>350</v>
      </c>
      <c r="P17" t="s">
        <v>26</v>
      </c>
      <c r="Q17">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303334353637345678910[entry_hour]),-1)=HOUR(AF17)),--(IFERROR(Flights_2026_09_303334353637345678910[entry_sector],"")=AG17),--(IFERROR(Flights_2026_09_303334353637345678910[nfl],-1)&gt;=AH17),--(IFERROR(Flights_2026_09_303334353637345678910[nfl],-1)&lt;=IF(AH17=450,450,AH17+9)))</f>
        <v>0</v>
      </c>
    </row>
    <row r="18" spans="1:35" x14ac:dyDescent="0.2">
      <c r="A18" t="s">
        <v>692</v>
      </c>
      <c r="B18" t="s">
        <v>102</v>
      </c>
      <c r="C18" t="s">
        <v>19</v>
      </c>
      <c r="D18" t="s">
        <v>359</v>
      </c>
      <c r="F18" s="35">
        <v>46307.089687500003</v>
      </c>
      <c r="G18" t="s">
        <v>21</v>
      </c>
      <c r="H18" t="s">
        <v>4344</v>
      </c>
      <c r="I18">
        <v>410</v>
      </c>
      <c r="J18" t="s">
        <v>22</v>
      </c>
      <c r="K18" t="s">
        <v>31</v>
      </c>
      <c r="L18">
        <v>1019</v>
      </c>
      <c r="M18" t="s">
        <v>78</v>
      </c>
      <c r="N18" s="35">
        <v>46307.025891203702</v>
      </c>
      <c r="O18">
        <v>276</v>
      </c>
      <c r="P18" t="s">
        <v>26</v>
      </c>
      <c r="Q18">
        <v>410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303334353637345678910[entry_hour]),-1)=HOUR(AF18)),--(IFERROR(Flights_2026_09_303334353637345678910[entry_sector],"")=AG18),--(IFERROR(Flights_2026_09_303334353637345678910[nfl],-1)&gt;=AH18),--(IFERROR(Flights_2026_09_303334353637345678910[nfl],-1)&lt;=IF(AH18=450,450,AH18+9)))</f>
        <v>0</v>
      </c>
    </row>
    <row r="19" spans="1:35" x14ac:dyDescent="0.2">
      <c r="A19" t="s">
        <v>356</v>
      </c>
      <c r="B19" t="s">
        <v>52</v>
      </c>
      <c r="C19" t="s">
        <v>19</v>
      </c>
      <c r="D19" t="s">
        <v>41</v>
      </c>
      <c r="E19" t="s">
        <v>890</v>
      </c>
      <c r="F19" s="35">
        <v>46307.092094907406</v>
      </c>
      <c r="G19" t="s">
        <v>21</v>
      </c>
      <c r="H19" t="s">
        <v>4345</v>
      </c>
      <c r="I19">
        <v>370</v>
      </c>
      <c r="J19" t="s">
        <v>22</v>
      </c>
      <c r="K19" t="s">
        <v>23</v>
      </c>
      <c r="L19">
        <v>919</v>
      </c>
      <c r="M19" t="s">
        <v>812</v>
      </c>
      <c r="N19" s="35">
        <v>46307.041759259257</v>
      </c>
      <c r="O19">
        <v>370</v>
      </c>
      <c r="P19" t="s">
        <v>26</v>
      </c>
      <c r="Q19">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303334353637345678910[entry_hour]),-1)=HOUR(AF19)),--(IFERROR(Flights_2026_09_303334353637345678910[entry_sector],"")=AG19),--(IFERROR(Flights_2026_09_303334353637345678910[nfl],-1)&gt;=AH19),--(IFERROR(Flights_2026_09_303334353637345678910[nfl],-1)&lt;=IF(AH19=450,450,AH19+9)))</f>
        <v>0</v>
      </c>
    </row>
    <row r="20" spans="1:35" x14ac:dyDescent="0.2">
      <c r="A20" t="s">
        <v>590</v>
      </c>
      <c r="B20" t="s">
        <v>122</v>
      </c>
      <c r="C20" t="s">
        <v>19</v>
      </c>
      <c r="D20" t="s">
        <v>591</v>
      </c>
      <c r="F20" s="35">
        <v>46307.096608796295</v>
      </c>
      <c r="G20" t="s">
        <v>21</v>
      </c>
      <c r="H20" t="s">
        <v>4346</v>
      </c>
      <c r="I20">
        <v>410</v>
      </c>
      <c r="J20" t="s">
        <v>22</v>
      </c>
      <c r="K20" t="s">
        <v>31</v>
      </c>
      <c r="L20">
        <v>895</v>
      </c>
      <c r="M20" t="s">
        <v>136</v>
      </c>
      <c r="N20" s="35">
        <v>46307.046400462961</v>
      </c>
      <c r="O20">
        <v>410</v>
      </c>
      <c r="P20" t="s">
        <v>26</v>
      </c>
      <c r="Q20">
        <v>410</v>
      </c>
      <c r="R20" t="str">
        <f>IF(B20="","",_xlfn.XLOOKUP(B20,DB!$A$2:$A$205,DB!$C$2:$C$205,"")&amp;"")</f>
        <v>Sector 5</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LIDAM</v>
      </c>
      <c r="AF20" s="2">
        <v>0.58333333333333337</v>
      </c>
      <c r="AG20" t="s">
        <v>743</v>
      </c>
      <c r="AH20" s="17">
        <v>380</v>
      </c>
      <c r="AI20" s="17" cm="1">
        <f t="array" ref="AI20">SUMPRODUCT(--(IFERROR(HOUR(Flights_2026_09_303334353637345678910[entry_hour]),-1)=HOUR(AF20)),--(IFERROR(Flights_2026_09_303334353637345678910[entry_sector],"")=AG20),--(IFERROR(Flights_2026_09_303334353637345678910[nfl],-1)&gt;=AH20),--(IFERROR(Flights_2026_09_303334353637345678910[nfl],-1)&lt;=IF(AH20=450,450,AH20+9)))</f>
        <v>0</v>
      </c>
    </row>
    <row r="21" spans="1:35" x14ac:dyDescent="0.2">
      <c r="A21" t="s">
        <v>4347</v>
      </c>
      <c r="B21" t="s">
        <v>86</v>
      </c>
      <c r="C21" t="s">
        <v>19</v>
      </c>
      <c r="D21" t="s">
        <v>4348</v>
      </c>
      <c r="F21" s="35">
        <v>46307.104907407411</v>
      </c>
      <c r="G21" t="s">
        <v>21</v>
      </c>
      <c r="H21" t="s">
        <v>4349</v>
      </c>
      <c r="I21">
        <v>410</v>
      </c>
      <c r="J21" t="s">
        <v>22</v>
      </c>
      <c r="K21" t="s">
        <v>31</v>
      </c>
      <c r="L21">
        <v>923</v>
      </c>
      <c r="M21" t="s">
        <v>525</v>
      </c>
      <c r="N21" s="35">
        <v>46307.050347222219</v>
      </c>
      <c r="O21">
        <v>410</v>
      </c>
      <c r="P21" t="s">
        <v>26</v>
      </c>
      <c r="Q21">
        <v>410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303334353637345678910[entry_hour]),-1)=HOUR(AF21)),--(IFERROR(Flights_2026_09_303334353637345678910[entry_sector],"")=AG21),--(IFERROR(Flights_2026_09_303334353637345678910[nfl],-1)&gt;=AH21),--(IFERROR(Flights_2026_09_303334353637345678910[nfl],-1)&lt;=IF(AH21=450,450,AH21+9)))</f>
        <v>0</v>
      </c>
    </row>
    <row r="22" spans="1:35" x14ac:dyDescent="0.2">
      <c r="A22" t="s">
        <v>2511</v>
      </c>
      <c r="B22" t="s">
        <v>681</v>
      </c>
      <c r="C22" t="s">
        <v>19</v>
      </c>
      <c r="D22" t="s">
        <v>50</v>
      </c>
      <c r="E22" t="s">
        <v>2512</v>
      </c>
      <c r="F22" s="35">
        <v>46307.124178240745</v>
      </c>
      <c r="G22" t="s">
        <v>21</v>
      </c>
      <c r="H22" t="s">
        <v>4350</v>
      </c>
      <c r="I22">
        <v>350</v>
      </c>
      <c r="J22" t="s">
        <v>22</v>
      </c>
      <c r="K22" t="s">
        <v>23</v>
      </c>
      <c r="L22">
        <v>494</v>
      </c>
      <c r="M22" t="s">
        <v>25</v>
      </c>
      <c r="N22" s="35">
        <v>46307.0934375</v>
      </c>
      <c r="O22">
        <v>350</v>
      </c>
      <c r="P22" t="s">
        <v>26</v>
      </c>
      <c r="Q22">
        <v>350</v>
      </c>
      <c r="R22" t="str">
        <f>IF(B22="","",_xlfn.XLOOKUP(B22,DB!$A$2:$A$205,DB!$C$2:$C$205,"")&amp;"")</f>
        <v>Sector 3</v>
      </c>
      <c r="S22" t="str">
        <f>IF(B22="","",_xlfn.XLOOKUP(B22,DB!$A$2:$A$205,DB!$E$2:$E$205,""))</f>
        <v>Sector 3</v>
      </c>
      <c r="T22" t="str">
        <f>IF(B22="","",_xlfn.XLOOKUP(B22,DB!$A$2:$A$205,DB!$F$2:$F$205,""))</f>
        <v>NOSAT</v>
      </c>
      <c r="U22" t="str">
        <f>IF(B22="","",_xlfn.XLOOKUP(B22,DB!$A$2:$A$205,DB!$D$2:$D$205,""))</f>
        <v>KZHU</v>
      </c>
      <c r="V22" t="str">
        <f>IF(B22="","",IF(OR(COUNTIF(M22,"????N?????W")&gt;0,COUNTIF(M22,"????N?????E")&gt;0,COUNTIF(M22,"????S?????W")&gt;0,COUNTIF(M22,"????S?????E")&gt;0),_xlfn.XLOOKUP(B22,DB!$A$2:$A$205,DB!$B$2:$B$205,""),M22))</f>
        <v>KEHLI</v>
      </c>
      <c r="AF22" s="2">
        <v>0.58333333333333337</v>
      </c>
      <c r="AG22" t="s">
        <v>743</v>
      </c>
      <c r="AH22" s="17">
        <v>400</v>
      </c>
      <c r="AI22" s="17" cm="1">
        <f t="array" ref="AI22">SUMPRODUCT(--(IFERROR(HOUR(Flights_2026_09_303334353637345678910[entry_hour]),-1)=HOUR(AF22)),--(IFERROR(Flights_2026_09_303334353637345678910[entry_sector],"")=AG22),--(IFERROR(Flights_2026_09_303334353637345678910[nfl],-1)&gt;=AH22),--(IFERROR(Flights_2026_09_303334353637345678910[nfl],-1)&lt;=IF(AH22=450,450,AH22+9)))</f>
        <v>0</v>
      </c>
    </row>
    <row r="23" spans="1:35" x14ac:dyDescent="0.2">
      <c r="A23" t="s">
        <v>96</v>
      </c>
      <c r="B23" t="s">
        <v>65</v>
      </c>
      <c r="C23" t="s">
        <v>19</v>
      </c>
      <c r="D23" t="s">
        <v>47</v>
      </c>
      <c r="E23" t="s">
        <v>580</v>
      </c>
      <c r="F23" s="35">
        <v>46307.133703703701</v>
      </c>
      <c r="G23" t="s">
        <v>28</v>
      </c>
      <c r="H23" t="s">
        <v>4351</v>
      </c>
      <c r="I23">
        <v>370</v>
      </c>
      <c r="J23" t="s">
        <v>22</v>
      </c>
      <c r="K23" t="s">
        <v>23</v>
      </c>
      <c r="L23">
        <v>968</v>
      </c>
      <c r="M23" t="s">
        <v>78</v>
      </c>
      <c r="N23" s="35">
        <v>46307.079409722224</v>
      </c>
      <c r="O23">
        <v>370</v>
      </c>
      <c r="P23" t="s">
        <v>26</v>
      </c>
      <c r="Q23">
        <v>370</v>
      </c>
      <c r="R23" t="str">
        <f>IF(B23="","",_xlfn.XLOOKUP(B23,DB!$A$2:$A$205,DB!$C$2:$C$205,"")&amp;"")</f>
        <v>Sector 6</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GOTAS</v>
      </c>
      <c r="AF23" s="2">
        <v>0.58333333333333337</v>
      </c>
      <c r="AG23" t="s">
        <v>743</v>
      </c>
      <c r="AH23" s="17">
        <v>410</v>
      </c>
      <c r="AI23" s="17" cm="1">
        <f t="array" ref="AI23">SUMPRODUCT(--(IFERROR(HOUR(Flights_2026_09_303334353637345678910[entry_hour]),-1)=HOUR(AF23)),--(IFERROR(Flights_2026_09_303334353637345678910[entry_sector],"")=AG23),--(IFERROR(Flights_2026_09_303334353637345678910[nfl],-1)&gt;=AH23),--(IFERROR(Flights_2026_09_303334353637345678910[nfl],-1)&lt;=IF(AH23=450,450,AH23+9)))</f>
        <v>0</v>
      </c>
    </row>
    <row r="24" spans="1:35" x14ac:dyDescent="0.2">
      <c r="A24" t="s">
        <v>94</v>
      </c>
      <c r="B24" t="s">
        <v>65</v>
      </c>
      <c r="C24" t="s">
        <v>19</v>
      </c>
      <c r="D24" t="s">
        <v>76</v>
      </c>
      <c r="E24" t="s">
        <v>2383</v>
      </c>
      <c r="F24" s="35">
        <v>46307.13663194445</v>
      </c>
      <c r="G24" t="s">
        <v>28</v>
      </c>
      <c r="H24" t="s">
        <v>4351</v>
      </c>
      <c r="I24">
        <v>350</v>
      </c>
      <c r="J24" t="s">
        <v>22</v>
      </c>
      <c r="K24" t="s">
        <v>23</v>
      </c>
      <c r="L24">
        <v>968</v>
      </c>
      <c r="M24" t="s">
        <v>78</v>
      </c>
      <c r="N24" s="35">
        <v>46307.083020833335</v>
      </c>
      <c r="O24">
        <v>350</v>
      </c>
      <c r="P24" t="s">
        <v>26</v>
      </c>
      <c r="Q24">
        <v>350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303334353637345678910[entry_hour]),-1)=HOUR(AF24)),--(IFERROR(Flights_2026_09_303334353637345678910[entry_sector],"")=AG24),--(IFERROR(Flights_2026_09_303334353637345678910[nfl],-1)&gt;=AH24),--(IFERROR(Flights_2026_09_303334353637345678910[nfl],-1)&lt;=IF(AH24=450,450,AH24+9)))</f>
        <v>0</v>
      </c>
    </row>
    <row r="25" spans="1:35" x14ac:dyDescent="0.2">
      <c r="A25" t="s">
        <v>521</v>
      </c>
      <c r="B25" t="s">
        <v>52</v>
      </c>
      <c r="C25" t="s">
        <v>19</v>
      </c>
      <c r="D25" t="s">
        <v>41</v>
      </c>
      <c r="E25" t="s">
        <v>100</v>
      </c>
      <c r="F25" s="35">
        <v>46307.145405092597</v>
      </c>
      <c r="G25" t="s">
        <v>28</v>
      </c>
      <c r="H25" t="s">
        <v>4352</v>
      </c>
      <c r="I25">
        <v>370</v>
      </c>
      <c r="J25" t="s">
        <v>22</v>
      </c>
      <c r="K25" t="s">
        <v>55</v>
      </c>
      <c r="L25">
        <v>919</v>
      </c>
      <c r="M25" t="s">
        <v>56</v>
      </c>
      <c r="N25" s="35">
        <v>46307.095648148148</v>
      </c>
      <c r="O25">
        <v>370</v>
      </c>
      <c r="P25" t="s">
        <v>26</v>
      </c>
      <c r="Q25">
        <v>370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ELURA</v>
      </c>
      <c r="AF25" s="2">
        <v>0.58333333333333337</v>
      </c>
      <c r="AG25" t="s">
        <v>743</v>
      </c>
      <c r="AH25" s="17">
        <v>430</v>
      </c>
      <c r="AI25" s="17" cm="1">
        <f t="array" ref="AI25">SUMPRODUCT(--(IFERROR(HOUR(Flights_2026_09_303334353637345678910[entry_hour]),-1)=HOUR(AF25)),--(IFERROR(Flights_2026_09_303334353637345678910[entry_sector],"")=AG25),--(IFERROR(Flights_2026_09_303334353637345678910[nfl],-1)&gt;=AH25),--(IFERROR(Flights_2026_09_303334353637345678910[nfl],-1)&lt;=IF(AH25=450,450,AH25+9)))</f>
        <v>0</v>
      </c>
    </row>
    <row r="26" spans="1:35" x14ac:dyDescent="0.2">
      <c r="A26" t="s">
        <v>101</v>
      </c>
      <c r="B26" t="s">
        <v>102</v>
      </c>
      <c r="C26" t="s">
        <v>19</v>
      </c>
      <c r="D26" t="s">
        <v>76</v>
      </c>
      <c r="E26" t="s">
        <v>1078</v>
      </c>
      <c r="F26" s="35">
        <v>46307.158414351856</v>
      </c>
      <c r="G26" t="s">
        <v>28</v>
      </c>
      <c r="H26" t="s">
        <v>4353</v>
      </c>
      <c r="I26">
        <v>350</v>
      </c>
      <c r="J26" t="s">
        <v>22</v>
      </c>
      <c r="K26" t="s">
        <v>23</v>
      </c>
      <c r="L26">
        <v>897</v>
      </c>
      <c r="M26" t="s">
        <v>844</v>
      </c>
      <c r="N26" s="35">
        <v>46307.107638888891</v>
      </c>
      <c r="O26">
        <v>280</v>
      </c>
      <c r="P26" t="s">
        <v>26</v>
      </c>
      <c r="Q26">
        <v>370</v>
      </c>
      <c r="R26" t="str">
        <f>IF(B26="","",_xlfn.XLOOKUP(B26,DB!$A$2:$A$205,DB!$C$2:$C$205,"")&amp;"")</f>
        <v>Sector 6</v>
      </c>
      <c r="S26" t="str">
        <f>IF(B26="","",_xlfn.XLOOKUP(B26,DB!$A$2:$A$205,DB!$E$2:$E$205,""))</f>
        <v>Sector 4</v>
      </c>
      <c r="T26" t="str">
        <f>IF(B26="","",_xlfn.XLOOKUP(B26,DB!$A$2:$A$205,DB!$F$2:$F$205,""))</f>
        <v>VOMAR/XUDUN</v>
      </c>
      <c r="U26" t="str">
        <f>IF(B26="","",_xlfn.XLOOKUP(B26,DB!$A$2:$A$205,DB!$D$2:$D$205,""))</f>
        <v>MMEX</v>
      </c>
      <c r="V26" t="str">
        <f>IF(B26="","",IF(OR(COUNTIF(M26,"????N?????W")&gt;0,COUNTIF(M26,"????N?????E")&gt;0,COUNTIF(M26,"????S?????W")&gt;0,COUNTIF(M26,"????S?????E")&gt;0),_xlfn.XLOOKUP(B26,DB!$A$2:$A$205,DB!$B$2:$B$205,""),M26))</f>
        <v>GOTAS</v>
      </c>
      <c r="AF26" s="2">
        <v>0.58333333333333337</v>
      </c>
      <c r="AG26" t="s">
        <v>743</v>
      </c>
      <c r="AH26" s="17">
        <v>440</v>
      </c>
      <c r="AI26" s="17" cm="1">
        <f t="array" ref="AI26">SUMPRODUCT(--(IFERROR(HOUR(Flights_2026_09_303334353637345678910[entry_hour]),-1)=HOUR(AF26)),--(IFERROR(Flights_2026_09_303334353637345678910[entry_sector],"")=AG26),--(IFERROR(Flights_2026_09_303334353637345678910[nfl],-1)&gt;=AH26),--(IFERROR(Flights_2026_09_303334353637345678910[nfl],-1)&lt;=IF(AH26=450,450,AH26+9)))</f>
        <v>0</v>
      </c>
    </row>
    <row r="27" spans="1:35" x14ac:dyDescent="0.2">
      <c r="A27" t="s">
        <v>74</v>
      </c>
      <c r="B27" t="s">
        <v>75</v>
      </c>
      <c r="C27" t="s">
        <v>19</v>
      </c>
      <c r="D27" t="s">
        <v>50</v>
      </c>
      <c r="E27" t="s">
        <v>799</v>
      </c>
      <c r="F27" s="35">
        <v>46307.163483796292</v>
      </c>
      <c r="G27" t="s">
        <v>28</v>
      </c>
      <c r="H27" t="s">
        <v>4354</v>
      </c>
      <c r="I27">
        <v>350</v>
      </c>
      <c r="J27" t="s">
        <v>22</v>
      </c>
      <c r="K27" t="s">
        <v>55</v>
      </c>
      <c r="L27">
        <v>901</v>
      </c>
      <c r="M27" t="s">
        <v>136</v>
      </c>
      <c r="N27" s="35">
        <v>46307.111481481479</v>
      </c>
      <c r="O27">
        <v>330</v>
      </c>
      <c r="P27" t="s">
        <v>26</v>
      </c>
      <c r="Q27">
        <v>330</v>
      </c>
      <c r="R27" t="str">
        <f>IF(B27="","",_xlfn.XLOOKUP(B27,DB!$A$2:$A$205,DB!$C$2:$C$205,"")&amp;"")</f>
        <v>Sector 5</v>
      </c>
      <c r="S27" t="str">
        <f>IF(B27="","",_xlfn.XLOOKUP(B27,DB!$A$2:$A$205,DB!$E$2:$E$205,""))</f>
        <v>Sector 4</v>
      </c>
      <c r="T27" t="str">
        <f>IF(B27="","",_xlfn.XLOOKUP(B27,DB!$A$2:$A$205,DB!$F$2:$F$205,""))</f>
        <v>VOMAR/XUDUN</v>
      </c>
      <c r="U27" t="str">
        <f>IF(B27="","",_xlfn.XLOOKUP(B27,DB!$A$2:$A$205,DB!$D$2:$D$205,""))</f>
        <v>MMEX</v>
      </c>
      <c r="V27" t="str">
        <f>IF(B27="","",IF(OR(COUNTIF(M27,"????N?????W")&gt;0,COUNTIF(M27,"????N?????E")&gt;0,COUNTIF(M27,"????S?????W")&gt;0,COUNTIF(M27,"????S?????E")&gt;0),_xlfn.XLOOKUP(B27,DB!$A$2:$A$205,DB!$B$2:$B$205,""),M27))</f>
        <v>LIDAM</v>
      </c>
      <c r="AF27" s="2">
        <v>0.58333333333333337</v>
      </c>
      <c r="AG27" t="s">
        <v>743</v>
      </c>
      <c r="AH27" s="17">
        <v>450</v>
      </c>
      <c r="AI27" s="17" cm="1">
        <f t="array" ref="AI27">SUMPRODUCT(--(IFERROR(HOUR(Flights_2026_09_303334353637345678910[entry_hour]),-1)=HOUR(AF27)),--(IFERROR(Flights_2026_09_303334353637345678910[entry_sector],"")=AG27),--(IFERROR(Flights_2026_09_303334353637345678910[nfl],-1)&gt;=AH27),--(IFERROR(Flights_2026_09_303334353637345678910[nfl],-1)&lt;=IF(AH27=450,450,AH27+9)))</f>
        <v>0</v>
      </c>
    </row>
    <row r="28" spans="1:35" x14ac:dyDescent="0.2">
      <c r="A28" t="s">
        <v>106</v>
      </c>
      <c r="B28" t="s">
        <v>65</v>
      </c>
      <c r="C28" t="s">
        <v>19</v>
      </c>
      <c r="D28" t="s">
        <v>20</v>
      </c>
      <c r="E28" t="s">
        <v>166</v>
      </c>
      <c r="F28" s="35">
        <v>46307.173935185187</v>
      </c>
      <c r="G28" t="s">
        <v>28</v>
      </c>
      <c r="H28" t="s">
        <v>4355</v>
      </c>
      <c r="I28">
        <v>370</v>
      </c>
      <c r="J28" t="s">
        <v>22</v>
      </c>
      <c r="K28" t="s">
        <v>23</v>
      </c>
      <c r="L28">
        <v>901</v>
      </c>
      <c r="M28" t="s">
        <v>78</v>
      </c>
      <c r="N28" s="35">
        <v>46307.123298611114</v>
      </c>
      <c r="O28">
        <v>370</v>
      </c>
      <c r="P28" t="s">
        <v>26</v>
      </c>
      <c r="Q28">
        <v>370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303334353637345678910[entry_hour]),-1)=HOUR(AF28)),--(IFERROR(Flights_2026_09_303334353637345678910[entry_sector],"")=AG28),--(IFERROR(Flights_2026_09_303334353637345678910[nfl],-1)&gt;=AH28),--(IFERROR(Flights_2026_09_303334353637345678910[nfl],-1)&lt;=IF(AH28=450,450,AH28+9)))</f>
        <v>0</v>
      </c>
    </row>
    <row r="29" spans="1:35" x14ac:dyDescent="0.2">
      <c r="A29" t="s">
        <v>523</v>
      </c>
      <c r="B29" t="s">
        <v>524</v>
      </c>
      <c r="C29" t="s">
        <v>19</v>
      </c>
      <c r="D29" t="s">
        <v>53</v>
      </c>
      <c r="E29" t="s">
        <v>381</v>
      </c>
      <c r="F29" s="35">
        <v>46307.18849537037</v>
      </c>
      <c r="G29" t="s">
        <v>28</v>
      </c>
      <c r="H29" t="s">
        <v>4356</v>
      </c>
      <c r="I29">
        <v>370</v>
      </c>
      <c r="J29" t="s">
        <v>22</v>
      </c>
      <c r="K29" t="s">
        <v>23</v>
      </c>
      <c r="L29">
        <v>799</v>
      </c>
      <c r="M29" t="s">
        <v>84</v>
      </c>
      <c r="N29" s="35">
        <v>46307.142222222217</v>
      </c>
      <c r="O29">
        <v>370</v>
      </c>
      <c r="P29" t="s">
        <v>26</v>
      </c>
      <c r="Q29">
        <v>370</v>
      </c>
      <c r="R29" t="str">
        <f>IF(B29="","",_xlfn.XLOOKUP(B29,DB!$A$2:$A$205,DB!$C$2:$C$205,"")&amp;"")</f>
        <v>Sector 5</v>
      </c>
      <c r="S29" t="str">
        <f>IF(B29="","",_xlfn.XLOOKUP(B29,DB!$A$2:$A$205,DB!$E$2:$E$205,""))</f>
        <v>Sector 4</v>
      </c>
      <c r="T29" t="str">
        <f>IF(B29="","",_xlfn.XLOOKUP(B29,DB!$A$2:$A$205,DB!$F$2:$F$205,""))</f>
        <v>VOMAR/XUDUN</v>
      </c>
      <c r="U29" t="str">
        <f>IF(B29="","",_xlfn.XLOOKUP(B29,DB!$A$2:$A$205,DB!$D$2:$D$205,""))</f>
        <v>MMTY</v>
      </c>
      <c r="V29" t="str">
        <f>IF(B29="","",IF(OR(COUNTIF(M29,"????N?????W")&gt;0,COUNTIF(M29,"????N?????E")&gt;0,COUNTIF(M29,"????S?????W")&gt;0,COUNTIF(M29,"????S?????E")&gt;0),_xlfn.XLOOKUP(B29,DB!$A$2:$A$205,DB!$B$2:$B$205,""),M29))</f>
        <v>MATOL</v>
      </c>
      <c r="AF29" s="2">
        <v>0.58333333333333337</v>
      </c>
      <c r="AG29" t="s">
        <v>744</v>
      </c>
      <c r="AH29" s="17">
        <v>210</v>
      </c>
      <c r="AI29" s="17" cm="1">
        <f t="array" ref="AI29">SUMPRODUCT(--(IFERROR(HOUR(Flights_2026_09_303334353637345678910[entry_hour]),-1)=HOUR(AF29)),--(IFERROR(Flights_2026_09_303334353637345678910[entry_sector],"")=AG29),--(IFERROR(Flights_2026_09_303334353637345678910[nfl],-1)&gt;=AH29),--(IFERROR(Flights_2026_09_303334353637345678910[nfl],-1)&lt;=IF(AH29=450,450,AH29+9)))</f>
        <v>0</v>
      </c>
    </row>
    <row r="30" spans="1:35" x14ac:dyDescent="0.2">
      <c r="A30" t="s">
        <v>110</v>
      </c>
      <c r="B30" t="s">
        <v>81</v>
      </c>
      <c r="C30" t="s">
        <v>19</v>
      </c>
      <c r="D30" t="s">
        <v>50</v>
      </c>
      <c r="E30" t="s">
        <v>548</v>
      </c>
      <c r="F30" s="35">
        <v>46307.230046296296</v>
      </c>
      <c r="G30" t="s">
        <v>21</v>
      </c>
      <c r="H30" t="s">
        <v>4357</v>
      </c>
      <c r="I30">
        <v>350</v>
      </c>
      <c r="J30" t="s">
        <v>22</v>
      </c>
      <c r="K30" t="s">
        <v>55</v>
      </c>
      <c r="L30">
        <v>802</v>
      </c>
      <c r="M30" t="s">
        <v>84</v>
      </c>
      <c r="N30" s="35">
        <v>46307.184074074074</v>
      </c>
      <c r="O30">
        <v>350</v>
      </c>
      <c r="P30" t="s">
        <v>26</v>
      </c>
      <c r="Q30">
        <v>350</v>
      </c>
      <c r="R30" t="str">
        <f>IF(B30="","",_xlfn.XLOOKUP(B30,DB!$A$2:$A$205,DB!$C$2:$C$205,"")&amp;"")</f>
        <v>Sector 5</v>
      </c>
      <c r="S30" t="str">
        <f>IF(B30="","",_xlfn.XLOOKUP(B30,DB!$A$2:$A$205,DB!$E$2:$E$205,""))</f>
        <v>Sector 4</v>
      </c>
      <c r="T30" t="str">
        <f>IF(B30="","",_xlfn.XLOOKUP(B30,DB!$A$2:$A$205,DB!$F$2:$F$205,""))</f>
        <v>VOMAR/XUDUN</v>
      </c>
      <c r="U30" t="str">
        <f>IF(B30="","",_xlfn.XLOOKUP(B30,DB!$A$2:$A$205,DB!$D$2:$D$205,""))</f>
        <v>MMTY</v>
      </c>
      <c r="V30" t="str">
        <f>IF(B30="","",IF(OR(COUNTIF(M30,"????N?????W")&gt;0,COUNTIF(M30,"????N?????E")&gt;0,COUNTIF(M30,"????S?????W")&gt;0,COUNTIF(M30,"????S?????E")&gt;0),_xlfn.XLOOKUP(B30,DB!$A$2:$A$205,DB!$B$2:$B$205,""),M30))</f>
        <v>MATOL</v>
      </c>
      <c r="AF30" s="2">
        <v>0.58333333333333337</v>
      </c>
      <c r="AG30" t="s">
        <v>744</v>
      </c>
      <c r="AH30" s="17">
        <v>220</v>
      </c>
      <c r="AI30" s="17" cm="1">
        <f t="array" ref="AI30">SUMPRODUCT(--(IFERROR(HOUR(Flights_2026_09_303334353637345678910[entry_hour]),-1)=HOUR(AF30)),--(IFERROR(Flights_2026_09_303334353637345678910[entry_sector],"")=AG30),--(IFERROR(Flights_2026_09_303334353637345678910[nfl],-1)&gt;=AH30),--(IFERROR(Flights_2026_09_303334353637345678910[nfl],-1)&lt;=IF(AH30=450,450,AH30+9)))</f>
        <v>3</v>
      </c>
    </row>
    <row r="31" spans="1:35" x14ac:dyDescent="0.2">
      <c r="A31" t="s">
        <v>88</v>
      </c>
      <c r="B31" t="s">
        <v>89</v>
      </c>
      <c r="C31" t="s">
        <v>19</v>
      </c>
      <c r="D31" t="s">
        <v>47</v>
      </c>
      <c r="E31" t="s">
        <v>4358</v>
      </c>
      <c r="F31" s="35">
        <v>46307.23373842593</v>
      </c>
      <c r="G31" t="s">
        <v>21</v>
      </c>
      <c r="H31" t="s">
        <v>4359</v>
      </c>
      <c r="I31">
        <v>340</v>
      </c>
      <c r="J31" t="s">
        <v>22</v>
      </c>
      <c r="K31" t="s">
        <v>23</v>
      </c>
      <c r="L31">
        <v>244</v>
      </c>
      <c r="M31" t="s">
        <v>44</v>
      </c>
      <c r="N31" s="35">
        <v>46307.213587962964</v>
      </c>
      <c r="O31">
        <v>244</v>
      </c>
      <c r="P31" t="s">
        <v>26</v>
      </c>
      <c r="Q31">
        <v>210</v>
      </c>
      <c r="R31" t="str">
        <f>IF(B31="","",_xlfn.XLOOKUP(B31,DB!$A$2:$A$205,DB!$C$2:$C$205,"")&amp;"")</f>
        <v>Sector 7</v>
      </c>
      <c r="S31" t="str">
        <f>IF(B31="","",_xlfn.XLOOKUP(B31,DB!$A$2:$A$205,DB!$E$2:$E$205,""))</f>
        <v>Sector 7</v>
      </c>
      <c r="T31" t="str">
        <f>IF(B31="","",_xlfn.XLOOKUP(B31,DB!$A$2:$A$205,DB!$F$2:$F$205,""))</f>
        <v>PAULE/SIGMA</v>
      </c>
      <c r="U31" t="str">
        <f>IF(B31="","",_xlfn.XLOOKUP(B31,DB!$A$2:$A$205,DB!$D$2:$D$205,""))</f>
        <v>MHCC</v>
      </c>
      <c r="V31" t="str">
        <f>IF(B31="","",IF(OR(COUNTIF(M31,"????N?????W")&gt;0,COUNTIF(M31,"????N?????E")&gt;0,COUNTIF(M31,"????S?????W")&gt;0,COUNTIF(M31,"????S?????E")&gt;0),_xlfn.XLOOKUP(B31,DB!$A$2:$A$205,DB!$B$2:$B$205,""),M31))</f>
        <v>SIGMA</v>
      </c>
      <c r="AF31" s="2">
        <v>0.58333333333333337</v>
      </c>
      <c r="AG31" t="s">
        <v>744</v>
      </c>
      <c r="AH31" s="17">
        <v>230</v>
      </c>
      <c r="AI31" s="17" cm="1">
        <f t="array" ref="AI31">SUMPRODUCT(--(IFERROR(HOUR(Flights_2026_09_303334353637345678910[entry_hour]),-1)=HOUR(AF31)),--(IFERROR(Flights_2026_09_303334353637345678910[entry_sector],"")=AG31),--(IFERROR(Flights_2026_09_303334353637345678910[nfl],-1)&gt;=AH31),--(IFERROR(Flights_2026_09_303334353637345678910[nfl],-1)&lt;=IF(AH31=450,450,AH31+9)))</f>
        <v>0</v>
      </c>
    </row>
    <row r="32" spans="1:35" x14ac:dyDescent="0.2">
      <c r="A32" t="s">
        <v>108</v>
      </c>
      <c r="B32" t="s">
        <v>65</v>
      </c>
      <c r="C32" t="s">
        <v>19</v>
      </c>
      <c r="D32" t="s">
        <v>76</v>
      </c>
      <c r="E32" t="s">
        <v>3936</v>
      </c>
      <c r="F32" s="35">
        <v>46307.247719907406</v>
      </c>
      <c r="G32" t="s">
        <v>21</v>
      </c>
      <c r="H32" t="s">
        <v>4360</v>
      </c>
      <c r="I32">
        <v>370</v>
      </c>
      <c r="J32" t="s">
        <v>22</v>
      </c>
      <c r="K32" t="s">
        <v>23</v>
      </c>
      <c r="L32">
        <v>916</v>
      </c>
      <c r="M32" t="s">
        <v>78</v>
      </c>
      <c r="N32" s="35">
        <v>46307.194525462968</v>
      </c>
      <c r="O32">
        <v>370</v>
      </c>
      <c r="P32" t="s">
        <v>26</v>
      </c>
      <c r="Q32">
        <v>370</v>
      </c>
      <c r="R32" t="str">
        <f>IF(B32="","",_xlfn.XLOOKUP(B32,DB!$A$2:$A$205,DB!$C$2:$C$205,"")&amp;"")</f>
        <v>Sector 6</v>
      </c>
      <c r="S32" t="str">
        <f>IF(B32="","",_xlfn.XLOOKUP(B32,DB!$A$2:$A$205,DB!$E$2:$E$205,""))</f>
        <v>Sector 4</v>
      </c>
      <c r="T32" t="str">
        <f>IF(B32="","",_xlfn.XLOOKUP(B32,DB!$A$2:$A$205,DB!$F$2:$F$205,""))</f>
        <v>VOMAR/XUDUN</v>
      </c>
      <c r="U32" t="str">
        <f>IF(B32="","",_xlfn.XLOOKUP(B32,DB!$A$2:$A$205,DB!$D$2:$D$205,""))</f>
        <v>MMEX</v>
      </c>
      <c r="V32" t="str">
        <f>IF(B32="","",IF(OR(COUNTIF(M32,"????N?????W")&gt;0,COUNTIF(M32,"????N?????E")&gt;0,COUNTIF(M32,"????S?????W")&gt;0,COUNTIF(M32,"????S?????E")&gt;0),_xlfn.XLOOKUP(B32,DB!$A$2:$A$205,DB!$B$2:$B$205,""),M32))</f>
        <v>GOTAS</v>
      </c>
      <c r="AF32" s="2">
        <v>0.58333333333333337</v>
      </c>
      <c r="AG32" t="s">
        <v>744</v>
      </c>
      <c r="AH32" s="17">
        <v>240</v>
      </c>
      <c r="AI32" s="17" cm="1">
        <f t="array" ref="AI32">SUMPRODUCT(--(IFERROR(HOUR(Flights_2026_09_303334353637345678910[entry_hour]),-1)=HOUR(AF32)),--(IFERROR(Flights_2026_09_303334353637345678910[entry_sector],"")=AG32),--(IFERROR(Flights_2026_09_303334353637345678910[nfl],-1)&gt;=AH32),--(IFERROR(Flights_2026_09_303334353637345678910[nfl],-1)&lt;=IF(AH32=450,450,AH32+9)))</f>
        <v>0</v>
      </c>
    </row>
    <row r="33" spans="1:35" x14ac:dyDescent="0.2">
      <c r="A33" t="s">
        <v>115</v>
      </c>
      <c r="B33" t="s">
        <v>65</v>
      </c>
      <c r="C33" t="s">
        <v>19</v>
      </c>
      <c r="D33" t="s">
        <v>76</v>
      </c>
      <c r="E33" t="s">
        <v>2501</v>
      </c>
      <c r="F33" s="35">
        <v>46307.262569444443</v>
      </c>
      <c r="G33" t="s">
        <v>21</v>
      </c>
      <c r="H33" t="s">
        <v>2818</v>
      </c>
      <c r="I33">
        <v>350</v>
      </c>
      <c r="J33" t="s">
        <v>22</v>
      </c>
      <c r="K33" t="s">
        <v>23</v>
      </c>
      <c r="L33">
        <v>857</v>
      </c>
      <c r="M33" t="s">
        <v>56</v>
      </c>
      <c r="N33" s="35">
        <v>46307.213773148149</v>
      </c>
      <c r="O33">
        <v>350</v>
      </c>
      <c r="P33" t="s">
        <v>26</v>
      </c>
      <c r="Q33">
        <v>350</v>
      </c>
      <c r="R33" t="str">
        <f>IF(B33="","",_xlfn.XLOOKUP(B33,DB!$A$2:$A$205,DB!$C$2:$C$205,"")&amp;"")</f>
        <v>Sector 6</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ELURA</v>
      </c>
      <c r="AF33" s="2">
        <v>0.58333333333333337</v>
      </c>
      <c r="AG33" t="s">
        <v>744</v>
      </c>
      <c r="AH33" s="17">
        <v>250</v>
      </c>
      <c r="AI33" s="17" cm="1">
        <f t="array" ref="AI33">SUMPRODUCT(--(IFERROR(HOUR(Flights_2026_09_303334353637345678910[entry_hour]),-1)=HOUR(AF33)),--(IFERROR(Flights_2026_09_303334353637345678910[entry_sector],"")=AG33),--(IFERROR(Flights_2026_09_303334353637345678910[nfl],-1)&gt;=AH33),--(IFERROR(Flights_2026_09_303334353637345678910[nfl],-1)&lt;=IF(AH33=450,450,AH33+9)))</f>
        <v>0</v>
      </c>
    </row>
    <row r="34" spans="1:35" x14ac:dyDescent="0.2">
      <c r="A34" t="s">
        <v>114</v>
      </c>
      <c r="B34" t="s">
        <v>65</v>
      </c>
      <c r="C34" t="s">
        <v>19</v>
      </c>
      <c r="D34" t="s">
        <v>20</v>
      </c>
      <c r="E34" t="s">
        <v>592</v>
      </c>
      <c r="F34" s="35">
        <v>46307.269201388888</v>
      </c>
      <c r="G34" t="s">
        <v>21</v>
      </c>
      <c r="H34" t="s">
        <v>4361</v>
      </c>
      <c r="I34">
        <v>370</v>
      </c>
      <c r="J34" t="s">
        <v>22</v>
      </c>
      <c r="K34" t="s">
        <v>23</v>
      </c>
      <c r="L34">
        <v>891</v>
      </c>
      <c r="M34" t="s">
        <v>475</v>
      </c>
      <c r="N34" s="35">
        <v>46307.215821759259</v>
      </c>
      <c r="O34">
        <v>370</v>
      </c>
      <c r="P34" t="s">
        <v>26</v>
      </c>
      <c r="Q34">
        <v>370</v>
      </c>
      <c r="R34" t="str">
        <f>IF(B34="","",_xlfn.XLOOKUP(B34,DB!$A$2:$A$205,DB!$C$2:$C$205,"")&amp;"")</f>
        <v>Sector 6</v>
      </c>
      <c r="S34" t="str">
        <f>IF(B34="","",_xlfn.XLOOKUP(B34,DB!$A$2:$A$205,DB!$E$2:$E$205,""))</f>
        <v>Sector 4</v>
      </c>
      <c r="T34" t="str">
        <f>IF(B34="","",_xlfn.XLOOKUP(B34,DB!$A$2:$A$205,DB!$F$2:$F$205,""))</f>
        <v>VOMAR/XUDUN</v>
      </c>
      <c r="U34" t="str">
        <f>IF(B34="","",_xlfn.XLOOKUP(B34,DB!$A$2:$A$205,DB!$D$2:$D$205,""))</f>
        <v>MMEX</v>
      </c>
      <c r="V34" t="str">
        <f>IF(B34="","",IF(OR(COUNTIF(M34,"????N?????W")&gt;0,COUNTIF(M34,"????N?????E")&gt;0,COUNTIF(M34,"????S?????W")&gt;0,COUNTIF(M34,"????S?????E")&gt;0),_xlfn.XLOOKUP(B34,DB!$A$2:$A$205,DB!$B$2:$B$205,""),M34))</f>
        <v>GOTAS</v>
      </c>
      <c r="AF34" s="2">
        <v>0.58333333333333337</v>
      </c>
      <c r="AG34" t="s">
        <v>744</v>
      </c>
      <c r="AH34" s="17">
        <v>260</v>
      </c>
      <c r="AI34" s="17" cm="1">
        <f t="array" ref="AI34">SUMPRODUCT(--(IFERROR(HOUR(Flights_2026_09_303334353637345678910[entry_hour]),-1)=HOUR(AF34)),--(IFERROR(Flights_2026_09_303334353637345678910[entry_sector],"")=AG34),--(IFERROR(Flights_2026_09_303334353637345678910[nfl],-1)&gt;=AH34),--(IFERROR(Flights_2026_09_303334353637345678910[nfl],-1)&lt;=IF(AH34=450,450,AH34+9)))</f>
        <v>0</v>
      </c>
    </row>
    <row r="35" spans="1:35" x14ac:dyDescent="0.2">
      <c r="A35" t="s">
        <v>369</v>
      </c>
      <c r="B35" t="s">
        <v>206</v>
      </c>
      <c r="C35" t="s">
        <v>19</v>
      </c>
      <c r="D35" t="s">
        <v>41</v>
      </c>
      <c r="E35" t="s">
        <v>403</v>
      </c>
      <c r="F35" s="35">
        <v>46307.435671296298</v>
      </c>
      <c r="G35" t="s">
        <v>21</v>
      </c>
      <c r="H35" t="s">
        <v>4362</v>
      </c>
      <c r="I35">
        <v>340</v>
      </c>
      <c r="J35" t="s">
        <v>22</v>
      </c>
      <c r="K35" t="s">
        <v>23</v>
      </c>
      <c r="L35">
        <v>218</v>
      </c>
      <c r="M35" t="s">
        <v>44</v>
      </c>
      <c r="N35" s="35">
        <v>46307.418252314819</v>
      </c>
      <c r="O35">
        <v>214</v>
      </c>
      <c r="P35" t="s">
        <v>26</v>
      </c>
      <c r="Q35">
        <v>340</v>
      </c>
      <c r="R35" t="str">
        <f>IF(B35="","",_xlfn.XLOOKUP(B35,DB!$A$2:$A$205,DB!$C$2:$C$205,"")&amp;"")</f>
        <v>Sector 7</v>
      </c>
      <c r="S35" t="str">
        <f>IF(B35="","",_xlfn.XLOOKUP(B35,DB!$A$2:$A$205,DB!$E$2:$E$205,""))</f>
        <v>Sector 7</v>
      </c>
      <c r="T35" t="str">
        <f>IF(B35="","",_xlfn.XLOOKUP(B35,DB!$A$2:$A$205,DB!$F$2:$F$205,""))</f>
        <v>PAULE/SIGMA</v>
      </c>
      <c r="U35" t="str">
        <f>IF(B35="","",_xlfn.XLOOKUP(B35,DB!$A$2:$A$205,DB!$D$2:$D$205,""))</f>
        <v>MHCC</v>
      </c>
      <c r="V35" t="str">
        <f>IF(B35="","",IF(OR(COUNTIF(M35,"????N?????W")&gt;0,COUNTIF(M35,"????N?????E")&gt;0,COUNTIF(M35,"????S?????W")&gt;0,COUNTIF(M35,"????S?????E")&gt;0),_xlfn.XLOOKUP(B35,DB!$A$2:$A$205,DB!$B$2:$B$205,""),M35))</f>
        <v>SIGMA</v>
      </c>
      <c r="AF35" s="2">
        <v>0.58333333333333337</v>
      </c>
      <c r="AG35" t="s">
        <v>744</v>
      </c>
      <c r="AH35" s="17">
        <v>270</v>
      </c>
      <c r="AI35" s="17" cm="1">
        <f t="array" ref="AI35">SUMPRODUCT(--(IFERROR(HOUR(Flights_2026_09_303334353637345678910[entry_hour]),-1)=HOUR(AF35)),--(IFERROR(Flights_2026_09_303334353637345678910[entry_sector],"")=AG35),--(IFERROR(Flights_2026_09_303334353637345678910[nfl],-1)&gt;=AH35),--(IFERROR(Flights_2026_09_303334353637345678910[nfl],-1)&lt;=IF(AH35=450,450,AH35+9)))</f>
        <v>0</v>
      </c>
    </row>
    <row r="36" spans="1:35" x14ac:dyDescent="0.2">
      <c r="A36" t="s">
        <v>118</v>
      </c>
      <c r="B36" t="s">
        <v>119</v>
      </c>
      <c r="C36" t="s">
        <v>19</v>
      </c>
      <c r="D36" t="s">
        <v>120</v>
      </c>
      <c r="E36" t="s">
        <v>4363</v>
      </c>
      <c r="F36" s="35">
        <v>46307.487280092595</v>
      </c>
      <c r="G36" t="s">
        <v>21</v>
      </c>
      <c r="H36" t="s">
        <v>4364</v>
      </c>
      <c r="I36">
        <v>330</v>
      </c>
      <c r="J36" t="s">
        <v>22</v>
      </c>
      <c r="K36" t="s">
        <v>23</v>
      </c>
      <c r="L36">
        <v>799</v>
      </c>
      <c r="M36" t="s">
        <v>84</v>
      </c>
      <c r="N36" s="35">
        <v>46307.441435185188</v>
      </c>
      <c r="O36">
        <v>330</v>
      </c>
      <c r="P36" t="s">
        <v>26</v>
      </c>
      <c r="Q36">
        <v>330</v>
      </c>
      <c r="R36" t="str">
        <f>IF(B36="","",_xlfn.XLOOKUP(B36,DB!$A$2:$A$205,DB!$C$2:$C$205,"")&amp;"")</f>
        <v>Sector 5</v>
      </c>
      <c r="S36" t="str">
        <f>IF(B36="","",_xlfn.XLOOKUP(B36,DB!$A$2:$A$205,DB!$E$2:$E$205,""))</f>
        <v>Sector 4</v>
      </c>
      <c r="T36" t="str">
        <f>IF(B36="","",_xlfn.XLOOKUP(B36,DB!$A$2:$A$205,DB!$F$2:$F$205,""))</f>
        <v>VOMAR/XUDUN</v>
      </c>
      <c r="U36" t="str">
        <f>IF(B36="","",_xlfn.XLOOKUP(B36,DB!$A$2:$A$205,DB!$D$2:$D$205,""))</f>
        <v>MMTY</v>
      </c>
      <c r="V36" t="str">
        <f>IF(B36="","",IF(OR(COUNTIF(M36,"????N?????W")&gt;0,COUNTIF(M36,"????N?????E")&gt;0,COUNTIF(M36,"????S?????W")&gt;0,COUNTIF(M36,"????S?????E")&gt;0),_xlfn.XLOOKUP(B36,DB!$A$2:$A$205,DB!$B$2:$B$205,""),M36))</f>
        <v>MATOL</v>
      </c>
      <c r="AF36" s="2">
        <v>0.58333333333333337</v>
      </c>
      <c r="AG36" t="s">
        <v>744</v>
      </c>
      <c r="AH36" s="17">
        <v>280</v>
      </c>
      <c r="AI36" s="17" cm="1">
        <f t="array" ref="AI36">SUMPRODUCT(--(IFERROR(HOUR(Flights_2026_09_303334353637345678910[entry_hour]),-1)=HOUR(AF36)),--(IFERROR(Flights_2026_09_303334353637345678910[entry_sector],"")=AG36),--(IFERROR(Flights_2026_09_303334353637345678910[nfl],-1)&gt;=AH36),--(IFERROR(Flights_2026_09_303334353637345678910[nfl],-1)&lt;=IF(AH36=450,450,AH36+9)))</f>
        <v>0</v>
      </c>
    </row>
    <row r="37" spans="1:35" x14ac:dyDescent="0.2">
      <c r="A37" t="s">
        <v>4365</v>
      </c>
      <c r="B37" t="s">
        <v>4366</v>
      </c>
      <c r="C37" t="s">
        <v>19</v>
      </c>
      <c r="D37" t="s">
        <v>2289</v>
      </c>
      <c r="E37" t="s">
        <v>4367</v>
      </c>
      <c r="F37" s="35">
        <v>46307.512685185182</v>
      </c>
      <c r="G37" t="s">
        <v>21</v>
      </c>
      <c r="H37" t="s">
        <v>4368</v>
      </c>
      <c r="I37">
        <v>430</v>
      </c>
      <c r="J37" t="s">
        <v>22</v>
      </c>
      <c r="K37" t="s">
        <v>31</v>
      </c>
      <c r="L37">
        <v>165</v>
      </c>
      <c r="M37" t="s">
        <v>37</v>
      </c>
      <c r="N37" s="35">
        <v>46307.497881944444</v>
      </c>
      <c r="O37">
        <v>265</v>
      </c>
      <c r="P37" t="s">
        <v>32</v>
      </c>
      <c r="Q37">
        <v>220</v>
      </c>
      <c r="R37" t="str">
        <f>IF(B37="","",_xlfn.XLOOKUP(B37,DB!$A$2:$A$205,DB!$C$2:$C$205,"")&amp;"")</f>
        <v/>
      </c>
      <c r="S37" t="str">
        <f>IF(B37="","",_xlfn.XLOOKUP(B37,DB!$A$2:$A$205,DB!$E$2:$E$205,""))</f>
        <v/>
      </c>
      <c r="T37" t="str">
        <f>IF(B37="","",_xlfn.XLOOKUP(B37,DB!$A$2:$A$205,DB!$F$2:$F$205,""))</f>
        <v/>
      </c>
      <c r="U37" t="str">
        <f>IF(B37="","",_xlfn.XLOOKUP(B37,DB!$A$2:$A$205,DB!$D$2:$D$205,""))</f>
        <v/>
      </c>
      <c r="V37" t="str">
        <f>IF(B37="","",IF(OR(COUNTIF(M37,"????N?????W")&gt;0,COUNTIF(M37,"????N?????E")&gt;0,COUNTIF(M37,"????S?????W")&gt;0,COUNTIF(M37,"????S?????E")&gt;0),_xlfn.XLOOKUP(B37,DB!$A$2:$A$205,DB!$B$2:$B$205,""),M37))</f>
        <v>NOSAT</v>
      </c>
      <c r="AF37" s="2">
        <v>0.58333333333333337</v>
      </c>
      <c r="AG37" t="s">
        <v>744</v>
      </c>
      <c r="AH37" s="17">
        <v>290</v>
      </c>
      <c r="AI37" s="17" cm="1">
        <f t="array" ref="AI37">SUMPRODUCT(--(IFERROR(HOUR(Flights_2026_09_303334353637345678910[entry_hour]),-1)=HOUR(AF37)),--(IFERROR(Flights_2026_09_303334353637345678910[entry_sector],"")=AG37),--(IFERROR(Flights_2026_09_303334353637345678910[nfl],-1)&gt;=AH37),--(IFERROR(Flights_2026_09_303334353637345678910[nfl],-1)&lt;=IF(AH37=450,450,AH37+9)))</f>
        <v>0</v>
      </c>
    </row>
    <row r="38" spans="1:35" x14ac:dyDescent="0.2">
      <c r="A38" t="s">
        <v>121</v>
      </c>
      <c r="B38" t="s">
        <v>140</v>
      </c>
      <c r="C38" t="s">
        <v>19</v>
      </c>
      <c r="D38" t="s">
        <v>123</v>
      </c>
      <c r="E38" t="s">
        <v>124</v>
      </c>
      <c r="F38" s="35">
        <v>46307.541655092587</v>
      </c>
      <c r="G38" t="s">
        <v>21</v>
      </c>
      <c r="H38" t="s">
        <v>4369</v>
      </c>
      <c r="I38">
        <v>230</v>
      </c>
      <c r="J38" t="s">
        <v>22</v>
      </c>
      <c r="K38" t="s">
        <v>23</v>
      </c>
      <c r="L38">
        <v>312</v>
      </c>
      <c r="M38" t="s">
        <v>140</v>
      </c>
      <c r="N38" s="35">
        <v>46307.519062499996</v>
      </c>
      <c r="O38">
        <v>0</v>
      </c>
      <c r="P38" t="s">
        <v>26</v>
      </c>
      <c r="Q38">
        <v>70</v>
      </c>
      <c r="R38" t="str">
        <f>IF(B38="","",_xlfn.XLOOKUP(B38,DB!$A$2:$A$205,DB!$C$2:$C$205,"")&amp;"")</f>
        <v>Sector 4</v>
      </c>
      <c r="S38" t="str">
        <f>IF(B38="","",_xlfn.XLOOKUP(B38,DB!$A$2:$A$205,DB!$E$2:$E$205,""))</f>
        <v>Sector 4</v>
      </c>
      <c r="T38" t="str">
        <f>IF(B38="","",_xlfn.XLOOKUP(B38,DB!$A$2:$A$205,DB!$F$2:$F$205,""))</f>
        <v>VOMAR/XUDUN</v>
      </c>
      <c r="U38" t="str">
        <f>IF(B38="","",_xlfn.XLOOKUP(B38,DB!$A$2:$A$205,DB!$D$2:$D$205,""))</f>
        <v>MMID</v>
      </c>
      <c r="V38" t="str">
        <f>IF(B38="","",IF(OR(COUNTIF(M38,"????N?????W")&gt;0,COUNTIF(M38,"????N?????E")&gt;0,COUNTIF(M38,"????S?????W")&gt;0,COUNTIF(M38,"????S?????E")&gt;0),_xlfn.XLOOKUP(B38,DB!$A$2:$A$205,DB!$B$2:$B$205,""),M38))</f>
        <v>MMMD</v>
      </c>
      <c r="AF38" s="2">
        <v>0.58333333333333337</v>
      </c>
      <c r="AG38" t="s">
        <v>744</v>
      </c>
      <c r="AH38" s="17">
        <v>300</v>
      </c>
      <c r="AI38" s="17" cm="1">
        <f t="array" ref="AI38">SUMPRODUCT(--(IFERROR(HOUR(Flights_2026_09_303334353637345678910[entry_hour]),-1)=HOUR(AF38)),--(IFERROR(Flights_2026_09_303334353637345678910[entry_sector],"")=AG38),--(IFERROR(Flights_2026_09_303334353637345678910[nfl],-1)&gt;=AH38),--(IFERROR(Flights_2026_09_303334353637345678910[nfl],-1)&lt;=IF(AH38=450,450,AH38+9)))</f>
        <v>0</v>
      </c>
    </row>
    <row r="39" spans="1:35" x14ac:dyDescent="0.2">
      <c r="A39" t="s">
        <v>3129</v>
      </c>
      <c r="B39" t="s">
        <v>57</v>
      </c>
      <c r="C39" t="s">
        <v>19</v>
      </c>
      <c r="D39" t="s">
        <v>50</v>
      </c>
      <c r="E39" t="s">
        <v>4370</v>
      </c>
      <c r="F39" s="35">
        <v>46307.560798611114</v>
      </c>
      <c r="G39" t="s">
        <v>28</v>
      </c>
      <c r="H39" t="s">
        <v>4371</v>
      </c>
      <c r="I39">
        <v>350</v>
      </c>
      <c r="J39" t="s">
        <v>22</v>
      </c>
      <c r="K39" t="s">
        <v>23</v>
      </c>
      <c r="L39">
        <v>590</v>
      </c>
      <c r="M39" t="s">
        <v>4372</v>
      </c>
      <c r="N39" s="35">
        <v>46307.526863425926</v>
      </c>
      <c r="O39">
        <v>350</v>
      </c>
      <c r="P39" t="s">
        <v>26</v>
      </c>
      <c r="Q39">
        <v>350</v>
      </c>
      <c r="R39" t="str">
        <f>IF(B39="","",_xlfn.XLOOKUP(B39,DB!$A$2:$A$205,DB!$C$2:$C$205,"")&amp;"")</f>
        <v>Sector 5</v>
      </c>
      <c r="S39" t="str">
        <f>IF(B39="","",_xlfn.XLOOKUP(B39,DB!$A$2:$A$205,DB!$E$2:$E$205,""))</f>
        <v>Sector 4</v>
      </c>
      <c r="T39" t="str">
        <f>IF(B39="","",_xlfn.XLOOKUP(B39,DB!$A$2:$A$205,DB!$F$2:$F$205,""))</f>
        <v>VOMAR/XUDUN</v>
      </c>
      <c r="U39" t="str">
        <f>IF(B39="","",_xlfn.XLOOKUP(B39,DB!$A$2:$A$205,DB!$D$2:$D$205,""))</f>
        <v>KZHU</v>
      </c>
      <c r="V39" t="str">
        <f>IF(B39="","",IF(OR(COUNTIF(M39,"????N?????W")&gt;0,COUNTIF(M39,"????N?????E")&gt;0,COUNTIF(M39,"????S?????W")&gt;0,COUNTIF(M39,"????S?????E")&gt;0),_xlfn.XLOOKUP(B39,DB!$A$2:$A$205,DB!$B$2:$B$205,""),M39))</f>
        <v>DUTNA</v>
      </c>
      <c r="AF39" s="2">
        <v>0.58333333333333337</v>
      </c>
      <c r="AG39" t="s">
        <v>744</v>
      </c>
      <c r="AH39" s="17">
        <v>310</v>
      </c>
      <c r="AI39" s="17" cm="1">
        <f t="array" ref="AI39">SUMPRODUCT(--(IFERROR(HOUR(Flights_2026_09_303334353637345678910[entry_hour]),-1)=HOUR(AF39)),--(IFERROR(Flights_2026_09_303334353637345678910[entry_sector],"")=AG39),--(IFERROR(Flights_2026_09_303334353637345678910[nfl],-1)&gt;=AH39),--(IFERROR(Flights_2026_09_303334353637345678910[nfl],-1)&lt;=IF(AH39=450,450,AH39+9)))</f>
        <v>0</v>
      </c>
    </row>
    <row r="40" spans="1:35" x14ac:dyDescent="0.2">
      <c r="A40" t="s">
        <v>129</v>
      </c>
      <c r="B40" t="s">
        <v>65</v>
      </c>
      <c r="C40" t="s">
        <v>19</v>
      </c>
      <c r="D40" t="s">
        <v>41</v>
      </c>
      <c r="E40" t="s">
        <v>3772</v>
      </c>
      <c r="F40" s="35">
        <v>46307.583761574075</v>
      </c>
      <c r="G40" t="s">
        <v>21</v>
      </c>
      <c r="H40" t="s">
        <v>4373</v>
      </c>
      <c r="I40">
        <v>370</v>
      </c>
      <c r="J40" t="s">
        <v>22</v>
      </c>
      <c r="K40" t="s">
        <v>23</v>
      </c>
      <c r="L40">
        <v>855</v>
      </c>
      <c r="M40" t="s">
        <v>56</v>
      </c>
      <c r="N40" s="35">
        <v>46307.53707175926</v>
      </c>
      <c r="O40">
        <v>370</v>
      </c>
      <c r="P40" t="s">
        <v>26</v>
      </c>
      <c r="Q40">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ELURA</v>
      </c>
      <c r="AF40" s="2">
        <v>0.58333333333333337</v>
      </c>
      <c r="AG40" t="s">
        <v>744</v>
      </c>
      <c r="AH40" s="17">
        <v>320</v>
      </c>
      <c r="AI40" s="17" cm="1">
        <f t="array" ref="AI40">SUMPRODUCT(--(IFERROR(HOUR(Flights_2026_09_303334353637345678910[entry_hour]),-1)=HOUR(AF40)),--(IFERROR(Flights_2026_09_303334353637345678910[entry_sector],"")=AG40),--(IFERROR(Flights_2026_09_303334353637345678910[nfl],-1)&gt;=AH40),--(IFERROR(Flights_2026_09_303334353637345678910[nfl],-1)&lt;=IF(AH40=450,450,AH40+9)))</f>
        <v>0</v>
      </c>
    </row>
    <row r="41" spans="1:35" x14ac:dyDescent="0.2">
      <c r="A41" t="s">
        <v>1673</v>
      </c>
      <c r="B41" t="s">
        <v>86</v>
      </c>
      <c r="C41" t="s">
        <v>19</v>
      </c>
      <c r="D41" t="s">
        <v>359</v>
      </c>
      <c r="F41" s="35">
        <v>46307.586608796293</v>
      </c>
      <c r="G41" t="s">
        <v>21</v>
      </c>
      <c r="H41" t="s">
        <v>4374</v>
      </c>
      <c r="I41">
        <v>390</v>
      </c>
      <c r="J41" t="s">
        <v>22</v>
      </c>
      <c r="K41" t="s">
        <v>31</v>
      </c>
      <c r="L41">
        <v>876</v>
      </c>
      <c r="M41" t="s">
        <v>645</v>
      </c>
      <c r="N41" s="35">
        <v>46307.534907407404</v>
      </c>
      <c r="O41">
        <v>390</v>
      </c>
      <c r="P41" t="s">
        <v>26</v>
      </c>
      <c r="Q41">
        <v>390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303334353637345678910[entry_hour]),-1)=HOUR(AF41)),--(IFERROR(Flights_2026_09_303334353637345678910[entry_sector],"")=AG41),--(IFERROR(Flights_2026_09_303334353637345678910[nfl],-1)&gt;=AH41),--(IFERROR(Flights_2026_09_303334353637345678910[nfl],-1)&lt;=IF(AH41=450,450,AH41+9)))</f>
        <v>1</v>
      </c>
    </row>
    <row r="42" spans="1:35" x14ac:dyDescent="0.2">
      <c r="A42" t="s">
        <v>126</v>
      </c>
      <c r="B42" t="s">
        <v>86</v>
      </c>
      <c r="C42" t="s">
        <v>19</v>
      </c>
      <c r="D42" t="s">
        <v>53</v>
      </c>
      <c r="E42" t="s">
        <v>469</v>
      </c>
      <c r="F42" s="35">
        <v>46307.588217592594</v>
      </c>
      <c r="G42" t="s">
        <v>28</v>
      </c>
      <c r="H42" t="s">
        <v>4375</v>
      </c>
      <c r="I42">
        <v>370</v>
      </c>
      <c r="J42" t="s">
        <v>22</v>
      </c>
      <c r="K42" t="s">
        <v>23</v>
      </c>
      <c r="L42">
        <v>865</v>
      </c>
      <c r="M42" t="s">
        <v>431</v>
      </c>
      <c r="N42" s="35">
        <v>46307.538344907407</v>
      </c>
      <c r="O42">
        <v>370</v>
      </c>
      <c r="P42" t="s">
        <v>26</v>
      </c>
      <c r="Q42">
        <v>370</v>
      </c>
      <c r="R42" t="str">
        <f>IF(B42="","",_xlfn.XLOOKUP(B42,DB!$A$2:$A$205,DB!$C$2:$C$205,"")&amp;"")</f>
        <v>Sector 6</v>
      </c>
      <c r="S42" t="str">
        <f>IF(B42="","",_xlfn.XLOOKUP(B42,DB!$A$2:$A$205,DB!$E$2:$E$205,""))</f>
        <v>Sector 4</v>
      </c>
      <c r="T42" t="str">
        <f>IF(B42="","",_xlfn.XLOOKUP(B42,DB!$A$2:$A$205,DB!$F$2:$F$205,""))</f>
        <v>VOMAR/XUDUN</v>
      </c>
      <c r="U42" t="str">
        <f>IF(B42="","",_xlfn.XLOOKUP(B42,DB!$A$2:$A$205,DB!$D$2:$D$205,""))</f>
        <v>MMEX</v>
      </c>
      <c r="V42" t="str">
        <f>IF(B42="","",IF(OR(COUNTIF(M42,"????N?????W")&gt;0,COUNTIF(M42,"????N?????E")&gt;0,COUNTIF(M42,"????S?????W")&gt;0,COUNTIF(M42,"????S?????E")&gt;0),_xlfn.XLOOKUP(B42,DB!$A$2:$A$205,DB!$B$2:$B$205,""),M42))</f>
        <v>GOTAS</v>
      </c>
      <c r="AF42" s="2">
        <v>0.58333333333333337</v>
      </c>
      <c r="AG42" t="s">
        <v>744</v>
      </c>
      <c r="AH42" s="17">
        <v>340</v>
      </c>
      <c r="AI42" s="17" cm="1">
        <f t="array" ref="AI42">SUMPRODUCT(--(IFERROR(HOUR(Flights_2026_09_303334353637345678910[entry_hour]),-1)=HOUR(AF42)),--(IFERROR(Flights_2026_09_303334353637345678910[entry_sector],"")=AG42),--(IFERROR(Flights_2026_09_303334353637345678910[nfl],-1)&gt;=AH42),--(IFERROR(Flights_2026_09_303334353637345678910[nfl],-1)&lt;=IF(AH42=450,450,AH42+9)))</f>
        <v>0</v>
      </c>
    </row>
    <row r="43" spans="1:35" x14ac:dyDescent="0.2">
      <c r="A43" t="s">
        <v>125</v>
      </c>
      <c r="B43" t="s">
        <v>81</v>
      </c>
      <c r="C43" t="s">
        <v>19</v>
      </c>
      <c r="D43" t="s">
        <v>41</v>
      </c>
      <c r="E43" t="s">
        <v>407</v>
      </c>
      <c r="F43" s="35">
        <v>46307.589942129634</v>
      </c>
      <c r="G43" t="s">
        <v>21</v>
      </c>
      <c r="H43" t="s">
        <v>4376</v>
      </c>
      <c r="I43">
        <v>390</v>
      </c>
      <c r="J43" t="s">
        <v>22</v>
      </c>
      <c r="K43" t="s">
        <v>23</v>
      </c>
      <c r="L43">
        <v>802</v>
      </c>
      <c r="M43" t="s">
        <v>84</v>
      </c>
      <c r="N43" s="35">
        <v>46307.542256944449</v>
      </c>
      <c r="O43">
        <v>390</v>
      </c>
      <c r="P43" t="s">
        <v>26</v>
      </c>
      <c r="Q43">
        <v>390</v>
      </c>
      <c r="R43" t="str">
        <f>IF(B43="","",_xlfn.XLOOKUP(B43,DB!$A$2:$A$205,DB!$C$2:$C$205,"")&amp;"")</f>
        <v>Sector 5</v>
      </c>
      <c r="S43" t="str">
        <f>IF(B43="","",_xlfn.XLOOKUP(B43,DB!$A$2:$A$205,DB!$E$2:$E$205,""))</f>
        <v>Sector 4</v>
      </c>
      <c r="T43" t="str">
        <f>IF(B43="","",_xlfn.XLOOKUP(B43,DB!$A$2:$A$205,DB!$F$2:$F$205,""))</f>
        <v>VOMAR/XUDUN</v>
      </c>
      <c r="U43" t="str">
        <f>IF(B43="","",_xlfn.XLOOKUP(B43,DB!$A$2:$A$205,DB!$D$2:$D$205,""))</f>
        <v>MMTY</v>
      </c>
      <c r="V43" t="str">
        <f>IF(B43="","",IF(OR(COUNTIF(M43,"????N?????W")&gt;0,COUNTIF(M43,"????N?????E")&gt;0,COUNTIF(M43,"????S?????W")&gt;0,COUNTIF(M43,"????S?????E")&gt;0),_xlfn.XLOOKUP(B43,DB!$A$2:$A$205,DB!$B$2:$B$205,""),M43))</f>
        <v>MATOL</v>
      </c>
      <c r="AF43" s="2">
        <v>0.58333333333333337</v>
      </c>
      <c r="AG43" t="s">
        <v>744</v>
      </c>
      <c r="AH43" s="17">
        <v>350</v>
      </c>
      <c r="AI43" s="17" cm="1">
        <f t="array" ref="AI43">SUMPRODUCT(--(IFERROR(HOUR(Flights_2026_09_303334353637345678910[entry_hour]),-1)=HOUR(AF43)),--(IFERROR(Flights_2026_09_303334353637345678910[entry_sector],"")=AG43),--(IFERROR(Flights_2026_09_303334353637345678910[nfl],-1)&gt;=AH43),--(IFERROR(Flights_2026_09_303334353637345678910[nfl],-1)&lt;=IF(AH43=450,450,AH43+9)))</f>
        <v>0</v>
      </c>
    </row>
    <row r="44" spans="1:35" x14ac:dyDescent="0.2">
      <c r="A44" t="s">
        <v>447</v>
      </c>
      <c r="B44" t="s">
        <v>175</v>
      </c>
      <c r="C44" t="s">
        <v>19</v>
      </c>
      <c r="D44" t="s">
        <v>50</v>
      </c>
      <c r="E44" t="s">
        <v>4377</v>
      </c>
      <c r="F44" s="35">
        <v>46307.591377314813</v>
      </c>
      <c r="G44" t="s">
        <v>21</v>
      </c>
      <c r="H44" t="s">
        <v>4378</v>
      </c>
      <c r="I44">
        <v>300</v>
      </c>
      <c r="J44" t="s">
        <v>22</v>
      </c>
      <c r="K44" t="s">
        <v>23</v>
      </c>
      <c r="L44">
        <v>534</v>
      </c>
      <c r="M44" t="s">
        <v>204</v>
      </c>
      <c r="N44" s="35">
        <v>46307.559861111113</v>
      </c>
      <c r="O44">
        <v>300</v>
      </c>
      <c r="P44" t="s">
        <v>26</v>
      </c>
      <c r="Q44">
        <v>300</v>
      </c>
      <c r="R44" t="str">
        <f>IF(B44="","",_xlfn.XLOOKUP(B44,DB!$A$2:$A$205,DB!$C$2:$C$205,"")&amp;"")</f>
        <v>Sector 3</v>
      </c>
      <c r="S44" t="str">
        <f>IF(B44="","",_xlfn.XLOOKUP(B44,DB!$A$2:$A$205,DB!$E$2:$E$205,""))</f>
        <v>Sector 3</v>
      </c>
      <c r="T44" t="str">
        <f>IF(B44="","",_xlfn.XLOOKUP(B44,DB!$A$2:$A$205,DB!$F$2:$F$205,""))</f>
        <v>NOSAT</v>
      </c>
      <c r="U44" t="str">
        <f>IF(B44="","",_xlfn.XLOOKUP(B44,DB!$A$2:$A$205,DB!$D$2:$D$205,""))</f>
        <v>KZHU</v>
      </c>
      <c r="V44" t="str">
        <f>IF(B44="","",IF(OR(COUNTIF(M44,"????N?????W")&gt;0,COUNTIF(M44,"????N?????E")&gt;0,COUNTIF(M44,"????S?????W")&gt;0,COUNTIF(M44,"????S?????E")&gt;0),_xlfn.XLOOKUP(B44,DB!$A$2:$A$205,DB!$B$2:$B$205,""),M44))</f>
        <v>PISAD</v>
      </c>
      <c r="AF44" s="2">
        <v>0.58333333333333337</v>
      </c>
      <c r="AG44" t="s">
        <v>744</v>
      </c>
      <c r="AH44" s="17">
        <v>360</v>
      </c>
      <c r="AI44" s="17" cm="1">
        <f t="array" ref="AI44">SUMPRODUCT(--(IFERROR(HOUR(Flights_2026_09_303334353637345678910[entry_hour]),-1)=HOUR(AF44)),--(IFERROR(Flights_2026_09_303334353637345678910[entry_sector],"")=AG44),--(IFERROR(Flights_2026_09_303334353637345678910[nfl],-1)&gt;=AH44),--(IFERROR(Flights_2026_09_303334353637345678910[nfl],-1)&lt;=IF(AH44=450,450,AH44+9)))</f>
        <v>0</v>
      </c>
    </row>
    <row r="45" spans="1:35" x14ac:dyDescent="0.2">
      <c r="A45" t="s">
        <v>4379</v>
      </c>
      <c r="B45" t="s">
        <v>4380</v>
      </c>
      <c r="C45" t="s">
        <v>19</v>
      </c>
      <c r="D45" t="s">
        <v>1125</v>
      </c>
      <c r="E45" t="s">
        <v>4381</v>
      </c>
      <c r="F45" s="35">
        <v>46307.593981481477</v>
      </c>
      <c r="G45" t="s">
        <v>21</v>
      </c>
      <c r="H45" t="s">
        <v>4382</v>
      </c>
      <c r="I45">
        <v>450</v>
      </c>
      <c r="J45" t="s">
        <v>22</v>
      </c>
      <c r="K45" t="s">
        <v>55</v>
      </c>
      <c r="L45">
        <v>427</v>
      </c>
      <c r="M45" t="s">
        <v>218</v>
      </c>
      <c r="N45" s="35">
        <v>46307.566759259258</v>
      </c>
      <c r="O45">
        <v>450</v>
      </c>
      <c r="P45" t="s">
        <v>26</v>
      </c>
      <c r="Q45">
        <v>450</v>
      </c>
      <c r="R45" t="str">
        <f>IF(B45="","",_xlfn.XLOOKUP(B45,DB!$A$2:$A$205,DB!$C$2:$C$205,"")&amp;"")</f>
        <v/>
      </c>
      <c r="S45" t="str">
        <f>IF(B45="","",_xlfn.XLOOKUP(B45,DB!$A$2:$A$205,DB!$E$2:$E$205,""))</f>
        <v/>
      </c>
      <c r="T45" t="str">
        <f>IF(B45="","",_xlfn.XLOOKUP(B45,DB!$A$2:$A$205,DB!$F$2:$F$205,""))</f>
        <v/>
      </c>
      <c r="U45" t="str">
        <f>IF(B45="","",_xlfn.XLOOKUP(B45,DB!$A$2:$A$205,DB!$D$2:$D$205,""))</f>
        <v/>
      </c>
      <c r="V45" t="str">
        <f>IF(B45="","",IF(OR(COUNTIF(M45,"????N?????W")&gt;0,COUNTIF(M45,"????N?????E")&gt;0,COUNTIF(M45,"????S?????W")&gt;0,COUNTIF(M45,"????S?????E")&gt;0),_xlfn.XLOOKUP(B45,DB!$A$2:$A$205,DB!$B$2:$B$205,""),M45))</f>
        <v>IRDOV</v>
      </c>
      <c r="AF45" s="2">
        <v>0.58333333333333337</v>
      </c>
      <c r="AG45" t="s">
        <v>744</v>
      </c>
      <c r="AH45" s="17">
        <v>370</v>
      </c>
      <c r="AI45" s="17" cm="1">
        <f t="array" ref="AI45">SUMPRODUCT(--(IFERROR(HOUR(Flights_2026_09_303334353637345678910[entry_hour]),-1)=HOUR(AF45)),--(IFERROR(Flights_2026_09_303334353637345678910[entry_sector],"")=AG45),--(IFERROR(Flights_2026_09_303334353637345678910[nfl],-1)&gt;=AH45),--(IFERROR(Flights_2026_09_303334353637345678910[nfl],-1)&lt;=IF(AH45=450,450,AH45+9)))</f>
        <v>0</v>
      </c>
    </row>
    <row r="46" spans="1:35" x14ac:dyDescent="0.2">
      <c r="A46" t="s">
        <v>376</v>
      </c>
      <c r="B46" t="s">
        <v>49</v>
      </c>
      <c r="C46" t="s">
        <v>19</v>
      </c>
      <c r="D46" t="s">
        <v>107</v>
      </c>
      <c r="E46" t="s">
        <v>1009</v>
      </c>
      <c r="F46" s="35">
        <v>46307.597627314812</v>
      </c>
      <c r="G46" t="s">
        <v>21</v>
      </c>
      <c r="H46" t="s">
        <v>4383</v>
      </c>
      <c r="I46">
        <v>340</v>
      </c>
      <c r="J46" t="s">
        <v>22</v>
      </c>
      <c r="K46" t="s">
        <v>23</v>
      </c>
      <c r="L46">
        <v>167</v>
      </c>
      <c r="M46" t="s">
        <v>37</v>
      </c>
      <c r="N46" s="35">
        <v>46307.583807870367</v>
      </c>
      <c r="O46">
        <v>320</v>
      </c>
      <c r="P46" t="s">
        <v>26</v>
      </c>
      <c r="Q46">
        <v>220</v>
      </c>
      <c r="R46" t="str">
        <f>IF(B46="","",_xlfn.XLOOKUP(B46,DB!$A$2:$A$205,DB!$C$2:$C$205,"")&amp;"")</f>
        <v>Sector 3</v>
      </c>
      <c r="S46" t="str">
        <f>IF(B46="","",_xlfn.XLOOKUP(B46,DB!$A$2:$A$205,DB!$E$2:$E$205,""))</f>
        <v>Sector 3</v>
      </c>
      <c r="T46" t="str">
        <f>IF(B46="","",_xlfn.XLOOKUP(B46,DB!$A$2:$A$205,DB!$F$2:$F$205,""))</f>
        <v>NOSAT</v>
      </c>
      <c r="U46" t="str">
        <f>IF(B46="","",_xlfn.XLOOKUP(B46,DB!$A$2:$A$205,DB!$D$2:$D$205,""))</f>
        <v>KZHU</v>
      </c>
      <c r="V46" t="str">
        <f>IF(B46="","",IF(OR(COUNTIF(M46,"????N?????W")&gt;0,COUNTIF(M46,"????N?????E")&gt;0,COUNTIF(M46,"????S?????W")&gt;0,COUNTIF(M46,"????S?????E")&gt;0),_xlfn.XLOOKUP(B46,DB!$A$2:$A$205,DB!$B$2:$B$205,""),M46))</f>
        <v>NOSAT</v>
      </c>
      <c r="AF46" s="2">
        <v>0.58333333333333337</v>
      </c>
      <c r="AG46" t="s">
        <v>744</v>
      </c>
      <c r="AH46" s="17">
        <v>380</v>
      </c>
      <c r="AI46" s="17" cm="1">
        <f t="array" ref="AI46">SUMPRODUCT(--(IFERROR(HOUR(Flights_2026_09_303334353637345678910[entry_hour]),-1)=HOUR(AF46)),--(IFERROR(Flights_2026_09_303334353637345678910[entry_sector],"")=AG46),--(IFERROR(Flights_2026_09_303334353637345678910[nfl],-1)&gt;=AH46),--(IFERROR(Flights_2026_09_303334353637345678910[nfl],-1)&lt;=IF(AH46=450,450,AH46+9)))</f>
        <v>0</v>
      </c>
    </row>
    <row r="47" spans="1:35" x14ac:dyDescent="0.2">
      <c r="A47" t="s">
        <v>137</v>
      </c>
      <c r="B47" t="s">
        <v>52</v>
      </c>
      <c r="C47" t="s">
        <v>19</v>
      </c>
      <c r="D47" t="s">
        <v>76</v>
      </c>
      <c r="E47" t="s">
        <v>116</v>
      </c>
      <c r="F47" s="35">
        <v>46307.599687499998</v>
      </c>
      <c r="G47" t="s">
        <v>21</v>
      </c>
      <c r="H47" t="s">
        <v>4384</v>
      </c>
      <c r="I47">
        <v>350</v>
      </c>
      <c r="J47" t="s">
        <v>22</v>
      </c>
      <c r="K47" t="s">
        <v>23</v>
      </c>
      <c r="L47">
        <v>856</v>
      </c>
      <c r="M47" t="s">
        <v>56</v>
      </c>
      <c r="N47" s="35">
        <v>46307.552222222221</v>
      </c>
      <c r="O47">
        <v>350</v>
      </c>
      <c r="P47" t="s">
        <v>26</v>
      </c>
      <c r="Q47">
        <v>350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ELURA</v>
      </c>
      <c r="AF47" s="2">
        <v>0.58333333333333337</v>
      </c>
      <c r="AG47" t="s">
        <v>744</v>
      </c>
      <c r="AH47" s="17">
        <v>390</v>
      </c>
      <c r="AI47" s="17" cm="1">
        <f t="array" ref="AI47">SUMPRODUCT(--(IFERROR(HOUR(Flights_2026_09_303334353637345678910[entry_hour]),-1)=HOUR(AF47)),--(IFERROR(Flights_2026_09_303334353637345678910[entry_sector],"")=AG47),--(IFERROR(Flights_2026_09_303334353637345678910[nfl],-1)&gt;=AH47),--(IFERROR(Flights_2026_09_303334353637345678910[nfl],-1)&lt;=IF(AH47=450,450,AH47+9)))</f>
        <v>0</v>
      </c>
    </row>
    <row r="48" spans="1:35" x14ac:dyDescent="0.2">
      <c r="A48" t="s">
        <v>130</v>
      </c>
      <c r="B48" t="s">
        <v>65</v>
      </c>
      <c r="C48" t="s">
        <v>19</v>
      </c>
      <c r="D48" t="s">
        <v>47</v>
      </c>
      <c r="E48" t="s">
        <v>3117</v>
      </c>
      <c r="F48" s="35">
        <v>46307.602476851855</v>
      </c>
      <c r="G48" t="s">
        <v>21</v>
      </c>
      <c r="H48" t="s">
        <v>4385</v>
      </c>
      <c r="I48">
        <v>370</v>
      </c>
      <c r="J48" t="s">
        <v>22</v>
      </c>
      <c r="K48" t="s">
        <v>23</v>
      </c>
      <c r="L48">
        <v>883</v>
      </c>
      <c r="M48" t="s">
        <v>796</v>
      </c>
      <c r="N48" s="35">
        <v>46307.552372685182</v>
      </c>
      <c r="O48">
        <v>370</v>
      </c>
      <c r="P48" t="s">
        <v>26</v>
      </c>
      <c r="Q48">
        <v>370</v>
      </c>
      <c r="R48" t="str">
        <f>IF(B48="","",_xlfn.XLOOKUP(B48,DB!$A$2:$A$205,DB!$C$2:$C$205,"")&amp;"")</f>
        <v>Sector 6</v>
      </c>
      <c r="S48" t="str">
        <f>IF(B48="","",_xlfn.XLOOKUP(B48,DB!$A$2:$A$205,DB!$E$2:$E$205,""))</f>
        <v>Sector 4</v>
      </c>
      <c r="T48" t="str">
        <f>IF(B48="","",_xlfn.XLOOKUP(B48,DB!$A$2:$A$205,DB!$F$2:$F$205,""))</f>
        <v>VOMAR/XUDUN</v>
      </c>
      <c r="U48" t="str">
        <f>IF(B48="","",_xlfn.XLOOKUP(B48,DB!$A$2:$A$205,DB!$D$2:$D$205,""))</f>
        <v>MMEX</v>
      </c>
      <c r="V48" t="str">
        <f>IF(B48="","",IF(OR(COUNTIF(M48,"????N?????W")&gt;0,COUNTIF(M48,"????N?????E")&gt;0,COUNTIF(M48,"????S?????W")&gt;0,COUNTIF(M48,"????S?????E")&gt;0),_xlfn.XLOOKUP(B48,DB!$A$2:$A$205,DB!$B$2:$B$205,""),M48))</f>
        <v>GOTAS</v>
      </c>
      <c r="AF48" s="2">
        <v>0.58333333333333337</v>
      </c>
      <c r="AG48" t="s">
        <v>744</v>
      </c>
      <c r="AH48" s="17">
        <v>400</v>
      </c>
      <c r="AI48" s="17" cm="1">
        <f t="array" ref="AI48">SUMPRODUCT(--(IFERROR(HOUR(Flights_2026_09_303334353637345678910[entry_hour]),-1)=HOUR(AF48)),--(IFERROR(Flights_2026_09_303334353637345678910[entry_sector],"")=AG48),--(IFERROR(Flights_2026_09_303334353637345678910[nfl],-1)&gt;=AH48),--(IFERROR(Flights_2026_09_303334353637345678910[nfl],-1)&lt;=IF(AH48=450,450,AH48+9)))</f>
        <v>0</v>
      </c>
    </row>
    <row r="49" spans="1:35" x14ac:dyDescent="0.2">
      <c r="A49" t="s">
        <v>3147</v>
      </c>
      <c r="B49" t="s">
        <v>472</v>
      </c>
      <c r="C49" t="s">
        <v>19</v>
      </c>
      <c r="D49" t="s">
        <v>76</v>
      </c>
      <c r="E49" t="s">
        <v>2639</v>
      </c>
      <c r="F49" s="35">
        <v>46307.603622685187</v>
      </c>
      <c r="G49" t="s">
        <v>21</v>
      </c>
      <c r="H49" t="s">
        <v>4386</v>
      </c>
      <c r="I49">
        <v>330</v>
      </c>
      <c r="J49" t="s">
        <v>22</v>
      </c>
      <c r="K49" t="s">
        <v>23</v>
      </c>
      <c r="L49">
        <v>428</v>
      </c>
      <c r="M49" t="s">
        <v>218</v>
      </c>
      <c r="N49" s="35">
        <v>46307.576631944445</v>
      </c>
      <c r="O49">
        <v>330</v>
      </c>
      <c r="P49" t="s">
        <v>26</v>
      </c>
      <c r="Q49">
        <v>330</v>
      </c>
      <c r="R49" t="str">
        <f>IF(B49="","",_xlfn.XLOOKUP(B49,DB!$A$2:$A$205,DB!$C$2:$C$205,"")&amp;"")</f>
        <v>Sector 5</v>
      </c>
      <c r="S49" t="str">
        <f>IF(B49="","",_xlfn.XLOOKUP(B49,DB!$A$2:$A$205,DB!$E$2:$E$205,""))</f>
        <v>Sector 4</v>
      </c>
      <c r="T49" t="str">
        <f>IF(B49="","",_xlfn.XLOOKUP(B49,DB!$A$2:$A$205,DB!$F$2:$F$205,""))</f>
        <v>VOMAR/XUDUN</v>
      </c>
      <c r="U49" t="str">
        <f>IF(B49="","",_xlfn.XLOOKUP(B49,DB!$A$2:$A$205,DB!$D$2:$D$205,""))</f>
        <v>KZHU</v>
      </c>
      <c r="V49" t="str">
        <f>IF(B49="","",IF(OR(COUNTIF(M49,"????N?????W")&gt;0,COUNTIF(M49,"????N?????E")&gt;0,COUNTIF(M49,"????S?????W")&gt;0,COUNTIF(M49,"????S?????E")&gt;0),_xlfn.XLOOKUP(B49,DB!$A$2:$A$205,DB!$B$2:$B$205,""),M49))</f>
        <v>IRDOV</v>
      </c>
      <c r="AF49" s="2">
        <v>0.58333333333333337</v>
      </c>
      <c r="AG49" t="s">
        <v>744</v>
      </c>
      <c r="AH49" s="17">
        <v>410</v>
      </c>
      <c r="AI49" s="17" cm="1">
        <f t="array" ref="AI49">SUMPRODUCT(--(IFERROR(HOUR(Flights_2026_09_303334353637345678910[entry_hour]),-1)=HOUR(AF49)),--(IFERROR(Flights_2026_09_303334353637345678910[entry_sector],"")=AG49),--(IFERROR(Flights_2026_09_303334353637345678910[nfl],-1)&gt;=AH49),--(IFERROR(Flights_2026_09_303334353637345678910[nfl],-1)&lt;=IF(AH49=450,450,AH49+9)))</f>
        <v>0</v>
      </c>
    </row>
    <row r="50" spans="1:35" x14ac:dyDescent="0.2">
      <c r="A50" t="s">
        <v>596</v>
      </c>
      <c r="B50" t="s">
        <v>597</v>
      </c>
      <c r="C50" t="s">
        <v>19</v>
      </c>
      <c r="D50" t="s">
        <v>107</v>
      </c>
      <c r="E50" t="s">
        <v>4387</v>
      </c>
      <c r="F50" s="35">
        <v>46307.604803240742</v>
      </c>
      <c r="G50" t="s">
        <v>21</v>
      </c>
      <c r="H50" t="s">
        <v>4388</v>
      </c>
      <c r="I50">
        <v>350</v>
      </c>
      <c r="J50" t="s">
        <v>22</v>
      </c>
      <c r="K50" t="s">
        <v>23</v>
      </c>
      <c r="L50">
        <v>429</v>
      </c>
      <c r="M50" t="s">
        <v>2976</v>
      </c>
      <c r="N50" s="35">
        <v>46307.577673611115</v>
      </c>
      <c r="O50">
        <v>350</v>
      </c>
      <c r="P50" t="s">
        <v>26</v>
      </c>
      <c r="Q50">
        <v>350</v>
      </c>
      <c r="R50" t="str">
        <f>IF(B50="","",_xlfn.XLOOKUP(B50,DB!$A$2:$A$205,DB!$C$2:$C$205,"")&amp;"")</f>
        <v>Sector 3</v>
      </c>
      <c r="S50" t="str">
        <f>IF(B50="","",_xlfn.XLOOKUP(B50,DB!$A$2:$A$205,DB!$E$2:$E$205,""))</f>
        <v>Sector 3</v>
      </c>
      <c r="T50" t="str">
        <f>IF(B50="","",_xlfn.XLOOKUP(B50,DB!$A$2:$A$205,DB!$F$2:$F$205,""))</f>
        <v>NOSAT</v>
      </c>
      <c r="U50" t="str">
        <f>IF(B50="","",_xlfn.XLOOKUP(B50,DB!$A$2:$A$205,DB!$D$2:$D$205,""))</f>
        <v>KZHU</v>
      </c>
      <c r="V50" t="str">
        <f>IF(B50="","",IF(OR(COUNTIF(M50,"????N?????W")&gt;0,COUNTIF(M50,"????N?????E")&gt;0,COUNTIF(M50,"????S?????W")&gt;0,COUNTIF(M50,"????S?????E")&gt;0),_xlfn.XLOOKUP(B50,DB!$A$2:$A$205,DB!$B$2:$B$205,""),M50))</f>
        <v>PISAD</v>
      </c>
      <c r="AF50" s="2">
        <v>0.58333333333333337</v>
      </c>
      <c r="AG50" t="s">
        <v>744</v>
      </c>
      <c r="AH50" s="17">
        <v>420</v>
      </c>
      <c r="AI50" s="17" cm="1">
        <f t="array" ref="AI50">SUMPRODUCT(--(IFERROR(HOUR(Flights_2026_09_303334353637345678910[entry_hour]),-1)=HOUR(AF50)),--(IFERROR(Flights_2026_09_303334353637345678910[entry_sector],"")=AG50),--(IFERROR(Flights_2026_09_303334353637345678910[nfl],-1)&gt;=AH50),--(IFERROR(Flights_2026_09_303334353637345678910[nfl],-1)&lt;=IF(AH50=450,450,AH50+9)))</f>
        <v>0</v>
      </c>
    </row>
    <row r="51" spans="1:35" x14ac:dyDescent="0.2">
      <c r="A51" t="s">
        <v>142</v>
      </c>
      <c r="B51" t="s">
        <v>49</v>
      </c>
      <c r="C51" t="s">
        <v>19</v>
      </c>
      <c r="D51" t="s">
        <v>50</v>
      </c>
      <c r="E51" t="s">
        <v>904</v>
      </c>
      <c r="F51" s="35">
        <v>46307.606111111112</v>
      </c>
      <c r="G51" t="s">
        <v>21</v>
      </c>
      <c r="H51" t="s">
        <v>4389</v>
      </c>
      <c r="I51">
        <v>340</v>
      </c>
      <c r="J51" t="s">
        <v>22</v>
      </c>
      <c r="K51" t="s">
        <v>23</v>
      </c>
      <c r="L51">
        <v>168</v>
      </c>
      <c r="M51" t="s">
        <v>37</v>
      </c>
      <c r="N51" s="35">
        <v>46307.592094907406</v>
      </c>
      <c r="O51">
        <v>255</v>
      </c>
      <c r="P51" t="s">
        <v>26</v>
      </c>
      <c r="Q51">
        <v>220</v>
      </c>
      <c r="R51" t="str">
        <f>IF(B51="","",_xlfn.XLOOKUP(B51,DB!$A$2:$A$205,DB!$C$2:$C$205,"")&amp;"")</f>
        <v>Sector 3</v>
      </c>
      <c r="S51" t="str">
        <f>IF(B51="","",_xlfn.XLOOKUP(B51,DB!$A$2:$A$205,DB!$E$2:$E$205,""))</f>
        <v>Sector 3</v>
      </c>
      <c r="T51" t="str">
        <f>IF(B51="","",_xlfn.XLOOKUP(B51,DB!$A$2:$A$205,DB!$F$2:$F$205,""))</f>
        <v>NOSAT</v>
      </c>
      <c r="U51" t="str">
        <f>IF(B51="","",_xlfn.XLOOKUP(B51,DB!$A$2:$A$205,DB!$D$2:$D$205,""))</f>
        <v>KZHU</v>
      </c>
      <c r="V51" t="str">
        <f>IF(B51="","",IF(OR(COUNTIF(M51,"????N?????W")&gt;0,COUNTIF(M51,"????N?????E")&gt;0,COUNTIF(M51,"????S?????W")&gt;0,COUNTIF(M51,"????S?????E")&gt;0),_xlfn.XLOOKUP(B51,DB!$A$2:$A$205,DB!$B$2:$B$205,""),M51))</f>
        <v>NOSAT</v>
      </c>
      <c r="AF51" s="2">
        <v>0.58333333333333337</v>
      </c>
      <c r="AG51" t="s">
        <v>744</v>
      </c>
      <c r="AH51" s="17">
        <v>430</v>
      </c>
      <c r="AI51" s="17" cm="1">
        <f t="array" ref="AI51">SUMPRODUCT(--(IFERROR(HOUR(Flights_2026_09_303334353637345678910[entry_hour]),-1)=HOUR(AF51)),--(IFERROR(Flights_2026_09_303334353637345678910[entry_sector],"")=AG51),--(IFERROR(Flights_2026_09_303334353637345678910[nfl],-1)&gt;=AH51),--(IFERROR(Flights_2026_09_303334353637345678910[nfl],-1)&lt;=IF(AH51=450,450,AH51+9)))</f>
        <v>0</v>
      </c>
    </row>
    <row r="52" spans="1:35" x14ac:dyDescent="0.2">
      <c r="A52" t="s">
        <v>442</v>
      </c>
      <c r="B52" t="s">
        <v>86</v>
      </c>
      <c r="C52" t="s">
        <v>19</v>
      </c>
      <c r="D52" t="s">
        <v>41</v>
      </c>
      <c r="E52" t="s">
        <v>385</v>
      </c>
      <c r="F52" s="35">
        <v>46307.608090277776</v>
      </c>
      <c r="G52" t="s">
        <v>21</v>
      </c>
      <c r="H52" t="s">
        <v>4390</v>
      </c>
      <c r="I52">
        <v>370</v>
      </c>
      <c r="J52" t="s">
        <v>22</v>
      </c>
      <c r="K52" t="s">
        <v>23</v>
      </c>
      <c r="L52">
        <v>889</v>
      </c>
      <c r="M52" t="s">
        <v>788</v>
      </c>
      <c r="N52" s="35">
        <v>46307.557835648149</v>
      </c>
      <c r="O52">
        <v>370</v>
      </c>
      <c r="P52" t="s">
        <v>26</v>
      </c>
      <c r="Q52">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303334353637345678910[entry_hour]),-1)=HOUR(AF52)),--(IFERROR(Flights_2026_09_303334353637345678910[entry_sector],"")=AG52),--(IFERROR(Flights_2026_09_303334353637345678910[nfl],-1)&gt;=AH52),--(IFERROR(Flights_2026_09_303334353637345678910[nfl],-1)&lt;=IF(AH52=450,450,AH52+9)))</f>
        <v>0</v>
      </c>
    </row>
    <row r="53" spans="1:35" x14ac:dyDescent="0.2">
      <c r="A53" t="s">
        <v>132</v>
      </c>
      <c r="B53" t="s">
        <v>81</v>
      </c>
      <c r="C53" t="s">
        <v>19</v>
      </c>
      <c r="D53" t="s">
        <v>50</v>
      </c>
      <c r="E53" t="s">
        <v>395</v>
      </c>
      <c r="F53" s="35">
        <v>46307.609236111108</v>
      </c>
      <c r="G53" t="s">
        <v>28</v>
      </c>
      <c r="H53" t="s">
        <v>4391</v>
      </c>
      <c r="I53">
        <v>350</v>
      </c>
      <c r="J53" t="s">
        <v>22</v>
      </c>
      <c r="K53" t="s">
        <v>23</v>
      </c>
      <c r="L53">
        <v>799</v>
      </c>
      <c r="M53" t="s">
        <v>84</v>
      </c>
      <c r="N53" s="35">
        <v>46307.564305555556</v>
      </c>
      <c r="O53">
        <v>350</v>
      </c>
      <c r="P53" t="s">
        <v>26</v>
      </c>
      <c r="Q53">
        <v>350</v>
      </c>
      <c r="R53" t="str">
        <f>IF(B53="","",_xlfn.XLOOKUP(B53,DB!$A$2:$A$205,DB!$C$2:$C$205,"")&amp;"")</f>
        <v>Sector 5</v>
      </c>
      <c r="S53" t="str">
        <f>IF(B53="","",_xlfn.XLOOKUP(B53,DB!$A$2:$A$205,DB!$E$2:$E$205,""))</f>
        <v>Sector 4</v>
      </c>
      <c r="T53" t="str">
        <f>IF(B53="","",_xlfn.XLOOKUP(B53,DB!$A$2:$A$205,DB!$F$2:$F$205,""))</f>
        <v>VOMAR/XUDUN</v>
      </c>
      <c r="U53" t="str">
        <f>IF(B53="","",_xlfn.XLOOKUP(B53,DB!$A$2:$A$205,DB!$D$2:$D$205,""))</f>
        <v>MMTY</v>
      </c>
      <c r="V53" t="str">
        <f>IF(B53="","",IF(OR(COUNTIF(M53,"????N?????W")&gt;0,COUNTIF(M53,"????N?????E")&gt;0,COUNTIF(M53,"????S?????W")&gt;0,COUNTIF(M53,"????S?????E")&gt;0),_xlfn.XLOOKUP(B53,DB!$A$2:$A$205,DB!$B$2:$B$205,""),M53))</f>
        <v>MATOL</v>
      </c>
      <c r="AF53" s="2">
        <v>0.58333333333333337</v>
      </c>
      <c r="AG53" t="s">
        <v>744</v>
      </c>
      <c r="AH53" s="17">
        <v>450</v>
      </c>
      <c r="AI53" s="17" cm="1">
        <f t="array" ref="AI53">SUMPRODUCT(--(IFERROR(HOUR(Flights_2026_09_303334353637345678910[entry_hour]),-1)=HOUR(AF53)),--(IFERROR(Flights_2026_09_303334353637345678910[entry_sector],"")=AG53),--(IFERROR(Flights_2026_09_303334353637345678910[nfl],-1)&gt;=AH53),--(IFERROR(Flights_2026_09_303334353637345678910[nfl],-1)&lt;=IF(AH53=450,450,AH53+9)))</f>
        <v>0</v>
      </c>
    </row>
    <row r="54" spans="1:35" x14ac:dyDescent="0.2">
      <c r="A54" t="s">
        <v>3144</v>
      </c>
      <c r="B54" t="s">
        <v>208</v>
      </c>
      <c r="C54" t="s">
        <v>19</v>
      </c>
      <c r="D54" t="s">
        <v>76</v>
      </c>
      <c r="E54" t="s">
        <v>4392</v>
      </c>
      <c r="F54" s="35">
        <v>46307.612476851849</v>
      </c>
      <c r="G54" t="s">
        <v>21</v>
      </c>
      <c r="H54" t="s">
        <v>4393</v>
      </c>
      <c r="I54">
        <v>330</v>
      </c>
      <c r="J54" t="s">
        <v>22</v>
      </c>
      <c r="K54" t="s">
        <v>23</v>
      </c>
      <c r="L54">
        <v>426</v>
      </c>
      <c r="M54" t="s">
        <v>218</v>
      </c>
      <c r="N54" s="35">
        <v>46307.586608796293</v>
      </c>
      <c r="O54">
        <v>330</v>
      </c>
      <c r="P54" t="s">
        <v>26</v>
      </c>
      <c r="Q54">
        <v>330</v>
      </c>
      <c r="R54" t="str">
        <f>IF(B54="","",_xlfn.XLOOKUP(B54,DB!$A$2:$A$205,DB!$C$2:$C$205,"")&amp;"")</f>
        <v>Sector 3</v>
      </c>
      <c r="S54" t="str">
        <f>IF(B54="","",_xlfn.XLOOKUP(B54,DB!$A$2:$A$205,DB!$E$2:$E$205,""))</f>
        <v>Sector 3</v>
      </c>
      <c r="T54" t="str">
        <f>IF(B54="","",_xlfn.XLOOKUP(B54,DB!$A$2:$A$205,DB!$F$2:$F$205,""))</f>
        <v>NOSAT</v>
      </c>
      <c r="U54" t="str">
        <f>IF(B54="","",_xlfn.XLOOKUP(B54,DB!$A$2:$A$205,DB!$D$2:$D$205,""))</f>
        <v>KZHU</v>
      </c>
      <c r="V54" t="str">
        <f>IF(B54="","",IF(OR(COUNTIF(M54,"????N?????W")&gt;0,COUNTIF(M54,"????N?????E")&gt;0,COUNTIF(M54,"????S?????W")&gt;0,COUNTIF(M54,"????S?????E")&gt;0),_xlfn.XLOOKUP(B54,DB!$A$2:$A$205,DB!$B$2:$B$205,""),M54))</f>
        <v>IRDOV</v>
      </c>
      <c r="AF54" s="2">
        <v>0.58333333333333337</v>
      </c>
      <c r="AG54" t="s">
        <v>745</v>
      </c>
      <c r="AH54" s="17">
        <v>200</v>
      </c>
      <c r="AI54" s="17" cm="1">
        <f t="array" ref="AI54">SUMPRODUCT(--(IFERROR(HOUR(Flights_2026_09_303334353637345678910[entry_hour]),-1)=HOUR(AF54)),--(IFERROR(Flights_2026_09_303334353637345678910[entry_sector],"")=AG54),--(IFERROR(Flights_2026_09_303334353637345678910[nfl],-1)&gt;=AH54),--(IFERROR(Flights_2026_09_303334353637345678910[nfl],-1)&lt;=IF(AH54=450,450,AH54+9)))</f>
        <v>0</v>
      </c>
    </row>
    <row r="55" spans="1:35" x14ac:dyDescent="0.2">
      <c r="A55" t="s">
        <v>146</v>
      </c>
      <c r="B55" t="s">
        <v>89</v>
      </c>
      <c r="C55" t="s">
        <v>19</v>
      </c>
      <c r="D55" t="s">
        <v>47</v>
      </c>
      <c r="E55" t="s">
        <v>797</v>
      </c>
      <c r="F55" s="35">
        <v>46307.61409722222</v>
      </c>
      <c r="G55" t="s">
        <v>21</v>
      </c>
      <c r="H55" t="s">
        <v>4394</v>
      </c>
      <c r="I55">
        <v>340</v>
      </c>
      <c r="J55" t="s">
        <v>22</v>
      </c>
      <c r="K55" t="s">
        <v>23</v>
      </c>
      <c r="L55">
        <v>237</v>
      </c>
      <c r="M55" t="s">
        <v>44</v>
      </c>
      <c r="N55" s="35">
        <v>46307.597210648149</v>
      </c>
      <c r="O55">
        <v>172</v>
      </c>
      <c r="P55" t="s">
        <v>26</v>
      </c>
      <c r="Q55">
        <v>340</v>
      </c>
      <c r="R55" t="str">
        <f>IF(B55="","",_xlfn.XLOOKUP(B55,DB!$A$2:$A$205,DB!$C$2:$C$205,"")&amp;"")</f>
        <v>Sector 7</v>
      </c>
      <c r="S55" t="str">
        <f>IF(B55="","",_xlfn.XLOOKUP(B55,DB!$A$2:$A$205,DB!$E$2:$E$205,""))</f>
        <v>Sector 7</v>
      </c>
      <c r="T55" t="str">
        <f>IF(B55="","",_xlfn.XLOOKUP(B55,DB!$A$2:$A$205,DB!$F$2:$F$205,""))</f>
        <v>PAULE/SIGMA</v>
      </c>
      <c r="U55" t="str">
        <f>IF(B55="","",_xlfn.XLOOKUP(B55,DB!$A$2:$A$205,DB!$D$2:$D$205,""))</f>
        <v>MHCC</v>
      </c>
      <c r="V55" t="str">
        <f>IF(B55="","",IF(OR(COUNTIF(M55,"????N?????W")&gt;0,COUNTIF(M55,"????N?????E")&gt;0,COUNTIF(M55,"????S?????W")&gt;0,COUNTIF(M55,"????S?????E")&gt;0),_xlfn.XLOOKUP(B55,DB!$A$2:$A$205,DB!$B$2:$B$205,""),M55))</f>
        <v>SIGMA</v>
      </c>
      <c r="AF55" s="2">
        <v>0.58333333333333337</v>
      </c>
      <c r="AG55" t="s">
        <v>745</v>
      </c>
      <c r="AH55" s="17">
        <v>210</v>
      </c>
      <c r="AI55" s="17" cm="1">
        <f t="array" ref="AI55">SUMPRODUCT(--(IFERROR(HOUR(Flights_2026_09_303334353637345678910[entry_hour]),-1)=HOUR(AF55)),--(IFERROR(Flights_2026_09_303334353637345678910[entry_sector],"")=AG55),--(IFERROR(Flights_2026_09_303334353637345678910[nfl],-1)&gt;=AH55),--(IFERROR(Flights_2026_09_303334353637345678910[nfl],-1)&lt;=IF(AH55=450,450,AH55+9)))</f>
        <v>0</v>
      </c>
    </row>
    <row r="56" spans="1:35" x14ac:dyDescent="0.2">
      <c r="A56" t="s">
        <v>134</v>
      </c>
      <c r="B56" t="s">
        <v>75</v>
      </c>
      <c r="C56" t="s">
        <v>19</v>
      </c>
      <c r="D56" t="s">
        <v>41</v>
      </c>
      <c r="E56" t="s">
        <v>661</v>
      </c>
      <c r="F56" s="35">
        <v>46307.615983796291</v>
      </c>
      <c r="G56" t="s">
        <v>21</v>
      </c>
      <c r="H56" t="s">
        <v>4395</v>
      </c>
      <c r="I56">
        <v>370</v>
      </c>
      <c r="J56" t="s">
        <v>22</v>
      </c>
      <c r="K56" t="s">
        <v>23</v>
      </c>
      <c r="L56">
        <v>884</v>
      </c>
      <c r="M56" t="s">
        <v>117</v>
      </c>
      <c r="N56" s="35">
        <v>46307.566550925927</v>
      </c>
      <c r="O56">
        <v>370</v>
      </c>
      <c r="P56" t="s">
        <v>26</v>
      </c>
      <c r="Q56">
        <v>370</v>
      </c>
      <c r="R56" t="str">
        <f>IF(B56="","",_xlfn.XLOOKUP(B56,DB!$A$2:$A$205,DB!$C$2:$C$205,"")&amp;"")</f>
        <v>Sector 5</v>
      </c>
      <c r="S56" t="str">
        <f>IF(B56="","",_xlfn.XLOOKUP(B56,DB!$A$2:$A$205,DB!$E$2:$E$205,""))</f>
        <v>Sector 4</v>
      </c>
      <c r="T56" t="str">
        <f>IF(B56="","",_xlfn.XLOOKUP(B56,DB!$A$2:$A$205,DB!$F$2:$F$205,""))</f>
        <v>VOMAR/XUDUN</v>
      </c>
      <c r="U56" t="str">
        <f>IF(B56="","",_xlfn.XLOOKUP(B56,DB!$A$2:$A$205,DB!$D$2:$D$205,""))</f>
        <v>MMEX</v>
      </c>
      <c r="V56" t="str">
        <f>IF(B56="","",IF(OR(COUNTIF(M56,"????N?????W")&gt;0,COUNTIF(M56,"????N?????E")&gt;0,COUNTIF(M56,"????S?????W")&gt;0,COUNTIF(M56,"????S?????E")&gt;0),_xlfn.XLOOKUP(B56,DB!$A$2:$A$205,DB!$B$2:$B$205,""),M56))</f>
        <v>LIDAM</v>
      </c>
      <c r="AF56" s="2">
        <v>0.58333333333333337</v>
      </c>
      <c r="AG56" t="s">
        <v>745</v>
      </c>
      <c r="AH56" s="17">
        <v>220</v>
      </c>
      <c r="AI56" s="17" cm="1">
        <f t="array" ref="AI56">SUMPRODUCT(--(IFERROR(HOUR(Flights_2026_09_303334353637345678910[entry_hour]),-1)=HOUR(AF56)),--(IFERROR(Flights_2026_09_303334353637345678910[entry_sector],"")=AG56),--(IFERROR(Flights_2026_09_303334353637345678910[nfl],-1)&gt;=AH56),--(IFERROR(Flights_2026_09_303334353637345678910[nfl],-1)&lt;=IF(AH56=450,450,AH56+9)))</f>
        <v>0</v>
      </c>
    </row>
    <row r="57" spans="1:35" x14ac:dyDescent="0.2">
      <c r="A57" t="s">
        <v>151</v>
      </c>
      <c r="B57" t="s">
        <v>65</v>
      </c>
      <c r="C57" t="s">
        <v>19</v>
      </c>
      <c r="D57" t="s">
        <v>76</v>
      </c>
      <c r="E57" t="s">
        <v>4396</v>
      </c>
      <c r="F57" s="35">
        <v>46307.617627314816</v>
      </c>
      <c r="G57" t="s">
        <v>21</v>
      </c>
      <c r="H57" t="s">
        <v>4397</v>
      </c>
      <c r="I57">
        <v>350</v>
      </c>
      <c r="J57" t="s">
        <v>22</v>
      </c>
      <c r="K57" t="s">
        <v>23</v>
      </c>
      <c r="L57">
        <v>880</v>
      </c>
      <c r="M57" t="s">
        <v>2510</v>
      </c>
      <c r="N57" s="35">
        <v>46307.568912037037</v>
      </c>
      <c r="O57">
        <v>350</v>
      </c>
      <c r="P57" t="s">
        <v>26</v>
      </c>
      <c r="Q57">
        <v>350</v>
      </c>
      <c r="R57" t="str">
        <f>IF(B57="","",_xlfn.XLOOKUP(B57,DB!$A$2:$A$205,DB!$C$2:$C$205,"")&amp;"")</f>
        <v>Sector 6</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GOTAS</v>
      </c>
      <c r="AF57" s="2">
        <v>0.58333333333333337</v>
      </c>
      <c r="AG57" t="s">
        <v>745</v>
      </c>
      <c r="AH57" s="17">
        <v>230</v>
      </c>
      <c r="AI57" s="17" cm="1">
        <f t="array" ref="AI57">SUMPRODUCT(--(IFERROR(HOUR(Flights_2026_09_303334353637345678910[entry_hour]),-1)=HOUR(AF57)),--(IFERROR(Flights_2026_09_303334353637345678910[entry_sector],"")=AG57),--(IFERROR(Flights_2026_09_303334353637345678910[nfl],-1)&gt;=AH57),--(IFERROR(Flights_2026_09_303334353637345678910[nfl],-1)&lt;=IF(AH57=450,450,AH57+9)))</f>
        <v>0</v>
      </c>
    </row>
    <row r="58" spans="1:35" x14ac:dyDescent="0.2">
      <c r="A58" t="s">
        <v>159</v>
      </c>
      <c r="B58" t="s">
        <v>62</v>
      </c>
      <c r="C58" t="s">
        <v>19</v>
      </c>
      <c r="D58" t="s">
        <v>50</v>
      </c>
      <c r="E58" t="s">
        <v>2613</v>
      </c>
      <c r="F58" s="35">
        <v>46307.619004629625</v>
      </c>
      <c r="G58" t="s">
        <v>21</v>
      </c>
      <c r="H58" t="s">
        <v>4398</v>
      </c>
      <c r="I58">
        <v>340</v>
      </c>
      <c r="J58" t="s">
        <v>22</v>
      </c>
      <c r="K58" t="s">
        <v>23</v>
      </c>
      <c r="L58">
        <v>167</v>
      </c>
      <c r="M58" t="s">
        <v>37</v>
      </c>
      <c r="N58" s="35">
        <v>46307.605358796296</v>
      </c>
      <c r="O58">
        <v>285</v>
      </c>
      <c r="P58" t="s">
        <v>26</v>
      </c>
      <c r="Q58">
        <v>220</v>
      </c>
      <c r="R58" t="str">
        <f>IF(B58="","",_xlfn.XLOOKUP(B58,DB!$A$2:$A$205,DB!$C$2:$C$205,"")&amp;"")</f>
        <v>Sector 3</v>
      </c>
      <c r="S58" t="str">
        <f>IF(B58="","",_xlfn.XLOOKUP(B58,DB!$A$2:$A$205,DB!$E$2:$E$205,""))</f>
        <v>Sector 3</v>
      </c>
      <c r="T58" t="str">
        <f>IF(B58="","",_xlfn.XLOOKUP(B58,DB!$A$2:$A$205,DB!$F$2:$F$205,""))</f>
        <v>NOSAT</v>
      </c>
      <c r="U58" t="str">
        <f>IF(B58="","",_xlfn.XLOOKUP(B58,DB!$A$2:$A$205,DB!$D$2:$D$205,""))</f>
        <v>KZHU</v>
      </c>
      <c r="V58" t="str">
        <f>IF(B58="","",IF(OR(COUNTIF(M58,"????N?????W")&gt;0,COUNTIF(M58,"????N?????E")&gt;0,COUNTIF(M58,"????S?????W")&gt;0,COUNTIF(M58,"????S?????E")&gt;0),_xlfn.XLOOKUP(B58,DB!$A$2:$A$205,DB!$B$2:$B$205,""),M58))</f>
        <v>NOSAT</v>
      </c>
      <c r="AF58" s="2">
        <v>0.58333333333333337</v>
      </c>
      <c r="AG58" t="s">
        <v>745</v>
      </c>
      <c r="AH58" s="17">
        <v>240</v>
      </c>
      <c r="AI58" s="17" cm="1">
        <f t="array" ref="AI58">SUMPRODUCT(--(IFERROR(HOUR(Flights_2026_09_303334353637345678910[entry_hour]),-1)=HOUR(AF58)),--(IFERROR(Flights_2026_09_303334353637345678910[entry_sector],"")=AG58),--(IFERROR(Flights_2026_09_303334353637345678910[nfl],-1)&gt;=AH58),--(IFERROR(Flights_2026_09_303334353637345678910[nfl],-1)&lt;=IF(AH58=450,450,AH58+9)))</f>
        <v>0</v>
      </c>
    </row>
    <row r="59" spans="1:35" x14ac:dyDescent="0.2">
      <c r="A59" t="s">
        <v>145</v>
      </c>
      <c r="B59" t="s">
        <v>81</v>
      </c>
      <c r="C59" t="s">
        <v>19</v>
      </c>
      <c r="D59" t="s">
        <v>76</v>
      </c>
      <c r="E59" t="s">
        <v>380</v>
      </c>
      <c r="F59" s="35">
        <v>46307.620729166665</v>
      </c>
      <c r="G59" t="s">
        <v>21</v>
      </c>
      <c r="H59" t="s">
        <v>4399</v>
      </c>
      <c r="I59">
        <v>350</v>
      </c>
      <c r="J59" t="s">
        <v>22</v>
      </c>
      <c r="K59" t="s">
        <v>23</v>
      </c>
      <c r="L59">
        <v>789</v>
      </c>
      <c r="M59" t="s">
        <v>84</v>
      </c>
      <c r="N59" s="35">
        <v>46307.57508101852</v>
      </c>
      <c r="O59">
        <v>350</v>
      </c>
      <c r="P59" t="s">
        <v>26</v>
      </c>
      <c r="Q59">
        <v>350</v>
      </c>
      <c r="R59" t="str">
        <f>IF(B59="","",_xlfn.XLOOKUP(B59,DB!$A$2:$A$205,DB!$C$2:$C$205,"")&amp;"")</f>
        <v>Sector 5</v>
      </c>
      <c r="S59" t="str">
        <f>IF(B59="","",_xlfn.XLOOKUP(B59,DB!$A$2:$A$205,DB!$E$2:$E$205,""))</f>
        <v>Sector 4</v>
      </c>
      <c r="T59" t="str">
        <f>IF(B59="","",_xlfn.XLOOKUP(B59,DB!$A$2:$A$205,DB!$F$2:$F$205,""))</f>
        <v>VOMAR/XUDUN</v>
      </c>
      <c r="U59" t="str">
        <f>IF(B59="","",_xlfn.XLOOKUP(B59,DB!$A$2:$A$205,DB!$D$2:$D$205,""))</f>
        <v>MMTY</v>
      </c>
      <c r="V59" t="str">
        <f>IF(B59="","",IF(OR(COUNTIF(M59,"????N?????W")&gt;0,COUNTIF(M59,"????N?????E")&gt;0,COUNTIF(M59,"????S?????W")&gt;0,COUNTIF(M59,"????S?????E")&gt;0),_xlfn.XLOOKUP(B59,DB!$A$2:$A$205,DB!$B$2:$B$205,""),M59))</f>
        <v>MATOL</v>
      </c>
      <c r="AF59" s="2">
        <v>0.58333333333333337</v>
      </c>
      <c r="AG59" t="s">
        <v>745</v>
      </c>
      <c r="AH59" s="17">
        <v>250</v>
      </c>
      <c r="AI59" s="17" cm="1">
        <f t="array" ref="AI59">SUMPRODUCT(--(IFERROR(HOUR(Flights_2026_09_303334353637345678910[entry_hour]),-1)=HOUR(AF59)),--(IFERROR(Flights_2026_09_303334353637345678910[entry_sector],"")=AG59),--(IFERROR(Flights_2026_09_303334353637345678910[nfl],-1)&gt;=AH59),--(IFERROR(Flights_2026_09_303334353637345678910[nfl],-1)&lt;=IF(AH59=450,450,AH59+9)))</f>
        <v>0</v>
      </c>
    </row>
    <row r="60" spans="1:35" x14ac:dyDescent="0.2">
      <c r="A60" t="s">
        <v>155</v>
      </c>
      <c r="B60" t="s">
        <v>18</v>
      </c>
      <c r="C60" t="s">
        <v>19</v>
      </c>
      <c r="D60" t="s">
        <v>20</v>
      </c>
      <c r="E60" t="s">
        <v>3270</v>
      </c>
      <c r="F60" s="35">
        <v>46307.622118055559</v>
      </c>
      <c r="G60" t="s">
        <v>21</v>
      </c>
      <c r="H60" t="s">
        <v>4400</v>
      </c>
      <c r="I60">
        <v>350</v>
      </c>
      <c r="J60" t="s">
        <v>22</v>
      </c>
      <c r="K60" t="s">
        <v>23</v>
      </c>
      <c r="L60">
        <v>490</v>
      </c>
      <c r="M60" t="s">
        <v>25</v>
      </c>
      <c r="N60" s="35">
        <v>46307.592048611114</v>
      </c>
      <c r="O60">
        <v>350</v>
      </c>
      <c r="P60" t="s">
        <v>26</v>
      </c>
      <c r="Q60">
        <v>350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KEHLI</v>
      </c>
      <c r="AF60" s="2">
        <v>0.58333333333333337</v>
      </c>
      <c r="AG60" t="s">
        <v>745</v>
      </c>
      <c r="AH60" s="17">
        <v>260</v>
      </c>
      <c r="AI60" s="17" cm="1">
        <f t="array" ref="AI60">SUMPRODUCT(--(IFERROR(HOUR(Flights_2026_09_303334353637345678910[entry_hour]),-1)=HOUR(AF60)),--(IFERROR(Flights_2026_09_303334353637345678910[entry_sector],"")=AG60),--(IFERROR(Flights_2026_09_303334353637345678910[nfl],-1)&gt;=AH60),--(IFERROR(Flights_2026_09_303334353637345678910[nfl],-1)&lt;=IF(AH60=450,450,AH60+9)))</f>
        <v>0</v>
      </c>
    </row>
    <row r="61" spans="1:35" x14ac:dyDescent="0.2">
      <c r="A61" t="s">
        <v>160</v>
      </c>
      <c r="B61" t="s">
        <v>65</v>
      </c>
      <c r="C61" t="s">
        <v>19</v>
      </c>
      <c r="D61" t="s">
        <v>41</v>
      </c>
      <c r="E61" t="s">
        <v>113</v>
      </c>
      <c r="F61" s="35">
        <v>46307.624212962968</v>
      </c>
      <c r="G61" t="s">
        <v>21</v>
      </c>
      <c r="H61" t="s">
        <v>4401</v>
      </c>
      <c r="I61">
        <v>370</v>
      </c>
      <c r="J61" t="s">
        <v>22</v>
      </c>
      <c r="K61" t="s">
        <v>23</v>
      </c>
      <c r="L61">
        <v>971</v>
      </c>
      <c r="M61" t="s">
        <v>78</v>
      </c>
      <c r="N61" s="35">
        <v>46307.570034722223</v>
      </c>
      <c r="O61">
        <v>370</v>
      </c>
      <c r="P61" t="s">
        <v>26</v>
      </c>
      <c r="Q61">
        <v>370</v>
      </c>
      <c r="R61" t="str">
        <f>IF(B61="","",_xlfn.XLOOKUP(B61,DB!$A$2:$A$205,DB!$C$2:$C$205,"")&amp;"")</f>
        <v>Sector 6</v>
      </c>
      <c r="S61" t="str">
        <f>IF(B61="","",_xlfn.XLOOKUP(B61,DB!$A$2:$A$205,DB!$E$2:$E$205,""))</f>
        <v>Sector 4</v>
      </c>
      <c r="T61" t="str">
        <f>IF(B61="","",_xlfn.XLOOKUP(B61,DB!$A$2:$A$205,DB!$F$2:$F$205,""))</f>
        <v>VOMAR/XUDUN</v>
      </c>
      <c r="U61" t="str">
        <f>IF(B61="","",_xlfn.XLOOKUP(B61,DB!$A$2:$A$205,DB!$D$2:$D$205,""))</f>
        <v>MMEX</v>
      </c>
      <c r="V61" t="str">
        <f>IF(B61="","",IF(OR(COUNTIF(M61,"????N?????W")&gt;0,COUNTIF(M61,"????N?????E")&gt;0,COUNTIF(M61,"????S?????W")&gt;0,COUNTIF(M61,"????S?????E")&gt;0),_xlfn.XLOOKUP(B61,DB!$A$2:$A$205,DB!$B$2:$B$205,""),M61))</f>
        <v>GOTAS</v>
      </c>
      <c r="AF61" s="2">
        <v>0.58333333333333337</v>
      </c>
      <c r="AG61" t="s">
        <v>745</v>
      </c>
      <c r="AH61" s="17">
        <v>270</v>
      </c>
      <c r="AI61" s="17" cm="1">
        <f t="array" ref="AI61">SUMPRODUCT(--(IFERROR(HOUR(Flights_2026_09_303334353637345678910[entry_hour]),-1)=HOUR(AF61)),--(IFERROR(Flights_2026_09_303334353637345678910[entry_sector],"")=AG61),--(IFERROR(Flights_2026_09_303334353637345678910[nfl],-1)&gt;=AH61),--(IFERROR(Flights_2026_09_303334353637345678910[nfl],-1)&lt;=IF(AH61=450,450,AH61+9)))</f>
        <v>0</v>
      </c>
    </row>
    <row r="62" spans="1:35" x14ac:dyDescent="0.2">
      <c r="A62" t="s">
        <v>392</v>
      </c>
      <c r="B62" t="s">
        <v>19</v>
      </c>
      <c r="C62" t="s">
        <v>19</v>
      </c>
      <c r="D62" t="s">
        <v>393</v>
      </c>
      <c r="F62" s="35">
        <v>46307.629166666666</v>
      </c>
      <c r="G62" t="s">
        <v>28</v>
      </c>
      <c r="H62" t="s">
        <v>4402</v>
      </c>
      <c r="I62">
        <v>15</v>
      </c>
      <c r="J62" t="s">
        <v>30</v>
      </c>
      <c r="K62" t="s">
        <v>31</v>
      </c>
      <c r="L62">
        <v>142</v>
      </c>
      <c r="M62" t="s">
        <v>19</v>
      </c>
      <c r="N62" s="35">
        <v>46307.591574074075</v>
      </c>
      <c r="O62">
        <v>0</v>
      </c>
      <c r="P62" t="s">
        <v>32</v>
      </c>
      <c r="Q62">
        <v>15</v>
      </c>
      <c r="R62" t="str">
        <f>IF(B62="","",_xlfn.XLOOKUP(B62,DB!$A$2:$A$205,DB!$C$2:$C$205,"")&amp;"")</f>
        <v/>
      </c>
      <c r="S62" t="str">
        <f>IF(B62="","",_xlfn.XLOOKUP(B62,DB!$A$2:$A$205,DB!$E$2:$E$205,""))</f>
        <v/>
      </c>
      <c r="T62" t="str">
        <f>IF(B62="","",_xlfn.XLOOKUP(B62,DB!$A$2:$A$205,DB!$F$2:$F$205,""))</f>
        <v/>
      </c>
      <c r="U62" t="str">
        <f>IF(B62="","",_xlfn.XLOOKUP(B62,DB!$A$2:$A$205,DB!$D$2:$D$205,""))</f>
        <v/>
      </c>
      <c r="V62" t="str">
        <f>IF(B62="","",IF(OR(COUNTIF(M62,"????N?????W")&gt;0,COUNTIF(M62,"????N?????E")&gt;0,COUNTIF(M62,"????S?????W")&gt;0,COUNTIF(M62,"????S?????E")&gt;0),_xlfn.XLOOKUP(B62,DB!$A$2:$A$205,DB!$B$2:$B$205,""),M62))</f>
        <v>MMUN</v>
      </c>
      <c r="AF62" s="2">
        <v>0.58333333333333337</v>
      </c>
      <c r="AG62" t="s">
        <v>745</v>
      </c>
      <c r="AH62" s="17">
        <v>280</v>
      </c>
      <c r="AI62" s="17" cm="1">
        <f t="array" ref="AI62">SUMPRODUCT(--(IFERROR(HOUR(Flights_2026_09_303334353637345678910[entry_hour]),-1)=HOUR(AF62)),--(IFERROR(Flights_2026_09_303334353637345678910[entry_sector],"")=AG62),--(IFERROR(Flights_2026_09_303334353637345678910[nfl],-1)&gt;=AH62),--(IFERROR(Flights_2026_09_303334353637345678910[nfl],-1)&lt;=IF(AH62=450,450,AH62+9)))</f>
        <v>0</v>
      </c>
    </row>
    <row r="63" spans="1:35" x14ac:dyDescent="0.2">
      <c r="A63" t="s">
        <v>157</v>
      </c>
      <c r="B63" t="s">
        <v>102</v>
      </c>
      <c r="C63" t="s">
        <v>19</v>
      </c>
      <c r="D63" t="s">
        <v>76</v>
      </c>
      <c r="E63" t="s">
        <v>2501</v>
      </c>
      <c r="F63" s="35">
        <v>46307.629988425921</v>
      </c>
      <c r="G63" t="s">
        <v>21</v>
      </c>
      <c r="H63" t="s">
        <v>4403</v>
      </c>
      <c r="I63">
        <v>370</v>
      </c>
      <c r="J63" t="s">
        <v>22</v>
      </c>
      <c r="K63" t="s">
        <v>23</v>
      </c>
      <c r="L63">
        <v>892</v>
      </c>
      <c r="M63" t="s">
        <v>77</v>
      </c>
      <c r="N63" s="35">
        <v>46307.581238425926</v>
      </c>
      <c r="O63">
        <v>268</v>
      </c>
      <c r="P63" t="s">
        <v>26</v>
      </c>
      <c r="Q63">
        <v>370</v>
      </c>
      <c r="R63" t="str">
        <f>IF(B63="","",_xlfn.XLOOKUP(B63,DB!$A$2:$A$205,DB!$C$2:$C$205,"")&amp;"")</f>
        <v>Sector 6</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GOTAS</v>
      </c>
      <c r="AF63" s="2">
        <v>0.58333333333333337</v>
      </c>
      <c r="AG63" t="s">
        <v>745</v>
      </c>
      <c r="AH63" s="17">
        <v>290</v>
      </c>
      <c r="AI63" s="17" cm="1">
        <f t="array" ref="AI63">SUMPRODUCT(--(IFERROR(HOUR(Flights_2026_09_303334353637345678910[entry_hour]),-1)=HOUR(AF63)),--(IFERROR(Flights_2026_09_303334353637345678910[entry_sector],"")=AG63),--(IFERROR(Flights_2026_09_303334353637345678910[nfl],-1)&gt;=AH63),--(IFERROR(Flights_2026_09_303334353637345678910[nfl],-1)&lt;=IF(AH63=450,450,AH63+9)))</f>
        <v>0</v>
      </c>
    </row>
    <row r="64" spans="1:35" x14ac:dyDescent="0.2">
      <c r="A64" t="s">
        <v>153</v>
      </c>
      <c r="B64" t="s">
        <v>154</v>
      </c>
      <c r="C64" t="s">
        <v>19</v>
      </c>
      <c r="D64" t="s">
        <v>53</v>
      </c>
      <c r="E64" t="s">
        <v>87</v>
      </c>
      <c r="F64" s="35">
        <v>46307.63282407407</v>
      </c>
      <c r="G64" t="s">
        <v>21</v>
      </c>
      <c r="H64" t="s">
        <v>4404</v>
      </c>
      <c r="I64">
        <v>350</v>
      </c>
      <c r="J64" t="s">
        <v>22</v>
      </c>
      <c r="K64" t="s">
        <v>23</v>
      </c>
      <c r="L64">
        <v>789</v>
      </c>
      <c r="M64" t="s">
        <v>84</v>
      </c>
      <c r="N64" s="35">
        <v>46307.586736111116</v>
      </c>
      <c r="O64">
        <v>350</v>
      </c>
      <c r="P64" t="s">
        <v>26</v>
      </c>
      <c r="Q64">
        <v>350</v>
      </c>
      <c r="R64" t="str">
        <f>IF(B64="","",_xlfn.XLOOKUP(B64,DB!$A$2:$A$205,DB!$C$2:$C$205,"")&amp;"")</f>
        <v>Sector 5</v>
      </c>
      <c r="S64" t="str">
        <f>IF(B64="","",_xlfn.XLOOKUP(B64,DB!$A$2:$A$205,DB!$E$2:$E$205,""))</f>
        <v>Sector 4</v>
      </c>
      <c r="T64" t="str">
        <f>IF(B64="","",_xlfn.XLOOKUP(B64,DB!$A$2:$A$205,DB!$F$2:$F$205,""))</f>
        <v>VOMAR/XUDUN</v>
      </c>
      <c r="U64" t="str">
        <f>IF(B64="","",_xlfn.XLOOKUP(B64,DB!$A$2:$A$205,DB!$D$2:$D$205,""))</f>
        <v>MMTY</v>
      </c>
      <c r="V64" t="str">
        <f>IF(B64="","",IF(OR(COUNTIF(M64,"????N?????W")&gt;0,COUNTIF(M64,"????N?????E")&gt;0,COUNTIF(M64,"????S?????W")&gt;0,COUNTIF(M64,"????S?????E")&gt;0),_xlfn.XLOOKUP(B64,DB!$A$2:$A$205,DB!$B$2:$B$205,""),M64))</f>
        <v>MATOL</v>
      </c>
      <c r="AF64" s="2">
        <v>0.58333333333333337</v>
      </c>
      <c r="AG64" t="s">
        <v>745</v>
      </c>
      <c r="AH64" s="17">
        <v>300</v>
      </c>
      <c r="AI64" s="17" cm="1">
        <f t="array" ref="AI64">SUMPRODUCT(--(IFERROR(HOUR(Flights_2026_09_303334353637345678910[entry_hour]),-1)=HOUR(AF64)),--(IFERROR(Flights_2026_09_303334353637345678910[entry_sector],"")=AG64),--(IFERROR(Flights_2026_09_303334353637345678910[nfl],-1)&gt;=AH64),--(IFERROR(Flights_2026_09_303334353637345678910[nfl],-1)&lt;=IF(AH64=450,450,AH64+9)))</f>
        <v>0</v>
      </c>
    </row>
    <row r="65" spans="1:35" x14ac:dyDescent="0.2">
      <c r="A65" t="s">
        <v>451</v>
      </c>
      <c r="B65" t="s">
        <v>229</v>
      </c>
      <c r="C65" t="s">
        <v>19</v>
      </c>
      <c r="D65" t="s">
        <v>47</v>
      </c>
      <c r="E65" t="s">
        <v>4405</v>
      </c>
      <c r="F65" s="35">
        <v>46307.634074074071</v>
      </c>
      <c r="G65" t="s">
        <v>21</v>
      </c>
      <c r="H65" t="s">
        <v>4406</v>
      </c>
      <c r="I65">
        <v>370</v>
      </c>
      <c r="J65" t="s">
        <v>22</v>
      </c>
      <c r="K65" t="s">
        <v>23</v>
      </c>
      <c r="L65">
        <v>549</v>
      </c>
      <c r="M65" t="s">
        <v>25</v>
      </c>
      <c r="N65" s="35">
        <v>46307.601631944446</v>
      </c>
      <c r="O65">
        <v>370</v>
      </c>
      <c r="P65" t="s">
        <v>26</v>
      </c>
      <c r="Q65">
        <v>370</v>
      </c>
      <c r="R65" t="str">
        <f>IF(B65="","",_xlfn.XLOOKUP(B65,DB!$A$2:$A$205,DB!$C$2:$C$205,"")&amp;"")</f>
        <v>Sector 5</v>
      </c>
      <c r="S65" t="str">
        <f>IF(B65="","",_xlfn.XLOOKUP(B65,DB!$A$2:$A$205,DB!$E$2:$E$205,""))</f>
        <v>Sector 4</v>
      </c>
      <c r="T65" t="str">
        <f>IF(B65="","",_xlfn.XLOOKUP(B65,DB!$A$2:$A$205,DB!$F$2:$F$205,""))</f>
        <v>VOMAR/XUDUN</v>
      </c>
      <c r="U65" t="str">
        <f>IF(B65="","",_xlfn.XLOOKUP(B65,DB!$A$2:$A$205,DB!$D$2:$D$205,""))</f>
        <v>KZHU</v>
      </c>
      <c r="V65" t="str">
        <f>IF(B65="","",IF(OR(COUNTIF(M65,"????N?????W")&gt;0,COUNTIF(M65,"????N?????E")&gt;0,COUNTIF(M65,"????S?????W")&gt;0,COUNTIF(M65,"????S?????E")&gt;0),_xlfn.XLOOKUP(B65,DB!$A$2:$A$205,DB!$B$2:$B$205,""),M65))</f>
        <v>KEHLI</v>
      </c>
      <c r="AF65" s="2">
        <v>0.58333333333333337</v>
      </c>
      <c r="AG65" t="s">
        <v>745</v>
      </c>
      <c r="AH65" s="17">
        <v>310</v>
      </c>
      <c r="AI65" s="17" cm="1">
        <f t="array" ref="AI65">SUMPRODUCT(--(IFERROR(HOUR(Flights_2026_09_303334353637345678910[entry_hour]),-1)=HOUR(AF65)),--(IFERROR(Flights_2026_09_303334353637345678910[entry_sector],"")=AG65),--(IFERROR(Flights_2026_09_303334353637345678910[nfl],-1)&gt;=AH65),--(IFERROR(Flights_2026_09_303334353637345678910[nfl],-1)&lt;=IF(AH65=450,450,AH65+9)))</f>
        <v>0</v>
      </c>
    </row>
    <row r="66" spans="1:35" x14ac:dyDescent="0.2">
      <c r="A66" t="s">
        <v>2248</v>
      </c>
      <c r="B66" t="s">
        <v>57</v>
      </c>
      <c r="C66" t="s">
        <v>19</v>
      </c>
      <c r="D66" t="s">
        <v>47</v>
      </c>
      <c r="E66" t="s">
        <v>4407</v>
      </c>
      <c r="F66" s="35">
        <v>46307.636273148149</v>
      </c>
      <c r="G66" t="s">
        <v>21</v>
      </c>
      <c r="H66" t="s">
        <v>4408</v>
      </c>
      <c r="I66">
        <v>350</v>
      </c>
      <c r="J66" t="s">
        <v>22</v>
      </c>
      <c r="K66" t="s">
        <v>23</v>
      </c>
      <c r="L66">
        <v>515</v>
      </c>
      <c r="M66" t="s">
        <v>25</v>
      </c>
      <c r="N66" s="35">
        <v>46307.604583333334</v>
      </c>
      <c r="O66">
        <v>350</v>
      </c>
      <c r="P66" t="s">
        <v>26</v>
      </c>
      <c r="Q66">
        <v>350</v>
      </c>
      <c r="R66" t="str">
        <f>IF(B66="","",_xlfn.XLOOKUP(B66,DB!$A$2:$A$205,DB!$C$2:$C$205,"")&amp;"")</f>
        <v>Sector 5</v>
      </c>
      <c r="S66" t="str">
        <f>IF(B66="","",_xlfn.XLOOKUP(B66,DB!$A$2:$A$205,DB!$E$2:$E$205,""))</f>
        <v>Sector 4</v>
      </c>
      <c r="T66" t="str">
        <f>IF(B66="","",_xlfn.XLOOKUP(B66,DB!$A$2:$A$205,DB!$F$2:$F$205,""))</f>
        <v>VOMAR/XUDUN</v>
      </c>
      <c r="U66" t="str">
        <f>IF(B66="","",_xlfn.XLOOKUP(B66,DB!$A$2:$A$205,DB!$D$2:$D$205,""))</f>
        <v>KZHU</v>
      </c>
      <c r="V66" t="str">
        <f>IF(B66="","",IF(OR(COUNTIF(M66,"????N?????W")&gt;0,COUNTIF(M66,"????N?????E")&gt;0,COUNTIF(M66,"????S?????W")&gt;0,COUNTIF(M66,"????S?????E")&gt;0),_xlfn.XLOOKUP(B66,DB!$A$2:$A$205,DB!$B$2:$B$205,""),M66))</f>
        <v>KEHLI</v>
      </c>
      <c r="AF66" s="2">
        <v>0.58333333333333337</v>
      </c>
      <c r="AG66" t="s">
        <v>745</v>
      </c>
      <c r="AH66" s="17">
        <v>320</v>
      </c>
      <c r="AI66" s="17" cm="1">
        <f t="array" ref="AI66">SUMPRODUCT(--(IFERROR(HOUR(Flights_2026_09_303334353637345678910[entry_hour]),-1)=HOUR(AF66)),--(IFERROR(Flights_2026_09_303334353637345678910[entry_sector],"")=AG66),--(IFERROR(Flights_2026_09_303334353637345678910[nfl],-1)&gt;=AH66),--(IFERROR(Flights_2026_09_303334353637345678910[nfl],-1)&lt;=IF(AH66=450,450,AH66+9)))</f>
        <v>0</v>
      </c>
    </row>
    <row r="67" spans="1:35" x14ac:dyDescent="0.2">
      <c r="A67" t="s">
        <v>448</v>
      </c>
      <c r="B67" t="s">
        <v>272</v>
      </c>
      <c r="C67" t="s">
        <v>19</v>
      </c>
      <c r="D67" t="s">
        <v>76</v>
      </c>
      <c r="E67" t="s">
        <v>3279</v>
      </c>
      <c r="F67" s="35">
        <v>46307.637835648144</v>
      </c>
      <c r="G67" t="s">
        <v>21</v>
      </c>
      <c r="H67" t="s">
        <v>4409</v>
      </c>
      <c r="I67">
        <v>370</v>
      </c>
      <c r="J67" t="s">
        <v>22</v>
      </c>
      <c r="K67" t="s">
        <v>23</v>
      </c>
      <c r="L67">
        <v>849</v>
      </c>
      <c r="M67" t="s">
        <v>136</v>
      </c>
      <c r="N67" s="35">
        <v>46307.589016203703</v>
      </c>
      <c r="O67">
        <v>350</v>
      </c>
      <c r="P67" t="s">
        <v>26</v>
      </c>
      <c r="Q67">
        <v>370</v>
      </c>
      <c r="R67" t="str">
        <f>IF(B67="","",_xlfn.XLOOKUP(B67,DB!$A$2:$A$205,DB!$C$2:$C$205,"")&amp;"")</f>
        <v>Sector 5</v>
      </c>
      <c r="S67" t="str">
        <f>IF(B67="","",_xlfn.XLOOKUP(B67,DB!$A$2:$A$205,DB!$E$2:$E$205,""))</f>
        <v>Sector 4</v>
      </c>
      <c r="T67" t="str">
        <f>IF(B67="","",_xlfn.XLOOKUP(B67,DB!$A$2:$A$205,DB!$F$2:$F$205,""))</f>
        <v>VOMAR/XUDUN</v>
      </c>
      <c r="U67" t="str">
        <f>IF(B67="","",_xlfn.XLOOKUP(B67,DB!$A$2:$A$205,DB!$D$2:$D$205,""))</f>
        <v>MMEX</v>
      </c>
      <c r="V67" t="str">
        <f>IF(B67="","",IF(OR(COUNTIF(M67,"????N?????W")&gt;0,COUNTIF(M67,"????N?????E")&gt;0,COUNTIF(M67,"????S?????W")&gt;0,COUNTIF(M67,"????S?????E")&gt;0),_xlfn.XLOOKUP(B67,DB!$A$2:$A$205,DB!$B$2:$B$205,""),M67))</f>
        <v>LIDAM</v>
      </c>
      <c r="AF67" s="2">
        <v>0.58333333333333337</v>
      </c>
      <c r="AG67" t="s">
        <v>745</v>
      </c>
      <c r="AH67" s="17">
        <v>330</v>
      </c>
      <c r="AI67" s="17" cm="1">
        <f t="array" ref="AI67">SUMPRODUCT(--(IFERROR(HOUR(Flights_2026_09_303334353637345678910[entry_hour]),-1)=HOUR(AF67)),--(IFERROR(Flights_2026_09_303334353637345678910[entry_sector],"")=AG67),--(IFERROR(Flights_2026_09_303334353637345678910[nfl],-1)&gt;=AH67),--(IFERROR(Flights_2026_09_303334353637345678910[nfl],-1)&lt;=IF(AH67=450,450,AH67+9)))</f>
        <v>0</v>
      </c>
    </row>
    <row r="68" spans="1:35" x14ac:dyDescent="0.2">
      <c r="A68" t="s">
        <v>165</v>
      </c>
      <c r="B68" t="s">
        <v>65</v>
      </c>
      <c r="C68" t="s">
        <v>19</v>
      </c>
      <c r="D68" t="s">
        <v>107</v>
      </c>
      <c r="E68" t="s">
        <v>4410</v>
      </c>
      <c r="F68" s="35">
        <v>46307.639456018514</v>
      </c>
      <c r="G68" t="s">
        <v>21</v>
      </c>
      <c r="H68" t="s">
        <v>4411</v>
      </c>
      <c r="I68">
        <v>330</v>
      </c>
      <c r="J68" t="s">
        <v>22</v>
      </c>
      <c r="K68" t="s">
        <v>23</v>
      </c>
      <c r="L68">
        <v>1034</v>
      </c>
      <c r="M68" t="s">
        <v>2523</v>
      </c>
      <c r="N68" s="35">
        <v>46307.580914351856</v>
      </c>
      <c r="O68">
        <v>330</v>
      </c>
      <c r="P68" t="s">
        <v>26</v>
      </c>
      <c r="Q68">
        <v>330</v>
      </c>
      <c r="R68" t="str">
        <f>IF(B68="","",_xlfn.XLOOKUP(B68,DB!$A$2:$A$205,DB!$C$2:$C$205,"")&amp;"")</f>
        <v>Sector 6</v>
      </c>
      <c r="S68" t="str">
        <f>IF(B68="","",_xlfn.XLOOKUP(B68,DB!$A$2:$A$205,DB!$E$2:$E$205,""))</f>
        <v>Sector 4</v>
      </c>
      <c r="T68" t="str">
        <f>IF(B68="","",_xlfn.XLOOKUP(B68,DB!$A$2:$A$205,DB!$F$2:$F$205,""))</f>
        <v>VOMAR/XUDUN</v>
      </c>
      <c r="U68" t="str">
        <f>IF(B68="","",_xlfn.XLOOKUP(B68,DB!$A$2:$A$205,DB!$D$2:$D$205,""))</f>
        <v>MMEX</v>
      </c>
      <c r="V68" t="str">
        <f>IF(B68="","",IF(OR(COUNTIF(M68,"????N?????W")&gt;0,COUNTIF(M68,"????N?????E")&gt;0,COUNTIF(M68,"????S?????W")&gt;0,COUNTIF(M68,"????S?????E")&gt;0),_xlfn.XLOOKUP(B68,DB!$A$2:$A$205,DB!$B$2:$B$205,""),M68))</f>
        <v>GOTAS</v>
      </c>
      <c r="AF68" s="2">
        <v>0.58333333333333337</v>
      </c>
      <c r="AG68" t="s">
        <v>745</v>
      </c>
      <c r="AH68" s="17">
        <v>340</v>
      </c>
      <c r="AI68" s="17" cm="1">
        <f t="array" ref="AI68">SUMPRODUCT(--(IFERROR(HOUR(Flights_2026_09_303334353637345678910[entry_hour]),-1)=HOUR(AF68)),--(IFERROR(Flights_2026_09_303334353637345678910[entry_sector],"")=AG68),--(IFERROR(Flights_2026_09_303334353637345678910[nfl],-1)&gt;=AH68),--(IFERROR(Flights_2026_09_303334353637345678910[nfl],-1)&lt;=IF(AH68=450,450,AH68+9)))</f>
        <v>0</v>
      </c>
    </row>
    <row r="69" spans="1:35" x14ac:dyDescent="0.2">
      <c r="A69" t="s">
        <v>212</v>
      </c>
      <c r="B69" t="s">
        <v>213</v>
      </c>
      <c r="C69" t="s">
        <v>19</v>
      </c>
      <c r="D69" t="s">
        <v>90</v>
      </c>
      <c r="E69" t="s">
        <v>2629</v>
      </c>
      <c r="F69" s="35">
        <v>46307.64199074074</v>
      </c>
      <c r="G69" t="s">
        <v>21</v>
      </c>
      <c r="H69" t="s">
        <v>4412</v>
      </c>
      <c r="I69">
        <v>390</v>
      </c>
      <c r="J69" t="s">
        <v>22</v>
      </c>
      <c r="K69" t="s">
        <v>23</v>
      </c>
      <c r="L69">
        <v>488</v>
      </c>
      <c r="M69" t="s">
        <v>24</v>
      </c>
      <c r="N69" s="35">
        <v>46307.613252314812</v>
      </c>
      <c r="O69">
        <v>390</v>
      </c>
      <c r="P69" t="s">
        <v>26</v>
      </c>
      <c r="Q69">
        <v>370</v>
      </c>
      <c r="R69" t="str">
        <f>IF(B69="","",_xlfn.XLOOKUP(B69,DB!$A$2:$A$205,DB!$C$2:$C$205,"")&amp;"")</f>
        <v>Sector 5</v>
      </c>
      <c r="S69" t="str">
        <f>IF(B69="","",_xlfn.XLOOKUP(B69,DB!$A$2:$A$205,DB!$E$2:$E$205,""))</f>
        <v>Sector 4</v>
      </c>
      <c r="T69" t="str">
        <f>IF(B69="","",_xlfn.XLOOKUP(B69,DB!$A$2:$A$205,DB!$F$2:$F$205,""))</f>
        <v>VOMAR/XUDUN</v>
      </c>
      <c r="U69" t="str">
        <f>IF(B69="","",_xlfn.XLOOKUP(B69,DB!$A$2:$A$205,DB!$D$2:$D$205,""))</f>
        <v>KZHU</v>
      </c>
      <c r="V69" t="str">
        <f>IF(B69="","",IF(OR(COUNTIF(M69,"????N?????W")&gt;0,COUNTIF(M69,"????N?????E")&gt;0,COUNTIF(M69,"????S?????W")&gt;0,COUNTIF(M69,"????S?????E")&gt;0),_xlfn.XLOOKUP(B69,DB!$A$2:$A$205,DB!$B$2:$B$205,""),M69))</f>
        <v>IPSEV</v>
      </c>
      <c r="AF69" s="2">
        <v>0.58333333333333337</v>
      </c>
      <c r="AG69" t="s">
        <v>745</v>
      </c>
      <c r="AH69" s="17">
        <v>350</v>
      </c>
      <c r="AI69" s="17" cm="1">
        <f t="array" ref="AI69">SUMPRODUCT(--(IFERROR(HOUR(Flights_2026_09_303334353637345678910[entry_hour]),-1)=HOUR(AF69)),--(IFERROR(Flights_2026_09_303334353637345678910[entry_sector],"")=AG69),--(IFERROR(Flights_2026_09_303334353637345678910[nfl],-1)&gt;=AH69),--(IFERROR(Flights_2026_09_303334353637345678910[nfl],-1)&lt;=IF(AH69=450,450,AH69+9)))</f>
        <v>4</v>
      </c>
    </row>
    <row r="70" spans="1:35" x14ac:dyDescent="0.2">
      <c r="A70" t="s">
        <v>162</v>
      </c>
      <c r="B70" t="s">
        <v>163</v>
      </c>
      <c r="C70" t="s">
        <v>19</v>
      </c>
      <c r="D70" t="s">
        <v>53</v>
      </c>
      <c r="E70" t="s">
        <v>381</v>
      </c>
      <c r="F70" s="35">
        <v>46307.643495370372</v>
      </c>
      <c r="G70" t="s">
        <v>21</v>
      </c>
      <c r="H70" t="s">
        <v>4413</v>
      </c>
      <c r="I70">
        <v>380</v>
      </c>
      <c r="J70" t="s">
        <v>22</v>
      </c>
      <c r="K70" t="s">
        <v>23</v>
      </c>
      <c r="L70">
        <v>167</v>
      </c>
      <c r="M70" t="s">
        <v>37</v>
      </c>
      <c r="N70" s="35">
        <v>46307.628796296296</v>
      </c>
      <c r="O70">
        <v>339</v>
      </c>
      <c r="P70" t="s">
        <v>26</v>
      </c>
      <c r="Q70">
        <v>220</v>
      </c>
      <c r="R70" t="str">
        <f>IF(B70="","",_xlfn.XLOOKUP(B70,DB!$A$2:$A$205,DB!$C$2:$C$205,"")&amp;"")</f>
        <v>Sector 3</v>
      </c>
      <c r="S70" t="str">
        <f>IF(B70="","",_xlfn.XLOOKUP(B70,DB!$A$2:$A$205,DB!$E$2:$E$205,""))</f>
        <v>Sector 3</v>
      </c>
      <c r="T70" t="str">
        <f>IF(B70="","",_xlfn.XLOOKUP(B70,DB!$A$2:$A$205,DB!$F$2:$F$205,""))</f>
        <v>NOSAT</v>
      </c>
      <c r="U70" t="str">
        <f>IF(B70="","",_xlfn.XLOOKUP(B70,DB!$A$2:$A$205,DB!$D$2:$D$205,""))</f>
        <v>MUFH</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303334353637345678910[entry_hour]),-1)=HOUR(AF70)),--(IFERROR(Flights_2026_09_303334353637345678910[entry_sector],"")=AG70),--(IFERROR(Flights_2026_09_303334353637345678910[nfl],-1)&gt;=AH70),--(IFERROR(Flights_2026_09_303334353637345678910[nfl],-1)&lt;=IF(AH70=450,450,AH70+9)))</f>
        <v>0</v>
      </c>
    </row>
    <row r="71" spans="1:35" x14ac:dyDescent="0.2">
      <c r="A71" t="s">
        <v>180</v>
      </c>
      <c r="B71" t="s">
        <v>57</v>
      </c>
      <c r="C71" t="s">
        <v>19</v>
      </c>
      <c r="D71" t="s">
        <v>50</v>
      </c>
      <c r="E71" t="s">
        <v>4414</v>
      </c>
      <c r="F71" s="35">
        <v>46307.644490740742</v>
      </c>
      <c r="G71" t="s">
        <v>21</v>
      </c>
      <c r="H71" t="s">
        <v>4415</v>
      </c>
      <c r="I71">
        <v>350</v>
      </c>
      <c r="J71" t="s">
        <v>22</v>
      </c>
      <c r="K71" t="s">
        <v>23</v>
      </c>
      <c r="L71">
        <v>498</v>
      </c>
      <c r="M71" t="s">
        <v>25</v>
      </c>
      <c r="N71" s="35">
        <v>46307.613726851851</v>
      </c>
      <c r="O71">
        <v>350</v>
      </c>
      <c r="P71" t="s">
        <v>26</v>
      </c>
      <c r="Q71">
        <v>350</v>
      </c>
      <c r="R71" t="str">
        <f>IF(B71="","",_xlfn.XLOOKUP(B71,DB!$A$2:$A$205,DB!$C$2:$C$205,"")&amp;"")</f>
        <v>Sector 5</v>
      </c>
      <c r="S71" t="str">
        <f>IF(B71="","",_xlfn.XLOOKUP(B71,DB!$A$2:$A$205,DB!$E$2:$E$205,""))</f>
        <v>Sector 4</v>
      </c>
      <c r="T71" t="str">
        <f>IF(B71="","",_xlfn.XLOOKUP(B71,DB!$A$2:$A$205,DB!$F$2:$F$205,""))</f>
        <v>VOMAR/XUDUN</v>
      </c>
      <c r="U71" t="str">
        <f>IF(B71="","",_xlfn.XLOOKUP(B71,DB!$A$2:$A$205,DB!$D$2:$D$205,""))</f>
        <v>KZHU</v>
      </c>
      <c r="V71" t="str">
        <f>IF(B71="","",IF(OR(COUNTIF(M71,"????N?????W")&gt;0,COUNTIF(M71,"????N?????E")&gt;0,COUNTIF(M71,"????S?????W")&gt;0,COUNTIF(M71,"????S?????E")&gt;0),_xlfn.XLOOKUP(B71,DB!$A$2:$A$205,DB!$B$2:$B$205,""),M71))</f>
        <v>KEHLI</v>
      </c>
      <c r="AF71" s="2">
        <v>0.58333333333333337</v>
      </c>
      <c r="AG71" t="s">
        <v>745</v>
      </c>
      <c r="AH71" s="17">
        <v>370</v>
      </c>
      <c r="AI71" s="17" cm="1">
        <f t="array" ref="AI71">SUMPRODUCT(--(IFERROR(HOUR(Flights_2026_09_303334353637345678910[entry_hour]),-1)=HOUR(AF71)),--(IFERROR(Flights_2026_09_303334353637345678910[entry_sector],"")=AG71),--(IFERROR(Flights_2026_09_303334353637345678910[nfl],-1)&gt;=AH71),--(IFERROR(Flights_2026_09_303334353637345678910[nfl],-1)&lt;=IF(AH71=450,450,AH71+9)))</f>
        <v>4</v>
      </c>
    </row>
    <row r="72" spans="1:35" x14ac:dyDescent="0.2">
      <c r="A72" t="s">
        <v>176</v>
      </c>
      <c r="B72" t="s">
        <v>177</v>
      </c>
      <c r="C72" t="s">
        <v>19</v>
      </c>
      <c r="D72" t="s">
        <v>120</v>
      </c>
      <c r="E72" t="s">
        <v>4416</v>
      </c>
      <c r="F72" s="35">
        <v>46307.645868055552</v>
      </c>
      <c r="G72" t="s">
        <v>21</v>
      </c>
      <c r="H72" t="s">
        <v>4417</v>
      </c>
      <c r="I72">
        <v>320</v>
      </c>
      <c r="J72" t="s">
        <v>22</v>
      </c>
      <c r="K72" t="s">
        <v>23</v>
      </c>
      <c r="L72">
        <v>161</v>
      </c>
      <c r="M72" t="s">
        <v>37</v>
      </c>
      <c r="N72" s="35">
        <v>46307.632418981477</v>
      </c>
      <c r="O72">
        <v>230</v>
      </c>
      <c r="P72" t="s">
        <v>26</v>
      </c>
      <c r="Q72">
        <v>220</v>
      </c>
      <c r="R72" t="str">
        <f>IF(B72="","",_xlfn.XLOOKUP(B72,DB!$A$2:$A$205,DB!$C$2:$C$205,"")&amp;"")</f>
        <v>Sector 3</v>
      </c>
      <c r="S72" t="str">
        <f>IF(B72="","",_xlfn.XLOOKUP(B72,DB!$A$2:$A$205,DB!$E$2:$E$205,""))</f>
        <v>Sector 3</v>
      </c>
      <c r="T72" t="str">
        <f>IF(B72="","",_xlfn.XLOOKUP(B72,DB!$A$2:$A$205,DB!$F$2:$F$205,""))</f>
        <v>NOSAT</v>
      </c>
      <c r="U72" t="str">
        <f>IF(B72="","",_xlfn.XLOOKUP(B72,DB!$A$2:$A$205,DB!$D$2:$D$205,""))</f>
        <v>KZHU</v>
      </c>
      <c r="V72" t="str">
        <f>IF(B72="","",IF(OR(COUNTIF(M72,"????N?????W")&gt;0,COUNTIF(M72,"????N?????E")&gt;0,COUNTIF(M72,"????S?????W")&gt;0,COUNTIF(M72,"????S?????E")&gt;0),_xlfn.XLOOKUP(B72,DB!$A$2:$A$205,DB!$B$2:$B$205,""),M72))</f>
        <v>NOSAT</v>
      </c>
      <c r="AF72" s="2">
        <v>0.58333333333333337</v>
      </c>
      <c r="AG72" t="s">
        <v>745</v>
      </c>
      <c r="AH72" s="17">
        <v>380</v>
      </c>
      <c r="AI72" s="17" cm="1">
        <f t="array" ref="AI72">SUMPRODUCT(--(IFERROR(HOUR(Flights_2026_09_303334353637345678910[entry_hour]),-1)=HOUR(AF72)),--(IFERROR(Flights_2026_09_303334353637345678910[entry_sector],"")=AG72),--(IFERROR(Flights_2026_09_303334353637345678910[nfl],-1)&gt;=AH72),--(IFERROR(Flights_2026_09_303334353637345678910[nfl],-1)&lt;=IF(AH72=450,450,AH72+9)))</f>
        <v>0</v>
      </c>
    </row>
    <row r="73" spans="1:35" x14ac:dyDescent="0.2">
      <c r="A73" t="s">
        <v>4418</v>
      </c>
      <c r="B73" t="s">
        <v>4419</v>
      </c>
      <c r="C73" t="s">
        <v>19</v>
      </c>
      <c r="D73" t="s">
        <v>2950</v>
      </c>
      <c r="E73" t="s">
        <v>4420</v>
      </c>
      <c r="F73" s="35">
        <v>46307.64980324074</v>
      </c>
      <c r="G73" t="s">
        <v>21</v>
      </c>
      <c r="H73" t="s">
        <v>4421</v>
      </c>
      <c r="I73">
        <v>430</v>
      </c>
      <c r="J73" t="s">
        <v>22</v>
      </c>
      <c r="K73" t="s">
        <v>31</v>
      </c>
      <c r="L73">
        <v>415</v>
      </c>
      <c r="M73" t="s">
        <v>4422</v>
      </c>
      <c r="N73" s="35">
        <v>46307.623240740737</v>
      </c>
      <c r="O73">
        <v>430</v>
      </c>
      <c r="P73" t="s">
        <v>26</v>
      </c>
      <c r="Q73">
        <v>430</v>
      </c>
      <c r="R73" t="str">
        <f>IF(B73="","",_xlfn.XLOOKUP(B73,DB!$A$2:$A$205,DB!$C$2:$C$205,"")&amp;"")</f>
        <v/>
      </c>
      <c r="S73" t="str">
        <f>IF(B73="","",_xlfn.XLOOKUP(B73,DB!$A$2:$A$205,DB!$E$2:$E$205,""))</f>
        <v/>
      </c>
      <c r="T73" t="str">
        <f>IF(B73="","",_xlfn.XLOOKUP(B73,DB!$A$2:$A$205,DB!$F$2:$F$205,""))</f>
        <v/>
      </c>
      <c r="U73" t="str">
        <f>IF(B73="","",_xlfn.XLOOKUP(B73,DB!$A$2:$A$205,DB!$D$2:$D$205,""))</f>
        <v/>
      </c>
      <c r="V73" t="str">
        <f>IF(B73="","",IF(OR(COUNTIF(M73,"????N?????W")&gt;0,COUNTIF(M73,"????N?????E")&gt;0,COUNTIF(M73,"????S?????W")&gt;0,COUNTIF(M73,"????S?????E")&gt;0),_xlfn.XLOOKUP(B73,DB!$A$2:$A$205,DB!$B$2:$B$205,""),M73))</f>
        <v/>
      </c>
      <c r="AF73" s="2">
        <v>0.58333333333333337</v>
      </c>
      <c r="AG73" t="s">
        <v>745</v>
      </c>
      <c r="AH73" s="17">
        <v>390</v>
      </c>
      <c r="AI73" s="17" cm="1">
        <f t="array" ref="AI73">SUMPRODUCT(--(IFERROR(HOUR(Flights_2026_09_303334353637345678910[entry_hour]),-1)=HOUR(AF73)),--(IFERROR(Flights_2026_09_303334353637345678910[entry_sector],"")=AG73),--(IFERROR(Flights_2026_09_303334353637345678910[nfl],-1)&gt;=AH73),--(IFERROR(Flights_2026_09_303334353637345678910[nfl],-1)&lt;=IF(AH73=450,450,AH73+9)))</f>
        <v>0</v>
      </c>
    </row>
    <row r="74" spans="1:35" x14ac:dyDescent="0.2">
      <c r="A74" t="s">
        <v>4423</v>
      </c>
      <c r="B74" t="s">
        <v>454</v>
      </c>
      <c r="C74" t="s">
        <v>19</v>
      </c>
      <c r="D74" t="s">
        <v>3700</v>
      </c>
      <c r="E74" t="s">
        <v>4424</v>
      </c>
      <c r="F74" s="35">
        <v>46307.651226851856</v>
      </c>
      <c r="G74" t="s">
        <v>21</v>
      </c>
      <c r="H74" t="s">
        <v>4425</v>
      </c>
      <c r="I74">
        <v>430</v>
      </c>
      <c r="J74" t="s">
        <v>22</v>
      </c>
      <c r="K74" t="s">
        <v>31</v>
      </c>
      <c r="L74">
        <v>163</v>
      </c>
      <c r="M74" t="s">
        <v>37</v>
      </c>
      <c r="N74" s="35">
        <v>46307.637731481482</v>
      </c>
      <c r="O74">
        <v>346</v>
      </c>
      <c r="P74" t="s">
        <v>26</v>
      </c>
      <c r="Q74">
        <v>220</v>
      </c>
      <c r="R74" t="str">
        <f>IF(B74="","",_xlfn.XLOOKUP(B74,DB!$A$2:$A$205,DB!$C$2:$C$205,"")&amp;"")</f>
        <v>Sector 3</v>
      </c>
      <c r="S74" t="str">
        <f>IF(B74="","",_xlfn.XLOOKUP(B74,DB!$A$2:$A$205,DB!$E$2:$E$205,""))</f>
        <v>Sector 3</v>
      </c>
      <c r="T74" t="str">
        <f>IF(B74="","",_xlfn.XLOOKUP(B74,DB!$A$2:$A$205,DB!$F$2:$F$205,""))</f>
        <v>NOSAT</v>
      </c>
      <c r="U74" t="str">
        <f>IF(B74="","",_xlfn.XLOOKUP(B74,DB!$A$2:$A$205,DB!$D$2:$D$205,""))</f>
        <v>MUFH</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303334353637345678910[entry_hour]),-1)=HOUR(AF74)),--(IFERROR(Flights_2026_09_303334353637345678910[entry_sector],"")=AG74),--(IFERROR(Flights_2026_09_303334353637345678910[nfl],-1)&gt;=AH74),--(IFERROR(Flights_2026_09_303334353637345678910[nfl],-1)&lt;=IF(AH74=450,450,AH74+9)))</f>
        <v>0</v>
      </c>
    </row>
    <row r="75" spans="1:35" x14ac:dyDescent="0.2">
      <c r="A75" t="s">
        <v>174</v>
      </c>
      <c r="B75" t="s">
        <v>175</v>
      </c>
      <c r="C75" t="s">
        <v>19</v>
      </c>
      <c r="D75" t="s">
        <v>50</v>
      </c>
      <c r="E75" t="s">
        <v>4426</v>
      </c>
      <c r="F75" s="35">
        <v>46307.655752314815</v>
      </c>
      <c r="G75" t="s">
        <v>21</v>
      </c>
      <c r="H75" t="s">
        <v>4427</v>
      </c>
      <c r="I75">
        <v>320</v>
      </c>
      <c r="J75" t="s">
        <v>22</v>
      </c>
      <c r="K75" t="s">
        <v>23</v>
      </c>
      <c r="L75">
        <v>415</v>
      </c>
      <c r="M75" t="s">
        <v>204</v>
      </c>
      <c r="N75" s="35">
        <v>46307.629594907412</v>
      </c>
      <c r="O75">
        <v>340</v>
      </c>
      <c r="P75" t="s">
        <v>26</v>
      </c>
      <c r="Q75">
        <v>320</v>
      </c>
      <c r="R75" t="str">
        <f>IF(B75="","",_xlfn.XLOOKUP(B75,DB!$A$2:$A$205,DB!$C$2:$C$205,"")&amp;"")</f>
        <v>Sector 3</v>
      </c>
      <c r="S75" t="str">
        <f>IF(B75="","",_xlfn.XLOOKUP(B75,DB!$A$2:$A$205,DB!$E$2:$E$205,""))</f>
        <v>Sector 3</v>
      </c>
      <c r="T75" t="str">
        <f>IF(B75="","",_xlfn.XLOOKUP(B75,DB!$A$2:$A$205,DB!$F$2:$F$205,""))</f>
        <v>NOSAT</v>
      </c>
      <c r="U75" t="str">
        <f>IF(B75="","",_xlfn.XLOOKUP(B75,DB!$A$2:$A$205,DB!$D$2:$D$205,""))</f>
        <v>KZHU</v>
      </c>
      <c r="V75" t="str">
        <f>IF(B75="","",IF(OR(COUNTIF(M75,"????N?????W")&gt;0,COUNTIF(M75,"????N?????E")&gt;0,COUNTIF(M75,"????S?????W")&gt;0,COUNTIF(M75,"????S?????E")&gt;0),_xlfn.XLOOKUP(B75,DB!$A$2:$A$205,DB!$B$2:$B$205,""),M75))</f>
        <v>PISAD</v>
      </c>
      <c r="AF75" s="2">
        <v>0.58333333333333337</v>
      </c>
      <c r="AG75" t="s">
        <v>745</v>
      </c>
      <c r="AH75" s="17">
        <v>410</v>
      </c>
      <c r="AI75" s="17" cm="1">
        <f t="array" ref="AI75">SUMPRODUCT(--(IFERROR(HOUR(Flights_2026_09_303334353637345678910[entry_hour]),-1)=HOUR(AF75)),--(IFERROR(Flights_2026_09_303334353637345678910[entry_sector],"")=AG75),--(IFERROR(Flights_2026_09_303334353637345678910[nfl],-1)&gt;=AH75),--(IFERROR(Flights_2026_09_303334353637345678910[nfl],-1)&lt;=IF(AH75=450,450,AH75+9)))</f>
        <v>0</v>
      </c>
    </row>
    <row r="76" spans="1:35" x14ac:dyDescent="0.2">
      <c r="A76" t="s">
        <v>202</v>
      </c>
      <c r="B76" t="s">
        <v>203</v>
      </c>
      <c r="C76" t="s">
        <v>19</v>
      </c>
      <c r="D76" t="s">
        <v>50</v>
      </c>
      <c r="E76" t="s">
        <v>1077</v>
      </c>
      <c r="F76" s="35">
        <v>46307.657476851848</v>
      </c>
      <c r="G76" t="s">
        <v>21</v>
      </c>
      <c r="H76" t="s">
        <v>4428</v>
      </c>
      <c r="I76">
        <v>340</v>
      </c>
      <c r="J76" t="s">
        <v>22</v>
      </c>
      <c r="K76" t="s">
        <v>23</v>
      </c>
      <c r="L76">
        <v>162</v>
      </c>
      <c r="M76" t="s">
        <v>37</v>
      </c>
      <c r="N76" s="35">
        <v>46307.644224537042</v>
      </c>
      <c r="O76">
        <v>289</v>
      </c>
      <c r="P76" t="s">
        <v>26</v>
      </c>
      <c r="Q76">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303334353637345678910[entry_hour]),-1)=HOUR(AF76)),--(IFERROR(Flights_2026_09_303334353637345678910[entry_sector],"")=AG76),--(IFERROR(Flights_2026_09_303334353637345678910[nfl],-1)&gt;=AH76),--(IFERROR(Flights_2026_09_303334353637345678910[nfl],-1)&lt;=IF(AH76=450,450,AH76+9)))</f>
        <v>0</v>
      </c>
    </row>
    <row r="77" spans="1:35" x14ac:dyDescent="0.2">
      <c r="A77" t="s">
        <v>384</v>
      </c>
      <c r="B77" t="s">
        <v>122</v>
      </c>
      <c r="C77" t="s">
        <v>19</v>
      </c>
      <c r="D77" t="s">
        <v>53</v>
      </c>
      <c r="E77" t="s">
        <v>3509</v>
      </c>
      <c r="F77" s="35">
        <v>46307.660208333335</v>
      </c>
      <c r="G77" t="s">
        <v>28</v>
      </c>
      <c r="H77" t="s">
        <v>4429</v>
      </c>
      <c r="I77">
        <v>370</v>
      </c>
      <c r="J77" t="s">
        <v>22</v>
      </c>
      <c r="K77" t="s">
        <v>23</v>
      </c>
      <c r="L77">
        <v>848</v>
      </c>
      <c r="M77" t="s">
        <v>136</v>
      </c>
      <c r="N77" s="35">
        <v>46307.609780092593</v>
      </c>
      <c r="O77">
        <v>370</v>
      </c>
      <c r="P77" t="s">
        <v>26</v>
      </c>
      <c r="Q77">
        <v>370</v>
      </c>
      <c r="R77" t="str">
        <f>IF(B77="","",_xlfn.XLOOKUP(B77,DB!$A$2:$A$205,DB!$C$2:$C$205,"")&amp;"")</f>
        <v>Sector 5</v>
      </c>
      <c r="S77" t="str">
        <f>IF(B77="","",_xlfn.XLOOKUP(B77,DB!$A$2:$A$205,DB!$E$2:$E$205,""))</f>
        <v>Sector 4</v>
      </c>
      <c r="T77" t="str">
        <f>IF(B77="","",_xlfn.XLOOKUP(B77,DB!$A$2:$A$205,DB!$F$2:$F$205,""))</f>
        <v>VOMAR/XUDUN</v>
      </c>
      <c r="U77" t="str">
        <f>IF(B77="","",_xlfn.XLOOKUP(B77,DB!$A$2:$A$205,DB!$D$2:$D$205,""))</f>
        <v>MMEX</v>
      </c>
      <c r="V77" t="str">
        <f>IF(B77="","",IF(OR(COUNTIF(M77,"????N?????W")&gt;0,COUNTIF(M77,"????N?????E")&gt;0,COUNTIF(M77,"????S?????W")&gt;0,COUNTIF(M77,"????S?????E")&gt;0),_xlfn.XLOOKUP(B77,DB!$A$2:$A$205,DB!$B$2:$B$205,""),M77))</f>
        <v>LIDAM</v>
      </c>
      <c r="AF77" s="2">
        <v>0.58333333333333337</v>
      </c>
      <c r="AG77" t="s">
        <v>745</v>
      </c>
      <c r="AH77" s="17">
        <v>430</v>
      </c>
      <c r="AI77" s="17" cm="1">
        <f t="array" ref="AI77">SUMPRODUCT(--(IFERROR(HOUR(Flights_2026_09_303334353637345678910[entry_hour]),-1)=HOUR(AF77)),--(IFERROR(Flights_2026_09_303334353637345678910[entry_sector],"")=AG77),--(IFERROR(Flights_2026_09_303334353637345678910[nfl],-1)&gt;=AH77),--(IFERROR(Flights_2026_09_303334353637345678910[nfl],-1)&lt;=IF(AH77=450,450,AH77+9)))</f>
        <v>0</v>
      </c>
    </row>
    <row r="78" spans="1:35" x14ac:dyDescent="0.2">
      <c r="A78" t="s">
        <v>164</v>
      </c>
      <c r="B78" t="s">
        <v>89</v>
      </c>
      <c r="C78" t="s">
        <v>19</v>
      </c>
      <c r="D78" t="s">
        <v>47</v>
      </c>
      <c r="E78" t="s">
        <v>4430</v>
      </c>
      <c r="F78" s="35">
        <v>46307.664872685185</v>
      </c>
      <c r="G78" t="s">
        <v>21</v>
      </c>
      <c r="H78" t="s">
        <v>4431</v>
      </c>
      <c r="I78">
        <v>340</v>
      </c>
      <c r="J78" t="s">
        <v>22</v>
      </c>
      <c r="K78" t="s">
        <v>23</v>
      </c>
      <c r="L78">
        <v>222</v>
      </c>
      <c r="M78" t="s">
        <v>44</v>
      </c>
      <c r="N78" s="35">
        <v>46307.646909722222</v>
      </c>
      <c r="O78">
        <v>294</v>
      </c>
      <c r="P78" t="s">
        <v>26</v>
      </c>
      <c r="Q78">
        <v>290</v>
      </c>
      <c r="R78" t="str">
        <f>IF(B78="","",_xlfn.XLOOKUP(B78,DB!$A$2:$A$205,DB!$C$2:$C$205,"")&amp;"")</f>
        <v>Sector 7</v>
      </c>
      <c r="S78" t="str">
        <f>IF(B78="","",_xlfn.XLOOKUP(B78,DB!$A$2:$A$205,DB!$E$2:$E$205,""))</f>
        <v>Sector 7</v>
      </c>
      <c r="T78" t="str">
        <f>IF(B78="","",_xlfn.XLOOKUP(B78,DB!$A$2:$A$205,DB!$F$2:$F$205,""))</f>
        <v>PAULE/SIGMA</v>
      </c>
      <c r="U78" t="str">
        <f>IF(B78="","",_xlfn.XLOOKUP(B78,DB!$A$2:$A$205,DB!$D$2:$D$205,""))</f>
        <v>MHCC</v>
      </c>
      <c r="V78" t="str">
        <f>IF(B78="","",IF(OR(COUNTIF(M78,"????N?????W")&gt;0,COUNTIF(M78,"????N?????E")&gt;0,COUNTIF(M78,"????S?????W")&gt;0,COUNTIF(M78,"????S?????E")&gt;0),_xlfn.XLOOKUP(B78,DB!$A$2:$A$205,DB!$B$2:$B$205,""),M78))</f>
        <v>SIGMA</v>
      </c>
      <c r="AF78" s="2">
        <v>0.58333333333333337</v>
      </c>
      <c r="AG78" t="s">
        <v>745</v>
      </c>
      <c r="AH78" s="17">
        <v>440</v>
      </c>
      <c r="AI78" s="17" cm="1">
        <f t="array" ref="AI78">SUMPRODUCT(--(IFERROR(HOUR(Flights_2026_09_303334353637345678910[entry_hour]),-1)=HOUR(AF78)),--(IFERROR(Flights_2026_09_303334353637345678910[entry_sector],"")=AG78),--(IFERROR(Flights_2026_09_303334353637345678910[nfl],-1)&gt;=AH78),--(IFERROR(Flights_2026_09_303334353637345678910[nfl],-1)&lt;=IF(AH78=450,450,AH78+9)))</f>
        <v>0</v>
      </c>
    </row>
    <row r="79" spans="1:35" x14ac:dyDescent="0.2">
      <c r="A79" t="s">
        <v>185</v>
      </c>
      <c r="B79" t="s">
        <v>186</v>
      </c>
      <c r="C79" t="s">
        <v>19</v>
      </c>
      <c r="D79" t="s">
        <v>20</v>
      </c>
      <c r="E79" t="s">
        <v>3089</v>
      </c>
      <c r="F79" s="35">
        <v>46307.66805555555</v>
      </c>
      <c r="G79" t="s">
        <v>21</v>
      </c>
      <c r="H79" t="s">
        <v>4432</v>
      </c>
      <c r="I79">
        <v>340</v>
      </c>
      <c r="J79" t="s">
        <v>22</v>
      </c>
      <c r="K79" t="s">
        <v>23</v>
      </c>
      <c r="L79">
        <v>162</v>
      </c>
      <c r="M79" t="s">
        <v>37</v>
      </c>
      <c r="N79" s="35">
        <v>46307.655474537038</v>
      </c>
      <c r="O79">
        <v>297</v>
      </c>
      <c r="P79" t="s">
        <v>26</v>
      </c>
      <c r="Q79">
        <v>220</v>
      </c>
      <c r="R79" t="str">
        <f>IF(B79="","",_xlfn.XLOOKUP(B79,DB!$A$2:$A$205,DB!$C$2:$C$205,"")&amp;"")</f>
        <v>Sector 3</v>
      </c>
      <c r="S79" t="str">
        <f>IF(B79="","",_xlfn.XLOOKUP(B79,DB!$A$2:$A$205,DB!$E$2:$E$205,""))</f>
        <v>Sector 3</v>
      </c>
      <c r="T79" t="str">
        <f>IF(B79="","",_xlfn.XLOOKUP(B79,DB!$A$2:$A$205,DB!$F$2:$F$205,""))</f>
        <v>NOSAT</v>
      </c>
      <c r="U79" t="str">
        <f>IF(B79="","",_xlfn.XLOOKUP(B79,DB!$A$2:$A$205,DB!$D$2:$D$205,""))</f>
        <v>KZHU</v>
      </c>
      <c r="V79" t="str">
        <f>IF(B79="","",IF(OR(COUNTIF(M79,"????N?????W")&gt;0,COUNTIF(M79,"????N?????E")&gt;0,COUNTIF(M79,"????S?????W")&gt;0,COUNTIF(M79,"????S?????E")&gt;0),_xlfn.XLOOKUP(B79,DB!$A$2:$A$205,DB!$B$2:$B$205,""),M79))</f>
        <v>NOSAT</v>
      </c>
      <c r="AF79" s="2">
        <v>0.58333333333333337</v>
      </c>
      <c r="AG79" t="s">
        <v>745</v>
      </c>
      <c r="AH79" s="17">
        <v>450</v>
      </c>
      <c r="AI79" s="17" cm="1">
        <f t="array" ref="AI79">SUMPRODUCT(--(IFERROR(HOUR(Flights_2026_09_303334353637345678910[entry_hour]),-1)=HOUR(AF79)),--(IFERROR(Flights_2026_09_303334353637345678910[entry_sector],"")=AG79),--(IFERROR(Flights_2026_09_303334353637345678910[nfl],-1)&gt;=AH79),--(IFERROR(Flights_2026_09_303334353637345678910[nfl],-1)&lt;=IF(AH79=450,450,AH79+9)))</f>
        <v>0</v>
      </c>
    </row>
    <row r="80" spans="1:35" x14ac:dyDescent="0.2">
      <c r="A80" t="s">
        <v>238</v>
      </c>
      <c r="B80" t="s">
        <v>46</v>
      </c>
      <c r="C80" t="s">
        <v>19</v>
      </c>
      <c r="D80" t="s">
        <v>50</v>
      </c>
      <c r="E80" t="s">
        <v>4433</v>
      </c>
      <c r="F80" s="35">
        <v>46307.673888888894</v>
      </c>
      <c r="G80" t="s">
        <v>21</v>
      </c>
      <c r="H80" t="s">
        <v>4434</v>
      </c>
      <c r="I80">
        <v>340</v>
      </c>
      <c r="J80" t="s">
        <v>22</v>
      </c>
      <c r="K80" t="s">
        <v>23</v>
      </c>
      <c r="L80">
        <v>185</v>
      </c>
      <c r="M80" t="s">
        <v>37</v>
      </c>
      <c r="N80" s="35">
        <v>46307.658159722225</v>
      </c>
      <c r="O80">
        <v>250</v>
      </c>
      <c r="P80" t="s">
        <v>26</v>
      </c>
      <c r="Q80">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303334353637345678910[entry_hour]),-1)=HOUR(AF80)),--(IFERROR(Flights_2026_09_303334353637345678910[entry_sector],"")=AG80),--(IFERROR(Flights_2026_09_303334353637345678910[nfl],-1)&gt;=AH80),--(IFERROR(Flights_2026_09_303334353637345678910[nfl],-1)&lt;=IF(AH80=450,450,AH80+9)))</f>
        <v>0</v>
      </c>
    </row>
    <row r="81" spans="1:35" x14ac:dyDescent="0.2">
      <c r="A81" t="s">
        <v>3181</v>
      </c>
      <c r="B81" t="s">
        <v>182</v>
      </c>
      <c r="C81" t="s">
        <v>19</v>
      </c>
      <c r="D81" t="s">
        <v>53</v>
      </c>
      <c r="E81" t="s">
        <v>4435</v>
      </c>
      <c r="F81" s="35">
        <v>46307.676099537042</v>
      </c>
      <c r="G81" t="s">
        <v>21</v>
      </c>
      <c r="H81" t="s">
        <v>4436</v>
      </c>
      <c r="I81">
        <v>360</v>
      </c>
      <c r="J81" t="s">
        <v>22</v>
      </c>
      <c r="K81" t="s">
        <v>23</v>
      </c>
      <c r="L81">
        <v>413</v>
      </c>
      <c r="M81" t="s">
        <v>204</v>
      </c>
      <c r="N81" s="35">
        <v>46307.649710648147</v>
      </c>
      <c r="O81">
        <v>360</v>
      </c>
      <c r="P81" t="s">
        <v>26</v>
      </c>
      <c r="Q81">
        <v>360</v>
      </c>
      <c r="R81" t="str">
        <f>IF(B81="","",_xlfn.XLOOKUP(B81,DB!$A$2:$A$205,DB!$C$2:$C$205,"")&amp;"")</f>
        <v>Sector 3</v>
      </c>
      <c r="S81" t="str">
        <f>IF(B81="","",_xlfn.XLOOKUP(B81,DB!$A$2:$A$205,DB!$E$2:$E$205,""))</f>
        <v>Sector 3</v>
      </c>
      <c r="T81" t="str">
        <f>IF(B81="","",_xlfn.XLOOKUP(B81,DB!$A$2:$A$205,DB!$F$2:$F$205,""))</f>
        <v>NOSAT</v>
      </c>
      <c r="U81" t="str">
        <f>IF(B81="","",_xlfn.XLOOKUP(B81,DB!$A$2:$A$205,DB!$D$2:$D$205,""))</f>
        <v>MUFH</v>
      </c>
      <c r="V81" t="str">
        <f>IF(B81="","",IF(OR(COUNTIF(M81,"????N?????W")&gt;0,COUNTIF(M81,"????N?????E")&gt;0,COUNTIF(M81,"????S?????W")&gt;0,COUNTIF(M81,"????S?????E")&gt;0),_xlfn.XLOOKUP(B81,DB!$A$2:$A$205,DB!$B$2:$B$205,""),M81))</f>
        <v>PISAD</v>
      </c>
      <c r="AF81" s="2">
        <v>0.58333333333333337</v>
      </c>
      <c r="AG81" t="s">
        <v>840</v>
      </c>
      <c r="AH81" s="17">
        <v>210</v>
      </c>
      <c r="AI81" s="17" cm="1">
        <f t="array" ref="AI81">SUMPRODUCT(--(IFERROR(HOUR(Flights_2026_09_303334353637345678910[entry_hour]),-1)=HOUR(AF81)),--(IFERROR(Flights_2026_09_303334353637345678910[entry_sector],"")=AG81),--(IFERROR(Flights_2026_09_303334353637345678910[nfl],-1)&gt;=AH81),--(IFERROR(Flights_2026_09_303334353637345678910[nfl],-1)&lt;=IF(AH81=450,450,AH81+9)))</f>
        <v>0</v>
      </c>
    </row>
    <row r="82" spans="1:35" x14ac:dyDescent="0.2">
      <c r="A82" t="s">
        <v>2299</v>
      </c>
      <c r="B82" t="s">
        <v>208</v>
      </c>
      <c r="C82" t="s">
        <v>19</v>
      </c>
      <c r="D82" t="s">
        <v>76</v>
      </c>
      <c r="E82" t="s">
        <v>4437</v>
      </c>
      <c r="F82" s="35">
        <v>46307.679270833338</v>
      </c>
      <c r="G82" t="s">
        <v>21</v>
      </c>
      <c r="H82" t="s">
        <v>4438</v>
      </c>
      <c r="I82">
        <v>330</v>
      </c>
      <c r="J82" t="s">
        <v>22</v>
      </c>
      <c r="K82" t="s">
        <v>23</v>
      </c>
      <c r="L82">
        <v>492</v>
      </c>
      <c r="M82" t="s">
        <v>25</v>
      </c>
      <c r="N82" s="35">
        <v>46307.649386574078</v>
      </c>
      <c r="O82">
        <v>330</v>
      </c>
      <c r="P82" t="s">
        <v>26</v>
      </c>
      <c r="Q82">
        <v>330</v>
      </c>
      <c r="R82" t="str">
        <f>IF(B82="","",_xlfn.XLOOKUP(B82,DB!$A$2:$A$205,DB!$C$2:$C$205,"")&amp;"")</f>
        <v>Sector 3</v>
      </c>
      <c r="S82" t="str">
        <f>IF(B82="","",_xlfn.XLOOKUP(B82,DB!$A$2:$A$205,DB!$E$2:$E$205,""))</f>
        <v>Sector 3</v>
      </c>
      <c r="T82" t="str">
        <f>IF(B82="","",_xlfn.XLOOKUP(B82,DB!$A$2:$A$205,DB!$F$2:$F$205,""))</f>
        <v>NOSAT</v>
      </c>
      <c r="U82" t="str">
        <f>IF(B82="","",_xlfn.XLOOKUP(B82,DB!$A$2:$A$205,DB!$D$2:$D$205,""))</f>
        <v>KZHU</v>
      </c>
      <c r="V82" t="str">
        <f>IF(B82="","",IF(OR(COUNTIF(M82,"????N?????W")&gt;0,COUNTIF(M82,"????N?????E")&gt;0,COUNTIF(M82,"????S?????W")&gt;0,COUNTIF(M82,"????S?????E")&gt;0),_xlfn.XLOOKUP(B82,DB!$A$2:$A$205,DB!$B$2:$B$205,""),M82))</f>
        <v>KEHLI</v>
      </c>
      <c r="AF82" s="2">
        <v>0.58333333333333337</v>
      </c>
      <c r="AG82" t="s">
        <v>840</v>
      </c>
      <c r="AH82" s="17">
        <v>220</v>
      </c>
      <c r="AI82" s="17" cm="1">
        <f t="array" ref="AI82">SUMPRODUCT(--(IFERROR(HOUR(Flights_2026_09_303334353637345678910[entry_hour]),-1)=HOUR(AF82)),--(IFERROR(Flights_2026_09_303334353637345678910[entry_sector],"")=AG82),--(IFERROR(Flights_2026_09_303334353637345678910[nfl],-1)&gt;=AH82),--(IFERROR(Flights_2026_09_303334353637345678910[nfl],-1)&lt;=IF(AH82=450,450,AH82+9)))</f>
        <v>0</v>
      </c>
    </row>
    <row r="83" spans="1:35" x14ac:dyDescent="0.2">
      <c r="A83" t="s">
        <v>205</v>
      </c>
      <c r="B83" t="s">
        <v>206</v>
      </c>
      <c r="C83" t="s">
        <v>19</v>
      </c>
      <c r="D83" t="s">
        <v>41</v>
      </c>
      <c r="E83" t="s">
        <v>427</v>
      </c>
      <c r="F83" s="35">
        <v>46307.680775462963</v>
      </c>
      <c r="G83" t="s">
        <v>21</v>
      </c>
      <c r="H83" t="s">
        <v>4439</v>
      </c>
      <c r="I83">
        <v>340</v>
      </c>
      <c r="J83" t="s">
        <v>22</v>
      </c>
      <c r="K83" t="s">
        <v>23</v>
      </c>
      <c r="L83">
        <v>244</v>
      </c>
      <c r="M83" t="s">
        <v>44</v>
      </c>
      <c r="N83" s="35">
        <v>46307.66201388889</v>
      </c>
      <c r="O83">
        <v>164</v>
      </c>
      <c r="P83" t="s">
        <v>26</v>
      </c>
      <c r="Q83">
        <v>300</v>
      </c>
      <c r="R83" t="str">
        <f>IF(B83="","",_xlfn.XLOOKUP(B83,DB!$A$2:$A$205,DB!$C$2:$C$205,"")&amp;"")</f>
        <v>Sector 7</v>
      </c>
      <c r="S83" t="str">
        <f>IF(B83="","",_xlfn.XLOOKUP(B83,DB!$A$2:$A$205,DB!$E$2:$E$205,""))</f>
        <v>Sector 7</v>
      </c>
      <c r="T83" t="str">
        <f>IF(B83="","",_xlfn.XLOOKUP(B83,DB!$A$2:$A$205,DB!$F$2:$F$205,""))</f>
        <v>PAULE/SIGMA</v>
      </c>
      <c r="U83" t="str">
        <f>IF(B83="","",_xlfn.XLOOKUP(B83,DB!$A$2:$A$205,DB!$D$2:$D$205,""))</f>
        <v>MHCC</v>
      </c>
      <c r="V83" t="str">
        <f>IF(B83="","",IF(OR(COUNTIF(M83,"????N?????W")&gt;0,COUNTIF(M83,"????N?????E")&gt;0,COUNTIF(M83,"????S?????W")&gt;0,COUNTIF(M83,"????S?????E")&gt;0),_xlfn.XLOOKUP(B83,DB!$A$2:$A$205,DB!$B$2:$B$205,""),M83))</f>
        <v>SIGMA</v>
      </c>
      <c r="AF83" s="2">
        <v>0.58333333333333337</v>
      </c>
      <c r="AG83" t="s">
        <v>840</v>
      </c>
      <c r="AH83" s="17">
        <v>230</v>
      </c>
      <c r="AI83" s="17" cm="1">
        <f t="array" ref="AI83">SUMPRODUCT(--(IFERROR(HOUR(Flights_2026_09_303334353637345678910[entry_hour]),-1)=HOUR(AF83)),--(IFERROR(Flights_2026_09_303334353637345678910[entry_sector],"")=AG83),--(IFERROR(Flights_2026_09_303334353637345678910[nfl],-1)&gt;=AH83),--(IFERROR(Flights_2026_09_303334353637345678910[nfl],-1)&lt;=IF(AH83=450,450,AH83+9)))</f>
        <v>0</v>
      </c>
    </row>
    <row r="84" spans="1:35" x14ac:dyDescent="0.2">
      <c r="A84" t="s">
        <v>170</v>
      </c>
      <c r="B84" t="s">
        <v>171</v>
      </c>
      <c r="C84" t="s">
        <v>19</v>
      </c>
      <c r="D84" t="s">
        <v>50</v>
      </c>
      <c r="E84" t="s">
        <v>4440</v>
      </c>
      <c r="F84" s="35">
        <v>46307.681921296295</v>
      </c>
      <c r="G84" t="s">
        <v>21</v>
      </c>
      <c r="H84" t="s">
        <v>4441</v>
      </c>
      <c r="I84">
        <v>340</v>
      </c>
      <c r="J84" t="s">
        <v>22</v>
      </c>
      <c r="K84" t="s">
        <v>23</v>
      </c>
      <c r="L84">
        <v>208</v>
      </c>
      <c r="M84" t="s">
        <v>37</v>
      </c>
      <c r="N84" s="35">
        <v>46307.665671296301</v>
      </c>
      <c r="O84">
        <v>333</v>
      </c>
      <c r="P84" t="s">
        <v>26</v>
      </c>
      <c r="Q84">
        <v>220</v>
      </c>
      <c r="R84" t="str">
        <f>IF(B84="","",_xlfn.XLOOKUP(B84,DB!$A$2:$A$205,DB!$C$2:$C$205,"")&amp;"")</f>
        <v>Sector 3</v>
      </c>
      <c r="S84" t="str">
        <f>IF(B84="","",_xlfn.XLOOKUP(B84,DB!$A$2:$A$205,DB!$E$2:$E$205,""))</f>
        <v>Sector 3</v>
      </c>
      <c r="T84" t="str">
        <f>IF(B84="","",_xlfn.XLOOKUP(B84,DB!$A$2:$A$205,DB!$F$2:$F$205,""))</f>
        <v>NOSAT</v>
      </c>
      <c r="U84" t="str">
        <f>IF(B84="","",_xlfn.XLOOKUP(B84,DB!$A$2:$A$205,DB!$D$2:$D$205,""))</f>
        <v>KZHU</v>
      </c>
      <c r="V84" t="str">
        <f>IF(B84="","",IF(OR(COUNTIF(M84,"????N?????W")&gt;0,COUNTIF(M84,"????N?????E")&gt;0,COUNTIF(M84,"????S?????W")&gt;0,COUNTIF(M84,"????S?????E")&gt;0),_xlfn.XLOOKUP(B84,DB!$A$2:$A$205,DB!$B$2:$B$205,""),M84))</f>
        <v>NOSAT</v>
      </c>
      <c r="AF84" s="2">
        <v>0.58333333333333337</v>
      </c>
      <c r="AG84" t="s">
        <v>840</v>
      </c>
      <c r="AH84" s="17">
        <v>240</v>
      </c>
      <c r="AI84" s="17" cm="1">
        <f t="array" ref="AI84">SUMPRODUCT(--(IFERROR(HOUR(Flights_2026_09_303334353637345678910[entry_hour]),-1)=HOUR(AF84)),--(IFERROR(Flights_2026_09_303334353637345678910[entry_sector],"")=AG84),--(IFERROR(Flights_2026_09_303334353637345678910[nfl],-1)&gt;=AH84),--(IFERROR(Flights_2026_09_303334353637345678910[nfl],-1)&lt;=IF(AH84=450,450,AH84+9)))</f>
        <v>0</v>
      </c>
    </row>
    <row r="85" spans="1:35" x14ac:dyDescent="0.2">
      <c r="A85" t="s">
        <v>207</v>
      </c>
      <c r="B85" t="s">
        <v>65</v>
      </c>
      <c r="C85" t="s">
        <v>19</v>
      </c>
      <c r="D85" t="s">
        <v>20</v>
      </c>
      <c r="E85" t="s">
        <v>585</v>
      </c>
      <c r="F85" s="35">
        <v>46307.682905092588</v>
      </c>
      <c r="G85" t="s">
        <v>21</v>
      </c>
      <c r="H85" t="s">
        <v>4442</v>
      </c>
      <c r="I85">
        <v>350</v>
      </c>
      <c r="J85" t="s">
        <v>22</v>
      </c>
      <c r="K85" t="s">
        <v>23</v>
      </c>
      <c r="L85">
        <v>881</v>
      </c>
      <c r="M85" t="s">
        <v>796</v>
      </c>
      <c r="N85" s="35">
        <v>46307.633912037039</v>
      </c>
      <c r="O85">
        <v>370</v>
      </c>
      <c r="P85" t="s">
        <v>26</v>
      </c>
      <c r="Q85">
        <v>350</v>
      </c>
      <c r="R85" t="str">
        <f>IF(B85="","",_xlfn.XLOOKUP(B85,DB!$A$2:$A$205,DB!$C$2:$C$205,"")&amp;"")</f>
        <v>Sector 6</v>
      </c>
      <c r="S85" t="str">
        <f>IF(B85="","",_xlfn.XLOOKUP(B85,DB!$A$2:$A$205,DB!$E$2:$E$205,""))</f>
        <v>Sector 4</v>
      </c>
      <c r="T85" t="str">
        <f>IF(B85="","",_xlfn.XLOOKUP(B85,DB!$A$2:$A$205,DB!$F$2:$F$205,""))</f>
        <v>VOMAR/XUDUN</v>
      </c>
      <c r="U85" t="str">
        <f>IF(B85="","",_xlfn.XLOOKUP(B85,DB!$A$2:$A$205,DB!$D$2:$D$205,""))</f>
        <v>MMEX</v>
      </c>
      <c r="V85" t="str">
        <f>IF(B85="","",IF(OR(COUNTIF(M85,"????N?????W")&gt;0,COUNTIF(M85,"????N?????E")&gt;0,COUNTIF(M85,"????S?????W")&gt;0,COUNTIF(M85,"????S?????E")&gt;0),_xlfn.XLOOKUP(B85,DB!$A$2:$A$205,DB!$B$2:$B$205,""),M85))</f>
        <v>GOTAS</v>
      </c>
      <c r="AF85" s="2">
        <v>0.58333333333333337</v>
      </c>
      <c r="AG85" t="s">
        <v>840</v>
      </c>
      <c r="AH85" s="17">
        <v>250</v>
      </c>
      <c r="AI85" s="17" cm="1">
        <f t="array" ref="AI85">SUMPRODUCT(--(IFERROR(HOUR(Flights_2026_09_303334353637345678910[entry_hour]),-1)=HOUR(AF85)),--(IFERROR(Flights_2026_09_303334353637345678910[entry_sector],"")=AG85),--(IFERROR(Flights_2026_09_303334353637345678910[nfl],-1)&gt;=AH85),--(IFERROR(Flights_2026_09_303334353637345678910[nfl],-1)&lt;=IF(AH85=450,450,AH85+9)))</f>
        <v>0</v>
      </c>
    </row>
    <row r="86" spans="1:35" x14ac:dyDescent="0.2">
      <c r="A86" t="s">
        <v>184</v>
      </c>
      <c r="B86" t="s">
        <v>141</v>
      </c>
      <c r="C86" t="s">
        <v>19</v>
      </c>
      <c r="D86" t="s">
        <v>76</v>
      </c>
      <c r="E86" t="s">
        <v>4443</v>
      </c>
      <c r="F86" s="35">
        <v>46307.684293981481</v>
      </c>
      <c r="G86" t="s">
        <v>21</v>
      </c>
      <c r="H86" t="s">
        <v>4444</v>
      </c>
      <c r="I86">
        <v>320</v>
      </c>
      <c r="J86" t="s">
        <v>22</v>
      </c>
      <c r="K86" t="s">
        <v>23</v>
      </c>
      <c r="L86">
        <v>214</v>
      </c>
      <c r="M86" t="s">
        <v>37</v>
      </c>
      <c r="N86" s="35">
        <v>46307.667627314819</v>
      </c>
      <c r="O86">
        <v>249</v>
      </c>
      <c r="P86" t="s">
        <v>26</v>
      </c>
      <c r="Q86">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303334353637345678910[entry_hour]),-1)=HOUR(AF86)),--(IFERROR(Flights_2026_09_303334353637345678910[entry_sector],"")=AG86),--(IFERROR(Flights_2026_09_303334353637345678910[nfl],-1)&gt;=AH86),--(IFERROR(Flights_2026_09_303334353637345678910[nfl],-1)&lt;=IF(AH86=450,450,AH86+9)))</f>
        <v>0</v>
      </c>
    </row>
    <row r="87" spans="1:35" x14ac:dyDescent="0.2">
      <c r="A87" t="s">
        <v>222</v>
      </c>
      <c r="B87" t="s">
        <v>223</v>
      </c>
      <c r="C87" t="s">
        <v>19</v>
      </c>
      <c r="D87" t="s">
        <v>53</v>
      </c>
      <c r="E87" t="s">
        <v>4445</v>
      </c>
      <c r="F87" s="35">
        <v>46307.685243055559</v>
      </c>
      <c r="G87" t="s">
        <v>21</v>
      </c>
      <c r="H87" t="s">
        <v>4446</v>
      </c>
      <c r="I87">
        <v>360</v>
      </c>
      <c r="J87" t="s">
        <v>22</v>
      </c>
      <c r="K87" t="s">
        <v>23</v>
      </c>
      <c r="L87">
        <v>214</v>
      </c>
      <c r="M87" t="s">
        <v>37</v>
      </c>
      <c r="N87" s="35">
        <v>46307.669583333336</v>
      </c>
      <c r="O87">
        <v>272</v>
      </c>
      <c r="P87" t="s">
        <v>26</v>
      </c>
      <c r="Q87">
        <v>220</v>
      </c>
      <c r="R87" t="str">
        <f>IF(B87="","",_xlfn.XLOOKUP(B87,DB!$A$2:$A$205,DB!$C$2:$C$205,"")&amp;"")</f>
        <v>Sector 3</v>
      </c>
      <c r="S87" t="str">
        <f>IF(B87="","",_xlfn.XLOOKUP(B87,DB!$A$2:$A$205,DB!$E$2:$E$205,""))</f>
        <v>Sector 3</v>
      </c>
      <c r="T87" t="str">
        <f>IF(B87="","",_xlfn.XLOOKUP(B87,DB!$A$2:$A$205,DB!$F$2:$F$205,""))</f>
        <v>NOSAT</v>
      </c>
      <c r="U87" t="str">
        <f>IF(B87="","",_xlfn.XLOOKUP(B87,DB!$A$2:$A$205,DB!$D$2:$D$205,""))</f>
        <v>MUFH</v>
      </c>
      <c r="V87" t="str">
        <f>IF(B87="","",IF(OR(COUNTIF(M87,"????N?????W")&gt;0,COUNTIF(M87,"????N?????E")&gt;0,COUNTIF(M87,"????S?????W")&gt;0,COUNTIF(M87,"????S?????E")&gt;0),_xlfn.XLOOKUP(B87,DB!$A$2:$A$205,DB!$B$2:$B$205,""),M87))</f>
        <v>NOSAT</v>
      </c>
      <c r="AF87" s="2">
        <v>0.58333333333333337</v>
      </c>
      <c r="AG87" t="s">
        <v>840</v>
      </c>
      <c r="AH87" s="17">
        <v>270</v>
      </c>
      <c r="AI87" s="17" cm="1">
        <f t="array" ref="AI87">SUMPRODUCT(--(IFERROR(HOUR(Flights_2026_09_303334353637345678910[entry_hour]),-1)=HOUR(AF87)),--(IFERROR(Flights_2026_09_303334353637345678910[entry_sector],"")=AG87),--(IFERROR(Flights_2026_09_303334353637345678910[nfl],-1)&gt;=AH87),--(IFERROR(Flights_2026_09_303334353637345678910[nfl],-1)&lt;=IF(AH87=450,450,AH87+9)))</f>
        <v>0</v>
      </c>
    </row>
    <row r="88" spans="1:35" x14ac:dyDescent="0.2">
      <c r="A88" t="s">
        <v>453</v>
      </c>
      <c r="B88" t="s">
        <v>196</v>
      </c>
      <c r="C88" t="s">
        <v>19</v>
      </c>
      <c r="D88" t="s">
        <v>107</v>
      </c>
      <c r="E88" t="s">
        <v>4447</v>
      </c>
      <c r="F88" s="35">
        <v>46307.68613425926</v>
      </c>
      <c r="G88" t="s">
        <v>21</v>
      </c>
      <c r="H88" t="s">
        <v>4448</v>
      </c>
      <c r="I88">
        <v>360</v>
      </c>
      <c r="J88" t="s">
        <v>22</v>
      </c>
      <c r="K88" t="s">
        <v>23</v>
      </c>
      <c r="L88">
        <v>438</v>
      </c>
      <c r="M88" t="s">
        <v>204</v>
      </c>
      <c r="N88" s="35">
        <v>46307.658425925925</v>
      </c>
      <c r="O88">
        <v>360</v>
      </c>
      <c r="P88" t="s">
        <v>26</v>
      </c>
      <c r="Q88">
        <v>360</v>
      </c>
      <c r="R88" t="str">
        <f>IF(B88="","",_xlfn.XLOOKUP(B88,DB!$A$2:$A$205,DB!$C$2:$C$205,"")&amp;"")</f>
        <v>Sector 3</v>
      </c>
      <c r="S88" t="str">
        <f>IF(B88="","",_xlfn.XLOOKUP(B88,DB!$A$2:$A$205,DB!$E$2:$E$205,""))</f>
        <v>Sector 3</v>
      </c>
      <c r="T88" t="str">
        <f>IF(B88="","",_xlfn.XLOOKUP(B88,DB!$A$2:$A$205,DB!$F$2:$F$205,""))</f>
        <v>NOSAT</v>
      </c>
      <c r="U88" t="str">
        <f>IF(B88="","",_xlfn.XLOOKUP(B88,DB!$A$2:$A$205,DB!$D$2:$D$205,""))</f>
        <v>KZHU</v>
      </c>
      <c r="V88" t="str">
        <f>IF(B88="","",IF(OR(COUNTIF(M88,"????N?????W")&gt;0,COUNTIF(M88,"????N?????E")&gt;0,COUNTIF(M88,"????S?????W")&gt;0,COUNTIF(M88,"????S?????E")&gt;0),_xlfn.XLOOKUP(B88,DB!$A$2:$A$205,DB!$B$2:$B$205,""),M88))</f>
        <v>PISAD</v>
      </c>
      <c r="AF88" s="2">
        <v>0.58333333333333337</v>
      </c>
      <c r="AG88" t="s">
        <v>840</v>
      </c>
      <c r="AH88" s="17">
        <v>280</v>
      </c>
      <c r="AI88" s="17" cm="1">
        <f t="array" ref="AI88">SUMPRODUCT(--(IFERROR(HOUR(Flights_2026_09_303334353637345678910[entry_hour]),-1)=HOUR(AF88)),--(IFERROR(Flights_2026_09_303334353637345678910[entry_sector],"")=AG88),--(IFERROR(Flights_2026_09_303334353637345678910[nfl],-1)&gt;=AH88),--(IFERROR(Flights_2026_09_303334353637345678910[nfl],-1)&lt;=IF(AH88=450,450,AH88+9)))</f>
        <v>0</v>
      </c>
    </row>
    <row r="89" spans="1:35" x14ac:dyDescent="0.2">
      <c r="A89" t="s">
        <v>198</v>
      </c>
      <c r="B89" t="s">
        <v>199</v>
      </c>
      <c r="C89" t="s">
        <v>19</v>
      </c>
      <c r="D89" t="s">
        <v>41</v>
      </c>
      <c r="E89" t="s">
        <v>4449</v>
      </c>
      <c r="F89" s="35">
        <v>46307.687465277777</v>
      </c>
      <c r="G89" t="s">
        <v>21</v>
      </c>
      <c r="H89" t="s">
        <v>4450</v>
      </c>
      <c r="I89">
        <v>360</v>
      </c>
      <c r="J89" t="s">
        <v>22</v>
      </c>
      <c r="K89" t="s">
        <v>23</v>
      </c>
      <c r="L89">
        <v>218</v>
      </c>
      <c r="M89" t="s">
        <v>44</v>
      </c>
      <c r="N89" s="35">
        <v>46307.669837962967</v>
      </c>
      <c r="O89">
        <v>314</v>
      </c>
      <c r="P89" t="s">
        <v>26</v>
      </c>
      <c r="Q89">
        <v>300</v>
      </c>
      <c r="R89" t="str">
        <f>IF(B89="","",_xlfn.XLOOKUP(B89,DB!$A$2:$A$205,DB!$C$2:$C$205,"")&amp;"")</f>
        <v>Sector 7</v>
      </c>
      <c r="S89" t="str">
        <f>IF(B89="","",_xlfn.XLOOKUP(B89,DB!$A$2:$A$205,DB!$E$2:$E$205,""))</f>
        <v>Sector 7</v>
      </c>
      <c r="T89" t="str">
        <f>IF(B89="","",_xlfn.XLOOKUP(B89,DB!$A$2:$A$205,DB!$F$2:$F$205,""))</f>
        <v>PAULE/SIGMA</v>
      </c>
      <c r="U89" t="str">
        <f>IF(B89="","",_xlfn.XLOOKUP(B89,DB!$A$2:$A$205,DB!$D$2:$D$205,""))</f>
        <v>MHCC</v>
      </c>
      <c r="V89" t="str">
        <f>IF(B89="","",IF(OR(COUNTIF(M89,"????N?????W")&gt;0,COUNTIF(M89,"????N?????E")&gt;0,COUNTIF(M89,"????S?????W")&gt;0,COUNTIF(M89,"????S?????E")&gt;0),_xlfn.XLOOKUP(B89,DB!$A$2:$A$205,DB!$B$2:$B$205,""),M89))</f>
        <v>SIGMA</v>
      </c>
      <c r="AF89" s="2">
        <v>0.58333333333333337</v>
      </c>
      <c r="AG89" t="s">
        <v>840</v>
      </c>
      <c r="AH89" s="17">
        <v>290</v>
      </c>
      <c r="AI89" s="17" cm="1">
        <f t="array" ref="AI89">SUMPRODUCT(--(IFERROR(HOUR(Flights_2026_09_303334353637345678910[entry_hour]),-1)=HOUR(AF89)),--(IFERROR(Flights_2026_09_303334353637345678910[entry_sector],"")=AG89),--(IFERROR(Flights_2026_09_303334353637345678910[nfl],-1)&gt;=AH89),--(IFERROR(Flights_2026_09_303334353637345678910[nfl],-1)&lt;=IF(AH89=450,450,AH89+9)))</f>
        <v>0</v>
      </c>
    </row>
    <row r="90" spans="1:35" x14ac:dyDescent="0.2">
      <c r="A90" t="s">
        <v>209</v>
      </c>
      <c r="B90" t="s">
        <v>62</v>
      </c>
      <c r="C90" t="s">
        <v>19</v>
      </c>
      <c r="D90" t="s">
        <v>50</v>
      </c>
      <c r="E90" t="s">
        <v>361</v>
      </c>
      <c r="F90" s="35">
        <v>46307.688680555555</v>
      </c>
      <c r="G90" t="s">
        <v>21</v>
      </c>
      <c r="H90" t="s">
        <v>4451</v>
      </c>
      <c r="I90">
        <v>340</v>
      </c>
      <c r="J90" t="s">
        <v>22</v>
      </c>
      <c r="K90" t="s">
        <v>23</v>
      </c>
      <c r="L90">
        <v>201</v>
      </c>
      <c r="M90" t="s">
        <v>37</v>
      </c>
      <c r="N90" s="35">
        <v>46307.671481481477</v>
      </c>
      <c r="O90">
        <v>255</v>
      </c>
      <c r="P90" t="s">
        <v>26</v>
      </c>
      <c r="Q90">
        <v>220</v>
      </c>
      <c r="R90" t="str">
        <f>IF(B90="","",_xlfn.XLOOKUP(B90,DB!$A$2:$A$205,DB!$C$2:$C$205,"")&amp;"")</f>
        <v>Sector 3</v>
      </c>
      <c r="S90" t="str">
        <f>IF(B90="","",_xlfn.XLOOKUP(B90,DB!$A$2:$A$205,DB!$E$2:$E$205,""))</f>
        <v>Sector 3</v>
      </c>
      <c r="T90" t="str">
        <f>IF(B90="","",_xlfn.XLOOKUP(B90,DB!$A$2:$A$205,DB!$F$2:$F$205,""))</f>
        <v>NOSAT</v>
      </c>
      <c r="U90" t="str">
        <f>IF(B90="","",_xlfn.XLOOKUP(B90,DB!$A$2:$A$205,DB!$D$2:$D$205,""))</f>
        <v>KZHU</v>
      </c>
      <c r="V90" t="str">
        <f>IF(B90="","",IF(OR(COUNTIF(M90,"????N?????W")&gt;0,COUNTIF(M90,"????N?????E")&gt;0,COUNTIF(M90,"????S?????W")&gt;0,COUNTIF(M90,"????S?????E")&gt;0),_xlfn.XLOOKUP(B90,DB!$A$2:$A$205,DB!$B$2:$B$205,""),M90))</f>
        <v>NOSAT</v>
      </c>
      <c r="AF90" s="2">
        <v>0.58333333333333337</v>
      </c>
      <c r="AG90" t="s">
        <v>840</v>
      </c>
      <c r="AH90" s="17">
        <v>300</v>
      </c>
      <c r="AI90" s="17" cm="1">
        <f t="array" ref="AI90">SUMPRODUCT(--(IFERROR(HOUR(Flights_2026_09_303334353637345678910[entry_hour]),-1)=HOUR(AF90)),--(IFERROR(Flights_2026_09_303334353637345678910[entry_sector],"")=AG90),--(IFERROR(Flights_2026_09_303334353637345678910[nfl],-1)&gt;=AH90),--(IFERROR(Flights_2026_09_303334353637345678910[nfl],-1)&lt;=IF(AH90=450,450,AH90+9)))</f>
        <v>0</v>
      </c>
    </row>
    <row r="91" spans="1:35" x14ac:dyDescent="0.2">
      <c r="A91" t="s">
        <v>458</v>
      </c>
      <c r="B91" t="s">
        <v>459</v>
      </c>
      <c r="C91" t="s">
        <v>19</v>
      </c>
      <c r="D91" t="s">
        <v>53</v>
      </c>
      <c r="E91" t="s">
        <v>577</v>
      </c>
      <c r="F91" s="35">
        <v>46307.691967592589</v>
      </c>
      <c r="G91" t="s">
        <v>21</v>
      </c>
      <c r="H91" t="s">
        <v>4452</v>
      </c>
      <c r="I91">
        <v>310</v>
      </c>
      <c r="J91" t="s">
        <v>22</v>
      </c>
      <c r="K91" t="s">
        <v>23</v>
      </c>
      <c r="L91">
        <v>1038</v>
      </c>
      <c r="M91" t="s">
        <v>4453</v>
      </c>
      <c r="N91" s="35">
        <v>46307.633668981478</v>
      </c>
      <c r="O91">
        <v>291</v>
      </c>
      <c r="P91" t="s">
        <v>26</v>
      </c>
      <c r="Q91">
        <v>310</v>
      </c>
      <c r="R91" t="str">
        <f>IF(B91="","",_xlfn.XLOOKUP(B91,DB!$A$2:$A$205,DB!$C$2:$C$205,"")&amp;"")</f>
        <v>Sector 1</v>
      </c>
      <c r="S91" t="str">
        <f>IF(B91="","",_xlfn.XLOOKUP(B91,DB!$A$2:$A$205,DB!$E$2:$E$205,""))</f>
        <v>Sector 4</v>
      </c>
      <c r="T91" t="str">
        <f>IF(B91="","",_xlfn.XLOOKUP(B91,DB!$A$2:$A$205,DB!$F$2:$F$205,""))</f>
        <v>VOMAR/XUDUN</v>
      </c>
      <c r="U91" t="str">
        <f>IF(B91="","",_xlfn.XLOOKUP(B91,DB!$A$2:$A$205,DB!$D$2:$D$205,""))</f>
        <v>MMEX</v>
      </c>
      <c r="V91" t="str">
        <f>IF(B91="","",IF(OR(COUNTIF(M91,"????N?????W")&gt;0,COUNTIF(M91,"????N?????E")&gt;0,COUNTIF(M91,"????S?????W")&gt;0,COUNTIF(M91,"????S?????E")&gt;0),_xlfn.XLOOKUP(B91,DB!$A$2:$A$205,DB!$B$2:$B$205,""),M91))</f>
        <v>OMATO</v>
      </c>
      <c r="AF91" s="2">
        <v>0.58333333333333337</v>
      </c>
      <c r="AG91" t="s">
        <v>840</v>
      </c>
      <c r="AH91" s="17">
        <v>310</v>
      </c>
      <c r="AI91" s="17" cm="1">
        <f t="array" ref="AI91">SUMPRODUCT(--(IFERROR(HOUR(Flights_2026_09_303334353637345678910[entry_hour]),-1)=HOUR(AF91)),--(IFERROR(Flights_2026_09_303334353637345678910[entry_sector],"")=AG91),--(IFERROR(Flights_2026_09_303334353637345678910[nfl],-1)&gt;=AH91),--(IFERROR(Flights_2026_09_303334353637345678910[nfl],-1)&lt;=IF(AH91=450,450,AH91+9)))</f>
        <v>0</v>
      </c>
    </row>
    <row r="92" spans="1:35" x14ac:dyDescent="0.2">
      <c r="A92" t="s">
        <v>295</v>
      </c>
      <c r="B92" t="s">
        <v>59</v>
      </c>
      <c r="C92" t="s">
        <v>19</v>
      </c>
      <c r="D92" t="s">
        <v>76</v>
      </c>
      <c r="E92" t="s">
        <v>4454</v>
      </c>
      <c r="F92" s="35">
        <v>46307.693194444444</v>
      </c>
      <c r="G92" t="s">
        <v>21</v>
      </c>
      <c r="H92" t="s">
        <v>4455</v>
      </c>
      <c r="I92">
        <v>340</v>
      </c>
      <c r="J92" t="s">
        <v>22</v>
      </c>
      <c r="K92" t="s">
        <v>23</v>
      </c>
      <c r="L92">
        <v>190</v>
      </c>
      <c r="M92" t="s">
        <v>37</v>
      </c>
      <c r="N92" s="35">
        <v>46307.677256944444</v>
      </c>
      <c r="O92">
        <v>255</v>
      </c>
      <c r="P92" t="s">
        <v>26</v>
      </c>
      <c r="Q92">
        <v>220</v>
      </c>
      <c r="R92" t="str">
        <f>IF(B92="","",_xlfn.XLOOKUP(B92,DB!$A$2:$A$205,DB!$C$2:$C$205,"")&amp;"")</f>
        <v>Sector 3</v>
      </c>
      <c r="S92" t="str">
        <f>IF(B92="","",_xlfn.XLOOKUP(B92,DB!$A$2:$A$205,DB!$E$2:$E$205,""))</f>
        <v>Sector 3</v>
      </c>
      <c r="T92" t="str">
        <f>IF(B92="","",_xlfn.XLOOKUP(B92,DB!$A$2:$A$205,DB!$F$2:$F$205,""))</f>
        <v>NOSAT</v>
      </c>
      <c r="U92" t="str">
        <f>IF(B92="","",_xlfn.XLOOKUP(B92,DB!$A$2:$A$205,DB!$D$2:$D$205,""))</f>
        <v>MUFH</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303334353637345678910[entry_hour]),-1)=HOUR(AF92)),--(IFERROR(Flights_2026_09_303334353637345678910[entry_sector],"")=AG92),--(IFERROR(Flights_2026_09_303334353637345678910[nfl],-1)&gt;=AH92),--(IFERROR(Flights_2026_09_303334353637345678910[nfl],-1)&lt;=IF(AH92=450,450,AH92+9)))</f>
        <v>0</v>
      </c>
    </row>
    <row r="93" spans="1:35" x14ac:dyDescent="0.2">
      <c r="A93" t="s">
        <v>220</v>
      </c>
      <c r="B93" t="s">
        <v>49</v>
      </c>
      <c r="C93" t="s">
        <v>19</v>
      </c>
      <c r="D93" t="s">
        <v>221</v>
      </c>
      <c r="E93" t="s">
        <v>4456</v>
      </c>
      <c r="F93" s="35">
        <v>46307.69462962963</v>
      </c>
      <c r="G93" t="s">
        <v>21</v>
      </c>
      <c r="H93" t="s">
        <v>4457</v>
      </c>
      <c r="I93">
        <v>360</v>
      </c>
      <c r="J93" t="s">
        <v>22</v>
      </c>
      <c r="K93" t="s">
        <v>23</v>
      </c>
      <c r="L93">
        <v>185</v>
      </c>
      <c r="M93" t="s">
        <v>37</v>
      </c>
      <c r="N93" s="35">
        <v>46307.679305555561</v>
      </c>
      <c r="O93">
        <v>245</v>
      </c>
      <c r="P93" t="s">
        <v>26</v>
      </c>
      <c r="Q93">
        <v>220</v>
      </c>
      <c r="R93" t="str">
        <f>IF(B93="","",_xlfn.XLOOKUP(B93,DB!$A$2:$A$205,DB!$C$2:$C$205,"")&amp;"")</f>
        <v>Sector 3</v>
      </c>
      <c r="S93" t="str">
        <f>IF(B93="","",_xlfn.XLOOKUP(B93,DB!$A$2:$A$205,DB!$E$2:$E$205,""))</f>
        <v>Sector 3</v>
      </c>
      <c r="T93" t="str">
        <f>IF(B93="","",_xlfn.XLOOKUP(B93,DB!$A$2:$A$205,DB!$F$2:$F$205,""))</f>
        <v>NOSAT</v>
      </c>
      <c r="U93" t="str">
        <f>IF(B93="","",_xlfn.XLOOKUP(B93,DB!$A$2:$A$205,DB!$D$2:$D$205,""))</f>
        <v>KZHU</v>
      </c>
      <c r="V93" t="str">
        <f>IF(B93="","",IF(OR(COUNTIF(M93,"????N?????W")&gt;0,COUNTIF(M93,"????N?????E")&gt;0,COUNTIF(M93,"????S?????W")&gt;0,COUNTIF(M93,"????S?????E")&gt;0),_xlfn.XLOOKUP(B93,DB!$A$2:$A$205,DB!$B$2:$B$205,""),M93))</f>
        <v>NOSAT</v>
      </c>
      <c r="AF93" s="2">
        <v>0.58333333333333337</v>
      </c>
      <c r="AG93" t="s">
        <v>840</v>
      </c>
      <c r="AH93" s="17">
        <v>330</v>
      </c>
      <c r="AI93" s="17" cm="1">
        <f t="array" ref="AI93">SUMPRODUCT(--(IFERROR(HOUR(Flights_2026_09_303334353637345678910[entry_hour]),-1)=HOUR(AF93)),--(IFERROR(Flights_2026_09_303334353637345678910[entry_sector],"")=AG93),--(IFERROR(Flights_2026_09_303334353637345678910[nfl],-1)&gt;=AH93),--(IFERROR(Flights_2026_09_303334353637345678910[nfl],-1)&lt;=IF(AH93=450,450,AH93+9)))</f>
        <v>0</v>
      </c>
    </row>
    <row r="94" spans="1:35" x14ac:dyDescent="0.2">
      <c r="A94" t="s">
        <v>227</v>
      </c>
      <c r="B94" t="s">
        <v>18</v>
      </c>
      <c r="C94" t="s">
        <v>19</v>
      </c>
      <c r="D94" t="s">
        <v>120</v>
      </c>
      <c r="E94" t="s">
        <v>4458</v>
      </c>
      <c r="F94" s="35">
        <v>46307.696030092593</v>
      </c>
      <c r="G94" t="s">
        <v>21</v>
      </c>
      <c r="H94" t="s">
        <v>4459</v>
      </c>
      <c r="I94">
        <v>330</v>
      </c>
      <c r="J94" t="s">
        <v>22</v>
      </c>
      <c r="K94" t="s">
        <v>23</v>
      </c>
      <c r="L94">
        <v>488</v>
      </c>
      <c r="M94" t="s">
        <v>25</v>
      </c>
      <c r="N94" s="35">
        <v>46307.666331018518</v>
      </c>
      <c r="O94">
        <v>330</v>
      </c>
      <c r="P94" t="s">
        <v>26</v>
      </c>
      <c r="Q94">
        <v>330</v>
      </c>
      <c r="R94" t="str">
        <f>IF(B94="","",_xlfn.XLOOKUP(B94,DB!$A$2:$A$205,DB!$C$2:$C$205,"")&amp;"")</f>
        <v>Sector 5</v>
      </c>
      <c r="S94" t="str">
        <f>IF(B94="","",_xlfn.XLOOKUP(B94,DB!$A$2:$A$205,DB!$E$2:$E$205,""))</f>
        <v>Sector 4</v>
      </c>
      <c r="T94" t="str">
        <f>IF(B94="","",_xlfn.XLOOKUP(B94,DB!$A$2:$A$205,DB!$F$2:$F$205,""))</f>
        <v>VOMAR/XUDUN</v>
      </c>
      <c r="U94" t="str">
        <f>IF(B94="","",_xlfn.XLOOKUP(B94,DB!$A$2:$A$205,DB!$D$2:$D$205,""))</f>
        <v>KZHU</v>
      </c>
      <c r="V94" t="str">
        <f>IF(B94="","",IF(OR(COUNTIF(M94,"????N?????W")&gt;0,COUNTIF(M94,"????N?????E")&gt;0,COUNTIF(M94,"????S?????W")&gt;0,COUNTIF(M94,"????S?????E")&gt;0),_xlfn.XLOOKUP(B94,DB!$A$2:$A$205,DB!$B$2:$B$205,""),M94))</f>
        <v>KEHLI</v>
      </c>
      <c r="AF94" s="2">
        <v>0.58333333333333337</v>
      </c>
      <c r="AG94" t="s">
        <v>840</v>
      </c>
      <c r="AH94" s="17">
        <v>340</v>
      </c>
      <c r="AI94" s="17" cm="1">
        <f t="array" ref="AI94">SUMPRODUCT(--(IFERROR(HOUR(Flights_2026_09_303334353637345678910[entry_hour]),-1)=HOUR(AF94)),--(IFERROR(Flights_2026_09_303334353637345678910[entry_sector],"")=AG94),--(IFERROR(Flights_2026_09_303334353637345678910[nfl],-1)&gt;=AH94),--(IFERROR(Flights_2026_09_303334353637345678910[nfl],-1)&lt;=IF(AH94=450,450,AH94+9)))</f>
        <v>0</v>
      </c>
    </row>
    <row r="95" spans="1:35" x14ac:dyDescent="0.2">
      <c r="A95" t="s">
        <v>194</v>
      </c>
      <c r="B95" t="s">
        <v>65</v>
      </c>
      <c r="C95" t="s">
        <v>19</v>
      </c>
      <c r="D95" t="s">
        <v>76</v>
      </c>
      <c r="E95" t="s">
        <v>495</v>
      </c>
      <c r="F95" s="35">
        <v>46307.69804398148</v>
      </c>
      <c r="G95" t="s">
        <v>21</v>
      </c>
      <c r="H95" t="s">
        <v>4460</v>
      </c>
      <c r="I95">
        <v>350</v>
      </c>
      <c r="J95" t="s">
        <v>22</v>
      </c>
      <c r="K95" t="s">
        <v>23</v>
      </c>
      <c r="L95">
        <v>901</v>
      </c>
      <c r="M95" t="s">
        <v>78</v>
      </c>
      <c r="N95" s="35">
        <v>46307.646747685183</v>
      </c>
      <c r="O95">
        <v>350</v>
      </c>
      <c r="P95" t="s">
        <v>26</v>
      </c>
      <c r="Q95">
        <v>350</v>
      </c>
      <c r="R95" t="str">
        <f>IF(B95="","",_xlfn.XLOOKUP(B95,DB!$A$2:$A$205,DB!$C$2:$C$205,"")&amp;"")</f>
        <v>Sector 6</v>
      </c>
      <c r="S95" t="str">
        <f>IF(B95="","",_xlfn.XLOOKUP(B95,DB!$A$2:$A$205,DB!$E$2:$E$205,""))</f>
        <v>Sector 4</v>
      </c>
      <c r="T95" t="str">
        <f>IF(B95="","",_xlfn.XLOOKUP(B95,DB!$A$2:$A$205,DB!$F$2:$F$205,""))</f>
        <v>VOMAR/XUDUN</v>
      </c>
      <c r="U95" t="str">
        <f>IF(B95="","",_xlfn.XLOOKUP(B95,DB!$A$2:$A$205,DB!$D$2:$D$205,""))</f>
        <v>MMEX</v>
      </c>
      <c r="V95" t="str">
        <f>IF(B95="","",IF(OR(COUNTIF(M95,"????N?????W")&gt;0,COUNTIF(M95,"????N?????E")&gt;0,COUNTIF(M95,"????S?????W")&gt;0,COUNTIF(M95,"????S?????E")&gt;0),_xlfn.XLOOKUP(B95,DB!$A$2:$A$205,DB!$B$2:$B$205,""),M95))</f>
        <v>GOTAS</v>
      </c>
      <c r="AF95" s="2">
        <v>0.58333333333333337</v>
      </c>
      <c r="AG95" t="s">
        <v>840</v>
      </c>
      <c r="AH95" s="17">
        <v>350</v>
      </c>
      <c r="AI95" s="17" cm="1">
        <f t="array" ref="AI95">SUMPRODUCT(--(IFERROR(HOUR(Flights_2026_09_303334353637345678910[entry_hour]),-1)=HOUR(AF95)),--(IFERROR(Flights_2026_09_303334353637345678910[entry_sector],"")=AG95),--(IFERROR(Flights_2026_09_303334353637345678910[nfl],-1)&gt;=AH95),--(IFERROR(Flights_2026_09_303334353637345678910[nfl],-1)&lt;=IF(AH95=450,450,AH95+9)))</f>
        <v>0</v>
      </c>
    </row>
    <row r="96" spans="1:35" x14ac:dyDescent="0.2">
      <c r="A96" t="s">
        <v>200</v>
      </c>
      <c r="B96" t="s">
        <v>75</v>
      </c>
      <c r="C96" t="s">
        <v>19</v>
      </c>
      <c r="D96" t="s">
        <v>76</v>
      </c>
      <c r="E96" t="s">
        <v>4316</v>
      </c>
      <c r="F96" s="35">
        <v>46307.69930555555</v>
      </c>
      <c r="G96" t="s">
        <v>21</v>
      </c>
      <c r="H96" t="s">
        <v>4461</v>
      </c>
      <c r="I96">
        <v>350</v>
      </c>
      <c r="J96" t="s">
        <v>22</v>
      </c>
      <c r="K96" t="s">
        <v>23</v>
      </c>
      <c r="L96">
        <v>852</v>
      </c>
      <c r="M96" t="s">
        <v>136</v>
      </c>
      <c r="N96" s="35">
        <v>46307.649976851855</v>
      </c>
      <c r="O96">
        <v>350</v>
      </c>
      <c r="P96" t="s">
        <v>26</v>
      </c>
      <c r="Q96">
        <v>350</v>
      </c>
      <c r="R96" t="str">
        <f>IF(B96="","",_xlfn.XLOOKUP(B96,DB!$A$2:$A$205,DB!$C$2:$C$205,"")&amp;"")</f>
        <v>Sector 5</v>
      </c>
      <c r="S96" t="str">
        <f>IF(B96="","",_xlfn.XLOOKUP(B96,DB!$A$2:$A$205,DB!$E$2:$E$205,""))</f>
        <v>Sector 4</v>
      </c>
      <c r="T96" t="str">
        <f>IF(B96="","",_xlfn.XLOOKUP(B96,DB!$A$2:$A$205,DB!$F$2:$F$205,""))</f>
        <v>VOMAR/XUDUN</v>
      </c>
      <c r="U96" t="str">
        <f>IF(B96="","",_xlfn.XLOOKUP(B96,DB!$A$2:$A$205,DB!$D$2:$D$205,""))</f>
        <v>MMEX</v>
      </c>
      <c r="V96" t="str">
        <f>IF(B96="","",IF(OR(COUNTIF(M96,"????N?????W")&gt;0,COUNTIF(M96,"????N?????E")&gt;0,COUNTIF(M96,"????S?????W")&gt;0,COUNTIF(M96,"????S?????E")&gt;0),_xlfn.XLOOKUP(B96,DB!$A$2:$A$205,DB!$B$2:$B$205,""),M96))</f>
        <v>LIDAM</v>
      </c>
      <c r="AF96" s="2">
        <v>0.58333333333333337</v>
      </c>
      <c r="AG96" t="s">
        <v>840</v>
      </c>
      <c r="AH96" s="17">
        <v>360</v>
      </c>
      <c r="AI96" s="17" cm="1">
        <f t="array" ref="AI96">SUMPRODUCT(--(IFERROR(HOUR(Flights_2026_09_303334353637345678910[entry_hour]),-1)=HOUR(AF96)),--(IFERROR(Flights_2026_09_303334353637345678910[entry_sector],"")=AG96),--(IFERROR(Flights_2026_09_303334353637345678910[nfl],-1)&gt;=AH96),--(IFERROR(Flights_2026_09_303334353637345678910[nfl],-1)&lt;=IF(AH96=450,450,AH96+9)))</f>
        <v>0</v>
      </c>
    </row>
    <row r="97" spans="1:35" x14ac:dyDescent="0.2">
      <c r="A97" t="s">
        <v>1268</v>
      </c>
      <c r="B97" t="s">
        <v>287</v>
      </c>
      <c r="C97" t="s">
        <v>19</v>
      </c>
      <c r="D97" t="s">
        <v>90</v>
      </c>
      <c r="E97" t="s">
        <v>4462</v>
      </c>
      <c r="F97" s="35">
        <v>46307.700798611113</v>
      </c>
      <c r="G97" t="s">
        <v>21</v>
      </c>
      <c r="H97" t="s">
        <v>4463</v>
      </c>
      <c r="I97">
        <v>360</v>
      </c>
      <c r="J97" t="s">
        <v>22</v>
      </c>
      <c r="K97" t="s">
        <v>23</v>
      </c>
      <c r="L97">
        <v>180</v>
      </c>
      <c r="M97" t="s">
        <v>37</v>
      </c>
      <c r="N97" s="35">
        <v>46307.686122685191</v>
      </c>
      <c r="O97">
        <v>326</v>
      </c>
      <c r="P97" t="s">
        <v>26</v>
      </c>
      <c r="Q97">
        <v>220</v>
      </c>
      <c r="R97" t="str">
        <f>IF(B97="","",_xlfn.XLOOKUP(B97,DB!$A$2:$A$205,DB!$C$2:$C$205,"")&amp;"")</f>
        <v>Sector 3</v>
      </c>
      <c r="S97" t="str">
        <f>IF(B97="","",_xlfn.XLOOKUP(B97,DB!$A$2:$A$205,DB!$E$2:$E$205,""))</f>
        <v>Sector 3</v>
      </c>
      <c r="T97" t="str">
        <f>IF(B97="","",_xlfn.XLOOKUP(B97,DB!$A$2:$A$205,DB!$F$2:$F$205,""))</f>
        <v>NOSAT</v>
      </c>
      <c r="U97" t="str">
        <f>IF(B97="","",_xlfn.XLOOKUP(B97,DB!$A$2:$A$205,DB!$D$2:$D$205,""))</f>
        <v>MUFH</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303334353637345678910[entry_hour]),-1)=HOUR(AF97)),--(IFERROR(Flights_2026_09_303334353637345678910[entry_sector],"")=AG97),--(IFERROR(Flights_2026_09_303334353637345678910[nfl],-1)&gt;=AH97),--(IFERROR(Flights_2026_09_303334353637345678910[nfl],-1)&lt;=IF(AH97=450,450,AH97+9)))</f>
        <v>0</v>
      </c>
    </row>
    <row r="98" spans="1:35" x14ac:dyDescent="0.2">
      <c r="A98" t="s">
        <v>191</v>
      </c>
      <c r="B98" t="s">
        <v>52</v>
      </c>
      <c r="C98" t="s">
        <v>19</v>
      </c>
      <c r="D98" t="s">
        <v>50</v>
      </c>
      <c r="E98" t="s">
        <v>548</v>
      </c>
      <c r="F98" s="35">
        <v>46307.702384259261</v>
      </c>
      <c r="G98" t="s">
        <v>21</v>
      </c>
      <c r="H98" t="s">
        <v>4464</v>
      </c>
      <c r="I98">
        <v>350</v>
      </c>
      <c r="J98" t="s">
        <v>22</v>
      </c>
      <c r="K98" t="s">
        <v>23</v>
      </c>
      <c r="L98">
        <v>907</v>
      </c>
      <c r="M98" t="s">
        <v>78</v>
      </c>
      <c r="N98" s="35">
        <v>46307.650335648148</v>
      </c>
      <c r="O98">
        <v>350</v>
      </c>
      <c r="P98" t="s">
        <v>26</v>
      </c>
      <c r="Q98">
        <v>350</v>
      </c>
      <c r="R98" t="str">
        <f>IF(B98="","",_xlfn.XLOOKUP(B98,DB!$A$2:$A$205,DB!$C$2:$C$205,"")&amp;"")</f>
        <v>Sector 6</v>
      </c>
      <c r="S98" t="str">
        <f>IF(B98="","",_xlfn.XLOOKUP(B98,DB!$A$2:$A$205,DB!$E$2:$E$205,""))</f>
        <v>Sector 4</v>
      </c>
      <c r="T98" t="str">
        <f>IF(B98="","",_xlfn.XLOOKUP(B98,DB!$A$2:$A$205,DB!$F$2:$F$205,""))</f>
        <v>VOMAR/XUDUN</v>
      </c>
      <c r="U98" t="str">
        <f>IF(B98="","",_xlfn.XLOOKUP(B98,DB!$A$2:$A$205,DB!$D$2:$D$205,""))</f>
        <v>MMEX</v>
      </c>
      <c r="V98" t="str">
        <f>IF(B98="","",IF(OR(COUNTIF(M98,"????N?????W")&gt;0,COUNTIF(M98,"????N?????E")&gt;0,COUNTIF(M98,"????S?????W")&gt;0,COUNTIF(M98,"????S?????E")&gt;0),_xlfn.XLOOKUP(B98,DB!$A$2:$A$205,DB!$B$2:$B$205,""),M98))</f>
        <v>GOTAS</v>
      </c>
      <c r="AF98" s="2">
        <v>0.58333333333333337</v>
      </c>
      <c r="AG98" t="s">
        <v>840</v>
      </c>
      <c r="AH98" s="17">
        <v>380</v>
      </c>
      <c r="AI98" s="17" cm="1">
        <f t="array" ref="AI98">SUMPRODUCT(--(IFERROR(HOUR(Flights_2026_09_303334353637345678910[entry_hour]),-1)=HOUR(AF98)),--(IFERROR(Flights_2026_09_303334353637345678910[entry_sector],"")=AG98),--(IFERROR(Flights_2026_09_303334353637345678910[nfl],-1)&gt;=AH98),--(IFERROR(Flights_2026_09_303334353637345678910[nfl],-1)&lt;=IF(AH98=450,450,AH98+9)))</f>
        <v>0</v>
      </c>
    </row>
    <row r="99" spans="1:35" x14ac:dyDescent="0.2">
      <c r="A99" t="s">
        <v>2648</v>
      </c>
      <c r="B99" t="s">
        <v>62</v>
      </c>
      <c r="C99" t="s">
        <v>19</v>
      </c>
      <c r="D99" t="s">
        <v>47</v>
      </c>
      <c r="E99" t="s">
        <v>4138</v>
      </c>
      <c r="F99" s="35">
        <v>46307.703657407408</v>
      </c>
      <c r="G99" t="s">
        <v>21</v>
      </c>
      <c r="H99" t="s">
        <v>4465</v>
      </c>
      <c r="I99">
        <v>340</v>
      </c>
      <c r="J99" t="s">
        <v>22</v>
      </c>
      <c r="K99" t="s">
        <v>23</v>
      </c>
      <c r="L99">
        <v>184</v>
      </c>
      <c r="M99" t="s">
        <v>37</v>
      </c>
      <c r="N99" s="35">
        <v>46307.688831018517</v>
      </c>
      <c r="O99">
        <v>268</v>
      </c>
      <c r="P99" t="s">
        <v>26</v>
      </c>
      <c r="Q99">
        <v>220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NOSAT</v>
      </c>
      <c r="AF99" s="2">
        <v>0.58333333333333337</v>
      </c>
      <c r="AG99" t="s">
        <v>840</v>
      </c>
      <c r="AH99" s="17">
        <v>390</v>
      </c>
      <c r="AI99" s="17" cm="1">
        <f t="array" ref="AI99">SUMPRODUCT(--(IFERROR(HOUR(Flights_2026_09_303334353637345678910[entry_hour]),-1)=HOUR(AF99)),--(IFERROR(Flights_2026_09_303334353637345678910[entry_sector],"")=AG99),--(IFERROR(Flights_2026_09_303334353637345678910[nfl],-1)&gt;=AH99),--(IFERROR(Flights_2026_09_303334353637345678910[nfl],-1)&lt;=IF(AH99=450,450,AH99+9)))</f>
        <v>0</v>
      </c>
    </row>
    <row r="100" spans="1:35" x14ac:dyDescent="0.2">
      <c r="A100" t="s">
        <v>228</v>
      </c>
      <c r="B100" t="s">
        <v>229</v>
      </c>
      <c r="C100" t="s">
        <v>19</v>
      </c>
      <c r="D100" t="s">
        <v>90</v>
      </c>
      <c r="E100" t="s">
        <v>4466</v>
      </c>
      <c r="F100" s="35">
        <v>46307.704861111109</v>
      </c>
      <c r="G100" t="s">
        <v>21</v>
      </c>
      <c r="H100" t="s">
        <v>4467</v>
      </c>
      <c r="I100">
        <v>370</v>
      </c>
      <c r="J100" t="s">
        <v>22</v>
      </c>
      <c r="K100" t="s">
        <v>23</v>
      </c>
      <c r="L100">
        <v>631</v>
      </c>
      <c r="M100" t="s">
        <v>540</v>
      </c>
      <c r="N100" s="35">
        <v>46307.666319444441</v>
      </c>
      <c r="O100">
        <v>390</v>
      </c>
      <c r="P100" t="s">
        <v>26</v>
      </c>
      <c r="Q100">
        <v>370</v>
      </c>
      <c r="R100" t="str">
        <f>IF(B100="","",_xlfn.XLOOKUP(B100,DB!$A$2:$A$205,DB!$C$2:$C$205,"")&amp;"")</f>
        <v>Sector 5</v>
      </c>
      <c r="S100" t="str">
        <f>IF(B100="","",_xlfn.XLOOKUP(B100,DB!$A$2:$A$205,DB!$E$2:$E$205,""))</f>
        <v>Sector 4</v>
      </c>
      <c r="T100" t="str">
        <f>IF(B100="","",_xlfn.XLOOKUP(B100,DB!$A$2:$A$205,DB!$F$2:$F$205,""))</f>
        <v>VOMAR/XUDUN</v>
      </c>
      <c r="U100" t="str">
        <f>IF(B100="","",_xlfn.XLOOKUP(B100,DB!$A$2:$A$205,DB!$D$2:$D$205,""))</f>
        <v>KZHU</v>
      </c>
      <c r="V100" t="str">
        <f>IF(B100="","",IF(OR(COUNTIF(M100,"????N?????W")&gt;0,COUNTIF(M100,"????N?????E")&gt;0,COUNTIF(M100,"????S?????W")&gt;0,COUNTIF(M100,"????S?????E")&gt;0),_xlfn.XLOOKUP(B100,DB!$A$2:$A$205,DB!$B$2:$B$205,""),M100))</f>
        <v>DUTNA</v>
      </c>
      <c r="AF100" s="2">
        <v>0.58333333333333337</v>
      </c>
      <c r="AG100" t="s">
        <v>840</v>
      </c>
      <c r="AH100" s="17">
        <v>400</v>
      </c>
      <c r="AI100" s="17" cm="1">
        <f t="array" ref="AI100">SUMPRODUCT(--(IFERROR(HOUR(Flights_2026_09_303334353637345678910[entry_hour]),-1)=HOUR(AF100)),--(IFERROR(Flights_2026_09_303334353637345678910[entry_sector],"")=AG100),--(IFERROR(Flights_2026_09_303334353637345678910[nfl],-1)&gt;=AH100),--(IFERROR(Flights_2026_09_303334353637345678910[nfl],-1)&lt;=IF(AH100=450,450,AH100+9)))</f>
        <v>0</v>
      </c>
    </row>
    <row r="101" spans="1:35" x14ac:dyDescent="0.2">
      <c r="A101" t="s">
        <v>219</v>
      </c>
      <c r="B101" t="s">
        <v>49</v>
      </c>
      <c r="C101" t="s">
        <v>19</v>
      </c>
      <c r="D101" t="s">
        <v>107</v>
      </c>
      <c r="E101" t="s">
        <v>3673</v>
      </c>
      <c r="F101" s="35">
        <v>46307.707060185188</v>
      </c>
      <c r="G101" t="s">
        <v>21</v>
      </c>
      <c r="H101" t="s">
        <v>4468</v>
      </c>
      <c r="I101">
        <v>320</v>
      </c>
      <c r="J101" t="s">
        <v>22</v>
      </c>
      <c r="K101" t="s">
        <v>23</v>
      </c>
      <c r="L101">
        <v>180</v>
      </c>
      <c r="M101" t="s">
        <v>37</v>
      </c>
      <c r="N101" s="35">
        <v>46307.692349537036</v>
      </c>
      <c r="O101">
        <v>246</v>
      </c>
      <c r="P101" t="s">
        <v>26</v>
      </c>
      <c r="Q101">
        <v>220</v>
      </c>
      <c r="R101" t="str">
        <f>IF(B101="","",_xlfn.XLOOKUP(B101,DB!$A$2:$A$205,DB!$C$2:$C$205,"")&amp;"")</f>
        <v>Sector 3</v>
      </c>
      <c r="S101" t="str">
        <f>IF(B101="","",_xlfn.XLOOKUP(B101,DB!$A$2:$A$205,DB!$E$2:$E$205,""))</f>
        <v>Sector 3</v>
      </c>
      <c r="T101" t="str">
        <f>IF(B101="","",_xlfn.XLOOKUP(B101,DB!$A$2:$A$205,DB!$F$2:$F$205,""))</f>
        <v>NOSAT</v>
      </c>
      <c r="U101" t="str">
        <f>IF(B101="","",_xlfn.XLOOKUP(B101,DB!$A$2:$A$205,DB!$D$2:$D$205,""))</f>
        <v>KZHU</v>
      </c>
      <c r="V101" t="str">
        <f>IF(B101="","",IF(OR(COUNTIF(M101,"????N?????W")&gt;0,COUNTIF(M101,"????N?????E")&gt;0,COUNTIF(M101,"????S?????W")&gt;0,COUNTIF(M101,"????S?????E")&gt;0),_xlfn.XLOOKUP(B101,DB!$A$2:$A$205,DB!$B$2:$B$205,""),M101))</f>
        <v>NOSAT</v>
      </c>
      <c r="AF101" s="2">
        <v>0.58333333333333337</v>
      </c>
      <c r="AG101" t="s">
        <v>840</v>
      </c>
      <c r="AH101" s="17">
        <v>410</v>
      </c>
      <c r="AI101" s="17" cm="1">
        <f t="array" ref="AI101">SUMPRODUCT(--(IFERROR(HOUR(Flights_2026_09_303334353637345678910[entry_hour]),-1)=HOUR(AF101)),--(IFERROR(Flights_2026_09_303334353637345678910[entry_sector],"")=AG101),--(IFERROR(Flights_2026_09_303334353637345678910[nfl],-1)&gt;=AH101),--(IFERROR(Flights_2026_09_303334353637345678910[nfl],-1)&lt;=IF(AH101=450,450,AH101+9)))</f>
        <v>0</v>
      </c>
    </row>
    <row r="102" spans="1:35" x14ac:dyDescent="0.2">
      <c r="A102" t="s">
        <v>474</v>
      </c>
      <c r="B102" t="s">
        <v>46</v>
      </c>
      <c r="C102" t="s">
        <v>19</v>
      </c>
      <c r="D102" t="s">
        <v>76</v>
      </c>
      <c r="E102" t="s">
        <v>4469</v>
      </c>
      <c r="F102" s="35">
        <v>46307.709537037037</v>
      </c>
      <c r="G102" t="s">
        <v>21</v>
      </c>
      <c r="H102" t="s">
        <v>4470</v>
      </c>
      <c r="I102">
        <v>330</v>
      </c>
      <c r="J102" t="s">
        <v>22</v>
      </c>
      <c r="K102" t="s">
        <v>23</v>
      </c>
      <c r="L102">
        <v>175</v>
      </c>
      <c r="M102" t="s">
        <v>37</v>
      </c>
      <c r="N102" s="35">
        <v>46307.69532407407</v>
      </c>
      <c r="O102">
        <v>239</v>
      </c>
      <c r="P102" t="s">
        <v>26</v>
      </c>
      <c r="Q102">
        <v>220</v>
      </c>
      <c r="R102" t="str">
        <f>IF(B102="","",_xlfn.XLOOKUP(B102,DB!$A$2:$A$205,DB!$C$2:$C$205,"")&amp;"")</f>
        <v>Sector 3</v>
      </c>
      <c r="S102" t="str">
        <f>IF(B102="","",_xlfn.XLOOKUP(B102,DB!$A$2:$A$205,DB!$E$2:$E$205,""))</f>
        <v>Sector 3</v>
      </c>
      <c r="T102" t="str">
        <f>IF(B102="","",_xlfn.XLOOKUP(B102,DB!$A$2:$A$205,DB!$F$2:$F$205,""))</f>
        <v>NOSAT</v>
      </c>
      <c r="U102" t="str">
        <f>IF(B102="","",_xlfn.XLOOKUP(B102,DB!$A$2:$A$205,DB!$D$2:$D$205,""))</f>
        <v>KZHU</v>
      </c>
      <c r="V102" t="str">
        <f>IF(B102="","",IF(OR(COUNTIF(M102,"????N?????W")&gt;0,COUNTIF(M102,"????N?????E")&gt;0,COUNTIF(M102,"????S?????W")&gt;0,COUNTIF(M102,"????S?????E")&gt;0),_xlfn.XLOOKUP(B102,DB!$A$2:$A$205,DB!$B$2:$B$205,""),M102))</f>
        <v>NOSAT</v>
      </c>
      <c r="AF102" s="2">
        <v>0.58333333333333337</v>
      </c>
      <c r="AG102" t="s">
        <v>840</v>
      </c>
      <c r="AH102" s="17">
        <v>420</v>
      </c>
      <c r="AI102" s="17" cm="1">
        <f t="array" ref="AI102">SUMPRODUCT(--(IFERROR(HOUR(Flights_2026_09_303334353637345678910[entry_hour]),-1)=HOUR(AF102)),--(IFERROR(Flights_2026_09_303334353637345678910[entry_sector],"")=AG102),--(IFERROR(Flights_2026_09_303334353637345678910[nfl],-1)&gt;=AH102),--(IFERROR(Flights_2026_09_303334353637345678910[nfl],-1)&lt;=IF(AH102=450,450,AH102+9)))</f>
        <v>0</v>
      </c>
    </row>
    <row r="103" spans="1:35" x14ac:dyDescent="0.2">
      <c r="A103" t="s">
        <v>461</v>
      </c>
      <c r="B103" t="s">
        <v>65</v>
      </c>
      <c r="C103" t="s">
        <v>19</v>
      </c>
      <c r="D103" t="s">
        <v>211</v>
      </c>
      <c r="E103" t="s">
        <v>4471</v>
      </c>
      <c r="F103" s="35">
        <v>46307.714918981481</v>
      </c>
      <c r="G103" t="s">
        <v>21</v>
      </c>
      <c r="H103" t="s">
        <v>4472</v>
      </c>
      <c r="I103">
        <v>370</v>
      </c>
      <c r="J103" t="s">
        <v>22</v>
      </c>
      <c r="K103" t="s">
        <v>23</v>
      </c>
      <c r="L103">
        <v>898</v>
      </c>
      <c r="M103" t="s">
        <v>290</v>
      </c>
      <c r="N103" s="35">
        <v>46307.665439814809</v>
      </c>
      <c r="O103">
        <v>370</v>
      </c>
      <c r="P103" t="s">
        <v>38</v>
      </c>
      <c r="Q103">
        <v>370</v>
      </c>
      <c r="R103" t="str">
        <f>IF(B103="","",_xlfn.XLOOKUP(B103,DB!$A$2:$A$205,DB!$C$2:$C$205,"")&amp;"")</f>
        <v>Sector 6</v>
      </c>
      <c r="S103" t="str">
        <f>IF(B103="","",_xlfn.XLOOKUP(B103,DB!$A$2:$A$205,DB!$E$2:$E$205,""))</f>
        <v>Sector 4</v>
      </c>
      <c r="T103" t="str">
        <f>IF(B103="","",_xlfn.XLOOKUP(B103,DB!$A$2:$A$205,DB!$F$2:$F$205,""))</f>
        <v>VOMAR/XUDUN</v>
      </c>
      <c r="U103" t="str">
        <f>IF(B103="","",_xlfn.XLOOKUP(B103,DB!$A$2:$A$205,DB!$D$2:$D$205,""))</f>
        <v>MMEX</v>
      </c>
      <c r="V103" t="str">
        <f>IF(B103="","",IF(OR(COUNTIF(M103,"????N?????W")&gt;0,COUNTIF(M103,"????N?????E")&gt;0,COUNTIF(M103,"????S?????W")&gt;0,COUNTIF(M103,"????S?????E")&gt;0),_xlfn.XLOOKUP(B103,DB!$A$2:$A$205,DB!$B$2:$B$205,""),M103))</f>
        <v>GOTAS</v>
      </c>
      <c r="AF103" s="2">
        <v>0.58333333333333337</v>
      </c>
      <c r="AG103" t="s">
        <v>840</v>
      </c>
      <c r="AH103" s="17">
        <v>430</v>
      </c>
      <c r="AI103" s="17" cm="1">
        <f t="array" ref="AI103">SUMPRODUCT(--(IFERROR(HOUR(Flights_2026_09_303334353637345678910[entry_hour]),-1)=HOUR(AF103)),--(IFERROR(Flights_2026_09_303334353637345678910[entry_sector],"")=AG103),--(IFERROR(Flights_2026_09_303334353637345678910[nfl],-1)&gt;=AH103),--(IFERROR(Flights_2026_09_303334353637345678910[nfl],-1)&lt;=IF(AH103=450,450,AH103+9)))</f>
        <v>0</v>
      </c>
    </row>
    <row r="104" spans="1:35" x14ac:dyDescent="0.2">
      <c r="A104" t="s">
        <v>156</v>
      </c>
      <c r="B104" t="s">
        <v>75</v>
      </c>
      <c r="C104" t="s">
        <v>19</v>
      </c>
      <c r="D104" t="s">
        <v>50</v>
      </c>
      <c r="E104" t="s">
        <v>673</v>
      </c>
      <c r="F104" s="35">
        <v>46307.719004629631</v>
      </c>
      <c r="G104" t="s">
        <v>21</v>
      </c>
      <c r="H104" t="s">
        <v>4473</v>
      </c>
      <c r="I104">
        <v>350</v>
      </c>
      <c r="J104" t="s">
        <v>22</v>
      </c>
      <c r="K104" t="s">
        <v>23</v>
      </c>
      <c r="L104">
        <v>850</v>
      </c>
      <c r="M104" t="s">
        <v>136</v>
      </c>
      <c r="N104" s="35">
        <v>46307.669629629629</v>
      </c>
      <c r="O104">
        <v>350</v>
      </c>
      <c r="P104" t="s">
        <v>26</v>
      </c>
      <c r="Q104">
        <v>350</v>
      </c>
      <c r="R104" t="str">
        <f>IF(B104="","",_xlfn.XLOOKUP(B104,DB!$A$2:$A$205,DB!$C$2:$C$205,"")&amp;"")</f>
        <v>Sector 5</v>
      </c>
      <c r="S104" t="str">
        <f>IF(B104="","",_xlfn.XLOOKUP(B104,DB!$A$2:$A$205,DB!$E$2:$E$205,""))</f>
        <v>Sector 4</v>
      </c>
      <c r="T104" t="str">
        <f>IF(B104="","",_xlfn.XLOOKUP(B104,DB!$A$2:$A$205,DB!$F$2:$F$205,""))</f>
        <v>VOMAR/XUDUN</v>
      </c>
      <c r="U104" t="str">
        <f>IF(B104="","",_xlfn.XLOOKUP(B104,DB!$A$2:$A$205,DB!$D$2:$D$205,""))</f>
        <v>MMEX</v>
      </c>
      <c r="V104" t="str">
        <f>IF(B104="","",IF(OR(COUNTIF(M104,"????N?????W")&gt;0,COUNTIF(M104,"????N?????E")&gt;0,COUNTIF(M104,"????S?????W")&gt;0,COUNTIF(M104,"????S?????E")&gt;0),_xlfn.XLOOKUP(B104,DB!$A$2:$A$205,DB!$B$2:$B$205,""),M104))</f>
        <v>LIDAM</v>
      </c>
      <c r="AF104" s="2">
        <v>0.58333333333333337</v>
      </c>
      <c r="AG104" t="s">
        <v>840</v>
      </c>
      <c r="AH104" s="17">
        <v>440</v>
      </c>
      <c r="AI104" s="17" cm="1">
        <f t="array" ref="AI104">SUMPRODUCT(--(IFERROR(HOUR(Flights_2026_09_303334353637345678910[entry_hour]),-1)=HOUR(AF104)),--(IFERROR(Flights_2026_09_303334353637345678910[entry_sector],"")=AG104),--(IFERROR(Flights_2026_09_303334353637345678910[nfl],-1)&gt;=AH104),--(IFERROR(Flights_2026_09_303334353637345678910[nfl],-1)&lt;=IF(AH104=450,450,AH104+9)))</f>
        <v>0</v>
      </c>
    </row>
    <row r="105" spans="1:35" x14ac:dyDescent="0.2">
      <c r="A105" t="s">
        <v>241</v>
      </c>
      <c r="B105" t="s">
        <v>18</v>
      </c>
      <c r="C105" t="s">
        <v>19</v>
      </c>
      <c r="D105" t="s">
        <v>120</v>
      </c>
      <c r="E105" t="s">
        <v>4474</v>
      </c>
      <c r="F105" s="35">
        <v>46307.72252314815</v>
      </c>
      <c r="G105" t="s">
        <v>21</v>
      </c>
      <c r="H105" t="s">
        <v>4475</v>
      </c>
      <c r="I105">
        <v>350</v>
      </c>
      <c r="J105" t="s">
        <v>22</v>
      </c>
      <c r="K105" t="s">
        <v>23</v>
      </c>
      <c r="L105">
        <v>488</v>
      </c>
      <c r="M105" t="s">
        <v>25</v>
      </c>
      <c r="N105" s="35">
        <v>46307.693495370375</v>
      </c>
      <c r="O105">
        <v>350</v>
      </c>
      <c r="P105" t="s">
        <v>26</v>
      </c>
      <c r="Q105">
        <v>330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303334353637345678910[entry_hour]),-1)=HOUR(AF105)),--(IFERROR(Flights_2026_09_303334353637345678910[entry_sector],"")=AG105),--(IFERROR(Flights_2026_09_303334353637345678910[nfl],-1)&gt;=AH105),--(IFERROR(Flights_2026_09_303334353637345678910[nfl],-1)&lt;=IF(AH105=450,450,AH105+9)))</f>
        <v>0</v>
      </c>
    </row>
    <row r="106" spans="1:35" x14ac:dyDescent="0.2">
      <c r="A106" t="s">
        <v>226</v>
      </c>
      <c r="B106" t="s">
        <v>81</v>
      </c>
      <c r="C106" t="s">
        <v>19</v>
      </c>
      <c r="D106" t="s">
        <v>41</v>
      </c>
      <c r="E106" t="s">
        <v>100</v>
      </c>
      <c r="F106" s="35">
        <v>46307.725648148145</v>
      </c>
      <c r="G106" t="s">
        <v>28</v>
      </c>
      <c r="H106" t="s">
        <v>4476</v>
      </c>
      <c r="I106">
        <v>370</v>
      </c>
      <c r="J106" t="s">
        <v>22</v>
      </c>
      <c r="K106" t="s">
        <v>23</v>
      </c>
      <c r="L106">
        <v>789</v>
      </c>
      <c r="M106" t="s">
        <v>84</v>
      </c>
      <c r="N106" s="35">
        <v>46307.681122685186</v>
      </c>
      <c r="O106">
        <v>370</v>
      </c>
      <c r="P106" t="s">
        <v>26</v>
      </c>
      <c r="Q106">
        <v>370</v>
      </c>
      <c r="R106" t="str">
        <f>IF(B106="","",_xlfn.XLOOKUP(B106,DB!$A$2:$A$205,DB!$C$2:$C$205,"")&amp;"")</f>
        <v>Sector 5</v>
      </c>
      <c r="S106" t="str">
        <f>IF(B106="","",_xlfn.XLOOKUP(B106,DB!$A$2:$A$205,DB!$E$2:$E$205,""))</f>
        <v>Sector 4</v>
      </c>
      <c r="T106" t="str">
        <f>IF(B106="","",_xlfn.XLOOKUP(B106,DB!$A$2:$A$205,DB!$F$2:$F$205,""))</f>
        <v>VOMAR/XUDUN</v>
      </c>
      <c r="U106" t="str">
        <f>IF(B106="","",_xlfn.XLOOKUP(B106,DB!$A$2:$A$205,DB!$D$2:$D$205,""))</f>
        <v>MMTY</v>
      </c>
      <c r="V106" t="str">
        <f>IF(B106="","",IF(OR(COUNTIF(M106,"????N?????W")&gt;0,COUNTIF(M106,"????N?????E")&gt;0,COUNTIF(M106,"????S?????W")&gt;0,COUNTIF(M106,"????S?????E")&gt;0),_xlfn.XLOOKUP(B106,DB!$A$2:$A$205,DB!$B$2:$B$205,""),M106))</f>
        <v>MATOL</v>
      </c>
      <c r="AF106" s="2">
        <v>0.58333333333333337</v>
      </c>
      <c r="AG106" t="s">
        <v>747</v>
      </c>
      <c r="AH106" s="17">
        <v>200</v>
      </c>
      <c r="AI106" s="17" cm="1">
        <f t="array" ref="AI106">SUMPRODUCT(--(IFERROR(HOUR(Flights_2026_09_303334353637345678910[entry_hour]),-1)=HOUR(AF106)),--(IFERROR(Flights_2026_09_303334353637345678910[entry_sector],"")=AG106),--(IFERROR(Flights_2026_09_303334353637345678910[nfl],-1)&gt;=AH106),--(IFERROR(Flights_2026_09_303334353637345678910[nfl],-1)&lt;=IF(AH106=450,450,AH106+9)))</f>
        <v>0</v>
      </c>
    </row>
    <row r="107" spans="1:35" x14ac:dyDescent="0.2">
      <c r="A107" t="s">
        <v>224</v>
      </c>
      <c r="B107" t="s">
        <v>141</v>
      </c>
      <c r="C107" t="s">
        <v>19</v>
      </c>
      <c r="D107" t="s">
        <v>53</v>
      </c>
      <c r="E107" t="s">
        <v>4477</v>
      </c>
      <c r="F107" s="35">
        <v>46307.726701388892</v>
      </c>
      <c r="G107" t="s">
        <v>21</v>
      </c>
      <c r="H107" t="s">
        <v>4478</v>
      </c>
      <c r="I107">
        <v>340</v>
      </c>
      <c r="J107" t="s">
        <v>22</v>
      </c>
      <c r="K107" t="s">
        <v>23</v>
      </c>
      <c r="L107">
        <v>182</v>
      </c>
      <c r="M107" t="s">
        <v>37</v>
      </c>
      <c r="N107" s="35">
        <v>46307.713194444441</v>
      </c>
      <c r="O107">
        <v>153</v>
      </c>
      <c r="P107" t="s">
        <v>26</v>
      </c>
      <c r="Q107">
        <v>220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NOSAT</v>
      </c>
      <c r="AF107" s="2">
        <v>0.58333333333333337</v>
      </c>
      <c r="AG107" t="s">
        <v>747</v>
      </c>
      <c r="AH107" s="17">
        <v>210</v>
      </c>
      <c r="AI107" s="17" cm="1">
        <f t="array" ref="AI107">SUMPRODUCT(--(IFERROR(HOUR(Flights_2026_09_303334353637345678910[entry_hour]),-1)=HOUR(AF107)),--(IFERROR(Flights_2026_09_303334353637345678910[entry_sector],"")=AG107),--(IFERROR(Flights_2026_09_303334353637345678910[nfl],-1)&gt;=AH107),--(IFERROR(Flights_2026_09_303334353637345678910[nfl],-1)&lt;=IF(AH107=450,450,AH107+9)))</f>
        <v>0</v>
      </c>
    </row>
    <row r="108" spans="1:35" x14ac:dyDescent="0.2">
      <c r="A108" t="s">
        <v>624</v>
      </c>
      <c r="B108" t="s">
        <v>301</v>
      </c>
      <c r="C108" t="s">
        <v>19</v>
      </c>
      <c r="D108" t="s">
        <v>76</v>
      </c>
      <c r="E108" t="s">
        <v>4479</v>
      </c>
      <c r="F108" s="35">
        <v>46307.728136574078</v>
      </c>
      <c r="G108" t="s">
        <v>21</v>
      </c>
      <c r="H108" t="s">
        <v>4480</v>
      </c>
      <c r="I108">
        <v>330</v>
      </c>
      <c r="J108" t="s">
        <v>22</v>
      </c>
      <c r="K108" t="s">
        <v>23</v>
      </c>
      <c r="L108">
        <v>490</v>
      </c>
      <c r="M108" t="s">
        <v>24</v>
      </c>
      <c r="N108" s="35">
        <v>46307.698182870372</v>
      </c>
      <c r="O108">
        <v>330</v>
      </c>
      <c r="P108" t="s">
        <v>26</v>
      </c>
      <c r="Q108">
        <v>350</v>
      </c>
      <c r="R108" t="str">
        <f>IF(B108="","",_xlfn.XLOOKUP(B108,DB!$A$2:$A$205,DB!$C$2:$C$205,"")&amp;"")</f>
        <v>Sector 5</v>
      </c>
      <c r="S108" t="str">
        <f>IF(B108="","",_xlfn.XLOOKUP(B108,DB!$A$2:$A$205,DB!$E$2:$E$205,""))</f>
        <v>Sector 4</v>
      </c>
      <c r="T108" t="str">
        <f>IF(B108="","",_xlfn.XLOOKUP(B108,DB!$A$2:$A$205,DB!$F$2:$F$205,""))</f>
        <v>VOMAR/XUDUN</v>
      </c>
      <c r="U108" t="str">
        <f>IF(B108="","",_xlfn.XLOOKUP(B108,DB!$A$2:$A$205,DB!$D$2:$D$205,""))</f>
        <v>MMTY</v>
      </c>
      <c r="V108" t="str">
        <f>IF(B108="","",IF(OR(COUNTIF(M108,"????N?????W")&gt;0,COUNTIF(M108,"????N?????E")&gt;0,COUNTIF(M108,"????S?????W")&gt;0,COUNTIF(M108,"????S?????E")&gt;0),_xlfn.XLOOKUP(B108,DB!$A$2:$A$205,DB!$B$2:$B$205,""),M108))</f>
        <v>MATOL</v>
      </c>
      <c r="AF108" s="2">
        <v>0.58333333333333337</v>
      </c>
      <c r="AG108" t="s">
        <v>747</v>
      </c>
      <c r="AH108" s="17">
        <v>220</v>
      </c>
      <c r="AI108" s="17" cm="1">
        <f t="array" ref="AI108">SUMPRODUCT(--(IFERROR(HOUR(Flights_2026_09_303334353637345678910[entry_hour]),-1)=HOUR(AF108)),--(IFERROR(Flights_2026_09_303334353637345678910[entry_sector],"")=AG108),--(IFERROR(Flights_2026_09_303334353637345678910[nfl],-1)&gt;=AH108),--(IFERROR(Flights_2026_09_303334353637345678910[nfl],-1)&lt;=IF(AH108=450,450,AH108+9)))</f>
        <v>0</v>
      </c>
    </row>
    <row r="109" spans="1:35" x14ac:dyDescent="0.2">
      <c r="A109" t="s">
        <v>235</v>
      </c>
      <c r="B109" t="s">
        <v>57</v>
      </c>
      <c r="C109" t="s">
        <v>19</v>
      </c>
      <c r="D109" t="s">
        <v>50</v>
      </c>
      <c r="E109" t="s">
        <v>4481</v>
      </c>
      <c r="F109" s="35">
        <v>46307.730046296296</v>
      </c>
      <c r="G109" t="s">
        <v>21</v>
      </c>
      <c r="H109" t="s">
        <v>4482</v>
      </c>
      <c r="I109">
        <v>350</v>
      </c>
      <c r="J109" t="s">
        <v>22</v>
      </c>
      <c r="K109" t="s">
        <v>23</v>
      </c>
      <c r="L109">
        <v>486</v>
      </c>
      <c r="M109" t="s">
        <v>2251</v>
      </c>
      <c r="N109" s="35">
        <v>46307.701307870375</v>
      </c>
      <c r="O109">
        <v>350</v>
      </c>
      <c r="P109" t="s">
        <v>26</v>
      </c>
      <c r="Q109">
        <v>350</v>
      </c>
      <c r="R109" t="str">
        <f>IF(B109="","",_xlfn.XLOOKUP(B109,DB!$A$2:$A$205,DB!$C$2:$C$205,"")&amp;"")</f>
        <v>Sector 5</v>
      </c>
      <c r="S109" t="str">
        <f>IF(B109="","",_xlfn.XLOOKUP(B109,DB!$A$2:$A$205,DB!$E$2:$E$205,""))</f>
        <v>Sector 4</v>
      </c>
      <c r="T109" t="str">
        <f>IF(B109="","",_xlfn.XLOOKUP(B109,DB!$A$2:$A$205,DB!$F$2:$F$205,""))</f>
        <v>VOMAR/XUDUN</v>
      </c>
      <c r="U109" t="str">
        <f>IF(B109="","",_xlfn.XLOOKUP(B109,DB!$A$2:$A$205,DB!$D$2:$D$205,""))</f>
        <v>KZHU</v>
      </c>
      <c r="V109" t="str">
        <f>IF(B109="","",IF(OR(COUNTIF(M109,"????N?????W")&gt;0,COUNTIF(M109,"????N?????E")&gt;0,COUNTIF(M109,"????S?????W")&gt;0,COUNTIF(M109,"????S?????E")&gt;0),_xlfn.XLOOKUP(B109,DB!$A$2:$A$205,DB!$B$2:$B$205,""),M109))</f>
        <v>DUTNA</v>
      </c>
      <c r="AF109" s="2">
        <v>0.58333333333333337</v>
      </c>
      <c r="AG109" t="s">
        <v>747</v>
      </c>
      <c r="AH109" s="17">
        <v>230</v>
      </c>
      <c r="AI109" s="17" cm="1">
        <f t="array" ref="AI109">SUMPRODUCT(--(IFERROR(HOUR(Flights_2026_09_303334353637345678910[entry_hour]),-1)=HOUR(AF109)),--(IFERROR(Flights_2026_09_303334353637345678910[entry_sector],"")=AG109),--(IFERROR(Flights_2026_09_303334353637345678910[nfl],-1)&gt;=AH109),--(IFERROR(Flights_2026_09_303334353637345678910[nfl],-1)&lt;=IF(AH109=450,450,AH109+9)))</f>
        <v>0</v>
      </c>
    </row>
    <row r="110" spans="1:35" x14ac:dyDescent="0.2">
      <c r="A110" t="s">
        <v>392</v>
      </c>
      <c r="B110" t="s">
        <v>19</v>
      </c>
      <c r="C110" t="s">
        <v>19</v>
      </c>
      <c r="D110" t="s">
        <v>393</v>
      </c>
      <c r="F110" s="35">
        <v>46307.73133101852</v>
      </c>
      <c r="G110" t="s">
        <v>28</v>
      </c>
      <c r="H110" t="s">
        <v>4483</v>
      </c>
      <c r="I110">
        <v>15</v>
      </c>
      <c r="J110" t="s">
        <v>30</v>
      </c>
      <c r="K110" t="s">
        <v>31</v>
      </c>
      <c r="L110">
        <v>127</v>
      </c>
      <c r="M110" t="s">
        <v>19</v>
      </c>
      <c r="N110" s="35">
        <v>46307.692615740743</v>
      </c>
      <c r="O110">
        <v>0</v>
      </c>
      <c r="P110" t="s">
        <v>32</v>
      </c>
      <c r="Q110">
        <v>15</v>
      </c>
      <c r="R110" t="str">
        <f>IF(B110="","",_xlfn.XLOOKUP(B110,DB!$A$2:$A$205,DB!$C$2:$C$205,"")&amp;"")</f>
        <v/>
      </c>
      <c r="S110" t="str">
        <f>IF(B110="","",_xlfn.XLOOKUP(B110,DB!$A$2:$A$205,DB!$E$2:$E$205,""))</f>
        <v/>
      </c>
      <c r="T110" t="str">
        <f>IF(B110="","",_xlfn.XLOOKUP(B110,DB!$A$2:$A$205,DB!$F$2:$F$205,""))</f>
        <v/>
      </c>
      <c r="U110" t="str">
        <f>IF(B110="","",_xlfn.XLOOKUP(B110,DB!$A$2:$A$205,DB!$D$2:$D$205,""))</f>
        <v/>
      </c>
      <c r="V110" t="str">
        <f>IF(B110="","",IF(OR(COUNTIF(M110,"????N?????W")&gt;0,COUNTIF(M110,"????N?????E")&gt;0,COUNTIF(M110,"????S?????W")&gt;0,COUNTIF(M110,"????S?????E")&gt;0),_xlfn.XLOOKUP(B110,DB!$A$2:$A$205,DB!$B$2:$B$205,""),M110))</f>
        <v>MMUN</v>
      </c>
      <c r="AF110" s="2">
        <v>0.58333333333333337</v>
      </c>
      <c r="AG110" t="s">
        <v>747</v>
      </c>
      <c r="AH110" s="17">
        <v>240</v>
      </c>
      <c r="AI110" s="17" cm="1">
        <f t="array" ref="AI110">SUMPRODUCT(--(IFERROR(HOUR(Flights_2026_09_303334353637345678910[entry_hour]),-1)=HOUR(AF110)),--(IFERROR(Flights_2026_09_303334353637345678910[entry_sector],"")=AG110),--(IFERROR(Flights_2026_09_303334353637345678910[nfl],-1)&gt;=AH110),--(IFERROR(Flights_2026_09_303334353637345678910[nfl],-1)&lt;=IF(AH110=450,450,AH110+9)))</f>
        <v>0</v>
      </c>
    </row>
    <row r="111" spans="1:35" x14ac:dyDescent="0.2">
      <c r="A111" t="s">
        <v>233</v>
      </c>
      <c r="B111" t="s">
        <v>122</v>
      </c>
      <c r="C111" t="s">
        <v>19</v>
      </c>
      <c r="D111" t="s">
        <v>53</v>
      </c>
      <c r="E111" t="s">
        <v>505</v>
      </c>
      <c r="F111" s="35">
        <v>46307.731678240743</v>
      </c>
      <c r="G111" t="s">
        <v>21</v>
      </c>
      <c r="H111" t="s">
        <v>4484</v>
      </c>
      <c r="I111">
        <v>370</v>
      </c>
      <c r="J111" t="s">
        <v>22</v>
      </c>
      <c r="K111" t="s">
        <v>23</v>
      </c>
      <c r="L111">
        <v>850</v>
      </c>
      <c r="M111" t="s">
        <v>136</v>
      </c>
      <c r="N111" s="35">
        <v>46307.683217592596</v>
      </c>
      <c r="O111">
        <v>370</v>
      </c>
      <c r="P111" t="s">
        <v>26</v>
      </c>
      <c r="Q111">
        <v>370</v>
      </c>
      <c r="R111" t="str">
        <f>IF(B111="","",_xlfn.XLOOKUP(B111,DB!$A$2:$A$205,DB!$C$2:$C$205,"")&amp;"")</f>
        <v>Sector 5</v>
      </c>
      <c r="S111" t="str">
        <f>IF(B111="","",_xlfn.XLOOKUP(B111,DB!$A$2:$A$205,DB!$E$2:$E$205,""))</f>
        <v>Sector 4</v>
      </c>
      <c r="T111" t="str">
        <f>IF(B111="","",_xlfn.XLOOKUP(B111,DB!$A$2:$A$205,DB!$F$2:$F$205,""))</f>
        <v>VOMAR/XUDUN</v>
      </c>
      <c r="U111" t="str">
        <f>IF(B111="","",_xlfn.XLOOKUP(B111,DB!$A$2:$A$205,DB!$D$2:$D$205,""))</f>
        <v>MMEX</v>
      </c>
      <c r="V111" t="str">
        <f>IF(B111="","",IF(OR(COUNTIF(M111,"????N?????W")&gt;0,COUNTIF(M111,"????N?????E")&gt;0,COUNTIF(M111,"????S?????W")&gt;0,COUNTIF(M111,"????S?????E")&gt;0),_xlfn.XLOOKUP(B111,DB!$A$2:$A$205,DB!$B$2:$B$205,""),M111))</f>
        <v>LIDAM</v>
      </c>
      <c r="AF111" s="2">
        <v>0.58333333333333337</v>
      </c>
      <c r="AG111" t="s">
        <v>747</v>
      </c>
      <c r="AH111" s="17">
        <v>250</v>
      </c>
      <c r="AI111" s="17" cm="1">
        <f t="array" ref="AI111">SUMPRODUCT(--(IFERROR(HOUR(Flights_2026_09_303334353637345678910[entry_hour]),-1)=HOUR(AF111)),--(IFERROR(Flights_2026_09_303334353637345678910[entry_sector],"")=AG111),--(IFERROR(Flights_2026_09_303334353637345678910[nfl],-1)&gt;=AH111),--(IFERROR(Flights_2026_09_303334353637345678910[nfl],-1)&lt;=IF(AH111=450,450,AH111+9)))</f>
        <v>0</v>
      </c>
    </row>
    <row r="112" spans="1:35" x14ac:dyDescent="0.2">
      <c r="A112" t="s">
        <v>397</v>
      </c>
      <c r="B112" t="s">
        <v>398</v>
      </c>
      <c r="C112" t="s">
        <v>19</v>
      </c>
      <c r="D112" t="s">
        <v>50</v>
      </c>
      <c r="E112" t="s">
        <v>4485</v>
      </c>
      <c r="F112" s="35">
        <v>46307.732685185183</v>
      </c>
      <c r="G112" t="s">
        <v>21</v>
      </c>
      <c r="H112" t="s">
        <v>4486</v>
      </c>
      <c r="I112">
        <v>350</v>
      </c>
      <c r="J112" t="s">
        <v>22</v>
      </c>
      <c r="K112" t="s">
        <v>23</v>
      </c>
      <c r="L112">
        <v>515</v>
      </c>
      <c r="M112" t="s">
        <v>25</v>
      </c>
      <c r="N112" s="35">
        <v>46307.701793981483</v>
      </c>
      <c r="O112">
        <v>310</v>
      </c>
      <c r="P112" t="s">
        <v>26</v>
      </c>
      <c r="Q112">
        <v>350</v>
      </c>
      <c r="R112" t="str">
        <f>IF(B112="","",_xlfn.XLOOKUP(B112,DB!$A$2:$A$205,DB!$C$2:$C$205,"")&amp;"")</f>
        <v>Sector 5</v>
      </c>
      <c r="S112" t="str">
        <f>IF(B112="","",_xlfn.XLOOKUP(B112,DB!$A$2:$A$205,DB!$E$2:$E$205,""))</f>
        <v>Sector 4</v>
      </c>
      <c r="T112" t="str">
        <f>IF(B112="","",_xlfn.XLOOKUP(B112,DB!$A$2:$A$205,DB!$F$2:$F$205,""))</f>
        <v>VOMAR/XUDUN</v>
      </c>
      <c r="U112" t="str">
        <f>IF(B112="","",_xlfn.XLOOKUP(B112,DB!$A$2:$A$205,DB!$D$2:$D$205,""))</f>
        <v>KZHU</v>
      </c>
      <c r="V112" t="str">
        <f>IF(B112="","",IF(OR(COUNTIF(M112,"????N?????W")&gt;0,COUNTIF(M112,"????N?????E")&gt;0,COUNTIF(M112,"????S?????W")&gt;0,COUNTIF(M112,"????S?????E")&gt;0),_xlfn.XLOOKUP(B112,DB!$A$2:$A$205,DB!$B$2:$B$205,""),M112))</f>
        <v>KEHLI</v>
      </c>
      <c r="AF112" s="2">
        <v>0.58333333333333337</v>
      </c>
      <c r="AG112" t="s">
        <v>747</v>
      </c>
      <c r="AH112" s="17">
        <v>260</v>
      </c>
      <c r="AI112" s="17" cm="1">
        <f t="array" ref="AI112">SUMPRODUCT(--(IFERROR(HOUR(Flights_2026_09_303334353637345678910[entry_hour]),-1)=HOUR(AF112)),--(IFERROR(Flights_2026_09_303334353637345678910[entry_sector],"")=AG112),--(IFERROR(Flights_2026_09_303334353637345678910[nfl],-1)&gt;=AH112),--(IFERROR(Flights_2026_09_303334353637345678910[nfl],-1)&lt;=IF(AH112=450,450,AH112+9)))</f>
        <v>0</v>
      </c>
    </row>
    <row r="113" spans="1:35" x14ac:dyDescent="0.2">
      <c r="A113" t="s">
        <v>257</v>
      </c>
      <c r="B113" t="s">
        <v>258</v>
      </c>
      <c r="C113" t="s">
        <v>19</v>
      </c>
      <c r="D113" t="s">
        <v>53</v>
      </c>
      <c r="E113" t="s">
        <v>4487</v>
      </c>
      <c r="F113" s="35">
        <v>46307.73400462963</v>
      </c>
      <c r="G113" t="s">
        <v>21</v>
      </c>
      <c r="H113" t="s">
        <v>4488</v>
      </c>
      <c r="I113">
        <v>340</v>
      </c>
      <c r="J113" t="s">
        <v>22</v>
      </c>
      <c r="K113" t="s">
        <v>23</v>
      </c>
      <c r="L113">
        <v>171</v>
      </c>
      <c r="M113" t="s">
        <v>37</v>
      </c>
      <c r="N113" s="35">
        <v>46307.71975694444</v>
      </c>
      <c r="O113">
        <v>166</v>
      </c>
      <c r="P113" t="s">
        <v>26</v>
      </c>
      <c r="Q113">
        <v>220</v>
      </c>
      <c r="R113" t="str">
        <f>IF(B113="","",_xlfn.XLOOKUP(B113,DB!$A$2:$A$205,DB!$C$2:$C$205,"")&amp;"")</f>
        <v>Sector 3</v>
      </c>
      <c r="S113" t="str">
        <f>IF(B113="","",_xlfn.XLOOKUP(B113,DB!$A$2:$A$205,DB!$E$2:$E$205,""))</f>
        <v>Sector 3</v>
      </c>
      <c r="T113" t="str">
        <f>IF(B113="","",_xlfn.XLOOKUP(B113,DB!$A$2:$A$205,DB!$F$2:$F$205,""))</f>
        <v>NOSAT</v>
      </c>
      <c r="U113" t="str">
        <f>IF(B113="","",_xlfn.XLOOKUP(B113,DB!$A$2:$A$205,DB!$D$2:$D$205,""))</f>
        <v>KZHU</v>
      </c>
      <c r="V113" t="str">
        <f>IF(B113="","",IF(OR(COUNTIF(M113,"????N?????W")&gt;0,COUNTIF(M113,"????N?????E")&gt;0,COUNTIF(M113,"????S?????W")&gt;0,COUNTIF(M113,"????S?????E")&gt;0),_xlfn.XLOOKUP(B113,DB!$A$2:$A$205,DB!$B$2:$B$205,""),M113))</f>
        <v>NOSAT</v>
      </c>
      <c r="AF113" s="2">
        <v>0.58333333333333337</v>
      </c>
      <c r="AG113" t="s">
        <v>747</v>
      </c>
      <c r="AH113" s="17">
        <v>270</v>
      </c>
      <c r="AI113" s="17" cm="1">
        <f t="array" ref="AI113">SUMPRODUCT(--(IFERROR(HOUR(Flights_2026_09_303334353637345678910[entry_hour]),-1)=HOUR(AF113)),--(IFERROR(Flights_2026_09_303334353637345678910[entry_sector],"")=AG113),--(IFERROR(Flights_2026_09_303334353637345678910[nfl],-1)&gt;=AH113),--(IFERROR(Flights_2026_09_303334353637345678910[nfl],-1)&lt;=IF(AH113=450,450,AH113+9)))</f>
        <v>0</v>
      </c>
    </row>
    <row r="114" spans="1:35" x14ac:dyDescent="0.2">
      <c r="A114" t="s">
        <v>231</v>
      </c>
      <c r="B114" t="s">
        <v>232</v>
      </c>
      <c r="C114" t="s">
        <v>19</v>
      </c>
      <c r="D114" t="s">
        <v>50</v>
      </c>
      <c r="E114" t="s">
        <v>2994</v>
      </c>
      <c r="F114" s="35">
        <v>46307.735671296294</v>
      </c>
      <c r="G114" t="s">
        <v>21</v>
      </c>
      <c r="H114" t="s">
        <v>4489</v>
      </c>
      <c r="I114">
        <v>340</v>
      </c>
      <c r="J114" t="s">
        <v>22</v>
      </c>
      <c r="K114" t="s">
        <v>23</v>
      </c>
      <c r="L114">
        <v>790</v>
      </c>
      <c r="M114" t="s">
        <v>84</v>
      </c>
      <c r="N114" s="35">
        <v>46307.689375000002</v>
      </c>
      <c r="O114">
        <v>350</v>
      </c>
      <c r="P114" t="s">
        <v>26</v>
      </c>
      <c r="Q114">
        <v>350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MATOL</v>
      </c>
      <c r="AF114" s="2">
        <v>0.58333333333333337</v>
      </c>
      <c r="AG114" t="s">
        <v>747</v>
      </c>
      <c r="AH114" s="17">
        <v>280</v>
      </c>
      <c r="AI114" s="17" cm="1">
        <f t="array" ref="AI114">SUMPRODUCT(--(IFERROR(HOUR(Flights_2026_09_303334353637345678910[entry_hour]),-1)=HOUR(AF114)),--(IFERROR(Flights_2026_09_303334353637345678910[entry_sector],"")=AG114),--(IFERROR(Flights_2026_09_303334353637345678910[nfl],-1)&gt;=AH114),--(IFERROR(Flights_2026_09_303334353637345678910[nfl],-1)&lt;=IF(AH114=450,450,AH114+9)))</f>
        <v>0</v>
      </c>
    </row>
    <row r="115" spans="1:35" x14ac:dyDescent="0.2">
      <c r="A115" t="s">
        <v>549</v>
      </c>
      <c r="B115" t="s">
        <v>335</v>
      </c>
      <c r="C115" t="s">
        <v>19</v>
      </c>
      <c r="D115" t="s">
        <v>41</v>
      </c>
      <c r="E115" t="s">
        <v>403</v>
      </c>
      <c r="F115" s="35">
        <v>46307.736770833333</v>
      </c>
      <c r="G115" t="s">
        <v>21</v>
      </c>
      <c r="H115" t="s">
        <v>4490</v>
      </c>
      <c r="I115">
        <v>370</v>
      </c>
      <c r="J115" t="s">
        <v>22</v>
      </c>
      <c r="K115" t="s">
        <v>23</v>
      </c>
      <c r="L115">
        <v>990</v>
      </c>
      <c r="M115" t="s">
        <v>78</v>
      </c>
      <c r="N115" s="35">
        <v>46307.680208333331</v>
      </c>
      <c r="O115">
        <v>370</v>
      </c>
      <c r="P115" t="s">
        <v>26</v>
      </c>
      <c r="Q115">
        <v>370</v>
      </c>
      <c r="R115" t="str">
        <f>IF(B115="","",_xlfn.XLOOKUP(B115,DB!$A$2:$A$205,DB!$C$2:$C$205,"")&amp;"")</f>
        <v>Sector 6</v>
      </c>
      <c r="S115" t="str">
        <f>IF(B115="","",_xlfn.XLOOKUP(B115,DB!$A$2:$A$205,DB!$E$2:$E$205,""))</f>
        <v>Sector 4</v>
      </c>
      <c r="T115" t="str">
        <f>IF(B115="","",_xlfn.XLOOKUP(B115,DB!$A$2:$A$205,DB!$F$2:$F$205,""))</f>
        <v>VOMAR/XUDUN</v>
      </c>
      <c r="U115" t="str">
        <f>IF(B115="","",_xlfn.XLOOKUP(B115,DB!$A$2:$A$205,DB!$D$2:$D$205,""))</f>
        <v>MMEX</v>
      </c>
      <c r="V115" t="str">
        <f>IF(B115="","",IF(OR(COUNTIF(M115,"????N?????W")&gt;0,COUNTIF(M115,"????N?????E")&gt;0,COUNTIF(M115,"????S?????W")&gt;0,COUNTIF(M115,"????S?????E")&gt;0),_xlfn.XLOOKUP(B115,DB!$A$2:$A$205,DB!$B$2:$B$205,""),M115))</f>
        <v>GOTAS</v>
      </c>
      <c r="AF115" s="2">
        <v>0.58333333333333337</v>
      </c>
      <c r="AG115" t="s">
        <v>747</v>
      </c>
      <c r="AH115" s="17">
        <v>290</v>
      </c>
      <c r="AI115" s="17" cm="1">
        <f t="array" ref="AI115">SUMPRODUCT(--(IFERROR(HOUR(Flights_2026_09_303334353637345678910[entry_hour]),-1)=HOUR(AF115)),--(IFERROR(Flights_2026_09_303334353637345678910[entry_sector],"")=AG115),--(IFERROR(Flights_2026_09_303334353637345678910[nfl],-1)&gt;=AH115),--(IFERROR(Flights_2026_09_303334353637345678910[nfl],-1)&lt;=IF(AH115=450,450,AH115+9)))</f>
        <v>0</v>
      </c>
    </row>
    <row r="116" spans="1:35" x14ac:dyDescent="0.2">
      <c r="A116" t="s">
        <v>242</v>
      </c>
      <c r="B116" t="s">
        <v>46</v>
      </c>
      <c r="C116" t="s">
        <v>19</v>
      </c>
      <c r="D116" t="s">
        <v>50</v>
      </c>
      <c r="E116" t="s">
        <v>1069</v>
      </c>
      <c r="F116" s="35">
        <v>46307.737847222219</v>
      </c>
      <c r="G116" t="s">
        <v>21</v>
      </c>
      <c r="H116" t="s">
        <v>4491</v>
      </c>
      <c r="I116">
        <v>340</v>
      </c>
      <c r="J116" t="s">
        <v>22</v>
      </c>
      <c r="K116" t="s">
        <v>23</v>
      </c>
      <c r="L116">
        <v>188</v>
      </c>
      <c r="M116" t="s">
        <v>37</v>
      </c>
      <c r="N116" s="35">
        <v>46307.723078703704</v>
      </c>
      <c r="O116">
        <v>145</v>
      </c>
      <c r="P116" t="s">
        <v>26</v>
      </c>
      <c r="Q116">
        <v>220</v>
      </c>
      <c r="R116" t="str">
        <f>IF(B116="","",_xlfn.XLOOKUP(B116,DB!$A$2:$A$205,DB!$C$2:$C$205,"")&amp;"")</f>
        <v>Sector 3</v>
      </c>
      <c r="S116" t="str">
        <f>IF(B116="","",_xlfn.XLOOKUP(B116,DB!$A$2:$A$205,DB!$E$2:$E$205,""))</f>
        <v>Sector 3</v>
      </c>
      <c r="T116" t="str">
        <f>IF(B116="","",_xlfn.XLOOKUP(B116,DB!$A$2:$A$205,DB!$F$2:$F$205,""))</f>
        <v>NOSAT</v>
      </c>
      <c r="U116" t="str">
        <f>IF(B116="","",_xlfn.XLOOKUP(B116,DB!$A$2:$A$205,DB!$D$2:$D$205,""))</f>
        <v>KZHU</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303334353637345678910[entry_hour]),-1)=HOUR(AF116)),--(IFERROR(Flights_2026_09_303334353637345678910[entry_sector],"")=AG116),--(IFERROR(Flights_2026_09_303334353637345678910[nfl],-1)&gt;=AH116),--(IFERROR(Flights_2026_09_303334353637345678910[nfl],-1)&lt;=IF(AH116=450,450,AH116+9)))</f>
        <v>0</v>
      </c>
    </row>
    <row r="117" spans="1:35" x14ac:dyDescent="0.2">
      <c r="A117" t="s">
        <v>628</v>
      </c>
      <c r="B117" t="s">
        <v>629</v>
      </c>
      <c r="C117" t="s">
        <v>19</v>
      </c>
      <c r="D117" t="s">
        <v>47</v>
      </c>
      <c r="E117" t="s">
        <v>4492</v>
      </c>
      <c r="F117" s="35">
        <v>46307.738761574074</v>
      </c>
      <c r="G117" t="s">
        <v>21</v>
      </c>
      <c r="H117" t="s">
        <v>4493</v>
      </c>
      <c r="I117">
        <v>350</v>
      </c>
      <c r="J117" t="s">
        <v>22</v>
      </c>
      <c r="K117" t="s">
        <v>23</v>
      </c>
      <c r="L117">
        <v>533</v>
      </c>
      <c r="M117" t="s">
        <v>218</v>
      </c>
      <c r="N117" s="35">
        <v>46307.706759259258</v>
      </c>
      <c r="O117">
        <v>350</v>
      </c>
      <c r="P117" t="s">
        <v>26</v>
      </c>
      <c r="Q117">
        <v>350</v>
      </c>
      <c r="R117" t="str">
        <f>IF(B117="","",_xlfn.XLOOKUP(B117,DB!$A$2:$A$205,DB!$C$2:$C$205,"")&amp;"")</f>
        <v>Sector 5</v>
      </c>
      <c r="S117" t="str">
        <f>IF(B117="","",_xlfn.XLOOKUP(B117,DB!$A$2:$A$205,DB!$E$2:$E$205,""))</f>
        <v>Sector 4</v>
      </c>
      <c r="T117" t="str">
        <f>IF(B117="","",_xlfn.XLOOKUP(B117,DB!$A$2:$A$205,DB!$F$2:$F$205,""))</f>
        <v>VOMAR/XUDUN</v>
      </c>
      <c r="U117" t="str">
        <f>IF(B117="","",_xlfn.XLOOKUP(B117,DB!$A$2:$A$205,DB!$D$2:$D$205,""))</f>
        <v>KZHU</v>
      </c>
      <c r="V117" t="str">
        <f>IF(B117="","",IF(OR(COUNTIF(M117,"????N?????W")&gt;0,COUNTIF(M117,"????N?????E")&gt;0,COUNTIF(M117,"????S?????W")&gt;0,COUNTIF(M117,"????S?????E")&gt;0),_xlfn.XLOOKUP(B117,DB!$A$2:$A$205,DB!$B$2:$B$205,""),M117))</f>
        <v>IRDOV</v>
      </c>
      <c r="AF117" s="2">
        <v>0.58333333333333337</v>
      </c>
      <c r="AG117" t="s">
        <v>747</v>
      </c>
      <c r="AH117" s="17">
        <v>310</v>
      </c>
      <c r="AI117" s="17" cm="1">
        <f t="array" ref="AI117">SUMPRODUCT(--(IFERROR(HOUR(Flights_2026_09_303334353637345678910[entry_hour]),-1)=HOUR(AF117)),--(IFERROR(Flights_2026_09_303334353637345678910[entry_sector],"")=AG117),--(IFERROR(Flights_2026_09_303334353637345678910[nfl],-1)&gt;=AH117),--(IFERROR(Flights_2026_09_303334353637345678910[nfl],-1)&lt;=IF(AH117=450,450,AH117+9)))</f>
        <v>0</v>
      </c>
    </row>
    <row r="118" spans="1:35" x14ac:dyDescent="0.2">
      <c r="A118" t="s">
        <v>245</v>
      </c>
      <c r="B118" t="s">
        <v>208</v>
      </c>
      <c r="C118" t="s">
        <v>19</v>
      </c>
      <c r="D118" t="s">
        <v>120</v>
      </c>
      <c r="E118" t="s">
        <v>4494</v>
      </c>
      <c r="F118" s="35">
        <v>46307.739768518513</v>
      </c>
      <c r="G118" t="s">
        <v>21</v>
      </c>
      <c r="H118" t="s">
        <v>4495</v>
      </c>
      <c r="I118">
        <v>330</v>
      </c>
      <c r="J118" t="s">
        <v>22</v>
      </c>
      <c r="K118" t="s">
        <v>23</v>
      </c>
      <c r="L118">
        <v>432</v>
      </c>
      <c r="M118" t="s">
        <v>4496</v>
      </c>
      <c r="N118" s="35">
        <v>46307.712407407409</v>
      </c>
      <c r="O118">
        <v>330</v>
      </c>
      <c r="P118" t="s">
        <v>26</v>
      </c>
      <c r="Q118">
        <v>330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IRDOV</v>
      </c>
      <c r="AF118" s="2">
        <v>0.58333333333333337</v>
      </c>
      <c r="AG118" t="s">
        <v>747</v>
      </c>
      <c r="AH118" s="17">
        <v>320</v>
      </c>
      <c r="AI118" s="17" cm="1">
        <f t="array" ref="AI118">SUMPRODUCT(--(IFERROR(HOUR(Flights_2026_09_303334353637345678910[entry_hour]),-1)=HOUR(AF118)),--(IFERROR(Flights_2026_09_303334353637345678910[entry_sector],"")=AG118),--(IFERROR(Flights_2026_09_303334353637345678910[nfl],-1)&gt;=AH118),--(IFERROR(Flights_2026_09_303334353637345678910[nfl],-1)&lt;=IF(AH118=450,450,AH118+9)))</f>
        <v>0</v>
      </c>
    </row>
    <row r="119" spans="1:35" x14ac:dyDescent="0.2">
      <c r="A119" t="s">
        <v>296</v>
      </c>
      <c r="B119" t="s">
        <v>324</v>
      </c>
      <c r="C119" t="s">
        <v>19</v>
      </c>
      <c r="D119" t="s">
        <v>41</v>
      </c>
      <c r="E119" t="s">
        <v>4204</v>
      </c>
      <c r="F119" s="35">
        <v>46307.741342592592</v>
      </c>
      <c r="G119" t="s">
        <v>28</v>
      </c>
      <c r="H119" t="s">
        <v>4497</v>
      </c>
      <c r="I119">
        <v>340</v>
      </c>
      <c r="J119" t="s">
        <v>22</v>
      </c>
      <c r="K119" t="s">
        <v>23</v>
      </c>
      <c r="L119">
        <v>421</v>
      </c>
      <c r="M119" t="s">
        <v>3561</v>
      </c>
      <c r="N119" s="35">
        <v>46307.712905092594</v>
      </c>
      <c r="O119">
        <v>340</v>
      </c>
      <c r="P119" t="s">
        <v>26</v>
      </c>
      <c r="Q119">
        <v>370</v>
      </c>
      <c r="R119" t="str">
        <f>IF(B119="","",_xlfn.XLOOKUP(B119,DB!$A$2:$A$205,DB!$C$2:$C$205,"")&amp;"")</f>
        <v>Sector 7</v>
      </c>
      <c r="S119" t="str">
        <f>IF(B119="","",_xlfn.XLOOKUP(B119,DB!$A$2:$A$205,DB!$E$2:$E$205,""))</f>
        <v>Sector 7</v>
      </c>
      <c r="T119" t="str">
        <f>IF(B119="","",_xlfn.XLOOKUP(B119,DB!$A$2:$A$205,DB!$F$2:$F$205,""))</f>
        <v>PAULE/SIGMA</v>
      </c>
      <c r="U119" t="str">
        <f>IF(B119="","",_xlfn.XLOOKUP(B119,DB!$A$2:$A$205,DB!$D$2:$D$205,""))</f>
        <v>MHCC</v>
      </c>
      <c r="V119" t="str">
        <f>IF(B119="","",IF(OR(COUNTIF(M119,"????N?????W")&gt;0,COUNTIF(M119,"????N?????E")&gt;0,COUNTIF(M119,"????S?????W")&gt;0,COUNTIF(M119,"????S?????E")&gt;0),_xlfn.XLOOKUP(B119,DB!$A$2:$A$205,DB!$B$2:$B$205,""),M119))</f>
        <v>CTM</v>
      </c>
      <c r="AF119" s="2">
        <v>0.58333333333333337</v>
      </c>
      <c r="AG119" t="s">
        <v>747</v>
      </c>
      <c r="AH119" s="17">
        <v>330</v>
      </c>
      <c r="AI119" s="17" cm="1">
        <f t="array" ref="AI119">SUMPRODUCT(--(IFERROR(HOUR(Flights_2026_09_303334353637345678910[entry_hour]),-1)=HOUR(AF119)),--(IFERROR(Flights_2026_09_303334353637345678910[entry_sector],"")=AG119),--(IFERROR(Flights_2026_09_303334353637345678910[nfl],-1)&gt;=AH119),--(IFERROR(Flights_2026_09_303334353637345678910[nfl],-1)&lt;=IF(AH119=450,450,AH119+9)))</f>
        <v>0</v>
      </c>
    </row>
    <row r="120" spans="1:35" x14ac:dyDescent="0.2">
      <c r="A120" t="s">
        <v>4498</v>
      </c>
      <c r="B120" t="s">
        <v>4499</v>
      </c>
      <c r="C120" t="s">
        <v>19</v>
      </c>
      <c r="D120" t="s">
        <v>2950</v>
      </c>
      <c r="E120" t="s">
        <v>4498</v>
      </c>
      <c r="F120" s="35">
        <v>46307.742268518516</v>
      </c>
      <c r="G120" t="s">
        <v>21</v>
      </c>
      <c r="H120" t="s">
        <v>4500</v>
      </c>
      <c r="I120">
        <v>450</v>
      </c>
      <c r="J120" t="s">
        <v>22</v>
      </c>
      <c r="K120" t="s">
        <v>31</v>
      </c>
      <c r="L120">
        <v>504</v>
      </c>
      <c r="M120" t="s">
        <v>25</v>
      </c>
      <c r="N120" s="35">
        <v>46307.709687499999</v>
      </c>
      <c r="O120">
        <v>450</v>
      </c>
      <c r="P120" t="s">
        <v>26</v>
      </c>
      <c r="Q120">
        <v>450</v>
      </c>
      <c r="R120" t="str">
        <f>IF(B120="","",_xlfn.XLOOKUP(B120,DB!$A$2:$A$205,DB!$C$2:$C$205,"")&amp;"")</f>
        <v/>
      </c>
      <c r="S120" t="str">
        <f>IF(B120="","",_xlfn.XLOOKUP(B120,DB!$A$2:$A$205,DB!$E$2:$E$205,""))</f>
        <v/>
      </c>
      <c r="T120" t="str">
        <f>IF(B120="","",_xlfn.XLOOKUP(B120,DB!$A$2:$A$205,DB!$F$2:$F$205,""))</f>
        <v/>
      </c>
      <c r="U120" t="str">
        <f>IF(B120="","",_xlfn.XLOOKUP(B120,DB!$A$2:$A$205,DB!$D$2:$D$205,""))</f>
        <v/>
      </c>
      <c r="V120" t="str">
        <f>IF(B120="","",IF(OR(COUNTIF(M120,"????N?????W")&gt;0,COUNTIF(M120,"????N?????E")&gt;0,COUNTIF(M120,"????S?????W")&gt;0,COUNTIF(M120,"????S?????E")&gt;0),_xlfn.XLOOKUP(B120,DB!$A$2:$A$205,DB!$B$2:$B$205,""),M120))</f>
        <v>KEHLI</v>
      </c>
      <c r="AF120" s="2">
        <v>0.58333333333333337</v>
      </c>
      <c r="AG120" t="s">
        <v>747</v>
      </c>
      <c r="AH120" s="17">
        <v>340</v>
      </c>
      <c r="AI120" s="17" cm="1">
        <f t="array" ref="AI120">SUMPRODUCT(--(IFERROR(HOUR(Flights_2026_09_303334353637345678910[entry_hour]),-1)=HOUR(AF120)),--(IFERROR(Flights_2026_09_303334353637345678910[entry_sector],"")=AG120),--(IFERROR(Flights_2026_09_303334353637345678910[nfl],-1)&gt;=AH120),--(IFERROR(Flights_2026_09_303334353637345678910[nfl],-1)&lt;=IF(AH120=450,450,AH120+9)))</f>
        <v>1</v>
      </c>
    </row>
    <row r="121" spans="1:35" x14ac:dyDescent="0.2">
      <c r="A121" t="s">
        <v>1280</v>
      </c>
      <c r="B121" t="s">
        <v>215</v>
      </c>
      <c r="C121" t="s">
        <v>19</v>
      </c>
      <c r="D121" t="s">
        <v>107</v>
      </c>
      <c r="E121" t="s">
        <v>2110</v>
      </c>
      <c r="F121" s="35">
        <v>46307.743634259255</v>
      </c>
      <c r="G121" t="s">
        <v>21</v>
      </c>
      <c r="H121" t="s">
        <v>4501</v>
      </c>
      <c r="I121">
        <v>370</v>
      </c>
      <c r="J121" t="s">
        <v>22</v>
      </c>
      <c r="K121" t="s">
        <v>23</v>
      </c>
      <c r="L121">
        <v>496</v>
      </c>
      <c r="M121" t="s">
        <v>218</v>
      </c>
      <c r="N121" s="35">
        <v>46307.712962962964</v>
      </c>
      <c r="O121">
        <v>370</v>
      </c>
      <c r="P121" t="s">
        <v>26</v>
      </c>
      <c r="Q121">
        <v>370</v>
      </c>
      <c r="R121" t="str">
        <f>IF(B121="","",_xlfn.XLOOKUP(B121,DB!$A$2:$A$205,DB!$C$2:$C$205,"")&amp;"")</f>
        <v>Sector 3</v>
      </c>
      <c r="S121" t="str">
        <f>IF(B121="","",_xlfn.XLOOKUP(B121,DB!$A$2:$A$205,DB!$E$2:$E$205,""))</f>
        <v>Sector 3</v>
      </c>
      <c r="T121" t="str">
        <f>IF(B121="","",_xlfn.XLOOKUP(B121,DB!$A$2:$A$205,DB!$F$2:$F$205,""))</f>
        <v>NOSAT</v>
      </c>
      <c r="U121" t="str">
        <f>IF(B121="","",_xlfn.XLOOKUP(B121,DB!$A$2:$A$205,DB!$D$2:$D$205,""))</f>
        <v>KZHU</v>
      </c>
      <c r="V121" t="str">
        <f>IF(B121="","",IF(OR(COUNTIF(M121,"????N?????W")&gt;0,COUNTIF(M121,"????N?????E")&gt;0,COUNTIF(M121,"????S?????W")&gt;0,COUNTIF(M121,"????S?????E")&gt;0),_xlfn.XLOOKUP(B121,DB!$A$2:$A$205,DB!$B$2:$B$205,""),M121))</f>
        <v>IRDOV</v>
      </c>
      <c r="AF121" s="2">
        <v>0.58333333333333337</v>
      </c>
      <c r="AG121" t="s">
        <v>747</v>
      </c>
      <c r="AH121" s="17">
        <v>350</v>
      </c>
      <c r="AI121" s="17" cm="1">
        <f t="array" ref="AI121">SUMPRODUCT(--(IFERROR(HOUR(Flights_2026_09_303334353637345678910[entry_hour]),-1)=HOUR(AF121)),--(IFERROR(Flights_2026_09_303334353637345678910[entry_sector],"")=AG121),--(IFERROR(Flights_2026_09_303334353637345678910[nfl],-1)&gt;=AH121),--(IFERROR(Flights_2026_09_303334353637345678910[nfl],-1)&lt;=IF(AH121=450,450,AH121+9)))</f>
        <v>0</v>
      </c>
    </row>
    <row r="122" spans="1:35" x14ac:dyDescent="0.2">
      <c r="A122" t="s">
        <v>260</v>
      </c>
      <c r="B122" t="s">
        <v>186</v>
      </c>
      <c r="C122" t="s">
        <v>19</v>
      </c>
      <c r="D122" t="s">
        <v>20</v>
      </c>
      <c r="E122" t="s">
        <v>4256</v>
      </c>
      <c r="F122" s="35">
        <v>46307.745196759264</v>
      </c>
      <c r="G122" t="s">
        <v>21</v>
      </c>
      <c r="H122" t="s">
        <v>4502</v>
      </c>
      <c r="I122">
        <v>340</v>
      </c>
      <c r="J122" t="s">
        <v>22</v>
      </c>
      <c r="K122" t="s">
        <v>23</v>
      </c>
      <c r="L122">
        <v>193</v>
      </c>
      <c r="M122" t="s">
        <v>37</v>
      </c>
      <c r="N122" s="35">
        <v>46307.730046296296</v>
      </c>
      <c r="O122">
        <v>213</v>
      </c>
      <c r="P122" t="s">
        <v>26</v>
      </c>
      <c r="Q122">
        <v>220</v>
      </c>
      <c r="R122" t="str">
        <f>IF(B122="","",_xlfn.XLOOKUP(B122,DB!$A$2:$A$205,DB!$C$2:$C$205,"")&amp;"")</f>
        <v>Sector 3</v>
      </c>
      <c r="S122" t="str">
        <f>IF(B122="","",_xlfn.XLOOKUP(B122,DB!$A$2:$A$205,DB!$E$2:$E$205,""))</f>
        <v>Sector 3</v>
      </c>
      <c r="T122" t="str">
        <f>IF(B122="","",_xlfn.XLOOKUP(B122,DB!$A$2:$A$205,DB!$F$2:$F$205,""))</f>
        <v>NOSAT</v>
      </c>
      <c r="U122" t="str">
        <f>IF(B122="","",_xlfn.XLOOKUP(B122,DB!$A$2:$A$205,DB!$D$2:$D$205,""))</f>
        <v>KZHU</v>
      </c>
      <c r="V122" t="str">
        <f>IF(B122="","",IF(OR(COUNTIF(M122,"????N?????W")&gt;0,COUNTIF(M122,"????N?????E")&gt;0,COUNTIF(M122,"????S?????W")&gt;0,COUNTIF(M122,"????S?????E")&gt;0),_xlfn.XLOOKUP(B122,DB!$A$2:$A$205,DB!$B$2:$B$205,""),M122))</f>
        <v>NOSAT</v>
      </c>
      <c r="AF122" s="2">
        <v>0.58333333333333337</v>
      </c>
      <c r="AG122" t="s">
        <v>747</v>
      </c>
      <c r="AH122" s="17">
        <v>360</v>
      </c>
      <c r="AI122" s="17" cm="1">
        <f t="array" ref="AI122">SUMPRODUCT(--(IFERROR(HOUR(Flights_2026_09_303334353637345678910[entry_hour]),-1)=HOUR(AF122)),--(IFERROR(Flights_2026_09_303334353637345678910[entry_sector],"")=AG122),--(IFERROR(Flights_2026_09_303334353637345678910[nfl],-1)&gt;=AH122),--(IFERROR(Flights_2026_09_303334353637345678910[nfl],-1)&lt;=IF(AH122=450,450,AH122+9)))</f>
        <v>0</v>
      </c>
    </row>
    <row r="123" spans="1:35" x14ac:dyDescent="0.2">
      <c r="A123" t="s">
        <v>239</v>
      </c>
      <c r="B123" t="s">
        <v>59</v>
      </c>
      <c r="C123" t="s">
        <v>19</v>
      </c>
      <c r="D123" t="s">
        <v>107</v>
      </c>
      <c r="E123" t="s">
        <v>4503</v>
      </c>
      <c r="F123" s="35">
        <v>46307.747673611113</v>
      </c>
      <c r="G123" t="s">
        <v>21</v>
      </c>
      <c r="H123" t="s">
        <v>1083</v>
      </c>
      <c r="I123">
        <v>380</v>
      </c>
      <c r="J123" t="s">
        <v>22</v>
      </c>
      <c r="K123" t="s">
        <v>23</v>
      </c>
      <c r="L123">
        <v>193</v>
      </c>
      <c r="M123" t="s">
        <v>37</v>
      </c>
      <c r="N123" s="35">
        <v>46307.731909722221</v>
      </c>
      <c r="O123">
        <v>165</v>
      </c>
      <c r="P123" t="s">
        <v>26</v>
      </c>
      <c r="Q123">
        <v>220</v>
      </c>
      <c r="R123" t="str">
        <f>IF(B123="","",_xlfn.XLOOKUP(B123,DB!$A$2:$A$205,DB!$C$2:$C$205,"")&amp;"")</f>
        <v>Sector 3</v>
      </c>
      <c r="S123" t="str">
        <f>IF(B123="","",_xlfn.XLOOKUP(B123,DB!$A$2:$A$205,DB!$E$2:$E$205,""))</f>
        <v>Sector 3</v>
      </c>
      <c r="T123" t="str">
        <f>IF(B123="","",_xlfn.XLOOKUP(B123,DB!$A$2:$A$205,DB!$F$2:$F$205,""))</f>
        <v>NOSAT</v>
      </c>
      <c r="U123" t="str">
        <f>IF(B123="","",_xlfn.XLOOKUP(B123,DB!$A$2:$A$205,DB!$D$2:$D$205,""))</f>
        <v>MUFH</v>
      </c>
      <c r="V123" t="str">
        <f>IF(B123="","",IF(OR(COUNTIF(M123,"????N?????W")&gt;0,COUNTIF(M123,"????N?????E")&gt;0,COUNTIF(M123,"????S?????W")&gt;0,COUNTIF(M123,"????S?????E")&gt;0),_xlfn.XLOOKUP(B123,DB!$A$2:$A$205,DB!$B$2:$B$205,""),M123))</f>
        <v>NOSAT</v>
      </c>
      <c r="AF123" s="2">
        <v>0.58333333333333337</v>
      </c>
      <c r="AG123" t="s">
        <v>747</v>
      </c>
      <c r="AH123" s="17">
        <v>370</v>
      </c>
      <c r="AI123" s="17" cm="1">
        <f t="array" ref="AI123">SUMPRODUCT(--(IFERROR(HOUR(Flights_2026_09_303334353637345678910[entry_hour]),-1)=HOUR(AF123)),--(IFERROR(Flights_2026_09_303334353637345678910[entry_sector],"")=AG123),--(IFERROR(Flights_2026_09_303334353637345678910[nfl],-1)&gt;=AH123),--(IFERROR(Flights_2026_09_303334353637345678910[nfl],-1)&lt;=IF(AH123=450,450,AH123+9)))</f>
        <v>0</v>
      </c>
    </row>
    <row r="124" spans="1:35" x14ac:dyDescent="0.2">
      <c r="A124" t="s">
        <v>248</v>
      </c>
      <c r="B124" t="s">
        <v>2959</v>
      </c>
      <c r="C124" t="s">
        <v>19</v>
      </c>
      <c r="D124" t="s">
        <v>249</v>
      </c>
      <c r="F124" s="35">
        <v>46307.751296296294</v>
      </c>
      <c r="G124" t="s">
        <v>28</v>
      </c>
      <c r="H124" t="s">
        <v>4504</v>
      </c>
      <c r="I124">
        <v>15</v>
      </c>
      <c r="J124" t="s">
        <v>30</v>
      </c>
      <c r="K124" t="s">
        <v>31</v>
      </c>
      <c r="L124">
        <v>84</v>
      </c>
      <c r="M124" t="s">
        <v>2959</v>
      </c>
      <c r="N124" s="35">
        <v>46307.734571759254</v>
      </c>
      <c r="O124">
        <v>0</v>
      </c>
      <c r="P124" t="s">
        <v>32</v>
      </c>
      <c r="Q124">
        <v>15</v>
      </c>
      <c r="R124" t="str">
        <f>IF(B124="","",_xlfn.XLOOKUP(B124,DB!$A$2:$A$205,DB!$C$2:$C$205,"")&amp;"")</f>
        <v/>
      </c>
      <c r="S124" t="str">
        <f>IF(B124="","",_xlfn.XLOOKUP(B124,DB!$A$2:$A$205,DB!$E$2:$E$205,""))</f>
        <v/>
      </c>
      <c r="T124" t="str">
        <f>IF(B124="","",_xlfn.XLOOKUP(B124,DB!$A$2:$A$205,DB!$F$2:$F$205,""))</f>
        <v/>
      </c>
      <c r="U124" t="str">
        <f>IF(B124="","",_xlfn.XLOOKUP(B124,DB!$A$2:$A$205,DB!$D$2:$D$205,""))</f>
        <v/>
      </c>
      <c r="V124" t="str">
        <f>IF(B124="","",IF(OR(COUNTIF(M124,"????N?????W")&gt;0,COUNTIF(M124,"????N?????E")&gt;0,COUNTIF(M124,"????S?????W")&gt;0,COUNTIF(M124,"????S?????E")&gt;0),_xlfn.XLOOKUP(B124,DB!$A$2:$A$205,DB!$B$2:$B$205,""),M124))</f>
        <v>XHOL</v>
      </c>
      <c r="AF124" s="2">
        <v>0.58333333333333337</v>
      </c>
      <c r="AG124" t="s">
        <v>747</v>
      </c>
      <c r="AH124" s="17">
        <v>380</v>
      </c>
      <c r="AI124" s="17" cm="1">
        <f t="array" ref="AI124">SUMPRODUCT(--(IFERROR(HOUR(Flights_2026_09_303334353637345678910[entry_hour]),-1)=HOUR(AF124)),--(IFERROR(Flights_2026_09_303334353637345678910[entry_sector],"")=AG124),--(IFERROR(Flights_2026_09_303334353637345678910[nfl],-1)&gt;=AH124),--(IFERROR(Flights_2026_09_303334353637345678910[nfl],-1)&lt;=IF(AH124=450,450,AH124+9)))</f>
        <v>0</v>
      </c>
    </row>
    <row r="125" spans="1:35" x14ac:dyDescent="0.2">
      <c r="A125" t="s">
        <v>149</v>
      </c>
      <c r="B125" t="s">
        <v>150</v>
      </c>
      <c r="C125" t="s">
        <v>19</v>
      </c>
      <c r="D125" t="s">
        <v>53</v>
      </c>
      <c r="E125" t="s">
        <v>2763</v>
      </c>
      <c r="F125" s="35">
        <v>46307.751423611116</v>
      </c>
      <c r="G125" t="s">
        <v>21</v>
      </c>
      <c r="H125" t="s">
        <v>4505</v>
      </c>
      <c r="I125">
        <v>390</v>
      </c>
      <c r="J125" t="s">
        <v>22</v>
      </c>
      <c r="K125" t="s">
        <v>23</v>
      </c>
      <c r="L125">
        <v>852</v>
      </c>
      <c r="M125" t="s">
        <v>136</v>
      </c>
      <c r="N125" s="35">
        <v>46307.70480324074</v>
      </c>
      <c r="O125">
        <v>390</v>
      </c>
      <c r="P125" t="s">
        <v>26</v>
      </c>
      <c r="Q125">
        <v>390</v>
      </c>
      <c r="R125" t="str">
        <f>IF(B125="","",_xlfn.XLOOKUP(B125,DB!$A$2:$A$205,DB!$C$2:$C$205,"")&amp;"")</f>
        <v>Sector 5</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LIDAM</v>
      </c>
      <c r="AF125" s="2">
        <v>0.58333333333333337</v>
      </c>
      <c r="AG125" t="s">
        <v>747</v>
      </c>
      <c r="AH125" s="17">
        <v>390</v>
      </c>
      <c r="AI125" s="17" cm="1">
        <f t="array" ref="AI125">SUMPRODUCT(--(IFERROR(HOUR(Flights_2026_09_303334353637345678910[entry_hour]),-1)=HOUR(AF125)),--(IFERROR(Flights_2026_09_303334353637345678910[entry_sector],"")=AG125),--(IFERROR(Flights_2026_09_303334353637345678910[nfl],-1)&gt;=AH125),--(IFERROR(Flights_2026_09_303334353637345678910[nfl],-1)&lt;=IF(AH125=450,450,AH125+9)))</f>
        <v>0</v>
      </c>
    </row>
    <row r="126" spans="1:35" x14ac:dyDescent="0.2">
      <c r="A126" t="s">
        <v>859</v>
      </c>
      <c r="B126" t="s">
        <v>208</v>
      </c>
      <c r="C126" t="s">
        <v>19</v>
      </c>
      <c r="D126" t="s">
        <v>47</v>
      </c>
      <c r="E126" t="s">
        <v>4116</v>
      </c>
      <c r="F126" s="35">
        <v>46307.752928240741</v>
      </c>
      <c r="G126" t="s">
        <v>21</v>
      </c>
      <c r="H126" t="s">
        <v>4506</v>
      </c>
      <c r="I126">
        <v>350</v>
      </c>
      <c r="J126" t="s">
        <v>22</v>
      </c>
      <c r="K126" t="s">
        <v>23</v>
      </c>
      <c r="L126">
        <v>490</v>
      </c>
      <c r="M126" t="s">
        <v>24</v>
      </c>
      <c r="N126" s="35">
        <v>46307.723692129628</v>
      </c>
      <c r="O126">
        <v>350</v>
      </c>
      <c r="P126" t="s">
        <v>26</v>
      </c>
      <c r="Q126">
        <v>350</v>
      </c>
      <c r="R126" t="str">
        <f>IF(B126="","",_xlfn.XLOOKUP(B126,DB!$A$2:$A$205,DB!$C$2:$C$205,"")&amp;"")</f>
        <v>Sector 3</v>
      </c>
      <c r="S126" t="str">
        <f>IF(B126="","",_xlfn.XLOOKUP(B126,DB!$A$2:$A$205,DB!$E$2:$E$205,""))</f>
        <v>Sector 3</v>
      </c>
      <c r="T126" t="str">
        <f>IF(B126="","",_xlfn.XLOOKUP(B126,DB!$A$2:$A$205,DB!$F$2:$F$205,""))</f>
        <v>NOSAT</v>
      </c>
      <c r="U126" t="str">
        <f>IF(B126="","",_xlfn.XLOOKUP(B126,DB!$A$2:$A$205,DB!$D$2:$D$205,""))</f>
        <v>KZHU</v>
      </c>
      <c r="V126" t="str">
        <f>IF(B126="","",IF(OR(COUNTIF(M126,"????N?????W")&gt;0,COUNTIF(M126,"????N?????E")&gt;0,COUNTIF(M126,"????S?????W")&gt;0,COUNTIF(M126,"????S?????E")&gt;0),_xlfn.XLOOKUP(B126,DB!$A$2:$A$205,DB!$B$2:$B$205,""),M126))</f>
        <v>IRDOV</v>
      </c>
      <c r="AF126" s="2">
        <v>0.58333333333333337</v>
      </c>
      <c r="AG126" t="s">
        <v>747</v>
      </c>
      <c r="AH126" s="17">
        <v>400</v>
      </c>
      <c r="AI126" s="17" cm="1">
        <f t="array" ref="AI126">SUMPRODUCT(--(IFERROR(HOUR(Flights_2026_09_303334353637345678910[entry_hour]),-1)=HOUR(AF126)),--(IFERROR(Flights_2026_09_303334353637345678910[entry_sector],"")=AG126),--(IFERROR(Flights_2026_09_303334353637345678910[nfl],-1)&gt;=AH126),--(IFERROR(Flights_2026_09_303334353637345678910[nfl],-1)&lt;=IF(AH126=450,450,AH126+9)))</f>
        <v>0</v>
      </c>
    </row>
    <row r="127" spans="1:35" x14ac:dyDescent="0.2">
      <c r="A127" t="s">
        <v>252</v>
      </c>
      <c r="B127" t="s">
        <v>253</v>
      </c>
      <c r="C127" t="s">
        <v>19</v>
      </c>
      <c r="D127" t="s">
        <v>254</v>
      </c>
      <c r="E127" t="s">
        <v>627</v>
      </c>
      <c r="F127" s="35">
        <v>46307.754212962958</v>
      </c>
      <c r="G127" t="s">
        <v>28</v>
      </c>
      <c r="H127" t="s">
        <v>4507</v>
      </c>
      <c r="I127">
        <v>90</v>
      </c>
      <c r="J127" t="s">
        <v>22</v>
      </c>
      <c r="K127" t="s">
        <v>23</v>
      </c>
      <c r="L127">
        <v>359</v>
      </c>
      <c r="M127" t="s">
        <v>253</v>
      </c>
      <c r="N127" s="35">
        <v>46307.691157407404</v>
      </c>
      <c r="O127">
        <v>0</v>
      </c>
      <c r="P127" t="s">
        <v>32</v>
      </c>
      <c r="Q127">
        <v>90</v>
      </c>
      <c r="R127" t="str">
        <f>IF(B127="","",_xlfn.XLOOKUP(B127,DB!$A$2:$A$205,DB!$C$2:$C$205,"")&amp;"")</f>
        <v>Sector 7</v>
      </c>
      <c r="S127" t="str">
        <f>IF(B127="","",_xlfn.XLOOKUP(B127,DB!$A$2:$A$205,DB!$E$2:$E$205,""))</f>
        <v>Sector 7</v>
      </c>
      <c r="T127" t="str">
        <f>IF(B127="","",_xlfn.XLOOKUP(B127,DB!$A$2:$A$205,DB!$F$2:$F$205,""))</f>
        <v>PAULE/SIGMA</v>
      </c>
      <c r="U127" t="str">
        <f>IF(B127="","",_xlfn.XLOOKUP(B127,DB!$A$2:$A$205,DB!$D$2:$D$205,""))</f>
        <v>MHCC</v>
      </c>
      <c r="V127" t="str">
        <f>IF(B127="","",IF(OR(COUNTIF(M127,"????N?????W")&gt;0,COUNTIF(M127,"????N?????E")&gt;0,COUNTIF(M127,"????S?????W")&gt;0,COUNTIF(M127,"????S?????E")&gt;0),_xlfn.XLOOKUP(B127,DB!$A$2:$A$205,DB!$B$2:$B$205,""),M127))</f>
        <v>MZBZ</v>
      </c>
      <c r="AF127" s="2">
        <v>0.58333333333333337</v>
      </c>
      <c r="AG127" t="s">
        <v>747</v>
      </c>
      <c r="AH127" s="17">
        <v>410</v>
      </c>
      <c r="AI127" s="17" cm="1">
        <f t="array" ref="AI127">SUMPRODUCT(--(IFERROR(HOUR(Flights_2026_09_303334353637345678910[entry_hour]),-1)=HOUR(AF127)),--(IFERROR(Flights_2026_09_303334353637345678910[entry_sector],"")=AG127),--(IFERROR(Flights_2026_09_303334353637345678910[nfl],-1)&gt;=AH127),--(IFERROR(Flights_2026_09_303334353637345678910[nfl],-1)&lt;=IF(AH127=450,450,AH127+9)))</f>
        <v>0</v>
      </c>
    </row>
    <row r="128" spans="1:35" x14ac:dyDescent="0.2">
      <c r="A128" t="s">
        <v>263</v>
      </c>
      <c r="B128" t="s">
        <v>65</v>
      </c>
      <c r="C128" t="s">
        <v>19</v>
      </c>
      <c r="D128" t="s">
        <v>20</v>
      </c>
      <c r="E128" t="s">
        <v>499</v>
      </c>
      <c r="F128" s="35">
        <v>46307.756516203706</v>
      </c>
      <c r="G128" t="s">
        <v>21</v>
      </c>
      <c r="H128" t="s">
        <v>4508</v>
      </c>
      <c r="I128">
        <v>350</v>
      </c>
      <c r="J128" t="s">
        <v>22</v>
      </c>
      <c r="K128" t="s">
        <v>23</v>
      </c>
      <c r="L128">
        <v>867</v>
      </c>
      <c r="M128" t="s">
        <v>657</v>
      </c>
      <c r="N128" s="35">
        <v>46307.708055555559</v>
      </c>
      <c r="O128">
        <v>350</v>
      </c>
      <c r="P128" t="s">
        <v>26</v>
      </c>
      <c r="Q128">
        <v>350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303334353637345678910[entry_hour]),-1)=HOUR(AF128)),--(IFERROR(Flights_2026_09_303334353637345678910[entry_sector],"")=AG128),--(IFERROR(Flights_2026_09_303334353637345678910[nfl],-1)&gt;=AH128),--(IFERROR(Flights_2026_09_303334353637345678910[nfl],-1)&lt;=IF(AH128=450,450,AH128+9)))</f>
        <v>0</v>
      </c>
    </row>
    <row r="129" spans="1:35" x14ac:dyDescent="0.2">
      <c r="A129" t="s">
        <v>181</v>
      </c>
      <c r="B129" t="s">
        <v>182</v>
      </c>
      <c r="C129" t="s">
        <v>19</v>
      </c>
      <c r="D129" t="s">
        <v>53</v>
      </c>
      <c r="E129" t="s">
        <v>2627</v>
      </c>
      <c r="F129" s="35">
        <v>46307.757708333331</v>
      </c>
      <c r="G129" t="s">
        <v>21</v>
      </c>
      <c r="H129" t="s">
        <v>4509</v>
      </c>
      <c r="I129">
        <v>360</v>
      </c>
      <c r="J129" t="s">
        <v>22</v>
      </c>
      <c r="K129" t="s">
        <v>23</v>
      </c>
      <c r="L129">
        <v>186</v>
      </c>
      <c r="M129" t="s">
        <v>37</v>
      </c>
      <c r="N129" s="35">
        <v>46307.742939814816</v>
      </c>
      <c r="O129">
        <v>272</v>
      </c>
      <c r="P129" t="s">
        <v>26</v>
      </c>
      <c r="Q129">
        <v>220</v>
      </c>
      <c r="R129" t="str">
        <f>IF(B129="","",_xlfn.XLOOKUP(B129,DB!$A$2:$A$205,DB!$C$2:$C$205,"")&amp;"")</f>
        <v>Sector 3</v>
      </c>
      <c r="S129" t="str">
        <f>IF(B129="","",_xlfn.XLOOKUP(B129,DB!$A$2:$A$205,DB!$E$2:$E$205,""))</f>
        <v>Sector 3</v>
      </c>
      <c r="T129" t="str">
        <f>IF(B129="","",_xlfn.XLOOKUP(B129,DB!$A$2:$A$205,DB!$F$2:$F$205,""))</f>
        <v>NOSAT</v>
      </c>
      <c r="U129" t="str">
        <f>IF(B129="","",_xlfn.XLOOKUP(B129,DB!$A$2:$A$205,DB!$D$2:$D$205,""))</f>
        <v>MUFH</v>
      </c>
      <c r="V129" t="str">
        <f>IF(B129="","",IF(OR(COUNTIF(M129,"????N?????W")&gt;0,COUNTIF(M129,"????N?????E")&gt;0,COUNTIF(M129,"????S?????W")&gt;0,COUNTIF(M129,"????S?????E")&gt;0),_xlfn.XLOOKUP(B129,DB!$A$2:$A$205,DB!$B$2:$B$205,""),M129))</f>
        <v>NOSAT</v>
      </c>
      <c r="AF129" s="2">
        <v>0.58333333333333337</v>
      </c>
      <c r="AG129" t="s">
        <v>747</v>
      </c>
      <c r="AH129" s="17">
        <v>430</v>
      </c>
      <c r="AI129" s="17" cm="1">
        <f t="array" ref="AI129">SUMPRODUCT(--(IFERROR(HOUR(Flights_2026_09_303334353637345678910[entry_hour]),-1)=HOUR(AF129)),--(IFERROR(Flights_2026_09_303334353637345678910[entry_sector],"")=AG129),--(IFERROR(Flights_2026_09_303334353637345678910[nfl],-1)&gt;=AH129),--(IFERROR(Flights_2026_09_303334353637345678910[nfl],-1)&lt;=IF(AH129=450,450,AH129+9)))</f>
        <v>0</v>
      </c>
    </row>
    <row r="130" spans="1:35" x14ac:dyDescent="0.2">
      <c r="A130" t="s">
        <v>4510</v>
      </c>
      <c r="B130" t="s">
        <v>267</v>
      </c>
      <c r="C130" t="s">
        <v>19</v>
      </c>
      <c r="D130" t="s">
        <v>4511</v>
      </c>
      <c r="F130" s="35">
        <v>46307.75849537037</v>
      </c>
      <c r="G130" t="s">
        <v>28</v>
      </c>
      <c r="H130" t="s">
        <v>4512</v>
      </c>
      <c r="I130">
        <v>15</v>
      </c>
      <c r="J130" t="s">
        <v>30</v>
      </c>
      <c r="K130" t="s">
        <v>31</v>
      </c>
      <c r="L130">
        <v>52</v>
      </c>
      <c r="M130" t="s">
        <v>267</v>
      </c>
      <c r="N130" s="35">
        <v>46307.744594907403</v>
      </c>
      <c r="O130">
        <v>0</v>
      </c>
      <c r="P130" t="s">
        <v>32</v>
      </c>
      <c r="Q130">
        <v>927</v>
      </c>
      <c r="R130" t="str">
        <f>IF(B130="","",_xlfn.XLOOKUP(B130,DB!$A$2:$A$205,DB!$C$2:$C$205,"")&amp;"")</f>
        <v>Sector 7</v>
      </c>
      <c r="S130" t="str">
        <f>IF(B130="","",_xlfn.XLOOKUP(B130,DB!$A$2:$A$205,DB!$E$2:$E$205,""))</f>
        <v>Sector 7</v>
      </c>
      <c r="T130" t="str">
        <f>IF(B130="","",_xlfn.XLOOKUP(B130,DB!$A$2:$A$205,DB!$F$2:$F$205,""))</f>
        <v>PAULE/SIGMA</v>
      </c>
      <c r="U130" t="str">
        <f>IF(B130="","",_xlfn.XLOOKUP(B130,DB!$A$2:$A$205,DB!$D$2:$D$205,""))</f>
        <v>MMID</v>
      </c>
      <c r="V130" t="str">
        <f>IF(B130="","",IF(OR(COUNTIF(M130,"????N?????W")&gt;0,COUNTIF(M130,"????N?????E")&gt;0,COUNTIF(M130,"????S?????W")&gt;0,COUNTIF(M130,"????S?????E")&gt;0),_xlfn.XLOOKUP(B130,DB!$A$2:$A$205,DB!$B$2:$B$205,""),M130))</f>
        <v>MMCZ</v>
      </c>
      <c r="AF130" s="2">
        <v>0.58333333333333337</v>
      </c>
      <c r="AG130" t="s">
        <v>747</v>
      </c>
      <c r="AH130" s="17">
        <v>440</v>
      </c>
      <c r="AI130" s="17" cm="1">
        <f t="array" ref="AI130">SUMPRODUCT(--(IFERROR(HOUR(Flights_2026_09_303334353637345678910[entry_hour]),-1)=HOUR(AF130)),--(IFERROR(Flights_2026_09_303334353637345678910[entry_sector],"")=AG130),--(IFERROR(Flights_2026_09_303334353637345678910[nfl],-1)&gt;=AH130),--(IFERROR(Flights_2026_09_303334353637345678910[nfl],-1)&lt;=IF(AH130=450,450,AH130+9)))</f>
        <v>0</v>
      </c>
    </row>
    <row r="131" spans="1:35" x14ac:dyDescent="0.2">
      <c r="A131" t="s">
        <v>244</v>
      </c>
      <c r="B131" t="s">
        <v>89</v>
      </c>
      <c r="C131" t="s">
        <v>19</v>
      </c>
      <c r="D131" t="s">
        <v>47</v>
      </c>
      <c r="E131" t="s">
        <v>3565</v>
      </c>
      <c r="F131" s="35">
        <v>46307.759340277778</v>
      </c>
      <c r="G131" t="s">
        <v>21</v>
      </c>
      <c r="H131" t="s">
        <v>4513</v>
      </c>
      <c r="I131">
        <v>340</v>
      </c>
      <c r="J131" t="s">
        <v>22</v>
      </c>
      <c r="K131" t="s">
        <v>23</v>
      </c>
      <c r="L131">
        <v>244</v>
      </c>
      <c r="M131" t="s">
        <v>44</v>
      </c>
      <c r="N131" s="35">
        <v>46307.741111111114</v>
      </c>
      <c r="O131">
        <v>166</v>
      </c>
      <c r="P131" t="s">
        <v>26</v>
      </c>
      <c r="Q131">
        <v>340</v>
      </c>
      <c r="R131" t="str">
        <f>IF(B131="","",_xlfn.XLOOKUP(B131,DB!$A$2:$A$205,DB!$C$2:$C$205,"")&amp;"")</f>
        <v>Sector 7</v>
      </c>
      <c r="S131" t="str">
        <f>IF(B131="","",_xlfn.XLOOKUP(B131,DB!$A$2:$A$205,DB!$E$2:$E$205,""))</f>
        <v>Sector 7</v>
      </c>
      <c r="T131" t="str">
        <f>IF(B131="","",_xlfn.XLOOKUP(B131,DB!$A$2:$A$205,DB!$F$2:$F$205,""))</f>
        <v>PAULE/SIGMA</v>
      </c>
      <c r="U131" t="str">
        <f>IF(B131="","",_xlfn.XLOOKUP(B131,DB!$A$2:$A$205,DB!$D$2:$D$205,""))</f>
        <v>MHCC</v>
      </c>
      <c r="V131" t="str">
        <f>IF(B131="","",IF(OR(COUNTIF(M131,"????N?????W")&gt;0,COUNTIF(M131,"????N?????E")&gt;0,COUNTIF(M131,"????S?????W")&gt;0,COUNTIF(M131,"????S?????E")&gt;0),_xlfn.XLOOKUP(B131,DB!$A$2:$A$205,DB!$B$2:$B$205,""),M131))</f>
        <v>SIGMA</v>
      </c>
      <c r="AF131" s="2">
        <v>0.58333333333333337</v>
      </c>
      <c r="AG131" t="s">
        <v>747</v>
      </c>
      <c r="AH131" s="17">
        <v>450</v>
      </c>
      <c r="AI131" s="17" cm="1">
        <f t="array" ref="AI131">SUMPRODUCT(--(IFERROR(HOUR(Flights_2026_09_303334353637345678910[entry_hour]),-1)=HOUR(AF131)),--(IFERROR(Flights_2026_09_303334353637345678910[entry_sector],"")=AG131),--(IFERROR(Flights_2026_09_303334353637345678910[nfl],-1)&gt;=AH131),--(IFERROR(Flights_2026_09_303334353637345678910[nfl],-1)&lt;=IF(AH131=450,450,AH131+9)))</f>
        <v>0</v>
      </c>
    </row>
    <row r="132" spans="1:35" x14ac:dyDescent="0.2">
      <c r="A132" t="s">
        <v>268</v>
      </c>
      <c r="B132" t="s">
        <v>269</v>
      </c>
      <c r="C132" t="s">
        <v>19</v>
      </c>
      <c r="D132" t="s">
        <v>76</v>
      </c>
      <c r="E132" t="s">
        <v>2271</v>
      </c>
      <c r="F132" s="35">
        <v>46307.761192129634</v>
      </c>
      <c r="G132" t="s">
        <v>21</v>
      </c>
      <c r="H132" t="s">
        <v>4514</v>
      </c>
      <c r="I132">
        <v>350</v>
      </c>
      <c r="J132" t="s">
        <v>22</v>
      </c>
      <c r="K132" t="s">
        <v>23</v>
      </c>
      <c r="L132">
        <v>788</v>
      </c>
      <c r="M132" t="s">
        <v>84</v>
      </c>
      <c r="N132" s="35">
        <v>46307.714085648149</v>
      </c>
      <c r="O132">
        <v>350</v>
      </c>
      <c r="P132" t="s">
        <v>26</v>
      </c>
      <c r="Q132">
        <v>350</v>
      </c>
      <c r="R132" t="str">
        <f>IF(B132="","",_xlfn.XLOOKUP(B132,DB!$A$2:$A$205,DB!$C$2:$C$205,"")&amp;"")</f>
        <v>Sector 5</v>
      </c>
      <c r="S132" t="str">
        <f>IF(B132="","",_xlfn.XLOOKUP(B132,DB!$A$2:$A$205,DB!$E$2:$E$205,""))</f>
        <v>Sector 4</v>
      </c>
      <c r="T132" t="str">
        <f>IF(B132="","",_xlfn.XLOOKUP(B132,DB!$A$2:$A$205,DB!$F$2:$F$205,""))</f>
        <v>VOMAR/XUDUN</v>
      </c>
      <c r="U132" t="str">
        <f>IF(B132="","",_xlfn.XLOOKUP(B132,DB!$A$2:$A$205,DB!$D$2:$D$205,""))</f>
        <v>MMTY</v>
      </c>
      <c r="V132" t="str">
        <f>IF(B132="","",IF(OR(COUNTIF(M132,"????N?????W")&gt;0,COUNTIF(M132,"????N?????E")&gt;0,COUNTIF(M132,"????S?????W")&gt;0,COUNTIF(M132,"????S?????E")&gt;0),_xlfn.XLOOKUP(B132,DB!$A$2:$A$205,DB!$B$2:$B$205,""),M132))</f>
        <v>MATOL</v>
      </c>
      <c r="AF132" s="2">
        <v>0.625</v>
      </c>
      <c r="AG132" t="s">
        <v>743</v>
      </c>
      <c r="AH132" s="17">
        <v>200</v>
      </c>
      <c r="AI132" s="17" cm="1">
        <f t="array" ref="AI132">SUMPRODUCT(--(IFERROR(HOUR(Flights_2026_09_303334353637345678910[entry_hour]),-1)=HOUR(AF132)),--(IFERROR(Flights_2026_09_303334353637345678910[entry_sector],"")=AG132),--(IFERROR(Flights_2026_09_303334353637345678910[nfl],-1)&gt;=AH132),--(IFERROR(Flights_2026_09_303334353637345678910[nfl],-1)&lt;=IF(AH132=450,450,AH132+9)))</f>
        <v>0</v>
      </c>
    </row>
    <row r="133" spans="1:35" x14ac:dyDescent="0.2">
      <c r="A133" t="s">
        <v>271</v>
      </c>
      <c r="B133" t="s">
        <v>272</v>
      </c>
      <c r="C133" t="s">
        <v>19</v>
      </c>
      <c r="D133" t="s">
        <v>53</v>
      </c>
      <c r="E133" t="s">
        <v>127</v>
      </c>
      <c r="F133" s="35">
        <v>46307.762766203705</v>
      </c>
      <c r="G133" t="s">
        <v>28</v>
      </c>
      <c r="H133" t="s">
        <v>4515</v>
      </c>
      <c r="I133">
        <v>370</v>
      </c>
      <c r="J133" t="s">
        <v>22</v>
      </c>
      <c r="K133" t="s">
        <v>23</v>
      </c>
      <c r="L133">
        <v>848</v>
      </c>
      <c r="M133" t="s">
        <v>136</v>
      </c>
      <c r="N133" s="35">
        <v>46307.714432870373</v>
      </c>
      <c r="O133">
        <v>370</v>
      </c>
      <c r="P133" t="s">
        <v>26</v>
      </c>
      <c r="Q133">
        <v>370</v>
      </c>
      <c r="R133" t="str">
        <f>IF(B133="","",_xlfn.XLOOKUP(B133,DB!$A$2:$A$205,DB!$C$2:$C$205,"")&amp;"")</f>
        <v>Sector 5</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LIDAM</v>
      </c>
      <c r="AF133" s="2">
        <v>0.625</v>
      </c>
      <c r="AG133" t="s">
        <v>743</v>
      </c>
      <c r="AH133" s="17">
        <v>210</v>
      </c>
      <c r="AI133" s="17" cm="1">
        <f t="array" ref="AI133">SUMPRODUCT(--(IFERROR(HOUR(Flights_2026_09_303334353637345678910[entry_hour]),-1)=HOUR(AF133)),--(IFERROR(Flights_2026_09_303334353637345678910[entry_sector],"")=AG133),--(IFERROR(Flights_2026_09_303334353637345678910[nfl],-1)&gt;=AH133),--(IFERROR(Flights_2026_09_303334353637345678910[nfl],-1)&lt;=IF(AH133=450,450,AH133+9)))</f>
        <v>0</v>
      </c>
    </row>
    <row r="134" spans="1:35" x14ac:dyDescent="0.2">
      <c r="A134" t="s">
        <v>250</v>
      </c>
      <c r="B134" t="s">
        <v>213</v>
      </c>
      <c r="C134" t="s">
        <v>19</v>
      </c>
      <c r="D134" t="s">
        <v>90</v>
      </c>
      <c r="E134" t="s">
        <v>824</v>
      </c>
      <c r="F134" s="35">
        <v>46307.76489583333</v>
      </c>
      <c r="G134" t="s">
        <v>21</v>
      </c>
      <c r="H134" t="s">
        <v>4516</v>
      </c>
      <c r="I134">
        <v>390</v>
      </c>
      <c r="J134" t="s">
        <v>22</v>
      </c>
      <c r="K134" t="s">
        <v>23</v>
      </c>
      <c r="L134">
        <v>605</v>
      </c>
      <c r="M134" t="s">
        <v>540</v>
      </c>
      <c r="N134" s="35">
        <v>46307.72934027778</v>
      </c>
      <c r="O134">
        <v>390</v>
      </c>
      <c r="P134" t="s">
        <v>26</v>
      </c>
      <c r="Q134">
        <v>390</v>
      </c>
      <c r="R134" t="str">
        <f>IF(B134="","",_xlfn.XLOOKUP(B134,DB!$A$2:$A$205,DB!$C$2:$C$205,"")&amp;"")</f>
        <v>Sector 5</v>
      </c>
      <c r="S134" t="str">
        <f>IF(B134="","",_xlfn.XLOOKUP(B134,DB!$A$2:$A$205,DB!$E$2:$E$205,""))</f>
        <v>Sector 4</v>
      </c>
      <c r="T134" t="str">
        <f>IF(B134="","",_xlfn.XLOOKUP(B134,DB!$A$2:$A$205,DB!$F$2:$F$205,""))</f>
        <v>VOMAR/XUDUN</v>
      </c>
      <c r="U134" t="str">
        <f>IF(B134="","",_xlfn.XLOOKUP(B134,DB!$A$2:$A$205,DB!$D$2:$D$205,""))</f>
        <v>KZHU</v>
      </c>
      <c r="V134" t="str">
        <f>IF(B134="","",IF(OR(COUNTIF(M134,"????N?????W")&gt;0,COUNTIF(M134,"????N?????E")&gt;0,COUNTIF(M134,"????S?????W")&gt;0,COUNTIF(M134,"????S?????E")&gt;0),_xlfn.XLOOKUP(B134,DB!$A$2:$A$205,DB!$B$2:$B$205,""),M134))</f>
        <v>DUTNA</v>
      </c>
      <c r="AF134" s="2">
        <v>0.625</v>
      </c>
      <c r="AG134" t="s">
        <v>743</v>
      </c>
      <c r="AH134" s="17">
        <v>220</v>
      </c>
      <c r="AI134" s="17" cm="1">
        <f t="array" ref="AI134">SUMPRODUCT(--(IFERROR(HOUR(Flights_2026_09_303334353637345678910[entry_hour]),-1)=HOUR(AF134)),--(IFERROR(Flights_2026_09_303334353637345678910[entry_sector],"")=AG134),--(IFERROR(Flights_2026_09_303334353637345678910[nfl],-1)&gt;=AH134),--(IFERROR(Flights_2026_09_303334353637345678910[nfl],-1)&lt;=IF(AH134=450,450,AH134+9)))</f>
        <v>0</v>
      </c>
    </row>
    <row r="135" spans="1:35" x14ac:dyDescent="0.2">
      <c r="A135" t="s">
        <v>265</v>
      </c>
      <c r="B135" t="s">
        <v>171</v>
      </c>
      <c r="C135" t="s">
        <v>19</v>
      </c>
      <c r="D135" t="s">
        <v>50</v>
      </c>
      <c r="E135" t="s">
        <v>4517</v>
      </c>
      <c r="F135" s="35">
        <v>46307.766446759255</v>
      </c>
      <c r="G135" t="s">
        <v>21</v>
      </c>
      <c r="H135" t="s">
        <v>4518</v>
      </c>
      <c r="I135">
        <v>340</v>
      </c>
      <c r="J135" t="s">
        <v>22</v>
      </c>
      <c r="K135" t="s">
        <v>23</v>
      </c>
      <c r="L135">
        <v>193</v>
      </c>
      <c r="M135" t="s">
        <v>37</v>
      </c>
      <c r="N135" s="35">
        <v>46307.751030092593</v>
      </c>
      <c r="O135">
        <v>271</v>
      </c>
      <c r="P135" t="s">
        <v>26</v>
      </c>
      <c r="Q135">
        <v>220</v>
      </c>
      <c r="R135" t="str">
        <f>IF(B135="","",_xlfn.XLOOKUP(B135,DB!$A$2:$A$205,DB!$C$2:$C$205,"")&amp;"")</f>
        <v>Sector 3</v>
      </c>
      <c r="S135" t="str">
        <f>IF(B135="","",_xlfn.XLOOKUP(B135,DB!$A$2:$A$205,DB!$E$2:$E$205,""))</f>
        <v>Sector 3</v>
      </c>
      <c r="T135" t="str">
        <f>IF(B135="","",_xlfn.XLOOKUP(B135,DB!$A$2:$A$205,DB!$F$2:$F$205,""))</f>
        <v>NOSAT</v>
      </c>
      <c r="U135" t="str">
        <f>IF(B135="","",_xlfn.XLOOKUP(B135,DB!$A$2:$A$205,DB!$D$2:$D$205,""))</f>
        <v>KZHU</v>
      </c>
      <c r="V135" t="str">
        <f>IF(B135="","",IF(OR(COUNTIF(M135,"????N?????W")&gt;0,COUNTIF(M135,"????N?????E")&gt;0,COUNTIF(M135,"????S?????W")&gt;0,COUNTIF(M135,"????S?????E")&gt;0),_xlfn.XLOOKUP(B135,DB!$A$2:$A$205,DB!$B$2:$B$205,""),M135))</f>
        <v>NOSAT</v>
      </c>
      <c r="AF135" s="2">
        <v>0.625</v>
      </c>
      <c r="AG135" t="s">
        <v>743</v>
      </c>
      <c r="AH135" s="17">
        <v>230</v>
      </c>
      <c r="AI135" s="17" cm="1">
        <f t="array" ref="AI135">SUMPRODUCT(--(IFERROR(HOUR(Flights_2026_09_303334353637345678910[entry_hour]),-1)=HOUR(AF135)),--(IFERROR(Flights_2026_09_303334353637345678910[entry_sector],"")=AG135),--(IFERROR(Flights_2026_09_303334353637345678910[nfl],-1)&gt;=AH135),--(IFERROR(Flights_2026_09_303334353637345678910[nfl],-1)&lt;=IF(AH135=450,450,AH135+9)))</f>
        <v>0</v>
      </c>
    </row>
    <row r="136" spans="1:35" x14ac:dyDescent="0.2">
      <c r="A136" t="s">
        <v>2382</v>
      </c>
      <c r="B136" t="s">
        <v>81</v>
      </c>
      <c r="C136" t="s">
        <v>19</v>
      </c>
      <c r="D136" t="s">
        <v>76</v>
      </c>
      <c r="E136" t="s">
        <v>1078</v>
      </c>
      <c r="F136" s="35">
        <v>46307.772187499999</v>
      </c>
      <c r="G136" t="s">
        <v>21</v>
      </c>
      <c r="H136" t="s">
        <v>4519</v>
      </c>
      <c r="I136">
        <v>350</v>
      </c>
      <c r="J136" t="s">
        <v>22</v>
      </c>
      <c r="K136" t="s">
        <v>23</v>
      </c>
      <c r="L136">
        <v>807</v>
      </c>
      <c r="M136" t="s">
        <v>84</v>
      </c>
      <c r="N136" s="35">
        <v>46307.726018518515</v>
      </c>
      <c r="O136">
        <v>350</v>
      </c>
      <c r="P136" t="s">
        <v>26</v>
      </c>
      <c r="Q136">
        <v>350</v>
      </c>
      <c r="R136" t="str">
        <f>IF(B136="","",_xlfn.XLOOKUP(B136,DB!$A$2:$A$205,DB!$C$2:$C$205,"")&amp;"")</f>
        <v>Sector 5</v>
      </c>
      <c r="S136" t="str">
        <f>IF(B136="","",_xlfn.XLOOKUP(B136,DB!$A$2:$A$205,DB!$E$2:$E$205,""))</f>
        <v>Sector 4</v>
      </c>
      <c r="T136" t="str">
        <f>IF(B136="","",_xlfn.XLOOKUP(B136,DB!$A$2:$A$205,DB!$F$2:$F$205,""))</f>
        <v>VOMAR/XUDUN</v>
      </c>
      <c r="U136" t="str">
        <f>IF(B136="","",_xlfn.XLOOKUP(B136,DB!$A$2:$A$205,DB!$D$2:$D$205,""))</f>
        <v>MMTY</v>
      </c>
      <c r="V136" t="str">
        <f>IF(B136="","",IF(OR(COUNTIF(M136,"????N?????W")&gt;0,COUNTIF(M136,"????N?????E")&gt;0,COUNTIF(M136,"????S?????W")&gt;0,COUNTIF(M136,"????S?????E")&gt;0),_xlfn.XLOOKUP(B136,DB!$A$2:$A$205,DB!$B$2:$B$205,""),M136))</f>
        <v>MATOL</v>
      </c>
      <c r="AF136" s="2">
        <v>0.625</v>
      </c>
      <c r="AG136" t="s">
        <v>743</v>
      </c>
      <c r="AH136" s="17">
        <v>240</v>
      </c>
      <c r="AI136" s="17" cm="1">
        <f t="array" ref="AI136">SUMPRODUCT(--(IFERROR(HOUR(Flights_2026_09_303334353637345678910[entry_hour]),-1)=HOUR(AF136)),--(IFERROR(Flights_2026_09_303334353637345678910[entry_sector],"")=AG136),--(IFERROR(Flights_2026_09_303334353637345678910[nfl],-1)&gt;=AH136),--(IFERROR(Flights_2026_09_303334353637345678910[nfl],-1)&lt;=IF(AH136=450,450,AH136+9)))</f>
        <v>0</v>
      </c>
    </row>
    <row r="137" spans="1:35" x14ac:dyDescent="0.2">
      <c r="A137" t="s">
        <v>858</v>
      </c>
      <c r="B137" t="s">
        <v>57</v>
      </c>
      <c r="C137" t="s">
        <v>19</v>
      </c>
      <c r="D137" t="s">
        <v>47</v>
      </c>
      <c r="E137" t="s">
        <v>4520</v>
      </c>
      <c r="F137" s="35">
        <v>46307.77615740741</v>
      </c>
      <c r="G137" t="s">
        <v>21</v>
      </c>
      <c r="H137" t="s">
        <v>4521</v>
      </c>
      <c r="I137">
        <v>370</v>
      </c>
      <c r="J137" t="s">
        <v>22</v>
      </c>
      <c r="K137" t="s">
        <v>23</v>
      </c>
      <c r="L137">
        <v>488</v>
      </c>
      <c r="M137" t="s">
        <v>24</v>
      </c>
      <c r="N137" s="35">
        <v>46307.747152777782</v>
      </c>
      <c r="O137">
        <v>370</v>
      </c>
      <c r="P137" t="s">
        <v>26</v>
      </c>
      <c r="Q137">
        <v>370</v>
      </c>
      <c r="R137" t="str">
        <f>IF(B137="","",_xlfn.XLOOKUP(B137,DB!$A$2:$A$205,DB!$C$2:$C$205,"")&amp;"")</f>
        <v>Sector 5</v>
      </c>
      <c r="S137" t="str">
        <f>IF(B137="","",_xlfn.XLOOKUP(B137,DB!$A$2:$A$205,DB!$E$2:$E$205,""))</f>
        <v>Sector 4</v>
      </c>
      <c r="T137" t="str">
        <f>IF(B137="","",_xlfn.XLOOKUP(B137,DB!$A$2:$A$205,DB!$F$2:$F$205,""))</f>
        <v>VOMAR/XUDUN</v>
      </c>
      <c r="U137" t="str">
        <f>IF(B137="","",_xlfn.XLOOKUP(B137,DB!$A$2:$A$205,DB!$D$2:$D$205,""))</f>
        <v>KZHU</v>
      </c>
      <c r="V137" t="str">
        <f>IF(B137="","",IF(OR(COUNTIF(M137,"????N?????W")&gt;0,COUNTIF(M137,"????N?????E")&gt;0,COUNTIF(M137,"????S?????W")&gt;0,COUNTIF(M137,"????S?????E")&gt;0),_xlfn.XLOOKUP(B137,DB!$A$2:$A$205,DB!$B$2:$B$205,""),M137))</f>
        <v>DUTNA</v>
      </c>
      <c r="AF137" s="2">
        <v>0.625</v>
      </c>
      <c r="AG137" t="s">
        <v>743</v>
      </c>
      <c r="AH137" s="17">
        <v>250</v>
      </c>
      <c r="AI137" s="17" cm="1">
        <f t="array" ref="AI137">SUMPRODUCT(--(IFERROR(HOUR(Flights_2026_09_303334353637345678910[entry_hour]),-1)=HOUR(AF137)),--(IFERROR(Flights_2026_09_303334353637345678910[entry_sector],"")=AG137),--(IFERROR(Flights_2026_09_303334353637345678910[nfl],-1)&gt;=AH137),--(IFERROR(Flights_2026_09_303334353637345678910[nfl],-1)&lt;=IF(AH137=450,450,AH137+9)))</f>
        <v>0</v>
      </c>
    </row>
    <row r="138" spans="1:35" x14ac:dyDescent="0.2">
      <c r="A138" t="s">
        <v>276</v>
      </c>
      <c r="B138" t="s">
        <v>65</v>
      </c>
      <c r="C138" t="s">
        <v>19</v>
      </c>
      <c r="D138" t="s">
        <v>50</v>
      </c>
      <c r="E138" t="s">
        <v>2508</v>
      </c>
      <c r="F138" s="35">
        <v>46307.779456018514</v>
      </c>
      <c r="G138" t="s">
        <v>21</v>
      </c>
      <c r="H138" t="s">
        <v>4522</v>
      </c>
      <c r="I138">
        <v>350</v>
      </c>
      <c r="J138" t="s">
        <v>22</v>
      </c>
      <c r="K138" t="s">
        <v>23</v>
      </c>
      <c r="L138">
        <v>879</v>
      </c>
      <c r="M138" t="s">
        <v>900</v>
      </c>
      <c r="N138" s="35">
        <v>46307.729398148149</v>
      </c>
      <c r="O138">
        <v>350</v>
      </c>
      <c r="P138" t="s">
        <v>26</v>
      </c>
      <c r="Q138">
        <v>350</v>
      </c>
      <c r="R138" t="str">
        <f>IF(B138="","",_xlfn.XLOOKUP(B138,DB!$A$2:$A$205,DB!$C$2:$C$205,"")&amp;"")</f>
        <v>Sector 6</v>
      </c>
      <c r="S138" t="str">
        <f>IF(B138="","",_xlfn.XLOOKUP(B138,DB!$A$2:$A$205,DB!$E$2:$E$205,""))</f>
        <v>Sector 4</v>
      </c>
      <c r="T138" t="str">
        <f>IF(B138="","",_xlfn.XLOOKUP(B138,DB!$A$2:$A$205,DB!$F$2:$F$205,""))</f>
        <v>VOMAR/XUDUN</v>
      </c>
      <c r="U138" t="str">
        <f>IF(B138="","",_xlfn.XLOOKUP(B138,DB!$A$2:$A$205,DB!$D$2:$D$205,""))</f>
        <v>MMEX</v>
      </c>
      <c r="V138" t="str">
        <f>IF(B138="","",IF(OR(COUNTIF(M138,"????N?????W")&gt;0,COUNTIF(M138,"????N?????E")&gt;0,COUNTIF(M138,"????S?????W")&gt;0,COUNTIF(M138,"????S?????E")&gt;0),_xlfn.XLOOKUP(B138,DB!$A$2:$A$205,DB!$B$2:$B$205,""),M138))</f>
        <v>GOTAS</v>
      </c>
      <c r="AF138" s="2">
        <v>0.625</v>
      </c>
      <c r="AG138" t="s">
        <v>743</v>
      </c>
      <c r="AH138" s="17">
        <v>260</v>
      </c>
      <c r="AI138" s="17" cm="1">
        <f t="array" ref="AI138">SUMPRODUCT(--(IFERROR(HOUR(Flights_2026_09_303334353637345678910[entry_hour]),-1)=HOUR(AF138)),--(IFERROR(Flights_2026_09_303334353637345678910[entry_sector],"")=AG138),--(IFERROR(Flights_2026_09_303334353637345678910[nfl],-1)&gt;=AH138),--(IFERROR(Flights_2026_09_303334353637345678910[nfl],-1)&lt;=IF(AH138=450,450,AH138+9)))</f>
        <v>0</v>
      </c>
    </row>
    <row r="139" spans="1:35" x14ac:dyDescent="0.2">
      <c r="A139" t="s">
        <v>288</v>
      </c>
      <c r="B139" t="s">
        <v>52</v>
      </c>
      <c r="C139" t="s">
        <v>19</v>
      </c>
      <c r="D139" t="s">
        <v>41</v>
      </c>
      <c r="E139" t="s">
        <v>3348</v>
      </c>
      <c r="F139" s="35">
        <v>46307.781435185185</v>
      </c>
      <c r="G139" t="s">
        <v>21</v>
      </c>
      <c r="H139" t="s">
        <v>4523</v>
      </c>
      <c r="I139">
        <v>390</v>
      </c>
      <c r="J139" t="s">
        <v>22</v>
      </c>
      <c r="K139" t="s">
        <v>23</v>
      </c>
      <c r="L139">
        <v>880</v>
      </c>
      <c r="M139" t="s">
        <v>3310</v>
      </c>
      <c r="N139" s="35">
        <v>46307.731307870374</v>
      </c>
      <c r="O139">
        <v>390</v>
      </c>
      <c r="P139" t="s">
        <v>26</v>
      </c>
      <c r="Q139">
        <v>390</v>
      </c>
      <c r="R139" t="str">
        <f>IF(B139="","",_xlfn.XLOOKUP(B139,DB!$A$2:$A$205,DB!$C$2:$C$205,"")&amp;"")</f>
        <v>Sector 6</v>
      </c>
      <c r="S139" t="str">
        <f>IF(B139="","",_xlfn.XLOOKUP(B139,DB!$A$2:$A$205,DB!$E$2:$E$205,""))</f>
        <v>Sector 4</v>
      </c>
      <c r="T139" t="str">
        <f>IF(B139="","",_xlfn.XLOOKUP(B139,DB!$A$2:$A$205,DB!$F$2:$F$205,""))</f>
        <v>VOMAR/XUDUN</v>
      </c>
      <c r="U139" t="str">
        <f>IF(B139="","",_xlfn.XLOOKUP(B139,DB!$A$2:$A$205,DB!$D$2:$D$205,""))</f>
        <v>MMEX</v>
      </c>
      <c r="V139" t="str">
        <f>IF(B139="","",IF(OR(COUNTIF(M139,"????N?????W")&gt;0,COUNTIF(M139,"????N?????E")&gt;0,COUNTIF(M139,"????S?????W")&gt;0,COUNTIF(M139,"????S?????E")&gt;0),_xlfn.XLOOKUP(B139,DB!$A$2:$A$205,DB!$B$2:$B$205,""),M139))</f>
        <v>GOTAS</v>
      </c>
      <c r="AF139" s="2">
        <v>0.625</v>
      </c>
      <c r="AG139" t="s">
        <v>743</v>
      </c>
      <c r="AH139" s="17">
        <v>270</v>
      </c>
      <c r="AI139" s="17" cm="1">
        <f t="array" ref="AI139">SUMPRODUCT(--(IFERROR(HOUR(Flights_2026_09_303334353637345678910[entry_hour]),-1)=HOUR(AF139)),--(IFERROR(Flights_2026_09_303334353637345678910[entry_sector],"")=AG139),--(IFERROR(Flights_2026_09_303334353637345678910[nfl],-1)&gt;=AH139),--(IFERROR(Flights_2026_09_303334353637345678910[nfl],-1)&lt;=IF(AH139=450,450,AH139+9)))</f>
        <v>0</v>
      </c>
    </row>
    <row r="140" spans="1:35" x14ac:dyDescent="0.2">
      <c r="A140" t="s">
        <v>4524</v>
      </c>
      <c r="B140" t="s">
        <v>2959</v>
      </c>
      <c r="C140" t="s">
        <v>19</v>
      </c>
      <c r="D140" t="s">
        <v>4511</v>
      </c>
      <c r="F140" s="35">
        <v>46307.782152777778</v>
      </c>
      <c r="G140" t="s">
        <v>28</v>
      </c>
      <c r="H140" t="s">
        <v>4525</v>
      </c>
      <c r="I140">
        <v>15</v>
      </c>
      <c r="J140" t="s">
        <v>30</v>
      </c>
      <c r="K140" t="s">
        <v>31</v>
      </c>
      <c r="L140">
        <v>84</v>
      </c>
      <c r="M140" t="s">
        <v>2959</v>
      </c>
      <c r="N140" s="35">
        <v>46307.765057870369</v>
      </c>
      <c r="O140">
        <v>0</v>
      </c>
      <c r="P140" t="s">
        <v>32</v>
      </c>
      <c r="Q140">
        <v>15</v>
      </c>
      <c r="R140" t="str">
        <f>IF(B140="","",_xlfn.XLOOKUP(B140,DB!$A$2:$A$205,DB!$C$2:$C$205,"")&amp;"")</f>
        <v/>
      </c>
      <c r="S140" t="str">
        <f>IF(B140="","",_xlfn.XLOOKUP(B140,DB!$A$2:$A$205,DB!$E$2:$E$205,""))</f>
        <v/>
      </c>
      <c r="T140" t="str">
        <f>IF(B140="","",_xlfn.XLOOKUP(B140,DB!$A$2:$A$205,DB!$F$2:$F$205,""))</f>
        <v/>
      </c>
      <c r="U140" t="str">
        <f>IF(B140="","",_xlfn.XLOOKUP(B140,DB!$A$2:$A$205,DB!$D$2:$D$205,""))</f>
        <v/>
      </c>
      <c r="V140" t="str">
        <f>IF(B140="","",IF(OR(COUNTIF(M140,"????N?????W")&gt;0,COUNTIF(M140,"????N?????E")&gt;0,COUNTIF(M140,"????S?????W")&gt;0,COUNTIF(M140,"????S?????E")&gt;0),_xlfn.XLOOKUP(B140,DB!$A$2:$A$205,DB!$B$2:$B$205,""),M140))</f>
        <v>XHOL</v>
      </c>
      <c r="AF140" s="2">
        <v>0.625</v>
      </c>
      <c r="AG140" t="s">
        <v>743</v>
      </c>
      <c r="AH140" s="17">
        <v>280</v>
      </c>
      <c r="AI140" s="17" cm="1">
        <f t="array" ref="AI140">SUMPRODUCT(--(IFERROR(HOUR(Flights_2026_09_303334353637345678910[entry_hour]),-1)=HOUR(AF140)),--(IFERROR(Flights_2026_09_303334353637345678910[entry_sector],"")=AG140),--(IFERROR(Flights_2026_09_303334353637345678910[nfl],-1)&gt;=AH140),--(IFERROR(Flights_2026_09_303334353637345678910[nfl],-1)&lt;=IF(AH140=450,450,AH140+9)))</f>
        <v>0</v>
      </c>
    </row>
    <row r="141" spans="1:35" x14ac:dyDescent="0.2">
      <c r="A141" t="s">
        <v>281</v>
      </c>
      <c r="B141" t="s">
        <v>282</v>
      </c>
      <c r="C141" t="s">
        <v>19</v>
      </c>
      <c r="D141" t="s">
        <v>53</v>
      </c>
      <c r="E141" t="s">
        <v>410</v>
      </c>
      <c r="F141" s="35">
        <v>46307.784432870365</v>
      </c>
      <c r="G141" t="s">
        <v>21</v>
      </c>
      <c r="H141" t="s">
        <v>4526</v>
      </c>
      <c r="I141">
        <v>320</v>
      </c>
      <c r="J141" t="s">
        <v>22</v>
      </c>
      <c r="K141" t="s">
        <v>23</v>
      </c>
      <c r="L141">
        <v>244</v>
      </c>
      <c r="M141" t="s">
        <v>44</v>
      </c>
      <c r="N141" s="35">
        <v>46307.765775462962</v>
      </c>
      <c r="O141">
        <v>210</v>
      </c>
      <c r="P141" t="s">
        <v>26</v>
      </c>
      <c r="Q141">
        <v>360</v>
      </c>
      <c r="R141" t="str">
        <f>IF(B141="","",_xlfn.XLOOKUP(B141,DB!$A$2:$A$205,DB!$C$2:$C$205,"")&amp;"")</f>
        <v>Sector 7</v>
      </c>
      <c r="S141" t="str">
        <f>IF(B141="","",_xlfn.XLOOKUP(B141,DB!$A$2:$A$205,DB!$E$2:$E$205,""))</f>
        <v>Sector 7</v>
      </c>
      <c r="T141" t="str">
        <f>IF(B141="","",_xlfn.XLOOKUP(B141,DB!$A$2:$A$205,DB!$F$2:$F$205,""))</f>
        <v>PAULE/SIGMA</v>
      </c>
      <c r="U141" t="str">
        <f>IF(B141="","",_xlfn.XLOOKUP(B141,DB!$A$2:$A$205,DB!$D$2:$D$205,""))</f>
        <v>MHCC</v>
      </c>
      <c r="V141" t="str">
        <f>IF(B141="","",IF(OR(COUNTIF(M141,"????N?????W")&gt;0,COUNTIF(M141,"????N?????E")&gt;0,COUNTIF(M141,"????S?????W")&gt;0,COUNTIF(M141,"????S?????E")&gt;0),_xlfn.XLOOKUP(B141,DB!$A$2:$A$205,DB!$B$2:$B$205,""),M141))</f>
        <v>SIGMA</v>
      </c>
      <c r="AF141" s="2">
        <v>0.625</v>
      </c>
      <c r="AG141" t="s">
        <v>743</v>
      </c>
      <c r="AH141" s="17">
        <v>290</v>
      </c>
      <c r="AI141" s="17" cm="1">
        <f t="array" ref="AI141">SUMPRODUCT(--(IFERROR(HOUR(Flights_2026_09_303334353637345678910[entry_hour]),-1)=HOUR(AF141)),--(IFERROR(Flights_2026_09_303334353637345678910[entry_sector],"")=AG141),--(IFERROR(Flights_2026_09_303334353637345678910[nfl],-1)&gt;=AH141),--(IFERROR(Flights_2026_09_303334353637345678910[nfl],-1)&lt;=IF(AH141=450,450,AH141+9)))</f>
        <v>0</v>
      </c>
    </row>
    <row r="142" spans="1:35" x14ac:dyDescent="0.2">
      <c r="A142" t="s">
        <v>286</v>
      </c>
      <c r="B142" t="s">
        <v>287</v>
      </c>
      <c r="C142" t="s">
        <v>19</v>
      </c>
      <c r="D142" t="s">
        <v>53</v>
      </c>
      <c r="E142" t="s">
        <v>4527</v>
      </c>
      <c r="F142" s="35">
        <v>46307.785543981481</v>
      </c>
      <c r="G142" t="s">
        <v>21</v>
      </c>
      <c r="H142" t="s">
        <v>4528</v>
      </c>
      <c r="I142">
        <v>360</v>
      </c>
      <c r="J142" t="s">
        <v>22</v>
      </c>
      <c r="K142" t="s">
        <v>23</v>
      </c>
      <c r="L142">
        <v>385</v>
      </c>
      <c r="M142" t="s">
        <v>4529</v>
      </c>
      <c r="N142" s="35">
        <v>46307.761377314819</v>
      </c>
      <c r="O142">
        <v>360</v>
      </c>
      <c r="P142" t="s">
        <v>26</v>
      </c>
      <c r="Q142">
        <v>360</v>
      </c>
      <c r="R142" t="str">
        <f>IF(B142="","",_xlfn.XLOOKUP(B142,DB!$A$2:$A$205,DB!$C$2:$C$205,"")&amp;"")</f>
        <v>Sector 3</v>
      </c>
      <c r="S142" t="str">
        <f>IF(B142="","",_xlfn.XLOOKUP(B142,DB!$A$2:$A$205,DB!$E$2:$E$205,""))</f>
        <v>Sector 3</v>
      </c>
      <c r="T142" t="str">
        <f>IF(B142="","",_xlfn.XLOOKUP(B142,DB!$A$2:$A$205,DB!$F$2:$F$205,""))</f>
        <v>NOSAT</v>
      </c>
      <c r="U142" t="str">
        <f>IF(B142="","",_xlfn.XLOOKUP(B142,DB!$A$2:$A$205,DB!$D$2:$D$205,""))</f>
        <v>MUFH</v>
      </c>
      <c r="V142" t="str">
        <f>IF(B142="","",IF(OR(COUNTIF(M142,"????N?????W")&gt;0,COUNTIF(M142,"????N?????E")&gt;0,COUNTIF(M142,"????S?????W")&gt;0,COUNTIF(M142,"????S?????E")&gt;0),_xlfn.XLOOKUP(B142,DB!$A$2:$A$205,DB!$B$2:$B$205,""),M142))</f>
        <v>NOSAT</v>
      </c>
      <c r="AF142" s="2">
        <v>0.625</v>
      </c>
      <c r="AG142" t="s">
        <v>743</v>
      </c>
      <c r="AH142" s="17">
        <v>300</v>
      </c>
      <c r="AI142" s="17" cm="1">
        <f t="array" ref="AI142">SUMPRODUCT(--(IFERROR(HOUR(Flights_2026_09_303334353637345678910[entry_hour]),-1)=HOUR(AF142)),--(IFERROR(Flights_2026_09_303334353637345678910[entry_sector],"")=AG142),--(IFERROR(Flights_2026_09_303334353637345678910[nfl],-1)&gt;=AH142),--(IFERROR(Flights_2026_09_303334353637345678910[nfl],-1)&lt;=IF(AH142=450,450,AH142+9)))</f>
        <v>0</v>
      </c>
    </row>
    <row r="143" spans="1:35" x14ac:dyDescent="0.2">
      <c r="A143" t="s">
        <v>1089</v>
      </c>
      <c r="B143" t="s">
        <v>4366</v>
      </c>
      <c r="C143" t="s">
        <v>19</v>
      </c>
      <c r="D143" t="s">
        <v>359</v>
      </c>
      <c r="F143" s="35">
        <v>46307.789039351846</v>
      </c>
      <c r="G143" t="s">
        <v>21</v>
      </c>
      <c r="H143" t="s">
        <v>4530</v>
      </c>
      <c r="I143">
        <v>340</v>
      </c>
      <c r="J143" t="s">
        <v>22</v>
      </c>
      <c r="K143" t="s">
        <v>31</v>
      </c>
      <c r="L143">
        <v>193</v>
      </c>
      <c r="M143" t="s">
        <v>37</v>
      </c>
      <c r="N143" s="35">
        <v>46307.772499999999</v>
      </c>
      <c r="O143">
        <v>285</v>
      </c>
      <c r="P143" t="s">
        <v>26</v>
      </c>
      <c r="Q143">
        <v>220</v>
      </c>
      <c r="R143" t="str">
        <f>IF(B143="","",_xlfn.XLOOKUP(B143,DB!$A$2:$A$205,DB!$C$2:$C$205,"")&amp;"")</f>
        <v/>
      </c>
      <c r="S143" t="str">
        <f>IF(B143="","",_xlfn.XLOOKUP(B143,DB!$A$2:$A$205,DB!$E$2:$E$205,""))</f>
        <v/>
      </c>
      <c r="T143" t="str">
        <f>IF(B143="","",_xlfn.XLOOKUP(B143,DB!$A$2:$A$205,DB!$F$2:$F$205,""))</f>
        <v/>
      </c>
      <c r="U143" t="str">
        <f>IF(B143="","",_xlfn.XLOOKUP(B143,DB!$A$2:$A$205,DB!$D$2:$D$205,""))</f>
        <v/>
      </c>
      <c r="V143" t="str">
        <f>IF(B143="","",IF(OR(COUNTIF(M143,"????N?????W")&gt;0,COUNTIF(M143,"????N?????E")&gt;0,COUNTIF(M143,"????S?????W")&gt;0,COUNTIF(M143,"????S?????E")&gt;0),_xlfn.XLOOKUP(B143,DB!$A$2:$A$205,DB!$B$2:$B$205,""),M143))</f>
        <v>NOSAT</v>
      </c>
      <c r="AF143" s="2">
        <v>0.625</v>
      </c>
      <c r="AG143" t="s">
        <v>743</v>
      </c>
      <c r="AH143" s="17">
        <v>310</v>
      </c>
      <c r="AI143" s="17" cm="1">
        <f t="array" ref="AI143">SUMPRODUCT(--(IFERROR(HOUR(Flights_2026_09_303334353637345678910[entry_hour]),-1)=HOUR(AF143)),--(IFERROR(Flights_2026_09_303334353637345678910[entry_sector],"")=AG143),--(IFERROR(Flights_2026_09_303334353637345678910[nfl],-1)&gt;=AH143),--(IFERROR(Flights_2026_09_303334353637345678910[nfl],-1)&lt;=IF(AH143=450,450,AH143+9)))</f>
        <v>1</v>
      </c>
    </row>
    <row r="144" spans="1:35" x14ac:dyDescent="0.2">
      <c r="A144" t="s">
        <v>283</v>
      </c>
      <c r="B144" t="s">
        <v>272</v>
      </c>
      <c r="C144" t="s">
        <v>19</v>
      </c>
      <c r="D144" t="s">
        <v>53</v>
      </c>
      <c r="E144" t="s">
        <v>377</v>
      </c>
      <c r="F144" s="35">
        <v>46307.790370370371</v>
      </c>
      <c r="G144" t="s">
        <v>21</v>
      </c>
      <c r="H144" t="s">
        <v>4531</v>
      </c>
      <c r="I144">
        <v>350</v>
      </c>
      <c r="J144" t="s">
        <v>22</v>
      </c>
      <c r="K144" t="s">
        <v>23</v>
      </c>
      <c r="L144">
        <v>848</v>
      </c>
      <c r="M144" t="s">
        <v>136</v>
      </c>
      <c r="N144" s="35">
        <v>46307.740740740745</v>
      </c>
      <c r="O144">
        <v>350</v>
      </c>
      <c r="P144" t="s">
        <v>26</v>
      </c>
      <c r="Q144">
        <v>350</v>
      </c>
      <c r="R144" t="str">
        <f>IF(B144="","",_xlfn.XLOOKUP(B144,DB!$A$2:$A$205,DB!$C$2:$C$205,"")&amp;"")</f>
        <v>Sector 5</v>
      </c>
      <c r="S144" t="str">
        <f>IF(B144="","",_xlfn.XLOOKUP(B144,DB!$A$2:$A$205,DB!$E$2:$E$205,""))</f>
        <v>Sector 4</v>
      </c>
      <c r="T144" t="str">
        <f>IF(B144="","",_xlfn.XLOOKUP(B144,DB!$A$2:$A$205,DB!$F$2:$F$205,""))</f>
        <v>VOMAR/XUDUN</v>
      </c>
      <c r="U144" t="str">
        <f>IF(B144="","",_xlfn.XLOOKUP(B144,DB!$A$2:$A$205,DB!$D$2:$D$205,""))</f>
        <v>MMEX</v>
      </c>
      <c r="V144" t="str">
        <f>IF(B144="","",IF(OR(COUNTIF(M144,"????N?????W")&gt;0,COUNTIF(M144,"????N?????E")&gt;0,COUNTIF(M144,"????S?????W")&gt;0,COUNTIF(M144,"????S?????E")&gt;0),_xlfn.XLOOKUP(B144,DB!$A$2:$A$205,DB!$B$2:$B$205,""),M144))</f>
        <v>LIDAM</v>
      </c>
      <c r="AF144" s="2">
        <v>0.625</v>
      </c>
      <c r="AG144" t="s">
        <v>743</v>
      </c>
      <c r="AH144" s="17">
        <v>320</v>
      </c>
      <c r="AI144" s="17" cm="1">
        <f t="array" ref="AI144">SUMPRODUCT(--(IFERROR(HOUR(Flights_2026_09_303334353637345678910[entry_hour]),-1)=HOUR(AF144)),--(IFERROR(Flights_2026_09_303334353637345678910[entry_sector],"")=AG144),--(IFERROR(Flights_2026_09_303334353637345678910[nfl],-1)&gt;=AH144),--(IFERROR(Flights_2026_09_303334353637345678910[nfl],-1)&lt;=IF(AH144=450,450,AH144+9)))</f>
        <v>0</v>
      </c>
    </row>
    <row r="145" spans="1:35" x14ac:dyDescent="0.2">
      <c r="A145" t="s">
        <v>291</v>
      </c>
      <c r="B145" t="s">
        <v>86</v>
      </c>
      <c r="C145" t="s">
        <v>19</v>
      </c>
      <c r="D145" t="s">
        <v>41</v>
      </c>
      <c r="E145" t="s">
        <v>4241</v>
      </c>
      <c r="F145" s="35">
        <v>46307.793020833335</v>
      </c>
      <c r="G145" t="s">
        <v>21</v>
      </c>
      <c r="H145" t="s">
        <v>4532</v>
      </c>
      <c r="I145">
        <v>390</v>
      </c>
      <c r="J145" t="s">
        <v>22</v>
      </c>
      <c r="K145" t="s">
        <v>23</v>
      </c>
      <c r="L145">
        <v>890</v>
      </c>
      <c r="M145" t="s">
        <v>3310</v>
      </c>
      <c r="N145" s="35">
        <v>46307.741469907407</v>
      </c>
      <c r="O145">
        <v>390</v>
      </c>
      <c r="P145" t="s">
        <v>26</v>
      </c>
      <c r="Q145">
        <v>390</v>
      </c>
      <c r="R145" t="str">
        <f>IF(B145="","",_xlfn.XLOOKUP(B145,DB!$A$2:$A$205,DB!$C$2:$C$205,"")&amp;"")</f>
        <v>Sector 6</v>
      </c>
      <c r="S145" t="str">
        <f>IF(B145="","",_xlfn.XLOOKUP(B145,DB!$A$2:$A$205,DB!$E$2:$E$205,""))</f>
        <v>Sector 4</v>
      </c>
      <c r="T145" t="str">
        <f>IF(B145="","",_xlfn.XLOOKUP(B145,DB!$A$2:$A$205,DB!$F$2:$F$205,""))</f>
        <v>VOMAR/XUDUN</v>
      </c>
      <c r="U145" t="str">
        <f>IF(B145="","",_xlfn.XLOOKUP(B145,DB!$A$2:$A$205,DB!$D$2:$D$205,""))</f>
        <v>MMEX</v>
      </c>
      <c r="V145" t="str">
        <f>IF(B145="","",IF(OR(COUNTIF(M145,"????N?????W")&gt;0,COUNTIF(M145,"????N?????E")&gt;0,COUNTIF(M145,"????S?????W")&gt;0,COUNTIF(M145,"????S?????E")&gt;0),_xlfn.XLOOKUP(B145,DB!$A$2:$A$205,DB!$B$2:$B$205,""),M145))</f>
        <v>GOTAS</v>
      </c>
      <c r="AF145" s="2">
        <v>0.625</v>
      </c>
      <c r="AG145" t="s">
        <v>743</v>
      </c>
      <c r="AH145" s="17">
        <v>330</v>
      </c>
      <c r="AI145" s="17" cm="1">
        <f t="array" ref="AI145">SUMPRODUCT(--(IFERROR(HOUR(Flights_2026_09_303334353637345678910[entry_hour]),-1)=HOUR(AF145)),--(IFERROR(Flights_2026_09_303334353637345678910[entry_sector],"")=AG145),--(IFERROR(Flights_2026_09_303334353637345678910[nfl],-1)&gt;=AH145),--(IFERROR(Flights_2026_09_303334353637345678910[nfl],-1)&lt;=IF(AH145=450,450,AH145+9)))</f>
        <v>0</v>
      </c>
    </row>
    <row r="146" spans="1:35" x14ac:dyDescent="0.2">
      <c r="A146" t="s">
        <v>285</v>
      </c>
      <c r="B146" t="s">
        <v>46</v>
      </c>
      <c r="C146" t="s">
        <v>19</v>
      </c>
      <c r="D146" t="s">
        <v>120</v>
      </c>
      <c r="E146" t="s">
        <v>2141</v>
      </c>
      <c r="F146" s="35">
        <v>46307.794178240743</v>
      </c>
      <c r="G146" t="s">
        <v>21</v>
      </c>
      <c r="H146" t="s">
        <v>4533</v>
      </c>
      <c r="I146">
        <v>360</v>
      </c>
      <c r="J146" t="s">
        <v>22</v>
      </c>
      <c r="K146" t="s">
        <v>23</v>
      </c>
      <c r="L146">
        <v>214</v>
      </c>
      <c r="M146" t="s">
        <v>37</v>
      </c>
      <c r="N146" s="35">
        <v>46307.778495370367</v>
      </c>
      <c r="O146">
        <v>230</v>
      </c>
      <c r="P146" t="s">
        <v>26</v>
      </c>
      <c r="Q146">
        <v>220</v>
      </c>
      <c r="R146" t="str">
        <f>IF(B146="","",_xlfn.XLOOKUP(B146,DB!$A$2:$A$205,DB!$C$2:$C$205,"")&amp;"")</f>
        <v>Sector 3</v>
      </c>
      <c r="S146" t="str">
        <f>IF(B146="","",_xlfn.XLOOKUP(B146,DB!$A$2:$A$205,DB!$E$2:$E$205,""))</f>
        <v>Sector 3</v>
      </c>
      <c r="T146" t="str">
        <f>IF(B146="","",_xlfn.XLOOKUP(B146,DB!$A$2:$A$205,DB!$F$2:$F$205,""))</f>
        <v>NOSAT</v>
      </c>
      <c r="U146" t="str">
        <f>IF(B146="","",_xlfn.XLOOKUP(B146,DB!$A$2:$A$205,DB!$D$2:$D$205,""))</f>
        <v>KZHU</v>
      </c>
      <c r="V146" t="str">
        <f>IF(B146="","",IF(OR(COUNTIF(M146,"????N?????W")&gt;0,COUNTIF(M146,"????N?????E")&gt;0,COUNTIF(M146,"????S?????W")&gt;0,COUNTIF(M146,"????S?????E")&gt;0),_xlfn.XLOOKUP(B146,DB!$A$2:$A$205,DB!$B$2:$B$205,""),M146))</f>
        <v>NOSAT</v>
      </c>
      <c r="AF146" s="2">
        <v>0.625</v>
      </c>
      <c r="AG146" t="s">
        <v>743</v>
      </c>
      <c r="AH146" s="17">
        <v>340</v>
      </c>
      <c r="AI146" s="17" cm="1">
        <f t="array" ref="AI146">SUMPRODUCT(--(IFERROR(HOUR(Flights_2026_09_303334353637345678910[entry_hour]),-1)=HOUR(AF146)),--(IFERROR(Flights_2026_09_303334353637345678910[entry_sector],"")=AG146),--(IFERROR(Flights_2026_09_303334353637345678910[nfl],-1)&gt;=AH146),--(IFERROR(Flights_2026_09_303334353637345678910[nfl],-1)&lt;=IF(AH146=450,450,AH146+9)))</f>
        <v>0</v>
      </c>
    </row>
    <row r="147" spans="1:35" x14ac:dyDescent="0.2">
      <c r="A147" t="s">
        <v>294</v>
      </c>
      <c r="B147" t="s">
        <v>65</v>
      </c>
      <c r="C147" t="s">
        <v>19</v>
      </c>
      <c r="D147" t="s">
        <v>76</v>
      </c>
      <c r="E147" t="s">
        <v>3905</v>
      </c>
      <c r="F147" s="35">
        <v>46307.796099537038</v>
      </c>
      <c r="G147" t="s">
        <v>21</v>
      </c>
      <c r="H147" t="s">
        <v>4534</v>
      </c>
      <c r="I147">
        <v>350</v>
      </c>
      <c r="J147" t="s">
        <v>22</v>
      </c>
      <c r="K147" t="s">
        <v>23</v>
      </c>
      <c r="L147">
        <v>892</v>
      </c>
      <c r="M147" t="s">
        <v>95</v>
      </c>
      <c r="N147" s="35">
        <v>46307.744583333333</v>
      </c>
      <c r="O147">
        <v>350</v>
      </c>
      <c r="P147" t="s">
        <v>26</v>
      </c>
      <c r="Q147">
        <v>350</v>
      </c>
      <c r="R147" t="str">
        <f>IF(B147="","",_xlfn.XLOOKUP(B147,DB!$A$2:$A$205,DB!$C$2:$C$205,"")&amp;"")</f>
        <v>Sector 6</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GOTAS</v>
      </c>
      <c r="AF147" s="2">
        <v>0.625</v>
      </c>
      <c r="AG147" t="s">
        <v>743</v>
      </c>
      <c r="AH147" s="17">
        <v>350</v>
      </c>
      <c r="AI147" s="17" cm="1">
        <f t="array" ref="AI147">SUMPRODUCT(--(IFERROR(HOUR(Flights_2026_09_303334353637345678910[entry_hour]),-1)=HOUR(AF147)),--(IFERROR(Flights_2026_09_303334353637345678910[entry_sector],"")=AG147),--(IFERROR(Flights_2026_09_303334353637345678910[nfl],-1)&gt;=AH147),--(IFERROR(Flights_2026_09_303334353637345678910[nfl],-1)&lt;=IF(AH147=450,450,AH147+9)))</f>
        <v>0</v>
      </c>
    </row>
    <row r="148" spans="1:35" x14ac:dyDescent="0.2">
      <c r="A148" t="s">
        <v>471</v>
      </c>
      <c r="B148" t="s">
        <v>472</v>
      </c>
      <c r="C148" t="s">
        <v>19</v>
      </c>
      <c r="D148" t="s">
        <v>107</v>
      </c>
      <c r="E148" t="s">
        <v>1295</v>
      </c>
      <c r="F148" s="35">
        <v>46307.797013888892</v>
      </c>
      <c r="G148" t="s">
        <v>21</v>
      </c>
      <c r="H148" t="s">
        <v>4535</v>
      </c>
      <c r="I148">
        <v>350</v>
      </c>
      <c r="J148" t="s">
        <v>22</v>
      </c>
      <c r="K148" t="s">
        <v>23</v>
      </c>
      <c r="L148">
        <v>489</v>
      </c>
      <c r="M148" t="s">
        <v>218</v>
      </c>
      <c r="N148" s="35">
        <v>46307.766828703709</v>
      </c>
      <c r="O148">
        <v>350</v>
      </c>
      <c r="P148" t="s">
        <v>26</v>
      </c>
      <c r="Q148">
        <v>350</v>
      </c>
      <c r="R148" t="str">
        <f>IF(B148="","",_xlfn.XLOOKUP(B148,DB!$A$2:$A$205,DB!$C$2:$C$205,"")&amp;"")</f>
        <v>Sector 5</v>
      </c>
      <c r="S148" t="str">
        <f>IF(B148="","",_xlfn.XLOOKUP(B148,DB!$A$2:$A$205,DB!$E$2:$E$205,""))</f>
        <v>Sector 4</v>
      </c>
      <c r="T148" t="str">
        <f>IF(B148="","",_xlfn.XLOOKUP(B148,DB!$A$2:$A$205,DB!$F$2:$F$205,""))</f>
        <v>VOMAR/XUDUN</v>
      </c>
      <c r="U148" t="str">
        <f>IF(B148="","",_xlfn.XLOOKUP(B148,DB!$A$2:$A$205,DB!$D$2:$D$205,""))</f>
        <v>KZHU</v>
      </c>
      <c r="V148" t="str">
        <f>IF(B148="","",IF(OR(COUNTIF(M148,"????N?????W")&gt;0,COUNTIF(M148,"????N?????E")&gt;0,COUNTIF(M148,"????S?????W")&gt;0,COUNTIF(M148,"????S?????E")&gt;0),_xlfn.XLOOKUP(B148,DB!$A$2:$A$205,DB!$B$2:$B$205,""),M148))</f>
        <v>IRDOV</v>
      </c>
      <c r="AF148" s="2">
        <v>0.625</v>
      </c>
      <c r="AG148" t="s">
        <v>743</v>
      </c>
      <c r="AH148" s="17">
        <v>360</v>
      </c>
      <c r="AI148" s="17" cm="1">
        <f t="array" ref="AI148">SUMPRODUCT(--(IFERROR(HOUR(Flights_2026_09_303334353637345678910[entry_hour]),-1)=HOUR(AF148)),--(IFERROR(Flights_2026_09_303334353637345678910[entry_sector],"")=AG148),--(IFERROR(Flights_2026_09_303334353637345678910[nfl],-1)&gt;=AH148),--(IFERROR(Flights_2026_09_303334353637345678910[nfl],-1)&lt;=IF(AH148=450,450,AH148+9)))</f>
        <v>0</v>
      </c>
    </row>
    <row r="149" spans="1:35" x14ac:dyDescent="0.2">
      <c r="A149" t="s">
        <v>1334</v>
      </c>
      <c r="B149" t="s">
        <v>738</v>
      </c>
      <c r="C149" t="s">
        <v>19</v>
      </c>
      <c r="D149" t="s">
        <v>107</v>
      </c>
      <c r="E149" t="s">
        <v>867</v>
      </c>
      <c r="F149" s="35">
        <v>46307.79859953704</v>
      </c>
      <c r="G149" t="s">
        <v>21</v>
      </c>
      <c r="H149" t="s">
        <v>4536</v>
      </c>
      <c r="I149">
        <v>350</v>
      </c>
      <c r="J149" t="s">
        <v>22</v>
      </c>
      <c r="K149" t="s">
        <v>23</v>
      </c>
      <c r="L149">
        <v>603</v>
      </c>
      <c r="M149" t="s">
        <v>540</v>
      </c>
      <c r="N149" s="35">
        <v>46307.763113425928</v>
      </c>
      <c r="O149">
        <v>370</v>
      </c>
      <c r="P149" t="s">
        <v>26</v>
      </c>
      <c r="Q149">
        <v>350</v>
      </c>
      <c r="R149" t="str">
        <f>IF(B149="","",_xlfn.XLOOKUP(B149,DB!$A$2:$A$205,DB!$C$2:$C$205,"")&amp;"")</f>
        <v>Sector 5</v>
      </c>
      <c r="S149" t="str">
        <f>IF(B149="","",_xlfn.XLOOKUP(B149,DB!$A$2:$A$205,DB!$E$2:$E$205,""))</f>
        <v>Sector 4</v>
      </c>
      <c r="T149" t="str">
        <f>IF(B149="","",_xlfn.XLOOKUP(B149,DB!$A$2:$A$205,DB!$F$2:$F$205,""))</f>
        <v>VOMAR/XUDUN</v>
      </c>
      <c r="U149" t="str">
        <f>IF(B149="","",_xlfn.XLOOKUP(B149,DB!$A$2:$A$205,DB!$D$2:$D$205,""))</f>
        <v>MMTY</v>
      </c>
      <c r="V149" t="str">
        <f>IF(B149="","",IF(OR(COUNTIF(M149,"????N?????W")&gt;0,COUNTIF(M149,"????N?????E")&gt;0,COUNTIF(M149,"????S?????W")&gt;0,COUNTIF(M149,"????S?????E")&gt;0),_xlfn.XLOOKUP(B149,DB!$A$2:$A$205,DB!$B$2:$B$205,""),M149))</f>
        <v>DUTNA</v>
      </c>
      <c r="AF149" s="2">
        <v>0.625</v>
      </c>
      <c r="AG149" t="s">
        <v>743</v>
      </c>
      <c r="AH149" s="17">
        <v>370</v>
      </c>
      <c r="AI149" s="17" cm="1">
        <f t="array" ref="AI149">SUMPRODUCT(--(IFERROR(HOUR(Flights_2026_09_303334353637345678910[entry_hour]),-1)=HOUR(AF149)),--(IFERROR(Flights_2026_09_303334353637345678910[entry_sector],"")=AG149),--(IFERROR(Flights_2026_09_303334353637345678910[nfl],-1)&gt;=AH149),--(IFERROR(Flights_2026_09_303334353637345678910[nfl],-1)&lt;=IF(AH149=450,450,AH149+9)))</f>
        <v>0</v>
      </c>
    </row>
    <row r="150" spans="1:35" x14ac:dyDescent="0.2">
      <c r="A150" t="s">
        <v>488</v>
      </c>
      <c r="B150" t="s">
        <v>208</v>
      </c>
      <c r="C150" t="s">
        <v>19</v>
      </c>
      <c r="D150" t="s">
        <v>20</v>
      </c>
      <c r="E150" t="s">
        <v>3307</v>
      </c>
      <c r="F150" s="35">
        <v>46307.799618055556</v>
      </c>
      <c r="G150" t="s">
        <v>21</v>
      </c>
      <c r="H150" t="s">
        <v>4537</v>
      </c>
      <c r="I150">
        <v>340</v>
      </c>
      <c r="J150" t="s">
        <v>22</v>
      </c>
      <c r="K150" t="s">
        <v>23</v>
      </c>
      <c r="L150">
        <v>439</v>
      </c>
      <c r="M150" t="s">
        <v>204</v>
      </c>
      <c r="N150" s="35">
        <v>46307.772997685184</v>
      </c>
      <c r="O150">
        <v>340</v>
      </c>
      <c r="P150" t="s">
        <v>26</v>
      </c>
      <c r="Q150">
        <v>350</v>
      </c>
      <c r="R150" t="str">
        <f>IF(B150="","",_xlfn.XLOOKUP(B150,DB!$A$2:$A$205,DB!$C$2:$C$205,"")&amp;"")</f>
        <v>Sector 3</v>
      </c>
      <c r="S150" t="str">
        <f>IF(B150="","",_xlfn.XLOOKUP(B150,DB!$A$2:$A$205,DB!$E$2:$E$205,""))</f>
        <v>Sector 3</v>
      </c>
      <c r="T150" t="str">
        <f>IF(B150="","",_xlfn.XLOOKUP(B150,DB!$A$2:$A$205,DB!$F$2:$F$205,""))</f>
        <v>NOSAT</v>
      </c>
      <c r="U150" t="str">
        <f>IF(B150="","",_xlfn.XLOOKUP(B150,DB!$A$2:$A$205,DB!$D$2:$D$205,""))</f>
        <v>KZHU</v>
      </c>
      <c r="V150" t="str">
        <f>IF(B150="","",IF(OR(COUNTIF(M150,"????N?????W")&gt;0,COUNTIF(M150,"????N?????E")&gt;0,COUNTIF(M150,"????S?????W")&gt;0,COUNTIF(M150,"????S?????E")&gt;0),_xlfn.XLOOKUP(B150,DB!$A$2:$A$205,DB!$B$2:$B$205,""),M150))</f>
        <v>PISAD</v>
      </c>
      <c r="AF150" s="2">
        <v>0.625</v>
      </c>
      <c r="AG150" t="s">
        <v>743</v>
      </c>
      <c r="AH150" s="17">
        <v>380</v>
      </c>
      <c r="AI150" s="17" cm="1">
        <f t="array" ref="AI150">SUMPRODUCT(--(IFERROR(HOUR(Flights_2026_09_303334353637345678910[entry_hour]),-1)=HOUR(AF150)),--(IFERROR(Flights_2026_09_303334353637345678910[entry_sector],"")=AG150),--(IFERROR(Flights_2026_09_303334353637345678910[nfl],-1)&gt;=AH150),--(IFERROR(Flights_2026_09_303334353637345678910[nfl],-1)&lt;=IF(AH150=450,450,AH150+9)))</f>
        <v>0</v>
      </c>
    </row>
    <row r="151" spans="1:35" x14ac:dyDescent="0.2">
      <c r="A151" t="s">
        <v>195</v>
      </c>
      <c r="B151" t="s">
        <v>196</v>
      </c>
      <c r="C151" t="s">
        <v>19</v>
      </c>
      <c r="D151" t="s">
        <v>107</v>
      </c>
      <c r="E151" t="s">
        <v>1539</v>
      </c>
      <c r="F151" s="35">
        <v>46307.801342592589</v>
      </c>
      <c r="G151" t="s">
        <v>21</v>
      </c>
      <c r="H151" t="s">
        <v>4538</v>
      </c>
      <c r="I151">
        <v>340</v>
      </c>
      <c r="J151" t="s">
        <v>22</v>
      </c>
      <c r="K151" t="s">
        <v>23</v>
      </c>
      <c r="L151">
        <v>196</v>
      </c>
      <c r="M151" t="s">
        <v>37</v>
      </c>
      <c r="N151" s="35">
        <v>46307.786828703705</v>
      </c>
      <c r="O151">
        <v>186</v>
      </c>
      <c r="P151" t="s">
        <v>26</v>
      </c>
      <c r="Q151">
        <v>220</v>
      </c>
      <c r="R151" t="str">
        <f>IF(B151="","",_xlfn.XLOOKUP(B151,DB!$A$2:$A$205,DB!$C$2:$C$205,"")&amp;"")</f>
        <v>Sector 3</v>
      </c>
      <c r="S151" t="str">
        <f>IF(B151="","",_xlfn.XLOOKUP(B151,DB!$A$2:$A$205,DB!$E$2:$E$205,""))</f>
        <v>Sector 3</v>
      </c>
      <c r="T151" t="str">
        <f>IF(B151="","",_xlfn.XLOOKUP(B151,DB!$A$2:$A$205,DB!$F$2:$F$205,""))</f>
        <v>NOSAT</v>
      </c>
      <c r="U151" t="str">
        <f>IF(B151="","",_xlfn.XLOOKUP(B151,DB!$A$2:$A$205,DB!$D$2:$D$205,""))</f>
        <v>KZHU</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303334353637345678910[entry_hour]),-1)=HOUR(AF151)),--(IFERROR(Flights_2026_09_303334353637345678910[entry_sector],"")=AG151),--(IFERROR(Flights_2026_09_303334353637345678910[nfl],-1)&gt;=AH151),--(IFERROR(Flights_2026_09_303334353637345678910[nfl],-1)&lt;=IF(AH151=450,450,AH151+9)))</f>
        <v>0</v>
      </c>
    </row>
    <row r="152" spans="1:35" x14ac:dyDescent="0.2">
      <c r="A152" t="s">
        <v>2702</v>
      </c>
      <c r="B152" t="s">
        <v>277</v>
      </c>
      <c r="C152" t="s">
        <v>19</v>
      </c>
      <c r="D152" t="s">
        <v>352</v>
      </c>
      <c r="E152" t="s">
        <v>804</v>
      </c>
      <c r="F152" s="35">
        <v>46307.805289351847</v>
      </c>
      <c r="G152" t="s">
        <v>28</v>
      </c>
      <c r="H152" t="s">
        <v>4539</v>
      </c>
      <c r="I152">
        <v>430</v>
      </c>
      <c r="J152" t="s">
        <v>22</v>
      </c>
      <c r="K152" t="s">
        <v>23</v>
      </c>
      <c r="L152">
        <v>375</v>
      </c>
      <c r="M152" t="s">
        <v>204</v>
      </c>
      <c r="N152" s="35">
        <v>46307.784016203703</v>
      </c>
      <c r="O152">
        <v>430</v>
      </c>
      <c r="P152" t="s">
        <v>38</v>
      </c>
      <c r="Q152">
        <v>400</v>
      </c>
      <c r="R152" t="str">
        <f>IF(B152="","",_xlfn.XLOOKUP(B152,DB!$A$2:$A$205,DB!$C$2:$C$205,"")&amp;"")</f>
        <v>Sector 3</v>
      </c>
      <c r="S152" t="str">
        <f>IF(B152="","",_xlfn.XLOOKUP(B152,DB!$A$2:$A$205,DB!$E$2:$E$205,""))</f>
        <v>Sector 3</v>
      </c>
      <c r="T152" t="str">
        <f>IF(B152="","",_xlfn.XLOOKUP(B152,DB!$A$2:$A$205,DB!$F$2:$F$205,""))</f>
        <v>NOSAT</v>
      </c>
      <c r="U152" t="str">
        <f>IF(B152="","",_xlfn.XLOOKUP(B152,DB!$A$2:$A$205,DB!$D$2:$D$205,""))</f>
        <v>MUFH</v>
      </c>
      <c r="V152" t="str">
        <f>IF(B152="","",IF(OR(COUNTIF(M152,"????N?????W")&gt;0,COUNTIF(M152,"????N?????E")&gt;0,COUNTIF(M152,"????S?????W")&gt;0,COUNTIF(M152,"????S?????E")&gt;0),_xlfn.XLOOKUP(B152,DB!$A$2:$A$205,DB!$B$2:$B$205,""),M152))</f>
        <v>PISAD</v>
      </c>
      <c r="AF152" s="2">
        <v>0.625</v>
      </c>
      <c r="AG152" t="s">
        <v>743</v>
      </c>
      <c r="AH152" s="17">
        <v>400</v>
      </c>
      <c r="AI152" s="17" cm="1">
        <f t="array" ref="AI152">SUMPRODUCT(--(IFERROR(HOUR(Flights_2026_09_303334353637345678910[entry_hour]),-1)=HOUR(AF152)),--(IFERROR(Flights_2026_09_303334353637345678910[entry_sector],"")=AG152),--(IFERROR(Flights_2026_09_303334353637345678910[nfl],-1)&gt;=AH152),--(IFERROR(Flights_2026_09_303334353637345678910[nfl],-1)&lt;=IF(AH152=450,450,AH152+9)))</f>
        <v>0</v>
      </c>
    </row>
    <row r="153" spans="1:35" x14ac:dyDescent="0.2">
      <c r="A153" t="s">
        <v>300</v>
      </c>
      <c r="B153" t="s">
        <v>301</v>
      </c>
      <c r="C153" t="s">
        <v>19</v>
      </c>
      <c r="D153" t="s">
        <v>20</v>
      </c>
      <c r="E153" t="s">
        <v>893</v>
      </c>
      <c r="F153" s="35">
        <v>46307.806493055556</v>
      </c>
      <c r="G153" t="s">
        <v>21</v>
      </c>
      <c r="H153" t="s">
        <v>4540</v>
      </c>
      <c r="I153">
        <v>350</v>
      </c>
      <c r="J153" t="s">
        <v>22</v>
      </c>
      <c r="K153" t="s">
        <v>23</v>
      </c>
      <c r="L153">
        <v>498</v>
      </c>
      <c r="M153" t="s">
        <v>25</v>
      </c>
      <c r="N153" s="35">
        <v>46307.774270833332</v>
      </c>
      <c r="O153">
        <v>350</v>
      </c>
      <c r="P153" t="s">
        <v>26</v>
      </c>
      <c r="Q153">
        <v>350</v>
      </c>
      <c r="R153" t="str">
        <f>IF(B153="","",_xlfn.XLOOKUP(B153,DB!$A$2:$A$205,DB!$C$2:$C$205,"")&amp;"")</f>
        <v>Sector 5</v>
      </c>
      <c r="S153" t="str">
        <f>IF(B153="","",_xlfn.XLOOKUP(B153,DB!$A$2:$A$205,DB!$E$2:$E$205,""))</f>
        <v>Sector 4</v>
      </c>
      <c r="T153" t="str">
        <f>IF(B153="","",_xlfn.XLOOKUP(B153,DB!$A$2:$A$205,DB!$F$2:$F$205,""))</f>
        <v>VOMAR/XUDUN</v>
      </c>
      <c r="U153" t="str">
        <f>IF(B153="","",_xlfn.XLOOKUP(B153,DB!$A$2:$A$205,DB!$D$2:$D$205,""))</f>
        <v>MMTY</v>
      </c>
      <c r="V153" t="str">
        <f>IF(B153="","",IF(OR(COUNTIF(M153,"????N?????W")&gt;0,COUNTIF(M153,"????N?????E")&gt;0,COUNTIF(M153,"????S?????W")&gt;0,COUNTIF(M153,"????S?????E")&gt;0),_xlfn.XLOOKUP(B153,DB!$A$2:$A$205,DB!$B$2:$B$205,""),M153))</f>
        <v>KEHLI</v>
      </c>
      <c r="AF153" s="2">
        <v>0.625</v>
      </c>
      <c r="AG153" t="s">
        <v>743</v>
      </c>
      <c r="AH153" s="17">
        <v>410</v>
      </c>
      <c r="AI153" s="17" cm="1">
        <f t="array" ref="AI153">SUMPRODUCT(--(IFERROR(HOUR(Flights_2026_09_303334353637345678910[entry_hour]),-1)=HOUR(AF153)),--(IFERROR(Flights_2026_09_303334353637345678910[entry_sector],"")=AG153),--(IFERROR(Flights_2026_09_303334353637345678910[nfl],-1)&gt;=AH153),--(IFERROR(Flights_2026_09_303334353637345678910[nfl],-1)&lt;=IF(AH153=450,450,AH153+9)))</f>
        <v>0</v>
      </c>
    </row>
    <row r="154" spans="1:35" x14ac:dyDescent="0.2">
      <c r="A154" t="s">
        <v>690</v>
      </c>
      <c r="B154" t="s">
        <v>335</v>
      </c>
      <c r="C154" t="s">
        <v>19</v>
      </c>
      <c r="D154" t="s">
        <v>41</v>
      </c>
      <c r="E154" t="s">
        <v>927</v>
      </c>
      <c r="F154" s="35">
        <v>46307.808333333334</v>
      </c>
      <c r="G154" t="s">
        <v>21</v>
      </c>
      <c r="H154" t="s">
        <v>4541</v>
      </c>
      <c r="I154">
        <v>390</v>
      </c>
      <c r="J154" t="s">
        <v>22</v>
      </c>
      <c r="K154" t="s">
        <v>23</v>
      </c>
      <c r="L154">
        <v>906</v>
      </c>
      <c r="M154" t="s">
        <v>104</v>
      </c>
      <c r="N154" s="35">
        <v>46307.755162037036</v>
      </c>
      <c r="O154">
        <v>390</v>
      </c>
      <c r="P154" t="s">
        <v>26</v>
      </c>
      <c r="Q154">
        <v>390</v>
      </c>
      <c r="R154" t="str">
        <f>IF(B154="","",_xlfn.XLOOKUP(B154,DB!$A$2:$A$205,DB!$C$2:$C$205,"")&amp;"")</f>
        <v>Sector 6</v>
      </c>
      <c r="S154" t="str">
        <f>IF(B154="","",_xlfn.XLOOKUP(B154,DB!$A$2:$A$205,DB!$E$2:$E$205,""))</f>
        <v>Sector 4</v>
      </c>
      <c r="T154" t="str">
        <f>IF(B154="","",_xlfn.XLOOKUP(B154,DB!$A$2:$A$205,DB!$F$2:$F$205,""))</f>
        <v>VOMAR/XUDUN</v>
      </c>
      <c r="U154" t="str">
        <f>IF(B154="","",_xlfn.XLOOKUP(B154,DB!$A$2:$A$205,DB!$D$2:$D$205,""))</f>
        <v>MMEX</v>
      </c>
      <c r="V154" t="str">
        <f>IF(B154="","",IF(OR(COUNTIF(M154,"????N?????W")&gt;0,COUNTIF(M154,"????N?????E")&gt;0,COUNTIF(M154,"????S?????W")&gt;0,COUNTIF(M154,"????S?????E")&gt;0),_xlfn.XLOOKUP(B154,DB!$A$2:$A$205,DB!$B$2:$B$205,""),M154))</f>
        <v>GOTAS</v>
      </c>
      <c r="AF154" s="2">
        <v>0.625</v>
      </c>
      <c r="AG154" t="s">
        <v>743</v>
      </c>
      <c r="AH154" s="17">
        <v>420</v>
      </c>
      <c r="AI154" s="17" cm="1">
        <f t="array" ref="AI154">SUMPRODUCT(--(IFERROR(HOUR(Flights_2026_09_303334353637345678910[entry_hour]),-1)=HOUR(AF154)),--(IFERROR(Flights_2026_09_303334353637345678910[entry_sector],"")=AG154),--(IFERROR(Flights_2026_09_303334353637345678910[nfl],-1)&gt;=AH154),--(IFERROR(Flights_2026_09_303334353637345678910[nfl],-1)&lt;=IF(AH154=450,450,AH154+9)))</f>
        <v>0</v>
      </c>
    </row>
    <row r="155" spans="1:35" x14ac:dyDescent="0.2">
      <c r="A155" t="s">
        <v>484</v>
      </c>
      <c r="B155" t="s">
        <v>65</v>
      </c>
      <c r="C155" t="s">
        <v>19</v>
      </c>
      <c r="D155" t="s">
        <v>20</v>
      </c>
      <c r="E155" t="s">
        <v>512</v>
      </c>
      <c r="F155" s="35">
        <v>46307.809594907405</v>
      </c>
      <c r="G155" t="s">
        <v>21</v>
      </c>
      <c r="H155" t="s">
        <v>4542</v>
      </c>
      <c r="I155">
        <v>370</v>
      </c>
      <c r="J155" t="s">
        <v>22</v>
      </c>
      <c r="K155" t="s">
        <v>23</v>
      </c>
      <c r="L155">
        <v>932</v>
      </c>
      <c r="M155" t="s">
        <v>4543</v>
      </c>
      <c r="N155" s="35">
        <v>46307.754965277782</v>
      </c>
      <c r="O155">
        <v>370</v>
      </c>
      <c r="P155" t="s">
        <v>26</v>
      </c>
      <c r="Q155">
        <v>370</v>
      </c>
      <c r="R155" t="str">
        <f>IF(B155="","",_xlfn.XLOOKUP(B155,DB!$A$2:$A$205,DB!$C$2:$C$205,"")&amp;"")</f>
        <v>Sector 6</v>
      </c>
      <c r="S155" t="str">
        <f>IF(B155="","",_xlfn.XLOOKUP(B155,DB!$A$2:$A$205,DB!$E$2:$E$205,""))</f>
        <v>Sector 4</v>
      </c>
      <c r="T155" t="str">
        <f>IF(B155="","",_xlfn.XLOOKUP(B155,DB!$A$2:$A$205,DB!$F$2:$F$205,""))</f>
        <v>VOMAR/XUDUN</v>
      </c>
      <c r="U155" t="str">
        <f>IF(B155="","",_xlfn.XLOOKUP(B155,DB!$A$2:$A$205,DB!$D$2:$D$205,""))</f>
        <v>MMEX</v>
      </c>
      <c r="V155" t="str">
        <f>IF(B155="","",IF(OR(COUNTIF(M155,"????N?????W")&gt;0,COUNTIF(M155,"????N?????E")&gt;0,COUNTIF(M155,"????S?????W")&gt;0,COUNTIF(M155,"????S?????E")&gt;0),_xlfn.XLOOKUP(B155,DB!$A$2:$A$205,DB!$B$2:$B$205,""),M155))</f>
        <v>GOTAS</v>
      </c>
      <c r="AF155" s="2">
        <v>0.625</v>
      </c>
      <c r="AG155" t="s">
        <v>743</v>
      </c>
      <c r="AH155" s="17">
        <v>430</v>
      </c>
      <c r="AI155" s="17" cm="1">
        <f t="array" ref="AI155">SUMPRODUCT(--(IFERROR(HOUR(Flights_2026_09_303334353637345678910[entry_hour]),-1)=HOUR(AF155)),--(IFERROR(Flights_2026_09_303334353637345678910[entry_sector],"")=AG155),--(IFERROR(Flights_2026_09_303334353637345678910[nfl],-1)&gt;=AH155),--(IFERROR(Flights_2026_09_303334353637345678910[nfl],-1)&lt;=IF(AH155=450,450,AH155+9)))</f>
        <v>0</v>
      </c>
    </row>
    <row r="156" spans="1:35" x14ac:dyDescent="0.2">
      <c r="A156" t="s">
        <v>487</v>
      </c>
      <c r="B156" t="s">
        <v>171</v>
      </c>
      <c r="C156" t="s">
        <v>19</v>
      </c>
      <c r="D156" t="s">
        <v>50</v>
      </c>
      <c r="E156" t="s">
        <v>4544</v>
      </c>
      <c r="F156" s="35">
        <v>46307.810879629629</v>
      </c>
      <c r="G156" t="s">
        <v>21</v>
      </c>
      <c r="H156" t="s">
        <v>4545</v>
      </c>
      <c r="I156">
        <v>320</v>
      </c>
      <c r="J156" t="s">
        <v>22</v>
      </c>
      <c r="K156" t="s">
        <v>23</v>
      </c>
      <c r="L156">
        <v>251</v>
      </c>
      <c r="M156" t="s">
        <v>37</v>
      </c>
      <c r="N156" s="35">
        <v>46307.788969907408</v>
      </c>
      <c r="O156">
        <v>107</v>
      </c>
      <c r="P156" t="s">
        <v>26</v>
      </c>
      <c r="Q156">
        <v>220</v>
      </c>
      <c r="R156" t="str">
        <f>IF(B156="","",_xlfn.XLOOKUP(B156,DB!$A$2:$A$205,DB!$C$2:$C$205,"")&amp;"")</f>
        <v>Sector 3</v>
      </c>
      <c r="S156" t="str">
        <f>IF(B156="","",_xlfn.XLOOKUP(B156,DB!$A$2:$A$205,DB!$E$2:$E$205,""))</f>
        <v>Sector 3</v>
      </c>
      <c r="T156" t="str">
        <f>IF(B156="","",_xlfn.XLOOKUP(B156,DB!$A$2:$A$205,DB!$F$2:$F$205,""))</f>
        <v>NOSAT</v>
      </c>
      <c r="U156" t="str">
        <f>IF(B156="","",_xlfn.XLOOKUP(B156,DB!$A$2:$A$205,DB!$D$2:$D$205,""))</f>
        <v>KZHU</v>
      </c>
      <c r="V156" t="str">
        <f>IF(B156="","",IF(OR(COUNTIF(M156,"????N?????W")&gt;0,COUNTIF(M156,"????N?????E")&gt;0,COUNTIF(M156,"????S?????W")&gt;0,COUNTIF(M156,"????S?????E")&gt;0),_xlfn.XLOOKUP(B156,DB!$A$2:$A$205,DB!$B$2:$B$205,""),M156))</f>
        <v>NOSAT</v>
      </c>
      <c r="AF156" s="2">
        <v>0.625</v>
      </c>
      <c r="AG156" t="s">
        <v>743</v>
      </c>
      <c r="AH156" s="17">
        <v>440</v>
      </c>
      <c r="AI156" s="17" cm="1">
        <f t="array" ref="AI156">SUMPRODUCT(--(IFERROR(HOUR(Flights_2026_09_303334353637345678910[entry_hour]),-1)=HOUR(AF156)),--(IFERROR(Flights_2026_09_303334353637345678910[entry_sector],"")=AG156),--(IFERROR(Flights_2026_09_303334353637345678910[nfl],-1)&gt;=AH156),--(IFERROR(Flights_2026_09_303334353637345678910[nfl],-1)&lt;=IF(AH156=450,450,AH156+9)))</f>
        <v>0</v>
      </c>
    </row>
    <row r="157" spans="1:35" x14ac:dyDescent="0.2">
      <c r="A157" t="s">
        <v>302</v>
      </c>
      <c r="B157" t="s">
        <v>18</v>
      </c>
      <c r="C157" t="s">
        <v>19</v>
      </c>
      <c r="D157" t="s">
        <v>20</v>
      </c>
      <c r="E157" t="s">
        <v>2554</v>
      </c>
      <c r="F157" s="35">
        <v>46307.812280092592</v>
      </c>
      <c r="G157" t="s">
        <v>21</v>
      </c>
      <c r="H157" t="s">
        <v>4546</v>
      </c>
      <c r="I157">
        <v>330</v>
      </c>
      <c r="J157" t="s">
        <v>22</v>
      </c>
      <c r="K157" t="s">
        <v>23</v>
      </c>
      <c r="L157">
        <v>532</v>
      </c>
      <c r="M157" t="s">
        <v>25</v>
      </c>
      <c r="N157" s="35">
        <v>46307.777731481481</v>
      </c>
      <c r="O157">
        <v>330</v>
      </c>
      <c r="P157" t="s">
        <v>26</v>
      </c>
      <c r="Q157">
        <v>330</v>
      </c>
      <c r="R157" t="str">
        <f>IF(B157="","",_xlfn.XLOOKUP(B157,DB!$A$2:$A$205,DB!$C$2:$C$205,"")&amp;"")</f>
        <v>Sector 5</v>
      </c>
      <c r="S157" t="str">
        <f>IF(B157="","",_xlfn.XLOOKUP(B157,DB!$A$2:$A$205,DB!$E$2:$E$205,""))</f>
        <v>Sector 4</v>
      </c>
      <c r="T157" t="str">
        <f>IF(B157="","",_xlfn.XLOOKUP(B157,DB!$A$2:$A$205,DB!$F$2:$F$205,""))</f>
        <v>VOMAR/XUDUN</v>
      </c>
      <c r="U157" t="str">
        <f>IF(B157="","",_xlfn.XLOOKUP(B157,DB!$A$2:$A$205,DB!$D$2:$D$205,""))</f>
        <v>KZHU</v>
      </c>
      <c r="V157" t="str">
        <f>IF(B157="","",IF(OR(COUNTIF(M157,"????N?????W")&gt;0,COUNTIF(M157,"????N?????E")&gt;0,COUNTIF(M157,"????S?????W")&gt;0,COUNTIF(M157,"????S?????E")&gt;0),_xlfn.XLOOKUP(B157,DB!$A$2:$A$205,DB!$B$2:$B$205,""),M157))</f>
        <v>KEHLI</v>
      </c>
      <c r="AF157" s="2">
        <v>0.625</v>
      </c>
      <c r="AG157" t="s">
        <v>743</v>
      </c>
      <c r="AH157" s="17">
        <v>450</v>
      </c>
      <c r="AI157" s="17" cm="1">
        <f t="array" ref="AI157">SUMPRODUCT(--(IFERROR(HOUR(Flights_2026_09_303334353637345678910[entry_hour]),-1)=HOUR(AF157)),--(IFERROR(Flights_2026_09_303334353637345678910[entry_sector],"")=AG157),--(IFERROR(Flights_2026_09_303334353637345678910[nfl],-1)&gt;=AH157),--(IFERROR(Flights_2026_09_303334353637345678910[nfl],-1)&lt;=IF(AH157=450,450,AH157+9)))</f>
        <v>0</v>
      </c>
    </row>
    <row r="158" spans="1:35" x14ac:dyDescent="0.2">
      <c r="A158" t="s">
        <v>305</v>
      </c>
      <c r="B158" t="s">
        <v>57</v>
      </c>
      <c r="C158" t="s">
        <v>19</v>
      </c>
      <c r="D158" t="s">
        <v>107</v>
      </c>
      <c r="E158" t="s">
        <v>4547</v>
      </c>
      <c r="F158" s="35">
        <v>46307.814525462964</v>
      </c>
      <c r="G158" t="s">
        <v>21</v>
      </c>
      <c r="H158" t="s">
        <v>4548</v>
      </c>
      <c r="I158">
        <v>370</v>
      </c>
      <c r="J158" t="s">
        <v>22</v>
      </c>
      <c r="K158" t="s">
        <v>23</v>
      </c>
      <c r="L158">
        <v>488</v>
      </c>
      <c r="M158" t="s">
        <v>25</v>
      </c>
      <c r="N158" s="35">
        <v>46307.785162037035</v>
      </c>
      <c r="O158">
        <v>370</v>
      </c>
      <c r="P158" t="s">
        <v>26</v>
      </c>
      <c r="Q158">
        <v>370</v>
      </c>
      <c r="R158" t="str">
        <f>IF(B158="","",_xlfn.XLOOKUP(B158,DB!$A$2:$A$205,DB!$C$2:$C$205,"")&amp;"")</f>
        <v>Sector 5</v>
      </c>
      <c r="S158" t="str">
        <f>IF(B158="","",_xlfn.XLOOKUP(B158,DB!$A$2:$A$205,DB!$E$2:$E$205,""))</f>
        <v>Sector 4</v>
      </c>
      <c r="T158" t="str">
        <f>IF(B158="","",_xlfn.XLOOKUP(B158,DB!$A$2:$A$205,DB!$F$2:$F$205,""))</f>
        <v>VOMAR/XUDUN</v>
      </c>
      <c r="U158" t="str">
        <f>IF(B158="","",_xlfn.XLOOKUP(B158,DB!$A$2:$A$205,DB!$D$2:$D$205,""))</f>
        <v>KZHU</v>
      </c>
      <c r="V158" t="str">
        <f>IF(B158="","",IF(OR(COUNTIF(M158,"????N?????W")&gt;0,COUNTIF(M158,"????N?????E")&gt;0,COUNTIF(M158,"????S?????W")&gt;0,COUNTIF(M158,"????S?????E")&gt;0),_xlfn.XLOOKUP(B158,DB!$A$2:$A$205,DB!$B$2:$B$205,""),M158))</f>
        <v>KEHLI</v>
      </c>
      <c r="AF158" s="2">
        <v>0.625</v>
      </c>
      <c r="AG158" t="s">
        <v>744</v>
      </c>
      <c r="AH158" s="17">
        <v>200</v>
      </c>
      <c r="AI158" s="17" cm="1">
        <f t="array" ref="AI158">SUMPRODUCT(--(IFERROR(HOUR(Flights_2026_09_303334353637345678910[entry_hour]),-1)=HOUR(AF158)),--(IFERROR(Flights_2026_09_303334353637345678910[entry_sector],"")=AG158),--(IFERROR(Flights_2026_09_303334353637345678910[nfl],-1)&gt;=AH158),--(IFERROR(Flights_2026_09_303334353637345678910[nfl],-1)&lt;=IF(AH158=450,450,AH158+9)))</f>
        <v>0</v>
      </c>
    </row>
    <row r="159" spans="1:35" x14ac:dyDescent="0.2">
      <c r="A159" t="s">
        <v>480</v>
      </c>
      <c r="B159" t="s">
        <v>75</v>
      </c>
      <c r="C159" t="s">
        <v>19</v>
      </c>
      <c r="D159" t="s">
        <v>41</v>
      </c>
      <c r="E159" t="s">
        <v>103</v>
      </c>
      <c r="F159" s="35">
        <v>46307.817800925928</v>
      </c>
      <c r="G159" t="s">
        <v>21</v>
      </c>
      <c r="H159" t="s">
        <v>4549</v>
      </c>
      <c r="I159">
        <v>390</v>
      </c>
      <c r="J159" t="s">
        <v>22</v>
      </c>
      <c r="K159" t="s">
        <v>23</v>
      </c>
      <c r="L159">
        <v>899</v>
      </c>
      <c r="M159" t="s">
        <v>136</v>
      </c>
      <c r="N159" s="35">
        <v>46307.767094907409</v>
      </c>
      <c r="O159">
        <v>390</v>
      </c>
      <c r="P159" t="s">
        <v>26</v>
      </c>
      <c r="Q159">
        <v>370</v>
      </c>
      <c r="R159" t="str">
        <f>IF(B159="","",_xlfn.XLOOKUP(B159,DB!$A$2:$A$205,DB!$C$2:$C$205,"")&amp;"")</f>
        <v>Sector 5</v>
      </c>
      <c r="S159" t="str">
        <f>IF(B159="","",_xlfn.XLOOKUP(B159,DB!$A$2:$A$205,DB!$E$2:$E$205,""))</f>
        <v>Sector 4</v>
      </c>
      <c r="T159" t="str">
        <f>IF(B159="","",_xlfn.XLOOKUP(B159,DB!$A$2:$A$205,DB!$F$2:$F$205,""))</f>
        <v>VOMAR/XUDUN</v>
      </c>
      <c r="U159" t="str">
        <f>IF(B159="","",_xlfn.XLOOKUP(B159,DB!$A$2:$A$205,DB!$D$2:$D$205,""))</f>
        <v>MMEX</v>
      </c>
      <c r="V159" t="str">
        <f>IF(B159="","",IF(OR(COUNTIF(M159,"????N?????W")&gt;0,COUNTIF(M159,"????N?????E")&gt;0,COUNTIF(M159,"????S?????W")&gt;0,COUNTIF(M159,"????S?????E")&gt;0),_xlfn.XLOOKUP(B159,DB!$A$2:$A$205,DB!$B$2:$B$205,""),M159))</f>
        <v>LIDAM</v>
      </c>
      <c r="AF159" s="2">
        <v>0.625</v>
      </c>
      <c r="AG159" t="s">
        <v>744</v>
      </c>
      <c r="AH159" s="17">
        <v>210</v>
      </c>
      <c r="AI159" s="17" cm="1">
        <f t="array" ref="AI159">SUMPRODUCT(--(IFERROR(HOUR(Flights_2026_09_303334353637345678910[entry_hour]),-1)=HOUR(AF159)),--(IFERROR(Flights_2026_09_303334353637345678910[entry_sector],"")=AG159),--(IFERROR(Flights_2026_09_303334353637345678910[nfl],-1)&gt;=AH159),--(IFERROR(Flights_2026_09_303334353637345678910[nfl],-1)&lt;=IF(AH159=450,450,AH159+9)))</f>
        <v>0</v>
      </c>
    </row>
    <row r="160" spans="1:35" x14ac:dyDescent="0.2">
      <c r="A160" t="s">
        <v>2760</v>
      </c>
      <c r="B160" t="s">
        <v>279</v>
      </c>
      <c r="C160" t="s">
        <v>19</v>
      </c>
      <c r="D160" t="s">
        <v>352</v>
      </c>
      <c r="E160" t="s">
        <v>2761</v>
      </c>
      <c r="F160" s="35">
        <v>46307.819548611107</v>
      </c>
      <c r="G160" t="s">
        <v>21</v>
      </c>
      <c r="H160" t="s">
        <v>4550</v>
      </c>
      <c r="I160">
        <v>400</v>
      </c>
      <c r="J160" t="s">
        <v>22</v>
      </c>
      <c r="K160" t="s">
        <v>23</v>
      </c>
      <c r="L160">
        <v>175</v>
      </c>
      <c r="M160" t="s">
        <v>37</v>
      </c>
      <c r="N160" s="35">
        <v>46307.805486111116</v>
      </c>
      <c r="O160">
        <v>243</v>
      </c>
      <c r="P160" t="s">
        <v>38</v>
      </c>
      <c r="Q160">
        <v>220</v>
      </c>
      <c r="R160" t="str">
        <f>IF(B160="","",_xlfn.XLOOKUP(B160,DB!$A$2:$A$205,DB!$C$2:$C$205,"")&amp;"")</f>
        <v>Sector 3</v>
      </c>
      <c r="S160" t="str">
        <f>IF(B160="","",_xlfn.XLOOKUP(B160,DB!$A$2:$A$205,DB!$E$2:$E$205,""))</f>
        <v>Sector 3</v>
      </c>
      <c r="T160" t="str">
        <f>IF(B160="","",_xlfn.XLOOKUP(B160,DB!$A$2:$A$205,DB!$F$2:$F$205,""))</f>
        <v>NOSAT</v>
      </c>
      <c r="U160" t="str">
        <f>IF(B160="","",_xlfn.XLOOKUP(B160,DB!$A$2:$A$205,DB!$D$2:$D$205,""))</f>
        <v>MUFH</v>
      </c>
      <c r="V160" t="str">
        <f>IF(B160="","",IF(OR(COUNTIF(M160,"????N?????W")&gt;0,COUNTIF(M160,"????N?????E")&gt;0,COUNTIF(M160,"????S?????W")&gt;0,COUNTIF(M160,"????S?????E")&gt;0),_xlfn.XLOOKUP(B160,DB!$A$2:$A$205,DB!$B$2:$B$205,""),M160))</f>
        <v>NOSAT</v>
      </c>
      <c r="AF160" s="2">
        <v>0.625</v>
      </c>
      <c r="AG160" t="s">
        <v>744</v>
      </c>
      <c r="AH160" s="17">
        <v>220</v>
      </c>
      <c r="AI160" s="17" cm="1">
        <f t="array" ref="AI160">SUMPRODUCT(--(IFERROR(HOUR(Flights_2026_09_303334353637345678910[entry_hour]),-1)=HOUR(AF160)),--(IFERROR(Flights_2026_09_303334353637345678910[entry_sector],"")=AG160),--(IFERROR(Flights_2026_09_303334353637345678910[nfl],-1)&gt;=AH160),--(IFERROR(Flights_2026_09_303334353637345678910[nfl],-1)&lt;=IF(AH160=450,450,AH160+9)))</f>
        <v>7</v>
      </c>
    </row>
    <row r="161" spans="1:35" x14ac:dyDescent="0.2">
      <c r="A161" t="s">
        <v>273</v>
      </c>
      <c r="B161" t="s">
        <v>81</v>
      </c>
      <c r="C161" t="s">
        <v>19</v>
      </c>
      <c r="D161" t="s">
        <v>41</v>
      </c>
      <c r="E161" t="s">
        <v>913</v>
      </c>
      <c r="F161" s="35">
        <v>46307.821226851855</v>
      </c>
      <c r="G161" t="s">
        <v>21</v>
      </c>
      <c r="H161" t="s">
        <v>4551</v>
      </c>
      <c r="I161">
        <v>370</v>
      </c>
      <c r="J161" t="s">
        <v>22</v>
      </c>
      <c r="K161" t="s">
        <v>23</v>
      </c>
      <c r="L161">
        <v>800</v>
      </c>
      <c r="M161" t="s">
        <v>84</v>
      </c>
      <c r="N161" s="35">
        <v>46307.774189814816</v>
      </c>
      <c r="O161">
        <v>370</v>
      </c>
      <c r="P161" t="s">
        <v>26</v>
      </c>
      <c r="Q161">
        <v>370</v>
      </c>
      <c r="R161" t="str">
        <f>IF(B161="","",_xlfn.XLOOKUP(B161,DB!$A$2:$A$205,DB!$C$2:$C$205,"")&amp;"")</f>
        <v>Sector 5</v>
      </c>
      <c r="S161" t="str">
        <f>IF(B161="","",_xlfn.XLOOKUP(B161,DB!$A$2:$A$205,DB!$E$2:$E$205,""))</f>
        <v>Sector 4</v>
      </c>
      <c r="T161" t="str">
        <f>IF(B161="","",_xlfn.XLOOKUP(B161,DB!$A$2:$A$205,DB!$F$2:$F$205,""))</f>
        <v>VOMAR/XUDUN</v>
      </c>
      <c r="U161" t="str">
        <f>IF(B161="","",_xlfn.XLOOKUP(B161,DB!$A$2:$A$205,DB!$D$2:$D$205,""))</f>
        <v>MMTY</v>
      </c>
      <c r="V161" t="str">
        <f>IF(B161="","",IF(OR(COUNTIF(M161,"????N?????W")&gt;0,COUNTIF(M161,"????N?????E")&gt;0,COUNTIF(M161,"????S?????W")&gt;0,COUNTIF(M161,"????S?????E")&gt;0),_xlfn.XLOOKUP(B161,DB!$A$2:$A$205,DB!$B$2:$B$205,""),M161))</f>
        <v>MATOL</v>
      </c>
      <c r="AF161" s="2">
        <v>0.625</v>
      </c>
      <c r="AG161" t="s">
        <v>744</v>
      </c>
      <c r="AH161" s="17">
        <v>230</v>
      </c>
      <c r="AI161" s="17" cm="1">
        <f t="array" ref="AI161">SUMPRODUCT(--(IFERROR(HOUR(Flights_2026_09_303334353637345678910[entry_hour]),-1)=HOUR(AF161)),--(IFERROR(Flights_2026_09_303334353637345678910[entry_sector],"")=AG161),--(IFERROR(Flights_2026_09_303334353637345678910[nfl],-1)&gt;=AH161),--(IFERROR(Flights_2026_09_303334353637345678910[nfl],-1)&lt;=IF(AH161=450,450,AH161+9)))</f>
        <v>0</v>
      </c>
    </row>
    <row r="162" spans="1:35" x14ac:dyDescent="0.2">
      <c r="A162" t="s">
        <v>492</v>
      </c>
      <c r="B162" t="s">
        <v>177</v>
      </c>
      <c r="C162" t="s">
        <v>19</v>
      </c>
      <c r="D162" t="s">
        <v>20</v>
      </c>
      <c r="E162" t="s">
        <v>2887</v>
      </c>
      <c r="F162" s="35">
        <v>46307.822152777779</v>
      </c>
      <c r="G162" t="s">
        <v>21</v>
      </c>
      <c r="H162" t="s">
        <v>4552</v>
      </c>
      <c r="I162">
        <v>340</v>
      </c>
      <c r="J162" t="s">
        <v>22</v>
      </c>
      <c r="K162" t="s">
        <v>23</v>
      </c>
      <c r="L162">
        <v>174</v>
      </c>
      <c r="M162" t="s">
        <v>37</v>
      </c>
      <c r="N162" s="35">
        <v>46307.808067129634</v>
      </c>
      <c r="O162">
        <v>240</v>
      </c>
      <c r="P162" t="s">
        <v>26</v>
      </c>
      <c r="Q162">
        <v>220</v>
      </c>
      <c r="R162" t="str">
        <f>IF(B162="","",_xlfn.XLOOKUP(B162,DB!$A$2:$A$205,DB!$C$2:$C$205,"")&amp;"")</f>
        <v>Sector 3</v>
      </c>
      <c r="S162" t="str">
        <f>IF(B162="","",_xlfn.XLOOKUP(B162,DB!$A$2:$A$205,DB!$E$2:$E$205,""))</f>
        <v>Sector 3</v>
      </c>
      <c r="T162" t="str">
        <f>IF(B162="","",_xlfn.XLOOKUP(B162,DB!$A$2:$A$205,DB!$F$2:$F$205,""))</f>
        <v>NOSAT</v>
      </c>
      <c r="U162" t="str">
        <f>IF(B162="","",_xlfn.XLOOKUP(B162,DB!$A$2:$A$205,DB!$D$2:$D$205,""))</f>
        <v>KZHU</v>
      </c>
      <c r="V162" t="str">
        <f>IF(B162="","",IF(OR(COUNTIF(M162,"????N?????W")&gt;0,COUNTIF(M162,"????N?????E")&gt;0,COUNTIF(M162,"????S?????W")&gt;0,COUNTIF(M162,"????S?????E")&gt;0),_xlfn.XLOOKUP(B162,DB!$A$2:$A$205,DB!$B$2:$B$205,""),M162))</f>
        <v>NOSAT</v>
      </c>
      <c r="AF162" s="2">
        <v>0.625</v>
      </c>
      <c r="AG162" t="s">
        <v>744</v>
      </c>
      <c r="AH162" s="17">
        <v>240</v>
      </c>
      <c r="AI162" s="17" cm="1">
        <f t="array" ref="AI162">SUMPRODUCT(--(IFERROR(HOUR(Flights_2026_09_303334353637345678910[entry_hour]),-1)=HOUR(AF162)),--(IFERROR(Flights_2026_09_303334353637345678910[entry_sector],"")=AG162),--(IFERROR(Flights_2026_09_303334353637345678910[nfl],-1)&gt;=AH162),--(IFERROR(Flights_2026_09_303334353637345678910[nfl],-1)&lt;=IF(AH162=450,450,AH162+9)))</f>
        <v>0</v>
      </c>
    </row>
    <row r="163" spans="1:35" x14ac:dyDescent="0.2">
      <c r="A163" t="s">
        <v>489</v>
      </c>
      <c r="B163" t="s">
        <v>490</v>
      </c>
      <c r="C163" t="s">
        <v>19</v>
      </c>
      <c r="D163" t="s">
        <v>76</v>
      </c>
      <c r="E163" t="s">
        <v>4553</v>
      </c>
      <c r="F163" s="35">
        <v>46307.823530092588</v>
      </c>
      <c r="G163" t="s">
        <v>21</v>
      </c>
      <c r="H163" t="s">
        <v>4554</v>
      </c>
      <c r="I163">
        <v>330</v>
      </c>
      <c r="J163" t="s">
        <v>22</v>
      </c>
      <c r="K163" t="s">
        <v>23</v>
      </c>
      <c r="L163">
        <v>799</v>
      </c>
      <c r="M163" t="s">
        <v>84</v>
      </c>
      <c r="N163" s="35">
        <v>46307.776458333334</v>
      </c>
      <c r="O163">
        <v>330</v>
      </c>
      <c r="P163" t="s">
        <v>26</v>
      </c>
      <c r="Q163">
        <v>330</v>
      </c>
      <c r="R163" t="str">
        <f>IF(B163="","",_xlfn.XLOOKUP(B163,DB!$A$2:$A$205,DB!$C$2:$C$205,"")&amp;"")</f>
        <v>Sector 5</v>
      </c>
      <c r="S163" t="str">
        <f>IF(B163="","",_xlfn.XLOOKUP(B163,DB!$A$2:$A$205,DB!$E$2:$E$205,""))</f>
        <v>Sector 4</v>
      </c>
      <c r="T163" t="str">
        <f>IF(B163="","",_xlfn.XLOOKUP(B163,DB!$A$2:$A$205,DB!$F$2:$F$205,""))</f>
        <v>VOMAR/XUDUN</v>
      </c>
      <c r="U163" t="str">
        <f>IF(B163="","",_xlfn.XLOOKUP(B163,DB!$A$2:$A$205,DB!$D$2:$D$205,""))</f>
        <v>KZHU</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303334353637345678910[entry_hour]),-1)=HOUR(AF163)),--(IFERROR(Flights_2026_09_303334353637345678910[entry_sector],"")=AG163),--(IFERROR(Flights_2026_09_303334353637345678910[nfl],-1)&gt;=AH163),--(IFERROR(Flights_2026_09_303334353637345678910[nfl],-1)&lt;=IF(AH163=450,450,AH163+9)))</f>
        <v>0</v>
      </c>
    </row>
    <row r="164" spans="1:35" x14ac:dyDescent="0.2">
      <c r="A164" t="s">
        <v>306</v>
      </c>
      <c r="B164" t="s">
        <v>307</v>
      </c>
      <c r="C164" t="s">
        <v>19</v>
      </c>
      <c r="D164" t="s">
        <v>120</v>
      </c>
      <c r="E164" t="s">
        <v>2695</v>
      </c>
      <c r="F164" s="35">
        <v>46307.824872685189</v>
      </c>
      <c r="G164" t="s">
        <v>21</v>
      </c>
      <c r="H164" t="s">
        <v>4555</v>
      </c>
      <c r="I164">
        <v>330</v>
      </c>
      <c r="J164" t="s">
        <v>22</v>
      </c>
      <c r="K164" t="s">
        <v>23</v>
      </c>
      <c r="L164">
        <v>490</v>
      </c>
      <c r="M164" t="s">
        <v>411</v>
      </c>
      <c r="N164" s="35">
        <v>46307.79515046296</v>
      </c>
      <c r="O164">
        <v>330</v>
      </c>
      <c r="P164" t="s">
        <v>26</v>
      </c>
      <c r="Q164">
        <v>330</v>
      </c>
      <c r="R164" t="str">
        <f>IF(B164="","",_xlfn.XLOOKUP(B164,DB!$A$2:$A$205,DB!$C$2:$C$205,"")&amp;"")</f>
        <v>Sector 5</v>
      </c>
      <c r="S164" t="str">
        <f>IF(B164="","",_xlfn.XLOOKUP(B164,DB!$A$2:$A$205,DB!$E$2:$E$205,""))</f>
        <v>Sector 4</v>
      </c>
      <c r="T164" t="str">
        <f>IF(B164="","",_xlfn.XLOOKUP(B164,DB!$A$2:$A$205,DB!$F$2:$F$205,""))</f>
        <v>VOMAR/XUDUN</v>
      </c>
      <c r="U164" t="str">
        <f>IF(B164="","",_xlfn.XLOOKUP(B164,DB!$A$2:$A$205,DB!$D$2:$D$205,""))</f>
        <v>KZHU</v>
      </c>
      <c r="V164" t="str">
        <f>IF(B164="","",IF(OR(COUNTIF(M164,"????N?????W")&gt;0,COUNTIF(M164,"????N?????E")&gt;0,COUNTIF(M164,"????S?????W")&gt;0,COUNTIF(M164,"????S?????E")&gt;0),_xlfn.XLOOKUP(B164,DB!$A$2:$A$205,DB!$B$2:$B$205,""),M164))</f>
        <v>IPSEV</v>
      </c>
      <c r="AF164" s="2">
        <v>0.625</v>
      </c>
      <c r="AG164" t="s">
        <v>744</v>
      </c>
      <c r="AH164" s="17">
        <v>260</v>
      </c>
      <c r="AI164" s="17" cm="1">
        <f t="array" ref="AI164">SUMPRODUCT(--(IFERROR(HOUR(Flights_2026_09_303334353637345678910[entry_hour]),-1)=HOUR(AF164)),--(IFERROR(Flights_2026_09_303334353637345678910[entry_sector],"")=AG164),--(IFERROR(Flights_2026_09_303334353637345678910[nfl],-1)&gt;=AH164),--(IFERROR(Flights_2026_09_303334353637345678910[nfl],-1)&lt;=IF(AH164=450,450,AH164+9)))</f>
        <v>0</v>
      </c>
    </row>
    <row r="165" spans="1:35" x14ac:dyDescent="0.2">
      <c r="A165" t="s">
        <v>308</v>
      </c>
      <c r="B165" t="s">
        <v>59</v>
      </c>
      <c r="C165" t="s">
        <v>19</v>
      </c>
      <c r="D165" t="s">
        <v>47</v>
      </c>
      <c r="E165" t="s">
        <v>4556</v>
      </c>
      <c r="F165" s="35">
        <v>46307.833703703705</v>
      </c>
      <c r="G165" t="s">
        <v>21</v>
      </c>
      <c r="H165" t="s">
        <v>4557</v>
      </c>
      <c r="I165">
        <v>360</v>
      </c>
      <c r="J165" t="s">
        <v>22</v>
      </c>
      <c r="K165" t="s">
        <v>23</v>
      </c>
      <c r="L165">
        <v>187</v>
      </c>
      <c r="M165" t="s">
        <v>37</v>
      </c>
      <c r="N165" s="35">
        <v>46307.820729166662</v>
      </c>
      <c r="O165">
        <v>258</v>
      </c>
      <c r="P165" t="s">
        <v>26</v>
      </c>
      <c r="Q165">
        <v>220</v>
      </c>
      <c r="R165" t="str">
        <f>IF(B165="","",_xlfn.XLOOKUP(B165,DB!$A$2:$A$205,DB!$C$2:$C$205,"")&amp;"")</f>
        <v>Sector 3</v>
      </c>
      <c r="S165" t="str">
        <f>IF(B165="","",_xlfn.XLOOKUP(B165,DB!$A$2:$A$205,DB!$E$2:$E$205,""))</f>
        <v>Sector 3</v>
      </c>
      <c r="T165" t="str">
        <f>IF(B165="","",_xlfn.XLOOKUP(B165,DB!$A$2:$A$205,DB!$F$2:$F$205,""))</f>
        <v>NOSAT</v>
      </c>
      <c r="U165" t="str">
        <f>IF(B165="","",_xlfn.XLOOKUP(B165,DB!$A$2:$A$205,DB!$D$2:$D$205,""))</f>
        <v>MUFH</v>
      </c>
      <c r="V165" t="str">
        <f>IF(B165="","",IF(OR(COUNTIF(M165,"????N?????W")&gt;0,COUNTIF(M165,"????N?????E")&gt;0,COUNTIF(M165,"????S?????W")&gt;0,COUNTIF(M165,"????S?????E")&gt;0),_xlfn.XLOOKUP(B165,DB!$A$2:$A$205,DB!$B$2:$B$205,""),M165))</f>
        <v>NOSAT</v>
      </c>
      <c r="AF165" s="2">
        <v>0.625</v>
      </c>
      <c r="AG165" t="s">
        <v>744</v>
      </c>
      <c r="AH165" s="17">
        <v>270</v>
      </c>
      <c r="AI165" s="17" cm="1">
        <f t="array" ref="AI165">SUMPRODUCT(--(IFERROR(HOUR(Flights_2026_09_303334353637345678910[entry_hour]),-1)=HOUR(AF165)),--(IFERROR(Flights_2026_09_303334353637345678910[entry_sector],"")=AG165),--(IFERROR(Flights_2026_09_303334353637345678910[nfl],-1)&gt;=AH165),--(IFERROR(Flights_2026_09_303334353637345678910[nfl],-1)&lt;=IF(AH165=450,450,AH165+9)))</f>
        <v>0</v>
      </c>
    </row>
    <row r="166" spans="1:35" x14ac:dyDescent="0.2">
      <c r="A166" t="s">
        <v>311</v>
      </c>
      <c r="B166" t="s">
        <v>81</v>
      </c>
      <c r="C166" t="s">
        <v>19</v>
      </c>
      <c r="D166" t="s">
        <v>41</v>
      </c>
      <c r="E166" t="s">
        <v>275</v>
      </c>
      <c r="F166" s="35">
        <v>46307.837870370371</v>
      </c>
      <c r="G166" t="s">
        <v>21</v>
      </c>
      <c r="H166" t="s">
        <v>4558</v>
      </c>
      <c r="I166">
        <v>350</v>
      </c>
      <c r="J166" t="s">
        <v>22</v>
      </c>
      <c r="K166" t="s">
        <v>23</v>
      </c>
      <c r="L166">
        <v>789</v>
      </c>
      <c r="M166" t="s">
        <v>84</v>
      </c>
      <c r="N166" s="35">
        <v>46307.79210648148</v>
      </c>
      <c r="O166">
        <v>350</v>
      </c>
      <c r="P166" t="s">
        <v>26</v>
      </c>
      <c r="Q166">
        <v>350</v>
      </c>
      <c r="R166" t="str">
        <f>IF(B166="","",_xlfn.XLOOKUP(B166,DB!$A$2:$A$205,DB!$C$2:$C$205,"")&amp;"")</f>
        <v>Sector 5</v>
      </c>
      <c r="S166" t="str">
        <f>IF(B166="","",_xlfn.XLOOKUP(B166,DB!$A$2:$A$205,DB!$E$2:$E$205,""))</f>
        <v>Sector 4</v>
      </c>
      <c r="T166" t="str">
        <f>IF(B166="","",_xlfn.XLOOKUP(B166,DB!$A$2:$A$205,DB!$F$2:$F$205,""))</f>
        <v>VOMAR/XUDUN</v>
      </c>
      <c r="U166" t="str">
        <f>IF(B166="","",_xlfn.XLOOKUP(B166,DB!$A$2:$A$205,DB!$D$2:$D$205,""))</f>
        <v>MMTY</v>
      </c>
      <c r="V166" t="str">
        <f>IF(B166="","",IF(OR(COUNTIF(M166,"????N?????W")&gt;0,COUNTIF(M166,"????N?????E")&gt;0,COUNTIF(M166,"????S?????W")&gt;0,COUNTIF(M166,"????S?????E")&gt;0),_xlfn.XLOOKUP(B166,DB!$A$2:$A$205,DB!$B$2:$B$205,""),M166))</f>
        <v>MATOL</v>
      </c>
      <c r="AF166" s="2">
        <v>0.625</v>
      </c>
      <c r="AG166" t="s">
        <v>744</v>
      </c>
      <c r="AH166" s="17">
        <v>280</v>
      </c>
      <c r="AI166" s="17" cm="1">
        <f t="array" ref="AI166">SUMPRODUCT(--(IFERROR(HOUR(Flights_2026_09_303334353637345678910[entry_hour]),-1)=HOUR(AF166)),--(IFERROR(Flights_2026_09_303334353637345678910[entry_sector],"")=AG166),--(IFERROR(Flights_2026_09_303334353637345678910[nfl],-1)&gt;=AH166),--(IFERROR(Flights_2026_09_303334353637345678910[nfl],-1)&lt;=IF(AH166=450,450,AH166+9)))</f>
        <v>0</v>
      </c>
    </row>
    <row r="167" spans="1:35" x14ac:dyDescent="0.2">
      <c r="A167" t="s">
        <v>500</v>
      </c>
      <c r="B167" t="s">
        <v>301</v>
      </c>
      <c r="C167" t="s">
        <v>19</v>
      </c>
      <c r="D167" t="s">
        <v>107</v>
      </c>
      <c r="E167" t="s">
        <v>2444</v>
      </c>
      <c r="F167" s="35">
        <v>46307.840520833328</v>
      </c>
      <c r="G167" t="s">
        <v>21</v>
      </c>
      <c r="H167" t="s">
        <v>4559</v>
      </c>
      <c r="I167">
        <v>370</v>
      </c>
      <c r="J167" t="s">
        <v>22</v>
      </c>
      <c r="K167" t="s">
        <v>23</v>
      </c>
      <c r="L167">
        <v>506</v>
      </c>
      <c r="M167" t="s">
        <v>25</v>
      </c>
      <c r="N167" s="35">
        <v>46307.811469907407</v>
      </c>
      <c r="O167">
        <v>370</v>
      </c>
      <c r="P167" t="s">
        <v>26</v>
      </c>
      <c r="Q167">
        <v>370</v>
      </c>
      <c r="R167" t="str">
        <f>IF(B167="","",_xlfn.XLOOKUP(B167,DB!$A$2:$A$205,DB!$C$2:$C$205,"")&amp;"")</f>
        <v>Sector 5</v>
      </c>
      <c r="S167" t="str">
        <f>IF(B167="","",_xlfn.XLOOKUP(B167,DB!$A$2:$A$205,DB!$E$2:$E$205,""))</f>
        <v>Sector 4</v>
      </c>
      <c r="T167" t="str">
        <f>IF(B167="","",_xlfn.XLOOKUP(B167,DB!$A$2:$A$205,DB!$F$2:$F$205,""))</f>
        <v>VOMAR/XUDUN</v>
      </c>
      <c r="U167" t="str">
        <f>IF(B167="","",_xlfn.XLOOKUP(B167,DB!$A$2:$A$205,DB!$D$2:$D$205,""))</f>
        <v>MMTY</v>
      </c>
      <c r="V167" t="str">
        <f>IF(B167="","",IF(OR(COUNTIF(M167,"????N?????W")&gt;0,COUNTIF(M167,"????N?????E")&gt;0,COUNTIF(M167,"????S?????W")&gt;0,COUNTIF(M167,"????S?????E")&gt;0),_xlfn.XLOOKUP(B167,DB!$A$2:$A$205,DB!$B$2:$B$205,""),M167))</f>
        <v>KEHLI</v>
      </c>
      <c r="AF167" s="2">
        <v>0.625</v>
      </c>
      <c r="AG167" t="s">
        <v>744</v>
      </c>
      <c r="AH167" s="17">
        <v>290</v>
      </c>
      <c r="AI167" s="17" cm="1">
        <f t="array" ref="AI167">SUMPRODUCT(--(IFERROR(HOUR(Flights_2026_09_303334353637345678910[entry_hour]),-1)=HOUR(AF167)),--(IFERROR(Flights_2026_09_303334353637345678910[entry_sector],"")=AG167),--(IFERROR(Flights_2026_09_303334353637345678910[nfl],-1)&gt;=AH167),--(IFERROR(Flights_2026_09_303334353637345678910[nfl],-1)&lt;=IF(AH167=450,450,AH167+9)))</f>
        <v>0</v>
      </c>
    </row>
    <row r="168" spans="1:35" x14ac:dyDescent="0.2">
      <c r="A168" t="s">
        <v>392</v>
      </c>
      <c r="B168" t="s">
        <v>19</v>
      </c>
      <c r="C168" t="s">
        <v>19</v>
      </c>
      <c r="D168" t="s">
        <v>393</v>
      </c>
      <c r="F168" s="35">
        <v>46307.842245370368</v>
      </c>
      <c r="G168" t="s">
        <v>21</v>
      </c>
      <c r="H168" t="s">
        <v>2590</v>
      </c>
      <c r="I168">
        <v>15</v>
      </c>
      <c r="J168" t="s">
        <v>30</v>
      </c>
      <c r="K168" t="s">
        <v>31</v>
      </c>
      <c r="L168">
        <v>103</v>
      </c>
      <c r="M168" t="s">
        <v>19</v>
      </c>
      <c r="N168" s="35">
        <v>46307.783356481479</v>
      </c>
      <c r="O168">
        <v>0</v>
      </c>
      <c r="P168" t="s">
        <v>32</v>
      </c>
      <c r="Q168">
        <v>15</v>
      </c>
      <c r="R168" t="str">
        <f>IF(B168="","",_xlfn.XLOOKUP(B168,DB!$A$2:$A$205,DB!$C$2:$C$205,"")&amp;"")</f>
        <v/>
      </c>
      <c r="S168" t="str">
        <f>IF(B168="","",_xlfn.XLOOKUP(B168,DB!$A$2:$A$205,DB!$E$2:$E$205,""))</f>
        <v/>
      </c>
      <c r="T168" t="str">
        <f>IF(B168="","",_xlfn.XLOOKUP(B168,DB!$A$2:$A$205,DB!$F$2:$F$205,""))</f>
        <v/>
      </c>
      <c r="U168" t="str">
        <f>IF(B168="","",_xlfn.XLOOKUP(B168,DB!$A$2:$A$205,DB!$D$2:$D$205,""))</f>
        <v/>
      </c>
      <c r="V168" t="str">
        <f>IF(B168="","",IF(OR(COUNTIF(M168,"????N?????W")&gt;0,COUNTIF(M168,"????N?????E")&gt;0,COUNTIF(M168,"????S?????W")&gt;0,COUNTIF(M168,"????S?????E")&gt;0),_xlfn.XLOOKUP(B168,DB!$A$2:$A$205,DB!$B$2:$B$205,""),M168))</f>
        <v>MMUN</v>
      </c>
      <c r="AF168" s="2">
        <v>0.625</v>
      </c>
      <c r="AG168" t="s">
        <v>744</v>
      </c>
      <c r="AH168" s="17">
        <v>300</v>
      </c>
      <c r="AI168" s="17" cm="1">
        <f t="array" ref="AI168">SUMPRODUCT(--(IFERROR(HOUR(Flights_2026_09_303334353637345678910[entry_hour]),-1)=HOUR(AF168)),--(IFERROR(Flights_2026_09_303334353637345678910[entry_sector],"")=AG168),--(IFERROR(Flights_2026_09_303334353637345678910[nfl],-1)&gt;=AH168),--(IFERROR(Flights_2026_09_303334353637345678910[nfl],-1)&lt;=IF(AH168=450,450,AH168+9)))</f>
        <v>0</v>
      </c>
    </row>
    <row r="169" spans="1:35" x14ac:dyDescent="0.2">
      <c r="A169" t="s">
        <v>314</v>
      </c>
      <c r="B169" t="s">
        <v>89</v>
      </c>
      <c r="C169" t="s">
        <v>19</v>
      </c>
      <c r="D169" t="s">
        <v>47</v>
      </c>
      <c r="E169" t="s">
        <v>1107</v>
      </c>
      <c r="F169" s="35">
        <v>46307.844502314816</v>
      </c>
      <c r="G169" t="s">
        <v>21</v>
      </c>
      <c r="H169" t="s">
        <v>4560</v>
      </c>
      <c r="I169">
        <v>360</v>
      </c>
      <c r="J169" t="s">
        <v>22</v>
      </c>
      <c r="K169" t="s">
        <v>23</v>
      </c>
      <c r="L169">
        <v>279</v>
      </c>
      <c r="M169" t="s">
        <v>44</v>
      </c>
      <c r="N169" s="35">
        <v>46307.828125</v>
      </c>
      <c r="O169">
        <v>261</v>
      </c>
      <c r="P169" t="s">
        <v>26</v>
      </c>
      <c r="Q169">
        <v>340</v>
      </c>
      <c r="R169" t="str">
        <f>IF(B169="","",_xlfn.XLOOKUP(B169,DB!$A$2:$A$205,DB!$C$2:$C$205,"")&amp;"")</f>
        <v>Sector 7</v>
      </c>
      <c r="S169" t="str">
        <f>IF(B169="","",_xlfn.XLOOKUP(B169,DB!$A$2:$A$205,DB!$E$2:$E$205,""))</f>
        <v>Sector 7</v>
      </c>
      <c r="T169" t="str">
        <f>IF(B169="","",_xlfn.XLOOKUP(B169,DB!$A$2:$A$205,DB!$F$2:$F$205,""))</f>
        <v>PAULE/SIGMA</v>
      </c>
      <c r="U169" t="str">
        <f>IF(B169="","",_xlfn.XLOOKUP(B169,DB!$A$2:$A$205,DB!$D$2:$D$205,""))</f>
        <v>MHCC</v>
      </c>
      <c r="V169" t="str">
        <f>IF(B169="","",IF(OR(COUNTIF(M169,"????N?????W")&gt;0,COUNTIF(M169,"????N?????E")&gt;0,COUNTIF(M169,"????S?????W")&gt;0,COUNTIF(M169,"????S?????E")&gt;0),_xlfn.XLOOKUP(B169,DB!$A$2:$A$205,DB!$B$2:$B$205,""),M169))</f>
        <v>SIGMA</v>
      </c>
      <c r="AF169" s="2">
        <v>0.625</v>
      </c>
      <c r="AG169" t="s">
        <v>744</v>
      </c>
      <c r="AH169" s="17">
        <v>310</v>
      </c>
      <c r="AI169" s="17" cm="1">
        <f t="array" ref="AI169">SUMPRODUCT(--(IFERROR(HOUR(Flights_2026_09_303334353637345678910[entry_hour]),-1)=HOUR(AF169)),--(IFERROR(Flights_2026_09_303334353637345678910[entry_sector],"")=AG169),--(IFERROR(Flights_2026_09_303334353637345678910[nfl],-1)&gt;=AH169),--(IFERROR(Flights_2026_09_303334353637345678910[nfl],-1)&lt;=IF(AH169=450,450,AH169+9)))</f>
        <v>0</v>
      </c>
    </row>
    <row r="170" spans="1:35" x14ac:dyDescent="0.2">
      <c r="A170" t="s">
        <v>316</v>
      </c>
      <c r="B170" t="s">
        <v>75</v>
      </c>
      <c r="C170" t="s">
        <v>19</v>
      </c>
      <c r="D170" t="s">
        <v>41</v>
      </c>
      <c r="E170" t="s">
        <v>2593</v>
      </c>
      <c r="F170" s="35">
        <v>46307.846412037034</v>
      </c>
      <c r="G170" t="s">
        <v>21</v>
      </c>
      <c r="H170" t="s">
        <v>4561</v>
      </c>
      <c r="I170">
        <v>390</v>
      </c>
      <c r="J170" t="s">
        <v>22</v>
      </c>
      <c r="K170" t="s">
        <v>23</v>
      </c>
      <c r="L170">
        <v>849</v>
      </c>
      <c r="M170" t="s">
        <v>136</v>
      </c>
      <c r="N170" s="35">
        <v>46307.799768518518</v>
      </c>
      <c r="O170">
        <v>390</v>
      </c>
      <c r="P170" t="s">
        <v>26</v>
      </c>
      <c r="Q170">
        <v>390</v>
      </c>
      <c r="R170" t="str">
        <f>IF(B170="","",_xlfn.XLOOKUP(B170,DB!$A$2:$A$205,DB!$C$2:$C$205,"")&amp;"")</f>
        <v>Sector 5</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LIDAM</v>
      </c>
      <c r="AF170" s="2">
        <v>0.625</v>
      </c>
      <c r="AG170" t="s">
        <v>744</v>
      </c>
      <c r="AH170" s="17">
        <v>320</v>
      </c>
      <c r="AI170" s="17" cm="1">
        <f t="array" ref="AI170">SUMPRODUCT(--(IFERROR(HOUR(Flights_2026_09_303334353637345678910[entry_hour]),-1)=HOUR(AF170)),--(IFERROR(Flights_2026_09_303334353637345678910[entry_sector],"")=AG170),--(IFERROR(Flights_2026_09_303334353637345678910[nfl],-1)&gt;=AH170),--(IFERROR(Flights_2026_09_303334353637345678910[nfl],-1)&lt;=IF(AH170=450,450,AH170+9)))</f>
        <v>1</v>
      </c>
    </row>
    <row r="171" spans="1:35" x14ac:dyDescent="0.2">
      <c r="A171" t="s">
        <v>312</v>
      </c>
      <c r="B171" t="s">
        <v>313</v>
      </c>
      <c r="C171" t="s">
        <v>19</v>
      </c>
      <c r="D171" t="s">
        <v>41</v>
      </c>
      <c r="E171" t="s">
        <v>691</v>
      </c>
      <c r="F171" s="35">
        <v>46307.850914351853</v>
      </c>
      <c r="G171" t="s">
        <v>21</v>
      </c>
      <c r="H171" t="s">
        <v>4562</v>
      </c>
      <c r="I171">
        <v>310</v>
      </c>
      <c r="J171" t="s">
        <v>22</v>
      </c>
      <c r="K171" t="s">
        <v>23</v>
      </c>
      <c r="L171">
        <v>872</v>
      </c>
      <c r="M171" t="s">
        <v>313</v>
      </c>
      <c r="N171" s="35">
        <v>46307.801539351851</v>
      </c>
      <c r="O171">
        <v>15</v>
      </c>
      <c r="P171" t="s">
        <v>26</v>
      </c>
      <c r="Q171">
        <v>310</v>
      </c>
      <c r="R171" t="str">
        <f>IF(B171="","",_xlfn.XLOOKUP(B171,DB!$A$2:$A$205,DB!$C$2:$C$205,"")&amp;"")</f>
        <v>Sector 1</v>
      </c>
      <c r="S171" t="str">
        <f>IF(B171="","",_xlfn.XLOOKUP(B171,DB!$A$2:$A$205,DB!$E$2:$E$205,""))</f>
        <v>Sector 4</v>
      </c>
      <c r="T171" t="str">
        <f>IF(B171="","",_xlfn.XLOOKUP(B171,DB!$A$2:$A$205,DB!$F$2:$F$205,""))</f>
        <v>VOMAR/XUDUN</v>
      </c>
      <c r="U171" t="str">
        <f>IF(B171="","",_xlfn.XLOOKUP(B171,DB!$A$2:$A$205,DB!$D$2:$D$205,""))</f>
        <v>MMID</v>
      </c>
      <c r="V171" t="str">
        <f>IF(B171="","",IF(OR(COUNTIF(M171,"????N?????W")&gt;0,COUNTIF(M171,"????N?????E")&gt;0,COUNTIF(M171,"????S?????W")&gt;0,COUNTIF(M171,"????S?????E")&gt;0),_xlfn.XLOOKUP(B171,DB!$A$2:$A$205,DB!$B$2:$B$205,""),M171))</f>
        <v>MMTG</v>
      </c>
      <c r="AF171" s="2">
        <v>0.625</v>
      </c>
      <c r="AG171" t="s">
        <v>744</v>
      </c>
      <c r="AH171" s="17">
        <v>330</v>
      </c>
      <c r="AI171" s="17" cm="1">
        <f t="array" ref="AI171">SUMPRODUCT(--(IFERROR(HOUR(Flights_2026_09_303334353637345678910[entry_hour]),-1)=HOUR(AF171)),--(IFERROR(Flights_2026_09_303334353637345678910[entry_sector],"")=AG171),--(IFERROR(Flights_2026_09_303334353637345678910[nfl],-1)&gt;=AH171),--(IFERROR(Flights_2026_09_303334353637345678910[nfl],-1)&lt;=IF(AH171=450,450,AH171+9)))</f>
        <v>1</v>
      </c>
    </row>
    <row r="172" spans="1:35" x14ac:dyDescent="0.2">
      <c r="A172" t="s">
        <v>871</v>
      </c>
      <c r="B172" t="s">
        <v>141</v>
      </c>
      <c r="C172" t="s">
        <v>19</v>
      </c>
      <c r="D172" t="s">
        <v>50</v>
      </c>
      <c r="E172" t="s">
        <v>4563</v>
      </c>
      <c r="F172" s="35">
        <v>46307.852418981478</v>
      </c>
      <c r="G172" t="s">
        <v>21</v>
      </c>
      <c r="H172" t="s">
        <v>4564</v>
      </c>
      <c r="I172">
        <v>340</v>
      </c>
      <c r="J172" t="s">
        <v>22</v>
      </c>
      <c r="K172" t="s">
        <v>23</v>
      </c>
      <c r="L172">
        <v>167</v>
      </c>
      <c r="M172" t="s">
        <v>37</v>
      </c>
      <c r="N172" s="35">
        <v>46307.838622685187</v>
      </c>
      <c r="O172">
        <v>240</v>
      </c>
      <c r="P172" t="s">
        <v>26</v>
      </c>
      <c r="Q172">
        <v>220</v>
      </c>
      <c r="R172" t="str">
        <f>IF(B172="","",_xlfn.XLOOKUP(B172,DB!$A$2:$A$205,DB!$C$2:$C$205,"")&amp;"")</f>
        <v>Sector 3</v>
      </c>
      <c r="S172" t="str">
        <f>IF(B172="","",_xlfn.XLOOKUP(B172,DB!$A$2:$A$205,DB!$E$2:$E$205,""))</f>
        <v>Sector 3</v>
      </c>
      <c r="T172" t="str">
        <f>IF(B172="","",_xlfn.XLOOKUP(B172,DB!$A$2:$A$205,DB!$F$2:$F$205,""))</f>
        <v>NOSAT</v>
      </c>
      <c r="U172" t="str">
        <f>IF(B172="","",_xlfn.XLOOKUP(B172,DB!$A$2:$A$205,DB!$D$2:$D$205,""))</f>
        <v>KZHU</v>
      </c>
      <c r="V172" t="str">
        <f>IF(B172="","",IF(OR(COUNTIF(M172,"????N?????W")&gt;0,COUNTIF(M172,"????N?????E")&gt;0,COUNTIF(M172,"????S?????W")&gt;0,COUNTIF(M172,"????S?????E")&gt;0),_xlfn.XLOOKUP(B172,DB!$A$2:$A$205,DB!$B$2:$B$205,""),M172))</f>
        <v>NOSAT</v>
      </c>
      <c r="AF172" s="2">
        <v>0.625</v>
      </c>
      <c r="AG172" t="s">
        <v>744</v>
      </c>
      <c r="AH172" s="17">
        <v>340</v>
      </c>
      <c r="AI172" s="17" cm="1">
        <f t="array" ref="AI172">SUMPRODUCT(--(IFERROR(HOUR(Flights_2026_09_303334353637345678910[entry_hour]),-1)=HOUR(AF172)),--(IFERROR(Flights_2026_09_303334353637345678910[entry_sector],"")=AG172),--(IFERROR(Flights_2026_09_303334353637345678910[nfl],-1)&gt;=AH172),--(IFERROR(Flights_2026_09_303334353637345678910[nfl],-1)&lt;=IF(AH172=450,450,AH172+9)))</f>
        <v>0</v>
      </c>
    </row>
    <row r="173" spans="1:35" x14ac:dyDescent="0.2">
      <c r="A173" t="s">
        <v>323</v>
      </c>
      <c r="B173" t="s">
        <v>324</v>
      </c>
      <c r="C173" t="s">
        <v>19</v>
      </c>
      <c r="D173" t="s">
        <v>41</v>
      </c>
      <c r="E173" t="s">
        <v>1019</v>
      </c>
      <c r="F173" s="35">
        <v>46307.857106481482</v>
      </c>
      <c r="G173" t="s">
        <v>21</v>
      </c>
      <c r="H173" t="s">
        <v>4565</v>
      </c>
      <c r="I173">
        <v>390</v>
      </c>
      <c r="J173" t="s">
        <v>22</v>
      </c>
      <c r="K173" t="s">
        <v>23</v>
      </c>
      <c r="L173">
        <v>374</v>
      </c>
      <c r="M173" t="s">
        <v>550</v>
      </c>
      <c r="N173" s="35">
        <v>46307.831990740742</v>
      </c>
      <c r="O173">
        <v>390</v>
      </c>
      <c r="P173" t="s">
        <v>26</v>
      </c>
      <c r="Q173">
        <v>390</v>
      </c>
      <c r="R173" t="str">
        <f>IF(B173="","",_xlfn.XLOOKUP(B173,DB!$A$2:$A$205,DB!$C$2:$C$205,"")&amp;"")</f>
        <v>Sector 7</v>
      </c>
      <c r="S173" t="str">
        <f>IF(B173="","",_xlfn.XLOOKUP(B173,DB!$A$2:$A$205,DB!$E$2:$E$205,""))</f>
        <v>Sector 7</v>
      </c>
      <c r="T173" t="str">
        <f>IF(B173="","",_xlfn.XLOOKUP(B173,DB!$A$2:$A$205,DB!$F$2:$F$205,""))</f>
        <v>PAULE/SIGMA</v>
      </c>
      <c r="U173" t="str">
        <f>IF(B173="","",_xlfn.XLOOKUP(B173,DB!$A$2:$A$205,DB!$D$2:$D$205,""))</f>
        <v>MHCC</v>
      </c>
      <c r="V173" t="str">
        <f>IF(B173="","",IF(OR(COUNTIF(M173,"????N?????W")&gt;0,COUNTIF(M173,"????N?????E")&gt;0,COUNTIF(M173,"????S?????W")&gt;0,COUNTIF(M173,"????S?????E")&gt;0),_xlfn.XLOOKUP(B173,DB!$A$2:$A$205,DB!$B$2:$B$205,""),M173))</f>
        <v>CTM</v>
      </c>
      <c r="AF173" s="2">
        <v>0.625</v>
      </c>
      <c r="AG173" t="s">
        <v>744</v>
      </c>
      <c r="AH173" s="17">
        <v>350</v>
      </c>
      <c r="AI173" s="17" cm="1">
        <f t="array" ref="AI173">SUMPRODUCT(--(IFERROR(HOUR(Flights_2026_09_303334353637345678910[entry_hour]),-1)=HOUR(AF173)),--(IFERROR(Flights_2026_09_303334353637345678910[entry_sector],"")=AG173),--(IFERROR(Flights_2026_09_303334353637345678910[nfl],-1)&gt;=AH173),--(IFERROR(Flights_2026_09_303334353637345678910[nfl],-1)&lt;=IF(AH173=450,450,AH173+9)))</f>
        <v>0</v>
      </c>
    </row>
    <row r="174" spans="1:35" x14ac:dyDescent="0.2">
      <c r="A174" t="s">
        <v>2752</v>
      </c>
      <c r="B174" t="s">
        <v>188</v>
      </c>
      <c r="C174" t="s">
        <v>19</v>
      </c>
      <c r="D174" t="s">
        <v>408</v>
      </c>
      <c r="E174" t="s">
        <v>531</v>
      </c>
      <c r="F174" s="35">
        <v>46307.860509259262</v>
      </c>
      <c r="G174" t="s">
        <v>28</v>
      </c>
      <c r="H174" t="s">
        <v>4566</v>
      </c>
      <c r="I174">
        <v>400</v>
      </c>
      <c r="J174" t="s">
        <v>22</v>
      </c>
      <c r="K174" t="s">
        <v>23</v>
      </c>
      <c r="L174">
        <v>239</v>
      </c>
      <c r="M174" t="s">
        <v>4567</v>
      </c>
      <c r="N174" s="35">
        <v>46307.842164351852</v>
      </c>
      <c r="O174">
        <v>160</v>
      </c>
      <c r="P174" t="s">
        <v>38</v>
      </c>
      <c r="Q174">
        <v>400</v>
      </c>
      <c r="R174" t="str">
        <f>IF(B174="","",_xlfn.XLOOKUP(B174,DB!$A$2:$A$205,DB!$C$2:$C$205,"")&amp;"")</f>
        <v>Sector 7</v>
      </c>
      <c r="S174" t="str">
        <f>IF(B174="","",_xlfn.XLOOKUP(B174,DB!$A$2:$A$205,DB!$E$2:$E$205,""))</f>
        <v>Sector 7</v>
      </c>
      <c r="T174" t="str">
        <f>IF(B174="","",_xlfn.XLOOKUP(B174,DB!$A$2:$A$205,DB!$F$2:$F$205,""))</f>
        <v>PAULE/SIGMA</v>
      </c>
      <c r="U174" t="str">
        <f>IF(B174="","",_xlfn.XLOOKUP(B174,DB!$A$2:$A$205,DB!$D$2:$D$205,""))</f>
        <v>MHCC</v>
      </c>
      <c r="V174" t="str">
        <f>IF(B174="","",IF(OR(COUNTIF(M174,"????N?????W")&gt;0,COUNTIF(M174,"????N?????E")&gt;0,COUNTIF(M174,"????S?????W")&gt;0,COUNTIF(M174,"????S?????E")&gt;0),_xlfn.XLOOKUP(B174,DB!$A$2:$A$205,DB!$B$2:$B$205,""),M174))</f>
        <v>SIGMA</v>
      </c>
      <c r="AF174" s="2">
        <v>0.625</v>
      </c>
      <c r="AG174" t="s">
        <v>744</v>
      </c>
      <c r="AH174" s="17">
        <v>360</v>
      </c>
      <c r="AI174" s="17" cm="1">
        <f t="array" ref="AI174">SUMPRODUCT(--(IFERROR(HOUR(Flights_2026_09_303334353637345678910[entry_hour]),-1)=HOUR(AF174)),--(IFERROR(Flights_2026_09_303334353637345678910[entry_sector],"")=AG174),--(IFERROR(Flights_2026_09_303334353637345678910[nfl],-1)&gt;=AH174),--(IFERROR(Flights_2026_09_303334353637345678910[nfl],-1)&lt;=IF(AH174=450,450,AH174+9)))</f>
        <v>2</v>
      </c>
    </row>
    <row r="175" spans="1:35" ht="28" customHeight="1" x14ac:dyDescent="0.2">
      <c r="A175" t="s">
        <v>318</v>
      </c>
      <c r="B175" t="s">
        <v>206</v>
      </c>
      <c r="C175" t="s">
        <v>19</v>
      </c>
      <c r="D175" t="s">
        <v>53</v>
      </c>
      <c r="E175" t="s">
        <v>4568</v>
      </c>
      <c r="F175" s="35">
        <v>46307.861782407403</v>
      </c>
      <c r="G175" t="s">
        <v>21</v>
      </c>
      <c r="H175" t="s">
        <v>4569</v>
      </c>
      <c r="I175">
        <v>360</v>
      </c>
      <c r="J175" t="s">
        <v>22</v>
      </c>
      <c r="K175" t="s">
        <v>23</v>
      </c>
      <c r="L175">
        <v>223</v>
      </c>
      <c r="M175" t="s">
        <v>44</v>
      </c>
      <c r="N175" s="35">
        <v>46307.842881944445</v>
      </c>
      <c r="O175">
        <v>325</v>
      </c>
      <c r="P175" t="s">
        <v>26</v>
      </c>
      <c r="Q175">
        <v>360</v>
      </c>
      <c r="R175" t="str">
        <f>IF(B175="","",_xlfn.XLOOKUP(B175,DB!$A$2:$A$205,DB!$C$2:$C$205,"")&amp;"")</f>
        <v>Sector 7</v>
      </c>
      <c r="S175" t="str">
        <f>IF(B175="","",_xlfn.XLOOKUP(B175,DB!$A$2:$A$205,DB!$E$2:$E$205,""))</f>
        <v>Sector 7</v>
      </c>
      <c r="T175" t="str">
        <f>IF(B175="","",_xlfn.XLOOKUP(B175,DB!$A$2:$A$205,DB!$F$2:$F$205,""))</f>
        <v>PAULE/SIGMA</v>
      </c>
      <c r="U175" t="str">
        <f>IF(B175="","",_xlfn.XLOOKUP(B175,DB!$A$2:$A$205,DB!$D$2:$D$205,""))</f>
        <v>MHCC</v>
      </c>
      <c r="V175" t="str">
        <f>IF(B175="","",IF(OR(COUNTIF(M175,"????N?????W")&gt;0,COUNTIF(M175,"????N?????E")&gt;0,COUNTIF(M175,"????S?????W")&gt;0,COUNTIF(M175,"????S?????E")&gt;0),_xlfn.XLOOKUP(B175,DB!$A$2:$A$205,DB!$B$2:$B$205,""),M175))</f>
        <v>SIGMA</v>
      </c>
      <c r="AF175" s="2">
        <v>0.625</v>
      </c>
      <c r="AG175" t="s">
        <v>744</v>
      </c>
      <c r="AH175" s="17">
        <v>370</v>
      </c>
      <c r="AI175" s="17" cm="1">
        <f t="array" ref="AI175">SUMPRODUCT(--(IFERROR(HOUR(Flights_2026_09_303334353637345678910[entry_hour]),-1)=HOUR(AF175)),--(IFERROR(Flights_2026_09_303334353637345678910[entry_sector],"")=AG175),--(IFERROR(Flights_2026_09_303334353637345678910[nfl],-1)&gt;=AH175),--(IFERROR(Flights_2026_09_303334353637345678910[nfl],-1)&lt;=IF(AH175=450,450,AH175+9)))</f>
        <v>0</v>
      </c>
    </row>
    <row r="176" spans="1:35" x14ac:dyDescent="0.2">
      <c r="A176" t="s">
        <v>319</v>
      </c>
      <c r="B176" t="s">
        <v>313</v>
      </c>
      <c r="C176" t="s">
        <v>19</v>
      </c>
      <c r="D176" t="s">
        <v>53</v>
      </c>
      <c r="E176" t="s">
        <v>381</v>
      </c>
      <c r="F176" s="35">
        <v>46307.863113425927</v>
      </c>
      <c r="G176" t="s">
        <v>21</v>
      </c>
      <c r="H176" t="s">
        <v>4570</v>
      </c>
      <c r="I176">
        <v>370</v>
      </c>
      <c r="J176" t="s">
        <v>22</v>
      </c>
      <c r="K176" t="s">
        <v>23</v>
      </c>
      <c r="L176">
        <v>927</v>
      </c>
      <c r="M176" t="s">
        <v>313</v>
      </c>
      <c r="N176" s="35">
        <v>46307.807557870372</v>
      </c>
      <c r="O176">
        <v>15</v>
      </c>
      <c r="P176" t="s">
        <v>26</v>
      </c>
      <c r="Q176">
        <v>370</v>
      </c>
      <c r="R176" t="str">
        <f>IF(B176="","",_xlfn.XLOOKUP(B176,DB!$A$2:$A$205,DB!$C$2:$C$205,"")&amp;"")</f>
        <v>Sector 1</v>
      </c>
      <c r="S176" t="str">
        <f>IF(B176="","",_xlfn.XLOOKUP(B176,DB!$A$2:$A$205,DB!$E$2:$E$205,""))</f>
        <v>Sector 4</v>
      </c>
      <c r="T176" t="str">
        <f>IF(B176="","",_xlfn.XLOOKUP(B176,DB!$A$2:$A$205,DB!$F$2:$F$205,""))</f>
        <v>VOMAR/XUDUN</v>
      </c>
      <c r="U176" t="str">
        <f>IF(B176="","",_xlfn.XLOOKUP(B176,DB!$A$2:$A$205,DB!$D$2:$D$205,""))</f>
        <v>MMID</v>
      </c>
      <c r="V176" t="str">
        <f>IF(B176="","",IF(OR(COUNTIF(M176,"????N?????W")&gt;0,COUNTIF(M176,"????N?????E")&gt;0,COUNTIF(M176,"????S?????W")&gt;0,COUNTIF(M176,"????S?????E")&gt;0),_xlfn.XLOOKUP(B176,DB!$A$2:$A$205,DB!$B$2:$B$205,""),M176))</f>
        <v>MMTG</v>
      </c>
      <c r="AF176" s="2">
        <v>0.625</v>
      </c>
      <c r="AG176" t="s">
        <v>744</v>
      </c>
      <c r="AH176" s="17">
        <v>380</v>
      </c>
      <c r="AI176" s="17" cm="1">
        <f t="array" ref="AI176">SUMPRODUCT(--(IFERROR(HOUR(Flights_2026_09_303334353637345678910[entry_hour]),-1)=HOUR(AF176)),--(IFERROR(Flights_2026_09_303334353637345678910[entry_sector],"")=AG176),--(IFERROR(Flights_2026_09_303334353637345678910[nfl],-1)&gt;=AH176),--(IFERROR(Flights_2026_09_303334353637345678910[nfl],-1)&lt;=IF(AH176=450,450,AH176+9)))</f>
        <v>0</v>
      </c>
    </row>
    <row r="177" spans="1:35" x14ac:dyDescent="0.2">
      <c r="A177" t="s">
        <v>643</v>
      </c>
      <c r="B177" t="s">
        <v>310</v>
      </c>
      <c r="C177" t="s">
        <v>19</v>
      </c>
      <c r="D177" t="s">
        <v>107</v>
      </c>
      <c r="E177" t="s">
        <v>3017</v>
      </c>
      <c r="F177" s="35">
        <v>46307.865694444445</v>
      </c>
      <c r="G177" t="s">
        <v>21</v>
      </c>
      <c r="H177" t="s">
        <v>4571</v>
      </c>
      <c r="I177">
        <v>370</v>
      </c>
      <c r="J177" t="s">
        <v>22</v>
      </c>
      <c r="K177" t="s">
        <v>23</v>
      </c>
      <c r="L177">
        <v>496</v>
      </c>
      <c r="M177" t="s">
        <v>25</v>
      </c>
      <c r="N177" s="35">
        <v>46307.835138888884</v>
      </c>
      <c r="O177">
        <v>370</v>
      </c>
      <c r="P177" t="s">
        <v>26</v>
      </c>
      <c r="Q177">
        <v>370</v>
      </c>
      <c r="R177" t="str">
        <f>IF(B177="","",_xlfn.XLOOKUP(B177,DB!$A$2:$A$205,DB!$C$2:$C$205,"")&amp;"")</f>
        <v>Sector 3</v>
      </c>
      <c r="S177" t="str">
        <f>IF(B177="","",_xlfn.XLOOKUP(B177,DB!$A$2:$A$205,DB!$E$2:$E$205,""))</f>
        <v>Sector 3</v>
      </c>
      <c r="T177" t="str">
        <f>IF(B177="","",_xlfn.XLOOKUP(B177,DB!$A$2:$A$205,DB!$F$2:$F$205,""))</f>
        <v>NOSAT</v>
      </c>
      <c r="U177" t="str">
        <f>IF(B177="","",_xlfn.XLOOKUP(B177,DB!$A$2:$A$205,DB!$D$2:$D$205,""))</f>
        <v>KZHU</v>
      </c>
      <c r="V177" t="str">
        <f>IF(B177="","",IF(OR(COUNTIF(M177,"????N?????W")&gt;0,COUNTIF(M177,"????N?????E")&gt;0,COUNTIF(M177,"????S?????W")&gt;0,COUNTIF(M177,"????S?????E")&gt;0),_xlfn.XLOOKUP(B177,DB!$A$2:$A$205,DB!$B$2:$B$205,""),M177))</f>
        <v>KEHLI</v>
      </c>
      <c r="AF177" s="2">
        <v>0.625</v>
      </c>
      <c r="AG177" t="s">
        <v>744</v>
      </c>
      <c r="AH177" s="17">
        <v>390</v>
      </c>
      <c r="AI177" s="17" cm="1">
        <f t="array" ref="AI177">SUMPRODUCT(--(IFERROR(HOUR(Flights_2026_09_303334353637345678910[entry_hour]),-1)=HOUR(AF177)),--(IFERROR(Flights_2026_09_303334353637345678910[entry_sector],"")=AG177),--(IFERROR(Flights_2026_09_303334353637345678910[nfl],-1)&gt;=AH177),--(IFERROR(Flights_2026_09_303334353637345678910[nfl],-1)&lt;=IF(AH177=450,450,AH177+9)))</f>
        <v>0</v>
      </c>
    </row>
    <row r="178" spans="1:35" x14ac:dyDescent="0.2">
      <c r="A178" t="s">
        <v>329</v>
      </c>
      <c r="B178" t="s">
        <v>330</v>
      </c>
      <c r="C178" t="s">
        <v>19</v>
      </c>
      <c r="D178" t="s">
        <v>20</v>
      </c>
      <c r="E178" t="s">
        <v>4572</v>
      </c>
      <c r="F178" s="35">
        <v>46307.880486111113</v>
      </c>
      <c r="G178" t="s">
        <v>21</v>
      </c>
      <c r="H178" t="s">
        <v>4573</v>
      </c>
      <c r="I178">
        <v>330</v>
      </c>
      <c r="J178" t="s">
        <v>22</v>
      </c>
      <c r="K178" t="s">
        <v>23</v>
      </c>
      <c r="L178">
        <v>604</v>
      </c>
      <c r="M178" t="s">
        <v>540</v>
      </c>
      <c r="N178" s="35">
        <v>46307.845960648148</v>
      </c>
      <c r="O178">
        <v>330</v>
      </c>
      <c r="P178" t="s">
        <v>26</v>
      </c>
      <c r="Q178">
        <v>330</v>
      </c>
      <c r="R178" t="str">
        <f>IF(B178="","",_xlfn.XLOOKUP(B178,DB!$A$2:$A$205,DB!$C$2:$C$205,"")&amp;"")</f>
        <v>Sector 5</v>
      </c>
      <c r="S178" t="str">
        <f>IF(B178="","",_xlfn.XLOOKUP(B178,DB!$A$2:$A$205,DB!$E$2:$E$205,""))</f>
        <v>Sector 4</v>
      </c>
      <c r="T178" t="str">
        <f>IF(B178="","",_xlfn.XLOOKUP(B178,DB!$A$2:$A$205,DB!$F$2:$F$205,""))</f>
        <v>VOMAR/XUDUN</v>
      </c>
      <c r="U178" t="str">
        <f>IF(B178="","",_xlfn.XLOOKUP(B178,DB!$A$2:$A$205,DB!$D$2:$D$205,""))</f>
        <v>MMTY</v>
      </c>
      <c r="V178" t="str">
        <f>IF(B178="","",IF(OR(COUNTIF(M178,"????N?????W")&gt;0,COUNTIF(M178,"????N?????E")&gt;0,COUNTIF(M178,"????S?????W")&gt;0,COUNTIF(M178,"????S?????E")&gt;0),_xlfn.XLOOKUP(B178,DB!$A$2:$A$205,DB!$B$2:$B$205,""),M178))</f>
        <v>DUTNA</v>
      </c>
      <c r="AF178" s="2">
        <v>0.625</v>
      </c>
      <c r="AG178" t="s">
        <v>744</v>
      </c>
      <c r="AH178" s="17">
        <v>400</v>
      </c>
      <c r="AI178" s="17" cm="1">
        <f t="array" ref="AI178">SUMPRODUCT(--(IFERROR(HOUR(Flights_2026_09_303334353637345678910[entry_hour]),-1)=HOUR(AF178)),--(IFERROR(Flights_2026_09_303334353637345678910[entry_sector],"")=AG178),--(IFERROR(Flights_2026_09_303334353637345678910[nfl],-1)&gt;=AH178),--(IFERROR(Flights_2026_09_303334353637345678910[nfl],-1)&lt;=IF(AH178=450,450,AH178+9)))</f>
        <v>0</v>
      </c>
    </row>
    <row r="179" spans="1:35" x14ac:dyDescent="0.2">
      <c r="A179" t="s">
        <v>327</v>
      </c>
      <c r="B179" t="s">
        <v>65</v>
      </c>
      <c r="C179" t="s">
        <v>19</v>
      </c>
      <c r="D179" t="s">
        <v>20</v>
      </c>
      <c r="E179" t="s">
        <v>2866</v>
      </c>
      <c r="F179" s="35">
        <v>46307.887476851851</v>
      </c>
      <c r="G179" t="s">
        <v>21</v>
      </c>
      <c r="H179" t="s">
        <v>4574</v>
      </c>
      <c r="I179">
        <v>350</v>
      </c>
      <c r="J179" t="s">
        <v>22</v>
      </c>
      <c r="K179" t="s">
        <v>23</v>
      </c>
      <c r="L179">
        <v>879</v>
      </c>
      <c r="M179" t="s">
        <v>2510</v>
      </c>
      <c r="N179" s="35">
        <v>46307.837152777778</v>
      </c>
      <c r="O179">
        <v>350</v>
      </c>
      <c r="P179" t="s">
        <v>26</v>
      </c>
      <c r="Q179">
        <v>350</v>
      </c>
      <c r="R179" t="str">
        <f>IF(B179="","",_xlfn.XLOOKUP(B179,DB!$A$2:$A$205,DB!$C$2:$C$205,"")&amp;"")</f>
        <v>Sector 6</v>
      </c>
      <c r="S179" t="str">
        <f>IF(B179="","",_xlfn.XLOOKUP(B179,DB!$A$2:$A$205,DB!$E$2:$E$205,""))</f>
        <v>Sector 4</v>
      </c>
      <c r="T179" t="str">
        <f>IF(B179="","",_xlfn.XLOOKUP(B179,DB!$A$2:$A$205,DB!$F$2:$F$205,""))</f>
        <v>VOMAR/XUDUN</v>
      </c>
      <c r="U179" t="str">
        <f>IF(B179="","",_xlfn.XLOOKUP(B179,DB!$A$2:$A$205,DB!$D$2:$D$205,""))</f>
        <v>MMEX</v>
      </c>
      <c r="V179" t="str">
        <f>IF(B179="","",IF(OR(COUNTIF(M179,"????N?????W")&gt;0,COUNTIF(M179,"????N?????E")&gt;0,COUNTIF(M179,"????S?????W")&gt;0,COUNTIF(M179,"????S?????E")&gt;0),_xlfn.XLOOKUP(B179,DB!$A$2:$A$205,DB!$B$2:$B$205,""),M179))</f>
        <v>GOTAS</v>
      </c>
      <c r="AF179" s="2">
        <v>0.625</v>
      </c>
      <c r="AG179" t="s">
        <v>744</v>
      </c>
      <c r="AH179" s="17">
        <v>410</v>
      </c>
      <c r="AI179" s="17" cm="1">
        <f t="array" ref="AI179">SUMPRODUCT(--(IFERROR(HOUR(Flights_2026_09_303334353637345678910[entry_hour]),-1)=HOUR(AF179)),--(IFERROR(Flights_2026_09_303334353637345678910[entry_sector],"")=AG179),--(IFERROR(Flights_2026_09_303334353637345678910[nfl],-1)&gt;=AH179),--(IFERROR(Flights_2026_09_303334353637345678910[nfl],-1)&lt;=IF(AH179=450,450,AH179+9)))</f>
        <v>0</v>
      </c>
    </row>
    <row r="180" spans="1:35" x14ac:dyDescent="0.2">
      <c r="A180" t="s">
        <v>423</v>
      </c>
      <c r="B180" t="s">
        <v>269</v>
      </c>
      <c r="C180" t="s">
        <v>19</v>
      </c>
      <c r="D180" t="s">
        <v>41</v>
      </c>
      <c r="E180" t="s">
        <v>896</v>
      </c>
      <c r="F180" s="35">
        <v>46307.893506944441</v>
      </c>
      <c r="G180" t="s">
        <v>21</v>
      </c>
      <c r="H180" t="s">
        <v>4575</v>
      </c>
      <c r="I180">
        <v>390</v>
      </c>
      <c r="J180" t="s">
        <v>22</v>
      </c>
      <c r="K180" t="s">
        <v>23</v>
      </c>
      <c r="L180">
        <v>783</v>
      </c>
      <c r="M180" t="s">
        <v>84</v>
      </c>
      <c r="N180" s="35">
        <v>46307.848483796297</v>
      </c>
      <c r="O180">
        <v>390</v>
      </c>
      <c r="P180" t="s">
        <v>26</v>
      </c>
      <c r="Q180">
        <v>390</v>
      </c>
      <c r="R180" t="str">
        <f>IF(B180="","",_xlfn.XLOOKUP(B180,DB!$A$2:$A$205,DB!$C$2:$C$205,"")&amp;"")</f>
        <v>Sector 5</v>
      </c>
      <c r="S180" t="str">
        <f>IF(B180="","",_xlfn.XLOOKUP(B180,DB!$A$2:$A$205,DB!$E$2:$E$205,""))</f>
        <v>Sector 4</v>
      </c>
      <c r="T180" t="str">
        <f>IF(B180="","",_xlfn.XLOOKUP(B180,DB!$A$2:$A$205,DB!$F$2:$F$205,""))</f>
        <v>VOMAR/XUDUN</v>
      </c>
      <c r="U180" t="str">
        <f>IF(B180="","",_xlfn.XLOOKUP(B180,DB!$A$2:$A$205,DB!$D$2:$D$205,""))</f>
        <v>MMTY</v>
      </c>
      <c r="V180" t="str">
        <f>IF(B180="","",IF(OR(COUNTIF(M180,"????N?????W")&gt;0,COUNTIF(M180,"????N?????E")&gt;0,COUNTIF(M180,"????S?????W")&gt;0,COUNTIF(M180,"????S?????E")&gt;0),_xlfn.XLOOKUP(B180,DB!$A$2:$A$205,DB!$B$2:$B$205,""),M180))</f>
        <v>MATOL</v>
      </c>
      <c r="AF180" s="2">
        <v>0.625</v>
      </c>
      <c r="AG180" t="s">
        <v>744</v>
      </c>
      <c r="AH180" s="17">
        <v>420</v>
      </c>
      <c r="AI180" s="17" cm="1">
        <f t="array" ref="AI180">SUMPRODUCT(--(IFERROR(HOUR(Flights_2026_09_303334353637345678910[entry_hour]),-1)=HOUR(AF180)),--(IFERROR(Flights_2026_09_303334353637345678910[entry_sector],"")=AG180),--(IFERROR(Flights_2026_09_303334353637345678910[nfl],-1)&gt;=AH180),--(IFERROR(Flights_2026_09_303334353637345678910[nfl],-1)&lt;=IF(AH180=450,450,AH180+9)))</f>
        <v>0</v>
      </c>
    </row>
    <row r="181" spans="1:35" x14ac:dyDescent="0.2">
      <c r="A181" t="s">
        <v>334</v>
      </c>
      <c r="B181" t="s">
        <v>335</v>
      </c>
      <c r="C181" t="s">
        <v>19</v>
      </c>
      <c r="D181" t="s">
        <v>41</v>
      </c>
      <c r="E181" t="s">
        <v>632</v>
      </c>
      <c r="F181" s="35">
        <v>46307.896111111113</v>
      </c>
      <c r="G181" t="s">
        <v>21</v>
      </c>
      <c r="H181" t="s">
        <v>4576</v>
      </c>
      <c r="I181">
        <v>390</v>
      </c>
      <c r="J181" t="s">
        <v>22</v>
      </c>
      <c r="K181" t="s">
        <v>23</v>
      </c>
      <c r="L181">
        <v>898</v>
      </c>
      <c r="M181" t="s">
        <v>78</v>
      </c>
      <c r="N181" s="35">
        <v>46307.845810185187</v>
      </c>
      <c r="O181">
        <v>390</v>
      </c>
      <c r="P181" t="s">
        <v>26</v>
      </c>
      <c r="Q181">
        <v>390</v>
      </c>
      <c r="R181" t="str">
        <f>IF(B181="","",_xlfn.XLOOKUP(B181,DB!$A$2:$A$205,DB!$C$2:$C$205,"")&amp;"")</f>
        <v>Sector 6</v>
      </c>
      <c r="S181" t="str">
        <f>IF(B181="","",_xlfn.XLOOKUP(B181,DB!$A$2:$A$205,DB!$E$2:$E$205,""))</f>
        <v>Sector 4</v>
      </c>
      <c r="T181" t="str">
        <f>IF(B181="","",_xlfn.XLOOKUP(B181,DB!$A$2:$A$205,DB!$F$2:$F$205,""))</f>
        <v>VOMAR/XUDUN</v>
      </c>
      <c r="U181" t="str">
        <f>IF(B181="","",_xlfn.XLOOKUP(B181,DB!$A$2:$A$205,DB!$D$2:$D$205,""))</f>
        <v>MMEX</v>
      </c>
      <c r="V181" t="str">
        <f>IF(B181="","",IF(OR(COUNTIF(M181,"????N?????W")&gt;0,COUNTIF(M181,"????N?????E")&gt;0,COUNTIF(M181,"????S?????W")&gt;0,COUNTIF(M181,"????S?????E")&gt;0),_xlfn.XLOOKUP(B181,DB!$A$2:$A$205,DB!$B$2:$B$205,""),M181))</f>
        <v>GOTAS</v>
      </c>
      <c r="AF181" s="2">
        <v>0.625</v>
      </c>
      <c r="AG181" t="s">
        <v>744</v>
      </c>
      <c r="AH181" s="17">
        <v>430</v>
      </c>
      <c r="AI181" s="17" cm="1">
        <f t="array" ref="AI181">SUMPRODUCT(--(IFERROR(HOUR(Flights_2026_09_303334353637345678910[entry_hour]),-1)=HOUR(AF181)),--(IFERROR(Flights_2026_09_303334353637345678910[entry_sector],"")=AG181),--(IFERROR(Flights_2026_09_303334353637345678910[nfl],-1)&gt;=AH181),--(IFERROR(Flights_2026_09_303334353637345678910[nfl],-1)&lt;=IF(AH181=450,450,AH181+9)))</f>
        <v>0</v>
      </c>
    </row>
    <row r="182" spans="1:35" x14ac:dyDescent="0.2">
      <c r="A182" t="s">
        <v>320</v>
      </c>
      <c r="B182" t="s">
        <v>52</v>
      </c>
      <c r="C182" t="s">
        <v>19</v>
      </c>
      <c r="D182" t="s">
        <v>50</v>
      </c>
      <c r="E182" t="s">
        <v>2813</v>
      </c>
      <c r="F182" s="35">
        <v>46307.897789351853</v>
      </c>
      <c r="G182" t="s">
        <v>28</v>
      </c>
      <c r="H182" t="s">
        <v>4577</v>
      </c>
      <c r="I182">
        <v>350</v>
      </c>
      <c r="J182" t="s">
        <v>22</v>
      </c>
      <c r="K182" t="s">
        <v>55</v>
      </c>
      <c r="L182">
        <v>895</v>
      </c>
      <c r="M182" t="s">
        <v>78</v>
      </c>
      <c r="N182" s="35">
        <v>46307.847627314812</v>
      </c>
      <c r="O182">
        <v>350</v>
      </c>
      <c r="P182" t="s">
        <v>26</v>
      </c>
      <c r="Q182">
        <v>350</v>
      </c>
      <c r="R182" t="str">
        <f>IF(B182="","",_xlfn.XLOOKUP(B182,DB!$A$2:$A$205,DB!$C$2:$C$205,"")&amp;"")</f>
        <v>Sector 6</v>
      </c>
      <c r="S182" t="str">
        <f>IF(B182="","",_xlfn.XLOOKUP(B182,DB!$A$2:$A$205,DB!$E$2:$E$205,""))</f>
        <v>Sector 4</v>
      </c>
      <c r="T182" t="str">
        <f>IF(B182="","",_xlfn.XLOOKUP(B182,DB!$A$2:$A$205,DB!$F$2:$F$205,""))</f>
        <v>VOMAR/XUDUN</v>
      </c>
      <c r="U182" t="str">
        <f>IF(B182="","",_xlfn.XLOOKUP(B182,DB!$A$2:$A$205,DB!$D$2:$D$205,""))</f>
        <v>MMEX</v>
      </c>
      <c r="V182" t="str">
        <f>IF(B182="","",IF(OR(COUNTIF(M182,"????N?????W")&gt;0,COUNTIF(M182,"????N?????E")&gt;0,COUNTIF(M182,"????S?????W")&gt;0,COUNTIF(M182,"????S?????E")&gt;0),_xlfn.XLOOKUP(B182,DB!$A$2:$A$205,DB!$B$2:$B$205,""),M182))</f>
        <v>GOTAS</v>
      </c>
      <c r="AF182" s="2">
        <v>0.625</v>
      </c>
      <c r="AG182" t="s">
        <v>744</v>
      </c>
      <c r="AH182" s="17">
        <v>440</v>
      </c>
      <c r="AI182" s="17" cm="1">
        <f t="array" ref="AI182">SUMPRODUCT(--(IFERROR(HOUR(Flights_2026_09_303334353637345678910[entry_hour]),-1)=HOUR(AF182)),--(IFERROR(Flights_2026_09_303334353637345678910[entry_sector],"")=AG182),--(IFERROR(Flights_2026_09_303334353637345678910[nfl],-1)&gt;=AH182),--(IFERROR(Flights_2026_09_303334353637345678910[nfl],-1)&lt;=IF(AH182=450,450,AH182+9)))</f>
        <v>0</v>
      </c>
    </row>
    <row r="183" spans="1:35" x14ac:dyDescent="0.2">
      <c r="A183" t="s">
        <v>333</v>
      </c>
      <c r="B183" t="s">
        <v>119</v>
      </c>
      <c r="C183" t="s">
        <v>19</v>
      </c>
      <c r="D183" t="s">
        <v>47</v>
      </c>
      <c r="E183" t="s">
        <v>4578</v>
      </c>
      <c r="F183" s="35">
        <v>46307.904942129629</v>
      </c>
      <c r="G183" t="s">
        <v>21</v>
      </c>
      <c r="H183" t="s">
        <v>4579</v>
      </c>
      <c r="I183">
        <v>350</v>
      </c>
      <c r="J183" t="s">
        <v>22</v>
      </c>
      <c r="K183" t="s">
        <v>23</v>
      </c>
      <c r="L183">
        <v>787</v>
      </c>
      <c r="M183" t="s">
        <v>84</v>
      </c>
      <c r="N183" s="35">
        <v>46307.859375</v>
      </c>
      <c r="O183">
        <v>350</v>
      </c>
      <c r="P183" t="s">
        <v>26</v>
      </c>
      <c r="Q183">
        <v>350</v>
      </c>
      <c r="R183" t="str">
        <f>IF(B183="","",_xlfn.XLOOKUP(B183,DB!$A$2:$A$205,DB!$C$2:$C$205,"")&amp;"")</f>
        <v>Sector 5</v>
      </c>
      <c r="S183" t="str">
        <f>IF(B183="","",_xlfn.XLOOKUP(B183,DB!$A$2:$A$205,DB!$E$2:$E$205,""))</f>
        <v>Sector 4</v>
      </c>
      <c r="T183" t="str">
        <f>IF(B183="","",_xlfn.XLOOKUP(B183,DB!$A$2:$A$205,DB!$F$2:$F$205,""))</f>
        <v>VOMAR/XUDUN</v>
      </c>
      <c r="U183" t="str">
        <f>IF(B183="","",_xlfn.XLOOKUP(B183,DB!$A$2:$A$205,DB!$D$2:$D$205,""))</f>
        <v>MMTY</v>
      </c>
      <c r="V183" t="str">
        <f>IF(B183="","",IF(OR(COUNTIF(M183,"????N?????W")&gt;0,COUNTIF(M183,"????N?????E")&gt;0,COUNTIF(M183,"????S?????W")&gt;0,COUNTIF(M183,"????S?????E")&gt;0),_xlfn.XLOOKUP(B183,DB!$A$2:$A$205,DB!$B$2:$B$205,""),M183))</f>
        <v>MATOL</v>
      </c>
      <c r="AF183" s="2">
        <v>0.625</v>
      </c>
      <c r="AG183" t="s">
        <v>744</v>
      </c>
      <c r="AH183" s="17">
        <v>450</v>
      </c>
      <c r="AI183" s="17" cm="1">
        <f t="array" ref="AI183">SUMPRODUCT(--(IFERROR(HOUR(Flights_2026_09_303334353637345678910[entry_hour]),-1)=HOUR(AF183)),--(IFERROR(Flights_2026_09_303334353637345678910[entry_sector],"")=AG183),--(IFERROR(Flights_2026_09_303334353637345678910[nfl],-1)&gt;=AH183),--(IFERROR(Flights_2026_09_303334353637345678910[nfl],-1)&lt;=IF(AH183=450,450,AH183+9)))</f>
        <v>0</v>
      </c>
    </row>
    <row r="184" spans="1:35" x14ac:dyDescent="0.2">
      <c r="A184" t="s">
        <v>304</v>
      </c>
      <c r="B184" t="s">
        <v>213</v>
      </c>
      <c r="C184" t="s">
        <v>19</v>
      </c>
      <c r="D184" t="s">
        <v>90</v>
      </c>
      <c r="E184" t="s">
        <v>4580</v>
      </c>
      <c r="F184" s="35">
        <v>46307.9065625</v>
      </c>
      <c r="G184" t="s">
        <v>21</v>
      </c>
      <c r="H184" t="s">
        <v>4581</v>
      </c>
      <c r="I184">
        <v>390</v>
      </c>
      <c r="J184" t="s">
        <v>22</v>
      </c>
      <c r="K184" t="s">
        <v>23</v>
      </c>
      <c r="L184">
        <v>631</v>
      </c>
      <c r="M184" t="s">
        <v>540</v>
      </c>
      <c r="N184" s="35">
        <v>46307.868599537032</v>
      </c>
      <c r="O184">
        <v>390</v>
      </c>
      <c r="P184" t="s">
        <v>26</v>
      </c>
      <c r="Q184">
        <v>390</v>
      </c>
      <c r="R184" t="str">
        <f>IF(B184="","",_xlfn.XLOOKUP(B184,DB!$A$2:$A$205,DB!$C$2:$C$205,"")&amp;"")</f>
        <v>Sector 5</v>
      </c>
      <c r="S184" t="str">
        <f>IF(B184="","",_xlfn.XLOOKUP(B184,DB!$A$2:$A$205,DB!$E$2:$E$205,""))</f>
        <v>Sector 4</v>
      </c>
      <c r="T184" t="str">
        <f>IF(B184="","",_xlfn.XLOOKUP(B184,DB!$A$2:$A$205,DB!$F$2:$F$205,""))</f>
        <v>VOMAR/XUDUN</v>
      </c>
      <c r="U184" t="str">
        <f>IF(B184="","",_xlfn.XLOOKUP(B184,DB!$A$2:$A$205,DB!$D$2:$D$205,""))</f>
        <v>KZHU</v>
      </c>
      <c r="V184" t="str">
        <f>IF(B184="","",IF(OR(COUNTIF(M184,"????N?????W")&gt;0,COUNTIF(M184,"????N?????E")&gt;0,COUNTIF(M184,"????S?????W")&gt;0,COUNTIF(M184,"????S?????E")&gt;0),_xlfn.XLOOKUP(B184,DB!$A$2:$A$205,DB!$B$2:$B$205,""),M184))</f>
        <v>DUTNA</v>
      </c>
      <c r="AF184" s="2">
        <v>0.625</v>
      </c>
      <c r="AG184" t="s">
        <v>745</v>
      </c>
      <c r="AH184" s="17">
        <v>200</v>
      </c>
      <c r="AI184" s="17" cm="1">
        <f t="array" ref="AI184">SUMPRODUCT(--(IFERROR(HOUR(Flights_2026_09_303334353637345678910[entry_hour]),-1)=HOUR(AF184)),--(IFERROR(Flights_2026_09_303334353637345678910[entry_sector],"")=AG184),--(IFERROR(Flights_2026_09_303334353637345678910[nfl],-1)&gt;=AH184),--(IFERROR(Flights_2026_09_303334353637345678910[nfl],-1)&lt;=IF(AH184=450,450,AH184+9)))</f>
        <v>0</v>
      </c>
    </row>
    <row r="185" spans="1:35" x14ac:dyDescent="0.2">
      <c r="A185" t="s">
        <v>337</v>
      </c>
      <c r="B185" t="s">
        <v>206</v>
      </c>
      <c r="C185" t="s">
        <v>19</v>
      </c>
      <c r="D185" t="s">
        <v>53</v>
      </c>
      <c r="E185" t="s">
        <v>915</v>
      </c>
      <c r="F185" s="35">
        <v>46307.918692129635</v>
      </c>
      <c r="G185" t="s">
        <v>21</v>
      </c>
      <c r="H185" t="s">
        <v>4582</v>
      </c>
      <c r="I185">
        <v>360</v>
      </c>
      <c r="J185" t="s">
        <v>22</v>
      </c>
      <c r="K185" t="s">
        <v>23</v>
      </c>
      <c r="L185">
        <v>218</v>
      </c>
      <c r="M185" t="s">
        <v>44</v>
      </c>
      <c r="N185" s="35">
        <v>46307.901412037041</v>
      </c>
      <c r="O185">
        <v>353</v>
      </c>
      <c r="P185" t="s">
        <v>26</v>
      </c>
      <c r="Q185">
        <v>360</v>
      </c>
      <c r="R185" t="str">
        <f>IF(B185="","",_xlfn.XLOOKUP(B185,DB!$A$2:$A$205,DB!$C$2:$C$205,"")&amp;"")</f>
        <v>Sector 7</v>
      </c>
      <c r="S185" t="str">
        <f>IF(B185="","",_xlfn.XLOOKUP(B185,DB!$A$2:$A$205,DB!$E$2:$E$205,""))</f>
        <v>Sector 7</v>
      </c>
      <c r="T185" t="str">
        <f>IF(B185="","",_xlfn.XLOOKUP(B185,DB!$A$2:$A$205,DB!$F$2:$F$205,""))</f>
        <v>PAULE/SIGMA</v>
      </c>
      <c r="U185" t="str">
        <f>IF(B185="","",_xlfn.XLOOKUP(B185,DB!$A$2:$A$205,DB!$D$2:$D$205,""))</f>
        <v>MHCC</v>
      </c>
      <c r="V185" t="str">
        <f>IF(B185="","",IF(OR(COUNTIF(M185,"????N?????W")&gt;0,COUNTIF(M185,"????N?????E")&gt;0,COUNTIF(M185,"????S?????W")&gt;0,COUNTIF(M185,"????S?????E")&gt;0),_xlfn.XLOOKUP(B185,DB!$A$2:$A$205,DB!$B$2:$B$205,""),M185))</f>
        <v>SIGMA</v>
      </c>
      <c r="AF185" s="2">
        <v>0.625</v>
      </c>
      <c r="AG185" t="s">
        <v>745</v>
      </c>
      <c r="AH185" s="17">
        <v>210</v>
      </c>
      <c r="AI185" s="17" cm="1">
        <f t="array" ref="AI185">SUMPRODUCT(--(IFERROR(HOUR(Flights_2026_09_303334353637345678910[entry_hour]),-1)=HOUR(AF185)),--(IFERROR(Flights_2026_09_303334353637345678910[entry_sector],"")=AG185),--(IFERROR(Flights_2026_09_303334353637345678910[nfl],-1)&gt;=AH185),--(IFERROR(Flights_2026_09_303334353637345678910[nfl],-1)&lt;=IF(AH185=450,450,AH185+9)))</f>
        <v>0</v>
      </c>
    </row>
    <row r="186" spans="1:35" x14ac:dyDescent="0.2">
      <c r="A186" t="s">
        <v>342</v>
      </c>
      <c r="B186" t="s">
        <v>122</v>
      </c>
      <c r="C186" t="s">
        <v>19</v>
      </c>
      <c r="D186" t="s">
        <v>41</v>
      </c>
      <c r="E186" t="s">
        <v>450</v>
      </c>
      <c r="F186" s="35">
        <v>46307.922893518524</v>
      </c>
      <c r="G186" t="s">
        <v>21</v>
      </c>
      <c r="H186" t="s">
        <v>4583</v>
      </c>
      <c r="I186">
        <v>370</v>
      </c>
      <c r="J186" t="s">
        <v>22</v>
      </c>
      <c r="K186" t="s">
        <v>23</v>
      </c>
      <c r="L186">
        <v>849</v>
      </c>
      <c r="M186" t="s">
        <v>136</v>
      </c>
      <c r="N186" s="35">
        <v>46307.873842592591</v>
      </c>
      <c r="O186">
        <v>370</v>
      </c>
      <c r="P186" t="s">
        <v>26</v>
      </c>
      <c r="Q186">
        <v>370</v>
      </c>
      <c r="R186" t="str">
        <f>IF(B186="","",_xlfn.XLOOKUP(B186,DB!$A$2:$A$205,DB!$C$2:$C$205,"")&amp;"")</f>
        <v>Sector 5</v>
      </c>
      <c r="S186" t="str">
        <f>IF(B186="","",_xlfn.XLOOKUP(B186,DB!$A$2:$A$205,DB!$E$2:$E$205,""))</f>
        <v>Sector 4</v>
      </c>
      <c r="T186" t="str">
        <f>IF(B186="","",_xlfn.XLOOKUP(B186,DB!$A$2:$A$205,DB!$F$2:$F$205,""))</f>
        <v>VOMAR/XUDUN</v>
      </c>
      <c r="U186" t="str">
        <f>IF(B186="","",_xlfn.XLOOKUP(B186,DB!$A$2:$A$205,DB!$D$2:$D$205,""))</f>
        <v>MMEX</v>
      </c>
      <c r="V186" t="str">
        <f>IF(B186="","",IF(OR(COUNTIF(M186,"????N?????W")&gt;0,COUNTIF(M186,"????N?????E")&gt;0,COUNTIF(M186,"????S?????W")&gt;0,COUNTIF(M186,"????S?????E")&gt;0),_xlfn.XLOOKUP(B186,DB!$A$2:$A$205,DB!$B$2:$B$205,""),M186))</f>
        <v>LIDAM</v>
      </c>
      <c r="AF186" s="2">
        <v>0.625</v>
      </c>
      <c r="AG186" t="s">
        <v>745</v>
      </c>
      <c r="AH186" s="17">
        <v>220</v>
      </c>
      <c r="AI186" s="17" cm="1">
        <f t="array" ref="AI186">SUMPRODUCT(--(IFERROR(HOUR(Flights_2026_09_303334353637345678910[entry_hour]),-1)=HOUR(AF186)),--(IFERROR(Flights_2026_09_303334353637345678910[entry_sector],"")=AG186),--(IFERROR(Flights_2026_09_303334353637345678910[nfl],-1)&gt;=AH186),--(IFERROR(Flights_2026_09_303334353637345678910[nfl],-1)&lt;=IF(AH186=450,450,AH186+9)))</f>
        <v>0</v>
      </c>
    </row>
    <row r="187" spans="1:35" x14ac:dyDescent="0.2">
      <c r="A187" t="s">
        <v>344</v>
      </c>
      <c r="B187" t="s">
        <v>52</v>
      </c>
      <c r="C187" t="s">
        <v>19</v>
      </c>
      <c r="D187" t="s">
        <v>47</v>
      </c>
      <c r="E187" t="s">
        <v>3138</v>
      </c>
      <c r="F187" s="35">
        <v>46307.92695601852</v>
      </c>
      <c r="G187" t="s">
        <v>21</v>
      </c>
      <c r="H187" t="s">
        <v>4584</v>
      </c>
      <c r="I187">
        <v>370</v>
      </c>
      <c r="J187" t="s">
        <v>22</v>
      </c>
      <c r="K187" t="s">
        <v>23</v>
      </c>
      <c r="L187">
        <v>875</v>
      </c>
      <c r="M187" t="s">
        <v>793</v>
      </c>
      <c r="N187" s="35">
        <v>46307.877650462964</v>
      </c>
      <c r="O187">
        <v>390</v>
      </c>
      <c r="P187" t="s">
        <v>26</v>
      </c>
      <c r="Q187">
        <v>370</v>
      </c>
      <c r="R187" t="str">
        <f>IF(B187="","",_xlfn.XLOOKUP(B187,DB!$A$2:$A$205,DB!$C$2:$C$205,"")&amp;"")</f>
        <v>Sector 6</v>
      </c>
      <c r="S187" t="str">
        <f>IF(B187="","",_xlfn.XLOOKUP(B187,DB!$A$2:$A$205,DB!$E$2:$E$205,""))</f>
        <v>Sector 4</v>
      </c>
      <c r="T187" t="str">
        <f>IF(B187="","",_xlfn.XLOOKUP(B187,DB!$A$2:$A$205,DB!$F$2:$F$205,""))</f>
        <v>VOMAR/XUDUN</v>
      </c>
      <c r="U187" t="str">
        <f>IF(B187="","",_xlfn.XLOOKUP(B187,DB!$A$2:$A$205,DB!$D$2:$D$205,""))</f>
        <v>MMEX</v>
      </c>
      <c r="V187" t="str">
        <f>IF(B187="","",IF(OR(COUNTIF(M187,"????N?????W")&gt;0,COUNTIF(M187,"????N?????E")&gt;0,COUNTIF(M187,"????S?????W")&gt;0,COUNTIF(M187,"????S?????E")&gt;0),_xlfn.XLOOKUP(B187,DB!$A$2:$A$205,DB!$B$2:$B$205,""),M187))</f>
        <v>GOTAS</v>
      </c>
      <c r="AF187" s="2">
        <v>0.625</v>
      </c>
      <c r="AG187" t="s">
        <v>745</v>
      </c>
      <c r="AH187" s="17">
        <v>230</v>
      </c>
      <c r="AI187" s="17" cm="1">
        <f t="array" ref="AI187">SUMPRODUCT(--(IFERROR(HOUR(Flights_2026_09_303334353637345678910[entry_hour]),-1)=HOUR(AF187)),--(IFERROR(Flights_2026_09_303334353637345678910[entry_sector],"")=AG187),--(IFERROR(Flights_2026_09_303334353637345678910[nfl],-1)&gt;=AH187),--(IFERROR(Flights_2026_09_303334353637345678910[nfl],-1)&lt;=IF(AH187=450,450,AH187+9)))</f>
        <v>0</v>
      </c>
    </row>
    <row r="188" spans="1:35" x14ac:dyDescent="0.2">
      <c r="A188" t="s">
        <v>416</v>
      </c>
      <c r="B188" t="s">
        <v>188</v>
      </c>
      <c r="C188" t="s">
        <v>19</v>
      </c>
      <c r="D188" t="s">
        <v>107</v>
      </c>
      <c r="E188" t="s">
        <v>2284</v>
      </c>
      <c r="F188" s="35">
        <v>46307.928576388891</v>
      </c>
      <c r="G188" t="s">
        <v>21</v>
      </c>
      <c r="H188" t="s">
        <v>4585</v>
      </c>
      <c r="I188">
        <v>340</v>
      </c>
      <c r="J188" t="s">
        <v>22</v>
      </c>
      <c r="K188" t="s">
        <v>23</v>
      </c>
      <c r="L188">
        <v>246</v>
      </c>
      <c r="M188" t="s">
        <v>190</v>
      </c>
      <c r="N188" s="35">
        <v>46307.908634259264</v>
      </c>
      <c r="O188">
        <v>140</v>
      </c>
      <c r="P188" t="s">
        <v>26</v>
      </c>
      <c r="Q188">
        <v>380</v>
      </c>
      <c r="R188" t="str">
        <f>IF(B188="","",_xlfn.XLOOKUP(B188,DB!$A$2:$A$205,DB!$C$2:$C$205,"")&amp;"")</f>
        <v>Sector 7</v>
      </c>
      <c r="S188" t="str">
        <f>IF(B188="","",_xlfn.XLOOKUP(B188,DB!$A$2:$A$205,DB!$E$2:$E$205,""))</f>
        <v>Sector 7</v>
      </c>
      <c r="T188" t="str">
        <f>IF(B188="","",_xlfn.XLOOKUP(B188,DB!$A$2:$A$205,DB!$F$2:$F$205,""))</f>
        <v>PAULE/SIGMA</v>
      </c>
      <c r="U188" t="str">
        <f>IF(B188="","",_xlfn.XLOOKUP(B188,DB!$A$2:$A$205,DB!$D$2:$D$205,""))</f>
        <v>MHCC</v>
      </c>
      <c r="V188" t="str">
        <f>IF(B188="","",IF(OR(COUNTIF(M188,"????N?????W")&gt;0,COUNTIF(M188,"????N?????E")&gt;0,COUNTIF(M188,"????S?????W")&gt;0,COUNTIF(M188,"????S?????E")&gt;0),_xlfn.XLOOKUP(B188,DB!$A$2:$A$205,DB!$B$2:$B$205,""),M188))</f>
        <v>ILUBA</v>
      </c>
      <c r="AF188" s="2">
        <v>0.625</v>
      </c>
      <c r="AG188" t="s">
        <v>745</v>
      </c>
      <c r="AH188" s="17">
        <v>240</v>
      </c>
      <c r="AI188" s="17" cm="1">
        <f t="array" ref="AI188">SUMPRODUCT(--(IFERROR(HOUR(Flights_2026_09_303334353637345678910[entry_hour]),-1)=HOUR(AF188)),--(IFERROR(Flights_2026_09_303334353637345678910[entry_sector],"")=AG188),--(IFERROR(Flights_2026_09_303334353637345678910[nfl],-1)&gt;=AH188),--(IFERROR(Flights_2026_09_303334353637345678910[nfl],-1)&lt;=IF(AH188=450,450,AH188+9)))</f>
        <v>0</v>
      </c>
    </row>
    <row r="189" spans="1:35" x14ac:dyDescent="0.2">
      <c r="A189" t="s">
        <v>3982</v>
      </c>
      <c r="B189" t="s">
        <v>573</v>
      </c>
      <c r="C189" t="s">
        <v>19</v>
      </c>
      <c r="D189" t="s">
        <v>35</v>
      </c>
      <c r="E189" t="s">
        <v>3983</v>
      </c>
      <c r="F189" s="35">
        <v>46307.931458333333</v>
      </c>
      <c r="G189" t="s">
        <v>21</v>
      </c>
      <c r="H189" t="s">
        <v>4586</v>
      </c>
      <c r="I189">
        <v>380</v>
      </c>
      <c r="J189" t="s">
        <v>22</v>
      </c>
      <c r="K189" t="s">
        <v>23</v>
      </c>
      <c r="L189">
        <v>165</v>
      </c>
      <c r="M189" t="s">
        <v>37</v>
      </c>
      <c r="N189" s="35">
        <v>46307.917581018519</v>
      </c>
      <c r="O189">
        <v>140</v>
      </c>
      <c r="P189" t="s">
        <v>38</v>
      </c>
      <c r="Q189">
        <v>220</v>
      </c>
      <c r="R189" t="str">
        <f>IF(B189="","",_xlfn.XLOOKUP(B189,DB!$A$2:$A$205,DB!$C$2:$C$205,"")&amp;"")</f>
        <v>Sector 3</v>
      </c>
      <c r="S189" t="str">
        <f>IF(B189="","",_xlfn.XLOOKUP(B189,DB!$A$2:$A$205,DB!$E$2:$E$205,""))</f>
        <v>Sector 3</v>
      </c>
      <c r="T189" t="str">
        <f>IF(B189="","",_xlfn.XLOOKUP(B189,DB!$A$2:$A$205,DB!$F$2:$F$205,""))</f>
        <v>NOSAT</v>
      </c>
      <c r="U189" t="str">
        <f>IF(B189="","",_xlfn.XLOOKUP(B189,DB!$A$2:$A$205,DB!$D$2:$D$205,""))</f>
        <v>MUFH</v>
      </c>
      <c r="V189" t="str">
        <f>IF(B189="","",IF(OR(COUNTIF(M189,"????N?????W")&gt;0,COUNTIF(M189,"????N?????E")&gt;0,COUNTIF(M189,"????S?????W")&gt;0,COUNTIF(M189,"????S?????E")&gt;0),_xlfn.XLOOKUP(B189,DB!$A$2:$A$205,DB!$B$2:$B$205,""),M189))</f>
        <v>NOSAT</v>
      </c>
      <c r="AF189" s="2">
        <v>0.625</v>
      </c>
      <c r="AG189" t="s">
        <v>745</v>
      </c>
      <c r="AH189" s="17">
        <v>250</v>
      </c>
      <c r="AI189" s="17" cm="1">
        <f t="array" ref="AI189">SUMPRODUCT(--(IFERROR(HOUR(Flights_2026_09_303334353637345678910[entry_hour]),-1)=HOUR(AF189)),--(IFERROR(Flights_2026_09_303334353637345678910[entry_sector],"")=AG189),--(IFERROR(Flights_2026_09_303334353637345678910[nfl],-1)&gt;=AH189),--(IFERROR(Flights_2026_09_303334353637345678910[nfl],-1)&lt;=IF(AH189=450,450,AH189+9)))</f>
        <v>0</v>
      </c>
    </row>
    <row r="190" spans="1:35" x14ac:dyDescent="0.2">
      <c r="A190" t="s">
        <v>392</v>
      </c>
      <c r="B190" t="s">
        <v>19</v>
      </c>
      <c r="C190" t="s">
        <v>19</v>
      </c>
      <c r="D190" t="s">
        <v>393</v>
      </c>
      <c r="F190" s="35">
        <v>46307.931701388894</v>
      </c>
      <c r="G190" t="s">
        <v>28</v>
      </c>
      <c r="H190" t="s">
        <v>4587</v>
      </c>
      <c r="I190">
        <v>15</v>
      </c>
      <c r="J190" t="s">
        <v>30</v>
      </c>
      <c r="K190" t="s">
        <v>31</v>
      </c>
      <c r="L190">
        <v>214</v>
      </c>
      <c r="M190" t="s">
        <v>19</v>
      </c>
      <c r="N190" s="35">
        <v>46307.889155092591</v>
      </c>
      <c r="O190">
        <v>0</v>
      </c>
      <c r="P190" t="s">
        <v>32</v>
      </c>
      <c r="Q190">
        <v>927</v>
      </c>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MMUN</v>
      </c>
      <c r="AF190" s="2">
        <v>0.625</v>
      </c>
      <c r="AG190" t="s">
        <v>745</v>
      </c>
      <c r="AH190" s="17">
        <v>260</v>
      </c>
      <c r="AI190" s="17" cm="1">
        <f t="array" ref="AI190">SUMPRODUCT(--(IFERROR(HOUR(Flights_2026_09_303334353637345678910[entry_hour]),-1)=HOUR(AF190)),--(IFERROR(Flights_2026_09_303334353637345678910[entry_sector],"")=AG190),--(IFERROR(Flights_2026_09_303334353637345678910[nfl],-1)&gt;=AH190),--(IFERROR(Flights_2026_09_303334353637345678910[nfl],-1)&lt;=IF(AH190=450,450,AH190+9)))</f>
        <v>0</v>
      </c>
    </row>
    <row r="191" spans="1:35" x14ac:dyDescent="0.2">
      <c r="A191" t="s">
        <v>347</v>
      </c>
      <c r="B191" t="s">
        <v>282</v>
      </c>
      <c r="C191" t="s">
        <v>19</v>
      </c>
      <c r="D191" t="s">
        <v>53</v>
      </c>
      <c r="E191" t="s">
        <v>1901</v>
      </c>
      <c r="F191" s="35">
        <v>46307.941122685181</v>
      </c>
      <c r="G191" t="s">
        <v>21</v>
      </c>
      <c r="H191" t="s">
        <v>4588</v>
      </c>
      <c r="I191">
        <v>340</v>
      </c>
      <c r="J191" t="s">
        <v>22</v>
      </c>
      <c r="K191" t="s">
        <v>23</v>
      </c>
      <c r="L191">
        <v>219</v>
      </c>
      <c r="M191" t="s">
        <v>44</v>
      </c>
      <c r="N191" s="35">
        <v>46307.923078703709</v>
      </c>
      <c r="O191">
        <v>309</v>
      </c>
      <c r="P191" t="s">
        <v>26</v>
      </c>
      <c r="Q191">
        <v>360</v>
      </c>
      <c r="R191" t="str">
        <f>IF(B191="","",_xlfn.XLOOKUP(B191,DB!$A$2:$A$205,DB!$C$2:$C$205,"")&amp;"")</f>
        <v>Sector 7</v>
      </c>
      <c r="S191" t="str">
        <f>IF(B191="","",_xlfn.XLOOKUP(B191,DB!$A$2:$A$205,DB!$E$2:$E$205,""))</f>
        <v>Sector 7</v>
      </c>
      <c r="T191" t="str">
        <f>IF(B191="","",_xlfn.XLOOKUP(B191,DB!$A$2:$A$205,DB!$F$2:$F$205,""))</f>
        <v>PAULE/SIGMA</v>
      </c>
      <c r="U191" t="str">
        <f>IF(B191="","",_xlfn.XLOOKUP(B191,DB!$A$2:$A$205,DB!$D$2:$D$205,""))</f>
        <v>MHCC</v>
      </c>
      <c r="V191" t="str">
        <f>IF(B191="","",IF(OR(COUNTIF(M191,"????N?????W")&gt;0,COUNTIF(M191,"????N?????E")&gt;0,COUNTIF(M191,"????S?????W")&gt;0,COUNTIF(M191,"????S?????E")&gt;0),_xlfn.XLOOKUP(B191,DB!$A$2:$A$205,DB!$B$2:$B$205,""),M191))</f>
        <v>SIGMA</v>
      </c>
      <c r="AF191" s="2">
        <v>0.625</v>
      </c>
      <c r="AG191" t="s">
        <v>745</v>
      </c>
      <c r="AH191" s="17">
        <v>270</v>
      </c>
      <c r="AI191" s="17" cm="1">
        <f t="array" ref="AI191">SUMPRODUCT(--(IFERROR(HOUR(Flights_2026_09_303334353637345678910[entry_hour]),-1)=HOUR(AF191)),--(IFERROR(Flights_2026_09_303334353637345678910[entry_sector],"")=AG191),--(IFERROR(Flights_2026_09_303334353637345678910[nfl],-1)&gt;=AH191),--(IFERROR(Flights_2026_09_303334353637345678910[nfl],-1)&lt;=IF(AH191=450,450,AH191+9)))</f>
        <v>0</v>
      </c>
    </row>
    <row r="192" spans="1:35" x14ac:dyDescent="0.2">
      <c r="A192" t="s">
        <v>364</v>
      </c>
      <c r="B192" t="s">
        <v>279</v>
      </c>
      <c r="C192" t="s">
        <v>19</v>
      </c>
      <c r="D192" t="s">
        <v>365</v>
      </c>
      <c r="E192" t="s">
        <v>649</v>
      </c>
      <c r="F192" s="35">
        <v>46307.948912037042</v>
      </c>
      <c r="G192" t="s">
        <v>21</v>
      </c>
      <c r="H192" t="s">
        <v>4589</v>
      </c>
      <c r="I192">
        <v>380</v>
      </c>
      <c r="J192" t="s">
        <v>22</v>
      </c>
      <c r="K192" t="s">
        <v>23</v>
      </c>
      <c r="L192">
        <v>189</v>
      </c>
      <c r="M192" t="s">
        <v>37</v>
      </c>
      <c r="N192" s="35">
        <v>46307.935393518521</v>
      </c>
      <c r="O192">
        <v>166</v>
      </c>
      <c r="P192" t="s">
        <v>38</v>
      </c>
      <c r="Q192">
        <v>220</v>
      </c>
      <c r="R192" t="str">
        <f>IF(B192="","",_xlfn.XLOOKUP(B192,DB!$A$2:$A$205,DB!$C$2:$C$205,"")&amp;"")</f>
        <v>Sector 3</v>
      </c>
      <c r="S192" t="str">
        <f>IF(B192="","",_xlfn.XLOOKUP(B192,DB!$A$2:$A$205,DB!$E$2:$E$205,""))</f>
        <v>Sector 3</v>
      </c>
      <c r="T192" t="str">
        <f>IF(B192="","",_xlfn.XLOOKUP(B192,DB!$A$2:$A$205,DB!$F$2:$F$205,""))</f>
        <v>NOSAT</v>
      </c>
      <c r="U192" t="str">
        <f>IF(B192="","",_xlfn.XLOOKUP(B192,DB!$A$2:$A$205,DB!$D$2:$D$205,""))</f>
        <v>MUFH</v>
      </c>
      <c r="V192" t="str">
        <f>IF(B192="","",IF(OR(COUNTIF(M192,"????N?????W")&gt;0,COUNTIF(M192,"????N?????E")&gt;0,COUNTIF(M192,"????S?????W")&gt;0,COUNTIF(M192,"????S?????E")&gt;0),_xlfn.XLOOKUP(B192,DB!$A$2:$A$205,DB!$B$2:$B$205,""),M192))</f>
        <v>NOSAT</v>
      </c>
      <c r="AF192" s="2">
        <v>0.625</v>
      </c>
      <c r="AG192" t="s">
        <v>745</v>
      </c>
      <c r="AH192" s="17">
        <v>280</v>
      </c>
      <c r="AI192" s="17" cm="1">
        <f t="array" ref="AI192">SUMPRODUCT(--(IFERROR(HOUR(Flights_2026_09_303334353637345678910[entry_hour]),-1)=HOUR(AF192)),--(IFERROR(Flights_2026_09_303334353637345678910[entry_sector],"")=AG192),--(IFERROR(Flights_2026_09_303334353637345678910[nfl],-1)&gt;=AH192),--(IFERROR(Flights_2026_09_303334353637345678910[nfl],-1)&lt;=IF(AH192=450,450,AH192+9)))</f>
        <v>0</v>
      </c>
    </row>
    <row r="193" spans="1:35" x14ac:dyDescent="0.2">
      <c r="A193" t="s">
        <v>338</v>
      </c>
      <c r="B193" t="s">
        <v>34</v>
      </c>
      <c r="C193" t="s">
        <v>19</v>
      </c>
      <c r="D193" t="s">
        <v>339</v>
      </c>
      <c r="E193" t="s">
        <v>1131</v>
      </c>
      <c r="F193" s="35">
        <v>46307.96873842593</v>
      </c>
      <c r="G193" t="s">
        <v>21</v>
      </c>
      <c r="H193" t="s">
        <v>4590</v>
      </c>
      <c r="I193">
        <v>400</v>
      </c>
      <c r="J193" t="s">
        <v>22</v>
      </c>
      <c r="K193" t="s">
        <v>23</v>
      </c>
      <c r="L193">
        <v>165</v>
      </c>
      <c r="M193" t="s">
        <v>37</v>
      </c>
      <c r="N193" s="35">
        <v>46307.955069444448</v>
      </c>
      <c r="O193">
        <v>150</v>
      </c>
      <c r="P193" t="s">
        <v>38</v>
      </c>
      <c r="Q193">
        <v>220</v>
      </c>
      <c r="R193" t="str">
        <f>IF(B193="","",_xlfn.XLOOKUP(B193,DB!$A$2:$A$205,DB!$C$2:$C$205,"")&amp;"")</f>
        <v>Sector 3</v>
      </c>
      <c r="S193" t="str">
        <f>IF(B193="","",_xlfn.XLOOKUP(B193,DB!$A$2:$A$205,DB!$E$2:$E$205,""))</f>
        <v>Sector 3</v>
      </c>
      <c r="T193" t="str">
        <f>IF(B193="","",_xlfn.XLOOKUP(B193,DB!$A$2:$A$205,DB!$F$2:$F$205,""))</f>
        <v>NOSAT</v>
      </c>
      <c r="U193" t="str">
        <f>IF(B193="","",_xlfn.XLOOKUP(B193,DB!$A$2:$A$205,DB!$D$2:$D$205,""))</f>
        <v>MUFH</v>
      </c>
      <c r="V193" t="str">
        <f>IF(B193="","",IF(OR(COUNTIF(M193,"????N?????W")&gt;0,COUNTIF(M193,"????N?????E")&gt;0,COUNTIF(M193,"????S?????W")&gt;0,COUNTIF(M193,"????S?????E")&gt;0),_xlfn.XLOOKUP(B193,DB!$A$2:$A$205,DB!$B$2:$B$205,""),M193))</f>
        <v>NOSAT</v>
      </c>
      <c r="AF193" s="2">
        <v>0.625</v>
      </c>
      <c r="AG193" t="s">
        <v>745</v>
      </c>
      <c r="AH193" s="17">
        <v>290</v>
      </c>
      <c r="AI193" s="17" cm="1">
        <f t="array" ref="AI193">SUMPRODUCT(--(IFERROR(HOUR(Flights_2026_09_303334353637345678910[entry_hour]),-1)=HOUR(AF193)),--(IFERROR(Flights_2026_09_303334353637345678910[entry_sector],"")=AG193),--(IFERROR(Flights_2026_09_303334353637345678910[nfl],-1)&gt;=AH193),--(IFERROR(Flights_2026_09_303334353637345678910[nfl],-1)&lt;=IF(AH193=450,450,AH193+9)))</f>
        <v>0</v>
      </c>
    </row>
    <row r="194" spans="1:35" x14ac:dyDescent="0.2">
      <c r="A194" t="s">
        <v>349</v>
      </c>
      <c r="B194" t="s">
        <v>75</v>
      </c>
      <c r="C194" t="s">
        <v>19</v>
      </c>
      <c r="D194" t="s">
        <v>76</v>
      </c>
      <c r="E194" t="s">
        <v>4591</v>
      </c>
      <c r="F194" s="35">
        <v>46307.972141203703</v>
      </c>
      <c r="G194" t="s">
        <v>21</v>
      </c>
      <c r="H194" t="s">
        <v>4592</v>
      </c>
      <c r="I194">
        <v>350</v>
      </c>
      <c r="J194" t="s">
        <v>22</v>
      </c>
      <c r="K194" t="s">
        <v>23</v>
      </c>
      <c r="L194">
        <v>849</v>
      </c>
      <c r="M194" t="s">
        <v>1284</v>
      </c>
      <c r="N194" s="35">
        <v>46307.924976851849</v>
      </c>
      <c r="O194">
        <v>350</v>
      </c>
      <c r="P194" t="s">
        <v>26</v>
      </c>
      <c r="Q194">
        <v>350</v>
      </c>
      <c r="R194" t="str">
        <f>IF(B194="","",_xlfn.XLOOKUP(B194,DB!$A$2:$A$205,DB!$C$2:$C$205,"")&amp;"")</f>
        <v>Sector 5</v>
      </c>
      <c r="S194" t="str">
        <f>IF(B194="","",_xlfn.XLOOKUP(B194,DB!$A$2:$A$205,DB!$E$2:$E$205,""))</f>
        <v>Sector 4</v>
      </c>
      <c r="T194" t="str">
        <f>IF(B194="","",_xlfn.XLOOKUP(B194,DB!$A$2:$A$205,DB!$F$2:$F$205,""))</f>
        <v>VOMAR/XUDUN</v>
      </c>
      <c r="U194" t="str">
        <f>IF(B194="","",_xlfn.XLOOKUP(B194,DB!$A$2:$A$205,DB!$D$2:$D$205,""))</f>
        <v>MMEX</v>
      </c>
      <c r="V194" t="str">
        <f>IF(B194="","",IF(OR(COUNTIF(M194,"????N?????W")&gt;0,COUNTIF(M194,"????N?????E")&gt;0,COUNTIF(M194,"????S?????W")&gt;0,COUNTIF(M194,"????S?????E")&gt;0),_xlfn.XLOOKUP(B194,DB!$A$2:$A$205,DB!$B$2:$B$205,""),M194))</f>
        <v>LIDAM</v>
      </c>
      <c r="AF194" s="2">
        <v>0.625</v>
      </c>
      <c r="AG194" t="s">
        <v>745</v>
      </c>
      <c r="AH194" s="17">
        <v>300</v>
      </c>
      <c r="AI194" s="17" cm="1">
        <f t="array" ref="AI194">SUMPRODUCT(--(IFERROR(HOUR(Flights_2026_09_303334353637345678910[entry_hour]),-1)=HOUR(AF194)),--(IFERROR(Flights_2026_09_303334353637345678910[entry_sector],"")=AG194),--(IFERROR(Flights_2026_09_303334353637345678910[nfl],-1)&gt;=AH194),--(IFERROR(Flights_2026_09_303334353637345678910[nfl],-1)&lt;=IF(AH194=450,450,AH194+9)))</f>
        <v>0</v>
      </c>
    </row>
    <row r="195" spans="1:35" x14ac:dyDescent="0.2">
      <c r="A195" t="s">
        <v>357</v>
      </c>
      <c r="B195" t="s">
        <v>65</v>
      </c>
      <c r="C195" t="s">
        <v>19</v>
      </c>
      <c r="D195" t="s">
        <v>20</v>
      </c>
      <c r="E195" t="s">
        <v>846</v>
      </c>
      <c r="F195" s="35">
        <v>46307.976238425923</v>
      </c>
      <c r="G195" t="s">
        <v>21</v>
      </c>
      <c r="H195" t="s">
        <v>4593</v>
      </c>
      <c r="I195">
        <v>370</v>
      </c>
      <c r="J195" t="s">
        <v>22</v>
      </c>
      <c r="K195" t="s">
        <v>23</v>
      </c>
      <c r="L195">
        <v>890</v>
      </c>
      <c r="M195" t="s">
        <v>2523</v>
      </c>
      <c r="N195" s="35">
        <v>46307.926921296297</v>
      </c>
      <c r="O195">
        <v>370</v>
      </c>
      <c r="P195" t="s">
        <v>26</v>
      </c>
      <c r="Q195">
        <v>370</v>
      </c>
      <c r="R195" t="str">
        <f>IF(B195="","",_xlfn.XLOOKUP(B195,DB!$A$2:$A$205,DB!$C$2:$C$205,"")&amp;"")</f>
        <v>Sector 6</v>
      </c>
      <c r="S195" t="str">
        <f>IF(B195="","",_xlfn.XLOOKUP(B195,DB!$A$2:$A$205,DB!$E$2:$E$205,""))</f>
        <v>Sector 4</v>
      </c>
      <c r="T195" t="str">
        <f>IF(B195="","",_xlfn.XLOOKUP(B195,DB!$A$2:$A$205,DB!$F$2:$F$205,""))</f>
        <v>VOMAR/XUDUN</v>
      </c>
      <c r="U195" t="str">
        <f>IF(B195="","",_xlfn.XLOOKUP(B195,DB!$A$2:$A$205,DB!$D$2:$D$205,""))</f>
        <v>MMEX</v>
      </c>
      <c r="V195" t="str">
        <f>IF(B195="","",IF(OR(COUNTIF(M195,"????N?????W")&gt;0,COUNTIF(M195,"????N?????E")&gt;0,COUNTIF(M195,"????S?????W")&gt;0,COUNTIF(M195,"????S?????E")&gt;0),_xlfn.XLOOKUP(B195,DB!$A$2:$A$205,DB!$B$2:$B$205,""),M195))</f>
        <v>GOTAS</v>
      </c>
      <c r="AF195" s="2">
        <v>0.625</v>
      </c>
      <c r="AG195" t="s">
        <v>745</v>
      </c>
      <c r="AH195" s="17">
        <v>310</v>
      </c>
      <c r="AI195" s="17" cm="1">
        <f t="array" ref="AI195">SUMPRODUCT(--(IFERROR(HOUR(Flights_2026_09_303334353637345678910[entry_hour]),-1)=HOUR(AF195)),--(IFERROR(Flights_2026_09_303334353637345678910[entry_sector],"")=AG195),--(IFERROR(Flights_2026_09_303334353637345678910[nfl],-1)&gt;=AH195),--(IFERROR(Flights_2026_09_303334353637345678910[nfl],-1)&lt;=IF(AH195=450,450,AH195+9)))</f>
        <v>0</v>
      </c>
    </row>
    <row r="196" spans="1:35" x14ac:dyDescent="0.2">
      <c r="A196" t="s">
        <v>355</v>
      </c>
      <c r="B196" t="s">
        <v>81</v>
      </c>
      <c r="C196" t="s">
        <v>19</v>
      </c>
      <c r="D196" t="s">
        <v>76</v>
      </c>
      <c r="E196" t="s">
        <v>495</v>
      </c>
      <c r="F196" s="35">
        <v>46307.980694444443</v>
      </c>
      <c r="G196" t="s">
        <v>21</v>
      </c>
      <c r="H196" t="s">
        <v>4594</v>
      </c>
      <c r="I196">
        <v>350</v>
      </c>
      <c r="J196" t="s">
        <v>22</v>
      </c>
      <c r="K196" t="s">
        <v>23</v>
      </c>
      <c r="L196">
        <v>788</v>
      </c>
      <c r="M196" t="s">
        <v>84</v>
      </c>
      <c r="N196" s="35">
        <v>46307.935844907406</v>
      </c>
      <c r="O196">
        <v>350</v>
      </c>
      <c r="P196" t="s">
        <v>26</v>
      </c>
      <c r="Q196">
        <v>350</v>
      </c>
      <c r="R196" t="str">
        <f>IF(B196="","",_xlfn.XLOOKUP(B196,DB!$A$2:$A$205,DB!$C$2:$C$205,"")&amp;"")</f>
        <v>Sector 5</v>
      </c>
      <c r="S196" t="str">
        <f>IF(B196="","",_xlfn.XLOOKUP(B196,DB!$A$2:$A$205,DB!$E$2:$E$205,""))</f>
        <v>Sector 4</v>
      </c>
      <c r="T196" t="str">
        <f>IF(B196="","",_xlfn.XLOOKUP(B196,DB!$A$2:$A$205,DB!$F$2:$F$205,""))</f>
        <v>VOMAR/XUDUN</v>
      </c>
      <c r="U196" t="str">
        <f>IF(B196="","",_xlfn.XLOOKUP(B196,DB!$A$2:$A$205,DB!$D$2:$D$205,""))</f>
        <v>MMTY</v>
      </c>
      <c r="V196" t="str">
        <f>IF(B196="","",IF(OR(COUNTIF(M196,"????N?????W")&gt;0,COUNTIF(M196,"????N?????E")&gt;0,COUNTIF(M196,"????S?????W")&gt;0,COUNTIF(M196,"????S?????E")&gt;0),_xlfn.XLOOKUP(B196,DB!$A$2:$A$205,DB!$B$2:$B$205,""),M196))</f>
        <v>MATOL</v>
      </c>
      <c r="AF196" s="2">
        <v>0.625</v>
      </c>
      <c r="AG196" t="s">
        <v>745</v>
      </c>
      <c r="AH196" s="17">
        <v>320</v>
      </c>
      <c r="AI196" s="17" cm="1">
        <f t="array" ref="AI196">SUMPRODUCT(--(IFERROR(HOUR(Flights_2026_09_303334353637345678910[entry_hour]),-1)=HOUR(AF196)),--(IFERROR(Flights_2026_09_303334353637345678910[entry_sector],"")=AG196),--(IFERROR(Flights_2026_09_303334353637345678910[nfl],-1)&gt;=AH196),--(IFERROR(Flights_2026_09_303334353637345678910[nfl],-1)&lt;=IF(AH196=450,450,AH196+9)))</f>
        <v>0</v>
      </c>
    </row>
    <row r="197" spans="1:35" x14ac:dyDescent="0.2">
      <c r="A197" t="s">
        <v>4595</v>
      </c>
      <c r="B197" t="s">
        <v>326</v>
      </c>
      <c r="C197" t="s">
        <v>19</v>
      </c>
      <c r="D197" t="s">
        <v>4596</v>
      </c>
      <c r="F197" s="35">
        <v>46307.984328703707</v>
      </c>
      <c r="G197" t="s">
        <v>21</v>
      </c>
      <c r="H197" t="s">
        <v>4597</v>
      </c>
      <c r="I197">
        <v>310</v>
      </c>
      <c r="J197" t="s">
        <v>22</v>
      </c>
      <c r="K197" t="s">
        <v>31</v>
      </c>
      <c r="L197">
        <v>848</v>
      </c>
      <c r="M197" t="s">
        <v>136</v>
      </c>
      <c r="N197" s="35">
        <v>46307.920451388884</v>
      </c>
      <c r="O197">
        <v>310</v>
      </c>
      <c r="P197" t="s">
        <v>32</v>
      </c>
      <c r="Q197">
        <v>310</v>
      </c>
      <c r="R197" t="str">
        <f>IF(B197="","",_xlfn.XLOOKUP(B197,DB!$A$2:$A$205,DB!$C$2:$C$205,"")&amp;"")</f>
        <v>Sector 5</v>
      </c>
      <c r="S197" t="str">
        <f>IF(B197="","",_xlfn.XLOOKUP(B197,DB!$A$2:$A$205,DB!$E$2:$E$205,""))</f>
        <v>Sector 4</v>
      </c>
      <c r="T197" t="str">
        <f>IF(B197="","",_xlfn.XLOOKUP(B197,DB!$A$2:$A$205,DB!$F$2:$F$205,""))</f>
        <v>VOMAR/XUDUN</v>
      </c>
      <c r="U197" t="str">
        <f>IF(B197="","",_xlfn.XLOOKUP(B197,DB!$A$2:$A$205,DB!$D$2:$D$205,""))</f>
        <v>MMEX</v>
      </c>
      <c r="V197" t="str">
        <f>IF(B197="","",IF(OR(COUNTIF(M197,"????N?????W")&gt;0,COUNTIF(M197,"????N?????E")&gt;0,COUNTIF(M197,"????S?????W")&gt;0,COUNTIF(M197,"????S?????E")&gt;0),_xlfn.XLOOKUP(B197,DB!$A$2:$A$205,DB!$B$2:$B$205,""),M197))</f>
        <v>LIDAM</v>
      </c>
      <c r="AF197" s="2">
        <v>0.625</v>
      </c>
      <c r="AG197" t="s">
        <v>745</v>
      </c>
      <c r="AH197" s="17">
        <v>330</v>
      </c>
      <c r="AI197" s="17" cm="1">
        <f t="array" ref="AI197">SUMPRODUCT(--(IFERROR(HOUR(Flights_2026_09_303334353637345678910[entry_hour]),-1)=HOUR(AF197)),--(IFERROR(Flights_2026_09_303334353637345678910[entry_sector],"")=AG197),--(IFERROR(Flights_2026_09_303334353637345678910[nfl],-1)&gt;=AH197),--(IFERROR(Flights_2026_09_303334353637345678910[nfl],-1)&lt;=IF(AH197=450,450,AH197+9)))</f>
        <v>1</v>
      </c>
    </row>
    <row r="198" spans="1:35" x14ac:dyDescent="0.2">
      <c r="A198" t="s">
        <v>193</v>
      </c>
      <c r="B198" t="s">
        <v>81</v>
      </c>
      <c r="C198" t="s">
        <v>19</v>
      </c>
      <c r="D198" t="s">
        <v>50</v>
      </c>
      <c r="E198" t="s">
        <v>548</v>
      </c>
      <c r="F198" s="35">
        <v>46307.986875000002</v>
      </c>
      <c r="G198" t="s">
        <v>28</v>
      </c>
      <c r="H198" t="s">
        <v>4598</v>
      </c>
      <c r="I198">
        <v>350</v>
      </c>
      <c r="J198" t="s">
        <v>22</v>
      </c>
      <c r="K198" t="s">
        <v>23</v>
      </c>
      <c r="L198">
        <v>800</v>
      </c>
      <c r="M198" t="s">
        <v>84</v>
      </c>
      <c r="N198" s="35">
        <v>46307.940625000003</v>
      </c>
      <c r="O198">
        <v>350</v>
      </c>
      <c r="P198" t="s">
        <v>26</v>
      </c>
      <c r="Q198">
        <v>370</v>
      </c>
      <c r="R198" t="str">
        <f>IF(B198="","",_xlfn.XLOOKUP(B198,DB!$A$2:$A$205,DB!$C$2:$C$205,"")&amp;"")</f>
        <v>Sector 5</v>
      </c>
      <c r="S198" t="str">
        <f>IF(B198="","",_xlfn.XLOOKUP(B198,DB!$A$2:$A$205,DB!$E$2:$E$205,""))</f>
        <v>Sector 4</v>
      </c>
      <c r="T198" t="str">
        <f>IF(B198="","",_xlfn.XLOOKUP(B198,DB!$A$2:$A$205,DB!$F$2:$F$205,""))</f>
        <v>VOMAR/XUDUN</v>
      </c>
      <c r="U198" t="str">
        <f>IF(B198="","",_xlfn.XLOOKUP(B198,DB!$A$2:$A$205,DB!$D$2:$D$205,""))</f>
        <v>MMTY</v>
      </c>
      <c r="V198" t="str">
        <f>IF(B198="","",IF(OR(COUNTIF(M198,"????N?????W")&gt;0,COUNTIF(M198,"????N?????E")&gt;0,COUNTIF(M198,"????S?????W")&gt;0,COUNTIF(M198,"????S?????E")&gt;0),_xlfn.XLOOKUP(B198,DB!$A$2:$A$205,DB!$B$2:$B$205,""),M198))</f>
        <v>MATOL</v>
      </c>
      <c r="AF198" s="2">
        <v>0.625</v>
      </c>
      <c r="AG198" t="s">
        <v>745</v>
      </c>
      <c r="AH198" s="17">
        <v>340</v>
      </c>
      <c r="AI198" s="17" cm="1">
        <f t="array" ref="AI198">SUMPRODUCT(--(IFERROR(HOUR(Flights_2026_09_303334353637345678910[entry_hour]),-1)=HOUR(AF198)),--(IFERROR(Flights_2026_09_303334353637345678910[entry_sector],"")=AG198),--(IFERROR(Flights_2026_09_303334353637345678910[nfl],-1)&gt;=AH198),--(IFERROR(Flights_2026_09_303334353637345678910[nfl],-1)&lt;=IF(AH198=450,450,AH198+9)))</f>
        <v>0</v>
      </c>
    </row>
    <row r="199" spans="1:35" x14ac:dyDescent="0.2">
      <c r="A199" t="s">
        <v>4599</v>
      </c>
      <c r="B199" t="s">
        <v>89</v>
      </c>
      <c r="C199" t="s">
        <v>19</v>
      </c>
      <c r="D199" t="s">
        <v>90</v>
      </c>
      <c r="E199" t="s">
        <v>4600</v>
      </c>
      <c r="F199" s="35">
        <v>46307.989004629635</v>
      </c>
      <c r="G199" t="s">
        <v>21</v>
      </c>
      <c r="H199" t="s">
        <v>4601</v>
      </c>
      <c r="I199">
        <v>360</v>
      </c>
      <c r="J199" t="s">
        <v>22</v>
      </c>
      <c r="K199" t="s">
        <v>23</v>
      </c>
      <c r="L199">
        <v>214</v>
      </c>
      <c r="M199" t="s">
        <v>44</v>
      </c>
      <c r="N199" s="35">
        <v>46307.972268518519</v>
      </c>
      <c r="O199">
        <v>353</v>
      </c>
      <c r="P199" t="s">
        <v>26</v>
      </c>
      <c r="Q199">
        <v>340</v>
      </c>
      <c r="R199" s="40" t="str">
        <f>IF(B199="","",_xlfn.XLOOKUP(B199,DB!$A$2:$A$205,DB!$C$2:$C$205,"")&amp;"")</f>
        <v>Sector 7</v>
      </c>
      <c r="S199" s="40" t="str">
        <f>IF(B199="","",_xlfn.XLOOKUP(B199,DB!$A$2:$A$205,DB!$E$2:$E$205,""))</f>
        <v>Sector 7</v>
      </c>
      <c r="T199" s="40" t="str">
        <f>IF(B199="","",_xlfn.XLOOKUP(B199,DB!$A$2:$A$205,DB!$F$2:$F$205,""))</f>
        <v>PAULE/SIGMA</v>
      </c>
      <c r="U199" s="40" t="str">
        <f>IF(B199="","",_xlfn.XLOOKUP(B199,DB!$A$2:$A$205,DB!$D$2:$D$205,""))</f>
        <v>MHCC</v>
      </c>
      <c r="V199" s="40" t="str">
        <f>IF(B199="","",IF(OR(COUNTIF(M199,"????N?????W")&gt;0,COUNTIF(M199,"????N?????E")&gt;0,COUNTIF(M199,"????S?????W")&gt;0,COUNTIF(M199,"????S?????E")&gt;0),_xlfn.XLOOKUP(B199,DB!$A$2:$A$205,DB!$B$2:$B$205,""),M199))</f>
        <v>SIGMA</v>
      </c>
      <c r="AF199" s="2">
        <v>0.625</v>
      </c>
      <c r="AG199" t="s">
        <v>745</v>
      </c>
      <c r="AH199" s="17">
        <v>350</v>
      </c>
      <c r="AI199" s="17" cm="1">
        <f t="array" ref="AI199">SUMPRODUCT(--(IFERROR(HOUR(Flights_2026_09_303334353637345678910[entry_hour]),-1)=HOUR(AF199)),--(IFERROR(Flights_2026_09_303334353637345678910[entry_sector],"")=AG199),--(IFERROR(Flights_2026_09_303334353637345678910[nfl],-1)&gt;=AH199),--(IFERROR(Flights_2026_09_303334353637345678910[nfl],-1)&lt;=IF(AH199=450,450,AH199+9)))</f>
        <v>1</v>
      </c>
    </row>
    <row r="200" spans="1:35" ht="19" x14ac:dyDescent="0.2">
      <c r="A200" s="36" t="s">
        <v>2163</v>
      </c>
      <c r="B200" s="36"/>
      <c r="C200" s="36"/>
      <c r="D200" s="36"/>
      <c r="E200" s="36"/>
      <c r="F200" s="36"/>
      <c r="G200" s="36"/>
      <c r="H200" s="36"/>
      <c r="I200" s="36"/>
      <c r="J200" s="36"/>
      <c r="AF200" s="2">
        <v>0.625</v>
      </c>
      <c r="AG200" t="s">
        <v>745</v>
      </c>
      <c r="AH200" s="17">
        <v>360</v>
      </c>
      <c r="AI200" s="17" cm="1">
        <f t="array" ref="AI200">SUMPRODUCT(--(IFERROR(HOUR(Flights_2026_09_303334353637345678910[entry_hour]),-1)=HOUR(AF200)),--(IFERROR(Flights_2026_09_303334353637345678910[entry_sector],"")=AG200),--(IFERROR(Flights_2026_09_303334353637345678910[nfl],-1)&gt;=AH200),--(IFERROR(Flights_2026_09_303334353637345678910[nfl],-1)&lt;=IF(AH200=450,450,AH200+9)))</f>
        <v>0</v>
      </c>
    </row>
    <row r="201" spans="1:35" x14ac:dyDescent="0.2">
      <c r="AF201" s="2">
        <v>0.625</v>
      </c>
      <c r="AG201" t="s">
        <v>745</v>
      </c>
      <c r="AH201" s="17">
        <v>370</v>
      </c>
      <c r="AI201" s="17" cm="1">
        <f t="array" ref="AI201">SUMPRODUCT(--(IFERROR(HOUR(Flights_2026_09_303334353637345678910[entry_hour]),-1)=HOUR(AF201)),--(IFERROR(Flights_2026_09_303334353637345678910[entry_sector],"")=AG201),--(IFERROR(Flights_2026_09_303334353637345678910[nfl],-1)&gt;=AH201),--(IFERROR(Flights_2026_09_303334353637345678910[nfl],-1)&lt;=IF(AH201=450,450,AH201+9)))</f>
        <v>1</v>
      </c>
    </row>
    <row r="202" spans="1:35" x14ac:dyDescent="0.2">
      <c r="AF202" s="2">
        <v>0.625</v>
      </c>
      <c r="AG202" t="s">
        <v>745</v>
      </c>
      <c r="AH202" s="17">
        <v>380</v>
      </c>
      <c r="AI202" s="17" cm="1">
        <f t="array" ref="AI202">SUMPRODUCT(--(IFERROR(HOUR(Flights_2026_09_303334353637345678910[entry_hour]),-1)=HOUR(AF202)),--(IFERROR(Flights_2026_09_303334353637345678910[entry_sector],"")=AG202),--(IFERROR(Flights_2026_09_303334353637345678910[nfl],-1)&gt;=AH202),--(IFERROR(Flights_2026_09_303334353637345678910[nfl],-1)&lt;=IF(AH202=450,450,AH202+9)))</f>
        <v>0</v>
      </c>
    </row>
    <row r="203" spans="1:35" x14ac:dyDescent="0.2">
      <c r="AF203" s="2">
        <v>0.625</v>
      </c>
      <c r="AG203" t="s">
        <v>745</v>
      </c>
      <c r="AH203" s="17">
        <v>390</v>
      </c>
      <c r="AI203" s="17" cm="1">
        <f t="array" ref="AI203">SUMPRODUCT(--(IFERROR(HOUR(Flights_2026_09_303334353637345678910[entry_hour]),-1)=HOUR(AF203)),--(IFERROR(Flights_2026_09_303334353637345678910[entry_sector],"")=AG203),--(IFERROR(Flights_2026_09_303334353637345678910[nfl],-1)&gt;=AH203),--(IFERROR(Flights_2026_09_303334353637345678910[nfl],-1)&lt;=IF(AH203=450,450,AH203+9)))</f>
        <v>0</v>
      </c>
    </row>
    <row r="204" spans="1:35" x14ac:dyDescent="0.2">
      <c r="AF204" s="2">
        <v>0.625</v>
      </c>
      <c r="AG204" t="s">
        <v>745</v>
      </c>
      <c r="AH204" s="17">
        <v>400</v>
      </c>
      <c r="AI204" s="17" cm="1">
        <f t="array" ref="AI204">SUMPRODUCT(--(IFERROR(HOUR(Flights_2026_09_303334353637345678910[entry_hour]),-1)=HOUR(AF204)),--(IFERROR(Flights_2026_09_303334353637345678910[entry_sector],"")=AG204),--(IFERROR(Flights_2026_09_303334353637345678910[nfl],-1)&gt;=AH204),--(IFERROR(Flights_2026_09_303334353637345678910[nfl],-1)&lt;=IF(AH204=450,450,AH204+9)))</f>
        <v>0</v>
      </c>
    </row>
    <row r="205" spans="1:35" x14ac:dyDescent="0.2">
      <c r="AF205" s="2">
        <v>0.625</v>
      </c>
      <c r="AG205" t="s">
        <v>745</v>
      </c>
      <c r="AH205" s="17">
        <v>410</v>
      </c>
      <c r="AI205" s="17" cm="1">
        <f t="array" ref="AI205">SUMPRODUCT(--(IFERROR(HOUR(Flights_2026_09_303334353637345678910[entry_hour]),-1)=HOUR(AF205)),--(IFERROR(Flights_2026_09_303334353637345678910[entry_sector],"")=AG205),--(IFERROR(Flights_2026_09_303334353637345678910[nfl],-1)&gt;=AH205),--(IFERROR(Flights_2026_09_303334353637345678910[nfl],-1)&lt;=IF(AH205=450,450,AH205+9)))</f>
        <v>0</v>
      </c>
    </row>
    <row r="206" spans="1:35" x14ac:dyDescent="0.2">
      <c r="AF206" s="2">
        <v>0.625</v>
      </c>
      <c r="AG206" t="s">
        <v>745</v>
      </c>
      <c r="AH206" s="17">
        <v>420</v>
      </c>
      <c r="AI206" s="17" cm="1">
        <f t="array" ref="AI206">SUMPRODUCT(--(IFERROR(HOUR(Flights_2026_09_303334353637345678910[entry_hour]),-1)=HOUR(AF206)),--(IFERROR(Flights_2026_09_303334353637345678910[entry_sector],"")=AG206),--(IFERROR(Flights_2026_09_303334353637345678910[nfl],-1)&gt;=AH206),--(IFERROR(Flights_2026_09_303334353637345678910[nfl],-1)&lt;=IF(AH206=450,450,AH206+9)))</f>
        <v>0</v>
      </c>
    </row>
    <row r="207" spans="1:35" x14ac:dyDescent="0.2">
      <c r="AF207" s="2">
        <v>0.625</v>
      </c>
      <c r="AG207" t="s">
        <v>745</v>
      </c>
      <c r="AH207" s="17">
        <v>430</v>
      </c>
      <c r="AI207" s="17" cm="1">
        <f t="array" ref="AI207">SUMPRODUCT(--(IFERROR(HOUR(Flights_2026_09_303334353637345678910[entry_hour]),-1)=HOUR(AF207)),--(IFERROR(Flights_2026_09_303334353637345678910[entry_sector],"")=AG207),--(IFERROR(Flights_2026_09_303334353637345678910[nfl],-1)&gt;=AH207),--(IFERROR(Flights_2026_09_303334353637345678910[nfl],-1)&lt;=IF(AH207=450,450,AH207+9)))</f>
        <v>0</v>
      </c>
    </row>
    <row r="208" spans="1:35" x14ac:dyDescent="0.2">
      <c r="AF208" s="2">
        <v>0.625</v>
      </c>
      <c r="AG208" t="s">
        <v>745</v>
      </c>
      <c r="AH208" s="17">
        <v>440</v>
      </c>
      <c r="AI208" s="17" cm="1">
        <f t="array" ref="AI208">SUMPRODUCT(--(IFERROR(HOUR(Flights_2026_09_303334353637345678910[entry_hour]),-1)=HOUR(AF208)),--(IFERROR(Flights_2026_09_303334353637345678910[entry_sector],"")=AG208),--(IFERROR(Flights_2026_09_303334353637345678910[nfl],-1)&gt;=AH208),--(IFERROR(Flights_2026_09_303334353637345678910[nfl],-1)&lt;=IF(AH208=450,450,AH208+9)))</f>
        <v>0</v>
      </c>
    </row>
    <row r="209" spans="1:35" ht="28" customHeight="1" x14ac:dyDescent="0.2">
      <c r="AF209" s="2">
        <v>0.625</v>
      </c>
      <c r="AG209" t="s">
        <v>745</v>
      </c>
      <c r="AH209" s="17">
        <v>450</v>
      </c>
      <c r="AI209" s="17" cm="1">
        <f t="array" ref="AI209">SUMPRODUCT(--(IFERROR(HOUR(Flights_2026_09_303334353637345678910[entry_hour]),-1)=HOUR(AF209)),--(IFERROR(Flights_2026_09_303334353637345678910[entry_sector],"")=AG209),--(IFERROR(Flights_2026_09_303334353637345678910[nfl],-1)&gt;=AH209),--(IFERROR(Flights_2026_09_303334353637345678910[nfl],-1)&lt;=IF(AH209=450,450,AH209+9)))</f>
        <v>0</v>
      </c>
    </row>
    <row r="210" spans="1:35" ht="25" customHeight="1" x14ac:dyDescent="0.2">
      <c r="AF210" s="2">
        <v>0.625</v>
      </c>
      <c r="AG210" t="s">
        <v>840</v>
      </c>
      <c r="AH210" s="17">
        <v>200</v>
      </c>
      <c r="AI210" s="17" cm="1">
        <f t="array" ref="AI210">SUMPRODUCT(--(IFERROR(HOUR(Flights_2026_09_303334353637345678910[entry_hour]),-1)=HOUR(AF210)),--(IFERROR(Flights_2026_09_303334353637345678910[entry_sector],"")=AG210),--(IFERROR(Flights_2026_09_303334353637345678910[nfl],-1)&gt;=AH210),--(IFERROR(Flights_2026_09_303334353637345678910[nfl],-1)&lt;=IF(AH210=450,450,AH210+9)))</f>
        <v>0</v>
      </c>
    </row>
    <row r="211" spans="1:35" x14ac:dyDescent="0.2">
      <c r="AF211" s="2">
        <v>0.625</v>
      </c>
      <c r="AG211" t="s">
        <v>840</v>
      </c>
      <c r="AH211" s="17">
        <v>210</v>
      </c>
      <c r="AI211" s="17" cm="1">
        <f t="array" ref="AI211">SUMPRODUCT(--(IFERROR(HOUR(Flights_2026_09_303334353637345678910[entry_hour]),-1)=HOUR(AF211)),--(IFERROR(Flights_2026_09_303334353637345678910[entry_sector],"")=AG211),--(IFERROR(Flights_2026_09_303334353637345678910[nfl],-1)&gt;=AH211),--(IFERROR(Flights_2026_09_303334353637345678910[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303334353637345678910[entry_hour]),-1)=HOUR(AF212)),--(IFERROR(Flights_2026_09_303334353637345678910[entry_sector],"")=AG212),--(IFERROR(Flights_2026_09_303334353637345678910[nfl],-1)&gt;=AH212),--(IFERROR(Flights_2026_09_303334353637345678910[nfl],-1)&lt;=IF(AH212=450,450,AH212+9)))</f>
        <v>0</v>
      </c>
    </row>
    <row r="213" spans="1:35" x14ac:dyDescent="0.2">
      <c r="W213" s="17" cm="1">
        <f t="array" ref="W213">SUMPRODUCT(--(IFERROR(HOUR(Flights_2026_09_303334353637345678910[entry_hour]),-1)=HOUR(W$212)),--(IFERROR(Flights_2026_09_303334353637345678910[nfl],-1)&gt;=IF($V238=450,450,$V238)),--(IFERROR(Flights_2026_09_303334353637345678910[nfl],-1)&lt;=IF($V238=450,450,$V238+9)))</f>
        <v>0</v>
      </c>
      <c r="X213" s="17" cm="1">
        <f t="array" ref="X213">SUMPRODUCT(--(IFERROR(HOUR(Flights_2026_09_303334353637345678910[entry_hour]),-1)=HOUR(X$212)),--(IFERROR(Flights_2026_09_303334353637345678910[nfl],-1)&gt;=IF($V238=450,450,$V238)),--(IFERROR(Flights_2026_09_303334353637345678910[nfl],-1)&lt;=IF($V238=450,450,$V238+9)))</f>
        <v>0</v>
      </c>
      <c r="Y213" s="17" cm="1">
        <f t="array" ref="Y213">SUMPRODUCT(--(IFERROR(HOUR(Flights_2026_09_303334353637345678910[entry_hour]),-1)=HOUR(Y$212)),--(IFERROR(Flights_2026_09_303334353637345678910[nfl],-1)&gt;=IF($V238=450,450,$V238)),--(IFERROR(Flights_2026_09_303334353637345678910[nfl],-1)&lt;=IF($V238=450,450,$V238+9)))</f>
        <v>0</v>
      </c>
      <c r="Z213" s="17" cm="1">
        <f t="array" ref="Z213">SUMPRODUCT(--(IFERROR(HOUR(Flights_2026_09_303334353637345678910[entry_hour]),-1)=HOUR(Z$212)),--(IFERROR(Flights_2026_09_303334353637345678910[nfl],-1)&gt;=IF($V238=450,450,$V238)),--(IFERROR(Flights_2026_09_303334353637345678910[nfl],-1)&lt;=IF($V238=450,450,$V238+9)))</f>
        <v>1</v>
      </c>
      <c r="AA213" s="17" cm="1">
        <f t="array" ref="AA213">SUMPRODUCT(--(IFERROR(HOUR(Flights_2026_09_303334353637345678910[entry_hour]),-1)=HOUR(AA$212)),--(IFERROR(Flights_2026_09_303334353637345678910[nfl],-1)&gt;=IF($V238=450,450,$V238)),--(IFERROR(Flights_2026_09_303334353637345678910[nfl],-1)&lt;=IF($V238=450,450,$V238+9)))</f>
        <v>0</v>
      </c>
      <c r="AB213" s="17" cm="1">
        <f t="array" ref="AB213">SUMPRODUCT(--(IFERROR(HOUR(Flights_2026_09_303334353637345678910[entry_hour]),-1)=HOUR(AB$212)),--(IFERROR(Flights_2026_09_303334353637345678910[nfl],-1)&gt;=IF($V238=450,450,$V238)),--(IFERROR(Flights_2026_09_303334353637345678910[nfl],-1)&lt;=IF($V238=450,450,$V238+9)))</f>
        <v>0</v>
      </c>
      <c r="AC213" s="17" cm="1">
        <f t="array" ref="AC213">SUMPRODUCT(--(IFERROR(HOUR(Flights_2026_09_303334353637345678910[entry_hour]),-1)=HOUR(AC$212)),--(IFERROR(Flights_2026_09_303334353637345678910[nfl],-1)&gt;=IF($V238=450,450,$V238)),--(IFERROR(Flights_2026_09_303334353637345678910[nfl],-1)&lt;=IF($V238=450,450,$V238+9)))</f>
        <v>0</v>
      </c>
      <c r="AD213" s="17" cm="1">
        <f t="array" ref="AD213">SUMPRODUCT(--(IFERROR(HOUR(Flights_2026_09_303334353637345678910[entry_hour]),-1)=HOUR(AD$212)),--(IFERROR(Flights_2026_09_303334353637345678910[nfl],-1)&gt;=IF($V238=450,450,$V238)),--(IFERROR(Flights_2026_09_303334353637345678910[nfl],-1)&lt;=IF($V238=450,450,$V238+9)))</f>
        <v>0</v>
      </c>
      <c r="AE213" s="17" cm="1">
        <f t="array" ref="AE213">SUMPRODUCT(--(IFERROR(HOUR(Flights_2026_09_303334353637345678910[entry_hour]),-1)=HOUR(AE$212)),--(IFERROR(Flights_2026_09_303334353637345678910[nfl],-1)&gt;=IF($V238=450,450,$V238)),--(IFERROR(Flights_2026_09_303334353637345678910[nfl],-1)&lt;=IF($V238=450,450,$V238+9)))</f>
        <v>0</v>
      </c>
      <c r="AF213" s="2">
        <v>0.625</v>
      </c>
      <c r="AG213" t="s">
        <v>840</v>
      </c>
      <c r="AH213" s="17">
        <v>230</v>
      </c>
      <c r="AI213" s="17" cm="1">
        <f t="array" ref="AI213">SUMPRODUCT(--(IFERROR(HOUR(Flights_2026_09_303334353637345678910[entry_hour]),-1)=HOUR(AF213)),--(IFERROR(Flights_2026_09_303334353637345678910[entry_sector],"")=AG213),--(IFERROR(Flights_2026_09_303334353637345678910[nfl],-1)&gt;=AH213),--(IFERROR(Flights_2026_09_303334353637345678910[nfl],-1)&lt;=IF(AH213=450,450,AH213+9)))</f>
        <v>0</v>
      </c>
    </row>
    <row r="214" spans="1:35" x14ac:dyDescent="0.2">
      <c r="W214" s="17" cm="1">
        <f t="array" ref="W214">SUMPRODUCT(--(IFERROR(HOUR(Flights_2026_09_303334353637345678910[entry_hour]),-1)=HOUR(W$212)),--(IFERROR(Flights_2026_09_303334353637345678910[nfl],-1)&gt;=IF($V239=450,450,$V239)),--(IFERROR(Flights_2026_09_303334353637345678910[nfl],-1)&lt;=IF($V239=450,450,$V239+9)))</f>
        <v>0</v>
      </c>
      <c r="X214" s="17" cm="1">
        <f t="array" ref="X214">SUMPRODUCT(--(IFERROR(HOUR(Flights_2026_09_303334353637345678910[entry_hour]),-1)=HOUR(X$212)),--(IFERROR(Flights_2026_09_303334353637345678910[nfl],-1)&gt;=IF($V239=450,450,$V239)),--(IFERROR(Flights_2026_09_303334353637345678910[nfl],-1)&lt;=IF($V239=450,450,$V239+9)))</f>
        <v>0</v>
      </c>
      <c r="Y214" s="17" cm="1">
        <f t="array" ref="Y214">SUMPRODUCT(--(IFERROR(HOUR(Flights_2026_09_303334353637345678910[entry_hour]),-1)=HOUR(Y$212)),--(IFERROR(Flights_2026_09_303334353637345678910[nfl],-1)&gt;=IF($V239=450,450,$V239)),--(IFERROR(Flights_2026_09_303334353637345678910[nfl],-1)&lt;=IF($V239=450,450,$V239+9)))</f>
        <v>0</v>
      </c>
      <c r="Z214" s="17" cm="1">
        <f t="array" ref="Z214">SUMPRODUCT(--(IFERROR(HOUR(Flights_2026_09_303334353637345678910[entry_hour]),-1)=HOUR(Z$212)),--(IFERROR(Flights_2026_09_303334353637345678910[nfl],-1)&gt;=IF($V239=450,450,$V239)),--(IFERROR(Flights_2026_09_303334353637345678910[nfl],-1)&lt;=IF($V239=450,450,$V239+9)))</f>
        <v>0</v>
      </c>
      <c r="AA214" s="17" cm="1">
        <f t="array" ref="AA214">SUMPRODUCT(--(IFERROR(HOUR(Flights_2026_09_303334353637345678910[entry_hour]),-1)=HOUR(AA$212)),--(IFERROR(Flights_2026_09_303334353637345678910[nfl],-1)&gt;=IF($V239=450,450,$V239)),--(IFERROR(Flights_2026_09_303334353637345678910[nfl],-1)&lt;=IF($V239=450,450,$V239+9)))</f>
        <v>0</v>
      </c>
      <c r="AB214" s="17" cm="1">
        <f t="array" ref="AB214">SUMPRODUCT(--(IFERROR(HOUR(Flights_2026_09_303334353637345678910[entry_hour]),-1)=HOUR(AB$212)),--(IFERROR(Flights_2026_09_303334353637345678910[nfl],-1)&gt;=IF($V239=450,450,$V239)),--(IFERROR(Flights_2026_09_303334353637345678910[nfl],-1)&lt;=IF($V239=450,450,$V239+9)))</f>
        <v>0</v>
      </c>
      <c r="AC214" s="17" cm="1">
        <f t="array" ref="AC214">SUMPRODUCT(--(IFERROR(HOUR(Flights_2026_09_303334353637345678910[entry_hour]),-1)=HOUR(AC$212)),--(IFERROR(Flights_2026_09_303334353637345678910[nfl],-1)&gt;=IF($V239=450,450,$V239)),--(IFERROR(Flights_2026_09_303334353637345678910[nfl],-1)&lt;=IF($V239=450,450,$V239+9)))</f>
        <v>0</v>
      </c>
      <c r="AD214" s="17" cm="1">
        <f t="array" ref="AD214">SUMPRODUCT(--(IFERROR(HOUR(Flights_2026_09_303334353637345678910[entry_hour]),-1)=HOUR(AD$212)),--(IFERROR(Flights_2026_09_303334353637345678910[nfl],-1)&gt;=IF($V239=450,450,$V239)),--(IFERROR(Flights_2026_09_303334353637345678910[nfl],-1)&lt;=IF($V239=450,450,$V239+9)))</f>
        <v>0</v>
      </c>
      <c r="AE214" s="17" cm="1">
        <f t="array" ref="AE214">SUMPRODUCT(--(IFERROR(HOUR(Flights_2026_09_303334353637345678910[entry_hour]),-1)=HOUR(AE$212)),--(IFERROR(Flights_2026_09_303334353637345678910[nfl],-1)&gt;=IF($V239=450,450,$V239)),--(IFERROR(Flights_2026_09_303334353637345678910[nfl],-1)&lt;=IF($V239=450,450,$V239+9)))</f>
        <v>0</v>
      </c>
      <c r="AF214" s="2">
        <v>0.625</v>
      </c>
      <c r="AG214" t="s">
        <v>840</v>
      </c>
      <c r="AH214" s="17">
        <v>240</v>
      </c>
      <c r="AI214" s="17" cm="1">
        <f t="array" ref="AI214">SUMPRODUCT(--(IFERROR(HOUR(Flights_2026_09_303334353637345678910[entry_hour]),-1)=HOUR(AF214)),--(IFERROR(Flights_2026_09_303334353637345678910[entry_sector],"")=AG214),--(IFERROR(Flights_2026_09_303334353637345678910[nfl],-1)&gt;=AH214),--(IFERROR(Flights_2026_09_303334353637345678910[nfl],-1)&lt;=IF(AH214=450,450,AH214+9)))</f>
        <v>0</v>
      </c>
    </row>
    <row r="215" spans="1:35" x14ac:dyDescent="0.2">
      <c r="W215" s="17" cm="1">
        <f t="array" ref="W215">SUMPRODUCT(--(IFERROR(HOUR(Flights_2026_09_303334353637345678910[entry_hour]),-1)=HOUR(W$212)),--(IFERROR(Flights_2026_09_303334353637345678910[nfl],-1)&gt;=IF($V240=450,450,$V240)),--(IFERROR(Flights_2026_09_303334353637345678910[nfl],-1)&lt;=IF($V240=450,450,$V240+9)))</f>
        <v>1</v>
      </c>
      <c r="X215" s="17" cm="1">
        <f t="array" ref="X215">SUMPRODUCT(--(IFERROR(HOUR(Flights_2026_09_303334353637345678910[entry_hour]),-1)=HOUR(X$212)),--(IFERROR(Flights_2026_09_303334353637345678910[nfl],-1)&gt;=IF($V240=450,450,$V240)),--(IFERROR(Flights_2026_09_303334353637345678910[nfl],-1)&lt;=IF($V240=450,450,$V240+9)))</f>
        <v>0</v>
      </c>
      <c r="Y215" s="17" cm="1">
        <f t="array" ref="Y215">SUMPRODUCT(--(IFERROR(HOUR(Flights_2026_09_303334353637345678910[entry_hour]),-1)=HOUR(Y$212)),--(IFERROR(Flights_2026_09_303334353637345678910[nfl],-1)&gt;=IF($V240=450,450,$V240)),--(IFERROR(Flights_2026_09_303334353637345678910[nfl],-1)&lt;=IF($V240=450,450,$V240+9)))</f>
        <v>0</v>
      </c>
      <c r="Z215" s="17" cm="1">
        <f t="array" ref="Z215">SUMPRODUCT(--(IFERROR(HOUR(Flights_2026_09_303334353637345678910[entry_hour]),-1)=HOUR(Z$212)),--(IFERROR(Flights_2026_09_303334353637345678910[nfl],-1)&gt;=IF($V240=450,450,$V240)),--(IFERROR(Flights_2026_09_303334353637345678910[nfl],-1)&lt;=IF($V240=450,450,$V240+9)))</f>
        <v>0</v>
      </c>
      <c r="AA215" s="17" cm="1">
        <f t="array" ref="AA215">SUMPRODUCT(--(IFERROR(HOUR(Flights_2026_09_303334353637345678910[entry_hour]),-1)=HOUR(AA$212)),--(IFERROR(Flights_2026_09_303334353637345678910[nfl],-1)&gt;=IF($V240=450,450,$V240)),--(IFERROR(Flights_2026_09_303334353637345678910[nfl],-1)&lt;=IF($V240=450,450,$V240+9)))</f>
        <v>0</v>
      </c>
      <c r="AB215" s="17" cm="1">
        <f t="array" ref="AB215">SUMPRODUCT(--(IFERROR(HOUR(Flights_2026_09_303334353637345678910[entry_hour]),-1)=HOUR(AB$212)),--(IFERROR(Flights_2026_09_303334353637345678910[nfl],-1)&gt;=IF($V240=450,450,$V240)),--(IFERROR(Flights_2026_09_303334353637345678910[nfl],-1)&lt;=IF($V240=450,450,$V240+9)))</f>
        <v>0</v>
      </c>
      <c r="AC215" s="17" cm="1">
        <f t="array" ref="AC215">SUMPRODUCT(--(IFERROR(HOUR(Flights_2026_09_303334353637345678910[entry_hour]),-1)=HOUR(AC$212)),--(IFERROR(Flights_2026_09_303334353637345678910[nfl],-1)&gt;=IF($V240=450,450,$V240)),--(IFERROR(Flights_2026_09_303334353637345678910[nfl],-1)&lt;=IF($V240=450,450,$V240+9)))</f>
        <v>0</v>
      </c>
      <c r="AD215" s="17" cm="1">
        <f t="array" ref="AD215">SUMPRODUCT(--(IFERROR(HOUR(Flights_2026_09_303334353637345678910[entry_hour]),-1)=HOUR(AD$212)),--(IFERROR(Flights_2026_09_303334353637345678910[nfl],-1)&gt;=IF($V240=450,450,$V240)),--(IFERROR(Flights_2026_09_303334353637345678910[nfl],-1)&lt;=IF($V240=450,450,$V240+9)))</f>
        <v>0</v>
      </c>
      <c r="AE215" s="17" cm="1">
        <f t="array" ref="AE215">SUMPRODUCT(--(IFERROR(HOUR(Flights_2026_09_303334353637345678910[entry_hour]),-1)=HOUR(AE$212)),--(IFERROR(Flights_2026_09_303334353637345678910[nfl],-1)&gt;=IF($V240=450,450,$V240)),--(IFERROR(Flights_2026_09_303334353637345678910[nfl],-1)&lt;=IF($V240=450,450,$V240+9)))</f>
        <v>0</v>
      </c>
      <c r="AF215" s="2">
        <v>0.625</v>
      </c>
      <c r="AG215" t="s">
        <v>840</v>
      </c>
      <c r="AH215" s="17">
        <v>250</v>
      </c>
      <c r="AI215" s="17" cm="1">
        <f t="array" ref="AI215">SUMPRODUCT(--(IFERROR(HOUR(Flights_2026_09_303334353637345678910[entry_hour]),-1)=HOUR(AF215)),--(IFERROR(Flights_2026_09_303334353637345678910[entry_sector],"")=AG215),--(IFERROR(Flights_2026_09_303334353637345678910[nfl],-1)&gt;=AH215),--(IFERROR(Flights_2026_09_303334353637345678910[nfl],-1)&lt;=IF(AH215=450,450,AH215+9)))</f>
        <v>0</v>
      </c>
    </row>
    <row r="216" spans="1:35" x14ac:dyDescent="0.2">
      <c r="W216" s="17" cm="1">
        <f t="array" ref="W216">SUMPRODUCT(--(IFERROR(HOUR(Flights_2026_09_303334353637345678910[entry_hour]),-1)=HOUR(W$212)),--(IFERROR(Flights_2026_09_303334353637345678910[nfl],-1)&gt;=IF($V241=450,450,$V241)),--(IFERROR(Flights_2026_09_303334353637345678910[nfl],-1)&lt;=IF($V241=450,450,$V241+9)))</f>
        <v>0</v>
      </c>
      <c r="X216" s="17" cm="1">
        <f t="array" ref="X216">SUMPRODUCT(--(IFERROR(HOUR(Flights_2026_09_303334353637345678910[entry_hour]),-1)=HOUR(X$212)),--(IFERROR(Flights_2026_09_303334353637345678910[nfl],-1)&gt;=IF($V241=450,450,$V241)),--(IFERROR(Flights_2026_09_303334353637345678910[nfl],-1)&lt;=IF($V241=450,450,$V241+9)))</f>
        <v>0</v>
      </c>
      <c r="Y216" s="17" cm="1">
        <f t="array" ref="Y216">SUMPRODUCT(--(IFERROR(HOUR(Flights_2026_09_303334353637345678910[entry_hour]),-1)=HOUR(Y$212)),--(IFERROR(Flights_2026_09_303334353637345678910[nfl],-1)&gt;=IF($V241=450,450,$V241)),--(IFERROR(Flights_2026_09_303334353637345678910[nfl],-1)&lt;=IF($V241=450,450,$V241+9)))</f>
        <v>0</v>
      </c>
      <c r="Z216" s="17" cm="1">
        <f t="array" ref="Z216">SUMPRODUCT(--(IFERROR(HOUR(Flights_2026_09_303334353637345678910[entry_hour]),-1)=HOUR(Z$212)),--(IFERROR(Flights_2026_09_303334353637345678910[nfl],-1)&gt;=IF($V241=450,450,$V241)),--(IFERROR(Flights_2026_09_303334353637345678910[nfl],-1)&lt;=IF($V241=450,450,$V241+9)))</f>
        <v>0</v>
      </c>
      <c r="AA216" s="17" cm="1">
        <f t="array" ref="AA216">SUMPRODUCT(--(IFERROR(HOUR(Flights_2026_09_303334353637345678910[entry_hour]),-1)=HOUR(AA$212)),--(IFERROR(Flights_2026_09_303334353637345678910[nfl],-1)&gt;=IF($V241=450,450,$V241)),--(IFERROR(Flights_2026_09_303334353637345678910[nfl],-1)&lt;=IF($V241=450,450,$V241+9)))</f>
        <v>0</v>
      </c>
      <c r="AB216" s="17" cm="1">
        <f t="array" ref="AB216">SUMPRODUCT(--(IFERROR(HOUR(Flights_2026_09_303334353637345678910[entry_hour]),-1)=HOUR(AB$212)),--(IFERROR(Flights_2026_09_303334353637345678910[nfl],-1)&gt;=IF($V241=450,450,$V241)),--(IFERROR(Flights_2026_09_303334353637345678910[nfl],-1)&lt;=IF($V241=450,450,$V241+9)))</f>
        <v>0</v>
      </c>
      <c r="AC216" s="17" cm="1">
        <f t="array" ref="AC216">SUMPRODUCT(--(IFERROR(HOUR(Flights_2026_09_303334353637345678910[entry_hour]),-1)=HOUR(AC$212)),--(IFERROR(Flights_2026_09_303334353637345678910[nfl],-1)&gt;=IF($V241=450,450,$V241)),--(IFERROR(Flights_2026_09_303334353637345678910[nfl],-1)&lt;=IF($V241=450,450,$V241+9)))</f>
        <v>0</v>
      </c>
      <c r="AD216" s="17" cm="1">
        <f t="array" ref="AD216">SUMPRODUCT(--(IFERROR(HOUR(Flights_2026_09_303334353637345678910[entry_hour]),-1)=HOUR(AD$212)),--(IFERROR(Flights_2026_09_303334353637345678910[nfl],-1)&gt;=IF($V241=450,450,$V241)),--(IFERROR(Flights_2026_09_303334353637345678910[nfl],-1)&lt;=IF($V241=450,450,$V241+9)))</f>
        <v>0</v>
      </c>
      <c r="AE216" s="17" cm="1">
        <f t="array" ref="AE216">SUMPRODUCT(--(IFERROR(HOUR(Flights_2026_09_303334353637345678910[entry_hour]),-1)=HOUR(AE$212)),--(IFERROR(Flights_2026_09_303334353637345678910[nfl],-1)&gt;=IF($V241=450,450,$V241)),--(IFERROR(Flights_2026_09_303334353637345678910[nfl],-1)&lt;=IF($V241=450,450,$V241+9)))</f>
        <v>0</v>
      </c>
      <c r="AF216" s="2">
        <v>0.625</v>
      </c>
      <c r="AG216" t="s">
        <v>840</v>
      </c>
      <c r="AH216" s="17">
        <v>260</v>
      </c>
      <c r="AI216" s="17" cm="1">
        <f t="array" ref="AI216">SUMPRODUCT(--(IFERROR(HOUR(Flights_2026_09_303334353637345678910[entry_hour]),-1)=HOUR(AF216)),--(IFERROR(Flights_2026_09_303334353637345678910[entry_sector],"")=AG216),--(IFERROR(Flights_2026_09_303334353637345678910[nfl],-1)&gt;=AH216),--(IFERROR(Flights_2026_09_303334353637345678910[nfl],-1)&lt;=IF(AH216=450,450,AH216+9)))</f>
        <v>0</v>
      </c>
    </row>
    <row r="217" spans="1:35" x14ac:dyDescent="0.2">
      <c r="W217" s="17" cm="1">
        <f t="array" ref="W217">SUMPRODUCT(--(IFERROR(HOUR(Flights_2026_09_303334353637345678910[entry_hour]),-1)=HOUR(W$212)),--(IFERROR(Flights_2026_09_303334353637345678910[nfl],-1)&gt;=IF($V242=450,450,$V242)),--(IFERROR(Flights_2026_09_303334353637345678910[nfl],-1)&lt;=IF($V242=450,450,$V242+9)))</f>
        <v>0</v>
      </c>
      <c r="X217" s="17" cm="1">
        <f t="array" ref="X217">SUMPRODUCT(--(IFERROR(HOUR(Flights_2026_09_303334353637345678910[entry_hour]),-1)=HOUR(X$212)),--(IFERROR(Flights_2026_09_303334353637345678910[nfl],-1)&gt;=IF($V242=450,450,$V242)),--(IFERROR(Flights_2026_09_303334353637345678910[nfl],-1)&lt;=IF($V242=450,450,$V242+9)))</f>
        <v>0</v>
      </c>
      <c r="Y217" s="17" cm="1">
        <f t="array" ref="Y217">SUMPRODUCT(--(IFERROR(HOUR(Flights_2026_09_303334353637345678910[entry_hour]),-1)=HOUR(Y$212)),--(IFERROR(Flights_2026_09_303334353637345678910[nfl],-1)&gt;=IF($V242=450,450,$V242)),--(IFERROR(Flights_2026_09_303334353637345678910[nfl],-1)&lt;=IF($V242=450,450,$V242+9)))</f>
        <v>0</v>
      </c>
      <c r="Z217" s="17" cm="1">
        <f t="array" ref="Z217">SUMPRODUCT(--(IFERROR(HOUR(Flights_2026_09_303334353637345678910[entry_hour]),-1)=HOUR(Z$212)),--(IFERROR(Flights_2026_09_303334353637345678910[nfl],-1)&gt;=IF($V242=450,450,$V242)),--(IFERROR(Flights_2026_09_303334353637345678910[nfl],-1)&lt;=IF($V242=450,450,$V242+9)))</f>
        <v>0</v>
      </c>
      <c r="AA217" s="17" cm="1">
        <f t="array" ref="AA217">SUMPRODUCT(--(IFERROR(HOUR(Flights_2026_09_303334353637345678910[entry_hour]),-1)=HOUR(AA$212)),--(IFERROR(Flights_2026_09_303334353637345678910[nfl],-1)&gt;=IF($V242=450,450,$V242)),--(IFERROR(Flights_2026_09_303334353637345678910[nfl],-1)&lt;=IF($V242=450,450,$V242+9)))</f>
        <v>0</v>
      </c>
      <c r="AB217" s="17" cm="1">
        <f t="array" ref="AB217">SUMPRODUCT(--(IFERROR(HOUR(Flights_2026_09_303334353637345678910[entry_hour]),-1)=HOUR(AB$212)),--(IFERROR(Flights_2026_09_303334353637345678910[nfl],-1)&gt;=IF($V242=450,450,$V242)),--(IFERROR(Flights_2026_09_303334353637345678910[nfl],-1)&lt;=IF($V242=450,450,$V242+9)))</f>
        <v>0</v>
      </c>
      <c r="AC217" s="17" cm="1">
        <f t="array" ref="AC217">SUMPRODUCT(--(IFERROR(HOUR(Flights_2026_09_303334353637345678910[entry_hour]),-1)=HOUR(AC$212)),--(IFERROR(Flights_2026_09_303334353637345678910[nfl],-1)&gt;=IF($V242=450,450,$V242)),--(IFERROR(Flights_2026_09_303334353637345678910[nfl],-1)&lt;=IF($V242=450,450,$V242+9)))</f>
        <v>0</v>
      </c>
      <c r="AD217" s="17" cm="1">
        <f t="array" ref="AD217">SUMPRODUCT(--(IFERROR(HOUR(Flights_2026_09_303334353637345678910[entry_hour]),-1)=HOUR(AD$212)),--(IFERROR(Flights_2026_09_303334353637345678910[nfl],-1)&gt;=IF($V242=450,450,$V242)),--(IFERROR(Flights_2026_09_303334353637345678910[nfl],-1)&lt;=IF($V242=450,450,$V242+9)))</f>
        <v>0</v>
      </c>
      <c r="AE217" s="17" cm="1">
        <f t="array" ref="AE217">SUMPRODUCT(--(IFERROR(HOUR(Flights_2026_09_303334353637345678910[entry_hour]),-1)=HOUR(AE$212)),--(IFERROR(Flights_2026_09_303334353637345678910[nfl],-1)&gt;=IF($V242=450,450,$V242)),--(IFERROR(Flights_2026_09_303334353637345678910[nfl],-1)&lt;=IF($V242=450,450,$V242+9)))</f>
        <v>0</v>
      </c>
      <c r="AF217" s="2">
        <v>0.625</v>
      </c>
      <c r="AG217" t="s">
        <v>840</v>
      </c>
      <c r="AH217" s="17">
        <v>270</v>
      </c>
      <c r="AI217" s="17" cm="1">
        <f t="array" ref="AI217">SUMPRODUCT(--(IFERROR(HOUR(Flights_2026_09_303334353637345678910[entry_hour]),-1)=HOUR(AF217)),--(IFERROR(Flights_2026_09_303334353637345678910[entry_sector],"")=AG217),--(IFERROR(Flights_2026_09_303334353637345678910[nfl],-1)&gt;=AH217),--(IFERROR(Flights_2026_09_303334353637345678910[nfl],-1)&lt;=IF(AH217=450,450,AH217+9)))</f>
        <v>0</v>
      </c>
    </row>
    <row r="218" spans="1:35" x14ac:dyDescent="0.2">
      <c r="W218" s="17" cm="1">
        <f t="array" ref="W218">SUMPRODUCT(--(IFERROR(HOUR(Flights_2026_09_303334353637345678910[entry_hour]),-1)=HOUR(W$212)),--(IFERROR(Flights_2026_09_303334353637345678910[nfl],-1)&gt;=IF($V243=450,450,$V243)),--(IFERROR(Flights_2026_09_303334353637345678910[nfl],-1)&lt;=IF($V243=450,450,$V243+9)))</f>
        <v>0</v>
      </c>
      <c r="X218" s="17" cm="1">
        <f t="array" ref="X218">SUMPRODUCT(--(IFERROR(HOUR(Flights_2026_09_303334353637345678910[entry_hour]),-1)=HOUR(X$212)),--(IFERROR(Flights_2026_09_303334353637345678910[nfl],-1)&gt;=IF($V243=450,450,$V243)),--(IFERROR(Flights_2026_09_303334353637345678910[nfl],-1)&lt;=IF($V243=450,450,$V243+9)))</f>
        <v>0</v>
      </c>
      <c r="Y218" s="17" cm="1">
        <f t="array" ref="Y218">SUMPRODUCT(--(IFERROR(HOUR(Flights_2026_09_303334353637345678910[entry_hour]),-1)=HOUR(Y$212)),--(IFERROR(Flights_2026_09_303334353637345678910[nfl],-1)&gt;=IF($V243=450,450,$V243)),--(IFERROR(Flights_2026_09_303334353637345678910[nfl],-1)&lt;=IF($V243=450,450,$V243+9)))</f>
        <v>0</v>
      </c>
      <c r="Z218" s="17" cm="1">
        <f t="array" ref="Z218">SUMPRODUCT(--(IFERROR(HOUR(Flights_2026_09_303334353637345678910[entry_hour]),-1)=HOUR(Z$212)),--(IFERROR(Flights_2026_09_303334353637345678910[nfl],-1)&gt;=IF($V243=450,450,$V243)),--(IFERROR(Flights_2026_09_303334353637345678910[nfl],-1)&lt;=IF($V243=450,450,$V243+9)))</f>
        <v>0</v>
      </c>
      <c r="AA218" s="17" cm="1">
        <f t="array" ref="AA218">SUMPRODUCT(--(IFERROR(HOUR(Flights_2026_09_303334353637345678910[entry_hour]),-1)=HOUR(AA$212)),--(IFERROR(Flights_2026_09_303334353637345678910[nfl],-1)&gt;=IF($V243=450,450,$V243)),--(IFERROR(Flights_2026_09_303334353637345678910[nfl],-1)&lt;=IF($V243=450,450,$V243+9)))</f>
        <v>1</v>
      </c>
      <c r="AB218" s="17" cm="1">
        <f t="array" ref="AB218">SUMPRODUCT(--(IFERROR(HOUR(Flights_2026_09_303334353637345678910[entry_hour]),-1)=HOUR(AB$212)),--(IFERROR(Flights_2026_09_303334353637345678910[nfl],-1)&gt;=IF($V243=450,450,$V243)),--(IFERROR(Flights_2026_09_303334353637345678910[nfl],-1)&lt;=IF($V243=450,450,$V243+9)))</f>
        <v>0</v>
      </c>
      <c r="AC218" s="17" cm="1">
        <f t="array" ref="AC218">SUMPRODUCT(--(IFERROR(HOUR(Flights_2026_09_303334353637345678910[entry_hour]),-1)=HOUR(AC$212)),--(IFERROR(Flights_2026_09_303334353637345678910[nfl],-1)&gt;=IF($V243=450,450,$V243)),--(IFERROR(Flights_2026_09_303334353637345678910[nfl],-1)&lt;=IF($V243=450,450,$V243+9)))</f>
        <v>1</v>
      </c>
      <c r="AD218" s="17" cm="1">
        <f t="array" ref="AD218">SUMPRODUCT(--(IFERROR(HOUR(Flights_2026_09_303334353637345678910[entry_hour]),-1)=HOUR(AD$212)),--(IFERROR(Flights_2026_09_303334353637345678910[nfl],-1)&gt;=IF($V243=450,450,$V243)),--(IFERROR(Flights_2026_09_303334353637345678910[nfl],-1)&lt;=IF($V243=450,450,$V243+9)))</f>
        <v>0</v>
      </c>
      <c r="AE218" s="17" cm="1">
        <f t="array" ref="AE218">SUMPRODUCT(--(IFERROR(HOUR(Flights_2026_09_303334353637345678910[entry_hour]),-1)=HOUR(AE$212)),--(IFERROR(Flights_2026_09_303334353637345678910[nfl],-1)&gt;=IF($V243=450,450,$V243)),--(IFERROR(Flights_2026_09_303334353637345678910[nfl],-1)&lt;=IF($V243=450,450,$V243+9)))</f>
        <v>0</v>
      </c>
      <c r="AF218" s="2">
        <v>0.625</v>
      </c>
      <c r="AG218" t="s">
        <v>840</v>
      </c>
      <c r="AH218" s="17">
        <v>280</v>
      </c>
      <c r="AI218" s="17" cm="1">
        <f t="array" ref="AI218">SUMPRODUCT(--(IFERROR(HOUR(Flights_2026_09_303334353637345678910[entry_hour]),-1)=HOUR(AF218)),--(IFERROR(Flights_2026_09_303334353637345678910[entry_sector],"")=AG218),--(IFERROR(Flights_2026_09_303334353637345678910[nfl],-1)&gt;=AH218),--(IFERROR(Flights_2026_09_303334353637345678910[nfl],-1)&lt;=IF(AH218=450,450,AH218+9)))</f>
        <v>0</v>
      </c>
    </row>
    <row r="219" spans="1:35" x14ac:dyDescent="0.2">
      <c r="W219" s="17" cm="1">
        <f t="array" ref="W219">SUMPRODUCT(--(IFERROR(HOUR(Flights_2026_09_303334353637345678910[entry_hour]),-1)=HOUR(W$212)),--(IFERROR(Flights_2026_09_303334353637345678910[nfl],-1)&gt;=IF($V244=450,450,$V244)),--(IFERROR(Flights_2026_09_303334353637345678910[nfl],-1)&lt;=IF($V244=450,450,$V244+9)))</f>
        <v>0</v>
      </c>
      <c r="X219" s="17" cm="1">
        <f t="array" ref="X219">SUMPRODUCT(--(IFERROR(HOUR(Flights_2026_09_303334353637345678910[entry_hour]),-1)=HOUR(X$212)),--(IFERROR(Flights_2026_09_303334353637345678910[nfl],-1)&gt;=IF($V244=450,450,$V244)),--(IFERROR(Flights_2026_09_303334353637345678910[nfl],-1)&lt;=IF($V244=450,450,$V244+9)))</f>
        <v>0</v>
      </c>
      <c r="Y219" s="17" cm="1">
        <f t="array" ref="Y219">SUMPRODUCT(--(IFERROR(HOUR(Flights_2026_09_303334353637345678910[entry_hour]),-1)=HOUR(Y$212)),--(IFERROR(Flights_2026_09_303334353637345678910[nfl],-1)&gt;=IF($V244=450,450,$V244)),--(IFERROR(Flights_2026_09_303334353637345678910[nfl],-1)&lt;=IF($V244=450,450,$V244+9)))</f>
        <v>1</v>
      </c>
      <c r="Z219" s="17" cm="1">
        <f t="array" ref="Z219">SUMPRODUCT(--(IFERROR(HOUR(Flights_2026_09_303334353637345678910[entry_hour]),-1)=HOUR(Z$212)),--(IFERROR(Flights_2026_09_303334353637345678910[nfl],-1)&gt;=IF($V244=450,450,$V244)),--(IFERROR(Flights_2026_09_303334353637345678910[nfl],-1)&lt;=IF($V244=450,450,$V244+9)))</f>
        <v>3</v>
      </c>
      <c r="AA219" s="17" cm="1">
        <f t="array" ref="AA219">SUMPRODUCT(--(IFERROR(HOUR(Flights_2026_09_303334353637345678910[entry_hour]),-1)=HOUR(AA$212)),--(IFERROR(Flights_2026_09_303334353637345678910[nfl],-1)&gt;=IF($V244=450,450,$V244)),--(IFERROR(Flights_2026_09_303334353637345678910[nfl],-1)&lt;=IF($V244=450,450,$V244+9)))</f>
        <v>1</v>
      </c>
      <c r="AB219" s="17" cm="1">
        <f t="array" ref="AB219">SUMPRODUCT(--(IFERROR(HOUR(Flights_2026_09_303334353637345678910[entry_hour]),-1)=HOUR(AB$212)),--(IFERROR(Flights_2026_09_303334353637345678910[nfl],-1)&gt;=IF($V244=450,450,$V244)),--(IFERROR(Flights_2026_09_303334353637345678910[nfl],-1)&lt;=IF($V244=450,450,$V244+9)))</f>
        <v>2</v>
      </c>
      <c r="AC219" s="17" cm="1">
        <f t="array" ref="AC219">SUMPRODUCT(--(IFERROR(HOUR(Flights_2026_09_303334353637345678910[entry_hour]),-1)=HOUR(AC$212)),--(IFERROR(Flights_2026_09_303334353637345678910[nfl],-1)&gt;=IF($V244=450,450,$V244)),--(IFERROR(Flights_2026_09_303334353637345678910[nfl],-1)&lt;=IF($V244=450,450,$V244+9)))</f>
        <v>3</v>
      </c>
      <c r="AD219" s="17" cm="1">
        <f t="array" ref="AD219">SUMPRODUCT(--(IFERROR(HOUR(Flights_2026_09_303334353637345678910[entry_hour]),-1)=HOUR(AD$212)),--(IFERROR(Flights_2026_09_303334353637345678910[nfl],-1)&gt;=IF($V244=450,450,$V244)),--(IFERROR(Flights_2026_09_303334353637345678910[nfl],-1)&lt;=IF($V244=450,450,$V244+9)))</f>
        <v>0</v>
      </c>
      <c r="AE219" s="17" cm="1">
        <f t="array" ref="AE219">SUMPRODUCT(--(IFERROR(HOUR(Flights_2026_09_303334353637345678910[entry_hour]),-1)=HOUR(AE$212)),--(IFERROR(Flights_2026_09_303334353637345678910[nfl],-1)&gt;=IF($V244=450,450,$V244)),--(IFERROR(Flights_2026_09_303334353637345678910[nfl],-1)&lt;=IF($V244=450,450,$V244+9)))</f>
        <v>0</v>
      </c>
      <c r="AF219" s="2">
        <v>0.625</v>
      </c>
      <c r="AG219" t="s">
        <v>840</v>
      </c>
      <c r="AH219" s="17">
        <v>290</v>
      </c>
      <c r="AI219" s="17" cm="1">
        <f t="array" ref="AI219">SUMPRODUCT(--(IFERROR(HOUR(Flights_2026_09_303334353637345678910[entry_hour]),-1)=HOUR(AF219)),--(IFERROR(Flights_2026_09_303334353637345678910[entry_sector],"")=AG219),--(IFERROR(Flights_2026_09_303334353637345678910[nfl],-1)&gt;=AH219),--(IFERROR(Flights_2026_09_303334353637345678910[nfl],-1)&lt;=IF(AH219=450,450,AH219+9)))</f>
        <v>0</v>
      </c>
    </row>
    <row r="220" spans="1:35" x14ac:dyDescent="0.2">
      <c r="W220" s="17" cm="1">
        <f t="array" ref="W220">SUMPRODUCT(--(IFERROR(HOUR(Flights_2026_09_303334353637345678910[entry_hour]),-1)=HOUR(W$212)),--(IFERROR(Flights_2026_09_303334353637345678910[nfl],-1)&gt;=IF($V245=450,450,$V245)),--(IFERROR(Flights_2026_09_303334353637345678910[nfl],-1)&lt;=IF($V245=450,450,$V245+9)))</f>
        <v>0</v>
      </c>
      <c r="X220" s="17" cm="1">
        <f t="array" ref="X220">SUMPRODUCT(--(IFERROR(HOUR(Flights_2026_09_303334353637345678910[entry_hour]),-1)=HOUR(X$212)),--(IFERROR(Flights_2026_09_303334353637345678910[nfl],-1)&gt;=IF($V245=450,450,$V245)),--(IFERROR(Flights_2026_09_303334353637345678910[nfl],-1)&lt;=IF($V245=450,450,$V245+9)))</f>
        <v>0</v>
      </c>
      <c r="Y220" s="17" cm="1">
        <f t="array" ref="Y220">SUMPRODUCT(--(IFERROR(HOUR(Flights_2026_09_303334353637345678910[entry_hour]),-1)=HOUR(Y$212)),--(IFERROR(Flights_2026_09_303334353637345678910[nfl],-1)&gt;=IF($V245=450,450,$V245)),--(IFERROR(Flights_2026_09_303334353637345678910[nfl],-1)&lt;=IF($V245=450,450,$V245+9)))</f>
        <v>0</v>
      </c>
      <c r="Z220" s="17" cm="1">
        <f t="array" ref="Z220">SUMPRODUCT(--(IFERROR(HOUR(Flights_2026_09_303334353637345678910[entry_hour]),-1)=HOUR(Z$212)),--(IFERROR(Flights_2026_09_303334353637345678910[nfl],-1)&gt;=IF($V245=450,450,$V245)),--(IFERROR(Flights_2026_09_303334353637345678910[nfl],-1)&lt;=IF($V245=450,450,$V245+9)))</f>
        <v>0</v>
      </c>
      <c r="AA220" s="17" cm="1">
        <f t="array" ref="AA220">SUMPRODUCT(--(IFERROR(HOUR(Flights_2026_09_303334353637345678910[entry_hour]),-1)=HOUR(AA$212)),--(IFERROR(Flights_2026_09_303334353637345678910[nfl],-1)&gt;=IF($V245=450,450,$V245)),--(IFERROR(Flights_2026_09_303334353637345678910[nfl],-1)&lt;=IF($V245=450,450,$V245+9)))</f>
        <v>0</v>
      </c>
      <c r="AB220" s="17" cm="1">
        <f t="array" ref="AB220">SUMPRODUCT(--(IFERROR(HOUR(Flights_2026_09_303334353637345678910[entry_hour]),-1)=HOUR(AB$212)),--(IFERROR(Flights_2026_09_303334353637345678910[nfl],-1)&gt;=IF($V245=450,450,$V245)),--(IFERROR(Flights_2026_09_303334353637345678910[nfl],-1)&lt;=IF($V245=450,450,$V245+9)))</f>
        <v>0</v>
      </c>
      <c r="AC220" s="17" cm="1">
        <f t="array" ref="AC220">SUMPRODUCT(--(IFERROR(HOUR(Flights_2026_09_303334353637345678910[entry_hour]),-1)=HOUR(AC$212)),--(IFERROR(Flights_2026_09_303334353637345678910[nfl],-1)&gt;=IF($V245=450,450,$V245)),--(IFERROR(Flights_2026_09_303334353637345678910[nfl],-1)&lt;=IF($V245=450,450,$V245+9)))</f>
        <v>0</v>
      </c>
      <c r="AD220" s="17" cm="1">
        <f t="array" ref="AD220">SUMPRODUCT(--(IFERROR(HOUR(Flights_2026_09_303334353637345678910[entry_hour]),-1)=HOUR(AD$212)),--(IFERROR(Flights_2026_09_303334353637345678910[nfl],-1)&gt;=IF($V245=450,450,$V245)),--(IFERROR(Flights_2026_09_303334353637345678910[nfl],-1)&lt;=IF($V245=450,450,$V245+9)))</f>
        <v>1</v>
      </c>
      <c r="AE220" s="17" cm="1">
        <f t="array" ref="AE220">SUMPRODUCT(--(IFERROR(HOUR(Flights_2026_09_303334353637345678910[entry_hour]),-1)=HOUR(AE$212)),--(IFERROR(Flights_2026_09_303334353637345678910[nfl],-1)&gt;=IF($V245=450,450,$V245)),--(IFERROR(Flights_2026_09_303334353637345678910[nfl],-1)&lt;=IF($V245=450,450,$V245+9)))</f>
        <v>0</v>
      </c>
      <c r="AF220" s="2">
        <v>0.625</v>
      </c>
      <c r="AG220" t="s">
        <v>840</v>
      </c>
      <c r="AH220" s="17">
        <v>300</v>
      </c>
      <c r="AI220" s="17" cm="1">
        <f t="array" ref="AI220">SUMPRODUCT(--(IFERROR(HOUR(Flights_2026_09_303334353637345678910[entry_hour]),-1)=HOUR(AF220)),--(IFERROR(Flights_2026_09_303334353637345678910[entry_sector],"")=AG220),--(IFERROR(Flights_2026_09_303334353637345678910[nfl],-1)&gt;=AH220),--(IFERROR(Flights_2026_09_303334353637345678910[nfl],-1)&lt;=IF(AH220=450,450,AH220+9)))</f>
        <v>0</v>
      </c>
    </row>
    <row r="221" spans="1:35" x14ac:dyDescent="0.2">
      <c r="W221" s="17" cm="1">
        <f t="array" ref="W221">SUMPRODUCT(--(IFERROR(HOUR(Flights_2026_09_303334353637345678910[entry_hour]),-1)=HOUR(W$212)),--(IFERROR(Flights_2026_09_303334353637345678910[nfl],-1)&gt;=IF($V246=450,450,$V246)),--(IFERROR(Flights_2026_09_303334353637345678910[nfl],-1)&lt;=IF($V246=450,450,$V246+9)))</f>
        <v>4</v>
      </c>
      <c r="X221" s="17" cm="1">
        <f t="array" ref="X221">SUMPRODUCT(--(IFERROR(HOUR(Flights_2026_09_303334353637345678910[entry_hour]),-1)=HOUR(X$212)),--(IFERROR(Flights_2026_09_303334353637345678910[nfl],-1)&gt;=IF($V246=450,450,$V246)),--(IFERROR(Flights_2026_09_303334353637345678910[nfl],-1)&lt;=IF($V246=450,450,$V246+9)))</f>
        <v>2</v>
      </c>
      <c r="Y221" s="17" cm="1">
        <f t="array" ref="Y221">SUMPRODUCT(--(IFERROR(HOUR(Flights_2026_09_303334353637345678910[entry_hour]),-1)=HOUR(Y$212)),--(IFERROR(Flights_2026_09_303334353637345678910[nfl],-1)&gt;=IF($V246=450,450,$V246)),--(IFERROR(Flights_2026_09_303334353637345678910[nfl],-1)&lt;=IF($V246=450,450,$V246+9)))</f>
        <v>3</v>
      </c>
      <c r="Z221" s="17" cm="1">
        <f t="array" ref="Z221">SUMPRODUCT(--(IFERROR(HOUR(Flights_2026_09_303334353637345678910[entry_hour]),-1)=HOUR(Z$212)),--(IFERROR(Flights_2026_09_303334353637345678910[nfl],-1)&gt;=IF($V246=450,450,$V246)),--(IFERROR(Flights_2026_09_303334353637345678910[nfl],-1)&lt;=IF($V246=450,450,$V246+9)))</f>
        <v>4</v>
      </c>
      <c r="AA221" s="17" cm="1">
        <f t="array" ref="AA221">SUMPRODUCT(--(IFERROR(HOUR(Flights_2026_09_303334353637345678910[entry_hour]),-1)=HOUR(AA$212)),--(IFERROR(Flights_2026_09_303334353637345678910[nfl],-1)&gt;=IF($V246=450,450,$V246)),--(IFERROR(Flights_2026_09_303334353637345678910[nfl],-1)&lt;=IF($V246=450,450,$V246+9)))</f>
        <v>4</v>
      </c>
      <c r="AB221" s="17" cm="1">
        <f t="array" ref="AB221">SUMPRODUCT(--(IFERROR(HOUR(Flights_2026_09_303334353637345678910[entry_hour]),-1)=HOUR(AB$212)),--(IFERROR(Flights_2026_09_303334353637345678910[nfl],-1)&gt;=IF($V246=450,450,$V246)),--(IFERROR(Flights_2026_09_303334353637345678910[nfl],-1)&lt;=IF($V246=450,450,$V246+9)))</f>
        <v>2</v>
      </c>
      <c r="AC221" s="17" cm="1">
        <f t="array" ref="AC221">SUMPRODUCT(--(IFERROR(HOUR(Flights_2026_09_303334353637345678910[entry_hour]),-1)=HOUR(AC$212)),--(IFERROR(Flights_2026_09_303334353637345678910[nfl],-1)&gt;=IF($V246=450,450,$V246)),--(IFERROR(Flights_2026_09_303334353637345678910[nfl],-1)&lt;=IF($V246=450,450,$V246+9)))</f>
        <v>2</v>
      </c>
      <c r="AD221" s="17" cm="1">
        <f t="array" ref="AD221">SUMPRODUCT(--(IFERROR(HOUR(Flights_2026_09_303334353637345678910[entry_hour]),-1)=HOUR(AD$212)),--(IFERROR(Flights_2026_09_303334353637345678910[nfl],-1)&gt;=IF($V246=450,450,$V246)),--(IFERROR(Flights_2026_09_303334353637345678910[nfl],-1)&lt;=IF($V246=450,450,$V246+9)))</f>
        <v>1</v>
      </c>
      <c r="AE221" s="17" cm="1">
        <f t="array" ref="AE221">SUMPRODUCT(--(IFERROR(HOUR(Flights_2026_09_303334353637345678910[entry_hour]),-1)=HOUR(AE$212)),--(IFERROR(Flights_2026_09_303334353637345678910[nfl],-1)&gt;=IF($V246=450,450,$V246)),--(IFERROR(Flights_2026_09_303334353637345678910[nfl],-1)&lt;=IF($V246=450,450,$V246+9)))</f>
        <v>2</v>
      </c>
      <c r="AF221" s="2">
        <v>0.625</v>
      </c>
      <c r="AG221" t="s">
        <v>840</v>
      </c>
      <c r="AH221" s="17">
        <v>310</v>
      </c>
      <c r="AI221" s="17" cm="1">
        <f t="array" ref="AI221">SUMPRODUCT(--(IFERROR(HOUR(Flights_2026_09_303334353637345678910[entry_hour]),-1)=HOUR(AF221)),--(IFERROR(Flights_2026_09_303334353637345678910[entry_sector],"")=AG221),--(IFERROR(Flights_2026_09_303334353637345678910[nfl],-1)&gt;=AH221),--(IFERROR(Flights_2026_09_303334353637345678910[nfl],-1)&lt;=IF(AH221=450,450,AH221+9)))</f>
        <v>0</v>
      </c>
    </row>
    <row r="222" spans="1:35" x14ac:dyDescent="0.2">
      <c r="A222" s="3" t="s">
        <v>989</v>
      </c>
      <c r="B222" s="3" t="s">
        <v>743</v>
      </c>
      <c r="C222" s="3" t="s">
        <v>987</v>
      </c>
      <c r="D222" s="3" t="s">
        <v>744</v>
      </c>
      <c r="E222" s="3" t="s">
        <v>933</v>
      </c>
      <c r="F222" s="3" t="s">
        <v>745</v>
      </c>
      <c r="G222" s="3" t="s">
        <v>840</v>
      </c>
      <c r="H222" s="3" t="s">
        <v>747</v>
      </c>
      <c r="I222" s="3" t="s">
        <v>988</v>
      </c>
      <c r="W222" s="17" cm="1">
        <f t="array" ref="W222">SUMPRODUCT(--(IFERROR(HOUR(Flights_2026_09_303334353637345678910[entry_hour]),-1)=HOUR(W$212)),--(IFERROR(Flights_2026_09_303334353637345678910[nfl],-1)&gt;=IF($V247=450,450,$V247)),--(IFERROR(Flights_2026_09_303334353637345678910[nfl],-1)&lt;=IF($V247=450,450,$V247+9)))</f>
        <v>0</v>
      </c>
      <c r="X222" s="17" cm="1">
        <f t="array" ref="X222">SUMPRODUCT(--(IFERROR(HOUR(Flights_2026_09_303334353637345678910[entry_hour]),-1)=HOUR(X$212)),--(IFERROR(Flights_2026_09_303334353637345678910[nfl],-1)&gt;=IF($V247=450,450,$V247)),--(IFERROR(Flights_2026_09_303334353637345678910[nfl],-1)&lt;=IF($V247=450,450,$V247+9)))</f>
        <v>2</v>
      </c>
      <c r="Y222" s="17" cm="1">
        <f t="array" ref="Y222">SUMPRODUCT(--(IFERROR(HOUR(Flights_2026_09_303334353637345678910[entry_hour]),-1)=HOUR(Y$212)),--(IFERROR(Flights_2026_09_303334353637345678910[nfl],-1)&gt;=IF($V247=450,450,$V247)),--(IFERROR(Flights_2026_09_303334353637345678910[nfl],-1)&lt;=IF($V247=450,450,$V247+9)))</f>
        <v>0</v>
      </c>
      <c r="Z222" s="17" cm="1">
        <f t="array" ref="Z222">SUMPRODUCT(--(IFERROR(HOUR(Flights_2026_09_303334353637345678910[entry_hour]),-1)=HOUR(Z$212)),--(IFERROR(Flights_2026_09_303334353637345678910[nfl],-1)&gt;=IF($V247=450,450,$V247)),--(IFERROR(Flights_2026_09_303334353637345678910[nfl],-1)&lt;=IF($V247=450,450,$V247+9)))</f>
        <v>0</v>
      </c>
      <c r="AA222" s="17" cm="1">
        <f t="array" ref="AA222">SUMPRODUCT(--(IFERROR(HOUR(Flights_2026_09_303334353637345678910[entry_hour]),-1)=HOUR(AA$212)),--(IFERROR(Flights_2026_09_303334353637345678910[nfl],-1)&gt;=IF($V247=450,450,$V247)),--(IFERROR(Flights_2026_09_303334353637345678910[nfl],-1)&lt;=IF($V247=450,450,$V247+9)))</f>
        <v>2</v>
      </c>
      <c r="AB222" s="17" cm="1">
        <f t="array" ref="AB222">SUMPRODUCT(--(IFERROR(HOUR(Flights_2026_09_303334353637345678910[entry_hour]),-1)=HOUR(AB$212)),--(IFERROR(Flights_2026_09_303334353637345678910[nfl],-1)&gt;=IF($V247=450,450,$V247)),--(IFERROR(Flights_2026_09_303334353637345678910[nfl],-1)&lt;=IF($V247=450,450,$V247+9)))</f>
        <v>0</v>
      </c>
      <c r="AC222" s="17" cm="1">
        <f t="array" ref="AC222">SUMPRODUCT(--(IFERROR(HOUR(Flights_2026_09_303334353637345678910[entry_hour]),-1)=HOUR(AC$212)),--(IFERROR(Flights_2026_09_303334353637345678910[nfl],-1)&gt;=IF($V247=450,450,$V247)),--(IFERROR(Flights_2026_09_303334353637345678910[nfl],-1)&lt;=IF($V247=450,450,$V247+9)))</f>
        <v>1</v>
      </c>
      <c r="AD222" s="17" cm="1">
        <f t="array" ref="AD222">SUMPRODUCT(--(IFERROR(HOUR(Flights_2026_09_303334353637345678910[entry_hour]),-1)=HOUR(AD$212)),--(IFERROR(Flights_2026_09_303334353637345678910[nfl],-1)&gt;=IF($V247=450,450,$V247)),--(IFERROR(Flights_2026_09_303334353637345678910[nfl],-1)&lt;=IF($V247=450,450,$V247+9)))</f>
        <v>1</v>
      </c>
      <c r="AE222" s="17" cm="1">
        <f t="array" ref="AE222">SUMPRODUCT(--(IFERROR(HOUR(Flights_2026_09_303334353637345678910[entry_hour]),-1)=HOUR(AE$212)),--(IFERROR(Flights_2026_09_303334353637345678910[nfl],-1)&gt;=IF($V247=450,450,$V247)),--(IFERROR(Flights_2026_09_303334353637345678910[nfl],-1)&lt;=IF($V247=450,450,$V247+9)))</f>
        <v>1</v>
      </c>
      <c r="AF222" s="2">
        <v>0.625</v>
      </c>
      <c r="AG222" t="s">
        <v>840</v>
      </c>
      <c r="AH222" s="17">
        <v>320</v>
      </c>
      <c r="AI222" s="17" cm="1">
        <f t="array" ref="AI222">SUMPRODUCT(--(IFERROR(HOUR(Flights_2026_09_303334353637345678910[entry_hour]),-1)=HOUR(AF222)),--(IFERROR(Flights_2026_09_303334353637345678910[entry_sector],"")=AG222),--(IFERROR(Flights_2026_09_303334353637345678910[nfl],-1)&gt;=AH222),--(IFERROR(Flights_2026_09_303334353637345678910[nfl],-1)&lt;=IF(AH222=450,450,AH222+9)))</f>
        <v>0</v>
      </c>
    </row>
    <row r="223" spans="1:35" x14ac:dyDescent="0.2">
      <c r="A223" s="4">
        <v>0.58333333333333337</v>
      </c>
      <c r="B223" s="28" cm="1">
        <f t="array" ref="B223">_xlfn.LET(_xlpm.h,HOUR($A223),_xlpm.s,B$222,_xlpm.hrs,IFERROR(HOUR(Flights_2026_09_303334353637345678910[entry_hour]),-1),_xlpm.sectors,IF(_xlpm.s="Sector 4",_xlfn.XLOOKUP(Flights_2026_09_303334353637345678910[adep],Tabla42[ADEP],Tabla42[Sector_4],""),Flights_2026_09_303334353637345678910[entry_sector]),SUMPRODUCT(--(_xlpm.hrs=_xlpm.h),--(_xlpm.sectors=_xlpm.s)))</f>
        <v>0</v>
      </c>
      <c r="C223" s="28" cm="1">
        <f t="array" ref="C223">_xlfn.LET(_xlpm.h,HOUR($A223),_xlpm.s,C$222,_xlpm.hrs,IFERROR(HOUR(Flights_2026_09_303334353637345678910[entry_hour]),-1),_xlpm.sectors,IF(_xlpm.s="Sector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23" s="28" cm="1">
        <f t="array" ref="D223">_xlfn.LET(_xlpm.h,HOUR($A223),_xlpm.s,D$222,_xlpm.hrs,IFERROR(HOUR(Flights_2026_09_303334353637345678910[entry_hour]),-1),_xlpm.sectors,IF(_xlpm.s="Sector 4",_xlfn.XLOOKUP(Flights_2026_09_303334353637345678910[adep],Tabla42[ADEP],Tabla42[Sector_4],""),Flights_2026_09_303334353637345678910[entry_sector]),SUMPRODUCT(--(_xlpm.hrs=_xlpm.h),--(_xlpm.sectors=_xlpm.s)))</f>
        <v>4</v>
      </c>
      <c r="E223" s="28" cm="1">
        <f t="array" ref="E223">_xlfn.LET(_xlpm.h,HOUR($A223),_xlpm.s,E$222,_xlpm.hrs,IFERROR(HOUR(Flights_2026_09_303334353637345678910[entry_hour]),-1),_xlpm.sectors,IF(_xlpm.s="Sector 4",_xlfn.XLOOKUP(Flights_2026_09_303334353637345678910[adep],Tabla42[ADEP],Tabla42[Sector_4],""),Flights_2026_09_303334353637345678910[entry_sector]),SUMPRODUCT(--(_xlpm.hrs=_xlpm.h),--(_xlpm.sectors=_xlpm.s)))</f>
        <v>8</v>
      </c>
      <c r="F223" s="28" cm="1">
        <f t="array" ref="F223">_xlfn.LET(_xlpm.h,HOUR($A223),_xlpm.s,F$222,_xlpm.hrs,IFERROR(HOUR(Flights_2026_09_303334353637345678910[entry_hour]),-1),_xlpm.sectors,IF(_xlpm.s="Sector 4",_xlfn.XLOOKUP(Flights_2026_09_303334353637345678910[adep],Tabla42[ADEP],Tabla42[Sector_4],""),Flights_2026_09_303334353637345678910[entry_sector]),SUMPRODUCT(--(_xlpm.hrs=_xlpm.h),--(_xlpm.sectors=_xlpm.s)))</f>
        <v>8</v>
      </c>
      <c r="G223" s="28" cm="1">
        <f t="array" ref="G223">_xlfn.LET(_xlpm.h,HOUR($A223),_xlpm.s,G$222,_xlpm.hrs,IFERROR(HOUR(Flights_2026_09_303334353637345678910[entry_hour]),-1),_xlpm.sectors,IF(_xlpm.s="Sector 4",_xlfn.XLOOKUP(Flights_2026_09_303334353637345678910[adep],Tabla42[ADEP],Tabla42[Sector_4],""),Flights_2026_09_303334353637345678910[entry_sector]),SUMPRODUCT(--(_xlpm.hrs=_xlpm.h),--(_xlpm.sectors=_xlpm.s)))</f>
        <v>0</v>
      </c>
      <c r="H223" s="17" cm="1">
        <f t="array" ref="H223">_xlfn.LET(_xlpm.h,HOUR($A223),_xlpm.s,H$222,_xlpm.hrs,IFERROR(HOUR(Flights_2026_09_303334353637345678910[entry_hour]),-1),_xlpm.sectors,IF(_xlpm.s="Sector 4",_xlfn.XLOOKUP(Flights_2026_09_303334353637345678910[adep],Tabla42[ADEP],Tabla42[Sector_4],""),Flights_2026_09_303334353637345678910[entry_sector]),SUMPRODUCT(--(_xlpm.hrs=_xlpm.h),--(_xlpm.sectors=_xlpm.s)))</f>
        <v>1</v>
      </c>
      <c r="I223" s="17">
        <f t="shared" ref="I223:I231" si="1">SUM(B223:H223)</f>
        <v>21</v>
      </c>
      <c r="W223" s="17" cm="1">
        <f t="array" ref="W223">SUMPRODUCT(--(IFERROR(HOUR(Flights_2026_09_303334353637345678910[entry_hour]),-1)=HOUR(W$212)),--(IFERROR(Flights_2026_09_303334353637345678910[nfl],-1)&gt;=IF($V248=450,450,$V248)),--(IFERROR(Flights_2026_09_303334353637345678910[nfl],-1)&lt;=IF($V248=450,450,$V248+9)))</f>
        <v>4</v>
      </c>
      <c r="X223" s="17" cm="1">
        <f t="array" ref="X223">SUMPRODUCT(--(IFERROR(HOUR(Flights_2026_09_303334353637345678910[entry_hour]),-1)=HOUR(X$212)),--(IFERROR(Flights_2026_09_303334353637345678910[nfl],-1)&gt;=IF($V248=450,450,$V248)),--(IFERROR(Flights_2026_09_303334353637345678910[nfl],-1)&lt;=IF($V248=450,450,$V248+9)))</f>
        <v>4</v>
      </c>
      <c r="Y223" s="17" cm="1">
        <f t="array" ref="Y223">SUMPRODUCT(--(IFERROR(HOUR(Flights_2026_09_303334353637345678910[entry_hour]),-1)=HOUR(Y$212)),--(IFERROR(Flights_2026_09_303334353637345678910[nfl],-1)&gt;=IF($V248=450,450,$V248)),--(IFERROR(Flights_2026_09_303334353637345678910[nfl],-1)&lt;=IF($V248=450,450,$V248+9)))</f>
        <v>7</v>
      </c>
      <c r="Z223" s="17" cm="1">
        <f t="array" ref="Z223">SUMPRODUCT(--(IFERROR(HOUR(Flights_2026_09_303334353637345678910[entry_hour]),-1)=HOUR(Z$212)),--(IFERROR(Flights_2026_09_303334353637345678910[nfl],-1)&gt;=IF($V248=450,450,$V248)),--(IFERROR(Flights_2026_09_303334353637345678910[nfl],-1)&lt;=IF($V248=450,450,$V248+9)))</f>
        <v>6</v>
      </c>
      <c r="AA223" s="17" cm="1">
        <f t="array" ref="AA223">SUMPRODUCT(--(IFERROR(HOUR(Flights_2026_09_303334353637345678910[entry_hour]),-1)=HOUR(AA$212)),--(IFERROR(Flights_2026_09_303334353637345678910[nfl],-1)&gt;=IF($V248=450,450,$V248)),--(IFERROR(Flights_2026_09_303334353637345678910[nfl],-1)&lt;=IF($V248=450,450,$V248+9)))</f>
        <v>4</v>
      </c>
      <c r="AB223" s="17" cm="1">
        <f t="array" ref="AB223">SUMPRODUCT(--(IFERROR(HOUR(Flights_2026_09_303334353637345678910[entry_hour]),-1)=HOUR(AB$212)),--(IFERROR(Flights_2026_09_303334353637345678910[nfl],-1)&gt;=IF($V248=450,450,$V248)),--(IFERROR(Flights_2026_09_303334353637345678910[nfl],-1)&lt;=IF($V248=450,450,$V248+9)))</f>
        <v>1</v>
      </c>
      <c r="AC223" s="17" cm="1">
        <f t="array" ref="AC223">SUMPRODUCT(--(IFERROR(HOUR(Flights_2026_09_303334353637345678910[entry_hour]),-1)=HOUR(AC$212)),--(IFERROR(Flights_2026_09_303334353637345678910[nfl],-1)&gt;=IF($V248=450,450,$V248)),--(IFERROR(Flights_2026_09_303334353637345678910[nfl],-1)&lt;=IF($V248=450,450,$V248+9)))</f>
        <v>3</v>
      </c>
      <c r="AD223" s="17" cm="1">
        <f t="array" ref="AD223">SUMPRODUCT(--(IFERROR(HOUR(Flights_2026_09_303334353637345678910[entry_hour]),-1)=HOUR(AD$212)),--(IFERROR(Flights_2026_09_303334353637345678910[nfl],-1)&gt;=IF($V248=450,450,$V248)),--(IFERROR(Flights_2026_09_303334353637345678910[nfl],-1)&lt;=IF($V248=450,450,$V248+9)))</f>
        <v>0</v>
      </c>
      <c r="AE223" s="17" cm="1">
        <f t="array" ref="AE223">SUMPRODUCT(--(IFERROR(HOUR(Flights_2026_09_303334353637345678910[entry_hour]),-1)=HOUR(AE$212)),--(IFERROR(Flights_2026_09_303334353637345678910[nfl],-1)&gt;=IF($V248=450,450,$V248)),--(IFERROR(Flights_2026_09_303334353637345678910[nfl],-1)&lt;=IF($V248=450,450,$V248+9)))</f>
        <v>3</v>
      </c>
      <c r="AF223" s="2">
        <v>0.625</v>
      </c>
      <c r="AG223" t="s">
        <v>840</v>
      </c>
      <c r="AH223" s="17">
        <v>330</v>
      </c>
      <c r="AI223" s="17" cm="1">
        <f t="array" ref="AI223">SUMPRODUCT(--(IFERROR(HOUR(Flights_2026_09_303334353637345678910[entry_hour]),-1)=HOUR(AF223)),--(IFERROR(Flights_2026_09_303334353637345678910[entry_sector],"")=AG223),--(IFERROR(Flights_2026_09_303334353637345678910[nfl],-1)&gt;=AH223),--(IFERROR(Flights_2026_09_303334353637345678910[nfl],-1)&lt;=IF(AH223=450,450,AH223+9)))</f>
        <v>0</v>
      </c>
    </row>
    <row r="224" spans="1:35" x14ac:dyDescent="0.2">
      <c r="A224" s="4">
        <v>0.625</v>
      </c>
      <c r="B224" s="28" cm="1">
        <f t="array" ref="B224">_xlfn.LET(_xlpm.h,HOUR($A224),_xlpm.s,B$222,_xlpm.hrs,IFERROR(HOUR(Flights_2026_09_303334353637345678910[entry_hour]),-1),_xlpm.sectors,IF(_xlpm.s="Sector 4",_xlfn.XLOOKUP(Flights_2026_09_303334353637345678910[adep],Tabla42[ADEP],Tabla42[Sector_4],""),Flights_2026_09_303334353637345678910[entry_sector]),SUMPRODUCT(--(_xlpm.hrs=_xlpm.h),--(_xlpm.sectors=_xlpm.s)))</f>
        <v>1</v>
      </c>
      <c r="C224" s="28" cm="1">
        <f t="array" ref="C224">_xlfn.LET(_xlpm.h,HOUR($A224),_xlpm.s,C$222,_xlpm.hrs,IFERROR(HOUR(Flights_2026_09_303334353637345678910[entry_hour]),-1),_xlpm.sectors,IF(_xlpm.s="Sector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24" s="28" cm="1">
        <f t="array" ref="D224">_xlfn.LET(_xlpm.h,HOUR($A224),_xlpm.s,D$222,_xlpm.hrs,IFERROR(HOUR(Flights_2026_09_303334353637345678910[entry_hour]),-1),_xlpm.sectors,IF(_xlpm.s="Sector 4",_xlfn.XLOOKUP(Flights_2026_09_303334353637345678910[adep],Tabla42[ADEP],Tabla42[Sector_4],""),Flights_2026_09_303334353637345678910[entry_sector]),SUMPRODUCT(--(_xlpm.hrs=_xlpm.h),--(_xlpm.sectors=_xlpm.s)))</f>
        <v>11</v>
      </c>
      <c r="E224" s="28" cm="1">
        <f t="array" ref="E224">_xlfn.LET(_xlpm.h,HOUR($A224),_xlpm.s,E$222,_xlpm.hrs,IFERROR(HOUR(Flights_2026_09_303334353637345678910[entry_hour]),-1),_xlpm.sectors,IF(_xlpm.s="Sector 4",_xlfn.XLOOKUP(Flights_2026_09_303334353637345678910[adep],Tabla42[ADEP],Tabla42[Sector_4],""),Flights_2026_09_303334353637345678910[entry_sector]),SUMPRODUCT(--(_xlpm.hrs=_xlpm.h),--(_xlpm.sectors=_xlpm.s)))</f>
        <v>8</v>
      </c>
      <c r="F224" s="28" cm="1">
        <f t="array" ref="F224">_xlfn.LET(_xlpm.h,HOUR($A224),_xlpm.s,F$222,_xlpm.hrs,IFERROR(HOUR(Flights_2026_09_303334353637345678910[entry_hour]),-1),_xlpm.sectors,IF(_xlpm.s="Sector 4",_xlfn.XLOOKUP(Flights_2026_09_303334353637345678910[adep],Tabla42[ADEP],Tabla42[Sector_4],""),Flights_2026_09_303334353637345678910[entry_sector]),SUMPRODUCT(--(_xlpm.hrs=_xlpm.h),--(_xlpm.sectors=_xlpm.s)))</f>
        <v>3</v>
      </c>
      <c r="G224" s="28" cm="1">
        <f t="array" ref="G224">_xlfn.LET(_xlpm.h,HOUR($A224),_xlpm.s,G$222,_xlpm.hrs,IFERROR(HOUR(Flights_2026_09_303334353637345678910[entry_hour]),-1),_xlpm.sectors,IF(_xlpm.s="Sector 4",_xlfn.XLOOKUP(Flights_2026_09_303334353637345678910[adep],Tabla42[ADEP],Tabla42[Sector_4],""),Flights_2026_09_303334353637345678910[entry_sector]),SUMPRODUCT(--(_xlpm.hrs=_xlpm.h),--(_xlpm.sectors=_xlpm.s)))</f>
        <v>4</v>
      </c>
      <c r="H224" s="17" cm="1">
        <f t="array" ref="H224">_xlfn.LET(_xlpm.h,HOUR($A224),_xlpm.s,H$222,_xlpm.hrs,IFERROR(HOUR(Flights_2026_09_303334353637345678910[entry_hour]),-1),_xlpm.sectors,IF(_xlpm.s="Sector 4",_xlfn.XLOOKUP(Flights_2026_09_303334353637345678910[adep],Tabla42[ADEP],Tabla42[Sector_4],""),Flights_2026_09_303334353637345678910[entry_sector]),SUMPRODUCT(--(_xlpm.hrs=_xlpm.h),--(_xlpm.sectors=_xlpm.s)))</f>
        <v>2</v>
      </c>
      <c r="I224" s="17">
        <f t="shared" si="1"/>
        <v>29</v>
      </c>
      <c r="W224" s="17" cm="1">
        <f t="array" ref="W224">SUMPRODUCT(--(IFERROR(HOUR(Flights_2026_09_303334353637345678910[entry_hour]),-1)=HOUR(W$212)),--(IFERROR(Flights_2026_09_303334353637345678910[nfl],-1)&gt;=IF($V249=450,450,$V249)),--(IFERROR(Flights_2026_09_303334353637345678910[nfl],-1)&lt;=IF($V249=450,450,$V249+9)))</f>
        <v>1</v>
      </c>
      <c r="X224" s="17" cm="1">
        <f t="array" ref="X224">SUMPRODUCT(--(IFERROR(HOUR(Flights_2026_09_303334353637345678910[entry_hour]),-1)=HOUR(X$212)),--(IFERROR(Flights_2026_09_303334353637345678910[nfl],-1)&gt;=IF($V249=450,450,$V249)),--(IFERROR(Flights_2026_09_303334353637345678910[nfl],-1)&lt;=IF($V249=450,450,$V249+9)))</f>
        <v>0</v>
      </c>
      <c r="Y224" s="17" cm="1">
        <f t="array" ref="Y224">SUMPRODUCT(--(IFERROR(HOUR(Flights_2026_09_303334353637345678910[entry_hour]),-1)=HOUR(Y$212)),--(IFERROR(Flights_2026_09_303334353637345678910[nfl],-1)&gt;=IF($V249=450,450,$V249)),--(IFERROR(Flights_2026_09_303334353637345678910[nfl],-1)&lt;=IF($V249=450,450,$V249+9)))</f>
        <v>0</v>
      </c>
      <c r="Z224" s="17" cm="1">
        <f t="array" ref="Z224">SUMPRODUCT(--(IFERROR(HOUR(Flights_2026_09_303334353637345678910[entry_hour]),-1)=HOUR(Z$212)),--(IFERROR(Flights_2026_09_303334353637345678910[nfl],-1)&gt;=IF($V249=450,450,$V249)),--(IFERROR(Flights_2026_09_303334353637345678910[nfl],-1)&lt;=IF($V249=450,450,$V249+9)))</f>
        <v>1</v>
      </c>
      <c r="AA224" s="17" cm="1">
        <f t="array" ref="AA224">SUMPRODUCT(--(IFERROR(HOUR(Flights_2026_09_303334353637345678910[entry_hour]),-1)=HOUR(AA$212)),--(IFERROR(Flights_2026_09_303334353637345678910[nfl],-1)&gt;=IF($V249=450,450,$V249)),--(IFERROR(Flights_2026_09_303334353637345678910[nfl],-1)&lt;=IF($V249=450,450,$V249+9)))</f>
        <v>0</v>
      </c>
      <c r="AB224" s="17" cm="1">
        <f t="array" ref="AB224">SUMPRODUCT(--(IFERROR(HOUR(Flights_2026_09_303334353637345678910[entry_hour]),-1)=HOUR(AB$212)),--(IFERROR(Flights_2026_09_303334353637345678910[nfl],-1)&gt;=IF($V249=450,450,$V249)),--(IFERROR(Flights_2026_09_303334353637345678910[nfl],-1)&lt;=IF($V249=450,450,$V249+9)))</f>
        <v>1</v>
      </c>
      <c r="AC224" s="17" cm="1">
        <f t="array" ref="AC224">SUMPRODUCT(--(IFERROR(HOUR(Flights_2026_09_303334353637345678910[entry_hour]),-1)=HOUR(AC$212)),--(IFERROR(Flights_2026_09_303334353637345678910[nfl],-1)&gt;=IF($V249=450,450,$V249)),--(IFERROR(Flights_2026_09_303334353637345678910[nfl],-1)&lt;=IF($V249=450,450,$V249+9)))</f>
        <v>0</v>
      </c>
      <c r="AD224" s="17" cm="1">
        <f t="array" ref="AD224">SUMPRODUCT(--(IFERROR(HOUR(Flights_2026_09_303334353637345678910[entry_hour]),-1)=HOUR(AD$212)),--(IFERROR(Flights_2026_09_303334353637345678910[nfl],-1)&gt;=IF($V249=450,450,$V249)),--(IFERROR(Flights_2026_09_303334353637345678910[nfl],-1)&lt;=IF($V249=450,450,$V249+9)))</f>
        <v>0</v>
      </c>
      <c r="AE224" s="17" cm="1">
        <f t="array" ref="AE224">SUMPRODUCT(--(IFERROR(HOUR(Flights_2026_09_303334353637345678910[entry_hour]),-1)=HOUR(AE$212)),--(IFERROR(Flights_2026_09_303334353637345678910[nfl],-1)&gt;=IF($V249=450,450,$V249)),--(IFERROR(Flights_2026_09_303334353637345678910[nfl],-1)&lt;=IF($V249=450,450,$V249+9)))</f>
        <v>0</v>
      </c>
      <c r="AF224" s="2">
        <v>0.625</v>
      </c>
      <c r="AG224" t="s">
        <v>840</v>
      </c>
      <c r="AH224" s="17">
        <v>340</v>
      </c>
      <c r="AI224" s="17" cm="1">
        <f t="array" ref="AI224">SUMPRODUCT(--(IFERROR(HOUR(Flights_2026_09_303334353637345678910[entry_hour]),-1)=HOUR(AF224)),--(IFERROR(Flights_2026_09_303334353637345678910[entry_sector],"")=AG224),--(IFERROR(Flights_2026_09_303334353637345678910[nfl],-1)&gt;=AH224),--(IFERROR(Flights_2026_09_303334353637345678910[nfl],-1)&lt;=IF(AH224=450,450,AH224+9)))</f>
        <v>0</v>
      </c>
    </row>
    <row r="225" spans="1:35" x14ac:dyDescent="0.2">
      <c r="A225" s="4">
        <v>0.66666666666666674</v>
      </c>
      <c r="B225" s="28" cm="1">
        <f t="array" ref="B225">_xlfn.LET(_xlpm.h,HOUR($A225),_xlpm.s,B$222,_xlpm.hrs,IFERROR(HOUR(Flights_2026_09_303334353637345678910[entry_hour]),-1),_xlpm.sectors,IF(_xlpm.s="Sector 4",_xlfn.XLOOKUP(Flights_2026_09_303334353637345678910[adep],Tabla42[ADEP],Tabla42[Sector_4],""),Flights_2026_09_303334353637345678910[entry_sector]),SUMPRODUCT(--(_xlpm.hrs=_xlpm.h),--(_xlpm.sectors=_xlpm.s)))</f>
        <v>0</v>
      </c>
      <c r="C225" s="28" cm="1">
        <f t="array" ref="C225">_xlfn.LET(_xlpm.h,HOUR($A225),_xlpm.s,C$222,_xlpm.hrs,IFERROR(HOUR(Flights_2026_09_303334353637345678910[entry_hour]),-1),_xlpm.sectors,IF(_xlpm.s="Sector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25" s="28" cm="1">
        <f t="array" ref="D225">_xlfn.LET(_xlpm.h,HOUR($A225),_xlpm.s,D$222,_xlpm.hrs,IFERROR(HOUR(Flights_2026_09_303334353637345678910[entry_hour]),-1),_xlpm.sectors,IF(_xlpm.s="Sector 4",_xlfn.XLOOKUP(Flights_2026_09_303334353637345678910[adep],Tabla42[ADEP],Tabla42[Sector_4],""),Flights_2026_09_303334353637345678910[entry_sector]),SUMPRODUCT(--(_xlpm.hrs=_xlpm.h),--(_xlpm.sectors=_xlpm.s)))</f>
        <v>9</v>
      </c>
      <c r="E225" s="28" cm="1">
        <f t="array" ref="E225">_xlfn.LET(_xlpm.h,HOUR($A225),_xlpm.s,E$222,_xlpm.hrs,IFERROR(HOUR(Flights_2026_09_303334353637345678910[entry_hour]),-1),_xlpm.sectors,IF(_xlpm.s="Sector 4",_xlfn.XLOOKUP(Flights_2026_09_303334353637345678910[adep],Tabla42[ADEP],Tabla42[Sector_4],""),Flights_2026_09_303334353637345678910[entry_sector]),SUMPRODUCT(--(_xlpm.hrs=_xlpm.h),--(_xlpm.sectors=_xlpm.s)))</f>
        <v>12</v>
      </c>
      <c r="F225" s="28" cm="1">
        <f t="array" ref="F225">_xlfn.LET(_xlpm.h,HOUR($A225),_xlpm.s,F$222,_xlpm.hrs,IFERROR(HOUR(Flights_2026_09_303334353637345678910[entry_hour]),-1),_xlpm.sectors,IF(_xlpm.s="Sector 4",_xlfn.XLOOKUP(Flights_2026_09_303334353637345678910[adep],Tabla42[ADEP],Tabla42[Sector_4],""),Flights_2026_09_303334353637345678910[entry_sector]),SUMPRODUCT(--(_xlpm.hrs=_xlpm.h),--(_xlpm.sectors=_xlpm.s)))</f>
        <v>10</v>
      </c>
      <c r="G225" s="28" cm="1">
        <f t="array" ref="G225">_xlfn.LET(_xlpm.h,HOUR($A225),_xlpm.s,G$222,_xlpm.hrs,IFERROR(HOUR(Flights_2026_09_303334353637345678910[entry_hour]),-1),_xlpm.sectors,IF(_xlpm.s="Sector 4",_xlfn.XLOOKUP(Flights_2026_09_303334353637345678910[adep],Tabla42[ADEP],Tabla42[Sector_4],""),Flights_2026_09_303334353637345678910[entry_sector]),SUMPRODUCT(--(_xlpm.hrs=_xlpm.h),--(_xlpm.sectors=_xlpm.s)))</f>
        <v>2</v>
      </c>
      <c r="H225" s="17" cm="1">
        <f t="array" ref="H225">_xlfn.LET(_xlpm.h,HOUR($A225),_xlpm.s,H$222,_xlpm.hrs,IFERROR(HOUR(Flights_2026_09_303334353637345678910[entry_hour]),-1),_xlpm.sectors,IF(_xlpm.s="Sector 4",_xlfn.XLOOKUP(Flights_2026_09_303334353637345678910[adep],Tabla42[ADEP],Tabla42[Sector_4],""),Flights_2026_09_303334353637345678910[entry_sector]),SUMPRODUCT(--(_xlpm.hrs=_xlpm.h),--(_xlpm.sectors=_xlpm.s)))</f>
        <v>2</v>
      </c>
      <c r="I225" s="17">
        <f t="shared" si="1"/>
        <v>35</v>
      </c>
      <c r="W225" s="17" cm="1">
        <f t="array" ref="W225">SUMPRODUCT(--(IFERROR(HOUR(Flights_2026_09_303334353637345678910[entry_hour]),-1)=HOUR(W$212)),--(IFERROR(Flights_2026_09_303334353637345678910[nfl],-1)&gt;=IF($V250=450,450,$V250)),--(IFERROR(Flights_2026_09_303334353637345678910[nfl],-1)&lt;=IF($V250=450,450,$V250+9)))</f>
        <v>1</v>
      </c>
      <c r="X225" s="17" cm="1">
        <f t="array" ref="X225">SUMPRODUCT(--(IFERROR(HOUR(Flights_2026_09_303334353637345678910[entry_hour]),-1)=HOUR(X$212)),--(IFERROR(Flights_2026_09_303334353637345678910[nfl],-1)&gt;=IF($V250=450,450,$V250)),--(IFERROR(Flights_2026_09_303334353637345678910[nfl],-1)&lt;=IF($V250=450,450,$V250+9)))</f>
        <v>2</v>
      </c>
      <c r="Y225" s="17" cm="1">
        <f t="array" ref="Y225">SUMPRODUCT(--(IFERROR(HOUR(Flights_2026_09_303334353637345678910[entry_hour]),-1)=HOUR(Y$212)),--(IFERROR(Flights_2026_09_303334353637345678910[nfl],-1)&gt;=IF($V250=450,450,$V250)),--(IFERROR(Flights_2026_09_303334353637345678910[nfl],-1)&lt;=IF($V250=450,450,$V250+9)))</f>
        <v>1</v>
      </c>
      <c r="Z225" s="17" cm="1">
        <f t="array" ref="Z225">SUMPRODUCT(--(IFERROR(HOUR(Flights_2026_09_303334353637345678910[entry_hour]),-1)=HOUR(Z$212)),--(IFERROR(Flights_2026_09_303334353637345678910[nfl],-1)&gt;=IF($V250=450,450,$V250)),--(IFERROR(Flights_2026_09_303334353637345678910[nfl],-1)&lt;=IF($V250=450,450,$V250+9)))</f>
        <v>1</v>
      </c>
      <c r="AA225" s="17" cm="1">
        <f t="array" ref="AA225">SUMPRODUCT(--(IFERROR(HOUR(Flights_2026_09_303334353637345678910[entry_hour]),-1)=HOUR(AA$212)),--(IFERROR(Flights_2026_09_303334353637345678910[nfl],-1)&gt;=IF($V250=450,450,$V250)),--(IFERROR(Flights_2026_09_303334353637345678910[nfl],-1)&lt;=IF($V250=450,450,$V250+9)))</f>
        <v>2</v>
      </c>
      <c r="AB225" s="17" cm="1">
        <f t="array" ref="AB225">SUMPRODUCT(--(IFERROR(HOUR(Flights_2026_09_303334353637345678910[entry_hour]),-1)=HOUR(AB$212)),--(IFERROR(Flights_2026_09_303334353637345678910[nfl],-1)&gt;=IF($V250=450,450,$V250)),--(IFERROR(Flights_2026_09_303334353637345678910[nfl],-1)&lt;=IF($V250=450,450,$V250+9)))</f>
        <v>1</v>
      </c>
      <c r="AC225" s="17" cm="1">
        <f t="array" ref="AC225">SUMPRODUCT(--(IFERROR(HOUR(Flights_2026_09_303334353637345678910[entry_hour]),-1)=HOUR(AC$212)),--(IFERROR(Flights_2026_09_303334353637345678910[nfl],-1)&gt;=IF($V250=450,450,$V250)),--(IFERROR(Flights_2026_09_303334353637345678910[nfl],-1)&lt;=IF($V250=450,450,$V250+9)))</f>
        <v>1</v>
      </c>
      <c r="AD225" s="17" cm="1">
        <f t="array" ref="AD225">SUMPRODUCT(--(IFERROR(HOUR(Flights_2026_09_303334353637345678910[entry_hour]),-1)=HOUR(AD$212)),--(IFERROR(Flights_2026_09_303334353637345678910[nfl],-1)&gt;=IF($V250=450,450,$V250)),--(IFERROR(Flights_2026_09_303334353637345678910[nfl],-1)&lt;=IF($V250=450,450,$V250+9)))</f>
        <v>0</v>
      </c>
      <c r="AE225" s="17" cm="1">
        <f t="array" ref="AE225">SUMPRODUCT(--(IFERROR(HOUR(Flights_2026_09_303334353637345678910[entry_hour]),-1)=HOUR(AE$212)),--(IFERROR(Flights_2026_09_303334353637345678910[nfl],-1)&gt;=IF($V250=450,450,$V250)),--(IFERROR(Flights_2026_09_303334353637345678910[nfl],-1)&lt;=IF($V250=450,450,$V250+9)))</f>
        <v>0</v>
      </c>
      <c r="AF225" s="2">
        <v>0.625</v>
      </c>
      <c r="AG225" t="s">
        <v>840</v>
      </c>
      <c r="AH225" s="17">
        <v>350</v>
      </c>
      <c r="AI225" s="17" cm="1">
        <f t="array" ref="AI225">SUMPRODUCT(--(IFERROR(HOUR(Flights_2026_09_303334353637345678910[entry_hour]),-1)=HOUR(AF225)),--(IFERROR(Flights_2026_09_303334353637345678910[entry_sector],"")=AG225),--(IFERROR(Flights_2026_09_303334353637345678910[nfl],-1)&gt;=AH225),--(IFERROR(Flights_2026_09_303334353637345678910[nfl],-1)&lt;=IF(AH225=450,450,AH225+9)))</f>
        <v>3</v>
      </c>
    </row>
    <row r="226" spans="1:35" x14ac:dyDescent="0.2">
      <c r="A226" s="4">
        <v>0.70833333333333337</v>
      </c>
      <c r="B226" s="28" cm="1">
        <f t="array" ref="B226">_xlfn.LET(_xlpm.h,HOUR($A226),_xlpm.s,B$222,_xlpm.hrs,IFERROR(HOUR(Flights_2026_09_303334353637345678910[entry_hour]),-1),_xlpm.sectors,IF(_xlpm.s="Sector 4",_xlfn.XLOOKUP(Flights_2026_09_303334353637345678910[adep],Tabla42[ADEP],Tabla42[Sector_4],""),Flights_2026_09_303334353637345678910[entry_sector]),SUMPRODUCT(--(_xlpm.hrs=_xlpm.h),--(_xlpm.sectors=_xlpm.s)))</f>
        <v>0</v>
      </c>
      <c r="C226" s="28" cm="1">
        <f t="array" ref="C226">_xlfn.LET(_xlpm.h,HOUR($A226),_xlpm.s,C$222,_xlpm.hrs,IFERROR(HOUR(Flights_2026_09_303334353637345678910[entry_hour]),-1),_xlpm.sectors,IF(_xlpm.s="Sector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26" s="28" cm="1">
        <f t="array" ref="D226">_xlfn.LET(_xlpm.h,HOUR($A226),_xlpm.s,D$222,_xlpm.hrs,IFERROR(HOUR(Flights_2026_09_303334353637345678910[entry_hour]),-1),_xlpm.sectors,IF(_xlpm.s="Sector 4",_xlfn.XLOOKUP(Flights_2026_09_303334353637345678910[adep],Tabla42[ADEP],Tabla42[Sector_4],""),Flights_2026_09_303334353637345678910[entry_sector]),SUMPRODUCT(--(_xlpm.hrs=_xlpm.h),--(_xlpm.sectors=_xlpm.s)))</f>
        <v>9</v>
      </c>
      <c r="E226" s="28" cm="1">
        <f t="array" ref="E226">_xlfn.LET(_xlpm.h,HOUR($A226),_xlpm.s,E$222,_xlpm.hrs,IFERROR(HOUR(Flights_2026_09_303334353637345678910[entry_hour]),-1),_xlpm.sectors,IF(_xlpm.s="Sector 4",_xlfn.XLOOKUP(Flights_2026_09_303334353637345678910[adep],Tabla42[ADEP],Tabla42[Sector_4],""),Flights_2026_09_303334353637345678910[entry_sector]),SUMPRODUCT(--(_xlpm.hrs=_xlpm.h),--(_xlpm.sectors=_xlpm.s)))</f>
        <v>10</v>
      </c>
      <c r="F226" s="28" cm="1">
        <f t="array" ref="F226">_xlfn.LET(_xlpm.h,HOUR($A226),_xlpm.s,F$222,_xlpm.hrs,IFERROR(HOUR(Flights_2026_09_303334353637345678910[entry_hour]),-1),_xlpm.sectors,IF(_xlpm.s="Sector 4",_xlfn.XLOOKUP(Flights_2026_09_303334353637345678910[adep],Tabla42[ADEP],Tabla42[Sector_4],""),Flights_2026_09_303334353637345678910[entry_sector]),SUMPRODUCT(--(_xlpm.hrs=_xlpm.h),--(_xlpm.sectors=_xlpm.s)))</f>
        <v>6</v>
      </c>
      <c r="G226" s="28" cm="1">
        <f t="array" ref="G226">_xlfn.LET(_xlpm.h,HOUR($A226),_xlpm.s,G$222,_xlpm.hrs,IFERROR(HOUR(Flights_2026_09_303334353637345678910[entry_hour]),-1),_xlpm.sectors,IF(_xlpm.s="Sector 4",_xlfn.XLOOKUP(Flights_2026_09_303334353637345678910[adep],Tabla42[ADEP],Tabla42[Sector_4],""),Flights_2026_09_303334353637345678910[entry_sector]),SUMPRODUCT(--(_xlpm.hrs=_xlpm.h),--(_xlpm.sectors=_xlpm.s)))</f>
        <v>4</v>
      </c>
      <c r="H226" s="17" cm="1">
        <f t="array" ref="H226">_xlfn.LET(_xlpm.h,HOUR($A226),_xlpm.s,H$222,_xlpm.hrs,IFERROR(HOUR(Flights_2026_09_303334353637345678910[entry_hour]),-1),_xlpm.sectors,IF(_xlpm.s="Sector 4",_xlfn.XLOOKUP(Flights_2026_09_303334353637345678910[adep],Tabla42[ADEP],Tabla42[Sector_4],""),Flights_2026_09_303334353637345678910[entry_sector]),SUMPRODUCT(--(_xlpm.hrs=_xlpm.h),--(_xlpm.sectors=_xlpm.s)))</f>
        <v>3</v>
      </c>
      <c r="I226" s="17">
        <f t="shared" si="1"/>
        <v>32</v>
      </c>
      <c r="W226" s="17" cm="1">
        <f t="array" ref="W226">SUMPRODUCT(--(IFERROR(HOUR(Flights_2026_09_303334353637345678910[entry_hour]),-1)=HOUR(W$212)),--(IFERROR(Flights_2026_09_303334353637345678910[nfl],-1)&gt;=IF($V251=450,450,$V251)),--(IFERROR(Flights_2026_09_303334353637345678910[nfl],-1)&lt;=IF($V251=450,450,$V251+9)))</f>
        <v>0</v>
      </c>
      <c r="X226" s="17" cm="1">
        <f t="array" ref="X226">SUMPRODUCT(--(IFERROR(HOUR(Flights_2026_09_303334353637345678910[entry_hour]),-1)=HOUR(X$212)),--(IFERROR(Flights_2026_09_303334353637345678910[nfl],-1)&gt;=IF($V251=450,450,$V251)),--(IFERROR(Flights_2026_09_303334353637345678910[nfl],-1)&lt;=IF($V251=450,450,$V251+9)))</f>
        <v>1</v>
      </c>
      <c r="Y226" s="17" cm="1">
        <f t="array" ref="Y226">SUMPRODUCT(--(IFERROR(HOUR(Flights_2026_09_303334353637345678910[entry_hour]),-1)=HOUR(Y$212)),--(IFERROR(Flights_2026_09_303334353637345678910[nfl],-1)&gt;=IF($V251=450,450,$V251)),--(IFERROR(Flights_2026_09_303334353637345678910[nfl],-1)&lt;=IF($V251=450,450,$V251+9)))</f>
        <v>0</v>
      </c>
      <c r="Z226" s="17" cm="1">
        <f t="array" ref="Z226">SUMPRODUCT(--(IFERROR(HOUR(Flights_2026_09_303334353637345678910[entry_hour]),-1)=HOUR(Z$212)),--(IFERROR(Flights_2026_09_303334353637345678910[nfl],-1)&gt;=IF($V251=450,450,$V251)),--(IFERROR(Flights_2026_09_303334353637345678910[nfl],-1)&lt;=IF($V251=450,450,$V251+9)))</f>
        <v>0</v>
      </c>
      <c r="AA226" s="17" cm="1">
        <f t="array" ref="AA226">SUMPRODUCT(--(IFERROR(HOUR(Flights_2026_09_303334353637345678910[entry_hour]),-1)=HOUR(AA$212)),--(IFERROR(Flights_2026_09_303334353637345678910[nfl],-1)&gt;=IF($V251=450,450,$V251)),--(IFERROR(Flights_2026_09_303334353637345678910[nfl],-1)&lt;=IF($V251=450,450,$V251+9)))</f>
        <v>0</v>
      </c>
      <c r="AB226" s="17" cm="1">
        <f t="array" ref="AB226">SUMPRODUCT(--(IFERROR(HOUR(Flights_2026_09_303334353637345678910[entry_hour]),-1)=HOUR(AB$212)),--(IFERROR(Flights_2026_09_303334353637345678910[nfl],-1)&gt;=IF($V251=450,450,$V251)),--(IFERROR(Flights_2026_09_303334353637345678910[nfl],-1)&lt;=IF($V251=450,450,$V251+9)))</f>
        <v>0</v>
      </c>
      <c r="AC226" s="17" cm="1">
        <f t="array" ref="AC226">SUMPRODUCT(--(IFERROR(HOUR(Flights_2026_09_303334353637345678910[entry_hour]),-1)=HOUR(AC$212)),--(IFERROR(Flights_2026_09_303334353637345678910[nfl],-1)&gt;=IF($V251=450,450,$V251)),--(IFERROR(Flights_2026_09_303334353637345678910[nfl],-1)&lt;=IF($V251=450,450,$V251+9)))</f>
        <v>0</v>
      </c>
      <c r="AD226" s="17" cm="1">
        <f t="array" ref="AD226">SUMPRODUCT(--(IFERROR(HOUR(Flights_2026_09_303334353637345678910[entry_hour]),-1)=HOUR(AD$212)),--(IFERROR(Flights_2026_09_303334353637345678910[nfl],-1)&gt;=IF($V251=450,450,$V251)),--(IFERROR(Flights_2026_09_303334353637345678910[nfl],-1)&lt;=IF($V251=450,450,$V251+9)))</f>
        <v>0</v>
      </c>
      <c r="AE226" s="17" cm="1">
        <f t="array" ref="AE226">SUMPRODUCT(--(IFERROR(HOUR(Flights_2026_09_303334353637345678910[entry_hour]),-1)=HOUR(AE$212)),--(IFERROR(Flights_2026_09_303334353637345678910[nfl],-1)&gt;=IF($V251=450,450,$V251)),--(IFERROR(Flights_2026_09_303334353637345678910[nfl],-1)&lt;=IF($V251=450,450,$V251+9)))</f>
        <v>0</v>
      </c>
      <c r="AF226" s="2">
        <v>0.625</v>
      </c>
      <c r="AG226" t="s">
        <v>840</v>
      </c>
      <c r="AH226" s="17">
        <v>360</v>
      </c>
      <c r="AI226" s="17" cm="1">
        <f t="array" ref="AI226">SUMPRODUCT(--(IFERROR(HOUR(Flights_2026_09_303334353637345678910[entry_hour]),-1)=HOUR(AF226)),--(IFERROR(Flights_2026_09_303334353637345678910[entry_sector],"")=AG226),--(IFERROR(Flights_2026_09_303334353637345678910[nfl],-1)&gt;=AH226),--(IFERROR(Flights_2026_09_303334353637345678910[nfl],-1)&lt;=IF(AH226=450,450,AH226+9)))</f>
        <v>0</v>
      </c>
    </row>
    <row r="227" spans="1:35" x14ac:dyDescent="0.2">
      <c r="A227" s="4">
        <v>0.75</v>
      </c>
      <c r="B227" s="28" cm="1">
        <f t="array" ref="B227">_xlfn.LET(_xlpm.h,HOUR($A227),_xlpm.s,B$222,_xlpm.hrs,IFERROR(HOUR(Flights_2026_09_303334353637345678910[entry_hour]),-1),_xlpm.sectors,IF(_xlpm.s="Sector 4",_xlfn.XLOOKUP(Flights_2026_09_303334353637345678910[adep],Tabla42[ADEP],Tabla42[Sector_4],""),Flights_2026_09_303334353637345678910[entry_sector]),SUMPRODUCT(--(_xlpm.hrs=_xlpm.h),--(_xlpm.sectors=_xlpm.s)))</f>
        <v>0</v>
      </c>
      <c r="C227" s="28" cm="1">
        <f t="array" ref="C227">_xlfn.LET(_xlpm.h,HOUR($A227),_xlpm.s,C$222,_xlpm.hrs,IFERROR(HOUR(Flights_2026_09_303334353637345678910[entry_hour]),-1),_xlpm.sectors,IF(_xlpm.s="Sector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27" s="28" cm="1">
        <f t="array" ref="D227">_xlfn.LET(_xlpm.h,HOUR($A227),_xlpm.s,D$222,_xlpm.hrs,IFERROR(HOUR(Flights_2026_09_303334353637345678910[entry_hour]),-1),_xlpm.sectors,IF(_xlpm.s="Sector 4",_xlfn.XLOOKUP(Flights_2026_09_303334353637345678910[adep],Tabla42[ADEP],Tabla42[Sector_4],""),Flights_2026_09_303334353637345678910[entry_sector]),SUMPRODUCT(--(_xlpm.hrs=_xlpm.h),--(_xlpm.sectors=_xlpm.s)))</f>
        <v>7</v>
      </c>
      <c r="E227" s="28" cm="1">
        <f t="array" ref="E227">_xlfn.LET(_xlpm.h,HOUR($A227),_xlpm.s,E$222,_xlpm.hrs,IFERROR(HOUR(Flights_2026_09_303334353637345678910[entry_hour]),-1),_xlpm.sectors,IF(_xlpm.s="Sector 4",_xlfn.XLOOKUP(Flights_2026_09_303334353637345678910[adep],Tabla42[ADEP],Tabla42[Sector_4],""),Flights_2026_09_303334353637345678910[entry_sector]),SUMPRODUCT(--(_xlpm.hrs=_xlpm.h),--(_xlpm.sectors=_xlpm.s)))</f>
        <v>10</v>
      </c>
      <c r="F227" s="28" cm="1">
        <f t="array" ref="F227">_xlfn.LET(_xlpm.h,HOUR($A227),_xlpm.s,F$222,_xlpm.hrs,IFERROR(HOUR(Flights_2026_09_303334353637345678910[entry_hour]),-1),_xlpm.sectors,IF(_xlpm.s="Sector 4",_xlfn.XLOOKUP(Flights_2026_09_303334353637345678910[adep],Tabla42[ADEP],Tabla42[Sector_4],""),Flights_2026_09_303334353637345678910[entry_sector]),SUMPRODUCT(--(_xlpm.hrs=_xlpm.h),--(_xlpm.sectors=_xlpm.s)))</f>
        <v>8</v>
      </c>
      <c r="G227" s="28" cm="1">
        <f t="array" ref="G227">_xlfn.LET(_xlpm.h,HOUR($A227),_xlpm.s,G$222,_xlpm.hrs,IFERROR(HOUR(Flights_2026_09_303334353637345678910[entry_hour]),-1),_xlpm.sectors,IF(_xlpm.s="Sector 4",_xlfn.XLOOKUP(Flights_2026_09_303334353637345678910[adep],Tabla42[ADEP],Tabla42[Sector_4],""),Flights_2026_09_303334353637345678910[entry_sector]),SUMPRODUCT(--(_xlpm.hrs=_xlpm.h),--(_xlpm.sectors=_xlpm.s)))</f>
        <v>2</v>
      </c>
      <c r="H227" s="17" cm="1">
        <f t="array" ref="H227">_xlfn.LET(_xlpm.h,HOUR($A227),_xlpm.s,H$222,_xlpm.hrs,IFERROR(HOUR(Flights_2026_09_303334353637345678910[entry_hour]),-1),_xlpm.sectors,IF(_xlpm.s="Sector 4",_xlfn.XLOOKUP(Flights_2026_09_303334353637345678910[adep],Tabla42[ADEP],Tabla42[Sector_4],""),Flights_2026_09_303334353637345678910[entry_sector]),SUMPRODUCT(--(_xlpm.hrs=_xlpm.h),--(_xlpm.sectors=_xlpm.s)))</f>
        <v>1</v>
      </c>
      <c r="I227" s="17">
        <f t="shared" si="1"/>
        <v>28</v>
      </c>
      <c r="W227" s="17" cm="1">
        <f t="array" ref="W227">SUMPRODUCT(--(IFERROR(HOUR(Flights_2026_09_303334353637345678910[entry_hour]),-1)=HOUR(W$212)),--(IFERROR(Flights_2026_09_303334353637345678910[nfl],-1)&gt;=IF($V252=450,450,$V252)),--(IFERROR(Flights_2026_09_303334353637345678910[nfl],-1)&lt;=IF($V252=450,450,$V252+9)))</f>
        <v>0</v>
      </c>
      <c r="X227" s="17" cm="1">
        <f t="array" ref="X227">SUMPRODUCT(--(IFERROR(HOUR(Flights_2026_09_303334353637345678910[entry_hour]),-1)=HOUR(X$212)),--(IFERROR(Flights_2026_09_303334353637345678910[nfl],-1)&gt;=IF($V252=450,450,$V252)),--(IFERROR(Flights_2026_09_303334353637345678910[nfl],-1)&lt;=IF($V252=450,450,$V252+9)))</f>
        <v>1</v>
      </c>
      <c r="Y227" s="17" cm="1">
        <f t="array" ref="Y227">SUMPRODUCT(--(IFERROR(HOUR(Flights_2026_09_303334353637345678910[entry_hour]),-1)=HOUR(Y$212)),--(IFERROR(Flights_2026_09_303334353637345678910[nfl],-1)&gt;=IF($V252=450,450,$V252)),--(IFERROR(Flights_2026_09_303334353637345678910[nfl],-1)&lt;=IF($V252=450,450,$V252+9)))</f>
        <v>0</v>
      </c>
      <c r="Z227" s="17" cm="1">
        <f t="array" ref="Z227">SUMPRODUCT(--(IFERROR(HOUR(Flights_2026_09_303334353637345678910[entry_hour]),-1)=HOUR(Z$212)),--(IFERROR(Flights_2026_09_303334353637345678910[nfl],-1)&gt;=IF($V252=450,450,$V252)),--(IFERROR(Flights_2026_09_303334353637345678910[nfl],-1)&lt;=IF($V252=450,450,$V252+9)))</f>
        <v>0</v>
      </c>
      <c r="AA227" s="17" cm="1">
        <f t="array" ref="AA227">SUMPRODUCT(--(IFERROR(HOUR(Flights_2026_09_303334353637345678910[entry_hour]),-1)=HOUR(AA$212)),--(IFERROR(Flights_2026_09_303334353637345678910[nfl],-1)&gt;=IF($V252=450,450,$V252)),--(IFERROR(Flights_2026_09_303334353637345678910[nfl],-1)&lt;=IF($V252=450,450,$V252+9)))</f>
        <v>0</v>
      </c>
      <c r="AB227" s="17" cm="1">
        <f t="array" ref="AB227">SUMPRODUCT(--(IFERROR(HOUR(Flights_2026_09_303334353637345678910[entry_hour]),-1)=HOUR(AB$212)),--(IFERROR(Flights_2026_09_303334353637345678910[nfl],-1)&gt;=IF($V252=450,450,$V252)),--(IFERROR(Flights_2026_09_303334353637345678910[nfl],-1)&lt;=IF($V252=450,450,$V252+9)))</f>
        <v>1</v>
      </c>
      <c r="AC227" s="17" cm="1">
        <f t="array" ref="AC227">SUMPRODUCT(--(IFERROR(HOUR(Flights_2026_09_303334353637345678910[entry_hour]),-1)=HOUR(AC$212)),--(IFERROR(Flights_2026_09_303334353637345678910[nfl],-1)&gt;=IF($V252=450,450,$V252)),--(IFERROR(Flights_2026_09_303334353637345678910[nfl],-1)&lt;=IF($V252=450,450,$V252+9)))</f>
        <v>0</v>
      </c>
      <c r="AD227" s="17" cm="1">
        <f t="array" ref="AD227">SUMPRODUCT(--(IFERROR(HOUR(Flights_2026_09_303334353637345678910[entry_hour]),-1)=HOUR(AD$212)),--(IFERROR(Flights_2026_09_303334353637345678910[nfl],-1)&gt;=IF($V252=450,450,$V252)),--(IFERROR(Flights_2026_09_303334353637345678910[nfl],-1)&lt;=IF($V252=450,450,$V252+9)))</f>
        <v>0</v>
      </c>
      <c r="AE227" s="17" cm="1">
        <f t="array" ref="AE227">SUMPRODUCT(--(IFERROR(HOUR(Flights_2026_09_303334353637345678910[entry_hour]),-1)=HOUR(AE$212)),--(IFERROR(Flights_2026_09_303334353637345678910[nfl],-1)&gt;=IF($V252=450,450,$V252)),--(IFERROR(Flights_2026_09_303334353637345678910[nfl],-1)&lt;=IF($V252=450,450,$V252+9)))</f>
        <v>1</v>
      </c>
      <c r="AF227" s="2">
        <v>0.625</v>
      </c>
      <c r="AG227" t="s">
        <v>840</v>
      </c>
      <c r="AH227" s="17">
        <v>370</v>
      </c>
      <c r="AI227" s="17" cm="1">
        <f t="array" ref="AI227">SUMPRODUCT(--(IFERROR(HOUR(Flights_2026_09_303334353637345678910[entry_hour]),-1)=HOUR(AF227)),--(IFERROR(Flights_2026_09_303334353637345678910[entry_sector],"")=AG227),--(IFERROR(Flights_2026_09_303334353637345678910[nfl],-1)&gt;=AH227),--(IFERROR(Flights_2026_09_303334353637345678910[nfl],-1)&lt;=IF(AH227=450,450,AH227+9)))</f>
        <v>1</v>
      </c>
    </row>
    <row r="228" spans="1:35" x14ac:dyDescent="0.2">
      <c r="A228" s="4">
        <v>0.79166666666666674</v>
      </c>
      <c r="B228" s="28" cm="1">
        <f t="array" ref="B228">_xlfn.LET(_xlpm.h,HOUR($A228),_xlpm.s,B$222,_xlpm.hrs,IFERROR(HOUR(Flights_2026_09_303334353637345678910[entry_hour]),-1),_xlpm.sectors,IF(_xlpm.s="Sector 4",_xlfn.XLOOKUP(Flights_2026_09_303334353637345678910[adep],Tabla42[ADEP],Tabla42[Sector_4],""),Flights_2026_09_303334353637345678910[entry_sector]),SUMPRODUCT(--(_xlpm.hrs=_xlpm.h),--(_xlpm.sectors=_xlpm.s)))</f>
        <v>2</v>
      </c>
      <c r="C228" s="28" cm="1">
        <f t="array" ref="C228">_xlfn.LET(_xlpm.h,HOUR($A228),_xlpm.s,C$222,_xlpm.hrs,IFERROR(HOUR(Flights_2026_09_303334353637345678910[entry_hour]),-1),_xlpm.sectors,IF(_xlpm.s="Sector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28" s="28" cm="1">
        <f t="array" ref="D228">_xlfn.LET(_xlpm.h,HOUR($A228),_xlpm.s,D$222,_xlpm.hrs,IFERROR(HOUR(Flights_2026_09_303334353637345678910[entry_hour]),-1),_xlpm.sectors,IF(_xlpm.s="Sector 4",_xlfn.XLOOKUP(Flights_2026_09_303334353637345678910[adep],Tabla42[ADEP],Tabla42[Sector_4],""),Flights_2026_09_303334353637345678910[entry_sector]),SUMPRODUCT(--(_xlpm.hrs=_xlpm.h),--(_xlpm.sectors=_xlpm.s)))</f>
        <v>3</v>
      </c>
      <c r="E228" s="28" cm="1">
        <f t="array" ref="E228">_xlfn.LET(_xlpm.h,HOUR($A228),_xlpm.s,E$222,_xlpm.hrs,IFERROR(HOUR(Flights_2026_09_303334353637345678910[entry_hour]),-1),_xlpm.sectors,IF(_xlpm.s="Sector 4",_xlfn.XLOOKUP(Flights_2026_09_303334353637345678910[adep],Tabla42[ADEP],Tabla42[Sector_4],""),Flights_2026_09_303334353637345678910[entry_sector]),SUMPRODUCT(--(_xlpm.hrs=_xlpm.h),--(_xlpm.sectors=_xlpm.s)))</f>
        <v>6</v>
      </c>
      <c r="F228" s="28" cm="1">
        <f t="array" ref="F228">_xlfn.LET(_xlpm.h,HOUR($A228),_xlpm.s,F$222,_xlpm.hrs,IFERROR(HOUR(Flights_2026_09_303334353637345678910[entry_hour]),-1),_xlpm.sectors,IF(_xlpm.s="Sector 4",_xlfn.XLOOKUP(Flights_2026_09_303334353637345678910[adep],Tabla42[ADEP],Tabla42[Sector_4],""),Flights_2026_09_303334353637345678910[entry_sector]),SUMPRODUCT(--(_xlpm.hrs=_xlpm.h),--(_xlpm.sectors=_xlpm.s)))</f>
        <v>4</v>
      </c>
      <c r="G228" s="28" cm="1">
        <f t="array" ref="G228">_xlfn.LET(_xlpm.h,HOUR($A228),_xlpm.s,G$222,_xlpm.hrs,IFERROR(HOUR(Flights_2026_09_303334353637345678910[entry_hour]),-1),_xlpm.sectors,IF(_xlpm.s="Sector 4",_xlfn.XLOOKUP(Flights_2026_09_303334353637345678910[adep],Tabla42[ADEP],Tabla42[Sector_4],""),Flights_2026_09_303334353637345678910[entry_sector]),SUMPRODUCT(--(_xlpm.hrs=_xlpm.h),--(_xlpm.sectors=_xlpm.s)))</f>
        <v>0</v>
      </c>
      <c r="H228" s="17" cm="1">
        <f t="array" ref="H228">_xlfn.LET(_xlpm.h,HOUR($A228),_xlpm.s,H$222,_xlpm.hrs,IFERROR(HOUR(Flights_2026_09_303334353637345678910[entry_hour]),-1),_xlpm.sectors,IF(_xlpm.s="Sector 4",_xlfn.XLOOKUP(Flights_2026_09_303334353637345678910[adep],Tabla42[ADEP],Tabla42[Sector_4],""),Flights_2026_09_303334353637345678910[entry_sector]),SUMPRODUCT(--(_xlpm.hrs=_xlpm.h),--(_xlpm.sectors=_xlpm.s)))</f>
        <v>2</v>
      </c>
      <c r="I228" s="17">
        <f t="shared" si="1"/>
        <v>17</v>
      </c>
      <c r="W228" s="17" cm="1">
        <f t="array" ref="W228">SUMPRODUCT(--(IFERROR(HOUR(Flights_2026_09_303334353637345678910[entry_hour]),-1)=HOUR(W$212)),--(IFERROR(Flights_2026_09_303334353637345678910[nfl],-1)&gt;=IF($V253=450,450,$V253)),--(IFERROR(Flights_2026_09_303334353637345678910[nfl],-1)&lt;=IF($V253=450,450,$V253+9)))</f>
        <v>0</v>
      </c>
      <c r="X228" s="17" cm="1">
        <f t="array" ref="X228">SUMPRODUCT(--(IFERROR(HOUR(Flights_2026_09_303334353637345678910[entry_hour]),-1)=HOUR(X$212)),--(IFERROR(Flights_2026_09_303334353637345678910[nfl],-1)&gt;=IF($V253=450,450,$V253)),--(IFERROR(Flights_2026_09_303334353637345678910[nfl],-1)&lt;=IF($V253=450,450,$V253+9)))</f>
        <v>1</v>
      </c>
      <c r="Y228" s="17" cm="1">
        <f t="array" ref="Y228">SUMPRODUCT(--(IFERROR(HOUR(Flights_2026_09_303334353637345678910[entry_hour]),-1)=HOUR(Y$212)),--(IFERROR(Flights_2026_09_303334353637345678910[nfl],-1)&gt;=IF($V253=450,450,$V253)),--(IFERROR(Flights_2026_09_303334353637345678910[nfl],-1)&lt;=IF($V253=450,450,$V253+9)))</f>
        <v>1</v>
      </c>
      <c r="Z228" s="17" cm="1">
        <f t="array" ref="Z228">SUMPRODUCT(--(IFERROR(HOUR(Flights_2026_09_303334353637345678910[entry_hour]),-1)=HOUR(Z$212)),--(IFERROR(Flights_2026_09_303334353637345678910[nfl],-1)&gt;=IF($V253=450,450,$V253)),--(IFERROR(Flights_2026_09_303334353637345678910[nfl],-1)&lt;=IF($V253=450,450,$V253+9)))</f>
        <v>0</v>
      </c>
      <c r="AA228" s="17" cm="1">
        <f t="array" ref="AA228">SUMPRODUCT(--(IFERROR(HOUR(Flights_2026_09_303334353637345678910[entry_hour]),-1)=HOUR(AA$212)),--(IFERROR(Flights_2026_09_303334353637345678910[nfl],-1)&gt;=IF($V253=450,450,$V253)),--(IFERROR(Flights_2026_09_303334353637345678910[nfl],-1)&lt;=IF($V253=450,450,$V253+9)))</f>
        <v>0</v>
      </c>
      <c r="AB228" s="17" cm="1">
        <f t="array" ref="AB228">SUMPRODUCT(--(IFERROR(HOUR(Flights_2026_09_303334353637345678910[entry_hour]),-1)=HOUR(AB$212)),--(IFERROR(Flights_2026_09_303334353637345678910[nfl],-1)&gt;=IF($V253=450,450,$V253)),--(IFERROR(Flights_2026_09_303334353637345678910[nfl],-1)&lt;=IF($V253=450,450,$V253+9)))</f>
        <v>0</v>
      </c>
      <c r="AC228" s="17" cm="1">
        <f t="array" ref="AC228">SUMPRODUCT(--(IFERROR(HOUR(Flights_2026_09_303334353637345678910[entry_hour]),-1)=HOUR(AC$212)),--(IFERROR(Flights_2026_09_303334353637345678910[nfl],-1)&gt;=IF($V253=450,450,$V253)),--(IFERROR(Flights_2026_09_303334353637345678910[nfl],-1)&lt;=IF($V253=450,450,$V253+9)))</f>
        <v>0</v>
      </c>
      <c r="AD228" s="17" cm="1">
        <f t="array" ref="AD228">SUMPRODUCT(--(IFERROR(HOUR(Flights_2026_09_303334353637345678910[entry_hour]),-1)=HOUR(AD$212)),--(IFERROR(Flights_2026_09_303334353637345678910[nfl],-1)&gt;=IF($V253=450,450,$V253)),--(IFERROR(Flights_2026_09_303334353637345678910[nfl],-1)&lt;=IF($V253=450,450,$V253+9)))</f>
        <v>0</v>
      </c>
      <c r="AE228" s="17" cm="1">
        <f t="array" ref="AE228">SUMPRODUCT(--(IFERROR(HOUR(Flights_2026_09_303334353637345678910[entry_hour]),-1)=HOUR(AE$212)),--(IFERROR(Flights_2026_09_303334353637345678910[nfl],-1)&gt;=IF($V253=450,450,$V253)),--(IFERROR(Flights_2026_09_303334353637345678910[nfl],-1)&lt;=IF($V253=450,450,$V253+9)))</f>
        <v>0</v>
      </c>
      <c r="AF228" s="2">
        <v>0.625</v>
      </c>
      <c r="AG228" t="s">
        <v>840</v>
      </c>
      <c r="AH228" s="17">
        <v>380</v>
      </c>
      <c r="AI228" s="17" cm="1">
        <f t="array" ref="AI228">SUMPRODUCT(--(IFERROR(HOUR(Flights_2026_09_303334353637345678910[entry_hour]),-1)=HOUR(AF228)),--(IFERROR(Flights_2026_09_303334353637345678910[entry_sector],"")=AG228),--(IFERROR(Flights_2026_09_303334353637345678910[nfl],-1)&gt;=AH228),--(IFERROR(Flights_2026_09_303334353637345678910[nfl],-1)&lt;=IF(AH228=450,450,AH228+9)))</f>
        <v>0</v>
      </c>
    </row>
    <row r="229" spans="1:35" x14ac:dyDescent="0.2">
      <c r="A229" s="4">
        <v>0.83333333333333337</v>
      </c>
      <c r="B229" s="28" cm="1">
        <f t="array" ref="B229">_xlfn.LET(_xlpm.h,HOUR($A229),_xlpm.s,B$222,_xlpm.hrs,IFERROR(HOUR(Flights_2026_09_303334353637345678910[entry_hour]),-1),_xlpm.sectors,IF(_xlpm.s="Sector 4",_xlfn.XLOOKUP(Flights_2026_09_303334353637345678910[adep],Tabla42[ADEP],Tabla42[Sector_4],""),Flights_2026_09_303334353637345678910[entry_sector]),SUMPRODUCT(--(_xlpm.hrs=_xlpm.h),--(_xlpm.sectors=_xlpm.s)))</f>
        <v>0</v>
      </c>
      <c r="C229" s="28" cm="1">
        <f t="array" ref="C229">_xlfn.LET(_xlpm.h,HOUR($A229),_xlpm.s,C$222,_xlpm.hrs,IFERROR(HOUR(Flights_2026_09_303334353637345678910[entry_hour]),-1),_xlpm.sectors,IF(_xlpm.s="Sector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29" s="28" cm="1">
        <f t="array" ref="D229">_xlfn.LET(_xlpm.h,HOUR($A229),_xlpm.s,D$222,_xlpm.hrs,IFERROR(HOUR(Flights_2026_09_303334353637345678910[entry_hour]),-1),_xlpm.sectors,IF(_xlpm.s="Sector 4",_xlfn.XLOOKUP(Flights_2026_09_303334353637345678910[adep],Tabla42[ADEP],Tabla42[Sector_4],""),Flights_2026_09_303334353637345678910[entry_sector]),SUMPRODUCT(--(_xlpm.hrs=_xlpm.h),--(_xlpm.sectors=_xlpm.s)))</f>
        <v>2</v>
      </c>
      <c r="E229" s="28" cm="1">
        <f t="array" ref="E229">_xlfn.LET(_xlpm.h,HOUR($A229),_xlpm.s,E$222,_xlpm.hrs,IFERROR(HOUR(Flights_2026_09_303334353637345678910[entry_hour]),-1),_xlpm.sectors,IF(_xlpm.s="Sector 4",_xlfn.XLOOKUP(Flights_2026_09_303334353637345678910[adep],Tabla42[ADEP],Tabla42[Sector_4],""),Flights_2026_09_303334353637345678910[entry_sector]),SUMPRODUCT(--(_xlpm.hrs=_xlpm.h),--(_xlpm.sectors=_xlpm.s)))</f>
        <v>8</v>
      </c>
      <c r="F229" s="28" cm="1">
        <f t="array" ref="F229">_xlfn.LET(_xlpm.h,HOUR($A229),_xlpm.s,F$222,_xlpm.hrs,IFERROR(HOUR(Flights_2026_09_303334353637345678910[entry_hour]),-1),_xlpm.sectors,IF(_xlpm.s="Sector 4",_xlfn.XLOOKUP(Flights_2026_09_303334353637345678910[adep],Tabla42[ADEP],Tabla42[Sector_4],""),Flights_2026_09_303334353637345678910[entry_sector]),SUMPRODUCT(--(_xlpm.hrs=_xlpm.h),--(_xlpm.sectors=_xlpm.s)))</f>
        <v>5</v>
      </c>
      <c r="G229" s="28" cm="1">
        <f t="array" ref="G229">_xlfn.LET(_xlpm.h,HOUR($A229),_xlpm.s,G$222,_xlpm.hrs,IFERROR(HOUR(Flights_2026_09_303334353637345678910[entry_hour]),-1),_xlpm.sectors,IF(_xlpm.s="Sector 4",_xlfn.XLOOKUP(Flights_2026_09_303334353637345678910[adep],Tabla42[ADEP],Tabla42[Sector_4],""),Flights_2026_09_303334353637345678910[entry_sector]),SUMPRODUCT(--(_xlpm.hrs=_xlpm.h),--(_xlpm.sectors=_xlpm.s)))</f>
        <v>3</v>
      </c>
      <c r="H229" s="17" cm="1">
        <f t="array" ref="H229">_xlfn.LET(_xlpm.h,HOUR($A229),_xlpm.s,H$222,_xlpm.hrs,IFERROR(HOUR(Flights_2026_09_303334353637345678910[entry_hour]),-1),_xlpm.sectors,IF(_xlpm.s="Sector 4",_xlfn.XLOOKUP(Flights_2026_09_303334353637345678910[adep],Tabla42[ADEP],Tabla42[Sector_4],""),Flights_2026_09_303334353637345678910[entry_sector]),SUMPRODUCT(--(_xlpm.hrs=_xlpm.h),--(_xlpm.sectors=_xlpm.s)))</f>
        <v>2</v>
      </c>
      <c r="I229" s="17">
        <f t="shared" si="1"/>
        <v>20</v>
      </c>
      <c r="W229" s="17" cm="1">
        <f t="array" ref="W229">SUMPRODUCT(--(IFERROR(HOUR(Flights_2026_09_303334353637345678910[entry_hour]),-1)=HOUR(W$212)),--(IFERROR(Flights_2026_09_303334353637345678910[nfl],-1)&gt;=IF($V254=450,450,$V254)),--(IFERROR(Flights_2026_09_303334353637345678910[nfl],-1)&lt;=IF($V254=450,450,$V254+9)))</f>
        <v>0</v>
      </c>
      <c r="X229" s="17" cm="1">
        <f t="array" ref="X229">SUMPRODUCT(--(IFERROR(HOUR(Flights_2026_09_303334353637345678910[entry_hour]),-1)=HOUR(X$212)),--(IFERROR(Flights_2026_09_303334353637345678910[nfl],-1)&gt;=IF($V254=450,450,$V254)),--(IFERROR(Flights_2026_09_303334353637345678910[nfl],-1)&lt;=IF($V254=450,450,$V254+9)))</f>
        <v>1</v>
      </c>
      <c r="Y229" s="17" cm="1">
        <f t="array" ref="Y229">SUMPRODUCT(--(IFERROR(HOUR(Flights_2026_09_303334353637345678910[entry_hour]),-1)=HOUR(Y$212)),--(IFERROR(Flights_2026_09_303334353637345678910[nfl],-1)&gt;=IF($V254=450,450,$V254)),--(IFERROR(Flights_2026_09_303334353637345678910[nfl],-1)&lt;=IF($V254=450,450,$V254+9)))</f>
        <v>0</v>
      </c>
      <c r="Z229" s="17" cm="1">
        <f t="array" ref="Z229">SUMPRODUCT(--(IFERROR(HOUR(Flights_2026_09_303334353637345678910[entry_hour]),-1)=HOUR(Z$212)),--(IFERROR(Flights_2026_09_303334353637345678910[nfl],-1)&gt;=IF($V254=450,450,$V254)),--(IFERROR(Flights_2026_09_303334353637345678910[nfl],-1)&lt;=IF($V254=450,450,$V254+9)))</f>
        <v>0</v>
      </c>
      <c r="AA229" s="17" cm="1">
        <f t="array" ref="AA229">SUMPRODUCT(--(IFERROR(HOUR(Flights_2026_09_303334353637345678910[entry_hour]),-1)=HOUR(AA$212)),--(IFERROR(Flights_2026_09_303334353637345678910[nfl],-1)&gt;=IF($V254=450,450,$V254)),--(IFERROR(Flights_2026_09_303334353637345678910[nfl],-1)&lt;=IF($V254=450,450,$V254+9)))</f>
        <v>0</v>
      </c>
      <c r="AB229" s="17" cm="1">
        <f t="array" ref="AB229">SUMPRODUCT(--(IFERROR(HOUR(Flights_2026_09_303334353637345678910[entry_hour]),-1)=HOUR(AB$212)),--(IFERROR(Flights_2026_09_303334353637345678910[nfl],-1)&gt;=IF($V254=450,450,$V254)),--(IFERROR(Flights_2026_09_303334353637345678910[nfl],-1)&lt;=IF($V254=450,450,$V254+9)))</f>
        <v>0</v>
      </c>
      <c r="AC229" s="17" cm="1">
        <f t="array" ref="AC229">SUMPRODUCT(--(IFERROR(HOUR(Flights_2026_09_303334353637345678910[entry_hour]),-1)=HOUR(AC$212)),--(IFERROR(Flights_2026_09_303334353637345678910[nfl],-1)&gt;=IF($V254=450,450,$V254)),--(IFERROR(Flights_2026_09_303334353637345678910[nfl],-1)&lt;=IF($V254=450,450,$V254+9)))</f>
        <v>0</v>
      </c>
      <c r="AD229" s="17" cm="1">
        <f t="array" ref="AD229">SUMPRODUCT(--(IFERROR(HOUR(Flights_2026_09_303334353637345678910[entry_hour]),-1)=HOUR(AD$212)),--(IFERROR(Flights_2026_09_303334353637345678910[nfl],-1)&gt;=IF($V254=450,450,$V254)),--(IFERROR(Flights_2026_09_303334353637345678910[nfl],-1)&lt;=IF($V254=450,450,$V254+9)))</f>
        <v>0</v>
      </c>
      <c r="AE229" s="17" cm="1">
        <f t="array" ref="AE229">SUMPRODUCT(--(IFERROR(HOUR(Flights_2026_09_303334353637345678910[entry_hour]),-1)=HOUR(AE$212)),--(IFERROR(Flights_2026_09_303334353637345678910[nfl],-1)&gt;=IF($V254=450,450,$V254)),--(IFERROR(Flights_2026_09_303334353637345678910[nfl],-1)&lt;=IF($V254=450,450,$V254+9)))</f>
        <v>0</v>
      </c>
      <c r="AF229" s="2">
        <v>0.625</v>
      </c>
      <c r="AG229" t="s">
        <v>840</v>
      </c>
      <c r="AH229" s="17">
        <v>390</v>
      </c>
      <c r="AI229" s="17" cm="1">
        <f t="array" ref="AI229">SUMPRODUCT(--(IFERROR(HOUR(Flights_2026_09_303334353637345678910[entry_hour]),-1)=HOUR(AF229)),--(IFERROR(Flights_2026_09_303334353637345678910[entry_sector],"")=AG229),--(IFERROR(Flights_2026_09_303334353637345678910[nfl],-1)&gt;=AH229),--(IFERROR(Flights_2026_09_303334353637345678910[nfl],-1)&lt;=IF(AH229=450,450,AH229+9)))</f>
        <v>0</v>
      </c>
    </row>
    <row r="230" spans="1:35" x14ac:dyDescent="0.2">
      <c r="A230" s="4">
        <v>0.875</v>
      </c>
      <c r="B230" s="28" cm="1">
        <f t="array" ref="B230">_xlfn.LET(_xlpm.h,HOUR($A230),_xlpm.s,B$222,_xlpm.hrs,IFERROR(HOUR(Flights_2026_09_303334353637345678910[entry_hour]),-1),_xlpm.sectors,IF(_xlpm.s="Sector 4",_xlfn.XLOOKUP(Flights_2026_09_303334353637345678910[adep],Tabla42[ADEP],Tabla42[Sector_4],""),Flights_2026_09_303334353637345678910[entry_sector]),SUMPRODUCT(--(_xlpm.hrs=_xlpm.h),--(_xlpm.sectors=_xlpm.s)))</f>
        <v>0</v>
      </c>
      <c r="C230" s="28" cm="1">
        <f t="array" ref="C230">_xlfn.LET(_xlpm.h,HOUR($A230),_xlpm.s,C$222,_xlpm.hrs,IFERROR(HOUR(Flights_2026_09_303334353637345678910[entry_hour]),-1),_xlpm.sectors,IF(_xlpm.s="Sector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30" s="28" cm="1">
        <f t="array" ref="D230">_xlfn.LET(_xlpm.h,HOUR($A230),_xlpm.s,D$222,_xlpm.hrs,IFERROR(HOUR(Flights_2026_09_303334353637345678910[entry_hour]),-1),_xlpm.sectors,IF(_xlpm.s="Sector 4",_xlfn.XLOOKUP(Flights_2026_09_303334353637345678910[adep],Tabla42[ADEP],Tabla42[Sector_4],""),Flights_2026_09_303334353637345678910[entry_sector]),SUMPRODUCT(--(_xlpm.hrs=_xlpm.h),--(_xlpm.sectors=_xlpm.s)))</f>
        <v>0</v>
      </c>
      <c r="E230" s="28" cm="1">
        <f t="array" ref="E230">_xlfn.LET(_xlpm.h,HOUR($A230),_xlpm.s,E$222,_xlpm.hrs,IFERROR(HOUR(Flights_2026_09_303334353637345678910[entry_hour]),-1),_xlpm.sectors,IF(_xlpm.s="Sector 4",_xlfn.XLOOKUP(Flights_2026_09_303334353637345678910[adep],Tabla42[ADEP],Tabla42[Sector_4],""),Flights_2026_09_303334353637345678910[entry_sector]),SUMPRODUCT(--(_xlpm.hrs=_xlpm.h),--(_xlpm.sectors=_xlpm.s)))</f>
        <v>1</v>
      </c>
      <c r="F230" s="28" cm="1">
        <f t="array" ref="F230">_xlfn.LET(_xlpm.h,HOUR($A230),_xlpm.s,F$222,_xlpm.hrs,IFERROR(HOUR(Flights_2026_09_303334353637345678910[entry_hour]),-1),_xlpm.sectors,IF(_xlpm.s="Sector 4",_xlfn.XLOOKUP(Flights_2026_09_303334353637345678910[adep],Tabla42[ADEP],Tabla42[Sector_4],""),Flights_2026_09_303334353637345678910[entry_sector]),SUMPRODUCT(--(_xlpm.hrs=_xlpm.h),--(_xlpm.sectors=_xlpm.s)))</f>
        <v>0</v>
      </c>
      <c r="G230" s="28" cm="1">
        <f t="array" ref="G230">_xlfn.LET(_xlpm.h,HOUR($A230),_xlpm.s,G$222,_xlpm.hrs,IFERROR(HOUR(Flights_2026_09_303334353637345678910[entry_hour]),-1),_xlpm.sectors,IF(_xlpm.s="Sector 4",_xlfn.XLOOKUP(Flights_2026_09_303334353637345678910[adep],Tabla42[ADEP],Tabla42[Sector_4],""),Flights_2026_09_303334353637345678910[entry_sector]),SUMPRODUCT(--(_xlpm.hrs=_xlpm.h),--(_xlpm.sectors=_xlpm.s)))</f>
        <v>1</v>
      </c>
      <c r="H230" s="17" cm="1">
        <f t="array" ref="H230">_xlfn.LET(_xlpm.h,HOUR($A230),_xlpm.s,H$222,_xlpm.hrs,IFERROR(HOUR(Flights_2026_09_303334353637345678910[entry_hour]),-1),_xlpm.sectors,IF(_xlpm.s="Sector 4",_xlfn.XLOOKUP(Flights_2026_09_303334353637345678910[adep],Tabla42[ADEP],Tabla42[Sector_4],""),Flights_2026_09_303334353637345678910[entry_sector]),SUMPRODUCT(--(_xlpm.hrs=_xlpm.h),--(_xlpm.sectors=_xlpm.s)))</f>
        <v>2</v>
      </c>
      <c r="I230" s="17">
        <f t="shared" si="1"/>
        <v>4</v>
      </c>
      <c r="W230" s="17" cm="1">
        <f t="array" ref="W230">SUMPRODUCT(--(IFERROR(HOUR(Flights_2026_09_303334353637345678910[entry_hour]),-1)=HOUR(W$212)),--(IFERROR(Flights_2026_09_303334353637345678910[nfl],-1)&gt;=IF($V255=450,450,$V255)),--(IFERROR(Flights_2026_09_303334353637345678910[nfl],-1)&lt;=IF($V255=450,450,$V255+9)))</f>
        <v>0</v>
      </c>
      <c r="X230" s="17" cm="1">
        <f t="array" ref="X230">SUMPRODUCT(--(IFERROR(HOUR(Flights_2026_09_303334353637345678910[entry_hour]),-1)=HOUR(X$212)),--(IFERROR(Flights_2026_09_303334353637345678910[nfl],-1)&gt;=IF($V255=450,450,$V255)),--(IFERROR(Flights_2026_09_303334353637345678910[nfl],-1)&lt;=IF($V255=450,450,$V255+9)))</f>
        <v>0</v>
      </c>
      <c r="Y230" s="17" cm="1">
        <f t="array" ref="Y230">SUMPRODUCT(--(IFERROR(HOUR(Flights_2026_09_303334353637345678910[entry_hour]),-1)=HOUR(Y$212)),--(IFERROR(Flights_2026_09_303334353637345678910[nfl],-1)&gt;=IF($V255=450,450,$V255)),--(IFERROR(Flights_2026_09_303334353637345678910[nfl],-1)&lt;=IF($V255=450,450,$V255+9)))</f>
        <v>0</v>
      </c>
      <c r="Z230" s="17" cm="1">
        <f t="array" ref="Z230">SUMPRODUCT(--(IFERROR(HOUR(Flights_2026_09_303334353637345678910[entry_hour]),-1)=HOUR(Z$212)),--(IFERROR(Flights_2026_09_303334353637345678910[nfl],-1)&gt;=IF($V255=450,450,$V255)),--(IFERROR(Flights_2026_09_303334353637345678910[nfl],-1)&lt;=IF($V255=450,450,$V255+9)))</f>
        <v>0</v>
      </c>
      <c r="AA230" s="17" cm="1">
        <f t="array" ref="AA230">SUMPRODUCT(--(IFERROR(HOUR(Flights_2026_09_303334353637345678910[entry_hour]),-1)=HOUR(AA$212)),--(IFERROR(Flights_2026_09_303334353637345678910[nfl],-1)&gt;=IF($V255=450,450,$V255)),--(IFERROR(Flights_2026_09_303334353637345678910[nfl],-1)&lt;=IF($V255=450,450,$V255+9)))</f>
        <v>0</v>
      </c>
      <c r="AB230" s="17" cm="1">
        <f t="array" ref="AB230">SUMPRODUCT(--(IFERROR(HOUR(Flights_2026_09_303334353637345678910[entry_hour]),-1)=HOUR(AB$212)),--(IFERROR(Flights_2026_09_303334353637345678910[nfl],-1)&gt;=IF($V255=450,450,$V255)),--(IFERROR(Flights_2026_09_303334353637345678910[nfl],-1)&lt;=IF($V255=450,450,$V255+9)))</f>
        <v>0</v>
      </c>
      <c r="AC230" s="17" cm="1">
        <f t="array" ref="AC230">SUMPRODUCT(--(IFERROR(HOUR(Flights_2026_09_303334353637345678910[entry_hour]),-1)=HOUR(AC$212)),--(IFERROR(Flights_2026_09_303334353637345678910[nfl],-1)&gt;=IF($V255=450,450,$V255)),--(IFERROR(Flights_2026_09_303334353637345678910[nfl],-1)&lt;=IF($V255=450,450,$V255+9)))</f>
        <v>0</v>
      </c>
      <c r="AD230" s="17" cm="1">
        <f t="array" ref="AD230">SUMPRODUCT(--(IFERROR(HOUR(Flights_2026_09_303334353637345678910[entry_hour]),-1)=HOUR(AD$212)),--(IFERROR(Flights_2026_09_303334353637345678910[nfl],-1)&gt;=IF($V255=450,450,$V255)),--(IFERROR(Flights_2026_09_303334353637345678910[nfl],-1)&lt;=IF($V255=450,450,$V255+9)))</f>
        <v>0</v>
      </c>
      <c r="AE230" s="17" cm="1">
        <f t="array" ref="AE230">SUMPRODUCT(--(IFERROR(HOUR(Flights_2026_09_303334353637345678910[entry_hour]),-1)=HOUR(AE$212)),--(IFERROR(Flights_2026_09_303334353637345678910[nfl],-1)&gt;=IF($V255=450,450,$V255)),--(IFERROR(Flights_2026_09_303334353637345678910[nfl],-1)&lt;=IF($V255=450,450,$V255+9)))</f>
        <v>0</v>
      </c>
      <c r="AF230" s="2">
        <v>0.625</v>
      </c>
      <c r="AG230" t="s">
        <v>840</v>
      </c>
      <c r="AH230" s="17">
        <v>400</v>
      </c>
      <c r="AI230" s="17" cm="1">
        <f t="array" ref="AI230">SUMPRODUCT(--(IFERROR(HOUR(Flights_2026_09_303334353637345678910[entry_hour]),-1)=HOUR(AF230)),--(IFERROR(Flights_2026_09_303334353637345678910[entry_sector],"")=AG230),--(IFERROR(Flights_2026_09_303334353637345678910[nfl],-1)&gt;=AH230),--(IFERROR(Flights_2026_09_303334353637345678910[nfl],-1)&lt;=IF(AH230=450,450,AH230+9)))</f>
        <v>0</v>
      </c>
    </row>
    <row r="231" spans="1:35" x14ac:dyDescent="0.2">
      <c r="A231" s="4">
        <v>0.91666666666666674</v>
      </c>
      <c r="B231" s="28" cm="1">
        <f t="array" ref="B231">_xlfn.LET(_xlpm.h,HOUR($A231),_xlpm.s,B$222,_xlpm.hrs,IFERROR(HOUR(Flights_2026_09_303334353637345678910[entry_hour]),-1),_xlpm.sectors,IF(_xlpm.s="Sector 4",_xlfn.XLOOKUP(Flights_2026_09_303334353637345678910[adep],Tabla42[ADEP],Tabla42[Sector_4],""),Flights_2026_09_303334353637345678910[entry_sector]),SUMPRODUCT(--(_xlpm.hrs=_xlpm.h),--(_xlpm.sectors=_xlpm.s)))</f>
        <v>0</v>
      </c>
      <c r="C231" s="28" cm="1">
        <f t="array" ref="C231">_xlfn.LET(_xlpm.h,HOUR($A231),_xlpm.s,C$222,_xlpm.hrs,IFERROR(HOUR(Flights_2026_09_303334353637345678910[entry_hour]),-1),_xlpm.sectors,IF(_xlpm.s="Sector 4",_xlfn.XLOOKUP(Flights_2026_09_303334353637345678910[adep],Tabla42[ADEP],Tabla42[Sector_4],""),Flights_2026_09_303334353637345678910[entry_sector]),SUMPRODUCT(--(_xlpm.hrs=_xlpm.h),--(_xlpm.sectors=_xlpm.s)))</f>
        <v>0</v>
      </c>
      <c r="D231" s="28" cm="1">
        <f t="array" ref="D231">_xlfn.LET(_xlpm.h,HOUR($A231),_xlpm.s,D$222,_xlpm.hrs,IFERROR(HOUR(Flights_2026_09_303334353637345678910[entry_hour]),-1),_xlpm.sectors,IF(_xlpm.s="Sector 4",_xlfn.XLOOKUP(Flights_2026_09_303334353637345678910[adep],Tabla42[ADEP],Tabla42[Sector_4],""),Flights_2026_09_303334353637345678910[entry_sector]),SUMPRODUCT(--(_xlpm.hrs=_xlpm.h),--(_xlpm.sectors=_xlpm.s)))</f>
        <v>3</v>
      </c>
      <c r="E231" s="28" cm="1">
        <f t="array" ref="E231">_xlfn.LET(_xlpm.h,HOUR($A231),_xlpm.s,E$222,_xlpm.hrs,IFERROR(HOUR(Flights_2026_09_303334353637345678910[entry_hour]),-1),_xlpm.sectors,IF(_xlpm.s="Sector 4",_xlfn.XLOOKUP(Flights_2026_09_303334353637345678910[adep],Tabla42[ADEP],Tabla42[Sector_4],""),Flights_2026_09_303334353637345678910[entry_sector]),SUMPRODUCT(--(_xlpm.hrs=_xlpm.h),--(_xlpm.sectors=_xlpm.s)))</f>
        <v>6</v>
      </c>
      <c r="F231" s="28" cm="1">
        <f t="array" ref="F231">_xlfn.LET(_xlpm.h,HOUR($A231),_xlpm.s,F$222,_xlpm.hrs,IFERROR(HOUR(Flights_2026_09_303334353637345678910[entry_hour]),-1),_xlpm.sectors,IF(_xlpm.s="Sector 4",_xlfn.XLOOKUP(Flights_2026_09_303334353637345678910[adep],Tabla42[ADEP],Tabla42[Sector_4],""),Flights_2026_09_303334353637345678910[entry_sector]),SUMPRODUCT(--(_xlpm.hrs=_xlpm.h),--(_xlpm.sectors=_xlpm.s)))</f>
        <v>4</v>
      </c>
      <c r="G231" s="28" cm="1">
        <f t="array" ref="G231">_xlfn.LET(_xlpm.h,HOUR($A231),_xlpm.s,G$222,_xlpm.hrs,IFERROR(HOUR(Flights_2026_09_303334353637345678910[entry_hour]),-1),_xlpm.sectors,IF(_xlpm.s="Sector 4",_xlfn.XLOOKUP(Flights_2026_09_303334353637345678910[adep],Tabla42[ADEP],Tabla42[Sector_4],""),Flights_2026_09_303334353637345678910[entry_sector]),SUMPRODUCT(--(_xlpm.hrs=_xlpm.h),--(_xlpm.sectors=_xlpm.s)))</f>
        <v>2</v>
      </c>
      <c r="H231" s="17" cm="1">
        <f t="array" ref="H231">_xlfn.LET(_xlpm.h,HOUR($A231),_xlpm.s,H$222,_xlpm.hrs,IFERROR(HOUR(Flights_2026_09_303334353637345678910[entry_hour]),-1),_xlpm.sectors,IF(_xlpm.s="Sector 4",_xlfn.XLOOKUP(Flights_2026_09_303334353637345678910[adep],Tabla42[ADEP],Tabla42[Sector_4],""),Flights_2026_09_303334353637345678910[entry_sector]),SUMPRODUCT(--(_xlpm.hrs=_xlpm.h),--(_xlpm.sectors=_xlpm.s)))</f>
        <v>1</v>
      </c>
      <c r="I231" s="17">
        <f t="shared" si="1"/>
        <v>16</v>
      </c>
      <c r="W231" s="17" cm="1">
        <f t="array" ref="W231">SUMPRODUCT(--(IFERROR(HOUR(Flights_2026_09_303334353637345678910[entry_hour]),-1)=HOUR(W$212)),--(IFERROR(Flights_2026_09_303334353637345678910[nfl],-1)&gt;=IF($V256=450,450,$V256)),--(IFERROR(Flights_2026_09_303334353637345678910[nfl],-1)&lt;=IF($V256=450,450,$V256+9)))</f>
        <v>0</v>
      </c>
      <c r="X231" s="17" cm="1">
        <f t="array" ref="X231">SUMPRODUCT(--(IFERROR(HOUR(Flights_2026_09_303334353637345678910[entry_hour]),-1)=HOUR(X$212)),--(IFERROR(Flights_2026_09_303334353637345678910[nfl],-1)&gt;=IF($V256=450,450,$V256)),--(IFERROR(Flights_2026_09_303334353637345678910[nfl],-1)&lt;=IF($V256=450,450,$V256+9)))</f>
        <v>0</v>
      </c>
      <c r="Y231" s="17" cm="1">
        <f t="array" ref="Y231">SUMPRODUCT(--(IFERROR(HOUR(Flights_2026_09_303334353637345678910[entry_hour]),-1)=HOUR(Y$212)),--(IFERROR(Flights_2026_09_303334353637345678910[nfl],-1)&gt;=IF($V256=450,450,$V256)),--(IFERROR(Flights_2026_09_303334353637345678910[nfl],-1)&lt;=IF($V256=450,450,$V256+9)))</f>
        <v>0</v>
      </c>
      <c r="Z231" s="17" cm="1">
        <f t="array" ref="Z231">SUMPRODUCT(--(IFERROR(HOUR(Flights_2026_09_303334353637345678910[entry_hour]),-1)=HOUR(Z$212)),--(IFERROR(Flights_2026_09_303334353637345678910[nfl],-1)&gt;=IF($V256=450,450,$V256)),--(IFERROR(Flights_2026_09_303334353637345678910[nfl],-1)&lt;=IF($V256=450,450,$V256+9)))</f>
        <v>0</v>
      </c>
      <c r="AA231" s="17" cm="1">
        <f t="array" ref="AA231">SUMPRODUCT(--(IFERROR(HOUR(Flights_2026_09_303334353637345678910[entry_hour]),-1)=HOUR(AA$212)),--(IFERROR(Flights_2026_09_303334353637345678910[nfl],-1)&gt;=IF($V256=450,450,$V256)),--(IFERROR(Flights_2026_09_303334353637345678910[nfl],-1)&lt;=IF($V256=450,450,$V256+9)))</f>
        <v>0</v>
      </c>
      <c r="AB231" s="17" cm="1">
        <f t="array" ref="AB231">SUMPRODUCT(--(IFERROR(HOUR(Flights_2026_09_303334353637345678910[entry_hour]),-1)=HOUR(AB$212)),--(IFERROR(Flights_2026_09_303334353637345678910[nfl],-1)&gt;=IF($V256=450,450,$V256)),--(IFERROR(Flights_2026_09_303334353637345678910[nfl],-1)&lt;=IF($V256=450,450,$V256+9)))</f>
        <v>0</v>
      </c>
      <c r="AC231" s="17" cm="1">
        <f t="array" ref="AC231">SUMPRODUCT(--(IFERROR(HOUR(Flights_2026_09_303334353637345678910[entry_hour]),-1)=HOUR(AC$212)),--(IFERROR(Flights_2026_09_303334353637345678910[nfl],-1)&gt;=IF($V256=450,450,$V256)),--(IFERROR(Flights_2026_09_303334353637345678910[nfl],-1)&lt;=IF($V256=450,450,$V256+9)))</f>
        <v>0</v>
      </c>
      <c r="AD231" s="17" cm="1">
        <f t="array" ref="AD231">SUMPRODUCT(--(IFERROR(HOUR(Flights_2026_09_303334353637345678910[entry_hour]),-1)=HOUR(AD$212)),--(IFERROR(Flights_2026_09_303334353637345678910[nfl],-1)&gt;=IF($V256=450,450,$V256)),--(IFERROR(Flights_2026_09_303334353637345678910[nfl],-1)&lt;=IF($V256=450,450,$V256+9)))</f>
        <v>0</v>
      </c>
      <c r="AE231" s="17" cm="1">
        <f t="array" ref="AE231">SUMPRODUCT(--(IFERROR(HOUR(Flights_2026_09_303334353637345678910[entry_hour]),-1)=HOUR(AE$212)),--(IFERROR(Flights_2026_09_303334353637345678910[nfl],-1)&gt;=IF($V256=450,450,$V256)),--(IFERROR(Flights_2026_09_303334353637345678910[nfl],-1)&lt;=IF($V256=450,450,$V256+9)))</f>
        <v>0</v>
      </c>
      <c r="AF231" s="2">
        <v>0.625</v>
      </c>
      <c r="AG231" t="s">
        <v>840</v>
      </c>
      <c r="AH231" s="17">
        <v>410</v>
      </c>
      <c r="AI231" s="17" cm="1">
        <f t="array" ref="AI231">SUMPRODUCT(--(IFERROR(HOUR(Flights_2026_09_303334353637345678910[entry_hour]),-1)=HOUR(AF231)),--(IFERROR(Flights_2026_09_303334353637345678910[entry_sector],"")=AG231),--(IFERROR(Flights_2026_09_303334353637345678910[nfl],-1)&gt;=AH231),--(IFERROR(Flights_2026_09_303334353637345678910[nfl],-1)&lt;=IF(AH231=450,450,AH231+9)))</f>
        <v>0</v>
      </c>
    </row>
    <row r="232" spans="1:35" x14ac:dyDescent="0.2">
      <c r="W232" s="17" cm="1">
        <f t="array" ref="W232">SUMPRODUCT(--(IFERROR(HOUR(Flights_2026_09_303334353637345678910[entry_hour]),-1)=HOUR(W$212)),--(IFERROR(Flights_2026_09_303334353637345678910[nfl],-1)&gt;=IF($V257=450,450,$V257)),--(IFERROR(Flights_2026_09_303334353637345678910[nfl],-1)&lt;=IF($V257=450,450,$V257+9)))</f>
        <v>0</v>
      </c>
      <c r="X232" s="17" cm="1">
        <f t="array" ref="X232">SUMPRODUCT(--(IFERROR(HOUR(Flights_2026_09_303334353637345678910[entry_hour]),-1)=HOUR(X$212)),--(IFERROR(Flights_2026_09_303334353637345678910[nfl],-1)&gt;=IF($V257=450,450,$V257)),--(IFERROR(Flights_2026_09_303334353637345678910[nfl],-1)&lt;=IF($V257=450,450,$V257+9)))</f>
        <v>0</v>
      </c>
      <c r="Y232" s="17" cm="1">
        <f t="array" ref="Y232">SUMPRODUCT(--(IFERROR(HOUR(Flights_2026_09_303334353637345678910[entry_hour]),-1)=HOUR(Y$212)),--(IFERROR(Flights_2026_09_303334353637345678910[nfl],-1)&gt;=IF($V257=450,450,$V257)),--(IFERROR(Flights_2026_09_303334353637345678910[nfl],-1)&lt;=IF($V257=450,450,$V257+9)))</f>
        <v>0</v>
      </c>
      <c r="Z232" s="17" cm="1">
        <f t="array" ref="Z232">SUMPRODUCT(--(IFERROR(HOUR(Flights_2026_09_303334353637345678910[entry_hour]),-1)=HOUR(Z$212)),--(IFERROR(Flights_2026_09_303334353637345678910[nfl],-1)&gt;=IF($V257=450,450,$V257)),--(IFERROR(Flights_2026_09_303334353637345678910[nfl],-1)&lt;=IF($V257=450,450,$V257+9)))</f>
        <v>0</v>
      </c>
      <c r="AA232" s="17" cm="1">
        <f t="array" ref="AA232">SUMPRODUCT(--(IFERROR(HOUR(Flights_2026_09_303334353637345678910[entry_hour]),-1)=HOUR(AA$212)),--(IFERROR(Flights_2026_09_303334353637345678910[nfl],-1)&gt;=IF($V257=450,450,$V257)),--(IFERROR(Flights_2026_09_303334353637345678910[nfl],-1)&lt;=IF($V257=450,450,$V257+9)))</f>
        <v>0</v>
      </c>
      <c r="AB232" s="17" cm="1">
        <f t="array" ref="AB232">SUMPRODUCT(--(IFERROR(HOUR(Flights_2026_09_303334353637345678910[entry_hour]),-1)=HOUR(AB$212)),--(IFERROR(Flights_2026_09_303334353637345678910[nfl],-1)&gt;=IF($V257=450,450,$V257)),--(IFERROR(Flights_2026_09_303334353637345678910[nfl],-1)&lt;=IF($V257=450,450,$V257+9)))</f>
        <v>0</v>
      </c>
      <c r="AC232" s="17" cm="1">
        <f t="array" ref="AC232">SUMPRODUCT(--(IFERROR(HOUR(Flights_2026_09_303334353637345678910[entry_hour]),-1)=HOUR(AC$212)),--(IFERROR(Flights_2026_09_303334353637345678910[nfl],-1)&gt;=IF($V257=450,450,$V257)),--(IFERROR(Flights_2026_09_303334353637345678910[nfl],-1)&lt;=IF($V257=450,450,$V257+9)))</f>
        <v>0</v>
      </c>
      <c r="AD232" s="17" cm="1">
        <f t="array" ref="AD232">SUMPRODUCT(--(IFERROR(HOUR(Flights_2026_09_303334353637345678910[entry_hour]),-1)=HOUR(AD$212)),--(IFERROR(Flights_2026_09_303334353637345678910[nfl],-1)&gt;=IF($V257=450,450,$V257)),--(IFERROR(Flights_2026_09_303334353637345678910[nfl],-1)&lt;=IF($V257=450,450,$V257+9)))</f>
        <v>0</v>
      </c>
      <c r="AE232" s="17" cm="1">
        <f t="array" ref="AE232">SUMPRODUCT(--(IFERROR(HOUR(Flights_2026_09_303334353637345678910[entry_hour]),-1)=HOUR(AE$212)),--(IFERROR(Flights_2026_09_303334353637345678910[nfl],-1)&gt;=IF($V257=450,450,$V257)),--(IFERROR(Flights_2026_09_303334353637345678910[nfl],-1)&lt;=IF($V257=450,450,$V257+9)))</f>
        <v>0</v>
      </c>
      <c r="AF232" s="2">
        <v>0.625</v>
      </c>
      <c r="AG232" t="s">
        <v>840</v>
      </c>
      <c r="AH232" s="17">
        <v>420</v>
      </c>
      <c r="AI232" s="17" cm="1">
        <f t="array" ref="AI232">SUMPRODUCT(--(IFERROR(HOUR(Flights_2026_09_303334353637345678910[entry_hour]),-1)=HOUR(AF232)),--(IFERROR(Flights_2026_09_303334353637345678910[entry_sector],"")=AG232),--(IFERROR(Flights_2026_09_303334353637345678910[nfl],-1)&gt;=AH232),--(IFERROR(Flights_2026_09_303334353637345678910[nfl],-1)&lt;=IF(AH232=450,450,AH232+9)))</f>
        <v>0</v>
      </c>
    </row>
    <row r="233" spans="1:35" x14ac:dyDescent="0.2">
      <c r="W233" s="17" cm="1">
        <f t="array" ref="W233">SUMPRODUCT(--(IFERROR(HOUR(Flights_2026_09_303334353637345678910[entry_hour]),-1)=HOUR(W$212)),--(IFERROR(Flights_2026_09_303334353637345678910[nfl],-1)&gt;=IF($V258=450,450,$V258)),--(IFERROR(Flights_2026_09_303334353637345678910[nfl],-1)&lt;=IF($V258=450,450,$V258+9)))</f>
        <v>0</v>
      </c>
      <c r="X233" s="17" cm="1">
        <f t="array" ref="X233">SUMPRODUCT(--(IFERROR(HOUR(Flights_2026_09_303334353637345678910[entry_hour]),-1)=HOUR(X$212)),--(IFERROR(Flights_2026_09_303334353637345678910[nfl],-1)&gt;=IF($V258=450,450,$V258)),--(IFERROR(Flights_2026_09_303334353637345678910[nfl],-1)&lt;=IF($V258=450,450,$V258+9)))</f>
        <v>0</v>
      </c>
      <c r="Y233" s="17" cm="1">
        <f t="array" ref="Y233">SUMPRODUCT(--(IFERROR(HOUR(Flights_2026_09_303334353637345678910[entry_hour]),-1)=HOUR(Y$212)),--(IFERROR(Flights_2026_09_303334353637345678910[nfl],-1)&gt;=IF($V258=450,450,$V258)),--(IFERROR(Flights_2026_09_303334353637345678910[nfl],-1)&lt;=IF($V258=450,450,$V258+9)))</f>
        <v>0</v>
      </c>
      <c r="Z233" s="17" cm="1">
        <f t="array" ref="Z233">SUMPRODUCT(--(IFERROR(HOUR(Flights_2026_09_303334353637345678910[entry_hour]),-1)=HOUR(Z$212)),--(IFERROR(Flights_2026_09_303334353637345678910[nfl],-1)&gt;=IF($V258=450,450,$V258)),--(IFERROR(Flights_2026_09_303334353637345678910[nfl],-1)&lt;=IF($V258=450,450,$V258+9)))</f>
        <v>0</v>
      </c>
      <c r="AA233" s="17" cm="1">
        <f t="array" ref="AA233">SUMPRODUCT(--(IFERROR(HOUR(Flights_2026_09_303334353637345678910[entry_hour]),-1)=HOUR(AA$212)),--(IFERROR(Flights_2026_09_303334353637345678910[nfl],-1)&gt;=IF($V258=450,450,$V258)),--(IFERROR(Flights_2026_09_303334353637345678910[nfl],-1)&lt;=IF($V258=450,450,$V258+9)))</f>
        <v>0</v>
      </c>
      <c r="AB233" s="17" cm="1">
        <f t="array" ref="AB233">SUMPRODUCT(--(IFERROR(HOUR(Flights_2026_09_303334353637345678910[entry_hour]),-1)=HOUR(AB$212)),--(IFERROR(Flights_2026_09_303334353637345678910[nfl],-1)&gt;=IF($V258=450,450,$V258)),--(IFERROR(Flights_2026_09_303334353637345678910[nfl],-1)&lt;=IF($V258=450,450,$V258+9)))</f>
        <v>0</v>
      </c>
      <c r="AC233" s="17" cm="1">
        <f t="array" ref="AC233">SUMPRODUCT(--(IFERROR(HOUR(Flights_2026_09_303334353637345678910[entry_hour]),-1)=HOUR(AC$212)),--(IFERROR(Flights_2026_09_303334353637345678910[nfl],-1)&gt;=IF($V258=450,450,$V258)),--(IFERROR(Flights_2026_09_303334353637345678910[nfl],-1)&lt;=IF($V258=450,450,$V258+9)))</f>
        <v>0</v>
      </c>
      <c r="AD233" s="17" cm="1">
        <f t="array" ref="AD233">SUMPRODUCT(--(IFERROR(HOUR(Flights_2026_09_303334353637345678910[entry_hour]),-1)=HOUR(AD$212)),--(IFERROR(Flights_2026_09_303334353637345678910[nfl],-1)&gt;=IF($V258=450,450,$V258)),--(IFERROR(Flights_2026_09_303334353637345678910[nfl],-1)&lt;=IF($V258=450,450,$V258+9)))</f>
        <v>0</v>
      </c>
      <c r="AE233" s="17" cm="1">
        <f t="array" ref="AE233">SUMPRODUCT(--(IFERROR(HOUR(Flights_2026_09_303334353637345678910[entry_hour]),-1)=HOUR(AE$212)),--(IFERROR(Flights_2026_09_303334353637345678910[nfl],-1)&gt;=IF($V258=450,450,$V258)),--(IFERROR(Flights_2026_09_303334353637345678910[nfl],-1)&lt;=IF($V258=450,450,$V258+9)))</f>
        <v>0</v>
      </c>
      <c r="AF233" s="2">
        <v>0.625</v>
      </c>
      <c r="AG233" t="s">
        <v>840</v>
      </c>
      <c r="AH233" s="17">
        <v>430</v>
      </c>
      <c r="AI233" s="17" cm="1">
        <f t="array" ref="AI233">SUMPRODUCT(--(IFERROR(HOUR(Flights_2026_09_303334353637345678910[entry_hour]),-1)=HOUR(AF233)),--(IFERROR(Flights_2026_09_303334353637345678910[entry_sector],"")=AG233),--(IFERROR(Flights_2026_09_303334353637345678910[nfl],-1)&gt;=AH233),--(IFERROR(Flights_2026_09_303334353637345678910[nfl],-1)&lt;=IF(AH233=450,450,AH233+9)))</f>
        <v>0</v>
      </c>
    </row>
    <row r="234" spans="1:35" ht="19" x14ac:dyDescent="0.2">
      <c r="A234" s="36" t="s">
        <v>2164</v>
      </c>
      <c r="B234" s="36"/>
      <c r="C234" s="36"/>
      <c r="D234" s="36"/>
      <c r="E234" s="36"/>
      <c r="F234" s="36"/>
      <c r="G234" s="36"/>
      <c r="H234" s="36"/>
      <c r="I234" s="36"/>
      <c r="J234" s="36"/>
      <c r="W234" s="17" cm="1">
        <f t="array" ref="W234">SUMPRODUCT(--(IFERROR(HOUR(Flights_2026_09_303334353637345678910[entry_hour]),-1)=HOUR(W$212)),--(IFERROR(Flights_2026_09_303334353637345678910[nfl],-1)&gt;=IF($V259=450,450,$V259)),--(IFERROR(Flights_2026_09_303334353637345678910[nfl],-1)&lt;=IF($V259=450,450,$V259+9)))</f>
        <v>0</v>
      </c>
      <c r="X234" s="17" cm="1">
        <f t="array" ref="X234">SUMPRODUCT(--(IFERROR(HOUR(Flights_2026_09_303334353637345678910[entry_hour]),-1)=HOUR(X$212)),--(IFERROR(Flights_2026_09_303334353637345678910[nfl],-1)&gt;=IF($V259=450,450,$V259)),--(IFERROR(Flights_2026_09_303334353637345678910[nfl],-1)&lt;=IF($V259=450,450,$V259+9)))</f>
        <v>0</v>
      </c>
      <c r="Y234" s="17" cm="1">
        <f t="array" ref="Y234">SUMPRODUCT(--(IFERROR(HOUR(Flights_2026_09_303334353637345678910[entry_hour]),-1)=HOUR(Y$212)),--(IFERROR(Flights_2026_09_303334353637345678910[nfl],-1)&gt;=IF($V259=450,450,$V259)),--(IFERROR(Flights_2026_09_303334353637345678910[nfl],-1)&lt;=IF($V259=450,450,$V259+9)))</f>
        <v>0</v>
      </c>
      <c r="Z234" s="17" cm="1">
        <f t="array" ref="Z234">SUMPRODUCT(--(IFERROR(HOUR(Flights_2026_09_303334353637345678910[entry_hour]),-1)=HOUR(Z$212)),--(IFERROR(Flights_2026_09_303334353637345678910[nfl],-1)&gt;=IF($V259=450,450,$V259)),--(IFERROR(Flights_2026_09_303334353637345678910[nfl],-1)&lt;=IF($V259=450,450,$V259+9)))</f>
        <v>0</v>
      </c>
      <c r="AA234" s="17" cm="1">
        <f t="array" ref="AA234">SUMPRODUCT(--(IFERROR(HOUR(Flights_2026_09_303334353637345678910[entry_hour]),-1)=HOUR(AA$212)),--(IFERROR(Flights_2026_09_303334353637345678910[nfl],-1)&gt;=IF($V259=450,450,$V259)),--(IFERROR(Flights_2026_09_303334353637345678910[nfl],-1)&lt;=IF($V259=450,450,$V259+9)))</f>
        <v>0</v>
      </c>
      <c r="AB234" s="17" cm="1">
        <f t="array" ref="AB234">SUMPRODUCT(--(IFERROR(HOUR(Flights_2026_09_303334353637345678910[entry_hour]),-1)=HOUR(AB$212)),--(IFERROR(Flights_2026_09_303334353637345678910[nfl],-1)&gt;=IF($V259=450,450,$V259)),--(IFERROR(Flights_2026_09_303334353637345678910[nfl],-1)&lt;=IF($V259=450,450,$V259+9)))</f>
        <v>0</v>
      </c>
      <c r="AC234" s="17" cm="1">
        <f t="array" ref="AC234">SUMPRODUCT(--(IFERROR(HOUR(Flights_2026_09_303334353637345678910[entry_hour]),-1)=HOUR(AC$212)),--(IFERROR(Flights_2026_09_303334353637345678910[nfl],-1)&gt;=IF($V259=450,450,$V259)),--(IFERROR(Flights_2026_09_303334353637345678910[nfl],-1)&lt;=IF($V259=450,450,$V259+9)))</f>
        <v>0</v>
      </c>
      <c r="AD234" s="17" cm="1">
        <f t="array" ref="AD234">SUMPRODUCT(--(IFERROR(HOUR(Flights_2026_09_303334353637345678910[entry_hour]),-1)=HOUR(AD$212)),--(IFERROR(Flights_2026_09_303334353637345678910[nfl],-1)&gt;=IF($V259=450,450,$V259)),--(IFERROR(Flights_2026_09_303334353637345678910[nfl],-1)&lt;=IF($V259=450,450,$V259+9)))</f>
        <v>0</v>
      </c>
      <c r="AE234" s="17" cm="1">
        <f t="array" ref="AE234">SUMPRODUCT(--(IFERROR(HOUR(Flights_2026_09_303334353637345678910[entry_hour]),-1)=HOUR(AE$212)),--(IFERROR(Flights_2026_09_303334353637345678910[nfl],-1)&gt;=IF($V259=450,450,$V259)),--(IFERROR(Flights_2026_09_303334353637345678910[nfl],-1)&lt;=IF($V259=450,450,$V259+9)))</f>
        <v>0</v>
      </c>
      <c r="AF234" s="2">
        <v>0.625</v>
      </c>
      <c r="AG234" t="s">
        <v>840</v>
      </c>
      <c r="AH234" s="17">
        <v>440</v>
      </c>
      <c r="AI234" s="17" cm="1">
        <f t="array" ref="AI234">SUMPRODUCT(--(IFERROR(HOUR(Flights_2026_09_303334353637345678910[entry_hour]),-1)=HOUR(AF234)),--(IFERROR(Flights_2026_09_303334353637345678910[entry_sector],"")=AG234),--(IFERROR(Flights_2026_09_303334353637345678910[nfl],-1)&gt;=AH234),--(IFERROR(Flights_2026_09_303334353637345678910[nfl],-1)&lt;=IF(AH234=450,450,AH234+9)))</f>
        <v>0</v>
      </c>
    </row>
    <row r="235" spans="1:35" x14ac:dyDescent="0.2">
      <c r="A235" s="39" t="s">
        <v>992</v>
      </c>
      <c r="B235" s="39"/>
      <c r="C235" s="39"/>
      <c r="D235" s="39"/>
      <c r="E235" s="39"/>
      <c r="F235" s="39"/>
      <c r="G235" s="39"/>
      <c r="H235" s="39"/>
      <c r="I235" s="39"/>
      <c r="J235" s="39"/>
      <c r="W235" s="17" cm="1">
        <f t="array" ref="W235">SUMPRODUCT(--(IFERROR(HOUR(Flights_2026_09_303334353637345678910[entry_hour]),-1)=HOUR(W$212)),--(IFERROR(Flights_2026_09_303334353637345678910[nfl],-1)&gt;=IF($V260=450,450,$V260)),--(IFERROR(Flights_2026_09_303334353637345678910[nfl],-1)&lt;=IF($V260=450,450,$V260+9)))</f>
        <v>0</v>
      </c>
      <c r="X235" s="17" cm="1">
        <f t="array" ref="X235">SUMPRODUCT(--(IFERROR(HOUR(Flights_2026_09_303334353637345678910[entry_hour]),-1)=HOUR(X$212)),--(IFERROR(Flights_2026_09_303334353637345678910[nfl],-1)&gt;=IF($V260=450,450,$V260)),--(IFERROR(Flights_2026_09_303334353637345678910[nfl],-1)&lt;=IF($V260=450,450,$V260+9)))</f>
        <v>0</v>
      </c>
      <c r="Y235" s="17" cm="1">
        <f t="array" ref="Y235">SUMPRODUCT(--(IFERROR(HOUR(Flights_2026_09_303334353637345678910[entry_hour]),-1)=HOUR(Y$212)),--(IFERROR(Flights_2026_09_303334353637345678910[nfl],-1)&gt;=IF($V260=450,450,$V260)),--(IFERROR(Flights_2026_09_303334353637345678910[nfl],-1)&lt;=IF($V260=450,450,$V260+9)))</f>
        <v>0</v>
      </c>
      <c r="Z235" s="17" cm="1">
        <f t="array" ref="Z235">SUMPRODUCT(--(IFERROR(HOUR(Flights_2026_09_303334353637345678910[entry_hour]),-1)=HOUR(Z$212)),--(IFERROR(Flights_2026_09_303334353637345678910[nfl],-1)&gt;=IF($V260=450,450,$V260)),--(IFERROR(Flights_2026_09_303334353637345678910[nfl],-1)&lt;=IF($V260=450,450,$V260+9)))</f>
        <v>0</v>
      </c>
      <c r="AA235" s="17" cm="1">
        <f t="array" ref="AA235">SUMPRODUCT(--(IFERROR(HOUR(Flights_2026_09_303334353637345678910[entry_hour]),-1)=HOUR(AA$212)),--(IFERROR(Flights_2026_09_303334353637345678910[nfl],-1)&gt;=IF($V260=450,450,$V260)),--(IFERROR(Flights_2026_09_303334353637345678910[nfl],-1)&lt;=IF($V260=450,450,$V260+9)))</f>
        <v>0</v>
      </c>
      <c r="AB235" s="17" cm="1">
        <f t="array" ref="AB235">SUMPRODUCT(--(IFERROR(HOUR(Flights_2026_09_303334353637345678910[entry_hour]),-1)=HOUR(AB$212)),--(IFERROR(Flights_2026_09_303334353637345678910[nfl],-1)&gt;=IF($V260=450,450,$V260)),--(IFERROR(Flights_2026_09_303334353637345678910[nfl],-1)&lt;=IF($V260=450,450,$V260+9)))</f>
        <v>0</v>
      </c>
      <c r="AC235" s="17" cm="1">
        <f t="array" ref="AC235">SUMPRODUCT(--(IFERROR(HOUR(Flights_2026_09_303334353637345678910[entry_hour]),-1)=HOUR(AC$212)),--(IFERROR(Flights_2026_09_303334353637345678910[nfl],-1)&gt;=IF($V260=450,450,$V260)),--(IFERROR(Flights_2026_09_303334353637345678910[nfl],-1)&lt;=IF($V260=450,450,$V260+9)))</f>
        <v>0</v>
      </c>
      <c r="AD235" s="17" cm="1">
        <f t="array" ref="AD235">SUMPRODUCT(--(IFERROR(HOUR(Flights_2026_09_303334353637345678910[entry_hour]),-1)=HOUR(AD$212)),--(IFERROR(Flights_2026_09_303334353637345678910[nfl],-1)&gt;=IF($V260=450,450,$V260)),--(IFERROR(Flights_2026_09_303334353637345678910[nfl],-1)&lt;=IF($V260=450,450,$V260+9)))</f>
        <v>0</v>
      </c>
      <c r="AE235" s="17" cm="1">
        <f t="array" ref="AE235">SUMPRODUCT(--(IFERROR(HOUR(Flights_2026_09_303334353637345678910[entry_hour]),-1)=HOUR(AE$212)),--(IFERROR(Flights_2026_09_303334353637345678910[nfl],-1)&gt;=IF($V260=450,450,$V260)),--(IFERROR(Flights_2026_09_303334353637345678910[nfl],-1)&lt;=IF($V260=450,450,$V260+9)))</f>
        <v>0</v>
      </c>
      <c r="AF235" s="2">
        <v>0.625</v>
      </c>
      <c r="AG235" t="s">
        <v>840</v>
      </c>
      <c r="AH235" s="17">
        <v>450</v>
      </c>
      <c r="AI235" s="17" cm="1">
        <f t="array" ref="AI235">SUMPRODUCT(--(IFERROR(HOUR(Flights_2026_09_303334353637345678910[entry_hour]),-1)=HOUR(AF235)),--(IFERROR(Flights_2026_09_303334353637345678910[entry_sector],"")=AG235),--(IFERROR(Flights_2026_09_303334353637345678910[nfl],-1)&gt;=AH235),--(IFERROR(Flights_2026_09_303334353637345678910[nfl],-1)&lt;=IF(AH235=450,450,AH235+9)))</f>
        <v>0</v>
      </c>
    </row>
    <row r="236" spans="1:35" ht="28" customHeight="1" x14ac:dyDescent="0.2">
      <c r="W236" s="17" cm="1">
        <f t="array" ref="W236">SUMPRODUCT(--(IFERROR(HOUR(Flights_2026_09_303334353637345678910[entry_hour]),-1)=HOUR(W$212)),--(IFERROR(Flights_2026_09_303334353637345678910[nfl],-1)&gt;=IF($V261=450,450,$V261)),--(IFERROR(Flights_2026_09_303334353637345678910[nfl],-1)&lt;=IF($V261=450,450,$V261+9)))</f>
        <v>3</v>
      </c>
      <c r="X236" s="17" cm="1">
        <f t="array" ref="X236">SUMPRODUCT(--(IFERROR(HOUR(Flights_2026_09_303334353637345678910[entry_hour]),-1)=HOUR(X$212)),--(IFERROR(Flights_2026_09_303334353637345678910[nfl],-1)&gt;=IF($V261=450,450,$V261)),--(IFERROR(Flights_2026_09_303334353637345678910[nfl],-1)&lt;=IF($V261=450,450,$V261+9)))</f>
        <v>7</v>
      </c>
      <c r="Y236" s="17" cm="1">
        <f t="array" ref="Y236">SUMPRODUCT(--(IFERROR(HOUR(Flights_2026_09_303334353637345678910[entry_hour]),-1)=HOUR(Y$212)),--(IFERROR(Flights_2026_09_303334353637345678910[nfl],-1)&gt;=IF($V261=450,450,$V261)),--(IFERROR(Flights_2026_09_303334353637345678910[nfl],-1)&lt;=IF($V261=450,450,$V261+9)))</f>
        <v>9</v>
      </c>
      <c r="Z236" s="17" cm="1">
        <f t="array" ref="Z236">SUMPRODUCT(--(IFERROR(HOUR(Flights_2026_09_303334353637345678910[entry_hour]),-1)=HOUR(Z$212)),--(IFERROR(Flights_2026_09_303334353637345678910[nfl],-1)&gt;=IF($V261=450,450,$V261)),--(IFERROR(Flights_2026_09_303334353637345678910[nfl],-1)&lt;=IF($V261=450,450,$V261+9)))</f>
        <v>6</v>
      </c>
      <c r="AA236" s="17" cm="1">
        <f t="array" ref="AA236">SUMPRODUCT(--(IFERROR(HOUR(Flights_2026_09_303334353637345678910[entry_hour]),-1)=HOUR(AA$212)),--(IFERROR(Flights_2026_09_303334353637345678910[nfl],-1)&gt;=IF($V261=450,450,$V261)),--(IFERROR(Flights_2026_09_303334353637345678910[nfl],-1)&lt;=IF($V261=450,450,$V261+9)))</f>
        <v>5</v>
      </c>
      <c r="AB236" s="17" cm="1">
        <f t="array" ref="AB236">SUMPRODUCT(--(IFERROR(HOUR(Flights_2026_09_303334353637345678910[entry_hour]),-1)=HOUR(AB$212)),--(IFERROR(Flights_2026_09_303334353637345678910[nfl],-1)&gt;=IF($V261=450,450,$V261)),--(IFERROR(Flights_2026_09_303334353637345678910[nfl],-1)&lt;=IF($V261=450,450,$V261+9)))</f>
        <v>3</v>
      </c>
      <c r="AC236" s="17" cm="1">
        <f t="array" ref="AC236">SUMPRODUCT(--(IFERROR(HOUR(Flights_2026_09_303334353637345678910[entry_hour]),-1)=HOUR(AC$212)),--(IFERROR(Flights_2026_09_303334353637345678910[nfl],-1)&gt;=IF($V261=450,450,$V261)),--(IFERROR(Flights_2026_09_303334353637345678910[nfl],-1)&lt;=IF($V261=450,450,$V261+9)))</f>
        <v>1</v>
      </c>
      <c r="AD236" s="17" cm="1">
        <f t="array" ref="AD236">SUMPRODUCT(--(IFERROR(HOUR(Flights_2026_09_303334353637345678910[entry_hour]),-1)=HOUR(AD$212)),--(IFERROR(Flights_2026_09_303334353637345678910[nfl],-1)&gt;=IF($V261=450,450,$V261)),--(IFERROR(Flights_2026_09_303334353637345678910[nfl],-1)&lt;=IF($V261=450,450,$V261+9)))</f>
        <v>0</v>
      </c>
      <c r="AE236" s="17" cm="1">
        <f t="array" ref="AE236">SUMPRODUCT(--(IFERROR(HOUR(Flights_2026_09_303334353637345678910[entry_hour]),-1)=HOUR(AE$212)),--(IFERROR(Flights_2026_09_303334353637345678910[nfl],-1)&gt;=IF($V261=450,450,$V261)),--(IFERROR(Flights_2026_09_303334353637345678910[nfl],-1)&lt;=IF($V261=450,450,$V261+9)))</f>
        <v>3</v>
      </c>
      <c r="AF236" s="2">
        <v>0.625</v>
      </c>
      <c r="AG236" t="s">
        <v>747</v>
      </c>
      <c r="AH236" s="17">
        <v>200</v>
      </c>
      <c r="AI236" s="17" cm="1">
        <f t="array" ref="AI236">SUMPRODUCT(--(IFERROR(HOUR(Flights_2026_09_303334353637345678910[entry_hour]),-1)=HOUR(AF236)),--(IFERROR(Flights_2026_09_303334353637345678910[entry_sector],"")=AG236),--(IFERROR(Flights_2026_09_303334353637345678910[nfl],-1)&gt;=AH236),--(IFERROR(Flights_2026_09_303334353637345678910[nfl],-1)&lt;=IF(AH236=450,450,AH236+9)))</f>
        <v>0</v>
      </c>
    </row>
    <row r="237" spans="1:35" ht="25" customHeight="1" x14ac:dyDescent="0.2">
      <c r="A237" s="14" t="s">
        <v>993</v>
      </c>
      <c r="B237" s="15">
        <v>0.58333333333333337</v>
      </c>
      <c r="C237" s="15">
        <v>0.625</v>
      </c>
      <c r="D237" s="15">
        <v>0.66666666666666663</v>
      </c>
      <c r="E237" s="15">
        <v>0.70833333333333337</v>
      </c>
      <c r="F237" s="15">
        <v>0.75</v>
      </c>
      <c r="G237" s="15">
        <v>0.79166666666666663</v>
      </c>
      <c r="H237" s="15">
        <v>0.83333333333333337</v>
      </c>
      <c r="I237" s="15">
        <v>0.875</v>
      </c>
      <c r="J237" s="15">
        <v>0.91666666666666663</v>
      </c>
      <c r="L237" s="16" t="s">
        <v>991</v>
      </c>
      <c r="M237" s="16" t="s">
        <v>778</v>
      </c>
      <c r="V237" t="s">
        <v>994</v>
      </c>
      <c r="W237" s="17" cm="1">
        <f t="array" ref="W237">SUMPRODUCT(--(IFERROR(HOUR(Flights_2026_09_303334353637345678910[entry_hour]),-1)=HOUR(W$212)),--(IFERROR(Flights_2026_09_303334353637345678910[nfl],-1)&gt;=IF($V262=450,450,$V262)),--(IFERROR(Flights_2026_09_303334353637345678910[nfl],-1)&lt;=IF($V262=450,450,$V262+9)))</f>
        <v>0</v>
      </c>
      <c r="X237" s="17" cm="1">
        <f t="array" ref="X237">SUMPRODUCT(--(IFERROR(HOUR(Flights_2026_09_303334353637345678910[entry_hour]),-1)=HOUR(X$212)),--(IFERROR(Flights_2026_09_303334353637345678910[nfl],-1)&gt;=IF($V262=450,450,$V262)),--(IFERROR(Flights_2026_09_303334353637345678910[nfl],-1)&lt;=IF($V262=450,450,$V262+9)))</f>
        <v>0</v>
      </c>
      <c r="Y237" s="17" cm="1">
        <f t="array" ref="Y237">SUMPRODUCT(--(IFERROR(HOUR(Flights_2026_09_303334353637345678910[entry_hour]),-1)=HOUR(Y$212)),--(IFERROR(Flights_2026_09_303334353637345678910[nfl],-1)&gt;=IF($V262=450,450,$V262)),--(IFERROR(Flights_2026_09_303334353637345678910[nfl],-1)&lt;=IF($V262=450,450,$V262+9)))</f>
        <v>0</v>
      </c>
      <c r="Z237" s="17" cm="1">
        <f t="array" ref="Z237">SUMPRODUCT(--(IFERROR(HOUR(Flights_2026_09_303334353637345678910[entry_hour]),-1)=HOUR(Z$212)),--(IFERROR(Flights_2026_09_303334353637345678910[nfl],-1)&gt;=IF($V262=450,450,$V262)),--(IFERROR(Flights_2026_09_303334353637345678910[nfl],-1)&lt;=IF($V262=450,450,$V262+9)))</f>
        <v>0</v>
      </c>
      <c r="AA237" s="17" cm="1">
        <f t="array" ref="AA237">SUMPRODUCT(--(IFERROR(HOUR(Flights_2026_09_303334353637345678910[entry_hour]),-1)=HOUR(AA$212)),--(IFERROR(Flights_2026_09_303334353637345678910[nfl],-1)&gt;=IF($V262=450,450,$V262)),--(IFERROR(Flights_2026_09_303334353637345678910[nfl],-1)&lt;=IF($V262=450,450,$V262+9)))</f>
        <v>0</v>
      </c>
      <c r="AB237" s="17" cm="1">
        <f t="array" ref="AB237">SUMPRODUCT(--(IFERROR(HOUR(Flights_2026_09_303334353637345678910[entry_hour]),-1)=HOUR(AB$212)),--(IFERROR(Flights_2026_09_303334353637345678910[nfl],-1)&gt;=IF($V262=450,450,$V262)),--(IFERROR(Flights_2026_09_303334353637345678910[nfl],-1)&lt;=IF($V262=450,450,$V262+9)))</f>
        <v>0</v>
      </c>
      <c r="AC237" s="17" cm="1">
        <f t="array" ref="AC237">SUMPRODUCT(--(IFERROR(HOUR(Flights_2026_09_303334353637345678910[entry_hour]),-1)=HOUR(AC$212)),--(IFERROR(Flights_2026_09_303334353637345678910[nfl],-1)&gt;=IF($V262=450,450,$V262)),--(IFERROR(Flights_2026_09_303334353637345678910[nfl],-1)&lt;=IF($V262=450,450,$V262+9)))</f>
        <v>0</v>
      </c>
      <c r="AD237" s="17" cm="1">
        <f t="array" ref="AD237">SUMPRODUCT(--(IFERROR(HOUR(Flights_2026_09_303334353637345678910[entry_hour]),-1)=HOUR(AD$212)),--(IFERROR(Flights_2026_09_303334353637345678910[nfl],-1)&gt;=IF($V262=450,450,$V262)),--(IFERROR(Flights_2026_09_303334353637345678910[nfl],-1)&lt;=IF($V262=450,450,$V262+9)))</f>
        <v>0</v>
      </c>
      <c r="AE237" s="17" cm="1">
        <f t="array" ref="AE237">SUMPRODUCT(--(IFERROR(HOUR(Flights_2026_09_303334353637345678910[entry_hour]),-1)=HOUR(AE$212)),--(IFERROR(Flights_2026_09_303334353637345678910[nfl],-1)&gt;=IF($V262=450,450,$V262)),--(IFERROR(Flights_2026_09_303334353637345678910[nfl],-1)&lt;=IF($V262=450,450,$V262+9)))</f>
        <v>0</v>
      </c>
      <c r="AF237" s="2">
        <v>0.625</v>
      </c>
      <c r="AG237" t="s">
        <v>747</v>
      </c>
      <c r="AH237" s="17">
        <v>210</v>
      </c>
      <c r="AI237" s="17" cm="1">
        <f t="array" ref="AI237">SUMPRODUCT(--(IFERROR(HOUR(Flights_2026_09_303334353637345678910[entry_hour]),-1)=HOUR(AF237)),--(IFERROR(Flights_2026_09_303334353637345678910[entry_sector],"")=AG237),--(IFERROR(Flights_2026_09_303334353637345678910[nfl],-1)&gt;=AH237),--(IFERROR(Flights_2026_09_303334353637345678910[nfl],-1)&lt;=IF(AH237=450,450,AH237+9)))</f>
        <v>0</v>
      </c>
    </row>
    <row r="238" spans="1:35" x14ac:dyDescent="0.2">
      <c r="A238" s="8">
        <v>450</v>
      </c>
      <c r="B238" s="19" t="str">
        <f>IF(AND(W213&gt;0,_xlfn.RANK.EQ(W213,W$213:W$238)+COUNTIF(W$213:W213,W213)-1&lt;=5),W213,"")</f>
        <v/>
      </c>
      <c r="C238" s="19" t="str">
        <f>IF(AND(X213&gt;0,_xlfn.RANK.EQ(X213,X$213:X$238)+COUNTIF(X$213:X213,X213)-1&lt;=5),X213,"")</f>
        <v/>
      </c>
      <c r="D238" s="19" t="str">
        <f>IF(AND(Y213&gt;0,_xlfn.RANK.EQ(Y213,Y$213:Y$238)+COUNTIF(Y$213:Y213,Y213)-1&lt;=5),Y213,"")</f>
        <v/>
      </c>
      <c r="E238" s="19">
        <f>IF(AND(Z213&gt;0,_xlfn.RANK.EQ(Z213,Z$213:Z$238)+COUNTIF(Z$213:Z213,Z213)-1&lt;=5),Z213,"")</f>
        <v>1</v>
      </c>
      <c r="F238" s="19" t="str">
        <f>IF(AND(AA213&gt;0,_xlfn.RANK.EQ(AA213,AA$213:AA$238)+COUNTIF(AA$213:AA213,AA213)-1&lt;=5),AA213,"")</f>
        <v/>
      </c>
      <c r="G238" s="19" t="str">
        <f>IF(AND(AB213&gt;0,_xlfn.RANK.EQ(AB213,AB$213:AB$238)+COUNTIF(AB$213:AB213,AB213)-1&lt;=5),AB213,"")</f>
        <v/>
      </c>
      <c r="H238" s="19" t="str">
        <f>IF(AND(AC213&gt;0,_xlfn.RANK.EQ(AC213,AC$213:AC$238)+COUNTIF(AC$213:AC213,AC213)-1&lt;=5),AC213,"")</f>
        <v/>
      </c>
      <c r="I238" s="19" t="str">
        <f>IF(AND(AD213&gt;0,_xlfn.RANK.EQ(AD213,AD$213:AD$238)+COUNTIF(AD$213:AD213,AD213)-1&lt;=5),AD213,"")</f>
        <v/>
      </c>
      <c r="J238" s="19" t="str">
        <f>IF(AND(AE213&gt;0,_xlfn.RANK.EQ(AE213,AE$213:AE$238)+COUNTIF(AE$213:AE213,AE213)-1&lt;=5),AE213,"")</f>
        <v/>
      </c>
      <c r="L238" s="13">
        <v>1</v>
      </c>
      <c r="M238" s="9" t="s">
        <v>995</v>
      </c>
      <c r="V238">
        <v>450</v>
      </c>
      <c r="W238" s="17" cm="1">
        <f t="array" ref="W238">SUMPRODUCT(--(IFERROR(HOUR(Flights_2026_09_303334353637345678910[entry_hour]),-1)=HOUR(W$212)),--(IFERROR(Flights_2026_09_303334353637345678910[nfl],-1)&gt;=IF($V263=450,450,$V263)),--(IFERROR(Flights_2026_09_303334353637345678910[nfl],-1)&lt;=IF($V263=450,450,$V263+9)))</f>
        <v>0</v>
      </c>
      <c r="X238" s="17" cm="1">
        <f t="array" ref="X238">SUMPRODUCT(--(IFERROR(HOUR(Flights_2026_09_303334353637345678910[entry_hour]),-1)=HOUR(X$212)),--(IFERROR(Flights_2026_09_303334353637345678910[nfl],-1)&gt;=IF($V263=450,450,$V263)),--(IFERROR(Flights_2026_09_303334353637345678910[nfl],-1)&lt;=IF($V263=450,450,$V263+9)))</f>
        <v>0</v>
      </c>
      <c r="Y238" s="17" cm="1">
        <f t="array" ref="Y238">SUMPRODUCT(--(IFERROR(HOUR(Flights_2026_09_303334353637345678910[entry_hour]),-1)=HOUR(Y$212)),--(IFERROR(Flights_2026_09_303334353637345678910[nfl],-1)&gt;=IF($V263=450,450,$V263)),--(IFERROR(Flights_2026_09_303334353637345678910[nfl],-1)&lt;=IF($V263=450,450,$V263+9)))</f>
        <v>0</v>
      </c>
      <c r="Z238" s="17" cm="1">
        <f t="array" ref="Z238">SUMPRODUCT(--(IFERROR(HOUR(Flights_2026_09_303334353637345678910[entry_hour]),-1)=HOUR(Z$212)),--(IFERROR(Flights_2026_09_303334353637345678910[nfl],-1)&gt;=IF($V263=450,450,$V263)),--(IFERROR(Flights_2026_09_303334353637345678910[nfl],-1)&lt;=IF($V263=450,450,$V263+9)))</f>
        <v>0</v>
      </c>
      <c r="AA238" s="17" cm="1">
        <f t="array" ref="AA238">SUMPRODUCT(--(IFERROR(HOUR(Flights_2026_09_303334353637345678910[entry_hour]),-1)=HOUR(AA$212)),--(IFERROR(Flights_2026_09_303334353637345678910[nfl],-1)&gt;=IF($V263=450,450,$V263)),--(IFERROR(Flights_2026_09_303334353637345678910[nfl],-1)&lt;=IF($V263=450,450,$V263+9)))</f>
        <v>0</v>
      </c>
      <c r="AB238" s="17" cm="1">
        <f t="array" ref="AB238">SUMPRODUCT(--(IFERROR(HOUR(Flights_2026_09_303334353637345678910[entry_hour]),-1)=HOUR(AB$212)),--(IFERROR(Flights_2026_09_303334353637345678910[nfl],-1)&gt;=IF($V263=450,450,$V263)),--(IFERROR(Flights_2026_09_303334353637345678910[nfl],-1)&lt;=IF($V263=450,450,$V263+9)))</f>
        <v>0</v>
      </c>
      <c r="AC238" s="17" cm="1">
        <f t="array" ref="AC238">SUMPRODUCT(--(IFERROR(HOUR(Flights_2026_09_303334353637345678910[entry_hour]),-1)=HOUR(AC$212)),--(IFERROR(Flights_2026_09_303334353637345678910[nfl],-1)&gt;=IF($V263=450,450,$V263)),--(IFERROR(Flights_2026_09_303334353637345678910[nfl],-1)&lt;=IF($V263=450,450,$V263+9)))</f>
        <v>0</v>
      </c>
      <c r="AD238" s="17" cm="1">
        <f t="array" ref="AD238">SUMPRODUCT(--(IFERROR(HOUR(Flights_2026_09_303334353637345678910[entry_hour]),-1)=HOUR(AD$212)),--(IFERROR(Flights_2026_09_303334353637345678910[nfl],-1)&gt;=IF($V263=450,450,$V263)),--(IFERROR(Flights_2026_09_303334353637345678910[nfl],-1)&lt;=IF($V263=450,450,$V263+9)))</f>
        <v>0</v>
      </c>
      <c r="AE238" s="17" cm="1">
        <f t="array" ref="AE238">SUMPRODUCT(--(IFERROR(HOUR(Flights_2026_09_303334353637345678910[entry_hour]),-1)=HOUR(AE$212)),--(IFERROR(Flights_2026_09_303334353637345678910[nfl],-1)&gt;=IF($V263=450,450,$V263)),--(IFERROR(Flights_2026_09_303334353637345678910[nfl],-1)&lt;=IF($V263=450,450,$V263+9)))</f>
        <v>0</v>
      </c>
      <c r="AF238" s="2">
        <v>0.625</v>
      </c>
      <c r="AG238" t="s">
        <v>747</v>
      </c>
      <c r="AH238" s="17">
        <v>220</v>
      </c>
      <c r="AI238" s="17" cm="1">
        <f t="array" ref="AI238">SUMPRODUCT(--(IFERROR(HOUR(Flights_2026_09_303334353637345678910[entry_hour]),-1)=HOUR(AF238)),--(IFERROR(Flights_2026_09_303334353637345678910[entry_sector],"")=AG238),--(IFERROR(Flights_2026_09_303334353637345678910[nfl],-1)&gt;=AH238),--(IFERROR(Flights_2026_09_303334353637345678910[nfl],-1)&lt;=IF(AH238=450,450,AH238+9)))</f>
        <v>0</v>
      </c>
    </row>
    <row r="239" spans="1:35" x14ac:dyDescent="0.2">
      <c r="A239" s="8" t="s">
        <v>758</v>
      </c>
      <c r="B239" s="19" t="str">
        <f>IF(AND(W214&gt;0,_xlfn.RANK.EQ(W214,W$213:W$238)+COUNTIF(W$213:W214,W214)-1&lt;=5),W214,"")</f>
        <v/>
      </c>
      <c r="C239" s="19" t="str">
        <f>IF(AND(X214&gt;0,_xlfn.RANK.EQ(X214,X$213:X$238)+COUNTIF(X$213:X214,X214)-1&lt;=5),X214,"")</f>
        <v/>
      </c>
      <c r="D239" s="19" t="str">
        <f>IF(AND(Y214&gt;0,_xlfn.RANK.EQ(Y214,Y$213:Y$238)+COUNTIF(Y$213:Y214,Y214)-1&lt;=5),Y214,"")</f>
        <v/>
      </c>
      <c r="E239" s="19" t="str">
        <f>IF(AND(Z214&gt;0,_xlfn.RANK.EQ(Z214,Z$213:Z$238)+COUNTIF(Z$213:Z214,Z214)-1&lt;=5),Z214,"")</f>
        <v/>
      </c>
      <c r="F239" s="19" t="str">
        <f>IF(AND(AA214&gt;0,_xlfn.RANK.EQ(AA214,AA$213:AA$238)+COUNTIF(AA$213:AA214,AA214)-1&lt;=5),AA214,"")</f>
        <v/>
      </c>
      <c r="G239" s="19" t="str">
        <f>IF(AND(AB214&gt;0,_xlfn.RANK.EQ(AB214,AB$213:AB$238)+COUNTIF(AB$213:AB214,AB214)-1&lt;=5),AB214,"")</f>
        <v/>
      </c>
      <c r="H239" s="19" t="str">
        <f>IF(AND(AC214&gt;0,_xlfn.RANK.EQ(AC214,AC$213:AC$238)+COUNTIF(AC$213:AC214,AC214)-1&lt;=5),AC214,"")</f>
        <v/>
      </c>
      <c r="I239" s="19" t="str">
        <f>IF(AND(AD214&gt;0,_xlfn.RANK.EQ(AD214,AD$213:AD$238)+COUNTIF(AD$213:AD214,AD214)-1&lt;=5),AD214,"")</f>
        <v/>
      </c>
      <c r="J239" s="19" t="str">
        <f>IF(AND(AE214&gt;0,_xlfn.RANK.EQ(AE214,AE$213:AE$238)+COUNTIF(AE$213:AE214,AE214)-1&lt;=5),AE214,"")</f>
        <v/>
      </c>
      <c r="L239" s="10" t="s">
        <v>779</v>
      </c>
      <c r="M239" s="10" t="s">
        <v>996</v>
      </c>
      <c r="V239">
        <v>440</v>
      </c>
      <c r="AF239" s="2">
        <v>0.625</v>
      </c>
      <c r="AG239" t="s">
        <v>747</v>
      </c>
      <c r="AH239" s="17">
        <v>230</v>
      </c>
      <c r="AI239" s="17" cm="1">
        <f t="array" ref="AI239">SUMPRODUCT(--(IFERROR(HOUR(Flights_2026_09_303334353637345678910[entry_hour]),-1)=HOUR(AF239)),--(IFERROR(Flights_2026_09_303334353637345678910[entry_sector],"")=AG239),--(IFERROR(Flights_2026_09_303334353637345678910[nfl],-1)&gt;=AH239),--(IFERROR(Flights_2026_09_303334353637345678910[nfl],-1)&lt;=IF(AH239=450,450,AH239+9)))</f>
        <v>0</v>
      </c>
    </row>
    <row r="240" spans="1:35" ht="26" customHeight="1" x14ac:dyDescent="0.2">
      <c r="A240" s="8" t="s">
        <v>759</v>
      </c>
      <c r="B240" s="19">
        <f>IF(AND(W215&gt;0,_xlfn.RANK.EQ(W215,W$213:W$238)+COUNTIF(W$213:W215,W215)-1&lt;=5),W215,"")</f>
        <v>1</v>
      </c>
      <c r="C240" s="19" t="str">
        <f>IF(AND(X215&gt;0,_xlfn.RANK.EQ(X215,X$213:X$238)+COUNTIF(X$213:X215,X215)-1&lt;=5),X215,"")</f>
        <v/>
      </c>
      <c r="D240" s="19" t="str">
        <f>IF(AND(Y215&gt;0,_xlfn.RANK.EQ(Y215,Y$213:Y$238)+COUNTIF(Y$213:Y215,Y215)-1&lt;=5),Y215,"")</f>
        <v/>
      </c>
      <c r="E240" s="19" t="str">
        <f>IF(AND(Z215&gt;0,_xlfn.RANK.EQ(Z215,Z$213:Z$238)+COUNTIF(Z$213:Z215,Z215)-1&lt;=5),Z215,"")</f>
        <v/>
      </c>
      <c r="F240" s="19" t="str">
        <f>IF(AND(AA215&gt;0,_xlfn.RANK.EQ(AA215,AA$213:AA$238)+COUNTIF(AA$213:AA215,AA215)-1&lt;=5),AA215,"")</f>
        <v/>
      </c>
      <c r="G240" s="19" t="str">
        <f>IF(AND(AB215&gt;0,_xlfn.RANK.EQ(AB215,AB$213:AB$238)+COUNTIF(AB$213:AB215,AB215)-1&lt;=5),AB215,"")</f>
        <v/>
      </c>
      <c r="H240" s="19" t="str">
        <f>IF(AND(AC215&gt;0,_xlfn.RANK.EQ(AC215,AC$213:AC$238)+COUNTIF(AC$213:AC215,AC215)-1&lt;=5),AC215,"")</f>
        <v/>
      </c>
      <c r="I240" s="19" t="str">
        <f>IF(AND(AD215&gt;0,_xlfn.RANK.EQ(AD215,AD$213:AD$238)+COUNTIF(AD$213:AD215,AD215)-1&lt;=5),AD215,"")</f>
        <v/>
      </c>
      <c r="J240" s="19" t="str">
        <f>IF(AND(AE215&gt;0,_xlfn.RANK.EQ(AE215,AE$213:AE$238)+COUNTIF(AE$213:AE215,AE215)-1&lt;=5),AE215,"")</f>
        <v/>
      </c>
      <c r="L240" s="11" t="s">
        <v>780</v>
      </c>
      <c r="M240" s="11" t="s">
        <v>997</v>
      </c>
      <c r="V240">
        <v>430</v>
      </c>
      <c r="AF240" s="2">
        <v>0.625</v>
      </c>
      <c r="AG240" t="s">
        <v>747</v>
      </c>
      <c r="AH240" s="17">
        <v>240</v>
      </c>
      <c r="AI240" s="17" cm="1">
        <f t="array" ref="AI240">SUMPRODUCT(--(IFERROR(HOUR(Flights_2026_09_303334353637345678910[entry_hour]),-1)=HOUR(AF240)),--(IFERROR(Flights_2026_09_303334353637345678910[entry_sector],"")=AG240),--(IFERROR(Flights_2026_09_303334353637345678910[nfl],-1)&gt;=AH240),--(IFERROR(Flights_2026_09_303334353637345678910[nfl],-1)&lt;=IF(AH240=450,450,AH240+9)))</f>
        <v>0</v>
      </c>
    </row>
    <row r="241" spans="1:35" ht="26" customHeight="1" x14ac:dyDescent="0.2">
      <c r="A241" s="8" t="s">
        <v>760</v>
      </c>
      <c r="B241" s="19" t="str">
        <f>IF(AND(W216&gt;0,_xlfn.RANK.EQ(W216,W$213:W$238)+COUNTIF(W$213:W216,W216)-1&lt;=5),W216,"")</f>
        <v/>
      </c>
      <c r="C241" s="19" t="str">
        <f>IF(AND(X216&gt;0,_xlfn.RANK.EQ(X216,X$213:X$238)+COUNTIF(X$213:X216,X216)-1&lt;=5),X216,"")</f>
        <v/>
      </c>
      <c r="D241" s="19" t="str">
        <f>IF(AND(Y216&gt;0,_xlfn.RANK.EQ(Y216,Y$213:Y$238)+COUNTIF(Y$213:Y216,Y216)-1&lt;=5),Y216,"")</f>
        <v/>
      </c>
      <c r="E241" s="19" t="str">
        <f>IF(AND(Z216&gt;0,_xlfn.RANK.EQ(Z216,Z$213:Z$238)+COUNTIF(Z$213:Z216,Z216)-1&lt;=5),Z216,"")</f>
        <v/>
      </c>
      <c r="F241" s="19" t="str">
        <f>IF(AND(AA216&gt;0,_xlfn.RANK.EQ(AA216,AA$213:AA$238)+COUNTIF(AA$213:AA216,AA216)-1&lt;=5),AA216,"")</f>
        <v/>
      </c>
      <c r="G241" s="19" t="str">
        <f>IF(AND(AB216&gt;0,_xlfn.RANK.EQ(AB216,AB$213:AB$238)+COUNTIF(AB$213:AB216,AB216)-1&lt;=5),AB216,"")</f>
        <v/>
      </c>
      <c r="H241" s="19" t="str">
        <f>IF(AND(AC216&gt;0,_xlfn.RANK.EQ(AC216,AC$213:AC$238)+COUNTIF(AC$213:AC216,AC216)-1&lt;=5),AC216,"")</f>
        <v/>
      </c>
      <c r="I241" s="19" t="str">
        <f>IF(AND(AD216&gt;0,_xlfn.RANK.EQ(AD216,AD$213:AD$238)+COUNTIF(AD$213:AD216,AD216)-1&lt;=5),AD216,"")</f>
        <v/>
      </c>
      <c r="J241" s="19" t="str">
        <f>IF(AND(AE216&gt;0,_xlfn.RANK.EQ(AE216,AE$213:AE$238)+COUNTIF(AE$213:AE216,AE216)-1&lt;=5),AE216,"")</f>
        <v/>
      </c>
      <c r="L241" s="12" t="s">
        <v>781</v>
      </c>
      <c r="M241" s="12" t="s">
        <v>998</v>
      </c>
      <c r="V241">
        <v>420</v>
      </c>
      <c r="AF241" s="2">
        <v>0.625</v>
      </c>
      <c r="AG241" t="s">
        <v>747</v>
      </c>
      <c r="AH241" s="17">
        <v>250</v>
      </c>
      <c r="AI241" s="17" cm="1">
        <f t="array" ref="AI241">SUMPRODUCT(--(IFERROR(HOUR(Flights_2026_09_303334353637345678910[entry_hour]),-1)=HOUR(AF241)),--(IFERROR(Flights_2026_09_303334353637345678910[entry_sector],"")=AG241),--(IFERROR(Flights_2026_09_303334353637345678910[nfl],-1)&gt;=AH241),--(IFERROR(Flights_2026_09_303334353637345678910[nfl],-1)&lt;=IF(AH241=450,450,AH241+9)))</f>
        <v>0</v>
      </c>
    </row>
    <row r="242" spans="1:35" ht="26" customHeight="1" x14ac:dyDescent="0.2">
      <c r="A242" s="8" t="s">
        <v>761</v>
      </c>
      <c r="B242" s="19" t="str">
        <f>IF(AND(W217&gt;0,_xlfn.RANK.EQ(W217,W$213:W$238)+COUNTIF(W$213:W217,W217)-1&lt;=5),W217,"")</f>
        <v/>
      </c>
      <c r="C242" s="19" t="str">
        <f>IF(AND(X217&gt;0,_xlfn.RANK.EQ(X217,X$213:X$238)+COUNTIF(X$213:X217,X217)-1&lt;=5),X217,"")</f>
        <v/>
      </c>
      <c r="D242" s="19" t="str">
        <f>IF(AND(Y217&gt;0,_xlfn.RANK.EQ(Y217,Y$213:Y$238)+COUNTIF(Y$213:Y217,Y217)-1&lt;=5),Y217,"")</f>
        <v/>
      </c>
      <c r="E242" s="19" t="str">
        <f>IF(AND(Z217&gt;0,_xlfn.RANK.EQ(Z217,Z$213:Z$238)+COUNTIF(Z$213:Z217,Z217)-1&lt;=5),Z217,"")</f>
        <v/>
      </c>
      <c r="F242" s="19" t="str">
        <f>IF(AND(AA217&gt;0,_xlfn.RANK.EQ(AA217,AA$213:AA$238)+COUNTIF(AA$213:AA217,AA217)-1&lt;=5),AA217,"")</f>
        <v/>
      </c>
      <c r="G242" s="19" t="str">
        <f>IF(AND(AB217&gt;0,_xlfn.RANK.EQ(AB217,AB$213:AB$238)+COUNTIF(AB$213:AB217,AB217)-1&lt;=5),AB217,"")</f>
        <v/>
      </c>
      <c r="H242" s="19" t="str">
        <f>IF(AND(AC217&gt;0,_xlfn.RANK.EQ(AC217,AC$213:AC$238)+COUNTIF(AC$213:AC217,AC217)-1&lt;=5),AC217,"")</f>
        <v/>
      </c>
      <c r="I242" s="19" t="str">
        <f>IF(AND(AD217&gt;0,_xlfn.RANK.EQ(AD217,AD$213:AD$238)+COUNTIF(AD$213:AD217,AD217)-1&lt;=5),AD217,"")</f>
        <v/>
      </c>
      <c r="J242" s="19" t="str">
        <f>IF(AND(AE217&gt;0,_xlfn.RANK.EQ(AE217,AE$213:AE$238)+COUNTIF(AE$213:AE217,AE217)-1&lt;=5),AE217,"")</f>
        <v/>
      </c>
      <c r="V242">
        <v>410</v>
      </c>
      <c r="AF242" s="2">
        <v>0.625</v>
      </c>
      <c r="AG242" t="s">
        <v>747</v>
      </c>
      <c r="AH242" s="17">
        <v>260</v>
      </c>
      <c r="AI242" s="17" cm="1">
        <f t="array" ref="AI242">SUMPRODUCT(--(IFERROR(HOUR(Flights_2026_09_303334353637345678910[entry_hour]),-1)=HOUR(AF242)),--(IFERROR(Flights_2026_09_303334353637345678910[entry_sector],"")=AG242),--(IFERROR(Flights_2026_09_303334353637345678910[nfl],-1)&gt;=AH242),--(IFERROR(Flights_2026_09_303334353637345678910[nfl],-1)&lt;=IF(AH242=450,450,AH242+9)))</f>
        <v>0</v>
      </c>
    </row>
    <row r="243" spans="1:35" ht="26" customHeight="1" x14ac:dyDescent="0.2">
      <c r="A243" s="8" t="s">
        <v>762</v>
      </c>
      <c r="B243" s="19" t="str">
        <f>IF(AND(W218&gt;0,_xlfn.RANK.EQ(W218,W$213:W$238)+COUNTIF(W$213:W218,W218)-1&lt;=5),W218,"")</f>
        <v/>
      </c>
      <c r="C243" s="19" t="str">
        <f>IF(AND(X218&gt;0,_xlfn.RANK.EQ(X218,X$213:X$238)+COUNTIF(X$213:X218,X218)-1&lt;=5),X218,"")</f>
        <v/>
      </c>
      <c r="D243" s="19" t="str">
        <f>IF(AND(Y218&gt;0,_xlfn.RANK.EQ(Y218,Y$213:Y$238)+COUNTIF(Y$213:Y218,Y218)-1&lt;=5),Y218,"")</f>
        <v/>
      </c>
      <c r="E243" s="19" t="str">
        <f>IF(AND(Z218&gt;0,_xlfn.RANK.EQ(Z218,Z$213:Z$238)+COUNTIF(Z$213:Z218,Z218)-1&lt;=5),Z218,"")</f>
        <v/>
      </c>
      <c r="F243" s="19" t="str">
        <f>IF(AND(AA218&gt;0,_xlfn.RANK.EQ(AA218,AA$213:AA$238)+COUNTIF(AA$213:AA218,AA218)-1&lt;=5),AA218,"")</f>
        <v/>
      </c>
      <c r="G243" s="19" t="str">
        <f>IF(AND(AB218&gt;0,_xlfn.RANK.EQ(AB218,AB$213:AB$238)+COUNTIF(AB$213:AB218,AB218)-1&lt;=5),AB218,"")</f>
        <v/>
      </c>
      <c r="H243" s="19">
        <f>IF(AND(AC218&gt;0,_xlfn.RANK.EQ(AC218,AC$213:AC$238)+COUNTIF(AC$213:AC218,AC218)-1&lt;=5),AC218,"")</f>
        <v>1</v>
      </c>
      <c r="I243" s="19" t="str">
        <f>IF(AND(AD218&gt;0,_xlfn.RANK.EQ(AD218,AD$213:AD$238)+COUNTIF(AD$213:AD218,AD218)-1&lt;=5),AD218,"")</f>
        <v/>
      </c>
      <c r="J243" s="19" t="str">
        <f>IF(AND(AE218&gt;0,_xlfn.RANK.EQ(AE218,AE$213:AE$238)+COUNTIF(AE$213:AE218,AE218)-1&lt;=5),AE218,"")</f>
        <v/>
      </c>
      <c r="V243">
        <v>400</v>
      </c>
      <c r="AF243" s="2">
        <v>0.625</v>
      </c>
      <c r="AG243" t="s">
        <v>747</v>
      </c>
      <c r="AH243" s="17">
        <v>270</v>
      </c>
      <c r="AI243" s="17" cm="1">
        <f t="array" ref="AI243">SUMPRODUCT(--(IFERROR(HOUR(Flights_2026_09_303334353637345678910[entry_hour]),-1)=HOUR(AF243)),--(IFERROR(Flights_2026_09_303334353637345678910[entry_sector],"")=AG243),--(IFERROR(Flights_2026_09_303334353637345678910[nfl],-1)&gt;=AH243),--(IFERROR(Flights_2026_09_303334353637345678910[nfl],-1)&lt;=IF(AH243=450,450,AH243+9)))</f>
        <v>0</v>
      </c>
    </row>
    <row r="244" spans="1:35" x14ac:dyDescent="0.2">
      <c r="A244" s="8" t="s">
        <v>763</v>
      </c>
      <c r="B244" s="19" t="str">
        <f>IF(AND(W219&gt;0,_xlfn.RANK.EQ(W219,W$213:W$238)+COUNTIF(W$213:W219,W219)-1&lt;=5),W219,"")</f>
        <v/>
      </c>
      <c r="C244" s="19" t="str">
        <f>IF(AND(X219&gt;0,_xlfn.RANK.EQ(X219,X$213:X$238)+COUNTIF(X$213:X219,X219)-1&lt;=5),X219,"")</f>
        <v/>
      </c>
      <c r="D244" s="19">
        <f>IF(AND(Y219&gt;0,_xlfn.RANK.EQ(Y219,Y$213:Y$238)+COUNTIF(Y$213:Y219,Y219)-1&lt;=5),Y219,"")</f>
        <v>1</v>
      </c>
      <c r="E244" s="19">
        <f>IF(AND(Z219&gt;0,_xlfn.RANK.EQ(Z219,Z$213:Z$238)+COUNTIF(Z$213:Z219,Z219)-1&lt;=5),Z219,"")</f>
        <v>3</v>
      </c>
      <c r="F244" s="19" t="str">
        <f>IF(AND(AA219&gt;0,_xlfn.RANK.EQ(AA219,AA$213:AA$238)+COUNTIF(AA$213:AA219,AA219)-1&lt;=5),AA219,"")</f>
        <v/>
      </c>
      <c r="G244" s="19">
        <f>IF(AND(AB219&gt;0,_xlfn.RANK.EQ(AB219,AB$213:AB$238)+COUNTIF(AB$213:AB219,AB219)-1&lt;=5),AB219,"")</f>
        <v>2</v>
      </c>
      <c r="H244" s="19">
        <f>IF(AND(AC219&gt;0,_xlfn.RANK.EQ(AC219,AC$213:AC$238)+COUNTIF(AC$213:AC219,AC219)-1&lt;=5),AC219,"")</f>
        <v>3</v>
      </c>
      <c r="I244" s="19" t="str">
        <f>IF(AND(AD219&gt;0,_xlfn.RANK.EQ(AD219,AD$213:AD$238)+COUNTIF(AD$213:AD219,AD219)-1&lt;=5),AD219,"")</f>
        <v/>
      </c>
      <c r="J244" s="19" t="str">
        <f>IF(AND(AE219&gt;0,_xlfn.RANK.EQ(AE219,AE$213:AE$238)+COUNTIF(AE$213:AE219,AE219)-1&lt;=5),AE219,"")</f>
        <v/>
      </c>
      <c r="V244">
        <v>390</v>
      </c>
      <c r="AF244" s="2">
        <v>0.625</v>
      </c>
      <c r="AG244" t="s">
        <v>747</v>
      </c>
      <c r="AH244" s="17">
        <v>280</v>
      </c>
      <c r="AI244" s="17" cm="1">
        <f t="array" ref="AI244">SUMPRODUCT(--(IFERROR(HOUR(Flights_2026_09_303334353637345678910[entry_hour]),-1)=HOUR(AF244)),--(IFERROR(Flights_2026_09_303334353637345678910[entry_sector],"")=AG244),--(IFERROR(Flights_2026_09_303334353637345678910[nfl],-1)&gt;=AH244),--(IFERROR(Flights_2026_09_303334353637345678910[nfl],-1)&lt;=IF(AH244=450,450,AH244+9)))</f>
        <v>0</v>
      </c>
    </row>
    <row r="245" spans="1:35" x14ac:dyDescent="0.2">
      <c r="A245" s="8" t="s">
        <v>764</v>
      </c>
      <c r="B245" s="19" t="str">
        <f>IF(AND(W220&gt;0,_xlfn.RANK.EQ(W220,W$213:W$238)+COUNTIF(W$213:W220,W220)-1&lt;=5),W220,"")</f>
        <v/>
      </c>
      <c r="C245" s="19" t="str">
        <f>IF(AND(X220&gt;0,_xlfn.RANK.EQ(X220,X$213:X$238)+COUNTIF(X$213:X220,X220)-1&lt;=5),X220,"")</f>
        <v/>
      </c>
      <c r="D245" s="19" t="str">
        <f>IF(AND(Y220&gt;0,_xlfn.RANK.EQ(Y220,Y$213:Y$238)+COUNTIF(Y$213:Y220,Y220)-1&lt;=5),Y220,"")</f>
        <v/>
      </c>
      <c r="E245" s="19" t="str">
        <f>IF(AND(Z220&gt;0,_xlfn.RANK.EQ(Z220,Z$213:Z$238)+COUNTIF(Z$213:Z220,Z220)-1&lt;=5),Z220,"")</f>
        <v/>
      </c>
      <c r="F245" s="19" t="str">
        <f>IF(AND(AA220&gt;0,_xlfn.RANK.EQ(AA220,AA$213:AA$238)+COUNTIF(AA$213:AA220,AA220)-1&lt;=5),AA220,"")</f>
        <v/>
      </c>
      <c r="G245" s="19" t="str">
        <f>IF(AND(AB220&gt;0,_xlfn.RANK.EQ(AB220,AB$213:AB$238)+COUNTIF(AB$213:AB220,AB220)-1&lt;=5),AB220,"")</f>
        <v/>
      </c>
      <c r="H245" s="19" t="str">
        <f>IF(AND(AC220&gt;0,_xlfn.RANK.EQ(AC220,AC$213:AC$238)+COUNTIF(AC$213:AC220,AC220)-1&lt;=5),AC220,"")</f>
        <v/>
      </c>
      <c r="I245" s="19">
        <f>IF(AND(AD220&gt;0,_xlfn.RANK.EQ(AD220,AD$213:AD$238)+COUNTIF(AD$213:AD220,AD220)-1&lt;=5),AD220,"")</f>
        <v>1</v>
      </c>
      <c r="J245" s="19" t="str">
        <f>IF(AND(AE220&gt;0,_xlfn.RANK.EQ(AE220,AE$213:AE$238)+COUNTIF(AE$213:AE220,AE220)-1&lt;=5),AE220,"")</f>
        <v/>
      </c>
      <c r="V245">
        <v>380</v>
      </c>
      <c r="AF245" s="2">
        <v>0.625</v>
      </c>
      <c r="AG245" t="s">
        <v>747</v>
      </c>
      <c r="AH245" s="17">
        <v>290</v>
      </c>
      <c r="AI245" s="17" cm="1">
        <f t="array" ref="AI245">SUMPRODUCT(--(IFERROR(HOUR(Flights_2026_09_303334353637345678910[entry_hour]),-1)=HOUR(AF245)),--(IFERROR(Flights_2026_09_303334353637345678910[entry_sector],"")=AG245),--(IFERROR(Flights_2026_09_303334353637345678910[nfl],-1)&gt;=AH245),--(IFERROR(Flights_2026_09_303334353637345678910[nfl],-1)&lt;=IF(AH245=450,450,AH245+9)))</f>
        <v>1</v>
      </c>
    </row>
    <row r="246" spans="1:35" x14ac:dyDescent="0.2">
      <c r="A246" s="8" t="s">
        <v>765</v>
      </c>
      <c r="B246" s="19">
        <f>IF(AND(W221&gt;0,_xlfn.RANK.EQ(W221,W$213:W$238)+COUNTIF(W$213:W221,W221)-1&lt;=5),W221,"")</f>
        <v>4</v>
      </c>
      <c r="C246" s="19">
        <f>IF(AND(X221&gt;0,_xlfn.RANK.EQ(X221,X$213:X$238)+COUNTIF(X$213:X221,X221)-1&lt;=5),X221,"")</f>
        <v>2</v>
      </c>
      <c r="D246" s="19">
        <f>IF(AND(Y221&gt;0,_xlfn.RANK.EQ(Y221,Y$213:Y$238)+COUNTIF(Y$213:Y221,Y221)-1&lt;=5),Y221,"")</f>
        <v>3</v>
      </c>
      <c r="E246" s="19">
        <f>IF(AND(Z221&gt;0,_xlfn.RANK.EQ(Z221,Z$213:Z$238)+COUNTIF(Z$213:Z221,Z221)-1&lt;=5),Z221,"")</f>
        <v>4</v>
      </c>
      <c r="F246" s="19">
        <f>IF(AND(AA221&gt;0,_xlfn.RANK.EQ(AA221,AA$213:AA$238)+COUNTIF(AA$213:AA221,AA221)-1&lt;=5),AA221,"")</f>
        <v>4</v>
      </c>
      <c r="G246" s="19">
        <f>IF(AND(AB221&gt;0,_xlfn.RANK.EQ(AB221,AB$213:AB$238)+COUNTIF(AB$213:AB221,AB221)-1&lt;=5),AB221,"")</f>
        <v>2</v>
      </c>
      <c r="H246" s="19">
        <f>IF(AND(AC221&gt;0,_xlfn.RANK.EQ(AC221,AC$213:AC$238)+COUNTIF(AC$213:AC221,AC221)-1&lt;=5),AC221,"")</f>
        <v>2</v>
      </c>
      <c r="I246" s="19">
        <f>IF(AND(AD221&gt;0,_xlfn.RANK.EQ(AD221,AD$213:AD$238)+COUNTIF(AD$213:AD221,AD221)-1&lt;=5),AD221,"")</f>
        <v>1</v>
      </c>
      <c r="J246" s="19">
        <f>IF(AND(AE221&gt;0,_xlfn.RANK.EQ(AE221,AE$213:AE$238)+COUNTIF(AE$213:AE221,AE221)-1&lt;=5),AE221,"")</f>
        <v>2</v>
      </c>
      <c r="V246">
        <v>370</v>
      </c>
      <c r="AF246" s="2">
        <v>0.625</v>
      </c>
      <c r="AG246" t="s">
        <v>747</v>
      </c>
      <c r="AH246" s="17">
        <v>300</v>
      </c>
      <c r="AI246" s="17" cm="1">
        <f t="array" ref="AI246">SUMPRODUCT(--(IFERROR(HOUR(Flights_2026_09_303334353637345678910[entry_hour]),-1)=HOUR(AF246)),--(IFERROR(Flights_2026_09_303334353637345678910[entry_sector],"")=AG246),--(IFERROR(Flights_2026_09_303334353637345678910[nfl],-1)&gt;=AH246),--(IFERROR(Flights_2026_09_303334353637345678910[nfl],-1)&lt;=IF(AH246=450,450,AH246+9)))</f>
        <v>1</v>
      </c>
    </row>
    <row r="247" spans="1:35" ht="28" customHeight="1" x14ac:dyDescent="0.2">
      <c r="A247" s="8" t="s">
        <v>766</v>
      </c>
      <c r="B247" s="19" t="str">
        <f>IF(AND(W222&gt;0,_xlfn.RANK.EQ(W222,W$213:W$238)+COUNTIF(W$213:W222,W222)-1&lt;=5),W222,"")</f>
        <v/>
      </c>
      <c r="C247" s="19">
        <f>IF(AND(X222&gt;0,_xlfn.RANK.EQ(X222,X$213:X$238)+COUNTIF(X$213:X222,X222)-1&lt;=5),X222,"")</f>
        <v>2</v>
      </c>
      <c r="D247" s="19" t="str">
        <f>IF(AND(Y222&gt;0,_xlfn.RANK.EQ(Y222,Y$213:Y$238)+COUNTIF(Y$213:Y222,Y222)-1&lt;=5),Y222,"")</f>
        <v/>
      </c>
      <c r="E247" s="19" t="str">
        <f>IF(AND(Z222&gt;0,_xlfn.RANK.EQ(Z222,Z$213:Z$238)+COUNTIF(Z$213:Z222,Z222)-1&lt;=5),Z222,"")</f>
        <v/>
      </c>
      <c r="F247" s="19">
        <f>IF(AND(AA222&gt;0,_xlfn.RANK.EQ(AA222,AA$213:AA$238)+COUNTIF(AA$213:AA222,AA222)-1&lt;=5),AA222,"")</f>
        <v>2</v>
      </c>
      <c r="G247" s="19" t="str">
        <f>IF(AND(AB222&gt;0,_xlfn.RANK.EQ(AB222,AB$213:AB$238)+COUNTIF(AB$213:AB222,AB222)-1&lt;=5),AB222,"")</f>
        <v/>
      </c>
      <c r="H247" s="19">
        <f>IF(AND(AC222&gt;0,_xlfn.RANK.EQ(AC222,AC$213:AC$238)+COUNTIF(AC$213:AC222,AC222)-1&lt;=5),AC222,"")</f>
        <v>1</v>
      </c>
      <c r="I247" s="19">
        <f>IF(AND(AD222&gt;0,_xlfn.RANK.EQ(AD222,AD$213:AD$238)+COUNTIF(AD$213:AD222,AD222)-1&lt;=5),AD222,"")</f>
        <v>1</v>
      </c>
      <c r="J247" s="19">
        <f>IF(AND(AE222&gt;0,_xlfn.RANK.EQ(AE222,AE$213:AE$238)+COUNTIF(AE$213:AE222,AE222)-1&lt;=5),AE222,"")</f>
        <v>1</v>
      </c>
      <c r="V247">
        <v>360</v>
      </c>
      <c r="AF247" s="2">
        <v>0.625</v>
      </c>
      <c r="AG247" t="s">
        <v>747</v>
      </c>
      <c r="AH247" s="17">
        <v>310</v>
      </c>
      <c r="AI247" s="17" cm="1">
        <f t="array" ref="AI247">SUMPRODUCT(--(IFERROR(HOUR(Flights_2026_09_303334353637345678910[entry_hour]),-1)=HOUR(AF247)),--(IFERROR(Flights_2026_09_303334353637345678910[entry_sector],"")=AG247),--(IFERROR(Flights_2026_09_303334353637345678910[nfl],-1)&gt;=AH247),--(IFERROR(Flights_2026_09_303334353637345678910[nfl],-1)&lt;=IF(AH247=450,450,AH247+9)))</f>
        <v>0</v>
      </c>
    </row>
    <row r="248" spans="1:35" x14ac:dyDescent="0.2">
      <c r="A248" s="8" t="s">
        <v>767</v>
      </c>
      <c r="B248" s="19">
        <f>IF(AND(W223&gt;0,_xlfn.RANK.EQ(W223,W$213:W$238)+COUNTIF(W$213:W223,W223)-1&lt;=5),W223,"")</f>
        <v>4</v>
      </c>
      <c r="C248" s="19">
        <f>IF(AND(X223&gt;0,_xlfn.RANK.EQ(X223,X$213:X$238)+COUNTIF(X$213:X223,X223)-1&lt;=5),X223,"")</f>
        <v>4</v>
      </c>
      <c r="D248" s="19">
        <f>IF(AND(Y223&gt;0,_xlfn.RANK.EQ(Y223,Y$213:Y$238)+COUNTIF(Y$213:Y223,Y223)-1&lt;=5),Y223,"")</f>
        <v>7</v>
      </c>
      <c r="E248" s="19">
        <f>IF(AND(Z223&gt;0,_xlfn.RANK.EQ(Z223,Z$213:Z$238)+COUNTIF(Z$213:Z223,Z223)-1&lt;=5),Z223,"")</f>
        <v>6</v>
      </c>
      <c r="F248" s="19">
        <f>IF(AND(AA223&gt;0,_xlfn.RANK.EQ(AA223,AA$213:AA$238)+COUNTIF(AA$213:AA223,AA223)-1&lt;=5),AA223,"")</f>
        <v>4</v>
      </c>
      <c r="G248" s="19">
        <f>IF(AND(AB223&gt;0,_xlfn.RANK.EQ(AB223,AB$213:AB$238)+COUNTIF(AB$213:AB223,AB223)-1&lt;=5),AB223,"")</f>
        <v>1</v>
      </c>
      <c r="H248" s="19">
        <f>IF(AND(AC223&gt;0,_xlfn.RANK.EQ(AC223,AC$213:AC$238)+COUNTIF(AC$213:AC223,AC223)-1&lt;=5),AC223,"")</f>
        <v>3</v>
      </c>
      <c r="I248" s="19" t="str">
        <f>IF(AND(AD223&gt;0,_xlfn.RANK.EQ(AD223,AD$213:AD$238)+COUNTIF(AD$213:AD223,AD223)-1&lt;=5),AD223,"")</f>
        <v/>
      </c>
      <c r="J248" s="19">
        <f>IF(AND(AE223&gt;0,_xlfn.RANK.EQ(AE223,AE$213:AE$238)+COUNTIF(AE$213:AE223,AE223)-1&lt;=5),AE223,"")</f>
        <v>3</v>
      </c>
      <c r="V248">
        <v>350</v>
      </c>
      <c r="AF248" s="2">
        <v>0.625</v>
      </c>
      <c r="AG248" t="s">
        <v>747</v>
      </c>
      <c r="AH248" s="17">
        <v>320</v>
      </c>
      <c r="AI248" s="17" cm="1">
        <f t="array" ref="AI248">SUMPRODUCT(--(IFERROR(HOUR(Flights_2026_09_303334353637345678910[entry_hour]),-1)=HOUR(AF248)),--(IFERROR(Flights_2026_09_303334353637345678910[entry_sector],"")=AG248),--(IFERROR(Flights_2026_09_303334353637345678910[nfl],-1)&gt;=AH248),--(IFERROR(Flights_2026_09_303334353637345678910[nfl],-1)&lt;=IF(AH248=450,450,AH248+9)))</f>
        <v>0</v>
      </c>
    </row>
    <row r="249" spans="1:35" x14ac:dyDescent="0.2">
      <c r="A249" s="8" t="s">
        <v>768</v>
      </c>
      <c r="B249" s="19">
        <f>IF(AND(W224&gt;0,_xlfn.RANK.EQ(W224,W$213:W$238)+COUNTIF(W$213:W224,W224)-1&lt;=5),W224,"")</f>
        <v>1</v>
      </c>
      <c r="C249" s="19" t="str">
        <f>IF(AND(X224&gt;0,_xlfn.RANK.EQ(X224,X$213:X$238)+COUNTIF(X$213:X224,X224)-1&lt;=5),X224,"")</f>
        <v/>
      </c>
      <c r="D249" s="19" t="str">
        <f>IF(AND(Y224&gt;0,_xlfn.RANK.EQ(Y224,Y$213:Y$238)+COUNTIF(Y$213:Y224,Y224)-1&lt;=5),Y224,"")</f>
        <v/>
      </c>
      <c r="E249" s="19" t="str">
        <f>IF(AND(Z224&gt;0,_xlfn.RANK.EQ(Z224,Z$213:Z$238)+COUNTIF(Z$213:Z224,Z224)-1&lt;=5),Z224,"")</f>
        <v/>
      </c>
      <c r="F249" s="19" t="str">
        <f>IF(AND(AA224&gt;0,_xlfn.RANK.EQ(AA224,AA$213:AA$238)+COUNTIF(AA$213:AA224,AA224)-1&lt;=5),AA224,"")</f>
        <v/>
      </c>
      <c r="G249" s="19">
        <f>IF(AND(AB224&gt;0,_xlfn.RANK.EQ(AB224,AB$213:AB$238)+COUNTIF(AB$213:AB224,AB224)-1&lt;=5),AB224,"")</f>
        <v>1</v>
      </c>
      <c r="H249" s="19" t="str">
        <f>IF(AND(AC224&gt;0,_xlfn.RANK.EQ(AC224,AC$213:AC$238)+COUNTIF(AC$213:AC224,AC224)-1&lt;=5),AC224,"")</f>
        <v/>
      </c>
      <c r="I249" s="19" t="str">
        <f>IF(AND(AD224&gt;0,_xlfn.RANK.EQ(AD224,AD$213:AD$238)+COUNTIF(AD$213:AD224,AD224)-1&lt;=5),AD224,"")</f>
        <v/>
      </c>
      <c r="J249" s="19" t="str">
        <f>IF(AND(AE224&gt;0,_xlfn.RANK.EQ(AE224,AE$213:AE$238)+COUNTIF(AE$213:AE224,AE224)-1&lt;=5),AE224,"")</f>
        <v/>
      </c>
      <c r="V249">
        <v>340</v>
      </c>
      <c r="AF249" s="2">
        <v>0.625</v>
      </c>
      <c r="AG249" t="s">
        <v>747</v>
      </c>
      <c r="AH249" s="17">
        <v>330</v>
      </c>
      <c r="AI249" s="17" cm="1">
        <f t="array" ref="AI249">SUMPRODUCT(--(IFERROR(HOUR(Flights_2026_09_303334353637345678910[entry_hour]),-1)=HOUR(AF249)),--(IFERROR(Flights_2026_09_303334353637345678910[entry_sector],"")=AG249),--(IFERROR(Flights_2026_09_303334353637345678910[nfl],-1)&gt;=AH249),--(IFERROR(Flights_2026_09_303334353637345678910[nfl],-1)&lt;=IF(AH249=450,450,AH249+9)))</f>
        <v>0</v>
      </c>
    </row>
    <row r="250" spans="1:35" x14ac:dyDescent="0.2">
      <c r="A250" s="8" t="s">
        <v>769</v>
      </c>
      <c r="B250" s="19" t="str">
        <f>IF(AND(W225&gt;0,_xlfn.RANK.EQ(W225,W$213:W$238)+COUNTIF(W$213:W225,W225)-1&lt;=5),W225,"")</f>
        <v/>
      </c>
      <c r="C250" s="19">
        <f>IF(AND(X225&gt;0,_xlfn.RANK.EQ(X225,X$213:X$238)+COUNTIF(X$213:X225,X225)-1&lt;=5),X225,"")</f>
        <v>2</v>
      </c>
      <c r="D250" s="19">
        <f>IF(AND(Y225&gt;0,_xlfn.RANK.EQ(Y225,Y$213:Y$238)+COUNTIF(Y$213:Y225,Y225)-1&lt;=5),Y225,"")</f>
        <v>1</v>
      </c>
      <c r="E250" s="19" t="str">
        <f>IF(AND(Z225&gt;0,_xlfn.RANK.EQ(Z225,Z$213:Z$238)+COUNTIF(Z$213:Z225,Z225)-1&lt;=5),Z225,"")</f>
        <v/>
      </c>
      <c r="F250" s="19">
        <f>IF(AND(AA225&gt;0,_xlfn.RANK.EQ(AA225,AA$213:AA$238)+COUNTIF(AA$213:AA225,AA225)-1&lt;=5),AA225,"")</f>
        <v>2</v>
      </c>
      <c r="G250" s="19" t="str">
        <f>IF(AND(AB225&gt;0,_xlfn.RANK.EQ(AB225,AB$213:AB$238)+COUNTIF(AB$213:AB225,AB225)-1&lt;=5),AB225,"")</f>
        <v/>
      </c>
      <c r="H250" s="19" t="str">
        <f>IF(AND(AC225&gt;0,_xlfn.RANK.EQ(AC225,AC$213:AC$238)+COUNTIF(AC$213:AC225,AC225)-1&lt;=5),AC225,"")</f>
        <v/>
      </c>
      <c r="I250" s="19" t="str">
        <f>IF(AND(AD225&gt;0,_xlfn.RANK.EQ(AD225,AD$213:AD$238)+COUNTIF(AD$213:AD225,AD225)-1&lt;=5),AD225,"")</f>
        <v/>
      </c>
      <c r="J250" s="19" t="str">
        <f>IF(AND(AE225&gt;0,_xlfn.RANK.EQ(AE225,AE$213:AE$238)+COUNTIF(AE$213:AE225,AE225)-1&lt;=5),AE225,"")</f>
        <v/>
      </c>
      <c r="V250">
        <v>330</v>
      </c>
      <c r="AF250" s="2">
        <v>0.625</v>
      </c>
      <c r="AG250" t="s">
        <v>747</v>
      </c>
      <c r="AH250" s="17">
        <v>340</v>
      </c>
      <c r="AI250" s="17" cm="1">
        <f t="array" ref="AI250">SUMPRODUCT(--(IFERROR(HOUR(Flights_2026_09_303334353637345678910[entry_hour]),-1)=HOUR(AF250)),--(IFERROR(Flights_2026_09_303334353637345678910[entry_sector],"")=AG250),--(IFERROR(Flights_2026_09_303334353637345678910[nfl],-1)&gt;=AH250),--(IFERROR(Flights_2026_09_303334353637345678910[nfl],-1)&lt;=IF(AH250=450,450,AH250+9)))</f>
        <v>0</v>
      </c>
    </row>
    <row r="251" spans="1:35" x14ac:dyDescent="0.2">
      <c r="A251" s="8" t="s">
        <v>770</v>
      </c>
      <c r="B251" s="19" t="str">
        <f>IF(AND(W226&gt;0,_xlfn.RANK.EQ(W226,W$213:W$238)+COUNTIF(W$213:W226,W226)-1&lt;=5),W226,"")</f>
        <v/>
      </c>
      <c r="C251" s="19" t="str">
        <f>IF(AND(X226&gt;0,_xlfn.RANK.EQ(X226,X$213:X$238)+COUNTIF(X$213:X226,X226)-1&lt;=5),X226,"")</f>
        <v/>
      </c>
      <c r="D251" s="19" t="str">
        <f>IF(AND(Y226&gt;0,_xlfn.RANK.EQ(Y226,Y$213:Y$238)+COUNTIF(Y$213:Y226,Y226)-1&lt;=5),Y226,"")</f>
        <v/>
      </c>
      <c r="E251" s="19" t="str">
        <f>IF(AND(Z226&gt;0,_xlfn.RANK.EQ(Z226,Z$213:Z$238)+COUNTIF(Z$213:Z226,Z226)-1&lt;=5),Z226,"")</f>
        <v/>
      </c>
      <c r="F251" s="19" t="str">
        <f>IF(AND(AA226&gt;0,_xlfn.RANK.EQ(AA226,AA$213:AA$238)+COUNTIF(AA$213:AA226,AA226)-1&lt;=5),AA226,"")</f>
        <v/>
      </c>
      <c r="G251" s="19" t="str">
        <f>IF(AND(AB226&gt;0,_xlfn.RANK.EQ(AB226,AB$213:AB$238)+COUNTIF(AB$213:AB226,AB226)-1&lt;=5),AB226,"")</f>
        <v/>
      </c>
      <c r="H251" s="19" t="str">
        <f>IF(AND(AC226&gt;0,_xlfn.RANK.EQ(AC226,AC$213:AC$238)+COUNTIF(AC$213:AC226,AC226)-1&lt;=5),AC226,"")</f>
        <v/>
      </c>
      <c r="I251" s="19" t="str">
        <f>IF(AND(AD226&gt;0,_xlfn.RANK.EQ(AD226,AD$213:AD$238)+COUNTIF(AD$213:AD226,AD226)-1&lt;=5),AD226,"")</f>
        <v/>
      </c>
      <c r="J251" s="19" t="str">
        <f>IF(AND(AE226&gt;0,_xlfn.RANK.EQ(AE226,AE$213:AE$238)+COUNTIF(AE$213:AE226,AE226)-1&lt;=5),AE226,"")</f>
        <v/>
      </c>
      <c r="V251">
        <v>320</v>
      </c>
      <c r="AF251" s="2">
        <v>0.625</v>
      </c>
      <c r="AG251" t="s">
        <v>747</v>
      </c>
      <c r="AH251" s="17">
        <v>350</v>
      </c>
      <c r="AI251" s="17" cm="1">
        <f t="array" ref="AI251">SUMPRODUCT(--(IFERROR(HOUR(Flights_2026_09_303334353637345678910[entry_hour]),-1)=HOUR(AF251)),--(IFERROR(Flights_2026_09_303334353637345678910[entry_sector],"")=AG251),--(IFERROR(Flights_2026_09_303334353637345678910[nfl],-1)&gt;=AH251),--(IFERROR(Flights_2026_09_303334353637345678910[nfl],-1)&lt;=IF(AH251=450,450,AH251+9)))</f>
        <v>0</v>
      </c>
    </row>
    <row r="252" spans="1:35" x14ac:dyDescent="0.2">
      <c r="A252" s="8" t="s">
        <v>771</v>
      </c>
      <c r="B252" s="19" t="str">
        <f>IF(AND(W227&gt;0,_xlfn.RANK.EQ(W227,W$213:W$238)+COUNTIF(W$213:W227,W227)-1&lt;=5),W227,"")</f>
        <v/>
      </c>
      <c r="C252" s="19" t="str">
        <f>IF(AND(X227&gt;0,_xlfn.RANK.EQ(X227,X$213:X$238)+COUNTIF(X$213:X227,X227)-1&lt;=5),X227,"")</f>
        <v/>
      </c>
      <c r="D252" s="19" t="str">
        <f>IF(AND(Y227&gt;0,_xlfn.RANK.EQ(Y227,Y$213:Y$238)+COUNTIF(Y$213:Y227,Y227)-1&lt;=5),Y227,"")</f>
        <v/>
      </c>
      <c r="E252" s="19" t="str">
        <f>IF(AND(Z227&gt;0,_xlfn.RANK.EQ(Z227,Z$213:Z$238)+COUNTIF(Z$213:Z227,Z227)-1&lt;=5),Z227,"")</f>
        <v/>
      </c>
      <c r="F252" s="19" t="str">
        <f>IF(AND(AA227&gt;0,_xlfn.RANK.EQ(AA227,AA$213:AA$238)+COUNTIF(AA$213:AA227,AA227)-1&lt;=5),AA227,"")</f>
        <v/>
      </c>
      <c r="G252" s="19" t="str">
        <f>IF(AND(AB227&gt;0,_xlfn.RANK.EQ(AB227,AB$213:AB$238)+COUNTIF(AB$213:AB227,AB227)-1&lt;=5),AB227,"")</f>
        <v/>
      </c>
      <c r="H252" s="19" t="str">
        <f>IF(AND(AC227&gt;0,_xlfn.RANK.EQ(AC227,AC$213:AC$238)+COUNTIF(AC$213:AC227,AC227)-1&lt;=5),AC227,"")</f>
        <v/>
      </c>
      <c r="I252" s="19" t="str">
        <f>IF(AND(AD227&gt;0,_xlfn.RANK.EQ(AD227,AD$213:AD$238)+COUNTIF(AD$213:AD227,AD227)-1&lt;=5),AD227,"")</f>
        <v/>
      </c>
      <c r="J252" s="19">
        <f>IF(AND(AE227&gt;0,_xlfn.RANK.EQ(AE227,AE$213:AE$238)+COUNTIF(AE$213:AE227,AE227)-1&lt;=5),AE227,"")</f>
        <v>1</v>
      </c>
      <c r="V252">
        <v>310</v>
      </c>
      <c r="AF252" s="2">
        <v>0.625</v>
      </c>
      <c r="AG252" t="s">
        <v>747</v>
      </c>
      <c r="AH252" s="17">
        <v>360</v>
      </c>
      <c r="AI252" s="17" cm="1">
        <f t="array" ref="AI252">SUMPRODUCT(--(IFERROR(HOUR(Flights_2026_09_303334353637345678910[entry_hour]),-1)=HOUR(AF252)),--(IFERROR(Flights_2026_09_303334353637345678910[entry_sector],"")=AG252),--(IFERROR(Flights_2026_09_303334353637345678910[nfl],-1)&gt;=AH252),--(IFERROR(Flights_2026_09_303334353637345678910[nfl],-1)&lt;=IF(AH252=450,450,AH252+9)))</f>
        <v>0</v>
      </c>
    </row>
    <row r="253" spans="1:35" x14ac:dyDescent="0.2">
      <c r="A253" s="8" t="s">
        <v>772</v>
      </c>
      <c r="B253" s="19" t="str">
        <f>IF(AND(W228&gt;0,_xlfn.RANK.EQ(W228,W$213:W$238)+COUNTIF(W$213:W228,W228)-1&lt;=5),W228,"")</f>
        <v/>
      </c>
      <c r="C253" s="19" t="str">
        <f>IF(AND(X228&gt;0,_xlfn.RANK.EQ(X228,X$213:X$238)+COUNTIF(X$213:X228,X228)-1&lt;=5),X228,"")</f>
        <v/>
      </c>
      <c r="D253" s="19" t="str">
        <f>IF(AND(Y228&gt;0,_xlfn.RANK.EQ(Y228,Y$213:Y$238)+COUNTIF(Y$213:Y228,Y228)-1&lt;=5),Y228,"")</f>
        <v/>
      </c>
      <c r="E253" s="19" t="str">
        <f>IF(AND(Z228&gt;0,_xlfn.RANK.EQ(Z228,Z$213:Z$238)+COUNTIF(Z$213:Z228,Z228)-1&lt;=5),Z228,"")</f>
        <v/>
      </c>
      <c r="F253" s="19" t="str">
        <f>IF(AND(AA228&gt;0,_xlfn.RANK.EQ(AA228,AA$213:AA$238)+COUNTIF(AA$213:AA228,AA228)-1&lt;=5),AA228,"")</f>
        <v/>
      </c>
      <c r="G253" s="19" t="str">
        <f>IF(AND(AB228&gt;0,_xlfn.RANK.EQ(AB228,AB$213:AB$238)+COUNTIF(AB$213:AB228,AB228)-1&lt;=5),AB228,"")</f>
        <v/>
      </c>
      <c r="H253" s="19" t="str">
        <f>IF(AND(AC228&gt;0,_xlfn.RANK.EQ(AC228,AC$213:AC$238)+COUNTIF(AC$213:AC228,AC228)-1&lt;=5),AC228,"")</f>
        <v/>
      </c>
      <c r="I253" s="19" t="str">
        <f>IF(AND(AD228&gt;0,_xlfn.RANK.EQ(AD228,AD$213:AD$238)+COUNTIF(AD$213:AD228,AD228)-1&lt;=5),AD228,"")</f>
        <v/>
      </c>
      <c r="J253" s="19" t="str">
        <f>IF(AND(AE228&gt;0,_xlfn.RANK.EQ(AE228,AE$213:AE$238)+COUNTIF(AE$213:AE228,AE228)-1&lt;=5),AE228,"")</f>
        <v/>
      </c>
      <c r="V253">
        <v>300</v>
      </c>
      <c r="AF253" s="2">
        <v>0.625</v>
      </c>
      <c r="AG253" t="s">
        <v>747</v>
      </c>
      <c r="AH253" s="17">
        <v>370</v>
      </c>
      <c r="AI253" s="17" cm="1">
        <f t="array" ref="AI253">SUMPRODUCT(--(IFERROR(HOUR(Flights_2026_09_303334353637345678910[entry_hour]),-1)=HOUR(AF253)),--(IFERROR(Flights_2026_09_303334353637345678910[entry_sector],"")=AG253),--(IFERROR(Flights_2026_09_303334353637345678910[nfl],-1)&gt;=AH253),--(IFERROR(Flights_2026_09_303334353637345678910[nfl],-1)&lt;=IF(AH253=450,450,AH253+9)))</f>
        <v>0</v>
      </c>
    </row>
    <row r="254" spans="1:35" x14ac:dyDescent="0.2">
      <c r="A254" s="8" t="s">
        <v>773</v>
      </c>
      <c r="B254" s="19" t="str">
        <f>IF(AND(W229&gt;0,_xlfn.RANK.EQ(W229,W$213:W$238)+COUNTIF(W$213:W229,W229)-1&lt;=5),W229,"")</f>
        <v/>
      </c>
      <c r="C254" s="19" t="str">
        <f>IF(AND(X229&gt;0,_xlfn.RANK.EQ(X229,X$213:X$238)+COUNTIF(X$213:X229,X229)-1&lt;=5),X229,"")</f>
        <v/>
      </c>
      <c r="D254" s="19" t="str">
        <f>IF(AND(Y229&gt;0,_xlfn.RANK.EQ(Y229,Y$213:Y$238)+COUNTIF(Y$213:Y229,Y229)-1&lt;=5),Y229,"")</f>
        <v/>
      </c>
      <c r="E254" s="19" t="str">
        <f>IF(AND(Z229&gt;0,_xlfn.RANK.EQ(Z229,Z$213:Z$238)+COUNTIF(Z$213:Z229,Z229)-1&lt;=5),Z229,"")</f>
        <v/>
      </c>
      <c r="F254" s="19" t="str">
        <f>IF(AND(AA229&gt;0,_xlfn.RANK.EQ(AA229,AA$213:AA$238)+COUNTIF(AA$213:AA229,AA229)-1&lt;=5),AA229,"")</f>
        <v/>
      </c>
      <c r="G254" s="19" t="str">
        <f>IF(AND(AB229&gt;0,_xlfn.RANK.EQ(AB229,AB$213:AB$238)+COUNTIF(AB$213:AB229,AB229)-1&lt;=5),AB229,"")</f>
        <v/>
      </c>
      <c r="H254" s="19" t="str">
        <f>IF(AND(AC229&gt;0,_xlfn.RANK.EQ(AC229,AC$213:AC$238)+COUNTIF(AC$213:AC229,AC229)-1&lt;=5),AC229,"")</f>
        <v/>
      </c>
      <c r="I254" s="19" t="str">
        <f>IF(AND(AD229&gt;0,_xlfn.RANK.EQ(AD229,AD$213:AD$238)+COUNTIF(AD$213:AD229,AD229)-1&lt;=5),AD229,"")</f>
        <v/>
      </c>
      <c r="J254" s="19" t="str">
        <f>IF(AND(AE229&gt;0,_xlfn.RANK.EQ(AE229,AE$213:AE$238)+COUNTIF(AE$213:AE229,AE229)-1&lt;=5),AE229,"")</f>
        <v/>
      </c>
      <c r="V254">
        <v>290</v>
      </c>
      <c r="AF254" s="2">
        <v>0.625</v>
      </c>
      <c r="AG254" t="s">
        <v>747</v>
      </c>
      <c r="AH254" s="17">
        <v>380</v>
      </c>
      <c r="AI254" s="17" cm="1">
        <f t="array" ref="AI254">SUMPRODUCT(--(IFERROR(HOUR(Flights_2026_09_303334353637345678910[entry_hour]),-1)=HOUR(AF254)),--(IFERROR(Flights_2026_09_303334353637345678910[entry_sector],"")=AG254),--(IFERROR(Flights_2026_09_303334353637345678910[nfl],-1)&gt;=AH254),--(IFERROR(Flights_2026_09_303334353637345678910[nfl],-1)&lt;=IF(AH254=450,450,AH254+9)))</f>
        <v>0</v>
      </c>
    </row>
    <row r="255" spans="1:35" x14ac:dyDescent="0.2">
      <c r="A255" s="8" t="s">
        <v>774</v>
      </c>
      <c r="B255" s="19" t="str">
        <f>IF(AND(W230&gt;0,_xlfn.RANK.EQ(W230,W$213:W$238)+COUNTIF(W$213:W230,W230)-1&lt;=5),W230,"")</f>
        <v/>
      </c>
      <c r="C255" s="19" t="str">
        <f>IF(AND(X230&gt;0,_xlfn.RANK.EQ(X230,X$213:X$238)+COUNTIF(X$213:X230,X230)-1&lt;=5),X230,"")</f>
        <v/>
      </c>
      <c r="D255" s="19" t="str">
        <f>IF(AND(Y230&gt;0,_xlfn.RANK.EQ(Y230,Y$213:Y$238)+COUNTIF(Y$213:Y230,Y230)-1&lt;=5),Y230,"")</f>
        <v/>
      </c>
      <c r="E255" s="19" t="str">
        <f>IF(AND(Z230&gt;0,_xlfn.RANK.EQ(Z230,Z$213:Z$238)+COUNTIF(Z$213:Z230,Z230)-1&lt;=5),Z230,"")</f>
        <v/>
      </c>
      <c r="F255" s="19" t="str">
        <f>IF(AND(AA230&gt;0,_xlfn.RANK.EQ(AA230,AA$213:AA$238)+COUNTIF(AA$213:AA230,AA230)-1&lt;=5),AA230,"")</f>
        <v/>
      </c>
      <c r="G255" s="19" t="str">
        <f>IF(AND(AB230&gt;0,_xlfn.RANK.EQ(AB230,AB$213:AB$238)+COUNTIF(AB$213:AB230,AB230)-1&lt;=5),AB230,"")</f>
        <v/>
      </c>
      <c r="H255" s="19" t="str">
        <f>IF(AND(AC230&gt;0,_xlfn.RANK.EQ(AC230,AC$213:AC$238)+COUNTIF(AC$213:AC230,AC230)-1&lt;=5),AC230,"")</f>
        <v/>
      </c>
      <c r="I255" s="19" t="str">
        <f>IF(AND(AD230&gt;0,_xlfn.RANK.EQ(AD230,AD$213:AD$238)+COUNTIF(AD$213:AD230,AD230)-1&lt;=5),AD230,"")</f>
        <v/>
      </c>
      <c r="J255" s="19" t="str">
        <f>IF(AND(AE230&gt;0,_xlfn.RANK.EQ(AE230,AE$213:AE$238)+COUNTIF(AE$213:AE230,AE230)-1&lt;=5),AE230,"")</f>
        <v/>
      </c>
      <c r="V255">
        <v>280</v>
      </c>
      <c r="AF255" s="2">
        <v>0.625</v>
      </c>
      <c r="AG255" t="s">
        <v>747</v>
      </c>
      <c r="AH255" s="17">
        <v>390</v>
      </c>
      <c r="AI255" s="17" cm="1">
        <f t="array" ref="AI255">SUMPRODUCT(--(IFERROR(HOUR(Flights_2026_09_303334353637345678910[entry_hour]),-1)=HOUR(AF255)),--(IFERROR(Flights_2026_09_303334353637345678910[entry_sector],"")=AG255),--(IFERROR(Flights_2026_09_303334353637345678910[nfl],-1)&gt;=AH255),--(IFERROR(Flights_2026_09_303334353637345678910[nfl],-1)&lt;=IF(AH255=450,450,AH255+9)))</f>
        <v>0</v>
      </c>
    </row>
    <row r="256" spans="1:35" x14ac:dyDescent="0.2">
      <c r="A256" s="8" t="s">
        <v>775</v>
      </c>
      <c r="B256" s="19" t="str">
        <f>IF(AND(W231&gt;0,_xlfn.RANK.EQ(W231,W$213:W$238)+COUNTIF(W$213:W231,W231)-1&lt;=5),W231,"")</f>
        <v/>
      </c>
      <c r="C256" s="19" t="str">
        <f>IF(AND(X231&gt;0,_xlfn.RANK.EQ(X231,X$213:X$238)+COUNTIF(X$213:X231,X231)-1&lt;=5),X231,"")</f>
        <v/>
      </c>
      <c r="D256" s="19" t="str">
        <f>IF(AND(Y231&gt;0,_xlfn.RANK.EQ(Y231,Y$213:Y$238)+COUNTIF(Y$213:Y231,Y231)-1&lt;=5),Y231,"")</f>
        <v/>
      </c>
      <c r="E256" s="19" t="str">
        <f>IF(AND(Z231&gt;0,_xlfn.RANK.EQ(Z231,Z$213:Z$238)+COUNTIF(Z$213:Z231,Z231)-1&lt;=5),Z231,"")</f>
        <v/>
      </c>
      <c r="F256" s="19" t="str">
        <f>IF(AND(AA231&gt;0,_xlfn.RANK.EQ(AA231,AA$213:AA$238)+COUNTIF(AA$213:AA231,AA231)-1&lt;=5),AA231,"")</f>
        <v/>
      </c>
      <c r="G256" s="19" t="str">
        <f>IF(AND(AB231&gt;0,_xlfn.RANK.EQ(AB231,AB$213:AB$238)+COUNTIF(AB$213:AB231,AB231)-1&lt;=5),AB231,"")</f>
        <v/>
      </c>
      <c r="H256" s="19" t="str">
        <f>IF(AND(AC231&gt;0,_xlfn.RANK.EQ(AC231,AC$213:AC$238)+COUNTIF(AC$213:AC231,AC231)-1&lt;=5),AC231,"")</f>
        <v/>
      </c>
      <c r="I256" s="19" t="str">
        <f>IF(AND(AD231&gt;0,_xlfn.RANK.EQ(AD231,AD$213:AD$238)+COUNTIF(AD$213:AD231,AD231)-1&lt;=5),AD231,"")</f>
        <v/>
      </c>
      <c r="J256" s="19" t="str">
        <f>IF(AND(AE231&gt;0,_xlfn.RANK.EQ(AE231,AE$213:AE$238)+COUNTIF(AE$213:AE231,AE231)-1&lt;=5),AE231,"")</f>
        <v/>
      </c>
      <c r="V256">
        <v>270</v>
      </c>
      <c r="AF256" s="2">
        <v>0.625</v>
      </c>
      <c r="AG256" t="s">
        <v>747</v>
      </c>
      <c r="AH256" s="17">
        <v>400</v>
      </c>
      <c r="AI256" s="17" cm="1">
        <f t="array" ref="AI256">SUMPRODUCT(--(IFERROR(HOUR(Flights_2026_09_303334353637345678910[entry_hour]),-1)=HOUR(AF256)),--(IFERROR(Flights_2026_09_303334353637345678910[entry_sector],"")=AG256),--(IFERROR(Flights_2026_09_303334353637345678910[nfl],-1)&gt;=AH256),--(IFERROR(Flights_2026_09_303334353637345678910[nfl],-1)&lt;=IF(AH256=450,450,AH256+9)))</f>
        <v>0</v>
      </c>
    </row>
    <row r="257" spans="1:35" x14ac:dyDescent="0.2">
      <c r="A257" s="8" t="s">
        <v>776</v>
      </c>
      <c r="B257" s="19" t="str">
        <f>IF(AND(W232&gt;0,_xlfn.RANK.EQ(W232,W$213:W$238)+COUNTIF(W$213:W232,W232)-1&lt;=5),W232,"")</f>
        <v/>
      </c>
      <c r="C257" s="19" t="str">
        <f>IF(AND(X232&gt;0,_xlfn.RANK.EQ(X232,X$213:X$238)+COUNTIF(X$213:X232,X232)-1&lt;=5),X232,"")</f>
        <v/>
      </c>
      <c r="D257" s="19" t="str">
        <f>IF(AND(Y232&gt;0,_xlfn.RANK.EQ(Y232,Y$213:Y$238)+COUNTIF(Y$213:Y232,Y232)-1&lt;=5),Y232,"")</f>
        <v/>
      </c>
      <c r="E257" s="19" t="str">
        <f>IF(AND(Z232&gt;0,_xlfn.RANK.EQ(Z232,Z$213:Z$238)+COUNTIF(Z$213:Z232,Z232)-1&lt;=5),Z232,"")</f>
        <v/>
      </c>
      <c r="F257" s="19" t="str">
        <f>IF(AND(AA232&gt;0,_xlfn.RANK.EQ(AA232,AA$213:AA$238)+COUNTIF(AA$213:AA232,AA232)-1&lt;=5),AA232,"")</f>
        <v/>
      </c>
      <c r="G257" s="19" t="str">
        <f>IF(AND(AB232&gt;0,_xlfn.RANK.EQ(AB232,AB$213:AB$238)+COUNTIF(AB$213:AB232,AB232)-1&lt;=5),AB232,"")</f>
        <v/>
      </c>
      <c r="H257" s="19" t="str">
        <f>IF(AND(AC232&gt;0,_xlfn.RANK.EQ(AC232,AC$213:AC$238)+COUNTIF(AC$213:AC232,AC232)-1&lt;=5),AC232,"")</f>
        <v/>
      </c>
      <c r="I257" s="19" t="str">
        <f>IF(AND(AD232&gt;0,_xlfn.RANK.EQ(AD232,AD$213:AD$238)+COUNTIF(AD$213:AD232,AD232)-1&lt;=5),AD232,"")</f>
        <v/>
      </c>
      <c r="J257" s="19" t="str">
        <f>IF(AND(AE232&gt;0,_xlfn.RANK.EQ(AE232,AE$213:AE$238)+COUNTIF(AE$213:AE232,AE232)-1&lt;=5),AE232,"")</f>
        <v/>
      </c>
      <c r="V257">
        <v>260</v>
      </c>
      <c r="AF257" s="2">
        <v>0.625</v>
      </c>
      <c r="AG257" t="s">
        <v>747</v>
      </c>
      <c r="AH257" s="17">
        <v>410</v>
      </c>
      <c r="AI257" s="17" cm="1">
        <f t="array" ref="AI257">SUMPRODUCT(--(IFERROR(HOUR(Flights_2026_09_303334353637345678910[entry_hour]),-1)=HOUR(AF257)),--(IFERROR(Flights_2026_09_303334353637345678910[entry_sector],"")=AG257),--(IFERROR(Flights_2026_09_303334353637345678910[nfl],-1)&gt;=AH257),--(IFERROR(Flights_2026_09_303334353637345678910[nfl],-1)&lt;=IF(AH257=450,450,AH257+9)))</f>
        <v>0</v>
      </c>
    </row>
    <row r="258" spans="1:35" x14ac:dyDescent="0.2">
      <c r="A258" s="8" t="s">
        <v>777</v>
      </c>
      <c r="B258" s="19" t="str">
        <f>IF(AND(W233&gt;0,_xlfn.RANK.EQ(W233,W$213:W$238)+COUNTIF(W$213:W233,W233)-1&lt;=5),W233,"")</f>
        <v/>
      </c>
      <c r="C258" s="19" t="str">
        <f>IF(AND(X233&gt;0,_xlfn.RANK.EQ(X233,X$213:X$238)+COUNTIF(X$213:X233,X233)-1&lt;=5),X233,"")</f>
        <v/>
      </c>
      <c r="D258" s="19" t="str">
        <f>IF(AND(Y233&gt;0,_xlfn.RANK.EQ(Y233,Y$213:Y$238)+COUNTIF(Y$213:Y233,Y233)-1&lt;=5),Y233,"")</f>
        <v/>
      </c>
      <c r="E258" s="19" t="str">
        <f>IF(AND(Z233&gt;0,_xlfn.RANK.EQ(Z233,Z$213:Z$238)+COUNTIF(Z$213:Z233,Z233)-1&lt;=5),Z233,"")</f>
        <v/>
      </c>
      <c r="F258" s="19" t="str">
        <f>IF(AND(AA233&gt;0,_xlfn.RANK.EQ(AA233,AA$213:AA$238)+COUNTIF(AA$213:AA233,AA233)-1&lt;=5),AA233,"")</f>
        <v/>
      </c>
      <c r="G258" s="19" t="str">
        <f>IF(AND(AB233&gt;0,_xlfn.RANK.EQ(AB233,AB$213:AB$238)+COUNTIF(AB$213:AB233,AB233)-1&lt;=5),AB233,"")</f>
        <v/>
      </c>
      <c r="H258" s="19" t="str">
        <f>IF(AND(AC233&gt;0,_xlfn.RANK.EQ(AC233,AC$213:AC$238)+COUNTIF(AC$213:AC233,AC233)-1&lt;=5),AC233,"")</f>
        <v/>
      </c>
      <c r="I258" s="19" t="str">
        <f>IF(AND(AD233&gt;0,_xlfn.RANK.EQ(AD233,AD$213:AD$238)+COUNTIF(AD$213:AD233,AD233)-1&lt;=5),AD233,"")</f>
        <v/>
      </c>
      <c r="J258" s="19" t="str">
        <f>IF(AND(AE233&gt;0,_xlfn.RANK.EQ(AE233,AE$213:AE$238)+COUNTIF(AE$213:AE233,AE233)-1&lt;=5),AE233,"")</f>
        <v/>
      </c>
      <c r="V258">
        <v>250</v>
      </c>
      <c r="AF258" s="2">
        <v>0.625</v>
      </c>
      <c r="AG258" t="s">
        <v>747</v>
      </c>
      <c r="AH258" s="17">
        <v>420</v>
      </c>
      <c r="AI258" s="17" cm="1">
        <f t="array" ref="AI258">SUMPRODUCT(--(IFERROR(HOUR(Flights_2026_09_303334353637345678910[entry_hour]),-1)=HOUR(AF258)),--(IFERROR(Flights_2026_09_303334353637345678910[entry_sector],"")=AG258),--(IFERROR(Flights_2026_09_303334353637345678910[nfl],-1)&gt;=AH258),--(IFERROR(Flights_2026_09_303334353637345678910[nfl],-1)&lt;=IF(AH258=450,450,AH258+9)))</f>
        <v>0</v>
      </c>
    </row>
    <row r="259" spans="1:35" x14ac:dyDescent="0.2">
      <c r="A259" s="8" t="s">
        <v>835</v>
      </c>
      <c r="B259" s="19" t="str">
        <f>IF(AND(W234&gt;0,_xlfn.RANK.EQ(W234,W$213:W$238)+COUNTIF(W$213:W234,W234)-1&lt;=5),W234,"")</f>
        <v/>
      </c>
      <c r="C259" s="19" t="str">
        <f>IF(AND(X234&gt;0,_xlfn.RANK.EQ(X234,X$213:X$238)+COUNTIF(X$213:X234,X234)-1&lt;=5),X234,"")</f>
        <v/>
      </c>
      <c r="D259" s="19" t="str">
        <f>IF(AND(Y234&gt;0,_xlfn.RANK.EQ(Y234,Y$213:Y$238)+COUNTIF(Y$213:Y234,Y234)-1&lt;=5),Y234,"")</f>
        <v/>
      </c>
      <c r="E259" s="19" t="str">
        <f>IF(AND(Z234&gt;0,_xlfn.RANK.EQ(Z234,Z$213:Z$238)+COUNTIF(Z$213:Z234,Z234)-1&lt;=5),Z234,"")</f>
        <v/>
      </c>
      <c r="F259" s="19" t="str">
        <f>IF(AND(AA234&gt;0,_xlfn.RANK.EQ(AA234,AA$213:AA$238)+COUNTIF(AA$213:AA234,AA234)-1&lt;=5),AA234,"")</f>
        <v/>
      </c>
      <c r="G259" s="19" t="str">
        <f>IF(AND(AB234&gt;0,_xlfn.RANK.EQ(AB234,AB$213:AB$238)+COUNTIF(AB$213:AB234,AB234)-1&lt;=5),AB234,"")</f>
        <v/>
      </c>
      <c r="H259" s="19" t="str">
        <f>IF(AND(AC234&gt;0,_xlfn.RANK.EQ(AC234,AC$213:AC$238)+COUNTIF(AC$213:AC234,AC234)-1&lt;=5),AC234,"")</f>
        <v/>
      </c>
      <c r="I259" s="19" t="str">
        <f>IF(AND(AD234&gt;0,_xlfn.RANK.EQ(AD234,AD$213:AD$238)+COUNTIF(AD$213:AD234,AD234)-1&lt;=5),AD234,"")</f>
        <v/>
      </c>
      <c r="J259" s="19" t="str">
        <f>IF(AND(AE234&gt;0,_xlfn.RANK.EQ(AE234,AE$213:AE$238)+COUNTIF(AE$213:AE234,AE234)-1&lt;=5),AE234,"")</f>
        <v/>
      </c>
      <c r="V259">
        <v>240</v>
      </c>
      <c r="AF259" s="2">
        <v>0.625</v>
      </c>
      <c r="AG259" t="s">
        <v>747</v>
      </c>
      <c r="AH259" s="17">
        <v>430</v>
      </c>
      <c r="AI259" s="17" cm="1">
        <f t="array" ref="AI259">SUMPRODUCT(--(IFERROR(HOUR(Flights_2026_09_303334353637345678910[entry_hour]),-1)=HOUR(AF259)),--(IFERROR(Flights_2026_09_303334353637345678910[entry_sector],"")=AG259),--(IFERROR(Flights_2026_09_303334353637345678910[nfl],-1)&gt;=AH259),--(IFERROR(Flights_2026_09_303334353637345678910[nfl],-1)&lt;=IF(AH259=450,450,AH259+9)))</f>
        <v>0</v>
      </c>
    </row>
    <row r="260" spans="1:35" x14ac:dyDescent="0.2">
      <c r="A260" s="8" t="s">
        <v>836</v>
      </c>
      <c r="B260" s="19" t="str">
        <f>IF(AND(W235&gt;0,_xlfn.RANK.EQ(W235,W$213:W$238)+COUNTIF(W$213:W235,W235)-1&lt;=5),W235,"")</f>
        <v/>
      </c>
      <c r="C260" s="19" t="str">
        <f>IF(AND(X235&gt;0,_xlfn.RANK.EQ(X235,X$213:X$238)+COUNTIF(X$213:X235,X235)-1&lt;=5),X235,"")</f>
        <v/>
      </c>
      <c r="D260" s="19" t="str">
        <f>IF(AND(Y235&gt;0,_xlfn.RANK.EQ(Y235,Y$213:Y$238)+COUNTIF(Y$213:Y235,Y235)-1&lt;=5),Y235,"")</f>
        <v/>
      </c>
      <c r="E260" s="19" t="str">
        <f>IF(AND(Z235&gt;0,_xlfn.RANK.EQ(Z235,Z$213:Z$238)+COUNTIF(Z$213:Z235,Z235)-1&lt;=5),Z235,"")</f>
        <v/>
      </c>
      <c r="F260" s="19" t="str">
        <f>IF(AND(AA235&gt;0,_xlfn.RANK.EQ(AA235,AA$213:AA$238)+COUNTIF(AA$213:AA235,AA235)-1&lt;=5),AA235,"")</f>
        <v/>
      </c>
      <c r="G260" s="19" t="str">
        <f>IF(AND(AB235&gt;0,_xlfn.RANK.EQ(AB235,AB$213:AB$238)+COUNTIF(AB$213:AB235,AB235)-1&lt;=5),AB235,"")</f>
        <v/>
      </c>
      <c r="H260" s="19" t="str">
        <f>IF(AND(AC235&gt;0,_xlfn.RANK.EQ(AC235,AC$213:AC$238)+COUNTIF(AC$213:AC235,AC235)-1&lt;=5),AC235,"")</f>
        <v/>
      </c>
      <c r="I260" s="19" t="str">
        <f>IF(AND(AD235&gt;0,_xlfn.RANK.EQ(AD235,AD$213:AD$238)+COUNTIF(AD$213:AD235,AD235)-1&lt;=5),AD235,"")</f>
        <v/>
      </c>
      <c r="J260" s="19" t="str">
        <f>IF(AND(AE235&gt;0,_xlfn.RANK.EQ(AE235,AE$213:AE$238)+COUNTIF(AE$213:AE235,AE235)-1&lt;=5),AE235,"")</f>
        <v/>
      </c>
      <c r="V260">
        <v>230</v>
      </c>
      <c r="AF260" s="2">
        <v>0.625</v>
      </c>
      <c r="AG260" t="s">
        <v>747</v>
      </c>
      <c r="AH260" s="17">
        <v>440</v>
      </c>
      <c r="AI260" s="17" cm="1">
        <f t="array" ref="AI260">SUMPRODUCT(--(IFERROR(HOUR(Flights_2026_09_303334353637345678910[entry_hour]),-1)=HOUR(AF260)),--(IFERROR(Flights_2026_09_303334353637345678910[entry_sector],"")=AG260),--(IFERROR(Flights_2026_09_303334353637345678910[nfl],-1)&gt;=AH260),--(IFERROR(Flights_2026_09_303334353637345678910[nfl],-1)&lt;=IF(AH260=450,450,AH260+9)))</f>
        <v>0</v>
      </c>
    </row>
    <row r="261" spans="1:35" x14ac:dyDescent="0.2">
      <c r="A261" s="8" t="s">
        <v>837</v>
      </c>
      <c r="B261" s="19">
        <f>IF(AND(W236&gt;0,_xlfn.RANK.EQ(W236,W$213:W$238)+COUNTIF(W$213:W236,W236)-1&lt;=5),W236,"")</f>
        <v>3</v>
      </c>
      <c r="C261" s="19">
        <f>IF(AND(X236&gt;0,_xlfn.RANK.EQ(X236,X$213:X$238)+COUNTIF(X$213:X236,X236)-1&lt;=5),X236,"")</f>
        <v>7</v>
      </c>
      <c r="D261" s="19">
        <f>IF(AND(Y236&gt;0,_xlfn.RANK.EQ(Y236,Y$213:Y$238)+COUNTIF(Y$213:Y236,Y236)-1&lt;=5),Y236,"")</f>
        <v>9</v>
      </c>
      <c r="E261" s="19">
        <f>IF(AND(Z236&gt;0,_xlfn.RANK.EQ(Z236,Z$213:Z$238)+COUNTIF(Z$213:Z236,Z236)-1&lt;=5),Z236,"")</f>
        <v>6</v>
      </c>
      <c r="F261" s="19">
        <f>IF(AND(AA236&gt;0,_xlfn.RANK.EQ(AA236,AA$213:AA$238)+COUNTIF(AA$213:AA236,AA236)-1&lt;=5),AA236,"")</f>
        <v>5</v>
      </c>
      <c r="G261" s="19">
        <f>IF(AND(AB236&gt;0,_xlfn.RANK.EQ(AB236,AB$213:AB$238)+COUNTIF(AB$213:AB236,AB236)-1&lt;=5),AB236,"")</f>
        <v>3</v>
      </c>
      <c r="H261" s="19" t="str">
        <f>IF(AND(AC236&gt;0,_xlfn.RANK.EQ(AC236,AC$213:AC$238)+COUNTIF(AC$213:AC236,AC236)-1&lt;=5),AC236,"")</f>
        <v/>
      </c>
      <c r="I261" s="19" t="str">
        <f>IF(AND(AD236&gt;0,_xlfn.RANK.EQ(AD236,AD$213:AD$238)+COUNTIF(AD$213:AD236,AD236)-1&lt;=5),AD236,"")</f>
        <v/>
      </c>
      <c r="J261" s="19">
        <f>IF(AND(AE236&gt;0,_xlfn.RANK.EQ(AE236,AE$213:AE$238)+COUNTIF(AE$213:AE236,AE236)-1&lt;=5),AE236,"")</f>
        <v>3</v>
      </c>
      <c r="V261">
        <v>220</v>
      </c>
      <c r="AF261" s="2">
        <v>0.625</v>
      </c>
      <c r="AG261" t="s">
        <v>747</v>
      </c>
      <c r="AH261" s="17">
        <v>450</v>
      </c>
      <c r="AI261" s="17" cm="1">
        <f t="array" ref="AI261">SUMPRODUCT(--(IFERROR(HOUR(Flights_2026_09_303334353637345678910[entry_hour]),-1)=HOUR(AF261)),--(IFERROR(Flights_2026_09_303334353637345678910[entry_sector],"")=AG261),--(IFERROR(Flights_2026_09_303334353637345678910[nfl],-1)&gt;=AH261),--(IFERROR(Flights_2026_09_303334353637345678910[nfl],-1)&lt;=IF(AH261=450,450,AH261+9)))</f>
        <v>0</v>
      </c>
    </row>
    <row r="262" spans="1:35" x14ac:dyDescent="0.2">
      <c r="A262" s="8" t="s">
        <v>838</v>
      </c>
      <c r="B262" s="19" t="str">
        <f>IF(AND(W237&gt;0,_xlfn.RANK.EQ(W237,W$213:W$238)+COUNTIF(W$213:W237,W237)-1&lt;=5),W237,"")</f>
        <v/>
      </c>
      <c r="C262" s="19" t="str">
        <f>IF(AND(X237&gt;0,_xlfn.RANK.EQ(X237,X$213:X$238)+COUNTIF(X$213:X237,X237)-1&lt;=5),X237,"")</f>
        <v/>
      </c>
      <c r="D262" s="19" t="str">
        <f>IF(AND(Y237&gt;0,_xlfn.RANK.EQ(Y237,Y$213:Y$238)+COUNTIF(Y$213:Y237,Y237)-1&lt;=5),Y237,"")</f>
        <v/>
      </c>
      <c r="E262" s="19" t="str">
        <f>IF(AND(Z237&gt;0,_xlfn.RANK.EQ(Z237,Z$213:Z$238)+COUNTIF(Z$213:Z237,Z237)-1&lt;=5),Z237,"")</f>
        <v/>
      </c>
      <c r="F262" s="19" t="str">
        <f>IF(AND(AA237&gt;0,_xlfn.RANK.EQ(AA237,AA$213:AA$238)+COUNTIF(AA$213:AA237,AA237)-1&lt;=5),AA237,"")</f>
        <v/>
      </c>
      <c r="G262" s="19" t="str">
        <f>IF(AND(AB237&gt;0,_xlfn.RANK.EQ(AB237,AB$213:AB$238)+COUNTIF(AB$213:AB237,AB237)-1&lt;=5),AB237,"")</f>
        <v/>
      </c>
      <c r="H262" s="19" t="str">
        <f>IF(AND(AC237&gt;0,_xlfn.RANK.EQ(AC237,AC$213:AC$238)+COUNTIF(AC$213:AC237,AC237)-1&lt;=5),AC237,"")</f>
        <v/>
      </c>
      <c r="I262" s="19" t="str">
        <f>IF(AND(AD237&gt;0,_xlfn.RANK.EQ(AD237,AD$213:AD$238)+COUNTIF(AD$213:AD237,AD237)-1&lt;=5),AD237,"")</f>
        <v/>
      </c>
      <c r="J262" s="19" t="str">
        <f>IF(AND(AE237&gt;0,_xlfn.RANK.EQ(AE237,AE$213:AE$238)+COUNTIF(AE$213:AE237,AE237)-1&lt;=5),AE237,"")</f>
        <v/>
      </c>
      <c r="V262">
        <v>210</v>
      </c>
      <c r="AF262" s="2">
        <v>0.66666666666666663</v>
      </c>
      <c r="AG262" t="s">
        <v>743</v>
      </c>
      <c r="AH262" s="17">
        <v>200</v>
      </c>
      <c r="AI262" s="17" cm="1">
        <f t="array" ref="AI262">SUMPRODUCT(--(IFERROR(HOUR(Flights_2026_09_303334353637345678910[entry_hour]),-1)=HOUR(AF262)),--(IFERROR(Flights_2026_09_303334353637345678910[entry_sector],"")=AG262),--(IFERROR(Flights_2026_09_303334353637345678910[nfl],-1)&gt;=AH262),--(IFERROR(Flights_2026_09_303334353637345678910[nfl],-1)&lt;=IF(AH262=450,450,AH262+9)))</f>
        <v>0</v>
      </c>
    </row>
    <row r="263" spans="1:35" x14ac:dyDescent="0.2">
      <c r="A263" s="8" t="s">
        <v>839</v>
      </c>
      <c r="B263" s="19" t="str">
        <f>IF(AND(W238&gt;0,_xlfn.RANK.EQ(W238,W$213:W$238)+COUNTIF(W$213:W238,W238)-1&lt;=5),W238,"")</f>
        <v/>
      </c>
      <c r="C263" s="19" t="str">
        <f>IF(AND(X238&gt;0,_xlfn.RANK.EQ(X238,X$213:X$238)+COUNTIF(X$213:X238,X238)-1&lt;=5),X238,"")</f>
        <v/>
      </c>
      <c r="D263" s="19" t="str">
        <f>IF(AND(Y238&gt;0,_xlfn.RANK.EQ(Y238,Y$213:Y$238)+COUNTIF(Y$213:Y238,Y238)-1&lt;=5),Y238,"")</f>
        <v/>
      </c>
      <c r="E263" s="19" t="str">
        <f>IF(AND(Z238&gt;0,_xlfn.RANK.EQ(Z238,Z$213:Z$238)+COUNTIF(Z$213:Z238,Z238)-1&lt;=5),Z238,"")</f>
        <v/>
      </c>
      <c r="F263" s="19" t="str">
        <f>IF(AND(AA238&gt;0,_xlfn.RANK.EQ(AA238,AA$213:AA$238)+COUNTIF(AA$213:AA238,AA238)-1&lt;=5),AA238,"")</f>
        <v/>
      </c>
      <c r="G263" s="19" t="str">
        <f>IF(AND(AB238&gt;0,_xlfn.RANK.EQ(AB238,AB$213:AB$238)+COUNTIF(AB$213:AB238,AB238)-1&lt;=5),AB238,"")</f>
        <v/>
      </c>
      <c r="H263" s="19" t="str">
        <f>IF(AND(AC238&gt;0,_xlfn.RANK.EQ(AC238,AC$213:AC$238)+COUNTIF(AC$213:AC238,AC238)-1&lt;=5),AC238,"")</f>
        <v/>
      </c>
      <c r="I263" s="19" t="str">
        <f>IF(AND(AD238&gt;0,_xlfn.RANK.EQ(AD238,AD$213:AD$238)+COUNTIF(AD$213:AD238,AD238)-1&lt;=5),AD238,"")</f>
        <v/>
      </c>
      <c r="J263" s="19" t="str">
        <f>IF(AND(AE238&gt;0,_xlfn.RANK.EQ(AE238,AE$213:AE$238)+COUNTIF(AE$213:AE238,AE238)-1&lt;=5),AE238,"")</f>
        <v/>
      </c>
      <c r="V263">
        <v>200</v>
      </c>
      <c r="AF263" s="2">
        <v>0.66666666666666663</v>
      </c>
      <c r="AG263" t="s">
        <v>743</v>
      </c>
      <c r="AH263" s="17">
        <v>210</v>
      </c>
      <c r="AI263" s="17" cm="1">
        <f t="array" ref="AI263">SUMPRODUCT(--(IFERROR(HOUR(Flights_2026_09_303334353637345678910[entry_hour]),-1)=HOUR(AF263)),--(IFERROR(Flights_2026_09_303334353637345678910[entry_sector],"")=AG263),--(IFERROR(Flights_2026_09_303334353637345678910[nfl],-1)&gt;=AH263),--(IFERROR(Flights_2026_09_303334353637345678910[nfl],-1)&lt;=IF(AH263=450,450,AH263+9)))</f>
        <v>0</v>
      </c>
    </row>
    <row r="264" spans="1:35" x14ac:dyDescent="0.2">
      <c r="AF264" s="2">
        <v>0.66666666666666663</v>
      </c>
      <c r="AG264" t="s">
        <v>743</v>
      </c>
      <c r="AH264" s="17">
        <v>220</v>
      </c>
      <c r="AI264" s="17" cm="1">
        <f t="array" ref="AI264">SUMPRODUCT(--(IFERROR(HOUR(Flights_2026_09_303334353637345678910[entry_hour]),-1)=HOUR(AF264)),--(IFERROR(Flights_2026_09_303334353637345678910[entry_sector],"")=AG264),--(IFERROR(Flights_2026_09_303334353637345678910[nfl],-1)&gt;=AH264),--(IFERROR(Flights_2026_09_303334353637345678910[nfl],-1)&lt;=IF(AH264=450,450,AH264+9)))</f>
        <v>0</v>
      </c>
    </row>
    <row r="265" spans="1:35" x14ac:dyDescent="0.2">
      <c r="AF265" s="2">
        <v>0.66666666666666663</v>
      </c>
      <c r="AG265" t="s">
        <v>743</v>
      </c>
      <c r="AH265" s="17">
        <v>230</v>
      </c>
      <c r="AI265" s="17" cm="1">
        <f t="array" ref="AI265">SUMPRODUCT(--(IFERROR(HOUR(Flights_2026_09_303334353637345678910[entry_hour]),-1)=HOUR(AF265)),--(IFERROR(Flights_2026_09_303334353637345678910[entry_sector],"")=AG265),--(IFERROR(Flights_2026_09_303334353637345678910[nfl],-1)&gt;=AH265),--(IFERROR(Flights_2026_09_303334353637345678910[nfl],-1)&lt;=IF(AH265=450,450,AH265+9)))</f>
        <v>0</v>
      </c>
    </row>
    <row r="266" spans="1:35" ht="19" x14ac:dyDescent="0.2">
      <c r="A266" s="36" t="s">
        <v>2165</v>
      </c>
      <c r="B266" s="36"/>
      <c r="C266" s="36"/>
      <c r="D266" s="36"/>
      <c r="E266" s="36"/>
      <c r="F266" s="36"/>
      <c r="G266" s="36"/>
      <c r="H266" s="36"/>
      <c r="I266" s="36"/>
      <c r="J266" s="36"/>
      <c r="AF266" s="2">
        <v>0.66666666666666663</v>
      </c>
      <c r="AG266" t="s">
        <v>743</v>
      </c>
      <c r="AH266" s="17">
        <v>240</v>
      </c>
      <c r="AI266" s="17" cm="1">
        <f t="array" ref="AI266">SUMPRODUCT(--(IFERROR(HOUR(Flights_2026_09_303334353637345678910[entry_hour]),-1)=HOUR(AF266)),--(IFERROR(Flights_2026_09_303334353637345678910[entry_sector],"")=AG266),--(IFERROR(Flights_2026_09_303334353637345678910[nfl],-1)&gt;=AH266),--(IFERROR(Flights_2026_09_303334353637345678910[nfl],-1)&lt;=IF(AH266=450,450,AH266+9)))</f>
        <v>0</v>
      </c>
    </row>
    <row r="267" spans="1:35" x14ac:dyDescent="0.2">
      <c r="A267" s="39" t="s">
        <v>999</v>
      </c>
      <c r="B267" s="39"/>
      <c r="C267" s="39"/>
      <c r="D267" s="39"/>
      <c r="E267" s="39"/>
      <c r="F267" s="39"/>
      <c r="G267" s="39"/>
      <c r="H267" s="39"/>
      <c r="I267" s="39"/>
      <c r="J267" s="39"/>
      <c r="AF267" s="2">
        <v>0.66666666666666663</v>
      </c>
      <c r="AG267" t="s">
        <v>743</v>
      </c>
      <c r="AH267" s="17">
        <v>250</v>
      </c>
      <c r="AI267" s="17" cm="1">
        <f t="array" ref="AI267">SUMPRODUCT(--(IFERROR(HOUR(Flights_2026_09_303334353637345678910[entry_hour]),-1)=HOUR(AF267)),--(IFERROR(Flights_2026_09_303334353637345678910[entry_sector],"")=AG267),--(IFERROR(Flights_2026_09_303334353637345678910[nfl],-1)&gt;=AH267),--(IFERROR(Flights_2026_09_303334353637345678910[nfl],-1)&lt;=IF(AH267=450,450,AH267+9)))</f>
        <v>0</v>
      </c>
    </row>
    <row r="268" spans="1:35" x14ac:dyDescent="0.2">
      <c r="AF268" s="2">
        <v>0.66666666666666663</v>
      </c>
      <c r="AG268" t="s">
        <v>743</v>
      </c>
      <c r="AH268" s="17">
        <v>260</v>
      </c>
      <c r="AI268" s="17" cm="1">
        <f t="array" ref="AI268">SUMPRODUCT(--(IFERROR(HOUR(Flights_2026_09_303334353637345678910[entry_hour]),-1)=HOUR(AF268)),--(IFERROR(Flights_2026_09_303334353637345678910[entry_sector],"")=AG268),--(IFERROR(Flights_2026_09_303334353637345678910[nfl],-1)&gt;=AH268),--(IFERROR(Flights_2026_09_303334353637345678910[nfl],-1)&lt;=IF(AH268=450,450,AH268+9)))</f>
        <v>0</v>
      </c>
    </row>
    <row r="269" spans="1:35" x14ac:dyDescent="0.2">
      <c r="A269" s="6" t="s">
        <v>1000</v>
      </c>
      <c r="B269" s="7">
        <v>0.58333333333333337</v>
      </c>
      <c r="C269" s="7">
        <v>0.625</v>
      </c>
      <c r="D269" s="7">
        <v>0.66666666666666663</v>
      </c>
      <c r="E269" s="7">
        <v>0.70833333333333337</v>
      </c>
      <c r="F269" s="7">
        <v>0.75</v>
      </c>
      <c r="G269" s="7">
        <v>0.79166666666666663</v>
      </c>
      <c r="H269" s="7">
        <v>0.83333333333333337</v>
      </c>
      <c r="I269" s="7">
        <v>0.875</v>
      </c>
      <c r="J269" s="7">
        <v>0.91666666666666663</v>
      </c>
      <c r="L269" s="1" t="s">
        <v>991</v>
      </c>
      <c r="M269" s="1" t="s">
        <v>778</v>
      </c>
      <c r="AF269" s="2">
        <v>0.66666666666666663</v>
      </c>
      <c r="AG269" t="s">
        <v>743</v>
      </c>
      <c r="AH269" s="17">
        <v>270</v>
      </c>
      <c r="AI269" s="17" cm="1">
        <f t="array" ref="AI269">SUMPRODUCT(--(IFERROR(HOUR(Flights_2026_09_303334353637345678910[entry_hour]),-1)=HOUR(AF269)),--(IFERROR(Flights_2026_09_303334353637345678910[entry_sector],"")=AG269),--(IFERROR(Flights_2026_09_303334353637345678910[nfl],-1)&gt;=AH269),--(IFERROR(Flights_2026_09_303334353637345678910[nfl],-1)&lt;=IF(AH269=450,450,AH269+9)))</f>
        <v>0</v>
      </c>
    </row>
    <row r="270" spans="1:35" x14ac:dyDescent="0.2">
      <c r="A270" s="8" t="s">
        <v>743</v>
      </c>
      <c r="B270" s="20" t="str" cm="1">
        <f t="array" ref="B270">_xlfn.LET(_xlpm.m,AK2,_xlpm.b,_xlfn.XLOOKUP(1,($AF$2:$AF$1171=B$269)*($AG$2:$AG$1171=$A270)*($AI$2:$AI$1171=_xlpm.m),$AH$2:$AH$1171),IF(_xlpm.m=0,"No data",IF(_xlpm.b=450,"450",_xlpm.b&amp;"–"&amp;(_xlpm.b+9))&amp;" ("&amp;_xlpm.m&amp;")"))</f>
        <v>No data</v>
      </c>
      <c r="C270" s="20" t="str" cm="1">
        <f t="array" ref="C270">_xlfn.LET(_xlpm.m,AL2,_xlpm.b,_xlfn.XLOOKUP(1,($AF$2:$AF$1171=C$269)*($AG$2:$AG$1171=$A270)*($AI$2:$AI$1171=_xlpm.m),$AH$2:$AH$1171),IF(_xlpm.m=0,"No data",IF(_xlpm.b=450,"450",_xlpm.b&amp;"–"&amp;(_xlpm.b+9))&amp;" ("&amp;_xlpm.m&amp;")"))</f>
        <v>310–319 (1)</v>
      </c>
      <c r="D270" s="20" t="str" cm="1">
        <f t="array" ref="D270">_xlfn.LET(_xlpm.m,AM2,_xlpm.b,_xlfn.XLOOKUP(1,($AF$2:$AF$1171=D$269)*($AG$2:$AG$1171=$A270)*($AI$2:$AI$1171=_xlpm.m),$AH$2:$AH$1171),IF(_xlpm.m=0,"No data",IF(_xlpm.b=450,"450",_xlpm.b&amp;"–"&amp;(_xlpm.b+9))&amp;" ("&amp;_xlpm.m&amp;")"))</f>
        <v>No data</v>
      </c>
      <c r="E270" s="20" t="str" cm="1">
        <f t="array" ref="E270">_xlfn.LET(_xlpm.m,AN2,_xlpm.b,_xlfn.XLOOKUP(1,($AF$2:$AF$1171=E$269)*($AG$2:$AG$1171=$A270)*($AI$2:$AI$1171=_xlpm.m),$AH$2:$AH$1171),IF(_xlpm.m=0,"No data",IF(_xlpm.b=450,"450",_xlpm.b&amp;"–"&amp;(_xlpm.b+9))&amp;" ("&amp;_xlpm.m&amp;")"))</f>
        <v>No data</v>
      </c>
      <c r="F270" s="20" t="str" cm="1">
        <f t="array" ref="F270">_xlfn.LET(_xlpm.m,AO2,_xlpm.b,_xlfn.XLOOKUP(1,($AF$2:$AF$1171=F$269)*($AG$2:$AG$1171=$A270)*($AI$2:$AI$1171=_xlpm.m),$AH$2:$AH$1171),IF(_xlpm.m=0,"No data",IF(_xlpm.b=450,"450",_xlpm.b&amp;"–"&amp;(_xlpm.b+9))&amp;" ("&amp;_xlpm.m&amp;")"))</f>
        <v>No data</v>
      </c>
      <c r="G270" s="20" t="str" cm="1">
        <f t="array" ref="G270">_xlfn.LET(_xlpm.m,AP2,_xlpm.b,_xlfn.XLOOKUP(1,($AF$2:$AF$1171=G$269)*($AG$2:$AG$1171=$A270)*($AI$2:$AI$1171=_xlpm.m),$AH$2:$AH$1171),IF(_xlpm.m=0,"No data",IF(_xlpm.b=450,"450",_xlpm.b&amp;"–"&amp;(_xlpm.b+9))&amp;" ("&amp;_xlpm.m&amp;")"))</f>
        <v>310–319 (1)</v>
      </c>
      <c r="H270" s="20" t="str" cm="1">
        <f t="array" ref="H270">_xlfn.LET(_xlpm.m,AQ2,_xlpm.b,_xlfn.XLOOKUP(1,($AF$2:$AF$1171=H$269)*($AG$2:$AG$1171=$A270)*($AI$2:$AI$1171=_xlpm.m),$AH$2:$AH$1171),IF(_xlpm.m=0,"No data",IF(_xlpm.b=450,"450",_xlpm.b&amp;"–"&amp;(_xlpm.b+9))&amp;" ("&amp;_xlpm.m&amp;")"))</f>
        <v>No data</v>
      </c>
      <c r="I270" s="20" t="str" cm="1">
        <f t="array" ref="I270">_xlfn.LET(_xlpm.m,AR2,_xlpm.b,_xlfn.XLOOKUP(1,($AF$2:$AF$1171=I$269)*($AG$2:$AG$1171=$A270)*($AI$2:$AI$1171=_xlpm.m),$AH$2:$AH$1171),IF(_xlpm.m=0,"No data",IF(_xlpm.b=450,"450",_xlpm.b&amp;"–"&amp;(_xlpm.b+9))&amp;" ("&amp;_xlpm.m&amp;")"))</f>
        <v>No data</v>
      </c>
      <c r="J270" s="20" t="str" cm="1">
        <f t="array" ref="J270">_xlfn.LET(_xlpm.m,AS2,_xlpm.b,_xlfn.XLOOKUP(1,($AF$2:$AF$1171=J$269)*($AG$2:$AG$1171=$A270)*($AI$2:$AI$1171=_xlpm.m),$AH$2:$AH$1171),IF(_xlpm.m=0,"No data",IF(_xlpm.b=450,"450",_xlpm.b&amp;"–"&amp;(_xlpm.b+9))&amp;" ("&amp;_xlpm.m&amp;")"))</f>
        <v>No data</v>
      </c>
      <c r="L270" s="21">
        <v>0</v>
      </c>
      <c r="M270" s="21" t="s">
        <v>1005</v>
      </c>
      <c r="AF270" s="2">
        <v>0.66666666666666663</v>
      </c>
      <c r="AG270" t="s">
        <v>743</v>
      </c>
      <c r="AH270" s="17">
        <v>280</v>
      </c>
      <c r="AI270" s="17" cm="1">
        <f t="array" ref="AI270">SUMPRODUCT(--(IFERROR(HOUR(Flights_2026_09_303334353637345678910[entry_hour]),-1)=HOUR(AF270)),--(IFERROR(Flights_2026_09_303334353637345678910[entry_sector],"")=AG270),--(IFERROR(Flights_2026_09_303334353637345678910[nfl],-1)&gt;=AH270),--(IFERROR(Flights_2026_09_303334353637345678910[nfl],-1)&lt;=IF(AH270=450,450,AH270+9)))</f>
        <v>0</v>
      </c>
    </row>
    <row r="271" spans="1:35" x14ac:dyDescent="0.2">
      <c r="A271" s="8" t="s">
        <v>744</v>
      </c>
      <c r="B271" s="20" t="str" cm="1">
        <f t="array" ref="B271">_xlfn.LET(_xlpm.m,AK3,_xlpm.b,_xlfn.XLOOKUP(1,($AF$2:$AF$1171=B$269)*($AG$2:$AG$1171=$A271)*($AI$2:$AI$1171=_xlpm.m),$AH$2:$AH$1171),IF(_xlpm.m=0,"No data",IF(_xlpm.b=450,"450",_xlpm.b&amp;"–"&amp;(_xlpm.b+9))&amp;" ("&amp;_xlpm.m&amp;")"))</f>
        <v>220–229 (3)</v>
      </c>
      <c r="C271" s="20" t="str" cm="1">
        <f t="array" ref="C271">_xlfn.LET(_xlpm.m,AL3,_xlpm.b,_xlfn.XLOOKUP(1,($AF$2:$AF$1171=C$269)*($AG$2:$AG$1171=$A271)*($AI$2:$AI$1171=_xlpm.m),$AH$2:$AH$1171),IF(_xlpm.m=0,"No data",IF(_xlpm.b=450,"450",_xlpm.b&amp;"–"&amp;(_xlpm.b+9))&amp;" ("&amp;_xlpm.m&amp;")"))</f>
        <v>220–229 (7)</v>
      </c>
      <c r="D271" s="20" t="str" cm="1">
        <f t="array" ref="D271">_xlfn.LET(_xlpm.m,AM3,_xlpm.b,_xlfn.XLOOKUP(1,($AF$2:$AF$1171=D$269)*($AG$2:$AG$1171=$A271)*($AI$2:$AI$1171=_xlpm.m),$AH$2:$AH$1171),IF(_xlpm.m=0,"No data",IF(_xlpm.b=450,"450",_xlpm.b&amp;"–"&amp;(_xlpm.b+9))&amp;" ("&amp;_xlpm.m&amp;")"))</f>
        <v>220–229 (9)</v>
      </c>
      <c r="E271" s="20" t="str" cm="1">
        <f t="array" ref="E271">_xlfn.LET(_xlpm.m,AN3,_xlpm.b,_xlfn.XLOOKUP(1,($AF$2:$AF$1171=E$269)*($AG$2:$AG$1171=$A271)*($AI$2:$AI$1171=_xlpm.m),$AH$2:$AH$1171),IF(_xlpm.m=0,"No data",IF(_xlpm.b=450,"450",_xlpm.b&amp;"–"&amp;(_xlpm.b+9))&amp;" ("&amp;_xlpm.m&amp;")"))</f>
        <v>220–229 (6)</v>
      </c>
      <c r="F271" s="20" t="str" cm="1">
        <f t="array" ref="F271">_xlfn.LET(_xlpm.m,AO3,_xlpm.b,_xlfn.XLOOKUP(1,($AF$2:$AF$1171=F$269)*($AG$2:$AG$1171=$A271)*($AI$2:$AI$1171=_xlpm.m),$AH$2:$AH$1171),IF(_xlpm.m=0,"No data",IF(_xlpm.b=450,"450",_xlpm.b&amp;"–"&amp;(_xlpm.b+9))&amp;" ("&amp;_xlpm.m&amp;")"))</f>
        <v>220–229 (4)</v>
      </c>
      <c r="G271" s="20" t="str" cm="1">
        <f t="array" ref="G271">_xlfn.LET(_xlpm.m,AP3,_xlpm.b,_xlfn.XLOOKUP(1,($AF$2:$AF$1171=G$269)*($AG$2:$AG$1171=$A271)*($AI$2:$AI$1171=_xlpm.m),$AH$2:$AH$1171),IF(_xlpm.m=0,"No data",IF(_xlpm.b=450,"450",_xlpm.b&amp;"–"&amp;(_xlpm.b+9))&amp;" ("&amp;_xlpm.m&amp;")"))</f>
        <v>220–229 (3)</v>
      </c>
      <c r="H271" s="20" t="str" cm="1">
        <f t="array" ref="H271">_xlfn.LET(_xlpm.m,AQ3,_xlpm.b,_xlfn.XLOOKUP(1,($AF$2:$AF$1171=H$269)*($AG$2:$AG$1171=$A271)*($AI$2:$AI$1171=_xlpm.m),$AH$2:$AH$1171),IF(_xlpm.m=0,"No data",IF(_xlpm.b=450,"450",_xlpm.b&amp;"–"&amp;(_xlpm.b+9))&amp;" ("&amp;_xlpm.m&amp;")"))</f>
        <v>220–229 (1)</v>
      </c>
      <c r="I271" s="20" t="str" cm="1">
        <f t="array" ref="I271">_xlfn.LET(_xlpm.m,AR3,_xlpm.b,_xlfn.XLOOKUP(1,($AF$2:$AF$1171=I$269)*($AG$2:$AG$1171=$A271)*($AI$2:$AI$1171=_xlpm.m),$AH$2:$AH$1171),IF(_xlpm.m=0,"No data",IF(_xlpm.b=450,"450",_xlpm.b&amp;"–"&amp;(_xlpm.b+9))&amp;" ("&amp;_xlpm.m&amp;")"))</f>
        <v>No data</v>
      </c>
      <c r="J271" s="20" t="str" cm="1">
        <f t="array" ref="J271">_xlfn.LET(_xlpm.m,AS3,_xlpm.b,_xlfn.XLOOKUP(1,($AF$2:$AF$1171=J$269)*($AG$2:$AG$1171=$A271)*($AI$2:$AI$1171=_xlpm.m),$AH$2:$AH$1171),IF(_xlpm.m=0,"No data",IF(_xlpm.b=450,"450",_xlpm.b&amp;"–"&amp;(_xlpm.b+9))&amp;" ("&amp;_xlpm.m&amp;")"))</f>
        <v>220–229 (3)</v>
      </c>
      <c r="L271" s="22">
        <v>1</v>
      </c>
      <c r="M271" s="22" t="s">
        <v>995</v>
      </c>
      <c r="AF271" s="2">
        <v>0.66666666666666663</v>
      </c>
      <c r="AG271" t="s">
        <v>743</v>
      </c>
      <c r="AH271" s="17">
        <v>290</v>
      </c>
      <c r="AI271" s="17" cm="1">
        <f t="array" ref="AI271">SUMPRODUCT(--(IFERROR(HOUR(Flights_2026_09_303334353637345678910[entry_hour]),-1)=HOUR(AF271)),--(IFERROR(Flights_2026_09_303334353637345678910[entry_sector],"")=AG271),--(IFERROR(Flights_2026_09_303334353637345678910[nfl],-1)&gt;=AH271),--(IFERROR(Flights_2026_09_303334353637345678910[nfl],-1)&lt;=IF(AH271=450,450,AH271+9)))</f>
        <v>0</v>
      </c>
    </row>
    <row r="272" spans="1:35" x14ac:dyDescent="0.2">
      <c r="A272" s="8" t="s">
        <v>745</v>
      </c>
      <c r="B272" s="20" t="str" cm="1">
        <f t="array" ref="B272">_xlfn.LET(_xlpm.m,AK4,_xlpm.b,_xlfn.XLOOKUP(1,($AF$2:$AF$1171=B$269)*($AG$2:$AG$1171=$A272)*($AI$2:$AI$1171=_xlpm.m),$AH$2:$AH$1171),IF(_xlpm.m=0,"No data",IF(_xlpm.b=450,"450",_xlpm.b&amp;"–"&amp;(_xlpm.b+9))&amp;" ("&amp;_xlpm.m&amp;")"))</f>
        <v>350–359 (4)</v>
      </c>
      <c r="C272" s="20" t="str" cm="1">
        <f t="array" ref="C272">_xlfn.LET(_xlpm.m,AL4,_xlpm.b,_xlfn.XLOOKUP(1,($AF$2:$AF$1171=C$269)*($AG$2:$AG$1171=$A272)*($AI$2:$AI$1171=_xlpm.m),$AH$2:$AH$1171),IF(_xlpm.m=0,"No data",IF(_xlpm.b=450,"450",_xlpm.b&amp;"–"&amp;(_xlpm.b+9))&amp;" ("&amp;_xlpm.m&amp;")"))</f>
        <v>330–339 (1)</v>
      </c>
      <c r="D272" s="20" t="str" cm="1">
        <f t="array" ref="D272">_xlfn.LET(_xlpm.m,AM4,_xlpm.b,_xlfn.XLOOKUP(1,($AF$2:$AF$1171=D$269)*($AG$2:$AG$1171=$A272)*($AI$2:$AI$1171=_xlpm.m),$AH$2:$AH$1171),IF(_xlpm.m=0,"No data",IF(_xlpm.b=450,"450",_xlpm.b&amp;"–"&amp;(_xlpm.b+9))&amp;" ("&amp;_xlpm.m&amp;")"))</f>
        <v>350–359 (6)</v>
      </c>
      <c r="E272" s="20" t="str" cm="1">
        <f t="array" ref="E272">_xlfn.LET(_xlpm.m,AN4,_xlpm.b,_xlfn.XLOOKUP(1,($AF$2:$AF$1171=E$269)*($AG$2:$AG$1171=$A272)*($AI$2:$AI$1171=_xlpm.m),$AH$2:$AH$1171),IF(_xlpm.m=0,"No data",IF(_xlpm.b=450,"450",_xlpm.b&amp;"–"&amp;(_xlpm.b+9))&amp;" ("&amp;_xlpm.m&amp;")"))</f>
        <v>350–359 (3)</v>
      </c>
      <c r="F272" s="20" t="str" cm="1">
        <f t="array" ref="F272">_xlfn.LET(_xlpm.m,AO4,_xlpm.b,_xlfn.XLOOKUP(1,($AF$2:$AF$1171=F$269)*($AG$2:$AG$1171=$A272)*($AI$2:$AI$1171=_xlpm.m),$AH$2:$AH$1171),IF(_xlpm.m=0,"No data",IF(_xlpm.b=450,"450",_xlpm.b&amp;"–"&amp;(_xlpm.b+9))&amp;" ("&amp;_xlpm.m&amp;")"))</f>
        <v>350–359 (3)</v>
      </c>
      <c r="G272" s="20" t="str" cm="1">
        <f t="array" ref="G272">_xlfn.LET(_xlpm.m,AP4,_xlpm.b,_xlfn.XLOOKUP(1,($AF$2:$AF$1171=G$269)*($AG$2:$AG$1171=$A272)*($AI$2:$AI$1171=_xlpm.m),$AH$2:$AH$1171),IF(_xlpm.m=0,"No data",IF(_xlpm.b=450,"450",_xlpm.b&amp;"–"&amp;(_xlpm.b+9))&amp;" ("&amp;_xlpm.m&amp;")"))</f>
        <v>330–339 (1)</v>
      </c>
      <c r="H272" s="20" t="str" cm="1">
        <f t="array" ref="H272">_xlfn.LET(_xlpm.m,AQ4,_xlpm.b,_xlfn.XLOOKUP(1,($AF$2:$AF$1171=H$269)*($AG$2:$AG$1171=$A272)*($AI$2:$AI$1171=_xlpm.m),$AH$2:$AH$1171),IF(_xlpm.m=0,"No data",IF(_xlpm.b=450,"450",_xlpm.b&amp;"–"&amp;(_xlpm.b+9))&amp;" ("&amp;_xlpm.m&amp;")"))</f>
        <v>390–399 (2)</v>
      </c>
      <c r="I272" s="20" t="str" cm="1">
        <f t="array" ref="I272">_xlfn.LET(_xlpm.m,AR4,_xlpm.b,_xlfn.XLOOKUP(1,($AF$2:$AF$1171=I$269)*($AG$2:$AG$1171=$A272)*($AI$2:$AI$1171=_xlpm.m),$AH$2:$AH$1171),IF(_xlpm.m=0,"No data",IF(_xlpm.b=450,"450",_xlpm.b&amp;"–"&amp;(_xlpm.b+9))&amp;" ("&amp;_xlpm.m&amp;")"))</f>
        <v>No data</v>
      </c>
      <c r="J272" s="20" t="str" cm="1">
        <f t="array" ref="J272">_xlfn.LET(_xlpm.m,AS4,_xlpm.b,_xlfn.XLOOKUP(1,($AF$2:$AF$1171=J$269)*($AG$2:$AG$1171=$A272)*($AI$2:$AI$1171=_xlpm.m),$AH$2:$AH$1171),IF(_xlpm.m=0,"No data",IF(_xlpm.b=450,"450",_xlpm.b&amp;"–"&amp;(_xlpm.b+9))&amp;" ("&amp;_xlpm.m&amp;")"))</f>
        <v>350–359 (2)</v>
      </c>
      <c r="L272" s="23" t="s">
        <v>779</v>
      </c>
      <c r="M272" s="23" t="s">
        <v>996</v>
      </c>
      <c r="AF272" s="2">
        <v>0.66666666666666663</v>
      </c>
      <c r="AG272" t="s">
        <v>743</v>
      </c>
      <c r="AH272" s="17">
        <v>300</v>
      </c>
      <c r="AI272" s="17" cm="1">
        <f t="array" ref="AI272">SUMPRODUCT(--(IFERROR(HOUR(Flights_2026_09_303334353637345678910[entry_hour]),-1)=HOUR(AF272)),--(IFERROR(Flights_2026_09_303334353637345678910[entry_sector],"")=AG272),--(IFERROR(Flights_2026_09_303334353637345678910[nfl],-1)&gt;=AH272),--(IFERROR(Flights_2026_09_303334353637345678910[nfl],-1)&lt;=IF(AH272=450,450,AH272+9)))</f>
        <v>0</v>
      </c>
    </row>
    <row r="273" spans="1:35" x14ac:dyDescent="0.2">
      <c r="A273" s="8" t="s">
        <v>840</v>
      </c>
      <c r="B273" s="20" t="str" cm="1">
        <f t="array" ref="B273">_xlfn.LET(_xlpm.m,AK5,_xlpm.b,_xlfn.XLOOKUP(1,($AF$2:$AF$1171=B$269)*($AG$2:$AG$1171=$A273)*($AI$2:$AI$1171=_xlpm.m),$AH$2:$AH$1171),IF(_xlpm.m=0,"No data",IF(_xlpm.b=450,"450",_xlpm.b&amp;"–"&amp;(_xlpm.b+9))&amp;" ("&amp;_xlpm.m&amp;")"))</f>
        <v>No data</v>
      </c>
      <c r="C273" s="20" t="str" cm="1">
        <f t="array" ref="C273">_xlfn.LET(_xlpm.m,AL5,_xlpm.b,_xlfn.XLOOKUP(1,($AF$2:$AF$1171=C$269)*($AG$2:$AG$1171=$A273)*($AI$2:$AI$1171=_xlpm.m),$AH$2:$AH$1171),IF(_xlpm.m=0,"No data",IF(_xlpm.b=450,"450",_xlpm.b&amp;"–"&amp;(_xlpm.b+9))&amp;" ("&amp;_xlpm.m&amp;")"))</f>
        <v>350–359 (3)</v>
      </c>
      <c r="D273" s="20" t="str" cm="1">
        <f t="array" ref="D273">_xlfn.LET(_xlpm.m,AM5,_xlpm.b,_xlfn.XLOOKUP(1,($AF$2:$AF$1171=D$269)*($AG$2:$AG$1171=$A273)*($AI$2:$AI$1171=_xlpm.m),$AH$2:$AH$1171),IF(_xlpm.m=0,"No data",IF(_xlpm.b=450,"450",_xlpm.b&amp;"–"&amp;(_xlpm.b+9))&amp;" ("&amp;_xlpm.m&amp;")"))</f>
        <v>350–359 (1)</v>
      </c>
      <c r="E273" s="20" t="str" cm="1">
        <f t="array" ref="E273">_xlfn.LET(_xlpm.m,AN5,_xlpm.b,_xlfn.XLOOKUP(1,($AF$2:$AF$1171=E$269)*($AG$2:$AG$1171=$A273)*($AI$2:$AI$1171=_xlpm.m),$AH$2:$AH$1171),IF(_xlpm.m=0,"No data",IF(_xlpm.b=450,"450",_xlpm.b&amp;"–"&amp;(_xlpm.b+9))&amp;" ("&amp;_xlpm.m&amp;")"))</f>
        <v>350–359 (2)</v>
      </c>
      <c r="F273" s="20" t="str" cm="1">
        <f t="array" ref="F273">_xlfn.LET(_xlpm.m,AO5,_xlpm.b,_xlfn.XLOOKUP(1,($AF$2:$AF$1171=F$269)*($AG$2:$AG$1171=$A273)*($AI$2:$AI$1171=_xlpm.m),$AH$2:$AH$1171),IF(_xlpm.m=0,"No data",IF(_xlpm.b=450,"450",_xlpm.b&amp;"–"&amp;(_xlpm.b+9))&amp;" ("&amp;_xlpm.m&amp;")"))</f>
        <v>370–379 (1)</v>
      </c>
      <c r="G273" s="20" t="str" cm="1">
        <f t="array" ref="G273">_xlfn.LET(_xlpm.m,AP5,_xlpm.b,_xlfn.XLOOKUP(1,($AF$2:$AF$1171=G$269)*($AG$2:$AG$1171=$A273)*($AI$2:$AI$1171=_xlpm.m),$AH$2:$AH$1171),IF(_xlpm.m=0,"No data",IF(_xlpm.b=450,"450",_xlpm.b&amp;"–"&amp;(_xlpm.b+9))&amp;" ("&amp;_xlpm.m&amp;")"))</f>
        <v>No data</v>
      </c>
      <c r="H273" s="20" t="str" cm="1">
        <f t="array" ref="H273">_xlfn.LET(_xlpm.m,AQ5,_xlpm.b,_xlfn.XLOOKUP(1,($AF$2:$AF$1171=H$269)*($AG$2:$AG$1171=$A273)*($AI$2:$AI$1171=_xlpm.m),$AH$2:$AH$1171),IF(_xlpm.m=0,"No data",IF(_xlpm.b=450,"450",_xlpm.b&amp;"–"&amp;(_xlpm.b+9))&amp;" ("&amp;_xlpm.m&amp;")"))</f>
        <v>350–359 (2)</v>
      </c>
      <c r="I273" s="20" t="str" cm="1">
        <f t="array" ref="I273">_xlfn.LET(_xlpm.m,AR5,_xlpm.b,_xlfn.XLOOKUP(1,($AF$2:$AF$1171=I$269)*($AG$2:$AG$1171=$A273)*($AI$2:$AI$1171=_xlpm.m),$AH$2:$AH$1171),IF(_xlpm.m=0,"No data",IF(_xlpm.b=450,"450",_xlpm.b&amp;"–"&amp;(_xlpm.b+9))&amp;" ("&amp;_xlpm.m&amp;")"))</f>
        <v>370–379 (1)</v>
      </c>
      <c r="J273" s="20" t="str" cm="1">
        <f t="array" ref="J273">_xlfn.LET(_xlpm.m,AS5,_xlpm.b,_xlfn.XLOOKUP(1,($AF$2:$AF$1171=J$269)*($AG$2:$AG$1171=$A273)*($AI$2:$AI$1171=_xlpm.m),$AH$2:$AH$1171),IF(_xlpm.m=0,"No data",IF(_xlpm.b=450,"450",_xlpm.b&amp;"–"&amp;(_xlpm.b+9))&amp;" ("&amp;_xlpm.m&amp;")"))</f>
        <v>350–359 (1)</v>
      </c>
      <c r="L273" s="24" t="s">
        <v>780</v>
      </c>
      <c r="M273" s="24" t="s">
        <v>997</v>
      </c>
      <c r="AF273" s="2">
        <v>0.66666666666666663</v>
      </c>
      <c r="AG273" t="s">
        <v>743</v>
      </c>
      <c r="AH273" s="17">
        <v>310</v>
      </c>
      <c r="AI273" s="17" cm="1">
        <f t="array" ref="AI273">SUMPRODUCT(--(IFERROR(HOUR(Flights_2026_09_303334353637345678910[entry_hour]),-1)=HOUR(AF273)),--(IFERROR(Flights_2026_09_303334353637345678910[entry_sector],"")=AG273),--(IFERROR(Flights_2026_09_303334353637345678910[nfl],-1)&gt;=AH273),--(IFERROR(Flights_2026_09_303334353637345678910[nfl],-1)&lt;=IF(AH273=450,450,AH273+9)))</f>
        <v>0</v>
      </c>
    </row>
    <row r="274" spans="1:35" x14ac:dyDescent="0.2">
      <c r="A274" s="8" t="s">
        <v>747</v>
      </c>
      <c r="B274" s="20" t="str" cm="1">
        <f t="array" ref="B274">_xlfn.LET(_xlpm.m,AK6,_xlpm.b,_xlfn.XLOOKUP(1,($AF$2:$AF$1171=B$269)*($AG$2:$AG$1171=$A274)*($AI$2:$AI$1171=_xlpm.m),$AH$2:$AH$1171),IF(_xlpm.m=0,"No data",IF(_xlpm.b=450,"450",_xlpm.b&amp;"–"&amp;(_xlpm.b+9))&amp;" ("&amp;_xlpm.m&amp;")"))</f>
        <v>340–349 (1)</v>
      </c>
      <c r="C274" s="20" t="str" cm="1">
        <f t="array" ref="C274">_xlfn.LET(_xlpm.m,AL6,_xlpm.b,_xlfn.XLOOKUP(1,($AF$2:$AF$1171=C$269)*($AG$2:$AG$1171=$A274)*($AI$2:$AI$1171=_xlpm.m),$AH$2:$AH$1171),IF(_xlpm.m=0,"No data",IF(_xlpm.b=450,"450",_xlpm.b&amp;"–"&amp;(_xlpm.b+9))&amp;" ("&amp;_xlpm.m&amp;")"))</f>
        <v>290–299 (1)</v>
      </c>
      <c r="D274" s="20" t="str" cm="1">
        <f t="array" ref="D274">_xlfn.LET(_xlpm.m,AM6,_xlpm.b,_xlfn.XLOOKUP(1,($AF$2:$AF$1171=D$269)*($AG$2:$AG$1171=$A274)*($AI$2:$AI$1171=_xlpm.m),$AH$2:$AH$1171),IF(_xlpm.m=0,"No data",IF(_xlpm.b=450,"450",_xlpm.b&amp;"–"&amp;(_xlpm.b+9))&amp;" ("&amp;_xlpm.m&amp;")"))</f>
        <v>300–309 (1)</v>
      </c>
      <c r="E274" s="20" t="str" cm="1">
        <f t="array" ref="E274">_xlfn.LET(_xlpm.m,AN6,_xlpm.b,_xlfn.XLOOKUP(1,($AF$2:$AF$1171=E$269)*($AG$2:$AG$1171=$A274)*($AI$2:$AI$1171=_xlpm.m),$AH$2:$AH$1171),IF(_xlpm.m=0,"No data",IF(_xlpm.b=450,"450",_xlpm.b&amp;"–"&amp;(_xlpm.b+9))&amp;" ("&amp;_xlpm.m&amp;")"))</f>
        <v>340–349 (1)</v>
      </c>
      <c r="F274" s="20" t="str" cm="1">
        <f t="array" ref="F274">_xlfn.LET(_xlpm.m,AO6,_xlpm.b,_xlfn.XLOOKUP(1,($AF$2:$AF$1171=F$269)*($AG$2:$AG$1171=$A274)*($AI$2:$AI$1171=_xlpm.m),$AH$2:$AH$1171),IF(_xlpm.m=0,"No data",IF(_xlpm.b=450,"450",_xlpm.b&amp;"–"&amp;(_xlpm.b+9))&amp;" ("&amp;_xlpm.m&amp;")"))</f>
        <v>360–369 (1)</v>
      </c>
      <c r="G274" s="20" t="str" cm="1">
        <f t="array" ref="G274">_xlfn.LET(_xlpm.m,AP6,_xlpm.b,_xlfn.XLOOKUP(1,($AF$2:$AF$1171=G$269)*($AG$2:$AG$1171=$A274)*($AI$2:$AI$1171=_xlpm.m),$AH$2:$AH$1171),IF(_xlpm.m=0,"No data",IF(_xlpm.b=450,"450",_xlpm.b&amp;"–"&amp;(_xlpm.b+9))&amp;" ("&amp;_xlpm.m&amp;")"))</f>
        <v>340–349 (1)</v>
      </c>
      <c r="H274" s="20" t="str" cm="1">
        <f t="array" ref="H274">_xlfn.LET(_xlpm.m,AQ6,_xlpm.b,_xlfn.XLOOKUP(1,($AF$2:$AF$1171=H$269)*($AG$2:$AG$1171=$A274)*($AI$2:$AI$1171=_xlpm.m),$AH$2:$AH$1171),IF(_xlpm.m=0,"No data",IF(_xlpm.b=450,"450",_xlpm.b&amp;"–"&amp;(_xlpm.b+9))&amp;" ("&amp;_xlpm.m&amp;")"))</f>
        <v>360–369 (1)</v>
      </c>
      <c r="I274" s="20" t="str" cm="1">
        <f t="array" ref="I274">_xlfn.LET(_xlpm.m,AR6,_xlpm.b,_xlfn.XLOOKUP(1,($AF$2:$AF$1171=I$269)*($AG$2:$AG$1171=$A274)*($AI$2:$AI$1171=_xlpm.m),$AH$2:$AH$1171),IF(_xlpm.m=0,"No data",IF(_xlpm.b=450,"450",_xlpm.b&amp;"–"&amp;(_xlpm.b+9))&amp;" ("&amp;_xlpm.m&amp;")"))</f>
        <v>360–369 (1)</v>
      </c>
      <c r="J274" s="20" t="str" cm="1">
        <f t="array" ref="J274">_xlfn.LET(_xlpm.m,AS6,_xlpm.b,_xlfn.XLOOKUP(1,($AF$2:$AF$1171=J$269)*($AG$2:$AG$1171=$A274)*($AI$2:$AI$1171=_xlpm.m),$AH$2:$AH$1171),IF(_xlpm.m=0,"No data",IF(_xlpm.b=450,"450",_xlpm.b&amp;"–"&amp;(_xlpm.b+9))&amp;" ("&amp;_xlpm.m&amp;")"))</f>
        <v>360–369 (1)</v>
      </c>
      <c r="L274" s="25" t="s">
        <v>781</v>
      </c>
      <c r="M274" s="25" t="s">
        <v>998</v>
      </c>
      <c r="AF274" s="2">
        <v>0.66666666666666663</v>
      </c>
      <c r="AG274" t="s">
        <v>743</v>
      </c>
      <c r="AH274" s="17">
        <v>320</v>
      </c>
      <c r="AI274" s="17" cm="1">
        <f t="array" ref="AI274">SUMPRODUCT(--(IFERROR(HOUR(Flights_2026_09_303334353637345678910[entry_hour]),-1)=HOUR(AF274)),--(IFERROR(Flights_2026_09_303334353637345678910[entry_sector],"")=AG274),--(IFERROR(Flights_2026_09_303334353637345678910[nfl],-1)&gt;=AH274),--(IFERROR(Flights_2026_09_303334353637345678910[nfl],-1)&lt;=IF(AH274=450,450,AH274+9)))</f>
        <v>0</v>
      </c>
    </row>
    <row r="275" spans="1:35" x14ac:dyDescent="0.2">
      <c r="AF275" s="2">
        <v>0.66666666666666663</v>
      </c>
      <c r="AG275" t="s">
        <v>743</v>
      </c>
      <c r="AH275" s="17">
        <v>330</v>
      </c>
      <c r="AI275" s="17" cm="1">
        <f t="array" ref="AI275">SUMPRODUCT(--(IFERROR(HOUR(Flights_2026_09_303334353637345678910[entry_hour]),-1)=HOUR(AF275)),--(IFERROR(Flights_2026_09_303334353637345678910[entry_sector],"")=AG275),--(IFERROR(Flights_2026_09_303334353637345678910[nfl],-1)&gt;=AH275),--(IFERROR(Flights_2026_09_303334353637345678910[nfl],-1)&lt;=IF(AH275=450,450,AH275+9)))</f>
        <v>0</v>
      </c>
    </row>
    <row r="276" spans="1:35" x14ac:dyDescent="0.2">
      <c r="AF276" s="2">
        <v>0.66666666666666663</v>
      </c>
      <c r="AG276" t="s">
        <v>743</v>
      </c>
      <c r="AH276" s="17">
        <v>340</v>
      </c>
      <c r="AI276" s="17" cm="1">
        <f t="array" ref="AI276">SUMPRODUCT(--(IFERROR(HOUR(Flights_2026_09_303334353637345678910[entry_hour]),-1)=HOUR(AF276)),--(IFERROR(Flights_2026_09_303334353637345678910[entry_sector],"")=AG276),--(IFERROR(Flights_2026_09_303334353637345678910[nfl],-1)&gt;=AH276),--(IFERROR(Flights_2026_09_303334353637345678910[nfl],-1)&lt;=IF(AH276=450,450,AH276+9)))</f>
        <v>0</v>
      </c>
    </row>
    <row r="277" spans="1:35" x14ac:dyDescent="0.2">
      <c r="AF277" s="2">
        <v>0.66666666666666663</v>
      </c>
      <c r="AG277" t="s">
        <v>743</v>
      </c>
      <c r="AH277" s="17">
        <v>350</v>
      </c>
      <c r="AI277" s="17" cm="1">
        <f t="array" ref="AI277">SUMPRODUCT(--(IFERROR(HOUR(Flights_2026_09_303334353637345678910[entry_hour]),-1)=HOUR(AF277)),--(IFERROR(Flights_2026_09_303334353637345678910[entry_sector],"")=AG277),--(IFERROR(Flights_2026_09_303334353637345678910[nfl],-1)&gt;=AH277),--(IFERROR(Flights_2026_09_303334353637345678910[nfl],-1)&lt;=IF(AH277=450,450,AH277+9)))</f>
        <v>0</v>
      </c>
    </row>
    <row r="278" spans="1:35" ht="19" x14ac:dyDescent="0.2">
      <c r="A278" s="36" t="s">
        <v>2166</v>
      </c>
      <c r="B278" s="36"/>
      <c r="C278" s="36"/>
      <c r="D278" s="36"/>
      <c r="E278" s="36"/>
      <c r="F278" s="36"/>
      <c r="G278" s="36"/>
      <c r="H278" s="36"/>
      <c r="I278" s="36"/>
      <c r="J278" s="36"/>
      <c r="AF278" s="2">
        <v>0.66666666666666663</v>
      </c>
      <c r="AG278" t="s">
        <v>743</v>
      </c>
      <c r="AH278" s="17">
        <v>360</v>
      </c>
      <c r="AI278" s="17" cm="1">
        <f t="array" ref="AI278">SUMPRODUCT(--(IFERROR(HOUR(Flights_2026_09_303334353637345678910[entry_hour]),-1)=HOUR(AF278)),--(IFERROR(Flights_2026_09_303334353637345678910[entry_sector],"")=AG278),--(IFERROR(Flights_2026_09_303334353637345678910[nfl],-1)&gt;=AH278),--(IFERROR(Flights_2026_09_303334353637345678910[nfl],-1)&lt;=IF(AH278=450,450,AH278+9)))</f>
        <v>0</v>
      </c>
    </row>
    <row r="279" spans="1:35" x14ac:dyDescent="0.2">
      <c r="AF279" s="2">
        <v>0.66666666666666663</v>
      </c>
      <c r="AG279" t="s">
        <v>743</v>
      </c>
      <c r="AH279" s="17">
        <v>370</v>
      </c>
      <c r="AI279" s="17" cm="1">
        <f t="array" ref="AI279">SUMPRODUCT(--(IFERROR(HOUR(Flights_2026_09_303334353637345678910[entry_hour]),-1)=HOUR(AF279)),--(IFERROR(Flights_2026_09_303334353637345678910[entry_sector],"")=AG279),--(IFERROR(Flights_2026_09_303334353637345678910[nfl],-1)&gt;=AH279),--(IFERROR(Flights_2026_09_303334353637345678910[nfl],-1)&lt;=IF(AH279=450,450,AH279+9)))</f>
        <v>0</v>
      </c>
    </row>
    <row r="280" spans="1:35" x14ac:dyDescent="0.2">
      <c r="AF280" s="2">
        <v>0.66666666666666663</v>
      </c>
      <c r="AG280" t="s">
        <v>743</v>
      </c>
      <c r="AH280" s="17">
        <v>380</v>
      </c>
      <c r="AI280" s="17" cm="1">
        <f t="array" ref="AI280">SUMPRODUCT(--(IFERROR(HOUR(Flights_2026_09_303334353637345678910[entry_hour]),-1)=HOUR(AF280)),--(IFERROR(Flights_2026_09_303334353637345678910[entry_sector],"")=AG280),--(IFERROR(Flights_2026_09_303334353637345678910[nfl],-1)&gt;=AH280),--(IFERROR(Flights_2026_09_303334353637345678910[nfl],-1)&lt;=IF(AH280=450,450,AH280+9)))</f>
        <v>0</v>
      </c>
    </row>
    <row r="281" spans="1:35" ht="16" customHeight="1" x14ac:dyDescent="0.2">
      <c r="AF281" s="2">
        <v>0.66666666666666663</v>
      </c>
      <c r="AG281" t="s">
        <v>743</v>
      </c>
      <c r="AH281" s="17">
        <v>390</v>
      </c>
      <c r="AI281" s="17" cm="1">
        <f t="array" ref="AI281">SUMPRODUCT(--(IFERROR(HOUR(Flights_2026_09_303334353637345678910[entry_hour]),-1)=HOUR(AF281)),--(IFERROR(Flights_2026_09_303334353637345678910[entry_sector],"")=AG281),--(IFERROR(Flights_2026_09_303334353637345678910[nfl],-1)&gt;=AH281),--(IFERROR(Flights_2026_09_303334353637345678910[nfl],-1)&lt;=IF(AH281=450,450,AH281+9)))</f>
        <v>0</v>
      </c>
    </row>
    <row r="282" spans="1:35" x14ac:dyDescent="0.2">
      <c r="AF282" s="2">
        <v>0.66666666666666663</v>
      </c>
      <c r="AG282" t="s">
        <v>743</v>
      </c>
      <c r="AH282" s="17">
        <v>400</v>
      </c>
      <c r="AI282" s="17" cm="1">
        <f t="array" ref="AI282">SUMPRODUCT(--(IFERROR(HOUR(Flights_2026_09_303334353637345678910[entry_hour]),-1)=HOUR(AF282)),--(IFERROR(Flights_2026_09_303334353637345678910[entry_sector],"")=AG282),--(IFERROR(Flights_2026_09_303334353637345678910[nfl],-1)&gt;=AH282),--(IFERROR(Flights_2026_09_303334353637345678910[nfl],-1)&lt;=IF(AH282=450,450,AH282+9)))</f>
        <v>0</v>
      </c>
    </row>
    <row r="283" spans="1:35" x14ac:dyDescent="0.2">
      <c r="AF283" s="2">
        <v>0.66666666666666663</v>
      </c>
      <c r="AG283" t="s">
        <v>743</v>
      </c>
      <c r="AH283" s="17">
        <v>410</v>
      </c>
      <c r="AI283" s="17" cm="1">
        <f t="array" ref="AI283">SUMPRODUCT(--(IFERROR(HOUR(Flights_2026_09_303334353637345678910[entry_hour]),-1)=HOUR(AF283)),--(IFERROR(Flights_2026_09_303334353637345678910[entry_sector],"")=AG283),--(IFERROR(Flights_2026_09_303334353637345678910[nfl],-1)&gt;=AH283),--(IFERROR(Flights_2026_09_303334353637345678910[nfl],-1)&lt;=IF(AH283=450,450,AH283+9)))</f>
        <v>0</v>
      </c>
    </row>
    <row r="284" spans="1:35" x14ac:dyDescent="0.2">
      <c r="AF284" s="2">
        <v>0.66666666666666663</v>
      </c>
      <c r="AG284" t="s">
        <v>743</v>
      </c>
      <c r="AH284" s="17">
        <v>420</v>
      </c>
      <c r="AI284" s="17" cm="1">
        <f t="array" ref="AI284">SUMPRODUCT(--(IFERROR(HOUR(Flights_2026_09_303334353637345678910[entry_hour]),-1)=HOUR(AF284)),--(IFERROR(Flights_2026_09_303334353637345678910[entry_sector],"")=AG284),--(IFERROR(Flights_2026_09_303334353637345678910[nfl],-1)&gt;=AH284),--(IFERROR(Flights_2026_09_303334353637345678910[nfl],-1)&lt;=IF(AH284=450,450,AH284+9)))</f>
        <v>0</v>
      </c>
    </row>
    <row r="285" spans="1:35" x14ac:dyDescent="0.2">
      <c r="AF285" s="2">
        <v>0.66666666666666663</v>
      </c>
      <c r="AG285" t="s">
        <v>743</v>
      </c>
      <c r="AH285" s="17">
        <v>430</v>
      </c>
      <c r="AI285" s="17" cm="1">
        <f t="array" ref="AI285">SUMPRODUCT(--(IFERROR(HOUR(Flights_2026_09_303334353637345678910[entry_hour]),-1)=HOUR(AF285)),--(IFERROR(Flights_2026_09_303334353637345678910[entry_sector],"")=AG285),--(IFERROR(Flights_2026_09_303334353637345678910[nfl],-1)&gt;=AH285),--(IFERROR(Flights_2026_09_303334353637345678910[nfl],-1)&lt;=IF(AH285=450,450,AH285+9)))</f>
        <v>0</v>
      </c>
    </row>
    <row r="286" spans="1:35" x14ac:dyDescent="0.2">
      <c r="AF286" s="2">
        <v>0.66666666666666663</v>
      </c>
      <c r="AG286" t="s">
        <v>743</v>
      </c>
      <c r="AH286" s="17">
        <v>440</v>
      </c>
      <c r="AI286" s="17" cm="1">
        <f t="array" ref="AI286">SUMPRODUCT(--(IFERROR(HOUR(Flights_2026_09_303334353637345678910[entry_hour]),-1)=HOUR(AF286)),--(IFERROR(Flights_2026_09_303334353637345678910[entry_sector],"")=AG286),--(IFERROR(Flights_2026_09_303334353637345678910[nfl],-1)&gt;=AH286),--(IFERROR(Flights_2026_09_303334353637345678910[nfl],-1)&lt;=IF(AH286=450,450,AH286+9)))</f>
        <v>0</v>
      </c>
    </row>
    <row r="287" spans="1:35" x14ac:dyDescent="0.2">
      <c r="AF287" s="2">
        <v>0.66666666666666663</v>
      </c>
      <c r="AG287" t="s">
        <v>743</v>
      </c>
      <c r="AH287" s="17">
        <v>450</v>
      </c>
      <c r="AI287" s="17" cm="1">
        <f t="array" ref="AI287">SUMPRODUCT(--(IFERROR(HOUR(Flights_2026_09_303334353637345678910[entry_hour]),-1)=HOUR(AF287)),--(IFERROR(Flights_2026_09_303334353637345678910[entry_sector],"")=AG287),--(IFERROR(Flights_2026_09_303334353637345678910[nfl],-1)&gt;=AH287),--(IFERROR(Flights_2026_09_303334353637345678910[nfl],-1)&lt;=IF(AH287=450,450,AH287+9)))</f>
        <v>0</v>
      </c>
    </row>
    <row r="288" spans="1:35" x14ac:dyDescent="0.2">
      <c r="AF288" s="2">
        <v>0.66666666666666663</v>
      </c>
      <c r="AG288" t="s">
        <v>744</v>
      </c>
      <c r="AH288" s="17">
        <v>200</v>
      </c>
      <c r="AI288" s="17" cm="1">
        <f t="array" ref="AI288">SUMPRODUCT(--(IFERROR(HOUR(Flights_2026_09_303334353637345678910[entry_hour]),-1)=HOUR(AF288)),--(IFERROR(Flights_2026_09_303334353637345678910[entry_sector],"")=AG288),--(IFERROR(Flights_2026_09_303334353637345678910[nfl],-1)&gt;=AH288),--(IFERROR(Flights_2026_09_303334353637345678910[nfl],-1)&lt;=IF(AH288=450,450,AH288+9)))</f>
        <v>0</v>
      </c>
    </row>
    <row r="289" spans="1:35" x14ac:dyDescent="0.2">
      <c r="AF289" s="2">
        <v>0.66666666666666663</v>
      </c>
      <c r="AG289" t="s">
        <v>744</v>
      </c>
      <c r="AH289" s="17">
        <v>210</v>
      </c>
      <c r="AI289" s="17" cm="1">
        <f t="array" ref="AI289">SUMPRODUCT(--(IFERROR(HOUR(Flights_2026_09_303334353637345678910[entry_hour]),-1)=HOUR(AF289)),--(IFERROR(Flights_2026_09_303334353637345678910[entry_sector],"")=AG289),--(IFERROR(Flights_2026_09_303334353637345678910[nfl],-1)&gt;=AH289),--(IFERROR(Flights_2026_09_303334353637345678910[nfl],-1)&lt;=IF(AH289=450,450,AH289+9)))</f>
        <v>0</v>
      </c>
    </row>
    <row r="290" spans="1:35" x14ac:dyDescent="0.2">
      <c r="AF290" s="2">
        <v>0.66666666666666663</v>
      </c>
      <c r="AG290" t="s">
        <v>744</v>
      </c>
      <c r="AH290" s="17">
        <v>220</v>
      </c>
      <c r="AI290" s="17" cm="1">
        <f t="array" ref="AI290">SUMPRODUCT(--(IFERROR(HOUR(Flights_2026_09_303334353637345678910[entry_hour]),-1)=HOUR(AF290)),--(IFERROR(Flights_2026_09_303334353637345678910[entry_sector],"")=AG290),--(IFERROR(Flights_2026_09_303334353637345678910[nfl],-1)&gt;=AH290),--(IFERROR(Flights_2026_09_303334353637345678910[nfl],-1)&lt;=IF(AH290=450,450,AH290+9)))</f>
        <v>9</v>
      </c>
    </row>
    <row r="291" spans="1:35" x14ac:dyDescent="0.2">
      <c r="AF291" s="2">
        <v>0.66666666666666663</v>
      </c>
      <c r="AG291" t="s">
        <v>744</v>
      </c>
      <c r="AH291" s="17">
        <v>230</v>
      </c>
      <c r="AI291" s="17" cm="1">
        <f t="array" ref="AI291">SUMPRODUCT(--(IFERROR(HOUR(Flights_2026_09_303334353637345678910[entry_hour]),-1)=HOUR(AF291)),--(IFERROR(Flights_2026_09_303334353637345678910[entry_sector],"")=AG291),--(IFERROR(Flights_2026_09_303334353637345678910[nfl],-1)&gt;=AH291),--(IFERROR(Flights_2026_09_303334353637345678910[nfl],-1)&lt;=IF(AH291=450,450,AH291+9)))</f>
        <v>0</v>
      </c>
    </row>
    <row r="292" spans="1:35" x14ac:dyDescent="0.2">
      <c r="AF292" s="2">
        <v>0.66666666666666663</v>
      </c>
      <c r="AG292" t="s">
        <v>744</v>
      </c>
      <c r="AH292" s="17">
        <v>240</v>
      </c>
      <c r="AI292" s="17" cm="1">
        <f t="array" ref="AI292">SUMPRODUCT(--(IFERROR(HOUR(Flights_2026_09_303334353637345678910[entry_hour]),-1)=HOUR(AF292)),--(IFERROR(Flights_2026_09_303334353637345678910[entry_sector],"")=AG292),--(IFERROR(Flights_2026_09_303334353637345678910[nfl],-1)&gt;=AH292),--(IFERROR(Flights_2026_09_303334353637345678910[nfl],-1)&lt;=IF(AH292=450,450,AH292+9)))</f>
        <v>0</v>
      </c>
    </row>
    <row r="293" spans="1:35" x14ac:dyDescent="0.2">
      <c r="AF293" s="2">
        <v>0.66666666666666663</v>
      </c>
      <c r="AG293" t="s">
        <v>744</v>
      </c>
      <c r="AH293" s="17">
        <v>250</v>
      </c>
      <c r="AI293" s="17" cm="1">
        <f t="array" ref="AI293">SUMPRODUCT(--(IFERROR(HOUR(Flights_2026_09_303334353637345678910[entry_hour]),-1)=HOUR(AF293)),--(IFERROR(Flights_2026_09_303334353637345678910[entry_sector],"")=AG293),--(IFERROR(Flights_2026_09_303334353637345678910[nfl],-1)&gt;=AH293),--(IFERROR(Flights_2026_09_303334353637345678910[nfl],-1)&lt;=IF(AH293=450,450,AH293+9)))</f>
        <v>0</v>
      </c>
    </row>
    <row r="294" spans="1:35" x14ac:dyDescent="0.2">
      <c r="AF294" s="2">
        <v>0.66666666666666663</v>
      </c>
      <c r="AG294" t="s">
        <v>744</v>
      </c>
      <c r="AH294" s="17">
        <v>260</v>
      </c>
      <c r="AI294" s="17" cm="1">
        <f t="array" ref="AI294">SUMPRODUCT(--(IFERROR(HOUR(Flights_2026_09_303334353637345678910[entry_hour]),-1)=HOUR(AF294)),--(IFERROR(Flights_2026_09_303334353637345678910[entry_sector],"")=AG294),--(IFERROR(Flights_2026_09_303334353637345678910[nfl],-1)&gt;=AH294),--(IFERROR(Flights_2026_09_303334353637345678910[nfl],-1)&lt;=IF(AH294=450,450,AH294+9)))</f>
        <v>0</v>
      </c>
    </row>
    <row r="295" spans="1:35" x14ac:dyDescent="0.2">
      <c r="AF295" s="2">
        <v>0.66666666666666663</v>
      </c>
      <c r="AG295" t="s">
        <v>744</v>
      </c>
      <c r="AH295" s="17">
        <v>270</v>
      </c>
      <c r="AI295" s="17" cm="1">
        <f t="array" ref="AI295">SUMPRODUCT(--(IFERROR(HOUR(Flights_2026_09_303334353637345678910[entry_hour]),-1)=HOUR(AF295)),--(IFERROR(Flights_2026_09_303334353637345678910[entry_sector],"")=AG295),--(IFERROR(Flights_2026_09_303334353637345678910[nfl],-1)&gt;=AH295),--(IFERROR(Flights_2026_09_303334353637345678910[nfl],-1)&lt;=IF(AH295=450,450,AH295+9)))</f>
        <v>0</v>
      </c>
    </row>
    <row r="296" spans="1:35" x14ac:dyDescent="0.2">
      <c r="AF296" s="2">
        <v>0.66666666666666663</v>
      </c>
      <c r="AG296" t="s">
        <v>744</v>
      </c>
      <c r="AH296" s="17">
        <v>280</v>
      </c>
      <c r="AI296" s="17" cm="1">
        <f t="array" ref="AI296">SUMPRODUCT(--(IFERROR(HOUR(Flights_2026_09_303334353637345678910[entry_hour]),-1)=HOUR(AF296)),--(IFERROR(Flights_2026_09_303334353637345678910[entry_sector],"")=AG296),--(IFERROR(Flights_2026_09_303334353637345678910[nfl],-1)&gt;=AH296),--(IFERROR(Flights_2026_09_303334353637345678910[nfl],-1)&lt;=IF(AH296=450,450,AH296+9)))</f>
        <v>0</v>
      </c>
    </row>
    <row r="297" spans="1:35" x14ac:dyDescent="0.2">
      <c r="AF297" s="2">
        <v>0.66666666666666663</v>
      </c>
      <c r="AG297" t="s">
        <v>744</v>
      </c>
      <c r="AH297" s="17">
        <v>290</v>
      </c>
      <c r="AI297" s="17" cm="1">
        <f t="array" ref="AI297">SUMPRODUCT(--(IFERROR(HOUR(Flights_2026_09_303334353637345678910[entry_hour]),-1)=HOUR(AF297)),--(IFERROR(Flights_2026_09_303334353637345678910[entry_sector],"")=AG297),--(IFERROR(Flights_2026_09_303334353637345678910[nfl],-1)&gt;=AH297),--(IFERROR(Flights_2026_09_303334353637345678910[nfl],-1)&lt;=IF(AH297=450,450,AH297+9)))</f>
        <v>0</v>
      </c>
    </row>
    <row r="298" spans="1:35" x14ac:dyDescent="0.2">
      <c r="AF298" s="2">
        <v>0.66666666666666663</v>
      </c>
      <c r="AG298" t="s">
        <v>744</v>
      </c>
      <c r="AH298" s="17">
        <v>300</v>
      </c>
      <c r="AI298" s="17" cm="1">
        <f t="array" ref="AI298">SUMPRODUCT(--(IFERROR(HOUR(Flights_2026_09_303334353637345678910[entry_hour]),-1)=HOUR(AF298)),--(IFERROR(Flights_2026_09_303334353637345678910[entry_sector],"")=AG298),--(IFERROR(Flights_2026_09_303334353637345678910[nfl],-1)&gt;=AH298),--(IFERROR(Flights_2026_09_303334353637345678910[nfl],-1)&lt;=IF(AH298=450,450,AH298+9)))</f>
        <v>0</v>
      </c>
    </row>
    <row r="299" spans="1:35" x14ac:dyDescent="0.2">
      <c r="AF299" s="2">
        <v>0.66666666666666663</v>
      </c>
      <c r="AG299" t="s">
        <v>744</v>
      </c>
      <c r="AH299" s="17">
        <v>310</v>
      </c>
      <c r="AI299" s="17" cm="1">
        <f t="array" ref="AI299">SUMPRODUCT(--(IFERROR(HOUR(Flights_2026_09_303334353637345678910[entry_hour]),-1)=HOUR(AF299)),--(IFERROR(Flights_2026_09_303334353637345678910[entry_sector],"")=AG299),--(IFERROR(Flights_2026_09_303334353637345678910[nfl],-1)&gt;=AH299),--(IFERROR(Flights_2026_09_303334353637345678910[nfl],-1)&lt;=IF(AH299=450,450,AH299+9)))</f>
        <v>0</v>
      </c>
    </row>
    <row r="300" spans="1:35" x14ac:dyDescent="0.2">
      <c r="A300" s="3" t="s">
        <v>989</v>
      </c>
      <c r="B300" s="3" t="s">
        <v>785</v>
      </c>
      <c r="C300" s="3" t="s">
        <v>37</v>
      </c>
      <c r="D300" s="3" t="s">
        <v>786</v>
      </c>
      <c r="AF300" s="2">
        <v>0.66666666666666663</v>
      </c>
      <c r="AG300" t="s">
        <v>744</v>
      </c>
      <c r="AH300" s="17">
        <v>320</v>
      </c>
      <c r="AI300" s="17" cm="1">
        <f t="array" ref="AI300">SUMPRODUCT(--(IFERROR(HOUR(Flights_2026_09_303334353637345678910[entry_hour]),-1)=HOUR(AF300)),--(IFERROR(Flights_2026_09_303334353637345678910[entry_sector],"")=AG300),--(IFERROR(Flights_2026_09_303334353637345678910[nfl],-1)&gt;=AH300),--(IFERROR(Flights_2026_09_303334353637345678910[nfl],-1)&lt;=IF(AH300=450,450,AH300+9)))</f>
        <v>0</v>
      </c>
    </row>
    <row r="301" spans="1:35" x14ac:dyDescent="0.2">
      <c r="A301" s="4">
        <v>0.58333333333333337</v>
      </c>
      <c r="B301" s="5" cm="1">
        <f t="array" ref="B301">SUMPRODUCT(--(HOUR(Flights_2026_09_303334353637345678910[entry_hour])=HOUR($A301)),--(Flights_2026_09_303334353637345678910[TMA_Fix]=B$300))</f>
        <v>8</v>
      </c>
      <c r="C301" s="5" cm="1">
        <f t="array" ref="C301">SUMPRODUCT(--(HOUR(Flights_2026_09_303334353637345678910[entry_hour])=HOUR($A301)),--(Flights_2026_09_303334353637345678910[BPN_2]=C$300))</f>
        <v>3</v>
      </c>
      <c r="D301" s="5" cm="1">
        <f t="array" ref="D301">SUMPRODUCT(--(HOUR(Flights_2026_09_303334353637345678910[entry_hour])=HOUR($A301)),--(Flights_2026_09_303334353637345678910[TMA_Fix]=D$300))</f>
        <v>1</v>
      </c>
      <c r="AF301" s="2">
        <v>0.66666666666666663</v>
      </c>
      <c r="AG301" t="s">
        <v>744</v>
      </c>
      <c r="AH301" s="17">
        <v>330</v>
      </c>
      <c r="AI301" s="17" cm="1">
        <f t="array" ref="AI301">SUMPRODUCT(--(IFERROR(HOUR(Flights_2026_09_303334353637345678910[entry_hour]),-1)=HOUR(AF301)),--(IFERROR(Flights_2026_09_303334353637345678910[entry_sector],"")=AG301),--(IFERROR(Flights_2026_09_303334353637345678910[nfl],-1)&gt;=AH301),--(IFERROR(Flights_2026_09_303334353637345678910[nfl],-1)&lt;=IF(AH301=450,450,AH301+9)))</f>
        <v>0</v>
      </c>
    </row>
    <row r="302" spans="1:35" x14ac:dyDescent="0.2">
      <c r="A302" s="4">
        <v>0.625</v>
      </c>
      <c r="B302" s="5" cm="1">
        <f t="array" ref="B302">SUMPRODUCT(--(HOUR(Flights_2026_09_303334353637345678910[entry_hour])=HOUR($A302)),--(Flights_2026_09_303334353637345678910[TMA_Fix]=B$300))</f>
        <v>8</v>
      </c>
      <c r="C302" s="5" cm="1">
        <f t="array" ref="C302">SUMPRODUCT(--(HOUR(Flights_2026_09_303334353637345678910[entry_hour])=HOUR($A302)),--(Flights_2026_09_303334353637345678910[BPN_2]=C$300))</f>
        <v>7</v>
      </c>
      <c r="D302" s="5" cm="1">
        <f t="array" ref="D302">SUMPRODUCT(--(HOUR(Flights_2026_09_303334353637345678910[entry_hour])=HOUR($A302)),--(Flights_2026_09_303334353637345678910[TMA_Fix]=D$300))</f>
        <v>2</v>
      </c>
      <c r="AF302" s="2">
        <v>0.66666666666666663</v>
      </c>
      <c r="AG302" t="s">
        <v>744</v>
      </c>
      <c r="AH302" s="17">
        <v>340</v>
      </c>
      <c r="AI302" s="17" cm="1">
        <f t="array" ref="AI302">SUMPRODUCT(--(IFERROR(HOUR(Flights_2026_09_303334353637345678910[entry_hour]),-1)=HOUR(AF302)),--(IFERROR(Flights_2026_09_303334353637345678910[entry_sector],"")=AG302),--(IFERROR(Flights_2026_09_303334353637345678910[nfl],-1)&gt;=AH302),--(IFERROR(Flights_2026_09_303334353637345678910[nfl],-1)&lt;=IF(AH302=450,450,AH302+9)))</f>
        <v>0</v>
      </c>
    </row>
    <row r="303" spans="1:35" x14ac:dyDescent="0.2">
      <c r="A303" s="4">
        <v>0.66666666666666663</v>
      </c>
      <c r="B303" s="5" cm="1">
        <f t="array" ref="B303">SUMPRODUCT(--(HOUR(Flights_2026_09_303334353637345678910[entry_hour])=HOUR($A303)),--(Flights_2026_09_303334353637345678910[TMA_Fix]=B$300))</f>
        <v>12</v>
      </c>
      <c r="C303" s="5" cm="1">
        <f t="array" ref="C303">SUMPRODUCT(--(HOUR(Flights_2026_09_303334353637345678910[entry_hour])=HOUR($A303)),--(Flights_2026_09_303334353637345678910[BPN_2]=C$300))</f>
        <v>9</v>
      </c>
      <c r="D303" s="5" cm="1">
        <f t="array" ref="D303">SUMPRODUCT(--(HOUR(Flights_2026_09_303334353637345678910[entry_hour])=HOUR($A303)),--(Flights_2026_09_303334353637345678910[TMA_Fix]=D$300))</f>
        <v>2</v>
      </c>
      <c r="AF303" s="2">
        <v>0.66666666666666663</v>
      </c>
      <c r="AG303" t="s">
        <v>744</v>
      </c>
      <c r="AH303" s="17">
        <v>350</v>
      </c>
      <c r="AI303" s="17" cm="1">
        <f t="array" ref="AI303">SUMPRODUCT(--(IFERROR(HOUR(Flights_2026_09_303334353637345678910[entry_hour]),-1)=HOUR(AF303)),--(IFERROR(Flights_2026_09_303334353637345678910[entry_sector],"")=AG303),--(IFERROR(Flights_2026_09_303334353637345678910[nfl],-1)&gt;=AH303),--(IFERROR(Flights_2026_09_303334353637345678910[nfl],-1)&lt;=IF(AH303=450,450,AH303+9)))</f>
        <v>0</v>
      </c>
    </row>
    <row r="304" spans="1:35" x14ac:dyDescent="0.2">
      <c r="A304" s="4">
        <v>0.70833333333333337</v>
      </c>
      <c r="B304" s="5" cm="1">
        <f t="array" ref="B304">SUMPRODUCT(--(HOUR(Flights_2026_09_303334353637345678910[entry_hour])=HOUR($A304)),--(Flights_2026_09_303334353637345678910[TMA_Fix]=B$300))</f>
        <v>10</v>
      </c>
      <c r="C304" s="5" cm="1">
        <f t="array" ref="C304">SUMPRODUCT(--(HOUR(Flights_2026_09_303334353637345678910[entry_hour])=HOUR($A304)),--(Flights_2026_09_303334353637345678910[BPN_2]=C$300))</f>
        <v>6</v>
      </c>
      <c r="D304" s="5" cm="1">
        <f t="array" ref="D304">SUMPRODUCT(--(HOUR(Flights_2026_09_303334353637345678910[entry_hour])=HOUR($A304)),--(Flights_2026_09_303334353637345678910[TMA_Fix]=D$300))</f>
        <v>3</v>
      </c>
      <c r="AF304" s="2">
        <v>0.66666666666666663</v>
      </c>
      <c r="AG304" t="s">
        <v>744</v>
      </c>
      <c r="AH304" s="17">
        <v>360</v>
      </c>
      <c r="AI304" s="17" cm="1">
        <f t="array" ref="AI304">SUMPRODUCT(--(IFERROR(HOUR(Flights_2026_09_303334353637345678910[entry_hour]),-1)=HOUR(AF304)),--(IFERROR(Flights_2026_09_303334353637345678910[entry_sector],"")=AG304),--(IFERROR(Flights_2026_09_303334353637345678910[nfl],-1)&gt;=AH304),--(IFERROR(Flights_2026_09_303334353637345678910[nfl],-1)&lt;=IF(AH304=450,450,AH304+9)))</f>
        <v>0</v>
      </c>
    </row>
    <row r="305" spans="1:35" x14ac:dyDescent="0.2">
      <c r="A305" s="4">
        <v>0.75</v>
      </c>
      <c r="B305" s="5" cm="1">
        <f t="array" ref="B305">SUMPRODUCT(--(HOUR(Flights_2026_09_303334353637345678910[entry_hour])=HOUR($A305)),--(Flights_2026_09_303334353637345678910[TMA_Fix]=B$300))</f>
        <v>10</v>
      </c>
      <c r="C305" s="5" cm="1">
        <f t="array" ref="C305">SUMPRODUCT(--(HOUR(Flights_2026_09_303334353637345678910[entry_hour])=HOUR($A305)),--(Flights_2026_09_303334353637345678910[BPN_2]=C$300))</f>
        <v>6</v>
      </c>
      <c r="D305" s="5" cm="1">
        <f t="array" ref="D305">SUMPRODUCT(--(HOUR(Flights_2026_09_303334353637345678910[entry_hour])=HOUR($A305)),--(Flights_2026_09_303334353637345678910[TMA_Fix]=D$300))</f>
        <v>1</v>
      </c>
      <c r="AF305" s="2">
        <v>0.66666666666666663</v>
      </c>
      <c r="AG305" t="s">
        <v>744</v>
      </c>
      <c r="AH305" s="17">
        <v>370</v>
      </c>
      <c r="AI305" s="17" cm="1">
        <f t="array" ref="AI305">SUMPRODUCT(--(IFERROR(HOUR(Flights_2026_09_303334353637345678910[entry_hour]),-1)=HOUR(AF305)),--(IFERROR(Flights_2026_09_303334353637345678910[entry_sector],"")=AG305),--(IFERROR(Flights_2026_09_303334353637345678910[nfl],-1)&gt;=AH305),--(IFERROR(Flights_2026_09_303334353637345678910[nfl],-1)&lt;=IF(AH305=450,450,AH305+9)))</f>
        <v>0</v>
      </c>
    </row>
    <row r="306" spans="1:35" x14ac:dyDescent="0.2">
      <c r="A306" s="4">
        <v>0.79166666666666663</v>
      </c>
      <c r="B306" s="5" cm="1">
        <f t="array" ref="B306">SUMPRODUCT(--(HOUR(Flights_2026_09_303334353637345678910[entry_hour])=HOUR($A306)),--(Flights_2026_09_303334353637345678910[TMA_Fix]=B$300))</f>
        <v>6</v>
      </c>
      <c r="C306" s="5" cm="1">
        <f t="array" ref="C306">SUMPRODUCT(--(HOUR(Flights_2026_09_303334353637345678910[entry_hour])=HOUR($A306)),--(Flights_2026_09_303334353637345678910[BPN_2]=C$300))</f>
        <v>3</v>
      </c>
      <c r="D306" s="5" cm="1">
        <f t="array" ref="D306">SUMPRODUCT(--(HOUR(Flights_2026_09_303334353637345678910[entry_hour])=HOUR($A306)),--(Flights_2026_09_303334353637345678910[TMA_Fix]=D$300))</f>
        <v>2</v>
      </c>
      <c r="AF306" s="2">
        <v>0.66666666666666663</v>
      </c>
      <c r="AG306" t="s">
        <v>744</v>
      </c>
      <c r="AH306" s="17">
        <v>380</v>
      </c>
      <c r="AI306" s="17" cm="1">
        <f t="array" ref="AI306">SUMPRODUCT(--(IFERROR(HOUR(Flights_2026_09_303334353637345678910[entry_hour]),-1)=HOUR(AF306)),--(IFERROR(Flights_2026_09_303334353637345678910[entry_sector],"")=AG306),--(IFERROR(Flights_2026_09_303334353637345678910[nfl],-1)&gt;=AH306),--(IFERROR(Flights_2026_09_303334353637345678910[nfl],-1)&lt;=IF(AH306=450,450,AH306+9)))</f>
        <v>0</v>
      </c>
    </row>
    <row r="307" spans="1:35" x14ac:dyDescent="0.2">
      <c r="A307" s="4">
        <v>0.83333333333333337</v>
      </c>
      <c r="B307" s="5" cm="1">
        <f t="array" ref="B307">SUMPRODUCT(--(HOUR(Flights_2026_09_303334353637345678910[entry_hour])=HOUR($A307)),--(Flights_2026_09_303334353637345678910[TMA_Fix]=B$300))</f>
        <v>8</v>
      </c>
      <c r="C307" s="5" cm="1">
        <f t="array" ref="C307">SUMPRODUCT(--(HOUR(Flights_2026_09_303334353637345678910[entry_hour])=HOUR($A307)),--(Flights_2026_09_303334353637345678910[BPN_2]=C$300))</f>
        <v>1</v>
      </c>
      <c r="D307" s="5" cm="1">
        <f t="array" ref="D307">SUMPRODUCT(--(HOUR(Flights_2026_09_303334353637345678910[entry_hour])=HOUR($A307)),--(Flights_2026_09_303334353637345678910[TMA_Fix]=D$300))</f>
        <v>2</v>
      </c>
      <c r="AF307" s="2">
        <v>0.66666666666666663</v>
      </c>
      <c r="AG307" t="s">
        <v>744</v>
      </c>
      <c r="AH307" s="17">
        <v>390</v>
      </c>
      <c r="AI307" s="17" cm="1">
        <f t="array" ref="AI307">SUMPRODUCT(--(IFERROR(HOUR(Flights_2026_09_303334353637345678910[entry_hour]),-1)=HOUR(AF307)),--(IFERROR(Flights_2026_09_303334353637345678910[entry_sector],"")=AG307),--(IFERROR(Flights_2026_09_303334353637345678910[nfl],-1)&gt;=AH307),--(IFERROR(Flights_2026_09_303334353637345678910[nfl],-1)&lt;=IF(AH307=450,450,AH307+9)))</f>
        <v>0</v>
      </c>
    </row>
    <row r="308" spans="1:35" x14ac:dyDescent="0.2">
      <c r="A308" s="4">
        <v>0.875</v>
      </c>
      <c r="B308" s="5" cm="1">
        <f t="array" ref="B308">SUMPRODUCT(--(HOUR(Flights_2026_09_303334353637345678910[entry_hour])=HOUR($A308)),--(Flights_2026_09_303334353637345678910[TMA_Fix]=B$300))</f>
        <v>1</v>
      </c>
      <c r="C308" s="5" cm="1">
        <f t="array" ref="C308">SUMPRODUCT(--(HOUR(Flights_2026_09_303334353637345678910[entry_hour])=HOUR($A308)),--(Flights_2026_09_303334353637345678910[BPN_2]=C$300))</f>
        <v>0</v>
      </c>
      <c r="D308" s="5" cm="1">
        <f t="array" ref="D308">SUMPRODUCT(--(HOUR(Flights_2026_09_303334353637345678910[entry_hour])=HOUR($A308)),--(Flights_2026_09_303334353637345678910[TMA_Fix]=D$300))</f>
        <v>2</v>
      </c>
      <c r="AF308" s="2">
        <v>0.66666666666666663</v>
      </c>
      <c r="AG308" t="s">
        <v>744</v>
      </c>
      <c r="AH308" s="17">
        <v>400</v>
      </c>
      <c r="AI308" s="17" cm="1">
        <f t="array" ref="AI308">SUMPRODUCT(--(IFERROR(HOUR(Flights_2026_09_303334353637345678910[entry_hour]),-1)=HOUR(AF308)),--(IFERROR(Flights_2026_09_303334353637345678910[entry_sector],"")=AG308),--(IFERROR(Flights_2026_09_303334353637345678910[nfl],-1)&gt;=AH308),--(IFERROR(Flights_2026_09_303334353637345678910[nfl],-1)&lt;=IF(AH308=450,450,AH308+9)))</f>
        <v>0</v>
      </c>
    </row>
    <row r="309" spans="1:35" x14ac:dyDescent="0.2">
      <c r="A309" s="4">
        <v>0.91666666666666663</v>
      </c>
      <c r="B309" s="5" cm="1">
        <f t="array" ref="B309">SUMPRODUCT(--(HOUR(Flights_2026_09_303334353637345678910[entry_hour])=HOUR($A309)),--(Flights_2026_09_303334353637345678910[TMA_Fix]=B$300))</f>
        <v>6</v>
      </c>
      <c r="C309" s="5" cm="1">
        <f t="array" ref="C309">SUMPRODUCT(--(HOUR(Flights_2026_09_303334353637345678910[entry_hour])=HOUR($A309)),--(Flights_2026_09_303334353637345678910[BPN_2]=C$300))</f>
        <v>3</v>
      </c>
      <c r="D309" s="5" cm="1">
        <f t="array" ref="D309">SUMPRODUCT(--(HOUR(Flights_2026_09_303334353637345678910[entry_hour])=HOUR($A309)),--(Flights_2026_09_303334353637345678910[TMA_Fix]=D$300))</f>
        <v>1</v>
      </c>
      <c r="AF309" s="2">
        <v>0.66666666666666663</v>
      </c>
      <c r="AG309" t="s">
        <v>744</v>
      </c>
      <c r="AH309" s="17">
        <v>410</v>
      </c>
      <c r="AI309" s="17" cm="1">
        <f t="array" ref="AI309">SUMPRODUCT(--(IFERROR(HOUR(Flights_2026_09_303334353637345678910[entry_hour]),-1)=HOUR(AF309)),--(IFERROR(Flights_2026_09_303334353637345678910[entry_sector],"")=AG309),--(IFERROR(Flights_2026_09_303334353637345678910[nfl],-1)&gt;=AH309),--(IFERROR(Flights_2026_09_303334353637345678910[nfl],-1)&lt;=IF(AH309=450,450,AH309+9)))</f>
        <v>0</v>
      </c>
    </row>
    <row r="310" spans="1:35" x14ac:dyDescent="0.2">
      <c r="AF310" s="2">
        <v>0.66666666666666663</v>
      </c>
      <c r="AG310" t="s">
        <v>744</v>
      </c>
      <c r="AH310" s="17">
        <v>420</v>
      </c>
      <c r="AI310" s="17" cm="1">
        <f t="array" ref="AI310">SUMPRODUCT(--(IFERROR(HOUR(Flights_2026_09_303334353637345678910[entry_hour]),-1)=HOUR(AF310)),--(IFERROR(Flights_2026_09_303334353637345678910[entry_sector],"")=AG310),--(IFERROR(Flights_2026_09_303334353637345678910[nfl],-1)&gt;=AH310),--(IFERROR(Flights_2026_09_303334353637345678910[nfl],-1)&lt;=IF(AH310=450,450,AH310+9)))</f>
        <v>0</v>
      </c>
    </row>
    <row r="311" spans="1:35" x14ac:dyDescent="0.2">
      <c r="AF311" s="2">
        <v>0.66666666666666663</v>
      </c>
      <c r="AG311" t="s">
        <v>744</v>
      </c>
      <c r="AH311" s="17">
        <v>430</v>
      </c>
      <c r="AI311" s="17" cm="1">
        <f t="array" ref="AI311">SUMPRODUCT(--(IFERROR(HOUR(Flights_2026_09_303334353637345678910[entry_hour]),-1)=HOUR(AF311)),--(IFERROR(Flights_2026_09_303334353637345678910[entry_sector],"")=AG311),--(IFERROR(Flights_2026_09_303334353637345678910[nfl],-1)&gt;=AH311),--(IFERROR(Flights_2026_09_303334353637345678910[nfl],-1)&lt;=IF(AH311=450,450,AH311+9)))</f>
        <v>0</v>
      </c>
    </row>
    <row r="312" spans="1:35" ht="19" x14ac:dyDescent="0.2">
      <c r="A312" s="36" t="s">
        <v>2167</v>
      </c>
      <c r="B312" s="36"/>
      <c r="C312" s="36"/>
      <c r="D312" s="36"/>
      <c r="E312" s="36"/>
      <c r="F312" s="36"/>
      <c r="G312" s="36"/>
      <c r="H312" s="36"/>
      <c r="I312" s="36"/>
      <c r="J312" s="36"/>
      <c r="K312" s="36"/>
      <c r="L312" s="36"/>
      <c r="M312" s="36"/>
      <c r="N312" s="36"/>
      <c r="O312" s="36"/>
      <c r="AF312" s="2">
        <v>0.66666666666666663</v>
      </c>
      <c r="AG312" t="s">
        <v>744</v>
      </c>
      <c r="AH312" s="17">
        <v>440</v>
      </c>
      <c r="AI312" s="17" cm="1">
        <f t="array" ref="AI312">SUMPRODUCT(--(IFERROR(HOUR(Flights_2026_09_303334353637345678910[entry_hour]),-1)=HOUR(AF312)),--(IFERROR(Flights_2026_09_303334353637345678910[entry_sector],"")=AG312),--(IFERROR(Flights_2026_09_303334353637345678910[nfl],-1)&gt;=AH312),--(IFERROR(Flights_2026_09_303334353637345678910[nfl],-1)&lt;=IF(AH312=450,450,AH312+9)))</f>
        <v>0</v>
      </c>
    </row>
    <row r="313" spans="1:35" x14ac:dyDescent="0.2">
      <c r="AF313" s="2">
        <v>0.66666666666666663</v>
      </c>
      <c r="AG313" t="s">
        <v>744</v>
      </c>
      <c r="AH313" s="17">
        <v>450</v>
      </c>
      <c r="AI313" s="17" cm="1">
        <f t="array" ref="AI313">SUMPRODUCT(--(IFERROR(HOUR(Flights_2026_09_303334353637345678910[entry_hour]),-1)=HOUR(AF313)),--(IFERROR(Flights_2026_09_303334353637345678910[entry_sector],"")=AG313),--(IFERROR(Flights_2026_09_303334353637345678910[nfl],-1)&gt;=AH313),--(IFERROR(Flights_2026_09_303334353637345678910[nfl],-1)&lt;=IF(AH313=450,450,AH313+9)))</f>
        <v>0</v>
      </c>
    </row>
    <row r="314" spans="1:35" x14ac:dyDescent="0.2">
      <c r="AF314" s="2">
        <v>0.66666666666666663</v>
      </c>
      <c r="AG314" t="s">
        <v>745</v>
      </c>
      <c r="AH314" s="17">
        <v>200</v>
      </c>
      <c r="AI314" s="17" cm="1">
        <f t="array" ref="AI314">SUMPRODUCT(--(IFERROR(HOUR(Flights_2026_09_303334353637345678910[entry_hour]),-1)=HOUR(AF314)),--(IFERROR(Flights_2026_09_303334353637345678910[entry_sector],"")=AG314),--(IFERROR(Flights_2026_09_303334353637345678910[nfl],-1)&gt;=AH314),--(IFERROR(Flights_2026_09_303334353637345678910[nfl],-1)&lt;=IF(AH314=450,450,AH314+9)))</f>
        <v>0</v>
      </c>
    </row>
    <row r="315" spans="1:35" x14ac:dyDescent="0.2">
      <c r="AF315" s="2">
        <v>0.66666666666666663</v>
      </c>
      <c r="AG315" t="s">
        <v>745</v>
      </c>
      <c r="AH315" s="17">
        <v>210</v>
      </c>
      <c r="AI315" s="17" cm="1">
        <f t="array" ref="AI315">SUMPRODUCT(--(IFERROR(HOUR(Flights_2026_09_303334353637345678910[entry_hour]),-1)=HOUR(AF315)),--(IFERROR(Flights_2026_09_303334353637345678910[entry_sector],"")=AG315),--(IFERROR(Flights_2026_09_303334353637345678910[nfl],-1)&gt;=AH315),--(IFERROR(Flights_2026_09_303334353637345678910[nfl],-1)&lt;=IF(AH315=450,450,AH315+9)))</f>
        <v>0</v>
      </c>
    </row>
    <row r="316" spans="1:35" x14ac:dyDescent="0.2">
      <c r="AF316" s="2">
        <v>0.66666666666666663</v>
      </c>
      <c r="AG316" t="s">
        <v>745</v>
      </c>
      <c r="AH316" s="17">
        <v>220</v>
      </c>
      <c r="AI316" s="17" cm="1">
        <f t="array" ref="AI316">SUMPRODUCT(--(IFERROR(HOUR(Flights_2026_09_303334353637345678910[entry_hour]),-1)=HOUR(AF316)),--(IFERROR(Flights_2026_09_303334353637345678910[entry_sector],"")=AG316),--(IFERROR(Flights_2026_09_303334353637345678910[nfl],-1)&gt;=AH316),--(IFERROR(Flights_2026_09_303334353637345678910[nfl],-1)&lt;=IF(AH316=450,450,AH316+9)))</f>
        <v>0</v>
      </c>
    </row>
    <row r="317" spans="1:35" x14ac:dyDescent="0.2">
      <c r="AF317" s="2">
        <v>0.66666666666666663</v>
      </c>
      <c r="AG317" t="s">
        <v>745</v>
      </c>
      <c r="AH317" s="17">
        <v>230</v>
      </c>
      <c r="AI317" s="17" cm="1">
        <f t="array" ref="AI317">SUMPRODUCT(--(IFERROR(HOUR(Flights_2026_09_303334353637345678910[entry_hour]),-1)=HOUR(AF317)),--(IFERROR(Flights_2026_09_303334353637345678910[entry_sector],"")=AG317),--(IFERROR(Flights_2026_09_303334353637345678910[nfl],-1)&gt;=AH317),--(IFERROR(Flights_2026_09_303334353637345678910[nfl],-1)&lt;=IF(AH317=450,450,AH317+9)))</f>
        <v>0</v>
      </c>
    </row>
    <row r="318" spans="1:35" x14ac:dyDescent="0.2">
      <c r="AF318" s="2">
        <v>0.66666666666666663</v>
      </c>
      <c r="AG318" t="s">
        <v>745</v>
      </c>
      <c r="AH318" s="17">
        <v>240</v>
      </c>
      <c r="AI318" s="17" cm="1">
        <f t="array" ref="AI318">SUMPRODUCT(--(IFERROR(HOUR(Flights_2026_09_303334353637345678910[entry_hour]),-1)=HOUR(AF318)),--(IFERROR(Flights_2026_09_303334353637345678910[entry_sector],"")=AG318),--(IFERROR(Flights_2026_09_303334353637345678910[nfl],-1)&gt;=AH318),--(IFERROR(Flights_2026_09_303334353637345678910[nfl],-1)&lt;=IF(AH318=450,450,AH318+9)))</f>
        <v>0</v>
      </c>
    </row>
    <row r="319" spans="1:35" x14ac:dyDescent="0.2">
      <c r="AF319" s="2">
        <v>0.66666666666666663</v>
      </c>
      <c r="AG319" t="s">
        <v>745</v>
      </c>
      <c r="AH319" s="17">
        <v>250</v>
      </c>
      <c r="AI319" s="17" cm="1">
        <f t="array" ref="AI319">SUMPRODUCT(--(IFERROR(HOUR(Flights_2026_09_303334353637345678910[entry_hour]),-1)=HOUR(AF319)),--(IFERROR(Flights_2026_09_303334353637345678910[entry_sector],"")=AG319),--(IFERROR(Flights_2026_09_303334353637345678910[nfl],-1)&gt;=AH319),--(IFERROR(Flights_2026_09_303334353637345678910[nfl],-1)&lt;=IF(AH319=450,450,AH319+9)))</f>
        <v>0</v>
      </c>
    </row>
    <row r="320" spans="1:35" x14ac:dyDescent="0.2">
      <c r="AF320" s="2">
        <v>0.66666666666666663</v>
      </c>
      <c r="AG320" t="s">
        <v>745</v>
      </c>
      <c r="AH320" s="17">
        <v>260</v>
      </c>
      <c r="AI320" s="17" cm="1">
        <f t="array" ref="AI320">SUMPRODUCT(--(IFERROR(HOUR(Flights_2026_09_303334353637345678910[entry_hour]),-1)=HOUR(AF320)),--(IFERROR(Flights_2026_09_303334353637345678910[entry_sector],"")=AG320),--(IFERROR(Flights_2026_09_303334353637345678910[nfl],-1)&gt;=AH320),--(IFERROR(Flights_2026_09_303334353637345678910[nfl],-1)&lt;=IF(AH320=450,450,AH320+9)))</f>
        <v>0</v>
      </c>
    </row>
    <row r="321" spans="32:35" x14ac:dyDescent="0.2">
      <c r="AF321" s="2">
        <v>0.66666666666666663</v>
      </c>
      <c r="AG321" t="s">
        <v>745</v>
      </c>
      <c r="AH321" s="17">
        <v>270</v>
      </c>
      <c r="AI321" s="17" cm="1">
        <f t="array" ref="AI321">SUMPRODUCT(--(IFERROR(HOUR(Flights_2026_09_303334353637345678910[entry_hour]),-1)=HOUR(AF321)),--(IFERROR(Flights_2026_09_303334353637345678910[entry_sector],"")=AG321),--(IFERROR(Flights_2026_09_303334353637345678910[nfl],-1)&gt;=AH321),--(IFERROR(Flights_2026_09_303334353637345678910[nfl],-1)&lt;=IF(AH321=450,450,AH321+9)))</f>
        <v>0</v>
      </c>
    </row>
    <row r="322" spans="32:35" x14ac:dyDescent="0.2">
      <c r="AF322" s="2">
        <v>0.66666666666666663</v>
      </c>
      <c r="AG322" t="s">
        <v>745</v>
      </c>
      <c r="AH322" s="17">
        <v>280</v>
      </c>
      <c r="AI322" s="17" cm="1">
        <f t="array" ref="AI322">SUMPRODUCT(--(IFERROR(HOUR(Flights_2026_09_303334353637345678910[entry_hour]),-1)=HOUR(AF322)),--(IFERROR(Flights_2026_09_303334353637345678910[entry_sector],"")=AG322),--(IFERROR(Flights_2026_09_303334353637345678910[nfl],-1)&gt;=AH322),--(IFERROR(Flights_2026_09_303334353637345678910[nfl],-1)&lt;=IF(AH322=450,450,AH322+9)))</f>
        <v>0</v>
      </c>
    </row>
    <row r="323" spans="32:35" x14ac:dyDescent="0.2">
      <c r="AF323" s="2">
        <v>0.66666666666666663</v>
      </c>
      <c r="AG323" t="s">
        <v>745</v>
      </c>
      <c r="AH323" s="17">
        <v>290</v>
      </c>
      <c r="AI323" s="17" cm="1">
        <f t="array" ref="AI323">SUMPRODUCT(--(IFERROR(HOUR(Flights_2026_09_303334353637345678910[entry_hour]),-1)=HOUR(AF323)),--(IFERROR(Flights_2026_09_303334353637345678910[entry_sector],"")=AG323),--(IFERROR(Flights_2026_09_303334353637345678910[nfl],-1)&gt;=AH323),--(IFERROR(Flights_2026_09_303334353637345678910[nfl],-1)&lt;=IF(AH323=450,450,AH323+9)))</f>
        <v>0</v>
      </c>
    </row>
    <row r="324" spans="32:35" x14ac:dyDescent="0.2">
      <c r="AF324" s="2">
        <v>0.66666666666666663</v>
      </c>
      <c r="AG324" t="s">
        <v>745</v>
      </c>
      <c r="AH324" s="17">
        <v>300</v>
      </c>
      <c r="AI324" s="17" cm="1">
        <f t="array" ref="AI324">SUMPRODUCT(--(IFERROR(HOUR(Flights_2026_09_303334353637345678910[entry_hour]),-1)=HOUR(AF324)),--(IFERROR(Flights_2026_09_303334353637345678910[entry_sector],"")=AG324),--(IFERROR(Flights_2026_09_303334353637345678910[nfl],-1)&gt;=AH324),--(IFERROR(Flights_2026_09_303334353637345678910[nfl],-1)&lt;=IF(AH324=450,450,AH324+9)))</f>
        <v>0</v>
      </c>
    </row>
    <row r="325" spans="32:35" x14ac:dyDescent="0.2">
      <c r="AF325" s="2">
        <v>0.66666666666666663</v>
      </c>
      <c r="AG325" t="s">
        <v>745</v>
      </c>
      <c r="AH325" s="17">
        <v>310</v>
      </c>
      <c r="AI325" s="17" cm="1">
        <f t="array" ref="AI325">SUMPRODUCT(--(IFERROR(HOUR(Flights_2026_09_303334353637345678910[entry_hour]),-1)=HOUR(AF325)),--(IFERROR(Flights_2026_09_303334353637345678910[entry_sector],"")=AG325),--(IFERROR(Flights_2026_09_303334353637345678910[nfl],-1)&gt;=AH325),--(IFERROR(Flights_2026_09_303334353637345678910[nfl],-1)&lt;=IF(AH325=450,450,AH325+9)))</f>
        <v>0</v>
      </c>
    </row>
    <row r="326" spans="32:35" x14ac:dyDescent="0.2">
      <c r="AF326" s="2">
        <v>0.66666666666666663</v>
      </c>
      <c r="AG326" t="s">
        <v>745</v>
      </c>
      <c r="AH326" s="17">
        <v>320</v>
      </c>
      <c r="AI326" s="17" cm="1">
        <f t="array" ref="AI326">SUMPRODUCT(--(IFERROR(HOUR(Flights_2026_09_303334353637345678910[entry_hour]),-1)=HOUR(AF326)),--(IFERROR(Flights_2026_09_303334353637345678910[entry_sector],"")=AG326),--(IFERROR(Flights_2026_09_303334353637345678910[nfl],-1)&gt;=AH326),--(IFERROR(Flights_2026_09_303334353637345678910[nfl],-1)&lt;=IF(AH326=450,450,AH326+9)))</f>
        <v>0</v>
      </c>
    </row>
    <row r="327" spans="32:35" x14ac:dyDescent="0.2">
      <c r="AF327" s="2">
        <v>0.66666666666666663</v>
      </c>
      <c r="AG327" t="s">
        <v>745</v>
      </c>
      <c r="AH327" s="17">
        <v>330</v>
      </c>
      <c r="AI327" s="17" cm="1">
        <f t="array" ref="AI327">SUMPRODUCT(--(IFERROR(HOUR(Flights_2026_09_303334353637345678910[entry_hour]),-1)=HOUR(AF327)),--(IFERROR(Flights_2026_09_303334353637345678910[entry_sector],"")=AG327),--(IFERROR(Flights_2026_09_303334353637345678910[nfl],-1)&gt;=AH327),--(IFERROR(Flights_2026_09_303334353637345678910[nfl],-1)&lt;=IF(AH327=450,450,AH327+9)))</f>
        <v>1</v>
      </c>
    </row>
    <row r="328" spans="32:35" x14ac:dyDescent="0.2">
      <c r="AF328" s="2">
        <v>0.66666666666666663</v>
      </c>
      <c r="AG328" t="s">
        <v>745</v>
      </c>
      <c r="AH328" s="17">
        <v>340</v>
      </c>
      <c r="AI328" s="17" cm="1">
        <f t="array" ref="AI328">SUMPRODUCT(--(IFERROR(HOUR(Flights_2026_09_303334353637345678910[entry_hour]),-1)=HOUR(AF328)),--(IFERROR(Flights_2026_09_303334353637345678910[entry_sector],"")=AG328),--(IFERROR(Flights_2026_09_303334353637345678910[nfl],-1)&gt;=AH328),--(IFERROR(Flights_2026_09_303334353637345678910[nfl],-1)&lt;=IF(AH328=450,450,AH328+9)))</f>
        <v>0</v>
      </c>
    </row>
    <row r="329" spans="32:35" x14ac:dyDescent="0.2">
      <c r="AF329" s="2">
        <v>0.66666666666666663</v>
      </c>
      <c r="AG329" t="s">
        <v>745</v>
      </c>
      <c r="AH329" s="17">
        <v>350</v>
      </c>
      <c r="AI329" s="17" cm="1">
        <f t="array" ref="AI329">SUMPRODUCT(--(IFERROR(HOUR(Flights_2026_09_303334353637345678910[entry_hour]),-1)=HOUR(AF329)),--(IFERROR(Flights_2026_09_303334353637345678910[entry_sector],"")=AG329),--(IFERROR(Flights_2026_09_303334353637345678910[nfl],-1)&gt;=AH329),--(IFERROR(Flights_2026_09_303334353637345678910[nfl],-1)&lt;=IF(AH329=450,450,AH329+9)))</f>
        <v>6</v>
      </c>
    </row>
    <row r="330" spans="32:35" x14ac:dyDescent="0.2">
      <c r="AF330" s="2">
        <v>0.66666666666666663</v>
      </c>
      <c r="AG330" t="s">
        <v>745</v>
      </c>
      <c r="AH330" s="17">
        <v>360</v>
      </c>
      <c r="AI330" s="17" cm="1">
        <f t="array" ref="AI330">SUMPRODUCT(--(IFERROR(HOUR(Flights_2026_09_303334353637345678910[entry_hour]),-1)=HOUR(AF330)),--(IFERROR(Flights_2026_09_303334353637345678910[entry_sector],"")=AG330),--(IFERROR(Flights_2026_09_303334353637345678910[nfl],-1)&gt;=AH330),--(IFERROR(Flights_2026_09_303334353637345678910[nfl],-1)&lt;=IF(AH330=450,450,AH330+9)))</f>
        <v>0</v>
      </c>
    </row>
    <row r="331" spans="32:35" x14ac:dyDescent="0.2">
      <c r="AF331" s="2">
        <v>0.66666666666666663</v>
      </c>
      <c r="AG331" t="s">
        <v>745</v>
      </c>
      <c r="AH331" s="17">
        <v>370</v>
      </c>
      <c r="AI331" s="17" cm="1">
        <f t="array" ref="AI331">SUMPRODUCT(--(IFERROR(HOUR(Flights_2026_09_303334353637345678910[entry_hour]),-1)=HOUR(AF331)),--(IFERROR(Flights_2026_09_303334353637345678910[entry_sector],"")=AG331),--(IFERROR(Flights_2026_09_303334353637345678910[nfl],-1)&gt;=AH331),--(IFERROR(Flights_2026_09_303334353637345678910[nfl],-1)&lt;=IF(AH331=450,450,AH331+9)))</f>
        <v>2</v>
      </c>
    </row>
    <row r="332" spans="32:35" x14ac:dyDescent="0.2">
      <c r="AF332" s="2">
        <v>0.66666666666666663</v>
      </c>
      <c r="AG332" t="s">
        <v>745</v>
      </c>
      <c r="AH332" s="17">
        <v>380</v>
      </c>
      <c r="AI332" s="17" cm="1">
        <f t="array" ref="AI332">SUMPRODUCT(--(IFERROR(HOUR(Flights_2026_09_303334353637345678910[entry_hour]),-1)=HOUR(AF332)),--(IFERROR(Flights_2026_09_303334353637345678910[entry_sector],"")=AG332),--(IFERROR(Flights_2026_09_303334353637345678910[nfl],-1)&gt;=AH332),--(IFERROR(Flights_2026_09_303334353637345678910[nfl],-1)&lt;=IF(AH332=450,450,AH332+9)))</f>
        <v>0</v>
      </c>
    </row>
    <row r="333" spans="32:35" x14ac:dyDescent="0.2">
      <c r="AF333" s="2">
        <v>0.66666666666666663</v>
      </c>
      <c r="AG333" t="s">
        <v>745</v>
      </c>
      <c r="AH333" s="17">
        <v>390</v>
      </c>
      <c r="AI333" s="17" cm="1">
        <f t="array" ref="AI333">SUMPRODUCT(--(IFERROR(HOUR(Flights_2026_09_303334353637345678910[entry_hour]),-1)=HOUR(AF333)),--(IFERROR(Flights_2026_09_303334353637345678910[entry_sector],"")=AG333),--(IFERROR(Flights_2026_09_303334353637345678910[nfl],-1)&gt;=AH333),--(IFERROR(Flights_2026_09_303334353637345678910[nfl],-1)&lt;=IF(AH333=450,450,AH333+9)))</f>
        <v>1</v>
      </c>
    </row>
    <row r="334" spans="32:35" x14ac:dyDescent="0.2">
      <c r="AF334" s="2">
        <v>0.66666666666666663</v>
      </c>
      <c r="AG334" t="s">
        <v>745</v>
      </c>
      <c r="AH334" s="17">
        <v>400</v>
      </c>
      <c r="AI334" s="17" cm="1">
        <f t="array" ref="AI334">SUMPRODUCT(--(IFERROR(HOUR(Flights_2026_09_303334353637345678910[entry_hour]),-1)=HOUR(AF334)),--(IFERROR(Flights_2026_09_303334353637345678910[entry_sector],"")=AG334),--(IFERROR(Flights_2026_09_303334353637345678910[nfl],-1)&gt;=AH334),--(IFERROR(Flights_2026_09_303334353637345678910[nfl],-1)&lt;=IF(AH334=450,450,AH334+9)))</f>
        <v>0</v>
      </c>
    </row>
    <row r="335" spans="32:35" x14ac:dyDescent="0.2">
      <c r="AF335" s="2">
        <v>0.66666666666666663</v>
      </c>
      <c r="AG335" t="s">
        <v>745</v>
      </c>
      <c r="AH335" s="17">
        <v>410</v>
      </c>
      <c r="AI335" s="17" cm="1">
        <f t="array" ref="AI335">SUMPRODUCT(--(IFERROR(HOUR(Flights_2026_09_303334353637345678910[entry_hour]),-1)=HOUR(AF335)),--(IFERROR(Flights_2026_09_303334353637345678910[entry_sector],"")=AG335),--(IFERROR(Flights_2026_09_303334353637345678910[nfl],-1)&gt;=AH335),--(IFERROR(Flights_2026_09_303334353637345678910[nfl],-1)&lt;=IF(AH335=450,450,AH335+9)))</f>
        <v>0</v>
      </c>
    </row>
    <row r="336" spans="32:35" x14ac:dyDescent="0.2">
      <c r="AF336" s="2">
        <v>0.66666666666666663</v>
      </c>
      <c r="AG336" t="s">
        <v>745</v>
      </c>
      <c r="AH336" s="17">
        <v>420</v>
      </c>
      <c r="AI336" s="17" cm="1">
        <f t="array" ref="AI336">SUMPRODUCT(--(IFERROR(HOUR(Flights_2026_09_303334353637345678910[entry_hour]),-1)=HOUR(AF336)),--(IFERROR(Flights_2026_09_303334353637345678910[entry_sector],"")=AG336),--(IFERROR(Flights_2026_09_303334353637345678910[nfl],-1)&gt;=AH336),--(IFERROR(Flights_2026_09_303334353637345678910[nfl],-1)&lt;=IF(AH336=450,450,AH336+9)))</f>
        <v>0</v>
      </c>
    </row>
    <row r="337" spans="1:35" x14ac:dyDescent="0.2">
      <c r="A337" s="3" t="s">
        <v>989</v>
      </c>
      <c r="B337" s="3" t="s">
        <v>251</v>
      </c>
      <c r="C337" s="3" t="s">
        <v>37</v>
      </c>
      <c r="D337" s="3" t="s">
        <v>44</v>
      </c>
      <c r="E337" s="3" t="s">
        <v>204</v>
      </c>
      <c r="F337" s="3" t="s">
        <v>78</v>
      </c>
      <c r="G337" s="3" t="s">
        <v>540</v>
      </c>
      <c r="H337" s="3" t="s">
        <v>746</v>
      </c>
      <c r="I337" s="3" t="s">
        <v>136</v>
      </c>
      <c r="J337" s="3" t="s">
        <v>84</v>
      </c>
      <c r="K337" s="3" t="s">
        <v>218</v>
      </c>
      <c r="L337" s="3" t="s">
        <v>714</v>
      </c>
      <c r="M337" s="3" t="s">
        <v>748</v>
      </c>
      <c r="N337" s="3" t="s">
        <v>550</v>
      </c>
      <c r="O337" s="3" t="s">
        <v>757</v>
      </c>
      <c r="AF337" s="2">
        <v>0.66666666666666663</v>
      </c>
      <c r="AG337" t="s">
        <v>745</v>
      </c>
      <c r="AH337" s="17">
        <v>430</v>
      </c>
      <c r="AI337" s="17" cm="1">
        <f t="array" ref="AI337">SUMPRODUCT(--(IFERROR(HOUR(Flights_2026_09_303334353637345678910[entry_hour]),-1)=HOUR(AF337)),--(IFERROR(Flights_2026_09_303334353637345678910[entry_sector],"")=AG337),--(IFERROR(Flights_2026_09_303334353637345678910[nfl],-1)&gt;=AH337),--(IFERROR(Flights_2026_09_303334353637345678910[nfl],-1)&lt;=IF(AH337=450,450,AH337+9)))</f>
        <v>0</v>
      </c>
    </row>
    <row r="338" spans="1:35" x14ac:dyDescent="0.2">
      <c r="A338" s="4">
        <v>0.58333333333333337</v>
      </c>
      <c r="B338" s="5" cm="1">
        <f t="array" ref="B338">SUMPRODUCT(--(HOUR(Flights_2026_09_303334353637345678910[entry_hour])=HOUR($A338)),--(Flights_2026_09_303334353637345678910[BPN_2]=B$337))</f>
        <v>1</v>
      </c>
      <c r="C338" s="5" cm="1">
        <f t="array" ref="C338">SUMPRODUCT(--(HOUR(Flights_2026_09_303334353637345678910[entry_hour])=HOUR($A338)),--(Flights_2026_09_303334353637345678910[BPN_2]=C$337))</f>
        <v>3</v>
      </c>
      <c r="D338" s="5" cm="1">
        <f t="array" ref="D338">SUMPRODUCT(--(HOUR(Flights_2026_09_303334353637345678910[entry_hour])=HOUR($A338)),--(Flights_2026_09_303334353637345678910[BPN_2]=D$337))</f>
        <v>1</v>
      </c>
      <c r="E338" s="5" cm="1">
        <f t="array" ref="E338">SUMPRODUCT(--(HOUR(Flights_2026_09_303334353637345678910[entry_hour])=HOUR($A338)),--(Flights_2026_09_303334353637345678910[BPN_2]=E$337))</f>
        <v>0</v>
      </c>
      <c r="F338" s="5" cm="1">
        <f t="array" ref="F338">SUMPRODUCT(--(HOUR(Flights_2026_09_303334353637345678910[entry_hour])=HOUR($A338)),--(Flights_2026_09_303334353637345678910[BPN_2]=F$337))</f>
        <v>0</v>
      </c>
      <c r="G338" s="5" cm="1">
        <f t="array" ref="G338">SUMPRODUCT(--(HOUR(Flights_2026_09_303334353637345678910[entry_hour])=HOUR($A338)),--(Flights_2026_09_303334353637345678910[BPN_2]=G$337))</f>
        <v>0</v>
      </c>
      <c r="H338" s="5" cm="1">
        <f t="array" ref="H338">SUMPRODUCT(--(HOUR(Flights_2026_09_303334353637345678910[entry_hour])=HOUR($A338)),--(Flights_2026_09_303334353637345678910[BPN_2]=H$337))</f>
        <v>0</v>
      </c>
      <c r="I338" s="5" cm="1">
        <f t="array" ref="I338">SUMPRODUCT(--(HOUR(Flights_2026_09_303334353637345678910[entry_hour])=HOUR($A338)),--(Flights_2026_09_303334353637345678910[BPN_2]=I$337))</f>
        <v>2</v>
      </c>
      <c r="J338" s="5" cm="1">
        <f t="array" ref="J338">SUMPRODUCT(--(HOUR(Flights_2026_09_303334353637345678910[entry_hour])=HOUR($A338)),--(Flights_2026_09_303334353637345678910[BPN_2]=J$337))</f>
        <v>1</v>
      </c>
      <c r="K338" s="5" cm="1">
        <f t="array" ref="K338">SUMPRODUCT(--(HOUR(Flights_2026_09_303334353637345678910[entry_hour])=HOUR($A338)),--(Flights_2026_09_303334353637345678910[BPN_2]=K$337))</f>
        <v>1</v>
      </c>
      <c r="L338" s="5" cm="1">
        <f t="array" ref="L338">SUMPRODUCT(--(HOUR(Flights_2026_09_303334353637345678910[entry_hour])=HOUR($A338)),--(Flights_2026_09_303334353637345678910[BPN_2]=L$337))</f>
        <v>0</v>
      </c>
      <c r="M338" s="5" cm="1">
        <f t="array" ref="M338">SUMPRODUCT(--(HOUR(Flights_2026_09_303334353637345678910[entry_hour])=HOUR($A338)),--(Flights_2026_09_303334353637345678910[BPN_2]=M$337))</f>
        <v>0</v>
      </c>
      <c r="N338" s="5" cm="1">
        <f t="array" ref="N338">SUMPRODUCT(--(HOUR(Flights_2026_09_303334353637345678910[entry_hour])=HOUR($A338)),--(Flights_2026_09_303334353637345678910[BPN_2]=N$337))</f>
        <v>0</v>
      </c>
      <c r="O338" s="5" cm="1">
        <f t="array" ref="O338">SUMPRODUCT(--(HOUR(Flights_2026_09_303334353637345678910[entry_hour])=HOUR($A338)),--(Flights_2026_09_303334353637345678910[BPN_2]=O$337))</f>
        <v>0</v>
      </c>
      <c r="AF338" s="2">
        <v>0.66666666666666663</v>
      </c>
      <c r="AG338" t="s">
        <v>745</v>
      </c>
      <c r="AH338" s="17">
        <v>440</v>
      </c>
      <c r="AI338" s="17" cm="1">
        <f t="array" ref="AI338">SUMPRODUCT(--(IFERROR(HOUR(Flights_2026_09_303334353637345678910[entry_hour]),-1)=HOUR(AF338)),--(IFERROR(Flights_2026_09_303334353637345678910[entry_sector],"")=AG338),--(IFERROR(Flights_2026_09_303334353637345678910[nfl],-1)&gt;=AH338),--(IFERROR(Flights_2026_09_303334353637345678910[nfl],-1)&lt;=IF(AH338=450,450,AH338+9)))</f>
        <v>0</v>
      </c>
    </row>
    <row r="339" spans="1:35" x14ac:dyDescent="0.2">
      <c r="A339" s="4">
        <v>0.625</v>
      </c>
      <c r="B339" s="5" cm="1">
        <f t="array" ref="B339">SUMPRODUCT(--(HOUR(Flights_2026_09_303334353637345678910[entry_hour])=HOUR($A339)),--(Flights_2026_09_303334353637345678910[BPN_2]=B$337))</f>
        <v>0</v>
      </c>
      <c r="C339" s="5" cm="1">
        <f t="array" ref="C339">SUMPRODUCT(--(HOUR(Flights_2026_09_303334353637345678910[entry_hour])=HOUR($A339)),--(Flights_2026_09_303334353637345678910[BPN_2]=C$337))</f>
        <v>7</v>
      </c>
      <c r="D339" s="5" cm="1">
        <f t="array" ref="D339">SUMPRODUCT(--(HOUR(Flights_2026_09_303334353637345678910[entry_hour])=HOUR($A339)),--(Flights_2026_09_303334353637345678910[BPN_2]=D$337))</f>
        <v>2</v>
      </c>
      <c r="E339" s="5" cm="1">
        <f t="array" ref="E339">SUMPRODUCT(--(HOUR(Flights_2026_09_303334353637345678910[entry_hour])=HOUR($A339)),--(Flights_2026_09_303334353637345678910[BPN_2]=E$337))</f>
        <v>3</v>
      </c>
      <c r="F339" s="5" cm="1">
        <f t="array" ref="F339">SUMPRODUCT(--(HOUR(Flights_2026_09_303334353637345678910[entry_hour])=HOUR($A339)),--(Flights_2026_09_303334353637345678910[BPN_2]=F$337))</f>
        <v>4</v>
      </c>
      <c r="G339" s="5" cm="1">
        <f t="array" ref="G339">SUMPRODUCT(--(HOUR(Flights_2026_09_303334353637345678910[entry_hour])=HOUR($A339)),--(Flights_2026_09_303334353637345678910[BPN_2]=G$337))</f>
        <v>1</v>
      </c>
      <c r="H339" s="5" cm="1">
        <f t="array" ref="H339">SUMPRODUCT(--(HOUR(Flights_2026_09_303334353637345678910[entry_hour])=HOUR($A339)),--(Flights_2026_09_303334353637345678910[BPN_2]=H$337))</f>
        <v>0</v>
      </c>
      <c r="I339" s="5" cm="1">
        <f t="array" ref="I339">SUMPRODUCT(--(HOUR(Flights_2026_09_303334353637345678910[entry_hour])=HOUR($A339)),--(Flights_2026_09_303334353637345678910[BPN_2]=I$337))</f>
        <v>1</v>
      </c>
      <c r="J339" s="5" cm="1">
        <f t="array" ref="J339">SUMPRODUCT(--(HOUR(Flights_2026_09_303334353637345678910[entry_hour])=HOUR($A339)),--(Flights_2026_09_303334353637345678910[BPN_2]=J$337))</f>
        <v>0</v>
      </c>
      <c r="K339" s="5" cm="1">
        <f t="array" ref="K339">SUMPRODUCT(--(HOUR(Flights_2026_09_303334353637345678910[entry_hour])=HOUR($A339)),--(Flights_2026_09_303334353637345678910[BPN_2]=K$337))</f>
        <v>0</v>
      </c>
      <c r="L339" s="5" cm="1">
        <f t="array" ref="L339">SUMPRODUCT(--(HOUR(Flights_2026_09_303334353637345678910[entry_hour])=HOUR($A339)),--(Flights_2026_09_303334353637345678910[BPN_2]=L$337))</f>
        <v>0</v>
      </c>
      <c r="M339" s="5" cm="1">
        <f t="array" ref="M339">SUMPRODUCT(--(HOUR(Flights_2026_09_303334353637345678910[entry_hour])=HOUR($A339)),--(Flights_2026_09_303334353637345678910[BPN_2]=M$337))</f>
        <v>0</v>
      </c>
      <c r="N339" s="5" cm="1">
        <f t="array" ref="N339">SUMPRODUCT(--(HOUR(Flights_2026_09_303334353637345678910[entry_hour])=HOUR($A339)),--(Flights_2026_09_303334353637345678910[BPN_2]=N$337))</f>
        <v>0</v>
      </c>
      <c r="O339" s="5" cm="1">
        <f t="array" ref="O339">SUMPRODUCT(--(HOUR(Flights_2026_09_303334353637345678910[entry_hour])=HOUR($A339)),--(Flights_2026_09_303334353637345678910[BPN_2]=O$337))</f>
        <v>0</v>
      </c>
      <c r="AF339" s="2">
        <v>0.66666666666666663</v>
      </c>
      <c r="AG339" t="s">
        <v>745</v>
      </c>
      <c r="AH339" s="17">
        <v>450</v>
      </c>
      <c r="AI339" s="17" cm="1">
        <f t="array" ref="AI339">SUMPRODUCT(--(IFERROR(HOUR(Flights_2026_09_303334353637345678910[entry_hour]),-1)=HOUR(AF339)),--(IFERROR(Flights_2026_09_303334353637345678910[entry_sector],"")=AG339),--(IFERROR(Flights_2026_09_303334353637345678910[nfl],-1)&gt;=AH339),--(IFERROR(Flights_2026_09_303334353637345678910[nfl],-1)&lt;=IF(AH339=450,450,AH339+9)))</f>
        <v>0</v>
      </c>
    </row>
    <row r="340" spans="1:35" x14ac:dyDescent="0.2">
      <c r="A340" s="4">
        <v>0.66666666666666663</v>
      </c>
      <c r="B340" s="5" cm="1">
        <f t="array" ref="B340">SUMPRODUCT(--(HOUR(Flights_2026_09_303334353637345678910[entry_hour])=HOUR($A340)),--(Flights_2026_09_303334353637345678910[BPN_2]=B$337))</f>
        <v>0</v>
      </c>
      <c r="C340" s="5" cm="1">
        <f t="array" ref="C340">SUMPRODUCT(--(HOUR(Flights_2026_09_303334353637345678910[entry_hour])=HOUR($A340)),--(Flights_2026_09_303334353637345678910[BPN_2]=C$337))</f>
        <v>9</v>
      </c>
      <c r="D340" s="5" cm="1">
        <f t="array" ref="D340">SUMPRODUCT(--(HOUR(Flights_2026_09_303334353637345678910[entry_hour])=HOUR($A340)),--(Flights_2026_09_303334353637345678910[BPN_2]=D$337))</f>
        <v>1</v>
      </c>
      <c r="E340" s="5" cm="1">
        <f t="array" ref="E340">SUMPRODUCT(--(HOUR(Flights_2026_09_303334353637345678910[entry_hour])=HOUR($A340)),--(Flights_2026_09_303334353637345678910[BPN_2]=E$337))</f>
        <v>0</v>
      </c>
      <c r="F340" s="5" cm="1">
        <f t="array" ref="F340">SUMPRODUCT(--(HOUR(Flights_2026_09_303334353637345678910[entry_hour])=HOUR($A340)),--(Flights_2026_09_303334353637345678910[BPN_2]=F$337))</f>
        <v>2</v>
      </c>
      <c r="G340" s="5" cm="1">
        <f t="array" ref="G340">SUMPRODUCT(--(HOUR(Flights_2026_09_303334353637345678910[entry_hour])=HOUR($A340)),--(Flights_2026_09_303334353637345678910[BPN_2]=G$337))</f>
        <v>1</v>
      </c>
      <c r="H340" s="5" cm="1">
        <f t="array" ref="H340">SUMPRODUCT(--(HOUR(Flights_2026_09_303334353637345678910[entry_hour])=HOUR($A340)),--(Flights_2026_09_303334353637345678910[BPN_2]=H$337))</f>
        <v>0</v>
      </c>
      <c r="I340" s="5" cm="1">
        <f t="array" ref="I340">SUMPRODUCT(--(HOUR(Flights_2026_09_303334353637345678910[entry_hour])=HOUR($A340)),--(Flights_2026_09_303334353637345678910[BPN_2]=I$337))</f>
        <v>3</v>
      </c>
      <c r="J340" s="5" cm="1">
        <f t="array" ref="J340">SUMPRODUCT(--(HOUR(Flights_2026_09_303334353637345678910[entry_hour])=HOUR($A340)),--(Flights_2026_09_303334353637345678910[BPN_2]=J$337))</f>
        <v>3</v>
      </c>
      <c r="K340" s="5" cm="1">
        <f t="array" ref="K340">SUMPRODUCT(--(HOUR(Flights_2026_09_303334353637345678910[entry_hour])=HOUR($A340)),--(Flights_2026_09_303334353637345678910[BPN_2]=K$337))</f>
        <v>1</v>
      </c>
      <c r="L340" s="5" cm="1">
        <f t="array" ref="L340">SUMPRODUCT(--(HOUR(Flights_2026_09_303334353637345678910[entry_hour])=HOUR($A340)),--(Flights_2026_09_303334353637345678910[BPN_2]=L$337))</f>
        <v>0</v>
      </c>
      <c r="M340" s="5" cm="1">
        <f t="array" ref="M340">SUMPRODUCT(--(HOUR(Flights_2026_09_303334353637345678910[entry_hour])=HOUR($A340)),--(Flights_2026_09_303334353637345678910[BPN_2]=M$337))</f>
        <v>0</v>
      </c>
      <c r="N340" s="5" cm="1">
        <f t="array" ref="N340">SUMPRODUCT(--(HOUR(Flights_2026_09_303334353637345678910[entry_hour])=HOUR($A340)),--(Flights_2026_09_303334353637345678910[BPN_2]=N$337))</f>
        <v>0</v>
      </c>
      <c r="O340" s="5" cm="1">
        <f t="array" ref="O340">SUMPRODUCT(--(HOUR(Flights_2026_09_303334353637345678910[entry_hour])=HOUR($A340)),--(Flights_2026_09_303334353637345678910[BPN_2]=O$337))</f>
        <v>0</v>
      </c>
      <c r="AF340" s="2">
        <v>0.66666666666666663</v>
      </c>
      <c r="AG340" t="s">
        <v>840</v>
      </c>
      <c r="AH340" s="17">
        <v>200</v>
      </c>
      <c r="AI340" s="17" cm="1">
        <f t="array" ref="AI340">SUMPRODUCT(--(IFERROR(HOUR(Flights_2026_09_303334353637345678910[entry_hour]),-1)=HOUR(AF340)),--(IFERROR(Flights_2026_09_303334353637345678910[entry_sector],"")=AG340),--(IFERROR(Flights_2026_09_303334353637345678910[nfl],-1)&gt;=AH340),--(IFERROR(Flights_2026_09_303334353637345678910[nfl],-1)&lt;=IF(AH340=450,450,AH340+9)))</f>
        <v>0</v>
      </c>
    </row>
    <row r="341" spans="1:35" x14ac:dyDescent="0.2">
      <c r="A341" s="4">
        <v>0.70833333333333337</v>
      </c>
      <c r="B341" s="5" cm="1">
        <f t="array" ref="B341">SUMPRODUCT(--(HOUR(Flights_2026_09_303334353637345678910[entry_hour])=HOUR($A341)),--(Flights_2026_09_303334353637345678910[BPN_2]=B$337))</f>
        <v>0</v>
      </c>
      <c r="C341" s="5" cm="1">
        <f t="array" ref="C341">SUMPRODUCT(--(HOUR(Flights_2026_09_303334353637345678910[entry_hour])=HOUR($A341)),--(Flights_2026_09_303334353637345678910[BPN_2]=C$337))</f>
        <v>6</v>
      </c>
      <c r="D341" s="5" cm="1">
        <f t="array" ref="D341">SUMPRODUCT(--(HOUR(Flights_2026_09_303334353637345678910[entry_hour])=HOUR($A341)),--(Flights_2026_09_303334353637345678910[BPN_2]=D$337))</f>
        <v>1</v>
      </c>
      <c r="E341" s="5" cm="1">
        <f t="array" ref="E341">SUMPRODUCT(--(HOUR(Flights_2026_09_303334353637345678910[entry_hour])=HOUR($A341)),--(Flights_2026_09_303334353637345678910[BPN_2]=E$337))</f>
        <v>0</v>
      </c>
      <c r="F341" s="5" cm="1">
        <f t="array" ref="F341">SUMPRODUCT(--(HOUR(Flights_2026_09_303334353637345678910[entry_hour])=HOUR($A341)),--(Flights_2026_09_303334353637345678910[BPN_2]=F$337))</f>
        <v>4</v>
      </c>
      <c r="G341" s="5" cm="1">
        <f t="array" ref="G341">SUMPRODUCT(--(HOUR(Flights_2026_09_303334353637345678910[entry_hour])=HOUR($A341)),--(Flights_2026_09_303334353637345678910[BPN_2]=G$337))</f>
        <v>2</v>
      </c>
      <c r="H341" s="5" cm="1">
        <f t="array" ref="H341">SUMPRODUCT(--(HOUR(Flights_2026_09_303334353637345678910[entry_hour])=HOUR($A341)),--(Flights_2026_09_303334353637345678910[BPN_2]=H$337))</f>
        <v>0</v>
      </c>
      <c r="I341" s="5" cm="1">
        <f t="array" ref="I341">SUMPRODUCT(--(HOUR(Flights_2026_09_303334353637345678910[entry_hour])=HOUR($A341)),--(Flights_2026_09_303334353637345678910[BPN_2]=I$337))</f>
        <v>2</v>
      </c>
      <c r="J341" s="5" cm="1">
        <f t="array" ref="J341">SUMPRODUCT(--(HOUR(Flights_2026_09_303334353637345678910[entry_hour])=HOUR($A341)),--(Flights_2026_09_303334353637345678910[BPN_2]=J$337))</f>
        <v>2</v>
      </c>
      <c r="K341" s="5" cm="1">
        <f t="array" ref="K341">SUMPRODUCT(--(HOUR(Flights_2026_09_303334353637345678910[entry_hour])=HOUR($A341)),--(Flights_2026_09_303334353637345678910[BPN_2]=K$337))</f>
        <v>3</v>
      </c>
      <c r="L341" s="5" cm="1">
        <f t="array" ref="L341">SUMPRODUCT(--(HOUR(Flights_2026_09_303334353637345678910[entry_hour])=HOUR($A341)),--(Flights_2026_09_303334353637345678910[BPN_2]=L$337))</f>
        <v>0</v>
      </c>
      <c r="M341" s="5" cm="1">
        <f t="array" ref="M341">SUMPRODUCT(--(HOUR(Flights_2026_09_303334353637345678910[entry_hour])=HOUR($A341)),--(Flights_2026_09_303334353637345678910[BPN_2]=M$337))</f>
        <v>0</v>
      </c>
      <c r="N341" s="5" cm="1">
        <f t="array" ref="N341">SUMPRODUCT(--(HOUR(Flights_2026_09_303334353637345678910[entry_hour])=HOUR($A341)),--(Flights_2026_09_303334353637345678910[BPN_2]=N$337))</f>
        <v>1</v>
      </c>
      <c r="O341" s="5" cm="1">
        <f t="array" ref="O341">SUMPRODUCT(--(HOUR(Flights_2026_09_303334353637345678910[entry_hour])=HOUR($A341)),--(Flights_2026_09_303334353637345678910[BPN_2]=O$337))</f>
        <v>0</v>
      </c>
      <c r="AF341" s="2">
        <v>0.66666666666666663</v>
      </c>
      <c r="AG341" t="s">
        <v>840</v>
      </c>
      <c r="AH341" s="17">
        <v>210</v>
      </c>
      <c r="AI341" s="17" cm="1">
        <f t="array" ref="AI341">SUMPRODUCT(--(IFERROR(HOUR(Flights_2026_09_303334353637345678910[entry_hour]),-1)=HOUR(AF341)),--(IFERROR(Flights_2026_09_303334353637345678910[entry_sector],"")=AG341),--(IFERROR(Flights_2026_09_303334353637345678910[nfl],-1)&gt;=AH341),--(IFERROR(Flights_2026_09_303334353637345678910[nfl],-1)&lt;=IF(AH341=450,450,AH341+9)))</f>
        <v>0</v>
      </c>
    </row>
    <row r="342" spans="1:35" x14ac:dyDescent="0.2">
      <c r="A342" s="4">
        <v>0.75</v>
      </c>
      <c r="B342" s="5" cm="1">
        <f t="array" ref="B342">SUMPRODUCT(--(HOUR(Flights_2026_09_303334353637345678910[entry_hour])=HOUR($A342)),--(Flights_2026_09_303334353637345678910[BPN_2]=B$337))</f>
        <v>0</v>
      </c>
      <c r="C342" s="5" cm="1">
        <f t="array" ref="C342">SUMPRODUCT(--(HOUR(Flights_2026_09_303334353637345678910[entry_hour])=HOUR($A342)),--(Flights_2026_09_303334353637345678910[BPN_2]=C$337))</f>
        <v>6</v>
      </c>
      <c r="D342" s="5" cm="1">
        <f t="array" ref="D342">SUMPRODUCT(--(HOUR(Flights_2026_09_303334353637345678910[entry_hour])=HOUR($A342)),--(Flights_2026_09_303334353637345678910[BPN_2]=D$337))</f>
        <v>1</v>
      </c>
      <c r="E342" s="5" cm="1">
        <f t="array" ref="E342">SUMPRODUCT(--(HOUR(Flights_2026_09_303334353637345678910[entry_hour])=HOUR($A342)),--(Flights_2026_09_303334353637345678910[BPN_2]=E$337))</f>
        <v>2</v>
      </c>
      <c r="F342" s="5" cm="1">
        <f t="array" ref="F342">SUMPRODUCT(--(HOUR(Flights_2026_09_303334353637345678910[entry_hour])=HOUR($A342)),--(Flights_2026_09_303334353637345678910[BPN_2]=F$337))</f>
        <v>2</v>
      </c>
      <c r="G342" s="5" cm="1">
        <f t="array" ref="G342">SUMPRODUCT(--(HOUR(Flights_2026_09_303334353637345678910[entry_hour])=HOUR($A342)),--(Flights_2026_09_303334353637345678910[BPN_2]=G$337))</f>
        <v>1</v>
      </c>
      <c r="H342" s="5" cm="1">
        <f t="array" ref="H342">SUMPRODUCT(--(HOUR(Flights_2026_09_303334353637345678910[entry_hour])=HOUR($A342)),--(Flights_2026_09_303334353637345678910[BPN_2]=H$337))</f>
        <v>0</v>
      </c>
      <c r="I342" s="5" cm="1">
        <f t="array" ref="I342">SUMPRODUCT(--(HOUR(Flights_2026_09_303334353637345678910[entry_hour])=HOUR($A342)),--(Flights_2026_09_303334353637345678910[BPN_2]=I$337))</f>
        <v>1</v>
      </c>
      <c r="J342" s="5" cm="1">
        <f t="array" ref="J342">SUMPRODUCT(--(HOUR(Flights_2026_09_303334353637345678910[entry_hour])=HOUR($A342)),--(Flights_2026_09_303334353637345678910[BPN_2]=J$337))</f>
        <v>2</v>
      </c>
      <c r="K342" s="5" cm="1">
        <f t="array" ref="K342">SUMPRODUCT(--(HOUR(Flights_2026_09_303334353637345678910[entry_hour])=HOUR($A342)),--(Flights_2026_09_303334353637345678910[BPN_2]=K$337))</f>
        <v>1</v>
      </c>
      <c r="L342" s="5" cm="1">
        <f t="array" ref="L342">SUMPRODUCT(--(HOUR(Flights_2026_09_303334353637345678910[entry_hour])=HOUR($A342)),--(Flights_2026_09_303334353637345678910[BPN_2]=L$337))</f>
        <v>0</v>
      </c>
      <c r="M342" s="5" cm="1">
        <f t="array" ref="M342">SUMPRODUCT(--(HOUR(Flights_2026_09_303334353637345678910[entry_hour])=HOUR($A342)),--(Flights_2026_09_303334353637345678910[BPN_2]=M$337))</f>
        <v>0</v>
      </c>
      <c r="N342" s="5" cm="1">
        <f t="array" ref="N342">SUMPRODUCT(--(HOUR(Flights_2026_09_303334353637345678910[entry_hour])=HOUR($A342)),--(Flights_2026_09_303334353637345678910[BPN_2]=N$337))</f>
        <v>0</v>
      </c>
      <c r="O342" s="5" cm="1">
        <f t="array" ref="O342">SUMPRODUCT(--(HOUR(Flights_2026_09_303334353637345678910[entry_hour])=HOUR($A342)),--(Flights_2026_09_303334353637345678910[BPN_2]=O$337))</f>
        <v>0</v>
      </c>
      <c r="AF342" s="2">
        <v>0.66666666666666663</v>
      </c>
      <c r="AG342" t="s">
        <v>840</v>
      </c>
      <c r="AH342" s="17">
        <v>220</v>
      </c>
      <c r="AI342" s="17" cm="1">
        <f t="array" ref="AI342">SUMPRODUCT(--(IFERROR(HOUR(Flights_2026_09_303334353637345678910[entry_hour]),-1)=HOUR(AF342)),--(IFERROR(Flights_2026_09_303334353637345678910[entry_sector],"")=AG342),--(IFERROR(Flights_2026_09_303334353637345678910[nfl],-1)&gt;=AH342),--(IFERROR(Flights_2026_09_303334353637345678910[nfl],-1)&lt;=IF(AH342=450,450,AH342+9)))</f>
        <v>0</v>
      </c>
    </row>
    <row r="343" spans="1:35" x14ac:dyDescent="0.2">
      <c r="A343" s="4">
        <v>0.79166666666666663</v>
      </c>
      <c r="B343" s="5" cm="1">
        <f t="array" ref="B343">SUMPRODUCT(--(HOUR(Flights_2026_09_303334353637345678910[entry_hour])=HOUR($A343)),--(Flights_2026_09_303334353637345678910[BPN_2]=B$337))</f>
        <v>1</v>
      </c>
      <c r="C343" s="5" cm="1">
        <f t="array" ref="C343">SUMPRODUCT(--(HOUR(Flights_2026_09_303334353637345678910[entry_hour])=HOUR($A343)),--(Flights_2026_09_303334353637345678910[BPN_2]=C$337))</f>
        <v>3</v>
      </c>
      <c r="D343" s="5" cm="1">
        <f t="array" ref="D343">SUMPRODUCT(--(HOUR(Flights_2026_09_303334353637345678910[entry_hour])=HOUR($A343)),--(Flights_2026_09_303334353637345678910[BPN_2]=D$337))</f>
        <v>1</v>
      </c>
      <c r="E343" s="5" cm="1">
        <f t="array" ref="E343">SUMPRODUCT(--(HOUR(Flights_2026_09_303334353637345678910[entry_hour])=HOUR($A343)),--(Flights_2026_09_303334353637345678910[BPN_2]=E$337))</f>
        <v>0</v>
      </c>
      <c r="F343" s="5" cm="1">
        <f t="array" ref="F343">SUMPRODUCT(--(HOUR(Flights_2026_09_303334353637345678910[entry_hour])=HOUR($A343)),--(Flights_2026_09_303334353637345678910[BPN_2]=F$337))</f>
        <v>0</v>
      </c>
      <c r="G343" s="5" cm="1">
        <f t="array" ref="G343">SUMPRODUCT(--(HOUR(Flights_2026_09_303334353637345678910[entry_hour])=HOUR($A343)),--(Flights_2026_09_303334353637345678910[BPN_2]=G$337))</f>
        <v>0</v>
      </c>
      <c r="H343" s="5" cm="1">
        <f t="array" ref="H343">SUMPRODUCT(--(HOUR(Flights_2026_09_303334353637345678910[entry_hour])=HOUR($A343)),--(Flights_2026_09_303334353637345678910[BPN_2]=H$337))</f>
        <v>0</v>
      </c>
      <c r="I343" s="5" cm="1">
        <f t="array" ref="I343">SUMPRODUCT(--(HOUR(Flights_2026_09_303334353637345678910[entry_hour])=HOUR($A343)),--(Flights_2026_09_303334353637345678910[BPN_2]=I$337))</f>
        <v>1</v>
      </c>
      <c r="J343" s="5" cm="1">
        <f t="array" ref="J343">SUMPRODUCT(--(HOUR(Flights_2026_09_303334353637345678910[entry_hour])=HOUR($A343)),--(Flights_2026_09_303334353637345678910[BPN_2]=J$337))</f>
        <v>1</v>
      </c>
      <c r="K343" s="5" cm="1">
        <f t="array" ref="K343">SUMPRODUCT(--(HOUR(Flights_2026_09_303334353637345678910[entry_hour])=HOUR($A343)),--(Flights_2026_09_303334353637345678910[BPN_2]=K$337))</f>
        <v>0</v>
      </c>
      <c r="L343" s="5" cm="1">
        <f t="array" ref="L343">SUMPRODUCT(--(HOUR(Flights_2026_09_303334353637345678910[entry_hour])=HOUR($A343)),--(Flights_2026_09_303334353637345678910[BPN_2]=L$337))</f>
        <v>0</v>
      </c>
      <c r="M343" s="5" cm="1">
        <f t="array" ref="M343">SUMPRODUCT(--(HOUR(Flights_2026_09_303334353637345678910[entry_hour])=HOUR($A343)),--(Flights_2026_09_303334353637345678910[BPN_2]=M$337))</f>
        <v>0</v>
      </c>
      <c r="N343" s="5" cm="1">
        <f t="array" ref="N343">SUMPRODUCT(--(HOUR(Flights_2026_09_303334353637345678910[entry_hour])=HOUR($A343)),--(Flights_2026_09_303334353637345678910[BPN_2]=N$337))</f>
        <v>1</v>
      </c>
      <c r="O343" s="5" cm="1">
        <f t="array" ref="O343">SUMPRODUCT(--(HOUR(Flights_2026_09_303334353637345678910[entry_hour])=HOUR($A343)),--(Flights_2026_09_303334353637345678910[BPN_2]=O$337))</f>
        <v>0</v>
      </c>
      <c r="AF343" s="2">
        <v>0.66666666666666663</v>
      </c>
      <c r="AG343" t="s">
        <v>840</v>
      </c>
      <c r="AH343" s="17">
        <v>230</v>
      </c>
      <c r="AI343" s="17" cm="1">
        <f t="array" ref="AI343">SUMPRODUCT(--(IFERROR(HOUR(Flights_2026_09_303334353637345678910[entry_hour]),-1)=HOUR(AF343)),--(IFERROR(Flights_2026_09_303334353637345678910[entry_sector],"")=AG343),--(IFERROR(Flights_2026_09_303334353637345678910[nfl],-1)&gt;=AH343),--(IFERROR(Flights_2026_09_303334353637345678910[nfl],-1)&lt;=IF(AH343=450,450,AH343+9)))</f>
        <v>0</v>
      </c>
    </row>
    <row r="344" spans="1:35" x14ac:dyDescent="0.2">
      <c r="A344" s="4">
        <v>0.83333333333333337</v>
      </c>
      <c r="B344" s="5" cm="1">
        <f t="array" ref="B344">SUMPRODUCT(--(HOUR(Flights_2026_09_303334353637345678910[entry_hour])=HOUR($A344)),--(Flights_2026_09_303334353637345678910[BPN_2]=B$337))</f>
        <v>0</v>
      </c>
      <c r="C344" s="5" cm="1">
        <f t="array" ref="C344">SUMPRODUCT(--(HOUR(Flights_2026_09_303334353637345678910[entry_hour])=HOUR($A344)),--(Flights_2026_09_303334353637345678910[BPN_2]=C$337))</f>
        <v>1</v>
      </c>
      <c r="D344" s="5" cm="1">
        <f t="array" ref="D344">SUMPRODUCT(--(HOUR(Flights_2026_09_303334353637345678910[entry_hour])=HOUR($A344)),--(Flights_2026_09_303334353637345678910[BPN_2]=D$337))</f>
        <v>2</v>
      </c>
      <c r="E344" s="5" cm="1">
        <f t="array" ref="E344">SUMPRODUCT(--(HOUR(Flights_2026_09_303334353637345678910[entry_hour])=HOUR($A344)),--(Flights_2026_09_303334353637345678910[BPN_2]=E$337))</f>
        <v>0</v>
      </c>
      <c r="F344" s="5" cm="1">
        <f t="array" ref="F344">SUMPRODUCT(--(HOUR(Flights_2026_09_303334353637345678910[entry_hour])=HOUR($A344)),--(Flights_2026_09_303334353637345678910[BPN_2]=F$337))</f>
        <v>3</v>
      </c>
      <c r="G344" s="5" cm="1">
        <f t="array" ref="G344">SUMPRODUCT(--(HOUR(Flights_2026_09_303334353637345678910[entry_hour])=HOUR($A344)),--(Flights_2026_09_303334353637345678910[BPN_2]=G$337))</f>
        <v>2</v>
      </c>
      <c r="H344" s="5" cm="1">
        <f t="array" ref="H344">SUMPRODUCT(--(HOUR(Flights_2026_09_303334353637345678910[entry_hour])=HOUR($A344)),--(Flights_2026_09_303334353637345678910[BPN_2]=H$337))</f>
        <v>0</v>
      </c>
      <c r="I344" s="5" cm="1">
        <f t="array" ref="I344">SUMPRODUCT(--(HOUR(Flights_2026_09_303334353637345678910[entry_hour])=HOUR($A344)),--(Flights_2026_09_303334353637345678910[BPN_2]=I$337))</f>
        <v>1</v>
      </c>
      <c r="J344" s="5" cm="1">
        <f t="array" ref="J344">SUMPRODUCT(--(HOUR(Flights_2026_09_303334353637345678910[entry_hour])=HOUR($A344)),--(Flights_2026_09_303334353637345678910[BPN_2]=J$337))</f>
        <v>2</v>
      </c>
      <c r="K344" s="5" cm="1">
        <f t="array" ref="K344">SUMPRODUCT(--(HOUR(Flights_2026_09_303334353637345678910[entry_hour])=HOUR($A344)),--(Flights_2026_09_303334353637345678910[BPN_2]=K$337))</f>
        <v>0</v>
      </c>
      <c r="L344" s="5" cm="1">
        <f t="array" ref="L344">SUMPRODUCT(--(HOUR(Flights_2026_09_303334353637345678910[entry_hour])=HOUR($A344)),--(Flights_2026_09_303334353637345678910[BPN_2]=L$337))</f>
        <v>0</v>
      </c>
      <c r="M344" s="5" cm="1">
        <f t="array" ref="M344">SUMPRODUCT(--(HOUR(Flights_2026_09_303334353637345678910[entry_hour])=HOUR($A344)),--(Flights_2026_09_303334353637345678910[BPN_2]=M$337))</f>
        <v>0</v>
      </c>
      <c r="N344" s="5" cm="1">
        <f t="array" ref="N344">SUMPRODUCT(--(HOUR(Flights_2026_09_303334353637345678910[entry_hour])=HOUR($A344)),--(Flights_2026_09_303334353637345678910[BPN_2]=N$337))</f>
        <v>0</v>
      </c>
      <c r="O344" s="5" cm="1">
        <f t="array" ref="O344">SUMPRODUCT(--(HOUR(Flights_2026_09_303334353637345678910[entry_hour])=HOUR($A344)),--(Flights_2026_09_303334353637345678910[BPN_2]=O$337))</f>
        <v>0</v>
      </c>
      <c r="AF344" s="2">
        <v>0.66666666666666663</v>
      </c>
      <c r="AG344" t="s">
        <v>840</v>
      </c>
      <c r="AH344" s="17">
        <v>240</v>
      </c>
      <c r="AI344" s="17" cm="1">
        <f t="array" ref="AI344">SUMPRODUCT(--(IFERROR(HOUR(Flights_2026_09_303334353637345678910[entry_hour]),-1)=HOUR(AF344)),--(IFERROR(Flights_2026_09_303334353637345678910[entry_sector],"")=AG344),--(IFERROR(Flights_2026_09_303334353637345678910[nfl],-1)&gt;=AH344),--(IFERROR(Flights_2026_09_303334353637345678910[nfl],-1)&lt;=IF(AH344=450,450,AH344+9)))</f>
        <v>0</v>
      </c>
    </row>
    <row r="345" spans="1:35" x14ac:dyDescent="0.2">
      <c r="A345" s="4">
        <v>0.875</v>
      </c>
      <c r="B345" s="5" cm="1">
        <f t="array" ref="B345">SUMPRODUCT(--(HOUR(Flights_2026_09_303334353637345678910[entry_hour])=HOUR($A345)),--(Flights_2026_09_303334353637345678910[BPN_2]=B$337))</f>
        <v>0</v>
      </c>
      <c r="C345" s="5" cm="1">
        <f t="array" ref="C345">SUMPRODUCT(--(HOUR(Flights_2026_09_303334353637345678910[entry_hour])=HOUR($A345)),--(Flights_2026_09_303334353637345678910[BPN_2]=C$337))</f>
        <v>0</v>
      </c>
      <c r="D345" s="5" cm="1">
        <f t="array" ref="D345">SUMPRODUCT(--(HOUR(Flights_2026_09_303334353637345678910[entry_hour])=HOUR($A345)),--(Flights_2026_09_303334353637345678910[BPN_2]=D$337))</f>
        <v>1</v>
      </c>
      <c r="E345" s="5" cm="1">
        <f t="array" ref="E345">SUMPRODUCT(--(HOUR(Flights_2026_09_303334353637345678910[entry_hour])=HOUR($A345)),--(Flights_2026_09_303334353637345678910[BPN_2]=E$337))</f>
        <v>0</v>
      </c>
      <c r="F345" s="5" cm="1">
        <f t="array" ref="F345">SUMPRODUCT(--(HOUR(Flights_2026_09_303334353637345678910[entry_hour])=HOUR($A345)),--(Flights_2026_09_303334353637345678910[BPN_2]=F$337))</f>
        <v>1</v>
      </c>
      <c r="G345" s="5" cm="1">
        <f t="array" ref="G345">SUMPRODUCT(--(HOUR(Flights_2026_09_303334353637345678910[entry_hour])=HOUR($A345)),--(Flights_2026_09_303334353637345678910[BPN_2]=G$337))</f>
        <v>0</v>
      </c>
      <c r="H345" s="5" cm="1">
        <f t="array" ref="H345">SUMPRODUCT(--(HOUR(Flights_2026_09_303334353637345678910[entry_hour])=HOUR($A345)),--(Flights_2026_09_303334353637345678910[BPN_2]=H$337))</f>
        <v>0</v>
      </c>
      <c r="I345" s="5" cm="1">
        <f t="array" ref="I345">SUMPRODUCT(--(HOUR(Flights_2026_09_303334353637345678910[entry_hour])=HOUR($A345)),--(Flights_2026_09_303334353637345678910[BPN_2]=I$337))</f>
        <v>0</v>
      </c>
      <c r="J345" s="5" cm="1">
        <f t="array" ref="J345">SUMPRODUCT(--(HOUR(Flights_2026_09_303334353637345678910[entry_hour])=HOUR($A345)),--(Flights_2026_09_303334353637345678910[BPN_2]=J$337))</f>
        <v>0</v>
      </c>
      <c r="K345" s="5" cm="1">
        <f t="array" ref="K345">SUMPRODUCT(--(HOUR(Flights_2026_09_303334353637345678910[entry_hour])=HOUR($A345)),--(Flights_2026_09_303334353637345678910[BPN_2]=K$337))</f>
        <v>0</v>
      </c>
      <c r="L345" s="5" cm="1">
        <f t="array" ref="L345">SUMPRODUCT(--(HOUR(Flights_2026_09_303334353637345678910[entry_hour])=HOUR($A345)),--(Flights_2026_09_303334353637345678910[BPN_2]=L$337))</f>
        <v>0</v>
      </c>
      <c r="M345" s="5" cm="1">
        <f t="array" ref="M345">SUMPRODUCT(--(HOUR(Flights_2026_09_303334353637345678910[entry_hour])=HOUR($A345)),--(Flights_2026_09_303334353637345678910[BPN_2]=M$337))</f>
        <v>0</v>
      </c>
      <c r="N345" s="5" cm="1">
        <f t="array" ref="N345">SUMPRODUCT(--(HOUR(Flights_2026_09_303334353637345678910[entry_hour])=HOUR($A345)),--(Flights_2026_09_303334353637345678910[BPN_2]=N$337))</f>
        <v>0</v>
      </c>
      <c r="O345" s="5" cm="1">
        <f t="array" ref="O345">SUMPRODUCT(--(HOUR(Flights_2026_09_303334353637345678910[entry_hour])=HOUR($A345)),--(Flights_2026_09_303334353637345678910[BPN_2]=O$337))</f>
        <v>0</v>
      </c>
      <c r="AF345" s="2">
        <v>0.66666666666666663</v>
      </c>
      <c r="AG345" t="s">
        <v>840</v>
      </c>
      <c r="AH345" s="17">
        <v>250</v>
      </c>
      <c r="AI345" s="17" cm="1">
        <f t="array" ref="AI345">SUMPRODUCT(--(IFERROR(HOUR(Flights_2026_09_303334353637345678910[entry_hour]),-1)=HOUR(AF345)),--(IFERROR(Flights_2026_09_303334353637345678910[entry_sector],"")=AG345),--(IFERROR(Flights_2026_09_303334353637345678910[nfl],-1)&gt;=AH345),--(IFERROR(Flights_2026_09_303334353637345678910[nfl],-1)&lt;=IF(AH345=450,450,AH345+9)))</f>
        <v>0</v>
      </c>
    </row>
    <row r="346" spans="1:35" x14ac:dyDescent="0.2">
      <c r="A346" s="4">
        <v>0.91666666666666663</v>
      </c>
      <c r="B346" s="5" cm="1">
        <f t="array" ref="B346">SUMPRODUCT(--(HOUR(Flights_2026_09_303334353637345678910[entry_hour])=HOUR($A346)),--(Flights_2026_09_303334353637345678910[BPN_2]=B$337))</f>
        <v>0</v>
      </c>
      <c r="C346" s="5" cm="1">
        <f t="array" ref="C346">SUMPRODUCT(--(HOUR(Flights_2026_09_303334353637345678910[entry_hour])=HOUR($A346)),--(Flights_2026_09_303334353637345678910[BPN_2]=C$337))</f>
        <v>3</v>
      </c>
      <c r="D346" s="5" cm="1">
        <f t="array" ref="D346">SUMPRODUCT(--(HOUR(Flights_2026_09_303334353637345678910[entry_hour])=HOUR($A346)),--(Flights_2026_09_303334353637345678910[BPN_2]=D$337))</f>
        <v>1</v>
      </c>
      <c r="E346" s="5" cm="1">
        <f t="array" ref="E346">SUMPRODUCT(--(HOUR(Flights_2026_09_303334353637345678910[entry_hour])=HOUR($A346)),--(Flights_2026_09_303334353637345678910[BPN_2]=E$337))</f>
        <v>0</v>
      </c>
      <c r="F346" s="5" cm="1">
        <f t="array" ref="F346">SUMPRODUCT(--(HOUR(Flights_2026_09_303334353637345678910[entry_hour])=HOUR($A346)),--(Flights_2026_09_303334353637345678910[BPN_2]=F$337))</f>
        <v>2</v>
      </c>
      <c r="G346" s="5" cm="1">
        <f t="array" ref="G346">SUMPRODUCT(--(HOUR(Flights_2026_09_303334353637345678910[entry_hour])=HOUR($A346)),--(Flights_2026_09_303334353637345678910[BPN_2]=G$337))</f>
        <v>0</v>
      </c>
      <c r="H346" s="5" cm="1">
        <f t="array" ref="H346">SUMPRODUCT(--(HOUR(Flights_2026_09_303334353637345678910[entry_hour])=HOUR($A346)),--(Flights_2026_09_303334353637345678910[BPN_2]=H$337))</f>
        <v>0</v>
      </c>
      <c r="I346" s="5" cm="1">
        <f t="array" ref="I346">SUMPRODUCT(--(HOUR(Flights_2026_09_303334353637345678910[entry_hour])=HOUR($A346)),--(Flights_2026_09_303334353637345678910[BPN_2]=I$337))</f>
        <v>2</v>
      </c>
      <c r="J346" s="5" cm="1">
        <f t="array" ref="J346">SUMPRODUCT(--(HOUR(Flights_2026_09_303334353637345678910[entry_hour])=HOUR($A346)),--(Flights_2026_09_303334353637345678910[BPN_2]=J$337))</f>
        <v>2</v>
      </c>
      <c r="K346" s="5" cm="1">
        <f t="array" ref="K346">SUMPRODUCT(--(HOUR(Flights_2026_09_303334353637345678910[entry_hour])=HOUR($A346)),--(Flights_2026_09_303334353637345678910[BPN_2]=K$337))</f>
        <v>0</v>
      </c>
      <c r="L346" s="5" cm="1">
        <f t="array" ref="L346">SUMPRODUCT(--(HOUR(Flights_2026_09_303334353637345678910[entry_hour])=HOUR($A346)),--(Flights_2026_09_303334353637345678910[BPN_2]=L$337))</f>
        <v>0</v>
      </c>
      <c r="M346" s="5" cm="1">
        <f t="array" ref="M346">SUMPRODUCT(--(HOUR(Flights_2026_09_303334353637345678910[entry_hour])=HOUR($A346)),--(Flights_2026_09_303334353637345678910[BPN_2]=M$337))</f>
        <v>0</v>
      </c>
      <c r="N346" s="5" cm="1">
        <f t="array" ref="N346">SUMPRODUCT(--(HOUR(Flights_2026_09_303334353637345678910[entry_hour])=HOUR($A346)),--(Flights_2026_09_303334353637345678910[BPN_2]=N$337))</f>
        <v>0</v>
      </c>
      <c r="O346" s="5" cm="1">
        <f t="array" ref="O346">SUMPRODUCT(--(HOUR(Flights_2026_09_303334353637345678910[entry_hour])=HOUR($A346)),--(Flights_2026_09_303334353637345678910[BPN_2]=O$337))</f>
        <v>0</v>
      </c>
      <c r="AF346" s="2">
        <v>0.66666666666666663</v>
      </c>
      <c r="AG346" t="s">
        <v>840</v>
      </c>
      <c r="AH346" s="17">
        <v>260</v>
      </c>
      <c r="AI346" s="17" cm="1">
        <f t="array" ref="AI346">SUMPRODUCT(--(IFERROR(HOUR(Flights_2026_09_303334353637345678910[entry_hour]),-1)=HOUR(AF346)),--(IFERROR(Flights_2026_09_303334353637345678910[entry_sector],"")=AG346),--(IFERROR(Flights_2026_09_303334353637345678910[nfl],-1)&gt;=AH346),--(IFERROR(Flights_2026_09_303334353637345678910[nfl],-1)&lt;=IF(AH346=450,450,AH346+9)))</f>
        <v>0</v>
      </c>
    </row>
    <row r="347" spans="1:35" x14ac:dyDescent="0.2">
      <c r="AF347" s="2">
        <v>0.66666666666666663</v>
      </c>
      <c r="AG347" t="s">
        <v>840</v>
      </c>
      <c r="AH347" s="17">
        <v>270</v>
      </c>
      <c r="AI347" s="17" cm="1">
        <f t="array" ref="AI347">SUMPRODUCT(--(IFERROR(HOUR(Flights_2026_09_303334353637345678910[entry_hour]),-1)=HOUR(AF347)),--(IFERROR(Flights_2026_09_303334353637345678910[entry_sector],"")=AG347),--(IFERROR(Flights_2026_09_303334353637345678910[nfl],-1)&gt;=AH347),--(IFERROR(Flights_2026_09_303334353637345678910[nfl],-1)&lt;=IF(AH347=450,450,AH347+9)))</f>
        <v>0</v>
      </c>
    </row>
    <row r="348" spans="1:35" x14ac:dyDescent="0.2">
      <c r="AF348" s="2">
        <v>0.66666666666666663</v>
      </c>
      <c r="AG348" t="s">
        <v>840</v>
      </c>
      <c r="AH348" s="17">
        <v>280</v>
      </c>
      <c r="AI348" s="17" cm="1">
        <f t="array" ref="AI348">SUMPRODUCT(--(IFERROR(HOUR(Flights_2026_09_303334353637345678910[entry_hour]),-1)=HOUR(AF348)),--(IFERROR(Flights_2026_09_303334353637345678910[entry_sector],"")=AG348),--(IFERROR(Flights_2026_09_303334353637345678910[nfl],-1)&gt;=AH348),--(IFERROR(Flights_2026_09_303334353637345678910[nfl],-1)&lt;=IF(AH348=450,450,AH348+9)))</f>
        <v>0</v>
      </c>
    </row>
    <row r="349" spans="1:35" x14ac:dyDescent="0.2">
      <c r="AF349" s="2">
        <v>0.66666666666666663</v>
      </c>
      <c r="AG349" t="s">
        <v>840</v>
      </c>
      <c r="AH349" s="17">
        <v>290</v>
      </c>
      <c r="AI349" s="17" cm="1">
        <f t="array" ref="AI349">SUMPRODUCT(--(IFERROR(HOUR(Flights_2026_09_303334353637345678910[entry_hour]),-1)=HOUR(AF349)),--(IFERROR(Flights_2026_09_303334353637345678910[entry_sector],"")=AG349),--(IFERROR(Flights_2026_09_303334353637345678910[nfl],-1)&gt;=AH349),--(IFERROR(Flights_2026_09_303334353637345678910[nfl],-1)&lt;=IF(AH349=450,450,AH349+9)))</f>
        <v>0</v>
      </c>
    </row>
    <row r="350" spans="1:35" ht="19" x14ac:dyDescent="0.25">
      <c r="A350" s="37" t="s">
        <v>2168</v>
      </c>
      <c r="B350" s="37"/>
      <c r="C350" s="37"/>
      <c r="D350" s="37"/>
      <c r="E350" s="37"/>
      <c r="F350" s="37"/>
      <c r="G350" s="37"/>
      <c r="H350" s="37"/>
      <c r="I350" s="37"/>
      <c r="J350" s="37"/>
      <c r="AF350" s="2">
        <v>0.66666666666666663</v>
      </c>
      <c r="AG350" t="s">
        <v>840</v>
      </c>
      <c r="AH350" s="17">
        <v>300</v>
      </c>
      <c r="AI350" s="17" cm="1">
        <f t="array" ref="AI350">SUMPRODUCT(--(IFERROR(HOUR(Flights_2026_09_303334353637345678910[entry_hour]),-1)=HOUR(AF350)),--(IFERROR(Flights_2026_09_303334353637345678910[entry_sector],"")=AG350),--(IFERROR(Flights_2026_09_303334353637345678910[nfl],-1)&gt;=AH350),--(IFERROR(Flights_2026_09_303334353637345678910[nfl],-1)&lt;=IF(AH350=450,450,AH350+9)))</f>
        <v>0</v>
      </c>
    </row>
    <row r="351" spans="1:35" x14ac:dyDescent="0.2">
      <c r="A351" s="38" t="s">
        <v>1001</v>
      </c>
      <c r="B351" s="38"/>
      <c r="C351" s="38"/>
      <c r="D351" s="38"/>
      <c r="E351" s="38"/>
      <c r="F351" s="38"/>
      <c r="G351" s="38"/>
      <c r="H351" s="38"/>
      <c r="I351" s="38"/>
      <c r="J351" s="38"/>
      <c r="AF351" s="2">
        <v>0.66666666666666663</v>
      </c>
      <c r="AG351" t="s">
        <v>840</v>
      </c>
      <c r="AH351" s="17">
        <v>310</v>
      </c>
      <c r="AI351" s="17" cm="1">
        <f t="array" ref="AI351">SUMPRODUCT(--(IFERROR(HOUR(Flights_2026_09_303334353637345678910[entry_hour]),-1)=HOUR(AF351)),--(IFERROR(Flights_2026_09_303334353637345678910[entry_sector],"")=AG351),--(IFERROR(Flights_2026_09_303334353637345678910[nfl],-1)&gt;=AH351),--(IFERROR(Flights_2026_09_303334353637345678910[nfl],-1)&lt;=IF(AH351=450,450,AH351+9)))</f>
        <v>0</v>
      </c>
    </row>
    <row r="352" spans="1:35" x14ac:dyDescent="0.2">
      <c r="AF352" s="2">
        <v>0.66666666666666663</v>
      </c>
      <c r="AG352" t="s">
        <v>840</v>
      </c>
      <c r="AH352" s="17">
        <v>320</v>
      </c>
      <c r="AI352" s="17" cm="1">
        <f t="array" ref="AI352">SUMPRODUCT(--(IFERROR(HOUR(Flights_2026_09_303334353637345678910[entry_hour]),-1)=HOUR(AF352)),--(IFERROR(Flights_2026_09_303334353637345678910[entry_sector],"")=AG352),--(IFERROR(Flights_2026_09_303334353637345678910[nfl],-1)&gt;=AH352),--(IFERROR(Flights_2026_09_303334353637345678910[nfl],-1)&lt;=IF(AH352=450,450,AH352+9)))</f>
        <v>0</v>
      </c>
    </row>
    <row r="353" spans="1:35" x14ac:dyDescent="0.2">
      <c r="A353" s="3" t="s">
        <v>1002</v>
      </c>
      <c r="B353" s="3" t="s">
        <v>21</v>
      </c>
      <c r="C353" s="3" t="s">
        <v>28</v>
      </c>
      <c r="D353" s="3" t="s">
        <v>470</v>
      </c>
      <c r="E353" s="3" t="s">
        <v>803</v>
      </c>
      <c r="AF353" s="2">
        <v>0.66666666666666663</v>
      </c>
      <c r="AG353" t="s">
        <v>840</v>
      </c>
      <c r="AH353" s="17">
        <v>330</v>
      </c>
      <c r="AI353" s="17" cm="1">
        <f t="array" ref="AI353">SUMPRODUCT(--(IFERROR(HOUR(Flights_2026_09_303334353637345678910[entry_hour]),-1)=HOUR(AF353)),--(IFERROR(Flights_2026_09_303334353637345678910[entry_sector],"")=AG353),--(IFERROR(Flights_2026_09_303334353637345678910[nfl],-1)&gt;=AH353),--(IFERROR(Flights_2026_09_303334353637345678910[nfl],-1)&lt;=IF(AH353=450,450,AH353+9)))</f>
        <v>0</v>
      </c>
    </row>
    <row r="354" spans="1:35" x14ac:dyDescent="0.2">
      <c r="A354" s="4">
        <v>0.58333333333333337</v>
      </c>
      <c r="B354" s="26" cm="1">
        <f t="array" ref="B354">SUMPRODUCT(--(IFERROR(HOUR(Flights_2026_09_303334353637345678910[ata]),-1)=HOUR($A354)),--(IFERROR(Flights_2026_09_303334353637345678910[arr_runway],"")=B$353))</f>
        <v>20</v>
      </c>
      <c r="C354" s="26" cm="1">
        <f t="array" ref="C354">SUMPRODUCT(--(IFERROR(HOUR(Flights_2026_09_303334353637345678910[ata]),-1)=HOUR($A354)),--(IFERROR(Flights_2026_09_303334353637345678910[arr_runway],"")=C$353))</f>
        <v>2</v>
      </c>
      <c r="D354" s="26" cm="1">
        <f t="array" ref="D354">SUMPRODUCT(--(IFERROR(HOUR(Flights_2026_09_303334353637345678910[ata]),-1)=HOUR($A354)),--(IFERROR(Flights_2026_09_303334353637345678910[arr_runway],"")=D$353))</f>
        <v>0</v>
      </c>
      <c r="E354" s="26" cm="1">
        <f t="array" ref="E354">SUMPRODUCT(--(IFERROR(HOUR(Flights_2026_09_303334353637345678910[ata]),-1)=HOUR($A354)),--(IFERROR(Flights_2026_09_303334353637345678910[arr_runway],"")=E$353))</f>
        <v>0</v>
      </c>
      <c r="AF354" s="2">
        <v>0.66666666666666663</v>
      </c>
      <c r="AG354" t="s">
        <v>840</v>
      </c>
      <c r="AH354" s="17">
        <v>340</v>
      </c>
      <c r="AI354" s="17" cm="1">
        <f t="array" ref="AI354">SUMPRODUCT(--(IFERROR(HOUR(Flights_2026_09_303334353637345678910[entry_hour]),-1)=HOUR(AF354)),--(IFERROR(Flights_2026_09_303334353637345678910[entry_sector],"")=AG354),--(IFERROR(Flights_2026_09_303334353637345678910[nfl],-1)&gt;=AH354),--(IFERROR(Flights_2026_09_303334353637345678910[nfl],-1)&lt;=IF(AH354=450,450,AH354+9)))</f>
        <v>0</v>
      </c>
    </row>
    <row r="355" spans="1:35" x14ac:dyDescent="0.2">
      <c r="A355" s="4">
        <v>0.625</v>
      </c>
      <c r="B355" s="26" cm="1">
        <f t="array" ref="B355">SUMPRODUCT(--(IFERROR(HOUR(Flights_2026_09_303334353637345678910[ata]),-1)=HOUR($A355)),--(IFERROR(Flights_2026_09_303334353637345678910[arr_runway],"")=B$353))</f>
        <v>15</v>
      </c>
      <c r="C355" s="26" cm="1">
        <f t="array" ref="C355">SUMPRODUCT(--(IFERROR(HOUR(Flights_2026_09_303334353637345678910[ata]),-1)=HOUR($A355)),--(IFERROR(Flights_2026_09_303334353637345678910[arr_runway],"")=C$353))</f>
        <v>2</v>
      </c>
      <c r="D355" s="26" cm="1">
        <f t="array" ref="D355">SUMPRODUCT(--(IFERROR(HOUR(Flights_2026_09_303334353637345678910[ata]),-1)=HOUR($A355)),--(IFERROR(Flights_2026_09_303334353637345678910[arr_runway],"")=D$353))</f>
        <v>0</v>
      </c>
      <c r="E355" s="26" cm="1">
        <f t="array" ref="E355">SUMPRODUCT(--(IFERROR(HOUR(Flights_2026_09_303334353637345678910[ata]),-1)=HOUR($A355)),--(IFERROR(Flights_2026_09_303334353637345678910[arr_runway],"")=E$353))</f>
        <v>0</v>
      </c>
      <c r="AF355" s="2">
        <v>0.66666666666666663</v>
      </c>
      <c r="AG355" t="s">
        <v>840</v>
      </c>
      <c r="AH355" s="17">
        <v>350</v>
      </c>
      <c r="AI355" s="17" cm="1">
        <f t="array" ref="AI355">SUMPRODUCT(--(IFERROR(HOUR(Flights_2026_09_303334353637345678910[entry_hour]),-1)=HOUR(AF355)),--(IFERROR(Flights_2026_09_303334353637345678910[entry_sector],"")=AG355),--(IFERROR(Flights_2026_09_303334353637345678910[nfl],-1)&gt;=AH355),--(IFERROR(Flights_2026_09_303334353637345678910[nfl],-1)&lt;=IF(AH355=450,450,AH355+9)))</f>
        <v>1</v>
      </c>
    </row>
    <row r="356" spans="1:35" x14ac:dyDescent="0.2">
      <c r="A356" s="4">
        <v>0.66666666666666674</v>
      </c>
      <c r="B356" s="26" cm="1">
        <f t="array" ref="B356">SUMPRODUCT(--(IFERROR(HOUR(Flights_2026_09_303334353637345678910[ata]),-1)=HOUR($A356)),--(IFERROR(Flights_2026_09_303334353637345678910[arr_runway],"")=B$353))</f>
        <v>23</v>
      </c>
      <c r="C356" s="26" cm="1">
        <f t="array" ref="C356">SUMPRODUCT(--(IFERROR(HOUR(Flights_2026_09_303334353637345678910[ata]),-1)=HOUR($A356)),--(IFERROR(Flights_2026_09_303334353637345678910[arr_runway],"")=C$353))</f>
        <v>0</v>
      </c>
      <c r="D356" s="26" cm="1">
        <f t="array" ref="D356">SUMPRODUCT(--(IFERROR(HOUR(Flights_2026_09_303334353637345678910[ata]),-1)=HOUR($A356)),--(IFERROR(Flights_2026_09_303334353637345678910[arr_runway],"")=D$353))</f>
        <v>0</v>
      </c>
      <c r="E356" s="26" cm="1">
        <f t="array" ref="E356">SUMPRODUCT(--(IFERROR(HOUR(Flights_2026_09_303334353637345678910[ata]),-1)=HOUR($A356)),--(IFERROR(Flights_2026_09_303334353637345678910[arr_runway],"")=E$353))</f>
        <v>0</v>
      </c>
      <c r="AF356" s="2">
        <v>0.66666666666666663</v>
      </c>
      <c r="AG356" t="s">
        <v>840</v>
      </c>
      <c r="AH356" s="17">
        <v>360</v>
      </c>
      <c r="AI356" s="17" cm="1">
        <f t="array" ref="AI356">SUMPRODUCT(--(IFERROR(HOUR(Flights_2026_09_303334353637345678910[entry_hour]),-1)=HOUR(AF356)),--(IFERROR(Flights_2026_09_303334353637345678910[entry_sector],"")=AG356),--(IFERROR(Flights_2026_09_303334353637345678910[nfl],-1)&gt;=AH356),--(IFERROR(Flights_2026_09_303334353637345678910[nfl],-1)&lt;=IF(AH356=450,450,AH356+9)))</f>
        <v>0</v>
      </c>
    </row>
    <row r="357" spans="1:35" x14ac:dyDescent="0.2">
      <c r="A357" s="4">
        <v>0.70833333333333337</v>
      </c>
      <c r="B357" s="26" cm="1">
        <f t="array" ref="B357">SUMPRODUCT(--(IFERROR(HOUR(Flights_2026_09_303334353637345678910[ata]),-1)=HOUR($A357)),--(IFERROR(Flights_2026_09_303334353637345678910[arr_runway],"")=B$353))</f>
        <v>19</v>
      </c>
      <c r="C357" s="26" cm="1">
        <f t="array" ref="C357">SUMPRODUCT(--(IFERROR(HOUR(Flights_2026_09_303334353637345678910[ata]),-1)=HOUR($A357)),--(IFERROR(Flights_2026_09_303334353637345678910[arr_runway],"")=C$353))</f>
        <v>3</v>
      </c>
      <c r="D357" s="26" cm="1">
        <f t="array" ref="D357">SUMPRODUCT(--(IFERROR(HOUR(Flights_2026_09_303334353637345678910[ata]),-1)=HOUR($A357)),--(IFERROR(Flights_2026_09_303334353637345678910[arr_runway],"")=D$353))</f>
        <v>0</v>
      </c>
      <c r="E357" s="26" cm="1">
        <f t="array" ref="E357">SUMPRODUCT(--(IFERROR(HOUR(Flights_2026_09_303334353637345678910[ata]),-1)=HOUR($A357)),--(IFERROR(Flights_2026_09_303334353637345678910[arr_runway],"")=E$353))</f>
        <v>0</v>
      </c>
      <c r="AF357" s="2">
        <v>0.66666666666666663</v>
      </c>
      <c r="AG357" t="s">
        <v>840</v>
      </c>
      <c r="AH357" s="17">
        <v>370</v>
      </c>
      <c r="AI357" s="17" cm="1">
        <f t="array" ref="AI357">SUMPRODUCT(--(IFERROR(HOUR(Flights_2026_09_303334353637345678910[entry_hour]),-1)=HOUR(AF357)),--(IFERROR(Flights_2026_09_303334353637345678910[entry_sector],"")=AG357),--(IFERROR(Flights_2026_09_303334353637345678910[nfl],-1)&gt;=AH357),--(IFERROR(Flights_2026_09_303334353637345678910[nfl],-1)&lt;=IF(AH357=450,450,AH357+9)))</f>
        <v>1</v>
      </c>
    </row>
    <row r="358" spans="1:35" x14ac:dyDescent="0.2">
      <c r="A358" s="4">
        <v>0.75</v>
      </c>
      <c r="B358" s="26" cm="1">
        <f t="array" ref="B358">SUMPRODUCT(--(IFERROR(HOUR(Flights_2026_09_303334353637345678910[ata]),-1)=HOUR($A358)),--(IFERROR(Flights_2026_09_303334353637345678910[arr_runway],"")=B$353))</f>
        <v>16</v>
      </c>
      <c r="C358" s="26" cm="1">
        <f t="array" ref="C358">SUMPRODUCT(--(IFERROR(HOUR(Flights_2026_09_303334353637345678910[ata]),-1)=HOUR($A358)),--(IFERROR(Flights_2026_09_303334353637345678910[arr_runway],"")=C$353))</f>
        <v>5</v>
      </c>
      <c r="D358" s="26" cm="1">
        <f t="array" ref="D358">SUMPRODUCT(--(IFERROR(HOUR(Flights_2026_09_303334353637345678910[ata]),-1)=HOUR($A358)),--(IFERROR(Flights_2026_09_303334353637345678910[arr_runway],"")=D$353))</f>
        <v>0</v>
      </c>
      <c r="E358" s="26" cm="1">
        <f t="array" ref="E358">SUMPRODUCT(--(IFERROR(HOUR(Flights_2026_09_303334353637345678910[ata]),-1)=HOUR($A358)),--(IFERROR(Flights_2026_09_303334353637345678910[arr_runway],"")=E$353))</f>
        <v>0</v>
      </c>
      <c r="AF358" s="2">
        <v>0.66666666666666663</v>
      </c>
      <c r="AG358" t="s">
        <v>840</v>
      </c>
      <c r="AH358" s="17">
        <v>380</v>
      </c>
      <c r="AI358" s="17" cm="1">
        <f t="array" ref="AI358">SUMPRODUCT(--(IFERROR(HOUR(Flights_2026_09_303334353637345678910[entry_hour]),-1)=HOUR(AF358)),--(IFERROR(Flights_2026_09_303334353637345678910[entry_sector],"")=AG358),--(IFERROR(Flights_2026_09_303334353637345678910[nfl],-1)&gt;=AH358),--(IFERROR(Flights_2026_09_303334353637345678910[nfl],-1)&lt;=IF(AH358=450,450,AH358+9)))</f>
        <v>0</v>
      </c>
    </row>
    <row r="359" spans="1:35" x14ac:dyDescent="0.2">
      <c r="A359" s="4">
        <v>0.79166666666666674</v>
      </c>
      <c r="B359" s="26" cm="1">
        <f t="array" ref="B359">SUMPRODUCT(--(IFERROR(HOUR(Flights_2026_09_303334353637345678910[ata]),-1)=HOUR($A359)),--(IFERROR(Flights_2026_09_303334353637345678910[arr_runway],"")=B$353))</f>
        <v>19</v>
      </c>
      <c r="C359" s="26" cm="1">
        <f t="array" ref="C359">SUMPRODUCT(--(IFERROR(HOUR(Flights_2026_09_303334353637345678910[ata]),-1)=HOUR($A359)),--(IFERROR(Flights_2026_09_303334353637345678910[arr_runway],"")=C$353))</f>
        <v>1</v>
      </c>
      <c r="D359" s="26" cm="1">
        <f t="array" ref="D359">SUMPRODUCT(--(IFERROR(HOUR(Flights_2026_09_303334353637345678910[ata]),-1)=HOUR($A359)),--(IFERROR(Flights_2026_09_303334353637345678910[arr_runway],"")=D$353))</f>
        <v>0</v>
      </c>
      <c r="E359" s="26" cm="1">
        <f t="array" ref="E359">SUMPRODUCT(--(IFERROR(HOUR(Flights_2026_09_303334353637345678910[ata]),-1)=HOUR($A359)),--(IFERROR(Flights_2026_09_303334353637345678910[arr_runway],"")=E$353))</f>
        <v>0</v>
      </c>
      <c r="AF359" s="2">
        <v>0.66666666666666663</v>
      </c>
      <c r="AG359" t="s">
        <v>840</v>
      </c>
      <c r="AH359" s="17">
        <v>390</v>
      </c>
      <c r="AI359" s="17" cm="1">
        <f t="array" ref="AI359">SUMPRODUCT(--(IFERROR(HOUR(Flights_2026_09_303334353637345678910[entry_hour]),-1)=HOUR(AF359)),--(IFERROR(Flights_2026_09_303334353637345678910[entry_sector],"")=AG359),--(IFERROR(Flights_2026_09_303334353637345678910[nfl],-1)&gt;=AH359),--(IFERROR(Flights_2026_09_303334353637345678910[nfl],-1)&lt;=IF(AH359=450,450,AH359+9)))</f>
        <v>0</v>
      </c>
    </row>
    <row r="360" spans="1:35" x14ac:dyDescent="0.2">
      <c r="A360" s="4">
        <v>0.83333333333333337</v>
      </c>
      <c r="B360" s="26" cm="1">
        <f t="array" ref="B360">SUMPRODUCT(--(IFERROR(HOUR(Flights_2026_09_303334353637345678910[ata]),-1)=HOUR($A360)),--(IFERROR(Flights_2026_09_303334353637345678910[arr_runway],"")=B$353))</f>
        <v>12</v>
      </c>
      <c r="C360" s="26" cm="1">
        <f t="array" ref="C360">SUMPRODUCT(--(IFERROR(HOUR(Flights_2026_09_303334353637345678910[ata]),-1)=HOUR($A360)),--(IFERROR(Flights_2026_09_303334353637345678910[arr_runway],"")=C$353))</f>
        <v>1</v>
      </c>
      <c r="D360" s="26" cm="1">
        <f t="array" ref="D360">SUMPRODUCT(--(IFERROR(HOUR(Flights_2026_09_303334353637345678910[ata]),-1)=HOUR($A360)),--(IFERROR(Flights_2026_09_303334353637345678910[arr_runway],"")=D$353))</f>
        <v>0</v>
      </c>
      <c r="E360" s="26" cm="1">
        <f t="array" ref="E360">SUMPRODUCT(--(IFERROR(HOUR(Flights_2026_09_303334353637345678910[ata]),-1)=HOUR($A360)),--(IFERROR(Flights_2026_09_303334353637345678910[arr_runway],"")=E$353))</f>
        <v>0</v>
      </c>
      <c r="AF360" s="2">
        <v>0.66666666666666663</v>
      </c>
      <c r="AG360" t="s">
        <v>840</v>
      </c>
      <c r="AH360" s="17">
        <v>400</v>
      </c>
      <c r="AI360" s="17" cm="1">
        <f t="array" ref="AI360">SUMPRODUCT(--(IFERROR(HOUR(Flights_2026_09_303334353637345678910[entry_hour]),-1)=HOUR(AF360)),--(IFERROR(Flights_2026_09_303334353637345678910[entry_sector],"")=AG360),--(IFERROR(Flights_2026_09_303334353637345678910[nfl],-1)&gt;=AH360),--(IFERROR(Flights_2026_09_303334353637345678910[nfl],-1)&lt;=IF(AH360=450,450,AH360+9)))</f>
        <v>0</v>
      </c>
    </row>
    <row r="361" spans="1:35" x14ac:dyDescent="0.2">
      <c r="A361" s="4">
        <v>0.875</v>
      </c>
      <c r="B361" s="26" cm="1">
        <f t="array" ref="B361">SUMPRODUCT(--(IFERROR(HOUR(Flights_2026_09_303334353637345678910[ata]),-1)=HOUR($A361)),--(IFERROR(Flights_2026_09_303334353637345678910[arr_runway],"")=B$353))</f>
        <v>6</v>
      </c>
      <c r="C361" s="26" cm="1">
        <f t="array" ref="C361">SUMPRODUCT(--(IFERROR(HOUR(Flights_2026_09_303334353637345678910[ata]),-1)=HOUR($A361)),--(IFERROR(Flights_2026_09_303334353637345678910[arr_runway],"")=C$353))</f>
        <v>1</v>
      </c>
      <c r="D361" s="26" cm="1">
        <f t="array" ref="D361">SUMPRODUCT(--(IFERROR(HOUR(Flights_2026_09_303334353637345678910[ata]),-1)=HOUR($A361)),--(IFERROR(Flights_2026_09_303334353637345678910[arr_runway],"")=D$353))</f>
        <v>0</v>
      </c>
      <c r="E361" s="26" cm="1">
        <f t="array" ref="E361">SUMPRODUCT(--(IFERROR(HOUR(Flights_2026_09_303334353637345678910[ata]),-1)=HOUR($A361)),--(IFERROR(Flights_2026_09_303334353637345678910[arr_runway],"")=E$353))</f>
        <v>0</v>
      </c>
      <c r="AF361" s="2">
        <v>0.66666666666666663</v>
      </c>
      <c r="AG361" t="s">
        <v>840</v>
      </c>
      <c r="AH361" s="17">
        <v>410</v>
      </c>
      <c r="AI361" s="17" cm="1">
        <f t="array" ref="AI361">SUMPRODUCT(--(IFERROR(HOUR(Flights_2026_09_303334353637345678910[entry_hour]),-1)=HOUR(AF361)),--(IFERROR(Flights_2026_09_303334353637345678910[entry_sector],"")=AG361),--(IFERROR(Flights_2026_09_303334353637345678910[nfl],-1)&gt;=AH361),--(IFERROR(Flights_2026_09_303334353637345678910[nfl],-1)&lt;=IF(AH361=450,450,AH361+9)))</f>
        <v>0</v>
      </c>
    </row>
    <row r="362" spans="1:35" x14ac:dyDescent="0.2">
      <c r="A362" s="4">
        <v>0.91666666666666674</v>
      </c>
      <c r="B362" s="26" cm="1">
        <f t="array" ref="B362">SUMPRODUCT(--(IFERROR(HOUR(Flights_2026_09_303334353637345678910[ata]),-1)=HOUR($A362)),--(IFERROR(Flights_2026_09_303334353637345678910[arr_runway],"")=B$353))</f>
        <v>7</v>
      </c>
      <c r="C362" s="26" cm="1">
        <f t="array" ref="C362">SUMPRODUCT(--(IFERROR(HOUR(Flights_2026_09_303334353637345678910[ata]),-1)=HOUR($A362)),--(IFERROR(Flights_2026_09_303334353637345678910[arr_runway],"")=C$353))</f>
        <v>1</v>
      </c>
      <c r="D362" s="26" cm="1">
        <f t="array" ref="D362">SUMPRODUCT(--(IFERROR(HOUR(Flights_2026_09_303334353637345678910[ata]),-1)=HOUR($A362)),--(IFERROR(Flights_2026_09_303334353637345678910[arr_runway],"")=D$353))</f>
        <v>0</v>
      </c>
      <c r="E362" s="26" cm="1">
        <f t="array" ref="E362">SUMPRODUCT(--(IFERROR(HOUR(Flights_2026_09_303334353637345678910[ata]),-1)=HOUR($A362)),--(IFERROR(Flights_2026_09_303334353637345678910[arr_runway],"")=E$353))</f>
        <v>0</v>
      </c>
      <c r="AF362" s="2">
        <v>0.66666666666666663</v>
      </c>
      <c r="AG362" t="s">
        <v>840</v>
      </c>
      <c r="AH362" s="17">
        <v>420</v>
      </c>
      <c r="AI362" s="17" cm="1">
        <f t="array" ref="AI362">SUMPRODUCT(--(IFERROR(HOUR(Flights_2026_09_303334353637345678910[entry_hour]),-1)=HOUR(AF362)),--(IFERROR(Flights_2026_09_303334353637345678910[entry_sector],"")=AG362),--(IFERROR(Flights_2026_09_303334353637345678910[nfl],-1)&gt;=AH362),--(IFERROR(Flights_2026_09_303334353637345678910[nfl],-1)&lt;=IF(AH362=450,450,AH362+9)))</f>
        <v>0</v>
      </c>
    </row>
    <row r="363" spans="1:35" x14ac:dyDescent="0.2">
      <c r="AF363" s="2">
        <v>0.66666666666666663</v>
      </c>
      <c r="AG363" t="s">
        <v>840</v>
      </c>
      <c r="AH363" s="17">
        <v>430</v>
      </c>
      <c r="AI363" s="17" cm="1">
        <f t="array" ref="AI363">SUMPRODUCT(--(IFERROR(HOUR(Flights_2026_09_303334353637345678910[entry_hour]),-1)=HOUR(AF363)),--(IFERROR(Flights_2026_09_303334353637345678910[entry_sector],"")=AG363),--(IFERROR(Flights_2026_09_303334353637345678910[nfl],-1)&gt;=AH363),--(IFERROR(Flights_2026_09_303334353637345678910[nfl],-1)&lt;=IF(AH363=450,450,AH363+9)))</f>
        <v>0</v>
      </c>
    </row>
    <row r="364" spans="1:35" x14ac:dyDescent="0.2">
      <c r="AF364" s="2">
        <v>0.66666666666666663</v>
      </c>
      <c r="AG364" t="s">
        <v>840</v>
      </c>
      <c r="AH364" s="17">
        <v>440</v>
      </c>
      <c r="AI364" s="17" cm="1">
        <f t="array" ref="AI364">SUMPRODUCT(--(IFERROR(HOUR(Flights_2026_09_303334353637345678910[entry_hour]),-1)=HOUR(AF364)),--(IFERROR(Flights_2026_09_303334353637345678910[entry_sector],"")=AG364),--(IFERROR(Flights_2026_09_303334353637345678910[nfl],-1)&gt;=AH364),--(IFERROR(Flights_2026_09_303334353637345678910[nfl],-1)&lt;=IF(AH364=450,450,AH364+9)))</f>
        <v>0</v>
      </c>
    </row>
    <row r="365" spans="1:35" x14ac:dyDescent="0.2">
      <c r="AF365" s="2">
        <v>0.66666666666666663</v>
      </c>
      <c r="AG365" t="s">
        <v>840</v>
      </c>
      <c r="AH365" s="17">
        <v>450</v>
      </c>
      <c r="AI365" s="17" cm="1">
        <f t="array" ref="AI365">SUMPRODUCT(--(IFERROR(HOUR(Flights_2026_09_303334353637345678910[entry_hour]),-1)=HOUR(AF365)),--(IFERROR(Flights_2026_09_303334353637345678910[entry_sector],"")=AG365),--(IFERROR(Flights_2026_09_303334353637345678910[nfl],-1)&gt;=AH365),--(IFERROR(Flights_2026_09_303334353637345678910[nfl],-1)&lt;=IF(AH365=450,450,AH365+9)))</f>
        <v>0</v>
      </c>
    </row>
    <row r="366" spans="1:35" x14ac:dyDescent="0.2">
      <c r="AF366" s="2">
        <v>0.66666666666666663</v>
      </c>
      <c r="AG366" t="s">
        <v>747</v>
      </c>
      <c r="AH366" s="17">
        <v>200</v>
      </c>
      <c r="AI366" s="17" cm="1">
        <f t="array" ref="AI366">SUMPRODUCT(--(IFERROR(HOUR(Flights_2026_09_303334353637345678910[entry_hour]),-1)=HOUR(AF366)),--(IFERROR(Flights_2026_09_303334353637345678910[entry_sector],"")=AG366),--(IFERROR(Flights_2026_09_303334353637345678910[nfl],-1)&gt;=AH366),--(IFERROR(Flights_2026_09_303334353637345678910[nfl],-1)&lt;=IF(AH366=450,450,AH366+9)))</f>
        <v>0</v>
      </c>
    </row>
    <row r="367" spans="1:35" x14ac:dyDescent="0.2">
      <c r="AF367" s="2">
        <v>0.66666666666666663</v>
      </c>
      <c r="AG367" t="s">
        <v>747</v>
      </c>
      <c r="AH367" s="17">
        <v>210</v>
      </c>
      <c r="AI367" s="17" cm="1">
        <f t="array" ref="AI367">SUMPRODUCT(--(IFERROR(HOUR(Flights_2026_09_303334353637345678910[entry_hour]),-1)=HOUR(AF367)),--(IFERROR(Flights_2026_09_303334353637345678910[entry_sector],"")=AG367),--(IFERROR(Flights_2026_09_303334353637345678910[nfl],-1)&gt;=AH367),--(IFERROR(Flights_2026_09_303334353637345678910[nfl],-1)&lt;=IF(AH367=450,450,AH367+9)))</f>
        <v>0</v>
      </c>
    </row>
    <row r="368" spans="1:35" x14ac:dyDescent="0.2">
      <c r="AF368" s="2">
        <v>0.66666666666666663</v>
      </c>
      <c r="AG368" t="s">
        <v>747</v>
      </c>
      <c r="AH368" s="17">
        <v>220</v>
      </c>
      <c r="AI368" s="17" cm="1">
        <f t="array" ref="AI368">SUMPRODUCT(--(IFERROR(HOUR(Flights_2026_09_303334353637345678910[entry_hour]),-1)=HOUR(AF368)),--(IFERROR(Flights_2026_09_303334353637345678910[entry_sector],"")=AG368),--(IFERROR(Flights_2026_09_303334353637345678910[nfl],-1)&gt;=AH368),--(IFERROR(Flights_2026_09_303334353637345678910[nfl],-1)&lt;=IF(AH368=450,450,AH368+9)))</f>
        <v>0</v>
      </c>
    </row>
    <row r="369" spans="32:35" x14ac:dyDescent="0.2">
      <c r="AF369" s="2">
        <v>0.66666666666666663</v>
      </c>
      <c r="AG369" t="s">
        <v>747</v>
      </c>
      <c r="AH369" s="17">
        <v>230</v>
      </c>
      <c r="AI369" s="17" cm="1">
        <f t="array" ref="AI369">SUMPRODUCT(--(IFERROR(HOUR(Flights_2026_09_303334353637345678910[entry_hour]),-1)=HOUR(AF369)),--(IFERROR(Flights_2026_09_303334353637345678910[entry_sector],"")=AG369),--(IFERROR(Flights_2026_09_303334353637345678910[nfl],-1)&gt;=AH369),--(IFERROR(Flights_2026_09_303334353637345678910[nfl],-1)&lt;=IF(AH369=450,450,AH369+9)))</f>
        <v>0</v>
      </c>
    </row>
    <row r="370" spans="32:35" x14ac:dyDescent="0.2">
      <c r="AF370" s="2">
        <v>0.66666666666666663</v>
      </c>
      <c r="AG370" t="s">
        <v>747</v>
      </c>
      <c r="AH370" s="17">
        <v>240</v>
      </c>
      <c r="AI370" s="17" cm="1">
        <f t="array" ref="AI370">SUMPRODUCT(--(IFERROR(HOUR(Flights_2026_09_303334353637345678910[entry_hour]),-1)=HOUR(AF370)),--(IFERROR(Flights_2026_09_303334353637345678910[entry_sector],"")=AG370),--(IFERROR(Flights_2026_09_303334353637345678910[nfl],-1)&gt;=AH370),--(IFERROR(Flights_2026_09_303334353637345678910[nfl],-1)&lt;=IF(AH370=450,450,AH370+9)))</f>
        <v>0</v>
      </c>
    </row>
    <row r="371" spans="32:35" x14ac:dyDescent="0.2">
      <c r="AF371" s="2">
        <v>0.66666666666666663</v>
      </c>
      <c r="AG371" t="s">
        <v>747</v>
      </c>
      <c r="AH371" s="17">
        <v>250</v>
      </c>
      <c r="AI371" s="17" cm="1">
        <f t="array" ref="AI371">SUMPRODUCT(--(IFERROR(HOUR(Flights_2026_09_303334353637345678910[entry_hour]),-1)=HOUR(AF371)),--(IFERROR(Flights_2026_09_303334353637345678910[entry_sector],"")=AG371),--(IFERROR(Flights_2026_09_303334353637345678910[nfl],-1)&gt;=AH371),--(IFERROR(Flights_2026_09_303334353637345678910[nfl],-1)&lt;=IF(AH371=450,450,AH371+9)))</f>
        <v>0</v>
      </c>
    </row>
    <row r="372" spans="32:35" x14ac:dyDescent="0.2">
      <c r="AF372" s="2">
        <v>0.66666666666666663</v>
      </c>
      <c r="AG372" t="s">
        <v>747</v>
      </c>
      <c r="AH372" s="17">
        <v>260</v>
      </c>
      <c r="AI372" s="17" cm="1">
        <f t="array" ref="AI372">SUMPRODUCT(--(IFERROR(HOUR(Flights_2026_09_303334353637345678910[entry_hour]),-1)=HOUR(AF372)),--(IFERROR(Flights_2026_09_303334353637345678910[entry_sector],"")=AG372),--(IFERROR(Flights_2026_09_303334353637345678910[nfl],-1)&gt;=AH372),--(IFERROR(Flights_2026_09_303334353637345678910[nfl],-1)&lt;=IF(AH372=450,450,AH372+9)))</f>
        <v>0</v>
      </c>
    </row>
    <row r="373" spans="32:35" x14ac:dyDescent="0.2">
      <c r="AF373" s="2">
        <v>0.66666666666666663</v>
      </c>
      <c r="AG373" t="s">
        <v>747</v>
      </c>
      <c r="AH373" s="17">
        <v>270</v>
      </c>
      <c r="AI373" s="17" cm="1">
        <f t="array" ref="AI373">SUMPRODUCT(--(IFERROR(HOUR(Flights_2026_09_303334353637345678910[entry_hour]),-1)=HOUR(AF373)),--(IFERROR(Flights_2026_09_303334353637345678910[entry_sector],"")=AG373),--(IFERROR(Flights_2026_09_303334353637345678910[nfl],-1)&gt;=AH373),--(IFERROR(Flights_2026_09_303334353637345678910[nfl],-1)&lt;=IF(AH373=450,450,AH373+9)))</f>
        <v>0</v>
      </c>
    </row>
    <row r="374" spans="32:35" x14ac:dyDescent="0.2">
      <c r="AF374" s="2">
        <v>0.66666666666666663</v>
      </c>
      <c r="AG374" t="s">
        <v>747</v>
      </c>
      <c r="AH374" s="17">
        <v>280</v>
      </c>
      <c r="AI374" s="17" cm="1">
        <f t="array" ref="AI374">SUMPRODUCT(--(IFERROR(HOUR(Flights_2026_09_303334353637345678910[entry_hour]),-1)=HOUR(AF374)),--(IFERROR(Flights_2026_09_303334353637345678910[entry_sector],"")=AG374),--(IFERROR(Flights_2026_09_303334353637345678910[nfl],-1)&gt;=AH374),--(IFERROR(Flights_2026_09_303334353637345678910[nfl],-1)&lt;=IF(AH374=450,450,AH374+9)))</f>
        <v>0</v>
      </c>
    </row>
    <row r="375" spans="32:35" x14ac:dyDescent="0.2">
      <c r="AF375" s="2">
        <v>0.66666666666666663</v>
      </c>
      <c r="AG375" t="s">
        <v>747</v>
      </c>
      <c r="AH375" s="17">
        <v>290</v>
      </c>
      <c r="AI375" s="17" cm="1">
        <f t="array" ref="AI375">SUMPRODUCT(--(IFERROR(HOUR(Flights_2026_09_303334353637345678910[entry_hour]),-1)=HOUR(AF375)),--(IFERROR(Flights_2026_09_303334353637345678910[entry_sector],"")=AG375),--(IFERROR(Flights_2026_09_303334353637345678910[nfl],-1)&gt;=AH375),--(IFERROR(Flights_2026_09_303334353637345678910[nfl],-1)&lt;=IF(AH375=450,450,AH375+9)))</f>
        <v>0</v>
      </c>
    </row>
    <row r="376" spans="32:35" x14ac:dyDescent="0.2">
      <c r="AF376" s="2">
        <v>0.66666666666666663</v>
      </c>
      <c r="AG376" t="s">
        <v>747</v>
      </c>
      <c r="AH376" s="17">
        <v>300</v>
      </c>
      <c r="AI376" s="17" cm="1">
        <f t="array" ref="AI376">SUMPRODUCT(--(IFERROR(HOUR(Flights_2026_09_303334353637345678910[entry_hour]),-1)=HOUR(AF376)),--(IFERROR(Flights_2026_09_303334353637345678910[entry_sector],"")=AG376),--(IFERROR(Flights_2026_09_303334353637345678910[nfl],-1)&gt;=AH376),--(IFERROR(Flights_2026_09_303334353637345678910[nfl],-1)&lt;=IF(AH376=450,450,AH376+9)))</f>
        <v>1</v>
      </c>
    </row>
    <row r="377" spans="32:35" x14ac:dyDescent="0.2">
      <c r="AF377" s="2">
        <v>0.66666666666666663</v>
      </c>
      <c r="AG377" t="s">
        <v>747</v>
      </c>
      <c r="AH377" s="17">
        <v>310</v>
      </c>
      <c r="AI377" s="17" cm="1">
        <f t="array" ref="AI377">SUMPRODUCT(--(IFERROR(HOUR(Flights_2026_09_303334353637345678910[entry_hour]),-1)=HOUR(AF377)),--(IFERROR(Flights_2026_09_303334353637345678910[entry_sector],"")=AG377),--(IFERROR(Flights_2026_09_303334353637345678910[nfl],-1)&gt;=AH377),--(IFERROR(Flights_2026_09_303334353637345678910[nfl],-1)&lt;=IF(AH377=450,450,AH377+9)))</f>
        <v>0</v>
      </c>
    </row>
    <row r="378" spans="32:35" x14ac:dyDescent="0.2">
      <c r="AF378" s="2">
        <v>0.66666666666666663</v>
      </c>
      <c r="AG378" t="s">
        <v>747</v>
      </c>
      <c r="AH378" s="17">
        <v>320</v>
      </c>
      <c r="AI378" s="17" cm="1">
        <f t="array" ref="AI378">SUMPRODUCT(--(IFERROR(HOUR(Flights_2026_09_303334353637345678910[entry_hour]),-1)=HOUR(AF378)),--(IFERROR(Flights_2026_09_303334353637345678910[entry_sector],"")=AG378),--(IFERROR(Flights_2026_09_303334353637345678910[nfl],-1)&gt;=AH378),--(IFERROR(Flights_2026_09_303334353637345678910[nfl],-1)&lt;=IF(AH378=450,450,AH378+9)))</f>
        <v>0</v>
      </c>
    </row>
    <row r="379" spans="32:35" x14ac:dyDescent="0.2">
      <c r="AF379" s="2">
        <v>0.66666666666666663</v>
      </c>
      <c r="AG379" t="s">
        <v>747</v>
      </c>
      <c r="AH379" s="17">
        <v>330</v>
      </c>
      <c r="AI379" s="17" cm="1">
        <f t="array" ref="AI379">SUMPRODUCT(--(IFERROR(HOUR(Flights_2026_09_303334353637345678910[entry_hour]),-1)=HOUR(AF379)),--(IFERROR(Flights_2026_09_303334353637345678910[entry_sector],"")=AG379),--(IFERROR(Flights_2026_09_303334353637345678910[nfl],-1)&gt;=AH379),--(IFERROR(Flights_2026_09_303334353637345678910[nfl],-1)&lt;=IF(AH379=450,450,AH379+9)))</f>
        <v>0</v>
      </c>
    </row>
    <row r="380" spans="32:35" x14ac:dyDescent="0.2">
      <c r="AF380" s="2">
        <v>0.66666666666666663</v>
      </c>
      <c r="AG380" t="s">
        <v>747</v>
      </c>
      <c r="AH380" s="17">
        <v>340</v>
      </c>
      <c r="AI380" s="17" cm="1">
        <f t="array" ref="AI380">SUMPRODUCT(--(IFERROR(HOUR(Flights_2026_09_303334353637345678910[entry_hour]),-1)=HOUR(AF380)),--(IFERROR(Flights_2026_09_303334353637345678910[entry_sector],"")=AG380),--(IFERROR(Flights_2026_09_303334353637345678910[nfl],-1)&gt;=AH380),--(IFERROR(Flights_2026_09_303334353637345678910[nfl],-1)&lt;=IF(AH380=450,450,AH380+9)))</f>
        <v>0</v>
      </c>
    </row>
    <row r="381" spans="32:35" x14ac:dyDescent="0.2">
      <c r="AF381" s="2">
        <v>0.66666666666666663</v>
      </c>
      <c r="AG381" t="s">
        <v>747</v>
      </c>
      <c r="AH381" s="17">
        <v>350</v>
      </c>
      <c r="AI381" s="17" cm="1">
        <f t="array" ref="AI381">SUMPRODUCT(--(IFERROR(HOUR(Flights_2026_09_303334353637345678910[entry_hour]),-1)=HOUR(AF381)),--(IFERROR(Flights_2026_09_303334353637345678910[entry_sector],"")=AG381),--(IFERROR(Flights_2026_09_303334353637345678910[nfl],-1)&gt;=AH381),--(IFERROR(Flights_2026_09_303334353637345678910[nfl],-1)&lt;=IF(AH381=450,450,AH381+9)))</f>
        <v>0</v>
      </c>
    </row>
    <row r="382" spans="32:35" x14ac:dyDescent="0.2">
      <c r="AF382" s="2">
        <v>0.66666666666666663</v>
      </c>
      <c r="AG382" t="s">
        <v>747</v>
      </c>
      <c r="AH382" s="17">
        <v>360</v>
      </c>
      <c r="AI382" s="17" cm="1">
        <f t="array" ref="AI382">SUMPRODUCT(--(IFERROR(HOUR(Flights_2026_09_303334353637345678910[entry_hour]),-1)=HOUR(AF382)),--(IFERROR(Flights_2026_09_303334353637345678910[entry_sector],"")=AG382),--(IFERROR(Flights_2026_09_303334353637345678910[nfl],-1)&gt;=AH382),--(IFERROR(Flights_2026_09_303334353637345678910[nfl],-1)&lt;=IF(AH382=450,450,AH382+9)))</f>
        <v>0</v>
      </c>
    </row>
    <row r="383" spans="32:35" x14ac:dyDescent="0.2">
      <c r="AF383" s="2">
        <v>0.66666666666666663</v>
      </c>
      <c r="AG383" t="s">
        <v>747</v>
      </c>
      <c r="AH383" s="17">
        <v>370</v>
      </c>
      <c r="AI383" s="17" cm="1">
        <f t="array" ref="AI383">SUMPRODUCT(--(IFERROR(HOUR(Flights_2026_09_303334353637345678910[entry_hour]),-1)=HOUR(AF383)),--(IFERROR(Flights_2026_09_303334353637345678910[entry_sector],"")=AG383),--(IFERROR(Flights_2026_09_303334353637345678910[nfl],-1)&gt;=AH383),--(IFERROR(Flights_2026_09_303334353637345678910[nfl],-1)&lt;=IF(AH383=450,450,AH383+9)))</f>
        <v>0</v>
      </c>
    </row>
    <row r="384" spans="32:35" x14ac:dyDescent="0.2">
      <c r="AF384" s="2">
        <v>0.66666666666666663</v>
      </c>
      <c r="AG384" t="s">
        <v>747</v>
      </c>
      <c r="AH384" s="17">
        <v>380</v>
      </c>
      <c r="AI384" s="17" cm="1">
        <f t="array" ref="AI384">SUMPRODUCT(--(IFERROR(HOUR(Flights_2026_09_303334353637345678910[entry_hour]),-1)=HOUR(AF384)),--(IFERROR(Flights_2026_09_303334353637345678910[entry_sector],"")=AG384),--(IFERROR(Flights_2026_09_303334353637345678910[nfl],-1)&gt;=AH384),--(IFERROR(Flights_2026_09_303334353637345678910[nfl],-1)&lt;=IF(AH384=450,450,AH384+9)))</f>
        <v>0</v>
      </c>
    </row>
    <row r="385" spans="32:35" x14ac:dyDescent="0.2">
      <c r="AF385" s="2">
        <v>0.66666666666666663</v>
      </c>
      <c r="AG385" t="s">
        <v>747</v>
      </c>
      <c r="AH385" s="17">
        <v>390</v>
      </c>
      <c r="AI385" s="17" cm="1">
        <f t="array" ref="AI385">SUMPRODUCT(--(IFERROR(HOUR(Flights_2026_09_303334353637345678910[entry_hour]),-1)=HOUR(AF385)),--(IFERROR(Flights_2026_09_303334353637345678910[entry_sector],"")=AG385),--(IFERROR(Flights_2026_09_303334353637345678910[nfl],-1)&gt;=AH385),--(IFERROR(Flights_2026_09_303334353637345678910[nfl],-1)&lt;=IF(AH385=450,450,AH385+9)))</f>
        <v>0</v>
      </c>
    </row>
    <row r="386" spans="32:35" x14ac:dyDescent="0.2">
      <c r="AF386" s="2">
        <v>0.66666666666666663</v>
      </c>
      <c r="AG386" t="s">
        <v>747</v>
      </c>
      <c r="AH386" s="17">
        <v>400</v>
      </c>
      <c r="AI386" s="17" cm="1">
        <f t="array" ref="AI386">SUMPRODUCT(--(IFERROR(HOUR(Flights_2026_09_303334353637345678910[entry_hour]),-1)=HOUR(AF386)),--(IFERROR(Flights_2026_09_303334353637345678910[entry_sector],"")=AG386),--(IFERROR(Flights_2026_09_303334353637345678910[nfl],-1)&gt;=AH386),--(IFERROR(Flights_2026_09_303334353637345678910[nfl],-1)&lt;=IF(AH386=450,450,AH386+9)))</f>
        <v>0</v>
      </c>
    </row>
    <row r="387" spans="32:35" ht="28" customHeight="1" x14ac:dyDescent="0.2">
      <c r="AF387" s="2">
        <v>0.66666666666666663</v>
      </c>
      <c r="AG387" t="s">
        <v>747</v>
      </c>
      <c r="AH387" s="17">
        <v>410</v>
      </c>
      <c r="AI387" s="17" cm="1">
        <f t="array" ref="AI387">SUMPRODUCT(--(IFERROR(HOUR(Flights_2026_09_303334353637345678910[entry_hour]),-1)=HOUR(AF387)),--(IFERROR(Flights_2026_09_303334353637345678910[entry_sector],"")=AG387),--(IFERROR(Flights_2026_09_303334353637345678910[nfl],-1)&gt;=AH387),--(IFERROR(Flights_2026_09_303334353637345678910[nfl],-1)&lt;=IF(AH387=450,450,AH387+9)))</f>
        <v>0</v>
      </c>
    </row>
    <row r="388" spans="32:35" x14ac:dyDescent="0.2">
      <c r="AF388" s="2">
        <v>0.66666666666666663</v>
      </c>
      <c r="AG388" t="s">
        <v>747</v>
      </c>
      <c r="AH388" s="17">
        <v>420</v>
      </c>
      <c r="AI388" s="17" cm="1">
        <f t="array" ref="AI388">SUMPRODUCT(--(IFERROR(HOUR(Flights_2026_09_303334353637345678910[entry_hour]),-1)=HOUR(AF388)),--(IFERROR(Flights_2026_09_303334353637345678910[entry_sector],"")=AG388),--(IFERROR(Flights_2026_09_303334353637345678910[nfl],-1)&gt;=AH388),--(IFERROR(Flights_2026_09_303334353637345678910[nfl],-1)&lt;=IF(AH388=450,450,AH388+9)))</f>
        <v>0</v>
      </c>
    </row>
    <row r="389" spans="32:35" x14ac:dyDescent="0.2">
      <c r="AF389" s="2">
        <v>0.66666666666666663</v>
      </c>
      <c r="AG389" t="s">
        <v>747</v>
      </c>
      <c r="AH389" s="17">
        <v>430</v>
      </c>
      <c r="AI389" s="17" cm="1">
        <f t="array" ref="AI389">SUMPRODUCT(--(IFERROR(HOUR(Flights_2026_09_303334353637345678910[entry_hour]),-1)=HOUR(AF389)),--(IFERROR(Flights_2026_09_303334353637345678910[entry_sector],"")=AG389),--(IFERROR(Flights_2026_09_303334353637345678910[nfl],-1)&gt;=AH389),--(IFERROR(Flights_2026_09_303334353637345678910[nfl],-1)&lt;=IF(AH389=450,450,AH389+9)))</f>
        <v>0</v>
      </c>
    </row>
    <row r="390" spans="32:35" x14ac:dyDescent="0.2">
      <c r="AF390" s="2">
        <v>0.66666666666666663</v>
      </c>
      <c r="AG390" t="s">
        <v>747</v>
      </c>
      <c r="AH390" s="17">
        <v>440</v>
      </c>
      <c r="AI390" s="17" cm="1">
        <f t="array" ref="AI390">SUMPRODUCT(--(IFERROR(HOUR(Flights_2026_09_303334353637345678910[entry_hour]),-1)=HOUR(AF390)),--(IFERROR(Flights_2026_09_303334353637345678910[entry_sector],"")=AG390),--(IFERROR(Flights_2026_09_303334353637345678910[nfl],-1)&gt;=AH390),--(IFERROR(Flights_2026_09_303334353637345678910[nfl],-1)&lt;=IF(AH390=450,450,AH390+9)))</f>
        <v>0</v>
      </c>
    </row>
    <row r="391" spans="32:35" x14ac:dyDescent="0.2">
      <c r="AF391" s="2">
        <v>0.66666666666666663</v>
      </c>
      <c r="AG391" t="s">
        <v>747</v>
      </c>
      <c r="AH391" s="17">
        <v>450</v>
      </c>
      <c r="AI391" s="17" cm="1">
        <f t="array" ref="AI391">SUMPRODUCT(--(IFERROR(HOUR(Flights_2026_09_303334353637345678910[entry_hour]),-1)=HOUR(AF391)),--(IFERROR(Flights_2026_09_303334353637345678910[entry_sector],"")=AG391),--(IFERROR(Flights_2026_09_303334353637345678910[nfl],-1)&gt;=AH391),--(IFERROR(Flights_2026_09_303334353637345678910[nfl],-1)&lt;=IF(AH391=450,450,AH391+9)))</f>
        <v>0</v>
      </c>
    </row>
    <row r="392" spans="32:35" x14ac:dyDescent="0.2">
      <c r="AF392" s="2">
        <v>0.70833333333333337</v>
      </c>
      <c r="AG392" t="s">
        <v>743</v>
      </c>
      <c r="AH392" s="17">
        <v>200</v>
      </c>
      <c r="AI392" s="17" cm="1">
        <f t="array" ref="AI392">SUMPRODUCT(--(IFERROR(HOUR(Flights_2026_09_303334353637345678910[entry_hour]),-1)=HOUR(AF392)),--(IFERROR(Flights_2026_09_303334353637345678910[entry_sector],"")=AG392),--(IFERROR(Flights_2026_09_303334353637345678910[nfl],-1)&gt;=AH392),--(IFERROR(Flights_2026_09_303334353637345678910[nfl],-1)&lt;=IF(AH392=450,450,AH392+9)))</f>
        <v>0</v>
      </c>
    </row>
    <row r="393" spans="32:35" x14ac:dyDescent="0.2">
      <c r="AF393" s="2">
        <v>0.70833333333333337</v>
      </c>
      <c r="AG393" t="s">
        <v>743</v>
      </c>
      <c r="AH393" s="17">
        <v>210</v>
      </c>
      <c r="AI393" s="17" cm="1">
        <f t="array" ref="AI393">SUMPRODUCT(--(IFERROR(HOUR(Flights_2026_09_303334353637345678910[entry_hour]),-1)=HOUR(AF393)),--(IFERROR(Flights_2026_09_303334353637345678910[entry_sector],"")=AG393),--(IFERROR(Flights_2026_09_303334353637345678910[nfl],-1)&gt;=AH393),--(IFERROR(Flights_2026_09_303334353637345678910[nfl],-1)&lt;=IF(AH393=450,450,AH393+9)))</f>
        <v>0</v>
      </c>
    </row>
    <row r="394" spans="32:35" x14ac:dyDescent="0.2">
      <c r="AF394" s="2">
        <v>0.70833333333333337</v>
      </c>
      <c r="AG394" t="s">
        <v>743</v>
      </c>
      <c r="AH394" s="17">
        <v>220</v>
      </c>
      <c r="AI394" s="17" cm="1">
        <f t="array" ref="AI394">SUMPRODUCT(--(IFERROR(HOUR(Flights_2026_09_303334353637345678910[entry_hour]),-1)=HOUR(AF394)),--(IFERROR(Flights_2026_09_303334353637345678910[entry_sector],"")=AG394),--(IFERROR(Flights_2026_09_303334353637345678910[nfl],-1)&gt;=AH394),--(IFERROR(Flights_2026_09_303334353637345678910[nfl],-1)&lt;=IF(AH394=450,450,AH394+9)))</f>
        <v>0</v>
      </c>
    </row>
    <row r="395" spans="32:35" x14ac:dyDescent="0.2">
      <c r="AF395" s="2">
        <v>0.70833333333333337</v>
      </c>
      <c r="AG395" t="s">
        <v>743</v>
      </c>
      <c r="AH395" s="17">
        <v>230</v>
      </c>
      <c r="AI395" s="17" cm="1">
        <f t="array" ref="AI395">SUMPRODUCT(--(IFERROR(HOUR(Flights_2026_09_303334353637345678910[entry_hour]),-1)=HOUR(AF395)),--(IFERROR(Flights_2026_09_303334353637345678910[entry_sector],"")=AG395),--(IFERROR(Flights_2026_09_303334353637345678910[nfl],-1)&gt;=AH395),--(IFERROR(Flights_2026_09_303334353637345678910[nfl],-1)&lt;=IF(AH395=450,450,AH395+9)))</f>
        <v>0</v>
      </c>
    </row>
    <row r="396" spans="32:35" x14ac:dyDescent="0.2">
      <c r="AF396" s="2">
        <v>0.70833333333333337</v>
      </c>
      <c r="AG396" t="s">
        <v>743</v>
      </c>
      <c r="AH396" s="17">
        <v>240</v>
      </c>
      <c r="AI396" s="17" cm="1">
        <f t="array" ref="AI396">SUMPRODUCT(--(IFERROR(HOUR(Flights_2026_09_303334353637345678910[entry_hour]),-1)=HOUR(AF396)),--(IFERROR(Flights_2026_09_303334353637345678910[entry_sector],"")=AG396),--(IFERROR(Flights_2026_09_303334353637345678910[nfl],-1)&gt;=AH396),--(IFERROR(Flights_2026_09_303334353637345678910[nfl],-1)&lt;=IF(AH396=450,450,AH396+9)))</f>
        <v>0</v>
      </c>
    </row>
    <row r="397" spans="32:35" x14ac:dyDescent="0.2">
      <c r="AF397" s="2">
        <v>0.70833333333333337</v>
      </c>
      <c r="AG397" t="s">
        <v>743</v>
      </c>
      <c r="AH397" s="17">
        <v>250</v>
      </c>
      <c r="AI397" s="17" cm="1">
        <f t="array" ref="AI397">SUMPRODUCT(--(IFERROR(HOUR(Flights_2026_09_303334353637345678910[entry_hour]),-1)=HOUR(AF397)),--(IFERROR(Flights_2026_09_303334353637345678910[entry_sector],"")=AG397),--(IFERROR(Flights_2026_09_303334353637345678910[nfl],-1)&gt;=AH397),--(IFERROR(Flights_2026_09_303334353637345678910[nfl],-1)&lt;=IF(AH397=450,450,AH397+9)))</f>
        <v>0</v>
      </c>
    </row>
    <row r="398" spans="32:35" x14ac:dyDescent="0.2">
      <c r="AF398" s="2">
        <v>0.70833333333333337</v>
      </c>
      <c r="AG398" t="s">
        <v>743</v>
      </c>
      <c r="AH398" s="17">
        <v>260</v>
      </c>
      <c r="AI398" s="17" cm="1">
        <f t="array" ref="AI398">SUMPRODUCT(--(IFERROR(HOUR(Flights_2026_09_303334353637345678910[entry_hour]),-1)=HOUR(AF398)),--(IFERROR(Flights_2026_09_303334353637345678910[entry_sector],"")=AG398),--(IFERROR(Flights_2026_09_303334353637345678910[nfl],-1)&gt;=AH398),--(IFERROR(Flights_2026_09_303334353637345678910[nfl],-1)&lt;=IF(AH398=450,450,AH398+9)))</f>
        <v>0</v>
      </c>
    </row>
    <row r="399" spans="32:35" x14ac:dyDescent="0.2">
      <c r="AF399" s="2">
        <v>0.70833333333333337</v>
      </c>
      <c r="AG399" t="s">
        <v>743</v>
      </c>
      <c r="AH399" s="17">
        <v>270</v>
      </c>
      <c r="AI399" s="17" cm="1">
        <f t="array" ref="AI399">SUMPRODUCT(--(IFERROR(HOUR(Flights_2026_09_303334353637345678910[entry_hour]),-1)=HOUR(AF399)),--(IFERROR(Flights_2026_09_303334353637345678910[entry_sector],"")=AG399),--(IFERROR(Flights_2026_09_303334353637345678910[nfl],-1)&gt;=AH399),--(IFERROR(Flights_2026_09_303334353637345678910[nfl],-1)&lt;=IF(AH399=450,450,AH399+9)))</f>
        <v>0</v>
      </c>
    </row>
    <row r="400" spans="32:35" x14ac:dyDescent="0.2">
      <c r="AF400" s="2">
        <v>0.70833333333333337</v>
      </c>
      <c r="AG400" t="s">
        <v>743</v>
      </c>
      <c r="AH400" s="17">
        <v>280</v>
      </c>
      <c r="AI400" s="17" cm="1">
        <f t="array" ref="AI400">SUMPRODUCT(--(IFERROR(HOUR(Flights_2026_09_303334353637345678910[entry_hour]),-1)=HOUR(AF400)),--(IFERROR(Flights_2026_09_303334353637345678910[entry_sector],"")=AG400),--(IFERROR(Flights_2026_09_303334353637345678910[nfl],-1)&gt;=AH400),--(IFERROR(Flights_2026_09_303334353637345678910[nfl],-1)&lt;=IF(AH400=450,450,AH400+9)))</f>
        <v>0</v>
      </c>
    </row>
    <row r="401" spans="1:35" x14ac:dyDescent="0.2">
      <c r="AF401" s="2">
        <v>0.70833333333333337</v>
      </c>
      <c r="AG401" t="s">
        <v>743</v>
      </c>
      <c r="AH401" s="17">
        <v>290</v>
      </c>
      <c r="AI401" s="17" cm="1">
        <f t="array" ref="AI401">SUMPRODUCT(--(IFERROR(HOUR(Flights_2026_09_303334353637345678910[entry_hour]),-1)=HOUR(AF401)),--(IFERROR(Flights_2026_09_303334353637345678910[entry_sector],"")=AG401),--(IFERROR(Flights_2026_09_303334353637345678910[nfl],-1)&gt;=AH401),--(IFERROR(Flights_2026_09_303334353637345678910[nfl],-1)&lt;=IF(AH401=450,450,AH401+9)))</f>
        <v>0</v>
      </c>
    </row>
    <row r="402" spans="1:35" x14ac:dyDescent="0.2">
      <c r="AF402" s="2">
        <v>0.70833333333333337</v>
      </c>
      <c r="AG402" t="s">
        <v>743</v>
      </c>
      <c r="AH402" s="17">
        <v>300</v>
      </c>
      <c r="AI402" s="17" cm="1">
        <f t="array" ref="AI402">SUMPRODUCT(--(IFERROR(HOUR(Flights_2026_09_303334353637345678910[entry_hour]),-1)=HOUR(AF402)),--(IFERROR(Flights_2026_09_303334353637345678910[entry_sector],"")=AG402),--(IFERROR(Flights_2026_09_303334353637345678910[nfl],-1)&gt;=AH402),--(IFERROR(Flights_2026_09_303334353637345678910[nfl],-1)&lt;=IF(AH402=450,450,AH402+9)))</f>
        <v>0</v>
      </c>
    </row>
    <row r="403" spans="1:35" x14ac:dyDescent="0.2">
      <c r="AF403" s="2">
        <v>0.70833333333333337</v>
      </c>
      <c r="AG403" t="s">
        <v>743</v>
      </c>
      <c r="AH403" s="17">
        <v>310</v>
      </c>
      <c r="AI403" s="17" cm="1">
        <f t="array" ref="AI403">SUMPRODUCT(--(IFERROR(HOUR(Flights_2026_09_303334353637345678910[entry_hour]),-1)=HOUR(AF403)),--(IFERROR(Flights_2026_09_303334353637345678910[entry_sector],"")=AG403),--(IFERROR(Flights_2026_09_303334353637345678910[nfl],-1)&gt;=AH403),--(IFERROR(Flights_2026_09_303334353637345678910[nfl],-1)&lt;=IF(AH403=450,450,AH403+9)))</f>
        <v>0</v>
      </c>
    </row>
    <row r="404" spans="1:35" x14ac:dyDescent="0.2">
      <c r="AF404" s="2">
        <v>0.70833333333333337</v>
      </c>
      <c r="AG404" t="s">
        <v>743</v>
      </c>
      <c r="AH404" s="17">
        <v>320</v>
      </c>
      <c r="AI404" s="17" cm="1">
        <f t="array" ref="AI404">SUMPRODUCT(--(IFERROR(HOUR(Flights_2026_09_303334353637345678910[entry_hour]),-1)=HOUR(AF404)),--(IFERROR(Flights_2026_09_303334353637345678910[entry_sector],"")=AG404),--(IFERROR(Flights_2026_09_303334353637345678910[nfl],-1)&gt;=AH404),--(IFERROR(Flights_2026_09_303334353637345678910[nfl],-1)&lt;=IF(AH404=450,450,AH404+9)))</f>
        <v>0</v>
      </c>
    </row>
    <row r="405" spans="1:35" x14ac:dyDescent="0.2">
      <c r="AF405" s="2">
        <v>0.70833333333333337</v>
      </c>
      <c r="AG405" t="s">
        <v>743</v>
      </c>
      <c r="AH405" s="17">
        <v>330</v>
      </c>
      <c r="AI405" s="17" cm="1">
        <f t="array" ref="AI405">SUMPRODUCT(--(IFERROR(HOUR(Flights_2026_09_303334353637345678910[entry_hour]),-1)=HOUR(AF405)),--(IFERROR(Flights_2026_09_303334353637345678910[entry_sector],"")=AG405),--(IFERROR(Flights_2026_09_303334353637345678910[nfl],-1)&gt;=AH405),--(IFERROR(Flights_2026_09_303334353637345678910[nfl],-1)&lt;=IF(AH405=450,450,AH405+9)))</f>
        <v>0</v>
      </c>
    </row>
    <row r="406" spans="1:35" x14ac:dyDescent="0.2">
      <c r="AF406" s="2">
        <v>0.70833333333333337</v>
      </c>
      <c r="AG406" t="s">
        <v>743</v>
      </c>
      <c r="AH406" s="17">
        <v>340</v>
      </c>
      <c r="AI406" s="17" cm="1">
        <f t="array" ref="AI406">SUMPRODUCT(--(IFERROR(HOUR(Flights_2026_09_303334353637345678910[entry_hour]),-1)=HOUR(AF406)),--(IFERROR(Flights_2026_09_303334353637345678910[entry_sector],"")=AG406),--(IFERROR(Flights_2026_09_303334353637345678910[nfl],-1)&gt;=AH406),--(IFERROR(Flights_2026_09_303334353637345678910[nfl],-1)&lt;=IF(AH406=450,450,AH406+9)))</f>
        <v>0</v>
      </c>
    </row>
    <row r="407" spans="1:35" x14ac:dyDescent="0.2">
      <c r="AF407" s="2">
        <v>0.70833333333333337</v>
      </c>
      <c r="AG407" t="s">
        <v>743</v>
      </c>
      <c r="AH407" s="17">
        <v>350</v>
      </c>
      <c r="AI407" s="17" cm="1">
        <f t="array" ref="AI407">SUMPRODUCT(--(IFERROR(HOUR(Flights_2026_09_303334353637345678910[entry_hour]),-1)=HOUR(AF407)),--(IFERROR(Flights_2026_09_303334353637345678910[entry_sector],"")=AG407),--(IFERROR(Flights_2026_09_303334353637345678910[nfl],-1)&gt;=AH407),--(IFERROR(Flights_2026_09_303334353637345678910[nfl],-1)&lt;=IF(AH407=450,450,AH407+9)))</f>
        <v>0</v>
      </c>
    </row>
    <row r="408" spans="1:35" x14ac:dyDescent="0.2">
      <c r="AF408" s="2">
        <v>0.70833333333333337</v>
      </c>
      <c r="AG408" t="s">
        <v>743</v>
      </c>
      <c r="AH408" s="17">
        <v>360</v>
      </c>
      <c r="AI408" s="17" cm="1">
        <f t="array" ref="AI408">SUMPRODUCT(--(IFERROR(HOUR(Flights_2026_09_303334353637345678910[entry_hour]),-1)=HOUR(AF408)),--(IFERROR(Flights_2026_09_303334353637345678910[entry_sector],"")=AG408),--(IFERROR(Flights_2026_09_303334353637345678910[nfl],-1)&gt;=AH408),--(IFERROR(Flights_2026_09_303334353637345678910[nfl],-1)&lt;=IF(AH408=450,450,AH408+9)))</f>
        <v>0</v>
      </c>
    </row>
    <row r="409" spans="1:35" x14ac:dyDescent="0.2">
      <c r="AF409" s="2">
        <v>0.70833333333333337</v>
      </c>
      <c r="AG409" t="s">
        <v>743</v>
      </c>
      <c r="AH409" s="17">
        <v>370</v>
      </c>
      <c r="AI409" s="17" cm="1">
        <f t="array" ref="AI409">SUMPRODUCT(--(IFERROR(HOUR(Flights_2026_09_303334353637345678910[entry_hour]),-1)=HOUR(AF409)),--(IFERROR(Flights_2026_09_303334353637345678910[entry_sector],"")=AG409),--(IFERROR(Flights_2026_09_303334353637345678910[nfl],-1)&gt;=AH409),--(IFERROR(Flights_2026_09_303334353637345678910[nfl],-1)&lt;=IF(AH409=450,450,AH409+9)))</f>
        <v>0</v>
      </c>
    </row>
    <row r="410" spans="1:35" x14ac:dyDescent="0.2">
      <c r="AF410" s="2">
        <v>0.70833333333333337</v>
      </c>
      <c r="AG410" t="s">
        <v>743</v>
      </c>
      <c r="AH410" s="17">
        <v>380</v>
      </c>
      <c r="AI410" s="17" cm="1">
        <f t="array" ref="AI410">SUMPRODUCT(--(IFERROR(HOUR(Flights_2026_09_303334353637345678910[entry_hour]),-1)=HOUR(AF410)),--(IFERROR(Flights_2026_09_303334353637345678910[entry_sector],"")=AG410),--(IFERROR(Flights_2026_09_303334353637345678910[nfl],-1)&gt;=AH410),--(IFERROR(Flights_2026_09_303334353637345678910[nfl],-1)&lt;=IF(AH410=450,450,AH410+9)))</f>
        <v>0</v>
      </c>
    </row>
    <row r="411" spans="1:35" x14ac:dyDescent="0.2">
      <c r="AF411" s="2">
        <v>0.70833333333333337</v>
      </c>
      <c r="AG411" t="s">
        <v>743</v>
      </c>
      <c r="AH411" s="17">
        <v>390</v>
      </c>
      <c r="AI411" s="17" cm="1">
        <f t="array" ref="AI411">SUMPRODUCT(--(IFERROR(HOUR(Flights_2026_09_303334353637345678910[entry_hour]),-1)=HOUR(AF411)),--(IFERROR(Flights_2026_09_303334353637345678910[entry_sector],"")=AG411),--(IFERROR(Flights_2026_09_303334353637345678910[nfl],-1)&gt;=AH411),--(IFERROR(Flights_2026_09_303334353637345678910[nfl],-1)&lt;=IF(AH411=450,450,AH411+9)))</f>
        <v>0</v>
      </c>
    </row>
    <row r="412" spans="1:35" ht="19" x14ac:dyDescent="0.25">
      <c r="A412" s="37"/>
      <c r="B412" s="37"/>
      <c r="C412" s="37"/>
      <c r="D412" s="37"/>
      <c r="E412" s="37"/>
      <c r="F412" s="37"/>
      <c r="G412" s="37"/>
      <c r="H412" s="37"/>
      <c r="I412" s="37"/>
      <c r="J412" s="37"/>
      <c r="AF412" s="2">
        <v>0.70833333333333337</v>
      </c>
      <c r="AG412" t="s">
        <v>743</v>
      </c>
      <c r="AH412" s="17">
        <v>400</v>
      </c>
      <c r="AI412" s="17" cm="1">
        <f t="array" ref="AI412">SUMPRODUCT(--(IFERROR(HOUR(Flights_2026_09_303334353637345678910[entry_hour]),-1)=HOUR(AF412)),--(IFERROR(Flights_2026_09_303334353637345678910[entry_sector],"")=AG412),--(IFERROR(Flights_2026_09_303334353637345678910[nfl],-1)&gt;=AH412),--(IFERROR(Flights_2026_09_303334353637345678910[nfl],-1)&lt;=IF(AH412=450,450,AH412+9)))</f>
        <v>0</v>
      </c>
    </row>
    <row r="413" spans="1:35" x14ac:dyDescent="0.2">
      <c r="A413" s="38"/>
      <c r="B413" s="38"/>
      <c r="C413" s="38"/>
      <c r="D413" s="38"/>
      <c r="E413" s="38"/>
      <c r="F413" s="38"/>
      <c r="G413" s="38"/>
      <c r="H413" s="38"/>
      <c r="I413" s="38"/>
      <c r="J413" s="38"/>
      <c r="AF413" s="2">
        <v>0.70833333333333337</v>
      </c>
      <c r="AG413" t="s">
        <v>743</v>
      </c>
      <c r="AH413" s="17">
        <v>410</v>
      </c>
      <c r="AI413" s="17" cm="1">
        <f t="array" ref="AI413">SUMPRODUCT(--(IFERROR(HOUR(Flights_2026_09_303334353637345678910[entry_hour]),-1)=HOUR(AF413)),--(IFERROR(Flights_2026_09_303334353637345678910[entry_sector],"")=AG413),--(IFERROR(Flights_2026_09_303334353637345678910[nfl],-1)&gt;=AH413),--(IFERROR(Flights_2026_09_303334353637345678910[nfl],-1)&lt;=IF(AH413=450,450,AH413+9)))</f>
        <v>0</v>
      </c>
    </row>
    <row r="414" spans="1:35" x14ac:dyDescent="0.2">
      <c r="AF414" s="2">
        <v>0.70833333333333337</v>
      </c>
      <c r="AG414" t="s">
        <v>743</v>
      </c>
      <c r="AH414" s="17">
        <v>420</v>
      </c>
      <c r="AI414" s="17" cm="1">
        <f t="array" ref="AI414">SUMPRODUCT(--(IFERROR(HOUR(Flights_2026_09_303334353637345678910[entry_hour]),-1)=HOUR(AF414)),--(IFERROR(Flights_2026_09_303334353637345678910[entry_sector],"")=AG414),--(IFERROR(Flights_2026_09_303334353637345678910[nfl],-1)&gt;=AH414),--(IFERROR(Flights_2026_09_303334353637345678910[nfl],-1)&lt;=IF(AH414=450,450,AH414+9)))</f>
        <v>0</v>
      </c>
    </row>
    <row r="415" spans="1:35" x14ac:dyDescent="0.2">
      <c r="A415" s="3"/>
      <c r="B415" s="3"/>
      <c r="C415" s="3"/>
      <c r="D415" s="3"/>
      <c r="E415" s="3"/>
      <c r="AF415" s="2">
        <v>0.70833333333333337</v>
      </c>
      <c r="AG415" t="s">
        <v>743</v>
      </c>
      <c r="AH415" s="17">
        <v>430</v>
      </c>
      <c r="AI415" s="17" cm="1">
        <f t="array" ref="AI415">SUMPRODUCT(--(IFERROR(HOUR(Flights_2026_09_303334353637345678910[entry_hour]),-1)=HOUR(AF415)),--(IFERROR(Flights_2026_09_303334353637345678910[entry_sector],"")=AG415),--(IFERROR(Flights_2026_09_303334353637345678910[nfl],-1)&gt;=AH415),--(IFERROR(Flights_2026_09_303334353637345678910[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303334353637345678910[entry_hour]),-1)=HOUR(AF416)),--(IFERROR(Flights_2026_09_303334353637345678910[entry_sector],"")=AG416),--(IFERROR(Flights_2026_09_303334353637345678910[nfl],-1)&gt;=AH416),--(IFERROR(Flights_2026_09_303334353637345678910[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303334353637345678910[entry_hour]),-1)=HOUR(AF417)),--(IFERROR(Flights_2026_09_303334353637345678910[entry_sector],"")=AG417),--(IFERROR(Flights_2026_09_303334353637345678910[nfl],-1)&gt;=AH417),--(IFERROR(Flights_2026_09_303334353637345678910[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303334353637345678910[entry_hour]),-1)=HOUR(AF418)),--(IFERROR(Flights_2026_09_303334353637345678910[entry_sector],"")=AG418),--(IFERROR(Flights_2026_09_303334353637345678910[nfl],-1)&gt;=AH418),--(IFERROR(Flights_2026_09_303334353637345678910[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303334353637345678910[entry_hour]),-1)=HOUR(AF419)),--(IFERROR(Flights_2026_09_303334353637345678910[entry_sector],"")=AG419),--(IFERROR(Flights_2026_09_303334353637345678910[nfl],-1)&gt;=AH419),--(IFERROR(Flights_2026_09_303334353637345678910[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303334353637345678910[entry_hour]),-1)=HOUR(AF420)),--(IFERROR(Flights_2026_09_303334353637345678910[entry_sector],"")=AG420),--(IFERROR(Flights_2026_09_303334353637345678910[nfl],-1)&gt;=AH420),--(IFERROR(Flights_2026_09_303334353637345678910[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303334353637345678910[entry_hour]),-1)=HOUR(AF421)),--(IFERROR(Flights_2026_09_303334353637345678910[entry_sector],"")=AG421),--(IFERROR(Flights_2026_09_303334353637345678910[nfl],-1)&gt;=AH421),--(IFERROR(Flights_2026_09_303334353637345678910[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303334353637345678910[entry_hour]),-1)=HOUR(AF422)),--(IFERROR(Flights_2026_09_303334353637345678910[entry_sector],"")=AG422),--(IFERROR(Flights_2026_09_303334353637345678910[nfl],-1)&gt;=AH422),--(IFERROR(Flights_2026_09_303334353637345678910[nfl],-1)&lt;=IF(AH422=450,450,AH422+9)))</f>
        <v>0</v>
      </c>
    </row>
    <row r="423" spans="1:35" x14ac:dyDescent="0.2">
      <c r="A423" s="18"/>
      <c r="B423" s="27"/>
      <c r="C423" s="27"/>
      <c r="D423" s="26"/>
      <c r="E423" s="26"/>
      <c r="AF423" s="2">
        <v>0.70833333333333337</v>
      </c>
      <c r="AG423" t="s">
        <v>744</v>
      </c>
      <c r="AH423" s="17">
        <v>250</v>
      </c>
      <c r="AI423" s="17" cm="1">
        <f t="array" ref="AI423">SUMPRODUCT(--(IFERROR(HOUR(Flights_2026_09_303334353637345678910[entry_hour]),-1)=HOUR(AF423)),--(IFERROR(Flights_2026_09_303334353637345678910[entry_sector],"")=AG423),--(IFERROR(Flights_2026_09_303334353637345678910[nfl],-1)&gt;=AH423),--(IFERROR(Flights_2026_09_303334353637345678910[nfl],-1)&lt;=IF(AH423=450,450,AH423+9)))</f>
        <v>0</v>
      </c>
    </row>
    <row r="424" spans="1:35" x14ac:dyDescent="0.2">
      <c r="A424" s="18"/>
      <c r="B424" s="27"/>
      <c r="C424" s="27"/>
      <c r="D424" s="26"/>
      <c r="E424" s="26"/>
      <c r="AF424" s="2">
        <v>0.70833333333333337</v>
      </c>
      <c r="AG424" t="s">
        <v>744</v>
      </c>
      <c r="AH424" s="17">
        <v>260</v>
      </c>
      <c r="AI424" s="17" cm="1">
        <f t="array" ref="AI424">SUMPRODUCT(--(IFERROR(HOUR(Flights_2026_09_303334353637345678910[entry_hour]),-1)=HOUR(AF424)),--(IFERROR(Flights_2026_09_303334353637345678910[entry_sector],"")=AG424),--(IFERROR(Flights_2026_09_303334353637345678910[nfl],-1)&gt;=AH424),--(IFERROR(Flights_2026_09_303334353637345678910[nfl],-1)&lt;=IF(AH424=450,450,AH424+9)))</f>
        <v>0</v>
      </c>
    </row>
    <row r="425" spans="1:35" x14ac:dyDescent="0.2">
      <c r="AF425" s="2">
        <v>0.70833333333333337</v>
      </c>
      <c r="AG425" t="s">
        <v>744</v>
      </c>
      <c r="AH425" s="17">
        <v>270</v>
      </c>
      <c r="AI425" s="17" cm="1">
        <f t="array" ref="AI425">SUMPRODUCT(--(IFERROR(HOUR(Flights_2026_09_303334353637345678910[entry_hour]),-1)=HOUR(AF425)),--(IFERROR(Flights_2026_09_303334353637345678910[entry_sector],"")=AG425),--(IFERROR(Flights_2026_09_303334353637345678910[nfl],-1)&gt;=AH425),--(IFERROR(Flights_2026_09_303334353637345678910[nfl],-1)&lt;=IF(AH425=450,450,AH425+9)))</f>
        <v>0</v>
      </c>
    </row>
    <row r="426" spans="1:35" x14ac:dyDescent="0.2">
      <c r="AF426" s="2">
        <v>0.70833333333333337</v>
      </c>
      <c r="AG426" t="s">
        <v>744</v>
      </c>
      <c r="AH426" s="17">
        <v>280</v>
      </c>
      <c r="AI426" s="17" cm="1">
        <f t="array" ref="AI426">SUMPRODUCT(--(IFERROR(HOUR(Flights_2026_09_303334353637345678910[entry_hour]),-1)=HOUR(AF426)),--(IFERROR(Flights_2026_09_303334353637345678910[entry_sector],"")=AG426),--(IFERROR(Flights_2026_09_303334353637345678910[nfl],-1)&gt;=AH426),--(IFERROR(Flights_2026_09_303334353637345678910[nfl],-1)&lt;=IF(AH426=450,450,AH426+9)))</f>
        <v>0</v>
      </c>
    </row>
    <row r="427" spans="1:35" x14ac:dyDescent="0.2">
      <c r="AF427" s="2">
        <v>0.70833333333333337</v>
      </c>
      <c r="AG427" t="s">
        <v>744</v>
      </c>
      <c r="AH427" s="17">
        <v>290</v>
      </c>
      <c r="AI427" s="17" cm="1">
        <f t="array" ref="AI427">SUMPRODUCT(--(IFERROR(HOUR(Flights_2026_09_303334353637345678910[entry_hour]),-1)=HOUR(AF427)),--(IFERROR(Flights_2026_09_303334353637345678910[entry_sector],"")=AG427),--(IFERROR(Flights_2026_09_303334353637345678910[nfl],-1)&gt;=AH427),--(IFERROR(Flights_2026_09_303334353637345678910[nfl],-1)&lt;=IF(AH427=450,450,AH427+9)))</f>
        <v>0</v>
      </c>
    </row>
    <row r="428" spans="1:35" x14ac:dyDescent="0.2">
      <c r="AF428" s="2">
        <v>0.70833333333333337</v>
      </c>
      <c r="AG428" t="s">
        <v>744</v>
      </c>
      <c r="AH428" s="17">
        <v>300</v>
      </c>
      <c r="AI428" s="17" cm="1">
        <f t="array" ref="AI428">SUMPRODUCT(--(IFERROR(HOUR(Flights_2026_09_303334353637345678910[entry_hour]),-1)=HOUR(AF428)),--(IFERROR(Flights_2026_09_303334353637345678910[entry_sector],"")=AG428),--(IFERROR(Flights_2026_09_303334353637345678910[nfl],-1)&gt;=AH428),--(IFERROR(Flights_2026_09_303334353637345678910[nfl],-1)&lt;=IF(AH428=450,450,AH428+9)))</f>
        <v>0</v>
      </c>
    </row>
    <row r="429" spans="1:35" x14ac:dyDescent="0.2">
      <c r="AF429" s="2">
        <v>0.70833333333333337</v>
      </c>
      <c r="AG429" t="s">
        <v>744</v>
      </c>
      <c r="AH429" s="17">
        <v>310</v>
      </c>
      <c r="AI429" s="17" cm="1">
        <f t="array" ref="AI429">SUMPRODUCT(--(IFERROR(HOUR(Flights_2026_09_303334353637345678910[entry_hour]),-1)=HOUR(AF429)),--(IFERROR(Flights_2026_09_303334353637345678910[entry_sector],"")=AG429),--(IFERROR(Flights_2026_09_303334353637345678910[nfl],-1)&gt;=AH429),--(IFERROR(Flights_2026_09_303334353637345678910[nfl],-1)&lt;=IF(AH429=450,450,AH429+9)))</f>
        <v>0</v>
      </c>
    </row>
    <row r="430" spans="1:35" x14ac:dyDescent="0.2">
      <c r="AF430" s="2">
        <v>0.70833333333333337</v>
      </c>
      <c r="AG430" t="s">
        <v>744</v>
      </c>
      <c r="AH430" s="17">
        <v>320</v>
      </c>
      <c r="AI430" s="17" cm="1">
        <f t="array" ref="AI430">SUMPRODUCT(--(IFERROR(HOUR(Flights_2026_09_303334353637345678910[entry_hour]),-1)=HOUR(AF430)),--(IFERROR(Flights_2026_09_303334353637345678910[entry_sector],"")=AG430),--(IFERROR(Flights_2026_09_303334353637345678910[nfl],-1)&gt;=AH430),--(IFERROR(Flights_2026_09_303334353637345678910[nfl],-1)&lt;=IF(AH430=450,450,AH430+9)))</f>
        <v>0</v>
      </c>
    </row>
    <row r="431" spans="1:35" x14ac:dyDescent="0.2">
      <c r="AF431" s="2">
        <v>0.70833333333333337</v>
      </c>
      <c r="AG431" t="s">
        <v>744</v>
      </c>
      <c r="AH431" s="17">
        <v>330</v>
      </c>
      <c r="AI431" s="17" cm="1">
        <f t="array" ref="AI431">SUMPRODUCT(--(IFERROR(HOUR(Flights_2026_09_303334353637345678910[entry_hour]),-1)=HOUR(AF431)),--(IFERROR(Flights_2026_09_303334353637345678910[entry_sector],"")=AG431),--(IFERROR(Flights_2026_09_303334353637345678910[nfl],-1)&gt;=AH431),--(IFERROR(Flights_2026_09_303334353637345678910[nfl],-1)&lt;=IF(AH431=450,450,AH431+9)))</f>
        <v>1</v>
      </c>
    </row>
    <row r="432" spans="1:35" x14ac:dyDescent="0.2">
      <c r="AF432" s="2">
        <v>0.70833333333333337</v>
      </c>
      <c r="AG432" t="s">
        <v>744</v>
      </c>
      <c r="AH432" s="17">
        <v>340</v>
      </c>
      <c r="AI432" s="17" cm="1">
        <f t="array" ref="AI432">SUMPRODUCT(--(IFERROR(HOUR(Flights_2026_09_303334353637345678910[entry_hour]),-1)=HOUR(AF432)),--(IFERROR(Flights_2026_09_303334353637345678910[entry_sector],"")=AG432),--(IFERROR(Flights_2026_09_303334353637345678910[nfl],-1)&gt;=AH432),--(IFERROR(Flights_2026_09_303334353637345678910[nfl],-1)&lt;=IF(AH432=450,450,AH432+9)))</f>
        <v>0</v>
      </c>
    </row>
    <row r="433" spans="32:35" x14ac:dyDescent="0.2">
      <c r="AF433" s="2">
        <v>0.70833333333333337</v>
      </c>
      <c r="AG433" t="s">
        <v>744</v>
      </c>
      <c r="AH433" s="17">
        <v>350</v>
      </c>
      <c r="AI433" s="17" cm="1">
        <f t="array" ref="AI433">SUMPRODUCT(--(IFERROR(HOUR(Flights_2026_09_303334353637345678910[entry_hour]),-1)=HOUR(AF433)),--(IFERROR(Flights_2026_09_303334353637345678910[entry_sector],"")=AG433),--(IFERROR(Flights_2026_09_303334353637345678910[nfl],-1)&gt;=AH433),--(IFERROR(Flights_2026_09_303334353637345678910[nfl],-1)&lt;=IF(AH433=450,450,AH433+9)))</f>
        <v>1</v>
      </c>
    </row>
    <row r="434" spans="32:35" x14ac:dyDescent="0.2">
      <c r="AF434" s="2">
        <v>0.70833333333333337</v>
      </c>
      <c r="AG434" t="s">
        <v>744</v>
      </c>
      <c r="AH434" s="17">
        <v>360</v>
      </c>
      <c r="AI434" s="17" cm="1">
        <f t="array" ref="AI434">SUMPRODUCT(--(IFERROR(HOUR(Flights_2026_09_303334353637345678910[entry_hour]),-1)=HOUR(AF434)),--(IFERROR(Flights_2026_09_303334353637345678910[entry_sector],"")=AG434),--(IFERROR(Flights_2026_09_303334353637345678910[nfl],-1)&gt;=AH434),--(IFERROR(Flights_2026_09_303334353637345678910[nfl],-1)&lt;=IF(AH434=450,450,AH434+9)))</f>
        <v>0</v>
      </c>
    </row>
    <row r="435" spans="32:35" x14ac:dyDescent="0.2">
      <c r="AF435" s="2">
        <v>0.70833333333333337</v>
      </c>
      <c r="AG435" t="s">
        <v>744</v>
      </c>
      <c r="AH435" s="17">
        <v>370</v>
      </c>
      <c r="AI435" s="17" cm="1">
        <f t="array" ref="AI435">SUMPRODUCT(--(IFERROR(HOUR(Flights_2026_09_303334353637345678910[entry_hour]),-1)=HOUR(AF435)),--(IFERROR(Flights_2026_09_303334353637345678910[entry_sector],"")=AG435),--(IFERROR(Flights_2026_09_303334353637345678910[nfl],-1)&gt;=AH435),--(IFERROR(Flights_2026_09_303334353637345678910[nfl],-1)&lt;=IF(AH435=450,450,AH435+9)))</f>
        <v>1</v>
      </c>
    </row>
    <row r="436" spans="32:35" x14ac:dyDescent="0.2">
      <c r="AF436" s="2">
        <v>0.70833333333333337</v>
      </c>
      <c r="AG436" t="s">
        <v>744</v>
      </c>
      <c r="AH436" s="17">
        <v>380</v>
      </c>
      <c r="AI436" s="17" cm="1">
        <f t="array" ref="AI436">SUMPRODUCT(--(IFERROR(HOUR(Flights_2026_09_303334353637345678910[entry_hour]),-1)=HOUR(AF436)),--(IFERROR(Flights_2026_09_303334353637345678910[entry_sector],"")=AG436),--(IFERROR(Flights_2026_09_303334353637345678910[nfl],-1)&gt;=AH436),--(IFERROR(Flights_2026_09_303334353637345678910[nfl],-1)&lt;=IF(AH436=450,450,AH436+9)))</f>
        <v>0</v>
      </c>
    </row>
    <row r="437" spans="32:35" x14ac:dyDescent="0.2">
      <c r="AF437" s="2">
        <v>0.70833333333333337</v>
      </c>
      <c r="AG437" t="s">
        <v>744</v>
      </c>
      <c r="AH437" s="17">
        <v>390</v>
      </c>
      <c r="AI437" s="17" cm="1">
        <f t="array" ref="AI437">SUMPRODUCT(--(IFERROR(HOUR(Flights_2026_09_303334353637345678910[entry_hour]),-1)=HOUR(AF437)),--(IFERROR(Flights_2026_09_303334353637345678910[entry_sector],"")=AG437),--(IFERROR(Flights_2026_09_303334353637345678910[nfl],-1)&gt;=AH437),--(IFERROR(Flights_2026_09_303334353637345678910[nfl],-1)&lt;=IF(AH437=450,450,AH437+9)))</f>
        <v>0</v>
      </c>
    </row>
    <row r="438" spans="32:35" x14ac:dyDescent="0.2">
      <c r="AF438" s="2">
        <v>0.70833333333333337</v>
      </c>
      <c r="AG438" t="s">
        <v>744</v>
      </c>
      <c r="AH438" s="17">
        <v>400</v>
      </c>
      <c r="AI438" s="17" cm="1">
        <f t="array" ref="AI438">SUMPRODUCT(--(IFERROR(HOUR(Flights_2026_09_303334353637345678910[entry_hour]),-1)=HOUR(AF438)),--(IFERROR(Flights_2026_09_303334353637345678910[entry_sector],"")=AG438),--(IFERROR(Flights_2026_09_303334353637345678910[nfl],-1)&gt;=AH438),--(IFERROR(Flights_2026_09_303334353637345678910[nfl],-1)&lt;=IF(AH438=450,450,AH438+9)))</f>
        <v>0</v>
      </c>
    </row>
    <row r="439" spans="32:35" x14ac:dyDescent="0.2">
      <c r="AF439" s="2">
        <v>0.70833333333333337</v>
      </c>
      <c r="AG439" t="s">
        <v>744</v>
      </c>
      <c r="AH439" s="17">
        <v>410</v>
      </c>
      <c r="AI439" s="17" cm="1">
        <f t="array" ref="AI439">SUMPRODUCT(--(IFERROR(HOUR(Flights_2026_09_303334353637345678910[entry_hour]),-1)=HOUR(AF439)),--(IFERROR(Flights_2026_09_303334353637345678910[entry_sector],"")=AG439),--(IFERROR(Flights_2026_09_303334353637345678910[nfl],-1)&gt;=AH439),--(IFERROR(Flights_2026_09_303334353637345678910[nfl],-1)&lt;=IF(AH439=450,450,AH439+9)))</f>
        <v>0</v>
      </c>
    </row>
    <row r="440" spans="32:35" x14ac:dyDescent="0.2">
      <c r="AF440" s="2">
        <v>0.70833333333333337</v>
      </c>
      <c r="AG440" t="s">
        <v>744</v>
      </c>
      <c r="AH440" s="17">
        <v>420</v>
      </c>
      <c r="AI440" s="17" cm="1">
        <f t="array" ref="AI440">SUMPRODUCT(--(IFERROR(HOUR(Flights_2026_09_303334353637345678910[entry_hour]),-1)=HOUR(AF440)),--(IFERROR(Flights_2026_09_303334353637345678910[entry_sector],"")=AG440),--(IFERROR(Flights_2026_09_303334353637345678910[nfl],-1)&gt;=AH440),--(IFERROR(Flights_2026_09_303334353637345678910[nfl],-1)&lt;=IF(AH440=450,450,AH440+9)))</f>
        <v>0</v>
      </c>
    </row>
    <row r="441" spans="32:35" x14ac:dyDescent="0.2">
      <c r="AF441" s="2">
        <v>0.70833333333333337</v>
      </c>
      <c r="AG441" t="s">
        <v>744</v>
      </c>
      <c r="AH441" s="17">
        <v>430</v>
      </c>
      <c r="AI441" s="17" cm="1">
        <f t="array" ref="AI441">SUMPRODUCT(--(IFERROR(HOUR(Flights_2026_09_303334353637345678910[entry_hour]),-1)=HOUR(AF441)),--(IFERROR(Flights_2026_09_303334353637345678910[entry_sector],"")=AG441),--(IFERROR(Flights_2026_09_303334353637345678910[nfl],-1)&gt;=AH441),--(IFERROR(Flights_2026_09_303334353637345678910[nfl],-1)&lt;=IF(AH441=450,450,AH441+9)))</f>
        <v>0</v>
      </c>
    </row>
    <row r="442" spans="32:35" x14ac:dyDescent="0.2">
      <c r="AF442" s="2">
        <v>0.70833333333333337</v>
      </c>
      <c r="AG442" t="s">
        <v>744</v>
      </c>
      <c r="AH442" s="17">
        <v>440</v>
      </c>
      <c r="AI442" s="17" cm="1">
        <f t="array" ref="AI442">SUMPRODUCT(--(IFERROR(HOUR(Flights_2026_09_303334353637345678910[entry_hour]),-1)=HOUR(AF442)),--(IFERROR(Flights_2026_09_303334353637345678910[entry_sector],"")=AG442),--(IFERROR(Flights_2026_09_303334353637345678910[nfl],-1)&gt;=AH442),--(IFERROR(Flights_2026_09_303334353637345678910[nfl],-1)&lt;=IF(AH442=450,450,AH442+9)))</f>
        <v>0</v>
      </c>
    </row>
    <row r="443" spans="32:35" x14ac:dyDescent="0.2">
      <c r="AF443" s="2">
        <v>0.70833333333333337</v>
      </c>
      <c r="AG443" t="s">
        <v>744</v>
      </c>
      <c r="AH443" s="17">
        <v>450</v>
      </c>
      <c r="AI443" s="17" cm="1">
        <f t="array" ref="AI443">SUMPRODUCT(--(IFERROR(HOUR(Flights_2026_09_303334353637345678910[entry_hour]),-1)=HOUR(AF443)),--(IFERROR(Flights_2026_09_303334353637345678910[entry_sector],"")=AG443),--(IFERROR(Flights_2026_09_303334353637345678910[nfl],-1)&gt;=AH443),--(IFERROR(Flights_2026_09_303334353637345678910[nfl],-1)&lt;=IF(AH443=450,450,AH443+9)))</f>
        <v>0</v>
      </c>
    </row>
    <row r="444" spans="32:35" x14ac:dyDescent="0.2">
      <c r="AF444" s="2">
        <v>0.70833333333333337</v>
      </c>
      <c r="AG444" t="s">
        <v>745</v>
      </c>
      <c r="AH444" s="17">
        <v>200</v>
      </c>
      <c r="AI444" s="17" cm="1">
        <f t="array" ref="AI444">SUMPRODUCT(--(IFERROR(HOUR(Flights_2026_09_303334353637345678910[entry_hour]),-1)=HOUR(AF444)),--(IFERROR(Flights_2026_09_303334353637345678910[entry_sector],"")=AG444),--(IFERROR(Flights_2026_09_303334353637345678910[nfl],-1)&gt;=AH444),--(IFERROR(Flights_2026_09_303334353637345678910[nfl],-1)&lt;=IF(AH444=450,450,AH444+9)))</f>
        <v>0</v>
      </c>
    </row>
    <row r="445" spans="32:35" x14ac:dyDescent="0.2">
      <c r="AF445" s="2">
        <v>0.70833333333333337</v>
      </c>
      <c r="AG445" t="s">
        <v>745</v>
      </c>
      <c r="AH445" s="17">
        <v>210</v>
      </c>
      <c r="AI445" s="17" cm="1">
        <f t="array" ref="AI445">SUMPRODUCT(--(IFERROR(HOUR(Flights_2026_09_303334353637345678910[entry_hour]),-1)=HOUR(AF445)),--(IFERROR(Flights_2026_09_303334353637345678910[entry_sector],"")=AG445),--(IFERROR(Flights_2026_09_303334353637345678910[nfl],-1)&gt;=AH445),--(IFERROR(Flights_2026_09_303334353637345678910[nfl],-1)&lt;=IF(AH445=450,450,AH445+9)))</f>
        <v>0</v>
      </c>
    </row>
    <row r="446" spans="32:35" x14ac:dyDescent="0.2">
      <c r="AF446" s="2">
        <v>0.70833333333333337</v>
      </c>
      <c r="AG446" t="s">
        <v>745</v>
      </c>
      <c r="AH446" s="17">
        <v>220</v>
      </c>
      <c r="AI446" s="17" cm="1">
        <f t="array" ref="AI446">SUMPRODUCT(--(IFERROR(HOUR(Flights_2026_09_303334353637345678910[entry_hour]),-1)=HOUR(AF446)),--(IFERROR(Flights_2026_09_303334353637345678910[entry_sector],"")=AG446),--(IFERROR(Flights_2026_09_303334353637345678910[nfl],-1)&gt;=AH446),--(IFERROR(Flights_2026_09_303334353637345678910[nfl],-1)&lt;=IF(AH446=450,450,AH446+9)))</f>
        <v>0</v>
      </c>
    </row>
    <row r="447" spans="32:35" x14ac:dyDescent="0.2">
      <c r="AF447" s="2">
        <v>0.70833333333333337</v>
      </c>
      <c r="AG447" t="s">
        <v>745</v>
      </c>
      <c r="AH447" s="17">
        <v>230</v>
      </c>
      <c r="AI447" s="17" cm="1">
        <f t="array" ref="AI447">SUMPRODUCT(--(IFERROR(HOUR(Flights_2026_09_303334353637345678910[entry_hour]),-1)=HOUR(AF447)),--(IFERROR(Flights_2026_09_303334353637345678910[entry_sector],"")=AG447),--(IFERROR(Flights_2026_09_303334353637345678910[nfl],-1)&gt;=AH447),--(IFERROR(Flights_2026_09_303334353637345678910[nfl],-1)&lt;=IF(AH447=450,450,AH447+9)))</f>
        <v>0</v>
      </c>
    </row>
    <row r="448" spans="32:35" x14ac:dyDescent="0.2">
      <c r="AF448" s="2">
        <v>0.70833333333333337</v>
      </c>
      <c r="AG448" t="s">
        <v>745</v>
      </c>
      <c r="AH448" s="17">
        <v>240</v>
      </c>
      <c r="AI448" s="17" cm="1">
        <f t="array" ref="AI448">SUMPRODUCT(--(IFERROR(HOUR(Flights_2026_09_303334353637345678910[entry_hour]),-1)=HOUR(AF448)),--(IFERROR(Flights_2026_09_303334353637345678910[entry_sector],"")=AG448),--(IFERROR(Flights_2026_09_303334353637345678910[nfl],-1)&gt;=AH448),--(IFERROR(Flights_2026_09_303334353637345678910[nfl],-1)&lt;=IF(AH448=450,450,AH448+9)))</f>
        <v>0</v>
      </c>
    </row>
    <row r="449" spans="32:35" x14ac:dyDescent="0.2">
      <c r="AF449" s="2">
        <v>0.70833333333333337</v>
      </c>
      <c r="AG449" t="s">
        <v>745</v>
      </c>
      <c r="AH449" s="17">
        <v>250</v>
      </c>
      <c r="AI449" s="17" cm="1">
        <f t="array" ref="AI449">SUMPRODUCT(--(IFERROR(HOUR(Flights_2026_09_303334353637345678910[entry_hour]),-1)=HOUR(AF449)),--(IFERROR(Flights_2026_09_303334353637345678910[entry_sector],"")=AG449),--(IFERROR(Flights_2026_09_303334353637345678910[nfl],-1)&gt;=AH449),--(IFERROR(Flights_2026_09_303334353637345678910[nfl],-1)&lt;=IF(AH449=450,450,AH449+9)))</f>
        <v>0</v>
      </c>
    </row>
    <row r="450" spans="32:35" x14ac:dyDescent="0.2">
      <c r="AF450" s="2">
        <v>0.70833333333333337</v>
      </c>
      <c r="AG450" t="s">
        <v>745</v>
      </c>
      <c r="AH450" s="17">
        <v>260</v>
      </c>
      <c r="AI450" s="17" cm="1">
        <f t="array" ref="AI450">SUMPRODUCT(--(IFERROR(HOUR(Flights_2026_09_303334353637345678910[entry_hour]),-1)=HOUR(AF450)),--(IFERROR(Flights_2026_09_303334353637345678910[entry_sector],"")=AG450),--(IFERROR(Flights_2026_09_303334353637345678910[nfl],-1)&gt;=AH450),--(IFERROR(Flights_2026_09_303334353637345678910[nfl],-1)&lt;=IF(AH450=450,450,AH450+9)))</f>
        <v>0</v>
      </c>
    </row>
    <row r="451" spans="32:35" x14ac:dyDescent="0.2">
      <c r="AF451" s="2">
        <v>0.70833333333333337</v>
      </c>
      <c r="AG451" t="s">
        <v>745</v>
      </c>
      <c r="AH451" s="17">
        <v>270</v>
      </c>
      <c r="AI451" s="17" cm="1">
        <f t="array" ref="AI451">SUMPRODUCT(--(IFERROR(HOUR(Flights_2026_09_303334353637345678910[entry_hour]),-1)=HOUR(AF451)),--(IFERROR(Flights_2026_09_303334353637345678910[entry_sector],"")=AG451),--(IFERROR(Flights_2026_09_303334353637345678910[nfl],-1)&gt;=AH451),--(IFERROR(Flights_2026_09_303334353637345678910[nfl],-1)&lt;=IF(AH451=450,450,AH451+9)))</f>
        <v>0</v>
      </c>
    </row>
    <row r="452" spans="32:35" x14ac:dyDescent="0.2">
      <c r="AF452" s="2">
        <v>0.70833333333333337</v>
      </c>
      <c r="AG452" t="s">
        <v>745</v>
      </c>
      <c r="AH452" s="17">
        <v>280</v>
      </c>
      <c r="AI452" s="17" cm="1">
        <f t="array" ref="AI452">SUMPRODUCT(--(IFERROR(HOUR(Flights_2026_09_303334353637345678910[entry_hour]),-1)=HOUR(AF452)),--(IFERROR(Flights_2026_09_303334353637345678910[entry_sector],"")=AG452),--(IFERROR(Flights_2026_09_303334353637345678910[nfl],-1)&gt;=AH452),--(IFERROR(Flights_2026_09_303334353637345678910[nfl],-1)&lt;=IF(AH452=450,450,AH452+9)))</f>
        <v>0</v>
      </c>
    </row>
    <row r="453" spans="32:35" x14ac:dyDescent="0.2">
      <c r="AF453" s="2">
        <v>0.70833333333333337</v>
      </c>
      <c r="AG453" t="s">
        <v>745</v>
      </c>
      <c r="AH453" s="17">
        <v>290</v>
      </c>
      <c r="AI453" s="17" cm="1">
        <f t="array" ref="AI453">SUMPRODUCT(--(IFERROR(HOUR(Flights_2026_09_303334353637345678910[entry_hour]),-1)=HOUR(AF453)),--(IFERROR(Flights_2026_09_303334353637345678910[entry_sector],"")=AG453),--(IFERROR(Flights_2026_09_303334353637345678910[nfl],-1)&gt;=AH453),--(IFERROR(Flights_2026_09_303334353637345678910[nfl],-1)&lt;=IF(AH453=450,450,AH453+9)))</f>
        <v>0</v>
      </c>
    </row>
    <row r="454" spans="32:35" x14ac:dyDescent="0.2">
      <c r="AF454" s="2">
        <v>0.70833333333333337</v>
      </c>
      <c r="AG454" t="s">
        <v>745</v>
      </c>
      <c r="AH454" s="17">
        <v>300</v>
      </c>
      <c r="AI454" s="17" cm="1">
        <f t="array" ref="AI454">SUMPRODUCT(--(IFERROR(HOUR(Flights_2026_09_303334353637345678910[entry_hour]),-1)=HOUR(AF454)),--(IFERROR(Flights_2026_09_303334353637345678910[entry_sector],"")=AG454),--(IFERROR(Flights_2026_09_303334353637345678910[nfl],-1)&gt;=AH454),--(IFERROR(Flights_2026_09_303334353637345678910[nfl],-1)&lt;=IF(AH454=450,450,AH454+9)))</f>
        <v>0</v>
      </c>
    </row>
    <row r="455" spans="32:35" x14ac:dyDescent="0.2">
      <c r="AF455" s="2">
        <v>0.70833333333333337</v>
      </c>
      <c r="AG455" t="s">
        <v>745</v>
      </c>
      <c r="AH455" s="17">
        <v>310</v>
      </c>
      <c r="AI455" s="17" cm="1">
        <f t="array" ref="AI455">SUMPRODUCT(--(IFERROR(HOUR(Flights_2026_09_303334353637345678910[entry_hour]),-1)=HOUR(AF455)),--(IFERROR(Flights_2026_09_303334353637345678910[entry_sector],"")=AG455),--(IFERROR(Flights_2026_09_303334353637345678910[nfl],-1)&gt;=AH455),--(IFERROR(Flights_2026_09_303334353637345678910[nfl],-1)&lt;=IF(AH455=450,450,AH455+9)))</f>
        <v>0</v>
      </c>
    </row>
    <row r="456" spans="32:35" x14ac:dyDescent="0.2">
      <c r="AF456" s="2">
        <v>0.70833333333333337</v>
      </c>
      <c r="AG456" t="s">
        <v>745</v>
      </c>
      <c r="AH456" s="17">
        <v>320</v>
      </c>
      <c r="AI456" s="17" cm="1">
        <f t="array" ref="AI456">SUMPRODUCT(--(IFERROR(HOUR(Flights_2026_09_303334353637345678910[entry_hour]),-1)=HOUR(AF456)),--(IFERROR(Flights_2026_09_303334353637345678910[entry_sector],"")=AG456),--(IFERROR(Flights_2026_09_303334353637345678910[nfl],-1)&gt;=AH456),--(IFERROR(Flights_2026_09_303334353637345678910[nfl],-1)&lt;=IF(AH456=450,450,AH456+9)))</f>
        <v>0</v>
      </c>
    </row>
    <row r="457" spans="32:35" x14ac:dyDescent="0.2">
      <c r="AF457" s="2">
        <v>0.70833333333333337</v>
      </c>
      <c r="AG457" t="s">
        <v>745</v>
      </c>
      <c r="AH457" s="17">
        <v>330</v>
      </c>
      <c r="AI457" s="17" cm="1">
        <f t="array" ref="AI457">SUMPRODUCT(--(IFERROR(HOUR(Flights_2026_09_303334353637345678910[entry_hour]),-1)=HOUR(AF457)),--(IFERROR(Flights_2026_09_303334353637345678910[entry_sector],"")=AG457),--(IFERROR(Flights_2026_09_303334353637345678910[nfl],-1)&gt;=AH457),--(IFERROR(Flights_2026_09_303334353637345678910[nfl],-1)&lt;=IF(AH457=450,450,AH457+9)))</f>
        <v>0</v>
      </c>
    </row>
    <row r="458" spans="32:35" x14ac:dyDescent="0.2">
      <c r="AF458" s="2">
        <v>0.70833333333333337</v>
      </c>
      <c r="AG458" t="s">
        <v>745</v>
      </c>
      <c r="AH458" s="17">
        <v>340</v>
      </c>
      <c r="AI458" s="17" cm="1">
        <f t="array" ref="AI458">SUMPRODUCT(--(IFERROR(HOUR(Flights_2026_09_303334353637345678910[entry_hour]),-1)=HOUR(AF458)),--(IFERROR(Flights_2026_09_303334353637345678910[entry_sector],"")=AG458),--(IFERROR(Flights_2026_09_303334353637345678910[nfl],-1)&gt;=AH458),--(IFERROR(Flights_2026_09_303334353637345678910[nfl],-1)&lt;=IF(AH458=450,450,AH458+9)))</f>
        <v>0</v>
      </c>
    </row>
    <row r="459" spans="32:35" x14ac:dyDescent="0.2">
      <c r="AF459" s="2">
        <v>0.70833333333333337</v>
      </c>
      <c r="AG459" t="s">
        <v>745</v>
      </c>
      <c r="AH459" s="17">
        <v>350</v>
      </c>
      <c r="AI459" s="17" cm="1">
        <f t="array" ref="AI459">SUMPRODUCT(--(IFERROR(HOUR(Flights_2026_09_303334353637345678910[entry_hour]),-1)=HOUR(AF459)),--(IFERROR(Flights_2026_09_303334353637345678910[entry_sector],"")=AG459),--(IFERROR(Flights_2026_09_303334353637345678910[nfl],-1)&gt;=AH459),--(IFERROR(Flights_2026_09_303334353637345678910[nfl],-1)&lt;=IF(AH459=450,450,AH459+9)))</f>
        <v>3</v>
      </c>
    </row>
    <row r="460" spans="32:35" x14ac:dyDescent="0.2">
      <c r="AF460" s="2">
        <v>0.70833333333333337</v>
      </c>
      <c r="AG460" t="s">
        <v>745</v>
      </c>
      <c r="AH460" s="17">
        <v>360</v>
      </c>
      <c r="AI460" s="17" cm="1">
        <f t="array" ref="AI460">SUMPRODUCT(--(IFERROR(HOUR(Flights_2026_09_303334353637345678910[entry_hour]),-1)=HOUR(AF460)),--(IFERROR(Flights_2026_09_303334353637345678910[entry_sector],"")=AG460),--(IFERROR(Flights_2026_09_303334353637345678910[nfl],-1)&gt;=AH460),--(IFERROR(Flights_2026_09_303334353637345678910[nfl],-1)&lt;=IF(AH460=450,450,AH460+9)))</f>
        <v>0</v>
      </c>
    </row>
    <row r="461" spans="32:35" x14ac:dyDescent="0.2">
      <c r="AF461" s="2">
        <v>0.70833333333333337</v>
      </c>
      <c r="AG461" t="s">
        <v>745</v>
      </c>
      <c r="AH461" s="17">
        <v>370</v>
      </c>
      <c r="AI461" s="17" cm="1">
        <f t="array" ref="AI461">SUMPRODUCT(--(IFERROR(HOUR(Flights_2026_09_303334353637345678910[entry_hour]),-1)=HOUR(AF461)),--(IFERROR(Flights_2026_09_303334353637345678910[entry_sector],"")=AG461),--(IFERROR(Flights_2026_09_303334353637345678910[nfl],-1)&gt;=AH461),--(IFERROR(Flights_2026_09_303334353637345678910[nfl],-1)&lt;=IF(AH461=450,450,AH461+9)))</f>
        <v>2</v>
      </c>
    </row>
    <row r="462" spans="32:35" x14ac:dyDescent="0.2">
      <c r="AF462" s="2">
        <v>0.70833333333333337</v>
      </c>
      <c r="AG462" t="s">
        <v>745</v>
      </c>
      <c r="AH462" s="17">
        <v>380</v>
      </c>
      <c r="AI462" s="17" cm="1">
        <f t="array" ref="AI462">SUMPRODUCT(--(IFERROR(HOUR(Flights_2026_09_303334353637345678910[entry_hour]),-1)=HOUR(AF462)),--(IFERROR(Flights_2026_09_303334353637345678910[entry_sector],"")=AG462),--(IFERROR(Flights_2026_09_303334353637345678910[nfl],-1)&gt;=AH462),--(IFERROR(Flights_2026_09_303334353637345678910[nfl],-1)&lt;=IF(AH462=450,450,AH462+9)))</f>
        <v>0</v>
      </c>
    </row>
    <row r="463" spans="32:35" x14ac:dyDescent="0.2">
      <c r="AF463" s="2">
        <v>0.70833333333333337</v>
      </c>
      <c r="AG463" t="s">
        <v>745</v>
      </c>
      <c r="AH463" s="17">
        <v>390</v>
      </c>
      <c r="AI463" s="17" cm="1">
        <f t="array" ref="AI463">SUMPRODUCT(--(IFERROR(HOUR(Flights_2026_09_303334353637345678910[entry_hour]),-1)=HOUR(AF463)),--(IFERROR(Flights_2026_09_303334353637345678910[entry_sector],"")=AG463),--(IFERROR(Flights_2026_09_303334353637345678910[nfl],-1)&gt;=AH463),--(IFERROR(Flights_2026_09_303334353637345678910[nfl],-1)&lt;=IF(AH463=450,450,AH463+9)))</f>
        <v>1</v>
      </c>
    </row>
    <row r="464" spans="32:35" x14ac:dyDescent="0.2">
      <c r="AF464" s="2">
        <v>0.70833333333333337</v>
      </c>
      <c r="AG464" t="s">
        <v>745</v>
      </c>
      <c r="AH464" s="17">
        <v>400</v>
      </c>
      <c r="AI464" s="17" cm="1">
        <f t="array" ref="AI464">SUMPRODUCT(--(IFERROR(HOUR(Flights_2026_09_303334353637345678910[entry_hour]),-1)=HOUR(AF464)),--(IFERROR(Flights_2026_09_303334353637345678910[entry_sector],"")=AG464),--(IFERROR(Flights_2026_09_303334353637345678910[nfl],-1)&gt;=AH464),--(IFERROR(Flights_2026_09_303334353637345678910[nfl],-1)&lt;=IF(AH464=450,450,AH464+9)))</f>
        <v>0</v>
      </c>
    </row>
    <row r="465" spans="32:35" x14ac:dyDescent="0.2">
      <c r="AF465" s="2">
        <v>0.70833333333333337</v>
      </c>
      <c r="AG465" t="s">
        <v>745</v>
      </c>
      <c r="AH465" s="17">
        <v>410</v>
      </c>
      <c r="AI465" s="17" cm="1">
        <f t="array" ref="AI465">SUMPRODUCT(--(IFERROR(HOUR(Flights_2026_09_303334353637345678910[entry_hour]),-1)=HOUR(AF465)),--(IFERROR(Flights_2026_09_303334353637345678910[entry_sector],"")=AG465),--(IFERROR(Flights_2026_09_303334353637345678910[nfl],-1)&gt;=AH465),--(IFERROR(Flights_2026_09_303334353637345678910[nfl],-1)&lt;=IF(AH465=450,450,AH465+9)))</f>
        <v>0</v>
      </c>
    </row>
    <row r="466" spans="32:35" x14ac:dyDescent="0.2">
      <c r="AF466" s="2">
        <v>0.70833333333333337</v>
      </c>
      <c r="AG466" t="s">
        <v>745</v>
      </c>
      <c r="AH466" s="17">
        <v>420</v>
      </c>
      <c r="AI466" s="17" cm="1">
        <f t="array" ref="AI466">SUMPRODUCT(--(IFERROR(HOUR(Flights_2026_09_303334353637345678910[entry_hour]),-1)=HOUR(AF466)),--(IFERROR(Flights_2026_09_303334353637345678910[entry_sector],"")=AG466),--(IFERROR(Flights_2026_09_303334353637345678910[nfl],-1)&gt;=AH466),--(IFERROR(Flights_2026_09_303334353637345678910[nfl],-1)&lt;=IF(AH466=450,450,AH466+9)))</f>
        <v>0</v>
      </c>
    </row>
    <row r="467" spans="32:35" x14ac:dyDescent="0.2">
      <c r="AF467" s="2">
        <v>0.70833333333333337</v>
      </c>
      <c r="AG467" t="s">
        <v>745</v>
      </c>
      <c r="AH467" s="17">
        <v>430</v>
      </c>
      <c r="AI467" s="17" cm="1">
        <f t="array" ref="AI467">SUMPRODUCT(--(IFERROR(HOUR(Flights_2026_09_303334353637345678910[entry_hour]),-1)=HOUR(AF467)),--(IFERROR(Flights_2026_09_303334353637345678910[entry_sector],"")=AG467),--(IFERROR(Flights_2026_09_303334353637345678910[nfl],-1)&gt;=AH467),--(IFERROR(Flights_2026_09_303334353637345678910[nfl],-1)&lt;=IF(AH467=450,450,AH467+9)))</f>
        <v>0</v>
      </c>
    </row>
    <row r="468" spans="32:35" x14ac:dyDescent="0.2">
      <c r="AF468" s="2">
        <v>0.70833333333333337</v>
      </c>
      <c r="AG468" t="s">
        <v>745</v>
      </c>
      <c r="AH468" s="17">
        <v>440</v>
      </c>
      <c r="AI468" s="17" cm="1">
        <f t="array" ref="AI468">SUMPRODUCT(--(IFERROR(HOUR(Flights_2026_09_303334353637345678910[entry_hour]),-1)=HOUR(AF468)),--(IFERROR(Flights_2026_09_303334353637345678910[entry_sector],"")=AG468),--(IFERROR(Flights_2026_09_303334353637345678910[nfl],-1)&gt;=AH468),--(IFERROR(Flights_2026_09_303334353637345678910[nfl],-1)&lt;=IF(AH468=450,450,AH468+9)))</f>
        <v>0</v>
      </c>
    </row>
    <row r="469" spans="32:35" x14ac:dyDescent="0.2">
      <c r="AF469" s="2">
        <v>0.70833333333333337</v>
      </c>
      <c r="AG469" t="s">
        <v>745</v>
      </c>
      <c r="AH469" s="17">
        <v>450</v>
      </c>
      <c r="AI469" s="17" cm="1">
        <f t="array" ref="AI469">SUMPRODUCT(--(IFERROR(HOUR(Flights_2026_09_303334353637345678910[entry_hour]),-1)=HOUR(AF469)),--(IFERROR(Flights_2026_09_303334353637345678910[entry_sector],"")=AG469),--(IFERROR(Flights_2026_09_303334353637345678910[nfl],-1)&gt;=AH469),--(IFERROR(Flights_2026_09_303334353637345678910[nfl],-1)&lt;=IF(AH469=450,450,AH469+9)))</f>
        <v>0</v>
      </c>
    </row>
    <row r="470" spans="32:35" x14ac:dyDescent="0.2">
      <c r="AF470" s="2">
        <v>0.70833333333333337</v>
      </c>
      <c r="AG470" t="s">
        <v>840</v>
      </c>
      <c r="AH470" s="17">
        <v>200</v>
      </c>
      <c r="AI470" s="17" cm="1">
        <f t="array" ref="AI470">SUMPRODUCT(--(IFERROR(HOUR(Flights_2026_09_303334353637345678910[entry_hour]),-1)=HOUR(AF470)),--(IFERROR(Flights_2026_09_303334353637345678910[entry_sector],"")=AG470),--(IFERROR(Flights_2026_09_303334353637345678910[nfl],-1)&gt;=AH470),--(IFERROR(Flights_2026_09_303334353637345678910[nfl],-1)&lt;=IF(AH470=450,450,AH470+9)))</f>
        <v>0</v>
      </c>
    </row>
    <row r="471" spans="32:35" x14ac:dyDescent="0.2">
      <c r="AF471" s="2">
        <v>0.70833333333333337</v>
      </c>
      <c r="AG471" t="s">
        <v>840</v>
      </c>
      <c r="AH471" s="17">
        <v>210</v>
      </c>
      <c r="AI471" s="17" cm="1">
        <f t="array" ref="AI471">SUMPRODUCT(--(IFERROR(HOUR(Flights_2026_09_303334353637345678910[entry_hour]),-1)=HOUR(AF471)),--(IFERROR(Flights_2026_09_303334353637345678910[entry_sector],"")=AG471),--(IFERROR(Flights_2026_09_303334353637345678910[nfl],-1)&gt;=AH471),--(IFERROR(Flights_2026_09_303334353637345678910[nfl],-1)&lt;=IF(AH471=450,450,AH471+9)))</f>
        <v>0</v>
      </c>
    </row>
    <row r="472" spans="32:35" x14ac:dyDescent="0.2">
      <c r="AF472" s="2">
        <v>0.70833333333333337</v>
      </c>
      <c r="AG472" t="s">
        <v>840</v>
      </c>
      <c r="AH472" s="17">
        <v>220</v>
      </c>
      <c r="AI472" s="17" cm="1">
        <f t="array" ref="AI472">SUMPRODUCT(--(IFERROR(HOUR(Flights_2026_09_303334353637345678910[entry_hour]),-1)=HOUR(AF472)),--(IFERROR(Flights_2026_09_303334353637345678910[entry_sector],"")=AG472),--(IFERROR(Flights_2026_09_303334353637345678910[nfl],-1)&gt;=AH472),--(IFERROR(Flights_2026_09_303334353637345678910[nfl],-1)&lt;=IF(AH472=450,450,AH472+9)))</f>
        <v>0</v>
      </c>
    </row>
    <row r="473" spans="32:35" x14ac:dyDescent="0.2">
      <c r="AF473" s="2">
        <v>0.70833333333333337</v>
      </c>
      <c r="AG473" t="s">
        <v>840</v>
      </c>
      <c r="AH473" s="17">
        <v>230</v>
      </c>
      <c r="AI473" s="17" cm="1">
        <f t="array" ref="AI473">SUMPRODUCT(--(IFERROR(HOUR(Flights_2026_09_303334353637345678910[entry_hour]),-1)=HOUR(AF473)),--(IFERROR(Flights_2026_09_303334353637345678910[entry_sector],"")=AG473),--(IFERROR(Flights_2026_09_303334353637345678910[nfl],-1)&gt;=AH473),--(IFERROR(Flights_2026_09_303334353637345678910[nfl],-1)&lt;=IF(AH473=450,450,AH473+9)))</f>
        <v>0</v>
      </c>
    </row>
    <row r="474" spans="32:35" x14ac:dyDescent="0.2">
      <c r="AF474" s="2">
        <v>0.70833333333333337</v>
      </c>
      <c r="AG474" t="s">
        <v>840</v>
      </c>
      <c r="AH474" s="17">
        <v>240</v>
      </c>
      <c r="AI474" s="17" cm="1">
        <f t="array" ref="AI474">SUMPRODUCT(--(IFERROR(HOUR(Flights_2026_09_303334353637345678910[entry_hour]),-1)=HOUR(AF474)),--(IFERROR(Flights_2026_09_303334353637345678910[entry_sector],"")=AG474),--(IFERROR(Flights_2026_09_303334353637345678910[nfl],-1)&gt;=AH474),--(IFERROR(Flights_2026_09_303334353637345678910[nfl],-1)&lt;=IF(AH474=450,450,AH474+9)))</f>
        <v>0</v>
      </c>
    </row>
    <row r="475" spans="32:35" x14ac:dyDescent="0.2">
      <c r="AF475" s="2">
        <v>0.70833333333333337</v>
      </c>
      <c r="AG475" t="s">
        <v>840</v>
      </c>
      <c r="AH475" s="17">
        <v>250</v>
      </c>
      <c r="AI475" s="17" cm="1">
        <f t="array" ref="AI475">SUMPRODUCT(--(IFERROR(HOUR(Flights_2026_09_303334353637345678910[entry_hour]),-1)=HOUR(AF475)),--(IFERROR(Flights_2026_09_303334353637345678910[entry_sector],"")=AG475),--(IFERROR(Flights_2026_09_303334353637345678910[nfl],-1)&gt;=AH475),--(IFERROR(Flights_2026_09_303334353637345678910[nfl],-1)&lt;=IF(AH475=450,450,AH475+9)))</f>
        <v>0</v>
      </c>
    </row>
    <row r="476" spans="32:35" x14ac:dyDescent="0.2">
      <c r="AF476" s="2">
        <v>0.70833333333333337</v>
      </c>
      <c r="AG476" t="s">
        <v>840</v>
      </c>
      <c r="AH476" s="17">
        <v>260</v>
      </c>
      <c r="AI476" s="17" cm="1">
        <f t="array" ref="AI476">SUMPRODUCT(--(IFERROR(HOUR(Flights_2026_09_303334353637345678910[entry_hour]),-1)=HOUR(AF476)),--(IFERROR(Flights_2026_09_303334353637345678910[entry_sector],"")=AG476),--(IFERROR(Flights_2026_09_303334353637345678910[nfl],-1)&gt;=AH476),--(IFERROR(Flights_2026_09_303334353637345678910[nfl],-1)&lt;=IF(AH476=450,450,AH476+9)))</f>
        <v>0</v>
      </c>
    </row>
    <row r="477" spans="32:35" x14ac:dyDescent="0.2">
      <c r="AF477" s="2">
        <v>0.70833333333333337</v>
      </c>
      <c r="AG477" t="s">
        <v>840</v>
      </c>
      <c r="AH477" s="17">
        <v>270</v>
      </c>
      <c r="AI477" s="17" cm="1">
        <f t="array" ref="AI477">SUMPRODUCT(--(IFERROR(HOUR(Flights_2026_09_303334353637345678910[entry_hour]),-1)=HOUR(AF477)),--(IFERROR(Flights_2026_09_303334353637345678910[entry_sector],"")=AG477),--(IFERROR(Flights_2026_09_303334353637345678910[nfl],-1)&gt;=AH477),--(IFERROR(Flights_2026_09_303334353637345678910[nfl],-1)&lt;=IF(AH477=450,450,AH477+9)))</f>
        <v>0</v>
      </c>
    </row>
    <row r="478" spans="32:35" x14ac:dyDescent="0.2">
      <c r="AF478" s="2">
        <v>0.70833333333333337</v>
      </c>
      <c r="AG478" t="s">
        <v>840</v>
      </c>
      <c r="AH478" s="17">
        <v>280</v>
      </c>
      <c r="AI478" s="17" cm="1">
        <f t="array" ref="AI478">SUMPRODUCT(--(IFERROR(HOUR(Flights_2026_09_303334353637345678910[entry_hour]),-1)=HOUR(AF478)),--(IFERROR(Flights_2026_09_303334353637345678910[entry_sector],"")=AG478),--(IFERROR(Flights_2026_09_303334353637345678910[nfl],-1)&gt;=AH478),--(IFERROR(Flights_2026_09_303334353637345678910[nfl],-1)&lt;=IF(AH478=450,450,AH478+9)))</f>
        <v>0</v>
      </c>
    </row>
    <row r="479" spans="32:35" x14ac:dyDescent="0.2">
      <c r="AF479" s="2">
        <v>0.70833333333333337</v>
      </c>
      <c r="AG479" t="s">
        <v>840</v>
      </c>
      <c r="AH479" s="17">
        <v>290</v>
      </c>
      <c r="AI479" s="17" cm="1">
        <f t="array" ref="AI479">SUMPRODUCT(--(IFERROR(HOUR(Flights_2026_09_303334353637345678910[entry_hour]),-1)=HOUR(AF479)),--(IFERROR(Flights_2026_09_303334353637345678910[entry_sector],"")=AG479),--(IFERROR(Flights_2026_09_303334353637345678910[nfl],-1)&gt;=AH479),--(IFERROR(Flights_2026_09_303334353637345678910[nfl],-1)&lt;=IF(AH479=450,450,AH479+9)))</f>
        <v>0</v>
      </c>
    </row>
    <row r="480" spans="32:35" x14ac:dyDescent="0.2">
      <c r="AF480" s="2">
        <v>0.70833333333333337</v>
      </c>
      <c r="AG480" t="s">
        <v>840</v>
      </c>
      <c r="AH480" s="17">
        <v>300</v>
      </c>
      <c r="AI480" s="17" cm="1">
        <f t="array" ref="AI480">SUMPRODUCT(--(IFERROR(HOUR(Flights_2026_09_303334353637345678910[entry_hour]),-1)=HOUR(AF480)),--(IFERROR(Flights_2026_09_303334353637345678910[entry_sector],"")=AG480),--(IFERROR(Flights_2026_09_303334353637345678910[nfl],-1)&gt;=AH480),--(IFERROR(Flights_2026_09_303334353637345678910[nfl],-1)&lt;=IF(AH480=450,450,AH480+9)))</f>
        <v>0</v>
      </c>
    </row>
    <row r="481" spans="32:35" x14ac:dyDescent="0.2">
      <c r="AF481" s="2">
        <v>0.70833333333333337</v>
      </c>
      <c r="AG481" t="s">
        <v>840</v>
      </c>
      <c r="AH481" s="17">
        <v>310</v>
      </c>
      <c r="AI481" s="17" cm="1">
        <f t="array" ref="AI481">SUMPRODUCT(--(IFERROR(HOUR(Flights_2026_09_303334353637345678910[entry_hour]),-1)=HOUR(AF481)),--(IFERROR(Flights_2026_09_303334353637345678910[entry_sector],"")=AG481),--(IFERROR(Flights_2026_09_303334353637345678910[nfl],-1)&gt;=AH481),--(IFERROR(Flights_2026_09_303334353637345678910[nfl],-1)&lt;=IF(AH481=450,450,AH481+9)))</f>
        <v>0</v>
      </c>
    </row>
    <row r="482" spans="32:35" x14ac:dyDescent="0.2">
      <c r="AF482" s="2">
        <v>0.70833333333333337</v>
      </c>
      <c r="AG482" t="s">
        <v>840</v>
      </c>
      <c r="AH482" s="17">
        <v>320</v>
      </c>
      <c r="AI482" s="17" cm="1">
        <f t="array" ref="AI482">SUMPRODUCT(--(IFERROR(HOUR(Flights_2026_09_303334353637345678910[entry_hour]),-1)=HOUR(AF482)),--(IFERROR(Flights_2026_09_303334353637345678910[entry_sector],"")=AG482),--(IFERROR(Flights_2026_09_303334353637345678910[nfl],-1)&gt;=AH482),--(IFERROR(Flights_2026_09_303334353637345678910[nfl],-1)&lt;=IF(AH482=450,450,AH482+9)))</f>
        <v>0</v>
      </c>
    </row>
    <row r="483" spans="32:35" x14ac:dyDescent="0.2">
      <c r="AF483" s="2">
        <v>0.70833333333333337</v>
      </c>
      <c r="AG483" t="s">
        <v>840</v>
      </c>
      <c r="AH483" s="17">
        <v>330</v>
      </c>
      <c r="AI483" s="17" cm="1">
        <f t="array" ref="AI483">SUMPRODUCT(--(IFERROR(HOUR(Flights_2026_09_303334353637345678910[entry_hour]),-1)=HOUR(AF483)),--(IFERROR(Flights_2026_09_303334353637345678910[entry_sector],"")=AG483),--(IFERROR(Flights_2026_09_303334353637345678910[nfl],-1)&gt;=AH483),--(IFERROR(Flights_2026_09_303334353637345678910[nfl],-1)&lt;=IF(AH483=450,450,AH483+9)))</f>
        <v>0</v>
      </c>
    </row>
    <row r="484" spans="32:35" x14ac:dyDescent="0.2">
      <c r="AF484" s="2">
        <v>0.70833333333333337</v>
      </c>
      <c r="AG484" t="s">
        <v>840</v>
      </c>
      <c r="AH484" s="17">
        <v>340</v>
      </c>
      <c r="AI484" s="17" cm="1">
        <f t="array" ref="AI484">SUMPRODUCT(--(IFERROR(HOUR(Flights_2026_09_303334353637345678910[entry_hour]),-1)=HOUR(AF484)),--(IFERROR(Flights_2026_09_303334353637345678910[entry_sector],"")=AG484),--(IFERROR(Flights_2026_09_303334353637345678910[nfl],-1)&gt;=AH484),--(IFERROR(Flights_2026_09_303334353637345678910[nfl],-1)&lt;=IF(AH484=450,450,AH484+9)))</f>
        <v>0</v>
      </c>
    </row>
    <row r="485" spans="32:35" x14ac:dyDescent="0.2">
      <c r="AF485" s="2">
        <v>0.70833333333333337</v>
      </c>
      <c r="AG485" t="s">
        <v>840</v>
      </c>
      <c r="AH485" s="17">
        <v>350</v>
      </c>
      <c r="AI485" s="17" cm="1">
        <f t="array" ref="AI485">SUMPRODUCT(--(IFERROR(HOUR(Flights_2026_09_303334353637345678910[entry_hour]),-1)=HOUR(AF485)),--(IFERROR(Flights_2026_09_303334353637345678910[entry_sector],"")=AG485),--(IFERROR(Flights_2026_09_303334353637345678910[nfl],-1)&gt;=AH485),--(IFERROR(Flights_2026_09_303334353637345678910[nfl],-1)&lt;=IF(AH485=450,450,AH485+9)))</f>
        <v>2</v>
      </c>
    </row>
    <row r="486" spans="32:35" x14ac:dyDescent="0.2">
      <c r="AF486" s="2">
        <v>0.70833333333333337</v>
      </c>
      <c r="AG486" t="s">
        <v>840</v>
      </c>
      <c r="AH486" s="17">
        <v>360</v>
      </c>
      <c r="AI486" s="17" cm="1">
        <f t="array" ref="AI486">SUMPRODUCT(--(IFERROR(HOUR(Flights_2026_09_303334353637345678910[entry_hour]),-1)=HOUR(AF486)),--(IFERROR(Flights_2026_09_303334353637345678910[entry_sector],"")=AG486),--(IFERROR(Flights_2026_09_303334353637345678910[nfl],-1)&gt;=AH486),--(IFERROR(Flights_2026_09_303334353637345678910[nfl],-1)&lt;=IF(AH486=450,450,AH486+9)))</f>
        <v>0</v>
      </c>
    </row>
    <row r="487" spans="32:35" x14ac:dyDescent="0.2">
      <c r="AF487" s="2">
        <v>0.70833333333333337</v>
      </c>
      <c r="AG487" t="s">
        <v>840</v>
      </c>
      <c r="AH487" s="17">
        <v>370</v>
      </c>
      <c r="AI487" s="17" cm="1">
        <f t="array" ref="AI487">SUMPRODUCT(--(IFERROR(HOUR(Flights_2026_09_303334353637345678910[entry_hour]),-1)=HOUR(AF487)),--(IFERROR(Flights_2026_09_303334353637345678910[entry_sector],"")=AG487),--(IFERROR(Flights_2026_09_303334353637345678910[nfl],-1)&gt;=AH487),--(IFERROR(Flights_2026_09_303334353637345678910[nfl],-1)&lt;=IF(AH487=450,450,AH487+9)))</f>
        <v>0</v>
      </c>
    </row>
    <row r="488" spans="32:35" x14ac:dyDescent="0.2">
      <c r="AF488" s="2">
        <v>0.70833333333333337</v>
      </c>
      <c r="AG488" t="s">
        <v>840</v>
      </c>
      <c r="AH488" s="17">
        <v>380</v>
      </c>
      <c r="AI488" s="17" cm="1">
        <f t="array" ref="AI488">SUMPRODUCT(--(IFERROR(HOUR(Flights_2026_09_303334353637345678910[entry_hour]),-1)=HOUR(AF488)),--(IFERROR(Flights_2026_09_303334353637345678910[entry_sector],"")=AG488),--(IFERROR(Flights_2026_09_303334353637345678910[nfl],-1)&gt;=AH488),--(IFERROR(Flights_2026_09_303334353637345678910[nfl],-1)&lt;=IF(AH488=450,450,AH488+9)))</f>
        <v>0</v>
      </c>
    </row>
    <row r="489" spans="32:35" x14ac:dyDescent="0.2">
      <c r="AF489" s="2">
        <v>0.70833333333333337</v>
      </c>
      <c r="AG489" t="s">
        <v>840</v>
      </c>
      <c r="AH489" s="17">
        <v>390</v>
      </c>
      <c r="AI489" s="17" cm="1">
        <f t="array" ref="AI489">SUMPRODUCT(--(IFERROR(HOUR(Flights_2026_09_303334353637345678910[entry_hour]),-1)=HOUR(AF489)),--(IFERROR(Flights_2026_09_303334353637345678910[entry_sector],"")=AG489),--(IFERROR(Flights_2026_09_303334353637345678910[nfl],-1)&gt;=AH489),--(IFERROR(Flights_2026_09_303334353637345678910[nfl],-1)&lt;=IF(AH489=450,450,AH489+9)))</f>
        <v>2</v>
      </c>
    </row>
    <row r="490" spans="32:35" x14ac:dyDescent="0.2">
      <c r="AF490" s="2">
        <v>0.70833333333333337</v>
      </c>
      <c r="AG490" t="s">
        <v>840</v>
      </c>
      <c r="AH490" s="17">
        <v>400</v>
      </c>
      <c r="AI490" s="17" cm="1">
        <f t="array" ref="AI490">SUMPRODUCT(--(IFERROR(HOUR(Flights_2026_09_303334353637345678910[entry_hour]),-1)=HOUR(AF490)),--(IFERROR(Flights_2026_09_303334353637345678910[entry_sector],"")=AG490),--(IFERROR(Flights_2026_09_303334353637345678910[nfl],-1)&gt;=AH490),--(IFERROR(Flights_2026_09_303334353637345678910[nfl],-1)&lt;=IF(AH490=450,450,AH490+9)))</f>
        <v>0</v>
      </c>
    </row>
    <row r="491" spans="32:35" x14ac:dyDescent="0.2">
      <c r="AF491" s="2">
        <v>0.70833333333333337</v>
      </c>
      <c r="AG491" t="s">
        <v>840</v>
      </c>
      <c r="AH491" s="17">
        <v>410</v>
      </c>
      <c r="AI491" s="17" cm="1">
        <f t="array" ref="AI491">SUMPRODUCT(--(IFERROR(HOUR(Flights_2026_09_303334353637345678910[entry_hour]),-1)=HOUR(AF491)),--(IFERROR(Flights_2026_09_303334353637345678910[entry_sector],"")=AG491),--(IFERROR(Flights_2026_09_303334353637345678910[nfl],-1)&gt;=AH491),--(IFERROR(Flights_2026_09_303334353637345678910[nfl],-1)&lt;=IF(AH491=450,450,AH491+9)))</f>
        <v>0</v>
      </c>
    </row>
    <row r="492" spans="32:35" x14ac:dyDescent="0.2">
      <c r="AF492" s="2">
        <v>0.70833333333333337</v>
      </c>
      <c r="AG492" t="s">
        <v>840</v>
      </c>
      <c r="AH492" s="17">
        <v>420</v>
      </c>
      <c r="AI492" s="17" cm="1">
        <f t="array" ref="AI492">SUMPRODUCT(--(IFERROR(HOUR(Flights_2026_09_303334353637345678910[entry_hour]),-1)=HOUR(AF492)),--(IFERROR(Flights_2026_09_303334353637345678910[entry_sector],"")=AG492),--(IFERROR(Flights_2026_09_303334353637345678910[nfl],-1)&gt;=AH492),--(IFERROR(Flights_2026_09_303334353637345678910[nfl],-1)&lt;=IF(AH492=450,450,AH492+9)))</f>
        <v>0</v>
      </c>
    </row>
    <row r="493" spans="32:35" x14ac:dyDescent="0.2">
      <c r="AF493" s="2">
        <v>0.70833333333333337</v>
      </c>
      <c r="AG493" t="s">
        <v>840</v>
      </c>
      <c r="AH493" s="17">
        <v>430</v>
      </c>
      <c r="AI493" s="17" cm="1">
        <f t="array" ref="AI493">SUMPRODUCT(--(IFERROR(HOUR(Flights_2026_09_303334353637345678910[entry_hour]),-1)=HOUR(AF493)),--(IFERROR(Flights_2026_09_303334353637345678910[entry_sector],"")=AG493),--(IFERROR(Flights_2026_09_303334353637345678910[nfl],-1)&gt;=AH493),--(IFERROR(Flights_2026_09_303334353637345678910[nfl],-1)&lt;=IF(AH493=450,450,AH493+9)))</f>
        <v>0</v>
      </c>
    </row>
    <row r="494" spans="32:35" x14ac:dyDescent="0.2">
      <c r="AF494" s="2">
        <v>0.70833333333333337</v>
      </c>
      <c r="AG494" t="s">
        <v>840</v>
      </c>
      <c r="AH494" s="17">
        <v>440</v>
      </c>
      <c r="AI494" s="17" cm="1">
        <f t="array" ref="AI494">SUMPRODUCT(--(IFERROR(HOUR(Flights_2026_09_303334353637345678910[entry_hour]),-1)=HOUR(AF494)),--(IFERROR(Flights_2026_09_303334353637345678910[entry_sector],"")=AG494),--(IFERROR(Flights_2026_09_303334353637345678910[nfl],-1)&gt;=AH494),--(IFERROR(Flights_2026_09_303334353637345678910[nfl],-1)&lt;=IF(AH494=450,450,AH494+9)))</f>
        <v>0</v>
      </c>
    </row>
    <row r="495" spans="32:35" x14ac:dyDescent="0.2">
      <c r="AF495" s="2">
        <v>0.70833333333333337</v>
      </c>
      <c r="AG495" t="s">
        <v>840</v>
      </c>
      <c r="AH495" s="17">
        <v>450</v>
      </c>
      <c r="AI495" s="17" cm="1">
        <f t="array" ref="AI495">SUMPRODUCT(--(IFERROR(HOUR(Flights_2026_09_303334353637345678910[entry_hour]),-1)=HOUR(AF495)),--(IFERROR(Flights_2026_09_303334353637345678910[entry_sector],"")=AG495),--(IFERROR(Flights_2026_09_303334353637345678910[nfl],-1)&gt;=AH495),--(IFERROR(Flights_2026_09_303334353637345678910[nfl],-1)&lt;=IF(AH495=450,450,AH495+9)))</f>
        <v>0</v>
      </c>
    </row>
    <row r="496" spans="32:35" x14ac:dyDescent="0.2">
      <c r="AF496" s="2">
        <v>0.70833333333333337</v>
      </c>
      <c r="AG496" t="s">
        <v>747</v>
      </c>
      <c r="AH496" s="17">
        <v>200</v>
      </c>
      <c r="AI496" s="17" cm="1">
        <f t="array" ref="AI496">SUMPRODUCT(--(IFERROR(HOUR(Flights_2026_09_303334353637345678910[entry_hour]),-1)=HOUR(AF496)),--(IFERROR(Flights_2026_09_303334353637345678910[entry_sector],"")=AG496),--(IFERROR(Flights_2026_09_303334353637345678910[nfl],-1)&gt;=AH496),--(IFERROR(Flights_2026_09_303334353637345678910[nfl],-1)&lt;=IF(AH496=450,450,AH496+9)))</f>
        <v>0</v>
      </c>
    </row>
    <row r="497" spans="32:35" x14ac:dyDescent="0.2">
      <c r="AF497" s="2">
        <v>0.70833333333333337</v>
      </c>
      <c r="AG497" t="s">
        <v>747</v>
      </c>
      <c r="AH497" s="17">
        <v>210</v>
      </c>
      <c r="AI497" s="17" cm="1">
        <f t="array" ref="AI497">SUMPRODUCT(--(IFERROR(HOUR(Flights_2026_09_303334353637345678910[entry_hour]),-1)=HOUR(AF497)),--(IFERROR(Flights_2026_09_303334353637345678910[entry_sector],"")=AG497),--(IFERROR(Flights_2026_09_303334353637345678910[nfl],-1)&gt;=AH497),--(IFERROR(Flights_2026_09_303334353637345678910[nfl],-1)&lt;=IF(AH497=450,450,AH497+9)))</f>
        <v>0</v>
      </c>
    </row>
    <row r="498" spans="32:35" x14ac:dyDescent="0.2">
      <c r="AF498" s="2">
        <v>0.70833333333333337</v>
      </c>
      <c r="AG498" t="s">
        <v>747</v>
      </c>
      <c r="AH498" s="17">
        <v>220</v>
      </c>
      <c r="AI498" s="17" cm="1">
        <f t="array" ref="AI498">SUMPRODUCT(--(IFERROR(HOUR(Flights_2026_09_303334353637345678910[entry_hour]),-1)=HOUR(AF498)),--(IFERROR(Flights_2026_09_303334353637345678910[entry_sector],"")=AG498),--(IFERROR(Flights_2026_09_303334353637345678910[nfl],-1)&gt;=AH498),--(IFERROR(Flights_2026_09_303334353637345678910[nfl],-1)&lt;=IF(AH498=450,450,AH498+9)))</f>
        <v>0</v>
      </c>
    </row>
    <row r="499" spans="32:35" x14ac:dyDescent="0.2">
      <c r="AF499" s="2">
        <v>0.70833333333333337</v>
      </c>
      <c r="AG499" t="s">
        <v>747</v>
      </c>
      <c r="AH499" s="17">
        <v>230</v>
      </c>
      <c r="AI499" s="17" cm="1">
        <f t="array" ref="AI499">SUMPRODUCT(--(IFERROR(HOUR(Flights_2026_09_303334353637345678910[entry_hour]),-1)=HOUR(AF499)),--(IFERROR(Flights_2026_09_303334353637345678910[entry_sector],"")=AG499),--(IFERROR(Flights_2026_09_303334353637345678910[nfl],-1)&gt;=AH499),--(IFERROR(Flights_2026_09_303334353637345678910[nfl],-1)&lt;=IF(AH499=450,450,AH499+9)))</f>
        <v>0</v>
      </c>
    </row>
    <row r="500" spans="32:35" x14ac:dyDescent="0.2">
      <c r="AF500" s="2">
        <v>0.70833333333333337</v>
      </c>
      <c r="AG500" t="s">
        <v>747</v>
      </c>
      <c r="AH500" s="17">
        <v>240</v>
      </c>
      <c r="AI500" s="17" cm="1">
        <f t="array" ref="AI500">SUMPRODUCT(--(IFERROR(HOUR(Flights_2026_09_303334353637345678910[entry_hour]),-1)=HOUR(AF500)),--(IFERROR(Flights_2026_09_303334353637345678910[entry_sector],"")=AG500),--(IFERROR(Flights_2026_09_303334353637345678910[nfl],-1)&gt;=AH500),--(IFERROR(Flights_2026_09_303334353637345678910[nfl],-1)&lt;=IF(AH500=450,450,AH500+9)))</f>
        <v>0</v>
      </c>
    </row>
    <row r="501" spans="32:35" x14ac:dyDescent="0.2">
      <c r="AF501" s="2">
        <v>0.70833333333333337</v>
      </c>
      <c r="AG501" t="s">
        <v>747</v>
      </c>
      <c r="AH501" s="17">
        <v>250</v>
      </c>
      <c r="AI501" s="17" cm="1">
        <f t="array" ref="AI501">SUMPRODUCT(--(IFERROR(HOUR(Flights_2026_09_303334353637345678910[entry_hour]),-1)=HOUR(AF501)),--(IFERROR(Flights_2026_09_303334353637345678910[entry_sector],"")=AG501),--(IFERROR(Flights_2026_09_303334353637345678910[nfl],-1)&gt;=AH501),--(IFERROR(Flights_2026_09_303334353637345678910[nfl],-1)&lt;=IF(AH501=450,450,AH501+9)))</f>
        <v>0</v>
      </c>
    </row>
    <row r="502" spans="32:35" x14ac:dyDescent="0.2">
      <c r="AF502" s="2">
        <v>0.70833333333333337</v>
      </c>
      <c r="AG502" t="s">
        <v>747</v>
      </c>
      <c r="AH502" s="17">
        <v>260</v>
      </c>
      <c r="AI502" s="17" cm="1">
        <f t="array" ref="AI502">SUMPRODUCT(--(IFERROR(HOUR(Flights_2026_09_303334353637345678910[entry_hour]),-1)=HOUR(AF502)),--(IFERROR(Flights_2026_09_303334353637345678910[entry_sector],"")=AG502),--(IFERROR(Flights_2026_09_303334353637345678910[nfl],-1)&gt;=AH502),--(IFERROR(Flights_2026_09_303334353637345678910[nfl],-1)&lt;=IF(AH502=450,450,AH502+9)))</f>
        <v>0</v>
      </c>
    </row>
    <row r="503" spans="32:35" x14ac:dyDescent="0.2">
      <c r="AF503" s="2">
        <v>0.70833333333333337</v>
      </c>
      <c r="AG503" t="s">
        <v>747</v>
      </c>
      <c r="AH503" s="17">
        <v>270</v>
      </c>
      <c r="AI503" s="17" cm="1">
        <f t="array" ref="AI503">SUMPRODUCT(--(IFERROR(HOUR(Flights_2026_09_303334353637345678910[entry_hour]),-1)=HOUR(AF503)),--(IFERROR(Flights_2026_09_303334353637345678910[entry_sector],"")=AG503),--(IFERROR(Flights_2026_09_303334353637345678910[nfl],-1)&gt;=AH503),--(IFERROR(Flights_2026_09_303334353637345678910[nfl],-1)&lt;=IF(AH503=450,450,AH503+9)))</f>
        <v>0</v>
      </c>
    </row>
    <row r="504" spans="32:35" x14ac:dyDescent="0.2">
      <c r="AF504" s="2">
        <v>0.70833333333333337</v>
      </c>
      <c r="AG504" t="s">
        <v>747</v>
      </c>
      <c r="AH504" s="17">
        <v>280</v>
      </c>
      <c r="AI504" s="17" cm="1">
        <f t="array" ref="AI504">SUMPRODUCT(--(IFERROR(HOUR(Flights_2026_09_303334353637345678910[entry_hour]),-1)=HOUR(AF504)),--(IFERROR(Flights_2026_09_303334353637345678910[entry_sector],"")=AG504),--(IFERROR(Flights_2026_09_303334353637345678910[nfl],-1)&gt;=AH504),--(IFERROR(Flights_2026_09_303334353637345678910[nfl],-1)&lt;=IF(AH504=450,450,AH504+9)))</f>
        <v>0</v>
      </c>
    </row>
    <row r="505" spans="32:35" x14ac:dyDescent="0.2">
      <c r="AF505" s="2">
        <v>0.70833333333333337</v>
      </c>
      <c r="AG505" t="s">
        <v>747</v>
      </c>
      <c r="AH505" s="17">
        <v>290</v>
      </c>
      <c r="AI505" s="17" cm="1">
        <f t="array" ref="AI505">SUMPRODUCT(--(IFERROR(HOUR(Flights_2026_09_303334353637345678910[entry_hour]),-1)=HOUR(AF505)),--(IFERROR(Flights_2026_09_303334353637345678910[entry_sector],"")=AG505),--(IFERROR(Flights_2026_09_303334353637345678910[nfl],-1)&gt;=AH505),--(IFERROR(Flights_2026_09_303334353637345678910[nfl],-1)&lt;=IF(AH505=450,450,AH505+9)))</f>
        <v>0</v>
      </c>
    </row>
    <row r="506" spans="32:35" x14ac:dyDescent="0.2">
      <c r="AF506" s="2">
        <v>0.70833333333333337</v>
      </c>
      <c r="AG506" t="s">
        <v>747</v>
      </c>
      <c r="AH506" s="17">
        <v>300</v>
      </c>
      <c r="AI506" s="17" cm="1">
        <f t="array" ref="AI506">SUMPRODUCT(--(IFERROR(HOUR(Flights_2026_09_303334353637345678910[entry_hour]),-1)=HOUR(AF506)),--(IFERROR(Flights_2026_09_303334353637345678910[entry_sector],"")=AG506),--(IFERROR(Flights_2026_09_303334353637345678910[nfl],-1)&gt;=AH506),--(IFERROR(Flights_2026_09_303334353637345678910[nfl],-1)&lt;=IF(AH506=450,450,AH506+9)))</f>
        <v>0</v>
      </c>
    </row>
    <row r="507" spans="32:35" x14ac:dyDescent="0.2">
      <c r="AF507" s="2">
        <v>0.70833333333333337</v>
      </c>
      <c r="AG507" t="s">
        <v>747</v>
      </c>
      <c r="AH507" s="17">
        <v>310</v>
      </c>
      <c r="AI507" s="17" cm="1">
        <f t="array" ref="AI507">SUMPRODUCT(--(IFERROR(HOUR(Flights_2026_09_303334353637345678910[entry_hour]),-1)=HOUR(AF507)),--(IFERROR(Flights_2026_09_303334353637345678910[entry_sector],"")=AG507),--(IFERROR(Flights_2026_09_303334353637345678910[nfl],-1)&gt;=AH507),--(IFERROR(Flights_2026_09_303334353637345678910[nfl],-1)&lt;=IF(AH507=450,450,AH507+9)))</f>
        <v>0</v>
      </c>
    </row>
    <row r="508" spans="32:35" x14ac:dyDescent="0.2">
      <c r="AF508" s="2">
        <v>0.70833333333333337</v>
      </c>
      <c r="AG508" t="s">
        <v>747</v>
      </c>
      <c r="AH508" s="17">
        <v>320</v>
      </c>
      <c r="AI508" s="17" cm="1">
        <f t="array" ref="AI508">SUMPRODUCT(--(IFERROR(HOUR(Flights_2026_09_303334353637345678910[entry_hour]),-1)=HOUR(AF508)),--(IFERROR(Flights_2026_09_303334353637345678910[entry_sector],"")=AG508),--(IFERROR(Flights_2026_09_303334353637345678910[nfl],-1)&gt;=AH508),--(IFERROR(Flights_2026_09_303334353637345678910[nfl],-1)&lt;=IF(AH508=450,450,AH508+9)))</f>
        <v>0</v>
      </c>
    </row>
    <row r="509" spans="32:35" x14ac:dyDescent="0.2">
      <c r="AF509" s="2">
        <v>0.70833333333333337</v>
      </c>
      <c r="AG509" t="s">
        <v>747</v>
      </c>
      <c r="AH509" s="17">
        <v>330</v>
      </c>
      <c r="AI509" s="17" cm="1">
        <f t="array" ref="AI509">SUMPRODUCT(--(IFERROR(HOUR(Flights_2026_09_303334353637345678910[entry_hour]),-1)=HOUR(AF509)),--(IFERROR(Flights_2026_09_303334353637345678910[entry_sector],"")=AG509),--(IFERROR(Flights_2026_09_303334353637345678910[nfl],-1)&gt;=AH509),--(IFERROR(Flights_2026_09_303334353637345678910[nfl],-1)&lt;=IF(AH509=450,450,AH509+9)))</f>
        <v>0</v>
      </c>
    </row>
    <row r="510" spans="32:35" x14ac:dyDescent="0.2">
      <c r="AF510" s="2">
        <v>0.70833333333333337</v>
      </c>
      <c r="AG510" t="s">
        <v>747</v>
      </c>
      <c r="AH510" s="17">
        <v>340</v>
      </c>
      <c r="AI510" s="17" cm="1">
        <f t="array" ref="AI510">SUMPRODUCT(--(IFERROR(HOUR(Flights_2026_09_303334353637345678910[entry_hour]),-1)=HOUR(AF510)),--(IFERROR(Flights_2026_09_303334353637345678910[entry_sector],"")=AG510),--(IFERROR(Flights_2026_09_303334353637345678910[nfl],-1)&gt;=AH510),--(IFERROR(Flights_2026_09_303334353637345678910[nfl],-1)&lt;=IF(AH510=450,450,AH510+9)))</f>
        <v>1</v>
      </c>
    </row>
    <row r="511" spans="32:35" x14ac:dyDescent="0.2">
      <c r="AF511" s="2">
        <v>0.70833333333333337</v>
      </c>
      <c r="AG511" t="s">
        <v>747</v>
      </c>
      <c r="AH511" s="17">
        <v>350</v>
      </c>
      <c r="AI511" s="17" cm="1">
        <f t="array" ref="AI511">SUMPRODUCT(--(IFERROR(HOUR(Flights_2026_09_303334353637345678910[entry_hour]),-1)=HOUR(AF511)),--(IFERROR(Flights_2026_09_303334353637345678910[entry_sector],"")=AG511),--(IFERROR(Flights_2026_09_303334353637345678910[nfl],-1)&gt;=AH511),--(IFERROR(Flights_2026_09_303334353637345678910[nfl],-1)&lt;=IF(AH511=450,450,AH511+9)))</f>
        <v>0</v>
      </c>
    </row>
    <row r="512" spans="32:35" x14ac:dyDescent="0.2">
      <c r="AF512" s="2">
        <v>0.70833333333333337</v>
      </c>
      <c r="AG512" t="s">
        <v>747</v>
      </c>
      <c r="AH512" s="17">
        <v>360</v>
      </c>
      <c r="AI512" s="17" cm="1">
        <f t="array" ref="AI512">SUMPRODUCT(--(IFERROR(HOUR(Flights_2026_09_303334353637345678910[entry_hour]),-1)=HOUR(AF512)),--(IFERROR(Flights_2026_09_303334353637345678910[entry_sector],"")=AG512),--(IFERROR(Flights_2026_09_303334353637345678910[nfl],-1)&gt;=AH512),--(IFERROR(Flights_2026_09_303334353637345678910[nfl],-1)&lt;=IF(AH512=450,450,AH512+9)))</f>
        <v>0</v>
      </c>
    </row>
    <row r="513" spans="32:35" x14ac:dyDescent="0.2">
      <c r="AF513" s="2">
        <v>0.70833333333333337</v>
      </c>
      <c r="AG513" t="s">
        <v>747</v>
      </c>
      <c r="AH513" s="17">
        <v>370</v>
      </c>
      <c r="AI513" s="17" cm="1">
        <f t="array" ref="AI513">SUMPRODUCT(--(IFERROR(HOUR(Flights_2026_09_303334353637345678910[entry_hour]),-1)=HOUR(AF513)),--(IFERROR(Flights_2026_09_303334353637345678910[entry_sector],"")=AG513),--(IFERROR(Flights_2026_09_303334353637345678910[nfl],-1)&gt;=AH513),--(IFERROR(Flights_2026_09_303334353637345678910[nfl],-1)&lt;=IF(AH513=450,450,AH513+9)))</f>
        <v>1</v>
      </c>
    </row>
    <row r="514" spans="32:35" x14ac:dyDescent="0.2">
      <c r="AF514" s="2">
        <v>0.70833333333333337</v>
      </c>
      <c r="AG514" t="s">
        <v>747</v>
      </c>
      <c r="AH514" s="17">
        <v>380</v>
      </c>
      <c r="AI514" s="17" cm="1">
        <f t="array" ref="AI514">SUMPRODUCT(--(IFERROR(HOUR(Flights_2026_09_303334353637345678910[entry_hour]),-1)=HOUR(AF514)),--(IFERROR(Flights_2026_09_303334353637345678910[entry_sector],"")=AG514),--(IFERROR(Flights_2026_09_303334353637345678910[nfl],-1)&gt;=AH514),--(IFERROR(Flights_2026_09_303334353637345678910[nfl],-1)&lt;=IF(AH514=450,450,AH514+9)))</f>
        <v>0</v>
      </c>
    </row>
    <row r="515" spans="32:35" x14ac:dyDescent="0.2">
      <c r="AF515" s="2">
        <v>0.70833333333333337</v>
      </c>
      <c r="AG515" t="s">
        <v>747</v>
      </c>
      <c r="AH515" s="17">
        <v>390</v>
      </c>
      <c r="AI515" s="17" cm="1">
        <f t="array" ref="AI515">SUMPRODUCT(--(IFERROR(HOUR(Flights_2026_09_303334353637345678910[entry_hour]),-1)=HOUR(AF515)),--(IFERROR(Flights_2026_09_303334353637345678910[entry_sector],"")=AG515),--(IFERROR(Flights_2026_09_303334353637345678910[nfl],-1)&gt;=AH515),--(IFERROR(Flights_2026_09_303334353637345678910[nfl],-1)&lt;=IF(AH515=450,450,AH515+9)))</f>
        <v>0</v>
      </c>
    </row>
    <row r="516" spans="32:35" x14ac:dyDescent="0.2">
      <c r="AF516" s="2">
        <v>0.70833333333333337</v>
      </c>
      <c r="AG516" t="s">
        <v>747</v>
      </c>
      <c r="AH516" s="17">
        <v>400</v>
      </c>
      <c r="AI516" s="17" cm="1">
        <f t="array" ref="AI516">SUMPRODUCT(--(IFERROR(HOUR(Flights_2026_09_303334353637345678910[entry_hour]),-1)=HOUR(AF516)),--(IFERROR(Flights_2026_09_303334353637345678910[entry_sector],"")=AG516),--(IFERROR(Flights_2026_09_303334353637345678910[nfl],-1)&gt;=AH516),--(IFERROR(Flights_2026_09_303334353637345678910[nfl],-1)&lt;=IF(AH516=450,450,AH516+9)))</f>
        <v>0</v>
      </c>
    </row>
    <row r="517" spans="32:35" x14ac:dyDescent="0.2">
      <c r="AF517" s="2">
        <v>0.70833333333333337</v>
      </c>
      <c r="AG517" t="s">
        <v>747</v>
      </c>
      <c r="AH517" s="17">
        <v>410</v>
      </c>
      <c r="AI517" s="17" cm="1">
        <f t="array" ref="AI517">SUMPRODUCT(--(IFERROR(HOUR(Flights_2026_09_303334353637345678910[entry_hour]),-1)=HOUR(AF517)),--(IFERROR(Flights_2026_09_303334353637345678910[entry_sector],"")=AG517),--(IFERROR(Flights_2026_09_303334353637345678910[nfl],-1)&gt;=AH517),--(IFERROR(Flights_2026_09_303334353637345678910[nfl],-1)&lt;=IF(AH517=450,450,AH517+9)))</f>
        <v>0</v>
      </c>
    </row>
    <row r="518" spans="32:35" x14ac:dyDescent="0.2">
      <c r="AF518" s="2">
        <v>0.70833333333333337</v>
      </c>
      <c r="AG518" t="s">
        <v>747</v>
      </c>
      <c r="AH518" s="17">
        <v>420</v>
      </c>
      <c r="AI518" s="17" cm="1">
        <f t="array" ref="AI518">SUMPRODUCT(--(IFERROR(HOUR(Flights_2026_09_303334353637345678910[entry_hour]),-1)=HOUR(AF518)),--(IFERROR(Flights_2026_09_303334353637345678910[entry_sector],"")=AG518),--(IFERROR(Flights_2026_09_303334353637345678910[nfl],-1)&gt;=AH518),--(IFERROR(Flights_2026_09_303334353637345678910[nfl],-1)&lt;=IF(AH518=450,450,AH518+9)))</f>
        <v>0</v>
      </c>
    </row>
    <row r="519" spans="32:35" x14ac:dyDescent="0.2">
      <c r="AF519" s="2">
        <v>0.70833333333333337</v>
      </c>
      <c r="AG519" t="s">
        <v>747</v>
      </c>
      <c r="AH519" s="17">
        <v>430</v>
      </c>
      <c r="AI519" s="17" cm="1">
        <f t="array" ref="AI519">SUMPRODUCT(--(IFERROR(HOUR(Flights_2026_09_303334353637345678910[entry_hour]),-1)=HOUR(AF519)),--(IFERROR(Flights_2026_09_303334353637345678910[entry_sector],"")=AG519),--(IFERROR(Flights_2026_09_303334353637345678910[nfl],-1)&gt;=AH519),--(IFERROR(Flights_2026_09_303334353637345678910[nfl],-1)&lt;=IF(AH519=450,450,AH519+9)))</f>
        <v>0</v>
      </c>
    </row>
    <row r="520" spans="32:35" x14ac:dyDescent="0.2">
      <c r="AF520" s="2">
        <v>0.70833333333333337</v>
      </c>
      <c r="AG520" t="s">
        <v>747</v>
      </c>
      <c r="AH520" s="17">
        <v>440</v>
      </c>
      <c r="AI520" s="17" cm="1">
        <f t="array" ref="AI520">SUMPRODUCT(--(IFERROR(HOUR(Flights_2026_09_303334353637345678910[entry_hour]),-1)=HOUR(AF520)),--(IFERROR(Flights_2026_09_303334353637345678910[entry_sector],"")=AG520),--(IFERROR(Flights_2026_09_303334353637345678910[nfl],-1)&gt;=AH520),--(IFERROR(Flights_2026_09_303334353637345678910[nfl],-1)&lt;=IF(AH520=450,450,AH520+9)))</f>
        <v>0</v>
      </c>
    </row>
    <row r="521" spans="32:35" x14ac:dyDescent="0.2">
      <c r="AF521" s="2">
        <v>0.70833333333333337</v>
      </c>
      <c r="AG521" t="s">
        <v>747</v>
      </c>
      <c r="AH521" s="17">
        <v>450</v>
      </c>
      <c r="AI521" s="17" cm="1">
        <f t="array" ref="AI521">SUMPRODUCT(--(IFERROR(HOUR(Flights_2026_09_303334353637345678910[entry_hour]),-1)=HOUR(AF521)),--(IFERROR(Flights_2026_09_303334353637345678910[entry_sector],"")=AG521),--(IFERROR(Flights_2026_09_303334353637345678910[nfl],-1)&gt;=AH521),--(IFERROR(Flights_2026_09_303334353637345678910[nfl],-1)&lt;=IF(AH521=450,450,AH521+9)))</f>
        <v>0</v>
      </c>
    </row>
    <row r="522" spans="32:35" x14ac:dyDescent="0.2">
      <c r="AF522" s="2">
        <v>0.75</v>
      </c>
      <c r="AG522" t="s">
        <v>743</v>
      </c>
      <c r="AH522" s="17">
        <v>200</v>
      </c>
      <c r="AI522" s="17" cm="1">
        <f t="array" ref="AI522">SUMPRODUCT(--(IFERROR(HOUR(Flights_2026_09_303334353637345678910[entry_hour]),-1)=HOUR(AF522)),--(IFERROR(Flights_2026_09_303334353637345678910[entry_sector],"")=AG522),--(IFERROR(Flights_2026_09_303334353637345678910[nfl],-1)&gt;=AH522),--(IFERROR(Flights_2026_09_303334353637345678910[nfl],-1)&lt;=IF(AH522=450,450,AH522+9)))</f>
        <v>0</v>
      </c>
    </row>
    <row r="523" spans="32:35" x14ac:dyDescent="0.2">
      <c r="AF523" s="2">
        <v>0.75</v>
      </c>
      <c r="AG523" t="s">
        <v>743</v>
      </c>
      <c r="AH523" s="17">
        <v>210</v>
      </c>
      <c r="AI523" s="17" cm="1">
        <f t="array" ref="AI523">SUMPRODUCT(--(IFERROR(HOUR(Flights_2026_09_303334353637345678910[entry_hour]),-1)=HOUR(AF523)),--(IFERROR(Flights_2026_09_303334353637345678910[entry_sector],"")=AG523),--(IFERROR(Flights_2026_09_303334353637345678910[nfl],-1)&gt;=AH523),--(IFERROR(Flights_2026_09_303334353637345678910[nfl],-1)&lt;=IF(AH523=450,450,AH523+9)))</f>
        <v>0</v>
      </c>
    </row>
    <row r="524" spans="32:35" x14ac:dyDescent="0.2">
      <c r="AF524" s="2">
        <v>0.75</v>
      </c>
      <c r="AG524" t="s">
        <v>743</v>
      </c>
      <c r="AH524" s="17">
        <v>220</v>
      </c>
      <c r="AI524" s="17" cm="1">
        <f t="array" ref="AI524">SUMPRODUCT(--(IFERROR(HOUR(Flights_2026_09_303334353637345678910[entry_hour]),-1)=HOUR(AF524)),--(IFERROR(Flights_2026_09_303334353637345678910[entry_sector],"")=AG524),--(IFERROR(Flights_2026_09_303334353637345678910[nfl],-1)&gt;=AH524),--(IFERROR(Flights_2026_09_303334353637345678910[nfl],-1)&lt;=IF(AH524=450,450,AH524+9)))</f>
        <v>0</v>
      </c>
    </row>
    <row r="525" spans="32:35" x14ac:dyDescent="0.2">
      <c r="AF525" s="2">
        <v>0.75</v>
      </c>
      <c r="AG525" t="s">
        <v>743</v>
      </c>
      <c r="AH525" s="17">
        <v>230</v>
      </c>
      <c r="AI525" s="17" cm="1">
        <f t="array" ref="AI525">SUMPRODUCT(--(IFERROR(HOUR(Flights_2026_09_303334353637345678910[entry_hour]),-1)=HOUR(AF525)),--(IFERROR(Flights_2026_09_303334353637345678910[entry_sector],"")=AG525),--(IFERROR(Flights_2026_09_303334353637345678910[nfl],-1)&gt;=AH525),--(IFERROR(Flights_2026_09_303334353637345678910[nfl],-1)&lt;=IF(AH525=450,450,AH525+9)))</f>
        <v>0</v>
      </c>
    </row>
    <row r="526" spans="32:35" x14ac:dyDescent="0.2">
      <c r="AF526" s="2">
        <v>0.75</v>
      </c>
      <c r="AG526" t="s">
        <v>743</v>
      </c>
      <c r="AH526" s="17">
        <v>240</v>
      </c>
      <c r="AI526" s="17" cm="1">
        <f t="array" ref="AI526">SUMPRODUCT(--(IFERROR(HOUR(Flights_2026_09_303334353637345678910[entry_hour]),-1)=HOUR(AF526)),--(IFERROR(Flights_2026_09_303334353637345678910[entry_sector],"")=AG526),--(IFERROR(Flights_2026_09_303334353637345678910[nfl],-1)&gt;=AH526),--(IFERROR(Flights_2026_09_303334353637345678910[nfl],-1)&lt;=IF(AH526=450,450,AH526+9)))</f>
        <v>0</v>
      </c>
    </row>
    <row r="527" spans="32:35" x14ac:dyDescent="0.2">
      <c r="AF527" s="2">
        <v>0.75</v>
      </c>
      <c r="AG527" t="s">
        <v>743</v>
      </c>
      <c r="AH527" s="17">
        <v>250</v>
      </c>
      <c r="AI527" s="17" cm="1">
        <f t="array" ref="AI527">SUMPRODUCT(--(IFERROR(HOUR(Flights_2026_09_303334353637345678910[entry_hour]),-1)=HOUR(AF527)),--(IFERROR(Flights_2026_09_303334353637345678910[entry_sector],"")=AG527),--(IFERROR(Flights_2026_09_303334353637345678910[nfl],-1)&gt;=AH527),--(IFERROR(Flights_2026_09_303334353637345678910[nfl],-1)&lt;=IF(AH527=450,450,AH527+9)))</f>
        <v>0</v>
      </c>
    </row>
    <row r="528" spans="32:35" x14ac:dyDescent="0.2">
      <c r="AF528" s="2">
        <v>0.75</v>
      </c>
      <c r="AG528" t="s">
        <v>743</v>
      </c>
      <c r="AH528" s="17">
        <v>260</v>
      </c>
      <c r="AI528" s="17" cm="1">
        <f t="array" ref="AI528">SUMPRODUCT(--(IFERROR(HOUR(Flights_2026_09_303334353637345678910[entry_hour]),-1)=HOUR(AF528)),--(IFERROR(Flights_2026_09_303334353637345678910[entry_sector],"")=AG528),--(IFERROR(Flights_2026_09_303334353637345678910[nfl],-1)&gt;=AH528),--(IFERROR(Flights_2026_09_303334353637345678910[nfl],-1)&lt;=IF(AH528=450,450,AH528+9)))</f>
        <v>0</v>
      </c>
    </row>
    <row r="529" spans="32:35" x14ac:dyDescent="0.2">
      <c r="AF529" s="2">
        <v>0.75</v>
      </c>
      <c r="AG529" t="s">
        <v>743</v>
      </c>
      <c r="AH529" s="17">
        <v>270</v>
      </c>
      <c r="AI529" s="17" cm="1">
        <f t="array" ref="AI529">SUMPRODUCT(--(IFERROR(HOUR(Flights_2026_09_303334353637345678910[entry_hour]),-1)=HOUR(AF529)),--(IFERROR(Flights_2026_09_303334353637345678910[entry_sector],"")=AG529),--(IFERROR(Flights_2026_09_303334353637345678910[nfl],-1)&gt;=AH529),--(IFERROR(Flights_2026_09_303334353637345678910[nfl],-1)&lt;=IF(AH529=450,450,AH529+9)))</f>
        <v>0</v>
      </c>
    </row>
    <row r="530" spans="32:35" x14ac:dyDescent="0.2">
      <c r="AF530" s="2">
        <v>0.75</v>
      </c>
      <c r="AG530" t="s">
        <v>743</v>
      </c>
      <c r="AH530" s="17">
        <v>280</v>
      </c>
      <c r="AI530" s="17" cm="1">
        <f t="array" ref="AI530">SUMPRODUCT(--(IFERROR(HOUR(Flights_2026_09_303334353637345678910[entry_hour]),-1)=HOUR(AF530)),--(IFERROR(Flights_2026_09_303334353637345678910[entry_sector],"")=AG530),--(IFERROR(Flights_2026_09_303334353637345678910[nfl],-1)&gt;=AH530),--(IFERROR(Flights_2026_09_303334353637345678910[nfl],-1)&lt;=IF(AH530=450,450,AH530+9)))</f>
        <v>0</v>
      </c>
    </row>
    <row r="531" spans="32:35" x14ac:dyDescent="0.2">
      <c r="AF531" s="2">
        <v>0.75</v>
      </c>
      <c r="AG531" t="s">
        <v>743</v>
      </c>
      <c r="AH531" s="17">
        <v>290</v>
      </c>
      <c r="AI531" s="17" cm="1">
        <f t="array" ref="AI531">SUMPRODUCT(--(IFERROR(HOUR(Flights_2026_09_303334353637345678910[entry_hour]),-1)=HOUR(AF531)),--(IFERROR(Flights_2026_09_303334353637345678910[entry_sector],"")=AG531),--(IFERROR(Flights_2026_09_303334353637345678910[nfl],-1)&gt;=AH531),--(IFERROR(Flights_2026_09_303334353637345678910[nfl],-1)&lt;=IF(AH531=450,450,AH531+9)))</f>
        <v>0</v>
      </c>
    </row>
    <row r="532" spans="32:35" x14ac:dyDescent="0.2">
      <c r="AF532" s="2">
        <v>0.75</v>
      </c>
      <c r="AG532" t="s">
        <v>743</v>
      </c>
      <c r="AH532" s="17">
        <v>300</v>
      </c>
      <c r="AI532" s="17" cm="1">
        <f t="array" ref="AI532">SUMPRODUCT(--(IFERROR(HOUR(Flights_2026_09_303334353637345678910[entry_hour]),-1)=HOUR(AF532)),--(IFERROR(Flights_2026_09_303334353637345678910[entry_sector],"")=AG532),--(IFERROR(Flights_2026_09_303334353637345678910[nfl],-1)&gt;=AH532),--(IFERROR(Flights_2026_09_303334353637345678910[nfl],-1)&lt;=IF(AH532=450,450,AH532+9)))</f>
        <v>0</v>
      </c>
    </row>
    <row r="533" spans="32:35" x14ac:dyDescent="0.2">
      <c r="AF533" s="2">
        <v>0.75</v>
      </c>
      <c r="AG533" t="s">
        <v>743</v>
      </c>
      <c r="AH533" s="17">
        <v>310</v>
      </c>
      <c r="AI533" s="17" cm="1">
        <f t="array" ref="AI533">SUMPRODUCT(--(IFERROR(HOUR(Flights_2026_09_303334353637345678910[entry_hour]),-1)=HOUR(AF533)),--(IFERROR(Flights_2026_09_303334353637345678910[entry_sector],"")=AG533),--(IFERROR(Flights_2026_09_303334353637345678910[nfl],-1)&gt;=AH533),--(IFERROR(Flights_2026_09_303334353637345678910[nfl],-1)&lt;=IF(AH533=450,450,AH533+9)))</f>
        <v>0</v>
      </c>
    </row>
    <row r="534" spans="32:35" x14ac:dyDescent="0.2">
      <c r="AF534" s="2">
        <v>0.75</v>
      </c>
      <c r="AG534" t="s">
        <v>743</v>
      </c>
      <c r="AH534" s="17">
        <v>320</v>
      </c>
      <c r="AI534" s="17" cm="1">
        <f t="array" ref="AI534">SUMPRODUCT(--(IFERROR(HOUR(Flights_2026_09_303334353637345678910[entry_hour]),-1)=HOUR(AF534)),--(IFERROR(Flights_2026_09_303334353637345678910[entry_sector],"")=AG534),--(IFERROR(Flights_2026_09_303334353637345678910[nfl],-1)&gt;=AH534),--(IFERROR(Flights_2026_09_303334353637345678910[nfl],-1)&lt;=IF(AH534=450,450,AH534+9)))</f>
        <v>0</v>
      </c>
    </row>
    <row r="535" spans="32:35" x14ac:dyDescent="0.2">
      <c r="AF535" s="2">
        <v>0.75</v>
      </c>
      <c r="AG535" t="s">
        <v>743</v>
      </c>
      <c r="AH535" s="17">
        <v>330</v>
      </c>
      <c r="AI535" s="17" cm="1">
        <f t="array" ref="AI535">SUMPRODUCT(--(IFERROR(HOUR(Flights_2026_09_303334353637345678910[entry_hour]),-1)=HOUR(AF535)),--(IFERROR(Flights_2026_09_303334353637345678910[entry_sector],"")=AG535),--(IFERROR(Flights_2026_09_303334353637345678910[nfl],-1)&gt;=AH535),--(IFERROR(Flights_2026_09_303334353637345678910[nfl],-1)&lt;=IF(AH535=450,450,AH535+9)))</f>
        <v>0</v>
      </c>
    </row>
    <row r="536" spans="32:35" x14ac:dyDescent="0.2">
      <c r="AF536" s="2">
        <v>0.75</v>
      </c>
      <c r="AG536" t="s">
        <v>743</v>
      </c>
      <c r="AH536" s="17">
        <v>340</v>
      </c>
      <c r="AI536" s="17" cm="1">
        <f t="array" ref="AI536">SUMPRODUCT(--(IFERROR(HOUR(Flights_2026_09_303334353637345678910[entry_hour]),-1)=HOUR(AF536)),--(IFERROR(Flights_2026_09_303334353637345678910[entry_sector],"")=AG536),--(IFERROR(Flights_2026_09_303334353637345678910[nfl],-1)&gt;=AH536),--(IFERROR(Flights_2026_09_303334353637345678910[nfl],-1)&lt;=IF(AH536=450,450,AH536+9)))</f>
        <v>0</v>
      </c>
    </row>
    <row r="537" spans="32:35" x14ac:dyDescent="0.2">
      <c r="AF537" s="2">
        <v>0.75</v>
      </c>
      <c r="AG537" t="s">
        <v>743</v>
      </c>
      <c r="AH537" s="17">
        <v>350</v>
      </c>
      <c r="AI537" s="17" cm="1">
        <f t="array" ref="AI537">SUMPRODUCT(--(IFERROR(HOUR(Flights_2026_09_303334353637345678910[entry_hour]),-1)=HOUR(AF537)),--(IFERROR(Flights_2026_09_303334353637345678910[entry_sector],"")=AG537),--(IFERROR(Flights_2026_09_303334353637345678910[nfl],-1)&gt;=AH537),--(IFERROR(Flights_2026_09_303334353637345678910[nfl],-1)&lt;=IF(AH537=450,450,AH537+9)))</f>
        <v>0</v>
      </c>
    </row>
    <row r="538" spans="32:35" x14ac:dyDescent="0.2">
      <c r="AF538" s="2">
        <v>0.75</v>
      </c>
      <c r="AG538" t="s">
        <v>743</v>
      </c>
      <c r="AH538" s="17">
        <v>360</v>
      </c>
      <c r="AI538" s="17" cm="1">
        <f t="array" ref="AI538">SUMPRODUCT(--(IFERROR(HOUR(Flights_2026_09_303334353637345678910[entry_hour]),-1)=HOUR(AF538)),--(IFERROR(Flights_2026_09_303334353637345678910[entry_sector],"")=AG538),--(IFERROR(Flights_2026_09_303334353637345678910[nfl],-1)&gt;=AH538),--(IFERROR(Flights_2026_09_303334353637345678910[nfl],-1)&lt;=IF(AH538=450,450,AH538+9)))</f>
        <v>0</v>
      </c>
    </row>
    <row r="539" spans="32:35" x14ac:dyDescent="0.2">
      <c r="AF539" s="2">
        <v>0.75</v>
      </c>
      <c r="AG539" t="s">
        <v>743</v>
      </c>
      <c r="AH539" s="17">
        <v>370</v>
      </c>
      <c r="AI539" s="17" cm="1">
        <f t="array" ref="AI539">SUMPRODUCT(--(IFERROR(HOUR(Flights_2026_09_303334353637345678910[entry_hour]),-1)=HOUR(AF539)),--(IFERROR(Flights_2026_09_303334353637345678910[entry_sector],"")=AG539),--(IFERROR(Flights_2026_09_303334353637345678910[nfl],-1)&gt;=AH539),--(IFERROR(Flights_2026_09_303334353637345678910[nfl],-1)&lt;=IF(AH539=450,450,AH539+9)))</f>
        <v>0</v>
      </c>
    </row>
    <row r="540" spans="32:35" x14ac:dyDescent="0.2">
      <c r="AF540" s="2">
        <v>0.75</v>
      </c>
      <c r="AG540" t="s">
        <v>743</v>
      </c>
      <c r="AH540" s="17">
        <v>380</v>
      </c>
      <c r="AI540" s="17" cm="1">
        <f t="array" ref="AI540">SUMPRODUCT(--(IFERROR(HOUR(Flights_2026_09_303334353637345678910[entry_hour]),-1)=HOUR(AF540)),--(IFERROR(Flights_2026_09_303334353637345678910[entry_sector],"")=AG540),--(IFERROR(Flights_2026_09_303334353637345678910[nfl],-1)&gt;=AH540),--(IFERROR(Flights_2026_09_303334353637345678910[nfl],-1)&lt;=IF(AH540=450,450,AH540+9)))</f>
        <v>0</v>
      </c>
    </row>
    <row r="541" spans="32:35" x14ac:dyDescent="0.2">
      <c r="AF541" s="2">
        <v>0.75</v>
      </c>
      <c r="AG541" t="s">
        <v>743</v>
      </c>
      <c r="AH541" s="17">
        <v>390</v>
      </c>
      <c r="AI541" s="17" cm="1">
        <f t="array" ref="AI541">SUMPRODUCT(--(IFERROR(HOUR(Flights_2026_09_303334353637345678910[entry_hour]),-1)=HOUR(AF541)),--(IFERROR(Flights_2026_09_303334353637345678910[entry_sector],"")=AG541),--(IFERROR(Flights_2026_09_303334353637345678910[nfl],-1)&gt;=AH541),--(IFERROR(Flights_2026_09_303334353637345678910[nfl],-1)&lt;=IF(AH541=450,450,AH541+9)))</f>
        <v>0</v>
      </c>
    </row>
    <row r="542" spans="32:35" x14ac:dyDescent="0.2">
      <c r="AF542" s="2">
        <v>0.75</v>
      </c>
      <c r="AG542" t="s">
        <v>743</v>
      </c>
      <c r="AH542" s="17">
        <v>400</v>
      </c>
      <c r="AI542" s="17" cm="1">
        <f t="array" ref="AI542">SUMPRODUCT(--(IFERROR(HOUR(Flights_2026_09_303334353637345678910[entry_hour]),-1)=HOUR(AF542)),--(IFERROR(Flights_2026_09_303334353637345678910[entry_sector],"")=AG542),--(IFERROR(Flights_2026_09_303334353637345678910[nfl],-1)&gt;=AH542),--(IFERROR(Flights_2026_09_303334353637345678910[nfl],-1)&lt;=IF(AH542=450,450,AH542+9)))</f>
        <v>0</v>
      </c>
    </row>
    <row r="543" spans="32:35" x14ac:dyDescent="0.2">
      <c r="AF543" s="2">
        <v>0.75</v>
      </c>
      <c r="AG543" t="s">
        <v>743</v>
      </c>
      <c r="AH543" s="17">
        <v>410</v>
      </c>
      <c r="AI543" s="17" cm="1">
        <f t="array" ref="AI543">SUMPRODUCT(--(IFERROR(HOUR(Flights_2026_09_303334353637345678910[entry_hour]),-1)=HOUR(AF543)),--(IFERROR(Flights_2026_09_303334353637345678910[entry_sector],"")=AG543),--(IFERROR(Flights_2026_09_303334353637345678910[nfl],-1)&gt;=AH543),--(IFERROR(Flights_2026_09_303334353637345678910[nfl],-1)&lt;=IF(AH543=450,450,AH543+9)))</f>
        <v>0</v>
      </c>
    </row>
    <row r="544" spans="32:35" x14ac:dyDescent="0.2">
      <c r="AF544" s="2">
        <v>0.75</v>
      </c>
      <c r="AG544" t="s">
        <v>743</v>
      </c>
      <c r="AH544" s="17">
        <v>420</v>
      </c>
      <c r="AI544" s="17" cm="1">
        <f t="array" ref="AI544">SUMPRODUCT(--(IFERROR(HOUR(Flights_2026_09_303334353637345678910[entry_hour]),-1)=HOUR(AF544)),--(IFERROR(Flights_2026_09_303334353637345678910[entry_sector],"")=AG544),--(IFERROR(Flights_2026_09_303334353637345678910[nfl],-1)&gt;=AH544),--(IFERROR(Flights_2026_09_303334353637345678910[nfl],-1)&lt;=IF(AH544=450,450,AH544+9)))</f>
        <v>0</v>
      </c>
    </row>
    <row r="545" spans="32:35" x14ac:dyDescent="0.2">
      <c r="AF545" s="2">
        <v>0.75</v>
      </c>
      <c r="AG545" t="s">
        <v>743</v>
      </c>
      <c r="AH545" s="17">
        <v>430</v>
      </c>
      <c r="AI545" s="17" cm="1">
        <f t="array" ref="AI545">SUMPRODUCT(--(IFERROR(HOUR(Flights_2026_09_303334353637345678910[entry_hour]),-1)=HOUR(AF545)),--(IFERROR(Flights_2026_09_303334353637345678910[entry_sector],"")=AG545),--(IFERROR(Flights_2026_09_303334353637345678910[nfl],-1)&gt;=AH545),--(IFERROR(Flights_2026_09_303334353637345678910[nfl],-1)&lt;=IF(AH545=450,450,AH545+9)))</f>
        <v>0</v>
      </c>
    </row>
    <row r="546" spans="32:35" x14ac:dyDescent="0.2">
      <c r="AF546" s="2">
        <v>0.75</v>
      </c>
      <c r="AG546" t="s">
        <v>743</v>
      </c>
      <c r="AH546" s="17">
        <v>440</v>
      </c>
      <c r="AI546" s="17" cm="1">
        <f t="array" ref="AI546">SUMPRODUCT(--(IFERROR(HOUR(Flights_2026_09_303334353637345678910[entry_hour]),-1)=HOUR(AF546)),--(IFERROR(Flights_2026_09_303334353637345678910[entry_sector],"")=AG546),--(IFERROR(Flights_2026_09_303334353637345678910[nfl],-1)&gt;=AH546),--(IFERROR(Flights_2026_09_303334353637345678910[nfl],-1)&lt;=IF(AH546=450,450,AH546+9)))</f>
        <v>0</v>
      </c>
    </row>
    <row r="547" spans="32:35" x14ac:dyDescent="0.2">
      <c r="AF547" s="2">
        <v>0.75</v>
      </c>
      <c r="AG547" t="s">
        <v>743</v>
      </c>
      <c r="AH547" s="17">
        <v>450</v>
      </c>
      <c r="AI547" s="17" cm="1">
        <f t="array" ref="AI547">SUMPRODUCT(--(IFERROR(HOUR(Flights_2026_09_303334353637345678910[entry_hour]),-1)=HOUR(AF547)),--(IFERROR(Flights_2026_09_303334353637345678910[entry_sector],"")=AG547),--(IFERROR(Flights_2026_09_303334353637345678910[nfl],-1)&gt;=AH547),--(IFERROR(Flights_2026_09_303334353637345678910[nfl],-1)&lt;=IF(AH547=450,450,AH547+9)))</f>
        <v>0</v>
      </c>
    </row>
    <row r="548" spans="32:35" x14ac:dyDescent="0.2">
      <c r="AF548" s="2">
        <v>0.75</v>
      </c>
      <c r="AG548" t="s">
        <v>744</v>
      </c>
      <c r="AH548" s="17">
        <v>200</v>
      </c>
      <c r="AI548" s="17" cm="1">
        <f t="array" ref="AI548">SUMPRODUCT(--(IFERROR(HOUR(Flights_2026_09_303334353637345678910[entry_hour]),-1)=HOUR(AF548)),--(IFERROR(Flights_2026_09_303334353637345678910[entry_sector],"")=AG548),--(IFERROR(Flights_2026_09_303334353637345678910[nfl],-1)&gt;=AH548),--(IFERROR(Flights_2026_09_303334353637345678910[nfl],-1)&lt;=IF(AH548=450,450,AH548+9)))</f>
        <v>0</v>
      </c>
    </row>
    <row r="549" spans="32:35" x14ac:dyDescent="0.2">
      <c r="AF549" s="2">
        <v>0.75</v>
      </c>
      <c r="AG549" t="s">
        <v>744</v>
      </c>
      <c r="AH549" s="17">
        <v>210</v>
      </c>
      <c r="AI549" s="17" cm="1">
        <f t="array" ref="AI549">SUMPRODUCT(--(IFERROR(HOUR(Flights_2026_09_303334353637345678910[entry_hour]),-1)=HOUR(AF549)),--(IFERROR(Flights_2026_09_303334353637345678910[entry_sector],"")=AG549),--(IFERROR(Flights_2026_09_303334353637345678910[nfl],-1)&gt;=AH549),--(IFERROR(Flights_2026_09_303334353637345678910[nfl],-1)&lt;=IF(AH549=450,450,AH549+9)))</f>
        <v>0</v>
      </c>
    </row>
    <row r="550" spans="32:35" x14ac:dyDescent="0.2">
      <c r="AF550" s="2">
        <v>0.75</v>
      </c>
      <c r="AG550" t="s">
        <v>744</v>
      </c>
      <c r="AH550" s="17">
        <v>220</v>
      </c>
      <c r="AI550" s="17" cm="1">
        <f t="array" ref="AI550">SUMPRODUCT(--(IFERROR(HOUR(Flights_2026_09_303334353637345678910[entry_hour]),-1)=HOUR(AF550)),--(IFERROR(Flights_2026_09_303334353637345678910[entry_sector],"")=AG550),--(IFERROR(Flights_2026_09_303334353637345678910[nfl],-1)&gt;=AH550),--(IFERROR(Flights_2026_09_303334353637345678910[nfl],-1)&lt;=IF(AH550=450,450,AH550+9)))</f>
        <v>4</v>
      </c>
    </row>
    <row r="551" spans="32:35" x14ac:dyDescent="0.2">
      <c r="AF551" s="2">
        <v>0.75</v>
      </c>
      <c r="AG551" t="s">
        <v>744</v>
      </c>
      <c r="AH551" s="17">
        <v>230</v>
      </c>
      <c r="AI551" s="17" cm="1">
        <f t="array" ref="AI551">SUMPRODUCT(--(IFERROR(HOUR(Flights_2026_09_303334353637345678910[entry_hour]),-1)=HOUR(AF551)),--(IFERROR(Flights_2026_09_303334353637345678910[entry_sector],"")=AG551),--(IFERROR(Flights_2026_09_303334353637345678910[nfl],-1)&gt;=AH551),--(IFERROR(Flights_2026_09_303334353637345678910[nfl],-1)&lt;=IF(AH551=450,450,AH551+9)))</f>
        <v>0</v>
      </c>
    </row>
    <row r="552" spans="32:35" x14ac:dyDescent="0.2">
      <c r="AF552" s="2">
        <v>0.75</v>
      </c>
      <c r="AG552" t="s">
        <v>744</v>
      </c>
      <c r="AH552" s="17">
        <v>240</v>
      </c>
      <c r="AI552" s="17" cm="1">
        <f t="array" ref="AI552">SUMPRODUCT(--(IFERROR(HOUR(Flights_2026_09_303334353637345678910[entry_hour]),-1)=HOUR(AF552)),--(IFERROR(Flights_2026_09_303334353637345678910[entry_sector],"")=AG552),--(IFERROR(Flights_2026_09_303334353637345678910[nfl],-1)&gt;=AH552),--(IFERROR(Flights_2026_09_303334353637345678910[nfl],-1)&lt;=IF(AH552=450,450,AH552+9)))</f>
        <v>0</v>
      </c>
    </row>
    <row r="553" spans="32:35" x14ac:dyDescent="0.2">
      <c r="AF553" s="2">
        <v>0.75</v>
      </c>
      <c r="AG553" t="s">
        <v>744</v>
      </c>
      <c r="AH553" s="17">
        <v>250</v>
      </c>
      <c r="AI553" s="17" cm="1">
        <f t="array" ref="AI553">SUMPRODUCT(--(IFERROR(HOUR(Flights_2026_09_303334353637345678910[entry_hour]),-1)=HOUR(AF553)),--(IFERROR(Flights_2026_09_303334353637345678910[entry_sector],"")=AG553),--(IFERROR(Flights_2026_09_303334353637345678910[nfl],-1)&gt;=AH553),--(IFERROR(Flights_2026_09_303334353637345678910[nfl],-1)&lt;=IF(AH553=450,450,AH553+9)))</f>
        <v>0</v>
      </c>
    </row>
    <row r="554" spans="32:35" x14ac:dyDescent="0.2">
      <c r="AF554" s="2">
        <v>0.75</v>
      </c>
      <c r="AG554" t="s">
        <v>744</v>
      </c>
      <c r="AH554" s="17">
        <v>260</v>
      </c>
      <c r="AI554" s="17" cm="1">
        <f t="array" ref="AI554">SUMPRODUCT(--(IFERROR(HOUR(Flights_2026_09_303334353637345678910[entry_hour]),-1)=HOUR(AF554)),--(IFERROR(Flights_2026_09_303334353637345678910[entry_sector],"")=AG554),--(IFERROR(Flights_2026_09_303334353637345678910[nfl],-1)&gt;=AH554),--(IFERROR(Flights_2026_09_303334353637345678910[nfl],-1)&lt;=IF(AH554=450,450,AH554+9)))</f>
        <v>0</v>
      </c>
    </row>
    <row r="555" spans="32:35" x14ac:dyDescent="0.2">
      <c r="AF555" s="2">
        <v>0.75</v>
      </c>
      <c r="AG555" t="s">
        <v>744</v>
      </c>
      <c r="AH555" s="17">
        <v>270</v>
      </c>
      <c r="AI555" s="17" cm="1">
        <f t="array" ref="AI555">SUMPRODUCT(--(IFERROR(HOUR(Flights_2026_09_303334353637345678910[entry_hour]),-1)=HOUR(AF555)),--(IFERROR(Flights_2026_09_303334353637345678910[entry_sector],"")=AG555),--(IFERROR(Flights_2026_09_303334353637345678910[nfl],-1)&gt;=AH555),--(IFERROR(Flights_2026_09_303334353637345678910[nfl],-1)&lt;=IF(AH555=450,450,AH555+9)))</f>
        <v>0</v>
      </c>
    </row>
    <row r="556" spans="32:35" x14ac:dyDescent="0.2">
      <c r="AF556" s="2">
        <v>0.75</v>
      </c>
      <c r="AG556" t="s">
        <v>744</v>
      </c>
      <c r="AH556" s="17">
        <v>280</v>
      </c>
      <c r="AI556" s="17" cm="1">
        <f t="array" ref="AI556">SUMPRODUCT(--(IFERROR(HOUR(Flights_2026_09_303334353637345678910[entry_hour]),-1)=HOUR(AF556)),--(IFERROR(Flights_2026_09_303334353637345678910[entry_sector],"")=AG556),--(IFERROR(Flights_2026_09_303334353637345678910[nfl],-1)&gt;=AH556),--(IFERROR(Flights_2026_09_303334353637345678910[nfl],-1)&lt;=IF(AH556=450,450,AH556+9)))</f>
        <v>0</v>
      </c>
    </row>
    <row r="557" spans="32:35" x14ac:dyDescent="0.2">
      <c r="AF557" s="2">
        <v>0.75</v>
      </c>
      <c r="AG557" t="s">
        <v>744</v>
      </c>
      <c r="AH557" s="17">
        <v>290</v>
      </c>
      <c r="AI557" s="17" cm="1">
        <f t="array" ref="AI557">SUMPRODUCT(--(IFERROR(HOUR(Flights_2026_09_303334353637345678910[entry_hour]),-1)=HOUR(AF557)),--(IFERROR(Flights_2026_09_303334353637345678910[entry_sector],"")=AG557),--(IFERROR(Flights_2026_09_303334353637345678910[nfl],-1)&gt;=AH557),--(IFERROR(Flights_2026_09_303334353637345678910[nfl],-1)&lt;=IF(AH557=450,450,AH557+9)))</f>
        <v>0</v>
      </c>
    </row>
    <row r="558" spans="32:35" x14ac:dyDescent="0.2">
      <c r="AF558" s="2">
        <v>0.75</v>
      </c>
      <c r="AG558" t="s">
        <v>744</v>
      </c>
      <c r="AH558" s="17">
        <v>300</v>
      </c>
      <c r="AI558" s="17" cm="1">
        <f t="array" ref="AI558">SUMPRODUCT(--(IFERROR(HOUR(Flights_2026_09_303334353637345678910[entry_hour]),-1)=HOUR(AF558)),--(IFERROR(Flights_2026_09_303334353637345678910[entry_sector],"")=AG558),--(IFERROR(Flights_2026_09_303334353637345678910[nfl],-1)&gt;=AH558),--(IFERROR(Flights_2026_09_303334353637345678910[nfl],-1)&lt;=IF(AH558=450,450,AH558+9)))</f>
        <v>0</v>
      </c>
    </row>
    <row r="559" spans="32:35" x14ac:dyDescent="0.2">
      <c r="AF559" s="2">
        <v>0.75</v>
      </c>
      <c r="AG559" t="s">
        <v>744</v>
      </c>
      <c r="AH559" s="17">
        <v>310</v>
      </c>
      <c r="AI559" s="17" cm="1">
        <f t="array" ref="AI559">SUMPRODUCT(--(IFERROR(HOUR(Flights_2026_09_303334353637345678910[entry_hour]),-1)=HOUR(AF559)),--(IFERROR(Flights_2026_09_303334353637345678910[entry_sector],"")=AG559),--(IFERROR(Flights_2026_09_303334353637345678910[nfl],-1)&gt;=AH559),--(IFERROR(Flights_2026_09_303334353637345678910[nfl],-1)&lt;=IF(AH559=450,450,AH559+9)))</f>
        <v>0</v>
      </c>
    </row>
    <row r="560" spans="32:35" x14ac:dyDescent="0.2">
      <c r="AF560" s="2">
        <v>0.75</v>
      </c>
      <c r="AG560" t="s">
        <v>744</v>
      </c>
      <c r="AH560" s="17">
        <v>320</v>
      </c>
      <c r="AI560" s="17" cm="1">
        <f t="array" ref="AI560">SUMPRODUCT(--(IFERROR(HOUR(Flights_2026_09_303334353637345678910[entry_hour]),-1)=HOUR(AF560)),--(IFERROR(Flights_2026_09_303334353637345678910[entry_sector],"")=AG560),--(IFERROR(Flights_2026_09_303334353637345678910[nfl],-1)&gt;=AH560),--(IFERROR(Flights_2026_09_303334353637345678910[nfl],-1)&lt;=IF(AH560=450,450,AH560+9)))</f>
        <v>0</v>
      </c>
    </row>
    <row r="561" spans="32:35" x14ac:dyDescent="0.2">
      <c r="AF561" s="2">
        <v>0.75</v>
      </c>
      <c r="AG561" t="s">
        <v>744</v>
      </c>
      <c r="AH561" s="17">
        <v>330</v>
      </c>
      <c r="AI561" s="17" cm="1">
        <f t="array" ref="AI561">SUMPRODUCT(--(IFERROR(HOUR(Flights_2026_09_303334353637345678910[entry_hour]),-1)=HOUR(AF561)),--(IFERROR(Flights_2026_09_303334353637345678910[entry_sector],"")=AG561),--(IFERROR(Flights_2026_09_303334353637345678910[nfl],-1)&gt;=AH561),--(IFERROR(Flights_2026_09_303334353637345678910[nfl],-1)&lt;=IF(AH561=450,450,AH561+9)))</f>
        <v>0</v>
      </c>
    </row>
    <row r="562" spans="32:35" x14ac:dyDescent="0.2">
      <c r="AF562" s="2">
        <v>0.75</v>
      </c>
      <c r="AG562" t="s">
        <v>744</v>
      </c>
      <c r="AH562" s="17">
        <v>340</v>
      </c>
      <c r="AI562" s="17" cm="1">
        <f t="array" ref="AI562">SUMPRODUCT(--(IFERROR(HOUR(Flights_2026_09_303334353637345678910[entry_hour]),-1)=HOUR(AF562)),--(IFERROR(Flights_2026_09_303334353637345678910[entry_sector],"")=AG562),--(IFERROR(Flights_2026_09_303334353637345678910[nfl],-1)&gt;=AH562),--(IFERROR(Flights_2026_09_303334353637345678910[nfl],-1)&lt;=IF(AH562=450,450,AH562+9)))</f>
        <v>0</v>
      </c>
    </row>
    <row r="563" spans="32:35" x14ac:dyDescent="0.2">
      <c r="AF563" s="2">
        <v>0.75</v>
      </c>
      <c r="AG563" t="s">
        <v>744</v>
      </c>
      <c r="AH563" s="17">
        <v>350</v>
      </c>
      <c r="AI563" s="17" cm="1">
        <f t="array" ref="AI563">SUMPRODUCT(--(IFERROR(HOUR(Flights_2026_09_303334353637345678910[entry_hour]),-1)=HOUR(AF563)),--(IFERROR(Flights_2026_09_303334353637345678910[entry_sector],"")=AG563),--(IFERROR(Flights_2026_09_303334353637345678910[nfl],-1)&gt;=AH563),--(IFERROR(Flights_2026_09_303334353637345678910[nfl],-1)&lt;=IF(AH563=450,450,AH563+9)))</f>
        <v>1</v>
      </c>
    </row>
    <row r="564" spans="32:35" x14ac:dyDescent="0.2">
      <c r="AF564" s="2">
        <v>0.75</v>
      </c>
      <c r="AG564" t="s">
        <v>744</v>
      </c>
      <c r="AH564" s="17">
        <v>360</v>
      </c>
      <c r="AI564" s="17" cm="1">
        <f t="array" ref="AI564">SUMPRODUCT(--(IFERROR(HOUR(Flights_2026_09_303334353637345678910[entry_hour]),-1)=HOUR(AF564)),--(IFERROR(Flights_2026_09_303334353637345678910[entry_sector],"")=AG564),--(IFERROR(Flights_2026_09_303334353637345678910[nfl],-1)&gt;=AH564),--(IFERROR(Flights_2026_09_303334353637345678910[nfl],-1)&lt;=IF(AH564=450,450,AH564+9)))</f>
        <v>1</v>
      </c>
    </row>
    <row r="565" spans="32:35" x14ac:dyDescent="0.2">
      <c r="AF565" s="2">
        <v>0.75</v>
      </c>
      <c r="AG565" t="s">
        <v>744</v>
      </c>
      <c r="AH565" s="17">
        <v>370</v>
      </c>
      <c r="AI565" s="17" cm="1">
        <f t="array" ref="AI565">SUMPRODUCT(--(IFERROR(HOUR(Flights_2026_09_303334353637345678910[entry_hour]),-1)=HOUR(AF565)),--(IFERROR(Flights_2026_09_303334353637345678910[entry_sector],"")=AG565),--(IFERROR(Flights_2026_09_303334353637345678910[nfl],-1)&gt;=AH565),--(IFERROR(Flights_2026_09_303334353637345678910[nfl],-1)&lt;=IF(AH565=450,450,AH565+9)))</f>
        <v>0</v>
      </c>
    </row>
    <row r="566" spans="32:35" x14ac:dyDescent="0.2">
      <c r="AF566" s="2">
        <v>0.75</v>
      </c>
      <c r="AG566" t="s">
        <v>744</v>
      </c>
      <c r="AH566" s="17">
        <v>380</v>
      </c>
      <c r="AI566" s="17" cm="1">
        <f t="array" ref="AI566">SUMPRODUCT(--(IFERROR(HOUR(Flights_2026_09_303334353637345678910[entry_hour]),-1)=HOUR(AF566)),--(IFERROR(Flights_2026_09_303334353637345678910[entry_sector],"")=AG566),--(IFERROR(Flights_2026_09_303334353637345678910[nfl],-1)&gt;=AH566),--(IFERROR(Flights_2026_09_303334353637345678910[nfl],-1)&lt;=IF(AH566=450,450,AH566+9)))</f>
        <v>0</v>
      </c>
    </row>
    <row r="567" spans="32:35" x14ac:dyDescent="0.2">
      <c r="AF567" s="2">
        <v>0.75</v>
      </c>
      <c r="AG567" t="s">
        <v>744</v>
      </c>
      <c r="AH567" s="17">
        <v>390</v>
      </c>
      <c r="AI567" s="17" cm="1">
        <f t="array" ref="AI567">SUMPRODUCT(--(IFERROR(HOUR(Flights_2026_09_303334353637345678910[entry_hour]),-1)=HOUR(AF567)),--(IFERROR(Flights_2026_09_303334353637345678910[entry_sector],"")=AG567),--(IFERROR(Flights_2026_09_303334353637345678910[nfl],-1)&gt;=AH567),--(IFERROR(Flights_2026_09_303334353637345678910[nfl],-1)&lt;=IF(AH567=450,450,AH567+9)))</f>
        <v>0</v>
      </c>
    </row>
    <row r="568" spans="32:35" x14ac:dyDescent="0.2">
      <c r="AF568" s="2">
        <v>0.75</v>
      </c>
      <c r="AG568" t="s">
        <v>744</v>
      </c>
      <c r="AH568" s="17">
        <v>400</v>
      </c>
      <c r="AI568" s="17" cm="1">
        <f t="array" ref="AI568">SUMPRODUCT(--(IFERROR(HOUR(Flights_2026_09_303334353637345678910[entry_hour]),-1)=HOUR(AF568)),--(IFERROR(Flights_2026_09_303334353637345678910[entry_sector],"")=AG568),--(IFERROR(Flights_2026_09_303334353637345678910[nfl],-1)&gt;=AH568),--(IFERROR(Flights_2026_09_303334353637345678910[nfl],-1)&lt;=IF(AH568=450,450,AH568+9)))</f>
        <v>1</v>
      </c>
    </row>
    <row r="569" spans="32:35" x14ac:dyDescent="0.2">
      <c r="AF569" s="2">
        <v>0.75</v>
      </c>
      <c r="AG569" t="s">
        <v>744</v>
      </c>
      <c r="AH569" s="17">
        <v>410</v>
      </c>
      <c r="AI569" s="17" cm="1">
        <f t="array" ref="AI569">SUMPRODUCT(--(IFERROR(HOUR(Flights_2026_09_303334353637345678910[entry_hour]),-1)=HOUR(AF569)),--(IFERROR(Flights_2026_09_303334353637345678910[entry_sector],"")=AG569),--(IFERROR(Flights_2026_09_303334353637345678910[nfl],-1)&gt;=AH569),--(IFERROR(Flights_2026_09_303334353637345678910[nfl],-1)&lt;=IF(AH569=450,450,AH569+9)))</f>
        <v>0</v>
      </c>
    </row>
    <row r="570" spans="32:35" x14ac:dyDescent="0.2">
      <c r="AF570" s="2">
        <v>0.75</v>
      </c>
      <c r="AG570" t="s">
        <v>744</v>
      </c>
      <c r="AH570" s="17">
        <v>420</v>
      </c>
      <c r="AI570" s="17" cm="1">
        <f t="array" ref="AI570">SUMPRODUCT(--(IFERROR(HOUR(Flights_2026_09_303334353637345678910[entry_hour]),-1)=HOUR(AF570)),--(IFERROR(Flights_2026_09_303334353637345678910[entry_sector],"")=AG570),--(IFERROR(Flights_2026_09_303334353637345678910[nfl],-1)&gt;=AH570),--(IFERROR(Flights_2026_09_303334353637345678910[nfl],-1)&lt;=IF(AH570=450,450,AH570+9)))</f>
        <v>0</v>
      </c>
    </row>
    <row r="571" spans="32:35" x14ac:dyDescent="0.2">
      <c r="AF571" s="2">
        <v>0.75</v>
      </c>
      <c r="AG571" t="s">
        <v>744</v>
      </c>
      <c r="AH571" s="17">
        <v>430</v>
      </c>
      <c r="AI571" s="17" cm="1">
        <f t="array" ref="AI571">SUMPRODUCT(--(IFERROR(HOUR(Flights_2026_09_303334353637345678910[entry_hour]),-1)=HOUR(AF571)),--(IFERROR(Flights_2026_09_303334353637345678910[entry_sector],"")=AG571),--(IFERROR(Flights_2026_09_303334353637345678910[nfl],-1)&gt;=AH571),--(IFERROR(Flights_2026_09_303334353637345678910[nfl],-1)&lt;=IF(AH571=450,450,AH571+9)))</f>
        <v>0</v>
      </c>
    </row>
    <row r="572" spans="32:35" x14ac:dyDescent="0.2">
      <c r="AF572" s="2">
        <v>0.75</v>
      </c>
      <c r="AG572" t="s">
        <v>744</v>
      </c>
      <c r="AH572" s="17">
        <v>440</v>
      </c>
      <c r="AI572" s="17" cm="1">
        <f t="array" ref="AI572">SUMPRODUCT(--(IFERROR(HOUR(Flights_2026_09_303334353637345678910[entry_hour]),-1)=HOUR(AF572)),--(IFERROR(Flights_2026_09_303334353637345678910[entry_sector],"")=AG572),--(IFERROR(Flights_2026_09_303334353637345678910[nfl],-1)&gt;=AH572),--(IFERROR(Flights_2026_09_303334353637345678910[nfl],-1)&lt;=IF(AH572=450,450,AH572+9)))</f>
        <v>0</v>
      </c>
    </row>
    <row r="573" spans="32:35" x14ac:dyDescent="0.2">
      <c r="AF573" s="2">
        <v>0.75</v>
      </c>
      <c r="AG573" t="s">
        <v>744</v>
      </c>
      <c r="AH573" s="17">
        <v>450</v>
      </c>
      <c r="AI573" s="17" cm="1">
        <f t="array" ref="AI573">SUMPRODUCT(--(IFERROR(HOUR(Flights_2026_09_303334353637345678910[entry_hour]),-1)=HOUR(AF573)),--(IFERROR(Flights_2026_09_303334353637345678910[entry_sector],"")=AG573),--(IFERROR(Flights_2026_09_303334353637345678910[nfl],-1)&gt;=AH573),--(IFERROR(Flights_2026_09_303334353637345678910[nfl],-1)&lt;=IF(AH573=450,450,AH573+9)))</f>
        <v>0</v>
      </c>
    </row>
    <row r="574" spans="32:35" x14ac:dyDescent="0.2">
      <c r="AF574" s="2">
        <v>0.75</v>
      </c>
      <c r="AG574" t="s">
        <v>745</v>
      </c>
      <c r="AH574" s="17">
        <v>200</v>
      </c>
      <c r="AI574" s="17" cm="1">
        <f t="array" ref="AI574">SUMPRODUCT(--(IFERROR(HOUR(Flights_2026_09_303334353637345678910[entry_hour]),-1)=HOUR(AF574)),--(IFERROR(Flights_2026_09_303334353637345678910[entry_sector],"")=AG574),--(IFERROR(Flights_2026_09_303334353637345678910[nfl],-1)&gt;=AH574),--(IFERROR(Flights_2026_09_303334353637345678910[nfl],-1)&lt;=IF(AH574=450,450,AH574+9)))</f>
        <v>0</v>
      </c>
    </row>
    <row r="575" spans="32:35" x14ac:dyDescent="0.2">
      <c r="AF575" s="2">
        <v>0.75</v>
      </c>
      <c r="AG575" t="s">
        <v>745</v>
      </c>
      <c r="AH575" s="17">
        <v>210</v>
      </c>
      <c r="AI575" s="17" cm="1">
        <f t="array" ref="AI575">SUMPRODUCT(--(IFERROR(HOUR(Flights_2026_09_303334353637345678910[entry_hour]),-1)=HOUR(AF575)),--(IFERROR(Flights_2026_09_303334353637345678910[entry_sector],"")=AG575),--(IFERROR(Flights_2026_09_303334353637345678910[nfl],-1)&gt;=AH575),--(IFERROR(Flights_2026_09_303334353637345678910[nfl],-1)&lt;=IF(AH575=450,450,AH575+9)))</f>
        <v>0</v>
      </c>
    </row>
    <row r="576" spans="32:35" x14ac:dyDescent="0.2">
      <c r="AF576" s="2">
        <v>0.75</v>
      </c>
      <c r="AG576" t="s">
        <v>745</v>
      </c>
      <c r="AH576" s="17">
        <v>220</v>
      </c>
      <c r="AI576" s="17" cm="1">
        <f t="array" ref="AI576">SUMPRODUCT(--(IFERROR(HOUR(Flights_2026_09_303334353637345678910[entry_hour]),-1)=HOUR(AF576)),--(IFERROR(Flights_2026_09_303334353637345678910[entry_sector],"")=AG576),--(IFERROR(Flights_2026_09_303334353637345678910[nfl],-1)&gt;=AH576),--(IFERROR(Flights_2026_09_303334353637345678910[nfl],-1)&lt;=IF(AH576=450,450,AH576+9)))</f>
        <v>0</v>
      </c>
    </row>
    <row r="577" spans="32:35" x14ac:dyDescent="0.2">
      <c r="AF577" s="2">
        <v>0.75</v>
      </c>
      <c r="AG577" t="s">
        <v>745</v>
      </c>
      <c r="AH577" s="17">
        <v>230</v>
      </c>
      <c r="AI577" s="17" cm="1">
        <f t="array" ref="AI577">SUMPRODUCT(--(IFERROR(HOUR(Flights_2026_09_303334353637345678910[entry_hour]),-1)=HOUR(AF577)),--(IFERROR(Flights_2026_09_303334353637345678910[entry_sector],"")=AG577),--(IFERROR(Flights_2026_09_303334353637345678910[nfl],-1)&gt;=AH577),--(IFERROR(Flights_2026_09_303334353637345678910[nfl],-1)&lt;=IF(AH577=450,450,AH577+9)))</f>
        <v>0</v>
      </c>
    </row>
    <row r="578" spans="32:35" x14ac:dyDescent="0.2">
      <c r="AF578" s="2">
        <v>0.75</v>
      </c>
      <c r="AG578" t="s">
        <v>745</v>
      </c>
      <c r="AH578" s="17">
        <v>240</v>
      </c>
      <c r="AI578" s="17" cm="1">
        <f t="array" ref="AI578">SUMPRODUCT(--(IFERROR(HOUR(Flights_2026_09_303334353637345678910[entry_hour]),-1)=HOUR(AF578)),--(IFERROR(Flights_2026_09_303334353637345678910[entry_sector],"")=AG578),--(IFERROR(Flights_2026_09_303334353637345678910[nfl],-1)&gt;=AH578),--(IFERROR(Flights_2026_09_303334353637345678910[nfl],-1)&lt;=IF(AH578=450,450,AH578+9)))</f>
        <v>0</v>
      </c>
    </row>
    <row r="579" spans="32:35" x14ac:dyDescent="0.2">
      <c r="AF579" s="2">
        <v>0.75</v>
      </c>
      <c r="AG579" t="s">
        <v>745</v>
      </c>
      <c r="AH579" s="17">
        <v>250</v>
      </c>
      <c r="AI579" s="17" cm="1">
        <f t="array" ref="AI579">SUMPRODUCT(--(IFERROR(HOUR(Flights_2026_09_303334353637345678910[entry_hour]),-1)=HOUR(AF579)),--(IFERROR(Flights_2026_09_303334353637345678910[entry_sector],"")=AG579),--(IFERROR(Flights_2026_09_303334353637345678910[nfl],-1)&gt;=AH579),--(IFERROR(Flights_2026_09_303334353637345678910[nfl],-1)&lt;=IF(AH579=450,450,AH579+9)))</f>
        <v>0</v>
      </c>
    </row>
    <row r="580" spans="32:35" x14ac:dyDescent="0.2">
      <c r="AF580" s="2">
        <v>0.75</v>
      </c>
      <c r="AG580" t="s">
        <v>745</v>
      </c>
      <c r="AH580" s="17">
        <v>260</v>
      </c>
      <c r="AI580" s="17" cm="1">
        <f t="array" ref="AI580">SUMPRODUCT(--(IFERROR(HOUR(Flights_2026_09_303334353637345678910[entry_hour]),-1)=HOUR(AF580)),--(IFERROR(Flights_2026_09_303334353637345678910[entry_sector],"")=AG580),--(IFERROR(Flights_2026_09_303334353637345678910[nfl],-1)&gt;=AH580),--(IFERROR(Flights_2026_09_303334353637345678910[nfl],-1)&lt;=IF(AH580=450,450,AH580+9)))</f>
        <v>0</v>
      </c>
    </row>
    <row r="581" spans="32:35" x14ac:dyDescent="0.2">
      <c r="AF581" s="2">
        <v>0.75</v>
      </c>
      <c r="AG581" t="s">
        <v>745</v>
      </c>
      <c r="AH581" s="17">
        <v>270</v>
      </c>
      <c r="AI581" s="17" cm="1">
        <f t="array" ref="AI581">SUMPRODUCT(--(IFERROR(HOUR(Flights_2026_09_303334353637345678910[entry_hour]),-1)=HOUR(AF581)),--(IFERROR(Flights_2026_09_303334353637345678910[entry_sector],"")=AG581),--(IFERROR(Flights_2026_09_303334353637345678910[nfl],-1)&gt;=AH581),--(IFERROR(Flights_2026_09_303334353637345678910[nfl],-1)&lt;=IF(AH581=450,450,AH581+9)))</f>
        <v>0</v>
      </c>
    </row>
    <row r="582" spans="32:35" x14ac:dyDescent="0.2">
      <c r="AF582" s="2">
        <v>0.75</v>
      </c>
      <c r="AG582" t="s">
        <v>745</v>
      </c>
      <c r="AH582" s="17">
        <v>280</v>
      </c>
      <c r="AI582" s="17" cm="1">
        <f t="array" ref="AI582">SUMPRODUCT(--(IFERROR(HOUR(Flights_2026_09_303334353637345678910[entry_hour]),-1)=HOUR(AF582)),--(IFERROR(Flights_2026_09_303334353637345678910[entry_sector],"")=AG582),--(IFERROR(Flights_2026_09_303334353637345678910[nfl],-1)&gt;=AH582),--(IFERROR(Flights_2026_09_303334353637345678910[nfl],-1)&lt;=IF(AH582=450,450,AH582+9)))</f>
        <v>0</v>
      </c>
    </row>
    <row r="583" spans="32:35" x14ac:dyDescent="0.2">
      <c r="AF583" s="2">
        <v>0.75</v>
      </c>
      <c r="AG583" t="s">
        <v>745</v>
      </c>
      <c r="AH583" s="17">
        <v>290</v>
      </c>
      <c r="AI583" s="17" cm="1">
        <f t="array" ref="AI583">SUMPRODUCT(--(IFERROR(HOUR(Flights_2026_09_303334353637345678910[entry_hour]),-1)=HOUR(AF583)),--(IFERROR(Flights_2026_09_303334353637345678910[entry_sector],"")=AG583),--(IFERROR(Flights_2026_09_303334353637345678910[nfl],-1)&gt;=AH583),--(IFERROR(Flights_2026_09_303334353637345678910[nfl],-1)&lt;=IF(AH583=450,450,AH583+9)))</f>
        <v>0</v>
      </c>
    </row>
    <row r="584" spans="32:35" x14ac:dyDescent="0.2">
      <c r="AF584" s="2">
        <v>0.75</v>
      </c>
      <c r="AG584" t="s">
        <v>745</v>
      </c>
      <c r="AH584" s="17">
        <v>300</v>
      </c>
      <c r="AI584" s="17" cm="1">
        <f t="array" ref="AI584">SUMPRODUCT(--(IFERROR(HOUR(Flights_2026_09_303334353637345678910[entry_hour]),-1)=HOUR(AF584)),--(IFERROR(Flights_2026_09_303334353637345678910[entry_sector],"")=AG584),--(IFERROR(Flights_2026_09_303334353637345678910[nfl],-1)&gt;=AH584),--(IFERROR(Flights_2026_09_303334353637345678910[nfl],-1)&lt;=IF(AH584=450,450,AH584+9)))</f>
        <v>0</v>
      </c>
    </row>
    <row r="585" spans="32:35" x14ac:dyDescent="0.2">
      <c r="AF585" s="2">
        <v>0.75</v>
      </c>
      <c r="AG585" t="s">
        <v>745</v>
      </c>
      <c r="AH585" s="17">
        <v>310</v>
      </c>
      <c r="AI585" s="17" cm="1">
        <f t="array" ref="AI585">SUMPRODUCT(--(IFERROR(HOUR(Flights_2026_09_303334353637345678910[entry_hour]),-1)=HOUR(AF585)),--(IFERROR(Flights_2026_09_303334353637345678910[entry_sector],"")=AG585),--(IFERROR(Flights_2026_09_303334353637345678910[nfl],-1)&gt;=AH585),--(IFERROR(Flights_2026_09_303334353637345678910[nfl],-1)&lt;=IF(AH585=450,450,AH585+9)))</f>
        <v>0</v>
      </c>
    </row>
    <row r="586" spans="32:35" x14ac:dyDescent="0.2">
      <c r="AF586" s="2">
        <v>0.75</v>
      </c>
      <c r="AG586" t="s">
        <v>745</v>
      </c>
      <c r="AH586" s="17">
        <v>320</v>
      </c>
      <c r="AI586" s="17" cm="1">
        <f t="array" ref="AI586">SUMPRODUCT(--(IFERROR(HOUR(Flights_2026_09_303334353637345678910[entry_hour]),-1)=HOUR(AF586)),--(IFERROR(Flights_2026_09_303334353637345678910[entry_sector],"")=AG586),--(IFERROR(Flights_2026_09_303334353637345678910[nfl],-1)&gt;=AH586),--(IFERROR(Flights_2026_09_303334353637345678910[nfl],-1)&lt;=IF(AH586=450,450,AH586+9)))</f>
        <v>0</v>
      </c>
    </row>
    <row r="587" spans="32:35" x14ac:dyDescent="0.2">
      <c r="AF587" s="2">
        <v>0.75</v>
      </c>
      <c r="AG587" t="s">
        <v>745</v>
      </c>
      <c r="AH587" s="17">
        <v>330</v>
      </c>
      <c r="AI587" s="17" cm="1">
        <f t="array" ref="AI587">SUMPRODUCT(--(IFERROR(HOUR(Flights_2026_09_303334353637345678910[entry_hour]),-1)=HOUR(AF587)),--(IFERROR(Flights_2026_09_303334353637345678910[entry_sector],"")=AG587),--(IFERROR(Flights_2026_09_303334353637345678910[nfl],-1)&gt;=AH587),--(IFERROR(Flights_2026_09_303334353637345678910[nfl],-1)&lt;=IF(AH587=450,450,AH587+9)))</f>
        <v>2</v>
      </c>
    </row>
    <row r="588" spans="32:35" x14ac:dyDescent="0.2">
      <c r="AF588" s="2">
        <v>0.75</v>
      </c>
      <c r="AG588" t="s">
        <v>745</v>
      </c>
      <c r="AH588" s="17">
        <v>340</v>
      </c>
      <c r="AI588" s="17" cm="1">
        <f t="array" ref="AI588">SUMPRODUCT(--(IFERROR(HOUR(Flights_2026_09_303334353637345678910[entry_hour]),-1)=HOUR(AF588)),--(IFERROR(Flights_2026_09_303334353637345678910[entry_sector],"")=AG588),--(IFERROR(Flights_2026_09_303334353637345678910[nfl],-1)&gt;=AH588),--(IFERROR(Flights_2026_09_303334353637345678910[nfl],-1)&lt;=IF(AH588=450,450,AH588+9)))</f>
        <v>0</v>
      </c>
    </row>
    <row r="589" spans="32:35" x14ac:dyDescent="0.2">
      <c r="AF589" s="2">
        <v>0.75</v>
      </c>
      <c r="AG589" t="s">
        <v>745</v>
      </c>
      <c r="AH589" s="17">
        <v>350</v>
      </c>
      <c r="AI589" s="17" cm="1">
        <f t="array" ref="AI589">SUMPRODUCT(--(IFERROR(HOUR(Flights_2026_09_303334353637345678910[entry_hour]),-1)=HOUR(AF589)),--(IFERROR(Flights_2026_09_303334353637345678910[entry_sector],"")=AG589),--(IFERROR(Flights_2026_09_303334353637345678910[nfl],-1)&gt;=AH589),--(IFERROR(Flights_2026_09_303334353637345678910[nfl],-1)&lt;=IF(AH589=450,450,AH589+9)))</f>
        <v>3</v>
      </c>
    </row>
    <row r="590" spans="32:35" x14ac:dyDescent="0.2">
      <c r="AF590" s="2">
        <v>0.75</v>
      </c>
      <c r="AG590" t="s">
        <v>745</v>
      </c>
      <c r="AH590" s="17">
        <v>360</v>
      </c>
      <c r="AI590" s="17" cm="1">
        <f t="array" ref="AI590">SUMPRODUCT(--(IFERROR(HOUR(Flights_2026_09_303334353637345678910[entry_hour]),-1)=HOUR(AF590)),--(IFERROR(Flights_2026_09_303334353637345678910[entry_sector],"")=AG590),--(IFERROR(Flights_2026_09_303334353637345678910[nfl],-1)&gt;=AH590),--(IFERROR(Flights_2026_09_303334353637345678910[nfl],-1)&lt;=IF(AH590=450,450,AH590+9)))</f>
        <v>0</v>
      </c>
    </row>
    <row r="591" spans="32:35" x14ac:dyDescent="0.2">
      <c r="AF591" s="2">
        <v>0.75</v>
      </c>
      <c r="AG591" t="s">
        <v>745</v>
      </c>
      <c r="AH591" s="17">
        <v>370</v>
      </c>
      <c r="AI591" s="17" cm="1">
        <f t="array" ref="AI591">SUMPRODUCT(--(IFERROR(HOUR(Flights_2026_09_303334353637345678910[entry_hour]),-1)=HOUR(AF591)),--(IFERROR(Flights_2026_09_303334353637345678910[entry_sector],"")=AG591),--(IFERROR(Flights_2026_09_303334353637345678910[nfl],-1)&gt;=AH591),--(IFERROR(Flights_2026_09_303334353637345678910[nfl],-1)&lt;=IF(AH591=450,450,AH591+9)))</f>
        <v>3</v>
      </c>
    </row>
    <row r="592" spans="32:35" x14ac:dyDescent="0.2">
      <c r="AF592" s="2">
        <v>0.75</v>
      </c>
      <c r="AG592" t="s">
        <v>745</v>
      </c>
      <c r="AH592" s="17">
        <v>380</v>
      </c>
      <c r="AI592" s="17" cm="1">
        <f t="array" ref="AI592">SUMPRODUCT(--(IFERROR(HOUR(Flights_2026_09_303334353637345678910[entry_hour]),-1)=HOUR(AF592)),--(IFERROR(Flights_2026_09_303334353637345678910[entry_sector],"")=AG592),--(IFERROR(Flights_2026_09_303334353637345678910[nfl],-1)&gt;=AH592),--(IFERROR(Flights_2026_09_303334353637345678910[nfl],-1)&lt;=IF(AH592=450,450,AH592+9)))</f>
        <v>0</v>
      </c>
    </row>
    <row r="593" spans="32:35" x14ac:dyDescent="0.2">
      <c r="AF593" s="2">
        <v>0.75</v>
      </c>
      <c r="AG593" t="s">
        <v>745</v>
      </c>
      <c r="AH593" s="17">
        <v>390</v>
      </c>
      <c r="AI593" s="17" cm="1">
        <f t="array" ref="AI593">SUMPRODUCT(--(IFERROR(HOUR(Flights_2026_09_303334353637345678910[entry_hour]),-1)=HOUR(AF593)),--(IFERROR(Flights_2026_09_303334353637345678910[entry_sector],"")=AG593),--(IFERROR(Flights_2026_09_303334353637345678910[nfl],-1)&gt;=AH593),--(IFERROR(Flights_2026_09_303334353637345678910[nfl],-1)&lt;=IF(AH593=450,450,AH593+9)))</f>
        <v>0</v>
      </c>
    </row>
    <row r="594" spans="32:35" x14ac:dyDescent="0.2">
      <c r="AF594" s="2">
        <v>0.75</v>
      </c>
      <c r="AG594" t="s">
        <v>745</v>
      </c>
      <c r="AH594" s="17">
        <v>400</v>
      </c>
      <c r="AI594" s="17" cm="1">
        <f t="array" ref="AI594">SUMPRODUCT(--(IFERROR(HOUR(Flights_2026_09_303334353637345678910[entry_hour]),-1)=HOUR(AF594)),--(IFERROR(Flights_2026_09_303334353637345678910[entry_sector],"")=AG594),--(IFERROR(Flights_2026_09_303334353637345678910[nfl],-1)&gt;=AH594),--(IFERROR(Flights_2026_09_303334353637345678910[nfl],-1)&lt;=IF(AH594=450,450,AH594+9)))</f>
        <v>0</v>
      </c>
    </row>
    <row r="595" spans="32:35" x14ac:dyDescent="0.2">
      <c r="AF595" s="2">
        <v>0.75</v>
      </c>
      <c r="AG595" t="s">
        <v>745</v>
      </c>
      <c r="AH595" s="17">
        <v>410</v>
      </c>
      <c r="AI595" s="17" cm="1">
        <f t="array" ref="AI595">SUMPRODUCT(--(IFERROR(HOUR(Flights_2026_09_303334353637345678910[entry_hour]),-1)=HOUR(AF595)),--(IFERROR(Flights_2026_09_303334353637345678910[entry_sector],"")=AG595),--(IFERROR(Flights_2026_09_303334353637345678910[nfl],-1)&gt;=AH595),--(IFERROR(Flights_2026_09_303334353637345678910[nfl],-1)&lt;=IF(AH595=450,450,AH595+9)))</f>
        <v>0</v>
      </c>
    </row>
    <row r="596" spans="32:35" x14ac:dyDescent="0.2">
      <c r="AF596" s="2">
        <v>0.75</v>
      </c>
      <c r="AG596" t="s">
        <v>745</v>
      </c>
      <c r="AH596" s="17">
        <v>420</v>
      </c>
      <c r="AI596" s="17" cm="1">
        <f t="array" ref="AI596">SUMPRODUCT(--(IFERROR(HOUR(Flights_2026_09_303334353637345678910[entry_hour]),-1)=HOUR(AF596)),--(IFERROR(Flights_2026_09_303334353637345678910[entry_sector],"")=AG596),--(IFERROR(Flights_2026_09_303334353637345678910[nfl],-1)&gt;=AH596),--(IFERROR(Flights_2026_09_303334353637345678910[nfl],-1)&lt;=IF(AH596=450,450,AH596+9)))</f>
        <v>0</v>
      </c>
    </row>
    <row r="597" spans="32:35" x14ac:dyDescent="0.2">
      <c r="AF597" s="2">
        <v>0.75</v>
      </c>
      <c r="AG597" t="s">
        <v>745</v>
      </c>
      <c r="AH597" s="17">
        <v>430</v>
      </c>
      <c r="AI597" s="17" cm="1">
        <f t="array" ref="AI597">SUMPRODUCT(--(IFERROR(HOUR(Flights_2026_09_303334353637345678910[entry_hour]),-1)=HOUR(AF597)),--(IFERROR(Flights_2026_09_303334353637345678910[entry_sector],"")=AG597),--(IFERROR(Flights_2026_09_303334353637345678910[nfl],-1)&gt;=AH597),--(IFERROR(Flights_2026_09_303334353637345678910[nfl],-1)&lt;=IF(AH597=450,450,AH597+9)))</f>
        <v>0</v>
      </c>
    </row>
    <row r="598" spans="32:35" x14ac:dyDescent="0.2">
      <c r="AF598" s="2">
        <v>0.75</v>
      </c>
      <c r="AG598" t="s">
        <v>745</v>
      </c>
      <c r="AH598" s="17">
        <v>440</v>
      </c>
      <c r="AI598" s="17" cm="1">
        <f t="array" ref="AI598">SUMPRODUCT(--(IFERROR(HOUR(Flights_2026_09_303334353637345678910[entry_hour]),-1)=HOUR(AF598)),--(IFERROR(Flights_2026_09_303334353637345678910[entry_sector],"")=AG598),--(IFERROR(Flights_2026_09_303334353637345678910[nfl],-1)&gt;=AH598),--(IFERROR(Flights_2026_09_303334353637345678910[nfl],-1)&lt;=IF(AH598=450,450,AH598+9)))</f>
        <v>0</v>
      </c>
    </row>
    <row r="599" spans="32:35" x14ac:dyDescent="0.2">
      <c r="AF599" s="2">
        <v>0.75</v>
      </c>
      <c r="AG599" t="s">
        <v>745</v>
      </c>
      <c r="AH599" s="17">
        <v>450</v>
      </c>
      <c r="AI599" s="17" cm="1">
        <f t="array" ref="AI599">SUMPRODUCT(--(IFERROR(HOUR(Flights_2026_09_303334353637345678910[entry_hour]),-1)=HOUR(AF599)),--(IFERROR(Flights_2026_09_303334353637345678910[entry_sector],"")=AG599),--(IFERROR(Flights_2026_09_303334353637345678910[nfl],-1)&gt;=AH599),--(IFERROR(Flights_2026_09_303334353637345678910[nfl],-1)&lt;=IF(AH599=450,450,AH599+9)))</f>
        <v>0</v>
      </c>
    </row>
    <row r="600" spans="32:35" x14ac:dyDescent="0.2">
      <c r="AF600" s="2">
        <v>0.75</v>
      </c>
      <c r="AG600" t="s">
        <v>840</v>
      </c>
      <c r="AH600" s="17">
        <v>200</v>
      </c>
      <c r="AI600" s="17" cm="1">
        <f t="array" ref="AI600">SUMPRODUCT(--(IFERROR(HOUR(Flights_2026_09_303334353637345678910[entry_hour]),-1)=HOUR(AF600)),--(IFERROR(Flights_2026_09_303334353637345678910[entry_sector],"")=AG600),--(IFERROR(Flights_2026_09_303334353637345678910[nfl],-1)&gt;=AH600),--(IFERROR(Flights_2026_09_303334353637345678910[nfl],-1)&lt;=IF(AH600=450,450,AH600+9)))</f>
        <v>0</v>
      </c>
    </row>
    <row r="601" spans="32:35" x14ac:dyDescent="0.2">
      <c r="AF601" s="2">
        <v>0.75</v>
      </c>
      <c r="AG601" t="s">
        <v>840</v>
      </c>
      <c r="AH601" s="17">
        <v>210</v>
      </c>
      <c r="AI601" s="17" cm="1">
        <f t="array" ref="AI601">SUMPRODUCT(--(IFERROR(HOUR(Flights_2026_09_303334353637345678910[entry_hour]),-1)=HOUR(AF601)),--(IFERROR(Flights_2026_09_303334353637345678910[entry_sector],"")=AG601),--(IFERROR(Flights_2026_09_303334353637345678910[nfl],-1)&gt;=AH601),--(IFERROR(Flights_2026_09_303334353637345678910[nfl],-1)&lt;=IF(AH601=450,450,AH601+9)))</f>
        <v>0</v>
      </c>
    </row>
    <row r="602" spans="32:35" x14ac:dyDescent="0.2">
      <c r="AF602" s="2">
        <v>0.75</v>
      </c>
      <c r="AG602" t="s">
        <v>840</v>
      </c>
      <c r="AH602" s="17">
        <v>220</v>
      </c>
      <c r="AI602" s="17" cm="1">
        <f t="array" ref="AI602">SUMPRODUCT(--(IFERROR(HOUR(Flights_2026_09_303334353637345678910[entry_hour]),-1)=HOUR(AF602)),--(IFERROR(Flights_2026_09_303334353637345678910[entry_sector],"")=AG602),--(IFERROR(Flights_2026_09_303334353637345678910[nfl],-1)&gt;=AH602),--(IFERROR(Flights_2026_09_303334353637345678910[nfl],-1)&lt;=IF(AH602=450,450,AH602+9)))</f>
        <v>0</v>
      </c>
    </row>
    <row r="603" spans="32:35" x14ac:dyDescent="0.2">
      <c r="AF603" s="2">
        <v>0.75</v>
      </c>
      <c r="AG603" t="s">
        <v>840</v>
      </c>
      <c r="AH603" s="17">
        <v>230</v>
      </c>
      <c r="AI603" s="17" cm="1">
        <f t="array" ref="AI603">SUMPRODUCT(--(IFERROR(HOUR(Flights_2026_09_303334353637345678910[entry_hour]),-1)=HOUR(AF603)),--(IFERROR(Flights_2026_09_303334353637345678910[entry_sector],"")=AG603),--(IFERROR(Flights_2026_09_303334353637345678910[nfl],-1)&gt;=AH603),--(IFERROR(Flights_2026_09_303334353637345678910[nfl],-1)&lt;=IF(AH603=450,450,AH603+9)))</f>
        <v>0</v>
      </c>
    </row>
    <row r="604" spans="32:35" x14ac:dyDescent="0.2">
      <c r="AF604" s="2">
        <v>0.75</v>
      </c>
      <c r="AG604" t="s">
        <v>840</v>
      </c>
      <c r="AH604" s="17">
        <v>240</v>
      </c>
      <c r="AI604" s="17" cm="1">
        <f t="array" ref="AI604">SUMPRODUCT(--(IFERROR(HOUR(Flights_2026_09_303334353637345678910[entry_hour]),-1)=HOUR(AF604)),--(IFERROR(Flights_2026_09_303334353637345678910[entry_sector],"")=AG604),--(IFERROR(Flights_2026_09_303334353637345678910[nfl],-1)&gt;=AH604),--(IFERROR(Flights_2026_09_303334353637345678910[nfl],-1)&lt;=IF(AH604=450,450,AH604+9)))</f>
        <v>0</v>
      </c>
    </row>
    <row r="605" spans="32:35" x14ac:dyDescent="0.2">
      <c r="AF605" s="2">
        <v>0.75</v>
      </c>
      <c r="AG605" t="s">
        <v>840</v>
      </c>
      <c r="AH605" s="17">
        <v>250</v>
      </c>
      <c r="AI605" s="17" cm="1">
        <f t="array" ref="AI605">SUMPRODUCT(--(IFERROR(HOUR(Flights_2026_09_303334353637345678910[entry_hour]),-1)=HOUR(AF605)),--(IFERROR(Flights_2026_09_303334353637345678910[entry_sector],"")=AG605),--(IFERROR(Flights_2026_09_303334353637345678910[nfl],-1)&gt;=AH605),--(IFERROR(Flights_2026_09_303334353637345678910[nfl],-1)&lt;=IF(AH605=450,450,AH605+9)))</f>
        <v>0</v>
      </c>
    </row>
    <row r="606" spans="32:35" x14ac:dyDescent="0.2">
      <c r="AF606" s="2">
        <v>0.75</v>
      </c>
      <c r="AG606" t="s">
        <v>840</v>
      </c>
      <c r="AH606" s="17">
        <v>260</v>
      </c>
      <c r="AI606" s="17" cm="1">
        <f t="array" ref="AI606">SUMPRODUCT(--(IFERROR(HOUR(Flights_2026_09_303334353637345678910[entry_hour]),-1)=HOUR(AF606)),--(IFERROR(Flights_2026_09_303334353637345678910[entry_sector],"")=AG606),--(IFERROR(Flights_2026_09_303334353637345678910[nfl],-1)&gt;=AH606),--(IFERROR(Flights_2026_09_303334353637345678910[nfl],-1)&lt;=IF(AH606=450,450,AH606+9)))</f>
        <v>0</v>
      </c>
    </row>
    <row r="607" spans="32:35" x14ac:dyDescent="0.2">
      <c r="AF607" s="2">
        <v>0.75</v>
      </c>
      <c r="AG607" t="s">
        <v>840</v>
      </c>
      <c r="AH607" s="17">
        <v>270</v>
      </c>
      <c r="AI607" s="17" cm="1">
        <f t="array" ref="AI607">SUMPRODUCT(--(IFERROR(HOUR(Flights_2026_09_303334353637345678910[entry_hour]),-1)=HOUR(AF607)),--(IFERROR(Flights_2026_09_303334353637345678910[entry_sector],"")=AG607),--(IFERROR(Flights_2026_09_303334353637345678910[nfl],-1)&gt;=AH607),--(IFERROR(Flights_2026_09_303334353637345678910[nfl],-1)&lt;=IF(AH607=450,450,AH607+9)))</f>
        <v>0</v>
      </c>
    </row>
    <row r="608" spans="32:35" x14ac:dyDescent="0.2">
      <c r="AF608" s="2">
        <v>0.75</v>
      </c>
      <c r="AG608" t="s">
        <v>840</v>
      </c>
      <c r="AH608" s="17">
        <v>280</v>
      </c>
      <c r="AI608" s="17" cm="1">
        <f t="array" ref="AI608">SUMPRODUCT(--(IFERROR(HOUR(Flights_2026_09_303334353637345678910[entry_hour]),-1)=HOUR(AF608)),--(IFERROR(Flights_2026_09_303334353637345678910[entry_sector],"")=AG608),--(IFERROR(Flights_2026_09_303334353637345678910[nfl],-1)&gt;=AH608),--(IFERROR(Flights_2026_09_303334353637345678910[nfl],-1)&lt;=IF(AH608=450,450,AH608+9)))</f>
        <v>0</v>
      </c>
    </row>
    <row r="609" spans="32:35" x14ac:dyDescent="0.2">
      <c r="AF609" s="2">
        <v>0.75</v>
      </c>
      <c r="AG609" t="s">
        <v>840</v>
      </c>
      <c r="AH609" s="17">
        <v>290</v>
      </c>
      <c r="AI609" s="17" cm="1">
        <f t="array" ref="AI609">SUMPRODUCT(--(IFERROR(HOUR(Flights_2026_09_303334353637345678910[entry_hour]),-1)=HOUR(AF609)),--(IFERROR(Flights_2026_09_303334353637345678910[entry_sector],"")=AG609),--(IFERROR(Flights_2026_09_303334353637345678910[nfl],-1)&gt;=AH609),--(IFERROR(Flights_2026_09_303334353637345678910[nfl],-1)&lt;=IF(AH609=450,450,AH609+9)))</f>
        <v>0</v>
      </c>
    </row>
    <row r="610" spans="32:35" x14ac:dyDescent="0.2">
      <c r="AF610" s="2">
        <v>0.75</v>
      </c>
      <c r="AG610" t="s">
        <v>840</v>
      </c>
      <c r="AH610" s="17">
        <v>300</v>
      </c>
      <c r="AI610" s="17" cm="1">
        <f t="array" ref="AI610">SUMPRODUCT(--(IFERROR(HOUR(Flights_2026_09_303334353637345678910[entry_hour]),-1)=HOUR(AF610)),--(IFERROR(Flights_2026_09_303334353637345678910[entry_sector],"")=AG610),--(IFERROR(Flights_2026_09_303334353637345678910[nfl],-1)&gt;=AH610),--(IFERROR(Flights_2026_09_303334353637345678910[nfl],-1)&lt;=IF(AH610=450,450,AH610+9)))</f>
        <v>0</v>
      </c>
    </row>
    <row r="611" spans="32:35" x14ac:dyDescent="0.2">
      <c r="AF611" s="2">
        <v>0.75</v>
      </c>
      <c r="AG611" t="s">
        <v>840</v>
      </c>
      <c r="AH611" s="17">
        <v>310</v>
      </c>
      <c r="AI611" s="17" cm="1">
        <f t="array" ref="AI611">SUMPRODUCT(--(IFERROR(HOUR(Flights_2026_09_303334353637345678910[entry_hour]),-1)=HOUR(AF611)),--(IFERROR(Flights_2026_09_303334353637345678910[entry_sector],"")=AG611),--(IFERROR(Flights_2026_09_303334353637345678910[nfl],-1)&gt;=AH611),--(IFERROR(Flights_2026_09_303334353637345678910[nfl],-1)&lt;=IF(AH611=450,450,AH611+9)))</f>
        <v>0</v>
      </c>
    </row>
    <row r="612" spans="32:35" x14ac:dyDescent="0.2">
      <c r="AF612" s="2">
        <v>0.75</v>
      </c>
      <c r="AG612" t="s">
        <v>840</v>
      </c>
      <c r="AH612" s="17">
        <v>320</v>
      </c>
      <c r="AI612" s="17" cm="1">
        <f t="array" ref="AI612">SUMPRODUCT(--(IFERROR(HOUR(Flights_2026_09_303334353637345678910[entry_hour]),-1)=HOUR(AF612)),--(IFERROR(Flights_2026_09_303334353637345678910[entry_sector],"")=AG612),--(IFERROR(Flights_2026_09_303334353637345678910[nfl],-1)&gt;=AH612),--(IFERROR(Flights_2026_09_303334353637345678910[nfl],-1)&lt;=IF(AH612=450,450,AH612+9)))</f>
        <v>0</v>
      </c>
    </row>
    <row r="613" spans="32:35" x14ac:dyDescent="0.2">
      <c r="AF613" s="2">
        <v>0.75</v>
      </c>
      <c r="AG613" t="s">
        <v>840</v>
      </c>
      <c r="AH613" s="17">
        <v>330</v>
      </c>
      <c r="AI613" s="17" cm="1">
        <f t="array" ref="AI613">SUMPRODUCT(--(IFERROR(HOUR(Flights_2026_09_303334353637345678910[entry_hour]),-1)=HOUR(AF613)),--(IFERROR(Flights_2026_09_303334353637345678910[entry_sector],"")=AG613),--(IFERROR(Flights_2026_09_303334353637345678910[nfl],-1)&gt;=AH613),--(IFERROR(Flights_2026_09_303334353637345678910[nfl],-1)&lt;=IF(AH613=450,450,AH613+9)))</f>
        <v>0</v>
      </c>
    </row>
    <row r="614" spans="32:35" x14ac:dyDescent="0.2">
      <c r="AF614" s="2">
        <v>0.75</v>
      </c>
      <c r="AG614" t="s">
        <v>840</v>
      </c>
      <c r="AH614" s="17">
        <v>340</v>
      </c>
      <c r="AI614" s="17" cm="1">
        <f t="array" ref="AI614">SUMPRODUCT(--(IFERROR(HOUR(Flights_2026_09_303334353637345678910[entry_hour]),-1)=HOUR(AF614)),--(IFERROR(Flights_2026_09_303334353637345678910[entry_sector],"")=AG614),--(IFERROR(Flights_2026_09_303334353637345678910[nfl],-1)&gt;=AH614),--(IFERROR(Flights_2026_09_303334353637345678910[nfl],-1)&lt;=IF(AH614=450,450,AH614+9)))</f>
        <v>0</v>
      </c>
    </row>
    <row r="615" spans="32:35" x14ac:dyDescent="0.2">
      <c r="AF615" s="2">
        <v>0.75</v>
      </c>
      <c r="AG615" t="s">
        <v>840</v>
      </c>
      <c r="AH615" s="17">
        <v>350</v>
      </c>
      <c r="AI615" s="17" cm="1">
        <f t="array" ref="AI615">SUMPRODUCT(--(IFERROR(HOUR(Flights_2026_09_303334353637345678910[entry_hour]),-1)=HOUR(AF615)),--(IFERROR(Flights_2026_09_303334353637345678910[entry_sector],"")=AG615),--(IFERROR(Flights_2026_09_303334353637345678910[nfl],-1)&gt;=AH615),--(IFERROR(Flights_2026_09_303334353637345678910[nfl],-1)&lt;=IF(AH615=450,450,AH615+9)))</f>
        <v>0</v>
      </c>
    </row>
    <row r="616" spans="32:35" x14ac:dyDescent="0.2">
      <c r="AF616" s="2">
        <v>0.75</v>
      </c>
      <c r="AG616" t="s">
        <v>840</v>
      </c>
      <c r="AH616" s="17">
        <v>360</v>
      </c>
      <c r="AI616" s="17" cm="1">
        <f t="array" ref="AI616">SUMPRODUCT(--(IFERROR(HOUR(Flights_2026_09_303334353637345678910[entry_hour]),-1)=HOUR(AF616)),--(IFERROR(Flights_2026_09_303334353637345678910[entry_sector],"")=AG616),--(IFERROR(Flights_2026_09_303334353637345678910[nfl],-1)&gt;=AH616),--(IFERROR(Flights_2026_09_303334353637345678910[nfl],-1)&lt;=IF(AH616=450,450,AH616+9)))</f>
        <v>0</v>
      </c>
    </row>
    <row r="617" spans="32:35" x14ac:dyDescent="0.2">
      <c r="AF617" s="2">
        <v>0.75</v>
      </c>
      <c r="AG617" t="s">
        <v>840</v>
      </c>
      <c r="AH617" s="17">
        <v>370</v>
      </c>
      <c r="AI617" s="17" cm="1">
        <f t="array" ref="AI617">SUMPRODUCT(--(IFERROR(HOUR(Flights_2026_09_303334353637345678910[entry_hour]),-1)=HOUR(AF617)),--(IFERROR(Flights_2026_09_303334353637345678910[entry_sector],"")=AG617),--(IFERROR(Flights_2026_09_303334353637345678910[nfl],-1)&gt;=AH617),--(IFERROR(Flights_2026_09_303334353637345678910[nfl],-1)&lt;=IF(AH617=450,450,AH617+9)))</f>
        <v>1</v>
      </c>
    </row>
    <row r="618" spans="32:35" x14ac:dyDescent="0.2">
      <c r="AF618" s="2">
        <v>0.75</v>
      </c>
      <c r="AG618" t="s">
        <v>840</v>
      </c>
      <c r="AH618" s="17">
        <v>380</v>
      </c>
      <c r="AI618" s="17" cm="1">
        <f t="array" ref="AI618">SUMPRODUCT(--(IFERROR(HOUR(Flights_2026_09_303334353637345678910[entry_hour]),-1)=HOUR(AF618)),--(IFERROR(Flights_2026_09_303334353637345678910[entry_sector],"")=AG618),--(IFERROR(Flights_2026_09_303334353637345678910[nfl],-1)&gt;=AH618),--(IFERROR(Flights_2026_09_303334353637345678910[nfl],-1)&lt;=IF(AH618=450,450,AH618+9)))</f>
        <v>0</v>
      </c>
    </row>
    <row r="619" spans="32:35" x14ac:dyDescent="0.2">
      <c r="AF619" s="2">
        <v>0.75</v>
      </c>
      <c r="AG619" t="s">
        <v>840</v>
      </c>
      <c r="AH619" s="17">
        <v>390</v>
      </c>
      <c r="AI619" s="17" cm="1">
        <f t="array" ref="AI619">SUMPRODUCT(--(IFERROR(HOUR(Flights_2026_09_303334353637345678910[entry_hour]),-1)=HOUR(AF619)),--(IFERROR(Flights_2026_09_303334353637345678910[entry_sector],"")=AG619),--(IFERROR(Flights_2026_09_303334353637345678910[nfl],-1)&gt;=AH619),--(IFERROR(Flights_2026_09_303334353637345678910[nfl],-1)&lt;=IF(AH619=450,450,AH619+9)))</f>
        <v>1</v>
      </c>
    </row>
    <row r="620" spans="32:35" x14ac:dyDescent="0.2">
      <c r="AF620" s="2">
        <v>0.75</v>
      </c>
      <c r="AG620" t="s">
        <v>840</v>
      </c>
      <c r="AH620" s="17">
        <v>400</v>
      </c>
      <c r="AI620" s="17" cm="1">
        <f t="array" ref="AI620">SUMPRODUCT(--(IFERROR(HOUR(Flights_2026_09_303334353637345678910[entry_hour]),-1)=HOUR(AF620)),--(IFERROR(Flights_2026_09_303334353637345678910[entry_sector],"")=AG620),--(IFERROR(Flights_2026_09_303334353637345678910[nfl],-1)&gt;=AH620),--(IFERROR(Flights_2026_09_303334353637345678910[nfl],-1)&lt;=IF(AH620=450,450,AH620+9)))</f>
        <v>0</v>
      </c>
    </row>
    <row r="621" spans="32:35" x14ac:dyDescent="0.2">
      <c r="AF621" s="2">
        <v>0.75</v>
      </c>
      <c r="AG621" t="s">
        <v>840</v>
      </c>
      <c r="AH621" s="17">
        <v>410</v>
      </c>
      <c r="AI621" s="17" cm="1">
        <f t="array" ref="AI621">SUMPRODUCT(--(IFERROR(HOUR(Flights_2026_09_303334353637345678910[entry_hour]),-1)=HOUR(AF621)),--(IFERROR(Flights_2026_09_303334353637345678910[entry_sector],"")=AG621),--(IFERROR(Flights_2026_09_303334353637345678910[nfl],-1)&gt;=AH621),--(IFERROR(Flights_2026_09_303334353637345678910[nfl],-1)&lt;=IF(AH621=450,450,AH621+9)))</f>
        <v>0</v>
      </c>
    </row>
    <row r="622" spans="32:35" x14ac:dyDescent="0.2">
      <c r="AF622" s="2">
        <v>0.75</v>
      </c>
      <c r="AG622" t="s">
        <v>840</v>
      </c>
      <c r="AH622" s="17">
        <v>420</v>
      </c>
      <c r="AI622" s="17" cm="1">
        <f t="array" ref="AI622">SUMPRODUCT(--(IFERROR(HOUR(Flights_2026_09_303334353637345678910[entry_hour]),-1)=HOUR(AF622)),--(IFERROR(Flights_2026_09_303334353637345678910[entry_sector],"")=AG622),--(IFERROR(Flights_2026_09_303334353637345678910[nfl],-1)&gt;=AH622),--(IFERROR(Flights_2026_09_303334353637345678910[nfl],-1)&lt;=IF(AH622=450,450,AH622+9)))</f>
        <v>0</v>
      </c>
    </row>
    <row r="623" spans="32:35" x14ac:dyDescent="0.2">
      <c r="AF623" s="2">
        <v>0.75</v>
      </c>
      <c r="AG623" t="s">
        <v>840</v>
      </c>
      <c r="AH623" s="17">
        <v>430</v>
      </c>
      <c r="AI623" s="17" cm="1">
        <f t="array" ref="AI623">SUMPRODUCT(--(IFERROR(HOUR(Flights_2026_09_303334353637345678910[entry_hour]),-1)=HOUR(AF623)),--(IFERROR(Flights_2026_09_303334353637345678910[entry_sector],"")=AG623),--(IFERROR(Flights_2026_09_303334353637345678910[nfl],-1)&gt;=AH623),--(IFERROR(Flights_2026_09_303334353637345678910[nfl],-1)&lt;=IF(AH623=450,450,AH623+9)))</f>
        <v>0</v>
      </c>
    </row>
    <row r="624" spans="32:35" x14ac:dyDescent="0.2">
      <c r="AF624" s="2">
        <v>0.75</v>
      </c>
      <c r="AG624" t="s">
        <v>840</v>
      </c>
      <c r="AH624" s="17">
        <v>440</v>
      </c>
      <c r="AI624" s="17" cm="1">
        <f t="array" ref="AI624">SUMPRODUCT(--(IFERROR(HOUR(Flights_2026_09_303334353637345678910[entry_hour]),-1)=HOUR(AF624)),--(IFERROR(Flights_2026_09_303334353637345678910[entry_sector],"")=AG624),--(IFERROR(Flights_2026_09_303334353637345678910[nfl],-1)&gt;=AH624),--(IFERROR(Flights_2026_09_303334353637345678910[nfl],-1)&lt;=IF(AH624=450,450,AH624+9)))</f>
        <v>0</v>
      </c>
    </row>
    <row r="625" spans="32:35" x14ac:dyDescent="0.2">
      <c r="AF625" s="2">
        <v>0.75</v>
      </c>
      <c r="AG625" t="s">
        <v>840</v>
      </c>
      <c r="AH625" s="17">
        <v>450</v>
      </c>
      <c r="AI625" s="17" cm="1">
        <f t="array" ref="AI625">SUMPRODUCT(--(IFERROR(HOUR(Flights_2026_09_303334353637345678910[entry_hour]),-1)=HOUR(AF625)),--(IFERROR(Flights_2026_09_303334353637345678910[entry_sector],"")=AG625),--(IFERROR(Flights_2026_09_303334353637345678910[nfl],-1)&gt;=AH625),--(IFERROR(Flights_2026_09_303334353637345678910[nfl],-1)&lt;=IF(AH625=450,450,AH625+9)))</f>
        <v>0</v>
      </c>
    </row>
    <row r="626" spans="32:35" x14ac:dyDescent="0.2">
      <c r="AF626" s="2">
        <v>0.75</v>
      </c>
      <c r="AG626" t="s">
        <v>747</v>
      </c>
      <c r="AH626" s="17">
        <v>200</v>
      </c>
      <c r="AI626" s="17" cm="1">
        <f t="array" ref="AI626">SUMPRODUCT(--(IFERROR(HOUR(Flights_2026_09_303334353637345678910[entry_hour]),-1)=HOUR(AF626)),--(IFERROR(Flights_2026_09_303334353637345678910[entry_sector],"")=AG626),--(IFERROR(Flights_2026_09_303334353637345678910[nfl],-1)&gt;=AH626),--(IFERROR(Flights_2026_09_303334353637345678910[nfl],-1)&lt;=IF(AH626=450,450,AH626+9)))</f>
        <v>0</v>
      </c>
    </row>
    <row r="627" spans="32:35" x14ac:dyDescent="0.2">
      <c r="AF627" s="2">
        <v>0.75</v>
      </c>
      <c r="AG627" t="s">
        <v>747</v>
      </c>
      <c r="AH627" s="17">
        <v>210</v>
      </c>
      <c r="AI627" s="17" cm="1">
        <f t="array" ref="AI627">SUMPRODUCT(--(IFERROR(HOUR(Flights_2026_09_303334353637345678910[entry_hour]),-1)=HOUR(AF627)),--(IFERROR(Flights_2026_09_303334353637345678910[entry_sector],"")=AG627),--(IFERROR(Flights_2026_09_303334353637345678910[nfl],-1)&gt;=AH627),--(IFERROR(Flights_2026_09_303334353637345678910[nfl],-1)&lt;=IF(AH627=450,450,AH627+9)))</f>
        <v>0</v>
      </c>
    </row>
    <row r="628" spans="32:35" x14ac:dyDescent="0.2">
      <c r="AF628" s="2">
        <v>0.75</v>
      </c>
      <c r="AG628" t="s">
        <v>747</v>
      </c>
      <c r="AH628" s="17">
        <v>220</v>
      </c>
      <c r="AI628" s="17" cm="1">
        <f t="array" ref="AI628">SUMPRODUCT(--(IFERROR(HOUR(Flights_2026_09_303334353637345678910[entry_hour]),-1)=HOUR(AF628)),--(IFERROR(Flights_2026_09_303334353637345678910[entry_sector],"")=AG628),--(IFERROR(Flights_2026_09_303334353637345678910[nfl],-1)&gt;=AH628),--(IFERROR(Flights_2026_09_303334353637345678910[nfl],-1)&lt;=IF(AH628=450,450,AH628+9)))</f>
        <v>0</v>
      </c>
    </row>
    <row r="629" spans="32:35" x14ac:dyDescent="0.2">
      <c r="AF629" s="2">
        <v>0.75</v>
      </c>
      <c r="AG629" t="s">
        <v>747</v>
      </c>
      <c r="AH629" s="17">
        <v>230</v>
      </c>
      <c r="AI629" s="17" cm="1">
        <f t="array" ref="AI629">SUMPRODUCT(--(IFERROR(HOUR(Flights_2026_09_303334353637345678910[entry_hour]),-1)=HOUR(AF629)),--(IFERROR(Flights_2026_09_303334353637345678910[entry_sector],"")=AG629),--(IFERROR(Flights_2026_09_303334353637345678910[nfl],-1)&gt;=AH629),--(IFERROR(Flights_2026_09_303334353637345678910[nfl],-1)&lt;=IF(AH629=450,450,AH629+9)))</f>
        <v>0</v>
      </c>
    </row>
    <row r="630" spans="32:35" x14ac:dyDescent="0.2">
      <c r="AF630" s="2">
        <v>0.75</v>
      </c>
      <c r="AG630" t="s">
        <v>747</v>
      </c>
      <c r="AH630" s="17">
        <v>240</v>
      </c>
      <c r="AI630" s="17" cm="1">
        <f t="array" ref="AI630">SUMPRODUCT(--(IFERROR(HOUR(Flights_2026_09_303334353637345678910[entry_hour]),-1)=HOUR(AF630)),--(IFERROR(Flights_2026_09_303334353637345678910[entry_sector],"")=AG630),--(IFERROR(Flights_2026_09_303334353637345678910[nfl],-1)&gt;=AH630),--(IFERROR(Flights_2026_09_303334353637345678910[nfl],-1)&lt;=IF(AH630=450,450,AH630+9)))</f>
        <v>0</v>
      </c>
    </row>
    <row r="631" spans="32:35" x14ac:dyDescent="0.2">
      <c r="AF631" s="2">
        <v>0.75</v>
      </c>
      <c r="AG631" t="s">
        <v>747</v>
      </c>
      <c r="AH631" s="17">
        <v>250</v>
      </c>
      <c r="AI631" s="17" cm="1">
        <f t="array" ref="AI631">SUMPRODUCT(--(IFERROR(HOUR(Flights_2026_09_303334353637345678910[entry_hour]),-1)=HOUR(AF631)),--(IFERROR(Flights_2026_09_303334353637345678910[entry_sector],"")=AG631),--(IFERROR(Flights_2026_09_303334353637345678910[nfl],-1)&gt;=AH631),--(IFERROR(Flights_2026_09_303334353637345678910[nfl],-1)&lt;=IF(AH631=450,450,AH631+9)))</f>
        <v>0</v>
      </c>
    </row>
    <row r="632" spans="32:35" x14ac:dyDescent="0.2">
      <c r="AF632" s="2">
        <v>0.75</v>
      </c>
      <c r="AG632" t="s">
        <v>747</v>
      </c>
      <c r="AH632" s="17">
        <v>260</v>
      </c>
      <c r="AI632" s="17" cm="1">
        <f t="array" ref="AI632">SUMPRODUCT(--(IFERROR(HOUR(Flights_2026_09_303334353637345678910[entry_hour]),-1)=HOUR(AF632)),--(IFERROR(Flights_2026_09_303334353637345678910[entry_sector],"")=AG632),--(IFERROR(Flights_2026_09_303334353637345678910[nfl],-1)&gt;=AH632),--(IFERROR(Flights_2026_09_303334353637345678910[nfl],-1)&lt;=IF(AH632=450,450,AH632+9)))</f>
        <v>0</v>
      </c>
    </row>
    <row r="633" spans="32:35" x14ac:dyDescent="0.2">
      <c r="AF633" s="2">
        <v>0.75</v>
      </c>
      <c r="AG633" t="s">
        <v>747</v>
      </c>
      <c r="AH633" s="17">
        <v>270</v>
      </c>
      <c r="AI633" s="17" cm="1">
        <f t="array" ref="AI633">SUMPRODUCT(--(IFERROR(HOUR(Flights_2026_09_303334353637345678910[entry_hour]),-1)=HOUR(AF633)),--(IFERROR(Flights_2026_09_303334353637345678910[entry_sector],"")=AG633),--(IFERROR(Flights_2026_09_303334353637345678910[nfl],-1)&gt;=AH633),--(IFERROR(Flights_2026_09_303334353637345678910[nfl],-1)&lt;=IF(AH633=450,450,AH633+9)))</f>
        <v>0</v>
      </c>
    </row>
    <row r="634" spans="32:35" x14ac:dyDescent="0.2">
      <c r="AF634" s="2">
        <v>0.75</v>
      </c>
      <c r="AG634" t="s">
        <v>747</v>
      </c>
      <c r="AH634" s="17">
        <v>280</v>
      </c>
      <c r="AI634" s="17" cm="1">
        <f t="array" ref="AI634">SUMPRODUCT(--(IFERROR(HOUR(Flights_2026_09_303334353637345678910[entry_hour]),-1)=HOUR(AF634)),--(IFERROR(Flights_2026_09_303334353637345678910[entry_sector],"")=AG634),--(IFERROR(Flights_2026_09_303334353637345678910[nfl],-1)&gt;=AH634),--(IFERROR(Flights_2026_09_303334353637345678910[nfl],-1)&lt;=IF(AH634=450,450,AH634+9)))</f>
        <v>0</v>
      </c>
    </row>
    <row r="635" spans="32:35" x14ac:dyDescent="0.2">
      <c r="AF635" s="2">
        <v>0.75</v>
      </c>
      <c r="AG635" t="s">
        <v>747</v>
      </c>
      <c r="AH635" s="17">
        <v>290</v>
      </c>
      <c r="AI635" s="17" cm="1">
        <f t="array" ref="AI635">SUMPRODUCT(--(IFERROR(HOUR(Flights_2026_09_303334353637345678910[entry_hour]),-1)=HOUR(AF635)),--(IFERROR(Flights_2026_09_303334353637345678910[entry_sector],"")=AG635),--(IFERROR(Flights_2026_09_303334353637345678910[nfl],-1)&gt;=AH635),--(IFERROR(Flights_2026_09_303334353637345678910[nfl],-1)&lt;=IF(AH635=450,450,AH635+9)))</f>
        <v>0</v>
      </c>
    </row>
    <row r="636" spans="32:35" x14ac:dyDescent="0.2">
      <c r="AF636" s="2">
        <v>0.75</v>
      </c>
      <c r="AG636" t="s">
        <v>747</v>
      </c>
      <c r="AH636" s="17">
        <v>300</v>
      </c>
      <c r="AI636" s="17" cm="1">
        <f t="array" ref="AI636">SUMPRODUCT(--(IFERROR(HOUR(Flights_2026_09_303334353637345678910[entry_hour]),-1)=HOUR(AF636)),--(IFERROR(Flights_2026_09_303334353637345678910[entry_sector],"")=AG636),--(IFERROR(Flights_2026_09_303334353637345678910[nfl],-1)&gt;=AH636),--(IFERROR(Flights_2026_09_303334353637345678910[nfl],-1)&lt;=IF(AH636=450,450,AH636+9)))</f>
        <v>0</v>
      </c>
    </row>
    <row r="637" spans="32:35" x14ac:dyDescent="0.2">
      <c r="AF637" s="2">
        <v>0.75</v>
      </c>
      <c r="AG637" t="s">
        <v>747</v>
      </c>
      <c r="AH637" s="17">
        <v>310</v>
      </c>
      <c r="AI637" s="17" cm="1">
        <f t="array" ref="AI637">SUMPRODUCT(--(IFERROR(HOUR(Flights_2026_09_303334353637345678910[entry_hour]),-1)=HOUR(AF637)),--(IFERROR(Flights_2026_09_303334353637345678910[entry_sector],"")=AG637),--(IFERROR(Flights_2026_09_303334353637345678910[nfl],-1)&gt;=AH637),--(IFERROR(Flights_2026_09_303334353637345678910[nfl],-1)&lt;=IF(AH637=450,450,AH637+9)))</f>
        <v>0</v>
      </c>
    </row>
    <row r="638" spans="32:35" x14ac:dyDescent="0.2">
      <c r="AF638" s="2">
        <v>0.75</v>
      </c>
      <c r="AG638" t="s">
        <v>747</v>
      </c>
      <c r="AH638" s="17">
        <v>320</v>
      </c>
      <c r="AI638" s="17" cm="1">
        <f t="array" ref="AI638">SUMPRODUCT(--(IFERROR(HOUR(Flights_2026_09_303334353637345678910[entry_hour]),-1)=HOUR(AF638)),--(IFERROR(Flights_2026_09_303334353637345678910[entry_sector],"")=AG638),--(IFERROR(Flights_2026_09_303334353637345678910[nfl],-1)&gt;=AH638),--(IFERROR(Flights_2026_09_303334353637345678910[nfl],-1)&lt;=IF(AH638=450,450,AH638+9)))</f>
        <v>0</v>
      </c>
    </row>
    <row r="639" spans="32:35" x14ac:dyDescent="0.2">
      <c r="AF639" s="2">
        <v>0.75</v>
      </c>
      <c r="AG639" t="s">
        <v>747</v>
      </c>
      <c r="AH639" s="17">
        <v>330</v>
      </c>
      <c r="AI639" s="17" cm="1">
        <f t="array" ref="AI639">SUMPRODUCT(--(IFERROR(HOUR(Flights_2026_09_303334353637345678910[entry_hour]),-1)=HOUR(AF639)),--(IFERROR(Flights_2026_09_303334353637345678910[entry_sector],"")=AG639),--(IFERROR(Flights_2026_09_303334353637345678910[nfl],-1)&gt;=AH639),--(IFERROR(Flights_2026_09_303334353637345678910[nfl],-1)&lt;=IF(AH639=450,450,AH639+9)))</f>
        <v>0</v>
      </c>
    </row>
    <row r="640" spans="32:35" x14ac:dyDescent="0.2">
      <c r="AF640" s="2">
        <v>0.75</v>
      </c>
      <c r="AG640" t="s">
        <v>747</v>
      </c>
      <c r="AH640" s="17">
        <v>340</v>
      </c>
      <c r="AI640" s="17" cm="1">
        <f t="array" ref="AI640">SUMPRODUCT(--(IFERROR(HOUR(Flights_2026_09_303334353637345678910[entry_hour]),-1)=HOUR(AF640)),--(IFERROR(Flights_2026_09_303334353637345678910[entry_sector],"")=AG640),--(IFERROR(Flights_2026_09_303334353637345678910[nfl],-1)&gt;=AH640),--(IFERROR(Flights_2026_09_303334353637345678910[nfl],-1)&lt;=IF(AH640=450,450,AH640+9)))</f>
        <v>0</v>
      </c>
    </row>
    <row r="641" spans="32:35" x14ac:dyDescent="0.2">
      <c r="AF641" s="2">
        <v>0.75</v>
      </c>
      <c r="AG641" t="s">
        <v>747</v>
      </c>
      <c r="AH641" s="17">
        <v>350</v>
      </c>
      <c r="AI641" s="17" cm="1">
        <f t="array" ref="AI641">SUMPRODUCT(--(IFERROR(HOUR(Flights_2026_09_303334353637345678910[entry_hour]),-1)=HOUR(AF641)),--(IFERROR(Flights_2026_09_303334353637345678910[entry_sector],"")=AG641),--(IFERROR(Flights_2026_09_303334353637345678910[nfl],-1)&gt;=AH641),--(IFERROR(Flights_2026_09_303334353637345678910[nfl],-1)&lt;=IF(AH641=450,450,AH641+9)))</f>
        <v>0</v>
      </c>
    </row>
    <row r="642" spans="32:35" x14ac:dyDescent="0.2">
      <c r="AF642" s="2">
        <v>0.75</v>
      </c>
      <c r="AG642" t="s">
        <v>747</v>
      </c>
      <c r="AH642" s="17">
        <v>360</v>
      </c>
      <c r="AI642" s="17" cm="1">
        <f t="array" ref="AI642">SUMPRODUCT(--(IFERROR(HOUR(Flights_2026_09_303334353637345678910[entry_hour]),-1)=HOUR(AF642)),--(IFERROR(Flights_2026_09_303334353637345678910[entry_sector],"")=AG642),--(IFERROR(Flights_2026_09_303334353637345678910[nfl],-1)&gt;=AH642),--(IFERROR(Flights_2026_09_303334353637345678910[nfl],-1)&lt;=IF(AH642=450,450,AH642+9)))</f>
        <v>1</v>
      </c>
    </row>
    <row r="643" spans="32:35" x14ac:dyDescent="0.2">
      <c r="AF643" s="2">
        <v>0.75</v>
      </c>
      <c r="AG643" t="s">
        <v>747</v>
      </c>
      <c r="AH643" s="17">
        <v>370</v>
      </c>
      <c r="AI643" s="17" cm="1">
        <f t="array" ref="AI643">SUMPRODUCT(--(IFERROR(HOUR(Flights_2026_09_303334353637345678910[entry_hour]),-1)=HOUR(AF643)),--(IFERROR(Flights_2026_09_303334353637345678910[entry_sector],"")=AG643),--(IFERROR(Flights_2026_09_303334353637345678910[nfl],-1)&gt;=AH643),--(IFERROR(Flights_2026_09_303334353637345678910[nfl],-1)&lt;=IF(AH643=450,450,AH643+9)))</f>
        <v>0</v>
      </c>
    </row>
    <row r="644" spans="32:35" x14ac:dyDescent="0.2">
      <c r="AF644" s="2">
        <v>0.75</v>
      </c>
      <c r="AG644" t="s">
        <v>747</v>
      </c>
      <c r="AH644" s="17">
        <v>380</v>
      </c>
      <c r="AI644" s="17" cm="1">
        <f t="array" ref="AI644">SUMPRODUCT(--(IFERROR(HOUR(Flights_2026_09_303334353637345678910[entry_hour]),-1)=HOUR(AF644)),--(IFERROR(Flights_2026_09_303334353637345678910[entry_sector],"")=AG644),--(IFERROR(Flights_2026_09_303334353637345678910[nfl],-1)&gt;=AH644),--(IFERROR(Flights_2026_09_303334353637345678910[nfl],-1)&lt;=IF(AH644=450,450,AH644+9)))</f>
        <v>0</v>
      </c>
    </row>
    <row r="645" spans="32:35" x14ac:dyDescent="0.2">
      <c r="AF645" s="2">
        <v>0.75</v>
      </c>
      <c r="AG645" t="s">
        <v>747</v>
      </c>
      <c r="AH645" s="17">
        <v>390</v>
      </c>
      <c r="AI645" s="17" cm="1">
        <f t="array" ref="AI645">SUMPRODUCT(--(IFERROR(HOUR(Flights_2026_09_303334353637345678910[entry_hour]),-1)=HOUR(AF645)),--(IFERROR(Flights_2026_09_303334353637345678910[entry_sector],"")=AG645),--(IFERROR(Flights_2026_09_303334353637345678910[nfl],-1)&gt;=AH645),--(IFERROR(Flights_2026_09_303334353637345678910[nfl],-1)&lt;=IF(AH645=450,450,AH645+9)))</f>
        <v>0</v>
      </c>
    </row>
    <row r="646" spans="32:35" x14ac:dyDescent="0.2">
      <c r="AF646" s="2">
        <v>0.75</v>
      </c>
      <c r="AG646" t="s">
        <v>747</v>
      </c>
      <c r="AH646" s="17">
        <v>400</v>
      </c>
      <c r="AI646" s="17" cm="1">
        <f t="array" ref="AI646">SUMPRODUCT(--(IFERROR(HOUR(Flights_2026_09_303334353637345678910[entry_hour]),-1)=HOUR(AF646)),--(IFERROR(Flights_2026_09_303334353637345678910[entry_sector],"")=AG646),--(IFERROR(Flights_2026_09_303334353637345678910[nfl],-1)&gt;=AH646),--(IFERROR(Flights_2026_09_303334353637345678910[nfl],-1)&lt;=IF(AH646=450,450,AH646+9)))</f>
        <v>0</v>
      </c>
    </row>
    <row r="647" spans="32:35" x14ac:dyDescent="0.2">
      <c r="AF647" s="2">
        <v>0.75</v>
      </c>
      <c r="AG647" t="s">
        <v>747</v>
      </c>
      <c r="AH647" s="17">
        <v>410</v>
      </c>
      <c r="AI647" s="17" cm="1">
        <f t="array" ref="AI647">SUMPRODUCT(--(IFERROR(HOUR(Flights_2026_09_303334353637345678910[entry_hour]),-1)=HOUR(AF647)),--(IFERROR(Flights_2026_09_303334353637345678910[entry_sector],"")=AG647),--(IFERROR(Flights_2026_09_303334353637345678910[nfl],-1)&gt;=AH647),--(IFERROR(Flights_2026_09_303334353637345678910[nfl],-1)&lt;=IF(AH647=450,450,AH647+9)))</f>
        <v>0</v>
      </c>
    </row>
    <row r="648" spans="32:35" x14ac:dyDescent="0.2">
      <c r="AF648" s="2">
        <v>0.75</v>
      </c>
      <c r="AG648" t="s">
        <v>747</v>
      </c>
      <c r="AH648" s="17">
        <v>420</v>
      </c>
      <c r="AI648" s="17" cm="1">
        <f t="array" ref="AI648">SUMPRODUCT(--(IFERROR(HOUR(Flights_2026_09_303334353637345678910[entry_hour]),-1)=HOUR(AF648)),--(IFERROR(Flights_2026_09_303334353637345678910[entry_sector],"")=AG648),--(IFERROR(Flights_2026_09_303334353637345678910[nfl],-1)&gt;=AH648),--(IFERROR(Flights_2026_09_303334353637345678910[nfl],-1)&lt;=IF(AH648=450,450,AH648+9)))</f>
        <v>0</v>
      </c>
    </row>
    <row r="649" spans="32:35" x14ac:dyDescent="0.2">
      <c r="AF649" s="2">
        <v>0.75</v>
      </c>
      <c r="AG649" t="s">
        <v>747</v>
      </c>
      <c r="AH649" s="17">
        <v>430</v>
      </c>
      <c r="AI649" s="17" cm="1">
        <f t="array" ref="AI649">SUMPRODUCT(--(IFERROR(HOUR(Flights_2026_09_303334353637345678910[entry_hour]),-1)=HOUR(AF649)),--(IFERROR(Flights_2026_09_303334353637345678910[entry_sector],"")=AG649),--(IFERROR(Flights_2026_09_303334353637345678910[nfl],-1)&gt;=AH649),--(IFERROR(Flights_2026_09_303334353637345678910[nfl],-1)&lt;=IF(AH649=450,450,AH649+9)))</f>
        <v>0</v>
      </c>
    </row>
    <row r="650" spans="32:35" x14ac:dyDescent="0.2">
      <c r="AF650" s="2">
        <v>0.75</v>
      </c>
      <c r="AG650" t="s">
        <v>747</v>
      </c>
      <c r="AH650" s="17">
        <v>440</v>
      </c>
      <c r="AI650" s="17" cm="1">
        <f t="array" ref="AI650">SUMPRODUCT(--(IFERROR(HOUR(Flights_2026_09_303334353637345678910[entry_hour]),-1)=HOUR(AF650)),--(IFERROR(Flights_2026_09_303334353637345678910[entry_sector],"")=AG650),--(IFERROR(Flights_2026_09_303334353637345678910[nfl],-1)&gt;=AH650),--(IFERROR(Flights_2026_09_303334353637345678910[nfl],-1)&lt;=IF(AH650=450,450,AH650+9)))</f>
        <v>0</v>
      </c>
    </row>
    <row r="651" spans="32:35" x14ac:dyDescent="0.2">
      <c r="AF651" s="2">
        <v>0.75</v>
      </c>
      <c r="AG651" t="s">
        <v>747</v>
      </c>
      <c r="AH651" s="17">
        <v>450</v>
      </c>
      <c r="AI651" s="17" cm="1">
        <f t="array" ref="AI651">SUMPRODUCT(--(IFERROR(HOUR(Flights_2026_09_303334353637345678910[entry_hour]),-1)=HOUR(AF651)),--(IFERROR(Flights_2026_09_303334353637345678910[entry_sector],"")=AG651),--(IFERROR(Flights_2026_09_303334353637345678910[nfl],-1)&gt;=AH651),--(IFERROR(Flights_2026_09_303334353637345678910[nfl],-1)&lt;=IF(AH651=450,450,AH651+9)))</f>
        <v>0</v>
      </c>
    </row>
    <row r="652" spans="32:35" x14ac:dyDescent="0.2">
      <c r="AF652" s="2">
        <v>0.79166666666666663</v>
      </c>
      <c r="AG652" t="s">
        <v>743</v>
      </c>
      <c r="AH652" s="17">
        <v>200</v>
      </c>
      <c r="AI652" s="17" cm="1">
        <f t="array" ref="AI652">SUMPRODUCT(--(IFERROR(HOUR(Flights_2026_09_303334353637345678910[entry_hour]),-1)=HOUR(AF652)),--(IFERROR(Flights_2026_09_303334353637345678910[entry_sector],"")=AG652),--(IFERROR(Flights_2026_09_303334353637345678910[nfl],-1)&gt;=AH652),--(IFERROR(Flights_2026_09_303334353637345678910[nfl],-1)&lt;=IF(AH652=450,450,AH652+9)))</f>
        <v>0</v>
      </c>
    </row>
    <row r="653" spans="32:35" x14ac:dyDescent="0.2">
      <c r="AF653" s="2">
        <v>0.79166666666666663</v>
      </c>
      <c r="AG653" t="s">
        <v>743</v>
      </c>
      <c r="AH653" s="17">
        <v>210</v>
      </c>
      <c r="AI653" s="17" cm="1">
        <f t="array" ref="AI653">SUMPRODUCT(--(IFERROR(HOUR(Flights_2026_09_303334353637345678910[entry_hour]),-1)=HOUR(AF653)),--(IFERROR(Flights_2026_09_303334353637345678910[entry_sector],"")=AG653),--(IFERROR(Flights_2026_09_303334353637345678910[nfl],-1)&gt;=AH653),--(IFERROR(Flights_2026_09_303334353637345678910[nfl],-1)&lt;=IF(AH653=450,450,AH653+9)))</f>
        <v>0</v>
      </c>
    </row>
    <row r="654" spans="32:35" x14ac:dyDescent="0.2">
      <c r="AF654" s="2">
        <v>0.79166666666666663</v>
      </c>
      <c r="AG654" t="s">
        <v>743</v>
      </c>
      <c r="AH654" s="17">
        <v>220</v>
      </c>
      <c r="AI654" s="17" cm="1">
        <f t="array" ref="AI654">SUMPRODUCT(--(IFERROR(HOUR(Flights_2026_09_303334353637345678910[entry_hour]),-1)=HOUR(AF654)),--(IFERROR(Flights_2026_09_303334353637345678910[entry_sector],"")=AG654),--(IFERROR(Flights_2026_09_303334353637345678910[nfl],-1)&gt;=AH654),--(IFERROR(Flights_2026_09_303334353637345678910[nfl],-1)&lt;=IF(AH654=450,450,AH654+9)))</f>
        <v>0</v>
      </c>
    </row>
    <row r="655" spans="32:35" x14ac:dyDescent="0.2">
      <c r="AF655" s="2">
        <v>0.79166666666666663</v>
      </c>
      <c r="AG655" t="s">
        <v>743</v>
      </c>
      <c r="AH655" s="17">
        <v>230</v>
      </c>
      <c r="AI655" s="17" cm="1">
        <f t="array" ref="AI655">SUMPRODUCT(--(IFERROR(HOUR(Flights_2026_09_303334353637345678910[entry_hour]),-1)=HOUR(AF655)),--(IFERROR(Flights_2026_09_303334353637345678910[entry_sector],"")=AG655),--(IFERROR(Flights_2026_09_303334353637345678910[nfl],-1)&gt;=AH655),--(IFERROR(Flights_2026_09_303334353637345678910[nfl],-1)&lt;=IF(AH655=450,450,AH655+9)))</f>
        <v>0</v>
      </c>
    </row>
    <row r="656" spans="32:35" x14ac:dyDescent="0.2">
      <c r="AF656" s="2">
        <v>0.79166666666666663</v>
      </c>
      <c r="AG656" t="s">
        <v>743</v>
      </c>
      <c r="AH656" s="17">
        <v>240</v>
      </c>
      <c r="AI656" s="17" cm="1">
        <f t="array" ref="AI656">SUMPRODUCT(--(IFERROR(HOUR(Flights_2026_09_303334353637345678910[entry_hour]),-1)=HOUR(AF656)),--(IFERROR(Flights_2026_09_303334353637345678910[entry_sector],"")=AG656),--(IFERROR(Flights_2026_09_303334353637345678910[nfl],-1)&gt;=AH656),--(IFERROR(Flights_2026_09_303334353637345678910[nfl],-1)&lt;=IF(AH656=450,450,AH656+9)))</f>
        <v>0</v>
      </c>
    </row>
    <row r="657" spans="32:35" x14ac:dyDescent="0.2">
      <c r="AF657" s="2">
        <v>0.79166666666666663</v>
      </c>
      <c r="AG657" t="s">
        <v>743</v>
      </c>
      <c r="AH657" s="17">
        <v>250</v>
      </c>
      <c r="AI657" s="17" cm="1">
        <f t="array" ref="AI657">SUMPRODUCT(--(IFERROR(HOUR(Flights_2026_09_303334353637345678910[entry_hour]),-1)=HOUR(AF657)),--(IFERROR(Flights_2026_09_303334353637345678910[entry_sector],"")=AG657),--(IFERROR(Flights_2026_09_303334353637345678910[nfl],-1)&gt;=AH657),--(IFERROR(Flights_2026_09_303334353637345678910[nfl],-1)&lt;=IF(AH657=450,450,AH657+9)))</f>
        <v>0</v>
      </c>
    </row>
    <row r="658" spans="32:35" x14ac:dyDescent="0.2">
      <c r="AF658" s="2">
        <v>0.79166666666666663</v>
      </c>
      <c r="AG658" t="s">
        <v>743</v>
      </c>
      <c r="AH658" s="17">
        <v>260</v>
      </c>
      <c r="AI658" s="17" cm="1">
        <f t="array" ref="AI658">SUMPRODUCT(--(IFERROR(HOUR(Flights_2026_09_303334353637345678910[entry_hour]),-1)=HOUR(AF658)),--(IFERROR(Flights_2026_09_303334353637345678910[entry_sector],"")=AG658),--(IFERROR(Flights_2026_09_303334353637345678910[nfl],-1)&gt;=AH658),--(IFERROR(Flights_2026_09_303334353637345678910[nfl],-1)&lt;=IF(AH658=450,450,AH658+9)))</f>
        <v>0</v>
      </c>
    </row>
    <row r="659" spans="32:35" x14ac:dyDescent="0.2">
      <c r="AF659" s="2">
        <v>0.79166666666666663</v>
      </c>
      <c r="AG659" t="s">
        <v>743</v>
      </c>
      <c r="AH659" s="17">
        <v>270</v>
      </c>
      <c r="AI659" s="17" cm="1">
        <f t="array" ref="AI659">SUMPRODUCT(--(IFERROR(HOUR(Flights_2026_09_303334353637345678910[entry_hour]),-1)=HOUR(AF659)),--(IFERROR(Flights_2026_09_303334353637345678910[entry_sector],"")=AG659),--(IFERROR(Flights_2026_09_303334353637345678910[nfl],-1)&gt;=AH659),--(IFERROR(Flights_2026_09_303334353637345678910[nfl],-1)&lt;=IF(AH659=450,450,AH659+9)))</f>
        <v>0</v>
      </c>
    </row>
    <row r="660" spans="32:35" x14ac:dyDescent="0.2">
      <c r="AF660" s="2">
        <v>0.79166666666666663</v>
      </c>
      <c r="AG660" t="s">
        <v>743</v>
      </c>
      <c r="AH660" s="17">
        <v>280</v>
      </c>
      <c r="AI660" s="17" cm="1">
        <f t="array" ref="AI660">SUMPRODUCT(--(IFERROR(HOUR(Flights_2026_09_303334353637345678910[entry_hour]),-1)=HOUR(AF660)),--(IFERROR(Flights_2026_09_303334353637345678910[entry_sector],"")=AG660),--(IFERROR(Flights_2026_09_303334353637345678910[nfl],-1)&gt;=AH660),--(IFERROR(Flights_2026_09_303334353637345678910[nfl],-1)&lt;=IF(AH660=450,450,AH660+9)))</f>
        <v>0</v>
      </c>
    </row>
    <row r="661" spans="32:35" x14ac:dyDescent="0.2">
      <c r="AF661" s="2">
        <v>0.79166666666666663</v>
      </c>
      <c r="AG661" t="s">
        <v>743</v>
      </c>
      <c r="AH661" s="17">
        <v>290</v>
      </c>
      <c r="AI661" s="17" cm="1">
        <f t="array" ref="AI661">SUMPRODUCT(--(IFERROR(HOUR(Flights_2026_09_303334353637345678910[entry_hour]),-1)=HOUR(AF661)),--(IFERROR(Flights_2026_09_303334353637345678910[entry_sector],"")=AG661),--(IFERROR(Flights_2026_09_303334353637345678910[nfl],-1)&gt;=AH661),--(IFERROR(Flights_2026_09_303334353637345678910[nfl],-1)&lt;=IF(AH661=450,450,AH661+9)))</f>
        <v>0</v>
      </c>
    </row>
    <row r="662" spans="32:35" x14ac:dyDescent="0.2">
      <c r="AF662" s="2">
        <v>0.79166666666666663</v>
      </c>
      <c r="AG662" t="s">
        <v>743</v>
      </c>
      <c r="AH662" s="17">
        <v>300</v>
      </c>
      <c r="AI662" s="17" cm="1">
        <f t="array" ref="AI662">SUMPRODUCT(--(IFERROR(HOUR(Flights_2026_09_303334353637345678910[entry_hour]),-1)=HOUR(AF662)),--(IFERROR(Flights_2026_09_303334353637345678910[entry_sector],"")=AG662),--(IFERROR(Flights_2026_09_303334353637345678910[nfl],-1)&gt;=AH662),--(IFERROR(Flights_2026_09_303334353637345678910[nfl],-1)&lt;=IF(AH662=450,450,AH662+9)))</f>
        <v>0</v>
      </c>
    </row>
    <row r="663" spans="32:35" x14ac:dyDescent="0.2">
      <c r="AF663" s="2">
        <v>0.79166666666666663</v>
      </c>
      <c r="AG663" t="s">
        <v>743</v>
      </c>
      <c r="AH663" s="17">
        <v>310</v>
      </c>
      <c r="AI663" s="17" cm="1">
        <f t="array" ref="AI663">SUMPRODUCT(--(IFERROR(HOUR(Flights_2026_09_303334353637345678910[entry_hour]),-1)=HOUR(AF663)),--(IFERROR(Flights_2026_09_303334353637345678910[entry_sector],"")=AG663),--(IFERROR(Flights_2026_09_303334353637345678910[nfl],-1)&gt;=AH663),--(IFERROR(Flights_2026_09_303334353637345678910[nfl],-1)&lt;=IF(AH663=450,450,AH663+9)))</f>
        <v>1</v>
      </c>
    </row>
    <row r="664" spans="32:35" x14ac:dyDescent="0.2">
      <c r="AF664" s="2">
        <v>0.79166666666666663</v>
      </c>
      <c r="AG664" t="s">
        <v>743</v>
      </c>
      <c r="AH664" s="17">
        <v>320</v>
      </c>
      <c r="AI664" s="17" cm="1">
        <f t="array" ref="AI664">SUMPRODUCT(--(IFERROR(HOUR(Flights_2026_09_303334353637345678910[entry_hour]),-1)=HOUR(AF664)),--(IFERROR(Flights_2026_09_303334353637345678910[entry_sector],"")=AG664),--(IFERROR(Flights_2026_09_303334353637345678910[nfl],-1)&gt;=AH664),--(IFERROR(Flights_2026_09_303334353637345678910[nfl],-1)&lt;=IF(AH664=450,450,AH664+9)))</f>
        <v>0</v>
      </c>
    </row>
    <row r="665" spans="32:35" x14ac:dyDescent="0.2">
      <c r="AF665" s="2">
        <v>0.79166666666666663</v>
      </c>
      <c r="AG665" t="s">
        <v>743</v>
      </c>
      <c r="AH665" s="17">
        <v>330</v>
      </c>
      <c r="AI665" s="17" cm="1">
        <f t="array" ref="AI665">SUMPRODUCT(--(IFERROR(HOUR(Flights_2026_09_303334353637345678910[entry_hour]),-1)=HOUR(AF665)),--(IFERROR(Flights_2026_09_303334353637345678910[entry_sector],"")=AG665),--(IFERROR(Flights_2026_09_303334353637345678910[nfl],-1)&gt;=AH665),--(IFERROR(Flights_2026_09_303334353637345678910[nfl],-1)&lt;=IF(AH665=450,450,AH665+9)))</f>
        <v>0</v>
      </c>
    </row>
    <row r="666" spans="32:35" x14ac:dyDescent="0.2">
      <c r="AF666" s="2">
        <v>0.79166666666666663</v>
      </c>
      <c r="AG666" t="s">
        <v>743</v>
      </c>
      <c r="AH666" s="17">
        <v>340</v>
      </c>
      <c r="AI666" s="17" cm="1">
        <f t="array" ref="AI666">SUMPRODUCT(--(IFERROR(HOUR(Flights_2026_09_303334353637345678910[entry_hour]),-1)=HOUR(AF666)),--(IFERROR(Flights_2026_09_303334353637345678910[entry_sector],"")=AG666),--(IFERROR(Flights_2026_09_303334353637345678910[nfl],-1)&gt;=AH666),--(IFERROR(Flights_2026_09_303334353637345678910[nfl],-1)&lt;=IF(AH666=450,450,AH666+9)))</f>
        <v>0</v>
      </c>
    </row>
    <row r="667" spans="32:35" x14ac:dyDescent="0.2">
      <c r="AF667" s="2">
        <v>0.79166666666666663</v>
      </c>
      <c r="AG667" t="s">
        <v>743</v>
      </c>
      <c r="AH667" s="17">
        <v>350</v>
      </c>
      <c r="AI667" s="17" cm="1">
        <f t="array" ref="AI667">SUMPRODUCT(--(IFERROR(HOUR(Flights_2026_09_303334353637345678910[entry_hour]),-1)=HOUR(AF667)),--(IFERROR(Flights_2026_09_303334353637345678910[entry_sector],"")=AG667),--(IFERROR(Flights_2026_09_303334353637345678910[nfl],-1)&gt;=AH667),--(IFERROR(Flights_2026_09_303334353637345678910[nfl],-1)&lt;=IF(AH667=450,450,AH667+9)))</f>
        <v>0</v>
      </c>
    </row>
    <row r="668" spans="32:35" x14ac:dyDescent="0.2">
      <c r="AF668" s="2">
        <v>0.79166666666666663</v>
      </c>
      <c r="AG668" t="s">
        <v>743</v>
      </c>
      <c r="AH668" s="17">
        <v>360</v>
      </c>
      <c r="AI668" s="17" cm="1">
        <f t="array" ref="AI668">SUMPRODUCT(--(IFERROR(HOUR(Flights_2026_09_303334353637345678910[entry_hour]),-1)=HOUR(AF668)),--(IFERROR(Flights_2026_09_303334353637345678910[entry_sector],"")=AG668),--(IFERROR(Flights_2026_09_303334353637345678910[nfl],-1)&gt;=AH668),--(IFERROR(Flights_2026_09_303334353637345678910[nfl],-1)&lt;=IF(AH668=450,450,AH668+9)))</f>
        <v>0</v>
      </c>
    </row>
    <row r="669" spans="32:35" x14ac:dyDescent="0.2">
      <c r="AF669" s="2">
        <v>0.79166666666666663</v>
      </c>
      <c r="AG669" t="s">
        <v>743</v>
      </c>
      <c r="AH669" s="17">
        <v>370</v>
      </c>
      <c r="AI669" s="17" cm="1">
        <f t="array" ref="AI669">SUMPRODUCT(--(IFERROR(HOUR(Flights_2026_09_303334353637345678910[entry_hour]),-1)=HOUR(AF669)),--(IFERROR(Flights_2026_09_303334353637345678910[entry_sector],"")=AG669),--(IFERROR(Flights_2026_09_303334353637345678910[nfl],-1)&gt;=AH669),--(IFERROR(Flights_2026_09_303334353637345678910[nfl],-1)&lt;=IF(AH669=450,450,AH669+9)))</f>
        <v>1</v>
      </c>
    </row>
    <row r="670" spans="32:35" x14ac:dyDescent="0.2">
      <c r="AF670" s="2">
        <v>0.79166666666666663</v>
      </c>
      <c r="AG670" t="s">
        <v>743</v>
      </c>
      <c r="AH670" s="17">
        <v>380</v>
      </c>
      <c r="AI670" s="17" cm="1">
        <f t="array" ref="AI670">SUMPRODUCT(--(IFERROR(HOUR(Flights_2026_09_303334353637345678910[entry_hour]),-1)=HOUR(AF670)),--(IFERROR(Flights_2026_09_303334353637345678910[entry_sector],"")=AG670),--(IFERROR(Flights_2026_09_303334353637345678910[nfl],-1)&gt;=AH670),--(IFERROR(Flights_2026_09_303334353637345678910[nfl],-1)&lt;=IF(AH670=450,450,AH670+9)))</f>
        <v>0</v>
      </c>
    </row>
    <row r="671" spans="32:35" x14ac:dyDescent="0.2">
      <c r="AF671" s="2">
        <v>0.79166666666666663</v>
      </c>
      <c r="AG671" t="s">
        <v>743</v>
      </c>
      <c r="AH671" s="17">
        <v>390</v>
      </c>
      <c r="AI671" s="17" cm="1">
        <f t="array" ref="AI671">SUMPRODUCT(--(IFERROR(HOUR(Flights_2026_09_303334353637345678910[entry_hour]),-1)=HOUR(AF671)),--(IFERROR(Flights_2026_09_303334353637345678910[entry_sector],"")=AG671),--(IFERROR(Flights_2026_09_303334353637345678910[nfl],-1)&gt;=AH671),--(IFERROR(Flights_2026_09_303334353637345678910[nfl],-1)&lt;=IF(AH671=450,450,AH671+9)))</f>
        <v>0</v>
      </c>
    </row>
    <row r="672" spans="32:35" x14ac:dyDescent="0.2">
      <c r="AF672" s="2">
        <v>0.79166666666666663</v>
      </c>
      <c r="AG672" t="s">
        <v>743</v>
      </c>
      <c r="AH672" s="17">
        <v>400</v>
      </c>
      <c r="AI672" s="17" cm="1">
        <f t="array" ref="AI672">SUMPRODUCT(--(IFERROR(HOUR(Flights_2026_09_303334353637345678910[entry_hour]),-1)=HOUR(AF672)),--(IFERROR(Flights_2026_09_303334353637345678910[entry_sector],"")=AG672),--(IFERROR(Flights_2026_09_303334353637345678910[nfl],-1)&gt;=AH672),--(IFERROR(Flights_2026_09_303334353637345678910[nfl],-1)&lt;=IF(AH672=450,450,AH672+9)))</f>
        <v>0</v>
      </c>
    </row>
    <row r="673" spans="32:35" x14ac:dyDescent="0.2">
      <c r="AF673" s="2">
        <v>0.79166666666666663</v>
      </c>
      <c r="AG673" t="s">
        <v>743</v>
      </c>
      <c r="AH673" s="17">
        <v>410</v>
      </c>
      <c r="AI673" s="17" cm="1">
        <f t="array" ref="AI673">SUMPRODUCT(--(IFERROR(HOUR(Flights_2026_09_303334353637345678910[entry_hour]),-1)=HOUR(AF673)),--(IFERROR(Flights_2026_09_303334353637345678910[entry_sector],"")=AG673),--(IFERROR(Flights_2026_09_303334353637345678910[nfl],-1)&gt;=AH673),--(IFERROR(Flights_2026_09_303334353637345678910[nfl],-1)&lt;=IF(AH673=450,450,AH673+9)))</f>
        <v>0</v>
      </c>
    </row>
    <row r="674" spans="32:35" x14ac:dyDescent="0.2">
      <c r="AF674" s="2">
        <v>0.79166666666666663</v>
      </c>
      <c r="AG674" t="s">
        <v>743</v>
      </c>
      <c r="AH674" s="17">
        <v>420</v>
      </c>
      <c r="AI674" s="17" cm="1">
        <f t="array" ref="AI674">SUMPRODUCT(--(IFERROR(HOUR(Flights_2026_09_303334353637345678910[entry_hour]),-1)=HOUR(AF674)),--(IFERROR(Flights_2026_09_303334353637345678910[entry_sector],"")=AG674),--(IFERROR(Flights_2026_09_303334353637345678910[nfl],-1)&gt;=AH674),--(IFERROR(Flights_2026_09_303334353637345678910[nfl],-1)&lt;=IF(AH674=450,450,AH674+9)))</f>
        <v>0</v>
      </c>
    </row>
    <row r="675" spans="32:35" x14ac:dyDescent="0.2">
      <c r="AF675" s="2">
        <v>0.79166666666666663</v>
      </c>
      <c r="AG675" t="s">
        <v>743</v>
      </c>
      <c r="AH675" s="17">
        <v>430</v>
      </c>
      <c r="AI675" s="17" cm="1">
        <f t="array" ref="AI675">SUMPRODUCT(--(IFERROR(HOUR(Flights_2026_09_303334353637345678910[entry_hour]),-1)=HOUR(AF675)),--(IFERROR(Flights_2026_09_303334353637345678910[entry_sector],"")=AG675),--(IFERROR(Flights_2026_09_303334353637345678910[nfl],-1)&gt;=AH675),--(IFERROR(Flights_2026_09_303334353637345678910[nfl],-1)&lt;=IF(AH675=450,450,AH675+9)))</f>
        <v>0</v>
      </c>
    </row>
    <row r="676" spans="32:35" x14ac:dyDescent="0.2">
      <c r="AF676" s="2">
        <v>0.79166666666666663</v>
      </c>
      <c r="AG676" t="s">
        <v>743</v>
      </c>
      <c r="AH676" s="17">
        <v>440</v>
      </c>
      <c r="AI676" s="17" cm="1">
        <f t="array" ref="AI676">SUMPRODUCT(--(IFERROR(HOUR(Flights_2026_09_303334353637345678910[entry_hour]),-1)=HOUR(AF676)),--(IFERROR(Flights_2026_09_303334353637345678910[entry_sector],"")=AG676),--(IFERROR(Flights_2026_09_303334353637345678910[nfl],-1)&gt;=AH676),--(IFERROR(Flights_2026_09_303334353637345678910[nfl],-1)&lt;=IF(AH676=450,450,AH676+9)))</f>
        <v>0</v>
      </c>
    </row>
    <row r="677" spans="32:35" x14ac:dyDescent="0.2">
      <c r="AF677" s="2">
        <v>0.79166666666666663</v>
      </c>
      <c r="AG677" t="s">
        <v>743</v>
      </c>
      <c r="AH677" s="17">
        <v>450</v>
      </c>
      <c r="AI677" s="17" cm="1">
        <f t="array" ref="AI677">SUMPRODUCT(--(IFERROR(HOUR(Flights_2026_09_303334353637345678910[entry_hour]),-1)=HOUR(AF677)),--(IFERROR(Flights_2026_09_303334353637345678910[entry_sector],"")=AG677),--(IFERROR(Flights_2026_09_303334353637345678910[nfl],-1)&gt;=AH677),--(IFERROR(Flights_2026_09_303334353637345678910[nfl],-1)&lt;=IF(AH677=450,450,AH677+9)))</f>
        <v>0</v>
      </c>
    </row>
    <row r="678" spans="32:35" x14ac:dyDescent="0.2">
      <c r="AF678" s="2">
        <v>0.79166666666666663</v>
      </c>
      <c r="AG678" t="s">
        <v>744</v>
      </c>
      <c r="AH678" s="17">
        <v>200</v>
      </c>
      <c r="AI678" s="17" cm="1">
        <f t="array" ref="AI678">SUMPRODUCT(--(IFERROR(HOUR(Flights_2026_09_303334353637345678910[entry_hour]),-1)=HOUR(AF678)),--(IFERROR(Flights_2026_09_303334353637345678910[entry_sector],"")=AG678),--(IFERROR(Flights_2026_09_303334353637345678910[nfl],-1)&gt;=AH678),--(IFERROR(Flights_2026_09_303334353637345678910[nfl],-1)&lt;=IF(AH678=450,450,AH678+9)))</f>
        <v>0</v>
      </c>
    </row>
    <row r="679" spans="32:35" x14ac:dyDescent="0.2">
      <c r="AF679" s="2">
        <v>0.79166666666666663</v>
      </c>
      <c r="AG679" t="s">
        <v>744</v>
      </c>
      <c r="AH679" s="17">
        <v>210</v>
      </c>
      <c r="AI679" s="17" cm="1">
        <f t="array" ref="AI679">SUMPRODUCT(--(IFERROR(HOUR(Flights_2026_09_303334353637345678910[entry_hour]),-1)=HOUR(AF679)),--(IFERROR(Flights_2026_09_303334353637345678910[entry_sector],"")=AG679),--(IFERROR(Flights_2026_09_303334353637345678910[nfl],-1)&gt;=AH679),--(IFERROR(Flights_2026_09_303334353637345678910[nfl],-1)&lt;=IF(AH679=450,450,AH679+9)))</f>
        <v>0</v>
      </c>
    </row>
    <row r="680" spans="32:35" x14ac:dyDescent="0.2">
      <c r="AF680" s="2">
        <v>0.79166666666666663</v>
      </c>
      <c r="AG680" t="s">
        <v>744</v>
      </c>
      <c r="AH680" s="17">
        <v>220</v>
      </c>
      <c r="AI680" s="17" cm="1">
        <f t="array" ref="AI680">SUMPRODUCT(--(IFERROR(HOUR(Flights_2026_09_303334353637345678910[entry_hour]),-1)=HOUR(AF680)),--(IFERROR(Flights_2026_09_303334353637345678910[entry_sector],"")=AG680),--(IFERROR(Flights_2026_09_303334353637345678910[nfl],-1)&gt;=AH680),--(IFERROR(Flights_2026_09_303334353637345678910[nfl],-1)&lt;=IF(AH680=450,450,AH680+9)))</f>
        <v>3</v>
      </c>
    </row>
    <row r="681" spans="32:35" x14ac:dyDescent="0.2">
      <c r="AF681" s="2">
        <v>0.79166666666666663</v>
      </c>
      <c r="AG681" t="s">
        <v>744</v>
      </c>
      <c r="AH681" s="17">
        <v>230</v>
      </c>
      <c r="AI681" s="17" cm="1">
        <f t="array" ref="AI681">SUMPRODUCT(--(IFERROR(HOUR(Flights_2026_09_303334353637345678910[entry_hour]),-1)=HOUR(AF681)),--(IFERROR(Flights_2026_09_303334353637345678910[entry_sector],"")=AG681),--(IFERROR(Flights_2026_09_303334353637345678910[nfl],-1)&gt;=AH681),--(IFERROR(Flights_2026_09_303334353637345678910[nfl],-1)&lt;=IF(AH681=450,450,AH681+9)))</f>
        <v>0</v>
      </c>
    </row>
    <row r="682" spans="32:35" x14ac:dyDescent="0.2">
      <c r="AF682" s="2">
        <v>0.79166666666666663</v>
      </c>
      <c r="AG682" t="s">
        <v>744</v>
      </c>
      <c r="AH682" s="17">
        <v>240</v>
      </c>
      <c r="AI682" s="17" cm="1">
        <f t="array" ref="AI682">SUMPRODUCT(--(IFERROR(HOUR(Flights_2026_09_303334353637345678910[entry_hour]),-1)=HOUR(AF682)),--(IFERROR(Flights_2026_09_303334353637345678910[entry_sector],"")=AG682),--(IFERROR(Flights_2026_09_303334353637345678910[nfl],-1)&gt;=AH682),--(IFERROR(Flights_2026_09_303334353637345678910[nfl],-1)&lt;=IF(AH682=450,450,AH682+9)))</f>
        <v>0</v>
      </c>
    </row>
    <row r="683" spans="32:35" x14ac:dyDescent="0.2">
      <c r="AF683" s="2">
        <v>0.79166666666666663</v>
      </c>
      <c r="AG683" t="s">
        <v>744</v>
      </c>
      <c r="AH683" s="17">
        <v>250</v>
      </c>
      <c r="AI683" s="17" cm="1">
        <f t="array" ref="AI683">SUMPRODUCT(--(IFERROR(HOUR(Flights_2026_09_303334353637345678910[entry_hour]),-1)=HOUR(AF683)),--(IFERROR(Flights_2026_09_303334353637345678910[entry_sector],"")=AG683),--(IFERROR(Flights_2026_09_303334353637345678910[nfl],-1)&gt;=AH683),--(IFERROR(Flights_2026_09_303334353637345678910[nfl],-1)&lt;=IF(AH683=450,450,AH683+9)))</f>
        <v>0</v>
      </c>
    </row>
    <row r="684" spans="32:35" x14ac:dyDescent="0.2">
      <c r="AF684" s="2">
        <v>0.79166666666666663</v>
      </c>
      <c r="AG684" t="s">
        <v>744</v>
      </c>
      <c r="AH684" s="17">
        <v>260</v>
      </c>
      <c r="AI684" s="17" cm="1">
        <f t="array" ref="AI684">SUMPRODUCT(--(IFERROR(HOUR(Flights_2026_09_303334353637345678910[entry_hour]),-1)=HOUR(AF684)),--(IFERROR(Flights_2026_09_303334353637345678910[entry_sector],"")=AG684),--(IFERROR(Flights_2026_09_303334353637345678910[nfl],-1)&gt;=AH684),--(IFERROR(Flights_2026_09_303334353637345678910[nfl],-1)&lt;=IF(AH684=450,450,AH684+9)))</f>
        <v>0</v>
      </c>
    </row>
    <row r="685" spans="32:35" x14ac:dyDescent="0.2">
      <c r="AF685" s="2">
        <v>0.79166666666666663</v>
      </c>
      <c r="AG685" t="s">
        <v>744</v>
      </c>
      <c r="AH685" s="17">
        <v>270</v>
      </c>
      <c r="AI685" s="17" cm="1">
        <f t="array" ref="AI685">SUMPRODUCT(--(IFERROR(HOUR(Flights_2026_09_303334353637345678910[entry_hour]),-1)=HOUR(AF685)),--(IFERROR(Flights_2026_09_303334353637345678910[entry_sector],"")=AG685),--(IFERROR(Flights_2026_09_303334353637345678910[nfl],-1)&gt;=AH685),--(IFERROR(Flights_2026_09_303334353637345678910[nfl],-1)&lt;=IF(AH685=450,450,AH685+9)))</f>
        <v>0</v>
      </c>
    </row>
    <row r="686" spans="32:35" x14ac:dyDescent="0.2">
      <c r="AF686" s="2">
        <v>0.79166666666666663</v>
      </c>
      <c r="AG686" t="s">
        <v>744</v>
      </c>
      <c r="AH686" s="17">
        <v>280</v>
      </c>
      <c r="AI686" s="17" cm="1">
        <f t="array" ref="AI686">SUMPRODUCT(--(IFERROR(HOUR(Flights_2026_09_303334353637345678910[entry_hour]),-1)=HOUR(AF686)),--(IFERROR(Flights_2026_09_303334353637345678910[entry_sector],"")=AG686),--(IFERROR(Flights_2026_09_303334353637345678910[nfl],-1)&gt;=AH686),--(IFERROR(Flights_2026_09_303334353637345678910[nfl],-1)&lt;=IF(AH686=450,450,AH686+9)))</f>
        <v>0</v>
      </c>
    </row>
    <row r="687" spans="32:35" x14ac:dyDescent="0.2">
      <c r="AF687" s="2">
        <v>0.79166666666666663</v>
      </c>
      <c r="AG687" t="s">
        <v>744</v>
      </c>
      <c r="AH687" s="17">
        <v>290</v>
      </c>
      <c r="AI687" s="17" cm="1">
        <f t="array" ref="AI687">SUMPRODUCT(--(IFERROR(HOUR(Flights_2026_09_303334353637345678910[entry_hour]),-1)=HOUR(AF687)),--(IFERROR(Flights_2026_09_303334353637345678910[entry_sector],"")=AG687),--(IFERROR(Flights_2026_09_303334353637345678910[nfl],-1)&gt;=AH687),--(IFERROR(Flights_2026_09_303334353637345678910[nfl],-1)&lt;=IF(AH687=450,450,AH687+9)))</f>
        <v>0</v>
      </c>
    </row>
    <row r="688" spans="32:35" x14ac:dyDescent="0.2">
      <c r="AF688" s="2">
        <v>0.79166666666666663</v>
      </c>
      <c r="AG688" t="s">
        <v>744</v>
      </c>
      <c r="AH688" s="17">
        <v>300</v>
      </c>
      <c r="AI688" s="17" cm="1">
        <f t="array" ref="AI688">SUMPRODUCT(--(IFERROR(HOUR(Flights_2026_09_303334353637345678910[entry_hour]),-1)=HOUR(AF688)),--(IFERROR(Flights_2026_09_303334353637345678910[entry_sector],"")=AG688),--(IFERROR(Flights_2026_09_303334353637345678910[nfl],-1)&gt;=AH688),--(IFERROR(Flights_2026_09_303334353637345678910[nfl],-1)&lt;=IF(AH688=450,450,AH688+9)))</f>
        <v>0</v>
      </c>
    </row>
    <row r="689" spans="32:35" x14ac:dyDescent="0.2">
      <c r="AF689" s="2">
        <v>0.79166666666666663</v>
      </c>
      <c r="AG689" t="s">
        <v>744</v>
      </c>
      <c r="AH689" s="17">
        <v>310</v>
      </c>
      <c r="AI689" s="17" cm="1">
        <f t="array" ref="AI689">SUMPRODUCT(--(IFERROR(HOUR(Flights_2026_09_303334353637345678910[entry_hour]),-1)=HOUR(AF689)),--(IFERROR(Flights_2026_09_303334353637345678910[entry_sector],"")=AG689),--(IFERROR(Flights_2026_09_303334353637345678910[nfl],-1)&gt;=AH689),--(IFERROR(Flights_2026_09_303334353637345678910[nfl],-1)&lt;=IF(AH689=450,450,AH689+9)))</f>
        <v>0</v>
      </c>
    </row>
    <row r="690" spans="32:35" x14ac:dyDescent="0.2">
      <c r="AF690" s="2">
        <v>0.79166666666666663</v>
      </c>
      <c r="AG690" t="s">
        <v>744</v>
      </c>
      <c r="AH690" s="17">
        <v>320</v>
      </c>
      <c r="AI690" s="17" cm="1">
        <f t="array" ref="AI690">SUMPRODUCT(--(IFERROR(HOUR(Flights_2026_09_303334353637345678910[entry_hour]),-1)=HOUR(AF690)),--(IFERROR(Flights_2026_09_303334353637345678910[entry_sector],"")=AG690),--(IFERROR(Flights_2026_09_303334353637345678910[nfl],-1)&gt;=AH690),--(IFERROR(Flights_2026_09_303334353637345678910[nfl],-1)&lt;=IF(AH690=450,450,AH690+9)))</f>
        <v>0</v>
      </c>
    </row>
    <row r="691" spans="32:35" x14ac:dyDescent="0.2">
      <c r="AF691" s="2">
        <v>0.79166666666666663</v>
      </c>
      <c r="AG691" t="s">
        <v>744</v>
      </c>
      <c r="AH691" s="17">
        <v>330</v>
      </c>
      <c r="AI691" s="17" cm="1">
        <f t="array" ref="AI691">SUMPRODUCT(--(IFERROR(HOUR(Flights_2026_09_303334353637345678910[entry_hour]),-1)=HOUR(AF691)),--(IFERROR(Flights_2026_09_303334353637345678910[entry_sector],"")=AG691),--(IFERROR(Flights_2026_09_303334353637345678910[nfl],-1)&gt;=AH691),--(IFERROR(Flights_2026_09_303334353637345678910[nfl],-1)&lt;=IF(AH691=450,450,AH691+9)))</f>
        <v>0</v>
      </c>
    </row>
    <row r="692" spans="32:35" x14ac:dyDescent="0.2">
      <c r="AF692" s="2">
        <v>0.79166666666666663</v>
      </c>
      <c r="AG692" t="s">
        <v>744</v>
      </c>
      <c r="AH692" s="17">
        <v>340</v>
      </c>
      <c r="AI692" s="17" cm="1">
        <f t="array" ref="AI692">SUMPRODUCT(--(IFERROR(HOUR(Flights_2026_09_303334353637345678910[entry_hour]),-1)=HOUR(AF692)),--(IFERROR(Flights_2026_09_303334353637345678910[entry_sector],"")=AG692),--(IFERROR(Flights_2026_09_303334353637345678910[nfl],-1)&gt;=AH692),--(IFERROR(Flights_2026_09_303334353637345678910[nfl],-1)&lt;=IF(AH692=450,450,AH692+9)))</f>
        <v>0</v>
      </c>
    </row>
    <row r="693" spans="32:35" x14ac:dyDescent="0.2">
      <c r="AF693" s="2">
        <v>0.79166666666666663</v>
      </c>
      <c r="AG693" t="s">
        <v>744</v>
      </c>
      <c r="AH693" s="17">
        <v>350</v>
      </c>
      <c r="AI693" s="17" cm="1">
        <f t="array" ref="AI693">SUMPRODUCT(--(IFERROR(HOUR(Flights_2026_09_303334353637345678910[entry_hour]),-1)=HOUR(AF693)),--(IFERROR(Flights_2026_09_303334353637345678910[entry_sector],"")=AG693),--(IFERROR(Flights_2026_09_303334353637345678910[nfl],-1)&gt;=AH693),--(IFERROR(Flights_2026_09_303334353637345678910[nfl],-1)&lt;=IF(AH693=450,450,AH693+9)))</f>
        <v>0</v>
      </c>
    </row>
    <row r="694" spans="32:35" x14ac:dyDescent="0.2">
      <c r="AF694" s="2">
        <v>0.79166666666666663</v>
      </c>
      <c r="AG694" t="s">
        <v>744</v>
      </c>
      <c r="AH694" s="17">
        <v>360</v>
      </c>
      <c r="AI694" s="17" cm="1">
        <f t="array" ref="AI694">SUMPRODUCT(--(IFERROR(HOUR(Flights_2026_09_303334353637345678910[entry_hour]),-1)=HOUR(AF694)),--(IFERROR(Flights_2026_09_303334353637345678910[entry_sector],"")=AG694),--(IFERROR(Flights_2026_09_303334353637345678910[nfl],-1)&gt;=AH694),--(IFERROR(Flights_2026_09_303334353637345678910[nfl],-1)&lt;=IF(AH694=450,450,AH694+9)))</f>
        <v>0</v>
      </c>
    </row>
    <row r="695" spans="32:35" x14ac:dyDescent="0.2">
      <c r="AF695" s="2">
        <v>0.79166666666666663</v>
      </c>
      <c r="AG695" t="s">
        <v>744</v>
      </c>
      <c r="AH695" s="17">
        <v>370</v>
      </c>
      <c r="AI695" s="17" cm="1">
        <f t="array" ref="AI695">SUMPRODUCT(--(IFERROR(HOUR(Flights_2026_09_303334353637345678910[entry_hour]),-1)=HOUR(AF695)),--(IFERROR(Flights_2026_09_303334353637345678910[entry_sector],"")=AG695),--(IFERROR(Flights_2026_09_303334353637345678910[nfl],-1)&gt;=AH695),--(IFERROR(Flights_2026_09_303334353637345678910[nfl],-1)&lt;=IF(AH695=450,450,AH695+9)))</f>
        <v>0</v>
      </c>
    </row>
    <row r="696" spans="32:35" x14ac:dyDescent="0.2">
      <c r="AF696" s="2">
        <v>0.79166666666666663</v>
      </c>
      <c r="AG696" t="s">
        <v>744</v>
      </c>
      <c r="AH696" s="17">
        <v>380</v>
      </c>
      <c r="AI696" s="17" cm="1">
        <f t="array" ref="AI696">SUMPRODUCT(--(IFERROR(HOUR(Flights_2026_09_303334353637345678910[entry_hour]),-1)=HOUR(AF696)),--(IFERROR(Flights_2026_09_303334353637345678910[entry_sector],"")=AG696),--(IFERROR(Flights_2026_09_303334353637345678910[nfl],-1)&gt;=AH696),--(IFERROR(Flights_2026_09_303334353637345678910[nfl],-1)&lt;=IF(AH696=450,450,AH696+9)))</f>
        <v>0</v>
      </c>
    </row>
    <row r="697" spans="32:35" x14ac:dyDescent="0.2">
      <c r="AF697" s="2">
        <v>0.79166666666666663</v>
      </c>
      <c r="AG697" t="s">
        <v>744</v>
      </c>
      <c r="AH697" s="17">
        <v>390</v>
      </c>
      <c r="AI697" s="17" cm="1">
        <f t="array" ref="AI697">SUMPRODUCT(--(IFERROR(HOUR(Flights_2026_09_303334353637345678910[entry_hour]),-1)=HOUR(AF697)),--(IFERROR(Flights_2026_09_303334353637345678910[entry_sector],"")=AG697),--(IFERROR(Flights_2026_09_303334353637345678910[nfl],-1)&gt;=AH697),--(IFERROR(Flights_2026_09_303334353637345678910[nfl],-1)&lt;=IF(AH697=450,450,AH697+9)))</f>
        <v>0</v>
      </c>
    </row>
    <row r="698" spans="32:35" x14ac:dyDescent="0.2">
      <c r="AF698" s="2">
        <v>0.79166666666666663</v>
      </c>
      <c r="AG698" t="s">
        <v>744</v>
      </c>
      <c r="AH698" s="17">
        <v>400</v>
      </c>
      <c r="AI698" s="17" cm="1">
        <f t="array" ref="AI698">SUMPRODUCT(--(IFERROR(HOUR(Flights_2026_09_303334353637345678910[entry_hour]),-1)=HOUR(AF698)),--(IFERROR(Flights_2026_09_303334353637345678910[entry_sector],"")=AG698),--(IFERROR(Flights_2026_09_303334353637345678910[nfl],-1)&gt;=AH698),--(IFERROR(Flights_2026_09_303334353637345678910[nfl],-1)&lt;=IF(AH698=450,450,AH698+9)))</f>
        <v>0</v>
      </c>
    </row>
    <row r="699" spans="32:35" x14ac:dyDescent="0.2">
      <c r="AF699" s="2">
        <v>0.79166666666666663</v>
      </c>
      <c r="AG699" t="s">
        <v>744</v>
      </c>
      <c r="AH699" s="17">
        <v>410</v>
      </c>
      <c r="AI699" s="17" cm="1">
        <f t="array" ref="AI699">SUMPRODUCT(--(IFERROR(HOUR(Flights_2026_09_303334353637345678910[entry_hour]),-1)=HOUR(AF699)),--(IFERROR(Flights_2026_09_303334353637345678910[entry_sector],"")=AG699),--(IFERROR(Flights_2026_09_303334353637345678910[nfl],-1)&gt;=AH699),--(IFERROR(Flights_2026_09_303334353637345678910[nfl],-1)&lt;=IF(AH699=450,450,AH699+9)))</f>
        <v>0</v>
      </c>
    </row>
    <row r="700" spans="32:35" x14ac:dyDescent="0.2">
      <c r="AF700" s="2">
        <v>0.79166666666666663</v>
      </c>
      <c r="AG700" t="s">
        <v>744</v>
      </c>
      <c r="AH700" s="17">
        <v>420</v>
      </c>
      <c r="AI700" s="17" cm="1">
        <f t="array" ref="AI700">SUMPRODUCT(--(IFERROR(HOUR(Flights_2026_09_303334353637345678910[entry_hour]),-1)=HOUR(AF700)),--(IFERROR(Flights_2026_09_303334353637345678910[entry_sector],"")=AG700),--(IFERROR(Flights_2026_09_303334353637345678910[nfl],-1)&gt;=AH700),--(IFERROR(Flights_2026_09_303334353637345678910[nfl],-1)&lt;=IF(AH700=450,450,AH700+9)))</f>
        <v>0</v>
      </c>
    </row>
    <row r="701" spans="32:35" x14ac:dyDescent="0.2">
      <c r="AF701" s="2">
        <v>0.79166666666666663</v>
      </c>
      <c r="AG701" t="s">
        <v>744</v>
      </c>
      <c r="AH701" s="17">
        <v>430</v>
      </c>
      <c r="AI701" s="17" cm="1">
        <f t="array" ref="AI701">SUMPRODUCT(--(IFERROR(HOUR(Flights_2026_09_303334353637345678910[entry_hour]),-1)=HOUR(AF701)),--(IFERROR(Flights_2026_09_303334353637345678910[entry_sector],"")=AG701),--(IFERROR(Flights_2026_09_303334353637345678910[nfl],-1)&gt;=AH701),--(IFERROR(Flights_2026_09_303334353637345678910[nfl],-1)&lt;=IF(AH701=450,450,AH701+9)))</f>
        <v>0</v>
      </c>
    </row>
    <row r="702" spans="32:35" x14ac:dyDescent="0.2">
      <c r="AF702" s="2">
        <v>0.79166666666666663</v>
      </c>
      <c r="AG702" t="s">
        <v>744</v>
      </c>
      <c r="AH702" s="17">
        <v>440</v>
      </c>
      <c r="AI702" s="17" cm="1">
        <f t="array" ref="AI702">SUMPRODUCT(--(IFERROR(HOUR(Flights_2026_09_303334353637345678910[entry_hour]),-1)=HOUR(AF702)),--(IFERROR(Flights_2026_09_303334353637345678910[entry_sector],"")=AG702),--(IFERROR(Flights_2026_09_303334353637345678910[nfl],-1)&gt;=AH702),--(IFERROR(Flights_2026_09_303334353637345678910[nfl],-1)&lt;=IF(AH702=450,450,AH702+9)))</f>
        <v>0</v>
      </c>
    </row>
    <row r="703" spans="32:35" x14ac:dyDescent="0.2">
      <c r="AF703" s="2">
        <v>0.79166666666666663</v>
      </c>
      <c r="AG703" t="s">
        <v>744</v>
      </c>
      <c r="AH703" s="17">
        <v>450</v>
      </c>
      <c r="AI703" s="17" cm="1">
        <f t="array" ref="AI703">SUMPRODUCT(--(IFERROR(HOUR(Flights_2026_09_303334353637345678910[entry_hour]),-1)=HOUR(AF703)),--(IFERROR(Flights_2026_09_303334353637345678910[entry_sector],"")=AG703),--(IFERROR(Flights_2026_09_303334353637345678910[nfl],-1)&gt;=AH703),--(IFERROR(Flights_2026_09_303334353637345678910[nfl],-1)&lt;=IF(AH703=450,450,AH703+9)))</f>
        <v>0</v>
      </c>
    </row>
    <row r="704" spans="32:35" x14ac:dyDescent="0.2">
      <c r="AF704" s="2">
        <v>0.79166666666666663</v>
      </c>
      <c r="AG704" t="s">
        <v>745</v>
      </c>
      <c r="AH704" s="17">
        <v>200</v>
      </c>
      <c r="AI704" s="17" cm="1">
        <f t="array" ref="AI704">SUMPRODUCT(--(IFERROR(HOUR(Flights_2026_09_303334353637345678910[entry_hour]),-1)=HOUR(AF704)),--(IFERROR(Flights_2026_09_303334353637345678910[entry_sector],"")=AG704),--(IFERROR(Flights_2026_09_303334353637345678910[nfl],-1)&gt;=AH704),--(IFERROR(Flights_2026_09_303334353637345678910[nfl],-1)&lt;=IF(AH704=450,450,AH704+9)))</f>
        <v>0</v>
      </c>
    </row>
    <row r="705" spans="32:35" x14ac:dyDescent="0.2">
      <c r="AF705" s="2">
        <v>0.79166666666666663</v>
      </c>
      <c r="AG705" t="s">
        <v>745</v>
      </c>
      <c r="AH705" s="17">
        <v>210</v>
      </c>
      <c r="AI705" s="17" cm="1">
        <f t="array" ref="AI705">SUMPRODUCT(--(IFERROR(HOUR(Flights_2026_09_303334353637345678910[entry_hour]),-1)=HOUR(AF705)),--(IFERROR(Flights_2026_09_303334353637345678910[entry_sector],"")=AG705),--(IFERROR(Flights_2026_09_303334353637345678910[nfl],-1)&gt;=AH705),--(IFERROR(Flights_2026_09_303334353637345678910[nfl],-1)&lt;=IF(AH705=450,450,AH705+9)))</f>
        <v>0</v>
      </c>
    </row>
    <row r="706" spans="32:35" x14ac:dyDescent="0.2">
      <c r="AF706" s="2">
        <v>0.79166666666666663</v>
      </c>
      <c r="AG706" t="s">
        <v>745</v>
      </c>
      <c r="AH706" s="17">
        <v>220</v>
      </c>
      <c r="AI706" s="17" cm="1">
        <f t="array" ref="AI706">SUMPRODUCT(--(IFERROR(HOUR(Flights_2026_09_303334353637345678910[entry_hour]),-1)=HOUR(AF706)),--(IFERROR(Flights_2026_09_303334353637345678910[entry_sector],"")=AG706),--(IFERROR(Flights_2026_09_303334353637345678910[nfl],-1)&gt;=AH706),--(IFERROR(Flights_2026_09_303334353637345678910[nfl],-1)&lt;=IF(AH706=450,450,AH706+9)))</f>
        <v>0</v>
      </c>
    </row>
    <row r="707" spans="32:35" x14ac:dyDescent="0.2">
      <c r="AF707" s="2">
        <v>0.79166666666666663</v>
      </c>
      <c r="AG707" t="s">
        <v>745</v>
      </c>
      <c r="AH707" s="17">
        <v>230</v>
      </c>
      <c r="AI707" s="17" cm="1">
        <f t="array" ref="AI707">SUMPRODUCT(--(IFERROR(HOUR(Flights_2026_09_303334353637345678910[entry_hour]),-1)=HOUR(AF707)),--(IFERROR(Flights_2026_09_303334353637345678910[entry_sector],"")=AG707),--(IFERROR(Flights_2026_09_303334353637345678910[nfl],-1)&gt;=AH707),--(IFERROR(Flights_2026_09_303334353637345678910[nfl],-1)&lt;=IF(AH707=450,450,AH707+9)))</f>
        <v>0</v>
      </c>
    </row>
    <row r="708" spans="32:35" x14ac:dyDescent="0.2">
      <c r="AF708" s="2">
        <v>0.79166666666666663</v>
      </c>
      <c r="AG708" t="s">
        <v>745</v>
      </c>
      <c r="AH708" s="17">
        <v>240</v>
      </c>
      <c r="AI708" s="17" cm="1">
        <f t="array" ref="AI708">SUMPRODUCT(--(IFERROR(HOUR(Flights_2026_09_303334353637345678910[entry_hour]),-1)=HOUR(AF708)),--(IFERROR(Flights_2026_09_303334353637345678910[entry_sector],"")=AG708),--(IFERROR(Flights_2026_09_303334353637345678910[nfl],-1)&gt;=AH708),--(IFERROR(Flights_2026_09_303334353637345678910[nfl],-1)&lt;=IF(AH708=450,450,AH708+9)))</f>
        <v>0</v>
      </c>
    </row>
    <row r="709" spans="32:35" x14ac:dyDescent="0.2">
      <c r="AF709" s="2">
        <v>0.79166666666666663</v>
      </c>
      <c r="AG709" t="s">
        <v>745</v>
      </c>
      <c r="AH709" s="17">
        <v>250</v>
      </c>
      <c r="AI709" s="17" cm="1">
        <f t="array" ref="AI709">SUMPRODUCT(--(IFERROR(HOUR(Flights_2026_09_303334353637345678910[entry_hour]),-1)=HOUR(AF709)),--(IFERROR(Flights_2026_09_303334353637345678910[entry_sector],"")=AG709),--(IFERROR(Flights_2026_09_303334353637345678910[nfl],-1)&gt;=AH709),--(IFERROR(Flights_2026_09_303334353637345678910[nfl],-1)&lt;=IF(AH709=450,450,AH709+9)))</f>
        <v>0</v>
      </c>
    </row>
    <row r="710" spans="32:35" x14ac:dyDescent="0.2">
      <c r="AF710" s="2">
        <v>0.79166666666666663</v>
      </c>
      <c r="AG710" t="s">
        <v>745</v>
      </c>
      <c r="AH710" s="17">
        <v>260</v>
      </c>
      <c r="AI710" s="17" cm="1">
        <f t="array" ref="AI710">SUMPRODUCT(--(IFERROR(HOUR(Flights_2026_09_303334353637345678910[entry_hour]),-1)=HOUR(AF710)),--(IFERROR(Flights_2026_09_303334353637345678910[entry_sector],"")=AG710),--(IFERROR(Flights_2026_09_303334353637345678910[nfl],-1)&gt;=AH710),--(IFERROR(Flights_2026_09_303334353637345678910[nfl],-1)&lt;=IF(AH710=450,450,AH710+9)))</f>
        <v>0</v>
      </c>
    </row>
    <row r="711" spans="32:35" x14ac:dyDescent="0.2">
      <c r="AF711" s="2">
        <v>0.79166666666666663</v>
      </c>
      <c r="AG711" t="s">
        <v>745</v>
      </c>
      <c r="AH711" s="17">
        <v>270</v>
      </c>
      <c r="AI711" s="17" cm="1">
        <f t="array" ref="AI711">SUMPRODUCT(--(IFERROR(HOUR(Flights_2026_09_303334353637345678910[entry_hour]),-1)=HOUR(AF711)),--(IFERROR(Flights_2026_09_303334353637345678910[entry_sector],"")=AG711),--(IFERROR(Flights_2026_09_303334353637345678910[nfl],-1)&gt;=AH711),--(IFERROR(Flights_2026_09_303334353637345678910[nfl],-1)&lt;=IF(AH711=450,450,AH711+9)))</f>
        <v>0</v>
      </c>
    </row>
    <row r="712" spans="32:35" x14ac:dyDescent="0.2">
      <c r="AF712" s="2">
        <v>0.79166666666666663</v>
      </c>
      <c r="AG712" t="s">
        <v>745</v>
      </c>
      <c r="AH712" s="17">
        <v>280</v>
      </c>
      <c r="AI712" s="17" cm="1">
        <f t="array" ref="AI712">SUMPRODUCT(--(IFERROR(HOUR(Flights_2026_09_303334353637345678910[entry_hour]),-1)=HOUR(AF712)),--(IFERROR(Flights_2026_09_303334353637345678910[entry_sector],"")=AG712),--(IFERROR(Flights_2026_09_303334353637345678910[nfl],-1)&gt;=AH712),--(IFERROR(Flights_2026_09_303334353637345678910[nfl],-1)&lt;=IF(AH712=450,450,AH712+9)))</f>
        <v>0</v>
      </c>
    </row>
    <row r="713" spans="32:35" x14ac:dyDescent="0.2">
      <c r="AF713" s="2">
        <v>0.79166666666666663</v>
      </c>
      <c r="AG713" t="s">
        <v>745</v>
      </c>
      <c r="AH713" s="17">
        <v>290</v>
      </c>
      <c r="AI713" s="17" cm="1">
        <f t="array" ref="AI713">SUMPRODUCT(--(IFERROR(HOUR(Flights_2026_09_303334353637345678910[entry_hour]),-1)=HOUR(AF713)),--(IFERROR(Flights_2026_09_303334353637345678910[entry_sector],"")=AG713),--(IFERROR(Flights_2026_09_303334353637345678910[nfl],-1)&gt;=AH713),--(IFERROR(Flights_2026_09_303334353637345678910[nfl],-1)&lt;=IF(AH713=450,450,AH713+9)))</f>
        <v>0</v>
      </c>
    </row>
    <row r="714" spans="32:35" x14ac:dyDescent="0.2">
      <c r="AF714" s="2">
        <v>0.79166666666666663</v>
      </c>
      <c r="AG714" t="s">
        <v>745</v>
      </c>
      <c r="AH714" s="17">
        <v>300</v>
      </c>
      <c r="AI714" s="17" cm="1">
        <f t="array" ref="AI714">SUMPRODUCT(--(IFERROR(HOUR(Flights_2026_09_303334353637345678910[entry_hour]),-1)=HOUR(AF714)),--(IFERROR(Flights_2026_09_303334353637345678910[entry_sector],"")=AG714),--(IFERROR(Flights_2026_09_303334353637345678910[nfl],-1)&gt;=AH714),--(IFERROR(Flights_2026_09_303334353637345678910[nfl],-1)&lt;=IF(AH714=450,450,AH714+9)))</f>
        <v>0</v>
      </c>
    </row>
    <row r="715" spans="32:35" x14ac:dyDescent="0.2">
      <c r="AF715" s="2">
        <v>0.79166666666666663</v>
      </c>
      <c r="AG715" t="s">
        <v>745</v>
      </c>
      <c r="AH715" s="17">
        <v>310</v>
      </c>
      <c r="AI715" s="17" cm="1">
        <f t="array" ref="AI715">SUMPRODUCT(--(IFERROR(HOUR(Flights_2026_09_303334353637345678910[entry_hour]),-1)=HOUR(AF715)),--(IFERROR(Flights_2026_09_303334353637345678910[entry_sector],"")=AG715),--(IFERROR(Flights_2026_09_303334353637345678910[nfl],-1)&gt;=AH715),--(IFERROR(Flights_2026_09_303334353637345678910[nfl],-1)&lt;=IF(AH715=450,450,AH715+9)))</f>
        <v>0</v>
      </c>
    </row>
    <row r="716" spans="32:35" x14ac:dyDescent="0.2">
      <c r="AF716" s="2">
        <v>0.79166666666666663</v>
      </c>
      <c r="AG716" t="s">
        <v>745</v>
      </c>
      <c r="AH716" s="17">
        <v>320</v>
      </c>
      <c r="AI716" s="17" cm="1">
        <f t="array" ref="AI716">SUMPRODUCT(--(IFERROR(HOUR(Flights_2026_09_303334353637345678910[entry_hour]),-1)=HOUR(AF716)),--(IFERROR(Flights_2026_09_303334353637345678910[entry_sector],"")=AG716),--(IFERROR(Flights_2026_09_303334353637345678910[nfl],-1)&gt;=AH716),--(IFERROR(Flights_2026_09_303334353637345678910[nfl],-1)&lt;=IF(AH716=450,450,AH716+9)))</f>
        <v>0</v>
      </c>
    </row>
    <row r="717" spans="32:35" x14ac:dyDescent="0.2">
      <c r="AF717" s="2">
        <v>0.79166666666666663</v>
      </c>
      <c r="AG717" t="s">
        <v>745</v>
      </c>
      <c r="AH717" s="17">
        <v>330</v>
      </c>
      <c r="AI717" s="17" cm="1">
        <f t="array" ref="AI717">SUMPRODUCT(--(IFERROR(HOUR(Flights_2026_09_303334353637345678910[entry_hour]),-1)=HOUR(AF717)),--(IFERROR(Flights_2026_09_303334353637345678910[entry_sector],"")=AG717),--(IFERROR(Flights_2026_09_303334353637345678910[nfl],-1)&gt;=AH717),--(IFERROR(Flights_2026_09_303334353637345678910[nfl],-1)&lt;=IF(AH717=450,450,AH717+9)))</f>
        <v>1</v>
      </c>
    </row>
    <row r="718" spans="32:35" x14ac:dyDescent="0.2">
      <c r="AF718" s="2">
        <v>0.79166666666666663</v>
      </c>
      <c r="AG718" t="s">
        <v>745</v>
      </c>
      <c r="AH718" s="17">
        <v>340</v>
      </c>
      <c r="AI718" s="17" cm="1">
        <f t="array" ref="AI718">SUMPRODUCT(--(IFERROR(HOUR(Flights_2026_09_303334353637345678910[entry_hour]),-1)=HOUR(AF718)),--(IFERROR(Flights_2026_09_303334353637345678910[entry_sector],"")=AG718),--(IFERROR(Flights_2026_09_303334353637345678910[nfl],-1)&gt;=AH718),--(IFERROR(Flights_2026_09_303334353637345678910[nfl],-1)&lt;=IF(AH718=450,450,AH718+9)))</f>
        <v>0</v>
      </c>
    </row>
    <row r="719" spans="32:35" x14ac:dyDescent="0.2">
      <c r="AF719" s="2">
        <v>0.79166666666666663</v>
      </c>
      <c r="AG719" t="s">
        <v>745</v>
      </c>
      <c r="AH719" s="17">
        <v>350</v>
      </c>
      <c r="AI719" s="17" cm="1">
        <f t="array" ref="AI719">SUMPRODUCT(--(IFERROR(HOUR(Flights_2026_09_303334353637345678910[entry_hour]),-1)=HOUR(AF719)),--(IFERROR(Flights_2026_09_303334353637345678910[entry_sector],"")=AG719),--(IFERROR(Flights_2026_09_303334353637345678910[nfl],-1)&gt;=AH719),--(IFERROR(Flights_2026_09_303334353637345678910[nfl],-1)&lt;=IF(AH719=450,450,AH719+9)))</f>
        <v>1</v>
      </c>
    </row>
    <row r="720" spans="32:35" x14ac:dyDescent="0.2">
      <c r="AF720" s="2">
        <v>0.79166666666666663</v>
      </c>
      <c r="AG720" t="s">
        <v>745</v>
      </c>
      <c r="AH720" s="17">
        <v>360</v>
      </c>
      <c r="AI720" s="17" cm="1">
        <f t="array" ref="AI720">SUMPRODUCT(--(IFERROR(HOUR(Flights_2026_09_303334353637345678910[entry_hour]),-1)=HOUR(AF720)),--(IFERROR(Flights_2026_09_303334353637345678910[entry_sector],"")=AG720),--(IFERROR(Flights_2026_09_303334353637345678910[nfl],-1)&gt;=AH720),--(IFERROR(Flights_2026_09_303334353637345678910[nfl],-1)&lt;=IF(AH720=450,450,AH720+9)))</f>
        <v>0</v>
      </c>
    </row>
    <row r="721" spans="32:35" x14ac:dyDescent="0.2">
      <c r="AF721" s="2">
        <v>0.79166666666666663</v>
      </c>
      <c r="AG721" t="s">
        <v>745</v>
      </c>
      <c r="AH721" s="17">
        <v>370</v>
      </c>
      <c r="AI721" s="17" cm="1">
        <f t="array" ref="AI721">SUMPRODUCT(--(IFERROR(HOUR(Flights_2026_09_303334353637345678910[entry_hour]),-1)=HOUR(AF721)),--(IFERROR(Flights_2026_09_303334353637345678910[entry_sector],"")=AG721),--(IFERROR(Flights_2026_09_303334353637345678910[nfl],-1)&gt;=AH721),--(IFERROR(Flights_2026_09_303334353637345678910[nfl],-1)&lt;=IF(AH721=450,450,AH721+9)))</f>
        <v>1</v>
      </c>
    </row>
    <row r="722" spans="32:35" x14ac:dyDescent="0.2">
      <c r="AF722" s="2">
        <v>0.79166666666666663</v>
      </c>
      <c r="AG722" t="s">
        <v>745</v>
      </c>
      <c r="AH722" s="17">
        <v>380</v>
      </c>
      <c r="AI722" s="17" cm="1">
        <f t="array" ref="AI722">SUMPRODUCT(--(IFERROR(HOUR(Flights_2026_09_303334353637345678910[entry_hour]),-1)=HOUR(AF722)),--(IFERROR(Flights_2026_09_303334353637345678910[entry_sector],"")=AG722),--(IFERROR(Flights_2026_09_303334353637345678910[nfl],-1)&gt;=AH722),--(IFERROR(Flights_2026_09_303334353637345678910[nfl],-1)&lt;=IF(AH722=450,450,AH722+9)))</f>
        <v>0</v>
      </c>
    </row>
    <row r="723" spans="32:35" x14ac:dyDescent="0.2">
      <c r="AF723" s="2">
        <v>0.79166666666666663</v>
      </c>
      <c r="AG723" t="s">
        <v>745</v>
      </c>
      <c r="AH723" s="17">
        <v>390</v>
      </c>
      <c r="AI723" s="17" cm="1">
        <f t="array" ref="AI723">SUMPRODUCT(--(IFERROR(HOUR(Flights_2026_09_303334353637345678910[entry_hour]),-1)=HOUR(AF723)),--(IFERROR(Flights_2026_09_303334353637345678910[entry_sector],"")=AG723),--(IFERROR(Flights_2026_09_303334353637345678910[nfl],-1)&gt;=AH723),--(IFERROR(Flights_2026_09_303334353637345678910[nfl],-1)&lt;=IF(AH723=450,450,AH723+9)))</f>
        <v>1</v>
      </c>
    </row>
    <row r="724" spans="32:35" x14ac:dyDescent="0.2">
      <c r="AF724" s="2">
        <v>0.79166666666666663</v>
      </c>
      <c r="AG724" t="s">
        <v>745</v>
      </c>
      <c r="AH724" s="17">
        <v>400</v>
      </c>
      <c r="AI724" s="17" cm="1">
        <f t="array" ref="AI724">SUMPRODUCT(--(IFERROR(HOUR(Flights_2026_09_303334353637345678910[entry_hour]),-1)=HOUR(AF724)),--(IFERROR(Flights_2026_09_303334353637345678910[entry_sector],"")=AG724),--(IFERROR(Flights_2026_09_303334353637345678910[nfl],-1)&gt;=AH724),--(IFERROR(Flights_2026_09_303334353637345678910[nfl],-1)&lt;=IF(AH724=450,450,AH724+9)))</f>
        <v>0</v>
      </c>
    </row>
    <row r="725" spans="32:35" x14ac:dyDescent="0.2">
      <c r="AF725" s="2">
        <v>0.79166666666666663</v>
      </c>
      <c r="AG725" t="s">
        <v>745</v>
      </c>
      <c r="AH725" s="17">
        <v>410</v>
      </c>
      <c r="AI725" s="17" cm="1">
        <f t="array" ref="AI725">SUMPRODUCT(--(IFERROR(HOUR(Flights_2026_09_303334353637345678910[entry_hour]),-1)=HOUR(AF725)),--(IFERROR(Flights_2026_09_303334353637345678910[entry_sector],"")=AG725),--(IFERROR(Flights_2026_09_303334353637345678910[nfl],-1)&gt;=AH725),--(IFERROR(Flights_2026_09_303334353637345678910[nfl],-1)&lt;=IF(AH725=450,450,AH725+9)))</f>
        <v>0</v>
      </c>
    </row>
    <row r="726" spans="32:35" x14ac:dyDescent="0.2">
      <c r="AF726" s="2">
        <v>0.79166666666666663</v>
      </c>
      <c r="AG726" t="s">
        <v>745</v>
      </c>
      <c r="AH726" s="17">
        <v>420</v>
      </c>
      <c r="AI726" s="17" cm="1">
        <f t="array" ref="AI726">SUMPRODUCT(--(IFERROR(HOUR(Flights_2026_09_303334353637345678910[entry_hour]),-1)=HOUR(AF726)),--(IFERROR(Flights_2026_09_303334353637345678910[entry_sector],"")=AG726),--(IFERROR(Flights_2026_09_303334353637345678910[nfl],-1)&gt;=AH726),--(IFERROR(Flights_2026_09_303334353637345678910[nfl],-1)&lt;=IF(AH726=450,450,AH726+9)))</f>
        <v>0</v>
      </c>
    </row>
    <row r="727" spans="32:35" x14ac:dyDescent="0.2">
      <c r="AF727" s="2">
        <v>0.79166666666666663</v>
      </c>
      <c r="AG727" t="s">
        <v>745</v>
      </c>
      <c r="AH727" s="17">
        <v>430</v>
      </c>
      <c r="AI727" s="17" cm="1">
        <f t="array" ref="AI727">SUMPRODUCT(--(IFERROR(HOUR(Flights_2026_09_303334353637345678910[entry_hour]),-1)=HOUR(AF727)),--(IFERROR(Flights_2026_09_303334353637345678910[entry_sector],"")=AG727),--(IFERROR(Flights_2026_09_303334353637345678910[nfl],-1)&gt;=AH727),--(IFERROR(Flights_2026_09_303334353637345678910[nfl],-1)&lt;=IF(AH727=450,450,AH727+9)))</f>
        <v>0</v>
      </c>
    </row>
    <row r="728" spans="32:35" x14ac:dyDescent="0.2">
      <c r="AF728" s="2">
        <v>0.79166666666666663</v>
      </c>
      <c r="AG728" t="s">
        <v>745</v>
      </c>
      <c r="AH728" s="17">
        <v>440</v>
      </c>
      <c r="AI728" s="17" cm="1">
        <f t="array" ref="AI728">SUMPRODUCT(--(IFERROR(HOUR(Flights_2026_09_303334353637345678910[entry_hour]),-1)=HOUR(AF728)),--(IFERROR(Flights_2026_09_303334353637345678910[entry_sector],"")=AG728),--(IFERROR(Flights_2026_09_303334353637345678910[nfl],-1)&gt;=AH728),--(IFERROR(Flights_2026_09_303334353637345678910[nfl],-1)&lt;=IF(AH728=450,450,AH728+9)))</f>
        <v>0</v>
      </c>
    </row>
    <row r="729" spans="32:35" x14ac:dyDescent="0.2">
      <c r="AF729" s="2">
        <v>0.79166666666666663</v>
      </c>
      <c r="AG729" t="s">
        <v>745</v>
      </c>
      <c r="AH729" s="17">
        <v>450</v>
      </c>
      <c r="AI729" s="17" cm="1">
        <f t="array" ref="AI729">SUMPRODUCT(--(IFERROR(HOUR(Flights_2026_09_303334353637345678910[entry_hour]),-1)=HOUR(AF729)),--(IFERROR(Flights_2026_09_303334353637345678910[entry_sector],"")=AG729),--(IFERROR(Flights_2026_09_303334353637345678910[nfl],-1)&gt;=AH729),--(IFERROR(Flights_2026_09_303334353637345678910[nfl],-1)&lt;=IF(AH729=450,450,AH729+9)))</f>
        <v>0</v>
      </c>
    </row>
    <row r="730" spans="32:35" x14ac:dyDescent="0.2">
      <c r="AF730" s="2">
        <v>0.79166666666666663</v>
      </c>
      <c r="AG730" t="s">
        <v>840</v>
      </c>
      <c r="AH730" s="17">
        <v>200</v>
      </c>
      <c r="AI730" s="17" cm="1">
        <f t="array" ref="AI730">SUMPRODUCT(--(IFERROR(HOUR(Flights_2026_09_303334353637345678910[entry_hour]),-1)=HOUR(AF730)),--(IFERROR(Flights_2026_09_303334353637345678910[entry_sector],"")=AG730),--(IFERROR(Flights_2026_09_303334353637345678910[nfl],-1)&gt;=AH730),--(IFERROR(Flights_2026_09_303334353637345678910[nfl],-1)&lt;=IF(AH730=450,450,AH730+9)))</f>
        <v>0</v>
      </c>
    </row>
    <row r="731" spans="32:35" x14ac:dyDescent="0.2">
      <c r="AF731" s="2">
        <v>0.79166666666666663</v>
      </c>
      <c r="AG731" t="s">
        <v>840</v>
      </c>
      <c r="AH731" s="17">
        <v>210</v>
      </c>
      <c r="AI731" s="17" cm="1">
        <f t="array" ref="AI731">SUMPRODUCT(--(IFERROR(HOUR(Flights_2026_09_303334353637345678910[entry_hour]),-1)=HOUR(AF731)),--(IFERROR(Flights_2026_09_303334353637345678910[entry_sector],"")=AG731),--(IFERROR(Flights_2026_09_303334353637345678910[nfl],-1)&gt;=AH731),--(IFERROR(Flights_2026_09_303334353637345678910[nfl],-1)&lt;=IF(AH731=450,450,AH731+9)))</f>
        <v>0</v>
      </c>
    </row>
    <row r="732" spans="32:35" x14ac:dyDescent="0.2">
      <c r="AF732" s="2">
        <v>0.79166666666666663</v>
      </c>
      <c r="AG732" t="s">
        <v>840</v>
      </c>
      <c r="AH732" s="17">
        <v>220</v>
      </c>
      <c r="AI732" s="17" cm="1">
        <f t="array" ref="AI732">SUMPRODUCT(--(IFERROR(HOUR(Flights_2026_09_303334353637345678910[entry_hour]),-1)=HOUR(AF732)),--(IFERROR(Flights_2026_09_303334353637345678910[entry_sector],"")=AG732),--(IFERROR(Flights_2026_09_303334353637345678910[nfl],-1)&gt;=AH732),--(IFERROR(Flights_2026_09_303334353637345678910[nfl],-1)&lt;=IF(AH732=450,450,AH732+9)))</f>
        <v>0</v>
      </c>
    </row>
    <row r="733" spans="32:35" x14ac:dyDescent="0.2">
      <c r="AF733" s="2">
        <v>0.79166666666666663</v>
      </c>
      <c r="AG733" t="s">
        <v>840</v>
      </c>
      <c r="AH733" s="17">
        <v>230</v>
      </c>
      <c r="AI733" s="17" cm="1">
        <f t="array" ref="AI733">SUMPRODUCT(--(IFERROR(HOUR(Flights_2026_09_303334353637345678910[entry_hour]),-1)=HOUR(AF733)),--(IFERROR(Flights_2026_09_303334353637345678910[entry_sector],"")=AG733),--(IFERROR(Flights_2026_09_303334353637345678910[nfl],-1)&gt;=AH733),--(IFERROR(Flights_2026_09_303334353637345678910[nfl],-1)&lt;=IF(AH733=450,450,AH733+9)))</f>
        <v>0</v>
      </c>
    </row>
    <row r="734" spans="32:35" x14ac:dyDescent="0.2">
      <c r="AF734" s="2">
        <v>0.79166666666666663</v>
      </c>
      <c r="AG734" t="s">
        <v>840</v>
      </c>
      <c r="AH734" s="17">
        <v>240</v>
      </c>
      <c r="AI734" s="17" cm="1">
        <f t="array" ref="AI734">SUMPRODUCT(--(IFERROR(HOUR(Flights_2026_09_303334353637345678910[entry_hour]),-1)=HOUR(AF734)),--(IFERROR(Flights_2026_09_303334353637345678910[entry_sector],"")=AG734),--(IFERROR(Flights_2026_09_303334353637345678910[nfl],-1)&gt;=AH734),--(IFERROR(Flights_2026_09_303334353637345678910[nfl],-1)&lt;=IF(AH734=450,450,AH734+9)))</f>
        <v>0</v>
      </c>
    </row>
    <row r="735" spans="32:35" x14ac:dyDescent="0.2">
      <c r="AF735" s="2">
        <v>0.79166666666666663</v>
      </c>
      <c r="AG735" t="s">
        <v>840</v>
      </c>
      <c r="AH735" s="17">
        <v>250</v>
      </c>
      <c r="AI735" s="17" cm="1">
        <f t="array" ref="AI735">SUMPRODUCT(--(IFERROR(HOUR(Flights_2026_09_303334353637345678910[entry_hour]),-1)=HOUR(AF735)),--(IFERROR(Flights_2026_09_303334353637345678910[entry_sector],"")=AG735),--(IFERROR(Flights_2026_09_303334353637345678910[nfl],-1)&gt;=AH735),--(IFERROR(Flights_2026_09_303334353637345678910[nfl],-1)&lt;=IF(AH735=450,450,AH735+9)))</f>
        <v>0</v>
      </c>
    </row>
    <row r="736" spans="32:35" x14ac:dyDescent="0.2">
      <c r="AF736" s="2">
        <v>0.79166666666666663</v>
      </c>
      <c r="AG736" t="s">
        <v>840</v>
      </c>
      <c r="AH736" s="17">
        <v>260</v>
      </c>
      <c r="AI736" s="17" cm="1">
        <f t="array" ref="AI736">SUMPRODUCT(--(IFERROR(HOUR(Flights_2026_09_303334353637345678910[entry_hour]),-1)=HOUR(AF736)),--(IFERROR(Flights_2026_09_303334353637345678910[entry_sector],"")=AG736),--(IFERROR(Flights_2026_09_303334353637345678910[nfl],-1)&gt;=AH736),--(IFERROR(Flights_2026_09_303334353637345678910[nfl],-1)&lt;=IF(AH736=450,450,AH736+9)))</f>
        <v>0</v>
      </c>
    </row>
    <row r="737" spans="32:35" x14ac:dyDescent="0.2">
      <c r="AF737" s="2">
        <v>0.79166666666666663</v>
      </c>
      <c r="AG737" t="s">
        <v>840</v>
      </c>
      <c r="AH737" s="17">
        <v>270</v>
      </c>
      <c r="AI737" s="17" cm="1">
        <f t="array" ref="AI737">SUMPRODUCT(--(IFERROR(HOUR(Flights_2026_09_303334353637345678910[entry_hour]),-1)=HOUR(AF737)),--(IFERROR(Flights_2026_09_303334353637345678910[entry_sector],"")=AG737),--(IFERROR(Flights_2026_09_303334353637345678910[nfl],-1)&gt;=AH737),--(IFERROR(Flights_2026_09_303334353637345678910[nfl],-1)&lt;=IF(AH737=450,450,AH737+9)))</f>
        <v>0</v>
      </c>
    </row>
    <row r="738" spans="32:35" x14ac:dyDescent="0.2">
      <c r="AF738" s="2">
        <v>0.79166666666666663</v>
      </c>
      <c r="AG738" t="s">
        <v>840</v>
      </c>
      <c r="AH738" s="17">
        <v>280</v>
      </c>
      <c r="AI738" s="17" cm="1">
        <f t="array" ref="AI738">SUMPRODUCT(--(IFERROR(HOUR(Flights_2026_09_303334353637345678910[entry_hour]),-1)=HOUR(AF738)),--(IFERROR(Flights_2026_09_303334353637345678910[entry_sector],"")=AG738),--(IFERROR(Flights_2026_09_303334353637345678910[nfl],-1)&gt;=AH738),--(IFERROR(Flights_2026_09_303334353637345678910[nfl],-1)&lt;=IF(AH738=450,450,AH738+9)))</f>
        <v>0</v>
      </c>
    </row>
    <row r="739" spans="32:35" x14ac:dyDescent="0.2">
      <c r="AF739" s="2">
        <v>0.79166666666666663</v>
      </c>
      <c r="AG739" t="s">
        <v>840</v>
      </c>
      <c r="AH739" s="17">
        <v>290</v>
      </c>
      <c r="AI739" s="17" cm="1">
        <f t="array" ref="AI739">SUMPRODUCT(--(IFERROR(HOUR(Flights_2026_09_303334353637345678910[entry_hour]),-1)=HOUR(AF739)),--(IFERROR(Flights_2026_09_303334353637345678910[entry_sector],"")=AG739),--(IFERROR(Flights_2026_09_303334353637345678910[nfl],-1)&gt;=AH739),--(IFERROR(Flights_2026_09_303334353637345678910[nfl],-1)&lt;=IF(AH739=450,450,AH739+9)))</f>
        <v>0</v>
      </c>
    </row>
    <row r="740" spans="32:35" x14ac:dyDescent="0.2">
      <c r="AF740" s="2">
        <v>0.79166666666666663</v>
      </c>
      <c r="AG740" t="s">
        <v>840</v>
      </c>
      <c r="AH740" s="17">
        <v>300</v>
      </c>
      <c r="AI740" s="17" cm="1">
        <f t="array" ref="AI740">SUMPRODUCT(--(IFERROR(HOUR(Flights_2026_09_303334353637345678910[entry_hour]),-1)=HOUR(AF740)),--(IFERROR(Flights_2026_09_303334353637345678910[entry_sector],"")=AG740),--(IFERROR(Flights_2026_09_303334353637345678910[nfl],-1)&gt;=AH740),--(IFERROR(Flights_2026_09_303334353637345678910[nfl],-1)&lt;=IF(AH740=450,450,AH740+9)))</f>
        <v>0</v>
      </c>
    </row>
    <row r="741" spans="32:35" x14ac:dyDescent="0.2">
      <c r="AF741" s="2">
        <v>0.79166666666666663</v>
      </c>
      <c r="AG741" t="s">
        <v>840</v>
      </c>
      <c r="AH741" s="17">
        <v>310</v>
      </c>
      <c r="AI741" s="17" cm="1">
        <f t="array" ref="AI741">SUMPRODUCT(--(IFERROR(HOUR(Flights_2026_09_303334353637345678910[entry_hour]),-1)=HOUR(AF741)),--(IFERROR(Flights_2026_09_303334353637345678910[entry_sector],"")=AG741),--(IFERROR(Flights_2026_09_303334353637345678910[nfl],-1)&gt;=AH741),--(IFERROR(Flights_2026_09_303334353637345678910[nfl],-1)&lt;=IF(AH741=450,450,AH741+9)))</f>
        <v>0</v>
      </c>
    </row>
    <row r="742" spans="32:35" x14ac:dyDescent="0.2">
      <c r="AF742" s="2">
        <v>0.79166666666666663</v>
      </c>
      <c r="AG742" t="s">
        <v>840</v>
      </c>
      <c r="AH742" s="17">
        <v>320</v>
      </c>
      <c r="AI742" s="17" cm="1">
        <f t="array" ref="AI742">SUMPRODUCT(--(IFERROR(HOUR(Flights_2026_09_303334353637345678910[entry_hour]),-1)=HOUR(AF742)),--(IFERROR(Flights_2026_09_303334353637345678910[entry_sector],"")=AG742),--(IFERROR(Flights_2026_09_303334353637345678910[nfl],-1)&gt;=AH742),--(IFERROR(Flights_2026_09_303334353637345678910[nfl],-1)&lt;=IF(AH742=450,450,AH742+9)))</f>
        <v>0</v>
      </c>
    </row>
    <row r="743" spans="32:35" x14ac:dyDescent="0.2">
      <c r="AF743" s="2">
        <v>0.79166666666666663</v>
      </c>
      <c r="AG743" t="s">
        <v>840</v>
      </c>
      <c r="AH743" s="17">
        <v>330</v>
      </c>
      <c r="AI743" s="17" cm="1">
        <f t="array" ref="AI743">SUMPRODUCT(--(IFERROR(HOUR(Flights_2026_09_303334353637345678910[entry_hour]),-1)=HOUR(AF743)),--(IFERROR(Flights_2026_09_303334353637345678910[entry_sector],"")=AG743),--(IFERROR(Flights_2026_09_303334353637345678910[nfl],-1)&gt;=AH743),--(IFERROR(Flights_2026_09_303334353637345678910[nfl],-1)&lt;=IF(AH743=450,450,AH743+9)))</f>
        <v>0</v>
      </c>
    </row>
    <row r="744" spans="32:35" x14ac:dyDescent="0.2">
      <c r="AF744" s="2">
        <v>0.79166666666666663</v>
      </c>
      <c r="AG744" t="s">
        <v>840</v>
      </c>
      <c r="AH744" s="17">
        <v>340</v>
      </c>
      <c r="AI744" s="17" cm="1">
        <f t="array" ref="AI744">SUMPRODUCT(--(IFERROR(HOUR(Flights_2026_09_303334353637345678910[entry_hour]),-1)=HOUR(AF744)),--(IFERROR(Flights_2026_09_303334353637345678910[entry_sector],"")=AG744),--(IFERROR(Flights_2026_09_303334353637345678910[nfl],-1)&gt;=AH744),--(IFERROR(Flights_2026_09_303334353637345678910[nfl],-1)&lt;=IF(AH744=450,450,AH744+9)))</f>
        <v>0</v>
      </c>
    </row>
    <row r="745" spans="32:35" x14ac:dyDescent="0.2">
      <c r="AF745" s="2">
        <v>0.79166666666666663</v>
      </c>
      <c r="AG745" t="s">
        <v>840</v>
      </c>
      <c r="AH745" s="17">
        <v>350</v>
      </c>
      <c r="AI745" s="17" cm="1">
        <f t="array" ref="AI745">SUMPRODUCT(--(IFERROR(HOUR(Flights_2026_09_303334353637345678910[entry_hour]),-1)=HOUR(AF745)),--(IFERROR(Flights_2026_09_303334353637345678910[entry_sector],"")=AG745),--(IFERROR(Flights_2026_09_303334353637345678910[nfl],-1)&gt;=AH745),--(IFERROR(Flights_2026_09_303334353637345678910[nfl],-1)&lt;=IF(AH745=450,450,AH745+9)))</f>
        <v>0</v>
      </c>
    </row>
    <row r="746" spans="32:35" x14ac:dyDescent="0.2">
      <c r="AF746" s="2">
        <v>0.79166666666666663</v>
      </c>
      <c r="AG746" t="s">
        <v>840</v>
      </c>
      <c r="AH746" s="17">
        <v>360</v>
      </c>
      <c r="AI746" s="17" cm="1">
        <f t="array" ref="AI746">SUMPRODUCT(--(IFERROR(HOUR(Flights_2026_09_303334353637345678910[entry_hour]),-1)=HOUR(AF746)),--(IFERROR(Flights_2026_09_303334353637345678910[entry_sector],"")=AG746),--(IFERROR(Flights_2026_09_303334353637345678910[nfl],-1)&gt;=AH746),--(IFERROR(Flights_2026_09_303334353637345678910[nfl],-1)&lt;=IF(AH746=450,450,AH746+9)))</f>
        <v>0</v>
      </c>
    </row>
    <row r="747" spans="32:35" x14ac:dyDescent="0.2">
      <c r="AF747" s="2">
        <v>0.79166666666666663</v>
      </c>
      <c r="AG747" t="s">
        <v>840</v>
      </c>
      <c r="AH747" s="17">
        <v>370</v>
      </c>
      <c r="AI747" s="17" cm="1">
        <f t="array" ref="AI747">SUMPRODUCT(--(IFERROR(HOUR(Flights_2026_09_303334353637345678910[entry_hour]),-1)=HOUR(AF747)),--(IFERROR(Flights_2026_09_303334353637345678910[entry_sector],"")=AG747),--(IFERROR(Flights_2026_09_303334353637345678910[nfl],-1)&gt;=AH747),--(IFERROR(Flights_2026_09_303334353637345678910[nfl],-1)&lt;=IF(AH747=450,450,AH747+9)))</f>
        <v>0</v>
      </c>
    </row>
    <row r="748" spans="32:35" x14ac:dyDescent="0.2">
      <c r="AF748" s="2">
        <v>0.79166666666666663</v>
      </c>
      <c r="AG748" t="s">
        <v>840</v>
      </c>
      <c r="AH748" s="17">
        <v>380</v>
      </c>
      <c r="AI748" s="17" cm="1">
        <f t="array" ref="AI748">SUMPRODUCT(--(IFERROR(HOUR(Flights_2026_09_303334353637345678910[entry_hour]),-1)=HOUR(AF748)),--(IFERROR(Flights_2026_09_303334353637345678910[entry_sector],"")=AG748),--(IFERROR(Flights_2026_09_303334353637345678910[nfl],-1)&gt;=AH748),--(IFERROR(Flights_2026_09_303334353637345678910[nfl],-1)&lt;=IF(AH748=450,450,AH748+9)))</f>
        <v>0</v>
      </c>
    </row>
    <row r="749" spans="32:35" x14ac:dyDescent="0.2">
      <c r="AF749" s="2">
        <v>0.79166666666666663</v>
      </c>
      <c r="AG749" t="s">
        <v>840</v>
      </c>
      <c r="AH749" s="17">
        <v>390</v>
      </c>
      <c r="AI749" s="17" cm="1">
        <f t="array" ref="AI749">SUMPRODUCT(--(IFERROR(HOUR(Flights_2026_09_303334353637345678910[entry_hour]),-1)=HOUR(AF749)),--(IFERROR(Flights_2026_09_303334353637345678910[entry_sector],"")=AG749),--(IFERROR(Flights_2026_09_303334353637345678910[nfl],-1)&gt;=AH749),--(IFERROR(Flights_2026_09_303334353637345678910[nfl],-1)&lt;=IF(AH749=450,450,AH749+9)))</f>
        <v>0</v>
      </c>
    </row>
    <row r="750" spans="32:35" x14ac:dyDescent="0.2">
      <c r="AF750" s="2">
        <v>0.79166666666666663</v>
      </c>
      <c r="AG750" t="s">
        <v>840</v>
      </c>
      <c r="AH750" s="17">
        <v>400</v>
      </c>
      <c r="AI750" s="17" cm="1">
        <f t="array" ref="AI750">SUMPRODUCT(--(IFERROR(HOUR(Flights_2026_09_303334353637345678910[entry_hour]),-1)=HOUR(AF750)),--(IFERROR(Flights_2026_09_303334353637345678910[entry_sector],"")=AG750),--(IFERROR(Flights_2026_09_303334353637345678910[nfl],-1)&gt;=AH750),--(IFERROR(Flights_2026_09_303334353637345678910[nfl],-1)&lt;=IF(AH750=450,450,AH750+9)))</f>
        <v>0</v>
      </c>
    </row>
    <row r="751" spans="32:35" x14ac:dyDescent="0.2">
      <c r="AF751" s="2">
        <v>0.79166666666666663</v>
      </c>
      <c r="AG751" t="s">
        <v>840</v>
      </c>
      <c r="AH751" s="17">
        <v>410</v>
      </c>
      <c r="AI751" s="17" cm="1">
        <f t="array" ref="AI751">SUMPRODUCT(--(IFERROR(HOUR(Flights_2026_09_303334353637345678910[entry_hour]),-1)=HOUR(AF751)),--(IFERROR(Flights_2026_09_303334353637345678910[entry_sector],"")=AG751),--(IFERROR(Flights_2026_09_303334353637345678910[nfl],-1)&gt;=AH751),--(IFERROR(Flights_2026_09_303334353637345678910[nfl],-1)&lt;=IF(AH751=450,450,AH751+9)))</f>
        <v>0</v>
      </c>
    </row>
    <row r="752" spans="32:35" x14ac:dyDescent="0.2">
      <c r="AF752" s="2">
        <v>0.79166666666666663</v>
      </c>
      <c r="AG752" t="s">
        <v>840</v>
      </c>
      <c r="AH752" s="17">
        <v>420</v>
      </c>
      <c r="AI752" s="17" cm="1">
        <f t="array" ref="AI752">SUMPRODUCT(--(IFERROR(HOUR(Flights_2026_09_303334353637345678910[entry_hour]),-1)=HOUR(AF752)),--(IFERROR(Flights_2026_09_303334353637345678910[entry_sector],"")=AG752),--(IFERROR(Flights_2026_09_303334353637345678910[nfl],-1)&gt;=AH752),--(IFERROR(Flights_2026_09_303334353637345678910[nfl],-1)&lt;=IF(AH752=450,450,AH752+9)))</f>
        <v>0</v>
      </c>
    </row>
    <row r="753" spans="32:35" x14ac:dyDescent="0.2">
      <c r="AF753" s="2">
        <v>0.79166666666666663</v>
      </c>
      <c r="AG753" t="s">
        <v>840</v>
      </c>
      <c r="AH753" s="17">
        <v>430</v>
      </c>
      <c r="AI753" s="17" cm="1">
        <f t="array" ref="AI753">SUMPRODUCT(--(IFERROR(HOUR(Flights_2026_09_303334353637345678910[entry_hour]),-1)=HOUR(AF753)),--(IFERROR(Flights_2026_09_303334353637345678910[entry_sector],"")=AG753),--(IFERROR(Flights_2026_09_303334353637345678910[nfl],-1)&gt;=AH753),--(IFERROR(Flights_2026_09_303334353637345678910[nfl],-1)&lt;=IF(AH753=450,450,AH753+9)))</f>
        <v>0</v>
      </c>
    </row>
    <row r="754" spans="32:35" x14ac:dyDescent="0.2">
      <c r="AF754" s="2">
        <v>0.79166666666666663</v>
      </c>
      <c r="AG754" t="s">
        <v>840</v>
      </c>
      <c r="AH754" s="17">
        <v>440</v>
      </c>
      <c r="AI754" s="17" cm="1">
        <f t="array" ref="AI754">SUMPRODUCT(--(IFERROR(HOUR(Flights_2026_09_303334353637345678910[entry_hour]),-1)=HOUR(AF754)),--(IFERROR(Flights_2026_09_303334353637345678910[entry_sector],"")=AG754),--(IFERROR(Flights_2026_09_303334353637345678910[nfl],-1)&gt;=AH754),--(IFERROR(Flights_2026_09_303334353637345678910[nfl],-1)&lt;=IF(AH754=450,450,AH754+9)))</f>
        <v>0</v>
      </c>
    </row>
    <row r="755" spans="32:35" x14ac:dyDescent="0.2">
      <c r="AF755" s="2">
        <v>0.79166666666666663</v>
      </c>
      <c r="AG755" t="s">
        <v>840</v>
      </c>
      <c r="AH755" s="17">
        <v>450</v>
      </c>
      <c r="AI755" s="17" cm="1">
        <f t="array" ref="AI755">SUMPRODUCT(--(IFERROR(HOUR(Flights_2026_09_303334353637345678910[entry_hour]),-1)=HOUR(AF755)),--(IFERROR(Flights_2026_09_303334353637345678910[entry_sector],"")=AG755),--(IFERROR(Flights_2026_09_303334353637345678910[nfl],-1)&gt;=AH755),--(IFERROR(Flights_2026_09_303334353637345678910[nfl],-1)&lt;=IF(AH755=450,450,AH755+9)))</f>
        <v>0</v>
      </c>
    </row>
    <row r="756" spans="32:35" x14ac:dyDescent="0.2">
      <c r="AF756" s="2">
        <v>0.79166666666666663</v>
      </c>
      <c r="AG756" t="s">
        <v>747</v>
      </c>
      <c r="AH756" s="17">
        <v>200</v>
      </c>
      <c r="AI756" s="17" cm="1">
        <f t="array" ref="AI756">SUMPRODUCT(--(IFERROR(HOUR(Flights_2026_09_303334353637345678910[entry_hour]),-1)=HOUR(AF756)),--(IFERROR(Flights_2026_09_303334353637345678910[entry_sector],"")=AG756),--(IFERROR(Flights_2026_09_303334353637345678910[nfl],-1)&gt;=AH756),--(IFERROR(Flights_2026_09_303334353637345678910[nfl],-1)&lt;=IF(AH756=450,450,AH756+9)))</f>
        <v>0</v>
      </c>
    </row>
    <row r="757" spans="32:35" x14ac:dyDescent="0.2">
      <c r="AF757" s="2">
        <v>0.79166666666666663</v>
      </c>
      <c r="AG757" t="s">
        <v>747</v>
      </c>
      <c r="AH757" s="17">
        <v>210</v>
      </c>
      <c r="AI757" s="17" cm="1">
        <f t="array" ref="AI757">SUMPRODUCT(--(IFERROR(HOUR(Flights_2026_09_303334353637345678910[entry_hour]),-1)=HOUR(AF757)),--(IFERROR(Flights_2026_09_303334353637345678910[entry_sector],"")=AG757),--(IFERROR(Flights_2026_09_303334353637345678910[nfl],-1)&gt;=AH757),--(IFERROR(Flights_2026_09_303334353637345678910[nfl],-1)&lt;=IF(AH757=450,450,AH757+9)))</f>
        <v>0</v>
      </c>
    </row>
    <row r="758" spans="32:35" x14ac:dyDescent="0.2">
      <c r="AF758" s="2">
        <v>0.79166666666666663</v>
      </c>
      <c r="AG758" t="s">
        <v>747</v>
      </c>
      <c r="AH758" s="17">
        <v>220</v>
      </c>
      <c r="AI758" s="17" cm="1">
        <f t="array" ref="AI758">SUMPRODUCT(--(IFERROR(HOUR(Flights_2026_09_303334353637345678910[entry_hour]),-1)=HOUR(AF758)),--(IFERROR(Flights_2026_09_303334353637345678910[entry_sector],"")=AG758),--(IFERROR(Flights_2026_09_303334353637345678910[nfl],-1)&gt;=AH758),--(IFERROR(Flights_2026_09_303334353637345678910[nfl],-1)&lt;=IF(AH758=450,450,AH758+9)))</f>
        <v>0</v>
      </c>
    </row>
    <row r="759" spans="32:35" x14ac:dyDescent="0.2">
      <c r="AF759" s="2">
        <v>0.79166666666666663</v>
      </c>
      <c r="AG759" t="s">
        <v>747</v>
      </c>
      <c r="AH759" s="17">
        <v>230</v>
      </c>
      <c r="AI759" s="17" cm="1">
        <f t="array" ref="AI759">SUMPRODUCT(--(IFERROR(HOUR(Flights_2026_09_303334353637345678910[entry_hour]),-1)=HOUR(AF759)),--(IFERROR(Flights_2026_09_303334353637345678910[entry_sector],"")=AG759),--(IFERROR(Flights_2026_09_303334353637345678910[nfl],-1)&gt;=AH759),--(IFERROR(Flights_2026_09_303334353637345678910[nfl],-1)&lt;=IF(AH759=450,450,AH759+9)))</f>
        <v>0</v>
      </c>
    </row>
    <row r="760" spans="32:35" x14ac:dyDescent="0.2">
      <c r="AF760" s="2">
        <v>0.79166666666666663</v>
      </c>
      <c r="AG760" t="s">
        <v>747</v>
      </c>
      <c r="AH760" s="17">
        <v>240</v>
      </c>
      <c r="AI760" s="17" cm="1">
        <f t="array" ref="AI760">SUMPRODUCT(--(IFERROR(HOUR(Flights_2026_09_303334353637345678910[entry_hour]),-1)=HOUR(AF760)),--(IFERROR(Flights_2026_09_303334353637345678910[entry_sector],"")=AG760),--(IFERROR(Flights_2026_09_303334353637345678910[nfl],-1)&gt;=AH760),--(IFERROR(Flights_2026_09_303334353637345678910[nfl],-1)&lt;=IF(AH760=450,450,AH760+9)))</f>
        <v>0</v>
      </c>
    </row>
    <row r="761" spans="32:35" x14ac:dyDescent="0.2">
      <c r="AF761" s="2">
        <v>0.79166666666666663</v>
      </c>
      <c r="AG761" t="s">
        <v>747</v>
      </c>
      <c r="AH761" s="17">
        <v>250</v>
      </c>
      <c r="AI761" s="17" cm="1">
        <f t="array" ref="AI761">SUMPRODUCT(--(IFERROR(HOUR(Flights_2026_09_303334353637345678910[entry_hour]),-1)=HOUR(AF761)),--(IFERROR(Flights_2026_09_303334353637345678910[entry_sector],"")=AG761),--(IFERROR(Flights_2026_09_303334353637345678910[nfl],-1)&gt;=AH761),--(IFERROR(Flights_2026_09_303334353637345678910[nfl],-1)&lt;=IF(AH761=450,450,AH761+9)))</f>
        <v>0</v>
      </c>
    </row>
    <row r="762" spans="32:35" x14ac:dyDescent="0.2">
      <c r="AF762" s="2">
        <v>0.79166666666666663</v>
      </c>
      <c r="AG762" t="s">
        <v>747</v>
      </c>
      <c r="AH762" s="17">
        <v>260</v>
      </c>
      <c r="AI762" s="17" cm="1">
        <f t="array" ref="AI762">SUMPRODUCT(--(IFERROR(HOUR(Flights_2026_09_303334353637345678910[entry_hour]),-1)=HOUR(AF762)),--(IFERROR(Flights_2026_09_303334353637345678910[entry_sector],"")=AG762),--(IFERROR(Flights_2026_09_303334353637345678910[nfl],-1)&gt;=AH762),--(IFERROR(Flights_2026_09_303334353637345678910[nfl],-1)&lt;=IF(AH762=450,450,AH762+9)))</f>
        <v>0</v>
      </c>
    </row>
    <row r="763" spans="32:35" x14ac:dyDescent="0.2">
      <c r="AF763" s="2">
        <v>0.79166666666666663</v>
      </c>
      <c r="AG763" t="s">
        <v>747</v>
      </c>
      <c r="AH763" s="17">
        <v>270</v>
      </c>
      <c r="AI763" s="17" cm="1">
        <f t="array" ref="AI763">SUMPRODUCT(--(IFERROR(HOUR(Flights_2026_09_303334353637345678910[entry_hour]),-1)=HOUR(AF763)),--(IFERROR(Flights_2026_09_303334353637345678910[entry_sector],"")=AG763),--(IFERROR(Flights_2026_09_303334353637345678910[nfl],-1)&gt;=AH763),--(IFERROR(Flights_2026_09_303334353637345678910[nfl],-1)&lt;=IF(AH763=450,450,AH763+9)))</f>
        <v>0</v>
      </c>
    </row>
    <row r="764" spans="32:35" x14ac:dyDescent="0.2">
      <c r="AF764" s="2">
        <v>0.79166666666666663</v>
      </c>
      <c r="AG764" t="s">
        <v>747</v>
      </c>
      <c r="AH764" s="17">
        <v>280</v>
      </c>
      <c r="AI764" s="17" cm="1">
        <f t="array" ref="AI764">SUMPRODUCT(--(IFERROR(HOUR(Flights_2026_09_303334353637345678910[entry_hour]),-1)=HOUR(AF764)),--(IFERROR(Flights_2026_09_303334353637345678910[entry_sector],"")=AG764),--(IFERROR(Flights_2026_09_303334353637345678910[nfl],-1)&gt;=AH764),--(IFERROR(Flights_2026_09_303334353637345678910[nfl],-1)&lt;=IF(AH764=450,450,AH764+9)))</f>
        <v>0</v>
      </c>
    </row>
    <row r="765" spans="32:35" x14ac:dyDescent="0.2">
      <c r="AF765" s="2">
        <v>0.79166666666666663</v>
      </c>
      <c r="AG765" t="s">
        <v>747</v>
      </c>
      <c r="AH765" s="17">
        <v>290</v>
      </c>
      <c r="AI765" s="17" cm="1">
        <f t="array" ref="AI765">SUMPRODUCT(--(IFERROR(HOUR(Flights_2026_09_303334353637345678910[entry_hour]),-1)=HOUR(AF765)),--(IFERROR(Flights_2026_09_303334353637345678910[entry_sector],"")=AG765),--(IFERROR(Flights_2026_09_303334353637345678910[nfl],-1)&gt;=AH765),--(IFERROR(Flights_2026_09_303334353637345678910[nfl],-1)&lt;=IF(AH765=450,450,AH765+9)))</f>
        <v>0</v>
      </c>
    </row>
    <row r="766" spans="32:35" x14ac:dyDescent="0.2">
      <c r="AF766" s="2">
        <v>0.79166666666666663</v>
      </c>
      <c r="AG766" t="s">
        <v>747</v>
      </c>
      <c r="AH766" s="17">
        <v>300</v>
      </c>
      <c r="AI766" s="17" cm="1">
        <f t="array" ref="AI766">SUMPRODUCT(--(IFERROR(HOUR(Flights_2026_09_303334353637345678910[entry_hour]),-1)=HOUR(AF766)),--(IFERROR(Flights_2026_09_303334353637345678910[entry_sector],"")=AG766),--(IFERROR(Flights_2026_09_303334353637345678910[nfl],-1)&gt;=AH766),--(IFERROR(Flights_2026_09_303334353637345678910[nfl],-1)&lt;=IF(AH766=450,450,AH766+9)))</f>
        <v>0</v>
      </c>
    </row>
    <row r="767" spans="32:35" x14ac:dyDescent="0.2">
      <c r="AF767" s="2">
        <v>0.79166666666666663</v>
      </c>
      <c r="AG767" t="s">
        <v>747</v>
      </c>
      <c r="AH767" s="17">
        <v>310</v>
      </c>
      <c r="AI767" s="17" cm="1">
        <f t="array" ref="AI767">SUMPRODUCT(--(IFERROR(HOUR(Flights_2026_09_303334353637345678910[entry_hour]),-1)=HOUR(AF767)),--(IFERROR(Flights_2026_09_303334353637345678910[entry_sector],"")=AG767),--(IFERROR(Flights_2026_09_303334353637345678910[nfl],-1)&gt;=AH767),--(IFERROR(Flights_2026_09_303334353637345678910[nfl],-1)&lt;=IF(AH767=450,450,AH767+9)))</f>
        <v>0</v>
      </c>
    </row>
    <row r="768" spans="32:35" x14ac:dyDescent="0.2">
      <c r="AF768" s="2">
        <v>0.79166666666666663</v>
      </c>
      <c r="AG768" t="s">
        <v>747</v>
      </c>
      <c r="AH768" s="17">
        <v>320</v>
      </c>
      <c r="AI768" s="17" cm="1">
        <f t="array" ref="AI768">SUMPRODUCT(--(IFERROR(HOUR(Flights_2026_09_303334353637345678910[entry_hour]),-1)=HOUR(AF768)),--(IFERROR(Flights_2026_09_303334353637345678910[entry_sector],"")=AG768),--(IFERROR(Flights_2026_09_303334353637345678910[nfl],-1)&gt;=AH768),--(IFERROR(Flights_2026_09_303334353637345678910[nfl],-1)&lt;=IF(AH768=450,450,AH768+9)))</f>
        <v>0</v>
      </c>
    </row>
    <row r="769" spans="32:35" x14ac:dyDescent="0.2">
      <c r="AF769" s="2">
        <v>0.79166666666666663</v>
      </c>
      <c r="AG769" t="s">
        <v>747</v>
      </c>
      <c r="AH769" s="17">
        <v>330</v>
      </c>
      <c r="AI769" s="17" cm="1">
        <f t="array" ref="AI769">SUMPRODUCT(--(IFERROR(HOUR(Flights_2026_09_303334353637345678910[entry_hour]),-1)=HOUR(AF769)),--(IFERROR(Flights_2026_09_303334353637345678910[entry_sector],"")=AG769),--(IFERROR(Flights_2026_09_303334353637345678910[nfl],-1)&gt;=AH769),--(IFERROR(Flights_2026_09_303334353637345678910[nfl],-1)&lt;=IF(AH769=450,450,AH769+9)))</f>
        <v>0</v>
      </c>
    </row>
    <row r="770" spans="32:35" x14ac:dyDescent="0.2">
      <c r="AF770" s="2">
        <v>0.79166666666666663</v>
      </c>
      <c r="AG770" t="s">
        <v>747</v>
      </c>
      <c r="AH770" s="17">
        <v>340</v>
      </c>
      <c r="AI770" s="17" cm="1">
        <f t="array" ref="AI770">SUMPRODUCT(--(IFERROR(HOUR(Flights_2026_09_303334353637345678910[entry_hour]),-1)=HOUR(AF770)),--(IFERROR(Flights_2026_09_303334353637345678910[entry_sector],"")=AG770),--(IFERROR(Flights_2026_09_303334353637345678910[nfl],-1)&gt;=AH770),--(IFERROR(Flights_2026_09_303334353637345678910[nfl],-1)&lt;=IF(AH770=450,450,AH770+9)))</f>
        <v>1</v>
      </c>
    </row>
    <row r="771" spans="32:35" x14ac:dyDescent="0.2">
      <c r="AF771" s="2">
        <v>0.79166666666666663</v>
      </c>
      <c r="AG771" t="s">
        <v>747</v>
      </c>
      <c r="AH771" s="17">
        <v>350</v>
      </c>
      <c r="AI771" s="17" cm="1">
        <f t="array" ref="AI771">SUMPRODUCT(--(IFERROR(HOUR(Flights_2026_09_303334353637345678910[entry_hour]),-1)=HOUR(AF771)),--(IFERROR(Flights_2026_09_303334353637345678910[entry_sector],"")=AG771),--(IFERROR(Flights_2026_09_303334353637345678910[nfl],-1)&gt;=AH771),--(IFERROR(Flights_2026_09_303334353637345678910[nfl],-1)&lt;=IF(AH771=450,450,AH771+9)))</f>
        <v>0</v>
      </c>
    </row>
    <row r="772" spans="32:35" x14ac:dyDescent="0.2">
      <c r="AF772" s="2">
        <v>0.79166666666666663</v>
      </c>
      <c r="AG772" t="s">
        <v>747</v>
      </c>
      <c r="AH772" s="17">
        <v>360</v>
      </c>
      <c r="AI772" s="17" cm="1">
        <f t="array" ref="AI772">SUMPRODUCT(--(IFERROR(HOUR(Flights_2026_09_303334353637345678910[entry_hour]),-1)=HOUR(AF772)),--(IFERROR(Flights_2026_09_303334353637345678910[entry_sector],"")=AG772),--(IFERROR(Flights_2026_09_303334353637345678910[nfl],-1)&gt;=AH772),--(IFERROR(Flights_2026_09_303334353637345678910[nfl],-1)&lt;=IF(AH772=450,450,AH772+9)))</f>
        <v>0</v>
      </c>
    </row>
    <row r="773" spans="32:35" x14ac:dyDescent="0.2">
      <c r="AF773" s="2">
        <v>0.79166666666666663</v>
      </c>
      <c r="AG773" t="s">
        <v>747</v>
      </c>
      <c r="AH773" s="17">
        <v>370</v>
      </c>
      <c r="AI773" s="17" cm="1">
        <f t="array" ref="AI773">SUMPRODUCT(--(IFERROR(HOUR(Flights_2026_09_303334353637345678910[entry_hour]),-1)=HOUR(AF773)),--(IFERROR(Flights_2026_09_303334353637345678910[entry_sector],"")=AG773),--(IFERROR(Flights_2026_09_303334353637345678910[nfl],-1)&gt;=AH773),--(IFERROR(Flights_2026_09_303334353637345678910[nfl],-1)&lt;=IF(AH773=450,450,AH773+9)))</f>
        <v>0</v>
      </c>
    </row>
    <row r="774" spans="32:35" x14ac:dyDescent="0.2">
      <c r="AF774" s="2">
        <v>0.79166666666666663</v>
      </c>
      <c r="AG774" t="s">
        <v>747</v>
      </c>
      <c r="AH774" s="17">
        <v>380</v>
      </c>
      <c r="AI774" s="17" cm="1">
        <f t="array" ref="AI774">SUMPRODUCT(--(IFERROR(HOUR(Flights_2026_09_303334353637345678910[entry_hour]),-1)=HOUR(AF774)),--(IFERROR(Flights_2026_09_303334353637345678910[entry_sector],"")=AG774),--(IFERROR(Flights_2026_09_303334353637345678910[nfl],-1)&gt;=AH774),--(IFERROR(Flights_2026_09_303334353637345678910[nfl],-1)&lt;=IF(AH774=450,450,AH774+9)))</f>
        <v>0</v>
      </c>
    </row>
    <row r="775" spans="32:35" x14ac:dyDescent="0.2">
      <c r="AF775" s="2">
        <v>0.79166666666666663</v>
      </c>
      <c r="AG775" t="s">
        <v>747</v>
      </c>
      <c r="AH775" s="17">
        <v>390</v>
      </c>
      <c r="AI775" s="17" cm="1">
        <f t="array" ref="AI775">SUMPRODUCT(--(IFERROR(HOUR(Flights_2026_09_303334353637345678910[entry_hour]),-1)=HOUR(AF775)),--(IFERROR(Flights_2026_09_303334353637345678910[entry_sector],"")=AG775),--(IFERROR(Flights_2026_09_303334353637345678910[nfl],-1)&gt;=AH775),--(IFERROR(Flights_2026_09_303334353637345678910[nfl],-1)&lt;=IF(AH775=450,450,AH775+9)))</f>
        <v>1</v>
      </c>
    </row>
    <row r="776" spans="32:35" x14ac:dyDescent="0.2">
      <c r="AF776" s="2">
        <v>0.79166666666666663</v>
      </c>
      <c r="AG776" t="s">
        <v>747</v>
      </c>
      <c r="AH776" s="17">
        <v>400</v>
      </c>
      <c r="AI776" s="17" cm="1">
        <f t="array" ref="AI776">SUMPRODUCT(--(IFERROR(HOUR(Flights_2026_09_303334353637345678910[entry_hour]),-1)=HOUR(AF776)),--(IFERROR(Flights_2026_09_303334353637345678910[entry_sector],"")=AG776),--(IFERROR(Flights_2026_09_303334353637345678910[nfl],-1)&gt;=AH776),--(IFERROR(Flights_2026_09_303334353637345678910[nfl],-1)&lt;=IF(AH776=450,450,AH776+9)))</f>
        <v>0</v>
      </c>
    </row>
    <row r="777" spans="32:35" x14ac:dyDescent="0.2">
      <c r="AF777" s="2">
        <v>0.79166666666666663</v>
      </c>
      <c r="AG777" t="s">
        <v>747</v>
      </c>
      <c r="AH777" s="17">
        <v>410</v>
      </c>
      <c r="AI777" s="17" cm="1">
        <f t="array" ref="AI777">SUMPRODUCT(--(IFERROR(HOUR(Flights_2026_09_303334353637345678910[entry_hour]),-1)=HOUR(AF777)),--(IFERROR(Flights_2026_09_303334353637345678910[entry_sector],"")=AG777),--(IFERROR(Flights_2026_09_303334353637345678910[nfl],-1)&gt;=AH777),--(IFERROR(Flights_2026_09_303334353637345678910[nfl],-1)&lt;=IF(AH777=450,450,AH777+9)))</f>
        <v>0</v>
      </c>
    </row>
    <row r="778" spans="32:35" x14ac:dyDescent="0.2">
      <c r="AF778" s="2">
        <v>0.79166666666666663</v>
      </c>
      <c r="AG778" t="s">
        <v>747</v>
      </c>
      <c r="AH778" s="17">
        <v>420</v>
      </c>
      <c r="AI778" s="17" cm="1">
        <f t="array" ref="AI778">SUMPRODUCT(--(IFERROR(HOUR(Flights_2026_09_303334353637345678910[entry_hour]),-1)=HOUR(AF778)),--(IFERROR(Flights_2026_09_303334353637345678910[entry_sector],"")=AG778),--(IFERROR(Flights_2026_09_303334353637345678910[nfl],-1)&gt;=AH778),--(IFERROR(Flights_2026_09_303334353637345678910[nfl],-1)&lt;=IF(AH778=450,450,AH778+9)))</f>
        <v>0</v>
      </c>
    </row>
    <row r="779" spans="32:35" x14ac:dyDescent="0.2">
      <c r="AF779" s="2">
        <v>0.79166666666666663</v>
      </c>
      <c r="AG779" t="s">
        <v>747</v>
      </c>
      <c r="AH779" s="17">
        <v>430</v>
      </c>
      <c r="AI779" s="17" cm="1">
        <f t="array" ref="AI779">SUMPRODUCT(--(IFERROR(HOUR(Flights_2026_09_303334353637345678910[entry_hour]),-1)=HOUR(AF779)),--(IFERROR(Flights_2026_09_303334353637345678910[entry_sector],"")=AG779),--(IFERROR(Flights_2026_09_303334353637345678910[nfl],-1)&gt;=AH779),--(IFERROR(Flights_2026_09_303334353637345678910[nfl],-1)&lt;=IF(AH779=450,450,AH779+9)))</f>
        <v>0</v>
      </c>
    </row>
    <row r="780" spans="32:35" x14ac:dyDescent="0.2">
      <c r="AF780" s="2">
        <v>0.79166666666666663</v>
      </c>
      <c r="AG780" t="s">
        <v>747</v>
      </c>
      <c r="AH780" s="17">
        <v>440</v>
      </c>
      <c r="AI780" s="17" cm="1">
        <f t="array" ref="AI780">SUMPRODUCT(--(IFERROR(HOUR(Flights_2026_09_303334353637345678910[entry_hour]),-1)=HOUR(AF780)),--(IFERROR(Flights_2026_09_303334353637345678910[entry_sector],"")=AG780),--(IFERROR(Flights_2026_09_303334353637345678910[nfl],-1)&gt;=AH780),--(IFERROR(Flights_2026_09_303334353637345678910[nfl],-1)&lt;=IF(AH780=450,450,AH780+9)))</f>
        <v>0</v>
      </c>
    </row>
    <row r="781" spans="32:35" x14ac:dyDescent="0.2">
      <c r="AF781" s="2">
        <v>0.79166666666666663</v>
      </c>
      <c r="AG781" t="s">
        <v>747</v>
      </c>
      <c r="AH781" s="17">
        <v>450</v>
      </c>
      <c r="AI781" s="17" cm="1">
        <f t="array" ref="AI781">SUMPRODUCT(--(IFERROR(HOUR(Flights_2026_09_303334353637345678910[entry_hour]),-1)=HOUR(AF781)),--(IFERROR(Flights_2026_09_303334353637345678910[entry_sector],"")=AG781),--(IFERROR(Flights_2026_09_303334353637345678910[nfl],-1)&gt;=AH781),--(IFERROR(Flights_2026_09_303334353637345678910[nfl],-1)&lt;=IF(AH781=450,450,AH781+9)))</f>
        <v>0</v>
      </c>
    </row>
    <row r="782" spans="32:35" x14ac:dyDescent="0.2">
      <c r="AF782" s="2">
        <v>0.83333333333333337</v>
      </c>
      <c r="AG782" t="s">
        <v>743</v>
      </c>
      <c r="AH782" s="17">
        <v>200</v>
      </c>
      <c r="AI782" s="17" cm="1">
        <f t="array" ref="AI782">SUMPRODUCT(--(IFERROR(HOUR(Flights_2026_09_303334353637345678910[entry_hour]),-1)=HOUR(AF782)),--(IFERROR(Flights_2026_09_303334353637345678910[entry_sector],"")=AG782),--(IFERROR(Flights_2026_09_303334353637345678910[nfl],-1)&gt;=AH782),--(IFERROR(Flights_2026_09_303334353637345678910[nfl],-1)&lt;=IF(AH782=450,450,AH782+9)))</f>
        <v>0</v>
      </c>
    </row>
    <row r="783" spans="32:35" x14ac:dyDescent="0.2">
      <c r="AF783" s="2">
        <v>0.83333333333333337</v>
      </c>
      <c r="AG783" t="s">
        <v>743</v>
      </c>
      <c r="AH783" s="17">
        <v>210</v>
      </c>
      <c r="AI783" s="17" cm="1">
        <f t="array" ref="AI783">SUMPRODUCT(--(IFERROR(HOUR(Flights_2026_09_303334353637345678910[entry_hour]),-1)=HOUR(AF783)),--(IFERROR(Flights_2026_09_303334353637345678910[entry_sector],"")=AG783),--(IFERROR(Flights_2026_09_303334353637345678910[nfl],-1)&gt;=AH783),--(IFERROR(Flights_2026_09_303334353637345678910[nfl],-1)&lt;=IF(AH783=450,450,AH783+9)))</f>
        <v>0</v>
      </c>
    </row>
    <row r="784" spans="32:35" x14ac:dyDescent="0.2">
      <c r="AF784" s="2">
        <v>0.83333333333333337</v>
      </c>
      <c r="AG784" t="s">
        <v>743</v>
      </c>
      <c r="AH784" s="17">
        <v>220</v>
      </c>
      <c r="AI784" s="17" cm="1">
        <f t="array" ref="AI784">SUMPRODUCT(--(IFERROR(HOUR(Flights_2026_09_303334353637345678910[entry_hour]),-1)=HOUR(AF784)),--(IFERROR(Flights_2026_09_303334353637345678910[entry_sector],"")=AG784),--(IFERROR(Flights_2026_09_303334353637345678910[nfl],-1)&gt;=AH784),--(IFERROR(Flights_2026_09_303334353637345678910[nfl],-1)&lt;=IF(AH784=450,450,AH784+9)))</f>
        <v>0</v>
      </c>
    </row>
    <row r="785" spans="32:35" x14ac:dyDescent="0.2">
      <c r="AF785" s="2">
        <v>0.83333333333333337</v>
      </c>
      <c r="AG785" t="s">
        <v>743</v>
      </c>
      <c r="AH785" s="17">
        <v>230</v>
      </c>
      <c r="AI785" s="17" cm="1">
        <f t="array" ref="AI785">SUMPRODUCT(--(IFERROR(HOUR(Flights_2026_09_303334353637345678910[entry_hour]),-1)=HOUR(AF785)),--(IFERROR(Flights_2026_09_303334353637345678910[entry_sector],"")=AG785),--(IFERROR(Flights_2026_09_303334353637345678910[nfl],-1)&gt;=AH785),--(IFERROR(Flights_2026_09_303334353637345678910[nfl],-1)&lt;=IF(AH785=450,450,AH785+9)))</f>
        <v>0</v>
      </c>
    </row>
    <row r="786" spans="32:35" x14ac:dyDescent="0.2">
      <c r="AF786" s="2">
        <v>0.83333333333333337</v>
      </c>
      <c r="AG786" t="s">
        <v>743</v>
      </c>
      <c r="AH786" s="17">
        <v>240</v>
      </c>
      <c r="AI786" s="17" cm="1">
        <f t="array" ref="AI786">SUMPRODUCT(--(IFERROR(HOUR(Flights_2026_09_303334353637345678910[entry_hour]),-1)=HOUR(AF786)),--(IFERROR(Flights_2026_09_303334353637345678910[entry_sector],"")=AG786),--(IFERROR(Flights_2026_09_303334353637345678910[nfl],-1)&gt;=AH786),--(IFERROR(Flights_2026_09_303334353637345678910[nfl],-1)&lt;=IF(AH786=450,450,AH786+9)))</f>
        <v>0</v>
      </c>
    </row>
    <row r="787" spans="32:35" x14ac:dyDescent="0.2">
      <c r="AF787" s="2">
        <v>0.83333333333333337</v>
      </c>
      <c r="AG787" t="s">
        <v>743</v>
      </c>
      <c r="AH787" s="17">
        <v>250</v>
      </c>
      <c r="AI787" s="17" cm="1">
        <f t="array" ref="AI787">SUMPRODUCT(--(IFERROR(HOUR(Flights_2026_09_303334353637345678910[entry_hour]),-1)=HOUR(AF787)),--(IFERROR(Flights_2026_09_303334353637345678910[entry_sector],"")=AG787),--(IFERROR(Flights_2026_09_303334353637345678910[nfl],-1)&gt;=AH787),--(IFERROR(Flights_2026_09_303334353637345678910[nfl],-1)&lt;=IF(AH787=450,450,AH787+9)))</f>
        <v>0</v>
      </c>
    </row>
    <row r="788" spans="32:35" x14ac:dyDescent="0.2">
      <c r="AF788" s="2">
        <v>0.83333333333333337</v>
      </c>
      <c r="AG788" t="s">
        <v>743</v>
      </c>
      <c r="AH788" s="17">
        <v>260</v>
      </c>
      <c r="AI788" s="17" cm="1">
        <f t="array" ref="AI788">SUMPRODUCT(--(IFERROR(HOUR(Flights_2026_09_303334353637345678910[entry_hour]),-1)=HOUR(AF788)),--(IFERROR(Flights_2026_09_303334353637345678910[entry_sector],"")=AG788),--(IFERROR(Flights_2026_09_303334353637345678910[nfl],-1)&gt;=AH788),--(IFERROR(Flights_2026_09_303334353637345678910[nfl],-1)&lt;=IF(AH788=450,450,AH788+9)))</f>
        <v>0</v>
      </c>
    </row>
    <row r="789" spans="32:35" x14ac:dyDescent="0.2">
      <c r="AF789" s="2">
        <v>0.83333333333333337</v>
      </c>
      <c r="AG789" t="s">
        <v>743</v>
      </c>
      <c r="AH789" s="17">
        <v>270</v>
      </c>
      <c r="AI789" s="17" cm="1">
        <f t="array" ref="AI789">SUMPRODUCT(--(IFERROR(HOUR(Flights_2026_09_303334353637345678910[entry_hour]),-1)=HOUR(AF789)),--(IFERROR(Flights_2026_09_303334353637345678910[entry_sector],"")=AG789),--(IFERROR(Flights_2026_09_303334353637345678910[nfl],-1)&gt;=AH789),--(IFERROR(Flights_2026_09_303334353637345678910[nfl],-1)&lt;=IF(AH789=450,450,AH789+9)))</f>
        <v>0</v>
      </c>
    </row>
    <row r="790" spans="32:35" x14ac:dyDescent="0.2">
      <c r="AF790" s="2">
        <v>0.83333333333333337</v>
      </c>
      <c r="AG790" t="s">
        <v>743</v>
      </c>
      <c r="AH790" s="17">
        <v>280</v>
      </c>
      <c r="AI790" s="17" cm="1">
        <f t="array" ref="AI790">SUMPRODUCT(--(IFERROR(HOUR(Flights_2026_09_303334353637345678910[entry_hour]),-1)=HOUR(AF790)),--(IFERROR(Flights_2026_09_303334353637345678910[entry_sector],"")=AG790),--(IFERROR(Flights_2026_09_303334353637345678910[nfl],-1)&gt;=AH790),--(IFERROR(Flights_2026_09_303334353637345678910[nfl],-1)&lt;=IF(AH790=450,450,AH790+9)))</f>
        <v>0</v>
      </c>
    </row>
    <row r="791" spans="32:35" x14ac:dyDescent="0.2">
      <c r="AF791" s="2">
        <v>0.83333333333333337</v>
      </c>
      <c r="AG791" t="s">
        <v>743</v>
      </c>
      <c r="AH791" s="17">
        <v>290</v>
      </c>
      <c r="AI791" s="17" cm="1">
        <f t="array" ref="AI791">SUMPRODUCT(--(IFERROR(HOUR(Flights_2026_09_303334353637345678910[entry_hour]),-1)=HOUR(AF791)),--(IFERROR(Flights_2026_09_303334353637345678910[entry_sector],"")=AG791),--(IFERROR(Flights_2026_09_303334353637345678910[nfl],-1)&gt;=AH791),--(IFERROR(Flights_2026_09_303334353637345678910[nfl],-1)&lt;=IF(AH791=450,450,AH791+9)))</f>
        <v>0</v>
      </c>
    </row>
    <row r="792" spans="32:35" x14ac:dyDescent="0.2">
      <c r="AF792" s="2">
        <v>0.83333333333333337</v>
      </c>
      <c r="AG792" t="s">
        <v>743</v>
      </c>
      <c r="AH792" s="17">
        <v>300</v>
      </c>
      <c r="AI792" s="17" cm="1">
        <f t="array" ref="AI792">SUMPRODUCT(--(IFERROR(HOUR(Flights_2026_09_303334353637345678910[entry_hour]),-1)=HOUR(AF792)),--(IFERROR(Flights_2026_09_303334353637345678910[entry_sector],"")=AG792),--(IFERROR(Flights_2026_09_303334353637345678910[nfl],-1)&gt;=AH792),--(IFERROR(Flights_2026_09_303334353637345678910[nfl],-1)&lt;=IF(AH792=450,450,AH792+9)))</f>
        <v>0</v>
      </c>
    </row>
    <row r="793" spans="32:35" x14ac:dyDescent="0.2">
      <c r="AF793" s="2">
        <v>0.83333333333333337</v>
      </c>
      <c r="AG793" t="s">
        <v>743</v>
      </c>
      <c r="AH793" s="17">
        <v>310</v>
      </c>
      <c r="AI793" s="17" cm="1">
        <f t="array" ref="AI793">SUMPRODUCT(--(IFERROR(HOUR(Flights_2026_09_303334353637345678910[entry_hour]),-1)=HOUR(AF793)),--(IFERROR(Flights_2026_09_303334353637345678910[entry_sector],"")=AG793),--(IFERROR(Flights_2026_09_303334353637345678910[nfl],-1)&gt;=AH793),--(IFERROR(Flights_2026_09_303334353637345678910[nfl],-1)&lt;=IF(AH793=450,450,AH793+9)))</f>
        <v>0</v>
      </c>
    </row>
    <row r="794" spans="32:35" x14ac:dyDescent="0.2">
      <c r="AF794" s="2">
        <v>0.83333333333333337</v>
      </c>
      <c r="AG794" t="s">
        <v>743</v>
      </c>
      <c r="AH794" s="17">
        <v>320</v>
      </c>
      <c r="AI794" s="17" cm="1">
        <f t="array" ref="AI794">SUMPRODUCT(--(IFERROR(HOUR(Flights_2026_09_303334353637345678910[entry_hour]),-1)=HOUR(AF794)),--(IFERROR(Flights_2026_09_303334353637345678910[entry_sector],"")=AG794),--(IFERROR(Flights_2026_09_303334353637345678910[nfl],-1)&gt;=AH794),--(IFERROR(Flights_2026_09_303334353637345678910[nfl],-1)&lt;=IF(AH794=450,450,AH794+9)))</f>
        <v>0</v>
      </c>
    </row>
    <row r="795" spans="32:35" x14ac:dyDescent="0.2">
      <c r="AF795" s="2">
        <v>0.83333333333333337</v>
      </c>
      <c r="AG795" t="s">
        <v>743</v>
      </c>
      <c r="AH795" s="17">
        <v>330</v>
      </c>
      <c r="AI795" s="17" cm="1">
        <f t="array" ref="AI795">SUMPRODUCT(--(IFERROR(HOUR(Flights_2026_09_303334353637345678910[entry_hour]),-1)=HOUR(AF795)),--(IFERROR(Flights_2026_09_303334353637345678910[entry_sector],"")=AG795),--(IFERROR(Flights_2026_09_303334353637345678910[nfl],-1)&gt;=AH795),--(IFERROR(Flights_2026_09_303334353637345678910[nfl],-1)&lt;=IF(AH795=450,450,AH795+9)))</f>
        <v>0</v>
      </c>
    </row>
    <row r="796" spans="32:35" x14ac:dyDescent="0.2">
      <c r="AF796" s="2">
        <v>0.83333333333333337</v>
      </c>
      <c r="AG796" t="s">
        <v>743</v>
      </c>
      <c r="AH796" s="17">
        <v>340</v>
      </c>
      <c r="AI796" s="17" cm="1">
        <f t="array" ref="AI796">SUMPRODUCT(--(IFERROR(HOUR(Flights_2026_09_303334353637345678910[entry_hour]),-1)=HOUR(AF796)),--(IFERROR(Flights_2026_09_303334353637345678910[entry_sector],"")=AG796),--(IFERROR(Flights_2026_09_303334353637345678910[nfl],-1)&gt;=AH796),--(IFERROR(Flights_2026_09_303334353637345678910[nfl],-1)&lt;=IF(AH796=450,450,AH796+9)))</f>
        <v>0</v>
      </c>
    </row>
    <row r="797" spans="32:35" x14ac:dyDescent="0.2">
      <c r="AF797" s="2">
        <v>0.83333333333333337</v>
      </c>
      <c r="AG797" t="s">
        <v>743</v>
      </c>
      <c r="AH797" s="17">
        <v>350</v>
      </c>
      <c r="AI797" s="17" cm="1">
        <f t="array" ref="AI797">SUMPRODUCT(--(IFERROR(HOUR(Flights_2026_09_303334353637345678910[entry_hour]),-1)=HOUR(AF797)),--(IFERROR(Flights_2026_09_303334353637345678910[entry_sector],"")=AG797),--(IFERROR(Flights_2026_09_303334353637345678910[nfl],-1)&gt;=AH797),--(IFERROR(Flights_2026_09_303334353637345678910[nfl],-1)&lt;=IF(AH797=450,450,AH797+9)))</f>
        <v>0</v>
      </c>
    </row>
    <row r="798" spans="32:35" x14ac:dyDescent="0.2">
      <c r="AF798" s="2">
        <v>0.83333333333333337</v>
      </c>
      <c r="AG798" t="s">
        <v>743</v>
      </c>
      <c r="AH798" s="17">
        <v>360</v>
      </c>
      <c r="AI798" s="17" cm="1">
        <f t="array" ref="AI798">SUMPRODUCT(--(IFERROR(HOUR(Flights_2026_09_303334353637345678910[entry_hour]),-1)=HOUR(AF798)),--(IFERROR(Flights_2026_09_303334353637345678910[entry_sector],"")=AG798),--(IFERROR(Flights_2026_09_303334353637345678910[nfl],-1)&gt;=AH798),--(IFERROR(Flights_2026_09_303334353637345678910[nfl],-1)&lt;=IF(AH798=450,450,AH798+9)))</f>
        <v>0</v>
      </c>
    </row>
    <row r="799" spans="32:35" x14ac:dyDescent="0.2">
      <c r="AF799" s="2">
        <v>0.83333333333333337</v>
      </c>
      <c r="AG799" t="s">
        <v>743</v>
      </c>
      <c r="AH799" s="17">
        <v>370</v>
      </c>
      <c r="AI799" s="17" cm="1">
        <f t="array" ref="AI799">SUMPRODUCT(--(IFERROR(HOUR(Flights_2026_09_303334353637345678910[entry_hour]),-1)=HOUR(AF799)),--(IFERROR(Flights_2026_09_303334353637345678910[entry_sector],"")=AG799),--(IFERROR(Flights_2026_09_303334353637345678910[nfl],-1)&gt;=AH799),--(IFERROR(Flights_2026_09_303334353637345678910[nfl],-1)&lt;=IF(AH799=450,450,AH799+9)))</f>
        <v>0</v>
      </c>
    </row>
    <row r="800" spans="32:35" x14ac:dyDescent="0.2">
      <c r="AF800" s="2">
        <v>0.83333333333333337</v>
      </c>
      <c r="AG800" t="s">
        <v>743</v>
      </c>
      <c r="AH800" s="17">
        <v>380</v>
      </c>
      <c r="AI800" s="17" cm="1">
        <f t="array" ref="AI800">SUMPRODUCT(--(IFERROR(HOUR(Flights_2026_09_303334353637345678910[entry_hour]),-1)=HOUR(AF800)),--(IFERROR(Flights_2026_09_303334353637345678910[entry_sector],"")=AG800),--(IFERROR(Flights_2026_09_303334353637345678910[nfl],-1)&gt;=AH800),--(IFERROR(Flights_2026_09_303334353637345678910[nfl],-1)&lt;=IF(AH800=450,450,AH800+9)))</f>
        <v>0</v>
      </c>
    </row>
    <row r="801" spans="32:35" x14ac:dyDescent="0.2">
      <c r="AF801" s="2">
        <v>0.83333333333333337</v>
      </c>
      <c r="AG801" t="s">
        <v>743</v>
      </c>
      <c r="AH801" s="17">
        <v>390</v>
      </c>
      <c r="AI801" s="17" cm="1">
        <f t="array" ref="AI801">SUMPRODUCT(--(IFERROR(HOUR(Flights_2026_09_303334353637345678910[entry_hour]),-1)=HOUR(AF801)),--(IFERROR(Flights_2026_09_303334353637345678910[entry_sector],"")=AG801),--(IFERROR(Flights_2026_09_303334353637345678910[nfl],-1)&gt;=AH801),--(IFERROR(Flights_2026_09_303334353637345678910[nfl],-1)&lt;=IF(AH801=450,450,AH801+9)))</f>
        <v>0</v>
      </c>
    </row>
    <row r="802" spans="32:35" x14ac:dyDescent="0.2">
      <c r="AF802" s="2">
        <v>0.83333333333333337</v>
      </c>
      <c r="AG802" t="s">
        <v>743</v>
      </c>
      <c r="AH802" s="17">
        <v>400</v>
      </c>
      <c r="AI802" s="17" cm="1">
        <f t="array" ref="AI802">SUMPRODUCT(--(IFERROR(HOUR(Flights_2026_09_303334353637345678910[entry_hour]),-1)=HOUR(AF802)),--(IFERROR(Flights_2026_09_303334353637345678910[entry_sector],"")=AG802),--(IFERROR(Flights_2026_09_303334353637345678910[nfl],-1)&gt;=AH802),--(IFERROR(Flights_2026_09_303334353637345678910[nfl],-1)&lt;=IF(AH802=450,450,AH802+9)))</f>
        <v>0</v>
      </c>
    </row>
    <row r="803" spans="32:35" x14ac:dyDescent="0.2">
      <c r="AF803" s="2">
        <v>0.83333333333333337</v>
      </c>
      <c r="AG803" t="s">
        <v>743</v>
      </c>
      <c r="AH803" s="17">
        <v>410</v>
      </c>
      <c r="AI803" s="17" cm="1">
        <f t="array" ref="AI803">SUMPRODUCT(--(IFERROR(HOUR(Flights_2026_09_303334353637345678910[entry_hour]),-1)=HOUR(AF803)),--(IFERROR(Flights_2026_09_303334353637345678910[entry_sector],"")=AG803),--(IFERROR(Flights_2026_09_303334353637345678910[nfl],-1)&gt;=AH803),--(IFERROR(Flights_2026_09_303334353637345678910[nfl],-1)&lt;=IF(AH803=450,450,AH803+9)))</f>
        <v>0</v>
      </c>
    </row>
    <row r="804" spans="32:35" x14ac:dyDescent="0.2">
      <c r="AF804" s="2">
        <v>0.83333333333333337</v>
      </c>
      <c r="AG804" t="s">
        <v>743</v>
      </c>
      <c r="AH804" s="17">
        <v>420</v>
      </c>
      <c r="AI804" s="17" cm="1">
        <f t="array" ref="AI804">SUMPRODUCT(--(IFERROR(HOUR(Flights_2026_09_303334353637345678910[entry_hour]),-1)=HOUR(AF804)),--(IFERROR(Flights_2026_09_303334353637345678910[entry_sector],"")=AG804),--(IFERROR(Flights_2026_09_303334353637345678910[nfl],-1)&gt;=AH804),--(IFERROR(Flights_2026_09_303334353637345678910[nfl],-1)&lt;=IF(AH804=450,450,AH804+9)))</f>
        <v>0</v>
      </c>
    </row>
    <row r="805" spans="32:35" x14ac:dyDescent="0.2">
      <c r="AF805" s="2">
        <v>0.83333333333333337</v>
      </c>
      <c r="AG805" t="s">
        <v>743</v>
      </c>
      <c r="AH805" s="17">
        <v>430</v>
      </c>
      <c r="AI805" s="17" cm="1">
        <f t="array" ref="AI805">SUMPRODUCT(--(IFERROR(HOUR(Flights_2026_09_303334353637345678910[entry_hour]),-1)=HOUR(AF805)),--(IFERROR(Flights_2026_09_303334353637345678910[entry_sector],"")=AG805),--(IFERROR(Flights_2026_09_303334353637345678910[nfl],-1)&gt;=AH805),--(IFERROR(Flights_2026_09_303334353637345678910[nfl],-1)&lt;=IF(AH805=450,450,AH805+9)))</f>
        <v>0</v>
      </c>
    </row>
    <row r="806" spans="32:35" x14ac:dyDescent="0.2">
      <c r="AF806" s="2">
        <v>0.83333333333333337</v>
      </c>
      <c r="AG806" t="s">
        <v>743</v>
      </c>
      <c r="AH806" s="17">
        <v>440</v>
      </c>
      <c r="AI806" s="17" cm="1">
        <f t="array" ref="AI806">SUMPRODUCT(--(IFERROR(HOUR(Flights_2026_09_303334353637345678910[entry_hour]),-1)=HOUR(AF806)),--(IFERROR(Flights_2026_09_303334353637345678910[entry_sector],"")=AG806),--(IFERROR(Flights_2026_09_303334353637345678910[nfl],-1)&gt;=AH806),--(IFERROR(Flights_2026_09_303334353637345678910[nfl],-1)&lt;=IF(AH806=450,450,AH806+9)))</f>
        <v>0</v>
      </c>
    </row>
    <row r="807" spans="32:35" x14ac:dyDescent="0.2">
      <c r="AF807" s="2">
        <v>0.83333333333333337</v>
      </c>
      <c r="AG807" t="s">
        <v>743</v>
      </c>
      <c r="AH807" s="17">
        <v>450</v>
      </c>
      <c r="AI807" s="17" cm="1">
        <f t="array" ref="AI807">SUMPRODUCT(--(IFERROR(HOUR(Flights_2026_09_303334353637345678910[entry_hour]),-1)=HOUR(AF807)),--(IFERROR(Flights_2026_09_303334353637345678910[entry_sector],"")=AG807),--(IFERROR(Flights_2026_09_303334353637345678910[nfl],-1)&gt;=AH807),--(IFERROR(Flights_2026_09_303334353637345678910[nfl],-1)&lt;=IF(AH807=450,450,AH807+9)))</f>
        <v>0</v>
      </c>
    </row>
    <row r="808" spans="32:35" x14ac:dyDescent="0.2">
      <c r="AF808" s="2">
        <v>0.83333333333333337</v>
      </c>
      <c r="AG808" t="s">
        <v>744</v>
      </c>
      <c r="AH808" s="17">
        <v>200</v>
      </c>
      <c r="AI808" s="17" cm="1">
        <f t="array" ref="AI808">SUMPRODUCT(--(IFERROR(HOUR(Flights_2026_09_303334353637345678910[entry_hour]),-1)=HOUR(AF808)),--(IFERROR(Flights_2026_09_303334353637345678910[entry_sector],"")=AG808),--(IFERROR(Flights_2026_09_303334353637345678910[nfl],-1)&gt;=AH808),--(IFERROR(Flights_2026_09_303334353637345678910[nfl],-1)&lt;=IF(AH808=450,450,AH808+9)))</f>
        <v>0</v>
      </c>
    </row>
    <row r="809" spans="32:35" x14ac:dyDescent="0.2">
      <c r="AF809" s="2">
        <v>0.83333333333333337</v>
      </c>
      <c r="AG809" t="s">
        <v>744</v>
      </c>
      <c r="AH809" s="17">
        <v>210</v>
      </c>
      <c r="AI809" s="17" cm="1">
        <f t="array" ref="AI809">SUMPRODUCT(--(IFERROR(HOUR(Flights_2026_09_303334353637345678910[entry_hour]),-1)=HOUR(AF809)),--(IFERROR(Flights_2026_09_303334353637345678910[entry_sector],"")=AG809),--(IFERROR(Flights_2026_09_303334353637345678910[nfl],-1)&gt;=AH809),--(IFERROR(Flights_2026_09_303334353637345678910[nfl],-1)&lt;=IF(AH809=450,450,AH809+9)))</f>
        <v>0</v>
      </c>
    </row>
    <row r="810" spans="32:35" x14ac:dyDescent="0.2">
      <c r="AF810" s="2">
        <v>0.83333333333333337</v>
      </c>
      <c r="AG810" t="s">
        <v>744</v>
      </c>
      <c r="AH810" s="17">
        <v>220</v>
      </c>
      <c r="AI810" s="17" cm="1">
        <f t="array" ref="AI810">SUMPRODUCT(--(IFERROR(HOUR(Flights_2026_09_303334353637345678910[entry_hour]),-1)=HOUR(AF810)),--(IFERROR(Flights_2026_09_303334353637345678910[entry_sector],"")=AG810),--(IFERROR(Flights_2026_09_303334353637345678910[nfl],-1)&gt;=AH810),--(IFERROR(Flights_2026_09_303334353637345678910[nfl],-1)&lt;=IF(AH810=450,450,AH810+9)))</f>
        <v>1</v>
      </c>
    </row>
    <row r="811" spans="32:35" x14ac:dyDescent="0.2">
      <c r="AF811" s="2">
        <v>0.83333333333333337</v>
      </c>
      <c r="AG811" t="s">
        <v>744</v>
      </c>
      <c r="AH811" s="17">
        <v>230</v>
      </c>
      <c r="AI811" s="17" cm="1">
        <f t="array" ref="AI811">SUMPRODUCT(--(IFERROR(HOUR(Flights_2026_09_303334353637345678910[entry_hour]),-1)=HOUR(AF811)),--(IFERROR(Flights_2026_09_303334353637345678910[entry_sector],"")=AG811),--(IFERROR(Flights_2026_09_303334353637345678910[nfl],-1)&gt;=AH811),--(IFERROR(Flights_2026_09_303334353637345678910[nfl],-1)&lt;=IF(AH811=450,450,AH811+9)))</f>
        <v>0</v>
      </c>
    </row>
    <row r="812" spans="32:35" x14ac:dyDescent="0.2">
      <c r="AF812" s="2">
        <v>0.83333333333333337</v>
      </c>
      <c r="AG812" t="s">
        <v>744</v>
      </c>
      <c r="AH812" s="17">
        <v>240</v>
      </c>
      <c r="AI812" s="17" cm="1">
        <f t="array" ref="AI812">SUMPRODUCT(--(IFERROR(HOUR(Flights_2026_09_303334353637345678910[entry_hour]),-1)=HOUR(AF812)),--(IFERROR(Flights_2026_09_303334353637345678910[entry_sector],"")=AG812),--(IFERROR(Flights_2026_09_303334353637345678910[nfl],-1)&gt;=AH812),--(IFERROR(Flights_2026_09_303334353637345678910[nfl],-1)&lt;=IF(AH812=450,450,AH812+9)))</f>
        <v>0</v>
      </c>
    </row>
    <row r="813" spans="32:35" x14ac:dyDescent="0.2">
      <c r="AF813" s="2">
        <v>0.83333333333333337</v>
      </c>
      <c r="AG813" t="s">
        <v>744</v>
      </c>
      <c r="AH813" s="17">
        <v>250</v>
      </c>
      <c r="AI813" s="17" cm="1">
        <f t="array" ref="AI813">SUMPRODUCT(--(IFERROR(HOUR(Flights_2026_09_303334353637345678910[entry_hour]),-1)=HOUR(AF813)),--(IFERROR(Flights_2026_09_303334353637345678910[entry_sector],"")=AG813),--(IFERROR(Flights_2026_09_303334353637345678910[nfl],-1)&gt;=AH813),--(IFERROR(Flights_2026_09_303334353637345678910[nfl],-1)&lt;=IF(AH813=450,450,AH813+9)))</f>
        <v>0</v>
      </c>
    </row>
    <row r="814" spans="32:35" x14ac:dyDescent="0.2">
      <c r="AF814" s="2">
        <v>0.83333333333333337</v>
      </c>
      <c r="AG814" t="s">
        <v>744</v>
      </c>
      <c r="AH814" s="17">
        <v>260</v>
      </c>
      <c r="AI814" s="17" cm="1">
        <f t="array" ref="AI814">SUMPRODUCT(--(IFERROR(HOUR(Flights_2026_09_303334353637345678910[entry_hour]),-1)=HOUR(AF814)),--(IFERROR(Flights_2026_09_303334353637345678910[entry_sector],"")=AG814),--(IFERROR(Flights_2026_09_303334353637345678910[nfl],-1)&gt;=AH814),--(IFERROR(Flights_2026_09_303334353637345678910[nfl],-1)&lt;=IF(AH814=450,450,AH814+9)))</f>
        <v>0</v>
      </c>
    </row>
    <row r="815" spans="32:35" x14ac:dyDescent="0.2">
      <c r="AF815" s="2">
        <v>0.83333333333333337</v>
      </c>
      <c r="AG815" t="s">
        <v>744</v>
      </c>
      <c r="AH815" s="17">
        <v>270</v>
      </c>
      <c r="AI815" s="17" cm="1">
        <f t="array" ref="AI815">SUMPRODUCT(--(IFERROR(HOUR(Flights_2026_09_303334353637345678910[entry_hour]),-1)=HOUR(AF815)),--(IFERROR(Flights_2026_09_303334353637345678910[entry_sector],"")=AG815),--(IFERROR(Flights_2026_09_303334353637345678910[nfl],-1)&gt;=AH815),--(IFERROR(Flights_2026_09_303334353637345678910[nfl],-1)&lt;=IF(AH815=450,450,AH815+9)))</f>
        <v>0</v>
      </c>
    </row>
    <row r="816" spans="32:35" x14ac:dyDescent="0.2">
      <c r="AF816" s="2">
        <v>0.83333333333333337</v>
      </c>
      <c r="AG816" t="s">
        <v>744</v>
      </c>
      <c r="AH816" s="17">
        <v>280</v>
      </c>
      <c r="AI816" s="17" cm="1">
        <f t="array" ref="AI816">SUMPRODUCT(--(IFERROR(HOUR(Flights_2026_09_303334353637345678910[entry_hour]),-1)=HOUR(AF816)),--(IFERROR(Flights_2026_09_303334353637345678910[entry_sector],"")=AG816),--(IFERROR(Flights_2026_09_303334353637345678910[nfl],-1)&gt;=AH816),--(IFERROR(Flights_2026_09_303334353637345678910[nfl],-1)&lt;=IF(AH816=450,450,AH816+9)))</f>
        <v>0</v>
      </c>
    </row>
    <row r="817" spans="32:35" x14ac:dyDescent="0.2">
      <c r="AF817" s="2">
        <v>0.83333333333333337</v>
      </c>
      <c r="AG817" t="s">
        <v>744</v>
      </c>
      <c r="AH817" s="17">
        <v>290</v>
      </c>
      <c r="AI817" s="17" cm="1">
        <f t="array" ref="AI817">SUMPRODUCT(--(IFERROR(HOUR(Flights_2026_09_303334353637345678910[entry_hour]),-1)=HOUR(AF817)),--(IFERROR(Flights_2026_09_303334353637345678910[entry_sector],"")=AG817),--(IFERROR(Flights_2026_09_303334353637345678910[nfl],-1)&gt;=AH817),--(IFERROR(Flights_2026_09_303334353637345678910[nfl],-1)&lt;=IF(AH817=450,450,AH817+9)))</f>
        <v>0</v>
      </c>
    </row>
    <row r="818" spans="32:35" x14ac:dyDescent="0.2">
      <c r="AF818" s="2">
        <v>0.83333333333333337</v>
      </c>
      <c r="AG818" t="s">
        <v>744</v>
      </c>
      <c r="AH818" s="17">
        <v>300</v>
      </c>
      <c r="AI818" s="17" cm="1">
        <f t="array" ref="AI818">SUMPRODUCT(--(IFERROR(HOUR(Flights_2026_09_303334353637345678910[entry_hour]),-1)=HOUR(AF818)),--(IFERROR(Flights_2026_09_303334353637345678910[entry_sector],"")=AG818),--(IFERROR(Flights_2026_09_303334353637345678910[nfl],-1)&gt;=AH818),--(IFERROR(Flights_2026_09_303334353637345678910[nfl],-1)&lt;=IF(AH818=450,450,AH818+9)))</f>
        <v>0</v>
      </c>
    </row>
    <row r="819" spans="32:35" x14ac:dyDescent="0.2">
      <c r="AF819" s="2">
        <v>0.83333333333333337</v>
      </c>
      <c r="AG819" t="s">
        <v>744</v>
      </c>
      <c r="AH819" s="17">
        <v>310</v>
      </c>
      <c r="AI819" s="17" cm="1">
        <f t="array" ref="AI819">SUMPRODUCT(--(IFERROR(HOUR(Flights_2026_09_303334353637345678910[entry_hour]),-1)=HOUR(AF819)),--(IFERROR(Flights_2026_09_303334353637345678910[entry_sector],"")=AG819),--(IFERROR(Flights_2026_09_303334353637345678910[nfl],-1)&gt;=AH819),--(IFERROR(Flights_2026_09_303334353637345678910[nfl],-1)&lt;=IF(AH819=450,450,AH819+9)))</f>
        <v>0</v>
      </c>
    </row>
    <row r="820" spans="32:35" x14ac:dyDescent="0.2">
      <c r="AF820" s="2">
        <v>0.83333333333333337</v>
      </c>
      <c r="AG820" t="s">
        <v>744</v>
      </c>
      <c r="AH820" s="17">
        <v>320</v>
      </c>
      <c r="AI820" s="17" cm="1">
        <f t="array" ref="AI820">SUMPRODUCT(--(IFERROR(HOUR(Flights_2026_09_303334353637345678910[entry_hour]),-1)=HOUR(AF820)),--(IFERROR(Flights_2026_09_303334353637345678910[entry_sector],"")=AG820),--(IFERROR(Flights_2026_09_303334353637345678910[nfl],-1)&gt;=AH820),--(IFERROR(Flights_2026_09_303334353637345678910[nfl],-1)&lt;=IF(AH820=450,450,AH820+9)))</f>
        <v>0</v>
      </c>
    </row>
    <row r="821" spans="32:35" x14ac:dyDescent="0.2">
      <c r="AF821" s="2">
        <v>0.83333333333333337</v>
      </c>
      <c r="AG821" t="s">
        <v>744</v>
      </c>
      <c r="AH821" s="17">
        <v>330</v>
      </c>
      <c r="AI821" s="17" cm="1">
        <f t="array" ref="AI821">SUMPRODUCT(--(IFERROR(HOUR(Flights_2026_09_303334353637345678910[entry_hour]),-1)=HOUR(AF821)),--(IFERROR(Flights_2026_09_303334353637345678910[entry_sector],"")=AG821),--(IFERROR(Flights_2026_09_303334353637345678910[nfl],-1)&gt;=AH821),--(IFERROR(Flights_2026_09_303334353637345678910[nfl],-1)&lt;=IF(AH821=450,450,AH821+9)))</f>
        <v>0</v>
      </c>
    </row>
    <row r="822" spans="32:35" x14ac:dyDescent="0.2">
      <c r="AF822" s="2">
        <v>0.83333333333333337</v>
      </c>
      <c r="AG822" t="s">
        <v>744</v>
      </c>
      <c r="AH822" s="17">
        <v>340</v>
      </c>
      <c r="AI822" s="17" cm="1">
        <f t="array" ref="AI822">SUMPRODUCT(--(IFERROR(HOUR(Flights_2026_09_303334353637345678910[entry_hour]),-1)=HOUR(AF822)),--(IFERROR(Flights_2026_09_303334353637345678910[entry_sector],"")=AG822),--(IFERROR(Flights_2026_09_303334353637345678910[nfl],-1)&gt;=AH822),--(IFERROR(Flights_2026_09_303334353637345678910[nfl],-1)&lt;=IF(AH822=450,450,AH822+9)))</f>
        <v>0</v>
      </c>
    </row>
    <row r="823" spans="32:35" x14ac:dyDescent="0.2">
      <c r="AF823" s="2">
        <v>0.83333333333333337</v>
      </c>
      <c r="AG823" t="s">
        <v>744</v>
      </c>
      <c r="AH823" s="17">
        <v>350</v>
      </c>
      <c r="AI823" s="17" cm="1">
        <f t="array" ref="AI823">SUMPRODUCT(--(IFERROR(HOUR(Flights_2026_09_303334353637345678910[entry_hour]),-1)=HOUR(AF823)),--(IFERROR(Flights_2026_09_303334353637345678910[entry_sector],"")=AG823),--(IFERROR(Flights_2026_09_303334353637345678910[nfl],-1)&gt;=AH823),--(IFERROR(Flights_2026_09_303334353637345678910[nfl],-1)&lt;=IF(AH823=450,450,AH823+9)))</f>
        <v>0</v>
      </c>
    </row>
    <row r="824" spans="32:35" x14ac:dyDescent="0.2">
      <c r="AF824" s="2">
        <v>0.83333333333333337</v>
      </c>
      <c r="AG824" t="s">
        <v>744</v>
      </c>
      <c r="AH824" s="17">
        <v>360</v>
      </c>
      <c r="AI824" s="17" cm="1">
        <f t="array" ref="AI824">SUMPRODUCT(--(IFERROR(HOUR(Flights_2026_09_303334353637345678910[entry_hour]),-1)=HOUR(AF824)),--(IFERROR(Flights_2026_09_303334353637345678910[entry_sector],"")=AG824),--(IFERROR(Flights_2026_09_303334353637345678910[nfl],-1)&gt;=AH824),--(IFERROR(Flights_2026_09_303334353637345678910[nfl],-1)&lt;=IF(AH824=450,450,AH824+9)))</f>
        <v>0</v>
      </c>
    </row>
    <row r="825" spans="32:35" x14ac:dyDescent="0.2">
      <c r="AF825" s="2">
        <v>0.83333333333333337</v>
      </c>
      <c r="AG825" t="s">
        <v>744</v>
      </c>
      <c r="AH825" s="17">
        <v>370</v>
      </c>
      <c r="AI825" s="17" cm="1">
        <f t="array" ref="AI825">SUMPRODUCT(--(IFERROR(HOUR(Flights_2026_09_303334353637345678910[entry_hour]),-1)=HOUR(AF825)),--(IFERROR(Flights_2026_09_303334353637345678910[entry_sector],"")=AG825),--(IFERROR(Flights_2026_09_303334353637345678910[nfl],-1)&gt;=AH825),--(IFERROR(Flights_2026_09_303334353637345678910[nfl],-1)&lt;=IF(AH825=450,450,AH825+9)))</f>
        <v>1</v>
      </c>
    </row>
    <row r="826" spans="32:35" x14ac:dyDescent="0.2">
      <c r="AF826" s="2">
        <v>0.83333333333333337</v>
      </c>
      <c r="AG826" t="s">
        <v>744</v>
      </c>
      <c r="AH826" s="17">
        <v>380</v>
      </c>
      <c r="AI826" s="17" cm="1">
        <f t="array" ref="AI826">SUMPRODUCT(--(IFERROR(HOUR(Flights_2026_09_303334353637345678910[entry_hour]),-1)=HOUR(AF826)),--(IFERROR(Flights_2026_09_303334353637345678910[entry_sector],"")=AG826),--(IFERROR(Flights_2026_09_303334353637345678910[nfl],-1)&gt;=AH826),--(IFERROR(Flights_2026_09_303334353637345678910[nfl],-1)&lt;=IF(AH826=450,450,AH826+9)))</f>
        <v>0</v>
      </c>
    </row>
    <row r="827" spans="32:35" x14ac:dyDescent="0.2">
      <c r="AF827" s="2">
        <v>0.83333333333333337</v>
      </c>
      <c r="AG827" t="s">
        <v>744</v>
      </c>
      <c r="AH827" s="17">
        <v>390</v>
      </c>
      <c r="AI827" s="17" cm="1">
        <f t="array" ref="AI827">SUMPRODUCT(--(IFERROR(HOUR(Flights_2026_09_303334353637345678910[entry_hour]),-1)=HOUR(AF827)),--(IFERROR(Flights_2026_09_303334353637345678910[entry_sector],"")=AG827),--(IFERROR(Flights_2026_09_303334353637345678910[nfl],-1)&gt;=AH827),--(IFERROR(Flights_2026_09_303334353637345678910[nfl],-1)&lt;=IF(AH827=450,450,AH827+9)))</f>
        <v>0</v>
      </c>
    </row>
    <row r="828" spans="32:35" x14ac:dyDescent="0.2">
      <c r="AF828" s="2">
        <v>0.83333333333333337</v>
      </c>
      <c r="AG828" t="s">
        <v>744</v>
      </c>
      <c r="AH828" s="17">
        <v>400</v>
      </c>
      <c r="AI828" s="17" cm="1">
        <f t="array" ref="AI828">SUMPRODUCT(--(IFERROR(HOUR(Flights_2026_09_303334353637345678910[entry_hour]),-1)=HOUR(AF828)),--(IFERROR(Flights_2026_09_303334353637345678910[entry_sector],"")=AG828),--(IFERROR(Flights_2026_09_303334353637345678910[nfl],-1)&gt;=AH828),--(IFERROR(Flights_2026_09_303334353637345678910[nfl],-1)&lt;=IF(AH828=450,450,AH828+9)))</f>
        <v>0</v>
      </c>
    </row>
    <row r="829" spans="32:35" x14ac:dyDescent="0.2">
      <c r="AF829" s="2">
        <v>0.83333333333333337</v>
      </c>
      <c r="AG829" t="s">
        <v>744</v>
      </c>
      <c r="AH829" s="17">
        <v>410</v>
      </c>
      <c r="AI829" s="17" cm="1">
        <f t="array" ref="AI829">SUMPRODUCT(--(IFERROR(HOUR(Flights_2026_09_303334353637345678910[entry_hour]),-1)=HOUR(AF829)),--(IFERROR(Flights_2026_09_303334353637345678910[entry_sector],"")=AG829),--(IFERROR(Flights_2026_09_303334353637345678910[nfl],-1)&gt;=AH829),--(IFERROR(Flights_2026_09_303334353637345678910[nfl],-1)&lt;=IF(AH829=450,450,AH829+9)))</f>
        <v>0</v>
      </c>
    </row>
    <row r="830" spans="32:35" x14ac:dyDescent="0.2">
      <c r="AF830" s="2">
        <v>0.83333333333333337</v>
      </c>
      <c r="AG830" t="s">
        <v>744</v>
      </c>
      <c r="AH830" s="17">
        <v>420</v>
      </c>
      <c r="AI830" s="17" cm="1">
        <f t="array" ref="AI830">SUMPRODUCT(--(IFERROR(HOUR(Flights_2026_09_303334353637345678910[entry_hour]),-1)=HOUR(AF830)),--(IFERROR(Flights_2026_09_303334353637345678910[entry_sector],"")=AG830),--(IFERROR(Flights_2026_09_303334353637345678910[nfl],-1)&gt;=AH830),--(IFERROR(Flights_2026_09_303334353637345678910[nfl],-1)&lt;=IF(AH830=450,450,AH830+9)))</f>
        <v>0</v>
      </c>
    </row>
    <row r="831" spans="32:35" x14ac:dyDescent="0.2">
      <c r="AF831" s="2">
        <v>0.83333333333333337</v>
      </c>
      <c r="AG831" t="s">
        <v>744</v>
      </c>
      <c r="AH831" s="17">
        <v>430</v>
      </c>
      <c r="AI831" s="17" cm="1">
        <f t="array" ref="AI831">SUMPRODUCT(--(IFERROR(HOUR(Flights_2026_09_303334353637345678910[entry_hour]),-1)=HOUR(AF831)),--(IFERROR(Flights_2026_09_303334353637345678910[entry_sector],"")=AG831),--(IFERROR(Flights_2026_09_303334353637345678910[nfl],-1)&gt;=AH831),--(IFERROR(Flights_2026_09_303334353637345678910[nfl],-1)&lt;=IF(AH831=450,450,AH831+9)))</f>
        <v>0</v>
      </c>
    </row>
    <row r="832" spans="32:35" x14ac:dyDescent="0.2">
      <c r="AF832" s="2">
        <v>0.83333333333333337</v>
      </c>
      <c r="AG832" t="s">
        <v>744</v>
      </c>
      <c r="AH832" s="17">
        <v>440</v>
      </c>
      <c r="AI832" s="17" cm="1">
        <f t="array" ref="AI832">SUMPRODUCT(--(IFERROR(HOUR(Flights_2026_09_303334353637345678910[entry_hour]),-1)=HOUR(AF832)),--(IFERROR(Flights_2026_09_303334353637345678910[entry_sector],"")=AG832),--(IFERROR(Flights_2026_09_303334353637345678910[nfl],-1)&gt;=AH832),--(IFERROR(Flights_2026_09_303334353637345678910[nfl],-1)&lt;=IF(AH832=450,450,AH832+9)))</f>
        <v>0</v>
      </c>
    </row>
    <row r="833" spans="32:35" x14ac:dyDescent="0.2">
      <c r="AF833" s="2">
        <v>0.83333333333333337</v>
      </c>
      <c r="AG833" t="s">
        <v>744</v>
      </c>
      <c r="AH833" s="17">
        <v>450</v>
      </c>
      <c r="AI833" s="17" cm="1">
        <f t="array" ref="AI833">SUMPRODUCT(--(IFERROR(HOUR(Flights_2026_09_303334353637345678910[entry_hour]),-1)=HOUR(AF833)),--(IFERROR(Flights_2026_09_303334353637345678910[entry_sector],"")=AG833),--(IFERROR(Flights_2026_09_303334353637345678910[nfl],-1)&gt;=AH833),--(IFERROR(Flights_2026_09_303334353637345678910[nfl],-1)&lt;=IF(AH833=450,450,AH833+9)))</f>
        <v>0</v>
      </c>
    </row>
    <row r="834" spans="32:35" x14ac:dyDescent="0.2">
      <c r="AF834" s="2">
        <v>0.83333333333333337</v>
      </c>
      <c r="AG834" t="s">
        <v>745</v>
      </c>
      <c r="AH834" s="17">
        <v>200</v>
      </c>
      <c r="AI834" s="17" cm="1">
        <f t="array" ref="AI834">SUMPRODUCT(--(IFERROR(HOUR(Flights_2026_09_303334353637345678910[entry_hour]),-1)=HOUR(AF834)),--(IFERROR(Flights_2026_09_303334353637345678910[entry_sector],"")=AG834),--(IFERROR(Flights_2026_09_303334353637345678910[nfl],-1)&gt;=AH834),--(IFERROR(Flights_2026_09_303334353637345678910[nfl],-1)&lt;=IF(AH834=450,450,AH834+9)))</f>
        <v>0</v>
      </c>
    </row>
    <row r="835" spans="32:35" x14ac:dyDescent="0.2">
      <c r="AF835" s="2">
        <v>0.83333333333333337</v>
      </c>
      <c r="AG835" t="s">
        <v>745</v>
      </c>
      <c r="AH835" s="17">
        <v>210</v>
      </c>
      <c r="AI835" s="17" cm="1">
        <f t="array" ref="AI835">SUMPRODUCT(--(IFERROR(HOUR(Flights_2026_09_303334353637345678910[entry_hour]),-1)=HOUR(AF835)),--(IFERROR(Flights_2026_09_303334353637345678910[entry_sector],"")=AG835),--(IFERROR(Flights_2026_09_303334353637345678910[nfl],-1)&gt;=AH835),--(IFERROR(Flights_2026_09_303334353637345678910[nfl],-1)&lt;=IF(AH835=450,450,AH835+9)))</f>
        <v>0</v>
      </c>
    </row>
    <row r="836" spans="32:35" x14ac:dyDescent="0.2">
      <c r="AF836" s="2">
        <v>0.83333333333333337</v>
      </c>
      <c r="AG836" t="s">
        <v>745</v>
      </c>
      <c r="AH836" s="17">
        <v>220</v>
      </c>
      <c r="AI836" s="17" cm="1">
        <f t="array" ref="AI836">SUMPRODUCT(--(IFERROR(HOUR(Flights_2026_09_303334353637345678910[entry_hour]),-1)=HOUR(AF836)),--(IFERROR(Flights_2026_09_303334353637345678910[entry_sector],"")=AG836),--(IFERROR(Flights_2026_09_303334353637345678910[nfl],-1)&gt;=AH836),--(IFERROR(Flights_2026_09_303334353637345678910[nfl],-1)&lt;=IF(AH836=450,450,AH836+9)))</f>
        <v>0</v>
      </c>
    </row>
    <row r="837" spans="32:35" x14ac:dyDescent="0.2">
      <c r="AF837" s="2">
        <v>0.83333333333333337</v>
      </c>
      <c r="AG837" t="s">
        <v>745</v>
      </c>
      <c r="AH837" s="17">
        <v>230</v>
      </c>
      <c r="AI837" s="17" cm="1">
        <f t="array" ref="AI837">SUMPRODUCT(--(IFERROR(HOUR(Flights_2026_09_303334353637345678910[entry_hour]),-1)=HOUR(AF837)),--(IFERROR(Flights_2026_09_303334353637345678910[entry_sector],"")=AG837),--(IFERROR(Flights_2026_09_303334353637345678910[nfl],-1)&gt;=AH837),--(IFERROR(Flights_2026_09_303334353637345678910[nfl],-1)&lt;=IF(AH837=450,450,AH837+9)))</f>
        <v>0</v>
      </c>
    </row>
    <row r="838" spans="32:35" x14ac:dyDescent="0.2">
      <c r="AF838" s="2">
        <v>0.83333333333333337</v>
      </c>
      <c r="AG838" t="s">
        <v>745</v>
      </c>
      <c r="AH838" s="17">
        <v>240</v>
      </c>
      <c r="AI838" s="17" cm="1">
        <f t="array" ref="AI838">SUMPRODUCT(--(IFERROR(HOUR(Flights_2026_09_303334353637345678910[entry_hour]),-1)=HOUR(AF838)),--(IFERROR(Flights_2026_09_303334353637345678910[entry_sector],"")=AG838),--(IFERROR(Flights_2026_09_303334353637345678910[nfl],-1)&gt;=AH838),--(IFERROR(Flights_2026_09_303334353637345678910[nfl],-1)&lt;=IF(AH838=450,450,AH838+9)))</f>
        <v>0</v>
      </c>
    </row>
    <row r="839" spans="32:35" x14ac:dyDescent="0.2">
      <c r="AF839" s="2">
        <v>0.83333333333333337</v>
      </c>
      <c r="AG839" t="s">
        <v>745</v>
      </c>
      <c r="AH839" s="17">
        <v>250</v>
      </c>
      <c r="AI839" s="17" cm="1">
        <f t="array" ref="AI839">SUMPRODUCT(--(IFERROR(HOUR(Flights_2026_09_303334353637345678910[entry_hour]),-1)=HOUR(AF839)),--(IFERROR(Flights_2026_09_303334353637345678910[entry_sector],"")=AG839),--(IFERROR(Flights_2026_09_303334353637345678910[nfl],-1)&gt;=AH839),--(IFERROR(Flights_2026_09_303334353637345678910[nfl],-1)&lt;=IF(AH839=450,450,AH839+9)))</f>
        <v>0</v>
      </c>
    </row>
    <row r="840" spans="32:35" x14ac:dyDescent="0.2">
      <c r="AF840" s="2">
        <v>0.83333333333333337</v>
      </c>
      <c r="AG840" t="s">
        <v>745</v>
      </c>
      <c r="AH840" s="17">
        <v>260</v>
      </c>
      <c r="AI840" s="17" cm="1">
        <f t="array" ref="AI840">SUMPRODUCT(--(IFERROR(HOUR(Flights_2026_09_303334353637345678910[entry_hour]),-1)=HOUR(AF840)),--(IFERROR(Flights_2026_09_303334353637345678910[entry_sector],"")=AG840),--(IFERROR(Flights_2026_09_303334353637345678910[nfl],-1)&gt;=AH840),--(IFERROR(Flights_2026_09_303334353637345678910[nfl],-1)&lt;=IF(AH840=450,450,AH840+9)))</f>
        <v>0</v>
      </c>
    </row>
    <row r="841" spans="32:35" x14ac:dyDescent="0.2">
      <c r="AF841" s="2">
        <v>0.83333333333333337</v>
      </c>
      <c r="AG841" t="s">
        <v>745</v>
      </c>
      <c r="AH841" s="17">
        <v>270</v>
      </c>
      <c r="AI841" s="17" cm="1">
        <f t="array" ref="AI841">SUMPRODUCT(--(IFERROR(HOUR(Flights_2026_09_303334353637345678910[entry_hour]),-1)=HOUR(AF841)),--(IFERROR(Flights_2026_09_303334353637345678910[entry_sector],"")=AG841),--(IFERROR(Flights_2026_09_303334353637345678910[nfl],-1)&gt;=AH841),--(IFERROR(Flights_2026_09_303334353637345678910[nfl],-1)&lt;=IF(AH841=450,450,AH841+9)))</f>
        <v>0</v>
      </c>
    </row>
    <row r="842" spans="32:35" x14ac:dyDescent="0.2">
      <c r="AF842" s="2">
        <v>0.83333333333333337</v>
      </c>
      <c r="AG842" t="s">
        <v>745</v>
      </c>
      <c r="AH842" s="17">
        <v>280</v>
      </c>
      <c r="AI842" s="17" cm="1">
        <f t="array" ref="AI842">SUMPRODUCT(--(IFERROR(HOUR(Flights_2026_09_303334353637345678910[entry_hour]),-1)=HOUR(AF842)),--(IFERROR(Flights_2026_09_303334353637345678910[entry_sector],"")=AG842),--(IFERROR(Flights_2026_09_303334353637345678910[nfl],-1)&gt;=AH842),--(IFERROR(Flights_2026_09_303334353637345678910[nfl],-1)&lt;=IF(AH842=450,450,AH842+9)))</f>
        <v>0</v>
      </c>
    </row>
    <row r="843" spans="32:35" x14ac:dyDescent="0.2">
      <c r="AF843" s="2">
        <v>0.83333333333333337</v>
      </c>
      <c r="AG843" t="s">
        <v>745</v>
      </c>
      <c r="AH843" s="17">
        <v>290</v>
      </c>
      <c r="AI843" s="17" cm="1">
        <f t="array" ref="AI843">SUMPRODUCT(--(IFERROR(HOUR(Flights_2026_09_303334353637345678910[entry_hour]),-1)=HOUR(AF843)),--(IFERROR(Flights_2026_09_303334353637345678910[entry_sector],"")=AG843),--(IFERROR(Flights_2026_09_303334353637345678910[nfl],-1)&gt;=AH843),--(IFERROR(Flights_2026_09_303334353637345678910[nfl],-1)&lt;=IF(AH843=450,450,AH843+9)))</f>
        <v>0</v>
      </c>
    </row>
    <row r="844" spans="32:35" x14ac:dyDescent="0.2">
      <c r="AF844" s="2">
        <v>0.83333333333333337</v>
      </c>
      <c r="AG844" t="s">
        <v>745</v>
      </c>
      <c r="AH844" s="17">
        <v>300</v>
      </c>
      <c r="AI844" s="17" cm="1">
        <f t="array" ref="AI844">SUMPRODUCT(--(IFERROR(HOUR(Flights_2026_09_303334353637345678910[entry_hour]),-1)=HOUR(AF844)),--(IFERROR(Flights_2026_09_303334353637345678910[entry_sector],"")=AG844),--(IFERROR(Flights_2026_09_303334353637345678910[nfl],-1)&gt;=AH844),--(IFERROR(Flights_2026_09_303334353637345678910[nfl],-1)&lt;=IF(AH844=450,450,AH844+9)))</f>
        <v>0</v>
      </c>
    </row>
    <row r="845" spans="32:35" x14ac:dyDescent="0.2">
      <c r="AF845" s="2">
        <v>0.83333333333333337</v>
      </c>
      <c r="AG845" t="s">
        <v>745</v>
      </c>
      <c r="AH845" s="17">
        <v>310</v>
      </c>
      <c r="AI845" s="17" cm="1">
        <f t="array" ref="AI845">SUMPRODUCT(--(IFERROR(HOUR(Flights_2026_09_303334353637345678910[entry_hour]),-1)=HOUR(AF845)),--(IFERROR(Flights_2026_09_303334353637345678910[entry_sector],"")=AG845),--(IFERROR(Flights_2026_09_303334353637345678910[nfl],-1)&gt;=AH845),--(IFERROR(Flights_2026_09_303334353637345678910[nfl],-1)&lt;=IF(AH845=450,450,AH845+9)))</f>
        <v>0</v>
      </c>
    </row>
    <row r="846" spans="32:35" x14ac:dyDescent="0.2">
      <c r="AF846" s="2">
        <v>0.83333333333333337</v>
      </c>
      <c r="AG846" t="s">
        <v>745</v>
      </c>
      <c r="AH846" s="17">
        <v>320</v>
      </c>
      <c r="AI846" s="17" cm="1">
        <f t="array" ref="AI846">SUMPRODUCT(--(IFERROR(HOUR(Flights_2026_09_303334353637345678910[entry_hour]),-1)=HOUR(AF846)),--(IFERROR(Flights_2026_09_303334353637345678910[entry_sector],"")=AG846),--(IFERROR(Flights_2026_09_303334353637345678910[nfl],-1)&gt;=AH846),--(IFERROR(Flights_2026_09_303334353637345678910[nfl],-1)&lt;=IF(AH846=450,450,AH846+9)))</f>
        <v>0</v>
      </c>
    </row>
    <row r="847" spans="32:35" x14ac:dyDescent="0.2">
      <c r="AF847" s="2">
        <v>0.83333333333333337</v>
      </c>
      <c r="AG847" t="s">
        <v>745</v>
      </c>
      <c r="AH847" s="17">
        <v>330</v>
      </c>
      <c r="AI847" s="17" cm="1">
        <f t="array" ref="AI847">SUMPRODUCT(--(IFERROR(HOUR(Flights_2026_09_303334353637345678910[entry_hour]),-1)=HOUR(AF847)),--(IFERROR(Flights_2026_09_303334353637345678910[entry_sector],"")=AG847),--(IFERROR(Flights_2026_09_303334353637345678910[nfl],-1)&gt;=AH847),--(IFERROR(Flights_2026_09_303334353637345678910[nfl],-1)&lt;=IF(AH847=450,450,AH847+9)))</f>
        <v>1</v>
      </c>
    </row>
    <row r="848" spans="32:35" x14ac:dyDescent="0.2">
      <c r="AF848" s="2">
        <v>0.83333333333333337</v>
      </c>
      <c r="AG848" t="s">
        <v>745</v>
      </c>
      <c r="AH848" s="17">
        <v>340</v>
      </c>
      <c r="AI848" s="17" cm="1">
        <f t="array" ref="AI848">SUMPRODUCT(--(IFERROR(HOUR(Flights_2026_09_303334353637345678910[entry_hour]),-1)=HOUR(AF848)),--(IFERROR(Flights_2026_09_303334353637345678910[entry_sector],"")=AG848),--(IFERROR(Flights_2026_09_303334353637345678910[nfl],-1)&gt;=AH848),--(IFERROR(Flights_2026_09_303334353637345678910[nfl],-1)&lt;=IF(AH848=450,450,AH848+9)))</f>
        <v>0</v>
      </c>
    </row>
    <row r="849" spans="32:35" x14ac:dyDescent="0.2">
      <c r="AF849" s="2">
        <v>0.83333333333333337</v>
      </c>
      <c r="AG849" t="s">
        <v>745</v>
      </c>
      <c r="AH849" s="17">
        <v>350</v>
      </c>
      <c r="AI849" s="17" cm="1">
        <f t="array" ref="AI849">SUMPRODUCT(--(IFERROR(HOUR(Flights_2026_09_303334353637345678910[entry_hour]),-1)=HOUR(AF849)),--(IFERROR(Flights_2026_09_303334353637345678910[entry_sector],"")=AG849),--(IFERROR(Flights_2026_09_303334353637345678910[nfl],-1)&gt;=AH849),--(IFERROR(Flights_2026_09_303334353637345678910[nfl],-1)&lt;=IF(AH849=450,450,AH849+9)))</f>
        <v>1</v>
      </c>
    </row>
    <row r="850" spans="32:35" x14ac:dyDescent="0.2">
      <c r="AF850" s="2">
        <v>0.83333333333333337</v>
      </c>
      <c r="AG850" t="s">
        <v>745</v>
      </c>
      <c r="AH850" s="17">
        <v>360</v>
      </c>
      <c r="AI850" s="17" cm="1">
        <f t="array" ref="AI850">SUMPRODUCT(--(IFERROR(HOUR(Flights_2026_09_303334353637345678910[entry_hour]),-1)=HOUR(AF850)),--(IFERROR(Flights_2026_09_303334353637345678910[entry_sector],"")=AG850),--(IFERROR(Flights_2026_09_303334353637345678910[nfl],-1)&gt;=AH850),--(IFERROR(Flights_2026_09_303334353637345678910[nfl],-1)&lt;=IF(AH850=450,450,AH850+9)))</f>
        <v>0</v>
      </c>
    </row>
    <row r="851" spans="32:35" x14ac:dyDescent="0.2">
      <c r="AF851" s="2">
        <v>0.83333333333333337</v>
      </c>
      <c r="AG851" t="s">
        <v>745</v>
      </c>
      <c r="AH851" s="17">
        <v>370</v>
      </c>
      <c r="AI851" s="17" cm="1">
        <f t="array" ref="AI851">SUMPRODUCT(--(IFERROR(HOUR(Flights_2026_09_303334353637345678910[entry_hour]),-1)=HOUR(AF851)),--(IFERROR(Flights_2026_09_303334353637345678910[entry_sector],"")=AG851),--(IFERROR(Flights_2026_09_303334353637345678910[nfl],-1)&gt;=AH851),--(IFERROR(Flights_2026_09_303334353637345678910[nfl],-1)&lt;=IF(AH851=450,450,AH851+9)))</f>
        <v>1</v>
      </c>
    </row>
    <row r="852" spans="32:35" x14ac:dyDescent="0.2">
      <c r="AF852" s="2">
        <v>0.83333333333333337</v>
      </c>
      <c r="AG852" t="s">
        <v>745</v>
      </c>
      <c r="AH852" s="17">
        <v>380</v>
      </c>
      <c r="AI852" s="17" cm="1">
        <f t="array" ref="AI852">SUMPRODUCT(--(IFERROR(HOUR(Flights_2026_09_303334353637345678910[entry_hour]),-1)=HOUR(AF852)),--(IFERROR(Flights_2026_09_303334353637345678910[entry_sector],"")=AG852),--(IFERROR(Flights_2026_09_303334353637345678910[nfl],-1)&gt;=AH852),--(IFERROR(Flights_2026_09_303334353637345678910[nfl],-1)&lt;=IF(AH852=450,450,AH852+9)))</f>
        <v>0</v>
      </c>
    </row>
    <row r="853" spans="32:35" x14ac:dyDescent="0.2">
      <c r="AF853" s="2">
        <v>0.83333333333333337</v>
      </c>
      <c r="AG853" t="s">
        <v>745</v>
      </c>
      <c r="AH853" s="17">
        <v>390</v>
      </c>
      <c r="AI853" s="17" cm="1">
        <f t="array" ref="AI853">SUMPRODUCT(--(IFERROR(HOUR(Flights_2026_09_303334353637345678910[entry_hour]),-1)=HOUR(AF853)),--(IFERROR(Flights_2026_09_303334353637345678910[entry_sector],"")=AG853),--(IFERROR(Flights_2026_09_303334353637345678910[nfl],-1)&gt;=AH853),--(IFERROR(Flights_2026_09_303334353637345678910[nfl],-1)&lt;=IF(AH853=450,450,AH853+9)))</f>
        <v>2</v>
      </c>
    </row>
    <row r="854" spans="32:35" x14ac:dyDescent="0.2">
      <c r="AF854" s="2">
        <v>0.83333333333333337</v>
      </c>
      <c r="AG854" t="s">
        <v>745</v>
      </c>
      <c r="AH854" s="17">
        <v>400</v>
      </c>
      <c r="AI854" s="17" cm="1">
        <f t="array" ref="AI854">SUMPRODUCT(--(IFERROR(HOUR(Flights_2026_09_303334353637345678910[entry_hour]),-1)=HOUR(AF854)),--(IFERROR(Flights_2026_09_303334353637345678910[entry_sector],"")=AG854),--(IFERROR(Flights_2026_09_303334353637345678910[nfl],-1)&gt;=AH854),--(IFERROR(Flights_2026_09_303334353637345678910[nfl],-1)&lt;=IF(AH854=450,450,AH854+9)))</f>
        <v>0</v>
      </c>
    </row>
    <row r="855" spans="32:35" x14ac:dyDescent="0.2">
      <c r="AF855" s="2">
        <v>0.83333333333333337</v>
      </c>
      <c r="AG855" t="s">
        <v>745</v>
      </c>
      <c r="AH855" s="17">
        <v>410</v>
      </c>
      <c r="AI855" s="17" cm="1">
        <f t="array" ref="AI855">SUMPRODUCT(--(IFERROR(HOUR(Flights_2026_09_303334353637345678910[entry_hour]),-1)=HOUR(AF855)),--(IFERROR(Flights_2026_09_303334353637345678910[entry_sector],"")=AG855),--(IFERROR(Flights_2026_09_303334353637345678910[nfl],-1)&gt;=AH855),--(IFERROR(Flights_2026_09_303334353637345678910[nfl],-1)&lt;=IF(AH855=450,450,AH855+9)))</f>
        <v>0</v>
      </c>
    </row>
    <row r="856" spans="32:35" x14ac:dyDescent="0.2">
      <c r="AF856" s="2">
        <v>0.83333333333333337</v>
      </c>
      <c r="AG856" t="s">
        <v>745</v>
      </c>
      <c r="AH856" s="17">
        <v>420</v>
      </c>
      <c r="AI856" s="17" cm="1">
        <f t="array" ref="AI856">SUMPRODUCT(--(IFERROR(HOUR(Flights_2026_09_303334353637345678910[entry_hour]),-1)=HOUR(AF856)),--(IFERROR(Flights_2026_09_303334353637345678910[entry_sector],"")=AG856),--(IFERROR(Flights_2026_09_303334353637345678910[nfl],-1)&gt;=AH856),--(IFERROR(Flights_2026_09_303334353637345678910[nfl],-1)&lt;=IF(AH856=450,450,AH856+9)))</f>
        <v>0</v>
      </c>
    </row>
    <row r="857" spans="32:35" x14ac:dyDescent="0.2">
      <c r="AF857" s="2">
        <v>0.83333333333333337</v>
      </c>
      <c r="AG857" t="s">
        <v>745</v>
      </c>
      <c r="AH857" s="17">
        <v>430</v>
      </c>
      <c r="AI857" s="17" cm="1">
        <f t="array" ref="AI857">SUMPRODUCT(--(IFERROR(HOUR(Flights_2026_09_303334353637345678910[entry_hour]),-1)=HOUR(AF857)),--(IFERROR(Flights_2026_09_303334353637345678910[entry_sector],"")=AG857),--(IFERROR(Flights_2026_09_303334353637345678910[nfl],-1)&gt;=AH857),--(IFERROR(Flights_2026_09_303334353637345678910[nfl],-1)&lt;=IF(AH857=450,450,AH857+9)))</f>
        <v>0</v>
      </c>
    </row>
    <row r="858" spans="32:35" x14ac:dyDescent="0.2">
      <c r="AF858" s="2">
        <v>0.83333333333333337</v>
      </c>
      <c r="AG858" t="s">
        <v>745</v>
      </c>
      <c r="AH858" s="17">
        <v>440</v>
      </c>
      <c r="AI858" s="17" cm="1">
        <f t="array" ref="AI858">SUMPRODUCT(--(IFERROR(HOUR(Flights_2026_09_303334353637345678910[entry_hour]),-1)=HOUR(AF858)),--(IFERROR(Flights_2026_09_303334353637345678910[entry_sector],"")=AG858),--(IFERROR(Flights_2026_09_303334353637345678910[nfl],-1)&gt;=AH858),--(IFERROR(Flights_2026_09_303334353637345678910[nfl],-1)&lt;=IF(AH858=450,450,AH858+9)))</f>
        <v>0</v>
      </c>
    </row>
    <row r="859" spans="32:35" x14ac:dyDescent="0.2">
      <c r="AF859" s="2">
        <v>0.83333333333333337</v>
      </c>
      <c r="AG859" t="s">
        <v>745</v>
      </c>
      <c r="AH859" s="17">
        <v>450</v>
      </c>
      <c r="AI859" s="17" cm="1">
        <f t="array" ref="AI859">SUMPRODUCT(--(IFERROR(HOUR(Flights_2026_09_303334353637345678910[entry_hour]),-1)=HOUR(AF859)),--(IFERROR(Flights_2026_09_303334353637345678910[entry_sector],"")=AG859),--(IFERROR(Flights_2026_09_303334353637345678910[nfl],-1)&gt;=AH859),--(IFERROR(Flights_2026_09_303334353637345678910[nfl],-1)&lt;=IF(AH859=450,450,AH859+9)))</f>
        <v>0</v>
      </c>
    </row>
    <row r="860" spans="32:35" x14ac:dyDescent="0.2">
      <c r="AF860" s="2">
        <v>0.83333333333333337</v>
      </c>
      <c r="AG860" t="s">
        <v>840</v>
      </c>
      <c r="AH860" s="17">
        <v>200</v>
      </c>
      <c r="AI860" s="17" cm="1">
        <f t="array" ref="AI860">SUMPRODUCT(--(IFERROR(HOUR(Flights_2026_09_303334353637345678910[entry_hour]),-1)=HOUR(AF860)),--(IFERROR(Flights_2026_09_303334353637345678910[entry_sector],"")=AG860),--(IFERROR(Flights_2026_09_303334353637345678910[nfl],-1)&gt;=AH860),--(IFERROR(Flights_2026_09_303334353637345678910[nfl],-1)&lt;=IF(AH860=450,450,AH860+9)))</f>
        <v>0</v>
      </c>
    </row>
    <row r="861" spans="32:35" x14ac:dyDescent="0.2">
      <c r="AF861" s="2">
        <v>0.83333333333333337</v>
      </c>
      <c r="AG861" t="s">
        <v>840</v>
      </c>
      <c r="AH861" s="17">
        <v>210</v>
      </c>
      <c r="AI861" s="17" cm="1">
        <f t="array" ref="AI861">SUMPRODUCT(--(IFERROR(HOUR(Flights_2026_09_303334353637345678910[entry_hour]),-1)=HOUR(AF861)),--(IFERROR(Flights_2026_09_303334353637345678910[entry_sector],"")=AG861),--(IFERROR(Flights_2026_09_303334353637345678910[nfl],-1)&gt;=AH861),--(IFERROR(Flights_2026_09_303334353637345678910[nfl],-1)&lt;=IF(AH861=450,450,AH861+9)))</f>
        <v>0</v>
      </c>
    </row>
    <row r="862" spans="32:35" x14ac:dyDescent="0.2">
      <c r="AF862" s="2">
        <v>0.83333333333333337</v>
      </c>
      <c r="AG862" t="s">
        <v>840</v>
      </c>
      <c r="AH862" s="17">
        <v>220</v>
      </c>
      <c r="AI862" s="17" cm="1">
        <f t="array" ref="AI862">SUMPRODUCT(--(IFERROR(HOUR(Flights_2026_09_303334353637345678910[entry_hour]),-1)=HOUR(AF862)),--(IFERROR(Flights_2026_09_303334353637345678910[entry_sector],"")=AG862),--(IFERROR(Flights_2026_09_303334353637345678910[nfl],-1)&gt;=AH862),--(IFERROR(Flights_2026_09_303334353637345678910[nfl],-1)&lt;=IF(AH862=450,450,AH862+9)))</f>
        <v>0</v>
      </c>
    </row>
    <row r="863" spans="32:35" x14ac:dyDescent="0.2">
      <c r="AF863" s="2">
        <v>0.83333333333333337</v>
      </c>
      <c r="AG863" t="s">
        <v>840</v>
      </c>
      <c r="AH863" s="17">
        <v>230</v>
      </c>
      <c r="AI863" s="17" cm="1">
        <f t="array" ref="AI863">SUMPRODUCT(--(IFERROR(HOUR(Flights_2026_09_303334353637345678910[entry_hour]),-1)=HOUR(AF863)),--(IFERROR(Flights_2026_09_303334353637345678910[entry_sector],"")=AG863),--(IFERROR(Flights_2026_09_303334353637345678910[nfl],-1)&gt;=AH863),--(IFERROR(Flights_2026_09_303334353637345678910[nfl],-1)&lt;=IF(AH863=450,450,AH863+9)))</f>
        <v>0</v>
      </c>
    </row>
    <row r="864" spans="32:35" x14ac:dyDescent="0.2">
      <c r="AF864" s="2">
        <v>0.83333333333333337</v>
      </c>
      <c r="AG864" t="s">
        <v>840</v>
      </c>
      <c r="AH864" s="17">
        <v>240</v>
      </c>
      <c r="AI864" s="17" cm="1">
        <f t="array" ref="AI864">SUMPRODUCT(--(IFERROR(HOUR(Flights_2026_09_303334353637345678910[entry_hour]),-1)=HOUR(AF864)),--(IFERROR(Flights_2026_09_303334353637345678910[entry_sector],"")=AG864),--(IFERROR(Flights_2026_09_303334353637345678910[nfl],-1)&gt;=AH864),--(IFERROR(Flights_2026_09_303334353637345678910[nfl],-1)&lt;=IF(AH864=450,450,AH864+9)))</f>
        <v>0</v>
      </c>
    </row>
    <row r="865" spans="32:35" x14ac:dyDescent="0.2">
      <c r="AF865" s="2">
        <v>0.83333333333333337</v>
      </c>
      <c r="AG865" t="s">
        <v>840</v>
      </c>
      <c r="AH865" s="17">
        <v>250</v>
      </c>
      <c r="AI865" s="17" cm="1">
        <f t="array" ref="AI865">SUMPRODUCT(--(IFERROR(HOUR(Flights_2026_09_303334353637345678910[entry_hour]),-1)=HOUR(AF865)),--(IFERROR(Flights_2026_09_303334353637345678910[entry_sector],"")=AG865),--(IFERROR(Flights_2026_09_303334353637345678910[nfl],-1)&gt;=AH865),--(IFERROR(Flights_2026_09_303334353637345678910[nfl],-1)&lt;=IF(AH865=450,450,AH865+9)))</f>
        <v>0</v>
      </c>
    </row>
    <row r="866" spans="32:35" x14ac:dyDescent="0.2">
      <c r="AF866" s="2">
        <v>0.83333333333333337</v>
      </c>
      <c r="AG866" t="s">
        <v>840</v>
      </c>
      <c r="AH866" s="17">
        <v>260</v>
      </c>
      <c r="AI866" s="17" cm="1">
        <f t="array" ref="AI866">SUMPRODUCT(--(IFERROR(HOUR(Flights_2026_09_303334353637345678910[entry_hour]),-1)=HOUR(AF866)),--(IFERROR(Flights_2026_09_303334353637345678910[entry_sector],"")=AG866),--(IFERROR(Flights_2026_09_303334353637345678910[nfl],-1)&gt;=AH866),--(IFERROR(Flights_2026_09_303334353637345678910[nfl],-1)&lt;=IF(AH866=450,450,AH866+9)))</f>
        <v>0</v>
      </c>
    </row>
    <row r="867" spans="32:35" x14ac:dyDescent="0.2">
      <c r="AF867" s="2">
        <v>0.83333333333333337</v>
      </c>
      <c r="AG867" t="s">
        <v>840</v>
      </c>
      <c r="AH867" s="17">
        <v>270</v>
      </c>
      <c r="AI867" s="17" cm="1">
        <f t="array" ref="AI867">SUMPRODUCT(--(IFERROR(HOUR(Flights_2026_09_303334353637345678910[entry_hour]),-1)=HOUR(AF867)),--(IFERROR(Flights_2026_09_303334353637345678910[entry_sector],"")=AG867),--(IFERROR(Flights_2026_09_303334353637345678910[nfl],-1)&gt;=AH867),--(IFERROR(Flights_2026_09_303334353637345678910[nfl],-1)&lt;=IF(AH867=450,450,AH867+9)))</f>
        <v>0</v>
      </c>
    </row>
    <row r="868" spans="32:35" x14ac:dyDescent="0.2">
      <c r="AF868" s="2">
        <v>0.83333333333333337</v>
      </c>
      <c r="AG868" t="s">
        <v>840</v>
      </c>
      <c r="AH868" s="17">
        <v>280</v>
      </c>
      <c r="AI868" s="17" cm="1">
        <f t="array" ref="AI868">SUMPRODUCT(--(IFERROR(HOUR(Flights_2026_09_303334353637345678910[entry_hour]),-1)=HOUR(AF868)),--(IFERROR(Flights_2026_09_303334353637345678910[entry_sector],"")=AG868),--(IFERROR(Flights_2026_09_303334353637345678910[nfl],-1)&gt;=AH868),--(IFERROR(Flights_2026_09_303334353637345678910[nfl],-1)&lt;=IF(AH868=450,450,AH868+9)))</f>
        <v>0</v>
      </c>
    </row>
    <row r="869" spans="32:35" x14ac:dyDescent="0.2">
      <c r="AF869" s="2">
        <v>0.83333333333333337</v>
      </c>
      <c r="AG869" t="s">
        <v>840</v>
      </c>
      <c r="AH869" s="17">
        <v>290</v>
      </c>
      <c r="AI869" s="17" cm="1">
        <f t="array" ref="AI869">SUMPRODUCT(--(IFERROR(HOUR(Flights_2026_09_303334353637345678910[entry_hour]),-1)=HOUR(AF869)),--(IFERROR(Flights_2026_09_303334353637345678910[entry_sector],"")=AG869),--(IFERROR(Flights_2026_09_303334353637345678910[nfl],-1)&gt;=AH869),--(IFERROR(Flights_2026_09_303334353637345678910[nfl],-1)&lt;=IF(AH869=450,450,AH869+9)))</f>
        <v>0</v>
      </c>
    </row>
    <row r="870" spans="32:35" x14ac:dyDescent="0.2">
      <c r="AF870" s="2">
        <v>0.83333333333333337</v>
      </c>
      <c r="AG870" t="s">
        <v>840</v>
      </c>
      <c r="AH870" s="17">
        <v>300</v>
      </c>
      <c r="AI870" s="17" cm="1">
        <f t="array" ref="AI870">SUMPRODUCT(--(IFERROR(HOUR(Flights_2026_09_303334353637345678910[entry_hour]),-1)=HOUR(AF870)),--(IFERROR(Flights_2026_09_303334353637345678910[entry_sector],"")=AG870),--(IFERROR(Flights_2026_09_303334353637345678910[nfl],-1)&gt;=AH870),--(IFERROR(Flights_2026_09_303334353637345678910[nfl],-1)&lt;=IF(AH870=450,450,AH870+9)))</f>
        <v>0</v>
      </c>
    </row>
    <row r="871" spans="32:35" x14ac:dyDescent="0.2">
      <c r="AF871" s="2">
        <v>0.83333333333333337</v>
      </c>
      <c r="AG871" t="s">
        <v>840</v>
      </c>
      <c r="AH871" s="17">
        <v>310</v>
      </c>
      <c r="AI871" s="17" cm="1">
        <f t="array" ref="AI871">SUMPRODUCT(--(IFERROR(HOUR(Flights_2026_09_303334353637345678910[entry_hour]),-1)=HOUR(AF871)),--(IFERROR(Flights_2026_09_303334353637345678910[entry_sector],"")=AG871),--(IFERROR(Flights_2026_09_303334353637345678910[nfl],-1)&gt;=AH871),--(IFERROR(Flights_2026_09_303334353637345678910[nfl],-1)&lt;=IF(AH871=450,450,AH871+9)))</f>
        <v>0</v>
      </c>
    </row>
    <row r="872" spans="32:35" x14ac:dyDescent="0.2">
      <c r="AF872" s="2">
        <v>0.83333333333333337</v>
      </c>
      <c r="AG872" t="s">
        <v>840</v>
      </c>
      <c r="AH872" s="17">
        <v>320</v>
      </c>
      <c r="AI872" s="17" cm="1">
        <f t="array" ref="AI872">SUMPRODUCT(--(IFERROR(HOUR(Flights_2026_09_303334353637345678910[entry_hour]),-1)=HOUR(AF872)),--(IFERROR(Flights_2026_09_303334353637345678910[entry_sector],"")=AG872),--(IFERROR(Flights_2026_09_303334353637345678910[nfl],-1)&gt;=AH872),--(IFERROR(Flights_2026_09_303334353637345678910[nfl],-1)&lt;=IF(AH872=450,450,AH872+9)))</f>
        <v>0</v>
      </c>
    </row>
    <row r="873" spans="32:35" x14ac:dyDescent="0.2">
      <c r="AF873" s="2">
        <v>0.83333333333333337</v>
      </c>
      <c r="AG873" t="s">
        <v>840</v>
      </c>
      <c r="AH873" s="17">
        <v>330</v>
      </c>
      <c r="AI873" s="17" cm="1">
        <f t="array" ref="AI873">SUMPRODUCT(--(IFERROR(HOUR(Flights_2026_09_303334353637345678910[entry_hour]),-1)=HOUR(AF873)),--(IFERROR(Flights_2026_09_303334353637345678910[entry_sector],"")=AG873),--(IFERROR(Flights_2026_09_303334353637345678910[nfl],-1)&gt;=AH873),--(IFERROR(Flights_2026_09_303334353637345678910[nfl],-1)&lt;=IF(AH873=450,450,AH873+9)))</f>
        <v>0</v>
      </c>
    </row>
    <row r="874" spans="32:35" x14ac:dyDescent="0.2">
      <c r="AF874" s="2">
        <v>0.83333333333333337</v>
      </c>
      <c r="AG874" t="s">
        <v>840</v>
      </c>
      <c r="AH874" s="17">
        <v>340</v>
      </c>
      <c r="AI874" s="17" cm="1">
        <f t="array" ref="AI874">SUMPRODUCT(--(IFERROR(HOUR(Flights_2026_09_303334353637345678910[entry_hour]),-1)=HOUR(AF874)),--(IFERROR(Flights_2026_09_303334353637345678910[entry_sector],"")=AG874),--(IFERROR(Flights_2026_09_303334353637345678910[nfl],-1)&gt;=AH874),--(IFERROR(Flights_2026_09_303334353637345678910[nfl],-1)&lt;=IF(AH874=450,450,AH874+9)))</f>
        <v>0</v>
      </c>
    </row>
    <row r="875" spans="32:35" x14ac:dyDescent="0.2">
      <c r="AF875" s="2">
        <v>0.83333333333333337</v>
      </c>
      <c r="AG875" t="s">
        <v>840</v>
      </c>
      <c r="AH875" s="17">
        <v>350</v>
      </c>
      <c r="AI875" s="17" cm="1">
        <f t="array" ref="AI875">SUMPRODUCT(--(IFERROR(HOUR(Flights_2026_09_303334353637345678910[entry_hour]),-1)=HOUR(AF875)),--(IFERROR(Flights_2026_09_303334353637345678910[entry_sector],"")=AG875),--(IFERROR(Flights_2026_09_303334353637345678910[nfl],-1)&gt;=AH875),--(IFERROR(Flights_2026_09_303334353637345678910[nfl],-1)&lt;=IF(AH875=450,450,AH875+9)))</f>
        <v>2</v>
      </c>
    </row>
    <row r="876" spans="32:35" x14ac:dyDescent="0.2">
      <c r="AF876" s="2">
        <v>0.83333333333333337</v>
      </c>
      <c r="AG876" t="s">
        <v>840</v>
      </c>
      <c r="AH876" s="17">
        <v>360</v>
      </c>
      <c r="AI876" s="17" cm="1">
        <f t="array" ref="AI876">SUMPRODUCT(--(IFERROR(HOUR(Flights_2026_09_303334353637345678910[entry_hour]),-1)=HOUR(AF876)),--(IFERROR(Flights_2026_09_303334353637345678910[entry_sector],"")=AG876),--(IFERROR(Flights_2026_09_303334353637345678910[nfl],-1)&gt;=AH876),--(IFERROR(Flights_2026_09_303334353637345678910[nfl],-1)&lt;=IF(AH876=450,450,AH876+9)))</f>
        <v>0</v>
      </c>
    </row>
    <row r="877" spans="32:35" x14ac:dyDescent="0.2">
      <c r="AF877" s="2">
        <v>0.83333333333333337</v>
      </c>
      <c r="AG877" t="s">
        <v>840</v>
      </c>
      <c r="AH877" s="17">
        <v>370</v>
      </c>
      <c r="AI877" s="17" cm="1">
        <f t="array" ref="AI877">SUMPRODUCT(--(IFERROR(HOUR(Flights_2026_09_303334353637345678910[entry_hour]),-1)=HOUR(AF877)),--(IFERROR(Flights_2026_09_303334353637345678910[entry_sector],"")=AG877),--(IFERROR(Flights_2026_09_303334353637345678910[nfl],-1)&gt;=AH877),--(IFERROR(Flights_2026_09_303334353637345678910[nfl],-1)&lt;=IF(AH877=450,450,AH877+9)))</f>
        <v>0</v>
      </c>
    </row>
    <row r="878" spans="32:35" x14ac:dyDescent="0.2">
      <c r="AF878" s="2">
        <v>0.83333333333333337</v>
      </c>
      <c r="AG878" t="s">
        <v>840</v>
      </c>
      <c r="AH878" s="17">
        <v>380</v>
      </c>
      <c r="AI878" s="17" cm="1">
        <f t="array" ref="AI878">SUMPRODUCT(--(IFERROR(HOUR(Flights_2026_09_303334353637345678910[entry_hour]),-1)=HOUR(AF878)),--(IFERROR(Flights_2026_09_303334353637345678910[entry_sector],"")=AG878),--(IFERROR(Flights_2026_09_303334353637345678910[nfl],-1)&gt;=AH878),--(IFERROR(Flights_2026_09_303334353637345678910[nfl],-1)&lt;=IF(AH878=450,450,AH878+9)))</f>
        <v>0</v>
      </c>
    </row>
    <row r="879" spans="32:35" x14ac:dyDescent="0.2">
      <c r="AF879" s="2">
        <v>0.83333333333333337</v>
      </c>
      <c r="AG879" t="s">
        <v>840</v>
      </c>
      <c r="AH879" s="17">
        <v>390</v>
      </c>
      <c r="AI879" s="17" cm="1">
        <f t="array" ref="AI879">SUMPRODUCT(--(IFERROR(HOUR(Flights_2026_09_303334353637345678910[entry_hour]),-1)=HOUR(AF879)),--(IFERROR(Flights_2026_09_303334353637345678910[entry_sector],"")=AG879),--(IFERROR(Flights_2026_09_303334353637345678910[nfl],-1)&gt;=AH879),--(IFERROR(Flights_2026_09_303334353637345678910[nfl],-1)&lt;=IF(AH879=450,450,AH879+9)))</f>
        <v>1</v>
      </c>
    </row>
    <row r="880" spans="32:35" x14ac:dyDescent="0.2">
      <c r="AF880" s="2">
        <v>0.83333333333333337</v>
      </c>
      <c r="AG880" t="s">
        <v>840</v>
      </c>
      <c r="AH880" s="17">
        <v>400</v>
      </c>
      <c r="AI880" s="17" cm="1">
        <f t="array" ref="AI880">SUMPRODUCT(--(IFERROR(HOUR(Flights_2026_09_303334353637345678910[entry_hour]),-1)=HOUR(AF880)),--(IFERROR(Flights_2026_09_303334353637345678910[entry_sector],"")=AG880),--(IFERROR(Flights_2026_09_303334353637345678910[nfl],-1)&gt;=AH880),--(IFERROR(Flights_2026_09_303334353637345678910[nfl],-1)&lt;=IF(AH880=450,450,AH880+9)))</f>
        <v>0</v>
      </c>
    </row>
    <row r="881" spans="32:35" x14ac:dyDescent="0.2">
      <c r="AF881" s="2">
        <v>0.83333333333333337</v>
      </c>
      <c r="AG881" t="s">
        <v>840</v>
      </c>
      <c r="AH881" s="17">
        <v>410</v>
      </c>
      <c r="AI881" s="17" cm="1">
        <f t="array" ref="AI881">SUMPRODUCT(--(IFERROR(HOUR(Flights_2026_09_303334353637345678910[entry_hour]),-1)=HOUR(AF881)),--(IFERROR(Flights_2026_09_303334353637345678910[entry_sector],"")=AG881),--(IFERROR(Flights_2026_09_303334353637345678910[nfl],-1)&gt;=AH881),--(IFERROR(Flights_2026_09_303334353637345678910[nfl],-1)&lt;=IF(AH881=450,450,AH881+9)))</f>
        <v>0</v>
      </c>
    </row>
    <row r="882" spans="32:35" x14ac:dyDescent="0.2">
      <c r="AF882" s="2">
        <v>0.83333333333333337</v>
      </c>
      <c r="AG882" t="s">
        <v>840</v>
      </c>
      <c r="AH882" s="17">
        <v>420</v>
      </c>
      <c r="AI882" s="17" cm="1">
        <f t="array" ref="AI882">SUMPRODUCT(--(IFERROR(HOUR(Flights_2026_09_303334353637345678910[entry_hour]),-1)=HOUR(AF882)),--(IFERROR(Flights_2026_09_303334353637345678910[entry_sector],"")=AG882),--(IFERROR(Flights_2026_09_303334353637345678910[nfl],-1)&gt;=AH882),--(IFERROR(Flights_2026_09_303334353637345678910[nfl],-1)&lt;=IF(AH882=450,450,AH882+9)))</f>
        <v>0</v>
      </c>
    </row>
    <row r="883" spans="32:35" x14ac:dyDescent="0.2">
      <c r="AF883" s="2">
        <v>0.83333333333333337</v>
      </c>
      <c r="AG883" t="s">
        <v>840</v>
      </c>
      <c r="AH883" s="17">
        <v>430</v>
      </c>
      <c r="AI883" s="17" cm="1">
        <f t="array" ref="AI883">SUMPRODUCT(--(IFERROR(HOUR(Flights_2026_09_303334353637345678910[entry_hour]),-1)=HOUR(AF883)),--(IFERROR(Flights_2026_09_303334353637345678910[entry_sector],"")=AG883),--(IFERROR(Flights_2026_09_303334353637345678910[nfl],-1)&gt;=AH883),--(IFERROR(Flights_2026_09_303334353637345678910[nfl],-1)&lt;=IF(AH883=450,450,AH883+9)))</f>
        <v>0</v>
      </c>
    </row>
    <row r="884" spans="32:35" x14ac:dyDescent="0.2">
      <c r="AF884" s="2">
        <v>0.83333333333333337</v>
      </c>
      <c r="AG884" t="s">
        <v>840</v>
      </c>
      <c r="AH884" s="17">
        <v>440</v>
      </c>
      <c r="AI884" s="17" cm="1">
        <f t="array" ref="AI884">SUMPRODUCT(--(IFERROR(HOUR(Flights_2026_09_303334353637345678910[entry_hour]),-1)=HOUR(AF884)),--(IFERROR(Flights_2026_09_303334353637345678910[entry_sector],"")=AG884),--(IFERROR(Flights_2026_09_303334353637345678910[nfl],-1)&gt;=AH884),--(IFERROR(Flights_2026_09_303334353637345678910[nfl],-1)&lt;=IF(AH884=450,450,AH884+9)))</f>
        <v>0</v>
      </c>
    </row>
    <row r="885" spans="32:35" x14ac:dyDescent="0.2">
      <c r="AF885" s="2">
        <v>0.83333333333333337</v>
      </c>
      <c r="AG885" t="s">
        <v>840</v>
      </c>
      <c r="AH885" s="17">
        <v>450</v>
      </c>
      <c r="AI885" s="17" cm="1">
        <f t="array" ref="AI885">SUMPRODUCT(--(IFERROR(HOUR(Flights_2026_09_303334353637345678910[entry_hour]),-1)=HOUR(AF885)),--(IFERROR(Flights_2026_09_303334353637345678910[entry_sector],"")=AG885),--(IFERROR(Flights_2026_09_303334353637345678910[nfl],-1)&gt;=AH885),--(IFERROR(Flights_2026_09_303334353637345678910[nfl],-1)&lt;=IF(AH885=450,450,AH885+9)))</f>
        <v>0</v>
      </c>
    </row>
    <row r="886" spans="32:35" x14ac:dyDescent="0.2">
      <c r="AF886" s="2">
        <v>0.83333333333333337</v>
      </c>
      <c r="AG886" t="s">
        <v>747</v>
      </c>
      <c r="AH886" s="17">
        <v>200</v>
      </c>
      <c r="AI886" s="17" cm="1">
        <f t="array" ref="AI886">SUMPRODUCT(--(IFERROR(HOUR(Flights_2026_09_303334353637345678910[entry_hour]),-1)=HOUR(AF886)),--(IFERROR(Flights_2026_09_303334353637345678910[entry_sector],"")=AG886),--(IFERROR(Flights_2026_09_303334353637345678910[nfl],-1)&gt;=AH886),--(IFERROR(Flights_2026_09_303334353637345678910[nfl],-1)&lt;=IF(AH886=450,450,AH886+9)))</f>
        <v>0</v>
      </c>
    </row>
    <row r="887" spans="32:35" x14ac:dyDescent="0.2">
      <c r="AF887" s="2">
        <v>0.83333333333333337</v>
      </c>
      <c r="AG887" t="s">
        <v>747</v>
      </c>
      <c r="AH887" s="17">
        <v>210</v>
      </c>
      <c r="AI887" s="17" cm="1">
        <f t="array" ref="AI887">SUMPRODUCT(--(IFERROR(HOUR(Flights_2026_09_303334353637345678910[entry_hour]),-1)=HOUR(AF887)),--(IFERROR(Flights_2026_09_303334353637345678910[entry_sector],"")=AG887),--(IFERROR(Flights_2026_09_303334353637345678910[nfl],-1)&gt;=AH887),--(IFERROR(Flights_2026_09_303334353637345678910[nfl],-1)&lt;=IF(AH887=450,450,AH887+9)))</f>
        <v>0</v>
      </c>
    </row>
    <row r="888" spans="32:35" x14ac:dyDescent="0.2">
      <c r="AF888" s="2">
        <v>0.83333333333333337</v>
      </c>
      <c r="AG888" t="s">
        <v>747</v>
      </c>
      <c r="AH888" s="17">
        <v>220</v>
      </c>
      <c r="AI888" s="17" cm="1">
        <f t="array" ref="AI888">SUMPRODUCT(--(IFERROR(HOUR(Flights_2026_09_303334353637345678910[entry_hour]),-1)=HOUR(AF888)),--(IFERROR(Flights_2026_09_303334353637345678910[entry_sector],"")=AG888),--(IFERROR(Flights_2026_09_303334353637345678910[nfl],-1)&gt;=AH888),--(IFERROR(Flights_2026_09_303334353637345678910[nfl],-1)&lt;=IF(AH888=450,450,AH888+9)))</f>
        <v>0</v>
      </c>
    </row>
    <row r="889" spans="32:35" x14ac:dyDescent="0.2">
      <c r="AF889" s="2">
        <v>0.83333333333333337</v>
      </c>
      <c r="AG889" t="s">
        <v>747</v>
      </c>
      <c r="AH889" s="17">
        <v>230</v>
      </c>
      <c r="AI889" s="17" cm="1">
        <f t="array" ref="AI889">SUMPRODUCT(--(IFERROR(HOUR(Flights_2026_09_303334353637345678910[entry_hour]),-1)=HOUR(AF889)),--(IFERROR(Flights_2026_09_303334353637345678910[entry_sector],"")=AG889),--(IFERROR(Flights_2026_09_303334353637345678910[nfl],-1)&gt;=AH889),--(IFERROR(Flights_2026_09_303334353637345678910[nfl],-1)&lt;=IF(AH889=450,450,AH889+9)))</f>
        <v>0</v>
      </c>
    </row>
    <row r="890" spans="32:35" x14ac:dyDescent="0.2">
      <c r="AF890" s="2">
        <v>0.83333333333333337</v>
      </c>
      <c r="AG890" t="s">
        <v>747</v>
      </c>
      <c r="AH890" s="17">
        <v>240</v>
      </c>
      <c r="AI890" s="17" cm="1">
        <f t="array" ref="AI890">SUMPRODUCT(--(IFERROR(HOUR(Flights_2026_09_303334353637345678910[entry_hour]),-1)=HOUR(AF890)),--(IFERROR(Flights_2026_09_303334353637345678910[entry_sector],"")=AG890),--(IFERROR(Flights_2026_09_303334353637345678910[nfl],-1)&gt;=AH890),--(IFERROR(Flights_2026_09_303334353637345678910[nfl],-1)&lt;=IF(AH890=450,450,AH890+9)))</f>
        <v>0</v>
      </c>
    </row>
    <row r="891" spans="32:35" x14ac:dyDescent="0.2">
      <c r="AF891" s="2">
        <v>0.83333333333333337</v>
      </c>
      <c r="AG891" t="s">
        <v>747</v>
      </c>
      <c r="AH891" s="17">
        <v>250</v>
      </c>
      <c r="AI891" s="17" cm="1">
        <f t="array" ref="AI891">SUMPRODUCT(--(IFERROR(HOUR(Flights_2026_09_303334353637345678910[entry_hour]),-1)=HOUR(AF891)),--(IFERROR(Flights_2026_09_303334353637345678910[entry_sector],"")=AG891),--(IFERROR(Flights_2026_09_303334353637345678910[nfl],-1)&gt;=AH891),--(IFERROR(Flights_2026_09_303334353637345678910[nfl],-1)&lt;=IF(AH891=450,450,AH891+9)))</f>
        <v>0</v>
      </c>
    </row>
    <row r="892" spans="32:35" x14ac:dyDescent="0.2">
      <c r="AF892" s="2">
        <v>0.83333333333333337</v>
      </c>
      <c r="AG892" t="s">
        <v>747</v>
      </c>
      <c r="AH892" s="17">
        <v>260</v>
      </c>
      <c r="AI892" s="17" cm="1">
        <f t="array" ref="AI892">SUMPRODUCT(--(IFERROR(HOUR(Flights_2026_09_303334353637345678910[entry_hour]),-1)=HOUR(AF892)),--(IFERROR(Flights_2026_09_303334353637345678910[entry_sector],"")=AG892),--(IFERROR(Flights_2026_09_303334353637345678910[nfl],-1)&gt;=AH892),--(IFERROR(Flights_2026_09_303334353637345678910[nfl],-1)&lt;=IF(AH892=450,450,AH892+9)))</f>
        <v>0</v>
      </c>
    </row>
    <row r="893" spans="32:35" x14ac:dyDescent="0.2">
      <c r="AF893" s="2">
        <v>0.83333333333333337</v>
      </c>
      <c r="AG893" t="s">
        <v>747</v>
      </c>
      <c r="AH893" s="17">
        <v>270</v>
      </c>
      <c r="AI893" s="17" cm="1">
        <f t="array" ref="AI893">SUMPRODUCT(--(IFERROR(HOUR(Flights_2026_09_303334353637345678910[entry_hour]),-1)=HOUR(AF893)),--(IFERROR(Flights_2026_09_303334353637345678910[entry_sector],"")=AG893),--(IFERROR(Flights_2026_09_303334353637345678910[nfl],-1)&gt;=AH893),--(IFERROR(Flights_2026_09_303334353637345678910[nfl],-1)&lt;=IF(AH893=450,450,AH893+9)))</f>
        <v>0</v>
      </c>
    </row>
    <row r="894" spans="32:35" x14ac:dyDescent="0.2">
      <c r="AF894" s="2">
        <v>0.83333333333333337</v>
      </c>
      <c r="AG894" t="s">
        <v>747</v>
      </c>
      <c r="AH894" s="17">
        <v>280</v>
      </c>
      <c r="AI894" s="17" cm="1">
        <f t="array" ref="AI894">SUMPRODUCT(--(IFERROR(HOUR(Flights_2026_09_303334353637345678910[entry_hour]),-1)=HOUR(AF894)),--(IFERROR(Flights_2026_09_303334353637345678910[entry_sector],"")=AG894),--(IFERROR(Flights_2026_09_303334353637345678910[nfl],-1)&gt;=AH894),--(IFERROR(Flights_2026_09_303334353637345678910[nfl],-1)&lt;=IF(AH894=450,450,AH894+9)))</f>
        <v>0</v>
      </c>
    </row>
    <row r="895" spans="32:35" x14ac:dyDescent="0.2">
      <c r="AF895" s="2">
        <v>0.83333333333333337</v>
      </c>
      <c r="AG895" t="s">
        <v>747</v>
      </c>
      <c r="AH895" s="17">
        <v>290</v>
      </c>
      <c r="AI895" s="17" cm="1">
        <f t="array" ref="AI895">SUMPRODUCT(--(IFERROR(HOUR(Flights_2026_09_303334353637345678910[entry_hour]),-1)=HOUR(AF895)),--(IFERROR(Flights_2026_09_303334353637345678910[entry_sector],"")=AG895),--(IFERROR(Flights_2026_09_303334353637345678910[nfl],-1)&gt;=AH895),--(IFERROR(Flights_2026_09_303334353637345678910[nfl],-1)&lt;=IF(AH895=450,450,AH895+9)))</f>
        <v>0</v>
      </c>
    </row>
    <row r="896" spans="32:35" x14ac:dyDescent="0.2">
      <c r="AF896" s="2">
        <v>0.83333333333333337</v>
      </c>
      <c r="AG896" t="s">
        <v>747</v>
      </c>
      <c r="AH896" s="17">
        <v>300</v>
      </c>
      <c r="AI896" s="17" cm="1">
        <f t="array" ref="AI896">SUMPRODUCT(--(IFERROR(HOUR(Flights_2026_09_303334353637345678910[entry_hour]),-1)=HOUR(AF896)),--(IFERROR(Flights_2026_09_303334353637345678910[entry_sector],"")=AG896),--(IFERROR(Flights_2026_09_303334353637345678910[nfl],-1)&gt;=AH896),--(IFERROR(Flights_2026_09_303334353637345678910[nfl],-1)&lt;=IF(AH896=450,450,AH896+9)))</f>
        <v>0</v>
      </c>
    </row>
    <row r="897" spans="32:35" x14ac:dyDescent="0.2">
      <c r="AF897" s="2">
        <v>0.83333333333333337</v>
      </c>
      <c r="AG897" t="s">
        <v>747</v>
      </c>
      <c r="AH897" s="17">
        <v>310</v>
      </c>
      <c r="AI897" s="17" cm="1">
        <f t="array" ref="AI897">SUMPRODUCT(--(IFERROR(HOUR(Flights_2026_09_303334353637345678910[entry_hour]),-1)=HOUR(AF897)),--(IFERROR(Flights_2026_09_303334353637345678910[entry_sector],"")=AG897),--(IFERROR(Flights_2026_09_303334353637345678910[nfl],-1)&gt;=AH897),--(IFERROR(Flights_2026_09_303334353637345678910[nfl],-1)&lt;=IF(AH897=450,450,AH897+9)))</f>
        <v>0</v>
      </c>
    </row>
    <row r="898" spans="32:35" x14ac:dyDescent="0.2">
      <c r="AF898" s="2">
        <v>0.83333333333333337</v>
      </c>
      <c r="AG898" t="s">
        <v>747</v>
      </c>
      <c r="AH898" s="17">
        <v>320</v>
      </c>
      <c r="AI898" s="17" cm="1">
        <f t="array" ref="AI898">SUMPRODUCT(--(IFERROR(HOUR(Flights_2026_09_303334353637345678910[entry_hour]),-1)=HOUR(AF898)),--(IFERROR(Flights_2026_09_303334353637345678910[entry_sector],"")=AG898),--(IFERROR(Flights_2026_09_303334353637345678910[nfl],-1)&gt;=AH898),--(IFERROR(Flights_2026_09_303334353637345678910[nfl],-1)&lt;=IF(AH898=450,450,AH898+9)))</f>
        <v>0</v>
      </c>
    </row>
    <row r="899" spans="32:35" x14ac:dyDescent="0.2">
      <c r="AF899" s="2">
        <v>0.83333333333333337</v>
      </c>
      <c r="AG899" t="s">
        <v>747</v>
      </c>
      <c r="AH899" s="17">
        <v>330</v>
      </c>
      <c r="AI899" s="17" cm="1">
        <f t="array" ref="AI899">SUMPRODUCT(--(IFERROR(HOUR(Flights_2026_09_303334353637345678910[entry_hour]),-1)=HOUR(AF899)),--(IFERROR(Flights_2026_09_303334353637345678910[entry_sector],"")=AG899),--(IFERROR(Flights_2026_09_303334353637345678910[nfl],-1)&gt;=AH899),--(IFERROR(Flights_2026_09_303334353637345678910[nfl],-1)&lt;=IF(AH899=450,450,AH899+9)))</f>
        <v>0</v>
      </c>
    </row>
    <row r="900" spans="32:35" x14ac:dyDescent="0.2">
      <c r="AF900" s="2">
        <v>0.83333333333333337</v>
      </c>
      <c r="AG900" t="s">
        <v>747</v>
      </c>
      <c r="AH900" s="17">
        <v>340</v>
      </c>
      <c r="AI900" s="17" cm="1">
        <f t="array" ref="AI900">SUMPRODUCT(--(IFERROR(HOUR(Flights_2026_09_303334353637345678910[entry_hour]),-1)=HOUR(AF900)),--(IFERROR(Flights_2026_09_303334353637345678910[entry_sector],"")=AG900),--(IFERROR(Flights_2026_09_303334353637345678910[nfl],-1)&gt;=AH900),--(IFERROR(Flights_2026_09_303334353637345678910[nfl],-1)&lt;=IF(AH900=450,450,AH900+9)))</f>
        <v>0</v>
      </c>
    </row>
    <row r="901" spans="32:35" x14ac:dyDescent="0.2">
      <c r="AF901" s="2">
        <v>0.83333333333333337</v>
      </c>
      <c r="AG901" t="s">
        <v>747</v>
      </c>
      <c r="AH901" s="17">
        <v>350</v>
      </c>
      <c r="AI901" s="17" cm="1">
        <f t="array" ref="AI901">SUMPRODUCT(--(IFERROR(HOUR(Flights_2026_09_303334353637345678910[entry_hour]),-1)=HOUR(AF901)),--(IFERROR(Flights_2026_09_303334353637345678910[entry_sector],"")=AG901),--(IFERROR(Flights_2026_09_303334353637345678910[nfl],-1)&gt;=AH901),--(IFERROR(Flights_2026_09_303334353637345678910[nfl],-1)&lt;=IF(AH901=450,450,AH901+9)))</f>
        <v>0</v>
      </c>
    </row>
    <row r="902" spans="32:35" x14ac:dyDescent="0.2">
      <c r="AF902" s="2">
        <v>0.83333333333333337</v>
      </c>
      <c r="AG902" t="s">
        <v>747</v>
      </c>
      <c r="AH902" s="17">
        <v>360</v>
      </c>
      <c r="AI902" s="17" cm="1">
        <f t="array" ref="AI902">SUMPRODUCT(--(IFERROR(HOUR(Flights_2026_09_303334353637345678910[entry_hour]),-1)=HOUR(AF902)),--(IFERROR(Flights_2026_09_303334353637345678910[entry_sector],"")=AG902),--(IFERROR(Flights_2026_09_303334353637345678910[nfl],-1)&gt;=AH902),--(IFERROR(Flights_2026_09_303334353637345678910[nfl],-1)&lt;=IF(AH902=450,450,AH902+9)))</f>
        <v>1</v>
      </c>
    </row>
    <row r="903" spans="32:35" x14ac:dyDescent="0.2">
      <c r="AF903" s="2">
        <v>0.83333333333333337</v>
      </c>
      <c r="AG903" t="s">
        <v>747</v>
      </c>
      <c r="AH903" s="17">
        <v>370</v>
      </c>
      <c r="AI903" s="17" cm="1">
        <f t="array" ref="AI903">SUMPRODUCT(--(IFERROR(HOUR(Flights_2026_09_303334353637345678910[entry_hour]),-1)=HOUR(AF903)),--(IFERROR(Flights_2026_09_303334353637345678910[entry_sector],"")=AG903),--(IFERROR(Flights_2026_09_303334353637345678910[nfl],-1)&gt;=AH903),--(IFERROR(Flights_2026_09_303334353637345678910[nfl],-1)&lt;=IF(AH903=450,450,AH903+9)))</f>
        <v>0</v>
      </c>
    </row>
    <row r="904" spans="32:35" x14ac:dyDescent="0.2">
      <c r="AF904" s="2">
        <v>0.83333333333333337</v>
      </c>
      <c r="AG904" t="s">
        <v>747</v>
      </c>
      <c r="AH904" s="17">
        <v>380</v>
      </c>
      <c r="AI904" s="17" cm="1">
        <f t="array" ref="AI904">SUMPRODUCT(--(IFERROR(HOUR(Flights_2026_09_303334353637345678910[entry_hour]),-1)=HOUR(AF904)),--(IFERROR(Flights_2026_09_303334353637345678910[entry_sector],"")=AG904),--(IFERROR(Flights_2026_09_303334353637345678910[nfl],-1)&gt;=AH904),--(IFERROR(Flights_2026_09_303334353637345678910[nfl],-1)&lt;=IF(AH904=450,450,AH904+9)))</f>
        <v>0</v>
      </c>
    </row>
    <row r="905" spans="32:35" x14ac:dyDescent="0.2">
      <c r="AF905" s="2">
        <v>0.83333333333333337</v>
      </c>
      <c r="AG905" t="s">
        <v>747</v>
      </c>
      <c r="AH905" s="17">
        <v>390</v>
      </c>
      <c r="AI905" s="17" cm="1">
        <f t="array" ref="AI905">SUMPRODUCT(--(IFERROR(HOUR(Flights_2026_09_303334353637345678910[entry_hour]),-1)=HOUR(AF905)),--(IFERROR(Flights_2026_09_303334353637345678910[entry_sector],"")=AG905),--(IFERROR(Flights_2026_09_303334353637345678910[nfl],-1)&gt;=AH905),--(IFERROR(Flights_2026_09_303334353637345678910[nfl],-1)&lt;=IF(AH905=450,450,AH905+9)))</f>
        <v>0</v>
      </c>
    </row>
    <row r="906" spans="32:35" x14ac:dyDescent="0.2">
      <c r="AF906" s="2">
        <v>0.83333333333333337</v>
      </c>
      <c r="AG906" t="s">
        <v>747</v>
      </c>
      <c r="AH906" s="17">
        <v>400</v>
      </c>
      <c r="AI906" s="17" cm="1">
        <f t="array" ref="AI906">SUMPRODUCT(--(IFERROR(HOUR(Flights_2026_09_303334353637345678910[entry_hour]),-1)=HOUR(AF906)),--(IFERROR(Flights_2026_09_303334353637345678910[entry_sector],"")=AG906),--(IFERROR(Flights_2026_09_303334353637345678910[nfl],-1)&gt;=AH906),--(IFERROR(Flights_2026_09_303334353637345678910[nfl],-1)&lt;=IF(AH906=450,450,AH906+9)))</f>
        <v>1</v>
      </c>
    </row>
    <row r="907" spans="32:35" x14ac:dyDescent="0.2">
      <c r="AF907" s="2">
        <v>0.83333333333333337</v>
      </c>
      <c r="AG907" t="s">
        <v>747</v>
      </c>
      <c r="AH907" s="17">
        <v>410</v>
      </c>
      <c r="AI907" s="17" cm="1">
        <f t="array" ref="AI907">SUMPRODUCT(--(IFERROR(HOUR(Flights_2026_09_303334353637345678910[entry_hour]),-1)=HOUR(AF907)),--(IFERROR(Flights_2026_09_303334353637345678910[entry_sector],"")=AG907),--(IFERROR(Flights_2026_09_303334353637345678910[nfl],-1)&gt;=AH907),--(IFERROR(Flights_2026_09_303334353637345678910[nfl],-1)&lt;=IF(AH907=450,450,AH907+9)))</f>
        <v>0</v>
      </c>
    </row>
    <row r="908" spans="32:35" x14ac:dyDescent="0.2">
      <c r="AF908" s="2">
        <v>0.83333333333333337</v>
      </c>
      <c r="AG908" t="s">
        <v>747</v>
      </c>
      <c r="AH908" s="17">
        <v>420</v>
      </c>
      <c r="AI908" s="17" cm="1">
        <f t="array" ref="AI908">SUMPRODUCT(--(IFERROR(HOUR(Flights_2026_09_303334353637345678910[entry_hour]),-1)=HOUR(AF908)),--(IFERROR(Flights_2026_09_303334353637345678910[entry_sector],"")=AG908),--(IFERROR(Flights_2026_09_303334353637345678910[nfl],-1)&gt;=AH908),--(IFERROR(Flights_2026_09_303334353637345678910[nfl],-1)&lt;=IF(AH908=450,450,AH908+9)))</f>
        <v>0</v>
      </c>
    </row>
    <row r="909" spans="32:35" x14ac:dyDescent="0.2">
      <c r="AF909" s="2">
        <v>0.83333333333333337</v>
      </c>
      <c r="AG909" t="s">
        <v>747</v>
      </c>
      <c r="AH909" s="17">
        <v>430</v>
      </c>
      <c r="AI909" s="17" cm="1">
        <f t="array" ref="AI909">SUMPRODUCT(--(IFERROR(HOUR(Flights_2026_09_303334353637345678910[entry_hour]),-1)=HOUR(AF909)),--(IFERROR(Flights_2026_09_303334353637345678910[entry_sector],"")=AG909),--(IFERROR(Flights_2026_09_303334353637345678910[nfl],-1)&gt;=AH909),--(IFERROR(Flights_2026_09_303334353637345678910[nfl],-1)&lt;=IF(AH909=450,450,AH909+9)))</f>
        <v>0</v>
      </c>
    </row>
    <row r="910" spans="32:35" x14ac:dyDescent="0.2">
      <c r="AF910" s="2">
        <v>0.83333333333333337</v>
      </c>
      <c r="AG910" t="s">
        <v>747</v>
      </c>
      <c r="AH910" s="17">
        <v>440</v>
      </c>
      <c r="AI910" s="17" cm="1">
        <f t="array" ref="AI910">SUMPRODUCT(--(IFERROR(HOUR(Flights_2026_09_303334353637345678910[entry_hour]),-1)=HOUR(AF910)),--(IFERROR(Flights_2026_09_303334353637345678910[entry_sector],"")=AG910),--(IFERROR(Flights_2026_09_303334353637345678910[nfl],-1)&gt;=AH910),--(IFERROR(Flights_2026_09_303334353637345678910[nfl],-1)&lt;=IF(AH910=450,450,AH910+9)))</f>
        <v>0</v>
      </c>
    </row>
    <row r="911" spans="32:35" x14ac:dyDescent="0.2">
      <c r="AF911" s="2">
        <v>0.83333333333333337</v>
      </c>
      <c r="AG911" t="s">
        <v>747</v>
      </c>
      <c r="AH911" s="17">
        <v>450</v>
      </c>
      <c r="AI911" s="17" cm="1">
        <f t="array" ref="AI911">SUMPRODUCT(--(IFERROR(HOUR(Flights_2026_09_303334353637345678910[entry_hour]),-1)=HOUR(AF911)),--(IFERROR(Flights_2026_09_303334353637345678910[entry_sector],"")=AG911),--(IFERROR(Flights_2026_09_303334353637345678910[nfl],-1)&gt;=AH911),--(IFERROR(Flights_2026_09_303334353637345678910[nfl],-1)&lt;=IF(AH911=450,450,AH911+9)))</f>
        <v>0</v>
      </c>
    </row>
    <row r="912" spans="32:35" x14ac:dyDescent="0.2">
      <c r="AF912" s="2">
        <v>0.875</v>
      </c>
      <c r="AG912" t="s">
        <v>743</v>
      </c>
      <c r="AH912" s="17">
        <v>200</v>
      </c>
      <c r="AI912" s="17" cm="1">
        <f t="array" ref="AI912">SUMPRODUCT(--(IFERROR(HOUR(Flights_2026_09_303334353637345678910[entry_hour]),-1)=HOUR(AF912)),--(IFERROR(Flights_2026_09_303334353637345678910[entry_sector],"")=AG912),--(IFERROR(Flights_2026_09_303334353637345678910[nfl],-1)&gt;=AH912),--(IFERROR(Flights_2026_09_303334353637345678910[nfl],-1)&lt;=IF(AH912=450,450,AH912+9)))</f>
        <v>0</v>
      </c>
    </row>
    <row r="913" spans="32:35" x14ac:dyDescent="0.2">
      <c r="AF913" s="2">
        <v>0.875</v>
      </c>
      <c r="AG913" t="s">
        <v>743</v>
      </c>
      <c r="AH913" s="17">
        <v>210</v>
      </c>
      <c r="AI913" s="17" cm="1">
        <f t="array" ref="AI913">SUMPRODUCT(--(IFERROR(HOUR(Flights_2026_09_303334353637345678910[entry_hour]),-1)=HOUR(AF913)),--(IFERROR(Flights_2026_09_303334353637345678910[entry_sector],"")=AG913),--(IFERROR(Flights_2026_09_303334353637345678910[nfl],-1)&gt;=AH913),--(IFERROR(Flights_2026_09_303334353637345678910[nfl],-1)&lt;=IF(AH913=450,450,AH913+9)))</f>
        <v>0</v>
      </c>
    </row>
    <row r="914" spans="32:35" x14ac:dyDescent="0.2">
      <c r="AF914" s="2">
        <v>0.875</v>
      </c>
      <c r="AG914" t="s">
        <v>743</v>
      </c>
      <c r="AH914" s="17">
        <v>220</v>
      </c>
      <c r="AI914" s="17" cm="1">
        <f t="array" ref="AI914">SUMPRODUCT(--(IFERROR(HOUR(Flights_2026_09_303334353637345678910[entry_hour]),-1)=HOUR(AF914)),--(IFERROR(Flights_2026_09_303334353637345678910[entry_sector],"")=AG914),--(IFERROR(Flights_2026_09_303334353637345678910[nfl],-1)&gt;=AH914),--(IFERROR(Flights_2026_09_303334353637345678910[nfl],-1)&lt;=IF(AH914=450,450,AH914+9)))</f>
        <v>0</v>
      </c>
    </row>
    <row r="915" spans="32:35" x14ac:dyDescent="0.2">
      <c r="AF915" s="2">
        <v>0.875</v>
      </c>
      <c r="AG915" t="s">
        <v>743</v>
      </c>
      <c r="AH915" s="17">
        <v>230</v>
      </c>
      <c r="AI915" s="17" cm="1">
        <f t="array" ref="AI915">SUMPRODUCT(--(IFERROR(HOUR(Flights_2026_09_303334353637345678910[entry_hour]),-1)=HOUR(AF915)),--(IFERROR(Flights_2026_09_303334353637345678910[entry_sector],"")=AG915),--(IFERROR(Flights_2026_09_303334353637345678910[nfl],-1)&gt;=AH915),--(IFERROR(Flights_2026_09_303334353637345678910[nfl],-1)&lt;=IF(AH915=450,450,AH915+9)))</f>
        <v>0</v>
      </c>
    </row>
    <row r="916" spans="32:35" x14ac:dyDescent="0.2">
      <c r="AF916" s="2">
        <v>0.875</v>
      </c>
      <c r="AG916" t="s">
        <v>743</v>
      </c>
      <c r="AH916" s="17">
        <v>240</v>
      </c>
      <c r="AI916" s="17" cm="1">
        <f t="array" ref="AI916">SUMPRODUCT(--(IFERROR(HOUR(Flights_2026_09_303334353637345678910[entry_hour]),-1)=HOUR(AF916)),--(IFERROR(Flights_2026_09_303334353637345678910[entry_sector],"")=AG916),--(IFERROR(Flights_2026_09_303334353637345678910[nfl],-1)&gt;=AH916),--(IFERROR(Flights_2026_09_303334353637345678910[nfl],-1)&lt;=IF(AH916=450,450,AH916+9)))</f>
        <v>0</v>
      </c>
    </row>
    <row r="917" spans="32:35" x14ac:dyDescent="0.2">
      <c r="AF917" s="2">
        <v>0.875</v>
      </c>
      <c r="AG917" t="s">
        <v>743</v>
      </c>
      <c r="AH917" s="17">
        <v>250</v>
      </c>
      <c r="AI917" s="17" cm="1">
        <f t="array" ref="AI917">SUMPRODUCT(--(IFERROR(HOUR(Flights_2026_09_303334353637345678910[entry_hour]),-1)=HOUR(AF917)),--(IFERROR(Flights_2026_09_303334353637345678910[entry_sector],"")=AG917),--(IFERROR(Flights_2026_09_303334353637345678910[nfl],-1)&gt;=AH917),--(IFERROR(Flights_2026_09_303334353637345678910[nfl],-1)&lt;=IF(AH917=450,450,AH917+9)))</f>
        <v>0</v>
      </c>
    </row>
    <row r="918" spans="32:35" x14ac:dyDescent="0.2">
      <c r="AF918" s="2">
        <v>0.875</v>
      </c>
      <c r="AG918" t="s">
        <v>743</v>
      </c>
      <c r="AH918" s="17">
        <v>260</v>
      </c>
      <c r="AI918" s="17" cm="1">
        <f t="array" ref="AI918">SUMPRODUCT(--(IFERROR(HOUR(Flights_2026_09_303334353637345678910[entry_hour]),-1)=HOUR(AF918)),--(IFERROR(Flights_2026_09_303334353637345678910[entry_sector],"")=AG918),--(IFERROR(Flights_2026_09_303334353637345678910[nfl],-1)&gt;=AH918),--(IFERROR(Flights_2026_09_303334353637345678910[nfl],-1)&lt;=IF(AH918=450,450,AH918+9)))</f>
        <v>0</v>
      </c>
    </row>
    <row r="919" spans="32:35" x14ac:dyDescent="0.2">
      <c r="AF919" s="2">
        <v>0.875</v>
      </c>
      <c r="AG919" t="s">
        <v>743</v>
      </c>
      <c r="AH919" s="17">
        <v>270</v>
      </c>
      <c r="AI919" s="17" cm="1">
        <f t="array" ref="AI919">SUMPRODUCT(--(IFERROR(HOUR(Flights_2026_09_303334353637345678910[entry_hour]),-1)=HOUR(AF919)),--(IFERROR(Flights_2026_09_303334353637345678910[entry_sector],"")=AG919),--(IFERROR(Flights_2026_09_303334353637345678910[nfl],-1)&gt;=AH919),--(IFERROR(Flights_2026_09_303334353637345678910[nfl],-1)&lt;=IF(AH919=450,450,AH919+9)))</f>
        <v>0</v>
      </c>
    </row>
    <row r="920" spans="32:35" x14ac:dyDescent="0.2">
      <c r="AF920" s="2">
        <v>0.875</v>
      </c>
      <c r="AG920" t="s">
        <v>743</v>
      </c>
      <c r="AH920" s="17">
        <v>280</v>
      </c>
      <c r="AI920" s="17" cm="1">
        <f t="array" ref="AI920">SUMPRODUCT(--(IFERROR(HOUR(Flights_2026_09_303334353637345678910[entry_hour]),-1)=HOUR(AF920)),--(IFERROR(Flights_2026_09_303334353637345678910[entry_sector],"")=AG920),--(IFERROR(Flights_2026_09_303334353637345678910[nfl],-1)&gt;=AH920),--(IFERROR(Flights_2026_09_303334353637345678910[nfl],-1)&lt;=IF(AH920=450,450,AH920+9)))</f>
        <v>0</v>
      </c>
    </row>
    <row r="921" spans="32:35" x14ac:dyDescent="0.2">
      <c r="AF921" s="2">
        <v>0.875</v>
      </c>
      <c r="AG921" t="s">
        <v>743</v>
      </c>
      <c r="AH921" s="17">
        <v>290</v>
      </c>
      <c r="AI921" s="17" cm="1">
        <f t="array" ref="AI921">SUMPRODUCT(--(IFERROR(HOUR(Flights_2026_09_303334353637345678910[entry_hour]),-1)=HOUR(AF921)),--(IFERROR(Flights_2026_09_303334353637345678910[entry_sector],"")=AG921),--(IFERROR(Flights_2026_09_303334353637345678910[nfl],-1)&gt;=AH921),--(IFERROR(Flights_2026_09_303334353637345678910[nfl],-1)&lt;=IF(AH921=450,450,AH921+9)))</f>
        <v>0</v>
      </c>
    </row>
    <row r="922" spans="32:35" x14ac:dyDescent="0.2">
      <c r="AF922" s="2">
        <v>0.875</v>
      </c>
      <c r="AG922" t="s">
        <v>743</v>
      </c>
      <c r="AH922" s="17">
        <v>300</v>
      </c>
      <c r="AI922" s="17" cm="1">
        <f t="array" ref="AI922">SUMPRODUCT(--(IFERROR(HOUR(Flights_2026_09_303334353637345678910[entry_hour]),-1)=HOUR(AF922)),--(IFERROR(Flights_2026_09_303334353637345678910[entry_sector],"")=AG922),--(IFERROR(Flights_2026_09_303334353637345678910[nfl],-1)&gt;=AH922),--(IFERROR(Flights_2026_09_303334353637345678910[nfl],-1)&lt;=IF(AH922=450,450,AH922+9)))</f>
        <v>0</v>
      </c>
    </row>
    <row r="923" spans="32:35" x14ac:dyDescent="0.2">
      <c r="AF923" s="2">
        <v>0.875</v>
      </c>
      <c r="AG923" t="s">
        <v>743</v>
      </c>
      <c r="AH923" s="17">
        <v>310</v>
      </c>
      <c r="AI923" s="17" cm="1">
        <f t="array" ref="AI923">SUMPRODUCT(--(IFERROR(HOUR(Flights_2026_09_303334353637345678910[entry_hour]),-1)=HOUR(AF923)),--(IFERROR(Flights_2026_09_303334353637345678910[entry_sector],"")=AG923),--(IFERROR(Flights_2026_09_303334353637345678910[nfl],-1)&gt;=AH923),--(IFERROR(Flights_2026_09_303334353637345678910[nfl],-1)&lt;=IF(AH923=450,450,AH923+9)))</f>
        <v>0</v>
      </c>
    </row>
    <row r="924" spans="32:35" x14ac:dyDescent="0.2">
      <c r="AF924" s="2">
        <v>0.875</v>
      </c>
      <c r="AG924" t="s">
        <v>743</v>
      </c>
      <c r="AH924" s="17">
        <v>320</v>
      </c>
      <c r="AI924" s="17" cm="1">
        <f t="array" ref="AI924">SUMPRODUCT(--(IFERROR(HOUR(Flights_2026_09_303334353637345678910[entry_hour]),-1)=HOUR(AF924)),--(IFERROR(Flights_2026_09_303334353637345678910[entry_sector],"")=AG924),--(IFERROR(Flights_2026_09_303334353637345678910[nfl],-1)&gt;=AH924),--(IFERROR(Flights_2026_09_303334353637345678910[nfl],-1)&lt;=IF(AH924=450,450,AH924+9)))</f>
        <v>0</v>
      </c>
    </row>
    <row r="925" spans="32:35" x14ac:dyDescent="0.2">
      <c r="AF925" s="2">
        <v>0.875</v>
      </c>
      <c r="AG925" t="s">
        <v>743</v>
      </c>
      <c r="AH925" s="17">
        <v>330</v>
      </c>
      <c r="AI925" s="17" cm="1">
        <f t="array" ref="AI925">SUMPRODUCT(--(IFERROR(HOUR(Flights_2026_09_303334353637345678910[entry_hour]),-1)=HOUR(AF925)),--(IFERROR(Flights_2026_09_303334353637345678910[entry_sector],"")=AG925),--(IFERROR(Flights_2026_09_303334353637345678910[nfl],-1)&gt;=AH925),--(IFERROR(Flights_2026_09_303334353637345678910[nfl],-1)&lt;=IF(AH925=450,450,AH925+9)))</f>
        <v>0</v>
      </c>
    </row>
    <row r="926" spans="32:35" x14ac:dyDescent="0.2">
      <c r="AF926" s="2">
        <v>0.875</v>
      </c>
      <c r="AG926" t="s">
        <v>743</v>
      </c>
      <c r="AH926" s="17">
        <v>340</v>
      </c>
      <c r="AI926" s="17" cm="1">
        <f t="array" ref="AI926">SUMPRODUCT(--(IFERROR(HOUR(Flights_2026_09_303334353637345678910[entry_hour]),-1)=HOUR(AF926)),--(IFERROR(Flights_2026_09_303334353637345678910[entry_sector],"")=AG926),--(IFERROR(Flights_2026_09_303334353637345678910[nfl],-1)&gt;=AH926),--(IFERROR(Flights_2026_09_303334353637345678910[nfl],-1)&lt;=IF(AH926=450,450,AH926+9)))</f>
        <v>0</v>
      </c>
    </row>
    <row r="927" spans="32:35" x14ac:dyDescent="0.2">
      <c r="AF927" s="2">
        <v>0.875</v>
      </c>
      <c r="AG927" t="s">
        <v>743</v>
      </c>
      <c r="AH927" s="17">
        <v>350</v>
      </c>
      <c r="AI927" s="17" cm="1">
        <f t="array" ref="AI927">SUMPRODUCT(--(IFERROR(HOUR(Flights_2026_09_303334353637345678910[entry_hour]),-1)=HOUR(AF927)),--(IFERROR(Flights_2026_09_303334353637345678910[entry_sector],"")=AG927),--(IFERROR(Flights_2026_09_303334353637345678910[nfl],-1)&gt;=AH927),--(IFERROR(Flights_2026_09_303334353637345678910[nfl],-1)&lt;=IF(AH927=450,450,AH927+9)))</f>
        <v>0</v>
      </c>
    </row>
    <row r="928" spans="32:35" x14ac:dyDescent="0.2">
      <c r="AF928" s="2">
        <v>0.875</v>
      </c>
      <c r="AG928" t="s">
        <v>743</v>
      </c>
      <c r="AH928" s="17">
        <v>360</v>
      </c>
      <c r="AI928" s="17" cm="1">
        <f t="array" ref="AI928">SUMPRODUCT(--(IFERROR(HOUR(Flights_2026_09_303334353637345678910[entry_hour]),-1)=HOUR(AF928)),--(IFERROR(Flights_2026_09_303334353637345678910[entry_sector],"")=AG928),--(IFERROR(Flights_2026_09_303334353637345678910[nfl],-1)&gt;=AH928),--(IFERROR(Flights_2026_09_303334353637345678910[nfl],-1)&lt;=IF(AH928=450,450,AH928+9)))</f>
        <v>0</v>
      </c>
    </row>
    <row r="929" spans="32:35" x14ac:dyDescent="0.2">
      <c r="AF929" s="2">
        <v>0.875</v>
      </c>
      <c r="AG929" t="s">
        <v>743</v>
      </c>
      <c r="AH929" s="17">
        <v>370</v>
      </c>
      <c r="AI929" s="17" cm="1">
        <f t="array" ref="AI929">SUMPRODUCT(--(IFERROR(HOUR(Flights_2026_09_303334353637345678910[entry_hour]),-1)=HOUR(AF929)),--(IFERROR(Flights_2026_09_303334353637345678910[entry_sector],"")=AG929),--(IFERROR(Flights_2026_09_303334353637345678910[nfl],-1)&gt;=AH929),--(IFERROR(Flights_2026_09_303334353637345678910[nfl],-1)&lt;=IF(AH929=450,450,AH929+9)))</f>
        <v>0</v>
      </c>
    </row>
    <row r="930" spans="32:35" x14ac:dyDescent="0.2">
      <c r="AF930" s="2">
        <v>0.875</v>
      </c>
      <c r="AG930" t="s">
        <v>743</v>
      </c>
      <c r="AH930" s="17">
        <v>380</v>
      </c>
      <c r="AI930" s="17" cm="1">
        <f t="array" ref="AI930">SUMPRODUCT(--(IFERROR(HOUR(Flights_2026_09_303334353637345678910[entry_hour]),-1)=HOUR(AF930)),--(IFERROR(Flights_2026_09_303334353637345678910[entry_sector],"")=AG930),--(IFERROR(Flights_2026_09_303334353637345678910[nfl],-1)&gt;=AH930),--(IFERROR(Flights_2026_09_303334353637345678910[nfl],-1)&lt;=IF(AH930=450,450,AH930+9)))</f>
        <v>0</v>
      </c>
    </row>
    <row r="931" spans="32:35" x14ac:dyDescent="0.2">
      <c r="AF931" s="2">
        <v>0.875</v>
      </c>
      <c r="AG931" t="s">
        <v>743</v>
      </c>
      <c r="AH931" s="17">
        <v>390</v>
      </c>
      <c r="AI931" s="17" cm="1">
        <f t="array" ref="AI931">SUMPRODUCT(--(IFERROR(HOUR(Flights_2026_09_303334353637345678910[entry_hour]),-1)=HOUR(AF931)),--(IFERROR(Flights_2026_09_303334353637345678910[entry_sector],"")=AG931),--(IFERROR(Flights_2026_09_303334353637345678910[nfl],-1)&gt;=AH931),--(IFERROR(Flights_2026_09_303334353637345678910[nfl],-1)&lt;=IF(AH931=450,450,AH931+9)))</f>
        <v>0</v>
      </c>
    </row>
    <row r="932" spans="32:35" x14ac:dyDescent="0.2">
      <c r="AF932" s="2">
        <v>0.875</v>
      </c>
      <c r="AG932" t="s">
        <v>743</v>
      </c>
      <c r="AH932" s="17">
        <v>400</v>
      </c>
      <c r="AI932" s="17" cm="1">
        <f t="array" ref="AI932">SUMPRODUCT(--(IFERROR(HOUR(Flights_2026_09_303334353637345678910[entry_hour]),-1)=HOUR(AF932)),--(IFERROR(Flights_2026_09_303334353637345678910[entry_sector],"")=AG932),--(IFERROR(Flights_2026_09_303334353637345678910[nfl],-1)&gt;=AH932),--(IFERROR(Flights_2026_09_303334353637345678910[nfl],-1)&lt;=IF(AH932=450,450,AH932+9)))</f>
        <v>0</v>
      </c>
    </row>
    <row r="933" spans="32:35" x14ac:dyDescent="0.2">
      <c r="AF933" s="2">
        <v>0.875</v>
      </c>
      <c r="AG933" t="s">
        <v>743</v>
      </c>
      <c r="AH933" s="17">
        <v>410</v>
      </c>
      <c r="AI933" s="17" cm="1">
        <f t="array" ref="AI933">SUMPRODUCT(--(IFERROR(HOUR(Flights_2026_09_303334353637345678910[entry_hour]),-1)=HOUR(AF933)),--(IFERROR(Flights_2026_09_303334353637345678910[entry_sector],"")=AG933),--(IFERROR(Flights_2026_09_303334353637345678910[nfl],-1)&gt;=AH933),--(IFERROR(Flights_2026_09_303334353637345678910[nfl],-1)&lt;=IF(AH933=450,450,AH933+9)))</f>
        <v>0</v>
      </c>
    </row>
    <row r="934" spans="32:35" x14ac:dyDescent="0.2">
      <c r="AF934" s="2">
        <v>0.875</v>
      </c>
      <c r="AG934" t="s">
        <v>743</v>
      </c>
      <c r="AH934" s="17">
        <v>420</v>
      </c>
      <c r="AI934" s="17" cm="1">
        <f t="array" ref="AI934">SUMPRODUCT(--(IFERROR(HOUR(Flights_2026_09_303334353637345678910[entry_hour]),-1)=HOUR(AF934)),--(IFERROR(Flights_2026_09_303334353637345678910[entry_sector],"")=AG934),--(IFERROR(Flights_2026_09_303334353637345678910[nfl],-1)&gt;=AH934),--(IFERROR(Flights_2026_09_303334353637345678910[nfl],-1)&lt;=IF(AH934=450,450,AH934+9)))</f>
        <v>0</v>
      </c>
    </row>
    <row r="935" spans="32:35" x14ac:dyDescent="0.2">
      <c r="AF935" s="2">
        <v>0.875</v>
      </c>
      <c r="AG935" t="s">
        <v>743</v>
      </c>
      <c r="AH935" s="17">
        <v>430</v>
      </c>
      <c r="AI935" s="17" cm="1">
        <f t="array" ref="AI935">SUMPRODUCT(--(IFERROR(HOUR(Flights_2026_09_303334353637345678910[entry_hour]),-1)=HOUR(AF935)),--(IFERROR(Flights_2026_09_303334353637345678910[entry_sector],"")=AG935),--(IFERROR(Flights_2026_09_303334353637345678910[nfl],-1)&gt;=AH935),--(IFERROR(Flights_2026_09_303334353637345678910[nfl],-1)&lt;=IF(AH935=450,450,AH935+9)))</f>
        <v>0</v>
      </c>
    </row>
    <row r="936" spans="32:35" x14ac:dyDescent="0.2">
      <c r="AF936" s="2">
        <v>0.875</v>
      </c>
      <c r="AG936" t="s">
        <v>743</v>
      </c>
      <c r="AH936" s="17">
        <v>440</v>
      </c>
      <c r="AI936" s="17" cm="1">
        <f t="array" ref="AI936">SUMPRODUCT(--(IFERROR(HOUR(Flights_2026_09_303334353637345678910[entry_hour]),-1)=HOUR(AF936)),--(IFERROR(Flights_2026_09_303334353637345678910[entry_sector],"")=AG936),--(IFERROR(Flights_2026_09_303334353637345678910[nfl],-1)&gt;=AH936),--(IFERROR(Flights_2026_09_303334353637345678910[nfl],-1)&lt;=IF(AH936=450,450,AH936+9)))</f>
        <v>0</v>
      </c>
    </row>
    <row r="937" spans="32:35" x14ac:dyDescent="0.2">
      <c r="AF937" s="2">
        <v>0.875</v>
      </c>
      <c r="AG937" t="s">
        <v>743</v>
      </c>
      <c r="AH937" s="17">
        <v>450</v>
      </c>
      <c r="AI937" s="17" cm="1">
        <f t="array" ref="AI937">SUMPRODUCT(--(IFERROR(HOUR(Flights_2026_09_303334353637345678910[entry_hour]),-1)=HOUR(AF937)),--(IFERROR(Flights_2026_09_303334353637345678910[entry_sector],"")=AG937),--(IFERROR(Flights_2026_09_303334353637345678910[nfl],-1)&gt;=AH937),--(IFERROR(Flights_2026_09_303334353637345678910[nfl],-1)&lt;=IF(AH937=450,450,AH937+9)))</f>
        <v>0</v>
      </c>
    </row>
    <row r="938" spans="32:35" x14ac:dyDescent="0.2">
      <c r="AF938" s="2">
        <v>0.875</v>
      </c>
      <c r="AG938" t="s">
        <v>744</v>
      </c>
      <c r="AH938" s="17">
        <v>200</v>
      </c>
      <c r="AI938" s="17" cm="1">
        <f t="array" ref="AI938">SUMPRODUCT(--(IFERROR(HOUR(Flights_2026_09_303334353637345678910[entry_hour]),-1)=HOUR(AF938)),--(IFERROR(Flights_2026_09_303334353637345678910[entry_sector],"")=AG938),--(IFERROR(Flights_2026_09_303334353637345678910[nfl],-1)&gt;=AH938),--(IFERROR(Flights_2026_09_303334353637345678910[nfl],-1)&lt;=IF(AH938=450,450,AH938+9)))</f>
        <v>0</v>
      </c>
    </row>
    <row r="939" spans="32:35" x14ac:dyDescent="0.2">
      <c r="AF939" s="2">
        <v>0.875</v>
      </c>
      <c r="AG939" t="s">
        <v>744</v>
      </c>
      <c r="AH939" s="17">
        <v>210</v>
      </c>
      <c r="AI939" s="17" cm="1">
        <f t="array" ref="AI939">SUMPRODUCT(--(IFERROR(HOUR(Flights_2026_09_303334353637345678910[entry_hour]),-1)=HOUR(AF939)),--(IFERROR(Flights_2026_09_303334353637345678910[entry_sector],"")=AG939),--(IFERROR(Flights_2026_09_303334353637345678910[nfl],-1)&gt;=AH939),--(IFERROR(Flights_2026_09_303334353637345678910[nfl],-1)&lt;=IF(AH939=450,450,AH939+9)))</f>
        <v>0</v>
      </c>
    </row>
    <row r="940" spans="32:35" x14ac:dyDescent="0.2">
      <c r="AF940" s="2">
        <v>0.875</v>
      </c>
      <c r="AG940" t="s">
        <v>744</v>
      </c>
      <c r="AH940" s="17">
        <v>220</v>
      </c>
      <c r="AI940" s="17" cm="1">
        <f t="array" ref="AI940">SUMPRODUCT(--(IFERROR(HOUR(Flights_2026_09_303334353637345678910[entry_hour]),-1)=HOUR(AF940)),--(IFERROR(Flights_2026_09_303334353637345678910[entry_sector],"")=AG940),--(IFERROR(Flights_2026_09_303334353637345678910[nfl],-1)&gt;=AH940),--(IFERROR(Flights_2026_09_303334353637345678910[nfl],-1)&lt;=IF(AH940=450,450,AH940+9)))</f>
        <v>0</v>
      </c>
    </row>
    <row r="941" spans="32:35" x14ac:dyDescent="0.2">
      <c r="AF941" s="2">
        <v>0.875</v>
      </c>
      <c r="AG941" t="s">
        <v>744</v>
      </c>
      <c r="AH941" s="17">
        <v>230</v>
      </c>
      <c r="AI941" s="17" cm="1">
        <f t="array" ref="AI941">SUMPRODUCT(--(IFERROR(HOUR(Flights_2026_09_303334353637345678910[entry_hour]),-1)=HOUR(AF941)),--(IFERROR(Flights_2026_09_303334353637345678910[entry_sector],"")=AG941),--(IFERROR(Flights_2026_09_303334353637345678910[nfl],-1)&gt;=AH941),--(IFERROR(Flights_2026_09_303334353637345678910[nfl],-1)&lt;=IF(AH941=450,450,AH941+9)))</f>
        <v>0</v>
      </c>
    </row>
    <row r="942" spans="32:35" x14ac:dyDescent="0.2">
      <c r="AF942" s="2">
        <v>0.875</v>
      </c>
      <c r="AG942" t="s">
        <v>744</v>
      </c>
      <c r="AH942" s="17">
        <v>240</v>
      </c>
      <c r="AI942" s="17" cm="1">
        <f t="array" ref="AI942">SUMPRODUCT(--(IFERROR(HOUR(Flights_2026_09_303334353637345678910[entry_hour]),-1)=HOUR(AF942)),--(IFERROR(Flights_2026_09_303334353637345678910[entry_sector],"")=AG942),--(IFERROR(Flights_2026_09_303334353637345678910[nfl],-1)&gt;=AH942),--(IFERROR(Flights_2026_09_303334353637345678910[nfl],-1)&lt;=IF(AH942=450,450,AH942+9)))</f>
        <v>0</v>
      </c>
    </row>
    <row r="943" spans="32:35" x14ac:dyDescent="0.2">
      <c r="AF943" s="2">
        <v>0.875</v>
      </c>
      <c r="AG943" t="s">
        <v>744</v>
      </c>
      <c r="AH943" s="17">
        <v>250</v>
      </c>
      <c r="AI943" s="17" cm="1">
        <f t="array" ref="AI943">SUMPRODUCT(--(IFERROR(HOUR(Flights_2026_09_303334353637345678910[entry_hour]),-1)=HOUR(AF943)),--(IFERROR(Flights_2026_09_303334353637345678910[entry_sector],"")=AG943),--(IFERROR(Flights_2026_09_303334353637345678910[nfl],-1)&gt;=AH943),--(IFERROR(Flights_2026_09_303334353637345678910[nfl],-1)&lt;=IF(AH943=450,450,AH943+9)))</f>
        <v>0</v>
      </c>
    </row>
    <row r="944" spans="32:35" x14ac:dyDescent="0.2">
      <c r="AF944" s="2">
        <v>0.875</v>
      </c>
      <c r="AG944" t="s">
        <v>744</v>
      </c>
      <c r="AH944" s="17">
        <v>260</v>
      </c>
      <c r="AI944" s="17" cm="1">
        <f t="array" ref="AI944">SUMPRODUCT(--(IFERROR(HOUR(Flights_2026_09_303334353637345678910[entry_hour]),-1)=HOUR(AF944)),--(IFERROR(Flights_2026_09_303334353637345678910[entry_sector],"")=AG944),--(IFERROR(Flights_2026_09_303334353637345678910[nfl],-1)&gt;=AH944),--(IFERROR(Flights_2026_09_303334353637345678910[nfl],-1)&lt;=IF(AH944=450,450,AH944+9)))</f>
        <v>0</v>
      </c>
    </row>
    <row r="945" spans="32:35" x14ac:dyDescent="0.2">
      <c r="AF945" s="2">
        <v>0.875</v>
      </c>
      <c r="AG945" t="s">
        <v>744</v>
      </c>
      <c r="AH945" s="17">
        <v>270</v>
      </c>
      <c r="AI945" s="17" cm="1">
        <f t="array" ref="AI945">SUMPRODUCT(--(IFERROR(HOUR(Flights_2026_09_303334353637345678910[entry_hour]),-1)=HOUR(AF945)),--(IFERROR(Flights_2026_09_303334353637345678910[entry_sector],"")=AG945),--(IFERROR(Flights_2026_09_303334353637345678910[nfl],-1)&gt;=AH945),--(IFERROR(Flights_2026_09_303334353637345678910[nfl],-1)&lt;=IF(AH945=450,450,AH945+9)))</f>
        <v>0</v>
      </c>
    </row>
    <row r="946" spans="32:35" x14ac:dyDescent="0.2">
      <c r="AF946" s="2">
        <v>0.875</v>
      </c>
      <c r="AG946" t="s">
        <v>744</v>
      </c>
      <c r="AH946" s="17">
        <v>280</v>
      </c>
      <c r="AI946" s="17" cm="1">
        <f t="array" ref="AI946">SUMPRODUCT(--(IFERROR(HOUR(Flights_2026_09_303334353637345678910[entry_hour]),-1)=HOUR(AF946)),--(IFERROR(Flights_2026_09_303334353637345678910[entry_sector],"")=AG946),--(IFERROR(Flights_2026_09_303334353637345678910[nfl],-1)&gt;=AH946),--(IFERROR(Flights_2026_09_303334353637345678910[nfl],-1)&lt;=IF(AH946=450,450,AH946+9)))</f>
        <v>0</v>
      </c>
    </row>
    <row r="947" spans="32:35" x14ac:dyDescent="0.2">
      <c r="AF947" s="2">
        <v>0.875</v>
      </c>
      <c r="AG947" t="s">
        <v>744</v>
      </c>
      <c r="AH947" s="17">
        <v>290</v>
      </c>
      <c r="AI947" s="17" cm="1">
        <f t="array" ref="AI947">SUMPRODUCT(--(IFERROR(HOUR(Flights_2026_09_303334353637345678910[entry_hour]),-1)=HOUR(AF947)),--(IFERROR(Flights_2026_09_303334353637345678910[entry_sector],"")=AG947),--(IFERROR(Flights_2026_09_303334353637345678910[nfl],-1)&gt;=AH947),--(IFERROR(Flights_2026_09_303334353637345678910[nfl],-1)&lt;=IF(AH947=450,450,AH947+9)))</f>
        <v>0</v>
      </c>
    </row>
    <row r="948" spans="32:35" x14ac:dyDescent="0.2">
      <c r="AF948" s="2">
        <v>0.875</v>
      </c>
      <c r="AG948" t="s">
        <v>744</v>
      </c>
      <c r="AH948" s="17">
        <v>300</v>
      </c>
      <c r="AI948" s="17" cm="1">
        <f t="array" ref="AI948">SUMPRODUCT(--(IFERROR(HOUR(Flights_2026_09_303334353637345678910[entry_hour]),-1)=HOUR(AF948)),--(IFERROR(Flights_2026_09_303334353637345678910[entry_sector],"")=AG948),--(IFERROR(Flights_2026_09_303334353637345678910[nfl],-1)&gt;=AH948),--(IFERROR(Flights_2026_09_303334353637345678910[nfl],-1)&lt;=IF(AH948=450,450,AH948+9)))</f>
        <v>0</v>
      </c>
    </row>
    <row r="949" spans="32:35" x14ac:dyDescent="0.2">
      <c r="AF949" s="2">
        <v>0.875</v>
      </c>
      <c r="AG949" t="s">
        <v>744</v>
      </c>
      <c r="AH949" s="17">
        <v>310</v>
      </c>
      <c r="AI949" s="17" cm="1">
        <f t="array" ref="AI949">SUMPRODUCT(--(IFERROR(HOUR(Flights_2026_09_303334353637345678910[entry_hour]),-1)=HOUR(AF949)),--(IFERROR(Flights_2026_09_303334353637345678910[entry_sector],"")=AG949),--(IFERROR(Flights_2026_09_303334353637345678910[nfl],-1)&gt;=AH949),--(IFERROR(Flights_2026_09_303334353637345678910[nfl],-1)&lt;=IF(AH949=450,450,AH949+9)))</f>
        <v>0</v>
      </c>
    </row>
    <row r="950" spans="32:35" x14ac:dyDescent="0.2">
      <c r="AF950" s="2">
        <v>0.875</v>
      </c>
      <c r="AG950" t="s">
        <v>744</v>
      </c>
      <c r="AH950" s="17">
        <v>320</v>
      </c>
      <c r="AI950" s="17" cm="1">
        <f t="array" ref="AI950">SUMPRODUCT(--(IFERROR(HOUR(Flights_2026_09_303334353637345678910[entry_hour]),-1)=HOUR(AF950)),--(IFERROR(Flights_2026_09_303334353637345678910[entry_sector],"")=AG950),--(IFERROR(Flights_2026_09_303334353637345678910[nfl],-1)&gt;=AH950),--(IFERROR(Flights_2026_09_303334353637345678910[nfl],-1)&lt;=IF(AH950=450,450,AH950+9)))</f>
        <v>0</v>
      </c>
    </row>
    <row r="951" spans="32:35" x14ac:dyDescent="0.2">
      <c r="AF951" s="2">
        <v>0.875</v>
      </c>
      <c r="AG951" t="s">
        <v>744</v>
      </c>
      <c r="AH951" s="17">
        <v>330</v>
      </c>
      <c r="AI951" s="17" cm="1">
        <f t="array" ref="AI951">SUMPRODUCT(--(IFERROR(HOUR(Flights_2026_09_303334353637345678910[entry_hour]),-1)=HOUR(AF951)),--(IFERROR(Flights_2026_09_303334353637345678910[entry_sector],"")=AG951),--(IFERROR(Flights_2026_09_303334353637345678910[nfl],-1)&gt;=AH951),--(IFERROR(Flights_2026_09_303334353637345678910[nfl],-1)&lt;=IF(AH951=450,450,AH951+9)))</f>
        <v>0</v>
      </c>
    </row>
    <row r="952" spans="32:35" x14ac:dyDescent="0.2">
      <c r="AF952" s="2">
        <v>0.875</v>
      </c>
      <c r="AG952" t="s">
        <v>744</v>
      </c>
      <c r="AH952" s="17">
        <v>340</v>
      </c>
      <c r="AI952" s="17" cm="1">
        <f t="array" ref="AI952">SUMPRODUCT(--(IFERROR(HOUR(Flights_2026_09_303334353637345678910[entry_hour]),-1)=HOUR(AF952)),--(IFERROR(Flights_2026_09_303334353637345678910[entry_sector],"")=AG952),--(IFERROR(Flights_2026_09_303334353637345678910[nfl],-1)&gt;=AH952),--(IFERROR(Flights_2026_09_303334353637345678910[nfl],-1)&lt;=IF(AH952=450,450,AH952+9)))</f>
        <v>0</v>
      </c>
    </row>
    <row r="953" spans="32:35" x14ac:dyDescent="0.2">
      <c r="AF953" s="2">
        <v>0.875</v>
      </c>
      <c r="AG953" t="s">
        <v>744</v>
      </c>
      <c r="AH953" s="17">
        <v>350</v>
      </c>
      <c r="AI953" s="17" cm="1">
        <f t="array" ref="AI953">SUMPRODUCT(--(IFERROR(HOUR(Flights_2026_09_303334353637345678910[entry_hour]),-1)=HOUR(AF953)),--(IFERROR(Flights_2026_09_303334353637345678910[entry_sector],"")=AG953),--(IFERROR(Flights_2026_09_303334353637345678910[nfl],-1)&gt;=AH953),--(IFERROR(Flights_2026_09_303334353637345678910[nfl],-1)&lt;=IF(AH953=450,450,AH953+9)))</f>
        <v>0</v>
      </c>
    </row>
    <row r="954" spans="32:35" x14ac:dyDescent="0.2">
      <c r="AF954" s="2">
        <v>0.875</v>
      </c>
      <c r="AG954" t="s">
        <v>744</v>
      </c>
      <c r="AH954" s="17">
        <v>360</v>
      </c>
      <c r="AI954" s="17" cm="1">
        <f t="array" ref="AI954">SUMPRODUCT(--(IFERROR(HOUR(Flights_2026_09_303334353637345678910[entry_hour]),-1)=HOUR(AF954)),--(IFERROR(Flights_2026_09_303334353637345678910[entry_sector],"")=AG954),--(IFERROR(Flights_2026_09_303334353637345678910[nfl],-1)&gt;=AH954),--(IFERROR(Flights_2026_09_303334353637345678910[nfl],-1)&lt;=IF(AH954=450,450,AH954+9)))</f>
        <v>0</v>
      </c>
    </row>
    <row r="955" spans="32:35" x14ac:dyDescent="0.2">
      <c r="AF955" s="2">
        <v>0.875</v>
      </c>
      <c r="AG955" t="s">
        <v>744</v>
      </c>
      <c r="AH955" s="17">
        <v>370</v>
      </c>
      <c r="AI955" s="17" cm="1">
        <f t="array" ref="AI955">SUMPRODUCT(--(IFERROR(HOUR(Flights_2026_09_303334353637345678910[entry_hour]),-1)=HOUR(AF955)),--(IFERROR(Flights_2026_09_303334353637345678910[entry_sector],"")=AG955),--(IFERROR(Flights_2026_09_303334353637345678910[nfl],-1)&gt;=AH955),--(IFERROR(Flights_2026_09_303334353637345678910[nfl],-1)&lt;=IF(AH955=450,450,AH955+9)))</f>
        <v>0</v>
      </c>
    </row>
    <row r="956" spans="32:35" x14ac:dyDescent="0.2">
      <c r="AF956" s="2">
        <v>0.875</v>
      </c>
      <c r="AG956" t="s">
        <v>744</v>
      </c>
      <c r="AH956" s="17">
        <v>380</v>
      </c>
      <c r="AI956" s="17" cm="1">
        <f t="array" ref="AI956">SUMPRODUCT(--(IFERROR(HOUR(Flights_2026_09_303334353637345678910[entry_hour]),-1)=HOUR(AF956)),--(IFERROR(Flights_2026_09_303334353637345678910[entry_sector],"")=AG956),--(IFERROR(Flights_2026_09_303334353637345678910[nfl],-1)&gt;=AH956),--(IFERROR(Flights_2026_09_303334353637345678910[nfl],-1)&lt;=IF(AH956=450,450,AH956+9)))</f>
        <v>0</v>
      </c>
    </row>
    <row r="957" spans="32:35" x14ac:dyDescent="0.2">
      <c r="AF957" s="2">
        <v>0.875</v>
      </c>
      <c r="AG957" t="s">
        <v>744</v>
      </c>
      <c r="AH957" s="17">
        <v>390</v>
      </c>
      <c r="AI957" s="17" cm="1">
        <f t="array" ref="AI957">SUMPRODUCT(--(IFERROR(HOUR(Flights_2026_09_303334353637345678910[entry_hour]),-1)=HOUR(AF957)),--(IFERROR(Flights_2026_09_303334353637345678910[entry_sector],"")=AG957),--(IFERROR(Flights_2026_09_303334353637345678910[nfl],-1)&gt;=AH957),--(IFERROR(Flights_2026_09_303334353637345678910[nfl],-1)&lt;=IF(AH957=450,450,AH957+9)))</f>
        <v>0</v>
      </c>
    </row>
    <row r="958" spans="32:35" x14ac:dyDescent="0.2">
      <c r="AF958" s="2">
        <v>0.875</v>
      </c>
      <c r="AG958" t="s">
        <v>744</v>
      </c>
      <c r="AH958" s="17">
        <v>400</v>
      </c>
      <c r="AI958" s="17" cm="1">
        <f t="array" ref="AI958">SUMPRODUCT(--(IFERROR(HOUR(Flights_2026_09_303334353637345678910[entry_hour]),-1)=HOUR(AF958)),--(IFERROR(Flights_2026_09_303334353637345678910[entry_sector],"")=AG958),--(IFERROR(Flights_2026_09_303334353637345678910[nfl],-1)&gt;=AH958),--(IFERROR(Flights_2026_09_303334353637345678910[nfl],-1)&lt;=IF(AH958=450,450,AH958+9)))</f>
        <v>0</v>
      </c>
    </row>
    <row r="959" spans="32:35" x14ac:dyDescent="0.2">
      <c r="AF959" s="2">
        <v>0.875</v>
      </c>
      <c r="AG959" t="s">
        <v>744</v>
      </c>
      <c r="AH959" s="17">
        <v>410</v>
      </c>
      <c r="AI959" s="17" cm="1">
        <f t="array" ref="AI959">SUMPRODUCT(--(IFERROR(HOUR(Flights_2026_09_303334353637345678910[entry_hour]),-1)=HOUR(AF959)),--(IFERROR(Flights_2026_09_303334353637345678910[entry_sector],"")=AG959),--(IFERROR(Flights_2026_09_303334353637345678910[nfl],-1)&gt;=AH959),--(IFERROR(Flights_2026_09_303334353637345678910[nfl],-1)&lt;=IF(AH959=450,450,AH959+9)))</f>
        <v>0</v>
      </c>
    </row>
    <row r="960" spans="32:35" x14ac:dyDescent="0.2">
      <c r="AF960" s="2">
        <v>0.875</v>
      </c>
      <c r="AG960" t="s">
        <v>744</v>
      </c>
      <c r="AH960" s="17">
        <v>420</v>
      </c>
      <c r="AI960" s="17" cm="1">
        <f t="array" ref="AI960">SUMPRODUCT(--(IFERROR(HOUR(Flights_2026_09_303334353637345678910[entry_hour]),-1)=HOUR(AF960)),--(IFERROR(Flights_2026_09_303334353637345678910[entry_sector],"")=AG960),--(IFERROR(Flights_2026_09_303334353637345678910[nfl],-1)&gt;=AH960),--(IFERROR(Flights_2026_09_303334353637345678910[nfl],-1)&lt;=IF(AH960=450,450,AH960+9)))</f>
        <v>0</v>
      </c>
    </row>
    <row r="961" spans="32:35" x14ac:dyDescent="0.2">
      <c r="AF961" s="2">
        <v>0.875</v>
      </c>
      <c r="AG961" t="s">
        <v>744</v>
      </c>
      <c r="AH961" s="17">
        <v>430</v>
      </c>
      <c r="AI961" s="17" cm="1">
        <f t="array" ref="AI961">SUMPRODUCT(--(IFERROR(HOUR(Flights_2026_09_303334353637345678910[entry_hour]),-1)=HOUR(AF961)),--(IFERROR(Flights_2026_09_303334353637345678910[entry_sector],"")=AG961),--(IFERROR(Flights_2026_09_303334353637345678910[nfl],-1)&gt;=AH961),--(IFERROR(Flights_2026_09_303334353637345678910[nfl],-1)&lt;=IF(AH961=450,450,AH961+9)))</f>
        <v>0</v>
      </c>
    </row>
    <row r="962" spans="32:35" x14ac:dyDescent="0.2">
      <c r="AF962" s="2">
        <v>0.875</v>
      </c>
      <c r="AG962" t="s">
        <v>744</v>
      </c>
      <c r="AH962" s="17">
        <v>440</v>
      </c>
      <c r="AI962" s="17" cm="1">
        <f t="array" ref="AI962">SUMPRODUCT(--(IFERROR(HOUR(Flights_2026_09_303334353637345678910[entry_hour]),-1)=HOUR(AF962)),--(IFERROR(Flights_2026_09_303334353637345678910[entry_sector],"")=AG962),--(IFERROR(Flights_2026_09_303334353637345678910[nfl],-1)&gt;=AH962),--(IFERROR(Flights_2026_09_303334353637345678910[nfl],-1)&lt;=IF(AH962=450,450,AH962+9)))</f>
        <v>0</v>
      </c>
    </row>
    <row r="963" spans="32:35" x14ac:dyDescent="0.2">
      <c r="AF963" s="2">
        <v>0.875</v>
      </c>
      <c r="AG963" t="s">
        <v>744</v>
      </c>
      <c r="AH963" s="17">
        <v>450</v>
      </c>
      <c r="AI963" s="17" cm="1">
        <f t="array" ref="AI963">SUMPRODUCT(--(IFERROR(HOUR(Flights_2026_09_303334353637345678910[entry_hour]),-1)=HOUR(AF963)),--(IFERROR(Flights_2026_09_303334353637345678910[entry_sector],"")=AG963),--(IFERROR(Flights_2026_09_303334353637345678910[nfl],-1)&gt;=AH963),--(IFERROR(Flights_2026_09_303334353637345678910[nfl],-1)&lt;=IF(AH963=450,450,AH963+9)))</f>
        <v>0</v>
      </c>
    </row>
    <row r="964" spans="32:35" x14ac:dyDescent="0.2">
      <c r="AF964" s="2">
        <v>0.875</v>
      </c>
      <c r="AG964" t="s">
        <v>745</v>
      </c>
      <c r="AH964" s="17">
        <v>200</v>
      </c>
      <c r="AI964" s="17" cm="1">
        <f t="array" ref="AI964">SUMPRODUCT(--(IFERROR(HOUR(Flights_2026_09_303334353637345678910[entry_hour]),-1)=HOUR(AF964)),--(IFERROR(Flights_2026_09_303334353637345678910[entry_sector],"")=AG964),--(IFERROR(Flights_2026_09_303334353637345678910[nfl],-1)&gt;=AH964),--(IFERROR(Flights_2026_09_303334353637345678910[nfl],-1)&lt;=IF(AH964=450,450,AH964+9)))</f>
        <v>0</v>
      </c>
    </row>
    <row r="965" spans="32:35" x14ac:dyDescent="0.2">
      <c r="AF965" s="2">
        <v>0.875</v>
      </c>
      <c r="AG965" t="s">
        <v>745</v>
      </c>
      <c r="AH965" s="17">
        <v>210</v>
      </c>
      <c r="AI965" s="17" cm="1">
        <f t="array" ref="AI965">SUMPRODUCT(--(IFERROR(HOUR(Flights_2026_09_303334353637345678910[entry_hour]),-1)=HOUR(AF965)),--(IFERROR(Flights_2026_09_303334353637345678910[entry_sector],"")=AG965),--(IFERROR(Flights_2026_09_303334353637345678910[nfl],-1)&gt;=AH965),--(IFERROR(Flights_2026_09_303334353637345678910[nfl],-1)&lt;=IF(AH965=450,450,AH965+9)))</f>
        <v>0</v>
      </c>
    </row>
    <row r="966" spans="32:35" x14ac:dyDescent="0.2">
      <c r="AF966" s="2">
        <v>0.875</v>
      </c>
      <c r="AG966" t="s">
        <v>745</v>
      </c>
      <c r="AH966" s="17">
        <v>220</v>
      </c>
      <c r="AI966" s="17" cm="1">
        <f t="array" ref="AI966">SUMPRODUCT(--(IFERROR(HOUR(Flights_2026_09_303334353637345678910[entry_hour]),-1)=HOUR(AF966)),--(IFERROR(Flights_2026_09_303334353637345678910[entry_sector],"")=AG966),--(IFERROR(Flights_2026_09_303334353637345678910[nfl],-1)&gt;=AH966),--(IFERROR(Flights_2026_09_303334353637345678910[nfl],-1)&lt;=IF(AH966=450,450,AH966+9)))</f>
        <v>0</v>
      </c>
    </row>
    <row r="967" spans="32:35" x14ac:dyDescent="0.2">
      <c r="AF967" s="2">
        <v>0.875</v>
      </c>
      <c r="AG967" t="s">
        <v>745</v>
      </c>
      <c r="AH967" s="17">
        <v>230</v>
      </c>
      <c r="AI967" s="17" cm="1">
        <f t="array" ref="AI967">SUMPRODUCT(--(IFERROR(HOUR(Flights_2026_09_303334353637345678910[entry_hour]),-1)=HOUR(AF967)),--(IFERROR(Flights_2026_09_303334353637345678910[entry_sector],"")=AG967),--(IFERROR(Flights_2026_09_303334353637345678910[nfl],-1)&gt;=AH967),--(IFERROR(Flights_2026_09_303334353637345678910[nfl],-1)&lt;=IF(AH967=450,450,AH967+9)))</f>
        <v>0</v>
      </c>
    </row>
    <row r="968" spans="32:35" x14ac:dyDescent="0.2">
      <c r="AF968" s="2">
        <v>0.875</v>
      </c>
      <c r="AG968" t="s">
        <v>745</v>
      </c>
      <c r="AH968" s="17">
        <v>240</v>
      </c>
      <c r="AI968" s="17" cm="1">
        <f t="array" ref="AI968">SUMPRODUCT(--(IFERROR(HOUR(Flights_2026_09_303334353637345678910[entry_hour]),-1)=HOUR(AF968)),--(IFERROR(Flights_2026_09_303334353637345678910[entry_sector],"")=AG968),--(IFERROR(Flights_2026_09_303334353637345678910[nfl],-1)&gt;=AH968),--(IFERROR(Flights_2026_09_303334353637345678910[nfl],-1)&lt;=IF(AH968=450,450,AH968+9)))</f>
        <v>0</v>
      </c>
    </row>
    <row r="969" spans="32:35" x14ac:dyDescent="0.2">
      <c r="AF969" s="2">
        <v>0.875</v>
      </c>
      <c r="AG969" t="s">
        <v>745</v>
      </c>
      <c r="AH969" s="17">
        <v>250</v>
      </c>
      <c r="AI969" s="17" cm="1">
        <f t="array" ref="AI969">SUMPRODUCT(--(IFERROR(HOUR(Flights_2026_09_303334353637345678910[entry_hour]),-1)=HOUR(AF969)),--(IFERROR(Flights_2026_09_303334353637345678910[entry_sector],"")=AG969),--(IFERROR(Flights_2026_09_303334353637345678910[nfl],-1)&gt;=AH969),--(IFERROR(Flights_2026_09_303334353637345678910[nfl],-1)&lt;=IF(AH969=450,450,AH969+9)))</f>
        <v>0</v>
      </c>
    </row>
    <row r="970" spans="32:35" x14ac:dyDescent="0.2">
      <c r="AF970" s="2">
        <v>0.875</v>
      </c>
      <c r="AG970" t="s">
        <v>745</v>
      </c>
      <c r="AH970" s="17">
        <v>260</v>
      </c>
      <c r="AI970" s="17" cm="1">
        <f t="array" ref="AI970">SUMPRODUCT(--(IFERROR(HOUR(Flights_2026_09_303334353637345678910[entry_hour]),-1)=HOUR(AF970)),--(IFERROR(Flights_2026_09_303334353637345678910[entry_sector],"")=AG970),--(IFERROR(Flights_2026_09_303334353637345678910[nfl],-1)&gt;=AH970),--(IFERROR(Flights_2026_09_303334353637345678910[nfl],-1)&lt;=IF(AH970=450,450,AH970+9)))</f>
        <v>0</v>
      </c>
    </row>
    <row r="971" spans="32:35" x14ac:dyDescent="0.2">
      <c r="AF971" s="2">
        <v>0.875</v>
      </c>
      <c r="AG971" t="s">
        <v>745</v>
      </c>
      <c r="AH971" s="17">
        <v>270</v>
      </c>
      <c r="AI971" s="17" cm="1">
        <f t="array" ref="AI971">SUMPRODUCT(--(IFERROR(HOUR(Flights_2026_09_303334353637345678910[entry_hour]),-1)=HOUR(AF971)),--(IFERROR(Flights_2026_09_303334353637345678910[entry_sector],"")=AG971),--(IFERROR(Flights_2026_09_303334353637345678910[nfl],-1)&gt;=AH971),--(IFERROR(Flights_2026_09_303334353637345678910[nfl],-1)&lt;=IF(AH971=450,450,AH971+9)))</f>
        <v>0</v>
      </c>
    </row>
    <row r="972" spans="32:35" x14ac:dyDescent="0.2">
      <c r="AF972" s="2">
        <v>0.875</v>
      </c>
      <c r="AG972" t="s">
        <v>745</v>
      </c>
      <c r="AH972" s="17">
        <v>280</v>
      </c>
      <c r="AI972" s="17" cm="1">
        <f t="array" ref="AI972">SUMPRODUCT(--(IFERROR(HOUR(Flights_2026_09_303334353637345678910[entry_hour]),-1)=HOUR(AF972)),--(IFERROR(Flights_2026_09_303334353637345678910[entry_sector],"")=AG972),--(IFERROR(Flights_2026_09_303334353637345678910[nfl],-1)&gt;=AH972),--(IFERROR(Flights_2026_09_303334353637345678910[nfl],-1)&lt;=IF(AH972=450,450,AH972+9)))</f>
        <v>0</v>
      </c>
    </row>
    <row r="973" spans="32:35" x14ac:dyDescent="0.2">
      <c r="AF973" s="2">
        <v>0.875</v>
      </c>
      <c r="AG973" t="s">
        <v>745</v>
      </c>
      <c r="AH973" s="17">
        <v>290</v>
      </c>
      <c r="AI973" s="17" cm="1">
        <f t="array" ref="AI973">SUMPRODUCT(--(IFERROR(HOUR(Flights_2026_09_303334353637345678910[entry_hour]),-1)=HOUR(AF973)),--(IFERROR(Flights_2026_09_303334353637345678910[entry_sector],"")=AG973),--(IFERROR(Flights_2026_09_303334353637345678910[nfl],-1)&gt;=AH973),--(IFERROR(Flights_2026_09_303334353637345678910[nfl],-1)&lt;=IF(AH973=450,450,AH973+9)))</f>
        <v>0</v>
      </c>
    </row>
    <row r="974" spans="32:35" x14ac:dyDescent="0.2">
      <c r="AF974" s="2">
        <v>0.875</v>
      </c>
      <c r="AG974" t="s">
        <v>745</v>
      </c>
      <c r="AH974" s="17">
        <v>300</v>
      </c>
      <c r="AI974" s="17" cm="1">
        <f t="array" ref="AI974">SUMPRODUCT(--(IFERROR(HOUR(Flights_2026_09_303334353637345678910[entry_hour]),-1)=HOUR(AF974)),--(IFERROR(Flights_2026_09_303334353637345678910[entry_sector],"")=AG974),--(IFERROR(Flights_2026_09_303334353637345678910[nfl],-1)&gt;=AH974),--(IFERROR(Flights_2026_09_303334353637345678910[nfl],-1)&lt;=IF(AH974=450,450,AH974+9)))</f>
        <v>0</v>
      </c>
    </row>
    <row r="975" spans="32:35" x14ac:dyDescent="0.2">
      <c r="AF975" s="2">
        <v>0.875</v>
      </c>
      <c r="AG975" t="s">
        <v>745</v>
      </c>
      <c r="AH975" s="17">
        <v>310</v>
      </c>
      <c r="AI975" s="17" cm="1">
        <f t="array" ref="AI975">SUMPRODUCT(--(IFERROR(HOUR(Flights_2026_09_303334353637345678910[entry_hour]),-1)=HOUR(AF975)),--(IFERROR(Flights_2026_09_303334353637345678910[entry_sector],"")=AG975),--(IFERROR(Flights_2026_09_303334353637345678910[nfl],-1)&gt;=AH975),--(IFERROR(Flights_2026_09_303334353637345678910[nfl],-1)&lt;=IF(AH975=450,450,AH975+9)))</f>
        <v>0</v>
      </c>
    </row>
    <row r="976" spans="32:35" x14ac:dyDescent="0.2">
      <c r="AF976" s="2">
        <v>0.875</v>
      </c>
      <c r="AG976" t="s">
        <v>745</v>
      </c>
      <c r="AH976" s="17">
        <v>320</v>
      </c>
      <c r="AI976" s="17" cm="1">
        <f t="array" ref="AI976">SUMPRODUCT(--(IFERROR(HOUR(Flights_2026_09_303334353637345678910[entry_hour]),-1)=HOUR(AF976)),--(IFERROR(Flights_2026_09_303334353637345678910[entry_sector],"")=AG976),--(IFERROR(Flights_2026_09_303334353637345678910[nfl],-1)&gt;=AH976),--(IFERROR(Flights_2026_09_303334353637345678910[nfl],-1)&lt;=IF(AH976=450,450,AH976+9)))</f>
        <v>0</v>
      </c>
    </row>
    <row r="977" spans="32:35" x14ac:dyDescent="0.2">
      <c r="AF977" s="2">
        <v>0.875</v>
      </c>
      <c r="AG977" t="s">
        <v>745</v>
      </c>
      <c r="AH977" s="17">
        <v>330</v>
      </c>
      <c r="AI977" s="17" cm="1">
        <f t="array" ref="AI977">SUMPRODUCT(--(IFERROR(HOUR(Flights_2026_09_303334353637345678910[entry_hour]),-1)=HOUR(AF977)),--(IFERROR(Flights_2026_09_303334353637345678910[entry_sector],"")=AG977),--(IFERROR(Flights_2026_09_303334353637345678910[nfl],-1)&gt;=AH977),--(IFERROR(Flights_2026_09_303334353637345678910[nfl],-1)&lt;=IF(AH977=450,450,AH977+9)))</f>
        <v>0</v>
      </c>
    </row>
    <row r="978" spans="32:35" x14ac:dyDescent="0.2">
      <c r="AF978" s="2">
        <v>0.875</v>
      </c>
      <c r="AG978" t="s">
        <v>745</v>
      </c>
      <c r="AH978" s="17">
        <v>340</v>
      </c>
      <c r="AI978" s="17" cm="1">
        <f t="array" ref="AI978">SUMPRODUCT(--(IFERROR(HOUR(Flights_2026_09_303334353637345678910[entry_hour]),-1)=HOUR(AF978)),--(IFERROR(Flights_2026_09_303334353637345678910[entry_sector],"")=AG978),--(IFERROR(Flights_2026_09_303334353637345678910[nfl],-1)&gt;=AH978),--(IFERROR(Flights_2026_09_303334353637345678910[nfl],-1)&lt;=IF(AH978=450,450,AH978+9)))</f>
        <v>0</v>
      </c>
    </row>
    <row r="979" spans="32:35" x14ac:dyDescent="0.2">
      <c r="AF979" s="2">
        <v>0.875</v>
      </c>
      <c r="AG979" t="s">
        <v>745</v>
      </c>
      <c r="AH979" s="17">
        <v>350</v>
      </c>
      <c r="AI979" s="17" cm="1">
        <f t="array" ref="AI979">SUMPRODUCT(--(IFERROR(HOUR(Flights_2026_09_303334353637345678910[entry_hour]),-1)=HOUR(AF979)),--(IFERROR(Flights_2026_09_303334353637345678910[entry_sector],"")=AG979),--(IFERROR(Flights_2026_09_303334353637345678910[nfl],-1)&gt;=AH979),--(IFERROR(Flights_2026_09_303334353637345678910[nfl],-1)&lt;=IF(AH979=450,450,AH979+9)))</f>
        <v>0</v>
      </c>
    </row>
    <row r="980" spans="32:35" x14ac:dyDescent="0.2">
      <c r="AF980" s="2">
        <v>0.875</v>
      </c>
      <c r="AG980" t="s">
        <v>745</v>
      </c>
      <c r="AH980" s="17">
        <v>360</v>
      </c>
      <c r="AI980" s="17" cm="1">
        <f t="array" ref="AI980">SUMPRODUCT(--(IFERROR(HOUR(Flights_2026_09_303334353637345678910[entry_hour]),-1)=HOUR(AF980)),--(IFERROR(Flights_2026_09_303334353637345678910[entry_sector],"")=AG980),--(IFERROR(Flights_2026_09_303334353637345678910[nfl],-1)&gt;=AH980),--(IFERROR(Flights_2026_09_303334353637345678910[nfl],-1)&lt;=IF(AH980=450,450,AH980+9)))</f>
        <v>0</v>
      </c>
    </row>
    <row r="981" spans="32:35" x14ac:dyDescent="0.2">
      <c r="AF981" s="2">
        <v>0.875</v>
      </c>
      <c r="AG981" t="s">
        <v>745</v>
      </c>
      <c r="AH981" s="17">
        <v>370</v>
      </c>
      <c r="AI981" s="17" cm="1">
        <f t="array" ref="AI981">SUMPRODUCT(--(IFERROR(HOUR(Flights_2026_09_303334353637345678910[entry_hour]),-1)=HOUR(AF981)),--(IFERROR(Flights_2026_09_303334353637345678910[entry_sector],"")=AG981),--(IFERROR(Flights_2026_09_303334353637345678910[nfl],-1)&gt;=AH981),--(IFERROR(Flights_2026_09_303334353637345678910[nfl],-1)&lt;=IF(AH981=450,450,AH981+9)))</f>
        <v>0</v>
      </c>
    </row>
    <row r="982" spans="32:35" x14ac:dyDescent="0.2">
      <c r="AF982" s="2">
        <v>0.875</v>
      </c>
      <c r="AG982" t="s">
        <v>745</v>
      </c>
      <c r="AH982" s="17">
        <v>380</v>
      </c>
      <c r="AI982" s="17" cm="1">
        <f t="array" ref="AI982">SUMPRODUCT(--(IFERROR(HOUR(Flights_2026_09_303334353637345678910[entry_hour]),-1)=HOUR(AF982)),--(IFERROR(Flights_2026_09_303334353637345678910[entry_sector],"")=AG982),--(IFERROR(Flights_2026_09_303334353637345678910[nfl],-1)&gt;=AH982),--(IFERROR(Flights_2026_09_303334353637345678910[nfl],-1)&lt;=IF(AH982=450,450,AH982+9)))</f>
        <v>0</v>
      </c>
    </row>
    <row r="983" spans="32:35" x14ac:dyDescent="0.2">
      <c r="AF983" s="2">
        <v>0.875</v>
      </c>
      <c r="AG983" t="s">
        <v>745</v>
      </c>
      <c r="AH983" s="17">
        <v>390</v>
      </c>
      <c r="AI983" s="17" cm="1">
        <f t="array" ref="AI983">SUMPRODUCT(--(IFERROR(HOUR(Flights_2026_09_303334353637345678910[entry_hour]),-1)=HOUR(AF983)),--(IFERROR(Flights_2026_09_303334353637345678910[entry_sector],"")=AG983),--(IFERROR(Flights_2026_09_303334353637345678910[nfl],-1)&gt;=AH983),--(IFERROR(Flights_2026_09_303334353637345678910[nfl],-1)&lt;=IF(AH983=450,450,AH983+9)))</f>
        <v>0</v>
      </c>
    </row>
    <row r="984" spans="32:35" x14ac:dyDescent="0.2">
      <c r="AF984" s="2">
        <v>0.875</v>
      </c>
      <c r="AG984" t="s">
        <v>745</v>
      </c>
      <c r="AH984" s="17">
        <v>400</v>
      </c>
      <c r="AI984" s="17" cm="1">
        <f t="array" ref="AI984">SUMPRODUCT(--(IFERROR(HOUR(Flights_2026_09_303334353637345678910[entry_hour]),-1)=HOUR(AF984)),--(IFERROR(Flights_2026_09_303334353637345678910[entry_sector],"")=AG984),--(IFERROR(Flights_2026_09_303334353637345678910[nfl],-1)&gt;=AH984),--(IFERROR(Flights_2026_09_303334353637345678910[nfl],-1)&lt;=IF(AH984=450,450,AH984+9)))</f>
        <v>0</v>
      </c>
    </row>
    <row r="985" spans="32:35" x14ac:dyDescent="0.2">
      <c r="AF985" s="2">
        <v>0.875</v>
      </c>
      <c r="AG985" t="s">
        <v>745</v>
      </c>
      <c r="AH985" s="17">
        <v>410</v>
      </c>
      <c r="AI985" s="17" cm="1">
        <f t="array" ref="AI985">SUMPRODUCT(--(IFERROR(HOUR(Flights_2026_09_303334353637345678910[entry_hour]),-1)=HOUR(AF985)),--(IFERROR(Flights_2026_09_303334353637345678910[entry_sector],"")=AG985),--(IFERROR(Flights_2026_09_303334353637345678910[nfl],-1)&gt;=AH985),--(IFERROR(Flights_2026_09_303334353637345678910[nfl],-1)&lt;=IF(AH985=450,450,AH985+9)))</f>
        <v>0</v>
      </c>
    </row>
    <row r="986" spans="32:35" x14ac:dyDescent="0.2">
      <c r="AF986" s="2">
        <v>0.875</v>
      </c>
      <c r="AG986" t="s">
        <v>745</v>
      </c>
      <c r="AH986" s="17">
        <v>420</v>
      </c>
      <c r="AI986" s="17" cm="1">
        <f t="array" ref="AI986">SUMPRODUCT(--(IFERROR(HOUR(Flights_2026_09_303334353637345678910[entry_hour]),-1)=HOUR(AF986)),--(IFERROR(Flights_2026_09_303334353637345678910[entry_sector],"")=AG986),--(IFERROR(Flights_2026_09_303334353637345678910[nfl],-1)&gt;=AH986),--(IFERROR(Flights_2026_09_303334353637345678910[nfl],-1)&lt;=IF(AH986=450,450,AH986+9)))</f>
        <v>0</v>
      </c>
    </row>
    <row r="987" spans="32:35" x14ac:dyDescent="0.2">
      <c r="AF987" s="2">
        <v>0.875</v>
      </c>
      <c r="AG987" t="s">
        <v>745</v>
      </c>
      <c r="AH987" s="17">
        <v>430</v>
      </c>
      <c r="AI987" s="17" cm="1">
        <f t="array" ref="AI987">SUMPRODUCT(--(IFERROR(HOUR(Flights_2026_09_303334353637345678910[entry_hour]),-1)=HOUR(AF987)),--(IFERROR(Flights_2026_09_303334353637345678910[entry_sector],"")=AG987),--(IFERROR(Flights_2026_09_303334353637345678910[nfl],-1)&gt;=AH987),--(IFERROR(Flights_2026_09_303334353637345678910[nfl],-1)&lt;=IF(AH987=450,450,AH987+9)))</f>
        <v>0</v>
      </c>
    </row>
    <row r="988" spans="32:35" x14ac:dyDescent="0.2">
      <c r="AF988" s="2">
        <v>0.875</v>
      </c>
      <c r="AG988" t="s">
        <v>745</v>
      </c>
      <c r="AH988" s="17">
        <v>440</v>
      </c>
      <c r="AI988" s="17" cm="1">
        <f t="array" ref="AI988">SUMPRODUCT(--(IFERROR(HOUR(Flights_2026_09_303334353637345678910[entry_hour]),-1)=HOUR(AF988)),--(IFERROR(Flights_2026_09_303334353637345678910[entry_sector],"")=AG988),--(IFERROR(Flights_2026_09_303334353637345678910[nfl],-1)&gt;=AH988),--(IFERROR(Flights_2026_09_303334353637345678910[nfl],-1)&lt;=IF(AH988=450,450,AH988+9)))</f>
        <v>0</v>
      </c>
    </row>
    <row r="989" spans="32:35" x14ac:dyDescent="0.2">
      <c r="AF989" s="2">
        <v>0.875</v>
      </c>
      <c r="AG989" t="s">
        <v>745</v>
      </c>
      <c r="AH989" s="17">
        <v>450</v>
      </c>
      <c r="AI989" s="17" cm="1">
        <f t="array" ref="AI989">SUMPRODUCT(--(IFERROR(HOUR(Flights_2026_09_303334353637345678910[entry_hour]),-1)=HOUR(AF989)),--(IFERROR(Flights_2026_09_303334353637345678910[entry_sector],"")=AG989),--(IFERROR(Flights_2026_09_303334353637345678910[nfl],-1)&gt;=AH989),--(IFERROR(Flights_2026_09_303334353637345678910[nfl],-1)&lt;=IF(AH989=450,450,AH989+9)))</f>
        <v>0</v>
      </c>
    </row>
    <row r="990" spans="32:35" x14ac:dyDescent="0.2">
      <c r="AF990" s="2">
        <v>0.875</v>
      </c>
      <c r="AG990" t="s">
        <v>840</v>
      </c>
      <c r="AH990" s="17">
        <v>200</v>
      </c>
      <c r="AI990" s="17" cm="1">
        <f t="array" ref="AI990">SUMPRODUCT(--(IFERROR(HOUR(Flights_2026_09_303334353637345678910[entry_hour]),-1)=HOUR(AF990)),--(IFERROR(Flights_2026_09_303334353637345678910[entry_sector],"")=AG990),--(IFERROR(Flights_2026_09_303334353637345678910[nfl],-1)&gt;=AH990),--(IFERROR(Flights_2026_09_303334353637345678910[nfl],-1)&lt;=IF(AH990=450,450,AH990+9)))</f>
        <v>0</v>
      </c>
    </row>
    <row r="991" spans="32:35" x14ac:dyDescent="0.2">
      <c r="AF991" s="2">
        <v>0.875</v>
      </c>
      <c r="AG991" t="s">
        <v>840</v>
      </c>
      <c r="AH991" s="17">
        <v>210</v>
      </c>
      <c r="AI991" s="17" cm="1">
        <f t="array" ref="AI991">SUMPRODUCT(--(IFERROR(HOUR(Flights_2026_09_303334353637345678910[entry_hour]),-1)=HOUR(AF991)),--(IFERROR(Flights_2026_09_303334353637345678910[entry_sector],"")=AG991),--(IFERROR(Flights_2026_09_303334353637345678910[nfl],-1)&gt;=AH991),--(IFERROR(Flights_2026_09_303334353637345678910[nfl],-1)&lt;=IF(AH991=450,450,AH991+9)))</f>
        <v>0</v>
      </c>
    </row>
    <row r="992" spans="32:35" x14ac:dyDescent="0.2">
      <c r="AF992" s="2">
        <v>0.875</v>
      </c>
      <c r="AG992" t="s">
        <v>840</v>
      </c>
      <c r="AH992" s="17">
        <v>220</v>
      </c>
      <c r="AI992" s="17" cm="1">
        <f t="array" ref="AI992">SUMPRODUCT(--(IFERROR(HOUR(Flights_2026_09_303334353637345678910[entry_hour]),-1)=HOUR(AF992)),--(IFERROR(Flights_2026_09_303334353637345678910[entry_sector],"")=AG992),--(IFERROR(Flights_2026_09_303334353637345678910[nfl],-1)&gt;=AH992),--(IFERROR(Flights_2026_09_303334353637345678910[nfl],-1)&lt;=IF(AH992=450,450,AH992+9)))</f>
        <v>0</v>
      </c>
    </row>
    <row r="993" spans="32:35" x14ac:dyDescent="0.2">
      <c r="AF993" s="2">
        <v>0.875</v>
      </c>
      <c r="AG993" t="s">
        <v>840</v>
      </c>
      <c r="AH993" s="17">
        <v>230</v>
      </c>
      <c r="AI993" s="17" cm="1">
        <f t="array" ref="AI993">SUMPRODUCT(--(IFERROR(HOUR(Flights_2026_09_303334353637345678910[entry_hour]),-1)=HOUR(AF993)),--(IFERROR(Flights_2026_09_303334353637345678910[entry_sector],"")=AG993),--(IFERROR(Flights_2026_09_303334353637345678910[nfl],-1)&gt;=AH993),--(IFERROR(Flights_2026_09_303334353637345678910[nfl],-1)&lt;=IF(AH993=450,450,AH993+9)))</f>
        <v>0</v>
      </c>
    </row>
    <row r="994" spans="32:35" x14ac:dyDescent="0.2">
      <c r="AF994" s="2">
        <v>0.875</v>
      </c>
      <c r="AG994" t="s">
        <v>840</v>
      </c>
      <c r="AH994" s="17">
        <v>240</v>
      </c>
      <c r="AI994" s="17" cm="1">
        <f t="array" ref="AI994">SUMPRODUCT(--(IFERROR(HOUR(Flights_2026_09_303334353637345678910[entry_hour]),-1)=HOUR(AF994)),--(IFERROR(Flights_2026_09_303334353637345678910[entry_sector],"")=AG994),--(IFERROR(Flights_2026_09_303334353637345678910[nfl],-1)&gt;=AH994),--(IFERROR(Flights_2026_09_303334353637345678910[nfl],-1)&lt;=IF(AH994=450,450,AH994+9)))</f>
        <v>0</v>
      </c>
    </row>
    <row r="995" spans="32:35" x14ac:dyDescent="0.2">
      <c r="AF995" s="2">
        <v>0.875</v>
      </c>
      <c r="AG995" t="s">
        <v>840</v>
      </c>
      <c r="AH995" s="17">
        <v>250</v>
      </c>
      <c r="AI995" s="17" cm="1">
        <f t="array" ref="AI995">SUMPRODUCT(--(IFERROR(HOUR(Flights_2026_09_303334353637345678910[entry_hour]),-1)=HOUR(AF995)),--(IFERROR(Flights_2026_09_303334353637345678910[entry_sector],"")=AG995),--(IFERROR(Flights_2026_09_303334353637345678910[nfl],-1)&gt;=AH995),--(IFERROR(Flights_2026_09_303334353637345678910[nfl],-1)&lt;=IF(AH995=450,450,AH995+9)))</f>
        <v>0</v>
      </c>
    </row>
    <row r="996" spans="32:35" x14ac:dyDescent="0.2">
      <c r="AF996" s="2">
        <v>0.875</v>
      </c>
      <c r="AG996" t="s">
        <v>840</v>
      </c>
      <c r="AH996" s="17">
        <v>260</v>
      </c>
      <c r="AI996" s="17" cm="1">
        <f t="array" ref="AI996">SUMPRODUCT(--(IFERROR(HOUR(Flights_2026_09_303334353637345678910[entry_hour]),-1)=HOUR(AF996)),--(IFERROR(Flights_2026_09_303334353637345678910[entry_sector],"")=AG996),--(IFERROR(Flights_2026_09_303334353637345678910[nfl],-1)&gt;=AH996),--(IFERROR(Flights_2026_09_303334353637345678910[nfl],-1)&lt;=IF(AH996=450,450,AH996+9)))</f>
        <v>0</v>
      </c>
    </row>
    <row r="997" spans="32:35" x14ac:dyDescent="0.2">
      <c r="AF997" s="2">
        <v>0.875</v>
      </c>
      <c r="AG997" t="s">
        <v>840</v>
      </c>
      <c r="AH997" s="17">
        <v>270</v>
      </c>
      <c r="AI997" s="17" cm="1">
        <f t="array" ref="AI997">SUMPRODUCT(--(IFERROR(HOUR(Flights_2026_09_303334353637345678910[entry_hour]),-1)=HOUR(AF997)),--(IFERROR(Flights_2026_09_303334353637345678910[entry_sector],"")=AG997),--(IFERROR(Flights_2026_09_303334353637345678910[nfl],-1)&gt;=AH997),--(IFERROR(Flights_2026_09_303334353637345678910[nfl],-1)&lt;=IF(AH997=450,450,AH997+9)))</f>
        <v>0</v>
      </c>
    </row>
    <row r="998" spans="32:35" x14ac:dyDescent="0.2">
      <c r="AF998" s="2">
        <v>0.875</v>
      </c>
      <c r="AG998" t="s">
        <v>840</v>
      </c>
      <c r="AH998" s="17">
        <v>280</v>
      </c>
      <c r="AI998" s="17" cm="1">
        <f t="array" ref="AI998">SUMPRODUCT(--(IFERROR(HOUR(Flights_2026_09_303334353637345678910[entry_hour]),-1)=HOUR(AF998)),--(IFERROR(Flights_2026_09_303334353637345678910[entry_sector],"")=AG998),--(IFERROR(Flights_2026_09_303334353637345678910[nfl],-1)&gt;=AH998),--(IFERROR(Flights_2026_09_303334353637345678910[nfl],-1)&lt;=IF(AH998=450,450,AH998+9)))</f>
        <v>0</v>
      </c>
    </row>
    <row r="999" spans="32:35" x14ac:dyDescent="0.2">
      <c r="AF999" s="2">
        <v>0.875</v>
      </c>
      <c r="AG999" t="s">
        <v>840</v>
      </c>
      <c r="AH999" s="17">
        <v>290</v>
      </c>
      <c r="AI999" s="17" cm="1">
        <f t="array" ref="AI999">SUMPRODUCT(--(IFERROR(HOUR(Flights_2026_09_303334353637345678910[entry_hour]),-1)=HOUR(AF999)),--(IFERROR(Flights_2026_09_303334353637345678910[entry_sector],"")=AG999),--(IFERROR(Flights_2026_09_303334353637345678910[nfl],-1)&gt;=AH999),--(IFERROR(Flights_2026_09_303334353637345678910[nfl],-1)&lt;=IF(AH999=450,450,AH999+9)))</f>
        <v>0</v>
      </c>
    </row>
    <row r="1000" spans="32:35" x14ac:dyDescent="0.2">
      <c r="AF1000" s="2">
        <v>0.875</v>
      </c>
      <c r="AG1000" t="s">
        <v>840</v>
      </c>
      <c r="AH1000" s="17">
        <v>300</v>
      </c>
      <c r="AI1000" s="17" cm="1">
        <f t="array" ref="AI1000">SUMPRODUCT(--(IFERROR(HOUR(Flights_2026_09_303334353637345678910[entry_hour]),-1)=HOUR(AF1000)),--(IFERROR(Flights_2026_09_303334353637345678910[entry_sector],"")=AG1000),--(IFERROR(Flights_2026_09_303334353637345678910[nfl],-1)&gt;=AH1000),--(IFERROR(Flights_2026_09_303334353637345678910[nfl],-1)&lt;=IF(AH1000=450,450,AH1000+9)))</f>
        <v>0</v>
      </c>
    </row>
    <row r="1001" spans="32:35" x14ac:dyDescent="0.2">
      <c r="AF1001" s="2">
        <v>0.875</v>
      </c>
      <c r="AG1001" t="s">
        <v>840</v>
      </c>
      <c r="AH1001" s="17">
        <v>310</v>
      </c>
      <c r="AI1001" s="17" cm="1">
        <f t="array" ref="AI1001">SUMPRODUCT(--(IFERROR(HOUR(Flights_2026_09_303334353637345678910[entry_hour]),-1)=HOUR(AF1001)),--(IFERROR(Flights_2026_09_303334353637345678910[entry_sector],"")=AG1001),--(IFERROR(Flights_2026_09_303334353637345678910[nfl],-1)&gt;=AH1001),--(IFERROR(Flights_2026_09_303334353637345678910[nfl],-1)&lt;=IF(AH1001=450,450,AH1001+9)))</f>
        <v>0</v>
      </c>
    </row>
    <row r="1002" spans="32:35" x14ac:dyDescent="0.2">
      <c r="AF1002" s="2">
        <v>0.875</v>
      </c>
      <c r="AG1002" t="s">
        <v>840</v>
      </c>
      <c r="AH1002" s="17">
        <v>320</v>
      </c>
      <c r="AI1002" s="17" cm="1">
        <f t="array" ref="AI1002">SUMPRODUCT(--(IFERROR(HOUR(Flights_2026_09_303334353637345678910[entry_hour]),-1)=HOUR(AF1002)),--(IFERROR(Flights_2026_09_303334353637345678910[entry_sector],"")=AG1002),--(IFERROR(Flights_2026_09_303334353637345678910[nfl],-1)&gt;=AH1002),--(IFERROR(Flights_2026_09_303334353637345678910[nfl],-1)&lt;=IF(AH1002=450,450,AH1002+9)))</f>
        <v>0</v>
      </c>
    </row>
    <row r="1003" spans="32:35" x14ac:dyDescent="0.2">
      <c r="AF1003" s="2">
        <v>0.875</v>
      </c>
      <c r="AG1003" t="s">
        <v>840</v>
      </c>
      <c r="AH1003" s="17">
        <v>330</v>
      </c>
      <c r="AI1003" s="17" cm="1">
        <f t="array" ref="AI1003">SUMPRODUCT(--(IFERROR(HOUR(Flights_2026_09_303334353637345678910[entry_hour]),-1)=HOUR(AF1003)),--(IFERROR(Flights_2026_09_303334353637345678910[entry_sector],"")=AG1003),--(IFERROR(Flights_2026_09_303334353637345678910[nfl],-1)&gt;=AH1003),--(IFERROR(Flights_2026_09_303334353637345678910[nfl],-1)&lt;=IF(AH1003=450,450,AH1003+9)))</f>
        <v>0</v>
      </c>
    </row>
    <row r="1004" spans="32:35" x14ac:dyDescent="0.2">
      <c r="AF1004" s="2">
        <v>0.875</v>
      </c>
      <c r="AG1004" t="s">
        <v>840</v>
      </c>
      <c r="AH1004" s="17">
        <v>340</v>
      </c>
      <c r="AI1004" s="17" cm="1">
        <f t="array" ref="AI1004">SUMPRODUCT(--(IFERROR(HOUR(Flights_2026_09_303334353637345678910[entry_hour]),-1)=HOUR(AF1004)),--(IFERROR(Flights_2026_09_303334353637345678910[entry_sector],"")=AG1004),--(IFERROR(Flights_2026_09_303334353637345678910[nfl],-1)&gt;=AH1004),--(IFERROR(Flights_2026_09_303334353637345678910[nfl],-1)&lt;=IF(AH1004=450,450,AH1004+9)))</f>
        <v>0</v>
      </c>
    </row>
    <row r="1005" spans="32:35" x14ac:dyDescent="0.2">
      <c r="AF1005" s="2">
        <v>0.875</v>
      </c>
      <c r="AG1005" t="s">
        <v>840</v>
      </c>
      <c r="AH1005" s="17">
        <v>350</v>
      </c>
      <c r="AI1005" s="17" cm="1">
        <f t="array" ref="AI1005">SUMPRODUCT(--(IFERROR(HOUR(Flights_2026_09_303334353637345678910[entry_hour]),-1)=HOUR(AF1005)),--(IFERROR(Flights_2026_09_303334353637345678910[entry_sector],"")=AG1005),--(IFERROR(Flights_2026_09_303334353637345678910[nfl],-1)&gt;=AH1005),--(IFERROR(Flights_2026_09_303334353637345678910[nfl],-1)&lt;=IF(AH1005=450,450,AH1005+9)))</f>
        <v>0</v>
      </c>
    </row>
    <row r="1006" spans="32:35" x14ac:dyDescent="0.2">
      <c r="AF1006" s="2">
        <v>0.875</v>
      </c>
      <c r="AG1006" t="s">
        <v>840</v>
      </c>
      <c r="AH1006" s="17">
        <v>360</v>
      </c>
      <c r="AI1006" s="17" cm="1">
        <f t="array" ref="AI1006">SUMPRODUCT(--(IFERROR(HOUR(Flights_2026_09_303334353637345678910[entry_hour]),-1)=HOUR(AF1006)),--(IFERROR(Flights_2026_09_303334353637345678910[entry_sector],"")=AG1006),--(IFERROR(Flights_2026_09_303334353637345678910[nfl],-1)&gt;=AH1006),--(IFERROR(Flights_2026_09_303334353637345678910[nfl],-1)&lt;=IF(AH1006=450,450,AH1006+9)))</f>
        <v>0</v>
      </c>
    </row>
    <row r="1007" spans="32:35" x14ac:dyDescent="0.2">
      <c r="AF1007" s="2">
        <v>0.875</v>
      </c>
      <c r="AG1007" t="s">
        <v>840</v>
      </c>
      <c r="AH1007" s="17">
        <v>370</v>
      </c>
      <c r="AI1007" s="17" cm="1">
        <f t="array" ref="AI1007">SUMPRODUCT(--(IFERROR(HOUR(Flights_2026_09_303334353637345678910[entry_hour]),-1)=HOUR(AF1007)),--(IFERROR(Flights_2026_09_303334353637345678910[entry_sector],"")=AG1007),--(IFERROR(Flights_2026_09_303334353637345678910[nfl],-1)&gt;=AH1007),--(IFERROR(Flights_2026_09_303334353637345678910[nfl],-1)&lt;=IF(AH1007=450,450,AH1007+9)))</f>
        <v>1</v>
      </c>
    </row>
    <row r="1008" spans="32:35" x14ac:dyDescent="0.2">
      <c r="AF1008" s="2">
        <v>0.875</v>
      </c>
      <c r="AG1008" t="s">
        <v>840</v>
      </c>
      <c r="AH1008" s="17">
        <v>380</v>
      </c>
      <c r="AI1008" s="17" cm="1">
        <f t="array" ref="AI1008">SUMPRODUCT(--(IFERROR(HOUR(Flights_2026_09_303334353637345678910[entry_hour]),-1)=HOUR(AF1008)),--(IFERROR(Flights_2026_09_303334353637345678910[entry_sector],"")=AG1008),--(IFERROR(Flights_2026_09_303334353637345678910[nfl],-1)&gt;=AH1008),--(IFERROR(Flights_2026_09_303334353637345678910[nfl],-1)&lt;=IF(AH1008=450,450,AH1008+9)))</f>
        <v>0</v>
      </c>
    </row>
    <row r="1009" spans="32:35" x14ac:dyDescent="0.2">
      <c r="AF1009" s="2">
        <v>0.875</v>
      </c>
      <c r="AG1009" t="s">
        <v>840</v>
      </c>
      <c r="AH1009" s="17">
        <v>390</v>
      </c>
      <c r="AI1009" s="17" cm="1">
        <f t="array" ref="AI1009">SUMPRODUCT(--(IFERROR(HOUR(Flights_2026_09_303334353637345678910[entry_hour]),-1)=HOUR(AF1009)),--(IFERROR(Flights_2026_09_303334353637345678910[entry_sector],"")=AG1009),--(IFERROR(Flights_2026_09_303334353637345678910[nfl],-1)&gt;=AH1009),--(IFERROR(Flights_2026_09_303334353637345678910[nfl],-1)&lt;=IF(AH1009=450,450,AH1009+9)))</f>
        <v>0</v>
      </c>
    </row>
    <row r="1010" spans="32:35" x14ac:dyDescent="0.2">
      <c r="AF1010" s="2">
        <v>0.875</v>
      </c>
      <c r="AG1010" t="s">
        <v>840</v>
      </c>
      <c r="AH1010" s="17">
        <v>400</v>
      </c>
      <c r="AI1010" s="17" cm="1">
        <f t="array" ref="AI1010">SUMPRODUCT(--(IFERROR(HOUR(Flights_2026_09_303334353637345678910[entry_hour]),-1)=HOUR(AF1010)),--(IFERROR(Flights_2026_09_303334353637345678910[entry_sector],"")=AG1010),--(IFERROR(Flights_2026_09_303334353637345678910[nfl],-1)&gt;=AH1010),--(IFERROR(Flights_2026_09_303334353637345678910[nfl],-1)&lt;=IF(AH1010=450,450,AH1010+9)))</f>
        <v>0</v>
      </c>
    </row>
    <row r="1011" spans="32:35" x14ac:dyDescent="0.2">
      <c r="AF1011" s="2">
        <v>0.875</v>
      </c>
      <c r="AG1011" t="s">
        <v>840</v>
      </c>
      <c r="AH1011" s="17">
        <v>410</v>
      </c>
      <c r="AI1011" s="17" cm="1">
        <f t="array" ref="AI1011">SUMPRODUCT(--(IFERROR(HOUR(Flights_2026_09_303334353637345678910[entry_hour]),-1)=HOUR(AF1011)),--(IFERROR(Flights_2026_09_303334353637345678910[entry_sector],"")=AG1011),--(IFERROR(Flights_2026_09_303334353637345678910[nfl],-1)&gt;=AH1011),--(IFERROR(Flights_2026_09_303334353637345678910[nfl],-1)&lt;=IF(AH1011=450,450,AH1011+9)))</f>
        <v>0</v>
      </c>
    </row>
    <row r="1012" spans="32:35" x14ac:dyDescent="0.2">
      <c r="AF1012" s="2">
        <v>0.875</v>
      </c>
      <c r="AG1012" t="s">
        <v>840</v>
      </c>
      <c r="AH1012" s="17">
        <v>420</v>
      </c>
      <c r="AI1012" s="17" cm="1">
        <f t="array" ref="AI1012">SUMPRODUCT(--(IFERROR(HOUR(Flights_2026_09_303334353637345678910[entry_hour]),-1)=HOUR(AF1012)),--(IFERROR(Flights_2026_09_303334353637345678910[entry_sector],"")=AG1012),--(IFERROR(Flights_2026_09_303334353637345678910[nfl],-1)&gt;=AH1012),--(IFERROR(Flights_2026_09_303334353637345678910[nfl],-1)&lt;=IF(AH1012=450,450,AH1012+9)))</f>
        <v>0</v>
      </c>
    </row>
    <row r="1013" spans="32:35" x14ac:dyDescent="0.2">
      <c r="AF1013" s="2">
        <v>0.875</v>
      </c>
      <c r="AG1013" t="s">
        <v>840</v>
      </c>
      <c r="AH1013" s="17">
        <v>430</v>
      </c>
      <c r="AI1013" s="17" cm="1">
        <f t="array" ref="AI1013">SUMPRODUCT(--(IFERROR(HOUR(Flights_2026_09_303334353637345678910[entry_hour]),-1)=HOUR(AF1013)),--(IFERROR(Flights_2026_09_303334353637345678910[entry_sector],"")=AG1013),--(IFERROR(Flights_2026_09_303334353637345678910[nfl],-1)&gt;=AH1013),--(IFERROR(Flights_2026_09_303334353637345678910[nfl],-1)&lt;=IF(AH1013=450,450,AH1013+9)))</f>
        <v>0</v>
      </c>
    </row>
    <row r="1014" spans="32:35" x14ac:dyDescent="0.2">
      <c r="AF1014" s="2">
        <v>0.875</v>
      </c>
      <c r="AG1014" t="s">
        <v>840</v>
      </c>
      <c r="AH1014" s="17">
        <v>440</v>
      </c>
      <c r="AI1014" s="17" cm="1">
        <f t="array" ref="AI1014">SUMPRODUCT(--(IFERROR(HOUR(Flights_2026_09_303334353637345678910[entry_hour]),-1)=HOUR(AF1014)),--(IFERROR(Flights_2026_09_303334353637345678910[entry_sector],"")=AG1014),--(IFERROR(Flights_2026_09_303334353637345678910[nfl],-1)&gt;=AH1014),--(IFERROR(Flights_2026_09_303334353637345678910[nfl],-1)&lt;=IF(AH1014=450,450,AH1014+9)))</f>
        <v>0</v>
      </c>
    </row>
    <row r="1015" spans="32:35" x14ac:dyDescent="0.2">
      <c r="AF1015" s="2">
        <v>0.875</v>
      </c>
      <c r="AG1015" t="s">
        <v>840</v>
      </c>
      <c r="AH1015" s="17">
        <v>450</v>
      </c>
      <c r="AI1015" s="17" cm="1">
        <f t="array" ref="AI1015">SUMPRODUCT(--(IFERROR(HOUR(Flights_2026_09_303334353637345678910[entry_hour]),-1)=HOUR(AF1015)),--(IFERROR(Flights_2026_09_303334353637345678910[entry_sector],"")=AG1015),--(IFERROR(Flights_2026_09_303334353637345678910[nfl],-1)&gt;=AH1015),--(IFERROR(Flights_2026_09_303334353637345678910[nfl],-1)&lt;=IF(AH1015=450,450,AH1015+9)))</f>
        <v>0</v>
      </c>
    </row>
    <row r="1016" spans="32:35" x14ac:dyDescent="0.2">
      <c r="AF1016" s="2">
        <v>0.875</v>
      </c>
      <c r="AG1016" t="s">
        <v>747</v>
      </c>
      <c r="AH1016" s="17">
        <v>200</v>
      </c>
      <c r="AI1016" s="17" cm="1">
        <f t="array" ref="AI1016">SUMPRODUCT(--(IFERROR(HOUR(Flights_2026_09_303334353637345678910[entry_hour]),-1)=HOUR(AF1016)),--(IFERROR(Flights_2026_09_303334353637345678910[entry_sector],"")=AG1016),--(IFERROR(Flights_2026_09_303334353637345678910[nfl],-1)&gt;=AH1016),--(IFERROR(Flights_2026_09_303334353637345678910[nfl],-1)&lt;=IF(AH1016=450,450,AH1016+9)))</f>
        <v>0</v>
      </c>
    </row>
    <row r="1017" spans="32:35" x14ac:dyDescent="0.2">
      <c r="AF1017" s="2">
        <v>0.875</v>
      </c>
      <c r="AG1017" t="s">
        <v>747</v>
      </c>
      <c r="AH1017" s="17">
        <v>210</v>
      </c>
      <c r="AI1017" s="17" cm="1">
        <f t="array" ref="AI1017">SUMPRODUCT(--(IFERROR(HOUR(Flights_2026_09_303334353637345678910[entry_hour]),-1)=HOUR(AF1017)),--(IFERROR(Flights_2026_09_303334353637345678910[entry_sector],"")=AG1017),--(IFERROR(Flights_2026_09_303334353637345678910[nfl],-1)&gt;=AH1017),--(IFERROR(Flights_2026_09_303334353637345678910[nfl],-1)&lt;=IF(AH1017=450,450,AH1017+9)))</f>
        <v>0</v>
      </c>
    </row>
    <row r="1018" spans="32:35" x14ac:dyDescent="0.2">
      <c r="AF1018" s="2">
        <v>0.875</v>
      </c>
      <c r="AG1018" t="s">
        <v>747</v>
      </c>
      <c r="AH1018" s="17">
        <v>220</v>
      </c>
      <c r="AI1018" s="17" cm="1">
        <f t="array" ref="AI1018">SUMPRODUCT(--(IFERROR(HOUR(Flights_2026_09_303334353637345678910[entry_hour]),-1)=HOUR(AF1018)),--(IFERROR(Flights_2026_09_303334353637345678910[entry_sector],"")=AG1018),--(IFERROR(Flights_2026_09_303334353637345678910[nfl],-1)&gt;=AH1018),--(IFERROR(Flights_2026_09_303334353637345678910[nfl],-1)&lt;=IF(AH1018=450,450,AH1018+9)))</f>
        <v>0</v>
      </c>
    </row>
    <row r="1019" spans="32:35" x14ac:dyDescent="0.2">
      <c r="AF1019" s="2">
        <v>0.875</v>
      </c>
      <c r="AG1019" t="s">
        <v>747</v>
      </c>
      <c r="AH1019" s="17">
        <v>230</v>
      </c>
      <c r="AI1019" s="17" cm="1">
        <f t="array" ref="AI1019">SUMPRODUCT(--(IFERROR(HOUR(Flights_2026_09_303334353637345678910[entry_hour]),-1)=HOUR(AF1019)),--(IFERROR(Flights_2026_09_303334353637345678910[entry_sector],"")=AG1019),--(IFERROR(Flights_2026_09_303334353637345678910[nfl],-1)&gt;=AH1019),--(IFERROR(Flights_2026_09_303334353637345678910[nfl],-1)&lt;=IF(AH1019=450,450,AH1019+9)))</f>
        <v>0</v>
      </c>
    </row>
    <row r="1020" spans="32:35" x14ac:dyDescent="0.2">
      <c r="AF1020" s="2">
        <v>0.875</v>
      </c>
      <c r="AG1020" t="s">
        <v>747</v>
      </c>
      <c r="AH1020" s="17">
        <v>240</v>
      </c>
      <c r="AI1020" s="17" cm="1">
        <f t="array" ref="AI1020">SUMPRODUCT(--(IFERROR(HOUR(Flights_2026_09_303334353637345678910[entry_hour]),-1)=HOUR(AF1020)),--(IFERROR(Flights_2026_09_303334353637345678910[entry_sector],"")=AG1020),--(IFERROR(Flights_2026_09_303334353637345678910[nfl],-1)&gt;=AH1020),--(IFERROR(Flights_2026_09_303334353637345678910[nfl],-1)&lt;=IF(AH1020=450,450,AH1020+9)))</f>
        <v>0</v>
      </c>
    </row>
    <row r="1021" spans="32:35" x14ac:dyDescent="0.2">
      <c r="AF1021" s="2">
        <v>0.875</v>
      </c>
      <c r="AG1021" t="s">
        <v>747</v>
      </c>
      <c r="AH1021" s="17">
        <v>250</v>
      </c>
      <c r="AI1021" s="17" cm="1">
        <f t="array" ref="AI1021">SUMPRODUCT(--(IFERROR(HOUR(Flights_2026_09_303334353637345678910[entry_hour]),-1)=HOUR(AF1021)),--(IFERROR(Flights_2026_09_303334353637345678910[entry_sector],"")=AG1021),--(IFERROR(Flights_2026_09_303334353637345678910[nfl],-1)&gt;=AH1021),--(IFERROR(Flights_2026_09_303334353637345678910[nfl],-1)&lt;=IF(AH1021=450,450,AH1021+9)))</f>
        <v>0</v>
      </c>
    </row>
    <row r="1022" spans="32:35" x14ac:dyDescent="0.2">
      <c r="AF1022" s="2">
        <v>0.875</v>
      </c>
      <c r="AG1022" t="s">
        <v>747</v>
      </c>
      <c r="AH1022" s="17">
        <v>260</v>
      </c>
      <c r="AI1022" s="17" cm="1">
        <f t="array" ref="AI1022">SUMPRODUCT(--(IFERROR(HOUR(Flights_2026_09_303334353637345678910[entry_hour]),-1)=HOUR(AF1022)),--(IFERROR(Flights_2026_09_303334353637345678910[entry_sector],"")=AG1022),--(IFERROR(Flights_2026_09_303334353637345678910[nfl],-1)&gt;=AH1022),--(IFERROR(Flights_2026_09_303334353637345678910[nfl],-1)&lt;=IF(AH1022=450,450,AH1022+9)))</f>
        <v>0</v>
      </c>
    </row>
    <row r="1023" spans="32:35" x14ac:dyDescent="0.2">
      <c r="AF1023" s="2">
        <v>0.875</v>
      </c>
      <c r="AG1023" t="s">
        <v>747</v>
      </c>
      <c r="AH1023" s="17">
        <v>270</v>
      </c>
      <c r="AI1023" s="17" cm="1">
        <f t="array" ref="AI1023">SUMPRODUCT(--(IFERROR(HOUR(Flights_2026_09_303334353637345678910[entry_hour]),-1)=HOUR(AF1023)),--(IFERROR(Flights_2026_09_303334353637345678910[entry_sector],"")=AG1023),--(IFERROR(Flights_2026_09_303334353637345678910[nfl],-1)&gt;=AH1023),--(IFERROR(Flights_2026_09_303334353637345678910[nfl],-1)&lt;=IF(AH1023=450,450,AH1023+9)))</f>
        <v>0</v>
      </c>
    </row>
    <row r="1024" spans="32:35" x14ac:dyDescent="0.2">
      <c r="AF1024" s="2">
        <v>0.875</v>
      </c>
      <c r="AG1024" t="s">
        <v>747</v>
      </c>
      <c r="AH1024" s="17">
        <v>280</v>
      </c>
      <c r="AI1024" s="17" cm="1">
        <f t="array" ref="AI1024">SUMPRODUCT(--(IFERROR(HOUR(Flights_2026_09_303334353637345678910[entry_hour]),-1)=HOUR(AF1024)),--(IFERROR(Flights_2026_09_303334353637345678910[entry_sector],"")=AG1024),--(IFERROR(Flights_2026_09_303334353637345678910[nfl],-1)&gt;=AH1024),--(IFERROR(Flights_2026_09_303334353637345678910[nfl],-1)&lt;=IF(AH1024=450,450,AH1024+9)))</f>
        <v>0</v>
      </c>
    </row>
    <row r="1025" spans="32:35" x14ac:dyDescent="0.2">
      <c r="AF1025" s="2">
        <v>0.875</v>
      </c>
      <c r="AG1025" t="s">
        <v>747</v>
      </c>
      <c r="AH1025" s="17">
        <v>290</v>
      </c>
      <c r="AI1025" s="17" cm="1">
        <f t="array" ref="AI1025">SUMPRODUCT(--(IFERROR(HOUR(Flights_2026_09_303334353637345678910[entry_hour]),-1)=HOUR(AF1025)),--(IFERROR(Flights_2026_09_303334353637345678910[entry_sector],"")=AG1025),--(IFERROR(Flights_2026_09_303334353637345678910[nfl],-1)&gt;=AH1025),--(IFERROR(Flights_2026_09_303334353637345678910[nfl],-1)&lt;=IF(AH1025=450,450,AH1025+9)))</f>
        <v>0</v>
      </c>
    </row>
    <row r="1026" spans="32:35" x14ac:dyDescent="0.2">
      <c r="AF1026" s="2">
        <v>0.875</v>
      </c>
      <c r="AG1026" t="s">
        <v>747</v>
      </c>
      <c r="AH1026" s="17">
        <v>300</v>
      </c>
      <c r="AI1026" s="17" cm="1">
        <f t="array" ref="AI1026">SUMPRODUCT(--(IFERROR(HOUR(Flights_2026_09_303334353637345678910[entry_hour]),-1)=HOUR(AF1026)),--(IFERROR(Flights_2026_09_303334353637345678910[entry_sector],"")=AG1026),--(IFERROR(Flights_2026_09_303334353637345678910[nfl],-1)&gt;=AH1026),--(IFERROR(Flights_2026_09_303334353637345678910[nfl],-1)&lt;=IF(AH1026=450,450,AH1026+9)))</f>
        <v>0</v>
      </c>
    </row>
    <row r="1027" spans="32:35" x14ac:dyDescent="0.2">
      <c r="AF1027" s="2">
        <v>0.875</v>
      </c>
      <c r="AG1027" t="s">
        <v>747</v>
      </c>
      <c r="AH1027" s="17">
        <v>310</v>
      </c>
      <c r="AI1027" s="17" cm="1">
        <f t="array" ref="AI1027">SUMPRODUCT(--(IFERROR(HOUR(Flights_2026_09_303334353637345678910[entry_hour]),-1)=HOUR(AF1027)),--(IFERROR(Flights_2026_09_303334353637345678910[entry_sector],"")=AG1027),--(IFERROR(Flights_2026_09_303334353637345678910[nfl],-1)&gt;=AH1027),--(IFERROR(Flights_2026_09_303334353637345678910[nfl],-1)&lt;=IF(AH1027=450,450,AH1027+9)))</f>
        <v>0</v>
      </c>
    </row>
    <row r="1028" spans="32:35" x14ac:dyDescent="0.2">
      <c r="AF1028" s="2">
        <v>0.875</v>
      </c>
      <c r="AG1028" t="s">
        <v>747</v>
      </c>
      <c r="AH1028" s="17">
        <v>320</v>
      </c>
      <c r="AI1028" s="17" cm="1">
        <f t="array" ref="AI1028">SUMPRODUCT(--(IFERROR(HOUR(Flights_2026_09_303334353637345678910[entry_hour]),-1)=HOUR(AF1028)),--(IFERROR(Flights_2026_09_303334353637345678910[entry_sector],"")=AG1028),--(IFERROR(Flights_2026_09_303334353637345678910[nfl],-1)&gt;=AH1028),--(IFERROR(Flights_2026_09_303334353637345678910[nfl],-1)&lt;=IF(AH1028=450,450,AH1028+9)))</f>
        <v>0</v>
      </c>
    </row>
    <row r="1029" spans="32:35" x14ac:dyDescent="0.2">
      <c r="AF1029" s="2">
        <v>0.875</v>
      </c>
      <c r="AG1029" t="s">
        <v>747</v>
      </c>
      <c r="AH1029" s="17">
        <v>330</v>
      </c>
      <c r="AI1029" s="17" cm="1">
        <f t="array" ref="AI1029">SUMPRODUCT(--(IFERROR(HOUR(Flights_2026_09_303334353637345678910[entry_hour]),-1)=HOUR(AF1029)),--(IFERROR(Flights_2026_09_303334353637345678910[entry_sector],"")=AG1029),--(IFERROR(Flights_2026_09_303334353637345678910[nfl],-1)&gt;=AH1029),--(IFERROR(Flights_2026_09_303334353637345678910[nfl],-1)&lt;=IF(AH1029=450,450,AH1029+9)))</f>
        <v>0</v>
      </c>
    </row>
    <row r="1030" spans="32:35" x14ac:dyDescent="0.2">
      <c r="AF1030" s="2">
        <v>0.875</v>
      </c>
      <c r="AG1030" t="s">
        <v>747</v>
      </c>
      <c r="AH1030" s="17">
        <v>340</v>
      </c>
      <c r="AI1030" s="17" cm="1">
        <f t="array" ref="AI1030">SUMPRODUCT(--(IFERROR(HOUR(Flights_2026_09_303334353637345678910[entry_hour]),-1)=HOUR(AF1030)),--(IFERROR(Flights_2026_09_303334353637345678910[entry_sector],"")=AG1030),--(IFERROR(Flights_2026_09_303334353637345678910[nfl],-1)&gt;=AH1030),--(IFERROR(Flights_2026_09_303334353637345678910[nfl],-1)&lt;=IF(AH1030=450,450,AH1030+9)))</f>
        <v>0</v>
      </c>
    </row>
    <row r="1031" spans="32:35" x14ac:dyDescent="0.2">
      <c r="AF1031" s="2">
        <v>0.875</v>
      </c>
      <c r="AG1031" t="s">
        <v>747</v>
      </c>
      <c r="AH1031" s="17">
        <v>350</v>
      </c>
      <c r="AI1031" s="17" cm="1">
        <f t="array" ref="AI1031">SUMPRODUCT(--(IFERROR(HOUR(Flights_2026_09_303334353637345678910[entry_hour]),-1)=HOUR(AF1031)),--(IFERROR(Flights_2026_09_303334353637345678910[entry_sector],"")=AG1031),--(IFERROR(Flights_2026_09_303334353637345678910[nfl],-1)&gt;=AH1031),--(IFERROR(Flights_2026_09_303334353637345678910[nfl],-1)&lt;=IF(AH1031=450,450,AH1031+9)))</f>
        <v>0</v>
      </c>
    </row>
    <row r="1032" spans="32:35" x14ac:dyDescent="0.2">
      <c r="AF1032" s="2">
        <v>0.875</v>
      </c>
      <c r="AG1032" t="s">
        <v>747</v>
      </c>
      <c r="AH1032" s="17">
        <v>360</v>
      </c>
      <c r="AI1032" s="17" cm="1">
        <f t="array" ref="AI1032">SUMPRODUCT(--(IFERROR(HOUR(Flights_2026_09_303334353637345678910[entry_hour]),-1)=HOUR(AF1032)),--(IFERROR(Flights_2026_09_303334353637345678910[entry_sector],"")=AG1032),--(IFERROR(Flights_2026_09_303334353637345678910[nfl],-1)&gt;=AH1032),--(IFERROR(Flights_2026_09_303334353637345678910[nfl],-1)&lt;=IF(AH1032=450,450,AH1032+9)))</f>
        <v>1</v>
      </c>
    </row>
    <row r="1033" spans="32:35" x14ac:dyDescent="0.2">
      <c r="AF1033" s="2">
        <v>0.875</v>
      </c>
      <c r="AG1033" t="s">
        <v>747</v>
      </c>
      <c r="AH1033" s="17">
        <v>370</v>
      </c>
      <c r="AI1033" s="17" cm="1">
        <f t="array" ref="AI1033">SUMPRODUCT(--(IFERROR(HOUR(Flights_2026_09_303334353637345678910[entry_hour]),-1)=HOUR(AF1033)),--(IFERROR(Flights_2026_09_303334353637345678910[entry_sector],"")=AG1033),--(IFERROR(Flights_2026_09_303334353637345678910[nfl],-1)&gt;=AH1033),--(IFERROR(Flights_2026_09_303334353637345678910[nfl],-1)&lt;=IF(AH1033=450,450,AH1033+9)))</f>
        <v>0</v>
      </c>
    </row>
    <row r="1034" spans="32:35" x14ac:dyDescent="0.2">
      <c r="AF1034" s="2">
        <v>0.875</v>
      </c>
      <c r="AG1034" t="s">
        <v>747</v>
      </c>
      <c r="AH1034" s="17">
        <v>380</v>
      </c>
      <c r="AI1034" s="17" cm="1">
        <f t="array" ref="AI1034">SUMPRODUCT(--(IFERROR(HOUR(Flights_2026_09_303334353637345678910[entry_hour]),-1)=HOUR(AF1034)),--(IFERROR(Flights_2026_09_303334353637345678910[entry_sector],"")=AG1034),--(IFERROR(Flights_2026_09_303334353637345678910[nfl],-1)&gt;=AH1034),--(IFERROR(Flights_2026_09_303334353637345678910[nfl],-1)&lt;=IF(AH1034=450,450,AH1034+9)))</f>
        <v>1</v>
      </c>
    </row>
    <row r="1035" spans="32:35" x14ac:dyDescent="0.2">
      <c r="AF1035" s="2">
        <v>0.875</v>
      </c>
      <c r="AG1035" t="s">
        <v>747</v>
      </c>
      <c r="AH1035" s="17">
        <v>390</v>
      </c>
      <c r="AI1035" s="17" cm="1">
        <f t="array" ref="AI1035">SUMPRODUCT(--(IFERROR(HOUR(Flights_2026_09_303334353637345678910[entry_hour]),-1)=HOUR(AF1035)),--(IFERROR(Flights_2026_09_303334353637345678910[entry_sector],"")=AG1035),--(IFERROR(Flights_2026_09_303334353637345678910[nfl],-1)&gt;=AH1035),--(IFERROR(Flights_2026_09_303334353637345678910[nfl],-1)&lt;=IF(AH1035=450,450,AH1035+9)))</f>
        <v>0</v>
      </c>
    </row>
    <row r="1036" spans="32:35" x14ac:dyDescent="0.2">
      <c r="AF1036" s="2">
        <v>0.875</v>
      </c>
      <c r="AG1036" t="s">
        <v>747</v>
      </c>
      <c r="AH1036" s="17">
        <v>400</v>
      </c>
      <c r="AI1036" s="17" cm="1">
        <f t="array" ref="AI1036">SUMPRODUCT(--(IFERROR(HOUR(Flights_2026_09_303334353637345678910[entry_hour]),-1)=HOUR(AF1036)),--(IFERROR(Flights_2026_09_303334353637345678910[entry_sector],"")=AG1036),--(IFERROR(Flights_2026_09_303334353637345678910[nfl],-1)&gt;=AH1036),--(IFERROR(Flights_2026_09_303334353637345678910[nfl],-1)&lt;=IF(AH1036=450,450,AH1036+9)))</f>
        <v>0</v>
      </c>
    </row>
    <row r="1037" spans="32:35" x14ac:dyDescent="0.2">
      <c r="AF1037" s="2">
        <v>0.875</v>
      </c>
      <c r="AG1037" t="s">
        <v>747</v>
      </c>
      <c r="AH1037" s="17">
        <v>410</v>
      </c>
      <c r="AI1037" s="17" cm="1">
        <f t="array" ref="AI1037">SUMPRODUCT(--(IFERROR(HOUR(Flights_2026_09_303334353637345678910[entry_hour]),-1)=HOUR(AF1037)),--(IFERROR(Flights_2026_09_303334353637345678910[entry_sector],"")=AG1037),--(IFERROR(Flights_2026_09_303334353637345678910[nfl],-1)&gt;=AH1037),--(IFERROR(Flights_2026_09_303334353637345678910[nfl],-1)&lt;=IF(AH1037=450,450,AH1037+9)))</f>
        <v>0</v>
      </c>
    </row>
    <row r="1038" spans="32:35" x14ac:dyDescent="0.2">
      <c r="AF1038" s="2">
        <v>0.875</v>
      </c>
      <c r="AG1038" t="s">
        <v>747</v>
      </c>
      <c r="AH1038" s="17">
        <v>420</v>
      </c>
      <c r="AI1038" s="17" cm="1">
        <f t="array" ref="AI1038">SUMPRODUCT(--(IFERROR(HOUR(Flights_2026_09_303334353637345678910[entry_hour]),-1)=HOUR(AF1038)),--(IFERROR(Flights_2026_09_303334353637345678910[entry_sector],"")=AG1038),--(IFERROR(Flights_2026_09_303334353637345678910[nfl],-1)&gt;=AH1038),--(IFERROR(Flights_2026_09_303334353637345678910[nfl],-1)&lt;=IF(AH1038=450,450,AH1038+9)))</f>
        <v>0</v>
      </c>
    </row>
    <row r="1039" spans="32:35" x14ac:dyDescent="0.2">
      <c r="AF1039" s="2">
        <v>0.875</v>
      </c>
      <c r="AG1039" t="s">
        <v>747</v>
      </c>
      <c r="AH1039" s="17">
        <v>430</v>
      </c>
      <c r="AI1039" s="17" cm="1">
        <f t="array" ref="AI1039">SUMPRODUCT(--(IFERROR(HOUR(Flights_2026_09_303334353637345678910[entry_hour]),-1)=HOUR(AF1039)),--(IFERROR(Flights_2026_09_303334353637345678910[entry_sector],"")=AG1039),--(IFERROR(Flights_2026_09_303334353637345678910[nfl],-1)&gt;=AH1039),--(IFERROR(Flights_2026_09_303334353637345678910[nfl],-1)&lt;=IF(AH1039=450,450,AH1039+9)))</f>
        <v>0</v>
      </c>
    </row>
    <row r="1040" spans="32:35" x14ac:dyDescent="0.2">
      <c r="AF1040" s="2">
        <v>0.875</v>
      </c>
      <c r="AG1040" t="s">
        <v>747</v>
      </c>
      <c r="AH1040" s="17">
        <v>440</v>
      </c>
      <c r="AI1040" s="17" cm="1">
        <f t="array" ref="AI1040">SUMPRODUCT(--(IFERROR(HOUR(Flights_2026_09_303334353637345678910[entry_hour]),-1)=HOUR(AF1040)),--(IFERROR(Flights_2026_09_303334353637345678910[entry_sector],"")=AG1040),--(IFERROR(Flights_2026_09_303334353637345678910[nfl],-1)&gt;=AH1040),--(IFERROR(Flights_2026_09_303334353637345678910[nfl],-1)&lt;=IF(AH1040=450,450,AH1040+9)))</f>
        <v>0</v>
      </c>
    </row>
    <row r="1041" spans="32:35" x14ac:dyDescent="0.2">
      <c r="AF1041" s="2">
        <v>0.875</v>
      </c>
      <c r="AG1041" t="s">
        <v>747</v>
      </c>
      <c r="AH1041" s="17">
        <v>450</v>
      </c>
      <c r="AI1041" s="17" cm="1">
        <f t="array" ref="AI1041">SUMPRODUCT(--(IFERROR(HOUR(Flights_2026_09_303334353637345678910[entry_hour]),-1)=HOUR(AF1041)),--(IFERROR(Flights_2026_09_303334353637345678910[entry_sector],"")=AG1041),--(IFERROR(Flights_2026_09_303334353637345678910[nfl],-1)&gt;=AH1041),--(IFERROR(Flights_2026_09_303334353637345678910[nfl],-1)&lt;=IF(AH1041=450,450,AH1041+9)))</f>
        <v>0</v>
      </c>
    </row>
    <row r="1042" spans="32:35" x14ac:dyDescent="0.2">
      <c r="AF1042" s="2">
        <v>0.91666666666666663</v>
      </c>
      <c r="AG1042" t="s">
        <v>743</v>
      </c>
      <c r="AH1042" s="17">
        <v>200</v>
      </c>
      <c r="AI1042" s="17" cm="1">
        <f t="array" ref="AI1042">SUMPRODUCT(--(IFERROR(HOUR(Flights_2026_09_303334353637345678910[entry_hour]),-1)=HOUR(AF1042)),--(IFERROR(Flights_2026_09_303334353637345678910[entry_sector],"")=AG1042),--(IFERROR(Flights_2026_09_303334353637345678910[nfl],-1)&gt;=AH1042),--(IFERROR(Flights_2026_09_303334353637345678910[nfl],-1)&lt;=IF(AH1042=450,450,AH1042+9)))</f>
        <v>0</v>
      </c>
    </row>
    <row r="1043" spans="32:35" x14ac:dyDescent="0.2">
      <c r="AF1043" s="2">
        <v>0.91666666666666663</v>
      </c>
      <c r="AG1043" t="s">
        <v>743</v>
      </c>
      <c r="AH1043" s="17">
        <v>210</v>
      </c>
      <c r="AI1043" s="17" cm="1">
        <f t="array" ref="AI1043">SUMPRODUCT(--(IFERROR(HOUR(Flights_2026_09_303334353637345678910[entry_hour]),-1)=HOUR(AF1043)),--(IFERROR(Flights_2026_09_303334353637345678910[entry_sector],"")=AG1043),--(IFERROR(Flights_2026_09_303334353637345678910[nfl],-1)&gt;=AH1043),--(IFERROR(Flights_2026_09_303334353637345678910[nfl],-1)&lt;=IF(AH1043=450,450,AH1043+9)))</f>
        <v>0</v>
      </c>
    </row>
    <row r="1044" spans="32:35" x14ac:dyDescent="0.2">
      <c r="AF1044" s="2">
        <v>0.91666666666666663</v>
      </c>
      <c r="AG1044" t="s">
        <v>743</v>
      </c>
      <c r="AH1044" s="17">
        <v>220</v>
      </c>
      <c r="AI1044" s="17" cm="1">
        <f t="array" ref="AI1044">SUMPRODUCT(--(IFERROR(HOUR(Flights_2026_09_303334353637345678910[entry_hour]),-1)=HOUR(AF1044)),--(IFERROR(Flights_2026_09_303334353637345678910[entry_sector],"")=AG1044),--(IFERROR(Flights_2026_09_303334353637345678910[nfl],-1)&gt;=AH1044),--(IFERROR(Flights_2026_09_303334353637345678910[nfl],-1)&lt;=IF(AH1044=450,450,AH1044+9)))</f>
        <v>0</v>
      </c>
    </row>
    <row r="1045" spans="32:35" x14ac:dyDescent="0.2">
      <c r="AF1045" s="2">
        <v>0.91666666666666663</v>
      </c>
      <c r="AG1045" t="s">
        <v>743</v>
      </c>
      <c r="AH1045" s="17">
        <v>230</v>
      </c>
      <c r="AI1045" s="17" cm="1">
        <f t="array" ref="AI1045">SUMPRODUCT(--(IFERROR(HOUR(Flights_2026_09_303334353637345678910[entry_hour]),-1)=HOUR(AF1045)),--(IFERROR(Flights_2026_09_303334353637345678910[entry_sector],"")=AG1045),--(IFERROR(Flights_2026_09_303334353637345678910[nfl],-1)&gt;=AH1045),--(IFERROR(Flights_2026_09_303334353637345678910[nfl],-1)&lt;=IF(AH1045=450,450,AH1045+9)))</f>
        <v>0</v>
      </c>
    </row>
    <row r="1046" spans="32:35" x14ac:dyDescent="0.2">
      <c r="AF1046" s="2">
        <v>0.91666666666666663</v>
      </c>
      <c r="AG1046" t="s">
        <v>743</v>
      </c>
      <c r="AH1046" s="17">
        <v>240</v>
      </c>
      <c r="AI1046" s="17" cm="1">
        <f t="array" ref="AI1046">SUMPRODUCT(--(IFERROR(HOUR(Flights_2026_09_303334353637345678910[entry_hour]),-1)=HOUR(AF1046)),--(IFERROR(Flights_2026_09_303334353637345678910[entry_sector],"")=AG1046),--(IFERROR(Flights_2026_09_303334353637345678910[nfl],-1)&gt;=AH1046),--(IFERROR(Flights_2026_09_303334353637345678910[nfl],-1)&lt;=IF(AH1046=450,450,AH1046+9)))</f>
        <v>0</v>
      </c>
    </row>
    <row r="1047" spans="32:35" x14ac:dyDescent="0.2">
      <c r="AF1047" s="2">
        <v>0.91666666666666663</v>
      </c>
      <c r="AG1047" t="s">
        <v>743</v>
      </c>
      <c r="AH1047" s="17">
        <v>250</v>
      </c>
      <c r="AI1047" s="17" cm="1">
        <f t="array" ref="AI1047">SUMPRODUCT(--(IFERROR(HOUR(Flights_2026_09_303334353637345678910[entry_hour]),-1)=HOUR(AF1047)),--(IFERROR(Flights_2026_09_303334353637345678910[entry_sector],"")=AG1047),--(IFERROR(Flights_2026_09_303334353637345678910[nfl],-1)&gt;=AH1047),--(IFERROR(Flights_2026_09_303334353637345678910[nfl],-1)&lt;=IF(AH1047=450,450,AH1047+9)))</f>
        <v>0</v>
      </c>
    </row>
    <row r="1048" spans="32:35" x14ac:dyDescent="0.2">
      <c r="AF1048" s="2">
        <v>0.91666666666666663</v>
      </c>
      <c r="AG1048" t="s">
        <v>743</v>
      </c>
      <c r="AH1048" s="17">
        <v>260</v>
      </c>
      <c r="AI1048" s="17" cm="1">
        <f t="array" ref="AI1048">SUMPRODUCT(--(IFERROR(HOUR(Flights_2026_09_303334353637345678910[entry_hour]),-1)=HOUR(AF1048)),--(IFERROR(Flights_2026_09_303334353637345678910[entry_sector],"")=AG1048),--(IFERROR(Flights_2026_09_303334353637345678910[nfl],-1)&gt;=AH1048),--(IFERROR(Flights_2026_09_303334353637345678910[nfl],-1)&lt;=IF(AH1048=450,450,AH1048+9)))</f>
        <v>0</v>
      </c>
    </row>
    <row r="1049" spans="32:35" x14ac:dyDescent="0.2">
      <c r="AF1049" s="2">
        <v>0.91666666666666663</v>
      </c>
      <c r="AG1049" t="s">
        <v>743</v>
      </c>
      <c r="AH1049" s="17">
        <v>270</v>
      </c>
      <c r="AI1049" s="17" cm="1">
        <f t="array" ref="AI1049">SUMPRODUCT(--(IFERROR(HOUR(Flights_2026_09_303334353637345678910[entry_hour]),-1)=HOUR(AF1049)),--(IFERROR(Flights_2026_09_303334353637345678910[entry_sector],"")=AG1049),--(IFERROR(Flights_2026_09_303334353637345678910[nfl],-1)&gt;=AH1049),--(IFERROR(Flights_2026_09_303334353637345678910[nfl],-1)&lt;=IF(AH1049=450,450,AH1049+9)))</f>
        <v>0</v>
      </c>
    </row>
    <row r="1050" spans="32:35" x14ac:dyDescent="0.2">
      <c r="AF1050" s="2">
        <v>0.91666666666666663</v>
      </c>
      <c r="AG1050" t="s">
        <v>743</v>
      </c>
      <c r="AH1050" s="17">
        <v>280</v>
      </c>
      <c r="AI1050" s="17" cm="1">
        <f t="array" ref="AI1050">SUMPRODUCT(--(IFERROR(HOUR(Flights_2026_09_303334353637345678910[entry_hour]),-1)=HOUR(AF1050)),--(IFERROR(Flights_2026_09_303334353637345678910[entry_sector],"")=AG1050),--(IFERROR(Flights_2026_09_303334353637345678910[nfl],-1)&gt;=AH1050),--(IFERROR(Flights_2026_09_303334353637345678910[nfl],-1)&lt;=IF(AH1050=450,450,AH1050+9)))</f>
        <v>0</v>
      </c>
    </row>
    <row r="1051" spans="32:35" x14ac:dyDescent="0.2">
      <c r="AF1051" s="2">
        <v>0.91666666666666663</v>
      </c>
      <c r="AG1051" t="s">
        <v>743</v>
      </c>
      <c r="AH1051" s="17">
        <v>290</v>
      </c>
      <c r="AI1051" s="17" cm="1">
        <f t="array" ref="AI1051">SUMPRODUCT(--(IFERROR(HOUR(Flights_2026_09_303334353637345678910[entry_hour]),-1)=HOUR(AF1051)),--(IFERROR(Flights_2026_09_303334353637345678910[entry_sector],"")=AG1051),--(IFERROR(Flights_2026_09_303334353637345678910[nfl],-1)&gt;=AH1051),--(IFERROR(Flights_2026_09_303334353637345678910[nfl],-1)&lt;=IF(AH1051=450,450,AH1051+9)))</f>
        <v>0</v>
      </c>
    </row>
    <row r="1052" spans="32:35" x14ac:dyDescent="0.2">
      <c r="AF1052" s="2">
        <v>0.91666666666666663</v>
      </c>
      <c r="AG1052" t="s">
        <v>743</v>
      </c>
      <c r="AH1052" s="17">
        <v>300</v>
      </c>
      <c r="AI1052" s="17" cm="1">
        <f t="array" ref="AI1052">SUMPRODUCT(--(IFERROR(HOUR(Flights_2026_09_303334353637345678910[entry_hour]),-1)=HOUR(AF1052)),--(IFERROR(Flights_2026_09_303334353637345678910[entry_sector],"")=AG1052),--(IFERROR(Flights_2026_09_303334353637345678910[nfl],-1)&gt;=AH1052),--(IFERROR(Flights_2026_09_303334353637345678910[nfl],-1)&lt;=IF(AH1052=450,450,AH1052+9)))</f>
        <v>0</v>
      </c>
    </row>
    <row r="1053" spans="32:35" x14ac:dyDescent="0.2">
      <c r="AF1053" s="2">
        <v>0.91666666666666663</v>
      </c>
      <c r="AG1053" t="s">
        <v>743</v>
      </c>
      <c r="AH1053" s="17">
        <v>310</v>
      </c>
      <c r="AI1053" s="17" cm="1">
        <f t="array" ref="AI1053">SUMPRODUCT(--(IFERROR(HOUR(Flights_2026_09_303334353637345678910[entry_hour]),-1)=HOUR(AF1053)),--(IFERROR(Flights_2026_09_303334353637345678910[entry_sector],"")=AG1053),--(IFERROR(Flights_2026_09_303334353637345678910[nfl],-1)&gt;=AH1053),--(IFERROR(Flights_2026_09_303334353637345678910[nfl],-1)&lt;=IF(AH1053=450,450,AH1053+9)))</f>
        <v>0</v>
      </c>
    </row>
    <row r="1054" spans="32:35" x14ac:dyDescent="0.2">
      <c r="AF1054" s="2">
        <v>0.91666666666666663</v>
      </c>
      <c r="AG1054" t="s">
        <v>743</v>
      </c>
      <c r="AH1054" s="17">
        <v>320</v>
      </c>
      <c r="AI1054" s="17" cm="1">
        <f t="array" ref="AI1054">SUMPRODUCT(--(IFERROR(HOUR(Flights_2026_09_303334353637345678910[entry_hour]),-1)=HOUR(AF1054)),--(IFERROR(Flights_2026_09_303334353637345678910[entry_sector],"")=AG1054),--(IFERROR(Flights_2026_09_303334353637345678910[nfl],-1)&gt;=AH1054),--(IFERROR(Flights_2026_09_303334353637345678910[nfl],-1)&lt;=IF(AH1054=450,450,AH1054+9)))</f>
        <v>0</v>
      </c>
    </row>
    <row r="1055" spans="32:35" x14ac:dyDescent="0.2">
      <c r="AF1055" s="2">
        <v>0.91666666666666663</v>
      </c>
      <c r="AG1055" t="s">
        <v>743</v>
      </c>
      <c r="AH1055" s="17">
        <v>330</v>
      </c>
      <c r="AI1055" s="17" cm="1">
        <f t="array" ref="AI1055">SUMPRODUCT(--(IFERROR(HOUR(Flights_2026_09_303334353637345678910[entry_hour]),-1)=HOUR(AF1055)),--(IFERROR(Flights_2026_09_303334353637345678910[entry_sector],"")=AG1055),--(IFERROR(Flights_2026_09_303334353637345678910[nfl],-1)&gt;=AH1055),--(IFERROR(Flights_2026_09_303334353637345678910[nfl],-1)&lt;=IF(AH1055=450,450,AH1055+9)))</f>
        <v>0</v>
      </c>
    </row>
    <row r="1056" spans="32:35" x14ac:dyDescent="0.2">
      <c r="AF1056" s="2">
        <v>0.91666666666666663</v>
      </c>
      <c r="AG1056" t="s">
        <v>743</v>
      </c>
      <c r="AH1056" s="17">
        <v>340</v>
      </c>
      <c r="AI1056" s="17" cm="1">
        <f t="array" ref="AI1056">SUMPRODUCT(--(IFERROR(HOUR(Flights_2026_09_303334353637345678910[entry_hour]),-1)=HOUR(AF1056)),--(IFERROR(Flights_2026_09_303334353637345678910[entry_sector],"")=AG1056),--(IFERROR(Flights_2026_09_303334353637345678910[nfl],-1)&gt;=AH1056),--(IFERROR(Flights_2026_09_303334353637345678910[nfl],-1)&lt;=IF(AH1056=450,450,AH1056+9)))</f>
        <v>0</v>
      </c>
    </row>
    <row r="1057" spans="32:35" x14ac:dyDescent="0.2">
      <c r="AF1057" s="2">
        <v>0.91666666666666663</v>
      </c>
      <c r="AG1057" t="s">
        <v>743</v>
      </c>
      <c r="AH1057" s="17">
        <v>350</v>
      </c>
      <c r="AI1057" s="17" cm="1">
        <f t="array" ref="AI1057">SUMPRODUCT(--(IFERROR(HOUR(Flights_2026_09_303334353637345678910[entry_hour]),-1)=HOUR(AF1057)),--(IFERROR(Flights_2026_09_303334353637345678910[entry_sector],"")=AG1057),--(IFERROR(Flights_2026_09_303334353637345678910[nfl],-1)&gt;=AH1057),--(IFERROR(Flights_2026_09_303334353637345678910[nfl],-1)&lt;=IF(AH1057=450,450,AH1057+9)))</f>
        <v>0</v>
      </c>
    </row>
    <row r="1058" spans="32:35" x14ac:dyDescent="0.2">
      <c r="AF1058" s="2">
        <v>0.91666666666666663</v>
      </c>
      <c r="AG1058" t="s">
        <v>743</v>
      </c>
      <c r="AH1058" s="17">
        <v>360</v>
      </c>
      <c r="AI1058" s="17" cm="1">
        <f t="array" ref="AI1058">SUMPRODUCT(--(IFERROR(HOUR(Flights_2026_09_303334353637345678910[entry_hour]),-1)=HOUR(AF1058)),--(IFERROR(Flights_2026_09_303334353637345678910[entry_sector],"")=AG1058),--(IFERROR(Flights_2026_09_303334353637345678910[nfl],-1)&gt;=AH1058),--(IFERROR(Flights_2026_09_303334353637345678910[nfl],-1)&lt;=IF(AH1058=450,450,AH1058+9)))</f>
        <v>0</v>
      </c>
    </row>
    <row r="1059" spans="32:35" x14ac:dyDescent="0.2">
      <c r="AF1059" s="2">
        <v>0.91666666666666663</v>
      </c>
      <c r="AG1059" t="s">
        <v>743</v>
      </c>
      <c r="AH1059" s="17">
        <v>370</v>
      </c>
      <c r="AI1059" s="17" cm="1">
        <f t="array" ref="AI1059">SUMPRODUCT(--(IFERROR(HOUR(Flights_2026_09_303334353637345678910[entry_hour]),-1)=HOUR(AF1059)),--(IFERROR(Flights_2026_09_303334353637345678910[entry_sector],"")=AG1059),--(IFERROR(Flights_2026_09_303334353637345678910[nfl],-1)&gt;=AH1059),--(IFERROR(Flights_2026_09_303334353637345678910[nfl],-1)&lt;=IF(AH1059=450,450,AH1059+9)))</f>
        <v>0</v>
      </c>
    </row>
    <row r="1060" spans="32:35" x14ac:dyDescent="0.2">
      <c r="AF1060" s="2">
        <v>0.91666666666666663</v>
      </c>
      <c r="AG1060" t="s">
        <v>743</v>
      </c>
      <c r="AH1060" s="17">
        <v>380</v>
      </c>
      <c r="AI1060" s="17" cm="1">
        <f t="array" ref="AI1060">SUMPRODUCT(--(IFERROR(HOUR(Flights_2026_09_303334353637345678910[entry_hour]),-1)=HOUR(AF1060)),--(IFERROR(Flights_2026_09_303334353637345678910[entry_sector],"")=AG1060),--(IFERROR(Flights_2026_09_303334353637345678910[nfl],-1)&gt;=AH1060),--(IFERROR(Flights_2026_09_303334353637345678910[nfl],-1)&lt;=IF(AH1060=450,450,AH1060+9)))</f>
        <v>0</v>
      </c>
    </row>
    <row r="1061" spans="32:35" x14ac:dyDescent="0.2">
      <c r="AF1061" s="2">
        <v>0.91666666666666663</v>
      </c>
      <c r="AG1061" t="s">
        <v>743</v>
      </c>
      <c r="AH1061" s="17">
        <v>390</v>
      </c>
      <c r="AI1061" s="17" cm="1">
        <f t="array" ref="AI1061">SUMPRODUCT(--(IFERROR(HOUR(Flights_2026_09_303334353637345678910[entry_hour]),-1)=HOUR(AF1061)),--(IFERROR(Flights_2026_09_303334353637345678910[entry_sector],"")=AG1061),--(IFERROR(Flights_2026_09_303334353637345678910[nfl],-1)&gt;=AH1061),--(IFERROR(Flights_2026_09_303334353637345678910[nfl],-1)&lt;=IF(AH1061=450,450,AH1061+9)))</f>
        <v>0</v>
      </c>
    </row>
    <row r="1062" spans="32:35" x14ac:dyDescent="0.2">
      <c r="AF1062" s="2">
        <v>0.91666666666666663</v>
      </c>
      <c r="AG1062" t="s">
        <v>743</v>
      </c>
      <c r="AH1062" s="17">
        <v>400</v>
      </c>
      <c r="AI1062" s="17" cm="1">
        <f t="array" ref="AI1062">SUMPRODUCT(--(IFERROR(HOUR(Flights_2026_09_303334353637345678910[entry_hour]),-1)=HOUR(AF1062)),--(IFERROR(Flights_2026_09_303334353637345678910[entry_sector],"")=AG1062),--(IFERROR(Flights_2026_09_303334353637345678910[nfl],-1)&gt;=AH1062),--(IFERROR(Flights_2026_09_303334353637345678910[nfl],-1)&lt;=IF(AH1062=450,450,AH1062+9)))</f>
        <v>0</v>
      </c>
    </row>
    <row r="1063" spans="32:35" x14ac:dyDescent="0.2">
      <c r="AF1063" s="2">
        <v>0.91666666666666663</v>
      </c>
      <c r="AG1063" t="s">
        <v>743</v>
      </c>
      <c r="AH1063" s="17">
        <v>410</v>
      </c>
      <c r="AI1063" s="17" cm="1">
        <f t="array" ref="AI1063">SUMPRODUCT(--(IFERROR(HOUR(Flights_2026_09_303334353637345678910[entry_hour]),-1)=HOUR(AF1063)),--(IFERROR(Flights_2026_09_303334353637345678910[entry_sector],"")=AG1063),--(IFERROR(Flights_2026_09_303334353637345678910[nfl],-1)&gt;=AH1063),--(IFERROR(Flights_2026_09_303334353637345678910[nfl],-1)&lt;=IF(AH1063=450,450,AH1063+9)))</f>
        <v>0</v>
      </c>
    </row>
    <row r="1064" spans="32:35" x14ac:dyDescent="0.2">
      <c r="AF1064" s="2">
        <v>0.91666666666666663</v>
      </c>
      <c r="AG1064" t="s">
        <v>743</v>
      </c>
      <c r="AH1064" s="17">
        <v>420</v>
      </c>
      <c r="AI1064" s="17" cm="1">
        <f t="array" ref="AI1064">SUMPRODUCT(--(IFERROR(HOUR(Flights_2026_09_303334353637345678910[entry_hour]),-1)=HOUR(AF1064)),--(IFERROR(Flights_2026_09_303334353637345678910[entry_sector],"")=AG1064),--(IFERROR(Flights_2026_09_303334353637345678910[nfl],-1)&gt;=AH1064),--(IFERROR(Flights_2026_09_303334353637345678910[nfl],-1)&lt;=IF(AH1064=450,450,AH1064+9)))</f>
        <v>0</v>
      </c>
    </row>
    <row r="1065" spans="32:35" x14ac:dyDescent="0.2">
      <c r="AF1065" s="2">
        <v>0.91666666666666663</v>
      </c>
      <c r="AG1065" t="s">
        <v>743</v>
      </c>
      <c r="AH1065" s="17">
        <v>430</v>
      </c>
      <c r="AI1065" s="17" cm="1">
        <f t="array" ref="AI1065">SUMPRODUCT(--(IFERROR(HOUR(Flights_2026_09_303334353637345678910[entry_hour]),-1)=HOUR(AF1065)),--(IFERROR(Flights_2026_09_303334353637345678910[entry_sector],"")=AG1065),--(IFERROR(Flights_2026_09_303334353637345678910[nfl],-1)&gt;=AH1065),--(IFERROR(Flights_2026_09_303334353637345678910[nfl],-1)&lt;=IF(AH1065=450,450,AH1065+9)))</f>
        <v>0</v>
      </c>
    </row>
    <row r="1066" spans="32:35" x14ac:dyDescent="0.2">
      <c r="AF1066" s="2">
        <v>0.91666666666666663</v>
      </c>
      <c r="AG1066" t="s">
        <v>743</v>
      </c>
      <c r="AH1066" s="17">
        <v>440</v>
      </c>
      <c r="AI1066" s="17" cm="1">
        <f t="array" ref="AI1066">SUMPRODUCT(--(IFERROR(HOUR(Flights_2026_09_303334353637345678910[entry_hour]),-1)=HOUR(AF1066)),--(IFERROR(Flights_2026_09_303334353637345678910[entry_sector],"")=AG1066),--(IFERROR(Flights_2026_09_303334353637345678910[nfl],-1)&gt;=AH1066),--(IFERROR(Flights_2026_09_303334353637345678910[nfl],-1)&lt;=IF(AH1066=450,450,AH1066+9)))</f>
        <v>0</v>
      </c>
    </row>
    <row r="1067" spans="32:35" x14ac:dyDescent="0.2">
      <c r="AF1067" s="2">
        <v>0.91666666666666663</v>
      </c>
      <c r="AG1067" t="s">
        <v>743</v>
      </c>
      <c r="AH1067" s="17">
        <v>450</v>
      </c>
      <c r="AI1067" s="17" cm="1">
        <f t="array" ref="AI1067">SUMPRODUCT(--(IFERROR(HOUR(Flights_2026_09_303334353637345678910[entry_hour]),-1)=HOUR(AF1067)),--(IFERROR(Flights_2026_09_303334353637345678910[entry_sector],"")=AG1067),--(IFERROR(Flights_2026_09_303334353637345678910[nfl],-1)&gt;=AH1067),--(IFERROR(Flights_2026_09_303334353637345678910[nfl],-1)&lt;=IF(AH1067=450,450,AH1067+9)))</f>
        <v>0</v>
      </c>
    </row>
    <row r="1068" spans="32:35" x14ac:dyDescent="0.2">
      <c r="AF1068" s="2">
        <v>0.91666666666666663</v>
      </c>
      <c r="AG1068" t="s">
        <v>744</v>
      </c>
      <c r="AH1068" s="17">
        <v>200</v>
      </c>
      <c r="AI1068" s="17" cm="1">
        <f t="array" ref="AI1068">SUMPRODUCT(--(IFERROR(HOUR(Flights_2026_09_303334353637345678910[entry_hour]),-1)=HOUR(AF1068)),--(IFERROR(Flights_2026_09_303334353637345678910[entry_sector],"")=AG1068),--(IFERROR(Flights_2026_09_303334353637345678910[nfl],-1)&gt;=AH1068),--(IFERROR(Flights_2026_09_303334353637345678910[nfl],-1)&lt;=IF(AH1068=450,450,AH1068+9)))</f>
        <v>0</v>
      </c>
    </row>
    <row r="1069" spans="32:35" x14ac:dyDescent="0.2">
      <c r="AF1069" s="2">
        <v>0.91666666666666663</v>
      </c>
      <c r="AG1069" t="s">
        <v>744</v>
      </c>
      <c r="AH1069" s="17">
        <v>210</v>
      </c>
      <c r="AI1069" s="17" cm="1">
        <f t="array" ref="AI1069">SUMPRODUCT(--(IFERROR(HOUR(Flights_2026_09_303334353637345678910[entry_hour]),-1)=HOUR(AF1069)),--(IFERROR(Flights_2026_09_303334353637345678910[entry_sector],"")=AG1069),--(IFERROR(Flights_2026_09_303334353637345678910[nfl],-1)&gt;=AH1069),--(IFERROR(Flights_2026_09_303334353637345678910[nfl],-1)&lt;=IF(AH1069=450,450,AH1069+9)))</f>
        <v>0</v>
      </c>
    </row>
    <row r="1070" spans="32:35" x14ac:dyDescent="0.2">
      <c r="AF1070" s="2">
        <v>0.91666666666666663</v>
      </c>
      <c r="AG1070" t="s">
        <v>744</v>
      </c>
      <c r="AH1070" s="17">
        <v>220</v>
      </c>
      <c r="AI1070" s="17" cm="1">
        <f t="array" ref="AI1070">SUMPRODUCT(--(IFERROR(HOUR(Flights_2026_09_303334353637345678910[entry_hour]),-1)=HOUR(AF1070)),--(IFERROR(Flights_2026_09_303334353637345678910[entry_sector],"")=AG1070),--(IFERROR(Flights_2026_09_303334353637345678910[nfl],-1)&gt;=AH1070),--(IFERROR(Flights_2026_09_303334353637345678910[nfl],-1)&lt;=IF(AH1070=450,450,AH1070+9)))</f>
        <v>3</v>
      </c>
    </row>
    <row r="1071" spans="32:35" x14ac:dyDescent="0.2">
      <c r="AF1071" s="2">
        <v>0.91666666666666663</v>
      </c>
      <c r="AG1071" t="s">
        <v>744</v>
      </c>
      <c r="AH1071" s="17">
        <v>230</v>
      </c>
      <c r="AI1071" s="17" cm="1">
        <f t="array" ref="AI1071">SUMPRODUCT(--(IFERROR(HOUR(Flights_2026_09_303334353637345678910[entry_hour]),-1)=HOUR(AF1071)),--(IFERROR(Flights_2026_09_303334353637345678910[entry_sector],"")=AG1071),--(IFERROR(Flights_2026_09_303334353637345678910[nfl],-1)&gt;=AH1071),--(IFERROR(Flights_2026_09_303334353637345678910[nfl],-1)&lt;=IF(AH1071=450,450,AH1071+9)))</f>
        <v>0</v>
      </c>
    </row>
    <row r="1072" spans="32:35" x14ac:dyDescent="0.2">
      <c r="AF1072" s="2">
        <v>0.91666666666666663</v>
      </c>
      <c r="AG1072" t="s">
        <v>744</v>
      </c>
      <c r="AH1072" s="17">
        <v>240</v>
      </c>
      <c r="AI1072" s="17" cm="1">
        <f t="array" ref="AI1072">SUMPRODUCT(--(IFERROR(HOUR(Flights_2026_09_303334353637345678910[entry_hour]),-1)=HOUR(AF1072)),--(IFERROR(Flights_2026_09_303334353637345678910[entry_sector],"")=AG1072),--(IFERROR(Flights_2026_09_303334353637345678910[nfl],-1)&gt;=AH1072),--(IFERROR(Flights_2026_09_303334353637345678910[nfl],-1)&lt;=IF(AH1072=450,450,AH1072+9)))</f>
        <v>0</v>
      </c>
    </row>
    <row r="1073" spans="32:35" x14ac:dyDescent="0.2">
      <c r="AF1073" s="2">
        <v>0.91666666666666663</v>
      </c>
      <c r="AG1073" t="s">
        <v>744</v>
      </c>
      <c r="AH1073" s="17">
        <v>250</v>
      </c>
      <c r="AI1073" s="17" cm="1">
        <f t="array" ref="AI1073">SUMPRODUCT(--(IFERROR(HOUR(Flights_2026_09_303334353637345678910[entry_hour]),-1)=HOUR(AF1073)),--(IFERROR(Flights_2026_09_303334353637345678910[entry_sector],"")=AG1073),--(IFERROR(Flights_2026_09_303334353637345678910[nfl],-1)&gt;=AH1073),--(IFERROR(Flights_2026_09_303334353637345678910[nfl],-1)&lt;=IF(AH1073=450,450,AH1073+9)))</f>
        <v>0</v>
      </c>
    </row>
    <row r="1074" spans="32:35" x14ac:dyDescent="0.2">
      <c r="AF1074" s="2">
        <v>0.91666666666666663</v>
      </c>
      <c r="AG1074" t="s">
        <v>744</v>
      </c>
      <c r="AH1074" s="17">
        <v>260</v>
      </c>
      <c r="AI1074" s="17" cm="1">
        <f t="array" ref="AI1074">SUMPRODUCT(--(IFERROR(HOUR(Flights_2026_09_303334353637345678910[entry_hour]),-1)=HOUR(AF1074)),--(IFERROR(Flights_2026_09_303334353637345678910[entry_sector],"")=AG1074),--(IFERROR(Flights_2026_09_303334353637345678910[nfl],-1)&gt;=AH1074),--(IFERROR(Flights_2026_09_303334353637345678910[nfl],-1)&lt;=IF(AH1074=450,450,AH1074+9)))</f>
        <v>0</v>
      </c>
    </row>
    <row r="1075" spans="32:35" x14ac:dyDescent="0.2">
      <c r="AF1075" s="2">
        <v>0.91666666666666663</v>
      </c>
      <c r="AG1075" t="s">
        <v>744</v>
      </c>
      <c r="AH1075" s="17">
        <v>270</v>
      </c>
      <c r="AI1075" s="17" cm="1">
        <f t="array" ref="AI1075">SUMPRODUCT(--(IFERROR(HOUR(Flights_2026_09_303334353637345678910[entry_hour]),-1)=HOUR(AF1075)),--(IFERROR(Flights_2026_09_303334353637345678910[entry_sector],"")=AG1075),--(IFERROR(Flights_2026_09_303334353637345678910[nfl],-1)&gt;=AH1075),--(IFERROR(Flights_2026_09_303334353637345678910[nfl],-1)&lt;=IF(AH1075=450,450,AH1075+9)))</f>
        <v>0</v>
      </c>
    </row>
    <row r="1076" spans="32:35" x14ac:dyDescent="0.2">
      <c r="AF1076" s="2">
        <v>0.91666666666666663</v>
      </c>
      <c r="AG1076" t="s">
        <v>744</v>
      </c>
      <c r="AH1076" s="17">
        <v>280</v>
      </c>
      <c r="AI1076" s="17" cm="1">
        <f t="array" ref="AI1076">SUMPRODUCT(--(IFERROR(HOUR(Flights_2026_09_303334353637345678910[entry_hour]),-1)=HOUR(AF1076)),--(IFERROR(Flights_2026_09_303334353637345678910[entry_sector],"")=AG1076),--(IFERROR(Flights_2026_09_303334353637345678910[nfl],-1)&gt;=AH1076),--(IFERROR(Flights_2026_09_303334353637345678910[nfl],-1)&lt;=IF(AH1076=450,450,AH1076+9)))</f>
        <v>0</v>
      </c>
    </row>
    <row r="1077" spans="32:35" x14ac:dyDescent="0.2">
      <c r="AF1077" s="2">
        <v>0.91666666666666663</v>
      </c>
      <c r="AG1077" t="s">
        <v>744</v>
      </c>
      <c r="AH1077" s="17">
        <v>290</v>
      </c>
      <c r="AI1077" s="17" cm="1">
        <f t="array" ref="AI1077">SUMPRODUCT(--(IFERROR(HOUR(Flights_2026_09_303334353637345678910[entry_hour]),-1)=HOUR(AF1077)),--(IFERROR(Flights_2026_09_303334353637345678910[entry_sector],"")=AG1077),--(IFERROR(Flights_2026_09_303334353637345678910[nfl],-1)&gt;=AH1077),--(IFERROR(Flights_2026_09_303334353637345678910[nfl],-1)&lt;=IF(AH1077=450,450,AH1077+9)))</f>
        <v>0</v>
      </c>
    </row>
    <row r="1078" spans="32:35" x14ac:dyDescent="0.2">
      <c r="AF1078" s="2">
        <v>0.91666666666666663</v>
      </c>
      <c r="AG1078" t="s">
        <v>744</v>
      </c>
      <c r="AH1078" s="17">
        <v>300</v>
      </c>
      <c r="AI1078" s="17" cm="1">
        <f t="array" ref="AI1078">SUMPRODUCT(--(IFERROR(HOUR(Flights_2026_09_303334353637345678910[entry_hour]),-1)=HOUR(AF1078)),--(IFERROR(Flights_2026_09_303334353637345678910[entry_sector],"")=AG1078),--(IFERROR(Flights_2026_09_303334353637345678910[nfl],-1)&gt;=AH1078),--(IFERROR(Flights_2026_09_303334353637345678910[nfl],-1)&lt;=IF(AH1078=450,450,AH1078+9)))</f>
        <v>0</v>
      </c>
    </row>
    <row r="1079" spans="32:35" x14ac:dyDescent="0.2">
      <c r="AF1079" s="2">
        <v>0.91666666666666663</v>
      </c>
      <c r="AG1079" t="s">
        <v>744</v>
      </c>
      <c r="AH1079" s="17">
        <v>310</v>
      </c>
      <c r="AI1079" s="17" cm="1">
        <f t="array" ref="AI1079">SUMPRODUCT(--(IFERROR(HOUR(Flights_2026_09_303334353637345678910[entry_hour]),-1)=HOUR(AF1079)),--(IFERROR(Flights_2026_09_303334353637345678910[entry_sector],"")=AG1079),--(IFERROR(Flights_2026_09_303334353637345678910[nfl],-1)&gt;=AH1079),--(IFERROR(Flights_2026_09_303334353637345678910[nfl],-1)&lt;=IF(AH1079=450,450,AH1079+9)))</f>
        <v>0</v>
      </c>
    </row>
    <row r="1080" spans="32:35" x14ac:dyDescent="0.2">
      <c r="AF1080" s="2">
        <v>0.91666666666666663</v>
      </c>
      <c r="AG1080" t="s">
        <v>744</v>
      </c>
      <c r="AH1080" s="17">
        <v>320</v>
      </c>
      <c r="AI1080" s="17" cm="1">
        <f t="array" ref="AI1080">SUMPRODUCT(--(IFERROR(HOUR(Flights_2026_09_303334353637345678910[entry_hour]),-1)=HOUR(AF1080)),--(IFERROR(Flights_2026_09_303334353637345678910[entry_sector],"")=AG1080),--(IFERROR(Flights_2026_09_303334353637345678910[nfl],-1)&gt;=AH1080),--(IFERROR(Flights_2026_09_303334353637345678910[nfl],-1)&lt;=IF(AH1080=450,450,AH1080+9)))</f>
        <v>0</v>
      </c>
    </row>
    <row r="1081" spans="32:35" x14ac:dyDescent="0.2">
      <c r="AF1081" s="2">
        <v>0.91666666666666663</v>
      </c>
      <c r="AG1081" t="s">
        <v>744</v>
      </c>
      <c r="AH1081" s="17">
        <v>330</v>
      </c>
      <c r="AI1081" s="17" cm="1">
        <f t="array" ref="AI1081">SUMPRODUCT(--(IFERROR(HOUR(Flights_2026_09_303334353637345678910[entry_hour]),-1)=HOUR(AF1081)),--(IFERROR(Flights_2026_09_303334353637345678910[entry_sector],"")=AG1081),--(IFERROR(Flights_2026_09_303334353637345678910[nfl],-1)&gt;=AH1081),--(IFERROR(Flights_2026_09_303334353637345678910[nfl],-1)&lt;=IF(AH1081=450,450,AH1081+9)))</f>
        <v>0</v>
      </c>
    </row>
    <row r="1082" spans="32:35" x14ac:dyDescent="0.2">
      <c r="AF1082" s="2">
        <v>0.91666666666666663</v>
      </c>
      <c r="AG1082" t="s">
        <v>744</v>
      </c>
      <c r="AH1082" s="17">
        <v>340</v>
      </c>
      <c r="AI1082" s="17" cm="1">
        <f t="array" ref="AI1082">SUMPRODUCT(--(IFERROR(HOUR(Flights_2026_09_303334353637345678910[entry_hour]),-1)=HOUR(AF1082)),--(IFERROR(Flights_2026_09_303334353637345678910[entry_sector],"")=AG1082),--(IFERROR(Flights_2026_09_303334353637345678910[nfl],-1)&gt;=AH1082),--(IFERROR(Flights_2026_09_303334353637345678910[nfl],-1)&lt;=IF(AH1082=450,450,AH1082+9)))</f>
        <v>0</v>
      </c>
    </row>
    <row r="1083" spans="32:35" x14ac:dyDescent="0.2">
      <c r="AF1083" s="2">
        <v>0.91666666666666663</v>
      </c>
      <c r="AG1083" t="s">
        <v>744</v>
      </c>
      <c r="AH1083" s="17">
        <v>350</v>
      </c>
      <c r="AI1083" s="17" cm="1">
        <f t="array" ref="AI1083">SUMPRODUCT(--(IFERROR(HOUR(Flights_2026_09_303334353637345678910[entry_hour]),-1)=HOUR(AF1083)),--(IFERROR(Flights_2026_09_303334353637345678910[entry_sector],"")=AG1083),--(IFERROR(Flights_2026_09_303334353637345678910[nfl],-1)&gt;=AH1083),--(IFERROR(Flights_2026_09_303334353637345678910[nfl],-1)&lt;=IF(AH1083=450,450,AH1083+9)))</f>
        <v>0</v>
      </c>
    </row>
    <row r="1084" spans="32:35" x14ac:dyDescent="0.2">
      <c r="AF1084" s="2">
        <v>0.91666666666666663</v>
      </c>
      <c r="AG1084" t="s">
        <v>744</v>
      </c>
      <c r="AH1084" s="17">
        <v>360</v>
      </c>
      <c r="AI1084" s="17" cm="1">
        <f t="array" ref="AI1084">SUMPRODUCT(--(IFERROR(HOUR(Flights_2026_09_303334353637345678910[entry_hour]),-1)=HOUR(AF1084)),--(IFERROR(Flights_2026_09_303334353637345678910[entry_sector],"")=AG1084),--(IFERROR(Flights_2026_09_303334353637345678910[nfl],-1)&gt;=AH1084),--(IFERROR(Flights_2026_09_303334353637345678910[nfl],-1)&lt;=IF(AH1084=450,450,AH1084+9)))</f>
        <v>0</v>
      </c>
    </row>
    <row r="1085" spans="32:35" x14ac:dyDescent="0.2">
      <c r="AF1085" s="2">
        <v>0.91666666666666663</v>
      </c>
      <c r="AG1085" t="s">
        <v>744</v>
      </c>
      <c r="AH1085" s="17">
        <v>370</v>
      </c>
      <c r="AI1085" s="17" cm="1">
        <f t="array" ref="AI1085">SUMPRODUCT(--(IFERROR(HOUR(Flights_2026_09_303334353637345678910[entry_hour]),-1)=HOUR(AF1085)),--(IFERROR(Flights_2026_09_303334353637345678910[entry_sector],"")=AG1085),--(IFERROR(Flights_2026_09_303334353637345678910[nfl],-1)&gt;=AH1085),--(IFERROR(Flights_2026_09_303334353637345678910[nfl],-1)&lt;=IF(AH1085=450,450,AH1085+9)))</f>
        <v>0</v>
      </c>
    </row>
    <row r="1086" spans="32:35" x14ac:dyDescent="0.2">
      <c r="AF1086" s="2">
        <v>0.91666666666666663</v>
      </c>
      <c r="AG1086" t="s">
        <v>744</v>
      </c>
      <c r="AH1086" s="17">
        <v>380</v>
      </c>
      <c r="AI1086" s="17" cm="1">
        <f t="array" ref="AI1086">SUMPRODUCT(--(IFERROR(HOUR(Flights_2026_09_303334353637345678910[entry_hour]),-1)=HOUR(AF1086)),--(IFERROR(Flights_2026_09_303334353637345678910[entry_sector],"")=AG1086),--(IFERROR(Flights_2026_09_303334353637345678910[nfl],-1)&gt;=AH1086),--(IFERROR(Flights_2026_09_303334353637345678910[nfl],-1)&lt;=IF(AH1086=450,450,AH1086+9)))</f>
        <v>0</v>
      </c>
    </row>
    <row r="1087" spans="32:35" x14ac:dyDescent="0.2">
      <c r="AF1087" s="2">
        <v>0.91666666666666663</v>
      </c>
      <c r="AG1087" t="s">
        <v>744</v>
      </c>
      <c r="AH1087" s="17">
        <v>390</v>
      </c>
      <c r="AI1087" s="17" cm="1">
        <f t="array" ref="AI1087">SUMPRODUCT(--(IFERROR(HOUR(Flights_2026_09_303334353637345678910[entry_hour]),-1)=HOUR(AF1087)),--(IFERROR(Flights_2026_09_303334353637345678910[entry_sector],"")=AG1087),--(IFERROR(Flights_2026_09_303334353637345678910[nfl],-1)&gt;=AH1087),--(IFERROR(Flights_2026_09_303334353637345678910[nfl],-1)&lt;=IF(AH1087=450,450,AH1087+9)))</f>
        <v>0</v>
      </c>
    </row>
    <row r="1088" spans="32:35" x14ac:dyDescent="0.2">
      <c r="AF1088" s="2">
        <v>0.91666666666666663</v>
      </c>
      <c r="AG1088" t="s">
        <v>744</v>
      </c>
      <c r="AH1088" s="17">
        <v>400</v>
      </c>
      <c r="AI1088" s="17" cm="1">
        <f t="array" ref="AI1088">SUMPRODUCT(--(IFERROR(HOUR(Flights_2026_09_303334353637345678910[entry_hour]),-1)=HOUR(AF1088)),--(IFERROR(Flights_2026_09_303334353637345678910[entry_sector],"")=AG1088),--(IFERROR(Flights_2026_09_303334353637345678910[nfl],-1)&gt;=AH1088),--(IFERROR(Flights_2026_09_303334353637345678910[nfl],-1)&lt;=IF(AH1088=450,450,AH1088+9)))</f>
        <v>0</v>
      </c>
    </row>
    <row r="1089" spans="32:35" x14ac:dyDescent="0.2">
      <c r="AF1089" s="2">
        <v>0.91666666666666663</v>
      </c>
      <c r="AG1089" t="s">
        <v>744</v>
      </c>
      <c r="AH1089" s="17">
        <v>410</v>
      </c>
      <c r="AI1089" s="17" cm="1">
        <f t="array" ref="AI1089">SUMPRODUCT(--(IFERROR(HOUR(Flights_2026_09_303334353637345678910[entry_hour]),-1)=HOUR(AF1089)),--(IFERROR(Flights_2026_09_303334353637345678910[entry_sector],"")=AG1089),--(IFERROR(Flights_2026_09_303334353637345678910[nfl],-1)&gt;=AH1089),--(IFERROR(Flights_2026_09_303334353637345678910[nfl],-1)&lt;=IF(AH1089=450,450,AH1089+9)))</f>
        <v>0</v>
      </c>
    </row>
    <row r="1090" spans="32:35" x14ac:dyDescent="0.2">
      <c r="AF1090" s="2">
        <v>0.91666666666666663</v>
      </c>
      <c r="AG1090" t="s">
        <v>744</v>
      </c>
      <c r="AH1090" s="17">
        <v>420</v>
      </c>
      <c r="AI1090" s="17" cm="1">
        <f t="array" ref="AI1090">SUMPRODUCT(--(IFERROR(HOUR(Flights_2026_09_303334353637345678910[entry_hour]),-1)=HOUR(AF1090)),--(IFERROR(Flights_2026_09_303334353637345678910[entry_sector],"")=AG1090),--(IFERROR(Flights_2026_09_303334353637345678910[nfl],-1)&gt;=AH1090),--(IFERROR(Flights_2026_09_303334353637345678910[nfl],-1)&lt;=IF(AH1090=450,450,AH1090+9)))</f>
        <v>0</v>
      </c>
    </row>
    <row r="1091" spans="32:35" x14ac:dyDescent="0.2">
      <c r="AF1091" s="2">
        <v>0.91666666666666663</v>
      </c>
      <c r="AG1091" t="s">
        <v>744</v>
      </c>
      <c r="AH1091" s="17">
        <v>430</v>
      </c>
      <c r="AI1091" s="17" cm="1">
        <f t="array" ref="AI1091">SUMPRODUCT(--(IFERROR(HOUR(Flights_2026_09_303334353637345678910[entry_hour]),-1)=HOUR(AF1091)),--(IFERROR(Flights_2026_09_303334353637345678910[entry_sector],"")=AG1091),--(IFERROR(Flights_2026_09_303334353637345678910[nfl],-1)&gt;=AH1091),--(IFERROR(Flights_2026_09_303334353637345678910[nfl],-1)&lt;=IF(AH1091=450,450,AH1091+9)))</f>
        <v>0</v>
      </c>
    </row>
    <row r="1092" spans="32:35" x14ac:dyDescent="0.2">
      <c r="AF1092" s="2">
        <v>0.91666666666666663</v>
      </c>
      <c r="AG1092" t="s">
        <v>744</v>
      </c>
      <c r="AH1092" s="17">
        <v>440</v>
      </c>
      <c r="AI1092" s="17" cm="1">
        <f t="array" ref="AI1092">SUMPRODUCT(--(IFERROR(HOUR(Flights_2026_09_303334353637345678910[entry_hour]),-1)=HOUR(AF1092)),--(IFERROR(Flights_2026_09_303334353637345678910[entry_sector],"")=AG1092),--(IFERROR(Flights_2026_09_303334353637345678910[nfl],-1)&gt;=AH1092),--(IFERROR(Flights_2026_09_303334353637345678910[nfl],-1)&lt;=IF(AH1092=450,450,AH1092+9)))</f>
        <v>0</v>
      </c>
    </row>
    <row r="1093" spans="32:35" x14ac:dyDescent="0.2">
      <c r="AF1093" s="2">
        <v>0.91666666666666663</v>
      </c>
      <c r="AG1093" t="s">
        <v>744</v>
      </c>
      <c r="AH1093" s="17">
        <v>450</v>
      </c>
      <c r="AI1093" s="17" cm="1">
        <f t="array" ref="AI1093">SUMPRODUCT(--(IFERROR(HOUR(Flights_2026_09_303334353637345678910[entry_hour]),-1)=HOUR(AF1093)),--(IFERROR(Flights_2026_09_303334353637345678910[entry_sector],"")=AG1093),--(IFERROR(Flights_2026_09_303334353637345678910[nfl],-1)&gt;=AH1093),--(IFERROR(Flights_2026_09_303334353637345678910[nfl],-1)&lt;=IF(AH1093=450,450,AH1093+9)))</f>
        <v>0</v>
      </c>
    </row>
    <row r="1094" spans="32:35" x14ac:dyDescent="0.2">
      <c r="AF1094" s="2">
        <v>0.91666666666666663</v>
      </c>
      <c r="AG1094" t="s">
        <v>745</v>
      </c>
      <c r="AH1094" s="17">
        <v>200</v>
      </c>
      <c r="AI1094" s="17" cm="1">
        <f t="array" ref="AI1094">SUMPRODUCT(--(IFERROR(HOUR(Flights_2026_09_303334353637345678910[entry_hour]),-1)=HOUR(AF1094)),--(IFERROR(Flights_2026_09_303334353637345678910[entry_sector],"")=AG1094),--(IFERROR(Flights_2026_09_303334353637345678910[nfl],-1)&gt;=AH1094),--(IFERROR(Flights_2026_09_303334353637345678910[nfl],-1)&lt;=IF(AH1094=450,450,AH1094+9)))</f>
        <v>0</v>
      </c>
    </row>
    <row r="1095" spans="32:35" x14ac:dyDescent="0.2">
      <c r="AF1095" s="2">
        <v>0.91666666666666663</v>
      </c>
      <c r="AG1095" t="s">
        <v>745</v>
      </c>
      <c r="AH1095" s="17">
        <v>210</v>
      </c>
      <c r="AI1095" s="17" cm="1">
        <f t="array" ref="AI1095">SUMPRODUCT(--(IFERROR(HOUR(Flights_2026_09_303334353637345678910[entry_hour]),-1)=HOUR(AF1095)),--(IFERROR(Flights_2026_09_303334353637345678910[entry_sector],"")=AG1095),--(IFERROR(Flights_2026_09_303334353637345678910[nfl],-1)&gt;=AH1095),--(IFERROR(Flights_2026_09_303334353637345678910[nfl],-1)&lt;=IF(AH1095=450,450,AH1095+9)))</f>
        <v>0</v>
      </c>
    </row>
    <row r="1096" spans="32:35" x14ac:dyDescent="0.2">
      <c r="AF1096" s="2">
        <v>0.91666666666666663</v>
      </c>
      <c r="AG1096" t="s">
        <v>745</v>
      </c>
      <c r="AH1096" s="17">
        <v>220</v>
      </c>
      <c r="AI1096" s="17" cm="1">
        <f t="array" ref="AI1096">SUMPRODUCT(--(IFERROR(HOUR(Flights_2026_09_303334353637345678910[entry_hour]),-1)=HOUR(AF1096)),--(IFERROR(Flights_2026_09_303334353637345678910[entry_sector],"")=AG1096),--(IFERROR(Flights_2026_09_303334353637345678910[nfl],-1)&gt;=AH1096),--(IFERROR(Flights_2026_09_303334353637345678910[nfl],-1)&lt;=IF(AH1096=450,450,AH1096+9)))</f>
        <v>0</v>
      </c>
    </row>
    <row r="1097" spans="32:35" x14ac:dyDescent="0.2">
      <c r="AF1097" s="2">
        <v>0.91666666666666663</v>
      </c>
      <c r="AG1097" t="s">
        <v>745</v>
      </c>
      <c r="AH1097" s="17">
        <v>230</v>
      </c>
      <c r="AI1097" s="17" cm="1">
        <f t="array" ref="AI1097">SUMPRODUCT(--(IFERROR(HOUR(Flights_2026_09_303334353637345678910[entry_hour]),-1)=HOUR(AF1097)),--(IFERROR(Flights_2026_09_303334353637345678910[entry_sector],"")=AG1097),--(IFERROR(Flights_2026_09_303334353637345678910[nfl],-1)&gt;=AH1097),--(IFERROR(Flights_2026_09_303334353637345678910[nfl],-1)&lt;=IF(AH1097=450,450,AH1097+9)))</f>
        <v>0</v>
      </c>
    </row>
    <row r="1098" spans="32:35" x14ac:dyDescent="0.2">
      <c r="AF1098" s="2">
        <v>0.91666666666666663</v>
      </c>
      <c r="AG1098" t="s">
        <v>745</v>
      </c>
      <c r="AH1098" s="17">
        <v>240</v>
      </c>
      <c r="AI1098" s="17" cm="1">
        <f t="array" ref="AI1098">SUMPRODUCT(--(IFERROR(HOUR(Flights_2026_09_303334353637345678910[entry_hour]),-1)=HOUR(AF1098)),--(IFERROR(Flights_2026_09_303334353637345678910[entry_sector],"")=AG1098),--(IFERROR(Flights_2026_09_303334353637345678910[nfl],-1)&gt;=AH1098),--(IFERROR(Flights_2026_09_303334353637345678910[nfl],-1)&lt;=IF(AH1098=450,450,AH1098+9)))</f>
        <v>0</v>
      </c>
    </row>
    <row r="1099" spans="32:35" x14ac:dyDescent="0.2">
      <c r="AF1099" s="2">
        <v>0.91666666666666663</v>
      </c>
      <c r="AG1099" t="s">
        <v>745</v>
      </c>
      <c r="AH1099" s="17">
        <v>250</v>
      </c>
      <c r="AI1099" s="17" cm="1">
        <f t="array" ref="AI1099">SUMPRODUCT(--(IFERROR(HOUR(Flights_2026_09_303334353637345678910[entry_hour]),-1)=HOUR(AF1099)),--(IFERROR(Flights_2026_09_303334353637345678910[entry_sector],"")=AG1099),--(IFERROR(Flights_2026_09_303334353637345678910[nfl],-1)&gt;=AH1099),--(IFERROR(Flights_2026_09_303334353637345678910[nfl],-1)&lt;=IF(AH1099=450,450,AH1099+9)))</f>
        <v>0</v>
      </c>
    </row>
    <row r="1100" spans="32:35" x14ac:dyDescent="0.2">
      <c r="AF1100" s="2">
        <v>0.91666666666666663</v>
      </c>
      <c r="AG1100" t="s">
        <v>745</v>
      </c>
      <c r="AH1100" s="17">
        <v>260</v>
      </c>
      <c r="AI1100" s="17" cm="1">
        <f t="array" ref="AI1100">SUMPRODUCT(--(IFERROR(HOUR(Flights_2026_09_303334353637345678910[entry_hour]),-1)=HOUR(AF1100)),--(IFERROR(Flights_2026_09_303334353637345678910[entry_sector],"")=AG1100),--(IFERROR(Flights_2026_09_303334353637345678910[nfl],-1)&gt;=AH1100),--(IFERROR(Flights_2026_09_303334353637345678910[nfl],-1)&lt;=IF(AH1100=450,450,AH1100+9)))</f>
        <v>0</v>
      </c>
    </row>
    <row r="1101" spans="32:35" x14ac:dyDescent="0.2">
      <c r="AF1101" s="2">
        <v>0.91666666666666663</v>
      </c>
      <c r="AG1101" t="s">
        <v>745</v>
      </c>
      <c r="AH1101" s="17">
        <v>270</v>
      </c>
      <c r="AI1101" s="17" cm="1">
        <f t="array" ref="AI1101">SUMPRODUCT(--(IFERROR(HOUR(Flights_2026_09_303334353637345678910[entry_hour]),-1)=HOUR(AF1101)),--(IFERROR(Flights_2026_09_303334353637345678910[entry_sector],"")=AG1101),--(IFERROR(Flights_2026_09_303334353637345678910[nfl],-1)&gt;=AH1101),--(IFERROR(Flights_2026_09_303334353637345678910[nfl],-1)&lt;=IF(AH1101=450,450,AH1101+9)))</f>
        <v>0</v>
      </c>
    </row>
    <row r="1102" spans="32:35" x14ac:dyDescent="0.2">
      <c r="AF1102" s="2">
        <v>0.91666666666666663</v>
      </c>
      <c r="AG1102" t="s">
        <v>745</v>
      </c>
      <c r="AH1102" s="17">
        <v>280</v>
      </c>
      <c r="AI1102" s="17" cm="1">
        <f t="array" ref="AI1102">SUMPRODUCT(--(IFERROR(HOUR(Flights_2026_09_303334353637345678910[entry_hour]),-1)=HOUR(AF1102)),--(IFERROR(Flights_2026_09_303334353637345678910[entry_sector],"")=AG1102),--(IFERROR(Flights_2026_09_303334353637345678910[nfl],-1)&gt;=AH1102),--(IFERROR(Flights_2026_09_303334353637345678910[nfl],-1)&lt;=IF(AH1102=450,450,AH1102+9)))</f>
        <v>0</v>
      </c>
    </row>
    <row r="1103" spans="32:35" x14ac:dyDescent="0.2">
      <c r="AF1103" s="2">
        <v>0.91666666666666663</v>
      </c>
      <c r="AG1103" t="s">
        <v>745</v>
      </c>
      <c r="AH1103" s="17">
        <v>290</v>
      </c>
      <c r="AI1103" s="17" cm="1">
        <f t="array" ref="AI1103">SUMPRODUCT(--(IFERROR(HOUR(Flights_2026_09_303334353637345678910[entry_hour]),-1)=HOUR(AF1103)),--(IFERROR(Flights_2026_09_303334353637345678910[entry_sector],"")=AG1103),--(IFERROR(Flights_2026_09_303334353637345678910[nfl],-1)&gt;=AH1103),--(IFERROR(Flights_2026_09_303334353637345678910[nfl],-1)&lt;=IF(AH1103=450,450,AH1103+9)))</f>
        <v>0</v>
      </c>
    </row>
    <row r="1104" spans="32:35" x14ac:dyDescent="0.2">
      <c r="AF1104" s="2">
        <v>0.91666666666666663</v>
      </c>
      <c r="AG1104" t="s">
        <v>745</v>
      </c>
      <c r="AH1104" s="17">
        <v>300</v>
      </c>
      <c r="AI1104" s="17" cm="1">
        <f t="array" ref="AI1104">SUMPRODUCT(--(IFERROR(HOUR(Flights_2026_09_303334353637345678910[entry_hour]),-1)=HOUR(AF1104)),--(IFERROR(Flights_2026_09_303334353637345678910[entry_sector],"")=AG1104),--(IFERROR(Flights_2026_09_303334353637345678910[nfl],-1)&gt;=AH1104),--(IFERROR(Flights_2026_09_303334353637345678910[nfl],-1)&lt;=IF(AH1104=450,450,AH1104+9)))</f>
        <v>0</v>
      </c>
    </row>
    <row r="1105" spans="32:35" x14ac:dyDescent="0.2">
      <c r="AF1105" s="2">
        <v>0.91666666666666663</v>
      </c>
      <c r="AG1105" t="s">
        <v>745</v>
      </c>
      <c r="AH1105" s="17">
        <v>310</v>
      </c>
      <c r="AI1105" s="17" cm="1">
        <f t="array" ref="AI1105">SUMPRODUCT(--(IFERROR(HOUR(Flights_2026_09_303334353637345678910[entry_hour]),-1)=HOUR(AF1105)),--(IFERROR(Flights_2026_09_303334353637345678910[entry_sector],"")=AG1105),--(IFERROR(Flights_2026_09_303334353637345678910[nfl],-1)&gt;=AH1105),--(IFERROR(Flights_2026_09_303334353637345678910[nfl],-1)&lt;=IF(AH1105=450,450,AH1105+9)))</f>
        <v>1</v>
      </c>
    </row>
    <row r="1106" spans="32:35" x14ac:dyDescent="0.2">
      <c r="AF1106" s="2">
        <v>0.91666666666666663</v>
      </c>
      <c r="AG1106" t="s">
        <v>745</v>
      </c>
      <c r="AH1106" s="17">
        <v>320</v>
      </c>
      <c r="AI1106" s="17" cm="1">
        <f t="array" ref="AI1106">SUMPRODUCT(--(IFERROR(HOUR(Flights_2026_09_303334353637345678910[entry_hour]),-1)=HOUR(AF1106)),--(IFERROR(Flights_2026_09_303334353637345678910[entry_sector],"")=AG1106),--(IFERROR(Flights_2026_09_303334353637345678910[nfl],-1)&gt;=AH1106),--(IFERROR(Flights_2026_09_303334353637345678910[nfl],-1)&lt;=IF(AH1106=450,450,AH1106+9)))</f>
        <v>0</v>
      </c>
    </row>
    <row r="1107" spans="32:35" x14ac:dyDescent="0.2">
      <c r="AF1107" s="2">
        <v>0.91666666666666663</v>
      </c>
      <c r="AG1107" t="s">
        <v>745</v>
      </c>
      <c r="AH1107" s="17">
        <v>330</v>
      </c>
      <c r="AI1107" s="17" cm="1">
        <f t="array" ref="AI1107">SUMPRODUCT(--(IFERROR(HOUR(Flights_2026_09_303334353637345678910[entry_hour]),-1)=HOUR(AF1107)),--(IFERROR(Flights_2026_09_303334353637345678910[entry_sector],"")=AG1107),--(IFERROR(Flights_2026_09_303334353637345678910[nfl],-1)&gt;=AH1107),--(IFERROR(Flights_2026_09_303334353637345678910[nfl],-1)&lt;=IF(AH1107=450,450,AH1107+9)))</f>
        <v>0</v>
      </c>
    </row>
    <row r="1108" spans="32:35" x14ac:dyDescent="0.2">
      <c r="AF1108" s="2">
        <v>0.91666666666666663</v>
      </c>
      <c r="AG1108" t="s">
        <v>745</v>
      </c>
      <c r="AH1108" s="17">
        <v>340</v>
      </c>
      <c r="AI1108" s="17" cm="1">
        <f t="array" ref="AI1108">SUMPRODUCT(--(IFERROR(HOUR(Flights_2026_09_303334353637345678910[entry_hour]),-1)=HOUR(AF1108)),--(IFERROR(Flights_2026_09_303334353637345678910[entry_sector],"")=AG1108),--(IFERROR(Flights_2026_09_303334353637345678910[nfl],-1)&gt;=AH1108),--(IFERROR(Flights_2026_09_303334353637345678910[nfl],-1)&lt;=IF(AH1108=450,450,AH1108+9)))</f>
        <v>0</v>
      </c>
    </row>
    <row r="1109" spans="32:35" x14ac:dyDescent="0.2">
      <c r="AF1109" s="2">
        <v>0.91666666666666663</v>
      </c>
      <c r="AG1109" t="s">
        <v>745</v>
      </c>
      <c r="AH1109" s="17">
        <v>350</v>
      </c>
      <c r="AI1109" s="17" cm="1">
        <f t="array" ref="AI1109">SUMPRODUCT(--(IFERROR(HOUR(Flights_2026_09_303334353637345678910[entry_hour]),-1)=HOUR(AF1109)),--(IFERROR(Flights_2026_09_303334353637345678910[entry_sector],"")=AG1109),--(IFERROR(Flights_2026_09_303334353637345678910[nfl],-1)&gt;=AH1109),--(IFERROR(Flights_2026_09_303334353637345678910[nfl],-1)&lt;=IF(AH1109=450,450,AH1109+9)))</f>
        <v>2</v>
      </c>
    </row>
    <row r="1110" spans="32:35" x14ac:dyDescent="0.2">
      <c r="AF1110" s="2">
        <v>0.91666666666666663</v>
      </c>
      <c r="AG1110" t="s">
        <v>745</v>
      </c>
      <c r="AH1110" s="17">
        <v>360</v>
      </c>
      <c r="AI1110" s="17" cm="1">
        <f t="array" ref="AI1110">SUMPRODUCT(--(IFERROR(HOUR(Flights_2026_09_303334353637345678910[entry_hour]),-1)=HOUR(AF1110)),--(IFERROR(Flights_2026_09_303334353637345678910[entry_sector],"")=AG1110),--(IFERROR(Flights_2026_09_303334353637345678910[nfl],-1)&gt;=AH1110),--(IFERROR(Flights_2026_09_303334353637345678910[nfl],-1)&lt;=IF(AH1110=450,450,AH1110+9)))</f>
        <v>0</v>
      </c>
    </row>
    <row r="1111" spans="32:35" x14ac:dyDescent="0.2">
      <c r="AF1111" s="2">
        <v>0.91666666666666663</v>
      </c>
      <c r="AG1111" t="s">
        <v>745</v>
      </c>
      <c r="AH1111" s="17">
        <v>370</v>
      </c>
      <c r="AI1111" s="17" cm="1">
        <f t="array" ref="AI1111">SUMPRODUCT(--(IFERROR(HOUR(Flights_2026_09_303334353637345678910[entry_hour]),-1)=HOUR(AF1111)),--(IFERROR(Flights_2026_09_303334353637345678910[entry_sector],"")=AG1111),--(IFERROR(Flights_2026_09_303334353637345678910[nfl],-1)&gt;=AH1111),--(IFERROR(Flights_2026_09_303334353637345678910[nfl],-1)&lt;=IF(AH1111=450,450,AH1111+9)))</f>
        <v>1</v>
      </c>
    </row>
    <row r="1112" spans="32:35" x14ac:dyDescent="0.2">
      <c r="AF1112" s="2">
        <v>0.91666666666666663</v>
      </c>
      <c r="AG1112" t="s">
        <v>745</v>
      </c>
      <c r="AH1112" s="17">
        <v>380</v>
      </c>
      <c r="AI1112" s="17" cm="1">
        <f t="array" ref="AI1112">SUMPRODUCT(--(IFERROR(HOUR(Flights_2026_09_303334353637345678910[entry_hour]),-1)=HOUR(AF1112)),--(IFERROR(Flights_2026_09_303334353637345678910[entry_sector],"")=AG1112),--(IFERROR(Flights_2026_09_303334353637345678910[nfl],-1)&gt;=AH1112),--(IFERROR(Flights_2026_09_303334353637345678910[nfl],-1)&lt;=IF(AH1112=450,450,AH1112+9)))</f>
        <v>0</v>
      </c>
    </row>
    <row r="1113" spans="32:35" x14ac:dyDescent="0.2">
      <c r="AF1113" s="2">
        <v>0.91666666666666663</v>
      </c>
      <c r="AG1113" t="s">
        <v>745</v>
      </c>
      <c r="AH1113" s="17">
        <v>390</v>
      </c>
      <c r="AI1113" s="17" cm="1">
        <f t="array" ref="AI1113">SUMPRODUCT(--(IFERROR(HOUR(Flights_2026_09_303334353637345678910[entry_hour]),-1)=HOUR(AF1113)),--(IFERROR(Flights_2026_09_303334353637345678910[entry_sector],"")=AG1113),--(IFERROR(Flights_2026_09_303334353637345678910[nfl],-1)&gt;=AH1113),--(IFERROR(Flights_2026_09_303334353637345678910[nfl],-1)&lt;=IF(AH1113=450,450,AH1113+9)))</f>
        <v>0</v>
      </c>
    </row>
    <row r="1114" spans="32:35" x14ac:dyDescent="0.2">
      <c r="AF1114" s="2">
        <v>0.91666666666666663</v>
      </c>
      <c r="AG1114" t="s">
        <v>745</v>
      </c>
      <c r="AH1114" s="17">
        <v>400</v>
      </c>
      <c r="AI1114" s="17" cm="1">
        <f t="array" ref="AI1114">SUMPRODUCT(--(IFERROR(HOUR(Flights_2026_09_303334353637345678910[entry_hour]),-1)=HOUR(AF1114)),--(IFERROR(Flights_2026_09_303334353637345678910[entry_sector],"")=AG1114),--(IFERROR(Flights_2026_09_303334353637345678910[nfl],-1)&gt;=AH1114),--(IFERROR(Flights_2026_09_303334353637345678910[nfl],-1)&lt;=IF(AH1114=450,450,AH1114+9)))</f>
        <v>0</v>
      </c>
    </row>
    <row r="1115" spans="32:35" x14ac:dyDescent="0.2">
      <c r="AF1115" s="2">
        <v>0.91666666666666663</v>
      </c>
      <c r="AG1115" t="s">
        <v>745</v>
      </c>
      <c r="AH1115" s="17">
        <v>410</v>
      </c>
      <c r="AI1115" s="17" cm="1">
        <f t="array" ref="AI1115">SUMPRODUCT(--(IFERROR(HOUR(Flights_2026_09_303334353637345678910[entry_hour]),-1)=HOUR(AF1115)),--(IFERROR(Flights_2026_09_303334353637345678910[entry_sector],"")=AG1115),--(IFERROR(Flights_2026_09_303334353637345678910[nfl],-1)&gt;=AH1115),--(IFERROR(Flights_2026_09_303334353637345678910[nfl],-1)&lt;=IF(AH1115=450,450,AH1115+9)))</f>
        <v>0</v>
      </c>
    </row>
    <row r="1116" spans="32:35" x14ac:dyDescent="0.2">
      <c r="AF1116" s="2">
        <v>0.91666666666666663</v>
      </c>
      <c r="AG1116" t="s">
        <v>745</v>
      </c>
      <c r="AH1116" s="17">
        <v>420</v>
      </c>
      <c r="AI1116" s="17" cm="1">
        <f t="array" ref="AI1116">SUMPRODUCT(--(IFERROR(HOUR(Flights_2026_09_303334353637345678910[entry_hour]),-1)=HOUR(AF1116)),--(IFERROR(Flights_2026_09_303334353637345678910[entry_sector],"")=AG1116),--(IFERROR(Flights_2026_09_303334353637345678910[nfl],-1)&gt;=AH1116),--(IFERROR(Flights_2026_09_303334353637345678910[nfl],-1)&lt;=IF(AH1116=450,450,AH1116+9)))</f>
        <v>0</v>
      </c>
    </row>
    <row r="1117" spans="32:35" x14ac:dyDescent="0.2">
      <c r="AF1117" s="2">
        <v>0.91666666666666663</v>
      </c>
      <c r="AG1117" t="s">
        <v>745</v>
      </c>
      <c r="AH1117" s="17">
        <v>430</v>
      </c>
      <c r="AI1117" s="17" cm="1">
        <f t="array" ref="AI1117">SUMPRODUCT(--(IFERROR(HOUR(Flights_2026_09_303334353637345678910[entry_hour]),-1)=HOUR(AF1117)),--(IFERROR(Flights_2026_09_303334353637345678910[entry_sector],"")=AG1117),--(IFERROR(Flights_2026_09_303334353637345678910[nfl],-1)&gt;=AH1117),--(IFERROR(Flights_2026_09_303334353637345678910[nfl],-1)&lt;=IF(AH1117=450,450,AH1117+9)))</f>
        <v>0</v>
      </c>
    </row>
    <row r="1118" spans="32:35" x14ac:dyDescent="0.2">
      <c r="AF1118" s="2">
        <v>0.91666666666666663</v>
      </c>
      <c r="AG1118" t="s">
        <v>745</v>
      </c>
      <c r="AH1118" s="17">
        <v>440</v>
      </c>
      <c r="AI1118" s="17" cm="1">
        <f t="array" ref="AI1118">SUMPRODUCT(--(IFERROR(HOUR(Flights_2026_09_303334353637345678910[entry_hour]),-1)=HOUR(AF1118)),--(IFERROR(Flights_2026_09_303334353637345678910[entry_sector],"")=AG1118),--(IFERROR(Flights_2026_09_303334353637345678910[nfl],-1)&gt;=AH1118),--(IFERROR(Flights_2026_09_303334353637345678910[nfl],-1)&lt;=IF(AH1118=450,450,AH1118+9)))</f>
        <v>0</v>
      </c>
    </row>
    <row r="1119" spans="32:35" x14ac:dyDescent="0.2">
      <c r="AF1119" s="2">
        <v>0.91666666666666663</v>
      </c>
      <c r="AG1119" t="s">
        <v>745</v>
      </c>
      <c r="AH1119" s="17">
        <v>450</v>
      </c>
      <c r="AI1119" s="17" cm="1">
        <f t="array" ref="AI1119">SUMPRODUCT(--(IFERROR(HOUR(Flights_2026_09_303334353637345678910[entry_hour]),-1)=HOUR(AF1119)),--(IFERROR(Flights_2026_09_303334353637345678910[entry_sector],"")=AG1119),--(IFERROR(Flights_2026_09_303334353637345678910[nfl],-1)&gt;=AH1119),--(IFERROR(Flights_2026_09_303334353637345678910[nfl],-1)&lt;=IF(AH1119=450,450,AH1119+9)))</f>
        <v>0</v>
      </c>
    </row>
    <row r="1120" spans="32:35" x14ac:dyDescent="0.2">
      <c r="AF1120" s="2">
        <v>0.91666666666666663</v>
      </c>
      <c r="AG1120" t="s">
        <v>840</v>
      </c>
      <c r="AH1120" s="17">
        <v>200</v>
      </c>
      <c r="AI1120" s="17" cm="1">
        <f t="array" ref="AI1120">SUMPRODUCT(--(IFERROR(HOUR(Flights_2026_09_303334353637345678910[entry_hour]),-1)=HOUR(AF1120)),--(IFERROR(Flights_2026_09_303334353637345678910[entry_sector],"")=AG1120),--(IFERROR(Flights_2026_09_303334353637345678910[nfl],-1)&gt;=AH1120),--(IFERROR(Flights_2026_09_303334353637345678910[nfl],-1)&lt;=IF(AH1120=450,450,AH1120+9)))</f>
        <v>0</v>
      </c>
    </row>
    <row r="1121" spans="32:35" x14ac:dyDescent="0.2">
      <c r="AF1121" s="2">
        <v>0.91666666666666663</v>
      </c>
      <c r="AG1121" t="s">
        <v>840</v>
      </c>
      <c r="AH1121" s="17">
        <v>210</v>
      </c>
      <c r="AI1121" s="17" cm="1">
        <f t="array" ref="AI1121">SUMPRODUCT(--(IFERROR(HOUR(Flights_2026_09_303334353637345678910[entry_hour]),-1)=HOUR(AF1121)),--(IFERROR(Flights_2026_09_303334353637345678910[entry_sector],"")=AG1121),--(IFERROR(Flights_2026_09_303334353637345678910[nfl],-1)&gt;=AH1121),--(IFERROR(Flights_2026_09_303334353637345678910[nfl],-1)&lt;=IF(AH1121=450,450,AH1121+9)))</f>
        <v>0</v>
      </c>
    </row>
    <row r="1122" spans="32:35" x14ac:dyDescent="0.2">
      <c r="AF1122" s="2">
        <v>0.91666666666666663</v>
      </c>
      <c r="AG1122" t="s">
        <v>840</v>
      </c>
      <c r="AH1122" s="17">
        <v>220</v>
      </c>
      <c r="AI1122" s="17" cm="1">
        <f t="array" ref="AI1122">SUMPRODUCT(--(IFERROR(HOUR(Flights_2026_09_303334353637345678910[entry_hour]),-1)=HOUR(AF1122)),--(IFERROR(Flights_2026_09_303334353637345678910[entry_sector],"")=AG1122),--(IFERROR(Flights_2026_09_303334353637345678910[nfl],-1)&gt;=AH1122),--(IFERROR(Flights_2026_09_303334353637345678910[nfl],-1)&lt;=IF(AH1122=450,450,AH1122+9)))</f>
        <v>0</v>
      </c>
    </row>
    <row r="1123" spans="32:35" x14ac:dyDescent="0.2">
      <c r="AF1123" s="2">
        <v>0.91666666666666663</v>
      </c>
      <c r="AG1123" t="s">
        <v>840</v>
      </c>
      <c r="AH1123" s="17">
        <v>230</v>
      </c>
      <c r="AI1123" s="17" cm="1">
        <f t="array" ref="AI1123">SUMPRODUCT(--(IFERROR(HOUR(Flights_2026_09_303334353637345678910[entry_hour]),-1)=HOUR(AF1123)),--(IFERROR(Flights_2026_09_303334353637345678910[entry_sector],"")=AG1123),--(IFERROR(Flights_2026_09_303334353637345678910[nfl],-1)&gt;=AH1123),--(IFERROR(Flights_2026_09_303334353637345678910[nfl],-1)&lt;=IF(AH1123=450,450,AH1123+9)))</f>
        <v>0</v>
      </c>
    </row>
    <row r="1124" spans="32:35" x14ac:dyDescent="0.2">
      <c r="AF1124" s="2">
        <v>0.91666666666666663</v>
      </c>
      <c r="AG1124" t="s">
        <v>840</v>
      </c>
      <c r="AH1124" s="17">
        <v>240</v>
      </c>
      <c r="AI1124" s="17" cm="1">
        <f t="array" ref="AI1124">SUMPRODUCT(--(IFERROR(HOUR(Flights_2026_09_303334353637345678910[entry_hour]),-1)=HOUR(AF1124)),--(IFERROR(Flights_2026_09_303334353637345678910[entry_sector],"")=AG1124),--(IFERROR(Flights_2026_09_303334353637345678910[nfl],-1)&gt;=AH1124),--(IFERROR(Flights_2026_09_303334353637345678910[nfl],-1)&lt;=IF(AH1124=450,450,AH1124+9)))</f>
        <v>0</v>
      </c>
    </row>
    <row r="1125" spans="32:35" x14ac:dyDescent="0.2">
      <c r="AF1125" s="2">
        <v>0.91666666666666663</v>
      </c>
      <c r="AG1125" t="s">
        <v>840</v>
      </c>
      <c r="AH1125" s="17">
        <v>250</v>
      </c>
      <c r="AI1125" s="17" cm="1">
        <f t="array" ref="AI1125">SUMPRODUCT(--(IFERROR(HOUR(Flights_2026_09_303334353637345678910[entry_hour]),-1)=HOUR(AF1125)),--(IFERROR(Flights_2026_09_303334353637345678910[entry_sector],"")=AG1125),--(IFERROR(Flights_2026_09_303334353637345678910[nfl],-1)&gt;=AH1125),--(IFERROR(Flights_2026_09_303334353637345678910[nfl],-1)&lt;=IF(AH1125=450,450,AH1125+9)))</f>
        <v>0</v>
      </c>
    </row>
    <row r="1126" spans="32:35" x14ac:dyDescent="0.2">
      <c r="AF1126" s="2">
        <v>0.91666666666666663</v>
      </c>
      <c r="AG1126" t="s">
        <v>840</v>
      </c>
      <c r="AH1126" s="17">
        <v>260</v>
      </c>
      <c r="AI1126" s="17" cm="1">
        <f t="array" ref="AI1126">SUMPRODUCT(--(IFERROR(HOUR(Flights_2026_09_303334353637345678910[entry_hour]),-1)=HOUR(AF1126)),--(IFERROR(Flights_2026_09_303334353637345678910[entry_sector],"")=AG1126),--(IFERROR(Flights_2026_09_303334353637345678910[nfl],-1)&gt;=AH1126),--(IFERROR(Flights_2026_09_303334353637345678910[nfl],-1)&lt;=IF(AH1126=450,450,AH1126+9)))</f>
        <v>0</v>
      </c>
    </row>
    <row r="1127" spans="32:35" x14ac:dyDescent="0.2">
      <c r="AF1127" s="2">
        <v>0.91666666666666663</v>
      </c>
      <c r="AG1127" t="s">
        <v>840</v>
      </c>
      <c r="AH1127" s="17">
        <v>270</v>
      </c>
      <c r="AI1127" s="17" cm="1">
        <f t="array" ref="AI1127">SUMPRODUCT(--(IFERROR(HOUR(Flights_2026_09_303334353637345678910[entry_hour]),-1)=HOUR(AF1127)),--(IFERROR(Flights_2026_09_303334353637345678910[entry_sector],"")=AG1127),--(IFERROR(Flights_2026_09_303334353637345678910[nfl],-1)&gt;=AH1127),--(IFERROR(Flights_2026_09_303334353637345678910[nfl],-1)&lt;=IF(AH1127=450,450,AH1127+9)))</f>
        <v>0</v>
      </c>
    </row>
    <row r="1128" spans="32:35" x14ac:dyDescent="0.2">
      <c r="AF1128" s="2">
        <v>0.91666666666666663</v>
      </c>
      <c r="AG1128" t="s">
        <v>840</v>
      </c>
      <c r="AH1128" s="17">
        <v>280</v>
      </c>
      <c r="AI1128" s="17" cm="1">
        <f t="array" ref="AI1128">SUMPRODUCT(--(IFERROR(HOUR(Flights_2026_09_303334353637345678910[entry_hour]),-1)=HOUR(AF1128)),--(IFERROR(Flights_2026_09_303334353637345678910[entry_sector],"")=AG1128),--(IFERROR(Flights_2026_09_303334353637345678910[nfl],-1)&gt;=AH1128),--(IFERROR(Flights_2026_09_303334353637345678910[nfl],-1)&lt;=IF(AH1128=450,450,AH1128+9)))</f>
        <v>0</v>
      </c>
    </row>
    <row r="1129" spans="32:35" x14ac:dyDescent="0.2">
      <c r="AF1129" s="2">
        <v>0.91666666666666663</v>
      </c>
      <c r="AG1129" t="s">
        <v>840</v>
      </c>
      <c r="AH1129" s="17">
        <v>290</v>
      </c>
      <c r="AI1129" s="17" cm="1">
        <f t="array" ref="AI1129">SUMPRODUCT(--(IFERROR(HOUR(Flights_2026_09_303334353637345678910[entry_hour]),-1)=HOUR(AF1129)),--(IFERROR(Flights_2026_09_303334353637345678910[entry_sector],"")=AG1129),--(IFERROR(Flights_2026_09_303334353637345678910[nfl],-1)&gt;=AH1129),--(IFERROR(Flights_2026_09_303334353637345678910[nfl],-1)&lt;=IF(AH1129=450,450,AH1129+9)))</f>
        <v>0</v>
      </c>
    </row>
    <row r="1130" spans="32:35" x14ac:dyDescent="0.2">
      <c r="AF1130" s="2">
        <v>0.91666666666666663</v>
      </c>
      <c r="AG1130" t="s">
        <v>840</v>
      </c>
      <c r="AH1130" s="17">
        <v>300</v>
      </c>
      <c r="AI1130" s="17" cm="1">
        <f t="array" ref="AI1130">SUMPRODUCT(--(IFERROR(HOUR(Flights_2026_09_303334353637345678910[entry_hour]),-1)=HOUR(AF1130)),--(IFERROR(Flights_2026_09_303334353637345678910[entry_sector],"")=AG1130),--(IFERROR(Flights_2026_09_303334353637345678910[nfl],-1)&gt;=AH1130),--(IFERROR(Flights_2026_09_303334353637345678910[nfl],-1)&lt;=IF(AH1130=450,450,AH1130+9)))</f>
        <v>0</v>
      </c>
    </row>
    <row r="1131" spans="32:35" x14ac:dyDescent="0.2">
      <c r="AF1131" s="2">
        <v>0.91666666666666663</v>
      </c>
      <c r="AG1131" t="s">
        <v>840</v>
      </c>
      <c r="AH1131" s="17">
        <v>310</v>
      </c>
      <c r="AI1131" s="17" cm="1">
        <f t="array" ref="AI1131">SUMPRODUCT(--(IFERROR(HOUR(Flights_2026_09_303334353637345678910[entry_hour]),-1)=HOUR(AF1131)),--(IFERROR(Flights_2026_09_303334353637345678910[entry_sector],"")=AG1131),--(IFERROR(Flights_2026_09_303334353637345678910[nfl],-1)&gt;=AH1131),--(IFERROR(Flights_2026_09_303334353637345678910[nfl],-1)&lt;=IF(AH1131=450,450,AH1131+9)))</f>
        <v>0</v>
      </c>
    </row>
    <row r="1132" spans="32:35" x14ac:dyDescent="0.2">
      <c r="AF1132" s="2">
        <v>0.91666666666666663</v>
      </c>
      <c r="AG1132" t="s">
        <v>840</v>
      </c>
      <c r="AH1132" s="17">
        <v>320</v>
      </c>
      <c r="AI1132" s="17" cm="1">
        <f t="array" ref="AI1132">SUMPRODUCT(--(IFERROR(HOUR(Flights_2026_09_303334353637345678910[entry_hour]),-1)=HOUR(AF1132)),--(IFERROR(Flights_2026_09_303334353637345678910[entry_sector],"")=AG1132),--(IFERROR(Flights_2026_09_303334353637345678910[nfl],-1)&gt;=AH1132),--(IFERROR(Flights_2026_09_303334353637345678910[nfl],-1)&lt;=IF(AH1132=450,450,AH1132+9)))</f>
        <v>0</v>
      </c>
    </row>
    <row r="1133" spans="32:35" x14ac:dyDescent="0.2">
      <c r="AF1133" s="2">
        <v>0.91666666666666663</v>
      </c>
      <c r="AG1133" t="s">
        <v>840</v>
      </c>
      <c r="AH1133" s="17">
        <v>330</v>
      </c>
      <c r="AI1133" s="17" cm="1">
        <f t="array" ref="AI1133">SUMPRODUCT(--(IFERROR(HOUR(Flights_2026_09_303334353637345678910[entry_hour]),-1)=HOUR(AF1133)),--(IFERROR(Flights_2026_09_303334353637345678910[entry_sector],"")=AG1133),--(IFERROR(Flights_2026_09_303334353637345678910[nfl],-1)&gt;=AH1133),--(IFERROR(Flights_2026_09_303334353637345678910[nfl],-1)&lt;=IF(AH1133=450,450,AH1133+9)))</f>
        <v>0</v>
      </c>
    </row>
    <row r="1134" spans="32:35" x14ac:dyDescent="0.2">
      <c r="AF1134" s="2">
        <v>0.91666666666666663</v>
      </c>
      <c r="AG1134" t="s">
        <v>840</v>
      </c>
      <c r="AH1134" s="17">
        <v>340</v>
      </c>
      <c r="AI1134" s="17" cm="1">
        <f t="array" ref="AI1134">SUMPRODUCT(--(IFERROR(HOUR(Flights_2026_09_303334353637345678910[entry_hour]),-1)=HOUR(AF1134)),--(IFERROR(Flights_2026_09_303334353637345678910[entry_sector],"")=AG1134),--(IFERROR(Flights_2026_09_303334353637345678910[nfl],-1)&gt;=AH1134),--(IFERROR(Flights_2026_09_303334353637345678910[nfl],-1)&lt;=IF(AH1134=450,450,AH1134+9)))</f>
        <v>0</v>
      </c>
    </row>
    <row r="1135" spans="32:35" x14ac:dyDescent="0.2">
      <c r="AF1135" s="2">
        <v>0.91666666666666663</v>
      </c>
      <c r="AG1135" t="s">
        <v>840</v>
      </c>
      <c r="AH1135" s="17">
        <v>350</v>
      </c>
      <c r="AI1135" s="17" cm="1">
        <f t="array" ref="AI1135">SUMPRODUCT(--(IFERROR(HOUR(Flights_2026_09_303334353637345678910[entry_hour]),-1)=HOUR(AF1135)),--(IFERROR(Flights_2026_09_303334353637345678910[entry_sector],"")=AG1135),--(IFERROR(Flights_2026_09_303334353637345678910[nfl],-1)&gt;=AH1135),--(IFERROR(Flights_2026_09_303334353637345678910[nfl],-1)&lt;=IF(AH1135=450,450,AH1135+9)))</f>
        <v>1</v>
      </c>
    </row>
    <row r="1136" spans="32:35" x14ac:dyDescent="0.2">
      <c r="AF1136" s="2">
        <v>0.91666666666666663</v>
      </c>
      <c r="AG1136" t="s">
        <v>840</v>
      </c>
      <c r="AH1136" s="17">
        <v>360</v>
      </c>
      <c r="AI1136" s="17" cm="1">
        <f t="array" ref="AI1136">SUMPRODUCT(--(IFERROR(HOUR(Flights_2026_09_303334353637345678910[entry_hour]),-1)=HOUR(AF1136)),--(IFERROR(Flights_2026_09_303334353637345678910[entry_sector],"")=AG1136),--(IFERROR(Flights_2026_09_303334353637345678910[nfl],-1)&gt;=AH1136),--(IFERROR(Flights_2026_09_303334353637345678910[nfl],-1)&lt;=IF(AH1136=450,450,AH1136+9)))</f>
        <v>0</v>
      </c>
    </row>
    <row r="1137" spans="32:35" x14ac:dyDescent="0.2">
      <c r="AF1137" s="2">
        <v>0.91666666666666663</v>
      </c>
      <c r="AG1137" t="s">
        <v>840</v>
      </c>
      <c r="AH1137" s="17">
        <v>370</v>
      </c>
      <c r="AI1137" s="17" cm="1">
        <f t="array" ref="AI1137">SUMPRODUCT(--(IFERROR(HOUR(Flights_2026_09_303334353637345678910[entry_hour]),-1)=HOUR(AF1137)),--(IFERROR(Flights_2026_09_303334353637345678910[entry_sector],"")=AG1137),--(IFERROR(Flights_2026_09_303334353637345678910[nfl],-1)&gt;=AH1137),--(IFERROR(Flights_2026_09_303334353637345678910[nfl],-1)&lt;=IF(AH1137=450,450,AH1137+9)))</f>
        <v>1</v>
      </c>
    </row>
    <row r="1138" spans="32:35" x14ac:dyDescent="0.2">
      <c r="AF1138" s="2">
        <v>0.91666666666666663</v>
      </c>
      <c r="AG1138" t="s">
        <v>840</v>
      </c>
      <c r="AH1138" s="17">
        <v>380</v>
      </c>
      <c r="AI1138" s="17" cm="1">
        <f t="array" ref="AI1138">SUMPRODUCT(--(IFERROR(HOUR(Flights_2026_09_303334353637345678910[entry_hour]),-1)=HOUR(AF1138)),--(IFERROR(Flights_2026_09_303334353637345678910[entry_sector],"")=AG1138),--(IFERROR(Flights_2026_09_303334353637345678910[nfl],-1)&gt;=AH1138),--(IFERROR(Flights_2026_09_303334353637345678910[nfl],-1)&lt;=IF(AH1138=450,450,AH1138+9)))</f>
        <v>0</v>
      </c>
    </row>
    <row r="1139" spans="32:35" x14ac:dyDescent="0.2">
      <c r="AF1139" s="2">
        <v>0.91666666666666663</v>
      </c>
      <c r="AG1139" t="s">
        <v>840</v>
      </c>
      <c r="AH1139" s="17">
        <v>390</v>
      </c>
      <c r="AI1139" s="17" cm="1">
        <f t="array" ref="AI1139">SUMPRODUCT(--(IFERROR(HOUR(Flights_2026_09_303334353637345678910[entry_hour]),-1)=HOUR(AF1139)),--(IFERROR(Flights_2026_09_303334353637345678910[entry_sector],"")=AG1139),--(IFERROR(Flights_2026_09_303334353637345678910[nfl],-1)&gt;=AH1139),--(IFERROR(Flights_2026_09_303334353637345678910[nfl],-1)&lt;=IF(AH1139=450,450,AH1139+9)))</f>
        <v>0</v>
      </c>
    </row>
    <row r="1140" spans="32:35" x14ac:dyDescent="0.2">
      <c r="AF1140" s="2">
        <v>0.91666666666666663</v>
      </c>
      <c r="AG1140" t="s">
        <v>840</v>
      </c>
      <c r="AH1140" s="17">
        <v>400</v>
      </c>
      <c r="AI1140" s="17" cm="1">
        <f t="array" ref="AI1140">SUMPRODUCT(--(IFERROR(HOUR(Flights_2026_09_303334353637345678910[entry_hour]),-1)=HOUR(AF1140)),--(IFERROR(Flights_2026_09_303334353637345678910[entry_sector],"")=AG1140),--(IFERROR(Flights_2026_09_303334353637345678910[nfl],-1)&gt;=AH1140),--(IFERROR(Flights_2026_09_303334353637345678910[nfl],-1)&lt;=IF(AH1140=450,450,AH1140+9)))</f>
        <v>0</v>
      </c>
    </row>
    <row r="1141" spans="32:35" x14ac:dyDescent="0.2">
      <c r="AF1141" s="2">
        <v>0.91666666666666663</v>
      </c>
      <c r="AG1141" t="s">
        <v>840</v>
      </c>
      <c r="AH1141" s="17">
        <v>410</v>
      </c>
      <c r="AI1141" s="17" cm="1">
        <f t="array" ref="AI1141">SUMPRODUCT(--(IFERROR(HOUR(Flights_2026_09_303334353637345678910[entry_hour]),-1)=HOUR(AF1141)),--(IFERROR(Flights_2026_09_303334353637345678910[entry_sector],"")=AG1141),--(IFERROR(Flights_2026_09_303334353637345678910[nfl],-1)&gt;=AH1141),--(IFERROR(Flights_2026_09_303334353637345678910[nfl],-1)&lt;=IF(AH1141=450,450,AH1141+9)))</f>
        <v>0</v>
      </c>
    </row>
    <row r="1142" spans="32:35" x14ac:dyDescent="0.2">
      <c r="AF1142" s="2">
        <v>0.91666666666666663</v>
      </c>
      <c r="AG1142" t="s">
        <v>840</v>
      </c>
      <c r="AH1142" s="17">
        <v>420</v>
      </c>
      <c r="AI1142" s="17" cm="1">
        <f t="array" ref="AI1142">SUMPRODUCT(--(IFERROR(HOUR(Flights_2026_09_303334353637345678910[entry_hour]),-1)=HOUR(AF1142)),--(IFERROR(Flights_2026_09_303334353637345678910[entry_sector],"")=AG1142),--(IFERROR(Flights_2026_09_303334353637345678910[nfl],-1)&gt;=AH1142),--(IFERROR(Flights_2026_09_303334353637345678910[nfl],-1)&lt;=IF(AH1142=450,450,AH1142+9)))</f>
        <v>0</v>
      </c>
    </row>
    <row r="1143" spans="32:35" x14ac:dyDescent="0.2">
      <c r="AF1143" s="2">
        <v>0.91666666666666663</v>
      </c>
      <c r="AG1143" t="s">
        <v>840</v>
      </c>
      <c r="AH1143" s="17">
        <v>430</v>
      </c>
      <c r="AI1143" s="17" cm="1">
        <f t="array" ref="AI1143">SUMPRODUCT(--(IFERROR(HOUR(Flights_2026_09_303334353637345678910[entry_hour]),-1)=HOUR(AF1143)),--(IFERROR(Flights_2026_09_303334353637345678910[entry_sector],"")=AG1143),--(IFERROR(Flights_2026_09_303334353637345678910[nfl],-1)&gt;=AH1143),--(IFERROR(Flights_2026_09_303334353637345678910[nfl],-1)&lt;=IF(AH1143=450,450,AH1143+9)))</f>
        <v>0</v>
      </c>
    </row>
    <row r="1144" spans="32:35" x14ac:dyDescent="0.2">
      <c r="AF1144" s="2">
        <v>0.91666666666666663</v>
      </c>
      <c r="AG1144" t="s">
        <v>840</v>
      </c>
      <c r="AH1144" s="17">
        <v>440</v>
      </c>
      <c r="AI1144" s="17" cm="1">
        <f t="array" ref="AI1144">SUMPRODUCT(--(IFERROR(HOUR(Flights_2026_09_303334353637345678910[entry_hour]),-1)=HOUR(AF1144)),--(IFERROR(Flights_2026_09_303334353637345678910[entry_sector],"")=AG1144),--(IFERROR(Flights_2026_09_303334353637345678910[nfl],-1)&gt;=AH1144),--(IFERROR(Flights_2026_09_303334353637345678910[nfl],-1)&lt;=IF(AH1144=450,450,AH1144+9)))</f>
        <v>0</v>
      </c>
    </row>
    <row r="1145" spans="32:35" x14ac:dyDescent="0.2">
      <c r="AF1145" s="2">
        <v>0.91666666666666663</v>
      </c>
      <c r="AG1145" t="s">
        <v>840</v>
      </c>
      <c r="AH1145" s="17">
        <v>450</v>
      </c>
      <c r="AI1145" s="17" cm="1">
        <f t="array" ref="AI1145">SUMPRODUCT(--(IFERROR(HOUR(Flights_2026_09_303334353637345678910[entry_hour]),-1)=HOUR(AF1145)),--(IFERROR(Flights_2026_09_303334353637345678910[entry_sector],"")=AG1145),--(IFERROR(Flights_2026_09_303334353637345678910[nfl],-1)&gt;=AH1145),--(IFERROR(Flights_2026_09_303334353637345678910[nfl],-1)&lt;=IF(AH1145=450,450,AH1145+9)))</f>
        <v>0</v>
      </c>
    </row>
    <row r="1146" spans="32:35" x14ac:dyDescent="0.2">
      <c r="AF1146" s="2">
        <v>0.91666666666666663</v>
      </c>
      <c r="AG1146" t="s">
        <v>747</v>
      </c>
      <c r="AH1146" s="17">
        <v>200</v>
      </c>
      <c r="AI1146" s="17" cm="1">
        <f t="array" ref="AI1146">SUMPRODUCT(--(IFERROR(HOUR(Flights_2026_09_303334353637345678910[entry_hour]),-1)=HOUR(AF1146)),--(IFERROR(Flights_2026_09_303334353637345678910[entry_sector],"")=AG1146),--(IFERROR(Flights_2026_09_303334353637345678910[nfl],-1)&gt;=AH1146),--(IFERROR(Flights_2026_09_303334353637345678910[nfl],-1)&lt;=IF(AH1146=450,450,AH1146+9)))</f>
        <v>0</v>
      </c>
    </row>
    <row r="1147" spans="32:35" x14ac:dyDescent="0.2">
      <c r="AF1147" s="2">
        <v>0.91666666666666663</v>
      </c>
      <c r="AG1147" t="s">
        <v>747</v>
      </c>
      <c r="AH1147" s="17">
        <v>210</v>
      </c>
      <c r="AI1147" s="17" cm="1">
        <f t="array" ref="AI1147">SUMPRODUCT(--(IFERROR(HOUR(Flights_2026_09_303334353637345678910[entry_hour]),-1)=HOUR(AF1147)),--(IFERROR(Flights_2026_09_303334353637345678910[entry_sector],"")=AG1147),--(IFERROR(Flights_2026_09_303334353637345678910[nfl],-1)&gt;=AH1147),--(IFERROR(Flights_2026_09_303334353637345678910[nfl],-1)&lt;=IF(AH1147=450,450,AH1147+9)))</f>
        <v>0</v>
      </c>
    </row>
    <row r="1148" spans="32:35" x14ac:dyDescent="0.2">
      <c r="AF1148" s="2">
        <v>0.91666666666666663</v>
      </c>
      <c r="AG1148" t="s">
        <v>747</v>
      </c>
      <c r="AH1148" s="17">
        <v>220</v>
      </c>
      <c r="AI1148" s="17" cm="1">
        <f t="array" ref="AI1148">SUMPRODUCT(--(IFERROR(HOUR(Flights_2026_09_303334353637345678910[entry_hour]),-1)=HOUR(AF1148)),--(IFERROR(Flights_2026_09_303334353637345678910[entry_sector],"")=AG1148),--(IFERROR(Flights_2026_09_303334353637345678910[nfl],-1)&gt;=AH1148),--(IFERROR(Flights_2026_09_303334353637345678910[nfl],-1)&lt;=IF(AH1148=450,450,AH1148+9)))</f>
        <v>0</v>
      </c>
    </row>
    <row r="1149" spans="32:35" x14ac:dyDescent="0.2">
      <c r="AF1149" s="2">
        <v>0.91666666666666663</v>
      </c>
      <c r="AG1149" t="s">
        <v>747</v>
      </c>
      <c r="AH1149" s="17">
        <v>230</v>
      </c>
      <c r="AI1149" s="17" cm="1">
        <f t="array" ref="AI1149">SUMPRODUCT(--(IFERROR(HOUR(Flights_2026_09_303334353637345678910[entry_hour]),-1)=HOUR(AF1149)),--(IFERROR(Flights_2026_09_303334353637345678910[entry_sector],"")=AG1149),--(IFERROR(Flights_2026_09_303334353637345678910[nfl],-1)&gt;=AH1149),--(IFERROR(Flights_2026_09_303334353637345678910[nfl],-1)&lt;=IF(AH1149=450,450,AH1149+9)))</f>
        <v>0</v>
      </c>
    </row>
    <row r="1150" spans="32:35" x14ac:dyDescent="0.2">
      <c r="AF1150" s="2">
        <v>0.91666666666666663</v>
      </c>
      <c r="AG1150" t="s">
        <v>747</v>
      </c>
      <c r="AH1150" s="17">
        <v>240</v>
      </c>
      <c r="AI1150" s="17" cm="1">
        <f t="array" ref="AI1150">SUMPRODUCT(--(IFERROR(HOUR(Flights_2026_09_303334353637345678910[entry_hour]),-1)=HOUR(AF1150)),--(IFERROR(Flights_2026_09_303334353637345678910[entry_sector],"")=AG1150),--(IFERROR(Flights_2026_09_303334353637345678910[nfl],-1)&gt;=AH1150),--(IFERROR(Flights_2026_09_303334353637345678910[nfl],-1)&lt;=IF(AH1150=450,450,AH1150+9)))</f>
        <v>0</v>
      </c>
    </row>
    <row r="1151" spans="32:35" x14ac:dyDescent="0.2">
      <c r="AF1151" s="2">
        <v>0.91666666666666663</v>
      </c>
      <c r="AG1151" t="s">
        <v>747</v>
      </c>
      <c r="AH1151" s="17">
        <v>250</v>
      </c>
      <c r="AI1151" s="17" cm="1">
        <f t="array" ref="AI1151">SUMPRODUCT(--(IFERROR(HOUR(Flights_2026_09_303334353637345678910[entry_hour]),-1)=HOUR(AF1151)),--(IFERROR(Flights_2026_09_303334353637345678910[entry_sector],"")=AG1151),--(IFERROR(Flights_2026_09_303334353637345678910[nfl],-1)&gt;=AH1151),--(IFERROR(Flights_2026_09_303334353637345678910[nfl],-1)&lt;=IF(AH1151=450,450,AH1151+9)))</f>
        <v>0</v>
      </c>
    </row>
    <row r="1152" spans="32:35" x14ac:dyDescent="0.2">
      <c r="AF1152" s="2">
        <v>0.91666666666666663</v>
      </c>
      <c r="AG1152" t="s">
        <v>747</v>
      </c>
      <c r="AH1152" s="17">
        <v>260</v>
      </c>
      <c r="AI1152" s="17" cm="1">
        <f t="array" ref="AI1152">SUMPRODUCT(--(IFERROR(HOUR(Flights_2026_09_303334353637345678910[entry_hour]),-1)=HOUR(AF1152)),--(IFERROR(Flights_2026_09_303334353637345678910[entry_sector],"")=AG1152),--(IFERROR(Flights_2026_09_303334353637345678910[nfl],-1)&gt;=AH1152),--(IFERROR(Flights_2026_09_303334353637345678910[nfl],-1)&lt;=IF(AH1152=450,450,AH1152+9)))</f>
        <v>0</v>
      </c>
    </row>
    <row r="1153" spans="32:35" x14ac:dyDescent="0.2">
      <c r="AF1153" s="2">
        <v>0.91666666666666663</v>
      </c>
      <c r="AG1153" t="s">
        <v>747</v>
      </c>
      <c r="AH1153" s="17">
        <v>270</v>
      </c>
      <c r="AI1153" s="17" cm="1">
        <f t="array" ref="AI1153">SUMPRODUCT(--(IFERROR(HOUR(Flights_2026_09_303334353637345678910[entry_hour]),-1)=HOUR(AF1153)),--(IFERROR(Flights_2026_09_303334353637345678910[entry_sector],"")=AG1153),--(IFERROR(Flights_2026_09_303334353637345678910[nfl],-1)&gt;=AH1153),--(IFERROR(Flights_2026_09_303334353637345678910[nfl],-1)&lt;=IF(AH1153=450,450,AH1153+9)))</f>
        <v>0</v>
      </c>
    </row>
    <row r="1154" spans="32:35" x14ac:dyDescent="0.2">
      <c r="AF1154" s="2">
        <v>0.91666666666666663</v>
      </c>
      <c r="AG1154" t="s">
        <v>747</v>
      </c>
      <c r="AH1154" s="17">
        <v>280</v>
      </c>
      <c r="AI1154" s="17" cm="1">
        <f t="array" ref="AI1154">SUMPRODUCT(--(IFERROR(HOUR(Flights_2026_09_303334353637345678910[entry_hour]),-1)=HOUR(AF1154)),--(IFERROR(Flights_2026_09_303334353637345678910[entry_sector],"")=AG1154),--(IFERROR(Flights_2026_09_303334353637345678910[nfl],-1)&gt;=AH1154),--(IFERROR(Flights_2026_09_303334353637345678910[nfl],-1)&lt;=IF(AH1154=450,450,AH1154+9)))</f>
        <v>0</v>
      </c>
    </row>
    <row r="1155" spans="32:35" x14ac:dyDescent="0.2">
      <c r="AF1155" s="2">
        <v>0.91666666666666663</v>
      </c>
      <c r="AG1155" t="s">
        <v>747</v>
      </c>
      <c r="AH1155" s="17">
        <v>290</v>
      </c>
      <c r="AI1155" s="17" cm="1">
        <f t="array" ref="AI1155">SUMPRODUCT(--(IFERROR(HOUR(Flights_2026_09_303334353637345678910[entry_hour]),-1)=HOUR(AF1155)),--(IFERROR(Flights_2026_09_303334353637345678910[entry_sector],"")=AG1155),--(IFERROR(Flights_2026_09_303334353637345678910[nfl],-1)&gt;=AH1155),--(IFERROR(Flights_2026_09_303334353637345678910[nfl],-1)&lt;=IF(AH1155=450,450,AH1155+9)))</f>
        <v>0</v>
      </c>
    </row>
    <row r="1156" spans="32:35" x14ac:dyDescent="0.2">
      <c r="AF1156" s="2">
        <v>0.91666666666666663</v>
      </c>
      <c r="AG1156" t="s">
        <v>747</v>
      </c>
      <c r="AH1156" s="17">
        <v>300</v>
      </c>
      <c r="AI1156" s="17" cm="1">
        <f t="array" ref="AI1156">SUMPRODUCT(--(IFERROR(HOUR(Flights_2026_09_303334353637345678910[entry_hour]),-1)=HOUR(AF1156)),--(IFERROR(Flights_2026_09_303334353637345678910[entry_sector],"")=AG1156),--(IFERROR(Flights_2026_09_303334353637345678910[nfl],-1)&gt;=AH1156),--(IFERROR(Flights_2026_09_303334353637345678910[nfl],-1)&lt;=IF(AH1156=450,450,AH1156+9)))</f>
        <v>0</v>
      </c>
    </row>
    <row r="1157" spans="32:35" x14ac:dyDescent="0.2">
      <c r="AF1157" s="2">
        <v>0.91666666666666663</v>
      </c>
      <c r="AG1157" t="s">
        <v>747</v>
      </c>
      <c r="AH1157" s="17">
        <v>310</v>
      </c>
      <c r="AI1157" s="17" cm="1">
        <f t="array" ref="AI1157">SUMPRODUCT(--(IFERROR(HOUR(Flights_2026_09_303334353637345678910[entry_hour]),-1)=HOUR(AF1157)),--(IFERROR(Flights_2026_09_303334353637345678910[entry_sector],"")=AG1157),--(IFERROR(Flights_2026_09_303334353637345678910[nfl],-1)&gt;=AH1157),--(IFERROR(Flights_2026_09_303334353637345678910[nfl],-1)&lt;=IF(AH1157=450,450,AH1157+9)))</f>
        <v>0</v>
      </c>
    </row>
    <row r="1158" spans="32:35" x14ac:dyDescent="0.2">
      <c r="AF1158" s="2">
        <v>0.91666666666666663</v>
      </c>
      <c r="AG1158" t="s">
        <v>747</v>
      </c>
      <c r="AH1158" s="17">
        <v>320</v>
      </c>
      <c r="AI1158" s="17" cm="1">
        <f t="array" ref="AI1158">SUMPRODUCT(--(IFERROR(HOUR(Flights_2026_09_303334353637345678910[entry_hour]),-1)=HOUR(AF1158)),--(IFERROR(Flights_2026_09_303334353637345678910[entry_sector],"")=AG1158),--(IFERROR(Flights_2026_09_303334353637345678910[nfl],-1)&gt;=AH1158),--(IFERROR(Flights_2026_09_303334353637345678910[nfl],-1)&lt;=IF(AH1158=450,450,AH1158+9)))</f>
        <v>0</v>
      </c>
    </row>
    <row r="1159" spans="32:35" x14ac:dyDescent="0.2">
      <c r="AF1159" s="2">
        <v>0.91666666666666663</v>
      </c>
      <c r="AG1159" t="s">
        <v>747</v>
      </c>
      <c r="AH1159" s="17">
        <v>330</v>
      </c>
      <c r="AI1159" s="17" cm="1">
        <f t="array" ref="AI1159">SUMPRODUCT(--(IFERROR(HOUR(Flights_2026_09_303334353637345678910[entry_hour]),-1)=HOUR(AF1159)),--(IFERROR(Flights_2026_09_303334353637345678910[entry_sector],"")=AG1159),--(IFERROR(Flights_2026_09_303334353637345678910[nfl],-1)&gt;=AH1159),--(IFERROR(Flights_2026_09_303334353637345678910[nfl],-1)&lt;=IF(AH1159=450,450,AH1159+9)))</f>
        <v>0</v>
      </c>
    </row>
    <row r="1160" spans="32:35" x14ac:dyDescent="0.2">
      <c r="AF1160" s="2">
        <v>0.91666666666666663</v>
      </c>
      <c r="AG1160" t="s">
        <v>747</v>
      </c>
      <c r="AH1160" s="17">
        <v>340</v>
      </c>
      <c r="AI1160" s="17" cm="1">
        <f t="array" ref="AI1160">SUMPRODUCT(--(IFERROR(HOUR(Flights_2026_09_303334353637345678910[entry_hour]),-1)=HOUR(AF1160)),--(IFERROR(Flights_2026_09_303334353637345678910[entry_sector],"")=AG1160),--(IFERROR(Flights_2026_09_303334353637345678910[nfl],-1)&gt;=AH1160),--(IFERROR(Flights_2026_09_303334353637345678910[nfl],-1)&lt;=IF(AH1160=450,450,AH1160+9)))</f>
        <v>0</v>
      </c>
    </row>
    <row r="1161" spans="32:35" x14ac:dyDescent="0.2">
      <c r="AF1161" s="2">
        <v>0.91666666666666663</v>
      </c>
      <c r="AG1161" t="s">
        <v>747</v>
      </c>
      <c r="AH1161" s="17">
        <v>350</v>
      </c>
      <c r="AI1161" s="17" cm="1">
        <f t="array" ref="AI1161">SUMPRODUCT(--(IFERROR(HOUR(Flights_2026_09_303334353637345678910[entry_hour]),-1)=HOUR(AF1161)),--(IFERROR(Flights_2026_09_303334353637345678910[entry_sector],"")=AG1161),--(IFERROR(Flights_2026_09_303334353637345678910[nfl],-1)&gt;=AH1161),--(IFERROR(Flights_2026_09_303334353637345678910[nfl],-1)&lt;=IF(AH1161=450,450,AH1161+9)))</f>
        <v>0</v>
      </c>
    </row>
    <row r="1162" spans="32:35" x14ac:dyDescent="0.2">
      <c r="AF1162" s="2">
        <v>0.91666666666666663</v>
      </c>
      <c r="AG1162" t="s">
        <v>747</v>
      </c>
      <c r="AH1162" s="17">
        <v>360</v>
      </c>
      <c r="AI1162" s="17" cm="1">
        <f t="array" ref="AI1162">SUMPRODUCT(--(IFERROR(HOUR(Flights_2026_09_303334353637345678910[entry_hour]),-1)=HOUR(AF1162)),--(IFERROR(Flights_2026_09_303334353637345678910[entry_sector],"")=AG1162),--(IFERROR(Flights_2026_09_303334353637345678910[nfl],-1)&gt;=AH1162),--(IFERROR(Flights_2026_09_303334353637345678910[nfl],-1)&lt;=IF(AH1162=450,450,AH1162+9)))</f>
        <v>1</v>
      </c>
    </row>
    <row r="1163" spans="32:35" x14ac:dyDescent="0.2">
      <c r="AF1163" s="2">
        <v>0.91666666666666663</v>
      </c>
      <c r="AG1163" t="s">
        <v>747</v>
      </c>
      <c r="AH1163" s="17">
        <v>370</v>
      </c>
      <c r="AI1163" s="17" cm="1">
        <f t="array" ref="AI1163">SUMPRODUCT(--(IFERROR(HOUR(Flights_2026_09_303334353637345678910[entry_hour]),-1)=HOUR(AF1163)),--(IFERROR(Flights_2026_09_303334353637345678910[entry_sector],"")=AG1163),--(IFERROR(Flights_2026_09_303334353637345678910[nfl],-1)&gt;=AH1163),--(IFERROR(Flights_2026_09_303334353637345678910[nfl],-1)&lt;=IF(AH1163=450,450,AH1163+9)))</f>
        <v>0</v>
      </c>
    </row>
    <row r="1164" spans="32:35" x14ac:dyDescent="0.2">
      <c r="AF1164" s="2">
        <v>0.91666666666666663</v>
      </c>
      <c r="AG1164" t="s">
        <v>747</v>
      </c>
      <c r="AH1164" s="17">
        <v>380</v>
      </c>
      <c r="AI1164" s="17" cm="1">
        <f t="array" ref="AI1164">SUMPRODUCT(--(IFERROR(HOUR(Flights_2026_09_303334353637345678910[entry_hour]),-1)=HOUR(AF1164)),--(IFERROR(Flights_2026_09_303334353637345678910[entry_sector],"")=AG1164),--(IFERROR(Flights_2026_09_303334353637345678910[nfl],-1)&gt;=AH1164),--(IFERROR(Flights_2026_09_303334353637345678910[nfl],-1)&lt;=IF(AH1164=450,450,AH1164+9)))</f>
        <v>0</v>
      </c>
    </row>
    <row r="1165" spans="32:35" x14ac:dyDescent="0.2">
      <c r="AF1165" s="2">
        <v>0.91666666666666663</v>
      </c>
      <c r="AG1165" t="s">
        <v>747</v>
      </c>
      <c r="AH1165" s="17">
        <v>390</v>
      </c>
      <c r="AI1165" s="17" cm="1">
        <f t="array" ref="AI1165">SUMPRODUCT(--(IFERROR(HOUR(Flights_2026_09_303334353637345678910[entry_hour]),-1)=HOUR(AF1165)),--(IFERROR(Flights_2026_09_303334353637345678910[entry_sector],"")=AG1165),--(IFERROR(Flights_2026_09_303334353637345678910[nfl],-1)&gt;=AH1165),--(IFERROR(Flights_2026_09_303334353637345678910[nfl],-1)&lt;=IF(AH1165=450,450,AH1165+9)))</f>
        <v>0</v>
      </c>
    </row>
    <row r="1166" spans="32:35" x14ac:dyDescent="0.2">
      <c r="AF1166" s="2">
        <v>0.91666666666666663</v>
      </c>
      <c r="AG1166" t="s">
        <v>747</v>
      </c>
      <c r="AH1166" s="17">
        <v>400</v>
      </c>
      <c r="AI1166" s="17" cm="1">
        <f t="array" ref="AI1166">SUMPRODUCT(--(IFERROR(HOUR(Flights_2026_09_303334353637345678910[entry_hour]),-1)=HOUR(AF1166)),--(IFERROR(Flights_2026_09_303334353637345678910[entry_sector],"")=AG1166),--(IFERROR(Flights_2026_09_303334353637345678910[nfl],-1)&gt;=AH1166),--(IFERROR(Flights_2026_09_303334353637345678910[nfl],-1)&lt;=IF(AH1166=450,450,AH1166+9)))</f>
        <v>0</v>
      </c>
    </row>
    <row r="1167" spans="32:35" x14ac:dyDescent="0.2">
      <c r="AF1167" s="2">
        <v>0.91666666666666663</v>
      </c>
      <c r="AG1167" t="s">
        <v>747</v>
      </c>
      <c r="AH1167" s="17">
        <v>410</v>
      </c>
      <c r="AI1167" s="17" cm="1">
        <f t="array" ref="AI1167">SUMPRODUCT(--(IFERROR(HOUR(Flights_2026_09_303334353637345678910[entry_hour]),-1)=HOUR(AF1167)),--(IFERROR(Flights_2026_09_303334353637345678910[entry_sector],"")=AG1167),--(IFERROR(Flights_2026_09_303334353637345678910[nfl],-1)&gt;=AH1167),--(IFERROR(Flights_2026_09_303334353637345678910[nfl],-1)&lt;=IF(AH1167=450,450,AH1167+9)))</f>
        <v>0</v>
      </c>
    </row>
    <row r="1168" spans="32:35" x14ac:dyDescent="0.2">
      <c r="AF1168" s="2">
        <v>0.91666666666666663</v>
      </c>
      <c r="AG1168" t="s">
        <v>747</v>
      </c>
      <c r="AH1168" s="17">
        <v>420</v>
      </c>
      <c r="AI1168" s="17" cm="1">
        <f t="array" ref="AI1168">SUMPRODUCT(--(IFERROR(HOUR(Flights_2026_09_303334353637345678910[entry_hour]),-1)=HOUR(AF1168)),--(IFERROR(Flights_2026_09_303334353637345678910[entry_sector],"")=AG1168),--(IFERROR(Flights_2026_09_303334353637345678910[nfl],-1)&gt;=AH1168),--(IFERROR(Flights_2026_09_303334353637345678910[nfl],-1)&lt;=IF(AH1168=450,450,AH1168+9)))</f>
        <v>0</v>
      </c>
    </row>
    <row r="1169" spans="32:35" x14ac:dyDescent="0.2">
      <c r="AF1169" s="2">
        <v>0.91666666666666663</v>
      </c>
      <c r="AG1169" t="s">
        <v>747</v>
      </c>
      <c r="AH1169" s="17">
        <v>430</v>
      </c>
      <c r="AI1169" s="17" cm="1">
        <f t="array" ref="AI1169">SUMPRODUCT(--(IFERROR(HOUR(Flights_2026_09_303334353637345678910[entry_hour]),-1)=HOUR(AF1169)),--(IFERROR(Flights_2026_09_303334353637345678910[entry_sector],"")=AG1169),--(IFERROR(Flights_2026_09_303334353637345678910[nfl],-1)&gt;=AH1169),--(IFERROR(Flights_2026_09_303334353637345678910[nfl],-1)&lt;=IF(AH1169=450,450,AH1169+9)))</f>
        <v>0</v>
      </c>
    </row>
    <row r="1170" spans="32:35" x14ac:dyDescent="0.2">
      <c r="AF1170" s="2">
        <v>0.91666666666666663</v>
      </c>
      <c r="AG1170" t="s">
        <v>747</v>
      </c>
      <c r="AH1170" s="17">
        <v>440</v>
      </c>
      <c r="AI1170" s="17" cm="1">
        <f t="array" ref="AI1170">SUMPRODUCT(--(IFERROR(HOUR(Flights_2026_09_303334353637345678910[entry_hour]),-1)=HOUR(AF1170)),--(IFERROR(Flights_2026_09_303334353637345678910[entry_sector],"")=AG1170),--(IFERROR(Flights_2026_09_303334353637345678910[nfl],-1)&gt;=AH1170),--(IFERROR(Flights_2026_09_303334353637345678910[nfl],-1)&lt;=IF(AH1170=450,450,AH1170+9)))</f>
        <v>0</v>
      </c>
    </row>
    <row r="1171" spans="32:35" x14ac:dyDescent="0.2">
      <c r="AF1171" s="2">
        <v>0.91666666666666663</v>
      </c>
      <c r="AG1171" t="s">
        <v>747</v>
      </c>
      <c r="AH1171" s="17">
        <v>450</v>
      </c>
      <c r="AI1171" s="17" cm="1">
        <f t="array" ref="AI1171">SUMPRODUCT(--(IFERROR(HOUR(Flights_2026_09_303334353637345678910[entry_hour]),-1)=HOUR(AF1171)),--(IFERROR(Flights_2026_09_303334353637345678910[entry_sector],"")=AG1171),--(IFERROR(Flights_2026_09_303334353637345678910[nfl],-1)&gt;=AH1171),--(IFERROR(Flights_2026_09_303334353637345678910[nfl],-1)&lt;=IF(AH1171=450,450,AH1171+9)))</f>
        <v>0</v>
      </c>
    </row>
  </sheetData>
  <mergeCells count="11">
    <mergeCell ref="A312:O312"/>
    <mergeCell ref="A350:J350"/>
    <mergeCell ref="A351:J351"/>
    <mergeCell ref="A412:J412"/>
    <mergeCell ref="A413:J413"/>
    <mergeCell ref="A200:J200"/>
    <mergeCell ref="A234:J234"/>
    <mergeCell ref="A235:J235"/>
    <mergeCell ref="A266:J266"/>
    <mergeCell ref="A267:J267"/>
    <mergeCell ref="A278:J278"/>
  </mergeCells>
  <conditionalFormatting sqref="B238:J263">
    <cfRule type="expression" dxfId="28" priority="1">
      <formula>AND(B238&lt;&gt;"",B238=1)</formula>
    </cfRule>
    <cfRule type="expression" dxfId="27" priority="2">
      <formula>AND(B238&lt;&gt;"",B238&gt;=2,B238&lt;=3)</formula>
    </cfRule>
    <cfRule type="expression" dxfId="26" priority="3">
      <formula>AND(B238&lt;&gt;"",B238&gt;=4,B238&lt;=5)</formula>
    </cfRule>
    <cfRule type="expression" dxfId="25" priority="4">
      <formula>AND(B238&lt;&gt;"",B238&gt;=6)</formula>
    </cfRule>
  </conditionalFormatting>
  <conditionalFormatting sqref="B270:J274">
    <cfRule type="expression" dxfId="24" priority="5" stopIfTrue="1">
      <formula>AK2=0</formula>
    </cfRule>
    <cfRule type="expression" dxfId="23" priority="6" stopIfTrue="1">
      <formula>AK2=1</formula>
    </cfRule>
    <cfRule type="expression" dxfId="22" priority="7" stopIfTrue="1">
      <formula>AND(AK2&gt;=2,AK2&lt;=3)</formula>
    </cfRule>
    <cfRule type="expression" dxfId="21" priority="8" stopIfTrue="1">
      <formula>AND(AK2&gt;=4,AK2&lt;=5)</formula>
    </cfRule>
    <cfRule type="expression" dxfId="20"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FC9CC-9289-B54F-97A8-4ED7EFFCC3FC}">
  <dimension ref="A1:AS1171"/>
  <sheetViews>
    <sheetView showGridLines="0" zoomScaleNormal="100" workbookViewId="0">
      <selection activeCell="A2" sqref="A2:Q178"/>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33</v>
      </c>
      <c r="B2" t="s">
        <v>34</v>
      </c>
      <c r="C2" t="s">
        <v>19</v>
      </c>
      <c r="D2" t="s">
        <v>72</v>
      </c>
      <c r="E2" t="s">
        <v>2486</v>
      </c>
      <c r="F2" s="35">
        <v>46308.00068287037</v>
      </c>
      <c r="G2" t="s">
        <v>21</v>
      </c>
      <c r="H2" t="s">
        <v>4602</v>
      </c>
      <c r="I2">
        <v>400</v>
      </c>
      <c r="J2" t="s">
        <v>22</v>
      </c>
      <c r="K2" t="s">
        <v>23</v>
      </c>
      <c r="L2">
        <v>164</v>
      </c>
      <c r="M2" t="s">
        <v>37</v>
      </c>
      <c r="N2" s="35">
        <v>46307.987129629633</v>
      </c>
      <c r="O2">
        <v>306</v>
      </c>
      <c r="P2" t="s">
        <v>38</v>
      </c>
      <c r="Q2">
        <v>220</v>
      </c>
      <c r="R2" t="str">
        <f>IF(B2="","",_xlfn.XLOOKUP(B2,DB!$A$2:$A$205,DB!$C$2:$C$205,"")&amp;"")</f>
        <v>Sector 3</v>
      </c>
      <c r="S2" t="str">
        <f>IF(B2="","",_xlfn.XLOOKUP(B2,DB!$A$2:$A$205,DB!$E$2:$E$205,""))</f>
        <v>Sector 3</v>
      </c>
      <c r="T2" t="str">
        <f>IF(B2="","",_xlfn.XLOOKUP(B2,DB!$A$2:$A$205,DB!$F$2:$F$205,""))</f>
        <v>NOSAT</v>
      </c>
      <c r="U2" t="str">
        <f>IF(B2="","",_xlfn.XLOOKUP(B2,DB!$A$2:$A$205,DB!$D$2:$D$205,""))</f>
        <v>MUFH</v>
      </c>
      <c r="V2" t="str">
        <f>IF(B2="","",IF(OR(COUNTIF(M2,"????N?????W")&gt;0,COUNTIF(M2,"????N?????E")&gt;0,COUNTIF(M2,"????S?????W")&gt;0,COUNTIF(M2,"????S?????E")&gt;0),_xlfn.XLOOKUP(B2,DB!$A$2:$A$205,DB!$B$2:$B$205,""),M2))</f>
        <v>NOSAT</v>
      </c>
      <c r="AF2" s="2">
        <v>0.58333333333333337</v>
      </c>
      <c r="AG2" t="s">
        <v>743</v>
      </c>
      <c r="AH2" s="17">
        <v>200</v>
      </c>
      <c r="AI2" s="17" cm="1">
        <f t="array" ref="AI2">SUMPRODUCT(--(IFERROR(HOUR(Flights_2026_09_30333435363734567891011[entry_hour]),-1)=HOUR(AF2)),--(IFERROR(Flights_2026_09_30333435363734567891011[entry_sector],"")=AG2),--(IFERROR(Flights_2026_09_30333435363734567891011[nfl],-1)&gt;=AH2),--(IFERROR(Flights_2026_09_30333435363734567891011[nfl],-1)&lt;=IF(AH2=450,450,AH2+9)))</f>
        <v>0</v>
      </c>
      <c r="AJ2" t="s">
        <v>743</v>
      </c>
      <c r="AK2" s="17">
        <f t="shared" ref="AK2:AS6" si="0">_xlfn.MAXIFS($AI$2:$AI$1171,$AF$2:$AF$1171,AK$1,$AG$2:$AG$1171,$AJ2)</f>
        <v>0</v>
      </c>
      <c r="AL2" s="17">
        <f t="shared" si="0"/>
        <v>0</v>
      </c>
      <c r="AM2" s="17">
        <f t="shared" si="0"/>
        <v>0</v>
      </c>
      <c r="AN2" s="17">
        <f t="shared" si="0"/>
        <v>0</v>
      </c>
      <c r="AO2" s="17">
        <f t="shared" si="0"/>
        <v>0</v>
      </c>
      <c r="AP2" s="17">
        <f t="shared" si="0"/>
        <v>1</v>
      </c>
      <c r="AQ2" s="17">
        <f t="shared" si="0"/>
        <v>0</v>
      </c>
      <c r="AR2" s="17">
        <f t="shared" si="0"/>
        <v>0</v>
      </c>
      <c r="AS2" s="17">
        <f t="shared" si="0"/>
        <v>0</v>
      </c>
    </row>
    <row r="3" spans="1:45" x14ac:dyDescent="0.2">
      <c r="A3" t="s">
        <v>39</v>
      </c>
      <c r="B3" t="s">
        <v>40</v>
      </c>
      <c r="C3" t="s">
        <v>19</v>
      </c>
      <c r="D3" t="s">
        <v>41</v>
      </c>
      <c r="E3" t="s">
        <v>561</v>
      </c>
      <c r="F3" s="35">
        <v>46308.007511574076</v>
      </c>
      <c r="G3" t="s">
        <v>28</v>
      </c>
      <c r="H3" t="s">
        <v>4603</v>
      </c>
      <c r="I3">
        <v>380</v>
      </c>
      <c r="J3" t="s">
        <v>22</v>
      </c>
      <c r="K3" t="s">
        <v>23</v>
      </c>
      <c r="L3">
        <v>213</v>
      </c>
      <c r="M3" t="s">
        <v>44</v>
      </c>
      <c r="N3" s="35">
        <v>46307.991076388891</v>
      </c>
      <c r="O3">
        <v>68</v>
      </c>
      <c r="P3" t="s">
        <v>26</v>
      </c>
      <c r="Q3">
        <v>380</v>
      </c>
      <c r="R3" t="str">
        <f>IF(B3="","",_xlfn.XLOOKUP(B3,DB!$A$2:$A$205,DB!$C$2:$C$205,"")&amp;"")</f>
        <v>Sector 7</v>
      </c>
      <c r="S3" t="str">
        <f>IF(B3="","",_xlfn.XLOOKUP(B3,DB!$A$2:$A$205,DB!$E$2:$E$205,""))</f>
        <v>Sector 7</v>
      </c>
      <c r="T3" t="str">
        <f>IF(B3="","",_xlfn.XLOOKUP(B3,DB!$A$2:$A$205,DB!$F$2:$F$205,""))</f>
        <v>PAULE/SIGMA</v>
      </c>
      <c r="U3" t="str">
        <f>IF(B3="","",_xlfn.XLOOKUP(B3,DB!$A$2:$A$205,DB!$D$2:$D$205,""))</f>
        <v>MHCC</v>
      </c>
      <c r="V3" t="str">
        <f>IF(B3="","",IF(OR(COUNTIF(M3,"????N?????W")&gt;0,COUNTIF(M3,"????N?????E")&gt;0,COUNTIF(M3,"????S?????W")&gt;0,COUNTIF(M3,"????S?????E")&gt;0),_xlfn.XLOOKUP(B3,DB!$A$2:$A$205,DB!$B$2:$B$205,""),M3))</f>
        <v>SIGMA</v>
      </c>
      <c r="AF3" s="2">
        <v>0.58333333333333337</v>
      </c>
      <c r="AG3" t="s">
        <v>743</v>
      </c>
      <c r="AH3" s="17">
        <v>210</v>
      </c>
      <c r="AI3" s="17" cm="1">
        <f t="array" ref="AI3">SUMPRODUCT(--(IFERROR(HOUR(Flights_2026_09_30333435363734567891011[entry_hour]),-1)=HOUR(AF3)),--(IFERROR(Flights_2026_09_30333435363734567891011[entry_sector],"")=AG3),--(IFERROR(Flights_2026_09_30333435363734567891011[nfl],-1)&gt;=AH3),--(IFERROR(Flights_2026_09_30333435363734567891011[nfl],-1)&lt;=IF(AH3=450,450,AH3+9)))</f>
        <v>0</v>
      </c>
      <c r="AJ3" t="s">
        <v>744</v>
      </c>
      <c r="AK3" s="17">
        <f t="shared" si="0"/>
        <v>2</v>
      </c>
      <c r="AL3" s="17">
        <f t="shared" si="0"/>
        <v>6</v>
      </c>
      <c r="AM3" s="17">
        <f t="shared" si="0"/>
        <v>9</v>
      </c>
      <c r="AN3" s="17">
        <f t="shared" si="0"/>
        <v>5</v>
      </c>
      <c r="AO3" s="17">
        <f t="shared" si="0"/>
        <v>3</v>
      </c>
      <c r="AP3" s="17">
        <f t="shared" si="0"/>
        <v>3</v>
      </c>
      <c r="AQ3" s="17">
        <f t="shared" si="0"/>
        <v>1</v>
      </c>
      <c r="AR3" s="17">
        <f t="shared" si="0"/>
        <v>0</v>
      </c>
      <c r="AS3" s="17">
        <f t="shared" si="0"/>
        <v>5</v>
      </c>
    </row>
    <row r="4" spans="1:45" x14ac:dyDescent="0.2">
      <c r="A4" t="s">
        <v>17</v>
      </c>
      <c r="B4" t="s">
        <v>18</v>
      </c>
      <c r="C4" t="s">
        <v>19</v>
      </c>
      <c r="D4" t="s">
        <v>20</v>
      </c>
      <c r="E4" t="s">
        <v>4161</v>
      </c>
      <c r="F4" s="35">
        <v>46308.008993055555</v>
      </c>
      <c r="G4" t="s">
        <v>21</v>
      </c>
      <c r="H4" t="s">
        <v>4604</v>
      </c>
      <c r="I4">
        <v>330</v>
      </c>
      <c r="J4" t="s">
        <v>22</v>
      </c>
      <c r="K4" t="s">
        <v>23</v>
      </c>
      <c r="L4">
        <v>510</v>
      </c>
      <c r="M4" t="s">
        <v>25</v>
      </c>
      <c r="N4" s="35">
        <v>46307.977974537032</v>
      </c>
      <c r="O4">
        <v>330</v>
      </c>
      <c r="P4" t="s">
        <v>26</v>
      </c>
      <c r="Q4">
        <v>330</v>
      </c>
      <c r="R4" t="str">
        <f>IF(B4="","",_xlfn.XLOOKUP(B4,DB!$A$2:$A$205,DB!$C$2:$C$205,"")&amp;"")</f>
        <v>Sector 5</v>
      </c>
      <c r="S4" t="str">
        <f>IF(B4="","",_xlfn.XLOOKUP(B4,DB!$A$2:$A$205,DB!$E$2:$E$205,""))</f>
        <v>Sector 4</v>
      </c>
      <c r="T4" t="str">
        <f>IF(B4="","",_xlfn.XLOOKUP(B4,DB!$A$2:$A$205,DB!$F$2:$F$205,""))</f>
        <v>VOMAR/XUDUN</v>
      </c>
      <c r="U4" t="str">
        <f>IF(B4="","",_xlfn.XLOOKUP(B4,DB!$A$2:$A$205,DB!$D$2:$D$205,""))</f>
        <v>KZHU</v>
      </c>
      <c r="V4" t="str">
        <f>IF(B4="","",IF(OR(COUNTIF(M4,"????N?????W")&gt;0,COUNTIF(M4,"????N?????E")&gt;0,COUNTIF(M4,"????S?????W")&gt;0,COUNTIF(M4,"????S?????E")&gt;0),_xlfn.XLOOKUP(B4,DB!$A$2:$A$205,DB!$B$2:$B$205,""),M4))</f>
        <v>KEHLI</v>
      </c>
      <c r="AF4" s="2">
        <v>0.58333333333333337</v>
      </c>
      <c r="AG4" t="s">
        <v>743</v>
      </c>
      <c r="AH4" s="17">
        <v>220</v>
      </c>
      <c r="AI4" s="17" cm="1">
        <f t="array" ref="AI4">SUMPRODUCT(--(IFERROR(HOUR(Flights_2026_09_30333435363734567891011[entry_hour]),-1)=HOUR(AF4)),--(IFERROR(Flights_2026_09_30333435363734567891011[entry_sector],"")=AG4),--(IFERROR(Flights_2026_09_30333435363734567891011[nfl],-1)&gt;=AH4),--(IFERROR(Flights_2026_09_30333435363734567891011[nfl],-1)&lt;=IF(AH4=450,450,AH4+9)))</f>
        <v>0</v>
      </c>
      <c r="AJ4" t="s">
        <v>745</v>
      </c>
      <c r="AK4" s="17">
        <f t="shared" si="0"/>
        <v>2</v>
      </c>
      <c r="AL4" s="17">
        <f t="shared" si="0"/>
        <v>2</v>
      </c>
      <c r="AM4" s="17">
        <f t="shared" si="0"/>
        <v>3</v>
      </c>
      <c r="AN4" s="17">
        <f t="shared" si="0"/>
        <v>4</v>
      </c>
      <c r="AO4" s="17">
        <f t="shared" si="0"/>
        <v>2</v>
      </c>
      <c r="AP4" s="17">
        <f t="shared" si="0"/>
        <v>4</v>
      </c>
      <c r="AQ4" s="17">
        <f t="shared" si="0"/>
        <v>2</v>
      </c>
      <c r="AR4" s="17">
        <f t="shared" si="0"/>
        <v>1</v>
      </c>
      <c r="AS4" s="17">
        <f t="shared" si="0"/>
        <v>1</v>
      </c>
    </row>
    <row r="5" spans="1:45" x14ac:dyDescent="0.2">
      <c r="A5" t="s">
        <v>48</v>
      </c>
      <c r="B5" t="s">
        <v>49</v>
      </c>
      <c r="C5" t="s">
        <v>19</v>
      </c>
      <c r="D5" t="s">
        <v>50</v>
      </c>
      <c r="E5" t="s">
        <v>4605</v>
      </c>
      <c r="F5" s="35">
        <v>46308.025868055556</v>
      </c>
      <c r="G5" t="s">
        <v>21</v>
      </c>
      <c r="H5" t="s">
        <v>4606</v>
      </c>
      <c r="I5">
        <v>340</v>
      </c>
      <c r="J5" t="s">
        <v>22</v>
      </c>
      <c r="K5" t="s">
        <v>23</v>
      </c>
      <c r="L5">
        <v>188</v>
      </c>
      <c r="M5" t="s">
        <v>37</v>
      </c>
      <c r="N5" s="35">
        <v>46308.010509259257</v>
      </c>
      <c r="O5">
        <v>138</v>
      </c>
      <c r="P5" t="s">
        <v>26</v>
      </c>
      <c r="Q5">
        <v>220</v>
      </c>
      <c r="R5" t="str">
        <f>IF(B5="","",_xlfn.XLOOKUP(B5,DB!$A$2:$A$205,DB!$C$2:$C$205,"")&amp;"")</f>
        <v>Sector 3</v>
      </c>
      <c r="S5" t="str">
        <f>IF(B5="","",_xlfn.XLOOKUP(B5,DB!$A$2:$A$205,DB!$E$2:$E$205,""))</f>
        <v>Sector 3</v>
      </c>
      <c r="T5" t="str">
        <f>IF(B5="","",_xlfn.XLOOKUP(B5,DB!$A$2:$A$205,DB!$F$2:$F$205,""))</f>
        <v>NOSAT</v>
      </c>
      <c r="U5" t="str">
        <f>IF(B5="","",_xlfn.XLOOKUP(B5,DB!$A$2:$A$205,DB!$D$2:$D$205,""))</f>
        <v>KZHU</v>
      </c>
      <c r="V5" t="str">
        <f>IF(B5="","",IF(OR(COUNTIF(M5,"????N?????W")&gt;0,COUNTIF(M5,"????N?????E")&gt;0,COUNTIF(M5,"????S?????W")&gt;0,COUNTIF(M5,"????S?????E")&gt;0),_xlfn.XLOOKUP(B5,DB!$A$2:$A$205,DB!$B$2:$B$205,""),M5))</f>
        <v>NOSAT</v>
      </c>
      <c r="AF5" s="2">
        <v>0.58333333333333337</v>
      </c>
      <c r="AG5" t="s">
        <v>743</v>
      </c>
      <c r="AH5" s="17">
        <v>230</v>
      </c>
      <c r="AI5" s="17" cm="1">
        <f t="array" ref="AI5">SUMPRODUCT(--(IFERROR(HOUR(Flights_2026_09_30333435363734567891011[entry_hour]),-1)=HOUR(AF5)),--(IFERROR(Flights_2026_09_30333435363734567891011[entry_sector],"")=AG5),--(IFERROR(Flights_2026_09_30333435363734567891011[nfl],-1)&gt;=AH5),--(IFERROR(Flights_2026_09_30333435363734567891011[nfl],-1)&lt;=IF(AH5=450,450,AH5+9)))</f>
        <v>0</v>
      </c>
      <c r="AJ5" t="s">
        <v>840</v>
      </c>
      <c r="AK5" s="17">
        <f t="shared" si="0"/>
        <v>1</v>
      </c>
      <c r="AL5" s="17">
        <f t="shared" si="0"/>
        <v>3</v>
      </c>
      <c r="AM5" s="17">
        <f t="shared" si="0"/>
        <v>1</v>
      </c>
      <c r="AN5" s="17">
        <f t="shared" si="0"/>
        <v>1</v>
      </c>
      <c r="AO5" s="17">
        <f t="shared" si="0"/>
        <v>3</v>
      </c>
      <c r="AP5" s="17">
        <f t="shared" si="0"/>
        <v>0</v>
      </c>
      <c r="AQ5" s="17">
        <f t="shared" si="0"/>
        <v>1</v>
      </c>
      <c r="AR5" s="17">
        <f t="shared" si="0"/>
        <v>1</v>
      </c>
      <c r="AS5" s="17">
        <f t="shared" si="0"/>
        <v>1</v>
      </c>
    </row>
    <row r="6" spans="1:45" x14ac:dyDescent="0.2">
      <c r="A6" t="s">
        <v>358</v>
      </c>
      <c r="B6" t="s">
        <v>81</v>
      </c>
      <c r="C6" t="s">
        <v>19</v>
      </c>
      <c r="D6" t="s">
        <v>53</v>
      </c>
      <c r="E6" t="s">
        <v>2577</v>
      </c>
      <c r="F6" s="35">
        <v>46308.030497685184</v>
      </c>
      <c r="G6" t="s">
        <v>21</v>
      </c>
      <c r="H6" t="s">
        <v>4607</v>
      </c>
      <c r="I6">
        <v>370</v>
      </c>
      <c r="J6" t="s">
        <v>22</v>
      </c>
      <c r="K6" t="s">
        <v>23</v>
      </c>
      <c r="L6">
        <v>802</v>
      </c>
      <c r="M6" t="s">
        <v>84</v>
      </c>
      <c r="N6" s="35">
        <v>46307.9840625</v>
      </c>
      <c r="O6">
        <v>367</v>
      </c>
      <c r="P6" t="s">
        <v>26</v>
      </c>
      <c r="Q6">
        <v>370</v>
      </c>
      <c r="R6" t="str">
        <f>IF(B6="","",_xlfn.XLOOKUP(B6,DB!$A$2:$A$205,DB!$C$2:$C$205,"")&amp;"")</f>
        <v>Sector 5</v>
      </c>
      <c r="S6" t="str">
        <f>IF(B6="","",_xlfn.XLOOKUP(B6,DB!$A$2:$A$205,DB!$E$2:$E$205,""))</f>
        <v>Sector 4</v>
      </c>
      <c r="T6" t="str">
        <f>IF(B6="","",_xlfn.XLOOKUP(B6,DB!$A$2:$A$205,DB!$F$2:$F$205,""))</f>
        <v>VOMAR/XUDUN</v>
      </c>
      <c r="U6" t="str">
        <f>IF(B6="","",_xlfn.XLOOKUP(B6,DB!$A$2:$A$205,DB!$D$2:$D$205,""))</f>
        <v>MMTY</v>
      </c>
      <c r="V6" t="str">
        <f>IF(B6="","",IF(OR(COUNTIF(M6,"????N?????W")&gt;0,COUNTIF(M6,"????N?????E")&gt;0,COUNTIF(M6,"????S?????W")&gt;0,COUNTIF(M6,"????S?????E")&gt;0),_xlfn.XLOOKUP(B6,DB!$A$2:$A$205,DB!$B$2:$B$205,""),M6))</f>
        <v>MATOL</v>
      </c>
      <c r="AF6" s="2">
        <v>0.58333333333333337</v>
      </c>
      <c r="AG6" t="s">
        <v>743</v>
      </c>
      <c r="AH6" s="17">
        <v>240</v>
      </c>
      <c r="AI6" s="17" cm="1">
        <f t="array" ref="AI6">SUMPRODUCT(--(IFERROR(HOUR(Flights_2026_09_30333435363734567891011[entry_hour]),-1)=HOUR(AF6)),--(IFERROR(Flights_2026_09_30333435363734567891011[entry_sector],"")=AG6),--(IFERROR(Flights_2026_09_30333435363734567891011[nfl],-1)&gt;=AH6),--(IFERROR(Flights_2026_09_30333435363734567891011[nfl],-1)&lt;=IF(AH6=450,450,AH6+9)))</f>
        <v>0</v>
      </c>
      <c r="AJ6" t="s">
        <v>747</v>
      </c>
      <c r="AK6" s="17">
        <f t="shared" si="0"/>
        <v>1</v>
      </c>
      <c r="AL6" s="17">
        <f t="shared" si="0"/>
        <v>2</v>
      </c>
      <c r="AM6" s="17">
        <f t="shared" si="0"/>
        <v>1</v>
      </c>
      <c r="AN6" s="17">
        <f t="shared" si="0"/>
        <v>1</v>
      </c>
      <c r="AO6" s="17">
        <f t="shared" si="0"/>
        <v>1</v>
      </c>
      <c r="AP6" s="17">
        <f t="shared" si="0"/>
        <v>1</v>
      </c>
      <c r="AQ6" s="17">
        <f t="shared" si="0"/>
        <v>1</v>
      </c>
      <c r="AR6" s="17">
        <f t="shared" si="0"/>
        <v>1</v>
      </c>
      <c r="AS6" s="17">
        <f t="shared" si="0"/>
        <v>1</v>
      </c>
    </row>
    <row r="7" spans="1:45" x14ac:dyDescent="0.2">
      <c r="A7" t="s">
        <v>51</v>
      </c>
      <c r="B7" t="s">
        <v>52</v>
      </c>
      <c r="C7" t="s">
        <v>19</v>
      </c>
      <c r="D7" t="s">
        <v>41</v>
      </c>
      <c r="E7" t="s">
        <v>113</v>
      </c>
      <c r="F7" s="35">
        <v>46308.032905092594</v>
      </c>
      <c r="G7" t="s">
        <v>21</v>
      </c>
      <c r="H7" t="s">
        <v>4608</v>
      </c>
      <c r="I7">
        <v>370</v>
      </c>
      <c r="J7" t="s">
        <v>22</v>
      </c>
      <c r="K7" t="s">
        <v>55</v>
      </c>
      <c r="L7">
        <v>887</v>
      </c>
      <c r="M7" t="s">
        <v>2828</v>
      </c>
      <c r="N7" s="35">
        <v>46307.983865740738</v>
      </c>
      <c r="O7">
        <v>370</v>
      </c>
      <c r="P7" t="s">
        <v>26</v>
      </c>
      <c r="Q7">
        <v>370</v>
      </c>
      <c r="R7" t="str">
        <f>IF(B7="","",_xlfn.XLOOKUP(B7,DB!$A$2:$A$205,DB!$C$2:$C$205,"")&amp;"")</f>
        <v>Sector 6</v>
      </c>
      <c r="S7" t="str">
        <f>IF(B7="","",_xlfn.XLOOKUP(B7,DB!$A$2:$A$205,DB!$E$2:$E$205,""))</f>
        <v>Sector 4</v>
      </c>
      <c r="T7" t="str">
        <f>IF(B7="","",_xlfn.XLOOKUP(B7,DB!$A$2:$A$205,DB!$F$2:$F$205,""))</f>
        <v>VOMAR/XUDUN</v>
      </c>
      <c r="U7" t="str">
        <f>IF(B7="","",_xlfn.XLOOKUP(B7,DB!$A$2:$A$205,DB!$D$2:$D$205,""))</f>
        <v>MMEX</v>
      </c>
      <c r="V7" t="str">
        <f>IF(B7="","",IF(OR(COUNTIF(M7,"????N?????W")&gt;0,COUNTIF(M7,"????N?????E")&gt;0,COUNTIF(M7,"????S?????W")&gt;0,COUNTIF(M7,"????S?????E")&gt;0),_xlfn.XLOOKUP(B7,DB!$A$2:$A$205,DB!$B$2:$B$205,""),M7))</f>
        <v>GOTAS</v>
      </c>
      <c r="AF7" s="2">
        <v>0.58333333333333337</v>
      </c>
      <c r="AG7" t="s">
        <v>743</v>
      </c>
      <c r="AH7" s="17">
        <v>250</v>
      </c>
      <c r="AI7" s="17" cm="1">
        <f t="array" ref="AI7">SUMPRODUCT(--(IFERROR(HOUR(Flights_2026_09_30333435363734567891011[entry_hour]),-1)=HOUR(AF7)),--(IFERROR(Flights_2026_09_30333435363734567891011[entry_sector],"")=AG7),--(IFERROR(Flights_2026_09_30333435363734567891011[nfl],-1)&gt;=AH7),--(IFERROR(Flights_2026_09_30333435363734567891011[nfl],-1)&lt;=IF(AH7=450,450,AH7+9)))</f>
        <v>0</v>
      </c>
    </row>
    <row r="8" spans="1:45" x14ac:dyDescent="0.2">
      <c r="A8" t="s">
        <v>45</v>
      </c>
      <c r="B8" t="s">
        <v>46</v>
      </c>
      <c r="C8" t="s">
        <v>19</v>
      </c>
      <c r="D8" t="s">
        <v>47</v>
      </c>
      <c r="E8" t="s">
        <v>4054</v>
      </c>
      <c r="F8" s="35">
        <v>46308.034074074079</v>
      </c>
      <c r="G8" t="s">
        <v>21</v>
      </c>
      <c r="H8" t="s">
        <v>4609</v>
      </c>
      <c r="I8">
        <v>360</v>
      </c>
      <c r="J8" t="s">
        <v>22</v>
      </c>
      <c r="K8" t="s">
        <v>23</v>
      </c>
      <c r="L8">
        <v>189</v>
      </c>
      <c r="M8" t="s">
        <v>37</v>
      </c>
      <c r="N8" s="35">
        <v>46308.018854166672</v>
      </c>
      <c r="O8">
        <v>328</v>
      </c>
      <c r="P8" t="s">
        <v>26</v>
      </c>
      <c r="Q8">
        <v>220</v>
      </c>
      <c r="R8" t="str">
        <f>IF(B8="","",_xlfn.XLOOKUP(B8,DB!$A$2:$A$205,DB!$C$2:$C$205,"")&amp;"")</f>
        <v>Sector 3</v>
      </c>
      <c r="S8" t="str">
        <f>IF(B8="","",_xlfn.XLOOKUP(B8,DB!$A$2:$A$205,DB!$E$2:$E$205,""))</f>
        <v>Sector 3</v>
      </c>
      <c r="T8" t="str">
        <f>IF(B8="","",_xlfn.XLOOKUP(B8,DB!$A$2:$A$205,DB!$F$2:$F$205,""))</f>
        <v>NOSAT</v>
      </c>
      <c r="U8" t="str">
        <f>IF(B8="","",_xlfn.XLOOKUP(B8,DB!$A$2:$A$205,DB!$D$2:$D$205,""))</f>
        <v>KZHU</v>
      </c>
      <c r="V8" t="str">
        <f>IF(B8="","",IF(OR(COUNTIF(M8,"????N?????W")&gt;0,COUNTIF(M8,"????N?????E")&gt;0,COUNTIF(M8,"????S?????W")&gt;0,COUNTIF(M8,"????S?????E")&gt;0),_xlfn.XLOOKUP(B8,DB!$A$2:$A$205,DB!$B$2:$B$205,""),M8))</f>
        <v>NOSAT</v>
      </c>
      <c r="AF8" s="2">
        <v>0.58333333333333337</v>
      </c>
      <c r="AG8" t="s">
        <v>743</v>
      </c>
      <c r="AH8" s="17">
        <v>260</v>
      </c>
      <c r="AI8" s="17" cm="1">
        <f t="array" ref="AI8">SUMPRODUCT(--(IFERROR(HOUR(Flights_2026_09_30333435363734567891011[entry_hour]),-1)=HOUR(AF8)),--(IFERROR(Flights_2026_09_30333435363734567891011[entry_sector],"")=AG8),--(IFERROR(Flights_2026_09_30333435363734567891011[nfl],-1)&gt;=AH8),--(IFERROR(Flights_2026_09_30333435363734567891011[nfl],-1)&lt;=IF(AH8=450,450,AH8+9)))</f>
        <v>0</v>
      </c>
    </row>
    <row r="9" spans="1:45" x14ac:dyDescent="0.2">
      <c r="A9" t="s">
        <v>58</v>
      </c>
      <c r="B9" t="s">
        <v>59</v>
      </c>
      <c r="C9" t="s">
        <v>19</v>
      </c>
      <c r="D9" t="s">
        <v>60</v>
      </c>
      <c r="E9" t="s">
        <v>879</v>
      </c>
      <c r="F9" s="35">
        <v>46308.035578703704</v>
      </c>
      <c r="G9" t="s">
        <v>21</v>
      </c>
      <c r="H9" t="s">
        <v>4610</v>
      </c>
      <c r="I9">
        <v>340</v>
      </c>
      <c r="J9" t="s">
        <v>22</v>
      </c>
      <c r="K9" t="s">
        <v>23</v>
      </c>
      <c r="L9">
        <v>190</v>
      </c>
      <c r="M9" t="s">
        <v>37</v>
      </c>
      <c r="N9" s="35">
        <v>46308.02043981482</v>
      </c>
      <c r="O9">
        <v>154</v>
      </c>
      <c r="P9" t="s">
        <v>26</v>
      </c>
      <c r="Q9">
        <v>220</v>
      </c>
      <c r="R9" t="str">
        <f>IF(B9="","",_xlfn.XLOOKUP(B9,DB!$A$2:$A$205,DB!$C$2:$C$205,"")&amp;"")</f>
        <v>Sector 3</v>
      </c>
      <c r="S9" t="str">
        <f>IF(B9="","",_xlfn.XLOOKUP(B9,DB!$A$2:$A$205,DB!$E$2:$E$205,""))</f>
        <v>Sector 3</v>
      </c>
      <c r="T9" t="str">
        <f>IF(B9="","",_xlfn.XLOOKUP(B9,DB!$A$2:$A$205,DB!$F$2:$F$205,""))</f>
        <v>NOSAT</v>
      </c>
      <c r="U9" t="str">
        <f>IF(B9="","",_xlfn.XLOOKUP(B9,DB!$A$2:$A$205,DB!$D$2:$D$205,""))</f>
        <v>MUFH</v>
      </c>
      <c r="V9" t="str">
        <f>IF(B9="","",IF(OR(COUNTIF(M9,"????N?????W")&gt;0,COUNTIF(M9,"????N?????E")&gt;0,COUNTIF(M9,"????S?????W")&gt;0,COUNTIF(M9,"????S?????E")&gt;0),_xlfn.XLOOKUP(B9,DB!$A$2:$A$205,DB!$B$2:$B$205,""),M9))</f>
        <v>NOSAT</v>
      </c>
      <c r="AF9" s="2">
        <v>0.58333333333333337</v>
      </c>
      <c r="AG9" t="s">
        <v>743</v>
      </c>
      <c r="AH9" s="17">
        <v>270</v>
      </c>
      <c r="AI9" s="17" cm="1">
        <f t="array" ref="AI9">SUMPRODUCT(--(IFERROR(HOUR(Flights_2026_09_30333435363734567891011[entry_hour]),-1)=HOUR(AF9)),--(IFERROR(Flights_2026_09_30333435363734567891011[entry_sector],"")=AG9),--(IFERROR(Flights_2026_09_30333435363734567891011[nfl],-1)&gt;=AH9),--(IFERROR(Flights_2026_09_30333435363734567891011[nfl],-1)&lt;=IF(AH9=450,450,AH9+9)))</f>
        <v>0</v>
      </c>
    </row>
    <row r="10" spans="1:45" x14ac:dyDescent="0.2">
      <c r="A10" t="s">
        <v>68</v>
      </c>
      <c r="B10" t="s">
        <v>69</v>
      </c>
      <c r="C10" t="s">
        <v>19</v>
      </c>
      <c r="D10" t="s">
        <v>53</v>
      </c>
      <c r="E10" t="s">
        <v>381</v>
      </c>
      <c r="F10" s="35">
        <v>46308.048587962963</v>
      </c>
      <c r="G10" t="s">
        <v>21</v>
      </c>
      <c r="H10" t="s">
        <v>4611</v>
      </c>
      <c r="I10">
        <v>370</v>
      </c>
      <c r="J10" t="s">
        <v>22</v>
      </c>
      <c r="K10" t="s">
        <v>23</v>
      </c>
      <c r="L10">
        <v>762</v>
      </c>
      <c r="M10" t="s">
        <v>69</v>
      </c>
      <c r="N10" s="35">
        <v>46308.002083333333</v>
      </c>
      <c r="O10">
        <v>0</v>
      </c>
      <c r="P10" t="s">
        <v>26</v>
      </c>
      <c r="Q10">
        <v>350</v>
      </c>
      <c r="R10" t="str">
        <f>IF(B10="","",_xlfn.XLOOKUP(B10,DB!$A$2:$A$205,DB!$C$2:$C$205,"")&amp;"")</f>
        <v>Sector 1</v>
      </c>
      <c r="S10" t="str">
        <f>IF(B10="","",_xlfn.XLOOKUP(B10,DB!$A$2:$A$205,DB!$E$2:$E$205,""))</f>
        <v>Sector 4</v>
      </c>
      <c r="T10" t="str">
        <f>IF(B10="","",_xlfn.XLOOKUP(B10,DB!$A$2:$A$205,DB!$F$2:$F$205,""))</f>
        <v>VOMAR/XUDUN</v>
      </c>
      <c r="U10" t="str">
        <f>IF(B10="","",_xlfn.XLOOKUP(B10,DB!$A$2:$A$205,DB!$D$2:$D$205,""))</f>
        <v>MMID</v>
      </c>
      <c r="V10" t="str">
        <f>IF(B10="","",IF(OR(COUNTIF(M10,"????N?????W")&gt;0,COUNTIF(M10,"????N?????E")&gt;0,COUNTIF(M10,"????S?????W")&gt;0,COUNTIF(M10,"????S?????E")&gt;0),_xlfn.XLOOKUP(B10,DB!$A$2:$A$205,DB!$B$2:$B$205,""),M10))</f>
        <v>MMVA</v>
      </c>
      <c r="AF10" s="2">
        <v>0.58333333333333337</v>
      </c>
      <c r="AG10" t="s">
        <v>743</v>
      </c>
      <c r="AH10" s="17">
        <v>280</v>
      </c>
      <c r="AI10" s="17" cm="1">
        <f t="array" ref="AI10">SUMPRODUCT(--(IFERROR(HOUR(Flights_2026_09_30333435363734567891011[entry_hour]),-1)=HOUR(AF10)),--(IFERROR(Flights_2026_09_30333435363734567891011[entry_sector],"")=AG10),--(IFERROR(Flights_2026_09_30333435363734567891011[nfl],-1)&gt;=AH10),--(IFERROR(Flights_2026_09_30333435363734567891011[nfl],-1)&lt;=IF(AH10=450,450,AH10+9)))</f>
        <v>0</v>
      </c>
    </row>
    <row r="11" spans="1:45" x14ac:dyDescent="0.2">
      <c r="A11" t="s">
        <v>64</v>
      </c>
      <c r="B11" t="s">
        <v>65</v>
      </c>
      <c r="C11" t="s">
        <v>19</v>
      </c>
      <c r="D11" t="s">
        <v>20</v>
      </c>
      <c r="E11" t="s">
        <v>499</v>
      </c>
      <c r="F11" s="35">
        <v>46308.053252314814</v>
      </c>
      <c r="G11" t="s">
        <v>21</v>
      </c>
      <c r="H11" t="s">
        <v>4612</v>
      </c>
      <c r="I11">
        <v>330</v>
      </c>
      <c r="J11" t="s">
        <v>22</v>
      </c>
      <c r="K11" t="s">
        <v>23</v>
      </c>
      <c r="L11">
        <v>868</v>
      </c>
      <c r="M11" t="s">
        <v>813</v>
      </c>
      <c r="N11" s="35">
        <v>46308.005636574075</v>
      </c>
      <c r="O11">
        <v>330</v>
      </c>
      <c r="P11" t="s">
        <v>26</v>
      </c>
      <c r="Q11">
        <v>330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GOTAS</v>
      </c>
      <c r="AF11" s="2">
        <v>0.58333333333333337</v>
      </c>
      <c r="AG11" t="s">
        <v>743</v>
      </c>
      <c r="AH11" s="17">
        <v>290</v>
      </c>
      <c r="AI11" s="17" cm="1">
        <f t="array" ref="AI11">SUMPRODUCT(--(IFERROR(HOUR(Flights_2026_09_30333435363734567891011[entry_hour]),-1)=HOUR(AF11)),--(IFERROR(Flights_2026_09_30333435363734567891011[entry_sector],"")=AG11),--(IFERROR(Flights_2026_09_30333435363734567891011[nfl],-1)&gt;=AH11),--(IFERROR(Flights_2026_09_30333435363734567891011[nfl],-1)&lt;=IF(AH11=450,450,AH11+9)))</f>
        <v>0</v>
      </c>
    </row>
    <row r="12" spans="1:45" x14ac:dyDescent="0.2">
      <c r="A12" t="s">
        <v>2176</v>
      </c>
      <c r="B12" t="s">
        <v>57</v>
      </c>
      <c r="C12" t="s">
        <v>19</v>
      </c>
      <c r="D12" t="s">
        <v>47</v>
      </c>
      <c r="E12" t="s">
        <v>4613</v>
      </c>
      <c r="F12" s="35">
        <v>46308.055810185186</v>
      </c>
      <c r="G12" t="s">
        <v>21</v>
      </c>
      <c r="H12" t="s">
        <v>4614</v>
      </c>
      <c r="I12">
        <v>370</v>
      </c>
      <c r="J12" t="s">
        <v>22</v>
      </c>
      <c r="K12" t="s">
        <v>23</v>
      </c>
      <c r="L12">
        <v>488</v>
      </c>
      <c r="M12" t="s">
        <v>24</v>
      </c>
      <c r="N12" s="35">
        <v>46308.024386574078</v>
      </c>
      <c r="O12">
        <v>370</v>
      </c>
      <c r="P12" t="s">
        <v>26</v>
      </c>
      <c r="Q12">
        <v>370</v>
      </c>
      <c r="R12" t="str">
        <f>IF(B12="","",_xlfn.XLOOKUP(B12,DB!$A$2:$A$205,DB!$C$2:$C$205,"")&amp;"")</f>
        <v>Sector 5</v>
      </c>
      <c r="S12" t="str">
        <f>IF(B12="","",_xlfn.XLOOKUP(B12,DB!$A$2:$A$205,DB!$E$2:$E$205,""))</f>
        <v>Sector 4</v>
      </c>
      <c r="T12" t="str">
        <f>IF(B12="","",_xlfn.XLOOKUP(B12,DB!$A$2:$A$205,DB!$F$2:$F$205,""))</f>
        <v>VOMAR/XUDUN</v>
      </c>
      <c r="U12" t="str">
        <f>IF(B12="","",_xlfn.XLOOKUP(B12,DB!$A$2:$A$205,DB!$D$2:$D$205,""))</f>
        <v>KZHU</v>
      </c>
      <c r="V12" t="str">
        <f>IF(B12="","",IF(OR(COUNTIF(M12,"????N?????W")&gt;0,COUNTIF(M12,"????N?????E")&gt;0,COUNTIF(M12,"????S?????W")&gt;0,COUNTIF(M12,"????S?????E")&gt;0),_xlfn.XLOOKUP(B12,DB!$A$2:$A$205,DB!$B$2:$B$205,""),M12))</f>
        <v>DUTNA</v>
      </c>
      <c r="AF12" s="2">
        <v>0.58333333333333337</v>
      </c>
      <c r="AG12" t="s">
        <v>743</v>
      </c>
      <c r="AH12" s="17">
        <v>300</v>
      </c>
      <c r="AI12" s="17" cm="1">
        <f t="array" ref="AI12">SUMPRODUCT(--(IFERROR(HOUR(Flights_2026_09_30333435363734567891011[entry_hour]),-1)=HOUR(AF12)),--(IFERROR(Flights_2026_09_30333435363734567891011[entry_sector],"")=AG12),--(IFERROR(Flights_2026_09_30333435363734567891011[nfl],-1)&gt;=AH12),--(IFERROR(Flights_2026_09_30333435363734567891011[nfl],-1)&lt;=IF(AH12=450,450,AH12+9)))</f>
        <v>0</v>
      </c>
    </row>
    <row r="13" spans="1:45" x14ac:dyDescent="0.2">
      <c r="A13" t="s">
        <v>112</v>
      </c>
      <c r="B13" t="s">
        <v>81</v>
      </c>
      <c r="C13" t="s">
        <v>19</v>
      </c>
      <c r="D13" t="s">
        <v>76</v>
      </c>
      <c r="E13" t="s">
        <v>1078</v>
      </c>
      <c r="F13" s="35">
        <v>46308.069502314815</v>
      </c>
      <c r="G13" t="s">
        <v>28</v>
      </c>
      <c r="H13" t="s">
        <v>4615</v>
      </c>
      <c r="I13">
        <v>370</v>
      </c>
      <c r="J13" t="s">
        <v>22</v>
      </c>
      <c r="K13" t="s">
        <v>23</v>
      </c>
      <c r="L13">
        <v>787</v>
      </c>
      <c r="M13" t="s">
        <v>84</v>
      </c>
      <c r="N13" s="35">
        <v>46308.023587962962</v>
      </c>
      <c r="O13">
        <v>370</v>
      </c>
      <c r="P13" t="s">
        <v>26</v>
      </c>
      <c r="Q13">
        <v>370</v>
      </c>
      <c r="R13" t="str">
        <f>IF(B13="","",_xlfn.XLOOKUP(B13,DB!$A$2:$A$205,DB!$C$2:$C$205,"")&amp;"")</f>
        <v>Sector 5</v>
      </c>
      <c r="S13" t="str">
        <f>IF(B13="","",_xlfn.XLOOKUP(B13,DB!$A$2:$A$205,DB!$E$2:$E$205,""))</f>
        <v>Sector 4</v>
      </c>
      <c r="T13" t="str">
        <f>IF(B13="","",_xlfn.XLOOKUP(B13,DB!$A$2:$A$205,DB!$F$2:$F$205,""))</f>
        <v>VOMAR/XUDUN</v>
      </c>
      <c r="U13" t="str">
        <f>IF(B13="","",_xlfn.XLOOKUP(B13,DB!$A$2:$A$205,DB!$D$2:$D$205,""))</f>
        <v>MMTY</v>
      </c>
      <c r="V13" t="str">
        <f>IF(B13="","",IF(OR(COUNTIF(M13,"????N?????W")&gt;0,COUNTIF(M13,"????N?????E")&gt;0,COUNTIF(M13,"????S?????W")&gt;0,COUNTIF(M13,"????S?????E")&gt;0),_xlfn.XLOOKUP(B13,DB!$A$2:$A$205,DB!$B$2:$B$205,""),M13))</f>
        <v>MATOL</v>
      </c>
      <c r="AF13" s="2">
        <v>0.58333333333333337</v>
      </c>
      <c r="AG13" t="s">
        <v>743</v>
      </c>
      <c r="AH13" s="17">
        <v>310</v>
      </c>
      <c r="AI13" s="17" cm="1">
        <f t="array" ref="AI13">SUMPRODUCT(--(IFERROR(HOUR(Flights_2026_09_30333435363734567891011[entry_hour]),-1)=HOUR(AF13)),--(IFERROR(Flights_2026_09_30333435363734567891011[entry_sector],"")=AG13),--(IFERROR(Flights_2026_09_30333435363734567891011[nfl],-1)&gt;=AH13),--(IFERROR(Flights_2026_09_30333435363734567891011[nfl],-1)&lt;=IF(AH13=450,450,AH13+9)))</f>
        <v>0</v>
      </c>
    </row>
    <row r="14" spans="1:45" x14ac:dyDescent="0.2">
      <c r="A14" t="s">
        <v>85</v>
      </c>
      <c r="B14" t="s">
        <v>86</v>
      </c>
      <c r="C14" t="s">
        <v>19</v>
      </c>
      <c r="D14" t="s">
        <v>41</v>
      </c>
      <c r="E14" t="s">
        <v>3772</v>
      </c>
      <c r="F14" s="35">
        <v>46308.072442129633</v>
      </c>
      <c r="G14" t="s">
        <v>28</v>
      </c>
      <c r="H14" t="s">
        <v>4616</v>
      </c>
      <c r="I14">
        <v>390</v>
      </c>
      <c r="J14" t="s">
        <v>22</v>
      </c>
      <c r="K14" t="s">
        <v>55</v>
      </c>
      <c r="L14">
        <v>868</v>
      </c>
      <c r="M14" t="s">
        <v>131</v>
      </c>
      <c r="N14" s="35">
        <v>46308.024189814816</v>
      </c>
      <c r="O14">
        <v>390</v>
      </c>
      <c r="P14" t="s">
        <v>26</v>
      </c>
      <c r="Q14">
        <v>390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GOTAS</v>
      </c>
      <c r="AF14" s="2">
        <v>0.58333333333333337</v>
      </c>
      <c r="AG14" t="s">
        <v>743</v>
      </c>
      <c r="AH14" s="17">
        <v>320</v>
      </c>
      <c r="AI14" s="17" cm="1">
        <f t="array" ref="AI14">SUMPRODUCT(--(IFERROR(HOUR(Flights_2026_09_30333435363734567891011[entry_hour]),-1)=HOUR(AF14)),--(IFERROR(Flights_2026_09_30333435363734567891011[entry_sector],"")=AG14),--(IFERROR(Flights_2026_09_30333435363734567891011[nfl],-1)&gt;=AH14),--(IFERROR(Flights_2026_09_30333435363734567891011[nfl],-1)&lt;=IF(AH14=450,450,AH14+9)))</f>
        <v>0</v>
      </c>
    </row>
    <row r="15" spans="1:45" x14ac:dyDescent="0.2">
      <c r="A15" t="s">
        <v>79</v>
      </c>
      <c r="B15" t="s">
        <v>65</v>
      </c>
      <c r="C15" t="s">
        <v>19</v>
      </c>
      <c r="D15" t="s">
        <v>76</v>
      </c>
      <c r="E15" t="s">
        <v>436</v>
      </c>
      <c r="F15" s="35">
        <v>46308.0783912037</v>
      </c>
      <c r="G15" t="s">
        <v>21</v>
      </c>
      <c r="H15" t="s">
        <v>4617</v>
      </c>
      <c r="I15">
        <v>350</v>
      </c>
      <c r="J15" t="s">
        <v>22</v>
      </c>
      <c r="K15" t="s">
        <v>23</v>
      </c>
      <c r="L15">
        <v>866</v>
      </c>
      <c r="M15" t="s">
        <v>3935</v>
      </c>
      <c r="N15" s="35">
        <v>46308.028796296298</v>
      </c>
      <c r="O15">
        <v>350</v>
      </c>
      <c r="P15" t="s">
        <v>26</v>
      </c>
      <c r="Q15">
        <v>350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30333435363734567891011[entry_hour]),-1)=HOUR(AF15)),--(IFERROR(Flights_2026_09_30333435363734567891011[entry_sector],"")=AG15),--(IFERROR(Flights_2026_09_30333435363734567891011[nfl],-1)&gt;=AH15),--(IFERROR(Flights_2026_09_30333435363734567891011[nfl],-1)&lt;=IF(AH15=450,450,AH15+9)))</f>
        <v>0</v>
      </c>
    </row>
    <row r="16" spans="1:45" x14ac:dyDescent="0.2">
      <c r="A16" t="s">
        <v>74</v>
      </c>
      <c r="B16" t="s">
        <v>75</v>
      </c>
      <c r="C16" t="s">
        <v>19</v>
      </c>
      <c r="D16" t="s">
        <v>50</v>
      </c>
      <c r="E16" t="s">
        <v>673</v>
      </c>
      <c r="F16" s="35">
        <v>46308.096817129626</v>
      </c>
      <c r="G16" t="s">
        <v>21</v>
      </c>
      <c r="H16" t="s">
        <v>4618</v>
      </c>
      <c r="I16">
        <v>350</v>
      </c>
      <c r="J16" t="s">
        <v>22</v>
      </c>
      <c r="K16" t="s">
        <v>55</v>
      </c>
      <c r="L16">
        <v>849</v>
      </c>
      <c r="M16" t="s">
        <v>1059</v>
      </c>
      <c r="N16" s="35">
        <v>46308.047407407408</v>
      </c>
      <c r="O16">
        <v>350</v>
      </c>
      <c r="P16" t="s">
        <v>26</v>
      </c>
      <c r="Q16">
        <v>350</v>
      </c>
      <c r="R16" t="str">
        <f>IF(B16="","",_xlfn.XLOOKUP(B16,DB!$A$2:$A$205,DB!$C$2:$C$205,"")&amp;"")</f>
        <v>Sector 5</v>
      </c>
      <c r="S16" t="str">
        <f>IF(B16="","",_xlfn.XLOOKUP(B16,DB!$A$2:$A$205,DB!$E$2:$E$205,""))</f>
        <v>Sector 4</v>
      </c>
      <c r="T16" t="str">
        <f>IF(B16="","",_xlfn.XLOOKUP(B16,DB!$A$2:$A$205,DB!$F$2:$F$205,""))</f>
        <v>VOMAR/XUDUN</v>
      </c>
      <c r="U16" t="str">
        <f>IF(B16="","",_xlfn.XLOOKUP(B16,DB!$A$2:$A$205,DB!$D$2:$D$205,""))</f>
        <v>MMEX</v>
      </c>
      <c r="V16" t="str">
        <f>IF(B16="","",IF(OR(COUNTIF(M16,"????N?????W")&gt;0,COUNTIF(M16,"????N?????E")&gt;0,COUNTIF(M16,"????S?????W")&gt;0,COUNTIF(M16,"????S?????E")&gt;0),_xlfn.XLOOKUP(B16,DB!$A$2:$A$205,DB!$B$2:$B$205,""),M16))</f>
        <v>LIDAM</v>
      </c>
      <c r="AF16" s="2">
        <v>0.58333333333333337</v>
      </c>
      <c r="AG16" t="s">
        <v>743</v>
      </c>
      <c r="AH16" s="17">
        <v>340</v>
      </c>
      <c r="AI16" s="17" cm="1">
        <f t="array" ref="AI16">SUMPRODUCT(--(IFERROR(HOUR(Flights_2026_09_30333435363734567891011[entry_hour]),-1)=HOUR(AF16)),--(IFERROR(Flights_2026_09_30333435363734567891011[entry_sector],"")=AG16),--(IFERROR(Flights_2026_09_30333435363734567891011[nfl],-1)&gt;=AH16),--(IFERROR(Flights_2026_09_30333435363734567891011[nfl],-1)&lt;=IF(AH16=450,450,AH16+9)))</f>
        <v>0</v>
      </c>
    </row>
    <row r="17" spans="1:35" x14ac:dyDescent="0.2">
      <c r="A17" t="s">
        <v>88</v>
      </c>
      <c r="B17" t="s">
        <v>89</v>
      </c>
      <c r="C17" t="s">
        <v>19</v>
      </c>
      <c r="D17" t="s">
        <v>47</v>
      </c>
      <c r="E17" t="s">
        <v>3565</v>
      </c>
      <c r="F17" s="35">
        <v>46308.124618055561</v>
      </c>
      <c r="G17" t="s">
        <v>21</v>
      </c>
      <c r="H17" t="s">
        <v>4619</v>
      </c>
      <c r="I17">
        <v>360</v>
      </c>
      <c r="J17" t="s">
        <v>22</v>
      </c>
      <c r="K17" t="s">
        <v>23</v>
      </c>
      <c r="L17">
        <v>225</v>
      </c>
      <c r="M17" t="s">
        <v>44</v>
      </c>
      <c r="N17" s="35">
        <v>46308.105173611111</v>
      </c>
      <c r="O17">
        <v>197</v>
      </c>
      <c r="P17" t="s">
        <v>26</v>
      </c>
      <c r="Q17">
        <v>210</v>
      </c>
      <c r="R17" t="str">
        <f>IF(B17="","",_xlfn.XLOOKUP(B17,DB!$A$2:$A$205,DB!$C$2:$C$205,"")&amp;"")</f>
        <v>Sector 7</v>
      </c>
      <c r="S17" t="str">
        <f>IF(B17="","",_xlfn.XLOOKUP(B17,DB!$A$2:$A$205,DB!$E$2:$E$205,""))</f>
        <v>Sector 7</v>
      </c>
      <c r="T17" t="str">
        <f>IF(B17="","",_xlfn.XLOOKUP(B17,DB!$A$2:$A$205,DB!$F$2:$F$205,""))</f>
        <v>PAULE/SIGMA</v>
      </c>
      <c r="U17" t="str">
        <f>IF(B17="","",_xlfn.XLOOKUP(B17,DB!$A$2:$A$205,DB!$D$2:$D$205,""))</f>
        <v>MHCC</v>
      </c>
      <c r="V17" t="str">
        <f>IF(B17="","",IF(OR(COUNTIF(M17,"????N?????W")&gt;0,COUNTIF(M17,"????N?????E")&gt;0,COUNTIF(M17,"????S?????W")&gt;0,COUNTIF(M17,"????S?????E")&gt;0),_xlfn.XLOOKUP(B17,DB!$A$2:$A$205,DB!$B$2:$B$205,""),M17))</f>
        <v>SIGMA</v>
      </c>
      <c r="AF17" s="2">
        <v>0.58333333333333337</v>
      </c>
      <c r="AG17" t="s">
        <v>743</v>
      </c>
      <c r="AH17" s="17">
        <v>350</v>
      </c>
      <c r="AI17" s="17" cm="1">
        <f t="array" ref="AI17">SUMPRODUCT(--(IFERROR(HOUR(Flights_2026_09_30333435363734567891011[entry_hour]),-1)=HOUR(AF17)),--(IFERROR(Flights_2026_09_30333435363734567891011[entry_sector],"")=AG17),--(IFERROR(Flights_2026_09_30333435363734567891011[nfl],-1)&gt;=AH17),--(IFERROR(Flights_2026_09_30333435363734567891011[nfl],-1)&lt;=IF(AH17=450,450,AH17+9)))</f>
        <v>0</v>
      </c>
    </row>
    <row r="18" spans="1:35" x14ac:dyDescent="0.2">
      <c r="A18" t="s">
        <v>94</v>
      </c>
      <c r="B18" t="s">
        <v>65</v>
      </c>
      <c r="C18" t="s">
        <v>19</v>
      </c>
      <c r="D18" t="s">
        <v>76</v>
      </c>
      <c r="E18" t="s">
        <v>1073</v>
      </c>
      <c r="F18" s="35">
        <v>46308.132002314815</v>
      </c>
      <c r="G18" t="s">
        <v>21</v>
      </c>
      <c r="H18" t="s">
        <v>4620</v>
      </c>
      <c r="I18">
        <v>350</v>
      </c>
      <c r="J18" t="s">
        <v>22</v>
      </c>
      <c r="K18" t="s">
        <v>23</v>
      </c>
      <c r="L18">
        <v>858</v>
      </c>
      <c r="M18" t="s">
        <v>588</v>
      </c>
      <c r="N18" s="35">
        <v>46308.085763888885</v>
      </c>
      <c r="O18">
        <v>370</v>
      </c>
      <c r="P18" t="s">
        <v>26</v>
      </c>
      <c r="Q18">
        <v>350</v>
      </c>
      <c r="R18" t="str">
        <f>IF(B18="","",_xlfn.XLOOKUP(B18,DB!$A$2:$A$205,DB!$C$2:$C$205,"")&amp;"")</f>
        <v>Sector 6</v>
      </c>
      <c r="S18" t="str">
        <f>IF(B18="","",_xlfn.XLOOKUP(B18,DB!$A$2:$A$205,DB!$E$2:$E$205,""))</f>
        <v>Sector 4</v>
      </c>
      <c r="T18" t="str">
        <f>IF(B18="","",_xlfn.XLOOKUP(B18,DB!$A$2:$A$205,DB!$F$2:$F$205,""))</f>
        <v>VOMAR/XUDUN</v>
      </c>
      <c r="U18" t="str">
        <f>IF(B18="","",_xlfn.XLOOKUP(B18,DB!$A$2:$A$205,DB!$D$2:$D$205,""))</f>
        <v>MMEX</v>
      </c>
      <c r="V18" t="str">
        <f>IF(B18="","",IF(OR(COUNTIF(M18,"????N?????W")&gt;0,COUNTIF(M18,"????N?????E")&gt;0,COUNTIF(M18,"????S?????W")&gt;0,COUNTIF(M18,"????S?????E")&gt;0),_xlfn.XLOOKUP(B18,DB!$A$2:$A$205,DB!$B$2:$B$205,""),M18))</f>
        <v>GOTAS</v>
      </c>
      <c r="AF18" s="2">
        <v>0.58333333333333337</v>
      </c>
      <c r="AG18" t="s">
        <v>743</v>
      </c>
      <c r="AH18" s="17">
        <v>360</v>
      </c>
      <c r="AI18" s="17" cm="1">
        <f t="array" ref="AI18">SUMPRODUCT(--(IFERROR(HOUR(Flights_2026_09_30333435363734567891011[entry_hour]),-1)=HOUR(AF18)),--(IFERROR(Flights_2026_09_30333435363734567891011[entry_sector],"")=AG18),--(IFERROR(Flights_2026_09_30333435363734567891011[nfl],-1)&gt;=AH18),--(IFERROR(Flights_2026_09_30333435363734567891011[nfl],-1)&lt;=IF(AH18=450,450,AH18+9)))</f>
        <v>0</v>
      </c>
    </row>
    <row r="19" spans="1:35" x14ac:dyDescent="0.2">
      <c r="A19" t="s">
        <v>99</v>
      </c>
      <c r="B19" t="s">
        <v>52</v>
      </c>
      <c r="C19" t="s">
        <v>19</v>
      </c>
      <c r="D19" t="s">
        <v>41</v>
      </c>
      <c r="E19" t="s">
        <v>100</v>
      </c>
      <c r="F19" s="35">
        <v>46308.135300925926</v>
      </c>
      <c r="G19" t="s">
        <v>21</v>
      </c>
      <c r="H19" t="s">
        <v>4621</v>
      </c>
      <c r="I19">
        <v>370</v>
      </c>
      <c r="J19" t="s">
        <v>22</v>
      </c>
      <c r="K19" t="s">
        <v>55</v>
      </c>
      <c r="L19">
        <v>857</v>
      </c>
      <c r="M19" t="s">
        <v>4342</v>
      </c>
      <c r="N19" s="35">
        <v>46308.08798611111</v>
      </c>
      <c r="O19">
        <v>370</v>
      </c>
      <c r="P19" t="s">
        <v>26</v>
      </c>
      <c r="Q19">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30333435363734567891011[entry_hour]),-1)=HOUR(AF19)),--(IFERROR(Flights_2026_09_30333435363734567891011[entry_sector],"")=AG19),--(IFERROR(Flights_2026_09_30333435363734567891011[nfl],-1)&gt;=AH19),--(IFERROR(Flights_2026_09_30333435363734567891011[nfl],-1)&lt;=IF(AH19=450,450,AH19+9)))</f>
        <v>0</v>
      </c>
    </row>
    <row r="20" spans="1:35" x14ac:dyDescent="0.2">
      <c r="A20" t="s">
        <v>96</v>
      </c>
      <c r="B20" t="s">
        <v>65</v>
      </c>
      <c r="C20" t="s">
        <v>19</v>
      </c>
      <c r="D20" t="s">
        <v>20</v>
      </c>
      <c r="E20" t="s">
        <v>264</v>
      </c>
      <c r="F20" s="35">
        <v>46308.139305555553</v>
      </c>
      <c r="G20" t="s">
        <v>21</v>
      </c>
      <c r="H20" t="s">
        <v>4622</v>
      </c>
      <c r="I20">
        <v>370</v>
      </c>
      <c r="J20" t="s">
        <v>22</v>
      </c>
      <c r="K20" t="s">
        <v>23</v>
      </c>
      <c r="L20">
        <v>857</v>
      </c>
      <c r="M20" t="s">
        <v>4623</v>
      </c>
      <c r="N20" s="35">
        <v>46308.090682870374</v>
      </c>
      <c r="O20">
        <v>370</v>
      </c>
      <c r="P20" t="s">
        <v>26</v>
      </c>
      <c r="Q20">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AVIVI</v>
      </c>
      <c r="AF20" s="2">
        <v>0.58333333333333337</v>
      </c>
      <c r="AG20" t="s">
        <v>743</v>
      </c>
      <c r="AH20" s="17">
        <v>380</v>
      </c>
      <c r="AI20" s="17" cm="1">
        <f t="array" ref="AI20">SUMPRODUCT(--(IFERROR(HOUR(Flights_2026_09_30333435363734567891011[entry_hour]),-1)=HOUR(AF20)),--(IFERROR(Flights_2026_09_30333435363734567891011[entry_sector],"")=AG20),--(IFERROR(Flights_2026_09_30333435363734567891011[nfl],-1)&gt;=AH20),--(IFERROR(Flights_2026_09_30333435363734567891011[nfl],-1)&lt;=IF(AH20=450,450,AH20+9)))</f>
        <v>0</v>
      </c>
    </row>
    <row r="21" spans="1:35" x14ac:dyDescent="0.2">
      <c r="A21" t="s">
        <v>101</v>
      </c>
      <c r="B21" t="s">
        <v>102</v>
      </c>
      <c r="C21" t="s">
        <v>19</v>
      </c>
      <c r="D21" t="s">
        <v>41</v>
      </c>
      <c r="E21" t="s">
        <v>403</v>
      </c>
      <c r="F21" s="35">
        <v>46308.143784722226</v>
      </c>
      <c r="G21" t="s">
        <v>21</v>
      </c>
      <c r="H21" t="s">
        <v>4624</v>
      </c>
      <c r="I21">
        <v>390</v>
      </c>
      <c r="J21" t="s">
        <v>22</v>
      </c>
      <c r="K21" t="s">
        <v>23</v>
      </c>
      <c r="L21">
        <v>872</v>
      </c>
      <c r="M21" t="s">
        <v>290</v>
      </c>
      <c r="N21" s="35">
        <v>46308.095439814817</v>
      </c>
      <c r="O21">
        <v>285</v>
      </c>
      <c r="P21" t="s">
        <v>26</v>
      </c>
      <c r="Q21">
        <v>390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GOTAS</v>
      </c>
      <c r="AF21" s="2">
        <v>0.58333333333333337</v>
      </c>
      <c r="AG21" t="s">
        <v>743</v>
      </c>
      <c r="AH21" s="17">
        <v>390</v>
      </c>
      <c r="AI21" s="17" cm="1">
        <f t="array" ref="AI21">SUMPRODUCT(--(IFERROR(HOUR(Flights_2026_09_30333435363734567891011[entry_hour]),-1)=HOUR(AF21)),--(IFERROR(Flights_2026_09_30333435363734567891011[entry_sector],"")=AG21),--(IFERROR(Flights_2026_09_30333435363734567891011[nfl],-1)&gt;=AH21),--(IFERROR(Flights_2026_09_30333435363734567891011[nfl],-1)&lt;=IF(AH21=450,450,AH21+9)))</f>
        <v>0</v>
      </c>
    </row>
    <row r="22" spans="1:35" x14ac:dyDescent="0.2">
      <c r="A22" t="s">
        <v>4625</v>
      </c>
      <c r="B22" t="s">
        <v>498</v>
      </c>
      <c r="C22" t="s">
        <v>19</v>
      </c>
      <c r="D22" t="s">
        <v>4626</v>
      </c>
      <c r="E22" t="s">
        <v>4625</v>
      </c>
      <c r="F22" s="35">
        <v>46308.152685185181</v>
      </c>
      <c r="G22" t="s">
        <v>21</v>
      </c>
      <c r="H22" t="s">
        <v>4627</v>
      </c>
      <c r="I22">
        <v>450</v>
      </c>
      <c r="J22" t="s">
        <v>22</v>
      </c>
      <c r="K22" t="s">
        <v>31</v>
      </c>
      <c r="L22">
        <v>489</v>
      </c>
      <c r="M22" t="s">
        <v>25</v>
      </c>
      <c r="N22" s="35">
        <v>46308.122361111113</v>
      </c>
      <c r="O22">
        <v>450</v>
      </c>
      <c r="P22" t="s">
        <v>26</v>
      </c>
      <c r="Q22">
        <v>450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KEHLI</v>
      </c>
      <c r="AF22" s="2">
        <v>0.58333333333333337</v>
      </c>
      <c r="AG22" t="s">
        <v>743</v>
      </c>
      <c r="AH22" s="17">
        <v>400</v>
      </c>
      <c r="AI22" s="17" cm="1">
        <f t="array" ref="AI22">SUMPRODUCT(--(IFERROR(HOUR(Flights_2026_09_30333435363734567891011[entry_hour]),-1)=HOUR(AF22)),--(IFERROR(Flights_2026_09_30333435363734567891011[entry_sector],"")=AG22),--(IFERROR(Flights_2026_09_30333435363734567891011[nfl],-1)&gt;=AH22),--(IFERROR(Flights_2026_09_30333435363734567891011[nfl],-1)&lt;=IF(AH22=450,450,AH22+9)))</f>
        <v>0</v>
      </c>
    </row>
    <row r="23" spans="1:35" x14ac:dyDescent="0.2">
      <c r="A23" t="s">
        <v>2787</v>
      </c>
      <c r="B23" t="s">
        <v>49</v>
      </c>
      <c r="C23" t="s">
        <v>19</v>
      </c>
      <c r="D23" t="s">
        <v>107</v>
      </c>
      <c r="E23" t="s">
        <v>4628</v>
      </c>
      <c r="F23" s="35">
        <v>46308.158703703702</v>
      </c>
      <c r="G23" t="s">
        <v>21</v>
      </c>
      <c r="H23" t="s">
        <v>4629</v>
      </c>
      <c r="I23">
        <v>360</v>
      </c>
      <c r="J23" t="s">
        <v>22</v>
      </c>
      <c r="K23" t="s">
        <v>23</v>
      </c>
      <c r="L23">
        <v>160</v>
      </c>
      <c r="M23" t="s">
        <v>37</v>
      </c>
      <c r="N23" s="35">
        <v>46308.145289351851</v>
      </c>
      <c r="O23">
        <v>137</v>
      </c>
      <c r="P23" t="s">
        <v>26</v>
      </c>
      <c r="Q23">
        <v>220</v>
      </c>
      <c r="R23" t="str">
        <f>IF(B23="","",_xlfn.XLOOKUP(B23,DB!$A$2:$A$205,DB!$C$2:$C$205,"")&amp;"")</f>
        <v>Sector 3</v>
      </c>
      <c r="S23" t="str">
        <f>IF(B23="","",_xlfn.XLOOKUP(B23,DB!$A$2:$A$205,DB!$E$2:$E$205,""))</f>
        <v>Sector 3</v>
      </c>
      <c r="T23" t="str">
        <f>IF(B23="","",_xlfn.XLOOKUP(B23,DB!$A$2:$A$205,DB!$F$2:$F$205,""))</f>
        <v>NOSAT</v>
      </c>
      <c r="U23" t="str">
        <f>IF(B23="","",_xlfn.XLOOKUP(B23,DB!$A$2:$A$205,DB!$D$2:$D$205,""))</f>
        <v>KZHU</v>
      </c>
      <c r="V23" t="str">
        <f>IF(B23="","",IF(OR(COUNTIF(M23,"????N?????W")&gt;0,COUNTIF(M23,"????N?????E")&gt;0,COUNTIF(M23,"????S?????W")&gt;0,COUNTIF(M23,"????S?????E")&gt;0),_xlfn.XLOOKUP(B23,DB!$A$2:$A$205,DB!$B$2:$B$205,""),M23))</f>
        <v>NOSAT</v>
      </c>
      <c r="AF23" s="2">
        <v>0.58333333333333337</v>
      </c>
      <c r="AG23" t="s">
        <v>743</v>
      </c>
      <c r="AH23" s="17">
        <v>410</v>
      </c>
      <c r="AI23" s="17" cm="1">
        <f t="array" ref="AI23">SUMPRODUCT(--(IFERROR(HOUR(Flights_2026_09_30333435363734567891011[entry_hour]),-1)=HOUR(AF23)),--(IFERROR(Flights_2026_09_30333435363734567891011[entry_sector],"")=AG23),--(IFERROR(Flights_2026_09_30333435363734567891011[nfl],-1)&gt;=AH23),--(IFERROR(Flights_2026_09_30333435363734567891011[nfl],-1)&lt;=IF(AH23=450,450,AH23+9)))</f>
        <v>0</v>
      </c>
    </row>
    <row r="24" spans="1:35" x14ac:dyDescent="0.2">
      <c r="A24" t="s">
        <v>106</v>
      </c>
      <c r="B24" t="s">
        <v>65</v>
      </c>
      <c r="C24" t="s">
        <v>19</v>
      </c>
      <c r="D24" t="s">
        <v>20</v>
      </c>
      <c r="E24" t="s">
        <v>2866</v>
      </c>
      <c r="F24" s="35">
        <v>46308.171284722222</v>
      </c>
      <c r="G24" t="s">
        <v>21</v>
      </c>
      <c r="H24" t="s">
        <v>4630</v>
      </c>
      <c r="I24">
        <v>370</v>
      </c>
      <c r="J24" t="s">
        <v>22</v>
      </c>
      <c r="K24" t="s">
        <v>23</v>
      </c>
      <c r="L24">
        <v>876</v>
      </c>
      <c r="M24" t="s">
        <v>435</v>
      </c>
      <c r="N24" s="35">
        <v>46308.124756944446</v>
      </c>
      <c r="O24">
        <v>370</v>
      </c>
      <c r="P24" t="s">
        <v>26</v>
      </c>
      <c r="Q24">
        <v>370</v>
      </c>
      <c r="R24" t="str">
        <f>IF(B24="","",_xlfn.XLOOKUP(B24,DB!$A$2:$A$205,DB!$C$2:$C$205,"")&amp;"")</f>
        <v>Sector 6</v>
      </c>
      <c r="S24" t="str">
        <f>IF(B24="","",_xlfn.XLOOKUP(B24,DB!$A$2:$A$205,DB!$E$2:$E$205,""))</f>
        <v>Sector 4</v>
      </c>
      <c r="T24" t="str">
        <f>IF(B24="","",_xlfn.XLOOKUP(B24,DB!$A$2:$A$205,DB!$F$2:$F$205,""))</f>
        <v>VOMAR/XUDUN</v>
      </c>
      <c r="U24" t="str">
        <f>IF(B24="","",_xlfn.XLOOKUP(B24,DB!$A$2:$A$205,DB!$D$2:$D$205,""))</f>
        <v>MMEX</v>
      </c>
      <c r="V24" t="str">
        <f>IF(B24="","",IF(OR(COUNTIF(M24,"????N?????W")&gt;0,COUNTIF(M24,"????N?????E")&gt;0,COUNTIF(M24,"????S?????W")&gt;0,COUNTIF(M24,"????S?????E")&gt;0),_xlfn.XLOOKUP(B24,DB!$A$2:$A$205,DB!$B$2:$B$205,""),M24))</f>
        <v>GOTAS</v>
      </c>
      <c r="AF24" s="2">
        <v>0.58333333333333337</v>
      </c>
      <c r="AG24" t="s">
        <v>743</v>
      </c>
      <c r="AH24" s="17">
        <v>420</v>
      </c>
      <c r="AI24" s="17" cm="1">
        <f t="array" ref="AI24">SUMPRODUCT(--(IFERROR(HOUR(Flights_2026_09_30333435363734567891011[entry_hour]),-1)=HOUR(AF24)),--(IFERROR(Flights_2026_09_30333435363734567891011[entry_sector],"")=AG24),--(IFERROR(Flights_2026_09_30333435363734567891011[nfl],-1)&gt;=AH24),--(IFERROR(Flights_2026_09_30333435363734567891011[nfl],-1)&lt;=IF(AH24=450,450,AH24+9)))</f>
        <v>0</v>
      </c>
    </row>
    <row r="25" spans="1:35" x14ac:dyDescent="0.2">
      <c r="A25" t="s">
        <v>108</v>
      </c>
      <c r="B25" t="s">
        <v>65</v>
      </c>
      <c r="C25" t="s">
        <v>19</v>
      </c>
      <c r="D25" t="s">
        <v>53</v>
      </c>
      <c r="E25" t="s">
        <v>4631</v>
      </c>
      <c r="F25" s="35">
        <v>46308.203773148147</v>
      </c>
      <c r="G25" t="s">
        <v>21</v>
      </c>
      <c r="H25" t="s">
        <v>2818</v>
      </c>
      <c r="I25">
        <v>350</v>
      </c>
      <c r="J25" t="s">
        <v>22</v>
      </c>
      <c r="K25" t="s">
        <v>23</v>
      </c>
      <c r="L25">
        <v>857</v>
      </c>
      <c r="M25" t="s">
        <v>56</v>
      </c>
      <c r="N25" s="35">
        <v>46308.157407407409</v>
      </c>
      <c r="O25">
        <v>350</v>
      </c>
      <c r="P25" t="s">
        <v>26</v>
      </c>
      <c r="Q25">
        <v>350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ELURA</v>
      </c>
      <c r="AF25" s="2">
        <v>0.58333333333333337</v>
      </c>
      <c r="AG25" t="s">
        <v>743</v>
      </c>
      <c r="AH25" s="17">
        <v>430</v>
      </c>
      <c r="AI25" s="17" cm="1">
        <f t="array" ref="AI25">SUMPRODUCT(--(IFERROR(HOUR(Flights_2026_09_30333435363734567891011[entry_hour]),-1)=HOUR(AF25)),--(IFERROR(Flights_2026_09_30333435363734567891011[entry_sector],"")=AG25),--(IFERROR(Flights_2026_09_30333435363734567891011[nfl],-1)&gt;=AH25),--(IFERROR(Flights_2026_09_30333435363734567891011[nfl],-1)&lt;=IF(AH25=450,450,AH25+9)))</f>
        <v>0</v>
      </c>
    </row>
    <row r="26" spans="1:35" x14ac:dyDescent="0.2">
      <c r="A26" t="s">
        <v>110</v>
      </c>
      <c r="B26" t="s">
        <v>81</v>
      </c>
      <c r="C26" t="s">
        <v>19</v>
      </c>
      <c r="D26" t="s">
        <v>76</v>
      </c>
      <c r="E26" t="s">
        <v>2501</v>
      </c>
      <c r="F26" s="35">
        <v>46308.208043981482</v>
      </c>
      <c r="G26" t="s">
        <v>21</v>
      </c>
      <c r="H26" t="s">
        <v>4632</v>
      </c>
      <c r="I26">
        <v>350</v>
      </c>
      <c r="J26" t="s">
        <v>22</v>
      </c>
      <c r="K26" t="s">
        <v>55</v>
      </c>
      <c r="L26">
        <v>798</v>
      </c>
      <c r="M26" t="s">
        <v>84</v>
      </c>
      <c r="N26" s="35">
        <v>46308.161782407406</v>
      </c>
      <c r="O26">
        <v>350</v>
      </c>
      <c r="P26" t="s">
        <v>26</v>
      </c>
      <c r="Q26">
        <v>350</v>
      </c>
      <c r="R26" t="str">
        <f>IF(B26="","",_xlfn.XLOOKUP(B26,DB!$A$2:$A$205,DB!$C$2:$C$205,"")&amp;"")</f>
        <v>Sector 5</v>
      </c>
      <c r="S26" t="str">
        <f>IF(B26="","",_xlfn.XLOOKUP(B26,DB!$A$2:$A$205,DB!$E$2:$E$205,""))</f>
        <v>Sector 4</v>
      </c>
      <c r="T26" t="str">
        <f>IF(B26="","",_xlfn.XLOOKUP(B26,DB!$A$2:$A$205,DB!$F$2:$F$205,""))</f>
        <v>VOMAR/XUDUN</v>
      </c>
      <c r="U26" t="str">
        <f>IF(B26="","",_xlfn.XLOOKUP(B26,DB!$A$2:$A$205,DB!$D$2:$D$205,""))</f>
        <v>MMTY</v>
      </c>
      <c r="V26" t="str">
        <f>IF(B26="","",IF(OR(COUNTIF(M26,"????N?????W")&gt;0,COUNTIF(M26,"????N?????E")&gt;0,COUNTIF(M26,"????S?????W")&gt;0,COUNTIF(M26,"????S?????E")&gt;0),_xlfn.XLOOKUP(B26,DB!$A$2:$A$205,DB!$B$2:$B$205,""),M26))</f>
        <v>MATOL</v>
      </c>
      <c r="AF26" s="2">
        <v>0.58333333333333337</v>
      </c>
      <c r="AG26" t="s">
        <v>743</v>
      </c>
      <c r="AH26" s="17">
        <v>440</v>
      </c>
      <c r="AI26" s="17" cm="1">
        <f t="array" ref="AI26">SUMPRODUCT(--(IFERROR(HOUR(Flights_2026_09_30333435363734567891011[entry_hour]),-1)=HOUR(AF26)),--(IFERROR(Flights_2026_09_30333435363734567891011[entry_sector],"")=AG26),--(IFERROR(Flights_2026_09_30333435363734567891011[nfl],-1)&gt;=AH26),--(IFERROR(Flights_2026_09_30333435363734567891011[nfl],-1)&lt;=IF(AH26=450,450,AH26+9)))</f>
        <v>0</v>
      </c>
    </row>
    <row r="27" spans="1:35" x14ac:dyDescent="0.2">
      <c r="A27" t="s">
        <v>2749</v>
      </c>
      <c r="B27" t="s">
        <v>71</v>
      </c>
      <c r="C27" t="s">
        <v>19</v>
      </c>
      <c r="D27" t="s">
        <v>72</v>
      </c>
      <c r="E27" t="s">
        <v>4633</v>
      </c>
      <c r="F27" s="35">
        <v>46308.214525462958</v>
      </c>
      <c r="G27" t="s">
        <v>21</v>
      </c>
      <c r="H27" t="s">
        <v>4634</v>
      </c>
      <c r="I27">
        <v>380</v>
      </c>
      <c r="J27" t="s">
        <v>22</v>
      </c>
      <c r="K27" t="s">
        <v>23</v>
      </c>
      <c r="L27">
        <v>187</v>
      </c>
      <c r="M27" t="s">
        <v>1025</v>
      </c>
      <c r="N27" s="35">
        <v>46308.202013888891</v>
      </c>
      <c r="O27">
        <v>313</v>
      </c>
      <c r="P27" t="s">
        <v>38</v>
      </c>
      <c r="Q27">
        <v>220</v>
      </c>
      <c r="R27" t="str">
        <f>IF(B27="","",_xlfn.XLOOKUP(B27,DB!$A$2:$A$205,DB!$C$2:$C$205,"")&amp;"")</f>
        <v>Sector 3</v>
      </c>
      <c r="S27" t="str">
        <f>IF(B27="","",_xlfn.XLOOKUP(B27,DB!$A$2:$A$205,DB!$E$2:$E$205,""))</f>
        <v>Sector 3</v>
      </c>
      <c r="T27" t="str">
        <f>IF(B27="","",_xlfn.XLOOKUP(B27,DB!$A$2:$A$205,DB!$F$2:$F$205,""))</f>
        <v>NOSAT</v>
      </c>
      <c r="U27" t="str">
        <f>IF(B27="","",_xlfn.XLOOKUP(B27,DB!$A$2:$A$205,DB!$D$2:$D$205,""))</f>
        <v>MUFH</v>
      </c>
      <c r="V27" t="str">
        <f>IF(B27="","",IF(OR(COUNTIF(M27,"????N?????W")&gt;0,COUNTIF(M27,"????N?????E")&gt;0,COUNTIF(M27,"????S?????W")&gt;0,COUNTIF(M27,"????S?????E")&gt;0),_xlfn.XLOOKUP(B27,DB!$A$2:$A$205,DB!$B$2:$B$205,""),M27))</f>
        <v>NOSAT</v>
      </c>
      <c r="AF27" s="2">
        <v>0.58333333333333337</v>
      </c>
      <c r="AG27" t="s">
        <v>743</v>
      </c>
      <c r="AH27" s="17">
        <v>450</v>
      </c>
      <c r="AI27" s="17" cm="1">
        <f t="array" ref="AI27">SUMPRODUCT(--(IFERROR(HOUR(Flights_2026_09_30333435363734567891011[entry_hour]),-1)=HOUR(AF27)),--(IFERROR(Flights_2026_09_30333435363734567891011[entry_sector],"")=AG27),--(IFERROR(Flights_2026_09_30333435363734567891011[nfl],-1)&gt;=AH27),--(IFERROR(Flights_2026_09_30333435363734567891011[nfl],-1)&lt;=IF(AH27=450,450,AH27+9)))</f>
        <v>0</v>
      </c>
    </row>
    <row r="28" spans="1:35" x14ac:dyDescent="0.2">
      <c r="A28" t="s">
        <v>3759</v>
      </c>
      <c r="B28" t="s">
        <v>335</v>
      </c>
      <c r="C28" t="s">
        <v>19</v>
      </c>
      <c r="D28" t="s">
        <v>50</v>
      </c>
      <c r="E28" t="s">
        <v>548</v>
      </c>
      <c r="F28" s="35">
        <v>46308.222430555557</v>
      </c>
      <c r="G28" t="s">
        <v>21</v>
      </c>
      <c r="H28" t="s">
        <v>4635</v>
      </c>
      <c r="I28">
        <v>350</v>
      </c>
      <c r="J28" t="s">
        <v>22</v>
      </c>
      <c r="K28" t="s">
        <v>23</v>
      </c>
      <c r="L28">
        <v>896</v>
      </c>
      <c r="M28" t="s">
        <v>78</v>
      </c>
      <c r="N28" s="35">
        <v>46308.172974537039</v>
      </c>
      <c r="O28">
        <v>350</v>
      </c>
      <c r="P28" t="s">
        <v>26</v>
      </c>
      <c r="Q28">
        <v>350</v>
      </c>
      <c r="R28" t="str">
        <f>IF(B28="","",_xlfn.XLOOKUP(B28,DB!$A$2:$A$205,DB!$C$2:$C$205,"")&amp;"")</f>
        <v>Sector 6</v>
      </c>
      <c r="S28" t="str">
        <f>IF(B28="","",_xlfn.XLOOKUP(B28,DB!$A$2:$A$205,DB!$E$2:$E$205,""))</f>
        <v>Sector 4</v>
      </c>
      <c r="T28" t="str">
        <f>IF(B28="","",_xlfn.XLOOKUP(B28,DB!$A$2:$A$205,DB!$F$2:$F$205,""))</f>
        <v>VOMAR/XUDUN</v>
      </c>
      <c r="U28" t="str">
        <f>IF(B28="","",_xlfn.XLOOKUP(B28,DB!$A$2:$A$205,DB!$D$2:$D$205,""))</f>
        <v>MMEX</v>
      </c>
      <c r="V28" t="str">
        <f>IF(B28="","",IF(OR(COUNTIF(M28,"????N?????W")&gt;0,COUNTIF(M28,"????N?????E")&gt;0,COUNTIF(M28,"????S?????W")&gt;0,COUNTIF(M28,"????S?????E")&gt;0),_xlfn.XLOOKUP(B28,DB!$A$2:$A$205,DB!$B$2:$B$205,""),M28))</f>
        <v>GOTAS</v>
      </c>
      <c r="AF28" s="2">
        <v>0.58333333333333337</v>
      </c>
      <c r="AG28" t="s">
        <v>744</v>
      </c>
      <c r="AH28" s="17">
        <v>200</v>
      </c>
      <c r="AI28" s="17" cm="1">
        <f t="array" ref="AI28">SUMPRODUCT(--(IFERROR(HOUR(Flights_2026_09_30333435363734567891011[entry_hour]),-1)=HOUR(AF28)),--(IFERROR(Flights_2026_09_30333435363734567891011[entry_sector],"")=AG28),--(IFERROR(Flights_2026_09_30333435363734567891011[nfl],-1)&gt;=AH28),--(IFERROR(Flights_2026_09_30333435363734567891011[nfl],-1)&lt;=IF(AH28=450,450,AH28+9)))</f>
        <v>0</v>
      </c>
    </row>
    <row r="29" spans="1:35" x14ac:dyDescent="0.2">
      <c r="A29" t="s">
        <v>115</v>
      </c>
      <c r="B29" t="s">
        <v>65</v>
      </c>
      <c r="C29" t="s">
        <v>19</v>
      </c>
      <c r="D29" t="s">
        <v>76</v>
      </c>
      <c r="E29" t="s">
        <v>495</v>
      </c>
      <c r="F29" s="35">
        <v>46308.261249999996</v>
      </c>
      <c r="G29" t="s">
        <v>21</v>
      </c>
      <c r="H29" t="s">
        <v>4636</v>
      </c>
      <c r="I29">
        <v>370</v>
      </c>
      <c r="J29" t="s">
        <v>22</v>
      </c>
      <c r="K29" t="s">
        <v>23</v>
      </c>
      <c r="L29">
        <v>858</v>
      </c>
      <c r="M29" t="s">
        <v>3022</v>
      </c>
      <c r="N29" s="35">
        <v>46308.214629629627</v>
      </c>
      <c r="O29">
        <v>370</v>
      </c>
      <c r="P29" t="s">
        <v>26</v>
      </c>
      <c r="Q29">
        <v>370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GOTAS</v>
      </c>
      <c r="AF29" s="2">
        <v>0.58333333333333337</v>
      </c>
      <c r="AG29" t="s">
        <v>744</v>
      </c>
      <c r="AH29" s="17">
        <v>210</v>
      </c>
      <c r="AI29" s="17" cm="1">
        <f t="array" ref="AI29">SUMPRODUCT(--(IFERROR(HOUR(Flights_2026_09_30333435363734567891011[entry_hour]),-1)=HOUR(AF29)),--(IFERROR(Flights_2026_09_30333435363734567891011[entry_sector],"")=AG29),--(IFERROR(Flights_2026_09_30333435363734567891011[nfl],-1)&gt;=AH29),--(IFERROR(Flights_2026_09_30333435363734567891011[nfl],-1)&lt;=IF(AH29=450,450,AH29+9)))</f>
        <v>0</v>
      </c>
    </row>
    <row r="30" spans="1:35" x14ac:dyDescent="0.2">
      <c r="A30" t="s">
        <v>114</v>
      </c>
      <c r="B30" t="s">
        <v>65</v>
      </c>
      <c r="C30" t="s">
        <v>19</v>
      </c>
      <c r="D30" t="s">
        <v>20</v>
      </c>
      <c r="E30" t="s">
        <v>485</v>
      </c>
      <c r="F30" s="35">
        <v>46308.268310185187</v>
      </c>
      <c r="G30" t="s">
        <v>21</v>
      </c>
      <c r="H30" t="s">
        <v>4637</v>
      </c>
      <c r="I30">
        <v>370</v>
      </c>
      <c r="J30" t="s">
        <v>22</v>
      </c>
      <c r="K30" t="s">
        <v>23</v>
      </c>
      <c r="L30">
        <v>864</v>
      </c>
      <c r="M30" t="s">
        <v>431</v>
      </c>
      <c r="N30" s="35">
        <v>46308.22184027778</v>
      </c>
      <c r="O30">
        <v>370</v>
      </c>
      <c r="P30" t="s">
        <v>26</v>
      </c>
      <c r="Q30">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GOTAS</v>
      </c>
      <c r="AF30" s="2">
        <v>0.58333333333333337</v>
      </c>
      <c r="AG30" t="s">
        <v>744</v>
      </c>
      <c r="AH30" s="17">
        <v>220</v>
      </c>
      <c r="AI30" s="17" cm="1">
        <f t="array" ref="AI30">SUMPRODUCT(--(IFERROR(HOUR(Flights_2026_09_30333435363734567891011[entry_hour]),-1)=HOUR(AF30)),--(IFERROR(Flights_2026_09_30333435363734567891011[entry_sector],"")=AG30),--(IFERROR(Flights_2026_09_30333435363734567891011[nfl],-1)&gt;=AH30),--(IFERROR(Flights_2026_09_30333435363734567891011[nfl],-1)&lt;=IF(AH30=450,450,AH30+9)))</f>
        <v>2</v>
      </c>
    </row>
    <row r="31" spans="1:35" x14ac:dyDescent="0.2">
      <c r="A31" t="s">
        <v>369</v>
      </c>
      <c r="B31" t="s">
        <v>206</v>
      </c>
      <c r="C31" t="s">
        <v>19</v>
      </c>
      <c r="D31" t="s">
        <v>53</v>
      </c>
      <c r="E31" t="s">
        <v>381</v>
      </c>
      <c r="F31" s="35">
        <v>46308.437546296293</v>
      </c>
      <c r="G31" t="s">
        <v>21</v>
      </c>
      <c r="H31" t="s">
        <v>4638</v>
      </c>
      <c r="I31">
        <v>360</v>
      </c>
      <c r="J31" t="s">
        <v>22</v>
      </c>
      <c r="K31" t="s">
        <v>23</v>
      </c>
      <c r="L31">
        <v>211</v>
      </c>
      <c r="M31" t="s">
        <v>44</v>
      </c>
      <c r="N31" s="35">
        <v>46308.420370370368</v>
      </c>
      <c r="O31">
        <v>150</v>
      </c>
      <c r="P31" t="s">
        <v>26</v>
      </c>
      <c r="Q31">
        <v>360</v>
      </c>
      <c r="R31" t="str">
        <f>IF(B31="","",_xlfn.XLOOKUP(B31,DB!$A$2:$A$205,DB!$C$2:$C$205,"")&amp;"")</f>
        <v>Sector 7</v>
      </c>
      <c r="S31" t="str">
        <f>IF(B31="","",_xlfn.XLOOKUP(B31,DB!$A$2:$A$205,DB!$E$2:$E$205,""))</f>
        <v>Sector 7</v>
      </c>
      <c r="T31" t="str">
        <f>IF(B31="","",_xlfn.XLOOKUP(B31,DB!$A$2:$A$205,DB!$F$2:$F$205,""))</f>
        <v>PAULE/SIGMA</v>
      </c>
      <c r="U31" t="str">
        <f>IF(B31="","",_xlfn.XLOOKUP(B31,DB!$A$2:$A$205,DB!$D$2:$D$205,""))</f>
        <v>MHCC</v>
      </c>
      <c r="V31" t="str">
        <f>IF(B31="","",IF(OR(COUNTIF(M31,"????N?????W")&gt;0,COUNTIF(M31,"????N?????E")&gt;0,COUNTIF(M31,"????S?????W")&gt;0,COUNTIF(M31,"????S?????E")&gt;0),_xlfn.XLOOKUP(B31,DB!$A$2:$A$205,DB!$B$2:$B$205,""),M31))</f>
        <v>SIGMA</v>
      </c>
      <c r="AF31" s="2">
        <v>0.58333333333333337</v>
      </c>
      <c r="AG31" t="s">
        <v>744</v>
      </c>
      <c r="AH31" s="17">
        <v>230</v>
      </c>
      <c r="AI31" s="17" cm="1">
        <f t="array" ref="AI31">SUMPRODUCT(--(IFERROR(HOUR(Flights_2026_09_30333435363734567891011[entry_hour]),-1)=HOUR(AF31)),--(IFERROR(Flights_2026_09_30333435363734567891011[entry_sector],"")=AG31),--(IFERROR(Flights_2026_09_30333435363734567891011[nfl],-1)&gt;=AH31),--(IFERROR(Flights_2026_09_30333435363734567891011[nfl],-1)&lt;=IF(AH31=450,450,AH31+9)))</f>
        <v>0</v>
      </c>
    </row>
    <row r="32" spans="1:35" x14ac:dyDescent="0.2">
      <c r="A32" t="s">
        <v>118</v>
      </c>
      <c r="B32" t="s">
        <v>119</v>
      </c>
      <c r="C32" t="s">
        <v>19</v>
      </c>
      <c r="D32" t="s">
        <v>120</v>
      </c>
      <c r="E32" t="s">
        <v>3447</v>
      </c>
      <c r="F32" s="35">
        <v>46308.473182870366</v>
      </c>
      <c r="G32" t="s">
        <v>21</v>
      </c>
      <c r="H32" t="s">
        <v>4639</v>
      </c>
      <c r="I32">
        <v>350</v>
      </c>
      <c r="J32" t="s">
        <v>22</v>
      </c>
      <c r="K32" t="s">
        <v>23</v>
      </c>
      <c r="L32">
        <v>799</v>
      </c>
      <c r="M32" t="s">
        <v>84</v>
      </c>
      <c r="N32" s="35">
        <v>46308.428148148145</v>
      </c>
      <c r="O32">
        <v>330</v>
      </c>
      <c r="P32" t="s">
        <v>26</v>
      </c>
      <c r="Q32">
        <v>330</v>
      </c>
      <c r="R32" t="str">
        <f>IF(B32="","",_xlfn.XLOOKUP(B32,DB!$A$2:$A$205,DB!$C$2:$C$205,"")&amp;"")</f>
        <v>Sector 5</v>
      </c>
      <c r="S32" t="str">
        <f>IF(B32="","",_xlfn.XLOOKUP(B32,DB!$A$2:$A$205,DB!$E$2:$E$205,""))</f>
        <v>Sector 4</v>
      </c>
      <c r="T32" t="str">
        <f>IF(B32="","",_xlfn.XLOOKUP(B32,DB!$A$2:$A$205,DB!$F$2:$F$205,""))</f>
        <v>VOMAR/XUDUN</v>
      </c>
      <c r="U32" t="str">
        <f>IF(B32="","",_xlfn.XLOOKUP(B32,DB!$A$2:$A$205,DB!$D$2:$D$205,""))</f>
        <v>MMTY</v>
      </c>
      <c r="V32" t="str">
        <f>IF(B32="","",IF(OR(COUNTIF(M32,"????N?????W")&gt;0,COUNTIF(M32,"????N?????E")&gt;0,COUNTIF(M32,"????S?????W")&gt;0,COUNTIF(M32,"????S?????E")&gt;0),_xlfn.XLOOKUP(B32,DB!$A$2:$A$205,DB!$B$2:$B$205,""),M32))</f>
        <v>MATOL</v>
      </c>
      <c r="AF32" s="2">
        <v>0.58333333333333337</v>
      </c>
      <c r="AG32" t="s">
        <v>744</v>
      </c>
      <c r="AH32" s="17">
        <v>240</v>
      </c>
      <c r="AI32" s="17" cm="1">
        <f t="array" ref="AI32">SUMPRODUCT(--(IFERROR(HOUR(Flights_2026_09_30333435363734567891011[entry_hour]),-1)=HOUR(AF32)),--(IFERROR(Flights_2026_09_30333435363734567891011[entry_sector],"")=AG32),--(IFERROR(Flights_2026_09_30333435363734567891011[nfl],-1)&gt;=AH32),--(IFERROR(Flights_2026_09_30333435363734567891011[nfl],-1)&lt;=IF(AH32=450,450,AH32+9)))</f>
        <v>0</v>
      </c>
    </row>
    <row r="33" spans="1:35" x14ac:dyDescent="0.2">
      <c r="A33" t="s">
        <v>4640</v>
      </c>
      <c r="B33" t="s">
        <v>2756</v>
      </c>
      <c r="C33" t="s">
        <v>19</v>
      </c>
      <c r="D33" t="s">
        <v>4023</v>
      </c>
      <c r="F33" s="35">
        <v>46308.516770833332</v>
      </c>
      <c r="G33" t="s">
        <v>28</v>
      </c>
      <c r="H33" t="s">
        <v>4641</v>
      </c>
      <c r="I33">
        <v>10</v>
      </c>
      <c r="J33" t="s">
        <v>30</v>
      </c>
      <c r="K33" t="s">
        <v>23</v>
      </c>
      <c r="L33">
        <v>52</v>
      </c>
      <c r="M33" t="s">
        <v>2756</v>
      </c>
      <c r="N33" s="35">
        <v>46308.501932870371</v>
      </c>
      <c r="O33">
        <v>0</v>
      </c>
      <c r="P33" t="s">
        <v>32</v>
      </c>
      <c r="Q33">
        <v>10</v>
      </c>
      <c r="R33" t="str">
        <f>IF(B33="","",_xlfn.XLOOKUP(B33,DB!$A$2:$A$205,DB!$C$2:$C$205,"")&amp;"")</f>
        <v/>
      </c>
      <c r="S33" t="str">
        <f>IF(B33="","",_xlfn.XLOOKUP(B33,DB!$A$2:$A$205,DB!$E$2:$E$205,""))</f>
        <v/>
      </c>
      <c r="T33" t="str">
        <f>IF(B33="","",_xlfn.XLOOKUP(B33,DB!$A$2:$A$205,DB!$F$2:$F$205,""))</f>
        <v/>
      </c>
      <c r="U33" t="str">
        <f>IF(B33="","",_xlfn.XLOOKUP(B33,DB!$A$2:$A$205,DB!$D$2:$D$205,""))</f>
        <v/>
      </c>
      <c r="V33" t="str">
        <f>IF(B33="","",IF(OR(COUNTIF(M33,"????N?????W")&gt;0,COUNTIF(M33,"????N?????E")&gt;0,COUNTIF(M33,"????S?????W")&gt;0,COUNTIF(M33,"????S?????E")&gt;0),_xlfn.XLOOKUP(B33,DB!$A$2:$A$205,DB!$B$2:$B$205,""),M33))</f>
        <v>XPCE</v>
      </c>
      <c r="AF33" s="2">
        <v>0.58333333333333337</v>
      </c>
      <c r="AG33" t="s">
        <v>744</v>
      </c>
      <c r="AH33" s="17">
        <v>250</v>
      </c>
      <c r="AI33" s="17" cm="1">
        <f t="array" ref="AI33">SUMPRODUCT(--(IFERROR(HOUR(Flights_2026_09_30333435363734567891011[entry_hour]),-1)=HOUR(AF33)),--(IFERROR(Flights_2026_09_30333435363734567891011[entry_sector],"")=AG33),--(IFERROR(Flights_2026_09_30333435363734567891011[nfl],-1)&gt;=AH33),--(IFERROR(Flights_2026_09_30333435363734567891011[nfl],-1)&lt;=IF(AH33=450,450,AH33+9)))</f>
        <v>0</v>
      </c>
    </row>
    <row r="34" spans="1:35" x14ac:dyDescent="0.2">
      <c r="A34" t="s">
        <v>121</v>
      </c>
      <c r="B34" t="s">
        <v>122</v>
      </c>
      <c r="C34" t="s">
        <v>19</v>
      </c>
      <c r="D34" t="s">
        <v>123</v>
      </c>
      <c r="E34" t="s">
        <v>124</v>
      </c>
      <c r="F34" s="35">
        <v>46308.522638888884</v>
      </c>
      <c r="G34" t="s">
        <v>21</v>
      </c>
      <c r="H34" t="s">
        <v>4642</v>
      </c>
      <c r="I34">
        <v>330</v>
      </c>
      <c r="J34" t="s">
        <v>22</v>
      </c>
      <c r="K34" t="s">
        <v>23</v>
      </c>
      <c r="L34">
        <v>847</v>
      </c>
      <c r="M34" t="s">
        <v>2528</v>
      </c>
      <c r="N34" s="35">
        <v>46308.475787037038</v>
      </c>
      <c r="O34">
        <v>330</v>
      </c>
      <c r="P34" t="s">
        <v>26</v>
      </c>
      <c r="Q34">
        <v>330</v>
      </c>
      <c r="R34" t="str">
        <f>IF(B34="","",_xlfn.XLOOKUP(B34,DB!$A$2:$A$205,DB!$C$2:$C$205,"")&amp;"")</f>
        <v>Sector 5</v>
      </c>
      <c r="S34" t="str">
        <f>IF(B34="","",_xlfn.XLOOKUP(B34,DB!$A$2:$A$205,DB!$E$2:$E$205,""))</f>
        <v>Sector 4</v>
      </c>
      <c r="T34" t="str">
        <f>IF(B34="","",_xlfn.XLOOKUP(B34,DB!$A$2:$A$205,DB!$F$2:$F$205,""))</f>
        <v>VOMAR/XUDUN</v>
      </c>
      <c r="U34" t="str">
        <f>IF(B34="","",_xlfn.XLOOKUP(B34,DB!$A$2:$A$205,DB!$D$2:$D$205,""))</f>
        <v>MMEX</v>
      </c>
      <c r="V34" t="str">
        <f>IF(B34="","",IF(OR(COUNTIF(M34,"????N?????W")&gt;0,COUNTIF(M34,"????N?????E")&gt;0,COUNTIF(M34,"????S?????W")&gt;0,COUNTIF(M34,"????S?????E")&gt;0),_xlfn.XLOOKUP(B34,DB!$A$2:$A$205,DB!$B$2:$B$205,""),M34))</f>
        <v>LIDAM</v>
      </c>
      <c r="AF34" s="2">
        <v>0.58333333333333337</v>
      </c>
      <c r="AG34" t="s">
        <v>744</v>
      </c>
      <c r="AH34" s="17">
        <v>260</v>
      </c>
      <c r="AI34" s="17" cm="1">
        <f t="array" ref="AI34">SUMPRODUCT(--(IFERROR(HOUR(Flights_2026_09_30333435363734567891011[entry_hour]),-1)=HOUR(AF34)),--(IFERROR(Flights_2026_09_30333435363734567891011[entry_sector],"")=AG34),--(IFERROR(Flights_2026_09_30333435363734567891011[nfl],-1)&gt;=AH34),--(IFERROR(Flights_2026_09_30333435363734567891011[nfl],-1)&lt;=IF(AH34=450,450,AH34+9)))</f>
        <v>0</v>
      </c>
    </row>
    <row r="35" spans="1:35" x14ac:dyDescent="0.2">
      <c r="A35" t="s">
        <v>144</v>
      </c>
      <c r="B35" t="s">
        <v>69</v>
      </c>
      <c r="C35" t="s">
        <v>19</v>
      </c>
      <c r="D35" t="s">
        <v>60</v>
      </c>
      <c r="F35" s="35">
        <v>46308.578888888893</v>
      </c>
      <c r="G35" t="s">
        <v>28</v>
      </c>
      <c r="H35" t="s">
        <v>4643</v>
      </c>
      <c r="I35">
        <v>330</v>
      </c>
      <c r="J35" t="s">
        <v>22</v>
      </c>
      <c r="K35" t="s">
        <v>23</v>
      </c>
      <c r="L35">
        <v>778</v>
      </c>
      <c r="M35" t="s">
        <v>69</v>
      </c>
      <c r="N35" s="35">
        <v>46308.534710648149</v>
      </c>
      <c r="O35">
        <v>0</v>
      </c>
      <c r="P35" t="s">
        <v>26</v>
      </c>
      <c r="Q35">
        <v>330</v>
      </c>
      <c r="R35" t="str">
        <f>IF(B35="","",_xlfn.XLOOKUP(B35,DB!$A$2:$A$205,DB!$C$2:$C$205,"")&amp;"")</f>
        <v>Sector 1</v>
      </c>
      <c r="S35" t="str">
        <f>IF(B35="","",_xlfn.XLOOKUP(B35,DB!$A$2:$A$205,DB!$E$2:$E$205,""))</f>
        <v>Sector 4</v>
      </c>
      <c r="T35" t="str">
        <f>IF(B35="","",_xlfn.XLOOKUP(B35,DB!$A$2:$A$205,DB!$F$2:$F$205,""))</f>
        <v>VOMAR/XUDUN</v>
      </c>
      <c r="U35" t="str">
        <f>IF(B35="","",_xlfn.XLOOKUP(B35,DB!$A$2:$A$205,DB!$D$2:$D$205,""))</f>
        <v>MMID</v>
      </c>
      <c r="V35" t="str">
        <f>IF(B35="","",IF(OR(COUNTIF(M35,"????N?????W")&gt;0,COUNTIF(M35,"????N?????E")&gt;0,COUNTIF(M35,"????S?????W")&gt;0,COUNTIF(M35,"????S?????E")&gt;0),_xlfn.XLOOKUP(B35,DB!$A$2:$A$205,DB!$B$2:$B$205,""),M35))</f>
        <v>MMVA</v>
      </c>
      <c r="AF35" s="2">
        <v>0.58333333333333337</v>
      </c>
      <c r="AG35" t="s">
        <v>744</v>
      </c>
      <c r="AH35" s="17">
        <v>270</v>
      </c>
      <c r="AI35" s="17" cm="1">
        <f t="array" ref="AI35">SUMPRODUCT(--(IFERROR(HOUR(Flights_2026_09_30333435363734567891011[entry_hour]),-1)=HOUR(AF35)),--(IFERROR(Flights_2026_09_30333435363734567891011[entry_sector],"")=AG35),--(IFERROR(Flights_2026_09_30333435363734567891011[nfl],-1)&gt;=AH35),--(IFERROR(Flights_2026_09_30333435363734567891011[nfl],-1)&lt;=IF(AH35=450,450,AH35+9)))</f>
        <v>0</v>
      </c>
    </row>
    <row r="36" spans="1:35" x14ac:dyDescent="0.2">
      <c r="A36" t="s">
        <v>3147</v>
      </c>
      <c r="B36" t="s">
        <v>472</v>
      </c>
      <c r="C36" t="s">
        <v>19</v>
      </c>
      <c r="D36" t="s">
        <v>76</v>
      </c>
      <c r="E36" t="s">
        <v>3781</v>
      </c>
      <c r="F36" s="35">
        <v>46308.583703703705</v>
      </c>
      <c r="G36" t="s">
        <v>21</v>
      </c>
      <c r="H36" t="s">
        <v>4644</v>
      </c>
      <c r="I36">
        <v>350</v>
      </c>
      <c r="J36" t="s">
        <v>22</v>
      </c>
      <c r="K36" t="s">
        <v>23</v>
      </c>
      <c r="L36">
        <v>427</v>
      </c>
      <c r="M36" t="s">
        <v>218</v>
      </c>
      <c r="N36" s="35">
        <v>46308.557650462964</v>
      </c>
      <c r="O36">
        <v>350</v>
      </c>
      <c r="P36" t="s">
        <v>26</v>
      </c>
      <c r="Q36">
        <v>350</v>
      </c>
      <c r="R36" t="str">
        <f>IF(B36="","",_xlfn.XLOOKUP(B36,DB!$A$2:$A$205,DB!$C$2:$C$205,"")&amp;"")</f>
        <v>Sector 5</v>
      </c>
      <c r="S36" t="str">
        <f>IF(B36="","",_xlfn.XLOOKUP(B36,DB!$A$2:$A$205,DB!$E$2:$E$205,""))</f>
        <v>Sector 4</v>
      </c>
      <c r="T36" t="str">
        <f>IF(B36="","",_xlfn.XLOOKUP(B36,DB!$A$2:$A$205,DB!$F$2:$F$205,""))</f>
        <v>VOMAR/XUDUN</v>
      </c>
      <c r="U36" t="str">
        <f>IF(B36="","",_xlfn.XLOOKUP(B36,DB!$A$2:$A$205,DB!$D$2:$D$205,""))</f>
        <v>KZHU</v>
      </c>
      <c r="V36" t="str">
        <f>IF(B36="","",IF(OR(COUNTIF(M36,"????N?????W")&gt;0,COUNTIF(M36,"????N?????E")&gt;0,COUNTIF(M36,"????S?????W")&gt;0,COUNTIF(M36,"????S?????E")&gt;0),_xlfn.XLOOKUP(B36,DB!$A$2:$A$205,DB!$B$2:$B$205,""),M36))</f>
        <v>IRDOV</v>
      </c>
      <c r="AF36" s="2">
        <v>0.58333333333333337</v>
      </c>
      <c r="AG36" t="s">
        <v>744</v>
      </c>
      <c r="AH36" s="17">
        <v>280</v>
      </c>
      <c r="AI36" s="17" cm="1">
        <f t="array" ref="AI36">SUMPRODUCT(--(IFERROR(HOUR(Flights_2026_09_30333435363734567891011[entry_hour]),-1)=HOUR(AF36)),--(IFERROR(Flights_2026_09_30333435363734567891011[entry_sector],"")=AG36),--(IFERROR(Flights_2026_09_30333435363734567891011[nfl],-1)&gt;=AH36),--(IFERROR(Flights_2026_09_30333435363734567891011[nfl],-1)&lt;=IF(AH36=450,450,AH36+9)))</f>
        <v>0</v>
      </c>
    </row>
    <row r="37" spans="1:35" x14ac:dyDescent="0.2">
      <c r="A37" t="s">
        <v>125</v>
      </c>
      <c r="B37" t="s">
        <v>81</v>
      </c>
      <c r="C37" t="s">
        <v>19</v>
      </c>
      <c r="D37" t="s">
        <v>41</v>
      </c>
      <c r="E37" t="s">
        <v>852</v>
      </c>
      <c r="F37" s="35">
        <v>46308.588136574079</v>
      </c>
      <c r="G37" t="s">
        <v>28</v>
      </c>
      <c r="H37" t="s">
        <v>4645</v>
      </c>
      <c r="I37">
        <v>370</v>
      </c>
      <c r="J37" t="s">
        <v>22</v>
      </c>
      <c r="K37" t="s">
        <v>23</v>
      </c>
      <c r="L37">
        <v>788</v>
      </c>
      <c r="M37" t="s">
        <v>84</v>
      </c>
      <c r="N37" s="35">
        <v>46308.541458333333</v>
      </c>
      <c r="O37">
        <v>370</v>
      </c>
      <c r="P37" t="s">
        <v>26</v>
      </c>
      <c r="Q37">
        <v>370</v>
      </c>
      <c r="R37" t="str">
        <f>IF(B37="","",_xlfn.XLOOKUP(B37,DB!$A$2:$A$205,DB!$C$2:$C$205,"")&amp;"")</f>
        <v>Sector 5</v>
      </c>
      <c r="S37" t="str">
        <f>IF(B37="","",_xlfn.XLOOKUP(B37,DB!$A$2:$A$205,DB!$E$2:$E$205,""))</f>
        <v>Sector 4</v>
      </c>
      <c r="T37" t="str">
        <f>IF(B37="","",_xlfn.XLOOKUP(B37,DB!$A$2:$A$205,DB!$F$2:$F$205,""))</f>
        <v>VOMAR/XUDUN</v>
      </c>
      <c r="U37" t="str">
        <f>IF(B37="","",_xlfn.XLOOKUP(B37,DB!$A$2:$A$205,DB!$D$2:$D$205,""))</f>
        <v>MMTY</v>
      </c>
      <c r="V37" t="str">
        <f>IF(B37="","",IF(OR(COUNTIF(M37,"????N?????W")&gt;0,COUNTIF(M37,"????N?????E")&gt;0,COUNTIF(M37,"????S?????W")&gt;0,COUNTIF(M37,"????S?????E")&gt;0),_xlfn.XLOOKUP(B37,DB!$A$2:$A$205,DB!$B$2:$B$205,""),M37))</f>
        <v>MATOL</v>
      </c>
      <c r="AF37" s="2">
        <v>0.58333333333333337</v>
      </c>
      <c r="AG37" t="s">
        <v>744</v>
      </c>
      <c r="AH37" s="17">
        <v>290</v>
      </c>
      <c r="AI37" s="17" cm="1">
        <f t="array" ref="AI37">SUMPRODUCT(--(IFERROR(HOUR(Flights_2026_09_30333435363734567891011[entry_hour]),-1)=HOUR(AF37)),--(IFERROR(Flights_2026_09_30333435363734567891011[entry_sector],"")=AG37),--(IFERROR(Flights_2026_09_30333435363734567891011[nfl],-1)&gt;=AH37),--(IFERROR(Flights_2026_09_30333435363734567891011[nfl],-1)&lt;=IF(AH37=450,450,AH37+9)))</f>
        <v>0</v>
      </c>
    </row>
    <row r="38" spans="1:35" x14ac:dyDescent="0.2">
      <c r="A38" t="s">
        <v>126</v>
      </c>
      <c r="B38" t="s">
        <v>86</v>
      </c>
      <c r="C38" t="s">
        <v>19</v>
      </c>
      <c r="D38" t="s">
        <v>53</v>
      </c>
      <c r="E38" t="s">
        <v>558</v>
      </c>
      <c r="F38" s="35">
        <v>46308.590439814812</v>
      </c>
      <c r="G38" t="s">
        <v>28</v>
      </c>
      <c r="H38" t="s">
        <v>4646</v>
      </c>
      <c r="I38">
        <v>370</v>
      </c>
      <c r="J38" t="s">
        <v>22</v>
      </c>
      <c r="K38" t="s">
        <v>23</v>
      </c>
      <c r="L38">
        <v>866</v>
      </c>
      <c r="M38" t="s">
        <v>3935</v>
      </c>
      <c r="N38" s="35">
        <v>46308.541666666672</v>
      </c>
      <c r="O38">
        <v>370</v>
      </c>
      <c r="P38" t="s">
        <v>26</v>
      </c>
      <c r="Q38">
        <v>370</v>
      </c>
      <c r="R38" t="str">
        <f>IF(B38="","",_xlfn.XLOOKUP(B38,DB!$A$2:$A$205,DB!$C$2:$C$205,"")&amp;"")</f>
        <v>Sector 6</v>
      </c>
      <c r="S38" t="str">
        <f>IF(B38="","",_xlfn.XLOOKUP(B38,DB!$A$2:$A$205,DB!$E$2:$E$205,""))</f>
        <v>Sector 4</v>
      </c>
      <c r="T38" t="str">
        <f>IF(B38="","",_xlfn.XLOOKUP(B38,DB!$A$2:$A$205,DB!$F$2:$F$205,""))</f>
        <v>VOMAR/XUDUN</v>
      </c>
      <c r="U38" t="str">
        <f>IF(B38="","",_xlfn.XLOOKUP(B38,DB!$A$2:$A$205,DB!$D$2:$D$205,""))</f>
        <v>MMEX</v>
      </c>
      <c r="V38" t="str">
        <f>IF(B38="","",IF(OR(COUNTIF(M38,"????N?????W")&gt;0,COUNTIF(M38,"????N?????E")&gt;0,COUNTIF(M38,"????S?????W")&gt;0,COUNTIF(M38,"????S?????E")&gt;0),_xlfn.XLOOKUP(B38,DB!$A$2:$A$205,DB!$B$2:$B$205,""),M38))</f>
        <v>GOTAS</v>
      </c>
      <c r="AF38" s="2">
        <v>0.58333333333333337</v>
      </c>
      <c r="AG38" t="s">
        <v>744</v>
      </c>
      <c r="AH38" s="17">
        <v>300</v>
      </c>
      <c r="AI38" s="17" cm="1">
        <f t="array" ref="AI38">SUMPRODUCT(--(IFERROR(HOUR(Flights_2026_09_30333435363734567891011[entry_hour]),-1)=HOUR(AF38)),--(IFERROR(Flights_2026_09_30333435363734567891011[entry_sector],"")=AG38),--(IFERROR(Flights_2026_09_30333435363734567891011[nfl],-1)&gt;=AH38),--(IFERROR(Flights_2026_09_30333435363734567891011[nfl],-1)&lt;=IF(AH38=450,450,AH38+9)))</f>
        <v>0</v>
      </c>
    </row>
    <row r="39" spans="1:35" x14ac:dyDescent="0.2">
      <c r="A39" t="s">
        <v>376</v>
      </c>
      <c r="B39" t="s">
        <v>49</v>
      </c>
      <c r="C39" t="s">
        <v>19</v>
      </c>
      <c r="D39" t="s">
        <v>107</v>
      </c>
      <c r="E39" t="s">
        <v>4647</v>
      </c>
      <c r="F39" s="35">
        <v>46308.591400462959</v>
      </c>
      <c r="G39" t="s">
        <v>21</v>
      </c>
      <c r="H39" t="s">
        <v>4648</v>
      </c>
      <c r="I39">
        <v>380</v>
      </c>
      <c r="J39" t="s">
        <v>22</v>
      </c>
      <c r="K39" t="s">
        <v>23</v>
      </c>
      <c r="L39">
        <v>163</v>
      </c>
      <c r="M39" t="s">
        <v>37</v>
      </c>
      <c r="N39" s="35">
        <v>46308.576782407406</v>
      </c>
      <c r="O39">
        <v>278</v>
      </c>
      <c r="P39" t="s">
        <v>26</v>
      </c>
      <c r="Q39">
        <v>220</v>
      </c>
      <c r="R39" t="str">
        <f>IF(B39="","",_xlfn.XLOOKUP(B39,DB!$A$2:$A$205,DB!$C$2:$C$205,"")&amp;"")</f>
        <v>Sector 3</v>
      </c>
      <c r="S39" t="str">
        <f>IF(B39="","",_xlfn.XLOOKUP(B39,DB!$A$2:$A$205,DB!$E$2:$E$205,""))</f>
        <v>Sector 3</v>
      </c>
      <c r="T39" t="str">
        <f>IF(B39="","",_xlfn.XLOOKUP(B39,DB!$A$2:$A$205,DB!$F$2:$F$205,""))</f>
        <v>NOSAT</v>
      </c>
      <c r="U39" t="str">
        <f>IF(B39="","",_xlfn.XLOOKUP(B39,DB!$A$2:$A$205,DB!$D$2:$D$205,""))</f>
        <v>KZHU</v>
      </c>
      <c r="V39" t="str">
        <f>IF(B39="","",IF(OR(COUNTIF(M39,"????N?????W")&gt;0,COUNTIF(M39,"????N?????E")&gt;0,COUNTIF(M39,"????S?????W")&gt;0,COUNTIF(M39,"????S?????E")&gt;0),_xlfn.XLOOKUP(B39,DB!$A$2:$A$205,DB!$B$2:$B$205,""),M39))</f>
        <v>NOSAT</v>
      </c>
      <c r="AF39" s="2">
        <v>0.58333333333333337</v>
      </c>
      <c r="AG39" t="s">
        <v>744</v>
      </c>
      <c r="AH39" s="17">
        <v>310</v>
      </c>
      <c r="AI39" s="17" cm="1">
        <f t="array" ref="AI39">SUMPRODUCT(--(IFERROR(HOUR(Flights_2026_09_30333435363734567891011[entry_hour]),-1)=HOUR(AF39)),--(IFERROR(Flights_2026_09_30333435363734567891011[entry_sector],"")=AG39),--(IFERROR(Flights_2026_09_30333435363734567891011[nfl],-1)&gt;=AH39),--(IFERROR(Flights_2026_09_30333435363734567891011[nfl],-1)&lt;=IF(AH39=450,450,AH39+9)))</f>
        <v>0</v>
      </c>
    </row>
    <row r="40" spans="1:35" x14ac:dyDescent="0.2">
      <c r="A40" t="s">
        <v>130</v>
      </c>
      <c r="B40" t="s">
        <v>65</v>
      </c>
      <c r="C40" t="s">
        <v>19</v>
      </c>
      <c r="D40" t="s">
        <v>47</v>
      </c>
      <c r="E40" t="s">
        <v>1076</v>
      </c>
      <c r="F40" s="35">
        <v>46308.593657407408</v>
      </c>
      <c r="G40" t="s">
        <v>21</v>
      </c>
      <c r="H40" t="s">
        <v>4649</v>
      </c>
      <c r="I40">
        <v>370</v>
      </c>
      <c r="J40" t="s">
        <v>22</v>
      </c>
      <c r="K40" t="s">
        <v>23</v>
      </c>
      <c r="L40">
        <v>863</v>
      </c>
      <c r="M40" t="s">
        <v>128</v>
      </c>
      <c r="N40" s="35">
        <v>46308.545798611114</v>
      </c>
      <c r="O40">
        <v>370</v>
      </c>
      <c r="P40" t="s">
        <v>26</v>
      </c>
      <c r="Q40">
        <v>370</v>
      </c>
      <c r="R40" t="str">
        <f>IF(B40="","",_xlfn.XLOOKUP(B40,DB!$A$2:$A$205,DB!$C$2:$C$205,"")&amp;"")</f>
        <v>Sector 6</v>
      </c>
      <c r="S40" t="str">
        <f>IF(B40="","",_xlfn.XLOOKUP(B40,DB!$A$2:$A$205,DB!$E$2:$E$205,""))</f>
        <v>Sector 4</v>
      </c>
      <c r="T40" t="str">
        <f>IF(B40="","",_xlfn.XLOOKUP(B40,DB!$A$2:$A$205,DB!$F$2:$F$205,""))</f>
        <v>VOMAR/XUDUN</v>
      </c>
      <c r="U40" t="str">
        <f>IF(B40="","",_xlfn.XLOOKUP(B40,DB!$A$2:$A$205,DB!$D$2:$D$205,""))</f>
        <v>MMEX</v>
      </c>
      <c r="V40" t="str">
        <f>IF(B40="","",IF(OR(COUNTIF(M40,"????N?????W")&gt;0,COUNTIF(M40,"????N?????E")&gt;0,COUNTIF(M40,"????S?????W")&gt;0,COUNTIF(M40,"????S?????E")&gt;0),_xlfn.XLOOKUP(B40,DB!$A$2:$A$205,DB!$B$2:$B$205,""),M40))</f>
        <v>GOTAS</v>
      </c>
      <c r="AF40" s="2">
        <v>0.58333333333333337</v>
      </c>
      <c r="AG40" t="s">
        <v>744</v>
      </c>
      <c r="AH40" s="17">
        <v>320</v>
      </c>
      <c r="AI40" s="17" cm="1">
        <f t="array" ref="AI40">SUMPRODUCT(--(IFERROR(HOUR(Flights_2026_09_30333435363734567891011[entry_hour]),-1)=HOUR(AF40)),--(IFERROR(Flights_2026_09_30333435363734567891011[entry_sector],"")=AG40),--(IFERROR(Flights_2026_09_30333435363734567891011[nfl],-1)&gt;=AH40),--(IFERROR(Flights_2026_09_30333435363734567891011[nfl],-1)&lt;=IF(AH40=450,450,AH40+9)))</f>
        <v>0</v>
      </c>
    </row>
    <row r="41" spans="1:35" x14ac:dyDescent="0.2">
      <c r="A41" t="s">
        <v>129</v>
      </c>
      <c r="B41" t="s">
        <v>65</v>
      </c>
      <c r="C41" t="s">
        <v>19</v>
      </c>
      <c r="D41" t="s">
        <v>76</v>
      </c>
      <c r="E41" t="s">
        <v>4025</v>
      </c>
      <c r="F41" s="35">
        <v>46308.599791666667</v>
      </c>
      <c r="G41" t="s">
        <v>28</v>
      </c>
      <c r="H41" t="s">
        <v>4650</v>
      </c>
      <c r="I41">
        <v>370</v>
      </c>
      <c r="J41" t="s">
        <v>22</v>
      </c>
      <c r="K41" t="s">
        <v>23</v>
      </c>
      <c r="L41">
        <v>920</v>
      </c>
      <c r="M41" t="s">
        <v>78</v>
      </c>
      <c r="N41" s="35">
        <v>46308.546840277777</v>
      </c>
      <c r="O41">
        <v>370</v>
      </c>
      <c r="P41" t="s">
        <v>26</v>
      </c>
      <c r="Q41">
        <v>370</v>
      </c>
      <c r="R41" t="str">
        <f>IF(B41="","",_xlfn.XLOOKUP(B41,DB!$A$2:$A$205,DB!$C$2:$C$205,"")&amp;"")</f>
        <v>Sector 6</v>
      </c>
      <c r="S41" t="str">
        <f>IF(B41="","",_xlfn.XLOOKUP(B41,DB!$A$2:$A$205,DB!$E$2:$E$205,""))</f>
        <v>Sector 4</v>
      </c>
      <c r="T41" t="str">
        <f>IF(B41="","",_xlfn.XLOOKUP(B41,DB!$A$2:$A$205,DB!$F$2:$F$205,""))</f>
        <v>VOMAR/XUDUN</v>
      </c>
      <c r="U41" t="str">
        <f>IF(B41="","",_xlfn.XLOOKUP(B41,DB!$A$2:$A$205,DB!$D$2:$D$205,""))</f>
        <v>MMEX</v>
      </c>
      <c r="V41" t="str">
        <f>IF(B41="","",IF(OR(COUNTIF(M41,"????N?????W")&gt;0,COUNTIF(M41,"????N?????E")&gt;0,COUNTIF(M41,"????S?????W")&gt;0,COUNTIF(M41,"????S?????E")&gt;0),_xlfn.XLOOKUP(B41,DB!$A$2:$A$205,DB!$B$2:$B$205,""),M41))</f>
        <v>GOTAS</v>
      </c>
      <c r="AF41" s="2">
        <v>0.58333333333333337</v>
      </c>
      <c r="AG41" t="s">
        <v>744</v>
      </c>
      <c r="AH41" s="17">
        <v>330</v>
      </c>
      <c r="AI41" s="17" cm="1">
        <f t="array" ref="AI41">SUMPRODUCT(--(IFERROR(HOUR(Flights_2026_09_30333435363734567891011[entry_hour]),-1)=HOUR(AF41)),--(IFERROR(Flights_2026_09_30333435363734567891011[entry_sector],"")=AG41),--(IFERROR(Flights_2026_09_30333435363734567891011[nfl],-1)&gt;=AH41),--(IFERROR(Flights_2026_09_30333435363734567891011[nfl],-1)&lt;=IF(AH41=450,450,AH41+9)))</f>
        <v>0</v>
      </c>
    </row>
    <row r="42" spans="1:35" x14ac:dyDescent="0.2">
      <c r="A42" t="s">
        <v>596</v>
      </c>
      <c r="B42" t="s">
        <v>597</v>
      </c>
      <c r="C42" t="s">
        <v>19</v>
      </c>
      <c r="D42" t="s">
        <v>47</v>
      </c>
      <c r="E42" t="s">
        <v>1465</v>
      </c>
      <c r="F42" s="35">
        <v>46308.600763888884</v>
      </c>
      <c r="G42" t="s">
        <v>21</v>
      </c>
      <c r="H42" t="s">
        <v>4651</v>
      </c>
      <c r="I42">
        <v>350</v>
      </c>
      <c r="J42" t="s">
        <v>22</v>
      </c>
      <c r="K42" t="s">
        <v>23</v>
      </c>
      <c r="L42">
        <v>480</v>
      </c>
      <c r="M42" t="s">
        <v>218</v>
      </c>
      <c r="N42" s="35">
        <v>46308.571076388893</v>
      </c>
      <c r="O42">
        <v>350</v>
      </c>
      <c r="P42" t="s">
        <v>26</v>
      </c>
      <c r="Q42">
        <v>350</v>
      </c>
      <c r="R42" t="str">
        <f>IF(B42="","",_xlfn.XLOOKUP(B42,DB!$A$2:$A$205,DB!$C$2:$C$205,"")&amp;"")</f>
        <v>Sector 3</v>
      </c>
      <c r="S42" t="str">
        <f>IF(B42="","",_xlfn.XLOOKUP(B42,DB!$A$2:$A$205,DB!$E$2:$E$205,""))</f>
        <v>Sector 3</v>
      </c>
      <c r="T42" t="str">
        <f>IF(B42="","",_xlfn.XLOOKUP(B42,DB!$A$2:$A$205,DB!$F$2:$F$205,""))</f>
        <v>NOSAT</v>
      </c>
      <c r="U42" t="str">
        <f>IF(B42="","",_xlfn.XLOOKUP(B42,DB!$A$2:$A$205,DB!$D$2:$D$205,""))</f>
        <v>KZHU</v>
      </c>
      <c r="V42" t="str">
        <f>IF(B42="","",IF(OR(COUNTIF(M42,"????N?????W")&gt;0,COUNTIF(M42,"????N?????E")&gt;0,COUNTIF(M42,"????S?????W")&gt;0,COUNTIF(M42,"????S?????E")&gt;0),_xlfn.XLOOKUP(B42,DB!$A$2:$A$205,DB!$B$2:$B$205,""),M42))</f>
        <v>IRDOV</v>
      </c>
      <c r="AF42" s="2">
        <v>0.58333333333333337</v>
      </c>
      <c r="AG42" t="s">
        <v>744</v>
      </c>
      <c r="AH42" s="17">
        <v>340</v>
      </c>
      <c r="AI42" s="17" cm="1">
        <f t="array" ref="AI42">SUMPRODUCT(--(IFERROR(HOUR(Flights_2026_09_30333435363734567891011[entry_hour]),-1)=HOUR(AF42)),--(IFERROR(Flights_2026_09_30333435363734567891011[entry_sector],"")=AG42),--(IFERROR(Flights_2026_09_30333435363734567891011[nfl],-1)&gt;=AH42),--(IFERROR(Flights_2026_09_30333435363734567891011[nfl],-1)&lt;=IF(AH42=450,450,AH42+9)))</f>
        <v>0</v>
      </c>
    </row>
    <row r="43" spans="1:35" x14ac:dyDescent="0.2">
      <c r="A43" t="s">
        <v>132</v>
      </c>
      <c r="B43" t="s">
        <v>81</v>
      </c>
      <c r="C43" t="s">
        <v>19</v>
      </c>
      <c r="D43" t="s">
        <v>50</v>
      </c>
      <c r="E43" t="s">
        <v>395</v>
      </c>
      <c r="F43" s="35">
        <v>46308.604224537034</v>
      </c>
      <c r="G43" t="s">
        <v>21</v>
      </c>
      <c r="H43" t="s">
        <v>4652</v>
      </c>
      <c r="I43">
        <v>350</v>
      </c>
      <c r="J43" t="s">
        <v>22</v>
      </c>
      <c r="K43" t="s">
        <v>23</v>
      </c>
      <c r="L43">
        <v>788</v>
      </c>
      <c r="M43" t="s">
        <v>84</v>
      </c>
      <c r="N43" s="35">
        <v>46308.558599537035</v>
      </c>
      <c r="O43">
        <v>350</v>
      </c>
      <c r="P43" t="s">
        <v>26</v>
      </c>
      <c r="Q43">
        <v>350</v>
      </c>
      <c r="R43" t="str">
        <f>IF(B43="","",_xlfn.XLOOKUP(B43,DB!$A$2:$A$205,DB!$C$2:$C$205,"")&amp;"")</f>
        <v>Sector 5</v>
      </c>
      <c r="S43" t="str">
        <f>IF(B43="","",_xlfn.XLOOKUP(B43,DB!$A$2:$A$205,DB!$E$2:$E$205,""))</f>
        <v>Sector 4</v>
      </c>
      <c r="T43" t="str">
        <f>IF(B43="","",_xlfn.XLOOKUP(B43,DB!$A$2:$A$205,DB!$F$2:$F$205,""))</f>
        <v>VOMAR/XUDUN</v>
      </c>
      <c r="U43" t="str">
        <f>IF(B43="","",_xlfn.XLOOKUP(B43,DB!$A$2:$A$205,DB!$D$2:$D$205,""))</f>
        <v>MMTY</v>
      </c>
      <c r="V43" t="str">
        <f>IF(B43="","",IF(OR(COUNTIF(M43,"????N?????W")&gt;0,COUNTIF(M43,"????N?????E")&gt;0,COUNTIF(M43,"????S?????W")&gt;0,COUNTIF(M43,"????S?????E")&gt;0),_xlfn.XLOOKUP(B43,DB!$A$2:$A$205,DB!$B$2:$B$205,""),M43))</f>
        <v>MATOL</v>
      </c>
      <c r="AF43" s="2">
        <v>0.58333333333333337</v>
      </c>
      <c r="AG43" t="s">
        <v>744</v>
      </c>
      <c r="AH43" s="17">
        <v>350</v>
      </c>
      <c r="AI43" s="17" cm="1">
        <f t="array" ref="AI43">SUMPRODUCT(--(IFERROR(HOUR(Flights_2026_09_30333435363734567891011[entry_hour]),-1)=HOUR(AF43)),--(IFERROR(Flights_2026_09_30333435363734567891011[entry_sector],"")=AG43),--(IFERROR(Flights_2026_09_30333435363734567891011[nfl],-1)&gt;=AH43),--(IFERROR(Flights_2026_09_30333435363734567891011[nfl],-1)&lt;=IF(AH43=450,450,AH43+9)))</f>
        <v>0</v>
      </c>
    </row>
    <row r="44" spans="1:35" x14ac:dyDescent="0.2">
      <c r="A44" t="s">
        <v>142</v>
      </c>
      <c r="B44" t="s">
        <v>49</v>
      </c>
      <c r="C44" t="s">
        <v>19</v>
      </c>
      <c r="D44" t="s">
        <v>50</v>
      </c>
      <c r="E44" t="s">
        <v>904</v>
      </c>
      <c r="F44" s="35">
        <v>46308.605671296296</v>
      </c>
      <c r="G44" t="s">
        <v>21</v>
      </c>
      <c r="H44" t="s">
        <v>4653</v>
      </c>
      <c r="I44">
        <v>340</v>
      </c>
      <c r="J44" t="s">
        <v>22</v>
      </c>
      <c r="K44" t="s">
        <v>23</v>
      </c>
      <c r="L44">
        <v>177</v>
      </c>
      <c r="M44" t="s">
        <v>37</v>
      </c>
      <c r="N44" s="35">
        <v>46308.59101851852</v>
      </c>
      <c r="O44">
        <v>234</v>
      </c>
      <c r="P44" t="s">
        <v>26</v>
      </c>
      <c r="Q44">
        <v>220</v>
      </c>
      <c r="R44" t="str">
        <f>IF(B44="","",_xlfn.XLOOKUP(B44,DB!$A$2:$A$205,DB!$C$2:$C$205,"")&amp;"")</f>
        <v>Sector 3</v>
      </c>
      <c r="S44" t="str">
        <f>IF(B44="","",_xlfn.XLOOKUP(B44,DB!$A$2:$A$205,DB!$E$2:$E$205,""))</f>
        <v>Sector 3</v>
      </c>
      <c r="T44" t="str">
        <f>IF(B44="","",_xlfn.XLOOKUP(B44,DB!$A$2:$A$205,DB!$F$2:$F$205,""))</f>
        <v>NOSAT</v>
      </c>
      <c r="U44" t="str">
        <f>IF(B44="","",_xlfn.XLOOKUP(B44,DB!$A$2:$A$205,DB!$D$2:$D$205,""))</f>
        <v>KZHU</v>
      </c>
      <c r="V44" t="str">
        <f>IF(B44="","",IF(OR(COUNTIF(M44,"????N?????W")&gt;0,COUNTIF(M44,"????N?????E")&gt;0,COUNTIF(M44,"????S?????W")&gt;0,COUNTIF(M44,"????S?????E")&gt;0),_xlfn.XLOOKUP(B44,DB!$A$2:$A$205,DB!$B$2:$B$205,""),M44))</f>
        <v>NOSAT</v>
      </c>
      <c r="AF44" s="2">
        <v>0.58333333333333337</v>
      </c>
      <c r="AG44" t="s">
        <v>744</v>
      </c>
      <c r="AH44" s="17">
        <v>360</v>
      </c>
      <c r="AI44" s="17" cm="1">
        <f t="array" ref="AI44">SUMPRODUCT(--(IFERROR(HOUR(Flights_2026_09_30333435363734567891011[entry_hour]),-1)=HOUR(AF44)),--(IFERROR(Flights_2026_09_30333435363734567891011[entry_sector],"")=AG44),--(IFERROR(Flights_2026_09_30333435363734567891011[nfl],-1)&gt;=AH44),--(IFERROR(Flights_2026_09_30333435363734567891011[nfl],-1)&lt;=IF(AH44=450,450,AH44+9)))</f>
        <v>0</v>
      </c>
    </row>
    <row r="45" spans="1:35" x14ac:dyDescent="0.2">
      <c r="A45" t="s">
        <v>2248</v>
      </c>
      <c r="B45" t="s">
        <v>57</v>
      </c>
      <c r="C45" t="s">
        <v>19</v>
      </c>
      <c r="D45" t="s">
        <v>47</v>
      </c>
      <c r="E45" t="s">
        <v>4654</v>
      </c>
      <c r="F45" s="35">
        <v>46308.607465277775</v>
      </c>
      <c r="G45" t="s">
        <v>21</v>
      </c>
      <c r="H45" t="s">
        <v>4655</v>
      </c>
      <c r="I45">
        <v>370</v>
      </c>
      <c r="J45" t="s">
        <v>22</v>
      </c>
      <c r="K45" t="s">
        <v>23</v>
      </c>
      <c r="L45">
        <v>488</v>
      </c>
      <c r="M45" t="s">
        <v>25</v>
      </c>
      <c r="N45" s="35">
        <v>46308.578657407408</v>
      </c>
      <c r="O45">
        <v>370</v>
      </c>
      <c r="P45" t="s">
        <v>26</v>
      </c>
      <c r="Q45">
        <v>370</v>
      </c>
      <c r="R45" t="str">
        <f>IF(B45="","",_xlfn.XLOOKUP(B45,DB!$A$2:$A$205,DB!$C$2:$C$205,"")&amp;"")</f>
        <v>Sector 5</v>
      </c>
      <c r="S45" t="str">
        <f>IF(B45="","",_xlfn.XLOOKUP(B45,DB!$A$2:$A$205,DB!$E$2:$E$205,""))</f>
        <v>Sector 4</v>
      </c>
      <c r="T45" t="str">
        <f>IF(B45="","",_xlfn.XLOOKUP(B45,DB!$A$2:$A$205,DB!$F$2:$F$205,""))</f>
        <v>VOMAR/XUDUN</v>
      </c>
      <c r="U45" t="str">
        <f>IF(B45="","",_xlfn.XLOOKUP(B45,DB!$A$2:$A$205,DB!$D$2:$D$205,""))</f>
        <v>KZHU</v>
      </c>
      <c r="V45" t="str">
        <f>IF(B45="","",IF(OR(COUNTIF(M45,"????N?????W")&gt;0,COUNTIF(M45,"????N?????E")&gt;0,COUNTIF(M45,"????S?????W")&gt;0,COUNTIF(M45,"????S?????E")&gt;0),_xlfn.XLOOKUP(B45,DB!$A$2:$A$205,DB!$B$2:$B$205,""),M45))</f>
        <v>KEHLI</v>
      </c>
      <c r="AF45" s="2">
        <v>0.58333333333333337</v>
      </c>
      <c r="AG45" t="s">
        <v>744</v>
      </c>
      <c r="AH45" s="17">
        <v>370</v>
      </c>
      <c r="AI45" s="17" cm="1">
        <f t="array" ref="AI45">SUMPRODUCT(--(IFERROR(HOUR(Flights_2026_09_30333435363734567891011[entry_hour]),-1)=HOUR(AF45)),--(IFERROR(Flights_2026_09_30333435363734567891011[entry_sector],"")=AG45),--(IFERROR(Flights_2026_09_30333435363734567891011[nfl],-1)&gt;=AH45),--(IFERROR(Flights_2026_09_30333435363734567891011[nfl],-1)&lt;=IF(AH45=450,450,AH45+9)))</f>
        <v>0</v>
      </c>
    </row>
    <row r="46" spans="1:35" x14ac:dyDescent="0.2">
      <c r="A46" t="s">
        <v>155</v>
      </c>
      <c r="B46" t="s">
        <v>18</v>
      </c>
      <c r="C46" t="s">
        <v>19</v>
      </c>
      <c r="D46" t="s">
        <v>20</v>
      </c>
      <c r="E46" t="s">
        <v>4656</v>
      </c>
      <c r="F46" s="35">
        <v>46308.613692129627</v>
      </c>
      <c r="G46" t="s">
        <v>21</v>
      </c>
      <c r="H46" t="s">
        <v>4657</v>
      </c>
      <c r="I46">
        <v>350</v>
      </c>
      <c r="J46" t="s">
        <v>22</v>
      </c>
      <c r="K46" t="s">
        <v>23</v>
      </c>
      <c r="L46">
        <v>488</v>
      </c>
      <c r="M46" t="s">
        <v>25</v>
      </c>
      <c r="N46" s="35">
        <v>46308.585127314815</v>
      </c>
      <c r="O46">
        <v>350</v>
      </c>
      <c r="P46" t="s">
        <v>26</v>
      </c>
      <c r="Q46">
        <v>350</v>
      </c>
      <c r="R46" t="str">
        <f>IF(B46="","",_xlfn.XLOOKUP(B46,DB!$A$2:$A$205,DB!$C$2:$C$205,"")&amp;"")</f>
        <v>Sector 5</v>
      </c>
      <c r="S46" t="str">
        <f>IF(B46="","",_xlfn.XLOOKUP(B46,DB!$A$2:$A$205,DB!$E$2:$E$205,""))</f>
        <v>Sector 4</v>
      </c>
      <c r="T46" t="str">
        <f>IF(B46="","",_xlfn.XLOOKUP(B46,DB!$A$2:$A$205,DB!$F$2:$F$205,""))</f>
        <v>VOMAR/XUDUN</v>
      </c>
      <c r="U46" t="str">
        <f>IF(B46="","",_xlfn.XLOOKUP(B46,DB!$A$2:$A$205,DB!$D$2:$D$205,""))</f>
        <v>KZHU</v>
      </c>
      <c r="V46" t="str">
        <f>IF(B46="","",IF(OR(COUNTIF(M46,"????N?????W")&gt;0,COUNTIF(M46,"????N?????E")&gt;0,COUNTIF(M46,"????S?????W")&gt;0,COUNTIF(M46,"????S?????E")&gt;0),_xlfn.XLOOKUP(B46,DB!$A$2:$A$205,DB!$B$2:$B$205,""),M46))</f>
        <v>KEHLI</v>
      </c>
      <c r="AF46" s="2">
        <v>0.58333333333333337</v>
      </c>
      <c r="AG46" t="s">
        <v>744</v>
      </c>
      <c r="AH46" s="17">
        <v>380</v>
      </c>
      <c r="AI46" s="17" cm="1">
        <f t="array" ref="AI46">SUMPRODUCT(--(IFERROR(HOUR(Flights_2026_09_30333435363734567891011[entry_hour]),-1)=HOUR(AF46)),--(IFERROR(Flights_2026_09_30333435363734567891011[entry_sector],"")=AG46),--(IFERROR(Flights_2026_09_30333435363734567891011[nfl],-1)&gt;=AH46),--(IFERROR(Flights_2026_09_30333435363734567891011[nfl],-1)&lt;=IF(AH46=450,450,AH46+9)))</f>
        <v>0</v>
      </c>
    </row>
    <row r="47" spans="1:35" x14ac:dyDescent="0.2">
      <c r="A47" t="s">
        <v>392</v>
      </c>
      <c r="B47" t="s">
        <v>19</v>
      </c>
      <c r="C47" t="s">
        <v>19</v>
      </c>
      <c r="D47" t="s">
        <v>393</v>
      </c>
      <c r="F47" s="35">
        <v>46308.614398148144</v>
      </c>
      <c r="G47" t="s">
        <v>28</v>
      </c>
      <c r="H47" t="s">
        <v>4658</v>
      </c>
      <c r="I47">
        <v>15</v>
      </c>
      <c r="J47" t="s">
        <v>30</v>
      </c>
      <c r="K47" t="s">
        <v>31</v>
      </c>
      <c r="L47">
        <v>154</v>
      </c>
      <c r="M47" t="s">
        <v>19</v>
      </c>
      <c r="N47" s="35">
        <v>46308.604259259257</v>
      </c>
      <c r="O47">
        <v>0</v>
      </c>
      <c r="P47" t="s">
        <v>32</v>
      </c>
      <c r="Q47">
        <v>15</v>
      </c>
      <c r="R47" t="str">
        <f>IF(B47="","",_xlfn.XLOOKUP(B47,DB!$A$2:$A$205,DB!$C$2:$C$205,"")&amp;"")</f>
        <v/>
      </c>
      <c r="S47" t="str">
        <f>IF(B47="","",_xlfn.XLOOKUP(B47,DB!$A$2:$A$205,DB!$E$2:$E$205,""))</f>
        <v/>
      </c>
      <c r="T47" t="str">
        <f>IF(B47="","",_xlfn.XLOOKUP(B47,DB!$A$2:$A$205,DB!$F$2:$F$205,""))</f>
        <v/>
      </c>
      <c r="U47" t="str">
        <f>IF(B47="","",_xlfn.XLOOKUP(B47,DB!$A$2:$A$205,DB!$D$2:$D$205,""))</f>
        <v/>
      </c>
      <c r="V47" t="str">
        <f>IF(B47="","",IF(OR(COUNTIF(M47,"????N?????W")&gt;0,COUNTIF(M47,"????N?????E")&gt;0,COUNTIF(M47,"????S?????W")&gt;0,COUNTIF(M47,"????S?????E")&gt;0),_xlfn.XLOOKUP(B47,DB!$A$2:$A$205,DB!$B$2:$B$205,""),M47))</f>
        <v>MMUN</v>
      </c>
      <c r="AF47" s="2">
        <v>0.58333333333333337</v>
      </c>
      <c r="AG47" t="s">
        <v>744</v>
      </c>
      <c r="AH47" s="17">
        <v>390</v>
      </c>
      <c r="AI47" s="17" cm="1">
        <f t="array" ref="AI47">SUMPRODUCT(--(IFERROR(HOUR(Flights_2026_09_30333435363734567891011[entry_hour]),-1)=HOUR(AF47)),--(IFERROR(Flights_2026_09_30333435363734567891011[entry_sector],"")=AG47),--(IFERROR(Flights_2026_09_30333435363734567891011[nfl],-1)&gt;=AH47),--(IFERROR(Flights_2026_09_30333435363734567891011[nfl],-1)&lt;=IF(AH47=450,450,AH47+9)))</f>
        <v>0</v>
      </c>
    </row>
    <row r="48" spans="1:35" x14ac:dyDescent="0.2">
      <c r="A48" t="s">
        <v>146</v>
      </c>
      <c r="B48" t="s">
        <v>89</v>
      </c>
      <c r="C48" t="s">
        <v>19</v>
      </c>
      <c r="D48" t="s">
        <v>47</v>
      </c>
      <c r="E48" t="s">
        <v>1436</v>
      </c>
      <c r="F48" s="35">
        <v>46308.615844907406</v>
      </c>
      <c r="G48" t="s">
        <v>21</v>
      </c>
      <c r="H48" t="s">
        <v>4659</v>
      </c>
      <c r="I48">
        <v>360</v>
      </c>
      <c r="J48" t="s">
        <v>22</v>
      </c>
      <c r="K48" t="s">
        <v>23</v>
      </c>
      <c r="L48">
        <v>217</v>
      </c>
      <c r="M48" t="s">
        <v>44</v>
      </c>
      <c r="N48" s="35">
        <v>46308.597280092596</v>
      </c>
      <c r="O48">
        <v>283</v>
      </c>
      <c r="P48" t="s">
        <v>26</v>
      </c>
      <c r="Q48">
        <v>360</v>
      </c>
      <c r="R48" t="str">
        <f>IF(B48="","",_xlfn.XLOOKUP(B48,DB!$A$2:$A$205,DB!$C$2:$C$205,"")&amp;"")</f>
        <v>Sector 7</v>
      </c>
      <c r="S48" t="str">
        <f>IF(B48="","",_xlfn.XLOOKUP(B48,DB!$A$2:$A$205,DB!$E$2:$E$205,""))</f>
        <v>Sector 7</v>
      </c>
      <c r="T48" t="str">
        <f>IF(B48="","",_xlfn.XLOOKUP(B48,DB!$A$2:$A$205,DB!$F$2:$F$205,""))</f>
        <v>PAULE/SIGMA</v>
      </c>
      <c r="U48" t="str">
        <f>IF(B48="","",_xlfn.XLOOKUP(B48,DB!$A$2:$A$205,DB!$D$2:$D$205,""))</f>
        <v>MHCC</v>
      </c>
      <c r="V48" t="str">
        <f>IF(B48="","",IF(OR(COUNTIF(M48,"????N?????W")&gt;0,COUNTIF(M48,"????N?????E")&gt;0,COUNTIF(M48,"????S?????W")&gt;0,COUNTIF(M48,"????S?????E")&gt;0),_xlfn.XLOOKUP(B48,DB!$A$2:$A$205,DB!$B$2:$B$205,""),M48))</f>
        <v>SIGMA</v>
      </c>
      <c r="AF48" s="2">
        <v>0.58333333333333337</v>
      </c>
      <c r="AG48" t="s">
        <v>744</v>
      </c>
      <c r="AH48" s="17">
        <v>400</v>
      </c>
      <c r="AI48" s="17" cm="1">
        <f t="array" ref="AI48">SUMPRODUCT(--(IFERROR(HOUR(Flights_2026_09_30333435363734567891011[entry_hour]),-1)=HOUR(AF48)),--(IFERROR(Flights_2026_09_30333435363734567891011[entry_sector],"")=AG48),--(IFERROR(Flights_2026_09_30333435363734567891011[nfl],-1)&gt;=AH48),--(IFERROR(Flights_2026_09_30333435363734567891011[nfl],-1)&lt;=IF(AH48=450,450,AH48+9)))</f>
        <v>0</v>
      </c>
    </row>
    <row r="49" spans="1:35" x14ac:dyDescent="0.2">
      <c r="A49" t="s">
        <v>157</v>
      </c>
      <c r="B49" t="s">
        <v>102</v>
      </c>
      <c r="C49" t="s">
        <v>19</v>
      </c>
      <c r="D49" t="s">
        <v>76</v>
      </c>
      <c r="E49" t="s">
        <v>2501</v>
      </c>
      <c r="F49" s="35">
        <v>46308.62226851852</v>
      </c>
      <c r="G49" t="s">
        <v>21</v>
      </c>
      <c r="H49" t="s">
        <v>4660</v>
      </c>
      <c r="I49">
        <v>350</v>
      </c>
      <c r="J49" t="s">
        <v>22</v>
      </c>
      <c r="K49" t="s">
        <v>23</v>
      </c>
      <c r="L49">
        <v>917</v>
      </c>
      <c r="M49" t="s">
        <v>78</v>
      </c>
      <c r="N49" s="35">
        <v>46308.570335648154</v>
      </c>
      <c r="O49">
        <v>269</v>
      </c>
      <c r="P49" t="s">
        <v>26</v>
      </c>
      <c r="Q49">
        <v>370</v>
      </c>
      <c r="R49" t="str">
        <f>IF(B49="","",_xlfn.XLOOKUP(B49,DB!$A$2:$A$205,DB!$C$2:$C$205,"")&amp;"")</f>
        <v>Sector 6</v>
      </c>
      <c r="S49" t="str">
        <f>IF(B49="","",_xlfn.XLOOKUP(B49,DB!$A$2:$A$205,DB!$E$2:$E$205,""))</f>
        <v>Sector 4</v>
      </c>
      <c r="T49" t="str">
        <f>IF(B49="","",_xlfn.XLOOKUP(B49,DB!$A$2:$A$205,DB!$F$2:$F$205,""))</f>
        <v>VOMAR/XUDUN</v>
      </c>
      <c r="U49" t="str">
        <f>IF(B49="","",_xlfn.XLOOKUP(B49,DB!$A$2:$A$205,DB!$D$2:$D$205,""))</f>
        <v>MMEX</v>
      </c>
      <c r="V49" t="str">
        <f>IF(B49="","",IF(OR(COUNTIF(M49,"????N?????W")&gt;0,COUNTIF(M49,"????N?????E")&gt;0,COUNTIF(M49,"????S?????W")&gt;0,COUNTIF(M49,"????S?????E")&gt;0),_xlfn.XLOOKUP(B49,DB!$A$2:$A$205,DB!$B$2:$B$205,""),M49))</f>
        <v>GOTAS</v>
      </c>
      <c r="AF49" s="2">
        <v>0.58333333333333337</v>
      </c>
      <c r="AG49" t="s">
        <v>744</v>
      </c>
      <c r="AH49" s="17">
        <v>410</v>
      </c>
      <c r="AI49" s="17" cm="1">
        <f t="array" ref="AI49">SUMPRODUCT(--(IFERROR(HOUR(Flights_2026_09_30333435363734567891011[entry_hour]),-1)=HOUR(AF49)),--(IFERROR(Flights_2026_09_30333435363734567891011[entry_sector],"")=AG49),--(IFERROR(Flights_2026_09_30333435363734567891011[nfl],-1)&gt;=AH49),--(IFERROR(Flights_2026_09_30333435363734567891011[nfl],-1)&lt;=IF(AH49=450,450,AH49+9)))</f>
        <v>0</v>
      </c>
    </row>
    <row r="50" spans="1:35" x14ac:dyDescent="0.2">
      <c r="A50" t="s">
        <v>134</v>
      </c>
      <c r="B50" t="s">
        <v>75</v>
      </c>
      <c r="C50" t="s">
        <v>19</v>
      </c>
      <c r="D50" t="s">
        <v>53</v>
      </c>
      <c r="E50" t="s">
        <v>700</v>
      </c>
      <c r="F50" s="35">
        <v>46308.625775462962</v>
      </c>
      <c r="G50" t="s">
        <v>28</v>
      </c>
      <c r="H50" t="s">
        <v>4661</v>
      </c>
      <c r="I50">
        <v>390</v>
      </c>
      <c r="J50" t="s">
        <v>22</v>
      </c>
      <c r="K50" t="s">
        <v>23</v>
      </c>
      <c r="L50">
        <v>848</v>
      </c>
      <c r="M50" t="s">
        <v>136</v>
      </c>
      <c r="N50" s="35">
        <v>46308.57576388889</v>
      </c>
      <c r="O50">
        <v>390</v>
      </c>
      <c r="P50" t="s">
        <v>26</v>
      </c>
      <c r="Q50">
        <v>390</v>
      </c>
      <c r="R50" t="str">
        <f>IF(B50="","",_xlfn.XLOOKUP(B50,DB!$A$2:$A$205,DB!$C$2:$C$205,"")&amp;"")</f>
        <v>Sector 5</v>
      </c>
      <c r="S50" t="str">
        <f>IF(B50="","",_xlfn.XLOOKUP(B50,DB!$A$2:$A$205,DB!$E$2:$E$205,""))</f>
        <v>Sector 4</v>
      </c>
      <c r="T50" t="str">
        <f>IF(B50="","",_xlfn.XLOOKUP(B50,DB!$A$2:$A$205,DB!$F$2:$F$205,""))</f>
        <v>VOMAR/XUDUN</v>
      </c>
      <c r="U50" t="str">
        <f>IF(B50="","",_xlfn.XLOOKUP(B50,DB!$A$2:$A$205,DB!$D$2:$D$205,""))</f>
        <v>MMEX</v>
      </c>
      <c r="V50" t="str">
        <f>IF(B50="","",IF(OR(COUNTIF(M50,"????N?????W")&gt;0,COUNTIF(M50,"????N?????E")&gt;0,COUNTIF(M50,"????S?????W")&gt;0,COUNTIF(M50,"????S?????E")&gt;0),_xlfn.XLOOKUP(B50,DB!$A$2:$A$205,DB!$B$2:$B$205,""),M50))</f>
        <v>LIDAM</v>
      </c>
      <c r="AF50" s="2">
        <v>0.58333333333333337</v>
      </c>
      <c r="AG50" t="s">
        <v>744</v>
      </c>
      <c r="AH50" s="17">
        <v>420</v>
      </c>
      <c r="AI50" s="17" cm="1">
        <f t="array" ref="AI50">SUMPRODUCT(--(IFERROR(HOUR(Flights_2026_09_30333435363734567891011[entry_hour]),-1)=HOUR(AF50)),--(IFERROR(Flights_2026_09_30333435363734567891011[entry_sector],"")=AG50),--(IFERROR(Flights_2026_09_30333435363734567891011[nfl],-1)&gt;=AH50),--(IFERROR(Flights_2026_09_30333435363734567891011[nfl],-1)&lt;=IF(AH50=450,450,AH50+9)))</f>
        <v>0</v>
      </c>
    </row>
    <row r="51" spans="1:35" x14ac:dyDescent="0.2">
      <c r="A51" t="s">
        <v>151</v>
      </c>
      <c r="B51" t="s">
        <v>65</v>
      </c>
      <c r="C51" t="s">
        <v>19</v>
      </c>
      <c r="D51" t="s">
        <v>41</v>
      </c>
      <c r="E51" t="s">
        <v>3613</v>
      </c>
      <c r="F51" s="35">
        <v>46308.628055555557</v>
      </c>
      <c r="G51" t="s">
        <v>28</v>
      </c>
      <c r="H51" t="s">
        <v>4662</v>
      </c>
      <c r="I51">
        <v>390</v>
      </c>
      <c r="J51" t="s">
        <v>22</v>
      </c>
      <c r="K51" t="s">
        <v>23</v>
      </c>
      <c r="L51">
        <v>913</v>
      </c>
      <c r="M51" t="s">
        <v>901</v>
      </c>
      <c r="N51" s="35">
        <v>46308.575879629629</v>
      </c>
      <c r="O51">
        <v>390</v>
      </c>
      <c r="P51" t="s">
        <v>26</v>
      </c>
      <c r="Q51">
        <v>390</v>
      </c>
      <c r="R51" t="str">
        <f>IF(B51="","",_xlfn.XLOOKUP(B51,DB!$A$2:$A$205,DB!$C$2:$C$205,"")&amp;"")</f>
        <v>Sector 6</v>
      </c>
      <c r="S51" t="str">
        <f>IF(B51="","",_xlfn.XLOOKUP(B51,DB!$A$2:$A$205,DB!$E$2:$E$205,""))</f>
        <v>Sector 4</v>
      </c>
      <c r="T51" t="str">
        <f>IF(B51="","",_xlfn.XLOOKUP(B51,DB!$A$2:$A$205,DB!$F$2:$F$205,""))</f>
        <v>VOMAR/XUDUN</v>
      </c>
      <c r="U51" t="str">
        <f>IF(B51="","",_xlfn.XLOOKUP(B51,DB!$A$2:$A$205,DB!$D$2:$D$205,""))</f>
        <v>MMEX</v>
      </c>
      <c r="V51" t="str">
        <f>IF(B51="","",IF(OR(COUNTIF(M51,"????N?????W")&gt;0,COUNTIF(M51,"????N?????E")&gt;0,COUNTIF(M51,"????S?????W")&gt;0,COUNTIF(M51,"????S?????E")&gt;0),_xlfn.XLOOKUP(B51,DB!$A$2:$A$205,DB!$B$2:$B$205,""),M51))</f>
        <v>GOTAS</v>
      </c>
      <c r="AF51" s="2">
        <v>0.58333333333333337</v>
      </c>
      <c r="AG51" t="s">
        <v>744</v>
      </c>
      <c r="AH51" s="17">
        <v>430</v>
      </c>
      <c r="AI51" s="17" cm="1">
        <f t="array" ref="AI51">SUMPRODUCT(--(IFERROR(HOUR(Flights_2026_09_30333435363734567891011[entry_hour]),-1)=HOUR(AF51)),--(IFERROR(Flights_2026_09_30333435363734567891011[entry_sector],"")=AG51),--(IFERROR(Flights_2026_09_30333435363734567891011[nfl],-1)&gt;=AH51),--(IFERROR(Flights_2026_09_30333435363734567891011[nfl],-1)&lt;=IF(AH51=450,450,AH51+9)))</f>
        <v>0</v>
      </c>
    </row>
    <row r="52" spans="1:35" x14ac:dyDescent="0.2">
      <c r="A52" t="s">
        <v>160</v>
      </c>
      <c r="B52" t="s">
        <v>65</v>
      </c>
      <c r="C52" t="s">
        <v>19</v>
      </c>
      <c r="D52" t="s">
        <v>53</v>
      </c>
      <c r="E52" t="s">
        <v>469</v>
      </c>
      <c r="F52" s="35">
        <v>46308.629618055551</v>
      </c>
      <c r="G52" t="s">
        <v>28</v>
      </c>
      <c r="H52" t="s">
        <v>4663</v>
      </c>
      <c r="I52">
        <v>370</v>
      </c>
      <c r="J52" t="s">
        <v>22</v>
      </c>
      <c r="K52" t="s">
        <v>23</v>
      </c>
      <c r="L52">
        <v>897</v>
      </c>
      <c r="M52" t="s">
        <v>657</v>
      </c>
      <c r="N52" s="35">
        <v>46308.578819444447</v>
      </c>
      <c r="O52">
        <v>370</v>
      </c>
      <c r="P52" t="s">
        <v>26</v>
      </c>
      <c r="Q52">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30333435363734567891011[entry_hour]),-1)=HOUR(AF52)),--(IFERROR(Flights_2026_09_30333435363734567891011[entry_sector],"")=AG52),--(IFERROR(Flights_2026_09_30333435363734567891011[nfl],-1)&gt;=AH52),--(IFERROR(Flights_2026_09_30333435363734567891011[nfl],-1)&lt;=IF(AH52=450,450,AH52+9)))</f>
        <v>0</v>
      </c>
    </row>
    <row r="53" spans="1:35" x14ac:dyDescent="0.2">
      <c r="A53" t="s">
        <v>159</v>
      </c>
      <c r="B53" t="s">
        <v>62</v>
      </c>
      <c r="C53" t="s">
        <v>19</v>
      </c>
      <c r="D53" t="s">
        <v>50</v>
      </c>
      <c r="E53" t="s">
        <v>2613</v>
      </c>
      <c r="F53" s="35">
        <v>46308.630682870367</v>
      </c>
      <c r="G53" t="s">
        <v>21</v>
      </c>
      <c r="H53" t="s">
        <v>4664</v>
      </c>
      <c r="I53">
        <v>320</v>
      </c>
      <c r="J53" t="s">
        <v>22</v>
      </c>
      <c r="K53" t="s">
        <v>23</v>
      </c>
      <c r="L53">
        <v>164</v>
      </c>
      <c r="M53" t="s">
        <v>37</v>
      </c>
      <c r="N53" s="35">
        <v>46308.6174537037</v>
      </c>
      <c r="O53">
        <v>226</v>
      </c>
      <c r="P53" t="s">
        <v>26</v>
      </c>
      <c r="Q53">
        <v>220</v>
      </c>
      <c r="R53" t="str">
        <f>IF(B53="","",_xlfn.XLOOKUP(B53,DB!$A$2:$A$205,DB!$C$2:$C$205,"")&amp;"")</f>
        <v>Sector 3</v>
      </c>
      <c r="S53" t="str">
        <f>IF(B53="","",_xlfn.XLOOKUP(B53,DB!$A$2:$A$205,DB!$E$2:$E$205,""))</f>
        <v>Sector 3</v>
      </c>
      <c r="T53" t="str">
        <f>IF(B53="","",_xlfn.XLOOKUP(B53,DB!$A$2:$A$205,DB!$F$2:$F$205,""))</f>
        <v>NOSAT</v>
      </c>
      <c r="U53" t="str">
        <f>IF(B53="","",_xlfn.XLOOKUP(B53,DB!$A$2:$A$205,DB!$D$2:$D$205,""))</f>
        <v>KZHU</v>
      </c>
      <c r="V53" t="str">
        <f>IF(B53="","",IF(OR(COUNTIF(M53,"????N?????W")&gt;0,COUNTIF(M53,"????N?????E")&gt;0,COUNTIF(M53,"????S?????W")&gt;0,COUNTIF(M53,"????S?????E")&gt;0),_xlfn.XLOOKUP(B53,DB!$A$2:$A$205,DB!$B$2:$B$205,""),M53))</f>
        <v>NOSAT</v>
      </c>
      <c r="AF53" s="2">
        <v>0.58333333333333337</v>
      </c>
      <c r="AG53" t="s">
        <v>744</v>
      </c>
      <c r="AH53" s="17">
        <v>450</v>
      </c>
      <c r="AI53" s="17" cm="1">
        <f t="array" ref="AI53">SUMPRODUCT(--(IFERROR(HOUR(Flights_2026_09_30333435363734567891011[entry_hour]),-1)=HOUR(AF53)),--(IFERROR(Flights_2026_09_30333435363734567891011[entry_sector],"")=AG53),--(IFERROR(Flights_2026_09_30333435363734567891011[nfl],-1)&gt;=AH53),--(IFERROR(Flights_2026_09_30333435363734567891011[nfl],-1)&lt;=IF(AH53=450,450,AH53+9)))</f>
        <v>0</v>
      </c>
    </row>
    <row r="54" spans="1:35" x14ac:dyDescent="0.2">
      <c r="A54" t="s">
        <v>153</v>
      </c>
      <c r="B54" t="s">
        <v>154</v>
      </c>
      <c r="C54" t="s">
        <v>19</v>
      </c>
      <c r="D54" t="s">
        <v>53</v>
      </c>
      <c r="E54" t="s">
        <v>138</v>
      </c>
      <c r="F54" s="35">
        <v>46308.632939814815</v>
      </c>
      <c r="G54" t="s">
        <v>21</v>
      </c>
      <c r="H54" t="s">
        <v>4665</v>
      </c>
      <c r="I54">
        <v>370</v>
      </c>
      <c r="J54" t="s">
        <v>22</v>
      </c>
      <c r="K54" t="s">
        <v>23</v>
      </c>
      <c r="L54">
        <v>799</v>
      </c>
      <c r="M54" t="s">
        <v>84</v>
      </c>
      <c r="N54" s="35">
        <v>46308.586388888885</v>
      </c>
      <c r="O54">
        <v>370</v>
      </c>
      <c r="P54" t="s">
        <v>26</v>
      </c>
      <c r="Q54">
        <v>370</v>
      </c>
      <c r="R54" t="str">
        <f>IF(B54="","",_xlfn.XLOOKUP(B54,DB!$A$2:$A$205,DB!$C$2:$C$205,"")&amp;"")</f>
        <v>Sector 5</v>
      </c>
      <c r="S54" t="str">
        <f>IF(B54="","",_xlfn.XLOOKUP(B54,DB!$A$2:$A$205,DB!$E$2:$E$205,""))</f>
        <v>Sector 4</v>
      </c>
      <c r="T54" t="str">
        <f>IF(B54="","",_xlfn.XLOOKUP(B54,DB!$A$2:$A$205,DB!$F$2:$F$205,""))</f>
        <v>VOMAR/XUDUN</v>
      </c>
      <c r="U54" t="str">
        <f>IF(B54="","",_xlfn.XLOOKUP(B54,DB!$A$2:$A$205,DB!$D$2:$D$205,""))</f>
        <v>MMTY</v>
      </c>
      <c r="V54" t="str">
        <f>IF(B54="","",IF(OR(COUNTIF(M54,"????N?????W")&gt;0,COUNTIF(M54,"????N?????E")&gt;0,COUNTIF(M54,"????S?????W")&gt;0,COUNTIF(M54,"????S?????E")&gt;0),_xlfn.XLOOKUP(B54,DB!$A$2:$A$205,DB!$B$2:$B$205,""),M54))</f>
        <v>MATOL</v>
      </c>
      <c r="AF54" s="2">
        <v>0.58333333333333337</v>
      </c>
      <c r="AG54" t="s">
        <v>745</v>
      </c>
      <c r="AH54" s="17">
        <v>200</v>
      </c>
      <c r="AI54" s="17" cm="1">
        <f t="array" ref="AI54">SUMPRODUCT(--(IFERROR(HOUR(Flights_2026_09_30333435363734567891011[entry_hour]),-1)=HOUR(AF54)),--(IFERROR(Flights_2026_09_30333435363734567891011[entry_sector],"")=AG54),--(IFERROR(Flights_2026_09_30333435363734567891011[nfl],-1)&gt;=AH54),--(IFERROR(Flights_2026_09_30333435363734567891011[nfl],-1)&lt;=IF(AH54=450,450,AH54+9)))</f>
        <v>0</v>
      </c>
    </row>
    <row r="55" spans="1:35" x14ac:dyDescent="0.2">
      <c r="A55" t="s">
        <v>538</v>
      </c>
      <c r="B55" t="s">
        <v>89</v>
      </c>
      <c r="C55" t="s">
        <v>19</v>
      </c>
      <c r="D55" t="s">
        <v>107</v>
      </c>
      <c r="E55" t="s">
        <v>1098</v>
      </c>
      <c r="F55" s="35">
        <v>46308.634733796294</v>
      </c>
      <c r="G55" t="s">
        <v>21</v>
      </c>
      <c r="H55" t="s">
        <v>2871</v>
      </c>
      <c r="I55">
        <v>360</v>
      </c>
      <c r="J55" t="s">
        <v>22</v>
      </c>
      <c r="K55" t="s">
        <v>23</v>
      </c>
      <c r="L55">
        <v>244</v>
      </c>
      <c r="M55" t="s">
        <v>44</v>
      </c>
      <c r="N55" s="35">
        <v>46308.617314814815</v>
      </c>
      <c r="O55">
        <v>292</v>
      </c>
      <c r="P55" t="s">
        <v>26</v>
      </c>
      <c r="Q55">
        <v>210</v>
      </c>
      <c r="R55" t="str">
        <f>IF(B55="","",_xlfn.XLOOKUP(B55,DB!$A$2:$A$205,DB!$C$2:$C$205,"")&amp;"")</f>
        <v>Sector 7</v>
      </c>
      <c r="S55" t="str">
        <f>IF(B55="","",_xlfn.XLOOKUP(B55,DB!$A$2:$A$205,DB!$E$2:$E$205,""))</f>
        <v>Sector 7</v>
      </c>
      <c r="T55" t="str">
        <f>IF(B55="","",_xlfn.XLOOKUP(B55,DB!$A$2:$A$205,DB!$F$2:$F$205,""))</f>
        <v>PAULE/SIGMA</v>
      </c>
      <c r="U55" t="str">
        <f>IF(B55="","",_xlfn.XLOOKUP(B55,DB!$A$2:$A$205,DB!$D$2:$D$205,""))</f>
        <v>MHCC</v>
      </c>
      <c r="V55" t="str">
        <f>IF(B55="","",IF(OR(COUNTIF(M55,"????N?????W")&gt;0,COUNTIF(M55,"????N?????E")&gt;0,COUNTIF(M55,"????S?????W")&gt;0,COUNTIF(M55,"????S?????E")&gt;0),_xlfn.XLOOKUP(B55,DB!$A$2:$A$205,DB!$B$2:$B$205,""),M55))</f>
        <v>SIGMA</v>
      </c>
      <c r="AF55" s="2">
        <v>0.58333333333333337</v>
      </c>
      <c r="AG55" t="s">
        <v>745</v>
      </c>
      <c r="AH55" s="17">
        <v>210</v>
      </c>
      <c r="AI55" s="17" cm="1">
        <f t="array" ref="AI55">SUMPRODUCT(--(IFERROR(HOUR(Flights_2026_09_30333435363734567891011[entry_hour]),-1)=HOUR(AF55)),--(IFERROR(Flights_2026_09_30333435363734567891011[entry_sector],"")=AG55),--(IFERROR(Flights_2026_09_30333435363734567891011[nfl],-1)&gt;=AH55),--(IFERROR(Flights_2026_09_30333435363734567891011[nfl],-1)&lt;=IF(AH55=450,450,AH55+9)))</f>
        <v>0</v>
      </c>
    </row>
    <row r="56" spans="1:35" x14ac:dyDescent="0.2">
      <c r="A56" t="s">
        <v>156</v>
      </c>
      <c r="B56" t="s">
        <v>75</v>
      </c>
      <c r="C56" t="s">
        <v>19</v>
      </c>
      <c r="D56" t="s">
        <v>50</v>
      </c>
      <c r="E56" t="s">
        <v>799</v>
      </c>
      <c r="F56" s="35">
        <v>46308.63658564815</v>
      </c>
      <c r="G56" t="s">
        <v>21</v>
      </c>
      <c r="H56" t="s">
        <v>667</v>
      </c>
      <c r="I56">
        <v>350</v>
      </c>
      <c r="J56" t="s">
        <v>22</v>
      </c>
      <c r="K56" t="s">
        <v>23</v>
      </c>
      <c r="L56">
        <v>922</v>
      </c>
      <c r="M56" t="s">
        <v>136</v>
      </c>
      <c r="N56" s="35">
        <v>46308.582789351851</v>
      </c>
      <c r="O56">
        <v>350</v>
      </c>
      <c r="P56" t="s">
        <v>26</v>
      </c>
      <c r="Q56">
        <v>350</v>
      </c>
      <c r="R56" t="str">
        <f>IF(B56="","",_xlfn.XLOOKUP(B56,DB!$A$2:$A$205,DB!$C$2:$C$205,"")&amp;"")</f>
        <v>Sector 5</v>
      </c>
      <c r="S56" t="str">
        <f>IF(B56="","",_xlfn.XLOOKUP(B56,DB!$A$2:$A$205,DB!$E$2:$E$205,""))</f>
        <v>Sector 4</v>
      </c>
      <c r="T56" t="str">
        <f>IF(B56="","",_xlfn.XLOOKUP(B56,DB!$A$2:$A$205,DB!$F$2:$F$205,""))</f>
        <v>VOMAR/XUDUN</v>
      </c>
      <c r="U56" t="str">
        <f>IF(B56="","",_xlfn.XLOOKUP(B56,DB!$A$2:$A$205,DB!$D$2:$D$205,""))</f>
        <v>MMEX</v>
      </c>
      <c r="V56" t="str">
        <f>IF(B56="","",IF(OR(COUNTIF(M56,"????N?????W")&gt;0,COUNTIF(M56,"????N?????E")&gt;0,COUNTIF(M56,"????S?????W")&gt;0,COUNTIF(M56,"????S?????E")&gt;0),_xlfn.XLOOKUP(B56,DB!$A$2:$A$205,DB!$B$2:$B$205,""),M56))</f>
        <v>LIDAM</v>
      </c>
      <c r="AF56" s="2">
        <v>0.58333333333333337</v>
      </c>
      <c r="AG56" t="s">
        <v>745</v>
      </c>
      <c r="AH56" s="17">
        <v>220</v>
      </c>
      <c r="AI56" s="17" cm="1">
        <f t="array" ref="AI56">SUMPRODUCT(--(IFERROR(HOUR(Flights_2026_09_30333435363734567891011[entry_hour]),-1)=HOUR(AF56)),--(IFERROR(Flights_2026_09_30333435363734567891011[entry_sector],"")=AG56),--(IFERROR(Flights_2026_09_30333435363734567891011[nfl],-1)&gt;=AH56),--(IFERROR(Flights_2026_09_30333435363734567891011[nfl],-1)&lt;=IF(AH56=450,450,AH56+9)))</f>
        <v>0</v>
      </c>
    </row>
    <row r="57" spans="1:35" x14ac:dyDescent="0.2">
      <c r="A57" t="s">
        <v>149</v>
      </c>
      <c r="B57" t="s">
        <v>150</v>
      </c>
      <c r="C57" t="s">
        <v>19</v>
      </c>
      <c r="D57" t="s">
        <v>53</v>
      </c>
      <c r="E57" t="s">
        <v>377</v>
      </c>
      <c r="F57" s="35">
        <v>46308.638425925921</v>
      </c>
      <c r="G57" t="s">
        <v>21</v>
      </c>
      <c r="H57" t="s">
        <v>4666</v>
      </c>
      <c r="I57">
        <v>370</v>
      </c>
      <c r="J57" t="s">
        <v>22</v>
      </c>
      <c r="K57" t="s">
        <v>23</v>
      </c>
      <c r="L57">
        <v>911</v>
      </c>
      <c r="M57" t="s">
        <v>136</v>
      </c>
      <c r="N57" s="35">
        <v>46308.587997685187</v>
      </c>
      <c r="O57">
        <v>370</v>
      </c>
      <c r="P57" t="s">
        <v>26</v>
      </c>
      <c r="Q57">
        <v>370</v>
      </c>
      <c r="R57" t="str">
        <f>IF(B57="","",_xlfn.XLOOKUP(B57,DB!$A$2:$A$205,DB!$C$2:$C$205,"")&amp;"")</f>
        <v>Sector 5</v>
      </c>
      <c r="S57" t="str">
        <f>IF(B57="","",_xlfn.XLOOKUP(B57,DB!$A$2:$A$205,DB!$E$2:$E$205,""))</f>
        <v>Sector 4</v>
      </c>
      <c r="T57" t="str">
        <f>IF(B57="","",_xlfn.XLOOKUP(B57,DB!$A$2:$A$205,DB!$F$2:$F$205,""))</f>
        <v>VOMAR/XUDUN</v>
      </c>
      <c r="U57" t="str">
        <f>IF(B57="","",_xlfn.XLOOKUP(B57,DB!$A$2:$A$205,DB!$D$2:$D$205,""))</f>
        <v>MMEX</v>
      </c>
      <c r="V57" t="str">
        <f>IF(B57="","",IF(OR(COUNTIF(M57,"????N?????W")&gt;0,COUNTIF(M57,"????N?????E")&gt;0,COUNTIF(M57,"????S?????W")&gt;0,COUNTIF(M57,"????S?????E")&gt;0),_xlfn.XLOOKUP(B57,DB!$A$2:$A$205,DB!$B$2:$B$205,""),M57))</f>
        <v>LIDAM</v>
      </c>
      <c r="AF57" s="2">
        <v>0.58333333333333337</v>
      </c>
      <c r="AG57" t="s">
        <v>745</v>
      </c>
      <c r="AH57" s="17">
        <v>230</v>
      </c>
      <c r="AI57" s="17" cm="1">
        <f t="array" ref="AI57">SUMPRODUCT(--(IFERROR(HOUR(Flights_2026_09_30333435363734567891011[entry_hour]),-1)=HOUR(AF57)),--(IFERROR(Flights_2026_09_30333435363734567891011[entry_sector],"")=AG57),--(IFERROR(Flights_2026_09_30333435363734567891011[nfl],-1)&gt;=AH57),--(IFERROR(Flights_2026_09_30333435363734567891011[nfl],-1)&lt;=IF(AH57=450,450,AH57+9)))</f>
        <v>0</v>
      </c>
    </row>
    <row r="58" spans="1:35" x14ac:dyDescent="0.2">
      <c r="A58" t="s">
        <v>165</v>
      </c>
      <c r="B58" t="s">
        <v>65</v>
      </c>
      <c r="C58" t="s">
        <v>19</v>
      </c>
      <c r="D58" t="s">
        <v>107</v>
      </c>
      <c r="E58" t="s">
        <v>4667</v>
      </c>
      <c r="F58" s="35">
        <v>46308.642766203702</v>
      </c>
      <c r="G58" t="s">
        <v>21</v>
      </c>
      <c r="H58" t="s">
        <v>4668</v>
      </c>
      <c r="I58">
        <v>370</v>
      </c>
      <c r="J58" t="s">
        <v>22</v>
      </c>
      <c r="K58" t="s">
        <v>23</v>
      </c>
      <c r="L58">
        <v>883</v>
      </c>
      <c r="M58" t="s">
        <v>371</v>
      </c>
      <c r="N58" s="35">
        <v>46308.593634259261</v>
      </c>
      <c r="O58">
        <v>370</v>
      </c>
      <c r="P58" t="s">
        <v>26</v>
      </c>
      <c r="Q58">
        <v>370</v>
      </c>
      <c r="R58" t="str">
        <f>IF(B58="","",_xlfn.XLOOKUP(B58,DB!$A$2:$A$205,DB!$C$2:$C$205,"")&amp;"")</f>
        <v>Sector 6</v>
      </c>
      <c r="S58" t="str">
        <f>IF(B58="","",_xlfn.XLOOKUP(B58,DB!$A$2:$A$205,DB!$E$2:$E$205,""))</f>
        <v>Sector 4</v>
      </c>
      <c r="T58" t="str">
        <f>IF(B58="","",_xlfn.XLOOKUP(B58,DB!$A$2:$A$205,DB!$F$2:$F$205,""))</f>
        <v>VOMAR/XUDUN</v>
      </c>
      <c r="U58" t="str">
        <f>IF(B58="","",_xlfn.XLOOKUP(B58,DB!$A$2:$A$205,DB!$D$2:$D$205,""))</f>
        <v>MMEX</v>
      </c>
      <c r="V58" t="str">
        <f>IF(B58="","",IF(OR(COUNTIF(M58,"????N?????W")&gt;0,COUNTIF(M58,"????N?????E")&gt;0,COUNTIF(M58,"????S?????W")&gt;0,COUNTIF(M58,"????S?????E")&gt;0),_xlfn.XLOOKUP(B58,DB!$A$2:$A$205,DB!$B$2:$B$205,""),M58))</f>
        <v>GOTAS</v>
      </c>
      <c r="AF58" s="2">
        <v>0.58333333333333337</v>
      </c>
      <c r="AG58" t="s">
        <v>745</v>
      </c>
      <c r="AH58" s="17">
        <v>240</v>
      </c>
      <c r="AI58" s="17" cm="1">
        <f t="array" ref="AI58">SUMPRODUCT(--(IFERROR(HOUR(Flights_2026_09_30333435363734567891011[entry_hour]),-1)=HOUR(AF58)),--(IFERROR(Flights_2026_09_30333435363734567891011[entry_sector],"")=AG58),--(IFERROR(Flights_2026_09_30333435363734567891011[nfl],-1)&gt;=AH58),--(IFERROR(Flights_2026_09_30333435363734567891011[nfl],-1)&lt;=IF(AH58=450,450,AH58+9)))</f>
        <v>0</v>
      </c>
    </row>
    <row r="59" spans="1:35" x14ac:dyDescent="0.2">
      <c r="A59" t="s">
        <v>176</v>
      </c>
      <c r="B59" t="s">
        <v>177</v>
      </c>
      <c r="C59" t="s">
        <v>19</v>
      </c>
      <c r="D59" t="s">
        <v>120</v>
      </c>
      <c r="E59" t="s">
        <v>4669</v>
      </c>
      <c r="F59" s="35">
        <v>46308.645543981482</v>
      </c>
      <c r="G59" t="s">
        <v>21</v>
      </c>
      <c r="H59" t="s">
        <v>4670</v>
      </c>
      <c r="I59">
        <v>340</v>
      </c>
      <c r="J59" t="s">
        <v>22</v>
      </c>
      <c r="K59" t="s">
        <v>23</v>
      </c>
      <c r="L59">
        <v>193</v>
      </c>
      <c r="M59" t="s">
        <v>37</v>
      </c>
      <c r="N59" s="35">
        <v>46308.630324074074</v>
      </c>
      <c r="O59">
        <v>161</v>
      </c>
      <c r="P59" t="s">
        <v>26</v>
      </c>
      <c r="Q59">
        <v>220</v>
      </c>
      <c r="R59" t="str">
        <f>IF(B59="","",_xlfn.XLOOKUP(B59,DB!$A$2:$A$205,DB!$C$2:$C$205,"")&amp;"")</f>
        <v>Sector 3</v>
      </c>
      <c r="S59" t="str">
        <f>IF(B59="","",_xlfn.XLOOKUP(B59,DB!$A$2:$A$205,DB!$E$2:$E$205,""))</f>
        <v>Sector 3</v>
      </c>
      <c r="T59" t="str">
        <f>IF(B59="","",_xlfn.XLOOKUP(B59,DB!$A$2:$A$205,DB!$F$2:$F$205,""))</f>
        <v>NOSAT</v>
      </c>
      <c r="U59" t="str">
        <f>IF(B59="","",_xlfn.XLOOKUP(B59,DB!$A$2:$A$205,DB!$D$2:$D$205,""))</f>
        <v>KZHU</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30333435363734567891011[entry_hour]),-1)=HOUR(AF59)),--(IFERROR(Flights_2026_09_30333435363734567891011[entry_sector],"")=AG59),--(IFERROR(Flights_2026_09_30333435363734567891011[nfl],-1)&gt;=AH59),--(IFERROR(Flights_2026_09_30333435363734567891011[nfl],-1)&lt;=IF(AH59=450,450,AH59+9)))</f>
        <v>0</v>
      </c>
    </row>
    <row r="60" spans="1:35" x14ac:dyDescent="0.2">
      <c r="A60" t="s">
        <v>180</v>
      </c>
      <c r="B60" t="s">
        <v>57</v>
      </c>
      <c r="C60" t="s">
        <v>19</v>
      </c>
      <c r="D60" t="s">
        <v>76</v>
      </c>
      <c r="E60" t="s">
        <v>4437</v>
      </c>
      <c r="F60" s="35">
        <v>46308.649363425924</v>
      </c>
      <c r="G60" t="s">
        <v>21</v>
      </c>
      <c r="H60" t="s">
        <v>4671</v>
      </c>
      <c r="I60">
        <v>350</v>
      </c>
      <c r="J60" t="s">
        <v>22</v>
      </c>
      <c r="K60" t="s">
        <v>23</v>
      </c>
      <c r="L60">
        <v>488</v>
      </c>
      <c r="M60" t="s">
        <v>25</v>
      </c>
      <c r="N60" s="35">
        <v>46308.61991898148</v>
      </c>
      <c r="O60">
        <v>350</v>
      </c>
      <c r="P60" t="s">
        <v>26</v>
      </c>
      <c r="Q60">
        <v>350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KEHLI</v>
      </c>
      <c r="AF60" s="2">
        <v>0.58333333333333337</v>
      </c>
      <c r="AG60" t="s">
        <v>745</v>
      </c>
      <c r="AH60" s="17">
        <v>260</v>
      </c>
      <c r="AI60" s="17" cm="1">
        <f t="array" ref="AI60">SUMPRODUCT(--(IFERROR(HOUR(Flights_2026_09_30333435363734567891011[entry_hour]),-1)=HOUR(AF60)),--(IFERROR(Flights_2026_09_30333435363734567891011[entry_sector],"")=AG60),--(IFERROR(Flights_2026_09_30333435363734567891011[nfl],-1)&gt;=AH60),--(IFERROR(Flights_2026_09_30333435363734567891011[nfl],-1)&lt;=IF(AH60=450,450,AH60+9)))</f>
        <v>0</v>
      </c>
    </row>
    <row r="61" spans="1:35" x14ac:dyDescent="0.2">
      <c r="A61" t="s">
        <v>162</v>
      </c>
      <c r="B61" t="s">
        <v>163</v>
      </c>
      <c r="C61" t="s">
        <v>19</v>
      </c>
      <c r="D61" t="s">
        <v>41</v>
      </c>
      <c r="E61" t="s">
        <v>100</v>
      </c>
      <c r="F61" s="35">
        <v>46308.651319444441</v>
      </c>
      <c r="G61" t="s">
        <v>21</v>
      </c>
      <c r="H61" t="s">
        <v>4672</v>
      </c>
      <c r="I61">
        <v>380</v>
      </c>
      <c r="J61" t="s">
        <v>22</v>
      </c>
      <c r="K61" t="s">
        <v>23</v>
      </c>
      <c r="L61">
        <v>164</v>
      </c>
      <c r="M61" t="s">
        <v>37</v>
      </c>
      <c r="N61" s="35">
        <v>46308.637835648144</v>
      </c>
      <c r="O61">
        <v>304</v>
      </c>
      <c r="P61" t="s">
        <v>26</v>
      </c>
      <c r="Q61">
        <v>220</v>
      </c>
      <c r="R61" t="str">
        <f>IF(B61="","",_xlfn.XLOOKUP(B61,DB!$A$2:$A$205,DB!$C$2:$C$205,"")&amp;"")</f>
        <v>Sector 3</v>
      </c>
      <c r="S61" t="str">
        <f>IF(B61="","",_xlfn.XLOOKUP(B61,DB!$A$2:$A$205,DB!$E$2:$E$205,""))</f>
        <v>Sector 3</v>
      </c>
      <c r="T61" t="str">
        <f>IF(B61="","",_xlfn.XLOOKUP(B61,DB!$A$2:$A$205,DB!$F$2:$F$205,""))</f>
        <v>NOSAT</v>
      </c>
      <c r="U61" t="str">
        <f>IF(B61="","",_xlfn.XLOOKUP(B61,DB!$A$2:$A$205,DB!$D$2:$D$205,""))</f>
        <v>MUFH</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30333435363734567891011[entry_hour]),-1)=HOUR(AF61)),--(IFERROR(Flights_2026_09_30333435363734567891011[entry_sector],"")=AG61),--(IFERROR(Flights_2026_09_30333435363734567891011[nfl],-1)&gt;=AH61),--(IFERROR(Flights_2026_09_30333435363734567891011[nfl],-1)&lt;=IF(AH61=450,450,AH61+9)))</f>
        <v>0</v>
      </c>
    </row>
    <row r="62" spans="1:35" x14ac:dyDescent="0.2">
      <c r="A62" t="s">
        <v>164</v>
      </c>
      <c r="B62" t="s">
        <v>89</v>
      </c>
      <c r="C62" t="s">
        <v>19</v>
      </c>
      <c r="D62" t="s">
        <v>47</v>
      </c>
      <c r="E62" t="s">
        <v>4673</v>
      </c>
      <c r="F62" s="35">
        <v>46308.65489583333</v>
      </c>
      <c r="G62" t="s">
        <v>21</v>
      </c>
      <c r="H62" t="s">
        <v>4674</v>
      </c>
      <c r="I62">
        <v>340</v>
      </c>
      <c r="J62" t="s">
        <v>22</v>
      </c>
      <c r="K62" t="s">
        <v>23</v>
      </c>
      <c r="L62">
        <v>244</v>
      </c>
      <c r="M62" t="s">
        <v>44</v>
      </c>
      <c r="N62" s="35">
        <v>46308.637175925927</v>
      </c>
      <c r="O62">
        <v>267</v>
      </c>
      <c r="P62" t="s">
        <v>26</v>
      </c>
      <c r="Q62">
        <v>340</v>
      </c>
      <c r="R62" t="str">
        <f>IF(B62="","",_xlfn.XLOOKUP(B62,DB!$A$2:$A$205,DB!$C$2:$C$205,"")&amp;"")</f>
        <v>Sector 7</v>
      </c>
      <c r="S62" t="str">
        <f>IF(B62="","",_xlfn.XLOOKUP(B62,DB!$A$2:$A$205,DB!$E$2:$E$205,""))</f>
        <v>Sector 7</v>
      </c>
      <c r="T62" t="str">
        <f>IF(B62="","",_xlfn.XLOOKUP(B62,DB!$A$2:$A$205,DB!$F$2:$F$205,""))</f>
        <v>PAULE/SIGMA</v>
      </c>
      <c r="U62" t="str">
        <f>IF(B62="","",_xlfn.XLOOKUP(B62,DB!$A$2:$A$205,DB!$D$2:$D$205,""))</f>
        <v>MHCC</v>
      </c>
      <c r="V62" t="str">
        <f>IF(B62="","",IF(OR(COUNTIF(M62,"????N?????W")&gt;0,COUNTIF(M62,"????N?????E")&gt;0,COUNTIF(M62,"????S?????W")&gt;0,COUNTIF(M62,"????S?????E")&gt;0),_xlfn.XLOOKUP(B62,DB!$A$2:$A$205,DB!$B$2:$B$205,""),M62))</f>
        <v>SIGMA</v>
      </c>
      <c r="AF62" s="2">
        <v>0.58333333333333337</v>
      </c>
      <c r="AG62" t="s">
        <v>745</v>
      </c>
      <c r="AH62" s="17">
        <v>280</v>
      </c>
      <c r="AI62" s="17" cm="1">
        <f t="array" ref="AI62">SUMPRODUCT(--(IFERROR(HOUR(Flights_2026_09_30333435363734567891011[entry_hour]),-1)=HOUR(AF62)),--(IFERROR(Flights_2026_09_30333435363734567891011[entry_sector],"")=AG62),--(IFERROR(Flights_2026_09_30333435363734567891011[nfl],-1)&gt;=AH62),--(IFERROR(Flights_2026_09_30333435363734567891011[nfl],-1)&lt;=IF(AH62=450,450,AH62+9)))</f>
        <v>0</v>
      </c>
    </row>
    <row r="63" spans="1:35" x14ac:dyDescent="0.2">
      <c r="A63" t="s">
        <v>3181</v>
      </c>
      <c r="B63" t="s">
        <v>182</v>
      </c>
      <c r="C63" t="s">
        <v>19</v>
      </c>
      <c r="D63" t="s">
        <v>53</v>
      </c>
      <c r="E63" t="s">
        <v>4675</v>
      </c>
      <c r="F63" s="35">
        <v>46308.659062499995</v>
      </c>
      <c r="G63" t="s">
        <v>21</v>
      </c>
      <c r="H63" t="s">
        <v>4676</v>
      </c>
      <c r="I63">
        <v>380</v>
      </c>
      <c r="J63" t="s">
        <v>22</v>
      </c>
      <c r="K63" t="s">
        <v>23</v>
      </c>
      <c r="L63">
        <v>165</v>
      </c>
      <c r="M63" t="s">
        <v>37</v>
      </c>
      <c r="N63" s="35">
        <v>46308.64607638889</v>
      </c>
      <c r="O63">
        <v>309</v>
      </c>
      <c r="P63" t="s">
        <v>26</v>
      </c>
      <c r="Q63">
        <v>220</v>
      </c>
      <c r="R63" t="str">
        <f>IF(B63="","",_xlfn.XLOOKUP(B63,DB!$A$2:$A$205,DB!$C$2:$C$205,"")&amp;"")</f>
        <v>Sector 3</v>
      </c>
      <c r="S63" t="str">
        <f>IF(B63="","",_xlfn.XLOOKUP(B63,DB!$A$2:$A$205,DB!$E$2:$E$205,""))</f>
        <v>Sector 3</v>
      </c>
      <c r="T63" t="str">
        <f>IF(B63="","",_xlfn.XLOOKUP(B63,DB!$A$2:$A$205,DB!$F$2:$F$205,""))</f>
        <v>NOSAT</v>
      </c>
      <c r="U63" t="str">
        <f>IF(B63="","",_xlfn.XLOOKUP(B63,DB!$A$2:$A$205,DB!$D$2:$D$205,""))</f>
        <v>MUFH</v>
      </c>
      <c r="V63" t="str">
        <f>IF(B63="","",IF(OR(COUNTIF(M63,"????N?????W")&gt;0,COUNTIF(M63,"????N?????E")&gt;0,COUNTIF(M63,"????S?????W")&gt;0,COUNTIF(M63,"????S?????E")&gt;0),_xlfn.XLOOKUP(B63,DB!$A$2:$A$205,DB!$B$2:$B$205,""),M63))</f>
        <v>NOSAT</v>
      </c>
      <c r="AF63" s="2">
        <v>0.58333333333333337</v>
      </c>
      <c r="AG63" t="s">
        <v>745</v>
      </c>
      <c r="AH63" s="17">
        <v>290</v>
      </c>
      <c r="AI63" s="17" cm="1">
        <f t="array" ref="AI63">SUMPRODUCT(--(IFERROR(HOUR(Flights_2026_09_30333435363734567891011[entry_hour]),-1)=HOUR(AF63)),--(IFERROR(Flights_2026_09_30333435363734567891011[entry_sector],"")=AG63),--(IFERROR(Flights_2026_09_30333435363734567891011[nfl],-1)&gt;=AH63),--(IFERROR(Flights_2026_09_30333435363734567891011[nfl],-1)&lt;=IF(AH63=450,450,AH63+9)))</f>
        <v>0</v>
      </c>
    </row>
    <row r="64" spans="1:35" x14ac:dyDescent="0.2">
      <c r="A64" t="s">
        <v>174</v>
      </c>
      <c r="B64" t="s">
        <v>175</v>
      </c>
      <c r="C64" t="s">
        <v>19</v>
      </c>
      <c r="D64" t="s">
        <v>50</v>
      </c>
      <c r="E64" t="s">
        <v>4677</v>
      </c>
      <c r="F64" s="35">
        <v>46308.662465277783</v>
      </c>
      <c r="G64" t="s">
        <v>21</v>
      </c>
      <c r="H64" t="s">
        <v>4678</v>
      </c>
      <c r="I64">
        <v>340</v>
      </c>
      <c r="J64" t="s">
        <v>22</v>
      </c>
      <c r="K64" t="s">
        <v>23</v>
      </c>
      <c r="L64">
        <v>187</v>
      </c>
      <c r="M64" t="s">
        <v>37</v>
      </c>
      <c r="N64" s="35">
        <v>46308.648784722223</v>
      </c>
      <c r="O64">
        <v>220</v>
      </c>
      <c r="P64" t="s">
        <v>26</v>
      </c>
      <c r="Q64">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30333435363734567891011[entry_hour]),-1)=HOUR(AF64)),--(IFERROR(Flights_2026_09_30333435363734567891011[entry_sector],"")=AG64),--(IFERROR(Flights_2026_09_30333435363734567891011[nfl],-1)&gt;=AH64),--(IFERROR(Flights_2026_09_30333435363734567891011[nfl],-1)&lt;=IF(AH64=450,450,AH64+9)))</f>
        <v>0</v>
      </c>
    </row>
    <row r="65" spans="1:35" x14ac:dyDescent="0.2">
      <c r="A65" t="s">
        <v>170</v>
      </c>
      <c r="B65" t="s">
        <v>171</v>
      </c>
      <c r="C65" t="s">
        <v>19</v>
      </c>
      <c r="D65" t="s">
        <v>50</v>
      </c>
      <c r="E65" t="s">
        <v>4679</v>
      </c>
      <c r="F65" s="35">
        <v>46308.664606481485</v>
      </c>
      <c r="G65" t="s">
        <v>21</v>
      </c>
      <c r="H65" t="s">
        <v>4680</v>
      </c>
      <c r="I65">
        <v>340</v>
      </c>
      <c r="J65" t="s">
        <v>22</v>
      </c>
      <c r="K65" t="s">
        <v>23</v>
      </c>
      <c r="L65">
        <v>165</v>
      </c>
      <c r="M65" t="s">
        <v>37</v>
      </c>
      <c r="N65" s="35">
        <v>46308.65152777778</v>
      </c>
      <c r="O65">
        <v>284</v>
      </c>
      <c r="P65" t="s">
        <v>26</v>
      </c>
      <c r="Q65">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30333435363734567891011[entry_hour]),-1)=HOUR(AF65)),--(IFERROR(Flights_2026_09_30333435363734567891011[entry_sector],"")=AG65),--(IFERROR(Flights_2026_09_30333435363734567891011[nfl],-1)&gt;=AH65),--(IFERROR(Flights_2026_09_30333435363734567891011[nfl],-1)&lt;=IF(AH65=450,450,AH65+9)))</f>
        <v>0</v>
      </c>
    </row>
    <row r="66" spans="1:35" x14ac:dyDescent="0.2">
      <c r="A66" t="s">
        <v>238</v>
      </c>
      <c r="B66" t="s">
        <v>46</v>
      </c>
      <c r="C66" t="s">
        <v>19</v>
      </c>
      <c r="D66" t="s">
        <v>50</v>
      </c>
      <c r="E66" t="s">
        <v>4681</v>
      </c>
      <c r="F66" s="35">
        <v>46308.667222222226</v>
      </c>
      <c r="G66" t="s">
        <v>21</v>
      </c>
      <c r="H66" t="s">
        <v>4682</v>
      </c>
      <c r="I66">
        <v>320</v>
      </c>
      <c r="J66" t="s">
        <v>22</v>
      </c>
      <c r="K66" t="s">
        <v>23</v>
      </c>
      <c r="L66">
        <v>162</v>
      </c>
      <c r="M66" t="s">
        <v>37</v>
      </c>
      <c r="N66" s="35">
        <v>46308.654143518521</v>
      </c>
      <c r="O66">
        <v>254</v>
      </c>
      <c r="P66" t="s">
        <v>26</v>
      </c>
      <c r="Q66">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30333435363734567891011[entry_hour]),-1)=HOUR(AF66)),--(IFERROR(Flights_2026_09_30333435363734567891011[entry_sector],"")=AG66),--(IFERROR(Flights_2026_09_30333435363734567891011[nfl],-1)&gt;=AH66),--(IFERROR(Flights_2026_09_30333435363734567891011[nfl],-1)&lt;=IF(AH66=450,450,AH66+9)))</f>
        <v>0</v>
      </c>
    </row>
    <row r="67" spans="1:35" x14ac:dyDescent="0.2">
      <c r="A67" t="s">
        <v>178</v>
      </c>
      <c r="B67" t="s">
        <v>179</v>
      </c>
      <c r="C67" t="s">
        <v>19</v>
      </c>
      <c r="D67" t="s">
        <v>76</v>
      </c>
      <c r="E67" t="s">
        <v>3119</v>
      </c>
      <c r="F67" s="35">
        <v>46308.6793287037</v>
      </c>
      <c r="G67" t="s">
        <v>21</v>
      </c>
      <c r="H67" t="s">
        <v>4683</v>
      </c>
      <c r="I67">
        <v>370</v>
      </c>
      <c r="J67" t="s">
        <v>22</v>
      </c>
      <c r="K67" t="s">
        <v>23</v>
      </c>
      <c r="L67">
        <v>850</v>
      </c>
      <c r="M67" t="s">
        <v>136</v>
      </c>
      <c r="N67" s="35">
        <v>46308.630208333328</v>
      </c>
      <c r="O67">
        <v>370</v>
      </c>
      <c r="P67" t="s">
        <v>26</v>
      </c>
      <c r="Q67">
        <v>370</v>
      </c>
      <c r="R67" t="str">
        <f>IF(B67="","",_xlfn.XLOOKUP(B67,DB!$A$2:$A$205,DB!$C$2:$C$205,"")&amp;"")</f>
        <v>Sector 5</v>
      </c>
      <c r="S67" t="str">
        <f>IF(B67="","",_xlfn.XLOOKUP(B67,DB!$A$2:$A$205,DB!$E$2:$E$205,""))</f>
        <v>Sector 4</v>
      </c>
      <c r="T67" t="str">
        <f>IF(B67="","",_xlfn.XLOOKUP(B67,DB!$A$2:$A$205,DB!$F$2:$F$205,""))</f>
        <v>VOMAR/XUDUN</v>
      </c>
      <c r="U67" t="str">
        <f>IF(B67="","",_xlfn.XLOOKUP(B67,DB!$A$2:$A$205,DB!$D$2:$D$205,""))</f>
        <v>MMEX</v>
      </c>
      <c r="V67" t="str">
        <f>IF(B67="","",IF(OR(COUNTIF(M67,"????N?????W")&gt;0,COUNTIF(M67,"????N?????E")&gt;0,COUNTIF(M67,"????S?????W")&gt;0,COUNTIF(M67,"????S?????E")&gt;0),_xlfn.XLOOKUP(B67,DB!$A$2:$A$205,DB!$B$2:$B$205,""),M67))</f>
        <v>LIDAM</v>
      </c>
      <c r="AF67" s="2">
        <v>0.58333333333333337</v>
      </c>
      <c r="AG67" t="s">
        <v>745</v>
      </c>
      <c r="AH67" s="17">
        <v>330</v>
      </c>
      <c r="AI67" s="17" cm="1">
        <f t="array" ref="AI67">SUMPRODUCT(--(IFERROR(HOUR(Flights_2026_09_30333435363734567891011[entry_hour]),-1)=HOUR(AF67)),--(IFERROR(Flights_2026_09_30333435363734567891011[entry_sector],"")=AG67),--(IFERROR(Flights_2026_09_30333435363734567891011[nfl],-1)&gt;=AH67),--(IFERROR(Flights_2026_09_30333435363734567891011[nfl],-1)&lt;=IF(AH67=450,450,AH67+9)))</f>
        <v>0</v>
      </c>
    </row>
    <row r="68" spans="1:35" x14ac:dyDescent="0.2">
      <c r="A68" t="s">
        <v>194</v>
      </c>
      <c r="B68" t="s">
        <v>65</v>
      </c>
      <c r="C68" t="s">
        <v>19</v>
      </c>
      <c r="D68" t="s">
        <v>76</v>
      </c>
      <c r="E68" t="s">
        <v>3629</v>
      </c>
      <c r="F68" s="35">
        <v>46308.681527777779</v>
      </c>
      <c r="G68" t="s">
        <v>21</v>
      </c>
      <c r="H68" t="s">
        <v>4684</v>
      </c>
      <c r="I68">
        <v>370</v>
      </c>
      <c r="J68" t="s">
        <v>22</v>
      </c>
      <c r="K68" t="s">
        <v>23</v>
      </c>
      <c r="L68">
        <v>864</v>
      </c>
      <c r="M68" t="s">
        <v>128</v>
      </c>
      <c r="N68" s="35">
        <v>46308.6331712963</v>
      </c>
      <c r="O68">
        <v>370</v>
      </c>
      <c r="P68" t="s">
        <v>26</v>
      </c>
      <c r="Q68">
        <v>370</v>
      </c>
      <c r="R68" t="str">
        <f>IF(B68="","",_xlfn.XLOOKUP(B68,DB!$A$2:$A$205,DB!$C$2:$C$205,"")&amp;"")</f>
        <v>Sector 6</v>
      </c>
      <c r="S68" t="str">
        <f>IF(B68="","",_xlfn.XLOOKUP(B68,DB!$A$2:$A$205,DB!$E$2:$E$205,""))</f>
        <v>Sector 4</v>
      </c>
      <c r="T68" t="str">
        <f>IF(B68="","",_xlfn.XLOOKUP(B68,DB!$A$2:$A$205,DB!$F$2:$F$205,""))</f>
        <v>VOMAR/XUDUN</v>
      </c>
      <c r="U68" t="str">
        <f>IF(B68="","",_xlfn.XLOOKUP(B68,DB!$A$2:$A$205,DB!$D$2:$D$205,""))</f>
        <v>MMEX</v>
      </c>
      <c r="V68" t="str">
        <f>IF(B68="","",IF(OR(COUNTIF(M68,"????N?????W")&gt;0,COUNTIF(M68,"????N?????E")&gt;0,COUNTIF(M68,"????S?????W")&gt;0,COUNTIF(M68,"????S?????E")&gt;0),_xlfn.XLOOKUP(B68,DB!$A$2:$A$205,DB!$B$2:$B$205,""),M68))</f>
        <v>GOTAS</v>
      </c>
      <c r="AF68" s="2">
        <v>0.58333333333333337</v>
      </c>
      <c r="AG68" t="s">
        <v>745</v>
      </c>
      <c r="AH68" s="17">
        <v>340</v>
      </c>
      <c r="AI68" s="17" cm="1">
        <f t="array" ref="AI68">SUMPRODUCT(--(IFERROR(HOUR(Flights_2026_09_30333435363734567891011[entry_hour]),-1)=HOUR(AF68)),--(IFERROR(Flights_2026_09_30333435363734567891011[entry_sector],"")=AG68),--(IFERROR(Flights_2026_09_30333435363734567891011[nfl],-1)&gt;=AH68),--(IFERROR(Flights_2026_09_30333435363734567891011[nfl],-1)&lt;=IF(AH68=450,450,AH68+9)))</f>
        <v>0</v>
      </c>
    </row>
    <row r="69" spans="1:35" x14ac:dyDescent="0.2">
      <c r="A69" t="s">
        <v>184</v>
      </c>
      <c r="B69" t="s">
        <v>141</v>
      </c>
      <c r="C69" t="s">
        <v>19</v>
      </c>
      <c r="D69" t="s">
        <v>76</v>
      </c>
      <c r="E69" t="s">
        <v>4685</v>
      </c>
      <c r="F69" s="35">
        <v>46308.682835648149</v>
      </c>
      <c r="G69" t="s">
        <v>21</v>
      </c>
      <c r="H69" t="s">
        <v>4686</v>
      </c>
      <c r="I69">
        <v>340</v>
      </c>
      <c r="J69" t="s">
        <v>22</v>
      </c>
      <c r="K69" t="s">
        <v>23</v>
      </c>
      <c r="L69">
        <v>214</v>
      </c>
      <c r="M69" t="s">
        <v>37</v>
      </c>
      <c r="N69" s="35">
        <v>46308.666666666672</v>
      </c>
      <c r="O69">
        <v>263</v>
      </c>
      <c r="P69" t="s">
        <v>26</v>
      </c>
      <c r="Q69">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30333435363734567891011[entry_hour]),-1)=HOUR(AF69)),--(IFERROR(Flights_2026_09_30333435363734567891011[entry_sector],"")=AG69),--(IFERROR(Flights_2026_09_30333435363734567891011[nfl],-1)&gt;=AH69),--(IFERROR(Flights_2026_09_30333435363734567891011[nfl],-1)&lt;=IF(AH69=450,450,AH69+9)))</f>
        <v>2</v>
      </c>
    </row>
    <row r="70" spans="1:35" x14ac:dyDescent="0.2">
      <c r="A70" t="s">
        <v>205</v>
      </c>
      <c r="B70" t="s">
        <v>206</v>
      </c>
      <c r="C70" t="s">
        <v>19</v>
      </c>
      <c r="D70" t="s">
        <v>53</v>
      </c>
      <c r="E70" t="s">
        <v>4687</v>
      </c>
      <c r="F70" s="35">
        <v>46308.684050925927</v>
      </c>
      <c r="G70" t="s">
        <v>21</v>
      </c>
      <c r="H70" t="s">
        <v>4688</v>
      </c>
      <c r="I70">
        <v>340</v>
      </c>
      <c r="J70" t="s">
        <v>22</v>
      </c>
      <c r="K70" t="s">
        <v>23</v>
      </c>
      <c r="L70">
        <v>240</v>
      </c>
      <c r="M70" t="s">
        <v>44</v>
      </c>
      <c r="N70" s="35">
        <v>46308.665497685186</v>
      </c>
      <c r="O70">
        <v>335</v>
      </c>
      <c r="P70" t="s">
        <v>26</v>
      </c>
      <c r="Q70">
        <v>340</v>
      </c>
      <c r="R70" t="str">
        <f>IF(B70="","",_xlfn.XLOOKUP(B70,DB!$A$2:$A$205,DB!$C$2:$C$205,"")&amp;"")</f>
        <v>Sector 7</v>
      </c>
      <c r="S70" t="str">
        <f>IF(B70="","",_xlfn.XLOOKUP(B70,DB!$A$2:$A$205,DB!$E$2:$E$205,""))</f>
        <v>Sector 7</v>
      </c>
      <c r="T70" t="str">
        <f>IF(B70="","",_xlfn.XLOOKUP(B70,DB!$A$2:$A$205,DB!$F$2:$F$205,""))</f>
        <v>PAULE/SIGMA</v>
      </c>
      <c r="U70" t="str">
        <f>IF(B70="","",_xlfn.XLOOKUP(B70,DB!$A$2:$A$205,DB!$D$2:$D$205,""))</f>
        <v>MHCC</v>
      </c>
      <c r="V70" t="str">
        <f>IF(B70="","",IF(OR(COUNTIF(M70,"????N?????W")&gt;0,COUNTIF(M70,"????N?????E")&gt;0,COUNTIF(M70,"????S?????W")&gt;0,COUNTIF(M70,"????S?????E")&gt;0),_xlfn.XLOOKUP(B70,DB!$A$2:$A$205,DB!$B$2:$B$205,""),M70))</f>
        <v>SIGMA</v>
      </c>
      <c r="AF70" s="2">
        <v>0.58333333333333337</v>
      </c>
      <c r="AG70" t="s">
        <v>745</v>
      </c>
      <c r="AH70" s="17">
        <v>360</v>
      </c>
      <c r="AI70" s="17" cm="1">
        <f t="array" ref="AI70">SUMPRODUCT(--(IFERROR(HOUR(Flights_2026_09_30333435363734567891011[entry_hour]),-1)=HOUR(AF70)),--(IFERROR(Flights_2026_09_30333435363734567891011[entry_sector],"")=AG70),--(IFERROR(Flights_2026_09_30333435363734567891011[nfl],-1)&gt;=AH70),--(IFERROR(Flights_2026_09_30333435363734567891011[nfl],-1)&lt;=IF(AH70=450,450,AH70+9)))</f>
        <v>0</v>
      </c>
    </row>
    <row r="71" spans="1:35" x14ac:dyDescent="0.2">
      <c r="A71" t="s">
        <v>185</v>
      </c>
      <c r="B71" t="s">
        <v>186</v>
      </c>
      <c r="C71" t="s">
        <v>19</v>
      </c>
      <c r="D71" t="s">
        <v>20</v>
      </c>
      <c r="E71" t="s">
        <v>893</v>
      </c>
      <c r="F71" s="35">
        <v>46308.685057870374</v>
      </c>
      <c r="G71" t="s">
        <v>21</v>
      </c>
      <c r="H71" t="s">
        <v>4689</v>
      </c>
      <c r="I71">
        <v>320</v>
      </c>
      <c r="J71" t="s">
        <v>22</v>
      </c>
      <c r="K71" t="s">
        <v>23</v>
      </c>
      <c r="L71">
        <v>214</v>
      </c>
      <c r="M71" t="s">
        <v>37</v>
      </c>
      <c r="N71" s="35">
        <v>46308.669374999998</v>
      </c>
      <c r="O71">
        <v>139</v>
      </c>
      <c r="P71" t="s">
        <v>26</v>
      </c>
      <c r="Q71">
        <v>220</v>
      </c>
      <c r="R71" t="str">
        <f>IF(B71="","",_xlfn.XLOOKUP(B71,DB!$A$2:$A$205,DB!$C$2:$C$205,"")&amp;"")</f>
        <v>Sector 3</v>
      </c>
      <c r="S71" t="str">
        <f>IF(B71="","",_xlfn.XLOOKUP(B71,DB!$A$2:$A$205,DB!$E$2:$E$205,""))</f>
        <v>Sector 3</v>
      </c>
      <c r="T71" t="str">
        <f>IF(B71="","",_xlfn.XLOOKUP(B71,DB!$A$2:$A$205,DB!$F$2:$F$205,""))</f>
        <v>NOSAT</v>
      </c>
      <c r="U71" t="str">
        <f>IF(B71="","",_xlfn.XLOOKUP(B71,DB!$A$2:$A$205,DB!$D$2:$D$205,""))</f>
        <v>KZHU</v>
      </c>
      <c r="V71" t="str">
        <f>IF(B71="","",IF(OR(COUNTIF(M71,"????N?????W")&gt;0,COUNTIF(M71,"????N?????E")&gt;0,COUNTIF(M71,"????S?????W")&gt;0,COUNTIF(M71,"????S?????E")&gt;0),_xlfn.XLOOKUP(B71,DB!$A$2:$A$205,DB!$B$2:$B$205,""),M71))</f>
        <v>NOSAT</v>
      </c>
      <c r="AF71" s="2">
        <v>0.58333333333333337</v>
      </c>
      <c r="AG71" t="s">
        <v>745</v>
      </c>
      <c r="AH71" s="17">
        <v>370</v>
      </c>
      <c r="AI71" s="17" cm="1">
        <f t="array" ref="AI71">SUMPRODUCT(--(IFERROR(HOUR(Flights_2026_09_30333435363734567891011[entry_hour]),-1)=HOUR(AF71)),--(IFERROR(Flights_2026_09_30333435363734567891011[entry_sector],"")=AG71),--(IFERROR(Flights_2026_09_30333435363734567891011[nfl],-1)&gt;=AH71),--(IFERROR(Flights_2026_09_30333435363734567891011[nfl],-1)&lt;=IF(AH71=450,450,AH71+9)))</f>
        <v>2</v>
      </c>
    </row>
    <row r="72" spans="1:35" x14ac:dyDescent="0.2">
      <c r="A72" t="s">
        <v>191</v>
      </c>
      <c r="B72" t="s">
        <v>52</v>
      </c>
      <c r="C72" t="s">
        <v>19</v>
      </c>
      <c r="D72" t="s">
        <v>41</v>
      </c>
      <c r="E72" t="s">
        <v>403</v>
      </c>
      <c r="F72" s="35">
        <v>46308.686793981484</v>
      </c>
      <c r="G72" t="s">
        <v>21</v>
      </c>
      <c r="H72" t="s">
        <v>4690</v>
      </c>
      <c r="I72">
        <v>370</v>
      </c>
      <c r="J72" t="s">
        <v>22</v>
      </c>
      <c r="K72" t="s">
        <v>23</v>
      </c>
      <c r="L72">
        <v>867</v>
      </c>
      <c r="M72" t="s">
        <v>3935</v>
      </c>
      <c r="N72" s="35">
        <v>46308.634363425925</v>
      </c>
      <c r="O72">
        <v>370</v>
      </c>
      <c r="P72" t="s">
        <v>26</v>
      </c>
      <c r="Q72">
        <v>370</v>
      </c>
      <c r="R72" t="str">
        <f>IF(B72="","",_xlfn.XLOOKUP(B72,DB!$A$2:$A$205,DB!$C$2:$C$205,"")&amp;"")</f>
        <v>Sector 6</v>
      </c>
      <c r="S72" t="str">
        <f>IF(B72="","",_xlfn.XLOOKUP(B72,DB!$A$2:$A$205,DB!$E$2:$E$205,""))</f>
        <v>Sector 4</v>
      </c>
      <c r="T72" t="str">
        <f>IF(B72="","",_xlfn.XLOOKUP(B72,DB!$A$2:$A$205,DB!$F$2:$F$205,""))</f>
        <v>VOMAR/XUDUN</v>
      </c>
      <c r="U72" t="str">
        <f>IF(B72="","",_xlfn.XLOOKUP(B72,DB!$A$2:$A$205,DB!$D$2:$D$205,""))</f>
        <v>MMEX</v>
      </c>
      <c r="V72" t="str">
        <f>IF(B72="","",IF(OR(COUNTIF(M72,"????N?????W")&gt;0,COUNTIF(M72,"????N?????E")&gt;0,COUNTIF(M72,"????S?????W")&gt;0,COUNTIF(M72,"????S?????E")&gt;0),_xlfn.XLOOKUP(B72,DB!$A$2:$A$205,DB!$B$2:$B$205,""),M72))</f>
        <v>GOTAS</v>
      </c>
      <c r="AF72" s="2">
        <v>0.58333333333333337</v>
      </c>
      <c r="AG72" t="s">
        <v>745</v>
      </c>
      <c r="AH72" s="17">
        <v>380</v>
      </c>
      <c r="AI72" s="17" cm="1">
        <f t="array" ref="AI72">SUMPRODUCT(--(IFERROR(HOUR(Flights_2026_09_30333435363734567891011[entry_hour]),-1)=HOUR(AF72)),--(IFERROR(Flights_2026_09_30333435363734567891011[entry_sector],"")=AG72),--(IFERROR(Flights_2026_09_30333435363734567891011[nfl],-1)&gt;=AH72),--(IFERROR(Flights_2026_09_30333435363734567891011[nfl],-1)&lt;=IF(AH72=450,450,AH72+9)))</f>
        <v>0</v>
      </c>
    </row>
    <row r="73" spans="1:35" x14ac:dyDescent="0.2">
      <c r="A73" t="s">
        <v>2299</v>
      </c>
      <c r="B73" t="s">
        <v>208</v>
      </c>
      <c r="C73" t="s">
        <v>19</v>
      </c>
      <c r="D73" t="s">
        <v>50</v>
      </c>
      <c r="E73" t="s">
        <v>4691</v>
      </c>
      <c r="F73" s="35">
        <v>46308.688587962963</v>
      </c>
      <c r="G73" t="s">
        <v>21</v>
      </c>
      <c r="H73" t="s">
        <v>4692</v>
      </c>
      <c r="I73">
        <v>350</v>
      </c>
      <c r="J73" t="s">
        <v>22</v>
      </c>
      <c r="K73" t="s">
        <v>23</v>
      </c>
      <c r="L73">
        <v>489</v>
      </c>
      <c r="M73" t="s">
        <v>25</v>
      </c>
      <c r="N73" s="35">
        <v>46308.658541666664</v>
      </c>
      <c r="O73">
        <v>350</v>
      </c>
      <c r="P73" t="s">
        <v>26</v>
      </c>
      <c r="Q73">
        <v>350</v>
      </c>
      <c r="R73" t="str">
        <f>IF(B73="","",_xlfn.XLOOKUP(B73,DB!$A$2:$A$205,DB!$C$2:$C$205,"")&amp;"")</f>
        <v>Sector 3</v>
      </c>
      <c r="S73" t="str">
        <f>IF(B73="","",_xlfn.XLOOKUP(B73,DB!$A$2:$A$205,DB!$E$2:$E$205,""))</f>
        <v>Sector 3</v>
      </c>
      <c r="T73" t="str">
        <f>IF(B73="","",_xlfn.XLOOKUP(B73,DB!$A$2:$A$205,DB!$F$2:$F$205,""))</f>
        <v>NOSAT</v>
      </c>
      <c r="U73" t="str">
        <f>IF(B73="","",_xlfn.XLOOKUP(B73,DB!$A$2:$A$205,DB!$D$2:$D$205,""))</f>
        <v>KZHU</v>
      </c>
      <c r="V73" t="str">
        <f>IF(B73="","",IF(OR(COUNTIF(M73,"????N?????W")&gt;0,COUNTIF(M73,"????N?????E")&gt;0,COUNTIF(M73,"????S?????W")&gt;0,COUNTIF(M73,"????S?????E")&gt;0),_xlfn.XLOOKUP(B73,DB!$A$2:$A$205,DB!$B$2:$B$205,""),M73))</f>
        <v>KEHLI</v>
      </c>
      <c r="AF73" s="2">
        <v>0.58333333333333337</v>
      </c>
      <c r="AG73" t="s">
        <v>745</v>
      </c>
      <c r="AH73" s="17">
        <v>390</v>
      </c>
      <c r="AI73" s="17" cm="1">
        <f t="array" ref="AI73">SUMPRODUCT(--(IFERROR(HOUR(Flights_2026_09_30333435363734567891011[entry_hour]),-1)=HOUR(AF73)),--(IFERROR(Flights_2026_09_30333435363734567891011[entry_sector],"")=AG73),--(IFERROR(Flights_2026_09_30333435363734567891011[nfl],-1)&gt;=AH73),--(IFERROR(Flights_2026_09_30333435363734567891011[nfl],-1)&lt;=IF(AH73=450,450,AH73+9)))</f>
        <v>0</v>
      </c>
    </row>
    <row r="74" spans="1:35" x14ac:dyDescent="0.2">
      <c r="A74" t="s">
        <v>295</v>
      </c>
      <c r="B74" t="s">
        <v>59</v>
      </c>
      <c r="C74" t="s">
        <v>19</v>
      </c>
      <c r="D74" t="s">
        <v>76</v>
      </c>
      <c r="E74" t="s">
        <v>4693</v>
      </c>
      <c r="F74" s="35">
        <v>46308.690266203703</v>
      </c>
      <c r="G74" t="s">
        <v>21</v>
      </c>
      <c r="H74" t="s">
        <v>4694</v>
      </c>
      <c r="I74">
        <v>360</v>
      </c>
      <c r="J74" t="s">
        <v>22</v>
      </c>
      <c r="K74" t="s">
        <v>23</v>
      </c>
      <c r="L74">
        <v>188</v>
      </c>
      <c r="M74" t="s">
        <v>37</v>
      </c>
      <c r="N74" s="35">
        <v>46308.675462962958</v>
      </c>
      <c r="O74">
        <v>163</v>
      </c>
      <c r="P74" t="s">
        <v>26</v>
      </c>
      <c r="Q74">
        <v>220</v>
      </c>
      <c r="R74" t="str">
        <f>IF(B74="","",_xlfn.XLOOKUP(B74,DB!$A$2:$A$205,DB!$C$2:$C$205,"")&amp;"")</f>
        <v>Sector 3</v>
      </c>
      <c r="S74" t="str">
        <f>IF(B74="","",_xlfn.XLOOKUP(B74,DB!$A$2:$A$205,DB!$E$2:$E$205,""))</f>
        <v>Sector 3</v>
      </c>
      <c r="T74" t="str">
        <f>IF(B74="","",_xlfn.XLOOKUP(B74,DB!$A$2:$A$205,DB!$F$2:$F$205,""))</f>
        <v>NOSAT</v>
      </c>
      <c r="U74" t="str">
        <f>IF(B74="","",_xlfn.XLOOKUP(B74,DB!$A$2:$A$205,DB!$D$2:$D$205,""))</f>
        <v>MUFH</v>
      </c>
      <c r="V74" t="str">
        <f>IF(B74="","",IF(OR(COUNTIF(M74,"????N?????W")&gt;0,COUNTIF(M74,"????N?????E")&gt;0,COUNTIF(M74,"????S?????W")&gt;0,COUNTIF(M74,"????S?????E")&gt;0),_xlfn.XLOOKUP(B74,DB!$A$2:$A$205,DB!$B$2:$B$205,""),M74))</f>
        <v>NOSAT</v>
      </c>
      <c r="AF74" s="2">
        <v>0.58333333333333337</v>
      </c>
      <c r="AG74" t="s">
        <v>745</v>
      </c>
      <c r="AH74" s="17">
        <v>400</v>
      </c>
      <c r="AI74" s="17" cm="1">
        <f t="array" ref="AI74">SUMPRODUCT(--(IFERROR(HOUR(Flights_2026_09_30333435363734567891011[entry_hour]),-1)=HOUR(AF74)),--(IFERROR(Flights_2026_09_30333435363734567891011[entry_sector],"")=AG74),--(IFERROR(Flights_2026_09_30333435363734567891011[nfl],-1)&gt;=AH74),--(IFERROR(Flights_2026_09_30333435363734567891011[nfl],-1)&lt;=IF(AH74=450,450,AH74+9)))</f>
        <v>0</v>
      </c>
    </row>
    <row r="75" spans="1:35" x14ac:dyDescent="0.2">
      <c r="A75" t="s">
        <v>222</v>
      </c>
      <c r="B75" t="s">
        <v>223</v>
      </c>
      <c r="C75" t="s">
        <v>19</v>
      </c>
      <c r="D75" t="s">
        <v>53</v>
      </c>
      <c r="E75" t="s">
        <v>4527</v>
      </c>
      <c r="F75" s="35">
        <v>46308.692210648151</v>
      </c>
      <c r="G75" t="s">
        <v>21</v>
      </c>
      <c r="H75" t="s">
        <v>4695</v>
      </c>
      <c r="I75">
        <v>360</v>
      </c>
      <c r="J75" t="s">
        <v>22</v>
      </c>
      <c r="K75" t="s">
        <v>23</v>
      </c>
      <c r="L75">
        <v>176</v>
      </c>
      <c r="M75" t="s">
        <v>37</v>
      </c>
      <c r="N75" s="35">
        <v>46308.677997685183</v>
      </c>
      <c r="O75">
        <v>117</v>
      </c>
      <c r="P75" t="s">
        <v>26</v>
      </c>
      <c r="Q75">
        <v>220</v>
      </c>
      <c r="R75" t="str">
        <f>IF(B75="","",_xlfn.XLOOKUP(B75,DB!$A$2:$A$205,DB!$C$2:$C$205,"")&amp;"")</f>
        <v>Sector 3</v>
      </c>
      <c r="S75" t="str">
        <f>IF(B75="","",_xlfn.XLOOKUP(B75,DB!$A$2:$A$205,DB!$E$2:$E$205,""))</f>
        <v>Sector 3</v>
      </c>
      <c r="T75" t="str">
        <f>IF(B75="","",_xlfn.XLOOKUP(B75,DB!$A$2:$A$205,DB!$F$2:$F$205,""))</f>
        <v>NOSAT</v>
      </c>
      <c r="U75" t="str">
        <f>IF(B75="","",_xlfn.XLOOKUP(B75,DB!$A$2:$A$205,DB!$D$2:$D$205,""))</f>
        <v>MUFH</v>
      </c>
      <c r="V75" t="str">
        <f>IF(B75="","",IF(OR(COUNTIF(M75,"????N?????W")&gt;0,COUNTIF(M75,"????N?????E")&gt;0,COUNTIF(M75,"????S?????W")&gt;0,COUNTIF(M75,"????S?????E")&gt;0),_xlfn.XLOOKUP(B75,DB!$A$2:$A$205,DB!$B$2:$B$205,""),M75))</f>
        <v>NOSAT</v>
      </c>
      <c r="AF75" s="2">
        <v>0.58333333333333337</v>
      </c>
      <c r="AG75" t="s">
        <v>745</v>
      </c>
      <c r="AH75" s="17">
        <v>410</v>
      </c>
      <c r="AI75" s="17" cm="1">
        <f t="array" ref="AI75">SUMPRODUCT(--(IFERROR(HOUR(Flights_2026_09_30333435363734567891011[entry_hour]),-1)=HOUR(AF75)),--(IFERROR(Flights_2026_09_30333435363734567891011[entry_sector],"")=AG75),--(IFERROR(Flights_2026_09_30333435363734567891011[nfl],-1)&gt;=AH75),--(IFERROR(Flights_2026_09_30333435363734567891011[nfl],-1)&lt;=IF(AH75=450,450,AH75+9)))</f>
        <v>0</v>
      </c>
    </row>
    <row r="76" spans="1:35" x14ac:dyDescent="0.2">
      <c r="A76" t="s">
        <v>198</v>
      </c>
      <c r="B76" t="s">
        <v>199</v>
      </c>
      <c r="C76" t="s">
        <v>19</v>
      </c>
      <c r="D76" t="s">
        <v>41</v>
      </c>
      <c r="E76" t="s">
        <v>4449</v>
      </c>
      <c r="F76" s="35">
        <v>46308.69430555556</v>
      </c>
      <c r="G76" t="s">
        <v>21</v>
      </c>
      <c r="H76" t="s">
        <v>4696</v>
      </c>
      <c r="I76">
        <v>380</v>
      </c>
      <c r="J76" t="s">
        <v>22</v>
      </c>
      <c r="K76" t="s">
        <v>23</v>
      </c>
      <c r="L76">
        <v>211</v>
      </c>
      <c r="M76" t="s">
        <v>44</v>
      </c>
      <c r="N76" s="35">
        <v>46308.67701388889</v>
      </c>
      <c r="O76">
        <v>347</v>
      </c>
      <c r="P76" t="s">
        <v>26</v>
      </c>
      <c r="Q76">
        <v>210</v>
      </c>
      <c r="R76" t="str">
        <f>IF(B76="","",_xlfn.XLOOKUP(B76,DB!$A$2:$A$205,DB!$C$2:$C$205,"")&amp;"")</f>
        <v>Sector 7</v>
      </c>
      <c r="S76" t="str">
        <f>IF(B76="","",_xlfn.XLOOKUP(B76,DB!$A$2:$A$205,DB!$E$2:$E$205,""))</f>
        <v>Sector 7</v>
      </c>
      <c r="T76" t="str">
        <f>IF(B76="","",_xlfn.XLOOKUP(B76,DB!$A$2:$A$205,DB!$F$2:$F$205,""))</f>
        <v>PAULE/SIGMA</v>
      </c>
      <c r="U76" t="str">
        <f>IF(B76="","",_xlfn.XLOOKUP(B76,DB!$A$2:$A$205,DB!$D$2:$D$205,""))</f>
        <v>MHCC</v>
      </c>
      <c r="V76" t="str">
        <f>IF(B76="","",IF(OR(COUNTIF(M76,"????N?????W")&gt;0,COUNTIF(M76,"????N?????E")&gt;0,COUNTIF(M76,"????S?????W")&gt;0,COUNTIF(M76,"????S?????E")&gt;0),_xlfn.XLOOKUP(B76,DB!$A$2:$A$205,DB!$B$2:$B$205,""),M76))</f>
        <v>SIGMA</v>
      </c>
      <c r="AF76" s="2">
        <v>0.58333333333333337</v>
      </c>
      <c r="AG76" t="s">
        <v>745</v>
      </c>
      <c r="AH76" s="17">
        <v>420</v>
      </c>
      <c r="AI76" s="17" cm="1">
        <f t="array" ref="AI76">SUMPRODUCT(--(IFERROR(HOUR(Flights_2026_09_30333435363734567891011[entry_hour]),-1)=HOUR(AF76)),--(IFERROR(Flights_2026_09_30333435363734567891011[entry_sector],"")=AG76),--(IFERROR(Flights_2026_09_30333435363734567891011[nfl],-1)&gt;=AH76),--(IFERROR(Flights_2026_09_30333435363734567891011[nfl],-1)&lt;=IF(AH76=450,450,AH76+9)))</f>
        <v>0</v>
      </c>
    </row>
    <row r="77" spans="1:35" x14ac:dyDescent="0.2">
      <c r="A77" t="s">
        <v>3144</v>
      </c>
      <c r="B77" t="s">
        <v>208</v>
      </c>
      <c r="C77" t="s">
        <v>19</v>
      </c>
      <c r="D77" t="s">
        <v>50</v>
      </c>
      <c r="E77" t="s">
        <v>4697</v>
      </c>
      <c r="F77" s="35">
        <v>46308.695520833338</v>
      </c>
      <c r="G77" t="s">
        <v>21</v>
      </c>
      <c r="H77" t="s">
        <v>4698</v>
      </c>
      <c r="I77">
        <v>350</v>
      </c>
      <c r="J77" t="s">
        <v>22</v>
      </c>
      <c r="K77" t="s">
        <v>23</v>
      </c>
      <c r="L77">
        <v>428</v>
      </c>
      <c r="M77" t="s">
        <v>218</v>
      </c>
      <c r="N77" s="35">
        <v>46308.669108796297</v>
      </c>
      <c r="O77">
        <v>350</v>
      </c>
      <c r="P77" t="s">
        <v>26</v>
      </c>
      <c r="Q77">
        <v>350</v>
      </c>
      <c r="R77" t="str">
        <f>IF(B77="","",_xlfn.XLOOKUP(B77,DB!$A$2:$A$205,DB!$C$2:$C$205,"")&amp;"")</f>
        <v>Sector 3</v>
      </c>
      <c r="S77" t="str">
        <f>IF(B77="","",_xlfn.XLOOKUP(B77,DB!$A$2:$A$205,DB!$E$2:$E$205,""))</f>
        <v>Sector 3</v>
      </c>
      <c r="T77" t="str">
        <f>IF(B77="","",_xlfn.XLOOKUP(B77,DB!$A$2:$A$205,DB!$F$2:$F$205,""))</f>
        <v>NOSAT</v>
      </c>
      <c r="U77" t="str">
        <f>IF(B77="","",_xlfn.XLOOKUP(B77,DB!$A$2:$A$205,DB!$D$2:$D$205,""))</f>
        <v>KZHU</v>
      </c>
      <c r="V77" t="str">
        <f>IF(B77="","",IF(OR(COUNTIF(M77,"????N?????W")&gt;0,COUNTIF(M77,"????N?????E")&gt;0,COUNTIF(M77,"????S?????W")&gt;0,COUNTIF(M77,"????S?????E")&gt;0),_xlfn.XLOOKUP(B77,DB!$A$2:$A$205,DB!$B$2:$B$205,""),M77))</f>
        <v>IRDOV</v>
      </c>
      <c r="AF77" s="2">
        <v>0.58333333333333337</v>
      </c>
      <c r="AG77" t="s">
        <v>745</v>
      </c>
      <c r="AH77" s="17">
        <v>430</v>
      </c>
      <c r="AI77" s="17" cm="1">
        <f t="array" ref="AI77">SUMPRODUCT(--(IFERROR(HOUR(Flights_2026_09_30333435363734567891011[entry_hour]),-1)=HOUR(AF77)),--(IFERROR(Flights_2026_09_30333435363734567891011[entry_sector],"")=AG77),--(IFERROR(Flights_2026_09_30333435363734567891011[nfl],-1)&gt;=AH77),--(IFERROR(Flights_2026_09_30333435363734567891011[nfl],-1)&lt;=IF(AH77=450,450,AH77+9)))</f>
        <v>0</v>
      </c>
    </row>
    <row r="78" spans="1:35" x14ac:dyDescent="0.2">
      <c r="A78" t="s">
        <v>2323</v>
      </c>
      <c r="B78" t="s">
        <v>49</v>
      </c>
      <c r="C78" t="s">
        <v>19</v>
      </c>
      <c r="D78" t="s">
        <v>50</v>
      </c>
      <c r="E78" t="s">
        <v>4699</v>
      </c>
      <c r="F78" s="35">
        <v>46308.696840277778</v>
      </c>
      <c r="G78" t="s">
        <v>21</v>
      </c>
      <c r="H78" t="s">
        <v>4700</v>
      </c>
      <c r="I78">
        <v>320</v>
      </c>
      <c r="J78" t="s">
        <v>22</v>
      </c>
      <c r="K78" t="s">
        <v>23</v>
      </c>
      <c r="L78">
        <v>176</v>
      </c>
      <c r="M78" t="s">
        <v>37</v>
      </c>
      <c r="N78" s="35">
        <v>46308.68241898148</v>
      </c>
      <c r="O78">
        <v>167</v>
      </c>
      <c r="P78" t="s">
        <v>26</v>
      </c>
      <c r="Q78">
        <v>220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NOSAT</v>
      </c>
      <c r="AF78" s="2">
        <v>0.58333333333333337</v>
      </c>
      <c r="AG78" t="s">
        <v>745</v>
      </c>
      <c r="AH78" s="17">
        <v>440</v>
      </c>
      <c r="AI78" s="17" cm="1">
        <f t="array" ref="AI78">SUMPRODUCT(--(IFERROR(HOUR(Flights_2026_09_30333435363734567891011[entry_hour]),-1)=HOUR(AF78)),--(IFERROR(Flights_2026_09_30333435363734567891011[entry_sector],"")=AG78),--(IFERROR(Flights_2026_09_30333435363734567891011[nfl],-1)&gt;=AH78),--(IFERROR(Flights_2026_09_30333435363734567891011[nfl],-1)&lt;=IF(AH78=450,450,AH78+9)))</f>
        <v>0</v>
      </c>
    </row>
    <row r="79" spans="1:35" x14ac:dyDescent="0.2">
      <c r="A79" t="s">
        <v>207</v>
      </c>
      <c r="B79" t="s">
        <v>65</v>
      </c>
      <c r="C79" t="s">
        <v>19</v>
      </c>
      <c r="D79" t="s">
        <v>47</v>
      </c>
      <c r="E79" t="s">
        <v>1093</v>
      </c>
      <c r="F79" s="35">
        <v>46308.698460648149</v>
      </c>
      <c r="G79" t="s">
        <v>21</v>
      </c>
      <c r="H79" t="s">
        <v>4701</v>
      </c>
      <c r="I79">
        <v>370</v>
      </c>
      <c r="J79" t="s">
        <v>22</v>
      </c>
      <c r="K79" t="s">
        <v>23</v>
      </c>
      <c r="L79">
        <v>863</v>
      </c>
      <c r="M79" t="s">
        <v>439</v>
      </c>
      <c r="N79" s="35">
        <v>46308.649305555555</v>
      </c>
      <c r="O79">
        <v>370</v>
      </c>
      <c r="P79" t="s">
        <v>26</v>
      </c>
      <c r="Q79">
        <v>370</v>
      </c>
      <c r="R79" t="str">
        <f>IF(B79="","",_xlfn.XLOOKUP(B79,DB!$A$2:$A$205,DB!$C$2:$C$205,"")&amp;"")</f>
        <v>Sector 6</v>
      </c>
      <c r="S79" t="str">
        <f>IF(B79="","",_xlfn.XLOOKUP(B79,DB!$A$2:$A$205,DB!$E$2:$E$205,""))</f>
        <v>Sector 4</v>
      </c>
      <c r="T79" t="str">
        <f>IF(B79="","",_xlfn.XLOOKUP(B79,DB!$A$2:$A$205,DB!$F$2:$F$205,""))</f>
        <v>VOMAR/XUDUN</v>
      </c>
      <c r="U79" t="str">
        <f>IF(B79="","",_xlfn.XLOOKUP(B79,DB!$A$2:$A$205,DB!$D$2:$D$205,""))</f>
        <v>MMEX</v>
      </c>
      <c r="V79" t="str">
        <f>IF(B79="","",IF(OR(COUNTIF(M79,"????N?????W")&gt;0,COUNTIF(M79,"????N?????E")&gt;0,COUNTIF(M79,"????S?????W")&gt;0,COUNTIF(M79,"????S?????E")&gt;0),_xlfn.XLOOKUP(B79,DB!$A$2:$A$205,DB!$B$2:$B$205,""),M79))</f>
        <v>GOTAS</v>
      </c>
      <c r="AF79" s="2">
        <v>0.58333333333333337</v>
      </c>
      <c r="AG79" t="s">
        <v>745</v>
      </c>
      <c r="AH79" s="17">
        <v>450</v>
      </c>
      <c r="AI79" s="17" cm="1">
        <f t="array" ref="AI79">SUMPRODUCT(--(IFERROR(HOUR(Flights_2026_09_30333435363734567891011[entry_hour]),-1)=HOUR(AF79)),--(IFERROR(Flights_2026_09_30333435363734567891011[entry_sector],"")=AG79),--(IFERROR(Flights_2026_09_30333435363734567891011[nfl],-1)&gt;=AH79),--(IFERROR(Flights_2026_09_30333435363734567891011[nfl],-1)&lt;=IF(AH79=450,450,AH79+9)))</f>
        <v>0</v>
      </c>
    </row>
    <row r="80" spans="1:35" x14ac:dyDescent="0.2">
      <c r="A80" t="s">
        <v>219</v>
      </c>
      <c r="B80" t="s">
        <v>49</v>
      </c>
      <c r="C80" t="s">
        <v>19</v>
      </c>
      <c r="D80" t="s">
        <v>107</v>
      </c>
      <c r="E80" t="s">
        <v>3857</v>
      </c>
      <c r="F80" s="35">
        <v>46308.699502314819</v>
      </c>
      <c r="G80" t="s">
        <v>21</v>
      </c>
      <c r="H80" t="s">
        <v>4702</v>
      </c>
      <c r="I80">
        <v>340</v>
      </c>
      <c r="J80" t="s">
        <v>22</v>
      </c>
      <c r="K80" t="s">
        <v>23</v>
      </c>
      <c r="L80">
        <v>189</v>
      </c>
      <c r="M80" t="s">
        <v>37</v>
      </c>
      <c r="N80" s="35">
        <v>46308.684675925921</v>
      </c>
      <c r="O80">
        <v>174</v>
      </c>
      <c r="P80" t="s">
        <v>26</v>
      </c>
      <c r="Q80">
        <v>220</v>
      </c>
      <c r="R80" t="str">
        <f>IF(B80="","",_xlfn.XLOOKUP(B80,DB!$A$2:$A$205,DB!$C$2:$C$205,"")&amp;"")</f>
        <v>Sector 3</v>
      </c>
      <c r="S80" t="str">
        <f>IF(B80="","",_xlfn.XLOOKUP(B80,DB!$A$2:$A$205,DB!$E$2:$E$205,""))</f>
        <v>Sector 3</v>
      </c>
      <c r="T80" t="str">
        <f>IF(B80="","",_xlfn.XLOOKUP(B80,DB!$A$2:$A$205,DB!$F$2:$F$205,""))</f>
        <v>NOSAT</v>
      </c>
      <c r="U80" t="str">
        <f>IF(B80="","",_xlfn.XLOOKUP(B80,DB!$A$2:$A$205,DB!$D$2:$D$205,""))</f>
        <v>KZHU</v>
      </c>
      <c r="V80" t="str">
        <f>IF(B80="","",IF(OR(COUNTIF(M80,"????N?????W")&gt;0,COUNTIF(M80,"????N?????E")&gt;0,COUNTIF(M80,"????S?????W")&gt;0,COUNTIF(M80,"????S?????E")&gt;0),_xlfn.XLOOKUP(B80,DB!$A$2:$A$205,DB!$B$2:$B$205,""),M80))</f>
        <v>NOSAT</v>
      </c>
      <c r="AF80" s="2">
        <v>0.58333333333333337</v>
      </c>
      <c r="AG80" t="s">
        <v>840</v>
      </c>
      <c r="AH80" s="17">
        <v>200</v>
      </c>
      <c r="AI80" s="17" cm="1">
        <f t="array" ref="AI80">SUMPRODUCT(--(IFERROR(HOUR(Flights_2026_09_30333435363734567891011[entry_hour]),-1)=HOUR(AF80)),--(IFERROR(Flights_2026_09_30333435363734567891011[entry_sector],"")=AG80),--(IFERROR(Flights_2026_09_30333435363734567891011[nfl],-1)&gt;=AH80),--(IFERROR(Flights_2026_09_30333435363734567891011[nfl],-1)&lt;=IF(AH80=450,450,AH80+9)))</f>
        <v>0</v>
      </c>
    </row>
    <row r="81" spans="1:35" x14ac:dyDescent="0.2">
      <c r="A81" t="s">
        <v>2330</v>
      </c>
      <c r="B81" t="s">
        <v>65</v>
      </c>
      <c r="C81" t="s">
        <v>19</v>
      </c>
      <c r="D81" t="s">
        <v>211</v>
      </c>
      <c r="E81" t="s">
        <v>2633</v>
      </c>
      <c r="F81" s="35">
        <v>46308.700787037036</v>
      </c>
      <c r="G81" t="s">
        <v>21</v>
      </c>
      <c r="H81" t="s">
        <v>4703</v>
      </c>
      <c r="I81">
        <v>390</v>
      </c>
      <c r="J81" t="s">
        <v>22</v>
      </c>
      <c r="K81" t="s">
        <v>23</v>
      </c>
      <c r="L81">
        <v>867</v>
      </c>
      <c r="M81" t="s">
        <v>813</v>
      </c>
      <c r="N81" s="35">
        <v>46308.653912037036</v>
      </c>
      <c r="O81">
        <v>390</v>
      </c>
      <c r="P81" t="s">
        <v>38</v>
      </c>
      <c r="Q81">
        <v>390</v>
      </c>
      <c r="R81" t="str">
        <f>IF(B81="","",_xlfn.XLOOKUP(B81,DB!$A$2:$A$205,DB!$C$2:$C$205,"")&amp;"")</f>
        <v>Sector 6</v>
      </c>
      <c r="S81" t="str">
        <f>IF(B81="","",_xlfn.XLOOKUP(B81,DB!$A$2:$A$205,DB!$E$2:$E$205,""))</f>
        <v>Sector 4</v>
      </c>
      <c r="T81" t="str">
        <f>IF(B81="","",_xlfn.XLOOKUP(B81,DB!$A$2:$A$205,DB!$F$2:$F$205,""))</f>
        <v>VOMAR/XUDUN</v>
      </c>
      <c r="U81" t="str">
        <f>IF(B81="","",_xlfn.XLOOKUP(B81,DB!$A$2:$A$205,DB!$D$2:$D$205,""))</f>
        <v>MMEX</v>
      </c>
      <c r="V81" t="str">
        <f>IF(B81="","",IF(OR(COUNTIF(M81,"????N?????W")&gt;0,COUNTIF(M81,"????N?????E")&gt;0,COUNTIF(M81,"????S?????W")&gt;0,COUNTIF(M81,"????S?????E")&gt;0),_xlfn.XLOOKUP(B81,DB!$A$2:$A$205,DB!$B$2:$B$205,""),M81))</f>
        <v>GOTAS</v>
      </c>
      <c r="AF81" s="2">
        <v>0.58333333333333337</v>
      </c>
      <c r="AG81" t="s">
        <v>840</v>
      </c>
      <c r="AH81" s="17">
        <v>210</v>
      </c>
      <c r="AI81" s="17" cm="1">
        <f t="array" ref="AI81">SUMPRODUCT(--(IFERROR(HOUR(Flights_2026_09_30333435363734567891011[entry_hour]),-1)=HOUR(AF81)),--(IFERROR(Flights_2026_09_30333435363734567891011[entry_sector],"")=AG81),--(IFERROR(Flights_2026_09_30333435363734567891011[nfl],-1)&gt;=AH81),--(IFERROR(Flights_2026_09_30333435363734567891011[nfl],-1)&lt;=IF(AH81=450,450,AH81+9)))</f>
        <v>0</v>
      </c>
    </row>
    <row r="82" spans="1:35" x14ac:dyDescent="0.2">
      <c r="A82" t="s">
        <v>195</v>
      </c>
      <c r="B82" t="s">
        <v>196</v>
      </c>
      <c r="C82" t="s">
        <v>19</v>
      </c>
      <c r="D82" t="s">
        <v>107</v>
      </c>
      <c r="E82" t="s">
        <v>3809</v>
      </c>
      <c r="F82" s="35">
        <v>46308.702581018515</v>
      </c>
      <c r="G82" t="s">
        <v>21</v>
      </c>
      <c r="H82" t="s">
        <v>4704</v>
      </c>
      <c r="I82">
        <v>360</v>
      </c>
      <c r="J82" t="s">
        <v>22</v>
      </c>
      <c r="K82" t="s">
        <v>23</v>
      </c>
      <c r="L82">
        <v>203</v>
      </c>
      <c r="M82" t="s">
        <v>37</v>
      </c>
      <c r="N82" s="35">
        <v>46308.686921296292</v>
      </c>
      <c r="O82">
        <v>146</v>
      </c>
      <c r="P82" t="s">
        <v>26</v>
      </c>
      <c r="Q82">
        <v>220</v>
      </c>
      <c r="R82" t="str">
        <f>IF(B82="","",_xlfn.XLOOKUP(B82,DB!$A$2:$A$205,DB!$C$2:$C$205,"")&amp;"")</f>
        <v>Sector 3</v>
      </c>
      <c r="S82" t="str">
        <f>IF(B82="","",_xlfn.XLOOKUP(B82,DB!$A$2:$A$205,DB!$E$2:$E$205,""))</f>
        <v>Sector 3</v>
      </c>
      <c r="T82" t="str">
        <f>IF(B82="","",_xlfn.XLOOKUP(B82,DB!$A$2:$A$205,DB!$F$2:$F$205,""))</f>
        <v>NOSAT</v>
      </c>
      <c r="U82" t="str">
        <f>IF(B82="","",_xlfn.XLOOKUP(B82,DB!$A$2:$A$205,DB!$D$2:$D$205,""))</f>
        <v>KZHU</v>
      </c>
      <c r="V82" t="str">
        <f>IF(B82="","",IF(OR(COUNTIF(M82,"????N?????W")&gt;0,COUNTIF(M82,"????N?????E")&gt;0,COUNTIF(M82,"????S?????W")&gt;0,COUNTIF(M82,"????S?????E")&gt;0),_xlfn.XLOOKUP(B82,DB!$A$2:$A$205,DB!$B$2:$B$205,""),M82))</f>
        <v>NOSAT</v>
      </c>
      <c r="AF82" s="2">
        <v>0.58333333333333337</v>
      </c>
      <c r="AG82" t="s">
        <v>840</v>
      </c>
      <c r="AH82" s="17">
        <v>220</v>
      </c>
      <c r="AI82" s="17" cm="1">
        <f t="array" ref="AI82">SUMPRODUCT(--(IFERROR(HOUR(Flights_2026_09_30333435363734567891011[entry_hour]),-1)=HOUR(AF82)),--(IFERROR(Flights_2026_09_30333435363734567891011[entry_sector],"")=AG82),--(IFERROR(Flights_2026_09_30333435363734567891011[nfl],-1)&gt;=AH82),--(IFERROR(Flights_2026_09_30333435363734567891011[nfl],-1)&lt;=IF(AH82=450,450,AH82+9)))</f>
        <v>0</v>
      </c>
    </row>
    <row r="83" spans="1:35" x14ac:dyDescent="0.2">
      <c r="A83" t="s">
        <v>200</v>
      </c>
      <c r="B83" t="s">
        <v>75</v>
      </c>
      <c r="C83" t="s">
        <v>19</v>
      </c>
      <c r="D83" t="s">
        <v>53</v>
      </c>
      <c r="E83" t="s">
        <v>4705</v>
      </c>
      <c r="F83" s="35">
        <v>46308.703831018516</v>
      </c>
      <c r="G83" t="s">
        <v>21</v>
      </c>
      <c r="H83" t="s">
        <v>4706</v>
      </c>
      <c r="I83">
        <v>310</v>
      </c>
      <c r="J83" t="s">
        <v>22</v>
      </c>
      <c r="K83" t="s">
        <v>23</v>
      </c>
      <c r="L83">
        <v>853</v>
      </c>
      <c r="M83" t="s">
        <v>136</v>
      </c>
      <c r="N83" s="35">
        <v>46308.651388888888</v>
      </c>
      <c r="O83">
        <v>310</v>
      </c>
      <c r="P83" t="s">
        <v>26</v>
      </c>
      <c r="Q83">
        <v>310</v>
      </c>
      <c r="R83" t="str">
        <f>IF(B83="","",_xlfn.XLOOKUP(B83,DB!$A$2:$A$205,DB!$C$2:$C$205,"")&amp;"")</f>
        <v>Sector 5</v>
      </c>
      <c r="S83" t="str">
        <f>IF(B83="","",_xlfn.XLOOKUP(B83,DB!$A$2:$A$205,DB!$E$2:$E$205,""))</f>
        <v>Sector 4</v>
      </c>
      <c r="T83" t="str">
        <f>IF(B83="","",_xlfn.XLOOKUP(B83,DB!$A$2:$A$205,DB!$F$2:$F$205,""))</f>
        <v>VOMAR/XUDUN</v>
      </c>
      <c r="U83" t="str">
        <f>IF(B83="","",_xlfn.XLOOKUP(B83,DB!$A$2:$A$205,DB!$D$2:$D$205,""))</f>
        <v>MMEX</v>
      </c>
      <c r="V83" t="str">
        <f>IF(B83="","",IF(OR(COUNTIF(M83,"????N?????W")&gt;0,COUNTIF(M83,"????N?????E")&gt;0,COUNTIF(M83,"????S?????W")&gt;0,COUNTIF(M83,"????S?????E")&gt;0),_xlfn.XLOOKUP(B83,DB!$A$2:$A$205,DB!$B$2:$B$205,""),M83))</f>
        <v>LIDAM</v>
      </c>
      <c r="AF83" s="2">
        <v>0.58333333333333337</v>
      </c>
      <c r="AG83" t="s">
        <v>840</v>
      </c>
      <c r="AH83" s="17">
        <v>230</v>
      </c>
      <c r="AI83" s="17" cm="1">
        <f t="array" ref="AI83">SUMPRODUCT(--(IFERROR(HOUR(Flights_2026_09_30333435363734567891011[entry_hour]),-1)=HOUR(AF83)),--(IFERROR(Flights_2026_09_30333435363734567891011[entry_sector],"")=AG83),--(IFERROR(Flights_2026_09_30333435363734567891011[nfl],-1)&gt;=AH83),--(IFERROR(Flights_2026_09_30333435363734567891011[nfl],-1)&lt;=IF(AH83=450,450,AH83+9)))</f>
        <v>0</v>
      </c>
    </row>
    <row r="84" spans="1:35" x14ac:dyDescent="0.2">
      <c r="A84" t="s">
        <v>227</v>
      </c>
      <c r="B84" t="s">
        <v>18</v>
      </c>
      <c r="C84" t="s">
        <v>19</v>
      </c>
      <c r="D84" t="s">
        <v>120</v>
      </c>
      <c r="E84" t="s">
        <v>4474</v>
      </c>
      <c r="F84" s="35">
        <v>46308.705011574071</v>
      </c>
      <c r="G84" t="s">
        <v>21</v>
      </c>
      <c r="H84" t="s">
        <v>4707</v>
      </c>
      <c r="I84">
        <v>330</v>
      </c>
      <c r="J84" t="s">
        <v>22</v>
      </c>
      <c r="K84" t="s">
        <v>23</v>
      </c>
      <c r="L84">
        <v>560</v>
      </c>
      <c r="M84" t="s">
        <v>25</v>
      </c>
      <c r="N84" s="35">
        <v>46308.670983796299</v>
      </c>
      <c r="O84">
        <v>330</v>
      </c>
      <c r="P84" t="s">
        <v>26</v>
      </c>
      <c r="Q84">
        <v>330</v>
      </c>
      <c r="R84" t="str">
        <f>IF(B84="","",_xlfn.XLOOKUP(B84,DB!$A$2:$A$205,DB!$C$2:$C$205,"")&amp;"")</f>
        <v>Sector 5</v>
      </c>
      <c r="S84" t="str">
        <f>IF(B84="","",_xlfn.XLOOKUP(B84,DB!$A$2:$A$205,DB!$E$2:$E$205,""))</f>
        <v>Sector 4</v>
      </c>
      <c r="T84" t="str">
        <f>IF(B84="","",_xlfn.XLOOKUP(B84,DB!$A$2:$A$205,DB!$F$2:$F$205,""))</f>
        <v>VOMAR/XUDUN</v>
      </c>
      <c r="U84" t="str">
        <f>IF(B84="","",_xlfn.XLOOKUP(B84,DB!$A$2:$A$205,DB!$D$2:$D$205,""))</f>
        <v>KZHU</v>
      </c>
      <c r="V84" t="str">
        <f>IF(B84="","",IF(OR(COUNTIF(M84,"????N?????W")&gt;0,COUNTIF(M84,"????N?????E")&gt;0,COUNTIF(M84,"????S?????W")&gt;0,COUNTIF(M84,"????S?????E")&gt;0),_xlfn.XLOOKUP(B84,DB!$A$2:$A$205,DB!$B$2:$B$205,""),M84))</f>
        <v>KEHLI</v>
      </c>
      <c r="AF84" s="2">
        <v>0.58333333333333337</v>
      </c>
      <c r="AG84" t="s">
        <v>840</v>
      </c>
      <c r="AH84" s="17">
        <v>240</v>
      </c>
      <c r="AI84" s="17" cm="1">
        <f t="array" ref="AI84">SUMPRODUCT(--(IFERROR(HOUR(Flights_2026_09_30333435363734567891011[entry_hour]),-1)=HOUR(AF84)),--(IFERROR(Flights_2026_09_30333435363734567891011[entry_sector],"")=AG84),--(IFERROR(Flights_2026_09_30333435363734567891011[nfl],-1)&gt;=AH84),--(IFERROR(Flights_2026_09_30333435363734567891011[nfl],-1)&lt;=IF(AH84=450,450,AH84+9)))</f>
        <v>0</v>
      </c>
    </row>
    <row r="85" spans="1:35" x14ac:dyDescent="0.2">
      <c r="A85" t="s">
        <v>392</v>
      </c>
      <c r="B85" t="s">
        <v>19</v>
      </c>
      <c r="C85" t="s">
        <v>19</v>
      </c>
      <c r="D85" t="s">
        <v>393</v>
      </c>
      <c r="F85" s="35">
        <v>46308.705868055556</v>
      </c>
      <c r="G85" t="s">
        <v>28</v>
      </c>
      <c r="H85" t="s">
        <v>2590</v>
      </c>
      <c r="I85">
        <v>15</v>
      </c>
      <c r="J85" t="s">
        <v>30</v>
      </c>
      <c r="K85" t="s">
        <v>31</v>
      </c>
      <c r="L85">
        <v>114</v>
      </c>
      <c r="M85" t="s">
        <v>19</v>
      </c>
      <c r="N85" s="35">
        <v>46308.668310185181</v>
      </c>
      <c r="O85">
        <v>0</v>
      </c>
      <c r="P85" t="s">
        <v>32</v>
      </c>
      <c r="Q85">
        <v>15</v>
      </c>
      <c r="R85" t="str">
        <f>IF(B85="","",_xlfn.XLOOKUP(B85,DB!$A$2:$A$205,DB!$C$2:$C$205,"")&amp;"")</f>
        <v/>
      </c>
      <c r="S85" t="str">
        <f>IF(B85="","",_xlfn.XLOOKUP(B85,DB!$A$2:$A$205,DB!$E$2:$E$205,""))</f>
        <v/>
      </c>
      <c r="T85" t="str">
        <f>IF(B85="","",_xlfn.XLOOKUP(B85,DB!$A$2:$A$205,DB!$F$2:$F$205,""))</f>
        <v/>
      </c>
      <c r="U85" t="str">
        <f>IF(B85="","",_xlfn.XLOOKUP(B85,DB!$A$2:$A$205,DB!$D$2:$D$205,""))</f>
        <v/>
      </c>
      <c r="V85" t="str">
        <f>IF(B85="","",IF(OR(COUNTIF(M85,"????N?????W")&gt;0,COUNTIF(M85,"????N?????E")&gt;0,COUNTIF(M85,"????S?????W")&gt;0,COUNTIF(M85,"????S?????E")&gt;0),_xlfn.XLOOKUP(B85,DB!$A$2:$A$205,DB!$B$2:$B$205,""),M85))</f>
        <v>MMUN</v>
      </c>
      <c r="AF85" s="2">
        <v>0.58333333333333337</v>
      </c>
      <c r="AG85" t="s">
        <v>840</v>
      </c>
      <c r="AH85" s="17">
        <v>250</v>
      </c>
      <c r="AI85" s="17" cm="1">
        <f t="array" ref="AI85">SUMPRODUCT(--(IFERROR(HOUR(Flights_2026_09_30333435363734567891011[entry_hour]),-1)=HOUR(AF85)),--(IFERROR(Flights_2026_09_30333435363734567891011[entry_sector],"")=AG85),--(IFERROR(Flights_2026_09_30333435363734567891011[nfl],-1)&gt;=AH85),--(IFERROR(Flights_2026_09_30333435363734567891011[nfl],-1)&lt;=IF(AH85=450,450,AH85+9)))</f>
        <v>0</v>
      </c>
    </row>
    <row r="86" spans="1:35" x14ac:dyDescent="0.2">
      <c r="A86" t="s">
        <v>209</v>
      </c>
      <c r="B86" t="s">
        <v>62</v>
      </c>
      <c r="C86" t="s">
        <v>19</v>
      </c>
      <c r="D86" t="s">
        <v>50</v>
      </c>
      <c r="E86" t="s">
        <v>361</v>
      </c>
      <c r="F86" s="35">
        <v>46308.70689814815</v>
      </c>
      <c r="G86" t="s">
        <v>21</v>
      </c>
      <c r="H86" t="s">
        <v>4708</v>
      </c>
      <c r="I86">
        <v>340</v>
      </c>
      <c r="J86" t="s">
        <v>22</v>
      </c>
      <c r="K86" t="s">
        <v>23</v>
      </c>
      <c r="L86">
        <v>214</v>
      </c>
      <c r="M86" t="s">
        <v>37</v>
      </c>
      <c r="N86" s="35">
        <v>46308.691342592589</v>
      </c>
      <c r="O86">
        <v>158</v>
      </c>
      <c r="P86" t="s">
        <v>26</v>
      </c>
      <c r="Q86">
        <v>220</v>
      </c>
      <c r="R86" t="str">
        <f>IF(B86="","",_xlfn.XLOOKUP(B86,DB!$A$2:$A$205,DB!$C$2:$C$205,"")&amp;"")</f>
        <v>Sector 3</v>
      </c>
      <c r="S86" t="str">
        <f>IF(B86="","",_xlfn.XLOOKUP(B86,DB!$A$2:$A$205,DB!$E$2:$E$205,""))</f>
        <v>Sector 3</v>
      </c>
      <c r="T86" t="str">
        <f>IF(B86="","",_xlfn.XLOOKUP(B86,DB!$A$2:$A$205,DB!$F$2:$F$205,""))</f>
        <v>NOSAT</v>
      </c>
      <c r="U86" t="str">
        <f>IF(B86="","",_xlfn.XLOOKUP(B86,DB!$A$2:$A$205,DB!$D$2:$D$205,""))</f>
        <v>KZHU</v>
      </c>
      <c r="V86" t="str">
        <f>IF(B86="","",IF(OR(COUNTIF(M86,"????N?????W")&gt;0,COUNTIF(M86,"????N?????E")&gt;0,COUNTIF(M86,"????S?????W")&gt;0,COUNTIF(M86,"????S?????E")&gt;0),_xlfn.XLOOKUP(B86,DB!$A$2:$A$205,DB!$B$2:$B$205,""),M86))</f>
        <v>NOSAT</v>
      </c>
      <c r="AF86" s="2">
        <v>0.58333333333333337</v>
      </c>
      <c r="AG86" t="s">
        <v>840</v>
      </c>
      <c r="AH86" s="17">
        <v>260</v>
      </c>
      <c r="AI86" s="17" cm="1">
        <f t="array" ref="AI86">SUMPRODUCT(--(IFERROR(HOUR(Flights_2026_09_30333435363734567891011[entry_hour]),-1)=HOUR(AF86)),--(IFERROR(Flights_2026_09_30333435363734567891011[entry_sector],"")=AG86),--(IFERROR(Flights_2026_09_30333435363734567891011[nfl],-1)&gt;=AH86),--(IFERROR(Flights_2026_09_30333435363734567891011[nfl],-1)&lt;=IF(AH86=450,450,AH86+9)))</f>
        <v>0</v>
      </c>
    </row>
    <row r="87" spans="1:35" x14ac:dyDescent="0.2">
      <c r="A87" t="s">
        <v>193</v>
      </c>
      <c r="B87" t="s">
        <v>81</v>
      </c>
      <c r="C87" t="s">
        <v>19</v>
      </c>
      <c r="D87" t="s">
        <v>53</v>
      </c>
      <c r="E87" t="s">
        <v>374</v>
      </c>
      <c r="F87" s="35">
        <v>46308.708657407406</v>
      </c>
      <c r="G87" t="s">
        <v>21</v>
      </c>
      <c r="H87" t="s">
        <v>3219</v>
      </c>
      <c r="I87">
        <v>350</v>
      </c>
      <c r="J87" t="s">
        <v>22</v>
      </c>
      <c r="K87" t="s">
        <v>23</v>
      </c>
      <c r="L87">
        <v>803</v>
      </c>
      <c r="M87" t="s">
        <v>84</v>
      </c>
      <c r="N87" s="35">
        <v>46308.661030092597</v>
      </c>
      <c r="O87">
        <v>350</v>
      </c>
      <c r="P87" t="s">
        <v>26</v>
      </c>
      <c r="Q87">
        <v>370</v>
      </c>
      <c r="R87" t="str">
        <f>IF(B87="","",_xlfn.XLOOKUP(B87,DB!$A$2:$A$205,DB!$C$2:$C$205,"")&amp;"")</f>
        <v>Sector 5</v>
      </c>
      <c r="S87" t="str">
        <f>IF(B87="","",_xlfn.XLOOKUP(B87,DB!$A$2:$A$205,DB!$E$2:$E$205,""))</f>
        <v>Sector 4</v>
      </c>
      <c r="T87" t="str">
        <f>IF(B87="","",_xlfn.XLOOKUP(B87,DB!$A$2:$A$205,DB!$F$2:$F$205,""))</f>
        <v>VOMAR/XUDUN</v>
      </c>
      <c r="U87" t="str">
        <f>IF(B87="","",_xlfn.XLOOKUP(B87,DB!$A$2:$A$205,DB!$D$2:$D$205,""))</f>
        <v>MMTY</v>
      </c>
      <c r="V87" t="str">
        <f>IF(B87="","",IF(OR(COUNTIF(M87,"????N?????W")&gt;0,COUNTIF(M87,"????N?????E")&gt;0,COUNTIF(M87,"????S?????W")&gt;0,COUNTIF(M87,"????S?????E")&gt;0),_xlfn.XLOOKUP(B87,DB!$A$2:$A$205,DB!$B$2:$B$205,""),M87))</f>
        <v>MATOL</v>
      </c>
      <c r="AF87" s="2">
        <v>0.58333333333333337</v>
      </c>
      <c r="AG87" t="s">
        <v>840</v>
      </c>
      <c r="AH87" s="17">
        <v>270</v>
      </c>
      <c r="AI87" s="17" cm="1">
        <f t="array" ref="AI87">SUMPRODUCT(--(IFERROR(HOUR(Flights_2026_09_30333435363734567891011[entry_hour]),-1)=HOUR(AF87)),--(IFERROR(Flights_2026_09_30333435363734567891011[entry_sector],"")=AG87),--(IFERROR(Flights_2026_09_30333435363734567891011[nfl],-1)&gt;=AH87),--(IFERROR(Flights_2026_09_30333435363734567891011[nfl],-1)&lt;=IF(AH87=450,450,AH87+9)))</f>
        <v>0</v>
      </c>
    </row>
    <row r="88" spans="1:35" x14ac:dyDescent="0.2">
      <c r="A88" t="s">
        <v>212</v>
      </c>
      <c r="B88" t="s">
        <v>213</v>
      </c>
      <c r="C88" t="s">
        <v>19</v>
      </c>
      <c r="D88" t="s">
        <v>107</v>
      </c>
      <c r="E88" t="s">
        <v>4709</v>
      </c>
      <c r="F88" s="35">
        <v>46308.710416666669</v>
      </c>
      <c r="G88" t="s">
        <v>21</v>
      </c>
      <c r="H88" t="s">
        <v>4710</v>
      </c>
      <c r="I88">
        <v>330</v>
      </c>
      <c r="J88" t="s">
        <v>22</v>
      </c>
      <c r="K88" t="s">
        <v>23</v>
      </c>
      <c r="L88">
        <v>488</v>
      </c>
      <c r="M88" t="s">
        <v>25</v>
      </c>
      <c r="N88" s="35">
        <v>46308.681354166663</v>
      </c>
      <c r="O88">
        <v>330</v>
      </c>
      <c r="P88" t="s">
        <v>26</v>
      </c>
      <c r="Q88">
        <v>330</v>
      </c>
      <c r="R88" t="str">
        <f>IF(B88="","",_xlfn.XLOOKUP(B88,DB!$A$2:$A$205,DB!$C$2:$C$205,"")&amp;"")</f>
        <v>Sector 5</v>
      </c>
      <c r="S88" t="str">
        <f>IF(B88="","",_xlfn.XLOOKUP(B88,DB!$A$2:$A$205,DB!$E$2:$E$205,""))</f>
        <v>Sector 4</v>
      </c>
      <c r="T88" t="str">
        <f>IF(B88="","",_xlfn.XLOOKUP(B88,DB!$A$2:$A$205,DB!$F$2:$F$205,""))</f>
        <v>VOMAR/XUDUN</v>
      </c>
      <c r="U88" t="str">
        <f>IF(B88="","",_xlfn.XLOOKUP(B88,DB!$A$2:$A$205,DB!$D$2:$D$205,""))</f>
        <v>KZHU</v>
      </c>
      <c r="V88" t="str">
        <f>IF(B88="","",IF(OR(COUNTIF(M88,"????N?????W")&gt;0,COUNTIF(M88,"????N?????E")&gt;0,COUNTIF(M88,"????S?????W")&gt;0,COUNTIF(M88,"????S?????E")&gt;0),_xlfn.XLOOKUP(B88,DB!$A$2:$A$205,DB!$B$2:$B$205,""),M88))</f>
        <v>KEHLI</v>
      </c>
      <c r="AF88" s="2">
        <v>0.58333333333333337</v>
      </c>
      <c r="AG88" t="s">
        <v>840</v>
      </c>
      <c r="AH88" s="17">
        <v>280</v>
      </c>
      <c r="AI88" s="17" cm="1">
        <f t="array" ref="AI88">SUMPRODUCT(--(IFERROR(HOUR(Flights_2026_09_30333435363734567891011[entry_hour]),-1)=HOUR(AF88)),--(IFERROR(Flights_2026_09_30333435363734567891011[entry_sector],"")=AG88),--(IFERROR(Flights_2026_09_30333435363734567891011[nfl],-1)&gt;=AH88),--(IFERROR(Flights_2026_09_30333435363734567891011[nfl],-1)&lt;=IF(AH88=450,450,AH88+9)))</f>
        <v>0</v>
      </c>
    </row>
    <row r="89" spans="1:35" x14ac:dyDescent="0.2">
      <c r="A89" t="s">
        <v>1280</v>
      </c>
      <c r="B89" t="s">
        <v>215</v>
      </c>
      <c r="C89" t="s">
        <v>19</v>
      </c>
      <c r="D89" t="s">
        <v>107</v>
      </c>
      <c r="E89" t="s">
        <v>1063</v>
      </c>
      <c r="F89" s="35">
        <v>46308.718229166669</v>
      </c>
      <c r="G89" t="s">
        <v>21</v>
      </c>
      <c r="H89" t="s">
        <v>4711</v>
      </c>
      <c r="I89">
        <v>350</v>
      </c>
      <c r="J89" t="s">
        <v>22</v>
      </c>
      <c r="K89" t="s">
        <v>23</v>
      </c>
      <c r="L89">
        <v>423</v>
      </c>
      <c r="M89" t="s">
        <v>218</v>
      </c>
      <c r="N89" s="35">
        <v>46308.692685185189</v>
      </c>
      <c r="O89">
        <v>350</v>
      </c>
      <c r="P89" t="s">
        <v>26</v>
      </c>
      <c r="Q89">
        <v>350</v>
      </c>
      <c r="R89" t="str">
        <f>IF(B89="","",_xlfn.XLOOKUP(B89,DB!$A$2:$A$205,DB!$C$2:$C$205,"")&amp;"")</f>
        <v>Sector 3</v>
      </c>
      <c r="S89" t="str">
        <f>IF(B89="","",_xlfn.XLOOKUP(B89,DB!$A$2:$A$205,DB!$E$2:$E$205,""))</f>
        <v>Sector 3</v>
      </c>
      <c r="T89" t="str">
        <f>IF(B89="","",_xlfn.XLOOKUP(B89,DB!$A$2:$A$205,DB!$F$2:$F$205,""))</f>
        <v>NOSAT</v>
      </c>
      <c r="U89" t="str">
        <f>IF(B89="","",_xlfn.XLOOKUP(B89,DB!$A$2:$A$205,DB!$D$2:$D$205,""))</f>
        <v>KZHU</v>
      </c>
      <c r="V89" t="str">
        <f>IF(B89="","",IF(OR(COUNTIF(M89,"????N?????W")&gt;0,COUNTIF(M89,"????N?????E")&gt;0,COUNTIF(M89,"????S?????W")&gt;0,COUNTIF(M89,"????S?????E")&gt;0),_xlfn.XLOOKUP(B89,DB!$A$2:$A$205,DB!$B$2:$B$205,""),M89))</f>
        <v>IRDOV</v>
      </c>
      <c r="AF89" s="2">
        <v>0.58333333333333337</v>
      </c>
      <c r="AG89" t="s">
        <v>840</v>
      </c>
      <c r="AH89" s="17">
        <v>290</v>
      </c>
      <c r="AI89" s="17" cm="1">
        <f t="array" ref="AI89">SUMPRODUCT(--(IFERROR(HOUR(Flights_2026_09_30333435363734567891011[entry_hour]),-1)=HOUR(AF89)),--(IFERROR(Flights_2026_09_30333435363734567891011[entry_sector],"")=AG89),--(IFERROR(Flights_2026_09_30333435363734567891011[nfl],-1)&gt;=AH89),--(IFERROR(Flights_2026_09_30333435363734567891011[nfl],-1)&lt;=IF(AH89=450,450,AH89+9)))</f>
        <v>0</v>
      </c>
    </row>
    <row r="90" spans="1:35" x14ac:dyDescent="0.2">
      <c r="A90" t="s">
        <v>235</v>
      </c>
      <c r="B90" t="s">
        <v>57</v>
      </c>
      <c r="C90" t="s">
        <v>19</v>
      </c>
      <c r="D90" t="s">
        <v>50</v>
      </c>
      <c r="E90" t="s">
        <v>4712</v>
      </c>
      <c r="F90" s="35">
        <v>46308.720520833333</v>
      </c>
      <c r="G90" t="s">
        <v>21</v>
      </c>
      <c r="H90" t="s">
        <v>4671</v>
      </c>
      <c r="I90">
        <v>330</v>
      </c>
      <c r="J90" t="s">
        <v>22</v>
      </c>
      <c r="K90" t="s">
        <v>23</v>
      </c>
      <c r="L90">
        <v>488</v>
      </c>
      <c r="M90" t="s">
        <v>25</v>
      </c>
      <c r="N90" s="35">
        <v>46308.691770833335</v>
      </c>
      <c r="O90">
        <v>330</v>
      </c>
      <c r="P90" t="s">
        <v>26</v>
      </c>
      <c r="Q90">
        <v>330</v>
      </c>
      <c r="R90" t="str">
        <f>IF(B90="","",_xlfn.XLOOKUP(B90,DB!$A$2:$A$205,DB!$C$2:$C$205,"")&amp;"")</f>
        <v>Sector 5</v>
      </c>
      <c r="S90" t="str">
        <f>IF(B90="","",_xlfn.XLOOKUP(B90,DB!$A$2:$A$205,DB!$E$2:$E$205,""))</f>
        <v>Sector 4</v>
      </c>
      <c r="T90" t="str">
        <f>IF(B90="","",_xlfn.XLOOKUP(B90,DB!$A$2:$A$205,DB!$F$2:$F$205,""))</f>
        <v>VOMAR/XUDUN</v>
      </c>
      <c r="U90" t="str">
        <f>IF(B90="","",_xlfn.XLOOKUP(B90,DB!$A$2:$A$205,DB!$D$2:$D$205,""))</f>
        <v>KZHU</v>
      </c>
      <c r="V90" t="str">
        <f>IF(B90="","",IF(OR(COUNTIF(M90,"????N?????W")&gt;0,COUNTIF(M90,"????N?????E")&gt;0,COUNTIF(M90,"????S?????W")&gt;0,COUNTIF(M90,"????S?????E")&gt;0),_xlfn.XLOOKUP(B90,DB!$A$2:$A$205,DB!$B$2:$B$205,""),M90))</f>
        <v>KEHLI</v>
      </c>
      <c r="AF90" s="2">
        <v>0.58333333333333337</v>
      </c>
      <c r="AG90" t="s">
        <v>840</v>
      </c>
      <c r="AH90" s="17">
        <v>300</v>
      </c>
      <c r="AI90" s="17" cm="1">
        <f t="array" ref="AI90">SUMPRODUCT(--(IFERROR(HOUR(Flights_2026_09_30333435363734567891011[entry_hour]),-1)=HOUR(AF90)),--(IFERROR(Flights_2026_09_30333435363734567891011[entry_sector],"")=AG90),--(IFERROR(Flights_2026_09_30333435363734567891011[nfl],-1)&gt;=AH90),--(IFERROR(Flights_2026_09_30333435363734567891011[nfl],-1)&lt;=IF(AH90=450,450,AH90+9)))</f>
        <v>0</v>
      </c>
    </row>
    <row r="91" spans="1:35" x14ac:dyDescent="0.2">
      <c r="A91" t="s">
        <v>2316</v>
      </c>
      <c r="B91" t="s">
        <v>587</v>
      </c>
      <c r="C91" t="s">
        <v>19</v>
      </c>
      <c r="D91" t="s">
        <v>221</v>
      </c>
      <c r="E91" t="s">
        <v>4713</v>
      </c>
      <c r="F91" s="35">
        <v>46308.722094907411</v>
      </c>
      <c r="G91" t="s">
        <v>21</v>
      </c>
      <c r="H91" t="s">
        <v>4714</v>
      </c>
      <c r="I91">
        <v>380</v>
      </c>
      <c r="J91" t="s">
        <v>22</v>
      </c>
      <c r="K91" t="s">
        <v>23</v>
      </c>
      <c r="L91">
        <v>190</v>
      </c>
      <c r="M91" t="s">
        <v>37</v>
      </c>
      <c r="N91" s="35">
        <v>46308.706342592588</v>
      </c>
      <c r="O91">
        <v>112</v>
      </c>
      <c r="P91" t="s">
        <v>26</v>
      </c>
      <c r="Q91">
        <v>220</v>
      </c>
      <c r="R91" t="str">
        <f>IF(B91="","",_xlfn.XLOOKUP(B91,DB!$A$2:$A$205,DB!$C$2:$C$205,"")&amp;"")</f>
        <v>Sector 3</v>
      </c>
      <c r="S91" t="str">
        <f>IF(B91="","",_xlfn.XLOOKUP(B91,DB!$A$2:$A$205,DB!$E$2:$E$205,""))</f>
        <v>Sector 3</v>
      </c>
      <c r="T91" t="str">
        <f>IF(B91="","",_xlfn.XLOOKUP(B91,DB!$A$2:$A$205,DB!$F$2:$F$205,""))</f>
        <v>NOSAT</v>
      </c>
      <c r="U91" t="str">
        <f>IF(B91="","",_xlfn.XLOOKUP(B91,DB!$A$2:$A$205,DB!$D$2:$D$205,""))</f>
        <v>KZHU</v>
      </c>
      <c r="V91" t="str">
        <f>IF(B91="","",IF(OR(COUNTIF(M91,"????N?????W")&gt;0,COUNTIF(M91,"????N?????E")&gt;0,COUNTIF(M91,"????S?????W")&gt;0,COUNTIF(M91,"????S?????E")&gt;0),_xlfn.XLOOKUP(B91,DB!$A$2:$A$205,DB!$B$2:$B$205,""),M91))</f>
        <v>NOSAT</v>
      </c>
      <c r="AF91" s="2">
        <v>0.58333333333333337</v>
      </c>
      <c r="AG91" t="s">
        <v>840</v>
      </c>
      <c r="AH91" s="17">
        <v>310</v>
      </c>
      <c r="AI91" s="17" cm="1">
        <f t="array" ref="AI91">SUMPRODUCT(--(IFERROR(HOUR(Flights_2026_09_30333435363734567891011[entry_hour]),-1)=HOUR(AF91)),--(IFERROR(Flights_2026_09_30333435363734567891011[entry_sector],"")=AG91),--(IFERROR(Flights_2026_09_30333435363734567891011[nfl],-1)&gt;=AH91),--(IFERROR(Flights_2026_09_30333435363734567891011[nfl],-1)&lt;=IF(AH91=450,450,AH91+9)))</f>
        <v>0</v>
      </c>
    </row>
    <row r="92" spans="1:35" x14ac:dyDescent="0.2">
      <c r="A92" t="s">
        <v>224</v>
      </c>
      <c r="B92" t="s">
        <v>141</v>
      </c>
      <c r="C92" t="s">
        <v>19</v>
      </c>
      <c r="D92" t="s">
        <v>53</v>
      </c>
      <c r="E92" t="s">
        <v>827</v>
      </c>
      <c r="F92" s="35">
        <v>46308.723483796297</v>
      </c>
      <c r="G92" t="s">
        <v>21</v>
      </c>
      <c r="H92" t="s">
        <v>4715</v>
      </c>
      <c r="I92">
        <v>320</v>
      </c>
      <c r="J92" t="s">
        <v>22</v>
      </c>
      <c r="K92" t="s">
        <v>23</v>
      </c>
      <c r="L92">
        <v>173</v>
      </c>
      <c r="M92" t="s">
        <v>37</v>
      </c>
      <c r="N92" s="35">
        <v>46308.708854166667</v>
      </c>
      <c r="O92">
        <v>163</v>
      </c>
      <c r="P92" t="s">
        <v>26</v>
      </c>
      <c r="Q92">
        <v>220</v>
      </c>
      <c r="R92" t="str">
        <f>IF(B92="","",_xlfn.XLOOKUP(B92,DB!$A$2:$A$205,DB!$C$2:$C$205,"")&amp;"")</f>
        <v>Sector 3</v>
      </c>
      <c r="S92" t="str">
        <f>IF(B92="","",_xlfn.XLOOKUP(B92,DB!$A$2:$A$205,DB!$E$2:$E$205,""))</f>
        <v>Sector 3</v>
      </c>
      <c r="T92" t="str">
        <f>IF(B92="","",_xlfn.XLOOKUP(B92,DB!$A$2:$A$205,DB!$F$2:$F$205,""))</f>
        <v>NOSAT</v>
      </c>
      <c r="U92" t="str">
        <f>IF(B92="","",_xlfn.XLOOKUP(B92,DB!$A$2:$A$205,DB!$D$2:$D$205,""))</f>
        <v>KZHU</v>
      </c>
      <c r="V92" t="str">
        <f>IF(B92="","",IF(OR(COUNTIF(M92,"????N?????W")&gt;0,COUNTIF(M92,"????N?????E")&gt;0,COUNTIF(M92,"????S?????W")&gt;0,COUNTIF(M92,"????S?????E")&gt;0),_xlfn.XLOOKUP(B92,DB!$A$2:$A$205,DB!$B$2:$B$205,""),M92))</f>
        <v>NOSAT</v>
      </c>
      <c r="AF92" s="2">
        <v>0.58333333333333337</v>
      </c>
      <c r="AG92" t="s">
        <v>840</v>
      </c>
      <c r="AH92" s="17">
        <v>320</v>
      </c>
      <c r="AI92" s="17" cm="1">
        <f t="array" ref="AI92">SUMPRODUCT(--(IFERROR(HOUR(Flights_2026_09_30333435363734567891011[entry_hour]),-1)=HOUR(AF92)),--(IFERROR(Flights_2026_09_30333435363734567891011[entry_sector],"")=AG92),--(IFERROR(Flights_2026_09_30333435363734567891011[nfl],-1)&gt;=AH92),--(IFERROR(Flights_2026_09_30333435363734567891011[nfl],-1)&lt;=IF(AH92=450,450,AH92+9)))</f>
        <v>0</v>
      </c>
    </row>
    <row r="93" spans="1:35" x14ac:dyDescent="0.2">
      <c r="A93" t="s">
        <v>241</v>
      </c>
      <c r="B93" t="s">
        <v>18</v>
      </c>
      <c r="C93" t="s">
        <v>19</v>
      </c>
      <c r="D93" t="s">
        <v>120</v>
      </c>
      <c r="E93" t="s">
        <v>4716</v>
      </c>
      <c r="F93" s="35">
        <v>46308.724814814814</v>
      </c>
      <c r="G93" t="s">
        <v>21</v>
      </c>
      <c r="H93" t="s">
        <v>4717</v>
      </c>
      <c r="I93">
        <v>310</v>
      </c>
      <c r="J93" t="s">
        <v>22</v>
      </c>
      <c r="K93" t="s">
        <v>23</v>
      </c>
      <c r="L93">
        <v>658</v>
      </c>
      <c r="M93" t="s">
        <v>540</v>
      </c>
      <c r="N93" s="35">
        <v>46308.685578703706</v>
      </c>
      <c r="O93">
        <v>310</v>
      </c>
      <c r="P93" t="s">
        <v>26</v>
      </c>
      <c r="Q93">
        <v>310</v>
      </c>
      <c r="R93" t="str">
        <f>IF(B93="","",_xlfn.XLOOKUP(B93,DB!$A$2:$A$205,DB!$C$2:$C$205,"")&amp;"")</f>
        <v>Sector 5</v>
      </c>
      <c r="S93" t="str">
        <f>IF(B93="","",_xlfn.XLOOKUP(B93,DB!$A$2:$A$205,DB!$E$2:$E$205,""))</f>
        <v>Sector 4</v>
      </c>
      <c r="T93" t="str">
        <f>IF(B93="","",_xlfn.XLOOKUP(B93,DB!$A$2:$A$205,DB!$F$2:$F$205,""))</f>
        <v>VOMAR/XUDUN</v>
      </c>
      <c r="U93" t="str">
        <f>IF(B93="","",_xlfn.XLOOKUP(B93,DB!$A$2:$A$205,DB!$D$2:$D$205,""))</f>
        <v>KZHU</v>
      </c>
      <c r="V93" t="str">
        <f>IF(B93="","",IF(OR(COUNTIF(M93,"????N?????W")&gt;0,COUNTIF(M93,"????N?????E")&gt;0,COUNTIF(M93,"????S?????W")&gt;0,COUNTIF(M93,"????S?????E")&gt;0),_xlfn.XLOOKUP(B93,DB!$A$2:$A$205,DB!$B$2:$B$205,""),M93))</f>
        <v>DUTNA</v>
      </c>
      <c r="AF93" s="2">
        <v>0.58333333333333337</v>
      </c>
      <c r="AG93" t="s">
        <v>840</v>
      </c>
      <c r="AH93" s="17">
        <v>330</v>
      </c>
      <c r="AI93" s="17" cm="1">
        <f t="array" ref="AI93">SUMPRODUCT(--(IFERROR(HOUR(Flights_2026_09_30333435363734567891011[entry_hour]),-1)=HOUR(AF93)),--(IFERROR(Flights_2026_09_30333435363734567891011[entry_sector],"")=AG93),--(IFERROR(Flights_2026_09_30333435363734567891011[nfl],-1)&gt;=AH93),--(IFERROR(Flights_2026_09_30333435363734567891011[nfl],-1)&lt;=IF(AH93=450,450,AH93+9)))</f>
        <v>0</v>
      </c>
    </row>
    <row r="94" spans="1:35" x14ac:dyDescent="0.2">
      <c r="A94" t="s">
        <v>226</v>
      </c>
      <c r="B94" t="s">
        <v>81</v>
      </c>
      <c r="C94" t="s">
        <v>19</v>
      </c>
      <c r="D94" t="s">
        <v>53</v>
      </c>
      <c r="E94" t="s">
        <v>381</v>
      </c>
      <c r="F94" s="35">
        <v>46308.729942129634</v>
      </c>
      <c r="G94" t="s">
        <v>21</v>
      </c>
      <c r="H94" t="s">
        <v>4718</v>
      </c>
      <c r="I94">
        <v>350</v>
      </c>
      <c r="J94" t="s">
        <v>22</v>
      </c>
      <c r="K94" t="s">
        <v>23</v>
      </c>
      <c r="L94">
        <v>788</v>
      </c>
      <c r="M94" t="s">
        <v>84</v>
      </c>
      <c r="N94" s="35">
        <v>46308.68346064815</v>
      </c>
      <c r="O94">
        <v>350</v>
      </c>
      <c r="P94" t="s">
        <v>26</v>
      </c>
      <c r="Q94">
        <v>350</v>
      </c>
      <c r="R94" t="str">
        <f>IF(B94="","",_xlfn.XLOOKUP(B94,DB!$A$2:$A$205,DB!$C$2:$C$205,"")&amp;"")</f>
        <v>Sector 5</v>
      </c>
      <c r="S94" t="str">
        <f>IF(B94="","",_xlfn.XLOOKUP(B94,DB!$A$2:$A$205,DB!$E$2:$E$205,""))</f>
        <v>Sector 4</v>
      </c>
      <c r="T94" t="str">
        <f>IF(B94="","",_xlfn.XLOOKUP(B94,DB!$A$2:$A$205,DB!$F$2:$F$205,""))</f>
        <v>VOMAR/XUDUN</v>
      </c>
      <c r="U94" t="str">
        <f>IF(B94="","",_xlfn.XLOOKUP(B94,DB!$A$2:$A$205,DB!$D$2:$D$205,""))</f>
        <v>MMTY</v>
      </c>
      <c r="V94" t="str">
        <f>IF(B94="","",IF(OR(COUNTIF(M94,"????N?????W")&gt;0,COUNTIF(M94,"????N?????E")&gt;0,COUNTIF(M94,"????S?????W")&gt;0,COUNTIF(M94,"????S?????E")&gt;0),_xlfn.XLOOKUP(B94,DB!$A$2:$A$205,DB!$B$2:$B$205,""),M94))</f>
        <v>MATOL</v>
      </c>
      <c r="AF94" s="2">
        <v>0.58333333333333337</v>
      </c>
      <c r="AG94" t="s">
        <v>840</v>
      </c>
      <c r="AH94" s="17">
        <v>340</v>
      </c>
      <c r="AI94" s="17" cm="1">
        <f t="array" ref="AI94">SUMPRODUCT(--(IFERROR(HOUR(Flights_2026_09_30333435363734567891011[entry_hour]),-1)=HOUR(AF94)),--(IFERROR(Flights_2026_09_30333435363734567891011[entry_sector],"")=AG94),--(IFERROR(Flights_2026_09_30333435363734567891011[nfl],-1)&gt;=AH94),--(IFERROR(Flights_2026_09_30333435363734567891011[nfl],-1)&lt;=IF(AH94=450,450,AH94+9)))</f>
        <v>0</v>
      </c>
    </row>
    <row r="95" spans="1:35" x14ac:dyDescent="0.2">
      <c r="A95" t="s">
        <v>233</v>
      </c>
      <c r="B95" t="s">
        <v>122</v>
      </c>
      <c r="C95" t="s">
        <v>19</v>
      </c>
      <c r="D95" t="s">
        <v>41</v>
      </c>
      <c r="E95" t="s">
        <v>192</v>
      </c>
      <c r="F95" s="35">
        <v>46308.73201388889</v>
      </c>
      <c r="G95" t="s">
        <v>21</v>
      </c>
      <c r="H95" t="s">
        <v>4719</v>
      </c>
      <c r="I95">
        <v>370</v>
      </c>
      <c r="J95" t="s">
        <v>22</v>
      </c>
      <c r="K95" t="s">
        <v>23</v>
      </c>
      <c r="L95">
        <v>859</v>
      </c>
      <c r="M95" t="s">
        <v>136</v>
      </c>
      <c r="N95" s="35">
        <v>46308.681030092594</v>
      </c>
      <c r="O95">
        <v>370</v>
      </c>
      <c r="P95" t="s">
        <v>26</v>
      </c>
      <c r="Q95">
        <v>370</v>
      </c>
      <c r="R95" t="str">
        <f>IF(B95="","",_xlfn.XLOOKUP(B95,DB!$A$2:$A$205,DB!$C$2:$C$205,"")&amp;"")</f>
        <v>Sector 5</v>
      </c>
      <c r="S95" t="str">
        <f>IF(B95="","",_xlfn.XLOOKUP(B95,DB!$A$2:$A$205,DB!$E$2:$E$205,""))</f>
        <v>Sector 4</v>
      </c>
      <c r="T95" t="str">
        <f>IF(B95="","",_xlfn.XLOOKUP(B95,DB!$A$2:$A$205,DB!$F$2:$F$205,""))</f>
        <v>VOMAR/XUDUN</v>
      </c>
      <c r="U95" t="str">
        <f>IF(B95="","",_xlfn.XLOOKUP(B95,DB!$A$2:$A$205,DB!$D$2:$D$205,""))</f>
        <v>MMEX</v>
      </c>
      <c r="V95" t="str">
        <f>IF(B95="","",IF(OR(COUNTIF(M95,"????N?????W")&gt;0,COUNTIF(M95,"????N?????E")&gt;0,COUNTIF(M95,"????S?????W")&gt;0,COUNTIF(M95,"????S?????E")&gt;0),_xlfn.XLOOKUP(B95,DB!$A$2:$A$205,DB!$B$2:$B$205,""),M95))</f>
        <v>LIDAM</v>
      </c>
      <c r="AF95" s="2">
        <v>0.58333333333333337</v>
      </c>
      <c r="AG95" t="s">
        <v>840</v>
      </c>
      <c r="AH95" s="17">
        <v>350</v>
      </c>
      <c r="AI95" s="17" cm="1">
        <f t="array" ref="AI95">SUMPRODUCT(--(IFERROR(HOUR(Flights_2026_09_30333435363734567891011[entry_hour]),-1)=HOUR(AF95)),--(IFERROR(Flights_2026_09_30333435363734567891011[entry_sector],"")=AG95),--(IFERROR(Flights_2026_09_30333435363734567891011[nfl],-1)&gt;=AH95),--(IFERROR(Flights_2026_09_30333435363734567891011[nfl],-1)&lt;=IF(AH95=450,450,AH95+9)))</f>
        <v>0</v>
      </c>
    </row>
    <row r="96" spans="1:35" x14ac:dyDescent="0.2">
      <c r="A96" t="s">
        <v>624</v>
      </c>
      <c r="B96" t="s">
        <v>301</v>
      </c>
      <c r="C96" t="s">
        <v>19</v>
      </c>
      <c r="D96" t="s">
        <v>76</v>
      </c>
      <c r="E96" t="s">
        <v>4720</v>
      </c>
      <c r="F96" s="35">
        <v>46308.737199074079</v>
      </c>
      <c r="G96" t="s">
        <v>21</v>
      </c>
      <c r="H96" t="s">
        <v>4721</v>
      </c>
      <c r="I96">
        <v>330</v>
      </c>
      <c r="J96" t="s">
        <v>22</v>
      </c>
      <c r="K96" t="s">
        <v>23</v>
      </c>
      <c r="L96">
        <v>426</v>
      </c>
      <c r="M96" t="s">
        <v>218</v>
      </c>
      <c r="N96" s="35">
        <v>46308.709386574075</v>
      </c>
      <c r="O96">
        <v>330</v>
      </c>
      <c r="P96" t="s">
        <v>26</v>
      </c>
      <c r="Q96">
        <v>330</v>
      </c>
      <c r="R96" t="str">
        <f>IF(B96="","",_xlfn.XLOOKUP(B96,DB!$A$2:$A$205,DB!$C$2:$C$205,"")&amp;"")</f>
        <v>Sector 5</v>
      </c>
      <c r="S96" t="str">
        <f>IF(B96="","",_xlfn.XLOOKUP(B96,DB!$A$2:$A$205,DB!$E$2:$E$205,""))</f>
        <v>Sector 4</v>
      </c>
      <c r="T96" t="str">
        <f>IF(B96="","",_xlfn.XLOOKUP(B96,DB!$A$2:$A$205,DB!$F$2:$F$205,""))</f>
        <v>VOMAR/XUDUN</v>
      </c>
      <c r="U96" t="str">
        <f>IF(B96="","",_xlfn.XLOOKUP(B96,DB!$A$2:$A$205,DB!$D$2:$D$205,""))</f>
        <v>MMTY</v>
      </c>
      <c r="V96" t="str">
        <f>IF(B96="","",IF(OR(COUNTIF(M96,"????N?????W")&gt;0,COUNTIF(M96,"????N?????E")&gt;0,COUNTIF(M96,"????S?????W")&gt;0,COUNTIF(M96,"????S?????E")&gt;0),_xlfn.XLOOKUP(B96,DB!$A$2:$A$205,DB!$B$2:$B$205,""),M96))</f>
        <v>IRDOV</v>
      </c>
      <c r="AF96" s="2">
        <v>0.58333333333333337</v>
      </c>
      <c r="AG96" t="s">
        <v>840</v>
      </c>
      <c r="AH96" s="17">
        <v>360</v>
      </c>
      <c r="AI96" s="17" cm="1">
        <f t="array" ref="AI96">SUMPRODUCT(--(IFERROR(HOUR(Flights_2026_09_30333435363734567891011[entry_hour]),-1)=HOUR(AF96)),--(IFERROR(Flights_2026_09_30333435363734567891011[entry_sector],"")=AG96),--(IFERROR(Flights_2026_09_30333435363734567891011[nfl],-1)&gt;=AH96),--(IFERROR(Flights_2026_09_30333435363734567891011[nfl],-1)&lt;=IF(AH96=450,450,AH96+9)))</f>
        <v>0</v>
      </c>
    </row>
    <row r="97" spans="1:35" x14ac:dyDescent="0.2">
      <c r="A97" t="s">
        <v>242</v>
      </c>
      <c r="B97" t="s">
        <v>46</v>
      </c>
      <c r="C97" t="s">
        <v>19</v>
      </c>
      <c r="D97" t="s">
        <v>50</v>
      </c>
      <c r="E97" t="s">
        <v>4722</v>
      </c>
      <c r="F97" s="35">
        <v>46308.738912037035</v>
      </c>
      <c r="G97" t="s">
        <v>21</v>
      </c>
      <c r="H97" t="s">
        <v>4723</v>
      </c>
      <c r="I97">
        <v>340</v>
      </c>
      <c r="J97" t="s">
        <v>22</v>
      </c>
      <c r="K97" t="s">
        <v>23</v>
      </c>
      <c r="L97">
        <v>176</v>
      </c>
      <c r="M97" t="s">
        <v>37</v>
      </c>
      <c r="N97" s="35">
        <v>46308.724699074075</v>
      </c>
      <c r="O97">
        <v>321</v>
      </c>
      <c r="P97" t="s">
        <v>26</v>
      </c>
      <c r="Q97">
        <v>220</v>
      </c>
      <c r="R97" t="str">
        <f>IF(B97="","",_xlfn.XLOOKUP(B97,DB!$A$2:$A$205,DB!$C$2:$C$205,"")&amp;"")</f>
        <v>Sector 3</v>
      </c>
      <c r="S97" t="str">
        <f>IF(B97="","",_xlfn.XLOOKUP(B97,DB!$A$2:$A$205,DB!$E$2:$E$205,""))</f>
        <v>Sector 3</v>
      </c>
      <c r="T97" t="str">
        <f>IF(B97="","",_xlfn.XLOOKUP(B97,DB!$A$2:$A$205,DB!$F$2:$F$205,""))</f>
        <v>NOSAT</v>
      </c>
      <c r="U97" t="str">
        <f>IF(B97="","",_xlfn.XLOOKUP(B97,DB!$A$2:$A$205,DB!$D$2:$D$205,""))</f>
        <v>KZHU</v>
      </c>
      <c r="V97" t="str">
        <f>IF(B97="","",IF(OR(COUNTIF(M97,"????N?????W")&gt;0,COUNTIF(M97,"????N?????E")&gt;0,COUNTIF(M97,"????S?????W")&gt;0,COUNTIF(M97,"????S?????E")&gt;0),_xlfn.XLOOKUP(B97,DB!$A$2:$A$205,DB!$B$2:$B$205,""),M97))</f>
        <v>NOSAT</v>
      </c>
      <c r="AF97" s="2">
        <v>0.58333333333333337</v>
      </c>
      <c r="AG97" t="s">
        <v>840</v>
      </c>
      <c r="AH97" s="17">
        <v>370</v>
      </c>
      <c r="AI97" s="17" cm="1">
        <f t="array" ref="AI97">SUMPRODUCT(--(IFERROR(HOUR(Flights_2026_09_30333435363734567891011[entry_hour]),-1)=HOUR(AF97)),--(IFERROR(Flights_2026_09_30333435363734567891011[entry_sector],"")=AG97),--(IFERROR(Flights_2026_09_30333435363734567891011[nfl],-1)&gt;=AH97),--(IFERROR(Flights_2026_09_30333435363734567891011[nfl],-1)&lt;=IF(AH97=450,450,AH97+9)))</f>
        <v>1</v>
      </c>
    </row>
    <row r="98" spans="1:35" x14ac:dyDescent="0.2">
      <c r="A98" t="s">
        <v>239</v>
      </c>
      <c r="B98" t="s">
        <v>59</v>
      </c>
      <c r="C98" t="s">
        <v>19</v>
      </c>
      <c r="D98" t="s">
        <v>47</v>
      </c>
      <c r="E98" t="s">
        <v>4724</v>
      </c>
      <c r="F98" s="35">
        <v>46308.740312499998</v>
      </c>
      <c r="G98" t="s">
        <v>21</v>
      </c>
      <c r="H98" t="s">
        <v>4725</v>
      </c>
      <c r="I98">
        <v>380</v>
      </c>
      <c r="J98" t="s">
        <v>22</v>
      </c>
      <c r="K98" t="s">
        <v>23</v>
      </c>
      <c r="L98">
        <v>169</v>
      </c>
      <c r="M98" t="s">
        <v>37</v>
      </c>
      <c r="N98" s="35">
        <v>46308.726539351846</v>
      </c>
      <c r="O98">
        <v>351</v>
      </c>
      <c r="P98" t="s">
        <v>26</v>
      </c>
      <c r="Q98">
        <v>220</v>
      </c>
      <c r="R98" t="str">
        <f>IF(B98="","",_xlfn.XLOOKUP(B98,DB!$A$2:$A$205,DB!$C$2:$C$205,"")&amp;"")</f>
        <v>Sector 3</v>
      </c>
      <c r="S98" t="str">
        <f>IF(B98="","",_xlfn.XLOOKUP(B98,DB!$A$2:$A$205,DB!$E$2:$E$205,""))</f>
        <v>Sector 3</v>
      </c>
      <c r="T98" t="str">
        <f>IF(B98="","",_xlfn.XLOOKUP(B98,DB!$A$2:$A$205,DB!$F$2:$F$205,""))</f>
        <v>NOSAT</v>
      </c>
      <c r="U98" t="str">
        <f>IF(B98="","",_xlfn.XLOOKUP(B98,DB!$A$2:$A$205,DB!$D$2:$D$205,""))</f>
        <v>MUFH</v>
      </c>
      <c r="V98" t="str">
        <f>IF(B98="","",IF(OR(COUNTIF(M98,"????N?????W")&gt;0,COUNTIF(M98,"????N?????E")&gt;0,COUNTIF(M98,"????S?????W")&gt;0,COUNTIF(M98,"????S?????E")&gt;0),_xlfn.XLOOKUP(B98,DB!$A$2:$A$205,DB!$B$2:$B$205,""),M98))</f>
        <v>NOSAT</v>
      </c>
      <c r="AF98" s="2">
        <v>0.58333333333333337</v>
      </c>
      <c r="AG98" t="s">
        <v>840</v>
      </c>
      <c r="AH98" s="17">
        <v>380</v>
      </c>
      <c r="AI98" s="17" cm="1">
        <f t="array" ref="AI98">SUMPRODUCT(--(IFERROR(HOUR(Flights_2026_09_30333435363734567891011[entry_hour]),-1)=HOUR(AF98)),--(IFERROR(Flights_2026_09_30333435363734567891011[entry_sector],"")=AG98),--(IFERROR(Flights_2026_09_30333435363734567891011[nfl],-1)&gt;=AH98),--(IFERROR(Flights_2026_09_30333435363734567891011[nfl],-1)&lt;=IF(AH98=450,450,AH98+9)))</f>
        <v>0</v>
      </c>
    </row>
    <row r="99" spans="1:35" x14ac:dyDescent="0.2">
      <c r="A99" t="s">
        <v>265</v>
      </c>
      <c r="B99" t="s">
        <v>171</v>
      </c>
      <c r="C99" t="s">
        <v>19</v>
      </c>
      <c r="D99" t="s">
        <v>50</v>
      </c>
      <c r="E99" t="s">
        <v>4726</v>
      </c>
      <c r="F99" s="35">
        <v>46308.742314814815</v>
      </c>
      <c r="G99" t="s">
        <v>21</v>
      </c>
      <c r="H99" t="s">
        <v>4727</v>
      </c>
      <c r="I99">
        <v>340</v>
      </c>
      <c r="J99" t="s">
        <v>22</v>
      </c>
      <c r="K99" t="s">
        <v>23</v>
      </c>
      <c r="L99">
        <v>188</v>
      </c>
      <c r="M99" t="s">
        <v>37</v>
      </c>
      <c r="N99" s="35">
        <v>46308.729224537034</v>
      </c>
      <c r="O99">
        <v>264</v>
      </c>
      <c r="P99" t="s">
        <v>26</v>
      </c>
      <c r="Q99">
        <v>220</v>
      </c>
      <c r="R99" t="str">
        <f>IF(B99="","",_xlfn.XLOOKUP(B99,DB!$A$2:$A$205,DB!$C$2:$C$205,"")&amp;"")</f>
        <v>Sector 3</v>
      </c>
      <c r="S99" t="str">
        <f>IF(B99="","",_xlfn.XLOOKUP(B99,DB!$A$2:$A$205,DB!$E$2:$E$205,""))</f>
        <v>Sector 3</v>
      </c>
      <c r="T99" t="str">
        <f>IF(B99="","",_xlfn.XLOOKUP(B99,DB!$A$2:$A$205,DB!$F$2:$F$205,""))</f>
        <v>NOSAT</v>
      </c>
      <c r="U99" t="str">
        <f>IF(B99="","",_xlfn.XLOOKUP(B99,DB!$A$2:$A$205,DB!$D$2:$D$205,""))</f>
        <v>KZHU</v>
      </c>
      <c r="V99" t="str">
        <f>IF(B99="","",IF(OR(COUNTIF(M99,"????N?????W")&gt;0,COUNTIF(M99,"????N?????E")&gt;0,COUNTIF(M99,"????S?????W")&gt;0,COUNTIF(M99,"????S?????E")&gt;0),_xlfn.XLOOKUP(B99,DB!$A$2:$A$205,DB!$B$2:$B$205,""),M99))</f>
        <v>NOSAT</v>
      </c>
      <c r="AF99" s="2">
        <v>0.58333333333333337</v>
      </c>
      <c r="AG99" t="s">
        <v>840</v>
      </c>
      <c r="AH99" s="17">
        <v>390</v>
      </c>
      <c r="AI99" s="17" cm="1">
        <f t="array" ref="AI99">SUMPRODUCT(--(IFERROR(HOUR(Flights_2026_09_30333435363734567891011[entry_hour]),-1)=HOUR(AF99)),--(IFERROR(Flights_2026_09_30333435363734567891011[entry_sector],"")=AG99),--(IFERROR(Flights_2026_09_30333435363734567891011[nfl],-1)&gt;=AH99),--(IFERROR(Flights_2026_09_30333435363734567891011[nfl],-1)&lt;=IF(AH99=450,450,AH99+9)))</f>
        <v>0</v>
      </c>
    </row>
    <row r="100" spans="1:35" x14ac:dyDescent="0.2">
      <c r="A100" t="s">
        <v>255</v>
      </c>
      <c r="B100" t="s">
        <v>19</v>
      </c>
      <c r="C100" t="s">
        <v>19</v>
      </c>
      <c r="D100" t="s">
        <v>256</v>
      </c>
      <c r="F100" s="35">
        <v>46308.745034722218</v>
      </c>
      <c r="G100" t="s">
        <v>28</v>
      </c>
      <c r="H100" t="s">
        <v>2590</v>
      </c>
      <c r="I100">
        <v>15</v>
      </c>
      <c r="J100" t="s">
        <v>30</v>
      </c>
      <c r="K100" t="s">
        <v>31</v>
      </c>
      <c r="L100">
        <v>140</v>
      </c>
      <c r="M100" t="s">
        <v>19</v>
      </c>
      <c r="N100" s="35">
        <v>46308.701388888891</v>
      </c>
      <c r="O100">
        <v>0</v>
      </c>
      <c r="P100" t="s">
        <v>32</v>
      </c>
      <c r="Q100">
        <v>15</v>
      </c>
      <c r="R100" t="str">
        <f>IF(B100="","",_xlfn.XLOOKUP(B100,DB!$A$2:$A$205,DB!$C$2:$C$205,"")&amp;"")</f>
        <v/>
      </c>
      <c r="S100" t="str">
        <f>IF(B100="","",_xlfn.XLOOKUP(B100,DB!$A$2:$A$205,DB!$E$2:$E$205,""))</f>
        <v/>
      </c>
      <c r="T100" t="str">
        <f>IF(B100="","",_xlfn.XLOOKUP(B100,DB!$A$2:$A$205,DB!$F$2:$F$205,""))</f>
        <v/>
      </c>
      <c r="U100" t="str">
        <f>IF(B100="","",_xlfn.XLOOKUP(B100,DB!$A$2:$A$205,DB!$D$2:$D$205,""))</f>
        <v/>
      </c>
      <c r="V100" t="str">
        <f>IF(B100="","",IF(OR(COUNTIF(M100,"????N?????W")&gt;0,COUNTIF(M100,"????N?????E")&gt;0,COUNTIF(M100,"????S?????W")&gt;0,COUNTIF(M100,"????S?????E")&gt;0),_xlfn.XLOOKUP(B100,DB!$A$2:$A$205,DB!$B$2:$B$205,""),M100))</f>
        <v>MMUN</v>
      </c>
      <c r="AF100" s="2">
        <v>0.58333333333333337</v>
      </c>
      <c r="AG100" t="s">
        <v>840</v>
      </c>
      <c r="AH100" s="17">
        <v>400</v>
      </c>
      <c r="AI100" s="17" cm="1">
        <f t="array" ref="AI100">SUMPRODUCT(--(IFERROR(HOUR(Flights_2026_09_30333435363734567891011[entry_hour]),-1)=HOUR(AF100)),--(IFERROR(Flights_2026_09_30333435363734567891011[entry_sector],"")=AG100),--(IFERROR(Flights_2026_09_30333435363734567891011[nfl],-1)&gt;=AH100),--(IFERROR(Flights_2026_09_30333435363734567891011[nfl],-1)&lt;=IF(AH100=450,450,AH100+9)))</f>
        <v>0</v>
      </c>
    </row>
    <row r="101" spans="1:35" x14ac:dyDescent="0.2">
      <c r="A101" t="s">
        <v>181</v>
      </c>
      <c r="B101" t="s">
        <v>182</v>
      </c>
      <c r="C101" t="s">
        <v>19</v>
      </c>
      <c r="D101" t="s">
        <v>53</v>
      </c>
      <c r="E101" t="s">
        <v>4728</v>
      </c>
      <c r="F101" s="35">
        <v>46308.746539351851</v>
      </c>
      <c r="G101" t="s">
        <v>21</v>
      </c>
      <c r="H101" t="s">
        <v>4729</v>
      </c>
      <c r="I101">
        <v>380</v>
      </c>
      <c r="J101" t="s">
        <v>22</v>
      </c>
      <c r="K101" t="s">
        <v>23</v>
      </c>
      <c r="L101">
        <v>441</v>
      </c>
      <c r="M101" t="s">
        <v>4730</v>
      </c>
      <c r="N101" s="35">
        <v>46308.720057870371</v>
      </c>
      <c r="O101">
        <v>380</v>
      </c>
      <c r="P101" t="s">
        <v>26</v>
      </c>
      <c r="Q101">
        <v>380</v>
      </c>
      <c r="R101" t="str">
        <f>IF(B101="","",_xlfn.XLOOKUP(B101,DB!$A$2:$A$205,DB!$C$2:$C$205,"")&amp;"")</f>
        <v>Sector 3</v>
      </c>
      <c r="S101" t="str">
        <f>IF(B101="","",_xlfn.XLOOKUP(B101,DB!$A$2:$A$205,DB!$E$2:$E$205,""))</f>
        <v>Sector 3</v>
      </c>
      <c r="T101" t="str">
        <f>IF(B101="","",_xlfn.XLOOKUP(B101,DB!$A$2:$A$205,DB!$F$2:$F$205,""))</f>
        <v>NOSAT</v>
      </c>
      <c r="U101" t="str">
        <f>IF(B101="","",_xlfn.XLOOKUP(B101,DB!$A$2:$A$205,DB!$D$2:$D$205,""))</f>
        <v>MUFH</v>
      </c>
      <c r="V101" t="str">
        <f>IF(B101="","",IF(OR(COUNTIF(M101,"????N?????W")&gt;0,COUNTIF(M101,"????N?????E")&gt;0,COUNTIF(M101,"????S?????W")&gt;0,COUNTIF(M101,"????S?????E")&gt;0),_xlfn.XLOOKUP(B101,DB!$A$2:$A$205,DB!$B$2:$B$205,""),M101))</f>
        <v>NOSAT</v>
      </c>
      <c r="AF101" s="2">
        <v>0.58333333333333337</v>
      </c>
      <c r="AG101" t="s">
        <v>840</v>
      </c>
      <c r="AH101" s="17">
        <v>410</v>
      </c>
      <c r="AI101" s="17" cm="1">
        <f t="array" ref="AI101">SUMPRODUCT(--(IFERROR(HOUR(Flights_2026_09_30333435363734567891011[entry_hour]),-1)=HOUR(AF101)),--(IFERROR(Flights_2026_09_30333435363734567891011[entry_sector],"")=AG101),--(IFERROR(Flights_2026_09_30333435363734567891011[nfl],-1)&gt;=AH101),--(IFERROR(Flights_2026_09_30333435363734567891011[nfl],-1)&lt;=IF(AH101=450,450,AH101+9)))</f>
        <v>0</v>
      </c>
    </row>
    <row r="102" spans="1:35" x14ac:dyDescent="0.2">
      <c r="A102" t="s">
        <v>244</v>
      </c>
      <c r="B102" t="s">
        <v>89</v>
      </c>
      <c r="C102" t="s">
        <v>19</v>
      </c>
      <c r="D102" t="s">
        <v>47</v>
      </c>
      <c r="E102" t="s">
        <v>1876</v>
      </c>
      <c r="F102" s="35">
        <v>46308.749247685184</v>
      </c>
      <c r="G102" t="s">
        <v>21</v>
      </c>
      <c r="H102" t="s">
        <v>4731</v>
      </c>
      <c r="I102">
        <v>360</v>
      </c>
      <c r="J102" t="s">
        <v>22</v>
      </c>
      <c r="K102" t="s">
        <v>23</v>
      </c>
      <c r="L102">
        <v>222</v>
      </c>
      <c r="M102" t="s">
        <v>44</v>
      </c>
      <c r="N102" s="35">
        <v>46308.730509259258</v>
      </c>
      <c r="O102">
        <v>297</v>
      </c>
      <c r="P102" t="s">
        <v>26</v>
      </c>
      <c r="Q102">
        <v>210</v>
      </c>
      <c r="R102" t="str">
        <f>IF(B102="","",_xlfn.XLOOKUP(B102,DB!$A$2:$A$205,DB!$C$2:$C$205,"")&amp;"")</f>
        <v>Sector 7</v>
      </c>
      <c r="S102" t="str">
        <f>IF(B102="","",_xlfn.XLOOKUP(B102,DB!$A$2:$A$205,DB!$E$2:$E$205,""))</f>
        <v>Sector 7</v>
      </c>
      <c r="T102" t="str">
        <f>IF(B102="","",_xlfn.XLOOKUP(B102,DB!$A$2:$A$205,DB!$F$2:$F$205,""))</f>
        <v>PAULE/SIGMA</v>
      </c>
      <c r="U102" t="str">
        <f>IF(B102="","",_xlfn.XLOOKUP(B102,DB!$A$2:$A$205,DB!$D$2:$D$205,""))</f>
        <v>MHCC</v>
      </c>
      <c r="V102" t="str">
        <f>IF(B102="","",IF(OR(COUNTIF(M102,"????N?????W")&gt;0,COUNTIF(M102,"????N?????E")&gt;0,COUNTIF(M102,"????S?????W")&gt;0,COUNTIF(M102,"????S?????E")&gt;0),_xlfn.XLOOKUP(B102,DB!$A$2:$A$205,DB!$B$2:$B$205,""),M102))</f>
        <v>SIGMA</v>
      </c>
      <c r="AF102" s="2">
        <v>0.58333333333333337</v>
      </c>
      <c r="AG102" t="s">
        <v>840</v>
      </c>
      <c r="AH102" s="17">
        <v>420</v>
      </c>
      <c r="AI102" s="17" cm="1">
        <f t="array" ref="AI102">SUMPRODUCT(--(IFERROR(HOUR(Flights_2026_09_30333435363734567891011[entry_hour]),-1)=HOUR(AF102)),--(IFERROR(Flights_2026_09_30333435363734567891011[entry_sector],"")=AG102),--(IFERROR(Flights_2026_09_30333435363734567891011[nfl],-1)&gt;=AH102),--(IFERROR(Flights_2026_09_30333435363734567891011[nfl],-1)&lt;=IF(AH102=450,450,AH102+9)))</f>
        <v>0</v>
      </c>
    </row>
    <row r="103" spans="1:35" x14ac:dyDescent="0.2">
      <c r="A103" t="s">
        <v>260</v>
      </c>
      <c r="B103" t="s">
        <v>186</v>
      </c>
      <c r="C103" t="s">
        <v>19</v>
      </c>
      <c r="D103" t="s">
        <v>20</v>
      </c>
      <c r="E103" t="s">
        <v>570</v>
      </c>
      <c r="F103" s="35">
        <v>46308.751215277778</v>
      </c>
      <c r="G103" t="s">
        <v>21</v>
      </c>
      <c r="H103" t="s">
        <v>4732</v>
      </c>
      <c r="I103">
        <v>340</v>
      </c>
      <c r="J103" t="s">
        <v>22</v>
      </c>
      <c r="K103" t="s">
        <v>23</v>
      </c>
      <c r="L103">
        <v>214</v>
      </c>
      <c r="M103" t="s">
        <v>37</v>
      </c>
      <c r="N103" s="35">
        <v>46308.733611111107</v>
      </c>
      <c r="O103">
        <v>266</v>
      </c>
      <c r="P103" t="s">
        <v>26</v>
      </c>
      <c r="Q103">
        <v>220</v>
      </c>
      <c r="R103" t="str">
        <f>IF(B103="","",_xlfn.XLOOKUP(B103,DB!$A$2:$A$205,DB!$C$2:$C$205,"")&amp;"")</f>
        <v>Sector 3</v>
      </c>
      <c r="S103" t="str">
        <f>IF(B103="","",_xlfn.XLOOKUP(B103,DB!$A$2:$A$205,DB!$E$2:$E$205,""))</f>
        <v>Sector 3</v>
      </c>
      <c r="T103" t="str">
        <f>IF(B103="","",_xlfn.XLOOKUP(B103,DB!$A$2:$A$205,DB!$F$2:$F$205,""))</f>
        <v>NOSAT</v>
      </c>
      <c r="U103" t="str">
        <f>IF(B103="","",_xlfn.XLOOKUP(B103,DB!$A$2:$A$205,DB!$D$2:$D$205,""))</f>
        <v>KZHU</v>
      </c>
      <c r="V103" t="str">
        <f>IF(B103="","",IF(OR(COUNTIF(M103,"????N?????W")&gt;0,COUNTIF(M103,"????N?????E")&gt;0,COUNTIF(M103,"????S?????W")&gt;0,COUNTIF(M103,"????S?????E")&gt;0),_xlfn.XLOOKUP(B103,DB!$A$2:$A$205,DB!$B$2:$B$205,""),M103))</f>
        <v>NOSAT</v>
      </c>
      <c r="AF103" s="2">
        <v>0.58333333333333337</v>
      </c>
      <c r="AG103" t="s">
        <v>840</v>
      </c>
      <c r="AH103" s="17">
        <v>430</v>
      </c>
      <c r="AI103" s="17" cm="1">
        <f t="array" ref="AI103">SUMPRODUCT(--(IFERROR(HOUR(Flights_2026_09_30333435363734567891011[entry_hour]),-1)=HOUR(AF103)),--(IFERROR(Flights_2026_09_30333435363734567891011[entry_sector],"")=AG103),--(IFERROR(Flights_2026_09_30333435363734567891011[nfl],-1)&gt;=AH103),--(IFERROR(Flights_2026_09_30333435363734567891011[nfl],-1)&lt;=IF(AH103=450,450,AH103+9)))</f>
        <v>0</v>
      </c>
    </row>
    <row r="104" spans="1:35" x14ac:dyDescent="0.2">
      <c r="A104" t="s">
        <v>261</v>
      </c>
      <c r="B104" t="s">
        <v>262</v>
      </c>
      <c r="C104" t="s">
        <v>19</v>
      </c>
      <c r="D104" t="s">
        <v>50</v>
      </c>
      <c r="E104" t="s">
        <v>548</v>
      </c>
      <c r="F104" s="35">
        <v>46308.752881944441</v>
      </c>
      <c r="G104" t="s">
        <v>21</v>
      </c>
      <c r="H104" t="s">
        <v>3219</v>
      </c>
      <c r="I104">
        <v>350</v>
      </c>
      <c r="J104" t="s">
        <v>22</v>
      </c>
      <c r="K104" t="s">
        <v>23</v>
      </c>
      <c r="L104">
        <v>803</v>
      </c>
      <c r="M104" t="s">
        <v>84</v>
      </c>
      <c r="N104" s="35">
        <v>46308.706828703704</v>
      </c>
      <c r="O104">
        <v>350</v>
      </c>
      <c r="P104" t="s">
        <v>26</v>
      </c>
      <c r="Q104">
        <v>350</v>
      </c>
      <c r="R104" t="str">
        <f>IF(B104="","",_xlfn.XLOOKUP(B104,DB!$A$2:$A$205,DB!$C$2:$C$205,"")&amp;"")</f>
        <v>Sector 5</v>
      </c>
      <c r="S104" t="str">
        <f>IF(B104="","",_xlfn.XLOOKUP(B104,DB!$A$2:$A$205,DB!$E$2:$E$205,""))</f>
        <v>Sector 4</v>
      </c>
      <c r="T104" t="str">
        <f>IF(B104="","",_xlfn.XLOOKUP(B104,DB!$A$2:$A$205,DB!$F$2:$F$205,""))</f>
        <v>VOMAR/XUDUN</v>
      </c>
      <c r="U104" t="str">
        <f>IF(B104="","",_xlfn.XLOOKUP(B104,DB!$A$2:$A$205,DB!$D$2:$D$205,""))</f>
        <v>MMTY</v>
      </c>
      <c r="V104" t="str">
        <f>IF(B104="","",IF(OR(COUNTIF(M104,"????N?????W")&gt;0,COUNTIF(M104,"????N?????E")&gt;0,COUNTIF(M104,"????S?????W")&gt;0,COUNTIF(M104,"????S?????E")&gt;0),_xlfn.XLOOKUP(B104,DB!$A$2:$A$205,DB!$B$2:$B$205,""),M104))</f>
        <v>MATOL</v>
      </c>
      <c r="AF104" s="2">
        <v>0.58333333333333337</v>
      </c>
      <c r="AG104" t="s">
        <v>840</v>
      </c>
      <c r="AH104" s="17">
        <v>440</v>
      </c>
      <c r="AI104" s="17" cm="1">
        <f t="array" ref="AI104">SUMPRODUCT(--(IFERROR(HOUR(Flights_2026_09_30333435363734567891011[entry_hour]),-1)=HOUR(AF104)),--(IFERROR(Flights_2026_09_30333435363734567891011[entry_sector],"")=AG104),--(IFERROR(Flights_2026_09_30333435363734567891011[nfl],-1)&gt;=AH104),--(IFERROR(Flights_2026_09_30333435363734567891011[nfl],-1)&lt;=IF(AH104=450,450,AH104+9)))</f>
        <v>0</v>
      </c>
    </row>
    <row r="105" spans="1:35" x14ac:dyDescent="0.2">
      <c r="A105" t="s">
        <v>252</v>
      </c>
      <c r="B105" t="s">
        <v>253</v>
      </c>
      <c r="C105" t="s">
        <v>19</v>
      </c>
      <c r="D105" t="s">
        <v>254</v>
      </c>
      <c r="E105" t="s">
        <v>627</v>
      </c>
      <c r="F105" s="35">
        <v>46308.757673611108</v>
      </c>
      <c r="G105" t="s">
        <v>28</v>
      </c>
      <c r="H105" t="s">
        <v>4733</v>
      </c>
      <c r="I105">
        <v>90</v>
      </c>
      <c r="J105" t="s">
        <v>22</v>
      </c>
      <c r="K105" t="s">
        <v>23</v>
      </c>
      <c r="L105">
        <v>363</v>
      </c>
      <c r="M105" t="s">
        <v>253</v>
      </c>
      <c r="N105" s="35">
        <v>46308.691712962958</v>
      </c>
      <c r="O105">
        <v>0</v>
      </c>
      <c r="P105" t="s">
        <v>32</v>
      </c>
      <c r="Q105">
        <v>90</v>
      </c>
      <c r="R105" t="str">
        <f>IF(B105="","",_xlfn.XLOOKUP(B105,DB!$A$2:$A$205,DB!$C$2:$C$205,"")&amp;"")</f>
        <v>Sector 7</v>
      </c>
      <c r="S105" t="str">
        <f>IF(B105="","",_xlfn.XLOOKUP(B105,DB!$A$2:$A$205,DB!$E$2:$E$205,""))</f>
        <v>Sector 7</v>
      </c>
      <c r="T105" t="str">
        <f>IF(B105="","",_xlfn.XLOOKUP(B105,DB!$A$2:$A$205,DB!$F$2:$F$205,""))</f>
        <v>PAULE/SIGMA</v>
      </c>
      <c r="U105" t="str">
        <f>IF(B105="","",_xlfn.XLOOKUP(B105,DB!$A$2:$A$205,DB!$D$2:$D$205,""))</f>
        <v>MHCC</v>
      </c>
      <c r="V105" t="str">
        <f>IF(B105="","",IF(OR(COUNTIF(M105,"????N?????W")&gt;0,COUNTIF(M105,"????N?????E")&gt;0,COUNTIF(M105,"????S?????W")&gt;0,COUNTIF(M105,"????S?????E")&gt;0),_xlfn.XLOOKUP(B105,DB!$A$2:$A$205,DB!$B$2:$B$205,""),M105))</f>
        <v>MZBZ</v>
      </c>
      <c r="AF105" s="2">
        <v>0.58333333333333337</v>
      </c>
      <c r="AG105" t="s">
        <v>840</v>
      </c>
      <c r="AH105" s="17">
        <v>450</v>
      </c>
      <c r="AI105" s="17" cm="1">
        <f t="array" ref="AI105">SUMPRODUCT(--(IFERROR(HOUR(Flights_2026_09_30333435363734567891011[entry_hour]),-1)=HOUR(AF105)),--(IFERROR(Flights_2026_09_30333435363734567891011[entry_sector],"")=AG105),--(IFERROR(Flights_2026_09_30333435363734567891011[nfl],-1)&gt;=AH105),--(IFERROR(Flights_2026_09_30333435363734567891011[nfl],-1)&lt;=IF(AH105=450,450,AH105+9)))</f>
        <v>0</v>
      </c>
    </row>
    <row r="106" spans="1:35" x14ac:dyDescent="0.2">
      <c r="A106" t="s">
        <v>263</v>
      </c>
      <c r="B106" t="s">
        <v>65</v>
      </c>
      <c r="C106" t="s">
        <v>19</v>
      </c>
      <c r="D106" t="s">
        <v>20</v>
      </c>
      <c r="E106" t="s">
        <v>592</v>
      </c>
      <c r="F106" s="35">
        <v>46308.761388888888</v>
      </c>
      <c r="G106" t="s">
        <v>21</v>
      </c>
      <c r="H106" t="s">
        <v>4734</v>
      </c>
      <c r="I106">
        <v>350</v>
      </c>
      <c r="J106" t="s">
        <v>22</v>
      </c>
      <c r="K106" t="s">
        <v>23</v>
      </c>
      <c r="L106">
        <v>898</v>
      </c>
      <c r="M106" t="s">
        <v>78</v>
      </c>
      <c r="N106" s="35">
        <v>46308.711041666669</v>
      </c>
      <c r="O106">
        <v>350</v>
      </c>
      <c r="P106" t="s">
        <v>26</v>
      </c>
      <c r="Q106">
        <v>350</v>
      </c>
      <c r="R106" t="str">
        <f>IF(B106="","",_xlfn.XLOOKUP(B106,DB!$A$2:$A$205,DB!$C$2:$C$205,"")&amp;"")</f>
        <v>Sector 6</v>
      </c>
      <c r="S106" t="str">
        <f>IF(B106="","",_xlfn.XLOOKUP(B106,DB!$A$2:$A$205,DB!$E$2:$E$205,""))</f>
        <v>Sector 4</v>
      </c>
      <c r="T106" t="str">
        <f>IF(B106="","",_xlfn.XLOOKUP(B106,DB!$A$2:$A$205,DB!$F$2:$F$205,""))</f>
        <v>VOMAR/XUDUN</v>
      </c>
      <c r="U106" t="str">
        <f>IF(B106="","",_xlfn.XLOOKUP(B106,DB!$A$2:$A$205,DB!$D$2:$D$205,""))</f>
        <v>MMEX</v>
      </c>
      <c r="V106" t="str">
        <f>IF(B106="","",IF(OR(COUNTIF(M106,"????N?????W")&gt;0,COUNTIF(M106,"????N?????E")&gt;0,COUNTIF(M106,"????S?????W")&gt;0,COUNTIF(M106,"????S?????E")&gt;0),_xlfn.XLOOKUP(B106,DB!$A$2:$A$205,DB!$B$2:$B$205,""),M106))</f>
        <v>GOTAS</v>
      </c>
      <c r="AF106" s="2">
        <v>0.58333333333333337</v>
      </c>
      <c r="AG106" t="s">
        <v>747</v>
      </c>
      <c r="AH106" s="17">
        <v>200</v>
      </c>
      <c r="AI106" s="17" cm="1">
        <f t="array" ref="AI106">SUMPRODUCT(--(IFERROR(HOUR(Flights_2026_09_30333435363734567891011[entry_hour]),-1)=HOUR(AF106)),--(IFERROR(Flights_2026_09_30333435363734567891011[entry_sector],"")=AG106),--(IFERROR(Flights_2026_09_30333435363734567891011[nfl],-1)&gt;=AH106),--(IFERROR(Flights_2026_09_30333435363734567891011[nfl],-1)&lt;=IF(AH106=450,450,AH106+9)))</f>
        <v>0</v>
      </c>
    </row>
    <row r="107" spans="1:35" x14ac:dyDescent="0.2">
      <c r="A107" t="s">
        <v>268</v>
      </c>
      <c r="B107" t="s">
        <v>269</v>
      </c>
      <c r="C107" t="s">
        <v>19</v>
      </c>
      <c r="D107" t="s">
        <v>76</v>
      </c>
      <c r="E107" t="s">
        <v>3279</v>
      </c>
      <c r="F107" s="35">
        <v>46308.764837962968</v>
      </c>
      <c r="G107" t="s">
        <v>21</v>
      </c>
      <c r="H107" t="s">
        <v>4735</v>
      </c>
      <c r="I107">
        <v>350</v>
      </c>
      <c r="J107" t="s">
        <v>22</v>
      </c>
      <c r="K107" t="s">
        <v>23</v>
      </c>
      <c r="L107">
        <v>790</v>
      </c>
      <c r="M107" t="s">
        <v>84</v>
      </c>
      <c r="N107" s="35">
        <v>46308.71775462963</v>
      </c>
      <c r="O107">
        <v>350</v>
      </c>
      <c r="P107" t="s">
        <v>26</v>
      </c>
      <c r="Q107">
        <v>350</v>
      </c>
      <c r="R107" t="str">
        <f>IF(B107="","",_xlfn.XLOOKUP(B107,DB!$A$2:$A$205,DB!$C$2:$C$205,"")&amp;"")</f>
        <v>Sector 5</v>
      </c>
      <c r="S107" t="str">
        <f>IF(B107="","",_xlfn.XLOOKUP(B107,DB!$A$2:$A$205,DB!$E$2:$E$205,""))</f>
        <v>Sector 4</v>
      </c>
      <c r="T107" t="str">
        <f>IF(B107="","",_xlfn.XLOOKUP(B107,DB!$A$2:$A$205,DB!$F$2:$F$205,""))</f>
        <v>VOMAR/XUDUN</v>
      </c>
      <c r="U107" t="str">
        <f>IF(B107="","",_xlfn.XLOOKUP(B107,DB!$A$2:$A$205,DB!$D$2:$D$205,""))</f>
        <v>MMTY</v>
      </c>
      <c r="V107" t="str">
        <f>IF(B107="","",IF(OR(COUNTIF(M107,"????N?????W")&gt;0,COUNTIF(M107,"????N?????E")&gt;0,COUNTIF(M107,"????S?????W")&gt;0,COUNTIF(M107,"????S?????E")&gt;0),_xlfn.XLOOKUP(B107,DB!$A$2:$A$205,DB!$B$2:$B$205,""),M107))</f>
        <v>MATOL</v>
      </c>
      <c r="AF107" s="2">
        <v>0.58333333333333337</v>
      </c>
      <c r="AG107" t="s">
        <v>747</v>
      </c>
      <c r="AH107" s="17">
        <v>210</v>
      </c>
      <c r="AI107" s="17" cm="1">
        <f t="array" ref="AI107">SUMPRODUCT(--(IFERROR(HOUR(Flights_2026_09_30333435363734567891011[entry_hour]),-1)=HOUR(AF107)),--(IFERROR(Flights_2026_09_30333435363734567891011[entry_sector],"")=AG107),--(IFERROR(Flights_2026_09_30333435363734567891011[nfl],-1)&gt;=AH107),--(IFERROR(Flights_2026_09_30333435363734567891011[nfl],-1)&lt;=IF(AH107=450,450,AH107+9)))</f>
        <v>1</v>
      </c>
    </row>
    <row r="108" spans="1:35" x14ac:dyDescent="0.2">
      <c r="A108" t="s">
        <v>245</v>
      </c>
      <c r="B108" t="s">
        <v>208</v>
      </c>
      <c r="C108" t="s">
        <v>19</v>
      </c>
      <c r="D108" t="s">
        <v>20</v>
      </c>
      <c r="E108" t="s">
        <v>4736</v>
      </c>
      <c r="F108" s="35">
        <v>46308.766597222224</v>
      </c>
      <c r="G108" t="s">
        <v>21</v>
      </c>
      <c r="H108" t="s">
        <v>4737</v>
      </c>
      <c r="I108">
        <v>350</v>
      </c>
      <c r="J108" t="s">
        <v>22</v>
      </c>
      <c r="K108" t="s">
        <v>23</v>
      </c>
      <c r="L108">
        <v>473</v>
      </c>
      <c r="M108" t="s">
        <v>218</v>
      </c>
      <c r="N108" s="35">
        <v>46308.738229166665</v>
      </c>
      <c r="O108">
        <v>330</v>
      </c>
      <c r="P108" t="s">
        <v>26</v>
      </c>
      <c r="Q108">
        <v>330</v>
      </c>
      <c r="R108" t="str">
        <f>IF(B108="","",_xlfn.XLOOKUP(B108,DB!$A$2:$A$205,DB!$C$2:$C$205,"")&amp;"")</f>
        <v>Sector 3</v>
      </c>
      <c r="S108" t="str">
        <f>IF(B108="","",_xlfn.XLOOKUP(B108,DB!$A$2:$A$205,DB!$E$2:$E$205,""))</f>
        <v>Sector 3</v>
      </c>
      <c r="T108" t="str">
        <f>IF(B108="","",_xlfn.XLOOKUP(B108,DB!$A$2:$A$205,DB!$F$2:$F$205,""))</f>
        <v>NOSAT</v>
      </c>
      <c r="U108" t="str">
        <f>IF(B108="","",_xlfn.XLOOKUP(B108,DB!$A$2:$A$205,DB!$D$2:$D$205,""))</f>
        <v>KZHU</v>
      </c>
      <c r="V108" t="str">
        <f>IF(B108="","",IF(OR(COUNTIF(M108,"????N?????W")&gt;0,COUNTIF(M108,"????N?????E")&gt;0,COUNTIF(M108,"????S?????W")&gt;0,COUNTIF(M108,"????S?????E")&gt;0),_xlfn.XLOOKUP(B108,DB!$A$2:$A$205,DB!$B$2:$B$205,""),M108))</f>
        <v>IRDOV</v>
      </c>
      <c r="AF108" s="2">
        <v>0.58333333333333337</v>
      </c>
      <c r="AG108" t="s">
        <v>747</v>
      </c>
      <c r="AH108" s="17">
        <v>220</v>
      </c>
      <c r="AI108" s="17" cm="1">
        <f t="array" ref="AI108">SUMPRODUCT(--(IFERROR(HOUR(Flights_2026_09_30333435363734567891011[entry_hour]),-1)=HOUR(AF108)),--(IFERROR(Flights_2026_09_30333435363734567891011[entry_sector],"")=AG108),--(IFERROR(Flights_2026_09_30333435363734567891011[nfl],-1)&gt;=AH108),--(IFERROR(Flights_2026_09_30333435363734567891011[nfl],-1)&lt;=IF(AH108=450,450,AH108+9)))</f>
        <v>0</v>
      </c>
    </row>
    <row r="109" spans="1:35" x14ac:dyDescent="0.2">
      <c r="A109" t="s">
        <v>2409</v>
      </c>
      <c r="B109" t="s">
        <v>279</v>
      </c>
      <c r="C109" t="s">
        <v>19</v>
      </c>
      <c r="D109" t="s">
        <v>211</v>
      </c>
      <c r="E109" t="s">
        <v>508</v>
      </c>
      <c r="F109" s="35">
        <v>46308.770150462966</v>
      </c>
      <c r="G109" t="s">
        <v>21</v>
      </c>
      <c r="H109" t="s">
        <v>4738</v>
      </c>
      <c r="I109">
        <v>400</v>
      </c>
      <c r="J109" t="s">
        <v>22</v>
      </c>
      <c r="K109" t="s">
        <v>23</v>
      </c>
      <c r="L109">
        <v>378</v>
      </c>
      <c r="M109" t="s">
        <v>4739</v>
      </c>
      <c r="N109" s="35">
        <v>46308.746678240743</v>
      </c>
      <c r="O109">
        <v>400</v>
      </c>
      <c r="P109" t="s">
        <v>38</v>
      </c>
      <c r="Q109">
        <v>400</v>
      </c>
      <c r="R109" t="str">
        <f>IF(B109="","",_xlfn.XLOOKUP(B109,DB!$A$2:$A$205,DB!$C$2:$C$205,"")&amp;"")</f>
        <v>Sector 3</v>
      </c>
      <c r="S109" t="str">
        <f>IF(B109="","",_xlfn.XLOOKUP(B109,DB!$A$2:$A$205,DB!$E$2:$E$205,""))</f>
        <v>Sector 3</v>
      </c>
      <c r="T109" t="str">
        <f>IF(B109="","",_xlfn.XLOOKUP(B109,DB!$A$2:$A$205,DB!$F$2:$F$205,""))</f>
        <v>NOSAT</v>
      </c>
      <c r="U109" t="str">
        <f>IF(B109="","",_xlfn.XLOOKUP(B109,DB!$A$2:$A$205,DB!$D$2:$D$205,""))</f>
        <v>MUFH</v>
      </c>
      <c r="V109" t="str">
        <f>IF(B109="","",IF(OR(COUNTIF(M109,"????N?????W")&gt;0,COUNTIF(M109,"????N?????E")&gt;0,COUNTIF(M109,"????S?????W")&gt;0,COUNTIF(M109,"????S?????E")&gt;0),_xlfn.XLOOKUP(B109,DB!$A$2:$A$205,DB!$B$2:$B$205,""),M109))</f>
        <v>NOSAT</v>
      </c>
      <c r="AF109" s="2">
        <v>0.58333333333333337</v>
      </c>
      <c r="AG109" t="s">
        <v>747</v>
      </c>
      <c r="AH109" s="17">
        <v>230</v>
      </c>
      <c r="AI109" s="17" cm="1">
        <f t="array" ref="AI109">SUMPRODUCT(--(IFERROR(HOUR(Flights_2026_09_30333435363734567891011[entry_hour]),-1)=HOUR(AF109)),--(IFERROR(Flights_2026_09_30333435363734567891011[entry_sector],"")=AG109),--(IFERROR(Flights_2026_09_30333435363734567891011[nfl],-1)&gt;=AH109),--(IFERROR(Flights_2026_09_30333435363734567891011[nfl],-1)&lt;=IF(AH109=450,450,AH109+9)))</f>
        <v>0</v>
      </c>
    </row>
    <row r="110" spans="1:35" x14ac:dyDescent="0.2">
      <c r="A110" t="s">
        <v>273</v>
      </c>
      <c r="B110" t="s">
        <v>81</v>
      </c>
      <c r="C110" t="s">
        <v>19</v>
      </c>
      <c r="D110" t="s">
        <v>53</v>
      </c>
      <c r="E110" t="s">
        <v>4631</v>
      </c>
      <c r="F110" s="35">
        <v>46308.773402777777</v>
      </c>
      <c r="G110" t="s">
        <v>21</v>
      </c>
      <c r="H110" t="s">
        <v>4740</v>
      </c>
      <c r="I110">
        <v>370</v>
      </c>
      <c r="J110" t="s">
        <v>22</v>
      </c>
      <c r="K110" t="s">
        <v>23</v>
      </c>
      <c r="L110">
        <v>788</v>
      </c>
      <c r="M110" t="s">
        <v>84</v>
      </c>
      <c r="N110" s="35">
        <v>46308.726979166662</v>
      </c>
      <c r="O110">
        <v>370</v>
      </c>
      <c r="P110" t="s">
        <v>26</v>
      </c>
      <c r="Q110">
        <v>370</v>
      </c>
      <c r="R110" t="str">
        <f>IF(B110="","",_xlfn.XLOOKUP(B110,DB!$A$2:$A$205,DB!$C$2:$C$205,"")&amp;"")</f>
        <v>Sector 5</v>
      </c>
      <c r="S110" t="str">
        <f>IF(B110="","",_xlfn.XLOOKUP(B110,DB!$A$2:$A$205,DB!$E$2:$E$205,""))</f>
        <v>Sector 4</v>
      </c>
      <c r="T110" t="str">
        <f>IF(B110="","",_xlfn.XLOOKUP(B110,DB!$A$2:$A$205,DB!$F$2:$F$205,""))</f>
        <v>VOMAR/XUDUN</v>
      </c>
      <c r="U110" t="str">
        <f>IF(B110="","",_xlfn.XLOOKUP(B110,DB!$A$2:$A$205,DB!$D$2:$D$205,""))</f>
        <v>MMTY</v>
      </c>
      <c r="V110" t="str">
        <f>IF(B110="","",IF(OR(COUNTIF(M110,"????N?????W")&gt;0,COUNTIF(M110,"????N?????E")&gt;0,COUNTIF(M110,"????S?????W")&gt;0,COUNTIF(M110,"????S?????E")&gt;0),_xlfn.XLOOKUP(B110,DB!$A$2:$A$205,DB!$B$2:$B$205,""),M110))</f>
        <v>MATOL</v>
      </c>
      <c r="AF110" s="2">
        <v>0.58333333333333337</v>
      </c>
      <c r="AG110" t="s">
        <v>747</v>
      </c>
      <c r="AH110" s="17">
        <v>240</v>
      </c>
      <c r="AI110" s="17" cm="1">
        <f t="array" ref="AI110">SUMPRODUCT(--(IFERROR(HOUR(Flights_2026_09_30333435363734567891011[entry_hour]),-1)=HOUR(AF110)),--(IFERROR(Flights_2026_09_30333435363734567891011[entry_sector],"")=AG110),--(IFERROR(Flights_2026_09_30333435363734567891011[nfl],-1)&gt;=AH110),--(IFERROR(Flights_2026_09_30333435363734567891011[nfl],-1)&lt;=IF(AH110=450,450,AH110+9)))</f>
        <v>0</v>
      </c>
    </row>
    <row r="111" spans="1:35" x14ac:dyDescent="0.2">
      <c r="A111" t="s">
        <v>271</v>
      </c>
      <c r="B111" t="s">
        <v>272</v>
      </c>
      <c r="C111" t="s">
        <v>19</v>
      </c>
      <c r="D111" t="s">
        <v>53</v>
      </c>
      <c r="E111" t="s">
        <v>4741</v>
      </c>
      <c r="F111" s="35">
        <v>46308.77506944444</v>
      </c>
      <c r="G111" t="s">
        <v>21</v>
      </c>
      <c r="H111" t="s">
        <v>4742</v>
      </c>
      <c r="I111">
        <v>370</v>
      </c>
      <c r="J111" t="s">
        <v>22</v>
      </c>
      <c r="K111" t="s">
        <v>23</v>
      </c>
      <c r="L111">
        <v>883</v>
      </c>
      <c r="M111" t="s">
        <v>136</v>
      </c>
      <c r="N111" s="35">
        <v>46308.723078703704</v>
      </c>
      <c r="O111">
        <v>370</v>
      </c>
      <c r="P111" t="s">
        <v>26</v>
      </c>
      <c r="Q111">
        <v>370</v>
      </c>
      <c r="R111" t="str">
        <f>IF(B111="","",_xlfn.XLOOKUP(B111,DB!$A$2:$A$205,DB!$C$2:$C$205,"")&amp;"")</f>
        <v>Sector 5</v>
      </c>
      <c r="S111" t="str">
        <f>IF(B111="","",_xlfn.XLOOKUP(B111,DB!$A$2:$A$205,DB!$E$2:$E$205,""))</f>
        <v>Sector 4</v>
      </c>
      <c r="T111" t="str">
        <f>IF(B111="","",_xlfn.XLOOKUP(B111,DB!$A$2:$A$205,DB!$F$2:$F$205,""))</f>
        <v>VOMAR/XUDUN</v>
      </c>
      <c r="U111" t="str">
        <f>IF(B111="","",_xlfn.XLOOKUP(B111,DB!$A$2:$A$205,DB!$D$2:$D$205,""))</f>
        <v>MMEX</v>
      </c>
      <c r="V111" t="str">
        <f>IF(B111="","",IF(OR(COUNTIF(M111,"????N?????W")&gt;0,COUNTIF(M111,"????N?????E")&gt;0,COUNTIF(M111,"????S?????W")&gt;0,COUNTIF(M111,"????S?????E")&gt;0),_xlfn.XLOOKUP(B111,DB!$A$2:$A$205,DB!$B$2:$B$205,""),M111))</f>
        <v>LIDAM</v>
      </c>
      <c r="AF111" s="2">
        <v>0.58333333333333337</v>
      </c>
      <c r="AG111" t="s">
        <v>747</v>
      </c>
      <c r="AH111" s="17">
        <v>250</v>
      </c>
      <c r="AI111" s="17" cm="1">
        <f t="array" ref="AI111">SUMPRODUCT(--(IFERROR(HOUR(Flights_2026_09_30333435363734567891011[entry_hour]),-1)=HOUR(AF111)),--(IFERROR(Flights_2026_09_30333435363734567891011[entry_sector],"")=AG111),--(IFERROR(Flights_2026_09_30333435363734567891011[nfl],-1)&gt;=AH111),--(IFERROR(Flights_2026_09_30333435363734567891011[nfl],-1)&lt;=IF(AH111=450,450,AH111+9)))</f>
        <v>0</v>
      </c>
    </row>
    <row r="112" spans="1:35" x14ac:dyDescent="0.2">
      <c r="A112" t="s">
        <v>858</v>
      </c>
      <c r="B112" t="s">
        <v>57</v>
      </c>
      <c r="C112" t="s">
        <v>19</v>
      </c>
      <c r="D112" t="s">
        <v>47</v>
      </c>
      <c r="E112" t="s">
        <v>2077</v>
      </c>
      <c r="F112" s="35">
        <v>46308.777696759258</v>
      </c>
      <c r="G112" t="s">
        <v>21</v>
      </c>
      <c r="H112" t="s">
        <v>4743</v>
      </c>
      <c r="I112">
        <v>370</v>
      </c>
      <c r="J112" t="s">
        <v>22</v>
      </c>
      <c r="K112" t="s">
        <v>23</v>
      </c>
      <c r="L112">
        <v>555</v>
      </c>
      <c r="M112" t="s">
        <v>25</v>
      </c>
      <c r="N112" s="35">
        <v>46308.744467592594</v>
      </c>
      <c r="O112">
        <v>370</v>
      </c>
      <c r="P112" t="s">
        <v>26</v>
      </c>
      <c r="Q112">
        <v>370</v>
      </c>
      <c r="R112" t="str">
        <f>IF(B112="","",_xlfn.XLOOKUP(B112,DB!$A$2:$A$205,DB!$C$2:$C$205,"")&amp;"")</f>
        <v>Sector 5</v>
      </c>
      <c r="S112" t="str">
        <f>IF(B112="","",_xlfn.XLOOKUP(B112,DB!$A$2:$A$205,DB!$E$2:$E$205,""))</f>
        <v>Sector 4</v>
      </c>
      <c r="T112" t="str">
        <f>IF(B112="","",_xlfn.XLOOKUP(B112,DB!$A$2:$A$205,DB!$F$2:$F$205,""))</f>
        <v>VOMAR/XUDUN</v>
      </c>
      <c r="U112" t="str">
        <f>IF(B112="","",_xlfn.XLOOKUP(B112,DB!$A$2:$A$205,DB!$D$2:$D$205,""))</f>
        <v>KZHU</v>
      </c>
      <c r="V112" t="str">
        <f>IF(B112="","",IF(OR(COUNTIF(M112,"????N?????W")&gt;0,COUNTIF(M112,"????N?????E")&gt;0,COUNTIF(M112,"????S?????W")&gt;0,COUNTIF(M112,"????S?????E")&gt;0),_xlfn.XLOOKUP(B112,DB!$A$2:$A$205,DB!$B$2:$B$205,""),M112))</f>
        <v>KEHLI</v>
      </c>
      <c r="AF112" s="2">
        <v>0.58333333333333337</v>
      </c>
      <c r="AG112" t="s">
        <v>747</v>
      </c>
      <c r="AH112" s="17">
        <v>260</v>
      </c>
      <c r="AI112" s="17" cm="1">
        <f t="array" ref="AI112">SUMPRODUCT(--(IFERROR(HOUR(Flights_2026_09_30333435363734567891011[entry_hour]),-1)=HOUR(AF112)),--(IFERROR(Flights_2026_09_30333435363734567891011[entry_sector],"")=AG112),--(IFERROR(Flights_2026_09_30333435363734567891011[nfl],-1)&gt;=AH112),--(IFERROR(Flights_2026_09_30333435363734567891011[nfl],-1)&lt;=IF(AH112=450,450,AH112+9)))</f>
        <v>0</v>
      </c>
    </row>
    <row r="113" spans="1:35" x14ac:dyDescent="0.2">
      <c r="A113" t="s">
        <v>859</v>
      </c>
      <c r="B113" t="s">
        <v>208</v>
      </c>
      <c r="C113" t="s">
        <v>19</v>
      </c>
      <c r="D113" t="s">
        <v>47</v>
      </c>
      <c r="E113" t="s">
        <v>4744</v>
      </c>
      <c r="F113" s="35">
        <v>46308.779236111106</v>
      </c>
      <c r="G113" t="s">
        <v>21</v>
      </c>
      <c r="H113" t="s">
        <v>4745</v>
      </c>
      <c r="I113">
        <v>370</v>
      </c>
      <c r="J113" t="s">
        <v>22</v>
      </c>
      <c r="K113" t="s">
        <v>23</v>
      </c>
      <c r="L113">
        <v>574</v>
      </c>
      <c r="M113" t="s">
        <v>25</v>
      </c>
      <c r="N113" s="35">
        <v>46308.744745370372</v>
      </c>
      <c r="O113">
        <v>370</v>
      </c>
      <c r="P113" t="s">
        <v>26</v>
      </c>
      <c r="Q113">
        <v>350</v>
      </c>
      <c r="R113" t="str">
        <f>IF(B113="","",_xlfn.XLOOKUP(B113,DB!$A$2:$A$205,DB!$C$2:$C$205,"")&amp;"")</f>
        <v>Sector 3</v>
      </c>
      <c r="S113" t="str">
        <f>IF(B113="","",_xlfn.XLOOKUP(B113,DB!$A$2:$A$205,DB!$E$2:$E$205,""))</f>
        <v>Sector 3</v>
      </c>
      <c r="T113" t="str">
        <f>IF(B113="","",_xlfn.XLOOKUP(B113,DB!$A$2:$A$205,DB!$F$2:$F$205,""))</f>
        <v>NOSAT</v>
      </c>
      <c r="U113" t="str">
        <f>IF(B113="","",_xlfn.XLOOKUP(B113,DB!$A$2:$A$205,DB!$D$2:$D$205,""))</f>
        <v>KZHU</v>
      </c>
      <c r="V113" t="str">
        <f>IF(B113="","",IF(OR(COUNTIF(M113,"????N?????W")&gt;0,COUNTIF(M113,"????N?????E")&gt;0,COUNTIF(M113,"????S?????W")&gt;0,COUNTIF(M113,"????S?????E")&gt;0),_xlfn.XLOOKUP(B113,DB!$A$2:$A$205,DB!$B$2:$B$205,""),M113))</f>
        <v>KEHLI</v>
      </c>
      <c r="AF113" s="2">
        <v>0.58333333333333337</v>
      </c>
      <c r="AG113" t="s">
        <v>747</v>
      </c>
      <c r="AH113" s="17">
        <v>270</v>
      </c>
      <c r="AI113" s="17" cm="1">
        <f t="array" ref="AI113">SUMPRODUCT(--(IFERROR(HOUR(Flights_2026_09_30333435363734567891011[entry_hour]),-1)=HOUR(AF113)),--(IFERROR(Flights_2026_09_30333435363734567891011[entry_sector],"")=AG113),--(IFERROR(Flights_2026_09_30333435363734567891011[nfl],-1)&gt;=AH113),--(IFERROR(Flights_2026_09_30333435363734567891011[nfl],-1)&lt;=IF(AH113=450,450,AH113+9)))</f>
        <v>0</v>
      </c>
    </row>
    <row r="114" spans="1:35" x14ac:dyDescent="0.2">
      <c r="A114" t="s">
        <v>250</v>
      </c>
      <c r="B114" t="s">
        <v>213</v>
      </c>
      <c r="C114" t="s">
        <v>19</v>
      </c>
      <c r="D114" t="s">
        <v>107</v>
      </c>
      <c r="E114" t="s">
        <v>4292</v>
      </c>
      <c r="F114" s="35">
        <v>46308.781215277777</v>
      </c>
      <c r="G114" t="s">
        <v>21</v>
      </c>
      <c r="H114" t="s">
        <v>4746</v>
      </c>
      <c r="I114">
        <v>330</v>
      </c>
      <c r="J114" t="s">
        <v>22</v>
      </c>
      <c r="K114" t="s">
        <v>23</v>
      </c>
      <c r="L114">
        <v>534</v>
      </c>
      <c r="M114" t="s">
        <v>25</v>
      </c>
      <c r="N114" s="35">
        <v>46308.749189814815</v>
      </c>
      <c r="O114">
        <v>330</v>
      </c>
      <c r="P114" t="s">
        <v>26</v>
      </c>
      <c r="Q114">
        <v>330</v>
      </c>
      <c r="R114" t="str">
        <f>IF(B114="","",_xlfn.XLOOKUP(B114,DB!$A$2:$A$205,DB!$C$2:$C$205,"")&amp;"")</f>
        <v>Sector 5</v>
      </c>
      <c r="S114" t="str">
        <f>IF(B114="","",_xlfn.XLOOKUP(B114,DB!$A$2:$A$205,DB!$E$2:$E$205,""))</f>
        <v>Sector 4</v>
      </c>
      <c r="T114" t="str">
        <f>IF(B114="","",_xlfn.XLOOKUP(B114,DB!$A$2:$A$205,DB!$F$2:$F$205,""))</f>
        <v>VOMAR/XUDUN</v>
      </c>
      <c r="U114" t="str">
        <f>IF(B114="","",_xlfn.XLOOKUP(B114,DB!$A$2:$A$205,DB!$D$2:$D$205,""))</f>
        <v>KZHU</v>
      </c>
      <c r="V114" t="str">
        <f>IF(B114="","",IF(OR(COUNTIF(M114,"????N?????W")&gt;0,COUNTIF(M114,"????N?????E")&gt;0,COUNTIF(M114,"????S?????W")&gt;0,COUNTIF(M114,"????S?????E")&gt;0),_xlfn.XLOOKUP(B114,DB!$A$2:$A$205,DB!$B$2:$B$205,""),M114))</f>
        <v>KEHLI</v>
      </c>
      <c r="AF114" s="2">
        <v>0.58333333333333337</v>
      </c>
      <c r="AG114" t="s">
        <v>747</v>
      </c>
      <c r="AH114" s="17">
        <v>280</v>
      </c>
      <c r="AI114" s="17" cm="1">
        <f t="array" ref="AI114">SUMPRODUCT(--(IFERROR(HOUR(Flights_2026_09_30333435363734567891011[entry_hour]),-1)=HOUR(AF114)),--(IFERROR(Flights_2026_09_30333435363734567891011[entry_sector],"")=AG114),--(IFERROR(Flights_2026_09_30333435363734567891011[nfl],-1)&gt;=AH114),--(IFERROR(Flights_2026_09_30333435363734567891011[nfl],-1)&lt;=IF(AH114=450,450,AH114+9)))</f>
        <v>0</v>
      </c>
    </row>
    <row r="115" spans="1:35" x14ac:dyDescent="0.2">
      <c r="A115" t="s">
        <v>471</v>
      </c>
      <c r="B115" t="s">
        <v>472</v>
      </c>
      <c r="C115" t="s">
        <v>19</v>
      </c>
      <c r="D115" t="s">
        <v>107</v>
      </c>
      <c r="E115" t="s">
        <v>1116</v>
      </c>
      <c r="F115" s="35">
        <v>46308.782650462963</v>
      </c>
      <c r="G115" t="s">
        <v>21</v>
      </c>
      <c r="H115" t="s">
        <v>4747</v>
      </c>
      <c r="I115">
        <v>350</v>
      </c>
      <c r="J115" t="s">
        <v>22</v>
      </c>
      <c r="K115" t="s">
        <v>23</v>
      </c>
      <c r="L115">
        <v>426</v>
      </c>
      <c r="M115" t="s">
        <v>217</v>
      </c>
      <c r="N115" s="35">
        <v>46308.756493055553</v>
      </c>
      <c r="O115">
        <v>350</v>
      </c>
      <c r="P115" t="s">
        <v>26</v>
      </c>
      <c r="Q115">
        <v>350</v>
      </c>
      <c r="R115" t="str">
        <f>IF(B115="","",_xlfn.XLOOKUP(B115,DB!$A$2:$A$205,DB!$C$2:$C$205,"")&amp;"")</f>
        <v>Sector 5</v>
      </c>
      <c r="S115" t="str">
        <f>IF(B115="","",_xlfn.XLOOKUP(B115,DB!$A$2:$A$205,DB!$E$2:$E$205,""))</f>
        <v>Sector 4</v>
      </c>
      <c r="T115" t="str">
        <f>IF(B115="","",_xlfn.XLOOKUP(B115,DB!$A$2:$A$205,DB!$F$2:$F$205,""))</f>
        <v>VOMAR/XUDUN</v>
      </c>
      <c r="U115" t="str">
        <f>IF(B115="","",_xlfn.XLOOKUP(B115,DB!$A$2:$A$205,DB!$D$2:$D$205,""))</f>
        <v>KZHU</v>
      </c>
      <c r="V115" t="str">
        <f>IF(B115="","",IF(OR(COUNTIF(M115,"????N?????W")&gt;0,COUNTIF(M115,"????N?????E")&gt;0,COUNTIF(M115,"????S?????W")&gt;0,COUNTIF(M115,"????S?????E")&gt;0),_xlfn.XLOOKUP(B115,DB!$A$2:$A$205,DB!$B$2:$B$205,""),M115))</f>
        <v>KEHLI</v>
      </c>
      <c r="AF115" s="2">
        <v>0.58333333333333337</v>
      </c>
      <c r="AG115" t="s">
        <v>747</v>
      </c>
      <c r="AH115" s="17">
        <v>290</v>
      </c>
      <c r="AI115" s="17" cm="1">
        <f t="array" ref="AI115">SUMPRODUCT(--(IFERROR(HOUR(Flights_2026_09_30333435363734567891011[entry_hour]),-1)=HOUR(AF115)),--(IFERROR(Flights_2026_09_30333435363734567891011[entry_sector],"")=AG115),--(IFERROR(Flights_2026_09_30333435363734567891011[nfl],-1)&gt;=AH115),--(IFERROR(Flights_2026_09_30333435363734567891011[nfl],-1)&lt;=IF(AH115=450,450,AH115+9)))</f>
        <v>0</v>
      </c>
    </row>
    <row r="116" spans="1:35" x14ac:dyDescent="0.2">
      <c r="A116" t="s">
        <v>286</v>
      </c>
      <c r="B116" t="s">
        <v>287</v>
      </c>
      <c r="C116" t="s">
        <v>19</v>
      </c>
      <c r="D116" t="s">
        <v>53</v>
      </c>
      <c r="E116" t="s">
        <v>4748</v>
      </c>
      <c r="F116" s="35">
        <v>46308.784490740742</v>
      </c>
      <c r="G116" t="s">
        <v>21</v>
      </c>
      <c r="H116" t="s">
        <v>4749</v>
      </c>
      <c r="I116">
        <v>380</v>
      </c>
      <c r="J116" t="s">
        <v>22</v>
      </c>
      <c r="K116" t="s">
        <v>23</v>
      </c>
      <c r="L116">
        <v>198</v>
      </c>
      <c r="M116" t="s">
        <v>37</v>
      </c>
      <c r="N116" s="35">
        <v>46308.767800925925</v>
      </c>
      <c r="O116">
        <v>212</v>
      </c>
      <c r="P116" t="s">
        <v>26</v>
      </c>
      <c r="Q116">
        <v>220</v>
      </c>
      <c r="R116" t="str">
        <f>IF(B116="","",_xlfn.XLOOKUP(B116,DB!$A$2:$A$205,DB!$C$2:$C$205,"")&amp;"")</f>
        <v>Sector 3</v>
      </c>
      <c r="S116" t="str">
        <f>IF(B116="","",_xlfn.XLOOKUP(B116,DB!$A$2:$A$205,DB!$E$2:$E$205,""))</f>
        <v>Sector 3</v>
      </c>
      <c r="T116" t="str">
        <f>IF(B116="","",_xlfn.XLOOKUP(B116,DB!$A$2:$A$205,DB!$F$2:$F$205,""))</f>
        <v>NOSAT</v>
      </c>
      <c r="U116" t="str">
        <f>IF(B116="","",_xlfn.XLOOKUP(B116,DB!$A$2:$A$205,DB!$D$2:$D$205,""))</f>
        <v>MUFH</v>
      </c>
      <c r="V116" t="str">
        <f>IF(B116="","",IF(OR(COUNTIF(M116,"????N?????W")&gt;0,COUNTIF(M116,"????N?????E")&gt;0,COUNTIF(M116,"????S?????W")&gt;0,COUNTIF(M116,"????S?????E")&gt;0),_xlfn.XLOOKUP(B116,DB!$A$2:$A$205,DB!$B$2:$B$205,""),M116))</f>
        <v>NOSAT</v>
      </c>
      <c r="AF116" s="2">
        <v>0.58333333333333337</v>
      </c>
      <c r="AG116" t="s">
        <v>747</v>
      </c>
      <c r="AH116" s="17">
        <v>300</v>
      </c>
      <c r="AI116" s="17" cm="1">
        <f t="array" ref="AI116">SUMPRODUCT(--(IFERROR(HOUR(Flights_2026_09_30333435363734567891011[entry_hour]),-1)=HOUR(AF116)),--(IFERROR(Flights_2026_09_30333435363734567891011[entry_sector],"")=AG116),--(IFERROR(Flights_2026_09_30333435363734567891011[nfl],-1)&gt;=AH116),--(IFERROR(Flights_2026_09_30333435363734567891011[nfl],-1)&lt;=IF(AH116=450,450,AH116+9)))</f>
        <v>0</v>
      </c>
    </row>
    <row r="117" spans="1:35" x14ac:dyDescent="0.2">
      <c r="A117" t="s">
        <v>487</v>
      </c>
      <c r="B117" t="s">
        <v>171</v>
      </c>
      <c r="C117" t="s">
        <v>19</v>
      </c>
      <c r="D117" t="s">
        <v>50</v>
      </c>
      <c r="E117" t="s">
        <v>4750</v>
      </c>
      <c r="F117" s="35">
        <v>46308.785763888889</v>
      </c>
      <c r="G117" t="s">
        <v>21</v>
      </c>
      <c r="H117" t="s">
        <v>4751</v>
      </c>
      <c r="I117">
        <v>320</v>
      </c>
      <c r="J117" t="s">
        <v>22</v>
      </c>
      <c r="K117" t="s">
        <v>23</v>
      </c>
      <c r="L117">
        <v>191</v>
      </c>
      <c r="M117" t="s">
        <v>37</v>
      </c>
      <c r="N117" s="35">
        <v>46308.769895833335</v>
      </c>
      <c r="O117">
        <v>181</v>
      </c>
      <c r="P117" t="s">
        <v>26</v>
      </c>
      <c r="Q117">
        <v>220</v>
      </c>
      <c r="R117" t="str">
        <f>IF(B117="","",_xlfn.XLOOKUP(B117,DB!$A$2:$A$205,DB!$C$2:$C$205,"")&amp;"")</f>
        <v>Sector 3</v>
      </c>
      <c r="S117" t="str">
        <f>IF(B117="","",_xlfn.XLOOKUP(B117,DB!$A$2:$A$205,DB!$E$2:$E$205,""))</f>
        <v>Sector 3</v>
      </c>
      <c r="T117" t="str">
        <f>IF(B117="","",_xlfn.XLOOKUP(B117,DB!$A$2:$A$205,DB!$F$2:$F$205,""))</f>
        <v>NOSAT</v>
      </c>
      <c r="U117" t="str">
        <f>IF(B117="","",_xlfn.XLOOKUP(B117,DB!$A$2:$A$205,DB!$D$2:$D$205,""))</f>
        <v>KZHU</v>
      </c>
      <c r="V117" t="str">
        <f>IF(B117="","",IF(OR(COUNTIF(M117,"????N?????W")&gt;0,COUNTIF(M117,"????N?????E")&gt;0,COUNTIF(M117,"????S?????W")&gt;0,COUNTIF(M117,"????S?????E")&gt;0),_xlfn.XLOOKUP(B117,DB!$A$2:$A$205,DB!$B$2:$B$205,""),M117))</f>
        <v>NOSAT</v>
      </c>
      <c r="AF117" s="2">
        <v>0.58333333333333337</v>
      </c>
      <c r="AG117" t="s">
        <v>747</v>
      </c>
      <c r="AH117" s="17">
        <v>310</v>
      </c>
      <c r="AI117" s="17" cm="1">
        <f t="array" ref="AI117">SUMPRODUCT(--(IFERROR(HOUR(Flights_2026_09_30333435363734567891011[entry_hour]),-1)=HOUR(AF117)),--(IFERROR(Flights_2026_09_30333435363734567891011[entry_sector],"")=AG117),--(IFERROR(Flights_2026_09_30333435363734567891011[nfl],-1)&gt;=AH117),--(IFERROR(Flights_2026_09_30333435363734567891011[nfl],-1)&lt;=IF(AH117=450,450,AH117+9)))</f>
        <v>0</v>
      </c>
    </row>
    <row r="118" spans="1:35" x14ac:dyDescent="0.2">
      <c r="A118" t="s">
        <v>288</v>
      </c>
      <c r="B118" t="s">
        <v>52</v>
      </c>
      <c r="C118" t="s">
        <v>19</v>
      </c>
      <c r="D118" t="s">
        <v>41</v>
      </c>
      <c r="E118" t="s">
        <v>4752</v>
      </c>
      <c r="F118" s="35">
        <v>46308.787986111114</v>
      </c>
      <c r="G118" t="s">
        <v>21</v>
      </c>
      <c r="H118" t="s">
        <v>4753</v>
      </c>
      <c r="I118">
        <v>390</v>
      </c>
      <c r="J118" t="s">
        <v>22</v>
      </c>
      <c r="K118" t="s">
        <v>23</v>
      </c>
      <c r="L118">
        <v>900</v>
      </c>
      <c r="M118" t="s">
        <v>78</v>
      </c>
      <c r="N118" s="35">
        <v>46308.735798611116</v>
      </c>
      <c r="O118">
        <v>390</v>
      </c>
      <c r="P118" t="s">
        <v>26</v>
      </c>
      <c r="Q118">
        <v>390</v>
      </c>
      <c r="R118" t="str">
        <f>IF(B118="","",_xlfn.XLOOKUP(B118,DB!$A$2:$A$205,DB!$C$2:$C$205,"")&amp;"")</f>
        <v>Sector 6</v>
      </c>
      <c r="S118" t="str">
        <f>IF(B118="","",_xlfn.XLOOKUP(B118,DB!$A$2:$A$205,DB!$E$2:$E$205,""))</f>
        <v>Sector 4</v>
      </c>
      <c r="T118" t="str">
        <f>IF(B118="","",_xlfn.XLOOKUP(B118,DB!$A$2:$A$205,DB!$F$2:$F$205,""))</f>
        <v>VOMAR/XUDUN</v>
      </c>
      <c r="U118" t="str">
        <f>IF(B118="","",_xlfn.XLOOKUP(B118,DB!$A$2:$A$205,DB!$D$2:$D$205,""))</f>
        <v>MMEX</v>
      </c>
      <c r="V118" t="str">
        <f>IF(B118="","",IF(OR(COUNTIF(M118,"????N?????W")&gt;0,COUNTIF(M118,"????N?????E")&gt;0,COUNTIF(M118,"????S?????W")&gt;0,COUNTIF(M118,"????S?????E")&gt;0),_xlfn.XLOOKUP(B118,DB!$A$2:$A$205,DB!$B$2:$B$205,""),M118))</f>
        <v>GOTAS</v>
      </c>
      <c r="AF118" s="2">
        <v>0.58333333333333337</v>
      </c>
      <c r="AG118" t="s">
        <v>747</v>
      </c>
      <c r="AH118" s="17">
        <v>320</v>
      </c>
      <c r="AI118" s="17" cm="1">
        <f t="array" ref="AI118">SUMPRODUCT(--(IFERROR(HOUR(Flights_2026_09_30333435363734567891011[entry_hour]),-1)=HOUR(AF118)),--(IFERROR(Flights_2026_09_30333435363734567891011[entry_sector],"")=AG118),--(IFERROR(Flights_2026_09_30333435363734567891011[nfl],-1)&gt;=AH118),--(IFERROR(Flights_2026_09_30333435363734567891011[nfl],-1)&lt;=IF(AH118=450,450,AH118+9)))</f>
        <v>0</v>
      </c>
    </row>
    <row r="119" spans="1:35" x14ac:dyDescent="0.2">
      <c r="A119" t="s">
        <v>285</v>
      </c>
      <c r="B119" t="s">
        <v>46</v>
      </c>
      <c r="C119" t="s">
        <v>19</v>
      </c>
      <c r="D119" t="s">
        <v>120</v>
      </c>
      <c r="E119" t="s">
        <v>4754</v>
      </c>
      <c r="F119" s="35">
        <v>46308.789351851854</v>
      </c>
      <c r="G119" t="s">
        <v>21</v>
      </c>
      <c r="H119" t="s">
        <v>4755</v>
      </c>
      <c r="I119">
        <v>340</v>
      </c>
      <c r="J119" t="s">
        <v>22</v>
      </c>
      <c r="K119" t="s">
        <v>23</v>
      </c>
      <c r="L119">
        <v>188</v>
      </c>
      <c r="M119" t="s">
        <v>37</v>
      </c>
      <c r="N119" s="35">
        <v>46308.7737962963</v>
      </c>
      <c r="O119">
        <v>158</v>
      </c>
      <c r="P119" t="s">
        <v>26</v>
      </c>
      <c r="Q119">
        <v>220</v>
      </c>
      <c r="R119" t="str">
        <f>IF(B119="","",_xlfn.XLOOKUP(B119,DB!$A$2:$A$205,DB!$C$2:$C$205,"")&amp;"")</f>
        <v>Sector 3</v>
      </c>
      <c r="S119" t="str">
        <f>IF(B119="","",_xlfn.XLOOKUP(B119,DB!$A$2:$A$205,DB!$E$2:$E$205,""))</f>
        <v>Sector 3</v>
      </c>
      <c r="T119" t="str">
        <f>IF(B119="","",_xlfn.XLOOKUP(B119,DB!$A$2:$A$205,DB!$F$2:$F$205,""))</f>
        <v>NOSAT</v>
      </c>
      <c r="U119" t="str">
        <f>IF(B119="","",_xlfn.XLOOKUP(B119,DB!$A$2:$A$205,DB!$D$2:$D$205,""))</f>
        <v>KZHU</v>
      </c>
      <c r="V119" t="str">
        <f>IF(B119="","",IF(OR(COUNTIF(M119,"????N?????W")&gt;0,COUNTIF(M119,"????N?????E")&gt;0,COUNTIF(M119,"????S?????W")&gt;0,COUNTIF(M119,"????S?????E")&gt;0),_xlfn.XLOOKUP(B119,DB!$A$2:$A$205,DB!$B$2:$B$205,""),M119))</f>
        <v>NOSAT</v>
      </c>
      <c r="AF119" s="2">
        <v>0.58333333333333337</v>
      </c>
      <c r="AG119" t="s">
        <v>747</v>
      </c>
      <c r="AH119" s="17">
        <v>330</v>
      </c>
      <c r="AI119" s="17" cm="1">
        <f t="array" ref="AI119">SUMPRODUCT(--(IFERROR(HOUR(Flights_2026_09_30333435363734567891011[entry_hour]),-1)=HOUR(AF119)),--(IFERROR(Flights_2026_09_30333435363734567891011[entry_sector],"")=AG119),--(IFERROR(Flights_2026_09_30333435363734567891011[nfl],-1)&gt;=AH119),--(IFERROR(Flights_2026_09_30333435363734567891011[nfl],-1)&lt;=IF(AH119=450,450,AH119+9)))</f>
        <v>0</v>
      </c>
    </row>
    <row r="120" spans="1:35" x14ac:dyDescent="0.2">
      <c r="A120" t="s">
        <v>500</v>
      </c>
      <c r="B120" t="s">
        <v>301</v>
      </c>
      <c r="C120" t="s">
        <v>19</v>
      </c>
      <c r="D120" t="s">
        <v>47</v>
      </c>
      <c r="E120" t="s">
        <v>4756</v>
      </c>
      <c r="F120" s="35">
        <v>46308.79074074074</v>
      </c>
      <c r="G120" t="s">
        <v>21</v>
      </c>
      <c r="H120" t="s">
        <v>4757</v>
      </c>
      <c r="I120">
        <v>370</v>
      </c>
      <c r="J120" t="s">
        <v>22</v>
      </c>
      <c r="K120" t="s">
        <v>23</v>
      </c>
      <c r="L120">
        <v>496</v>
      </c>
      <c r="M120" t="s">
        <v>25</v>
      </c>
      <c r="N120" s="35">
        <v>46308.759675925925</v>
      </c>
      <c r="O120">
        <v>370</v>
      </c>
      <c r="P120" t="s">
        <v>26</v>
      </c>
      <c r="Q120">
        <v>370</v>
      </c>
      <c r="R120" t="str">
        <f>IF(B120="","",_xlfn.XLOOKUP(B120,DB!$A$2:$A$205,DB!$C$2:$C$205,"")&amp;"")</f>
        <v>Sector 5</v>
      </c>
      <c r="S120" t="str">
        <f>IF(B120="","",_xlfn.XLOOKUP(B120,DB!$A$2:$A$205,DB!$E$2:$E$205,""))</f>
        <v>Sector 4</v>
      </c>
      <c r="T120" t="str">
        <f>IF(B120="","",_xlfn.XLOOKUP(B120,DB!$A$2:$A$205,DB!$F$2:$F$205,""))</f>
        <v>VOMAR/XUDUN</v>
      </c>
      <c r="U120" t="str">
        <f>IF(B120="","",_xlfn.XLOOKUP(B120,DB!$A$2:$A$205,DB!$D$2:$D$205,""))</f>
        <v>MMTY</v>
      </c>
      <c r="V120" t="str">
        <f>IF(B120="","",IF(OR(COUNTIF(M120,"????N?????W")&gt;0,COUNTIF(M120,"????N?????E")&gt;0,COUNTIF(M120,"????S?????W")&gt;0,COUNTIF(M120,"????S?????E")&gt;0),_xlfn.XLOOKUP(B120,DB!$A$2:$A$205,DB!$B$2:$B$205,""),M120))</f>
        <v>KEHLI</v>
      </c>
      <c r="AF120" s="2">
        <v>0.58333333333333337</v>
      </c>
      <c r="AG120" t="s">
        <v>747</v>
      </c>
      <c r="AH120" s="17">
        <v>340</v>
      </c>
      <c r="AI120" s="17" cm="1">
        <f t="array" ref="AI120">SUMPRODUCT(--(IFERROR(HOUR(Flights_2026_09_30333435363734567891011[entry_hour]),-1)=HOUR(AF120)),--(IFERROR(Flights_2026_09_30333435363734567891011[entry_sector],"")=AG120),--(IFERROR(Flights_2026_09_30333435363734567891011[nfl],-1)&gt;=AH120),--(IFERROR(Flights_2026_09_30333435363734567891011[nfl],-1)&lt;=IF(AH120=450,450,AH120+9)))</f>
        <v>0</v>
      </c>
    </row>
    <row r="121" spans="1:35" x14ac:dyDescent="0.2">
      <c r="A121" t="s">
        <v>283</v>
      </c>
      <c r="B121" t="s">
        <v>272</v>
      </c>
      <c r="C121" t="s">
        <v>19</v>
      </c>
      <c r="D121" t="s">
        <v>53</v>
      </c>
      <c r="E121" t="s">
        <v>317</v>
      </c>
      <c r="F121" s="35">
        <v>46308.792812500003</v>
      </c>
      <c r="G121" t="s">
        <v>21</v>
      </c>
      <c r="H121" t="s">
        <v>4758</v>
      </c>
      <c r="I121">
        <v>370</v>
      </c>
      <c r="J121" t="s">
        <v>22</v>
      </c>
      <c r="K121" t="s">
        <v>23</v>
      </c>
      <c r="L121">
        <v>906</v>
      </c>
      <c r="M121" t="s">
        <v>136</v>
      </c>
      <c r="N121" s="35">
        <v>46308.740081018521</v>
      </c>
      <c r="O121">
        <v>370</v>
      </c>
      <c r="P121" t="s">
        <v>26</v>
      </c>
      <c r="Q121">
        <v>370</v>
      </c>
      <c r="R121" t="str">
        <f>IF(B121="","",_xlfn.XLOOKUP(B121,DB!$A$2:$A$205,DB!$C$2:$C$205,"")&amp;"")</f>
        <v>Sector 5</v>
      </c>
      <c r="S121" t="str">
        <f>IF(B121="","",_xlfn.XLOOKUP(B121,DB!$A$2:$A$205,DB!$E$2:$E$205,""))</f>
        <v>Sector 4</v>
      </c>
      <c r="T121" t="str">
        <f>IF(B121="","",_xlfn.XLOOKUP(B121,DB!$A$2:$A$205,DB!$F$2:$F$205,""))</f>
        <v>VOMAR/XUDUN</v>
      </c>
      <c r="U121" t="str">
        <f>IF(B121="","",_xlfn.XLOOKUP(B121,DB!$A$2:$A$205,DB!$D$2:$D$205,""))</f>
        <v>MMEX</v>
      </c>
      <c r="V121" t="str">
        <f>IF(B121="","",IF(OR(COUNTIF(M121,"????N?????W")&gt;0,COUNTIF(M121,"????N?????E")&gt;0,COUNTIF(M121,"????S?????W")&gt;0,COUNTIF(M121,"????S?????E")&gt;0),_xlfn.XLOOKUP(B121,DB!$A$2:$A$205,DB!$B$2:$B$205,""),M121))</f>
        <v>LIDAM</v>
      </c>
      <c r="AF121" s="2">
        <v>0.58333333333333337</v>
      </c>
      <c r="AG121" t="s">
        <v>747</v>
      </c>
      <c r="AH121" s="17">
        <v>350</v>
      </c>
      <c r="AI121" s="17" cm="1">
        <f t="array" ref="AI121">SUMPRODUCT(--(IFERROR(HOUR(Flights_2026_09_30333435363734567891011[entry_hour]),-1)=HOUR(AF121)),--(IFERROR(Flights_2026_09_30333435363734567891011[entry_sector],"")=AG121),--(IFERROR(Flights_2026_09_30333435363734567891011[nfl],-1)&gt;=AH121),--(IFERROR(Flights_2026_09_30333435363734567891011[nfl],-1)&lt;=IF(AH121=450,450,AH121+9)))</f>
        <v>0</v>
      </c>
    </row>
    <row r="122" spans="1:35" x14ac:dyDescent="0.2">
      <c r="A122" t="s">
        <v>2382</v>
      </c>
      <c r="B122" t="s">
        <v>81</v>
      </c>
      <c r="C122" t="s">
        <v>19</v>
      </c>
      <c r="D122" t="s">
        <v>41</v>
      </c>
      <c r="E122" t="s">
        <v>275</v>
      </c>
      <c r="F122" s="35">
        <v>46308.798483796301</v>
      </c>
      <c r="G122" t="s">
        <v>21</v>
      </c>
      <c r="H122" t="s">
        <v>4759</v>
      </c>
      <c r="I122">
        <v>350</v>
      </c>
      <c r="J122" t="s">
        <v>22</v>
      </c>
      <c r="K122" t="s">
        <v>23</v>
      </c>
      <c r="L122">
        <v>788</v>
      </c>
      <c r="M122" t="s">
        <v>84</v>
      </c>
      <c r="N122" s="35">
        <v>46308.752962962964</v>
      </c>
      <c r="O122">
        <v>350</v>
      </c>
      <c r="P122" t="s">
        <v>26</v>
      </c>
      <c r="Q122">
        <v>350</v>
      </c>
      <c r="R122" t="str">
        <f>IF(B122="","",_xlfn.XLOOKUP(B122,DB!$A$2:$A$205,DB!$C$2:$C$205,"")&amp;"")</f>
        <v>Sector 5</v>
      </c>
      <c r="S122" t="str">
        <f>IF(B122="","",_xlfn.XLOOKUP(B122,DB!$A$2:$A$205,DB!$E$2:$E$205,""))</f>
        <v>Sector 4</v>
      </c>
      <c r="T122" t="str">
        <f>IF(B122="","",_xlfn.XLOOKUP(B122,DB!$A$2:$A$205,DB!$F$2:$F$205,""))</f>
        <v>VOMAR/XUDUN</v>
      </c>
      <c r="U122" t="str">
        <f>IF(B122="","",_xlfn.XLOOKUP(B122,DB!$A$2:$A$205,DB!$D$2:$D$205,""))</f>
        <v>MMTY</v>
      </c>
      <c r="V122" t="str">
        <f>IF(B122="","",IF(OR(COUNTIF(M122,"????N?????W")&gt;0,COUNTIF(M122,"????N?????E")&gt;0,COUNTIF(M122,"????S?????W")&gt;0,COUNTIF(M122,"????S?????E")&gt;0),_xlfn.XLOOKUP(B122,DB!$A$2:$A$205,DB!$B$2:$B$205,""),M122))</f>
        <v>MATOL</v>
      </c>
      <c r="AF122" s="2">
        <v>0.58333333333333337</v>
      </c>
      <c r="AG122" t="s">
        <v>747</v>
      </c>
      <c r="AH122" s="17">
        <v>360</v>
      </c>
      <c r="AI122" s="17" cm="1">
        <f t="array" ref="AI122">SUMPRODUCT(--(IFERROR(HOUR(Flights_2026_09_30333435363734567891011[entry_hour]),-1)=HOUR(AF122)),--(IFERROR(Flights_2026_09_30333435363734567891011[entry_sector],"")=AG122),--(IFERROR(Flights_2026_09_30333435363734567891011[nfl],-1)&gt;=AH122),--(IFERROR(Flights_2026_09_30333435363734567891011[nfl],-1)&lt;=IF(AH122=450,450,AH122+9)))</f>
        <v>1</v>
      </c>
    </row>
    <row r="123" spans="1:35" x14ac:dyDescent="0.2">
      <c r="A123" t="s">
        <v>1297</v>
      </c>
      <c r="B123" t="s">
        <v>86</v>
      </c>
      <c r="C123" t="s">
        <v>19</v>
      </c>
      <c r="D123" t="s">
        <v>595</v>
      </c>
      <c r="F123" s="35">
        <v>46308.800034722226</v>
      </c>
      <c r="G123" t="s">
        <v>28</v>
      </c>
      <c r="H123" t="s">
        <v>4760</v>
      </c>
      <c r="I123">
        <v>270</v>
      </c>
      <c r="J123" t="s">
        <v>22</v>
      </c>
      <c r="K123" t="s">
        <v>31</v>
      </c>
      <c r="L123">
        <v>1038</v>
      </c>
      <c r="M123" t="s">
        <v>78</v>
      </c>
      <c r="N123" s="35">
        <v>46308.698252314818</v>
      </c>
      <c r="O123">
        <v>270</v>
      </c>
      <c r="P123" t="s">
        <v>32</v>
      </c>
      <c r="Q123">
        <v>270</v>
      </c>
      <c r="R123" t="str">
        <f>IF(B123="","",_xlfn.XLOOKUP(B123,DB!$A$2:$A$205,DB!$C$2:$C$205,"")&amp;"")</f>
        <v>Sector 6</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GOTAS</v>
      </c>
      <c r="AF123" s="2">
        <v>0.58333333333333337</v>
      </c>
      <c r="AG123" t="s">
        <v>747</v>
      </c>
      <c r="AH123" s="17">
        <v>370</v>
      </c>
      <c r="AI123" s="17" cm="1">
        <f t="array" ref="AI123">SUMPRODUCT(--(IFERROR(HOUR(Flights_2026_09_30333435363734567891011[entry_hour]),-1)=HOUR(AF123)),--(IFERROR(Flights_2026_09_30333435363734567891011[entry_sector],"")=AG123),--(IFERROR(Flights_2026_09_30333435363734567891011[nfl],-1)&gt;=AH123),--(IFERROR(Flights_2026_09_30333435363734567891011[nfl],-1)&lt;=IF(AH123=450,450,AH123+9)))</f>
        <v>0</v>
      </c>
    </row>
    <row r="124" spans="1:35" x14ac:dyDescent="0.2">
      <c r="A124" t="s">
        <v>281</v>
      </c>
      <c r="B124" t="s">
        <v>282</v>
      </c>
      <c r="C124" t="s">
        <v>19</v>
      </c>
      <c r="D124" t="s">
        <v>53</v>
      </c>
      <c r="E124" t="s">
        <v>4761</v>
      </c>
      <c r="F124" s="35">
        <v>46308.801365740743</v>
      </c>
      <c r="G124" t="s">
        <v>21</v>
      </c>
      <c r="H124" t="s">
        <v>4762</v>
      </c>
      <c r="I124">
        <v>300</v>
      </c>
      <c r="J124" t="s">
        <v>22</v>
      </c>
      <c r="K124" t="s">
        <v>23</v>
      </c>
      <c r="L124">
        <v>213</v>
      </c>
      <c r="M124" t="s">
        <v>44</v>
      </c>
      <c r="N124" s="35">
        <v>46308.783634259264</v>
      </c>
      <c r="O124">
        <v>300</v>
      </c>
      <c r="P124" t="s">
        <v>26</v>
      </c>
      <c r="Q124">
        <v>210</v>
      </c>
      <c r="R124" t="str">
        <f>IF(B124="","",_xlfn.XLOOKUP(B124,DB!$A$2:$A$205,DB!$C$2:$C$205,"")&amp;"")</f>
        <v>Sector 7</v>
      </c>
      <c r="S124" t="str">
        <f>IF(B124="","",_xlfn.XLOOKUP(B124,DB!$A$2:$A$205,DB!$E$2:$E$205,""))</f>
        <v>Sector 7</v>
      </c>
      <c r="T124" t="str">
        <f>IF(B124="","",_xlfn.XLOOKUP(B124,DB!$A$2:$A$205,DB!$F$2:$F$205,""))</f>
        <v>PAULE/SIGMA</v>
      </c>
      <c r="U124" t="str">
        <f>IF(B124="","",_xlfn.XLOOKUP(B124,DB!$A$2:$A$205,DB!$D$2:$D$205,""))</f>
        <v>MHCC</v>
      </c>
      <c r="V124" t="str">
        <f>IF(B124="","",IF(OR(COUNTIF(M124,"????N?????W")&gt;0,COUNTIF(M124,"????N?????E")&gt;0,COUNTIF(M124,"????S?????W")&gt;0,COUNTIF(M124,"????S?????E")&gt;0),_xlfn.XLOOKUP(B124,DB!$A$2:$A$205,DB!$B$2:$B$205,""),M124))</f>
        <v>SIGMA</v>
      </c>
      <c r="AF124" s="2">
        <v>0.58333333333333337</v>
      </c>
      <c r="AG124" t="s">
        <v>747</v>
      </c>
      <c r="AH124" s="17">
        <v>380</v>
      </c>
      <c r="AI124" s="17" cm="1">
        <f t="array" ref="AI124">SUMPRODUCT(--(IFERROR(HOUR(Flights_2026_09_30333435363734567891011[entry_hour]),-1)=HOUR(AF124)),--(IFERROR(Flights_2026_09_30333435363734567891011[entry_sector],"")=AG124),--(IFERROR(Flights_2026_09_30333435363734567891011[nfl],-1)&gt;=AH124),--(IFERROR(Flights_2026_09_30333435363734567891011[nfl],-1)&lt;=IF(AH124=450,450,AH124+9)))</f>
        <v>0</v>
      </c>
    </row>
    <row r="125" spans="1:35" x14ac:dyDescent="0.2">
      <c r="A125" t="s">
        <v>291</v>
      </c>
      <c r="B125" t="s">
        <v>86</v>
      </c>
      <c r="C125" t="s">
        <v>19</v>
      </c>
      <c r="D125" t="s">
        <v>41</v>
      </c>
      <c r="E125" t="s">
        <v>4241</v>
      </c>
      <c r="F125" s="35">
        <v>46308.80268518519</v>
      </c>
      <c r="G125" t="s">
        <v>21</v>
      </c>
      <c r="H125" t="s">
        <v>4763</v>
      </c>
      <c r="I125">
        <v>350</v>
      </c>
      <c r="J125" t="s">
        <v>22</v>
      </c>
      <c r="K125" t="s">
        <v>23</v>
      </c>
      <c r="L125">
        <v>894</v>
      </c>
      <c r="M125" t="s">
        <v>95</v>
      </c>
      <c r="N125" s="35">
        <v>46308.750787037032</v>
      </c>
      <c r="O125">
        <v>350</v>
      </c>
      <c r="P125" t="s">
        <v>26</v>
      </c>
      <c r="Q125">
        <v>350</v>
      </c>
      <c r="R125" t="str">
        <f>IF(B125="","",_xlfn.XLOOKUP(B125,DB!$A$2:$A$205,DB!$C$2:$C$205,"")&amp;"")</f>
        <v>Sector 6</v>
      </c>
      <c r="S125" t="str">
        <f>IF(B125="","",_xlfn.XLOOKUP(B125,DB!$A$2:$A$205,DB!$E$2:$E$205,""))</f>
        <v>Sector 4</v>
      </c>
      <c r="T125" t="str">
        <f>IF(B125="","",_xlfn.XLOOKUP(B125,DB!$A$2:$A$205,DB!$F$2:$F$205,""))</f>
        <v>VOMAR/XUDUN</v>
      </c>
      <c r="U125" t="str">
        <f>IF(B125="","",_xlfn.XLOOKUP(B125,DB!$A$2:$A$205,DB!$D$2:$D$205,""))</f>
        <v>MMEX</v>
      </c>
      <c r="V125" t="str">
        <f>IF(B125="","",IF(OR(COUNTIF(M125,"????N?????W")&gt;0,COUNTIF(M125,"????N?????E")&gt;0,COUNTIF(M125,"????S?????W")&gt;0,COUNTIF(M125,"????S?????E")&gt;0),_xlfn.XLOOKUP(B125,DB!$A$2:$A$205,DB!$B$2:$B$205,""),M125))</f>
        <v>GOTAS</v>
      </c>
      <c r="AF125" s="2">
        <v>0.58333333333333337</v>
      </c>
      <c r="AG125" t="s">
        <v>747</v>
      </c>
      <c r="AH125" s="17">
        <v>390</v>
      </c>
      <c r="AI125" s="17" cm="1">
        <f t="array" ref="AI125">SUMPRODUCT(--(IFERROR(HOUR(Flights_2026_09_30333435363734567891011[entry_hour]),-1)=HOUR(AF125)),--(IFERROR(Flights_2026_09_30333435363734567891011[entry_sector],"")=AG125),--(IFERROR(Flights_2026_09_30333435363734567891011[nfl],-1)&gt;=AH125),--(IFERROR(Flights_2026_09_30333435363734567891011[nfl],-1)&lt;=IF(AH125=450,450,AH125+9)))</f>
        <v>0</v>
      </c>
    </row>
    <row r="126" spans="1:35" x14ac:dyDescent="0.2">
      <c r="A126" t="s">
        <v>139</v>
      </c>
      <c r="B126" t="s">
        <v>140</v>
      </c>
      <c r="C126" t="s">
        <v>19</v>
      </c>
      <c r="D126" t="s">
        <v>60</v>
      </c>
      <c r="E126" t="s">
        <v>61</v>
      </c>
      <c r="F126" s="35">
        <v>46308.803749999999</v>
      </c>
      <c r="G126" t="s">
        <v>21</v>
      </c>
      <c r="H126" t="s">
        <v>4764</v>
      </c>
      <c r="I126">
        <v>210</v>
      </c>
      <c r="J126" t="s">
        <v>22</v>
      </c>
      <c r="K126" t="s">
        <v>23</v>
      </c>
      <c r="L126">
        <v>352</v>
      </c>
      <c r="M126" t="s">
        <v>140</v>
      </c>
      <c r="N126" s="35">
        <v>46308.777928240743</v>
      </c>
      <c r="O126">
        <v>0</v>
      </c>
      <c r="P126" t="s">
        <v>26</v>
      </c>
      <c r="Q126">
        <v>70</v>
      </c>
      <c r="R126" t="str">
        <f>IF(B126="","",_xlfn.XLOOKUP(B126,DB!$A$2:$A$205,DB!$C$2:$C$205,"")&amp;"")</f>
        <v>Sector 4</v>
      </c>
      <c r="S126" t="str">
        <f>IF(B126="","",_xlfn.XLOOKUP(B126,DB!$A$2:$A$205,DB!$E$2:$E$205,""))</f>
        <v>Sector 4</v>
      </c>
      <c r="T126" t="str">
        <f>IF(B126="","",_xlfn.XLOOKUP(B126,DB!$A$2:$A$205,DB!$F$2:$F$205,""))</f>
        <v>VOMAR/XUDUN</v>
      </c>
      <c r="U126" t="str">
        <f>IF(B126="","",_xlfn.XLOOKUP(B126,DB!$A$2:$A$205,DB!$D$2:$D$205,""))</f>
        <v>MMID</v>
      </c>
      <c r="V126" t="str">
        <f>IF(B126="","",IF(OR(COUNTIF(M126,"????N?????W")&gt;0,COUNTIF(M126,"????N?????E")&gt;0,COUNTIF(M126,"????S?????W")&gt;0,COUNTIF(M126,"????S?????E")&gt;0),_xlfn.XLOOKUP(B126,DB!$A$2:$A$205,DB!$B$2:$B$205,""),M126))</f>
        <v>MMMD</v>
      </c>
      <c r="AF126" s="2">
        <v>0.58333333333333337</v>
      </c>
      <c r="AG126" t="s">
        <v>747</v>
      </c>
      <c r="AH126" s="17">
        <v>400</v>
      </c>
      <c r="AI126" s="17" cm="1">
        <f t="array" ref="AI126">SUMPRODUCT(--(IFERROR(HOUR(Flights_2026_09_30333435363734567891011[entry_hour]),-1)=HOUR(AF126)),--(IFERROR(Flights_2026_09_30333435363734567891011[entry_sector],"")=AG126),--(IFERROR(Flights_2026_09_30333435363734567891011[nfl],-1)&gt;=AH126),--(IFERROR(Flights_2026_09_30333435363734567891011[nfl],-1)&lt;=IF(AH126=450,450,AH126+9)))</f>
        <v>0</v>
      </c>
    </row>
    <row r="127" spans="1:35" x14ac:dyDescent="0.2">
      <c r="A127" t="s">
        <v>488</v>
      </c>
      <c r="B127" t="s">
        <v>208</v>
      </c>
      <c r="C127" t="s">
        <v>19</v>
      </c>
      <c r="D127" t="s">
        <v>20</v>
      </c>
      <c r="E127" t="s">
        <v>4765</v>
      </c>
      <c r="F127" s="35">
        <v>46308.804895833338</v>
      </c>
      <c r="G127" t="s">
        <v>21</v>
      </c>
      <c r="H127" t="s">
        <v>4766</v>
      </c>
      <c r="I127">
        <v>350</v>
      </c>
      <c r="J127" t="s">
        <v>22</v>
      </c>
      <c r="K127" t="s">
        <v>23</v>
      </c>
      <c r="L127">
        <v>461</v>
      </c>
      <c r="M127" t="s">
        <v>218</v>
      </c>
      <c r="N127" s="35">
        <v>46308.776956018519</v>
      </c>
      <c r="O127">
        <v>350</v>
      </c>
      <c r="P127" t="s">
        <v>26</v>
      </c>
      <c r="Q127">
        <v>350</v>
      </c>
      <c r="R127" t="str">
        <f>IF(B127="","",_xlfn.XLOOKUP(B127,DB!$A$2:$A$205,DB!$C$2:$C$205,"")&amp;"")</f>
        <v>Sector 3</v>
      </c>
      <c r="S127" t="str">
        <f>IF(B127="","",_xlfn.XLOOKUP(B127,DB!$A$2:$A$205,DB!$E$2:$E$205,""))</f>
        <v>Sector 3</v>
      </c>
      <c r="T127" t="str">
        <f>IF(B127="","",_xlfn.XLOOKUP(B127,DB!$A$2:$A$205,DB!$F$2:$F$205,""))</f>
        <v>NOSAT</v>
      </c>
      <c r="U127" t="str">
        <f>IF(B127="","",_xlfn.XLOOKUP(B127,DB!$A$2:$A$205,DB!$D$2:$D$205,""))</f>
        <v>KZHU</v>
      </c>
      <c r="V127" t="str">
        <f>IF(B127="","",IF(OR(COUNTIF(M127,"????N?????W")&gt;0,COUNTIF(M127,"????N?????E")&gt;0,COUNTIF(M127,"????S?????W")&gt;0,COUNTIF(M127,"????S?????E")&gt;0),_xlfn.XLOOKUP(B127,DB!$A$2:$A$205,DB!$B$2:$B$205,""),M127))</f>
        <v>IRDOV</v>
      </c>
      <c r="AF127" s="2">
        <v>0.58333333333333337</v>
      </c>
      <c r="AG127" t="s">
        <v>747</v>
      </c>
      <c r="AH127" s="17">
        <v>410</v>
      </c>
      <c r="AI127" s="17" cm="1">
        <f t="array" ref="AI127">SUMPRODUCT(--(IFERROR(HOUR(Flights_2026_09_30333435363734567891011[entry_hour]),-1)=HOUR(AF127)),--(IFERROR(Flights_2026_09_30333435363734567891011[entry_sector],"")=AG127),--(IFERROR(Flights_2026_09_30333435363734567891011[nfl],-1)&gt;=AH127),--(IFERROR(Flights_2026_09_30333435363734567891011[nfl],-1)&lt;=IF(AH127=450,450,AH127+9)))</f>
        <v>0</v>
      </c>
    </row>
    <row r="128" spans="1:35" x14ac:dyDescent="0.2">
      <c r="A128" t="s">
        <v>1018</v>
      </c>
      <c r="B128" t="s">
        <v>297</v>
      </c>
      <c r="C128" t="s">
        <v>19</v>
      </c>
      <c r="D128" t="s">
        <v>53</v>
      </c>
      <c r="E128" t="s">
        <v>4767</v>
      </c>
      <c r="F128" s="35">
        <v>46308.806562500002</v>
      </c>
      <c r="G128" t="s">
        <v>21</v>
      </c>
      <c r="H128" t="s">
        <v>4768</v>
      </c>
      <c r="I128">
        <v>390</v>
      </c>
      <c r="J128" t="s">
        <v>22</v>
      </c>
      <c r="K128" t="s">
        <v>23</v>
      </c>
      <c r="L128">
        <v>408</v>
      </c>
      <c r="M128" t="s">
        <v>4769</v>
      </c>
      <c r="N128" s="35">
        <v>46308.778680555552</v>
      </c>
      <c r="O128">
        <v>390</v>
      </c>
      <c r="P128" t="s">
        <v>26</v>
      </c>
      <c r="Q128">
        <v>370</v>
      </c>
      <c r="R128" t="str">
        <f>IF(B128="","",_xlfn.XLOOKUP(B128,DB!$A$2:$A$205,DB!$C$2:$C$205,"")&amp;"")</f>
        <v>Sector 7</v>
      </c>
      <c r="S128" t="str">
        <f>IF(B128="","",_xlfn.XLOOKUP(B128,DB!$A$2:$A$205,DB!$E$2:$E$205,""))</f>
        <v>Sector 7</v>
      </c>
      <c r="T128" t="str">
        <f>IF(B128="","",_xlfn.XLOOKUP(B128,DB!$A$2:$A$205,DB!$F$2:$F$205,""))</f>
        <v>PAULE/SIGMA</v>
      </c>
      <c r="U128" t="str">
        <f>IF(B128="","",_xlfn.XLOOKUP(B128,DB!$A$2:$A$205,DB!$D$2:$D$205,""))</f>
        <v>MHCC</v>
      </c>
      <c r="V128" t="str">
        <f>IF(B128="","",IF(OR(COUNTIF(M128,"????N?????W")&gt;0,COUNTIF(M128,"????N?????E")&gt;0,COUNTIF(M128,"????S?????W")&gt;0,COUNTIF(M128,"????S?????E")&gt;0),_xlfn.XLOOKUP(B128,DB!$A$2:$A$205,DB!$B$2:$B$205,""),M128))</f>
        <v>CTM</v>
      </c>
      <c r="AF128" s="2">
        <v>0.58333333333333337</v>
      </c>
      <c r="AG128" t="s">
        <v>747</v>
      </c>
      <c r="AH128" s="17">
        <v>420</v>
      </c>
      <c r="AI128" s="17" cm="1">
        <f t="array" ref="AI128">SUMPRODUCT(--(IFERROR(HOUR(Flights_2026_09_30333435363734567891011[entry_hour]),-1)=HOUR(AF128)),--(IFERROR(Flights_2026_09_30333435363734567891011[entry_sector],"")=AG128),--(IFERROR(Flights_2026_09_30333435363734567891011[nfl],-1)&gt;=AH128),--(IFERROR(Flights_2026_09_30333435363734567891011[nfl],-1)&lt;=IF(AH128=450,450,AH128+9)))</f>
        <v>0</v>
      </c>
    </row>
    <row r="129" spans="1:35" x14ac:dyDescent="0.2">
      <c r="A129" t="s">
        <v>300</v>
      </c>
      <c r="B129" t="s">
        <v>301</v>
      </c>
      <c r="C129" t="s">
        <v>19</v>
      </c>
      <c r="D129" t="s">
        <v>20</v>
      </c>
      <c r="E129" t="s">
        <v>2554</v>
      </c>
      <c r="F129" s="35">
        <v>46308.807337962964</v>
      </c>
      <c r="G129" t="s">
        <v>21</v>
      </c>
      <c r="H129" t="s">
        <v>4770</v>
      </c>
      <c r="I129">
        <v>330</v>
      </c>
      <c r="J129" t="s">
        <v>22</v>
      </c>
      <c r="K129" t="s">
        <v>23</v>
      </c>
      <c r="L129">
        <v>429</v>
      </c>
      <c r="M129" t="s">
        <v>218</v>
      </c>
      <c r="N129" s="35">
        <v>46308.779560185183</v>
      </c>
      <c r="O129">
        <v>330</v>
      </c>
      <c r="P129" t="s">
        <v>26</v>
      </c>
      <c r="Q129">
        <v>330</v>
      </c>
      <c r="R129" t="str">
        <f>IF(B129="","",_xlfn.XLOOKUP(B129,DB!$A$2:$A$205,DB!$C$2:$C$205,"")&amp;"")</f>
        <v>Sector 5</v>
      </c>
      <c r="S129" t="str">
        <f>IF(B129="","",_xlfn.XLOOKUP(B129,DB!$A$2:$A$205,DB!$E$2:$E$205,""))</f>
        <v>Sector 4</v>
      </c>
      <c r="T129" t="str">
        <f>IF(B129="","",_xlfn.XLOOKUP(B129,DB!$A$2:$A$205,DB!$F$2:$F$205,""))</f>
        <v>VOMAR/XUDUN</v>
      </c>
      <c r="U129" t="str">
        <f>IF(B129="","",_xlfn.XLOOKUP(B129,DB!$A$2:$A$205,DB!$D$2:$D$205,""))</f>
        <v>MMTY</v>
      </c>
      <c r="V129" t="str">
        <f>IF(B129="","",IF(OR(COUNTIF(M129,"????N?????W")&gt;0,COUNTIF(M129,"????N?????E")&gt;0,COUNTIF(M129,"????S?????W")&gt;0,COUNTIF(M129,"????S?????E")&gt;0),_xlfn.XLOOKUP(B129,DB!$A$2:$A$205,DB!$B$2:$B$205,""),M129))</f>
        <v>IRDOV</v>
      </c>
      <c r="AF129" s="2">
        <v>0.58333333333333337</v>
      </c>
      <c r="AG129" t="s">
        <v>747</v>
      </c>
      <c r="AH129" s="17">
        <v>430</v>
      </c>
      <c r="AI129" s="17" cm="1">
        <f t="array" ref="AI129">SUMPRODUCT(--(IFERROR(HOUR(Flights_2026_09_30333435363734567891011[entry_hour]),-1)=HOUR(AF129)),--(IFERROR(Flights_2026_09_30333435363734567891011[entry_sector],"")=AG129),--(IFERROR(Flights_2026_09_30333435363734567891011[nfl],-1)&gt;=AH129),--(IFERROR(Flights_2026_09_30333435363734567891011[nfl],-1)&lt;=IF(AH129=450,450,AH129+9)))</f>
        <v>0</v>
      </c>
    </row>
    <row r="130" spans="1:35" x14ac:dyDescent="0.2">
      <c r="A130" t="s">
        <v>302</v>
      </c>
      <c r="B130" t="s">
        <v>18</v>
      </c>
      <c r="C130" t="s">
        <v>19</v>
      </c>
      <c r="D130" t="s">
        <v>20</v>
      </c>
      <c r="E130" t="s">
        <v>4256</v>
      </c>
      <c r="F130" s="35">
        <v>46308.808692129634</v>
      </c>
      <c r="G130" t="s">
        <v>21</v>
      </c>
      <c r="H130" t="s">
        <v>4771</v>
      </c>
      <c r="I130">
        <v>330</v>
      </c>
      <c r="J130" t="s">
        <v>22</v>
      </c>
      <c r="K130" t="s">
        <v>23</v>
      </c>
      <c r="L130">
        <v>560</v>
      </c>
      <c r="M130" t="s">
        <v>25</v>
      </c>
      <c r="N130" s="35">
        <v>46308.775000000001</v>
      </c>
      <c r="O130">
        <v>330</v>
      </c>
      <c r="P130" t="s">
        <v>26</v>
      </c>
      <c r="Q130">
        <v>330</v>
      </c>
      <c r="R130" t="str">
        <f>IF(B130="","",_xlfn.XLOOKUP(B130,DB!$A$2:$A$205,DB!$C$2:$C$205,"")&amp;"")</f>
        <v>Sector 5</v>
      </c>
      <c r="S130" t="str">
        <f>IF(B130="","",_xlfn.XLOOKUP(B130,DB!$A$2:$A$205,DB!$E$2:$E$205,""))</f>
        <v>Sector 4</v>
      </c>
      <c r="T130" t="str">
        <f>IF(B130="","",_xlfn.XLOOKUP(B130,DB!$A$2:$A$205,DB!$F$2:$F$205,""))</f>
        <v>VOMAR/XUDUN</v>
      </c>
      <c r="U130" t="str">
        <f>IF(B130="","",_xlfn.XLOOKUP(B130,DB!$A$2:$A$205,DB!$D$2:$D$205,""))</f>
        <v>KZHU</v>
      </c>
      <c r="V130" t="str">
        <f>IF(B130="","",IF(OR(COUNTIF(M130,"????N?????W")&gt;0,COUNTIF(M130,"????N?????E")&gt;0,COUNTIF(M130,"????S?????W")&gt;0,COUNTIF(M130,"????S?????E")&gt;0),_xlfn.XLOOKUP(B130,DB!$A$2:$A$205,DB!$B$2:$B$205,""),M130))</f>
        <v>KEHLI</v>
      </c>
      <c r="AF130" s="2">
        <v>0.58333333333333337</v>
      </c>
      <c r="AG130" t="s">
        <v>747</v>
      </c>
      <c r="AH130" s="17">
        <v>440</v>
      </c>
      <c r="AI130" s="17" cm="1">
        <f t="array" ref="AI130">SUMPRODUCT(--(IFERROR(HOUR(Flights_2026_09_30333435363734567891011[entry_hour]),-1)=HOUR(AF130)),--(IFERROR(Flights_2026_09_30333435363734567891011[entry_sector],"")=AG130),--(IFERROR(Flights_2026_09_30333435363734567891011[nfl],-1)&gt;=AH130),--(IFERROR(Flights_2026_09_30333435363734567891011[nfl],-1)&lt;=IF(AH130=450,450,AH130+9)))</f>
        <v>0</v>
      </c>
    </row>
    <row r="131" spans="1:35" x14ac:dyDescent="0.2">
      <c r="A131" t="s">
        <v>3881</v>
      </c>
      <c r="B131" t="s">
        <v>3610</v>
      </c>
      <c r="C131" t="s">
        <v>19</v>
      </c>
      <c r="D131" t="s">
        <v>514</v>
      </c>
      <c r="F131" s="35">
        <v>46308.81523148148</v>
      </c>
      <c r="G131" t="s">
        <v>28</v>
      </c>
      <c r="H131" t="s">
        <v>29</v>
      </c>
      <c r="I131">
        <v>55</v>
      </c>
      <c r="J131" t="s">
        <v>30</v>
      </c>
      <c r="K131" t="s">
        <v>31</v>
      </c>
      <c r="L131">
        <v>169</v>
      </c>
      <c r="M131" t="s">
        <v>3610</v>
      </c>
      <c r="N131" s="35">
        <v>46308.788842592592</v>
      </c>
      <c r="O131">
        <v>1</v>
      </c>
      <c r="P131" t="s">
        <v>32</v>
      </c>
      <c r="Q131">
        <v>927</v>
      </c>
      <c r="R131" t="str">
        <f>IF(B131="","",_xlfn.XLOOKUP(B131,DB!$A$2:$A$205,DB!$C$2:$C$205,"")&amp;"")</f>
        <v/>
      </c>
      <c r="S131" t="str">
        <f>IF(B131="","",_xlfn.XLOOKUP(B131,DB!$A$2:$A$205,DB!$E$2:$E$205,""))</f>
        <v/>
      </c>
      <c r="T131" t="str">
        <f>IF(B131="","",_xlfn.XLOOKUP(B131,DB!$A$2:$A$205,DB!$F$2:$F$205,""))</f>
        <v/>
      </c>
      <c r="U131" t="str">
        <f>IF(B131="","",_xlfn.XLOOKUP(B131,DB!$A$2:$A$205,DB!$D$2:$D$205,""))</f>
        <v/>
      </c>
      <c r="V131" t="str">
        <f>IF(B131="","",IF(OR(COUNTIF(M131,"????N?????W")&gt;0,COUNTIF(M131,"????N?????E")&gt;0,COUNTIF(M131,"????S?????W")&gt;0,COUNTIF(M131,"????S?????E")&gt;0),_xlfn.XLOOKUP(B131,DB!$A$2:$A$205,DB!$B$2:$B$205,""),M131))</f>
        <v>MMCT</v>
      </c>
      <c r="AF131" s="2">
        <v>0.58333333333333337</v>
      </c>
      <c r="AG131" t="s">
        <v>747</v>
      </c>
      <c r="AH131" s="17">
        <v>450</v>
      </c>
      <c r="AI131" s="17" cm="1">
        <f t="array" ref="AI131">SUMPRODUCT(--(IFERROR(HOUR(Flights_2026_09_30333435363734567891011[entry_hour]),-1)=HOUR(AF131)),--(IFERROR(Flights_2026_09_30333435363734567891011[entry_sector],"")=AG131),--(IFERROR(Flights_2026_09_30333435363734567891011[nfl],-1)&gt;=AH131),--(IFERROR(Flights_2026_09_30333435363734567891011[nfl],-1)&lt;=IF(AH131=450,450,AH131+9)))</f>
        <v>0</v>
      </c>
    </row>
    <row r="132" spans="1:35" x14ac:dyDescent="0.2">
      <c r="A132" t="s">
        <v>4347</v>
      </c>
      <c r="B132" t="s">
        <v>86</v>
      </c>
      <c r="C132" t="s">
        <v>19</v>
      </c>
      <c r="D132" t="s">
        <v>4348</v>
      </c>
      <c r="F132" s="35">
        <v>46308.816006944442</v>
      </c>
      <c r="G132" t="s">
        <v>21</v>
      </c>
      <c r="H132" t="s">
        <v>4772</v>
      </c>
      <c r="I132">
        <v>410</v>
      </c>
      <c r="J132" t="s">
        <v>22</v>
      </c>
      <c r="K132" t="s">
        <v>31</v>
      </c>
      <c r="L132">
        <v>895</v>
      </c>
      <c r="M132" t="s">
        <v>409</v>
      </c>
      <c r="N132" s="35">
        <v>46308.764143518521</v>
      </c>
      <c r="O132">
        <v>410</v>
      </c>
      <c r="P132" t="s">
        <v>26</v>
      </c>
      <c r="Q132">
        <v>410</v>
      </c>
      <c r="R132" t="str">
        <f>IF(B132="","",_xlfn.XLOOKUP(B132,DB!$A$2:$A$205,DB!$C$2:$C$205,"")&amp;"")</f>
        <v>Sector 6</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GOTAS</v>
      </c>
      <c r="AF132" s="2">
        <v>0.625</v>
      </c>
      <c r="AG132" t="s">
        <v>743</v>
      </c>
      <c r="AH132" s="17">
        <v>200</v>
      </c>
      <c r="AI132" s="17" cm="1">
        <f t="array" ref="AI132">SUMPRODUCT(--(IFERROR(HOUR(Flights_2026_09_30333435363734567891011[entry_hour]),-1)=HOUR(AF132)),--(IFERROR(Flights_2026_09_30333435363734567891011[entry_sector],"")=AG132),--(IFERROR(Flights_2026_09_30333435363734567891011[nfl],-1)&gt;=AH132),--(IFERROR(Flights_2026_09_30333435363734567891011[nfl],-1)&lt;=IF(AH132=450,450,AH132+9)))</f>
        <v>0</v>
      </c>
    </row>
    <row r="133" spans="1:35" x14ac:dyDescent="0.2">
      <c r="A133" t="s">
        <v>2397</v>
      </c>
      <c r="B133" t="s">
        <v>277</v>
      </c>
      <c r="C133" t="s">
        <v>19</v>
      </c>
      <c r="D133" t="s">
        <v>211</v>
      </c>
      <c r="E133" t="s">
        <v>278</v>
      </c>
      <c r="F133" s="35">
        <v>46308.817604166667</v>
      </c>
      <c r="G133" t="s">
        <v>21</v>
      </c>
      <c r="H133" t="s">
        <v>4773</v>
      </c>
      <c r="I133">
        <v>400</v>
      </c>
      <c r="J133" t="s">
        <v>22</v>
      </c>
      <c r="K133" t="s">
        <v>23</v>
      </c>
      <c r="L133">
        <v>201</v>
      </c>
      <c r="M133" t="s">
        <v>37</v>
      </c>
      <c r="N133" s="35">
        <v>46308.800937499997</v>
      </c>
      <c r="O133">
        <v>293</v>
      </c>
      <c r="P133" t="s">
        <v>38</v>
      </c>
      <c r="Q133">
        <v>220</v>
      </c>
      <c r="R133" t="str">
        <f>IF(B133="","",_xlfn.XLOOKUP(B133,DB!$A$2:$A$205,DB!$C$2:$C$205,"")&amp;"")</f>
        <v>Sector 3</v>
      </c>
      <c r="S133" t="str">
        <f>IF(B133="","",_xlfn.XLOOKUP(B133,DB!$A$2:$A$205,DB!$E$2:$E$205,""))</f>
        <v>Sector 3</v>
      </c>
      <c r="T133" t="str">
        <f>IF(B133="","",_xlfn.XLOOKUP(B133,DB!$A$2:$A$205,DB!$F$2:$F$205,""))</f>
        <v>NOSAT</v>
      </c>
      <c r="U133" t="str">
        <f>IF(B133="","",_xlfn.XLOOKUP(B133,DB!$A$2:$A$205,DB!$D$2:$D$205,""))</f>
        <v>MUFH</v>
      </c>
      <c r="V133" t="str">
        <f>IF(B133="","",IF(OR(COUNTIF(M133,"????N?????W")&gt;0,COUNTIF(M133,"????N?????E")&gt;0,COUNTIF(M133,"????S?????W")&gt;0,COUNTIF(M133,"????S?????E")&gt;0),_xlfn.XLOOKUP(B133,DB!$A$2:$A$205,DB!$B$2:$B$205,""),M133))</f>
        <v>NOSAT</v>
      </c>
      <c r="AF133" s="2">
        <v>0.625</v>
      </c>
      <c r="AG133" t="s">
        <v>743</v>
      </c>
      <c r="AH133" s="17">
        <v>210</v>
      </c>
      <c r="AI133" s="17" cm="1">
        <f t="array" ref="AI133">SUMPRODUCT(--(IFERROR(HOUR(Flights_2026_09_30333435363734567891011[entry_hour]),-1)=HOUR(AF133)),--(IFERROR(Flights_2026_09_30333435363734567891011[entry_sector],"")=AG133),--(IFERROR(Flights_2026_09_30333435363734567891011[nfl],-1)&gt;=AH133),--(IFERROR(Flights_2026_09_30333435363734567891011[nfl],-1)&lt;=IF(AH133=450,450,AH133+9)))</f>
        <v>0</v>
      </c>
    </row>
    <row r="134" spans="1:35" x14ac:dyDescent="0.2">
      <c r="A134" t="s">
        <v>294</v>
      </c>
      <c r="B134" t="s">
        <v>65</v>
      </c>
      <c r="C134" t="s">
        <v>19</v>
      </c>
      <c r="D134" t="s">
        <v>50</v>
      </c>
      <c r="E134" t="s">
        <v>4774</v>
      </c>
      <c r="F134" s="35">
        <v>46308.821932870371</v>
      </c>
      <c r="G134" t="s">
        <v>21</v>
      </c>
      <c r="H134" t="s">
        <v>4775</v>
      </c>
      <c r="I134">
        <v>350</v>
      </c>
      <c r="J134" t="s">
        <v>22</v>
      </c>
      <c r="K134" t="s">
        <v>23</v>
      </c>
      <c r="L134">
        <v>871</v>
      </c>
      <c r="M134" t="s">
        <v>788</v>
      </c>
      <c r="N134" s="35">
        <v>46308.773645833338</v>
      </c>
      <c r="O134">
        <v>350</v>
      </c>
      <c r="P134" t="s">
        <v>26</v>
      </c>
      <c r="Q134">
        <v>350</v>
      </c>
      <c r="R134" t="str">
        <f>IF(B134="","",_xlfn.XLOOKUP(B134,DB!$A$2:$A$205,DB!$C$2:$C$205,"")&amp;"")</f>
        <v>Sector 6</v>
      </c>
      <c r="S134" t="str">
        <f>IF(B134="","",_xlfn.XLOOKUP(B134,DB!$A$2:$A$205,DB!$E$2:$E$205,""))</f>
        <v>Sector 4</v>
      </c>
      <c r="T134" t="str">
        <f>IF(B134="","",_xlfn.XLOOKUP(B134,DB!$A$2:$A$205,DB!$F$2:$F$205,""))</f>
        <v>VOMAR/XUDUN</v>
      </c>
      <c r="U134" t="str">
        <f>IF(B134="","",_xlfn.XLOOKUP(B134,DB!$A$2:$A$205,DB!$D$2:$D$205,""))</f>
        <v>MMEX</v>
      </c>
      <c r="V134" t="str">
        <f>IF(B134="","",IF(OR(COUNTIF(M134,"????N?????W")&gt;0,COUNTIF(M134,"????N?????E")&gt;0,COUNTIF(M134,"????S?????W")&gt;0,COUNTIF(M134,"????S?????E")&gt;0),_xlfn.XLOOKUP(B134,DB!$A$2:$A$205,DB!$B$2:$B$205,""),M134))</f>
        <v>GOTAS</v>
      </c>
      <c r="AF134" s="2">
        <v>0.625</v>
      </c>
      <c r="AG134" t="s">
        <v>743</v>
      </c>
      <c r="AH134" s="17">
        <v>220</v>
      </c>
      <c r="AI134" s="17" cm="1">
        <f t="array" ref="AI134">SUMPRODUCT(--(IFERROR(HOUR(Flights_2026_09_30333435363734567891011[entry_hour]),-1)=HOUR(AF134)),--(IFERROR(Flights_2026_09_30333435363734567891011[entry_sector],"")=AG134),--(IFERROR(Flights_2026_09_30333435363734567891011[nfl],-1)&gt;=AH134),--(IFERROR(Flights_2026_09_30333435363734567891011[nfl],-1)&lt;=IF(AH134=450,450,AH134+9)))</f>
        <v>0</v>
      </c>
    </row>
    <row r="135" spans="1:35" x14ac:dyDescent="0.2">
      <c r="A135" t="s">
        <v>276</v>
      </c>
      <c r="B135" t="s">
        <v>65</v>
      </c>
      <c r="C135" t="s">
        <v>19</v>
      </c>
      <c r="D135" t="s">
        <v>76</v>
      </c>
      <c r="E135" t="s">
        <v>380</v>
      </c>
      <c r="F135" s="35">
        <v>46308.82430555555</v>
      </c>
      <c r="G135" t="s">
        <v>21</v>
      </c>
      <c r="H135" t="s">
        <v>4776</v>
      </c>
      <c r="I135">
        <v>370</v>
      </c>
      <c r="J135" t="s">
        <v>22</v>
      </c>
      <c r="K135" t="s">
        <v>23</v>
      </c>
      <c r="L135">
        <v>881</v>
      </c>
      <c r="M135" t="s">
        <v>645</v>
      </c>
      <c r="N135" s="35">
        <v>46308.774652777778</v>
      </c>
      <c r="O135">
        <v>370</v>
      </c>
      <c r="P135" t="s">
        <v>26</v>
      </c>
      <c r="Q135">
        <v>370</v>
      </c>
      <c r="R135" t="str">
        <f>IF(B135="","",_xlfn.XLOOKUP(B135,DB!$A$2:$A$205,DB!$C$2:$C$205,"")&amp;"")</f>
        <v>Sector 6</v>
      </c>
      <c r="S135" t="str">
        <f>IF(B135="","",_xlfn.XLOOKUP(B135,DB!$A$2:$A$205,DB!$E$2:$E$205,""))</f>
        <v>Sector 4</v>
      </c>
      <c r="T135" t="str">
        <f>IF(B135="","",_xlfn.XLOOKUP(B135,DB!$A$2:$A$205,DB!$F$2:$F$205,""))</f>
        <v>VOMAR/XUDUN</v>
      </c>
      <c r="U135" t="str">
        <f>IF(B135="","",_xlfn.XLOOKUP(B135,DB!$A$2:$A$205,DB!$D$2:$D$205,""))</f>
        <v>MMEX</v>
      </c>
      <c r="V135" t="str">
        <f>IF(B135="","",IF(OR(COUNTIF(M135,"????N?????W")&gt;0,COUNTIF(M135,"????N?????E")&gt;0,COUNTIF(M135,"????S?????W")&gt;0,COUNTIF(M135,"????S?????E")&gt;0),_xlfn.XLOOKUP(B135,DB!$A$2:$A$205,DB!$B$2:$B$205,""),M135))</f>
        <v>GOTAS</v>
      </c>
      <c r="AF135" s="2">
        <v>0.625</v>
      </c>
      <c r="AG135" t="s">
        <v>743</v>
      </c>
      <c r="AH135" s="17">
        <v>230</v>
      </c>
      <c r="AI135" s="17" cm="1">
        <f t="array" ref="AI135">SUMPRODUCT(--(IFERROR(HOUR(Flights_2026_09_30333435363734567891011[entry_hour]),-1)=HOUR(AF135)),--(IFERROR(Flights_2026_09_30333435363734567891011[entry_sector],"")=AG135),--(IFERROR(Flights_2026_09_30333435363734567891011[nfl],-1)&gt;=AH135),--(IFERROR(Flights_2026_09_30333435363734567891011[nfl],-1)&lt;=IF(AH135=450,450,AH135+9)))</f>
        <v>0</v>
      </c>
    </row>
    <row r="136" spans="1:35" x14ac:dyDescent="0.2">
      <c r="A136" t="s">
        <v>320</v>
      </c>
      <c r="B136" t="s">
        <v>52</v>
      </c>
      <c r="C136" t="s">
        <v>19</v>
      </c>
      <c r="D136" t="s">
        <v>76</v>
      </c>
      <c r="E136" t="s">
        <v>921</v>
      </c>
      <c r="F136" s="35">
        <v>46308.826064814813</v>
      </c>
      <c r="G136" t="s">
        <v>21</v>
      </c>
      <c r="H136" t="s">
        <v>4777</v>
      </c>
      <c r="I136">
        <v>330</v>
      </c>
      <c r="J136" t="s">
        <v>22</v>
      </c>
      <c r="K136" t="s">
        <v>55</v>
      </c>
      <c r="L136">
        <v>873</v>
      </c>
      <c r="M136" t="s">
        <v>841</v>
      </c>
      <c r="N136" s="35">
        <v>46308.775706018518</v>
      </c>
      <c r="O136">
        <v>343</v>
      </c>
      <c r="P136" t="s">
        <v>26</v>
      </c>
      <c r="Q136">
        <v>350</v>
      </c>
      <c r="R136" t="str">
        <f>IF(B136="","",_xlfn.XLOOKUP(B136,DB!$A$2:$A$205,DB!$C$2:$C$205,"")&amp;"")</f>
        <v>Sector 6</v>
      </c>
      <c r="S136" t="str">
        <f>IF(B136="","",_xlfn.XLOOKUP(B136,DB!$A$2:$A$205,DB!$E$2:$E$205,""))</f>
        <v>Sector 4</v>
      </c>
      <c r="T136" t="str">
        <f>IF(B136="","",_xlfn.XLOOKUP(B136,DB!$A$2:$A$205,DB!$F$2:$F$205,""))</f>
        <v>VOMAR/XUDUN</v>
      </c>
      <c r="U136" t="str">
        <f>IF(B136="","",_xlfn.XLOOKUP(B136,DB!$A$2:$A$205,DB!$D$2:$D$205,""))</f>
        <v>MMEX</v>
      </c>
      <c r="V136" t="str">
        <f>IF(B136="","",IF(OR(COUNTIF(M136,"????N?????W")&gt;0,COUNTIF(M136,"????N?????E")&gt;0,COUNTIF(M136,"????S?????W")&gt;0,COUNTIF(M136,"????S?????E")&gt;0),_xlfn.XLOOKUP(B136,DB!$A$2:$A$205,DB!$B$2:$B$205,""),M136))</f>
        <v>GOTAS</v>
      </c>
      <c r="AF136" s="2">
        <v>0.625</v>
      </c>
      <c r="AG136" t="s">
        <v>743</v>
      </c>
      <c r="AH136" s="17">
        <v>240</v>
      </c>
      <c r="AI136" s="17" cm="1">
        <f t="array" ref="AI136">SUMPRODUCT(--(IFERROR(HOUR(Flights_2026_09_30333435363734567891011[entry_hour]),-1)=HOUR(AF136)),--(IFERROR(Flights_2026_09_30333435363734567891011[entry_sector],"")=AG136),--(IFERROR(Flights_2026_09_30333435363734567891011[nfl],-1)&gt;=AH136),--(IFERROR(Flights_2026_09_30333435363734567891011[nfl],-1)&lt;=IF(AH136=450,450,AH136+9)))</f>
        <v>0</v>
      </c>
    </row>
    <row r="137" spans="1:35" x14ac:dyDescent="0.2">
      <c r="A137" t="s">
        <v>392</v>
      </c>
      <c r="B137" t="s">
        <v>19</v>
      </c>
      <c r="C137" t="s">
        <v>19</v>
      </c>
      <c r="D137" t="s">
        <v>393</v>
      </c>
      <c r="F137" s="35">
        <v>46308.82748842593</v>
      </c>
      <c r="G137" t="s">
        <v>28</v>
      </c>
      <c r="H137" t="s">
        <v>4778</v>
      </c>
      <c r="I137">
        <v>15</v>
      </c>
      <c r="J137" t="s">
        <v>30</v>
      </c>
      <c r="K137" t="s">
        <v>31</v>
      </c>
      <c r="L137">
        <v>122</v>
      </c>
      <c r="M137" t="s">
        <v>19</v>
      </c>
      <c r="N137" s="35">
        <v>46308.782696759255</v>
      </c>
      <c r="O137">
        <v>0</v>
      </c>
      <c r="P137" t="s">
        <v>32</v>
      </c>
      <c r="Q137">
        <v>15</v>
      </c>
      <c r="R137" t="str">
        <f>IF(B137="","",_xlfn.XLOOKUP(B137,DB!$A$2:$A$205,DB!$C$2:$C$205,"")&amp;"")</f>
        <v/>
      </c>
      <c r="S137" t="str">
        <f>IF(B137="","",_xlfn.XLOOKUP(B137,DB!$A$2:$A$205,DB!$E$2:$E$205,""))</f>
        <v/>
      </c>
      <c r="T137" t="str">
        <f>IF(B137="","",_xlfn.XLOOKUP(B137,DB!$A$2:$A$205,DB!$F$2:$F$205,""))</f>
        <v/>
      </c>
      <c r="U137" t="str">
        <f>IF(B137="","",_xlfn.XLOOKUP(B137,DB!$A$2:$A$205,DB!$D$2:$D$205,""))</f>
        <v/>
      </c>
      <c r="V137" t="str">
        <f>IF(B137="","",IF(OR(COUNTIF(M137,"????N?????W")&gt;0,COUNTIF(M137,"????N?????E")&gt;0,COUNTIF(M137,"????S?????W")&gt;0,COUNTIF(M137,"????S?????E")&gt;0),_xlfn.XLOOKUP(B137,DB!$A$2:$A$205,DB!$B$2:$B$205,""),M137))</f>
        <v>MMUN</v>
      </c>
      <c r="AF137" s="2">
        <v>0.625</v>
      </c>
      <c r="AG137" t="s">
        <v>743</v>
      </c>
      <c r="AH137" s="17">
        <v>250</v>
      </c>
      <c r="AI137" s="17" cm="1">
        <f t="array" ref="AI137">SUMPRODUCT(--(IFERROR(HOUR(Flights_2026_09_30333435363734567891011[entry_hour]),-1)=HOUR(AF137)),--(IFERROR(Flights_2026_09_30333435363734567891011[entry_sector],"")=AG137),--(IFERROR(Flights_2026_09_30333435363734567891011[nfl],-1)&gt;=AH137),--(IFERROR(Flights_2026_09_30333435363734567891011[nfl],-1)&lt;=IF(AH137=450,450,AH137+9)))</f>
        <v>0</v>
      </c>
    </row>
    <row r="138" spans="1:35" x14ac:dyDescent="0.2">
      <c r="A138" t="s">
        <v>228</v>
      </c>
      <c r="B138" t="s">
        <v>229</v>
      </c>
      <c r="C138" t="s">
        <v>19</v>
      </c>
      <c r="D138" t="s">
        <v>107</v>
      </c>
      <c r="E138" t="s">
        <v>1865</v>
      </c>
      <c r="F138" s="35">
        <v>46308.827789351853</v>
      </c>
      <c r="G138" t="s">
        <v>21</v>
      </c>
      <c r="H138" t="s">
        <v>4779</v>
      </c>
      <c r="I138">
        <v>350</v>
      </c>
      <c r="J138" t="s">
        <v>22</v>
      </c>
      <c r="K138" t="s">
        <v>23</v>
      </c>
      <c r="L138">
        <v>596</v>
      </c>
      <c r="M138" t="s">
        <v>25</v>
      </c>
      <c r="N138" s="35">
        <v>46308.792766203704</v>
      </c>
      <c r="O138">
        <v>350</v>
      </c>
      <c r="P138" t="s">
        <v>26</v>
      </c>
      <c r="Q138">
        <v>350</v>
      </c>
      <c r="R138" t="str">
        <f>IF(B138="","",_xlfn.XLOOKUP(B138,DB!$A$2:$A$205,DB!$C$2:$C$205,"")&amp;"")</f>
        <v>Sector 5</v>
      </c>
      <c r="S138" t="str">
        <f>IF(B138="","",_xlfn.XLOOKUP(B138,DB!$A$2:$A$205,DB!$E$2:$E$205,""))</f>
        <v>Sector 4</v>
      </c>
      <c r="T138" t="str">
        <f>IF(B138="","",_xlfn.XLOOKUP(B138,DB!$A$2:$A$205,DB!$F$2:$F$205,""))</f>
        <v>VOMAR/XUDUN</v>
      </c>
      <c r="U138" t="str">
        <f>IF(B138="","",_xlfn.XLOOKUP(B138,DB!$A$2:$A$205,DB!$D$2:$D$205,""))</f>
        <v>KZHU</v>
      </c>
      <c r="V138" t="str">
        <f>IF(B138="","",IF(OR(COUNTIF(M138,"????N?????W")&gt;0,COUNTIF(M138,"????N?????E")&gt;0,COUNTIF(M138,"????S?????W")&gt;0,COUNTIF(M138,"????S?????E")&gt;0),_xlfn.XLOOKUP(B138,DB!$A$2:$A$205,DB!$B$2:$B$205,""),M138))</f>
        <v>KEHLI</v>
      </c>
      <c r="AF138" s="2">
        <v>0.625</v>
      </c>
      <c r="AG138" t="s">
        <v>743</v>
      </c>
      <c r="AH138" s="17">
        <v>260</v>
      </c>
      <c r="AI138" s="17" cm="1">
        <f t="array" ref="AI138">SUMPRODUCT(--(IFERROR(HOUR(Flights_2026_09_30333435363734567891011[entry_hour]),-1)=HOUR(AF138)),--(IFERROR(Flights_2026_09_30333435363734567891011[entry_sector],"")=AG138),--(IFERROR(Flights_2026_09_30333435363734567891011[nfl],-1)&gt;=AH138),--(IFERROR(Flights_2026_09_30333435363734567891011[nfl],-1)&lt;=IF(AH138=450,450,AH138+9)))</f>
        <v>0</v>
      </c>
    </row>
    <row r="139" spans="1:35" x14ac:dyDescent="0.2">
      <c r="A139" t="s">
        <v>1268</v>
      </c>
      <c r="B139" t="s">
        <v>287</v>
      </c>
      <c r="C139" t="s">
        <v>19</v>
      </c>
      <c r="D139" t="s">
        <v>90</v>
      </c>
      <c r="E139" t="s">
        <v>390</v>
      </c>
      <c r="F139" s="35">
        <v>46308.830543981487</v>
      </c>
      <c r="G139" t="s">
        <v>21</v>
      </c>
      <c r="H139" t="s">
        <v>4780</v>
      </c>
      <c r="I139">
        <v>380</v>
      </c>
      <c r="J139" t="s">
        <v>22</v>
      </c>
      <c r="K139" t="s">
        <v>23</v>
      </c>
      <c r="L139">
        <v>172</v>
      </c>
      <c r="M139" t="s">
        <v>37</v>
      </c>
      <c r="N139" s="35">
        <v>46308.816689814819</v>
      </c>
      <c r="O139">
        <v>300</v>
      </c>
      <c r="P139" t="s">
        <v>26</v>
      </c>
      <c r="Q139">
        <v>220</v>
      </c>
      <c r="R139" t="str">
        <f>IF(B139="","",_xlfn.XLOOKUP(B139,DB!$A$2:$A$205,DB!$C$2:$C$205,"")&amp;"")</f>
        <v>Sector 3</v>
      </c>
      <c r="S139" t="str">
        <f>IF(B139="","",_xlfn.XLOOKUP(B139,DB!$A$2:$A$205,DB!$E$2:$E$205,""))</f>
        <v>Sector 3</v>
      </c>
      <c r="T139" t="str">
        <f>IF(B139="","",_xlfn.XLOOKUP(B139,DB!$A$2:$A$205,DB!$F$2:$F$205,""))</f>
        <v>NOSAT</v>
      </c>
      <c r="U139" t="str">
        <f>IF(B139="","",_xlfn.XLOOKUP(B139,DB!$A$2:$A$205,DB!$D$2:$D$205,""))</f>
        <v>MUFH</v>
      </c>
      <c r="V139" t="str">
        <f>IF(B139="","",IF(OR(COUNTIF(M139,"????N?????W")&gt;0,COUNTIF(M139,"????N?????E")&gt;0,COUNTIF(M139,"????S?????W")&gt;0,COUNTIF(M139,"????S?????E")&gt;0),_xlfn.XLOOKUP(B139,DB!$A$2:$A$205,DB!$B$2:$B$205,""),M139))</f>
        <v>NOSAT</v>
      </c>
      <c r="AF139" s="2">
        <v>0.625</v>
      </c>
      <c r="AG139" t="s">
        <v>743</v>
      </c>
      <c r="AH139" s="17">
        <v>270</v>
      </c>
      <c r="AI139" s="17" cm="1">
        <f t="array" ref="AI139">SUMPRODUCT(--(IFERROR(HOUR(Flights_2026_09_30333435363734567891011[entry_hour]),-1)=HOUR(AF139)),--(IFERROR(Flights_2026_09_30333435363734567891011[entry_sector],"")=AG139),--(IFERROR(Flights_2026_09_30333435363734567891011[nfl],-1)&gt;=AH139),--(IFERROR(Flights_2026_09_30333435363734567891011[nfl],-1)&lt;=IF(AH139=450,450,AH139+9)))</f>
        <v>0</v>
      </c>
    </row>
    <row r="140" spans="1:35" x14ac:dyDescent="0.2">
      <c r="A140" t="s">
        <v>306</v>
      </c>
      <c r="B140" t="s">
        <v>307</v>
      </c>
      <c r="C140" t="s">
        <v>19</v>
      </c>
      <c r="D140" t="s">
        <v>120</v>
      </c>
      <c r="E140" t="s">
        <v>4781</v>
      </c>
      <c r="F140" s="35">
        <v>46308.83520833333</v>
      </c>
      <c r="G140" t="s">
        <v>21</v>
      </c>
      <c r="H140" t="s">
        <v>4782</v>
      </c>
      <c r="I140">
        <v>330</v>
      </c>
      <c r="J140" t="s">
        <v>22</v>
      </c>
      <c r="K140" t="s">
        <v>23</v>
      </c>
      <c r="L140">
        <v>426</v>
      </c>
      <c r="M140" t="s">
        <v>2976</v>
      </c>
      <c r="N140" s="35">
        <v>46308.808935185181</v>
      </c>
      <c r="O140">
        <v>330</v>
      </c>
      <c r="P140" t="s">
        <v>26</v>
      </c>
      <c r="Q140">
        <v>330</v>
      </c>
      <c r="R140" t="str">
        <f>IF(B140="","",_xlfn.XLOOKUP(B140,DB!$A$2:$A$205,DB!$C$2:$C$205,"")&amp;"")</f>
        <v>Sector 5</v>
      </c>
      <c r="S140" t="str">
        <f>IF(B140="","",_xlfn.XLOOKUP(B140,DB!$A$2:$A$205,DB!$E$2:$E$205,""))</f>
        <v>Sector 4</v>
      </c>
      <c r="T140" t="str">
        <f>IF(B140="","",_xlfn.XLOOKUP(B140,DB!$A$2:$A$205,DB!$F$2:$F$205,""))</f>
        <v>VOMAR/XUDUN</v>
      </c>
      <c r="U140" t="str">
        <f>IF(B140="","",_xlfn.XLOOKUP(B140,DB!$A$2:$A$205,DB!$D$2:$D$205,""))</f>
        <v>KZHU</v>
      </c>
      <c r="V140" t="str">
        <f>IF(B140="","",IF(OR(COUNTIF(M140,"????N?????W")&gt;0,COUNTIF(M140,"????N?????E")&gt;0,COUNTIF(M140,"????S?????W")&gt;0,COUNTIF(M140,"????S?????E")&gt;0),_xlfn.XLOOKUP(B140,DB!$A$2:$A$205,DB!$B$2:$B$205,""),M140))</f>
        <v>IPSEV</v>
      </c>
      <c r="AF140" s="2">
        <v>0.625</v>
      </c>
      <c r="AG140" t="s">
        <v>743</v>
      </c>
      <c r="AH140" s="17">
        <v>280</v>
      </c>
      <c r="AI140" s="17" cm="1">
        <f t="array" ref="AI140">SUMPRODUCT(--(IFERROR(HOUR(Flights_2026_09_30333435363734567891011[entry_hour]),-1)=HOUR(AF140)),--(IFERROR(Flights_2026_09_30333435363734567891011[entry_sector],"")=AG140),--(IFERROR(Flights_2026_09_30333435363734567891011[nfl],-1)&gt;=AH140),--(IFERROR(Flights_2026_09_30333435363734567891011[nfl],-1)&lt;=IF(AH140=450,450,AH140+9)))</f>
        <v>0</v>
      </c>
    </row>
    <row r="141" spans="1:35" x14ac:dyDescent="0.2">
      <c r="A141" t="s">
        <v>231</v>
      </c>
      <c r="B141" t="s">
        <v>232</v>
      </c>
      <c r="C141" t="s">
        <v>19</v>
      </c>
      <c r="D141" t="s">
        <v>50</v>
      </c>
      <c r="E141" t="s">
        <v>2994</v>
      </c>
      <c r="F141" s="35">
        <v>46308.839444444442</v>
      </c>
      <c r="G141" t="s">
        <v>21</v>
      </c>
      <c r="H141" t="s">
        <v>4783</v>
      </c>
      <c r="I141">
        <v>350</v>
      </c>
      <c r="J141" t="s">
        <v>22</v>
      </c>
      <c r="K141" t="s">
        <v>23</v>
      </c>
      <c r="L141">
        <v>788</v>
      </c>
      <c r="M141" t="s">
        <v>84</v>
      </c>
      <c r="N141" s="35">
        <v>46308.792326388888</v>
      </c>
      <c r="O141">
        <v>350</v>
      </c>
      <c r="P141" t="s">
        <v>26</v>
      </c>
      <c r="Q141">
        <v>350</v>
      </c>
      <c r="R141" t="str">
        <f>IF(B141="","",_xlfn.XLOOKUP(B141,DB!$A$2:$A$205,DB!$C$2:$C$205,"")&amp;"")</f>
        <v>Sector 5</v>
      </c>
      <c r="S141" t="str">
        <f>IF(B141="","",_xlfn.XLOOKUP(B141,DB!$A$2:$A$205,DB!$E$2:$E$205,""))</f>
        <v>Sector 4</v>
      </c>
      <c r="T141" t="str">
        <f>IF(B141="","",_xlfn.XLOOKUP(B141,DB!$A$2:$A$205,DB!$F$2:$F$205,""))</f>
        <v>VOMAR/XUDUN</v>
      </c>
      <c r="U141" t="str">
        <f>IF(B141="","",_xlfn.XLOOKUP(B141,DB!$A$2:$A$205,DB!$D$2:$D$205,""))</f>
        <v>MMTY</v>
      </c>
      <c r="V141" t="str">
        <f>IF(B141="","",IF(OR(COUNTIF(M141,"????N?????W")&gt;0,COUNTIF(M141,"????N?????E")&gt;0,COUNTIF(M141,"????S?????W")&gt;0,COUNTIF(M141,"????S?????E")&gt;0),_xlfn.XLOOKUP(B141,DB!$A$2:$A$205,DB!$B$2:$B$205,""),M141))</f>
        <v>MATOL</v>
      </c>
      <c r="AF141" s="2">
        <v>0.625</v>
      </c>
      <c r="AG141" t="s">
        <v>743</v>
      </c>
      <c r="AH141" s="17">
        <v>290</v>
      </c>
      <c r="AI141" s="17" cm="1">
        <f t="array" ref="AI141">SUMPRODUCT(--(IFERROR(HOUR(Flights_2026_09_30333435363734567891011[entry_hour]),-1)=HOUR(AF141)),--(IFERROR(Flights_2026_09_30333435363734567891011[entry_sector],"")=AG141),--(IFERROR(Flights_2026_09_30333435363734567891011[nfl],-1)&gt;=AH141),--(IFERROR(Flights_2026_09_30333435363734567891011[nfl],-1)&lt;=IF(AH141=450,450,AH141+9)))</f>
        <v>0</v>
      </c>
    </row>
    <row r="142" spans="1:35" x14ac:dyDescent="0.2">
      <c r="A142" t="s">
        <v>304</v>
      </c>
      <c r="B142" t="s">
        <v>213</v>
      </c>
      <c r="C142" t="s">
        <v>19</v>
      </c>
      <c r="D142" t="s">
        <v>90</v>
      </c>
      <c r="E142" t="s">
        <v>216</v>
      </c>
      <c r="F142" s="35">
        <v>46308.841539351852</v>
      </c>
      <c r="G142" t="s">
        <v>21</v>
      </c>
      <c r="H142" t="s">
        <v>4784</v>
      </c>
      <c r="I142">
        <v>370</v>
      </c>
      <c r="J142" t="s">
        <v>22</v>
      </c>
      <c r="K142" t="s">
        <v>23</v>
      </c>
      <c r="L142">
        <v>488</v>
      </c>
      <c r="M142" t="s">
        <v>25</v>
      </c>
      <c r="N142" s="35">
        <v>46308.81248842593</v>
      </c>
      <c r="O142">
        <v>370</v>
      </c>
      <c r="P142" t="s">
        <v>26</v>
      </c>
      <c r="Q142">
        <v>370</v>
      </c>
      <c r="R142" t="str">
        <f>IF(B142="","",_xlfn.XLOOKUP(B142,DB!$A$2:$A$205,DB!$C$2:$C$205,"")&amp;"")</f>
        <v>Sector 5</v>
      </c>
      <c r="S142" t="str">
        <f>IF(B142="","",_xlfn.XLOOKUP(B142,DB!$A$2:$A$205,DB!$E$2:$E$205,""))</f>
        <v>Sector 4</v>
      </c>
      <c r="T142" t="str">
        <f>IF(B142="","",_xlfn.XLOOKUP(B142,DB!$A$2:$A$205,DB!$F$2:$F$205,""))</f>
        <v>VOMAR/XUDUN</v>
      </c>
      <c r="U142" t="str">
        <f>IF(B142="","",_xlfn.XLOOKUP(B142,DB!$A$2:$A$205,DB!$D$2:$D$205,""))</f>
        <v>KZHU</v>
      </c>
      <c r="V142" t="str">
        <f>IF(B142="","",IF(OR(COUNTIF(M142,"????N?????W")&gt;0,COUNTIF(M142,"????N?????E")&gt;0,COUNTIF(M142,"????S?????W")&gt;0,COUNTIF(M142,"????S?????E")&gt;0),_xlfn.XLOOKUP(B142,DB!$A$2:$A$205,DB!$B$2:$B$205,""),M142))</f>
        <v>KEHLI</v>
      </c>
      <c r="AF142" s="2">
        <v>0.625</v>
      </c>
      <c r="AG142" t="s">
        <v>743</v>
      </c>
      <c r="AH142" s="17">
        <v>300</v>
      </c>
      <c r="AI142" s="17" cm="1">
        <f t="array" ref="AI142">SUMPRODUCT(--(IFERROR(HOUR(Flights_2026_09_30333435363734567891011[entry_hour]),-1)=HOUR(AF142)),--(IFERROR(Flights_2026_09_30333435363734567891011[entry_sector],"")=AG142),--(IFERROR(Flights_2026_09_30333435363734567891011[nfl],-1)&gt;=AH142),--(IFERROR(Flights_2026_09_30333435363734567891011[nfl],-1)&lt;=IF(AH142=450,450,AH142+9)))</f>
        <v>0</v>
      </c>
    </row>
    <row r="143" spans="1:35" x14ac:dyDescent="0.2">
      <c r="A143" t="s">
        <v>311</v>
      </c>
      <c r="B143" t="s">
        <v>81</v>
      </c>
      <c r="C143" t="s">
        <v>19</v>
      </c>
      <c r="D143" t="s">
        <v>41</v>
      </c>
      <c r="E143" t="s">
        <v>478</v>
      </c>
      <c r="F143" s="35">
        <v>46308.843657407408</v>
      </c>
      <c r="G143" t="s">
        <v>21</v>
      </c>
      <c r="H143" t="s">
        <v>4785</v>
      </c>
      <c r="I143">
        <v>350</v>
      </c>
      <c r="J143" t="s">
        <v>22</v>
      </c>
      <c r="K143" t="s">
        <v>23</v>
      </c>
      <c r="L143">
        <v>802</v>
      </c>
      <c r="M143" t="s">
        <v>84</v>
      </c>
      <c r="N143" s="35">
        <v>46308.797719907408</v>
      </c>
      <c r="O143">
        <v>350</v>
      </c>
      <c r="P143" t="s">
        <v>26</v>
      </c>
      <c r="Q143">
        <v>350</v>
      </c>
      <c r="R143" t="str">
        <f>IF(B143="","",_xlfn.XLOOKUP(B143,DB!$A$2:$A$205,DB!$C$2:$C$205,"")&amp;"")</f>
        <v>Sector 5</v>
      </c>
      <c r="S143" t="str">
        <f>IF(B143="","",_xlfn.XLOOKUP(B143,DB!$A$2:$A$205,DB!$E$2:$E$205,""))</f>
        <v>Sector 4</v>
      </c>
      <c r="T143" t="str">
        <f>IF(B143="","",_xlfn.XLOOKUP(B143,DB!$A$2:$A$205,DB!$F$2:$F$205,""))</f>
        <v>VOMAR/XUDUN</v>
      </c>
      <c r="U143" t="str">
        <f>IF(B143="","",_xlfn.XLOOKUP(B143,DB!$A$2:$A$205,DB!$D$2:$D$205,""))</f>
        <v>MMTY</v>
      </c>
      <c r="V143" t="str">
        <f>IF(B143="","",IF(OR(COUNTIF(M143,"????N?????W")&gt;0,COUNTIF(M143,"????N?????E")&gt;0,COUNTIF(M143,"????S?????W")&gt;0,COUNTIF(M143,"????S?????E")&gt;0),_xlfn.XLOOKUP(B143,DB!$A$2:$A$205,DB!$B$2:$B$205,""),M143))</f>
        <v>MATOL</v>
      </c>
      <c r="AF143" s="2">
        <v>0.625</v>
      </c>
      <c r="AG143" t="s">
        <v>743</v>
      </c>
      <c r="AH143" s="17">
        <v>310</v>
      </c>
      <c r="AI143" s="17" cm="1">
        <f t="array" ref="AI143">SUMPRODUCT(--(IFERROR(HOUR(Flights_2026_09_30333435363734567891011[entry_hour]),-1)=HOUR(AF143)),--(IFERROR(Flights_2026_09_30333435363734567891011[entry_sector],"")=AG143),--(IFERROR(Flights_2026_09_30333435363734567891011[nfl],-1)&gt;=AH143),--(IFERROR(Flights_2026_09_30333435363734567891011[nfl],-1)&lt;=IF(AH143=450,450,AH143+9)))</f>
        <v>0</v>
      </c>
    </row>
    <row r="144" spans="1:35" x14ac:dyDescent="0.2">
      <c r="A144" t="s">
        <v>314</v>
      </c>
      <c r="B144" t="s">
        <v>89</v>
      </c>
      <c r="C144" t="s">
        <v>19</v>
      </c>
      <c r="D144" t="s">
        <v>107</v>
      </c>
      <c r="E144" t="s">
        <v>1012</v>
      </c>
      <c r="F144" s="35">
        <v>46308.844988425924</v>
      </c>
      <c r="G144" t="s">
        <v>21</v>
      </c>
      <c r="H144" t="s">
        <v>4786</v>
      </c>
      <c r="I144">
        <v>340</v>
      </c>
      <c r="J144" t="s">
        <v>22</v>
      </c>
      <c r="K144" t="s">
        <v>23</v>
      </c>
      <c r="L144">
        <v>228</v>
      </c>
      <c r="M144" t="s">
        <v>44</v>
      </c>
      <c r="N144" s="35">
        <v>46308.825486111113</v>
      </c>
      <c r="O144">
        <v>260</v>
      </c>
      <c r="P144" t="s">
        <v>26</v>
      </c>
      <c r="Q144">
        <v>210</v>
      </c>
      <c r="R144" t="str">
        <f>IF(B144="","",_xlfn.XLOOKUP(B144,DB!$A$2:$A$205,DB!$C$2:$C$205,"")&amp;"")</f>
        <v>Sector 7</v>
      </c>
      <c r="S144" t="str">
        <f>IF(B144="","",_xlfn.XLOOKUP(B144,DB!$A$2:$A$205,DB!$E$2:$E$205,""))</f>
        <v>Sector 7</v>
      </c>
      <c r="T144" t="str">
        <f>IF(B144="","",_xlfn.XLOOKUP(B144,DB!$A$2:$A$205,DB!$F$2:$F$205,""))</f>
        <v>PAULE/SIGMA</v>
      </c>
      <c r="U144" t="str">
        <f>IF(B144="","",_xlfn.XLOOKUP(B144,DB!$A$2:$A$205,DB!$D$2:$D$205,""))</f>
        <v>MHCC</v>
      </c>
      <c r="V144" t="str">
        <f>IF(B144="","",IF(OR(COUNTIF(M144,"????N?????W")&gt;0,COUNTIF(M144,"????N?????E")&gt;0,COUNTIF(M144,"????S?????W")&gt;0,COUNTIF(M144,"????S?????E")&gt;0),_xlfn.XLOOKUP(B144,DB!$A$2:$A$205,DB!$B$2:$B$205,""),M144))</f>
        <v>SIGMA</v>
      </c>
      <c r="AF144" s="2">
        <v>0.625</v>
      </c>
      <c r="AG144" t="s">
        <v>743</v>
      </c>
      <c r="AH144" s="17">
        <v>320</v>
      </c>
      <c r="AI144" s="17" cm="1">
        <f t="array" ref="AI144">SUMPRODUCT(--(IFERROR(HOUR(Flights_2026_09_30333435363734567891011[entry_hour]),-1)=HOUR(AF144)),--(IFERROR(Flights_2026_09_30333435363734567891011[entry_sector],"")=AG144),--(IFERROR(Flights_2026_09_30333435363734567891011[nfl],-1)&gt;=AH144),--(IFERROR(Flights_2026_09_30333435363734567891011[nfl],-1)&lt;=IF(AH144=450,450,AH144+9)))</f>
        <v>0</v>
      </c>
    </row>
    <row r="145" spans="1:35" x14ac:dyDescent="0.2">
      <c r="A145" t="s">
        <v>308</v>
      </c>
      <c r="B145" t="s">
        <v>59</v>
      </c>
      <c r="C145" t="s">
        <v>19</v>
      </c>
      <c r="D145" t="s">
        <v>47</v>
      </c>
      <c r="E145" t="s">
        <v>4787</v>
      </c>
      <c r="F145" s="35">
        <v>46308.846041666664</v>
      </c>
      <c r="G145" t="s">
        <v>21</v>
      </c>
      <c r="H145" t="s">
        <v>1083</v>
      </c>
      <c r="I145">
        <v>380</v>
      </c>
      <c r="J145" t="s">
        <v>22</v>
      </c>
      <c r="K145" t="s">
        <v>23</v>
      </c>
      <c r="L145">
        <v>193</v>
      </c>
      <c r="M145" t="s">
        <v>37</v>
      </c>
      <c r="N145" s="35">
        <v>46308.830983796295</v>
      </c>
      <c r="O145">
        <v>278</v>
      </c>
      <c r="P145" t="s">
        <v>26</v>
      </c>
      <c r="Q145">
        <v>220</v>
      </c>
      <c r="R145" t="str">
        <f>IF(B145="","",_xlfn.XLOOKUP(B145,DB!$A$2:$A$205,DB!$C$2:$C$205,"")&amp;"")</f>
        <v>Sector 3</v>
      </c>
      <c r="S145" t="str">
        <f>IF(B145="","",_xlfn.XLOOKUP(B145,DB!$A$2:$A$205,DB!$E$2:$E$205,""))</f>
        <v>Sector 3</v>
      </c>
      <c r="T145" t="str">
        <f>IF(B145="","",_xlfn.XLOOKUP(B145,DB!$A$2:$A$205,DB!$F$2:$F$205,""))</f>
        <v>NOSAT</v>
      </c>
      <c r="U145" t="str">
        <f>IF(B145="","",_xlfn.XLOOKUP(B145,DB!$A$2:$A$205,DB!$D$2:$D$205,""))</f>
        <v>MUFH</v>
      </c>
      <c r="V145" t="str">
        <f>IF(B145="","",IF(OR(COUNTIF(M145,"????N?????W")&gt;0,COUNTIF(M145,"????N?????E")&gt;0,COUNTIF(M145,"????S?????W")&gt;0,COUNTIF(M145,"????S?????E")&gt;0),_xlfn.XLOOKUP(B145,DB!$A$2:$A$205,DB!$B$2:$B$205,""),M145))</f>
        <v>NOSAT</v>
      </c>
      <c r="AF145" s="2">
        <v>0.625</v>
      </c>
      <c r="AG145" t="s">
        <v>743</v>
      </c>
      <c r="AH145" s="17">
        <v>330</v>
      </c>
      <c r="AI145" s="17" cm="1">
        <f t="array" ref="AI145">SUMPRODUCT(--(IFERROR(HOUR(Flights_2026_09_30333435363734567891011[entry_hour]),-1)=HOUR(AF145)),--(IFERROR(Flights_2026_09_30333435363734567891011[entry_sector],"")=AG145),--(IFERROR(Flights_2026_09_30333435363734567891011[nfl],-1)&gt;=AH145),--(IFERROR(Flights_2026_09_30333435363734567891011[nfl],-1)&lt;=IF(AH145=450,450,AH145+9)))</f>
        <v>0</v>
      </c>
    </row>
    <row r="146" spans="1:35" x14ac:dyDescent="0.2">
      <c r="A146" t="s">
        <v>318</v>
      </c>
      <c r="B146" t="s">
        <v>206</v>
      </c>
      <c r="C146" t="s">
        <v>19</v>
      </c>
      <c r="D146" t="s">
        <v>53</v>
      </c>
      <c r="E146" t="s">
        <v>4280</v>
      </c>
      <c r="F146" s="35">
        <v>46308.851168981477</v>
      </c>
      <c r="G146" t="s">
        <v>21</v>
      </c>
      <c r="H146" t="s">
        <v>4788</v>
      </c>
      <c r="I146">
        <v>360</v>
      </c>
      <c r="J146" t="s">
        <v>22</v>
      </c>
      <c r="K146" t="s">
        <v>23</v>
      </c>
      <c r="L146">
        <v>216</v>
      </c>
      <c r="M146" t="s">
        <v>44</v>
      </c>
      <c r="N146" s="35">
        <v>46308.833587962959</v>
      </c>
      <c r="O146">
        <v>325</v>
      </c>
      <c r="P146" t="s">
        <v>26</v>
      </c>
      <c r="Q146">
        <v>210</v>
      </c>
      <c r="R146" t="str">
        <f>IF(B146="","",_xlfn.XLOOKUP(B146,DB!$A$2:$A$205,DB!$C$2:$C$205,"")&amp;"")</f>
        <v>Sector 7</v>
      </c>
      <c r="S146" t="str">
        <f>IF(B146="","",_xlfn.XLOOKUP(B146,DB!$A$2:$A$205,DB!$E$2:$E$205,""))</f>
        <v>Sector 7</v>
      </c>
      <c r="T146" t="str">
        <f>IF(B146="","",_xlfn.XLOOKUP(B146,DB!$A$2:$A$205,DB!$F$2:$F$205,""))</f>
        <v>PAULE/SIGMA</v>
      </c>
      <c r="U146" t="str">
        <f>IF(B146="","",_xlfn.XLOOKUP(B146,DB!$A$2:$A$205,DB!$D$2:$D$205,""))</f>
        <v>MHCC</v>
      </c>
      <c r="V146" t="str">
        <f>IF(B146="","",IF(OR(COUNTIF(M146,"????N?????W")&gt;0,COUNTIF(M146,"????N?????E")&gt;0,COUNTIF(M146,"????S?????W")&gt;0,COUNTIF(M146,"????S?????E")&gt;0),_xlfn.XLOOKUP(B146,DB!$A$2:$A$205,DB!$B$2:$B$205,""),M146))</f>
        <v>SIGMA</v>
      </c>
      <c r="AF146" s="2">
        <v>0.625</v>
      </c>
      <c r="AG146" t="s">
        <v>743</v>
      </c>
      <c r="AH146" s="17">
        <v>340</v>
      </c>
      <c r="AI146" s="17" cm="1">
        <f t="array" ref="AI146">SUMPRODUCT(--(IFERROR(HOUR(Flights_2026_09_30333435363734567891011[entry_hour]),-1)=HOUR(AF146)),--(IFERROR(Flights_2026_09_30333435363734567891011[entry_sector],"")=AG146),--(IFERROR(Flights_2026_09_30333435363734567891011[nfl],-1)&gt;=AH146),--(IFERROR(Flights_2026_09_30333435363734567891011[nfl],-1)&lt;=IF(AH146=450,450,AH146+9)))</f>
        <v>0</v>
      </c>
    </row>
    <row r="147" spans="1:35" x14ac:dyDescent="0.2">
      <c r="A147" t="s">
        <v>316</v>
      </c>
      <c r="B147" t="s">
        <v>75</v>
      </c>
      <c r="C147" t="s">
        <v>19</v>
      </c>
      <c r="D147" t="s">
        <v>41</v>
      </c>
      <c r="E147" t="s">
        <v>661</v>
      </c>
      <c r="F147" s="35">
        <v>46308.852488425924</v>
      </c>
      <c r="G147" t="s">
        <v>21</v>
      </c>
      <c r="H147" t="s">
        <v>4789</v>
      </c>
      <c r="I147">
        <v>370</v>
      </c>
      <c r="J147" t="s">
        <v>22</v>
      </c>
      <c r="K147" t="s">
        <v>23</v>
      </c>
      <c r="L147">
        <v>851</v>
      </c>
      <c r="M147" t="s">
        <v>136</v>
      </c>
      <c r="N147" s="35">
        <v>46308.798379629632</v>
      </c>
      <c r="O147">
        <v>370</v>
      </c>
      <c r="P147" t="s">
        <v>26</v>
      </c>
      <c r="Q147">
        <v>370</v>
      </c>
      <c r="R147" t="str">
        <f>IF(B147="","",_xlfn.XLOOKUP(B147,DB!$A$2:$A$205,DB!$C$2:$C$205,"")&amp;"")</f>
        <v>Sector 5</v>
      </c>
      <c r="S147" t="str">
        <f>IF(B147="","",_xlfn.XLOOKUP(B147,DB!$A$2:$A$205,DB!$E$2:$E$205,""))</f>
        <v>Sector 4</v>
      </c>
      <c r="T147" t="str">
        <f>IF(B147="","",_xlfn.XLOOKUP(B147,DB!$A$2:$A$205,DB!$F$2:$F$205,""))</f>
        <v>VOMAR/XUDUN</v>
      </c>
      <c r="U147" t="str">
        <f>IF(B147="","",_xlfn.XLOOKUP(B147,DB!$A$2:$A$205,DB!$D$2:$D$205,""))</f>
        <v>MMEX</v>
      </c>
      <c r="V147" t="str">
        <f>IF(B147="","",IF(OR(COUNTIF(M147,"????N?????W")&gt;0,COUNTIF(M147,"????N?????E")&gt;0,COUNTIF(M147,"????S?????W")&gt;0,COUNTIF(M147,"????S?????E")&gt;0),_xlfn.XLOOKUP(B147,DB!$A$2:$A$205,DB!$B$2:$B$205,""),M147))</f>
        <v>LIDAM</v>
      </c>
      <c r="AF147" s="2">
        <v>0.625</v>
      </c>
      <c r="AG147" t="s">
        <v>743</v>
      </c>
      <c r="AH147" s="17">
        <v>350</v>
      </c>
      <c r="AI147" s="17" cm="1">
        <f t="array" ref="AI147">SUMPRODUCT(--(IFERROR(HOUR(Flights_2026_09_30333435363734567891011[entry_hour]),-1)=HOUR(AF147)),--(IFERROR(Flights_2026_09_30333435363734567891011[entry_sector],"")=AG147),--(IFERROR(Flights_2026_09_30333435363734567891011[nfl],-1)&gt;=AH147),--(IFERROR(Flights_2026_09_30333435363734567891011[nfl],-1)&lt;=IF(AH147=450,450,AH147+9)))</f>
        <v>0</v>
      </c>
    </row>
    <row r="148" spans="1:35" x14ac:dyDescent="0.2">
      <c r="A148" t="s">
        <v>319</v>
      </c>
      <c r="B148" t="s">
        <v>313</v>
      </c>
      <c r="C148" t="s">
        <v>19</v>
      </c>
      <c r="D148" t="s">
        <v>41</v>
      </c>
      <c r="E148" t="s">
        <v>100</v>
      </c>
      <c r="F148" s="35">
        <v>46308.857106481482</v>
      </c>
      <c r="G148" t="s">
        <v>21</v>
      </c>
      <c r="H148" t="s">
        <v>4790</v>
      </c>
      <c r="I148">
        <v>390</v>
      </c>
      <c r="J148" t="s">
        <v>22</v>
      </c>
      <c r="K148" t="s">
        <v>23</v>
      </c>
      <c r="L148">
        <v>890</v>
      </c>
      <c r="M148" t="s">
        <v>313</v>
      </c>
      <c r="N148" s="35">
        <v>46308.804861111115</v>
      </c>
      <c r="O148">
        <v>15</v>
      </c>
      <c r="P148" t="s">
        <v>26</v>
      </c>
      <c r="Q148">
        <v>330</v>
      </c>
      <c r="R148" t="str">
        <f>IF(B148="","",_xlfn.XLOOKUP(B148,DB!$A$2:$A$205,DB!$C$2:$C$205,"")&amp;"")</f>
        <v>Sector 1</v>
      </c>
      <c r="S148" t="str">
        <f>IF(B148="","",_xlfn.XLOOKUP(B148,DB!$A$2:$A$205,DB!$E$2:$E$205,""))</f>
        <v>Sector 4</v>
      </c>
      <c r="T148" t="str">
        <f>IF(B148="","",_xlfn.XLOOKUP(B148,DB!$A$2:$A$205,DB!$F$2:$F$205,""))</f>
        <v>VOMAR/XUDUN</v>
      </c>
      <c r="U148" t="str">
        <f>IF(B148="","",_xlfn.XLOOKUP(B148,DB!$A$2:$A$205,DB!$D$2:$D$205,""))</f>
        <v>MMID</v>
      </c>
      <c r="V148" t="str">
        <f>IF(B148="","",IF(OR(COUNTIF(M148,"????N?????W")&gt;0,COUNTIF(M148,"????N?????E")&gt;0,COUNTIF(M148,"????S?????W")&gt;0,COUNTIF(M148,"????S?????E")&gt;0),_xlfn.XLOOKUP(B148,DB!$A$2:$A$205,DB!$B$2:$B$205,""),M148))</f>
        <v>MMTG</v>
      </c>
      <c r="AF148" s="2">
        <v>0.625</v>
      </c>
      <c r="AG148" t="s">
        <v>743</v>
      </c>
      <c r="AH148" s="17">
        <v>360</v>
      </c>
      <c r="AI148" s="17" cm="1">
        <f t="array" ref="AI148">SUMPRODUCT(--(IFERROR(HOUR(Flights_2026_09_30333435363734567891011[entry_hour]),-1)=HOUR(AF148)),--(IFERROR(Flights_2026_09_30333435363734567891011[entry_sector],"")=AG148),--(IFERROR(Flights_2026_09_30333435363734567891011[nfl],-1)&gt;=AH148),--(IFERROR(Flights_2026_09_30333435363734567891011[nfl],-1)&lt;=IF(AH148=450,450,AH148+9)))</f>
        <v>0</v>
      </c>
    </row>
    <row r="149" spans="1:35" x14ac:dyDescent="0.2">
      <c r="A149" t="s">
        <v>325</v>
      </c>
      <c r="B149" t="s">
        <v>326</v>
      </c>
      <c r="C149" t="s">
        <v>19</v>
      </c>
      <c r="D149" t="s">
        <v>76</v>
      </c>
      <c r="E149" t="s">
        <v>2501</v>
      </c>
      <c r="F149" s="35">
        <v>46308.863009259258</v>
      </c>
      <c r="G149" t="s">
        <v>21</v>
      </c>
      <c r="H149" t="s">
        <v>4791</v>
      </c>
      <c r="I149">
        <v>350</v>
      </c>
      <c r="J149" t="s">
        <v>22</v>
      </c>
      <c r="K149" t="s">
        <v>23</v>
      </c>
      <c r="L149">
        <v>854</v>
      </c>
      <c r="M149" t="s">
        <v>136</v>
      </c>
      <c r="N149" s="35">
        <v>46308.814803240741</v>
      </c>
      <c r="O149">
        <v>350</v>
      </c>
      <c r="P149" t="s">
        <v>26</v>
      </c>
      <c r="Q149">
        <v>350</v>
      </c>
      <c r="R149" t="str">
        <f>IF(B149="","",_xlfn.XLOOKUP(B149,DB!$A$2:$A$205,DB!$C$2:$C$205,"")&amp;"")</f>
        <v>Sector 5</v>
      </c>
      <c r="S149" t="str">
        <f>IF(B149="","",_xlfn.XLOOKUP(B149,DB!$A$2:$A$205,DB!$E$2:$E$205,""))</f>
        <v>Sector 4</v>
      </c>
      <c r="T149" t="str">
        <f>IF(B149="","",_xlfn.XLOOKUP(B149,DB!$A$2:$A$205,DB!$F$2:$F$205,""))</f>
        <v>VOMAR/XUDUN</v>
      </c>
      <c r="U149" t="str">
        <f>IF(B149="","",_xlfn.XLOOKUP(B149,DB!$A$2:$A$205,DB!$D$2:$D$205,""))</f>
        <v>MMEX</v>
      </c>
      <c r="V149" t="str">
        <f>IF(B149="","",IF(OR(COUNTIF(M149,"????N?????W")&gt;0,COUNTIF(M149,"????N?????E")&gt;0,COUNTIF(M149,"????S?????W")&gt;0,COUNTIF(M149,"????S?????E")&gt;0),_xlfn.XLOOKUP(B149,DB!$A$2:$A$205,DB!$B$2:$B$205,""),M149))</f>
        <v>LIDAM</v>
      </c>
      <c r="AF149" s="2">
        <v>0.625</v>
      </c>
      <c r="AG149" t="s">
        <v>743</v>
      </c>
      <c r="AH149" s="17">
        <v>370</v>
      </c>
      <c r="AI149" s="17" cm="1">
        <f t="array" ref="AI149">SUMPRODUCT(--(IFERROR(HOUR(Flights_2026_09_30333435363734567891011[entry_hour]),-1)=HOUR(AF149)),--(IFERROR(Flights_2026_09_30333435363734567891011[entry_sector],"")=AG149),--(IFERROR(Flights_2026_09_30333435363734567891011[nfl],-1)&gt;=AH149),--(IFERROR(Flights_2026_09_30333435363734567891011[nfl],-1)&lt;=IF(AH149=450,450,AH149+9)))</f>
        <v>0</v>
      </c>
    </row>
    <row r="150" spans="1:35" x14ac:dyDescent="0.2">
      <c r="A150" t="s">
        <v>323</v>
      </c>
      <c r="B150" t="s">
        <v>324</v>
      </c>
      <c r="C150" t="s">
        <v>19</v>
      </c>
      <c r="D150" t="s">
        <v>41</v>
      </c>
      <c r="E150" t="s">
        <v>3613</v>
      </c>
      <c r="F150" s="35">
        <v>46308.867488425924</v>
      </c>
      <c r="G150" t="s">
        <v>21</v>
      </c>
      <c r="H150" t="s">
        <v>4792</v>
      </c>
      <c r="I150">
        <v>390</v>
      </c>
      <c r="J150" t="s">
        <v>22</v>
      </c>
      <c r="K150" t="s">
        <v>23</v>
      </c>
      <c r="L150">
        <v>418</v>
      </c>
      <c r="M150" t="s">
        <v>4793</v>
      </c>
      <c r="N150" s="35">
        <v>46308.83866898148</v>
      </c>
      <c r="O150">
        <v>390</v>
      </c>
      <c r="P150" t="s">
        <v>26</v>
      </c>
      <c r="Q150">
        <v>390</v>
      </c>
      <c r="R150" t="str">
        <f>IF(B150="","",_xlfn.XLOOKUP(B150,DB!$A$2:$A$205,DB!$C$2:$C$205,"")&amp;"")</f>
        <v>Sector 7</v>
      </c>
      <c r="S150" t="str">
        <f>IF(B150="","",_xlfn.XLOOKUP(B150,DB!$A$2:$A$205,DB!$E$2:$E$205,""))</f>
        <v>Sector 7</v>
      </c>
      <c r="T150" t="str">
        <f>IF(B150="","",_xlfn.XLOOKUP(B150,DB!$A$2:$A$205,DB!$F$2:$F$205,""))</f>
        <v>PAULE/SIGMA</v>
      </c>
      <c r="U150" t="str">
        <f>IF(B150="","",_xlfn.XLOOKUP(B150,DB!$A$2:$A$205,DB!$D$2:$D$205,""))</f>
        <v>MHCC</v>
      </c>
      <c r="V150" t="str">
        <f>IF(B150="","",IF(OR(COUNTIF(M150,"????N?????W")&gt;0,COUNTIF(M150,"????N?????E")&gt;0,COUNTIF(M150,"????S?????W")&gt;0,COUNTIF(M150,"????S?????E")&gt;0),_xlfn.XLOOKUP(B150,DB!$A$2:$A$205,DB!$B$2:$B$205,""),M150))</f>
        <v>CTM</v>
      </c>
      <c r="AF150" s="2">
        <v>0.625</v>
      </c>
      <c r="AG150" t="s">
        <v>743</v>
      </c>
      <c r="AH150" s="17">
        <v>380</v>
      </c>
      <c r="AI150" s="17" cm="1">
        <f t="array" ref="AI150">SUMPRODUCT(--(IFERROR(HOUR(Flights_2026_09_30333435363734567891011[entry_hour]),-1)=HOUR(AF150)),--(IFERROR(Flights_2026_09_30333435363734567891011[entry_sector],"")=AG150),--(IFERROR(Flights_2026_09_30333435363734567891011[nfl],-1)&gt;=AH150),--(IFERROR(Flights_2026_09_30333435363734567891011[nfl],-1)&lt;=IF(AH150=450,450,AH150+9)))</f>
        <v>0</v>
      </c>
    </row>
    <row r="151" spans="1:35" x14ac:dyDescent="0.2">
      <c r="A151" t="s">
        <v>322</v>
      </c>
      <c r="B151" t="s">
        <v>71</v>
      </c>
      <c r="C151" t="s">
        <v>19</v>
      </c>
      <c r="D151" t="s">
        <v>72</v>
      </c>
      <c r="E151" t="s">
        <v>830</v>
      </c>
      <c r="F151" s="35">
        <v>46308.869374999995</v>
      </c>
      <c r="G151" t="s">
        <v>21</v>
      </c>
      <c r="H151" t="s">
        <v>4794</v>
      </c>
      <c r="I151">
        <v>380</v>
      </c>
      <c r="J151" t="s">
        <v>22</v>
      </c>
      <c r="K151" t="s">
        <v>23</v>
      </c>
      <c r="L151">
        <v>197</v>
      </c>
      <c r="M151" t="s">
        <v>37</v>
      </c>
      <c r="N151" s="35">
        <v>46308.854444444441</v>
      </c>
      <c r="O151">
        <v>149</v>
      </c>
      <c r="P151" t="s">
        <v>38</v>
      </c>
      <c r="Q151">
        <v>220</v>
      </c>
      <c r="R151" t="str">
        <f>IF(B151="","",_xlfn.XLOOKUP(B151,DB!$A$2:$A$205,DB!$C$2:$C$205,"")&amp;"")</f>
        <v>Sector 3</v>
      </c>
      <c r="S151" t="str">
        <f>IF(B151="","",_xlfn.XLOOKUP(B151,DB!$A$2:$A$205,DB!$E$2:$E$205,""))</f>
        <v>Sector 3</v>
      </c>
      <c r="T151" t="str">
        <f>IF(B151="","",_xlfn.XLOOKUP(B151,DB!$A$2:$A$205,DB!$F$2:$F$205,""))</f>
        <v>NOSAT</v>
      </c>
      <c r="U151" t="str">
        <f>IF(B151="","",_xlfn.XLOOKUP(B151,DB!$A$2:$A$205,DB!$D$2:$D$205,""))</f>
        <v>MUFH</v>
      </c>
      <c r="V151" t="str">
        <f>IF(B151="","",IF(OR(COUNTIF(M151,"????N?????W")&gt;0,COUNTIF(M151,"????N?????E")&gt;0,COUNTIF(M151,"????S?????W")&gt;0,COUNTIF(M151,"????S?????E")&gt;0),_xlfn.XLOOKUP(B151,DB!$A$2:$A$205,DB!$B$2:$B$205,""),M151))</f>
        <v>NOSAT</v>
      </c>
      <c r="AF151" s="2">
        <v>0.625</v>
      </c>
      <c r="AG151" t="s">
        <v>743</v>
      </c>
      <c r="AH151" s="17">
        <v>390</v>
      </c>
      <c r="AI151" s="17" cm="1">
        <f t="array" ref="AI151">SUMPRODUCT(--(IFERROR(HOUR(Flights_2026_09_30333435363734567891011[entry_hour]),-1)=HOUR(AF151)),--(IFERROR(Flights_2026_09_30333435363734567891011[entry_sector],"")=AG151),--(IFERROR(Flights_2026_09_30333435363734567891011[nfl],-1)&gt;=AH151),--(IFERROR(Flights_2026_09_30333435363734567891011[nfl],-1)&lt;=IF(AH151=450,450,AH151+9)))</f>
        <v>0</v>
      </c>
    </row>
    <row r="152" spans="1:35" x14ac:dyDescent="0.2">
      <c r="A152" t="s">
        <v>643</v>
      </c>
      <c r="B152" t="s">
        <v>310</v>
      </c>
      <c r="C152" t="s">
        <v>19</v>
      </c>
      <c r="D152" t="s">
        <v>47</v>
      </c>
      <c r="E152" t="s">
        <v>4795</v>
      </c>
      <c r="F152" s="35">
        <v>46308.87195601852</v>
      </c>
      <c r="G152" t="s">
        <v>21</v>
      </c>
      <c r="H152" t="s">
        <v>4796</v>
      </c>
      <c r="I152">
        <v>350</v>
      </c>
      <c r="J152" t="s">
        <v>22</v>
      </c>
      <c r="K152" t="s">
        <v>23</v>
      </c>
      <c r="L152">
        <v>489</v>
      </c>
      <c r="M152" t="s">
        <v>25</v>
      </c>
      <c r="N152" s="35">
        <v>46308.841678240744</v>
      </c>
      <c r="O152">
        <v>350</v>
      </c>
      <c r="P152" t="s">
        <v>26</v>
      </c>
      <c r="Q152">
        <v>350</v>
      </c>
      <c r="R152" t="str">
        <f>IF(B152="","",_xlfn.XLOOKUP(B152,DB!$A$2:$A$205,DB!$C$2:$C$205,"")&amp;"")</f>
        <v>Sector 3</v>
      </c>
      <c r="S152" t="str">
        <f>IF(B152="","",_xlfn.XLOOKUP(B152,DB!$A$2:$A$205,DB!$E$2:$E$205,""))</f>
        <v>Sector 3</v>
      </c>
      <c r="T152" t="str">
        <f>IF(B152="","",_xlfn.XLOOKUP(B152,DB!$A$2:$A$205,DB!$F$2:$F$205,""))</f>
        <v>NOSAT</v>
      </c>
      <c r="U152" t="str">
        <f>IF(B152="","",_xlfn.XLOOKUP(B152,DB!$A$2:$A$205,DB!$D$2:$D$205,""))</f>
        <v>KZHU</v>
      </c>
      <c r="V152" t="str">
        <f>IF(B152="","",IF(OR(COUNTIF(M152,"????N?????W")&gt;0,COUNTIF(M152,"????N?????E")&gt;0,COUNTIF(M152,"????S?????W")&gt;0,COUNTIF(M152,"????S?????E")&gt;0),_xlfn.XLOOKUP(B152,DB!$A$2:$A$205,DB!$B$2:$B$205,""),M152))</f>
        <v>KEHLI</v>
      </c>
      <c r="AF152" s="2">
        <v>0.625</v>
      </c>
      <c r="AG152" t="s">
        <v>743</v>
      </c>
      <c r="AH152" s="17">
        <v>400</v>
      </c>
      <c r="AI152" s="17" cm="1">
        <f t="array" ref="AI152">SUMPRODUCT(--(IFERROR(HOUR(Flights_2026_09_30333435363734567891011[entry_hour]),-1)=HOUR(AF152)),--(IFERROR(Flights_2026_09_30333435363734567891011[entry_sector],"")=AG152),--(IFERROR(Flights_2026_09_30333435363734567891011[nfl],-1)&gt;=AH152),--(IFERROR(Flights_2026_09_30333435363734567891011[nfl],-1)&lt;=IF(AH152=450,450,AH152+9)))</f>
        <v>0</v>
      </c>
    </row>
    <row r="153" spans="1:35" x14ac:dyDescent="0.2">
      <c r="A153" t="s">
        <v>331</v>
      </c>
      <c r="B153" t="s">
        <v>81</v>
      </c>
      <c r="C153" t="s">
        <v>19</v>
      </c>
      <c r="D153" t="s">
        <v>50</v>
      </c>
      <c r="E153" t="s">
        <v>395</v>
      </c>
      <c r="F153" s="35">
        <v>46308.885196759264</v>
      </c>
      <c r="G153" t="s">
        <v>21</v>
      </c>
      <c r="H153" t="s">
        <v>4797</v>
      </c>
      <c r="I153">
        <v>370</v>
      </c>
      <c r="J153" t="s">
        <v>22</v>
      </c>
      <c r="K153" t="s">
        <v>23</v>
      </c>
      <c r="L153">
        <v>797</v>
      </c>
      <c r="M153" t="s">
        <v>84</v>
      </c>
      <c r="N153" s="35">
        <v>46308.837766203702</v>
      </c>
      <c r="O153">
        <v>370</v>
      </c>
      <c r="P153" t="s">
        <v>26</v>
      </c>
      <c r="Q153">
        <v>350</v>
      </c>
      <c r="R153" t="str">
        <f>IF(B153="","",_xlfn.XLOOKUP(B153,DB!$A$2:$A$205,DB!$C$2:$C$205,"")&amp;"")</f>
        <v>Sector 5</v>
      </c>
      <c r="S153" t="str">
        <f>IF(B153="","",_xlfn.XLOOKUP(B153,DB!$A$2:$A$205,DB!$E$2:$E$205,""))</f>
        <v>Sector 4</v>
      </c>
      <c r="T153" t="str">
        <f>IF(B153="","",_xlfn.XLOOKUP(B153,DB!$A$2:$A$205,DB!$F$2:$F$205,""))</f>
        <v>VOMAR/XUDUN</v>
      </c>
      <c r="U153" t="str">
        <f>IF(B153="","",_xlfn.XLOOKUP(B153,DB!$A$2:$A$205,DB!$D$2:$D$205,""))</f>
        <v>MMTY</v>
      </c>
      <c r="V153" t="str">
        <f>IF(B153="","",IF(OR(COUNTIF(M153,"????N?????W")&gt;0,COUNTIF(M153,"????N?????E")&gt;0,COUNTIF(M153,"????S?????W")&gt;0,COUNTIF(M153,"????S?????E")&gt;0),_xlfn.XLOOKUP(B153,DB!$A$2:$A$205,DB!$B$2:$B$205,""),M153))</f>
        <v>MATOL</v>
      </c>
      <c r="AF153" s="2">
        <v>0.625</v>
      </c>
      <c r="AG153" t="s">
        <v>743</v>
      </c>
      <c r="AH153" s="17">
        <v>410</v>
      </c>
      <c r="AI153" s="17" cm="1">
        <f t="array" ref="AI153">SUMPRODUCT(--(IFERROR(HOUR(Flights_2026_09_30333435363734567891011[entry_hour]),-1)=HOUR(AF153)),--(IFERROR(Flights_2026_09_30333435363734567891011[entry_sector],"")=AG153),--(IFERROR(Flights_2026_09_30333435363734567891011[nfl],-1)&gt;=AH153),--(IFERROR(Flights_2026_09_30333435363734567891011[nfl],-1)&lt;=IF(AH153=450,450,AH153+9)))</f>
        <v>0</v>
      </c>
    </row>
    <row r="154" spans="1:35" x14ac:dyDescent="0.2">
      <c r="A154" t="s">
        <v>4798</v>
      </c>
      <c r="B154" t="s">
        <v>168</v>
      </c>
      <c r="C154" t="s">
        <v>19</v>
      </c>
      <c r="D154" t="s">
        <v>169</v>
      </c>
      <c r="E154" t="s">
        <v>4798</v>
      </c>
      <c r="F154" s="35">
        <v>46308.887974537036</v>
      </c>
      <c r="G154" t="s">
        <v>21</v>
      </c>
      <c r="H154" t="s">
        <v>4799</v>
      </c>
      <c r="I154">
        <v>450</v>
      </c>
      <c r="J154" t="s">
        <v>22</v>
      </c>
      <c r="K154" t="s">
        <v>55</v>
      </c>
      <c r="L154">
        <v>798</v>
      </c>
      <c r="M154" t="s">
        <v>84</v>
      </c>
      <c r="N154" s="35">
        <v>46308.840347222227</v>
      </c>
      <c r="O154">
        <v>450</v>
      </c>
      <c r="P154" t="s">
        <v>26</v>
      </c>
      <c r="Q154">
        <v>450</v>
      </c>
      <c r="R154" t="str">
        <f>IF(B154="","",_xlfn.XLOOKUP(B154,DB!$A$2:$A$205,DB!$C$2:$C$205,"")&amp;"")</f>
        <v>Sector 5</v>
      </c>
      <c r="S154" t="str">
        <f>IF(B154="","",_xlfn.XLOOKUP(B154,DB!$A$2:$A$205,DB!$E$2:$E$205,""))</f>
        <v>Sector 4</v>
      </c>
      <c r="T154" t="str">
        <f>IF(B154="","",_xlfn.XLOOKUP(B154,DB!$A$2:$A$205,DB!$F$2:$F$205,""))</f>
        <v>VOMAR/XUDUN</v>
      </c>
      <c r="U154" t="str">
        <f>IF(B154="","",_xlfn.XLOOKUP(B154,DB!$A$2:$A$205,DB!$D$2:$D$205,""))</f>
        <v>MMTY</v>
      </c>
      <c r="V154" t="str">
        <f>IF(B154="","",IF(OR(COUNTIF(M154,"????N?????W")&gt;0,COUNTIF(M154,"????N?????E")&gt;0,COUNTIF(M154,"????S?????W")&gt;0,COUNTIF(M154,"????S?????E")&gt;0),_xlfn.XLOOKUP(B154,DB!$A$2:$A$205,DB!$B$2:$B$205,""),M154))</f>
        <v>MATOL</v>
      </c>
      <c r="AF154" s="2">
        <v>0.625</v>
      </c>
      <c r="AG154" t="s">
        <v>743</v>
      </c>
      <c r="AH154" s="17">
        <v>420</v>
      </c>
      <c r="AI154" s="17" cm="1">
        <f t="array" ref="AI154">SUMPRODUCT(--(IFERROR(HOUR(Flights_2026_09_30333435363734567891011[entry_hour]),-1)=HOUR(AF154)),--(IFERROR(Flights_2026_09_30333435363734567891011[entry_sector],"")=AG154),--(IFERROR(Flights_2026_09_30333435363734567891011[nfl],-1)&gt;=AH154),--(IFERROR(Flights_2026_09_30333435363734567891011[nfl],-1)&lt;=IF(AH154=450,450,AH154+9)))</f>
        <v>0</v>
      </c>
    </row>
    <row r="155" spans="1:35" x14ac:dyDescent="0.2">
      <c r="A155" t="s">
        <v>329</v>
      </c>
      <c r="B155" t="s">
        <v>330</v>
      </c>
      <c r="C155" t="s">
        <v>19</v>
      </c>
      <c r="D155" t="s">
        <v>20</v>
      </c>
      <c r="E155" t="s">
        <v>4572</v>
      </c>
      <c r="F155" s="35">
        <v>46308.890289351853</v>
      </c>
      <c r="G155" t="s">
        <v>21</v>
      </c>
      <c r="H155" t="s">
        <v>4800</v>
      </c>
      <c r="I155">
        <v>350</v>
      </c>
      <c r="J155" t="s">
        <v>22</v>
      </c>
      <c r="K155" t="s">
        <v>23</v>
      </c>
      <c r="L155">
        <v>797</v>
      </c>
      <c r="M155" t="s">
        <v>84</v>
      </c>
      <c r="N155" s="35">
        <v>46308.843692129631</v>
      </c>
      <c r="O155">
        <v>350</v>
      </c>
      <c r="P155" t="s">
        <v>26</v>
      </c>
      <c r="Q155">
        <v>350</v>
      </c>
      <c r="R155" t="str">
        <f>IF(B155="","",_xlfn.XLOOKUP(B155,DB!$A$2:$A$205,DB!$C$2:$C$205,"")&amp;"")</f>
        <v>Sector 5</v>
      </c>
      <c r="S155" t="str">
        <f>IF(B155="","",_xlfn.XLOOKUP(B155,DB!$A$2:$A$205,DB!$E$2:$E$205,""))</f>
        <v>Sector 4</v>
      </c>
      <c r="T155" t="str">
        <f>IF(B155="","",_xlfn.XLOOKUP(B155,DB!$A$2:$A$205,DB!$F$2:$F$205,""))</f>
        <v>VOMAR/XUDUN</v>
      </c>
      <c r="U155" t="str">
        <f>IF(B155="","",_xlfn.XLOOKUP(B155,DB!$A$2:$A$205,DB!$D$2:$D$205,""))</f>
        <v>MMTY</v>
      </c>
      <c r="V155" t="str">
        <f>IF(B155="","",IF(OR(COUNTIF(M155,"????N?????W")&gt;0,COUNTIF(M155,"????N?????E")&gt;0,COUNTIF(M155,"????S?????W")&gt;0,COUNTIF(M155,"????S?????E")&gt;0),_xlfn.XLOOKUP(B155,DB!$A$2:$A$205,DB!$B$2:$B$205,""),M155))</f>
        <v>MATOL</v>
      </c>
      <c r="AF155" s="2">
        <v>0.625</v>
      </c>
      <c r="AG155" t="s">
        <v>743</v>
      </c>
      <c r="AH155" s="17">
        <v>430</v>
      </c>
      <c r="AI155" s="17" cm="1">
        <f t="array" ref="AI155">SUMPRODUCT(--(IFERROR(HOUR(Flights_2026_09_30333435363734567891011[entry_hour]),-1)=HOUR(AF155)),--(IFERROR(Flights_2026_09_30333435363734567891011[entry_sector],"")=AG155),--(IFERROR(Flights_2026_09_30333435363734567891011[nfl],-1)&gt;=AH155),--(IFERROR(Flights_2026_09_30333435363734567891011[nfl],-1)&lt;=IF(AH155=450,450,AH155+9)))</f>
        <v>0</v>
      </c>
    </row>
    <row r="156" spans="1:35" x14ac:dyDescent="0.2">
      <c r="A156" t="s">
        <v>327</v>
      </c>
      <c r="B156" t="s">
        <v>65</v>
      </c>
      <c r="C156" t="s">
        <v>19</v>
      </c>
      <c r="D156" t="s">
        <v>20</v>
      </c>
      <c r="E156" t="s">
        <v>66</v>
      </c>
      <c r="F156" s="35">
        <v>46308.891574074078</v>
      </c>
      <c r="G156" t="s">
        <v>21</v>
      </c>
      <c r="H156" t="s">
        <v>4801</v>
      </c>
      <c r="I156">
        <v>370</v>
      </c>
      <c r="J156" t="s">
        <v>22</v>
      </c>
      <c r="K156" t="s">
        <v>23</v>
      </c>
      <c r="L156">
        <v>982</v>
      </c>
      <c r="M156" t="s">
        <v>841</v>
      </c>
      <c r="N156" s="35">
        <v>46308.837175925924</v>
      </c>
      <c r="O156">
        <v>370</v>
      </c>
      <c r="P156" t="s">
        <v>26</v>
      </c>
      <c r="Q156">
        <v>370</v>
      </c>
      <c r="R156" t="str">
        <f>IF(B156="","",_xlfn.XLOOKUP(B156,DB!$A$2:$A$205,DB!$C$2:$C$205,"")&amp;"")</f>
        <v>Sector 6</v>
      </c>
      <c r="S156" t="str">
        <f>IF(B156="","",_xlfn.XLOOKUP(B156,DB!$A$2:$A$205,DB!$E$2:$E$205,""))</f>
        <v>Sector 4</v>
      </c>
      <c r="T156" t="str">
        <f>IF(B156="","",_xlfn.XLOOKUP(B156,DB!$A$2:$A$205,DB!$F$2:$F$205,""))</f>
        <v>VOMAR/XUDUN</v>
      </c>
      <c r="U156" t="str">
        <f>IF(B156="","",_xlfn.XLOOKUP(B156,DB!$A$2:$A$205,DB!$D$2:$D$205,""))</f>
        <v>MMEX</v>
      </c>
      <c r="V156" t="str">
        <f>IF(B156="","",IF(OR(COUNTIF(M156,"????N?????W")&gt;0,COUNTIF(M156,"????N?????E")&gt;0,COUNTIF(M156,"????S?????W")&gt;0,COUNTIF(M156,"????S?????E")&gt;0),_xlfn.XLOOKUP(B156,DB!$A$2:$A$205,DB!$B$2:$B$205,""),M156))</f>
        <v>GOTAS</v>
      </c>
      <c r="AF156" s="2">
        <v>0.625</v>
      </c>
      <c r="AG156" t="s">
        <v>743</v>
      </c>
      <c r="AH156" s="17">
        <v>440</v>
      </c>
      <c r="AI156" s="17" cm="1">
        <f t="array" ref="AI156">SUMPRODUCT(--(IFERROR(HOUR(Flights_2026_09_30333435363734567891011[entry_hour]),-1)=HOUR(AF156)),--(IFERROR(Flights_2026_09_30333435363734567891011[entry_sector],"")=AG156),--(IFERROR(Flights_2026_09_30333435363734567891011[nfl],-1)&gt;=AH156),--(IFERROR(Flights_2026_09_30333435363734567891011[nfl],-1)&lt;=IF(AH156=450,450,AH156+9)))</f>
        <v>0</v>
      </c>
    </row>
    <row r="157" spans="1:35" x14ac:dyDescent="0.2">
      <c r="A157" t="s">
        <v>392</v>
      </c>
      <c r="B157" t="s">
        <v>19</v>
      </c>
      <c r="C157" t="s">
        <v>19</v>
      </c>
      <c r="D157" t="s">
        <v>393</v>
      </c>
      <c r="F157" s="35">
        <v>46308.904340277775</v>
      </c>
      <c r="G157" t="s">
        <v>28</v>
      </c>
      <c r="H157" t="s">
        <v>4802</v>
      </c>
      <c r="I157">
        <v>15</v>
      </c>
      <c r="J157" t="s">
        <v>30</v>
      </c>
      <c r="K157" t="s">
        <v>31</v>
      </c>
      <c r="L157">
        <v>137</v>
      </c>
      <c r="M157" t="s">
        <v>19</v>
      </c>
      <c r="N157" s="35">
        <v>46308.873819444445</v>
      </c>
      <c r="O157">
        <v>0</v>
      </c>
      <c r="P157" t="s">
        <v>32</v>
      </c>
      <c r="Q157">
        <v>15</v>
      </c>
      <c r="R157" t="str">
        <f>IF(B157="","",_xlfn.XLOOKUP(B157,DB!$A$2:$A$205,DB!$C$2:$C$205,"")&amp;"")</f>
        <v/>
      </c>
      <c r="S157" t="str">
        <f>IF(B157="","",_xlfn.XLOOKUP(B157,DB!$A$2:$A$205,DB!$E$2:$E$205,""))</f>
        <v/>
      </c>
      <c r="T157" t="str">
        <f>IF(B157="","",_xlfn.XLOOKUP(B157,DB!$A$2:$A$205,DB!$F$2:$F$205,""))</f>
        <v/>
      </c>
      <c r="U157" t="str">
        <f>IF(B157="","",_xlfn.XLOOKUP(B157,DB!$A$2:$A$205,DB!$D$2:$D$205,""))</f>
        <v/>
      </c>
      <c r="V157" t="str">
        <f>IF(B157="","",IF(OR(COUNTIF(M157,"????N?????W")&gt;0,COUNTIF(M157,"????N?????E")&gt;0,COUNTIF(M157,"????S?????W")&gt;0,COUNTIF(M157,"????S?????E")&gt;0),_xlfn.XLOOKUP(B157,DB!$A$2:$A$205,DB!$B$2:$B$205,""),M157))</f>
        <v>MMUN</v>
      </c>
      <c r="AF157" s="2">
        <v>0.625</v>
      </c>
      <c r="AG157" t="s">
        <v>743</v>
      </c>
      <c r="AH157" s="17">
        <v>450</v>
      </c>
      <c r="AI157" s="17" cm="1">
        <f t="array" ref="AI157">SUMPRODUCT(--(IFERROR(HOUR(Flights_2026_09_30333435363734567891011[entry_hour]),-1)=HOUR(AF157)),--(IFERROR(Flights_2026_09_30333435363734567891011[entry_sector],"")=AG157),--(IFERROR(Flights_2026_09_30333435363734567891011[nfl],-1)&gt;=AH157),--(IFERROR(Flights_2026_09_30333435363734567891011[nfl],-1)&lt;=IF(AH157=450,450,AH157+9)))</f>
        <v>0</v>
      </c>
    </row>
    <row r="158" spans="1:35" x14ac:dyDescent="0.2">
      <c r="A158" t="s">
        <v>334</v>
      </c>
      <c r="B158" t="s">
        <v>335</v>
      </c>
      <c r="C158" t="s">
        <v>19</v>
      </c>
      <c r="D158" t="s">
        <v>41</v>
      </c>
      <c r="E158" t="s">
        <v>289</v>
      </c>
      <c r="F158" s="35">
        <v>46308.905081018514</v>
      </c>
      <c r="G158" t="s">
        <v>21</v>
      </c>
      <c r="H158" t="s">
        <v>4803</v>
      </c>
      <c r="I158">
        <v>390</v>
      </c>
      <c r="J158" t="s">
        <v>22</v>
      </c>
      <c r="K158" t="s">
        <v>23</v>
      </c>
      <c r="L158">
        <v>894</v>
      </c>
      <c r="M158" t="s">
        <v>95</v>
      </c>
      <c r="N158" s="35">
        <v>46308.855150462958</v>
      </c>
      <c r="O158">
        <v>390</v>
      </c>
      <c r="P158" t="s">
        <v>26</v>
      </c>
      <c r="Q158">
        <v>390</v>
      </c>
      <c r="R158" t="str">
        <f>IF(B158="","",_xlfn.XLOOKUP(B158,DB!$A$2:$A$205,DB!$C$2:$C$205,"")&amp;"")</f>
        <v>Sector 6</v>
      </c>
      <c r="S158" t="str">
        <f>IF(B158="","",_xlfn.XLOOKUP(B158,DB!$A$2:$A$205,DB!$E$2:$E$205,""))</f>
        <v>Sector 4</v>
      </c>
      <c r="T158" t="str">
        <f>IF(B158="","",_xlfn.XLOOKUP(B158,DB!$A$2:$A$205,DB!$F$2:$F$205,""))</f>
        <v>VOMAR/XUDUN</v>
      </c>
      <c r="U158" t="str">
        <f>IF(B158="","",_xlfn.XLOOKUP(B158,DB!$A$2:$A$205,DB!$D$2:$D$205,""))</f>
        <v>MMEX</v>
      </c>
      <c r="V158" t="str">
        <f>IF(B158="","",IF(OR(COUNTIF(M158,"????N?????W")&gt;0,COUNTIF(M158,"????N?????E")&gt;0,COUNTIF(M158,"????S?????W")&gt;0,COUNTIF(M158,"????S?????E")&gt;0),_xlfn.XLOOKUP(B158,DB!$A$2:$A$205,DB!$B$2:$B$205,""),M158))</f>
        <v>GOTAS</v>
      </c>
      <c r="AF158" s="2">
        <v>0.625</v>
      </c>
      <c r="AG158" t="s">
        <v>744</v>
      </c>
      <c r="AH158" s="17">
        <v>200</v>
      </c>
      <c r="AI158" s="17" cm="1">
        <f t="array" ref="AI158">SUMPRODUCT(--(IFERROR(HOUR(Flights_2026_09_30333435363734567891011[entry_hour]),-1)=HOUR(AF158)),--(IFERROR(Flights_2026_09_30333435363734567891011[entry_sector],"")=AG158),--(IFERROR(Flights_2026_09_30333435363734567891011[nfl],-1)&gt;=AH158),--(IFERROR(Flights_2026_09_30333435363734567891011[nfl],-1)&lt;=IF(AH158=450,450,AH158+9)))</f>
        <v>0</v>
      </c>
    </row>
    <row r="159" spans="1:35" x14ac:dyDescent="0.2">
      <c r="A159" t="s">
        <v>333</v>
      </c>
      <c r="B159" t="s">
        <v>119</v>
      </c>
      <c r="C159" t="s">
        <v>19</v>
      </c>
      <c r="D159" t="s">
        <v>47</v>
      </c>
      <c r="E159" t="s">
        <v>1677</v>
      </c>
      <c r="F159" s="35">
        <v>46308.907916666663</v>
      </c>
      <c r="G159" t="s">
        <v>21</v>
      </c>
      <c r="H159" t="s">
        <v>4804</v>
      </c>
      <c r="I159">
        <v>330</v>
      </c>
      <c r="J159" t="s">
        <v>22</v>
      </c>
      <c r="K159" t="s">
        <v>23</v>
      </c>
      <c r="L159">
        <v>599</v>
      </c>
      <c r="M159" t="s">
        <v>540</v>
      </c>
      <c r="N159" s="35">
        <v>46308.873101851852</v>
      </c>
      <c r="O159">
        <v>330</v>
      </c>
      <c r="P159" t="s">
        <v>26</v>
      </c>
      <c r="Q159">
        <v>330</v>
      </c>
      <c r="R159" t="str">
        <f>IF(B159="","",_xlfn.XLOOKUP(B159,DB!$A$2:$A$205,DB!$C$2:$C$205,"")&amp;"")</f>
        <v>Sector 5</v>
      </c>
      <c r="S159" t="str">
        <f>IF(B159="","",_xlfn.XLOOKUP(B159,DB!$A$2:$A$205,DB!$E$2:$E$205,""))</f>
        <v>Sector 4</v>
      </c>
      <c r="T159" t="str">
        <f>IF(B159="","",_xlfn.XLOOKUP(B159,DB!$A$2:$A$205,DB!$F$2:$F$205,""))</f>
        <v>VOMAR/XUDUN</v>
      </c>
      <c r="U159" t="str">
        <f>IF(B159="","",_xlfn.XLOOKUP(B159,DB!$A$2:$A$205,DB!$D$2:$D$205,""))</f>
        <v>MMTY</v>
      </c>
      <c r="V159" t="str">
        <f>IF(B159="","",IF(OR(COUNTIF(M159,"????N?????W")&gt;0,COUNTIF(M159,"????N?????E")&gt;0,COUNTIF(M159,"????S?????W")&gt;0,COUNTIF(M159,"????S?????E")&gt;0),_xlfn.XLOOKUP(B159,DB!$A$2:$A$205,DB!$B$2:$B$205,""),M159))</f>
        <v>DUTNA</v>
      </c>
      <c r="AF159" s="2">
        <v>0.625</v>
      </c>
      <c r="AG159" t="s">
        <v>744</v>
      </c>
      <c r="AH159" s="17">
        <v>210</v>
      </c>
      <c r="AI159" s="17" cm="1">
        <f t="array" ref="AI159">SUMPRODUCT(--(IFERROR(HOUR(Flights_2026_09_30333435363734567891011[entry_hour]),-1)=HOUR(AF159)),--(IFERROR(Flights_2026_09_30333435363734567891011[entry_sector],"")=AG159),--(IFERROR(Flights_2026_09_30333435363734567891011[nfl],-1)&gt;=AH159),--(IFERROR(Flights_2026_09_30333435363734567891011[nfl],-1)&lt;=IF(AH159=450,450,AH159+9)))</f>
        <v>0</v>
      </c>
    </row>
    <row r="160" spans="1:35" x14ac:dyDescent="0.2">
      <c r="A160" t="s">
        <v>337</v>
      </c>
      <c r="B160" t="s">
        <v>206</v>
      </c>
      <c r="C160" t="s">
        <v>19</v>
      </c>
      <c r="D160" t="s">
        <v>41</v>
      </c>
      <c r="E160" t="s">
        <v>4805</v>
      </c>
      <c r="F160" s="35">
        <v>46308.917442129634</v>
      </c>
      <c r="G160" t="s">
        <v>21</v>
      </c>
      <c r="H160" t="s">
        <v>4806</v>
      </c>
      <c r="I160">
        <v>320</v>
      </c>
      <c r="J160" t="s">
        <v>22</v>
      </c>
      <c r="K160" t="s">
        <v>23</v>
      </c>
      <c r="L160">
        <v>216</v>
      </c>
      <c r="M160" t="s">
        <v>44</v>
      </c>
      <c r="N160" s="35">
        <v>46308.899895833332</v>
      </c>
      <c r="O160">
        <v>203</v>
      </c>
      <c r="P160" t="s">
        <v>26</v>
      </c>
      <c r="Q160">
        <v>360</v>
      </c>
      <c r="R160" t="str">
        <f>IF(B160="","",_xlfn.XLOOKUP(B160,DB!$A$2:$A$205,DB!$C$2:$C$205,"")&amp;"")</f>
        <v>Sector 7</v>
      </c>
      <c r="S160" t="str">
        <f>IF(B160="","",_xlfn.XLOOKUP(B160,DB!$A$2:$A$205,DB!$E$2:$E$205,""))</f>
        <v>Sector 7</v>
      </c>
      <c r="T160" t="str">
        <f>IF(B160="","",_xlfn.XLOOKUP(B160,DB!$A$2:$A$205,DB!$F$2:$F$205,""))</f>
        <v>PAULE/SIGMA</v>
      </c>
      <c r="U160" t="str">
        <f>IF(B160="","",_xlfn.XLOOKUP(B160,DB!$A$2:$A$205,DB!$D$2:$D$205,""))</f>
        <v>MHCC</v>
      </c>
      <c r="V160" t="str">
        <f>IF(B160="","",IF(OR(COUNTIF(M160,"????N?????W")&gt;0,COUNTIF(M160,"????N?????E")&gt;0,COUNTIF(M160,"????S?????W")&gt;0,COUNTIF(M160,"????S?????E")&gt;0),_xlfn.XLOOKUP(B160,DB!$A$2:$A$205,DB!$B$2:$B$205,""),M160))</f>
        <v>SIGMA</v>
      </c>
      <c r="AF160" s="2">
        <v>0.625</v>
      </c>
      <c r="AG160" t="s">
        <v>744</v>
      </c>
      <c r="AH160" s="17">
        <v>220</v>
      </c>
      <c r="AI160" s="17" cm="1">
        <f t="array" ref="AI160">SUMPRODUCT(--(IFERROR(HOUR(Flights_2026_09_30333435363734567891011[entry_hour]),-1)=HOUR(AF160)),--(IFERROR(Flights_2026_09_30333435363734567891011[entry_sector],"")=AG160),--(IFERROR(Flights_2026_09_30333435363734567891011[nfl],-1)&gt;=AH160),--(IFERROR(Flights_2026_09_30333435363734567891011[nfl],-1)&lt;=IF(AH160=450,450,AH160+9)))</f>
        <v>6</v>
      </c>
    </row>
    <row r="161" spans="1:35" x14ac:dyDescent="0.2">
      <c r="A161" t="s">
        <v>255</v>
      </c>
      <c r="B161" t="s">
        <v>267</v>
      </c>
      <c r="C161" t="s">
        <v>19</v>
      </c>
      <c r="D161" t="s">
        <v>256</v>
      </c>
      <c r="F161" s="35">
        <v>46308.924097222218</v>
      </c>
      <c r="G161" t="s">
        <v>28</v>
      </c>
      <c r="H161" t="s">
        <v>4807</v>
      </c>
      <c r="I161">
        <v>15</v>
      </c>
      <c r="J161" t="s">
        <v>30</v>
      </c>
      <c r="K161" t="s">
        <v>31</v>
      </c>
      <c r="L161">
        <v>61</v>
      </c>
      <c r="M161" t="s">
        <v>267</v>
      </c>
      <c r="N161" s="35">
        <v>46308.899988425925</v>
      </c>
      <c r="O161">
        <v>0</v>
      </c>
      <c r="P161" t="s">
        <v>32</v>
      </c>
      <c r="Q161">
        <v>10</v>
      </c>
      <c r="R161" t="str">
        <f>IF(B161="","",_xlfn.XLOOKUP(B161,DB!$A$2:$A$205,DB!$C$2:$C$205,"")&amp;"")</f>
        <v>Sector 7</v>
      </c>
      <c r="S161" t="str">
        <f>IF(B161="","",_xlfn.XLOOKUP(B161,DB!$A$2:$A$205,DB!$E$2:$E$205,""))</f>
        <v>Sector 7</v>
      </c>
      <c r="T161" t="str">
        <f>IF(B161="","",_xlfn.XLOOKUP(B161,DB!$A$2:$A$205,DB!$F$2:$F$205,""))</f>
        <v>PAULE/SIGMA</v>
      </c>
      <c r="U161" t="str">
        <f>IF(B161="","",_xlfn.XLOOKUP(B161,DB!$A$2:$A$205,DB!$D$2:$D$205,""))</f>
        <v>MMID</v>
      </c>
      <c r="V161" t="str">
        <f>IF(B161="","",IF(OR(COUNTIF(M161,"????N?????W")&gt;0,COUNTIF(M161,"????N?????E")&gt;0,COUNTIF(M161,"????S?????W")&gt;0,COUNTIF(M161,"????S?????E")&gt;0),_xlfn.XLOOKUP(B161,DB!$A$2:$A$205,DB!$B$2:$B$205,""),M161))</f>
        <v>MMCZ</v>
      </c>
      <c r="AF161" s="2">
        <v>0.625</v>
      </c>
      <c r="AG161" t="s">
        <v>744</v>
      </c>
      <c r="AH161" s="17">
        <v>230</v>
      </c>
      <c r="AI161" s="17" cm="1">
        <f t="array" ref="AI161">SUMPRODUCT(--(IFERROR(HOUR(Flights_2026_09_30333435363734567891011[entry_hour]),-1)=HOUR(AF161)),--(IFERROR(Flights_2026_09_30333435363734567891011[entry_sector],"")=AG161),--(IFERROR(Flights_2026_09_30333435363734567891011[nfl],-1)&gt;=AH161),--(IFERROR(Flights_2026_09_30333435363734567891011[nfl],-1)&lt;=IF(AH161=450,450,AH161+9)))</f>
        <v>0</v>
      </c>
    </row>
    <row r="162" spans="1:35" x14ac:dyDescent="0.2">
      <c r="A162" t="s">
        <v>344</v>
      </c>
      <c r="B162" t="s">
        <v>52</v>
      </c>
      <c r="C162" t="s">
        <v>19</v>
      </c>
      <c r="D162" t="s">
        <v>47</v>
      </c>
      <c r="E162" t="s">
        <v>535</v>
      </c>
      <c r="F162" s="35">
        <v>46308.92496527778</v>
      </c>
      <c r="G162" t="s">
        <v>21</v>
      </c>
      <c r="H162" t="s">
        <v>4808</v>
      </c>
      <c r="I162">
        <v>370</v>
      </c>
      <c r="J162" t="s">
        <v>22</v>
      </c>
      <c r="K162" t="s">
        <v>23</v>
      </c>
      <c r="L162">
        <v>870</v>
      </c>
      <c r="M162" t="s">
        <v>3935</v>
      </c>
      <c r="N162" s="35">
        <v>46308.875</v>
      </c>
      <c r="O162">
        <v>370</v>
      </c>
      <c r="P162" t="s">
        <v>26</v>
      </c>
      <c r="Q162">
        <v>370</v>
      </c>
      <c r="R162" t="str">
        <f>IF(B162="","",_xlfn.XLOOKUP(B162,DB!$A$2:$A$205,DB!$C$2:$C$205,"")&amp;"")</f>
        <v>Sector 6</v>
      </c>
      <c r="S162" t="str">
        <f>IF(B162="","",_xlfn.XLOOKUP(B162,DB!$A$2:$A$205,DB!$E$2:$E$205,""))</f>
        <v>Sector 4</v>
      </c>
      <c r="T162" t="str">
        <f>IF(B162="","",_xlfn.XLOOKUP(B162,DB!$A$2:$A$205,DB!$F$2:$F$205,""))</f>
        <v>VOMAR/XUDUN</v>
      </c>
      <c r="U162" t="str">
        <f>IF(B162="","",_xlfn.XLOOKUP(B162,DB!$A$2:$A$205,DB!$D$2:$D$205,""))</f>
        <v>MMEX</v>
      </c>
      <c r="V162" t="str">
        <f>IF(B162="","",IF(OR(COUNTIF(M162,"????N?????W")&gt;0,COUNTIF(M162,"????N?????E")&gt;0,COUNTIF(M162,"????S?????W")&gt;0,COUNTIF(M162,"????S?????E")&gt;0),_xlfn.XLOOKUP(B162,DB!$A$2:$A$205,DB!$B$2:$B$205,""),M162))</f>
        <v>GOTAS</v>
      </c>
      <c r="AF162" s="2">
        <v>0.625</v>
      </c>
      <c r="AG162" t="s">
        <v>744</v>
      </c>
      <c r="AH162" s="17">
        <v>240</v>
      </c>
      <c r="AI162" s="17" cm="1">
        <f t="array" ref="AI162">SUMPRODUCT(--(IFERROR(HOUR(Flights_2026_09_30333435363734567891011[entry_hour]),-1)=HOUR(AF162)),--(IFERROR(Flights_2026_09_30333435363734567891011[entry_sector],"")=AG162),--(IFERROR(Flights_2026_09_30333435363734567891011[nfl],-1)&gt;=AH162),--(IFERROR(Flights_2026_09_30333435363734567891011[nfl],-1)&lt;=IF(AH162=450,450,AH162+9)))</f>
        <v>0</v>
      </c>
    </row>
    <row r="163" spans="1:35" x14ac:dyDescent="0.2">
      <c r="A163" t="s">
        <v>342</v>
      </c>
      <c r="B163" t="s">
        <v>122</v>
      </c>
      <c r="C163" t="s">
        <v>19</v>
      </c>
      <c r="D163" t="s">
        <v>41</v>
      </c>
      <c r="E163" t="s">
        <v>1019</v>
      </c>
      <c r="F163" s="35">
        <v>46308.928402777776</v>
      </c>
      <c r="G163" t="s">
        <v>28</v>
      </c>
      <c r="H163" t="s">
        <v>4809</v>
      </c>
      <c r="I163">
        <v>390</v>
      </c>
      <c r="J163" t="s">
        <v>22</v>
      </c>
      <c r="K163" t="s">
        <v>23</v>
      </c>
      <c r="L163">
        <v>850</v>
      </c>
      <c r="M163" t="s">
        <v>136</v>
      </c>
      <c r="N163" s="35">
        <v>46308.878067129626</v>
      </c>
      <c r="O163">
        <v>390</v>
      </c>
      <c r="P163" t="s">
        <v>26</v>
      </c>
      <c r="Q163">
        <v>390</v>
      </c>
      <c r="R163" t="str">
        <f>IF(B163="","",_xlfn.XLOOKUP(B163,DB!$A$2:$A$205,DB!$C$2:$C$205,"")&amp;"")</f>
        <v>Sector 5</v>
      </c>
      <c r="S163" t="str">
        <f>IF(B163="","",_xlfn.XLOOKUP(B163,DB!$A$2:$A$205,DB!$E$2:$E$205,""))</f>
        <v>Sector 4</v>
      </c>
      <c r="T163" t="str">
        <f>IF(B163="","",_xlfn.XLOOKUP(B163,DB!$A$2:$A$205,DB!$F$2:$F$205,""))</f>
        <v>VOMAR/XUDUN</v>
      </c>
      <c r="U163" t="str">
        <f>IF(B163="","",_xlfn.XLOOKUP(B163,DB!$A$2:$A$205,DB!$D$2:$D$205,""))</f>
        <v>MMEX</v>
      </c>
      <c r="V163" t="str">
        <f>IF(B163="","",IF(OR(COUNTIF(M163,"????N?????W")&gt;0,COUNTIF(M163,"????N?????E")&gt;0,COUNTIF(M163,"????S?????W")&gt;0,COUNTIF(M163,"????S?????E")&gt;0),_xlfn.XLOOKUP(B163,DB!$A$2:$A$205,DB!$B$2:$B$205,""),M163))</f>
        <v>LIDAM</v>
      </c>
      <c r="AF163" s="2">
        <v>0.625</v>
      </c>
      <c r="AG163" t="s">
        <v>744</v>
      </c>
      <c r="AH163" s="17">
        <v>250</v>
      </c>
      <c r="AI163" s="17" cm="1">
        <f t="array" ref="AI163">SUMPRODUCT(--(IFERROR(HOUR(Flights_2026_09_30333435363734567891011[entry_hour]),-1)=HOUR(AF163)),--(IFERROR(Flights_2026_09_30333435363734567891011[entry_sector],"")=AG163),--(IFERROR(Flights_2026_09_30333435363734567891011[nfl],-1)&gt;=AH163),--(IFERROR(Flights_2026_09_30333435363734567891011[nfl],-1)&lt;=IF(AH163=450,450,AH163+9)))</f>
        <v>0</v>
      </c>
    </row>
    <row r="164" spans="1:35" x14ac:dyDescent="0.2">
      <c r="A164" t="s">
        <v>346</v>
      </c>
      <c r="B164" t="s">
        <v>335</v>
      </c>
      <c r="C164" t="s">
        <v>19</v>
      </c>
      <c r="D164" t="s">
        <v>41</v>
      </c>
      <c r="E164" t="s">
        <v>403</v>
      </c>
      <c r="F164" s="35">
        <v>46308.935902777783</v>
      </c>
      <c r="G164" t="s">
        <v>28</v>
      </c>
      <c r="H164" t="s">
        <v>4810</v>
      </c>
      <c r="I164">
        <v>390</v>
      </c>
      <c r="J164" t="s">
        <v>22</v>
      </c>
      <c r="K164" t="s">
        <v>23</v>
      </c>
      <c r="L164">
        <v>898</v>
      </c>
      <c r="M164" t="s">
        <v>78</v>
      </c>
      <c r="N164" s="35">
        <v>46308.886446759258</v>
      </c>
      <c r="O164">
        <v>390</v>
      </c>
      <c r="P164" t="s">
        <v>26</v>
      </c>
      <c r="Q164">
        <v>390</v>
      </c>
      <c r="R164" t="str">
        <f>IF(B164="","",_xlfn.XLOOKUP(B164,DB!$A$2:$A$205,DB!$C$2:$C$205,"")&amp;"")</f>
        <v>Sector 6</v>
      </c>
      <c r="S164" t="str">
        <f>IF(B164="","",_xlfn.XLOOKUP(B164,DB!$A$2:$A$205,DB!$E$2:$E$205,""))</f>
        <v>Sector 4</v>
      </c>
      <c r="T164" t="str">
        <f>IF(B164="","",_xlfn.XLOOKUP(B164,DB!$A$2:$A$205,DB!$F$2:$F$205,""))</f>
        <v>VOMAR/XUDUN</v>
      </c>
      <c r="U164" t="str">
        <f>IF(B164="","",_xlfn.XLOOKUP(B164,DB!$A$2:$A$205,DB!$D$2:$D$205,""))</f>
        <v>MMEX</v>
      </c>
      <c r="V164" t="str">
        <f>IF(B164="","",IF(OR(COUNTIF(M164,"????N?????W")&gt;0,COUNTIF(M164,"????N?????E")&gt;0,COUNTIF(M164,"????S?????W")&gt;0,COUNTIF(M164,"????S?????E")&gt;0),_xlfn.XLOOKUP(B164,DB!$A$2:$A$205,DB!$B$2:$B$205,""),M164))</f>
        <v>GOTAS</v>
      </c>
      <c r="AF164" s="2">
        <v>0.625</v>
      </c>
      <c r="AG164" t="s">
        <v>744</v>
      </c>
      <c r="AH164" s="17">
        <v>260</v>
      </c>
      <c r="AI164" s="17" cm="1">
        <f t="array" ref="AI164">SUMPRODUCT(--(IFERROR(HOUR(Flights_2026_09_30333435363734567891011[entry_hour]),-1)=HOUR(AF164)),--(IFERROR(Flights_2026_09_30333435363734567891011[entry_sector],"")=AG164),--(IFERROR(Flights_2026_09_30333435363734567891011[nfl],-1)&gt;=AH164),--(IFERROR(Flights_2026_09_30333435363734567891011[nfl],-1)&lt;=IF(AH164=450,450,AH164+9)))</f>
        <v>0</v>
      </c>
    </row>
    <row r="165" spans="1:35" x14ac:dyDescent="0.2">
      <c r="A165" t="s">
        <v>646</v>
      </c>
      <c r="B165" t="s">
        <v>647</v>
      </c>
      <c r="C165" t="s">
        <v>19</v>
      </c>
      <c r="D165" t="s">
        <v>339</v>
      </c>
      <c r="E165" t="s">
        <v>4007</v>
      </c>
      <c r="F165" s="35">
        <v>46308.93922453704</v>
      </c>
      <c r="G165" t="s">
        <v>21</v>
      </c>
      <c r="H165" t="s">
        <v>4811</v>
      </c>
      <c r="I165">
        <v>400</v>
      </c>
      <c r="J165" t="s">
        <v>22</v>
      </c>
      <c r="K165" t="s">
        <v>23</v>
      </c>
      <c r="L165">
        <v>157</v>
      </c>
      <c r="M165" t="s">
        <v>37</v>
      </c>
      <c r="N165" s="35">
        <v>46308.92633101852</v>
      </c>
      <c r="O165">
        <v>296</v>
      </c>
      <c r="P165" t="s">
        <v>38</v>
      </c>
      <c r="Q165">
        <v>220</v>
      </c>
      <c r="R165" t="str">
        <f>IF(B165="","",_xlfn.XLOOKUP(B165,DB!$A$2:$A$205,DB!$C$2:$C$205,"")&amp;"")</f>
        <v>Sector 3</v>
      </c>
      <c r="S165" t="str">
        <f>IF(B165="","",_xlfn.XLOOKUP(B165,DB!$A$2:$A$205,DB!$E$2:$E$205,""))</f>
        <v>Sector 3</v>
      </c>
      <c r="T165" t="str">
        <f>IF(B165="","",_xlfn.XLOOKUP(B165,DB!$A$2:$A$205,DB!$F$2:$F$205,""))</f>
        <v>NOSAT</v>
      </c>
      <c r="U165" t="str">
        <f>IF(B165="","",_xlfn.XLOOKUP(B165,DB!$A$2:$A$205,DB!$D$2:$D$205,""))</f>
        <v>MUFH</v>
      </c>
      <c r="V165" t="str">
        <f>IF(B165="","",IF(OR(COUNTIF(M165,"????N?????W")&gt;0,COUNTIF(M165,"????N?????E")&gt;0,COUNTIF(M165,"????S?????W")&gt;0,COUNTIF(M165,"????S?????E")&gt;0),_xlfn.XLOOKUP(B165,DB!$A$2:$A$205,DB!$B$2:$B$205,""),M165))</f>
        <v>NOSAT</v>
      </c>
      <c r="AF165" s="2">
        <v>0.625</v>
      </c>
      <c r="AG165" t="s">
        <v>744</v>
      </c>
      <c r="AH165" s="17">
        <v>270</v>
      </c>
      <c r="AI165" s="17" cm="1">
        <f t="array" ref="AI165">SUMPRODUCT(--(IFERROR(HOUR(Flights_2026_09_30333435363734567891011[entry_hour]),-1)=HOUR(AF165)),--(IFERROR(Flights_2026_09_30333435363734567891011[entry_sector],"")=AG165),--(IFERROR(Flights_2026_09_30333435363734567891011[nfl],-1)&gt;=AH165),--(IFERROR(Flights_2026_09_30333435363734567891011[nfl],-1)&lt;=IF(AH165=450,450,AH165+9)))</f>
        <v>0</v>
      </c>
    </row>
    <row r="166" spans="1:35" x14ac:dyDescent="0.2">
      <c r="A166" t="s">
        <v>513</v>
      </c>
      <c r="B166" t="s">
        <v>4022</v>
      </c>
      <c r="C166" t="s">
        <v>19</v>
      </c>
      <c r="D166" t="s">
        <v>514</v>
      </c>
      <c r="F166" s="35">
        <v>46308.941192129627</v>
      </c>
      <c r="G166" t="s">
        <v>28</v>
      </c>
      <c r="H166" t="s">
        <v>29</v>
      </c>
      <c r="I166">
        <v>15</v>
      </c>
      <c r="J166" t="s">
        <v>30</v>
      </c>
      <c r="K166" t="s">
        <v>31</v>
      </c>
      <c r="L166">
        <v>39</v>
      </c>
      <c r="M166" t="s">
        <v>4022</v>
      </c>
      <c r="N166" s="35">
        <v>46308.93105324074</v>
      </c>
      <c r="O166">
        <v>0</v>
      </c>
      <c r="P166" t="s">
        <v>32</v>
      </c>
      <c r="Q166">
        <v>927</v>
      </c>
      <c r="R166" t="str">
        <f>IF(B166="","",_xlfn.XLOOKUP(B166,DB!$A$2:$A$205,DB!$C$2:$C$205,"")&amp;"")</f>
        <v/>
      </c>
      <c r="S166" t="str">
        <f>IF(B166="","",_xlfn.XLOOKUP(B166,DB!$A$2:$A$205,DB!$E$2:$E$205,""))</f>
        <v/>
      </c>
      <c r="T166" t="str">
        <f>IF(B166="","",_xlfn.XLOOKUP(B166,DB!$A$2:$A$205,DB!$F$2:$F$205,""))</f>
        <v/>
      </c>
      <c r="U166" t="str">
        <f>IF(B166="","",_xlfn.XLOOKUP(B166,DB!$A$2:$A$205,DB!$D$2:$D$205,""))</f>
        <v/>
      </c>
      <c r="V166" t="str">
        <f>IF(B166="","",IF(OR(COUNTIF(M166,"????N?????W")&gt;0,COUNTIF(M166,"????N?????E")&gt;0,COUNTIF(M166,"????S?????W")&gt;0,COUNTIF(M166,"????S?????E")&gt;0),_xlfn.XLOOKUP(B166,DB!$A$2:$A$205,DB!$B$2:$B$205,""),M166))</f>
        <v>XCET</v>
      </c>
      <c r="AF166" s="2">
        <v>0.625</v>
      </c>
      <c r="AG166" t="s">
        <v>744</v>
      </c>
      <c r="AH166" s="17">
        <v>280</v>
      </c>
      <c r="AI166" s="17" cm="1">
        <f t="array" ref="AI166">SUMPRODUCT(--(IFERROR(HOUR(Flights_2026_09_30333435363734567891011[entry_hour]),-1)=HOUR(AF166)),--(IFERROR(Flights_2026_09_30333435363734567891011[entry_sector],"")=AG166),--(IFERROR(Flights_2026_09_30333435363734567891011[nfl],-1)&gt;=AH166),--(IFERROR(Flights_2026_09_30333435363734567891011[nfl],-1)&lt;=IF(AH166=450,450,AH166+9)))</f>
        <v>0</v>
      </c>
    </row>
    <row r="167" spans="1:35" x14ac:dyDescent="0.2">
      <c r="A167" t="s">
        <v>348</v>
      </c>
      <c r="B167" t="s">
        <v>49</v>
      </c>
      <c r="C167" t="s">
        <v>19</v>
      </c>
      <c r="D167" t="s">
        <v>107</v>
      </c>
      <c r="E167" t="s">
        <v>4812</v>
      </c>
      <c r="F167" s="35">
        <v>46308.942916666667</v>
      </c>
      <c r="G167" t="s">
        <v>21</v>
      </c>
      <c r="H167" t="s">
        <v>4813</v>
      </c>
      <c r="I167">
        <v>380</v>
      </c>
      <c r="J167" t="s">
        <v>22</v>
      </c>
      <c r="K167" t="s">
        <v>23</v>
      </c>
      <c r="L167">
        <v>159</v>
      </c>
      <c r="M167" t="s">
        <v>37</v>
      </c>
      <c r="N167" s="35">
        <v>46308.929375</v>
      </c>
      <c r="O167">
        <v>280</v>
      </c>
      <c r="P167" t="s">
        <v>26</v>
      </c>
      <c r="Q167">
        <v>220</v>
      </c>
      <c r="R167" t="str">
        <f>IF(B167="","",_xlfn.XLOOKUP(B167,DB!$A$2:$A$205,DB!$C$2:$C$205,"")&amp;"")</f>
        <v>Sector 3</v>
      </c>
      <c r="S167" t="str">
        <f>IF(B167="","",_xlfn.XLOOKUP(B167,DB!$A$2:$A$205,DB!$E$2:$E$205,""))</f>
        <v>Sector 3</v>
      </c>
      <c r="T167" t="str">
        <f>IF(B167="","",_xlfn.XLOOKUP(B167,DB!$A$2:$A$205,DB!$F$2:$F$205,""))</f>
        <v>NOSAT</v>
      </c>
      <c r="U167" t="str">
        <f>IF(B167="","",_xlfn.XLOOKUP(B167,DB!$A$2:$A$205,DB!$D$2:$D$205,""))</f>
        <v>KZHU</v>
      </c>
      <c r="V167" t="str">
        <f>IF(B167="","",IF(OR(COUNTIF(M167,"????N?????W")&gt;0,COUNTIF(M167,"????N?????E")&gt;0,COUNTIF(M167,"????S?????W")&gt;0,COUNTIF(M167,"????S?????E")&gt;0),_xlfn.XLOOKUP(B167,DB!$A$2:$A$205,DB!$B$2:$B$205,""),M167))</f>
        <v>NOSAT</v>
      </c>
      <c r="AF167" s="2">
        <v>0.625</v>
      </c>
      <c r="AG167" t="s">
        <v>744</v>
      </c>
      <c r="AH167" s="17">
        <v>290</v>
      </c>
      <c r="AI167" s="17" cm="1">
        <f t="array" ref="AI167">SUMPRODUCT(--(IFERROR(HOUR(Flights_2026_09_30333435363734567891011[entry_hour]),-1)=HOUR(AF167)),--(IFERROR(Flights_2026_09_30333435363734567891011[entry_sector],"")=AG167),--(IFERROR(Flights_2026_09_30333435363734567891011[nfl],-1)&gt;=AH167),--(IFERROR(Flights_2026_09_30333435363734567891011[nfl],-1)&lt;=IF(AH167=450,450,AH167+9)))</f>
        <v>0</v>
      </c>
    </row>
    <row r="168" spans="1:35" x14ac:dyDescent="0.2">
      <c r="A168" t="s">
        <v>347</v>
      </c>
      <c r="B168" t="s">
        <v>282</v>
      </c>
      <c r="C168" t="s">
        <v>19</v>
      </c>
      <c r="D168" t="s">
        <v>53</v>
      </c>
      <c r="E168" t="s">
        <v>4814</v>
      </c>
      <c r="F168" s="35">
        <v>46308.944884259261</v>
      </c>
      <c r="G168" t="s">
        <v>21</v>
      </c>
      <c r="H168" t="s">
        <v>4815</v>
      </c>
      <c r="I168">
        <v>340</v>
      </c>
      <c r="J168" t="s">
        <v>22</v>
      </c>
      <c r="K168" t="s">
        <v>23</v>
      </c>
      <c r="L168">
        <v>211</v>
      </c>
      <c r="M168" t="s">
        <v>44</v>
      </c>
      <c r="N168" s="35">
        <v>46308.927222222221</v>
      </c>
      <c r="O168">
        <v>129</v>
      </c>
      <c r="P168" t="s">
        <v>26</v>
      </c>
      <c r="Q168">
        <v>360</v>
      </c>
      <c r="R168" t="str">
        <f>IF(B168="","",_xlfn.XLOOKUP(B168,DB!$A$2:$A$205,DB!$C$2:$C$205,"")&amp;"")</f>
        <v>Sector 7</v>
      </c>
      <c r="S168" t="str">
        <f>IF(B168="","",_xlfn.XLOOKUP(B168,DB!$A$2:$A$205,DB!$E$2:$E$205,""))</f>
        <v>Sector 7</v>
      </c>
      <c r="T168" t="str">
        <f>IF(B168="","",_xlfn.XLOOKUP(B168,DB!$A$2:$A$205,DB!$F$2:$F$205,""))</f>
        <v>PAULE/SIGMA</v>
      </c>
      <c r="U168" t="str">
        <f>IF(B168="","",_xlfn.XLOOKUP(B168,DB!$A$2:$A$205,DB!$D$2:$D$205,""))</f>
        <v>MHCC</v>
      </c>
      <c r="V168" t="str">
        <f>IF(B168="","",IF(OR(COUNTIF(M168,"????N?????W")&gt;0,COUNTIF(M168,"????N?????E")&gt;0,COUNTIF(M168,"????S?????W")&gt;0,COUNTIF(M168,"????S?????E")&gt;0),_xlfn.XLOOKUP(B168,DB!$A$2:$A$205,DB!$B$2:$B$205,""),M168))</f>
        <v>SIGMA</v>
      </c>
      <c r="AF168" s="2">
        <v>0.625</v>
      </c>
      <c r="AG168" t="s">
        <v>744</v>
      </c>
      <c r="AH168" s="17">
        <v>300</v>
      </c>
      <c r="AI168" s="17" cm="1">
        <f t="array" ref="AI168">SUMPRODUCT(--(IFERROR(HOUR(Flights_2026_09_30333435363734567891011[entry_hour]),-1)=HOUR(AF168)),--(IFERROR(Flights_2026_09_30333435363734567891011[entry_sector],"")=AG168),--(IFERROR(Flights_2026_09_30333435363734567891011[nfl],-1)&gt;=AH168),--(IFERROR(Flights_2026_09_30333435363734567891011[nfl],-1)&lt;=IF(AH168=450,450,AH168+9)))</f>
        <v>0</v>
      </c>
    </row>
    <row r="169" spans="1:35" x14ac:dyDescent="0.2">
      <c r="A169" t="s">
        <v>4816</v>
      </c>
      <c r="B169" t="s">
        <v>710</v>
      </c>
      <c r="C169" t="s">
        <v>19</v>
      </c>
      <c r="D169" t="s">
        <v>4817</v>
      </c>
      <c r="E169" t="s">
        <v>4818</v>
      </c>
      <c r="F169" s="35">
        <v>46308.947083333333</v>
      </c>
      <c r="G169" t="s">
        <v>21</v>
      </c>
      <c r="H169" t="s">
        <v>4819</v>
      </c>
      <c r="I169">
        <v>360</v>
      </c>
      <c r="J169" t="s">
        <v>22</v>
      </c>
      <c r="K169" t="s">
        <v>23</v>
      </c>
      <c r="L169">
        <v>157</v>
      </c>
      <c r="M169" t="s">
        <v>37</v>
      </c>
      <c r="N169" s="35">
        <v>46308.934699074074</v>
      </c>
      <c r="O169">
        <v>203</v>
      </c>
      <c r="P169" t="s">
        <v>38</v>
      </c>
      <c r="Q169">
        <v>220</v>
      </c>
      <c r="R169" t="str">
        <f>IF(B169="","",_xlfn.XLOOKUP(B169,DB!$A$2:$A$205,DB!$C$2:$C$205,"")&amp;"")</f>
        <v>Sector 3</v>
      </c>
      <c r="S169" t="str">
        <f>IF(B169="","",_xlfn.XLOOKUP(B169,DB!$A$2:$A$205,DB!$E$2:$E$205,""))</f>
        <v>Sector 3</v>
      </c>
      <c r="T169" t="str">
        <f>IF(B169="","",_xlfn.XLOOKUP(B169,DB!$A$2:$A$205,DB!$F$2:$F$205,""))</f>
        <v>NOSAT</v>
      </c>
      <c r="U169" t="str">
        <f>IF(B169="","",_xlfn.XLOOKUP(B169,DB!$A$2:$A$205,DB!$D$2:$D$205,""))</f>
        <v>MUFH</v>
      </c>
      <c r="V169" t="str">
        <f>IF(B169="","",IF(OR(COUNTIF(M169,"????N?????W")&gt;0,COUNTIF(M169,"????N?????E")&gt;0,COUNTIF(M169,"????S?????W")&gt;0,COUNTIF(M169,"????S?????E")&gt;0),_xlfn.XLOOKUP(B169,DB!$A$2:$A$205,DB!$B$2:$B$205,""),M169))</f>
        <v>NOSAT</v>
      </c>
      <c r="AF169" s="2">
        <v>0.625</v>
      </c>
      <c r="AG169" t="s">
        <v>744</v>
      </c>
      <c r="AH169" s="17">
        <v>310</v>
      </c>
      <c r="AI169" s="17" cm="1">
        <f t="array" ref="AI169">SUMPRODUCT(--(IFERROR(HOUR(Flights_2026_09_30333435363734567891011[entry_hour]),-1)=HOUR(AF169)),--(IFERROR(Flights_2026_09_30333435363734567891011[entry_sector],"")=AG169),--(IFERROR(Flights_2026_09_30333435363734567891011[nfl],-1)&gt;=AH169),--(IFERROR(Flights_2026_09_30333435363734567891011[nfl],-1)&lt;=IF(AH169=450,450,AH169+9)))</f>
        <v>0</v>
      </c>
    </row>
    <row r="170" spans="1:35" x14ac:dyDescent="0.2">
      <c r="A170" t="s">
        <v>349</v>
      </c>
      <c r="B170" t="s">
        <v>75</v>
      </c>
      <c r="C170" t="s">
        <v>19</v>
      </c>
      <c r="D170" t="s">
        <v>53</v>
      </c>
      <c r="E170" t="s">
        <v>700</v>
      </c>
      <c r="F170" s="35">
        <v>46308.949155092589</v>
      </c>
      <c r="G170" t="s">
        <v>21</v>
      </c>
      <c r="H170" t="s">
        <v>4820</v>
      </c>
      <c r="I170">
        <v>370</v>
      </c>
      <c r="J170" t="s">
        <v>22</v>
      </c>
      <c r="K170" t="s">
        <v>23</v>
      </c>
      <c r="L170">
        <v>851</v>
      </c>
      <c r="M170" t="s">
        <v>136</v>
      </c>
      <c r="N170" s="35">
        <v>46308.898773148147</v>
      </c>
      <c r="O170">
        <v>370</v>
      </c>
      <c r="P170" t="s">
        <v>26</v>
      </c>
      <c r="Q170">
        <v>370</v>
      </c>
      <c r="R170" t="str">
        <f>IF(B170="","",_xlfn.XLOOKUP(B170,DB!$A$2:$A$205,DB!$C$2:$C$205,"")&amp;"")</f>
        <v>Sector 5</v>
      </c>
      <c r="S170" t="str">
        <f>IF(B170="","",_xlfn.XLOOKUP(B170,DB!$A$2:$A$205,DB!$E$2:$E$205,""))</f>
        <v>Sector 4</v>
      </c>
      <c r="T170" t="str">
        <f>IF(B170="","",_xlfn.XLOOKUP(B170,DB!$A$2:$A$205,DB!$F$2:$F$205,""))</f>
        <v>VOMAR/XUDUN</v>
      </c>
      <c r="U170" t="str">
        <f>IF(B170="","",_xlfn.XLOOKUP(B170,DB!$A$2:$A$205,DB!$D$2:$D$205,""))</f>
        <v>MMEX</v>
      </c>
      <c r="V170" t="str">
        <f>IF(B170="","",IF(OR(COUNTIF(M170,"????N?????W")&gt;0,COUNTIF(M170,"????N?????E")&gt;0,COUNTIF(M170,"????S?????W")&gt;0,COUNTIF(M170,"????S?????E")&gt;0),_xlfn.XLOOKUP(B170,DB!$A$2:$A$205,DB!$B$2:$B$205,""),M170))</f>
        <v>LIDAM</v>
      </c>
      <c r="AF170" s="2">
        <v>0.625</v>
      </c>
      <c r="AG170" t="s">
        <v>744</v>
      </c>
      <c r="AH170" s="17">
        <v>320</v>
      </c>
      <c r="AI170" s="17" cm="1">
        <f t="array" ref="AI170">SUMPRODUCT(--(IFERROR(HOUR(Flights_2026_09_30333435363734567891011[entry_hour]),-1)=HOUR(AF170)),--(IFERROR(Flights_2026_09_30333435363734567891011[entry_sector],"")=AG170),--(IFERROR(Flights_2026_09_30333435363734567891011[nfl],-1)&gt;=AH170),--(IFERROR(Flights_2026_09_30333435363734567891011[nfl],-1)&lt;=IF(AH170=450,450,AH170+9)))</f>
        <v>0</v>
      </c>
    </row>
    <row r="171" spans="1:35" x14ac:dyDescent="0.2">
      <c r="A171" t="s">
        <v>353</v>
      </c>
      <c r="B171" t="s">
        <v>34</v>
      </c>
      <c r="C171" t="s">
        <v>19</v>
      </c>
      <c r="D171" t="s">
        <v>352</v>
      </c>
      <c r="E171" t="s">
        <v>4821</v>
      </c>
      <c r="F171" s="35">
        <v>46308.963148148148</v>
      </c>
      <c r="G171" t="s">
        <v>21</v>
      </c>
      <c r="H171" t="s">
        <v>4822</v>
      </c>
      <c r="I171">
        <v>400</v>
      </c>
      <c r="J171" t="s">
        <v>22</v>
      </c>
      <c r="K171" t="s">
        <v>23</v>
      </c>
      <c r="L171">
        <v>164</v>
      </c>
      <c r="M171" t="s">
        <v>37</v>
      </c>
      <c r="N171" s="35">
        <v>46308.950115740736</v>
      </c>
      <c r="O171">
        <v>305</v>
      </c>
      <c r="P171" t="s">
        <v>38</v>
      </c>
      <c r="Q171">
        <v>220</v>
      </c>
      <c r="R171" t="str">
        <f>IF(B171="","",_xlfn.XLOOKUP(B171,DB!$A$2:$A$205,DB!$C$2:$C$205,"")&amp;"")</f>
        <v>Sector 3</v>
      </c>
      <c r="S171" t="str">
        <f>IF(B171="","",_xlfn.XLOOKUP(B171,DB!$A$2:$A$205,DB!$E$2:$E$205,""))</f>
        <v>Sector 3</v>
      </c>
      <c r="T171" t="str">
        <f>IF(B171="","",_xlfn.XLOOKUP(B171,DB!$A$2:$A$205,DB!$F$2:$F$205,""))</f>
        <v>NOSAT</v>
      </c>
      <c r="U171" t="str">
        <f>IF(B171="","",_xlfn.XLOOKUP(B171,DB!$A$2:$A$205,DB!$D$2:$D$205,""))</f>
        <v>MUFH</v>
      </c>
      <c r="V171" t="str">
        <f>IF(B171="","",IF(OR(COUNTIF(M171,"????N?????W")&gt;0,COUNTIF(M171,"????N?????E")&gt;0,COUNTIF(M171,"????S?????W")&gt;0,COUNTIF(M171,"????S?????E")&gt;0),_xlfn.XLOOKUP(B171,DB!$A$2:$A$205,DB!$B$2:$B$205,""),M171))</f>
        <v>NOSAT</v>
      </c>
      <c r="AF171" s="2">
        <v>0.625</v>
      </c>
      <c r="AG171" t="s">
        <v>744</v>
      </c>
      <c r="AH171" s="17">
        <v>330</v>
      </c>
      <c r="AI171" s="17" cm="1">
        <f t="array" ref="AI171">SUMPRODUCT(--(IFERROR(HOUR(Flights_2026_09_30333435363734567891011[entry_hour]),-1)=HOUR(AF171)),--(IFERROR(Flights_2026_09_30333435363734567891011[entry_sector],"")=AG171),--(IFERROR(Flights_2026_09_30333435363734567891011[nfl],-1)&gt;=AH171),--(IFERROR(Flights_2026_09_30333435363734567891011[nfl],-1)&lt;=IF(AH171=450,450,AH171+9)))</f>
        <v>0</v>
      </c>
    </row>
    <row r="172" spans="1:35" x14ac:dyDescent="0.2">
      <c r="A172" t="s">
        <v>364</v>
      </c>
      <c r="B172" t="s">
        <v>279</v>
      </c>
      <c r="C172" t="s">
        <v>19</v>
      </c>
      <c r="D172" t="s">
        <v>365</v>
      </c>
      <c r="E172" t="s">
        <v>428</v>
      </c>
      <c r="F172" s="35">
        <v>46308.970081018517</v>
      </c>
      <c r="G172" t="s">
        <v>21</v>
      </c>
      <c r="H172" t="s">
        <v>4823</v>
      </c>
      <c r="I172">
        <v>280</v>
      </c>
      <c r="J172" t="s">
        <v>22</v>
      </c>
      <c r="K172" t="s">
        <v>23</v>
      </c>
      <c r="L172">
        <v>164</v>
      </c>
      <c r="M172" t="s">
        <v>37</v>
      </c>
      <c r="N172" s="35">
        <v>46308.957002314812</v>
      </c>
      <c r="O172">
        <v>195</v>
      </c>
      <c r="P172" t="s">
        <v>38</v>
      </c>
      <c r="Q172">
        <v>220</v>
      </c>
      <c r="R172" t="str">
        <f>IF(B172="","",_xlfn.XLOOKUP(B172,DB!$A$2:$A$205,DB!$C$2:$C$205,"")&amp;"")</f>
        <v>Sector 3</v>
      </c>
      <c r="S172" t="str">
        <f>IF(B172="","",_xlfn.XLOOKUP(B172,DB!$A$2:$A$205,DB!$E$2:$E$205,""))</f>
        <v>Sector 3</v>
      </c>
      <c r="T172" t="str">
        <f>IF(B172="","",_xlfn.XLOOKUP(B172,DB!$A$2:$A$205,DB!$F$2:$F$205,""))</f>
        <v>NOSAT</v>
      </c>
      <c r="U172" t="str">
        <f>IF(B172="","",_xlfn.XLOOKUP(B172,DB!$A$2:$A$205,DB!$D$2:$D$205,""))</f>
        <v>MUFH</v>
      </c>
      <c r="V172" t="str">
        <f>IF(B172="","",IF(OR(COUNTIF(M172,"????N?????W")&gt;0,COUNTIF(M172,"????N?????E")&gt;0,COUNTIF(M172,"????S?????W")&gt;0,COUNTIF(M172,"????S?????E")&gt;0),_xlfn.XLOOKUP(B172,DB!$A$2:$A$205,DB!$B$2:$B$205,""),M172))</f>
        <v>NOSAT</v>
      </c>
      <c r="AF172" s="2">
        <v>0.625</v>
      </c>
      <c r="AG172" t="s">
        <v>744</v>
      </c>
      <c r="AH172" s="17">
        <v>340</v>
      </c>
      <c r="AI172" s="17" cm="1">
        <f t="array" ref="AI172">SUMPRODUCT(--(IFERROR(HOUR(Flights_2026_09_30333435363734567891011[entry_hour]),-1)=HOUR(AF172)),--(IFERROR(Flights_2026_09_30333435363734567891011[entry_sector],"")=AG172),--(IFERROR(Flights_2026_09_30333435363734567891011[nfl],-1)&gt;=AH172),--(IFERROR(Flights_2026_09_30333435363734567891011[nfl],-1)&lt;=IF(AH172=450,450,AH172+9)))</f>
        <v>0</v>
      </c>
    </row>
    <row r="173" spans="1:35" x14ac:dyDescent="0.2">
      <c r="A173" t="s">
        <v>2470</v>
      </c>
      <c r="B173" t="s">
        <v>351</v>
      </c>
      <c r="C173" t="s">
        <v>19</v>
      </c>
      <c r="D173" t="s">
        <v>352</v>
      </c>
      <c r="E173" t="s">
        <v>2471</v>
      </c>
      <c r="F173" s="35">
        <v>46308.974756944444</v>
      </c>
      <c r="G173" t="s">
        <v>21</v>
      </c>
      <c r="H173" t="s">
        <v>4824</v>
      </c>
      <c r="I173">
        <v>240</v>
      </c>
      <c r="J173" t="s">
        <v>22</v>
      </c>
      <c r="K173" t="s">
        <v>23</v>
      </c>
      <c r="L173">
        <v>268</v>
      </c>
      <c r="M173" t="s">
        <v>190</v>
      </c>
      <c r="N173" s="35">
        <v>46308.957291666666</v>
      </c>
      <c r="O173">
        <v>139</v>
      </c>
      <c r="P173" t="s">
        <v>38</v>
      </c>
      <c r="Q173">
        <v>430</v>
      </c>
      <c r="R173" t="str">
        <f>IF(B173="","",_xlfn.XLOOKUP(B173,DB!$A$2:$A$205,DB!$C$2:$C$205,"")&amp;"")</f>
        <v>Sector 7</v>
      </c>
      <c r="S173" t="str">
        <f>IF(B173="","",_xlfn.XLOOKUP(B173,DB!$A$2:$A$205,DB!$E$2:$E$205,""))</f>
        <v>Sector 7</v>
      </c>
      <c r="T173" t="str">
        <f>IF(B173="","",_xlfn.XLOOKUP(B173,DB!$A$2:$A$205,DB!$F$2:$F$205,""))</f>
        <v>PAULE/SIGMA</v>
      </c>
      <c r="U173" t="str">
        <f>IF(B173="","",_xlfn.XLOOKUP(B173,DB!$A$2:$A$205,DB!$D$2:$D$205,""))</f>
        <v>MHCC</v>
      </c>
      <c r="V173" t="str">
        <f>IF(B173="","",IF(OR(COUNTIF(M173,"????N?????W")&gt;0,COUNTIF(M173,"????N?????E")&gt;0,COUNTIF(M173,"????S?????W")&gt;0,COUNTIF(M173,"????S?????E")&gt;0),_xlfn.XLOOKUP(B173,DB!$A$2:$A$205,DB!$B$2:$B$205,""),M173))</f>
        <v>ILUBA</v>
      </c>
      <c r="AF173" s="2">
        <v>0.625</v>
      </c>
      <c r="AG173" t="s">
        <v>744</v>
      </c>
      <c r="AH173" s="17">
        <v>350</v>
      </c>
      <c r="AI173" s="17" cm="1">
        <f t="array" ref="AI173">SUMPRODUCT(--(IFERROR(HOUR(Flights_2026_09_30333435363734567891011[entry_hour]),-1)=HOUR(AF173)),--(IFERROR(Flights_2026_09_30333435363734567891011[entry_sector],"")=AG173),--(IFERROR(Flights_2026_09_30333435363734567891011[nfl],-1)&gt;=AH173),--(IFERROR(Flights_2026_09_30333435363734567891011[nfl],-1)&lt;=IF(AH173=450,450,AH173+9)))</f>
        <v>1</v>
      </c>
    </row>
    <row r="174" spans="1:35" x14ac:dyDescent="0.2">
      <c r="A174" t="s">
        <v>355</v>
      </c>
      <c r="B174" t="s">
        <v>81</v>
      </c>
      <c r="C174" t="s">
        <v>19</v>
      </c>
      <c r="D174" t="s">
        <v>76</v>
      </c>
      <c r="E174" t="s">
        <v>3629</v>
      </c>
      <c r="F174" s="35">
        <v>46308.977303240739</v>
      </c>
      <c r="G174" t="s">
        <v>21</v>
      </c>
      <c r="H174" t="s">
        <v>4825</v>
      </c>
      <c r="I174">
        <v>350</v>
      </c>
      <c r="J174" t="s">
        <v>22</v>
      </c>
      <c r="K174" t="s">
        <v>23</v>
      </c>
      <c r="L174">
        <v>787</v>
      </c>
      <c r="M174" t="s">
        <v>4826</v>
      </c>
      <c r="N174" s="35">
        <v>46308.933344907404</v>
      </c>
      <c r="O174">
        <v>350</v>
      </c>
      <c r="P174" t="s">
        <v>26</v>
      </c>
      <c r="Q174">
        <v>350</v>
      </c>
      <c r="R174" t="str">
        <f>IF(B174="","",_xlfn.XLOOKUP(B174,DB!$A$2:$A$205,DB!$C$2:$C$205,"")&amp;"")</f>
        <v>Sector 5</v>
      </c>
      <c r="S174" t="str">
        <f>IF(B174="","",_xlfn.XLOOKUP(B174,DB!$A$2:$A$205,DB!$E$2:$E$205,""))</f>
        <v>Sector 4</v>
      </c>
      <c r="T174" t="str">
        <f>IF(B174="","",_xlfn.XLOOKUP(B174,DB!$A$2:$A$205,DB!$F$2:$F$205,""))</f>
        <v>VOMAR/XUDUN</v>
      </c>
      <c r="U174" t="str">
        <f>IF(B174="","",_xlfn.XLOOKUP(B174,DB!$A$2:$A$205,DB!$D$2:$D$205,""))</f>
        <v>MMTY</v>
      </c>
      <c r="V174" t="str">
        <f>IF(B174="","",IF(OR(COUNTIF(M174,"????N?????W")&gt;0,COUNTIF(M174,"????N?????E")&gt;0,COUNTIF(M174,"????S?????W")&gt;0,COUNTIF(M174,"????S?????E")&gt;0),_xlfn.XLOOKUP(B174,DB!$A$2:$A$205,DB!$B$2:$B$205,""),M174))</f>
        <v>MATOL</v>
      </c>
      <c r="AF174" s="2">
        <v>0.625</v>
      </c>
      <c r="AG174" t="s">
        <v>744</v>
      </c>
      <c r="AH174" s="17">
        <v>360</v>
      </c>
      <c r="AI174" s="17" cm="1">
        <f t="array" ref="AI174">SUMPRODUCT(--(IFERROR(HOUR(Flights_2026_09_30333435363734567891011[entry_hour]),-1)=HOUR(AF174)),--(IFERROR(Flights_2026_09_30333435363734567891011[entry_sector],"")=AG174),--(IFERROR(Flights_2026_09_30333435363734567891011[nfl],-1)&gt;=AH174),--(IFERROR(Flights_2026_09_30333435363734567891011[nfl],-1)&lt;=IF(AH174=450,450,AH174+9)))</f>
        <v>0</v>
      </c>
    </row>
    <row r="175" spans="1:35" ht="28" customHeight="1" x14ac:dyDescent="0.2">
      <c r="A175" t="s">
        <v>358</v>
      </c>
      <c r="B175" t="s">
        <v>81</v>
      </c>
      <c r="C175" t="s">
        <v>19</v>
      </c>
      <c r="D175" t="s">
        <v>41</v>
      </c>
      <c r="E175" t="s">
        <v>852</v>
      </c>
      <c r="F175" s="35">
        <v>46308.983599537038</v>
      </c>
      <c r="G175" t="s">
        <v>21</v>
      </c>
      <c r="H175" t="s">
        <v>4827</v>
      </c>
      <c r="I175">
        <v>390</v>
      </c>
      <c r="J175" t="s">
        <v>22</v>
      </c>
      <c r="K175" t="s">
        <v>23</v>
      </c>
      <c r="L175">
        <v>788</v>
      </c>
      <c r="M175" t="s">
        <v>84</v>
      </c>
      <c r="N175" s="35">
        <v>46308.937337962961</v>
      </c>
      <c r="O175">
        <v>390</v>
      </c>
      <c r="P175" t="s">
        <v>26</v>
      </c>
      <c r="Q175">
        <v>390</v>
      </c>
      <c r="R175" t="str">
        <f>IF(B175="","",_xlfn.XLOOKUP(B175,DB!$A$2:$A$205,DB!$C$2:$C$205,"")&amp;"")</f>
        <v>Sector 5</v>
      </c>
      <c r="S175" t="str">
        <f>IF(B175="","",_xlfn.XLOOKUP(B175,DB!$A$2:$A$205,DB!$E$2:$E$205,""))</f>
        <v>Sector 4</v>
      </c>
      <c r="T175" t="str">
        <f>IF(B175="","",_xlfn.XLOOKUP(B175,DB!$A$2:$A$205,DB!$F$2:$F$205,""))</f>
        <v>VOMAR/XUDUN</v>
      </c>
      <c r="U175" t="str">
        <f>IF(B175="","",_xlfn.XLOOKUP(B175,DB!$A$2:$A$205,DB!$D$2:$D$205,""))</f>
        <v>MMTY</v>
      </c>
      <c r="V175" t="str">
        <f>IF(B175="","",IF(OR(COUNTIF(M175,"????N?????W")&gt;0,COUNTIF(M175,"????N?????E")&gt;0,COUNTIF(M175,"????S?????W")&gt;0,COUNTIF(M175,"????S?????E")&gt;0),_xlfn.XLOOKUP(B175,DB!$A$2:$A$205,DB!$B$2:$B$205,""),M175))</f>
        <v>MATOL</v>
      </c>
      <c r="AF175" s="2">
        <v>0.625</v>
      </c>
      <c r="AG175" t="s">
        <v>744</v>
      </c>
      <c r="AH175" s="17">
        <v>370</v>
      </c>
      <c r="AI175" s="17" cm="1">
        <f t="array" ref="AI175">SUMPRODUCT(--(IFERROR(HOUR(Flights_2026_09_30333435363734567891011[entry_hour]),-1)=HOUR(AF175)),--(IFERROR(Flights_2026_09_30333435363734567891011[entry_sector],"")=AG175),--(IFERROR(Flights_2026_09_30333435363734567891011[nfl],-1)&gt;=AH175),--(IFERROR(Flights_2026_09_30333435363734567891011[nfl],-1)&lt;=IF(AH175=450,450,AH175+9)))</f>
        <v>0</v>
      </c>
    </row>
    <row r="176" spans="1:35" x14ac:dyDescent="0.2">
      <c r="A176" t="s">
        <v>4828</v>
      </c>
      <c r="B176" t="s">
        <v>168</v>
      </c>
      <c r="C176" t="s">
        <v>19</v>
      </c>
      <c r="D176" t="s">
        <v>506</v>
      </c>
      <c r="E176" t="s">
        <v>4829</v>
      </c>
      <c r="F176" s="35">
        <v>46308.986076388886</v>
      </c>
      <c r="G176" t="s">
        <v>21</v>
      </c>
      <c r="H176" t="s">
        <v>3219</v>
      </c>
      <c r="I176">
        <v>410</v>
      </c>
      <c r="J176" t="s">
        <v>22</v>
      </c>
      <c r="K176" t="s">
        <v>55</v>
      </c>
      <c r="L176">
        <v>803</v>
      </c>
      <c r="M176" t="s">
        <v>84</v>
      </c>
      <c r="N176" s="35">
        <v>46308.935300925921</v>
      </c>
      <c r="O176">
        <v>410</v>
      </c>
      <c r="P176" t="s">
        <v>26</v>
      </c>
      <c r="Q176">
        <v>410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30333435363734567891011[entry_hour]),-1)=HOUR(AF176)),--(IFERROR(Flights_2026_09_30333435363734567891011[entry_sector],"")=AG176),--(IFERROR(Flights_2026_09_30333435363734567891011[nfl],-1)&gt;=AH176),--(IFERROR(Flights_2026_09_30333435363734567891011[nfl],-1)&lt;=IF(AH176=450,450,AH176+9)))</f>
        <v>0</v>
      </c>
    </row>
    <row r="177" spans="1:35" x14ac:dyDescent="0.2">
      <c r="A177" t="s">
        <v>357</v>
      </c>
      <c r="B177" t="s">
        <v>65</v>
      </c>
      <c r="C177" t="s">
        <v>19</v>
      </c>
      <c r="D177" t="s">
        <v>20</v>
      </c>
      <c r="E177" t="s">
        <v>4830</v>
      </c>
      <c r="F177" s="35">
        <v>46308.988379629634</v>
      </c>
      <c r="G177" t="s">
        <v>21</v>
      </c>
      <c r="H177" t="s">
        <v>4831</v>
      </c>
      <c r="I177">
        <v>370</v>
      </c>
      <c r="J177" t="s">
        <v>22</v>
      </c>
      <c r="K177" t="s">
        <v>23</v>
      </c>
      <c r="L177">
        <v>967</v>
      </c>
      <c r="M177" t="s">
        <v>78</v>
      </c>
      <c r="N177" s="35">
        <v>46308.933993055558</v>
      </c>
      <c r="O177">
        <v>370</v>
      </c>
      <c r="P177" t="s">
        <v>26</v>
      </c>
      <c r="Q177">
        <v>350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30333435363734567891011[entry_hour]),-1)=HOUR(AF177)),--(IFERROR(Flights_2026_09_30333435363734567891011[entry_sector],"")=AG177),--(IFERROR(Flights_2026_09_30333435363734567891011[nfl],-1)&gt;=AH177),--(IFERROR(Flights_2026_09_30333435363734567891011[nfl],-1)&lt;=IF(AH177=450,450,AH177+9)))</f>
        <v>0</v>
      </c>
    </row>
    <row r="178" spans="1:35" x14ac:dyDescent="0.2">
      <c r="A178" t="s">
        <v>356</v>
      </c>
      <c r="B178" t="s">
        <v>52</v>
      </c>
      <c r="C178" t="s">
        <v>19</v>
      </c>
      <c r="D178" t="s">
        <v>53</v>
      </c>
      <c r="E178" t="s">
        <v>381</v>
      </c>
      <c r="F178" s="35">
        <v>46308.992442129631</v>
      </c>
      <c r="G178" t="s">
        <v>21</v>
      </c>
      <c r="H178" t="s">
        <v>4832</v>
      </c>
      <c r="I178">
        <v>370</v>
      </c>
      <c r="J178" t="s">
        <v>22</v>
      </c>
      <c r="K178" t="s">
        <v>23</v>
      </c>
      <c r="L178">
        <v>900</v>
      </c>
      <c r="M178" t="s">
        <v>78</v>
      </c>
      <c r="N178" s="35">
        <v>46308.941099537042</v>
      </c>
      <c r="O178">
        <v>370</v>
      </c>
      <c r="P178" t="s">
        <v>26</v>
      </c>
      <c r="Q178">
        <v>370</v>
      </c>
      <c r="R178" t="str">
        <f>IF(B178="","",_xlfn.XLOOKUP(B178,DB!$A$2:$A$205,DB!$C$2:$C$205,"")&amp;"")</f>
        <v>Sector 6</v>
      </c>
      <c r="S178" t="str">
        <f>IF(B178="","",_xlfn.XLOOKUP(B178,DB!$A$2:$A$205,DB!$E$2:$E$205,""))</f>
        <v>Sector 4</v>
      </c>
      <c r="T178" t="str">
        <f>IF(B178="","",_xlfn.XLOOKUP(B178,DB!$A$2:$A$205,DB!$F$2:$F$205,""))</f>
        <v>VOMAR/XUDUN</v>
      </c>
      <c r="U178" t="str">
        <f>IF(B178="","",_xlfn.XLOOKUP(B178,DB!$A$2:$A$205,DB!$D$2:$D$205,""))</f>
        <v>MMEX</v>
      </c>
      <c r="V178" t="str">
        <f>IF(B178="","",IF(OR(COUNTIF(M178,"????N?????W")&gt;0,COUNTIF(M178,"????N?????E")&gt;0,COUNTIF(M178,"????S?????W")&gt;0,COUNTIF(M178,"????S?????E")&gt;0),_xlfn.XLOOKUP(B178,DB!$A$2:$A$205,DB!$B$2:$B$205,""),M178))</f>
        <v>GOTAS</v>
      </c>
      <c r="AF178" s="2">
        <v>0.625</v>
      </c>
      <c r="AG178" t="s">
        <v>744</v>
      </c>
      <c r="AH178" s="17">
        <v>400</v>
      </c>
      <c r="AI178" s="17" cm="1">
        <f t="array" ref="AI178">SUMPRODUCT(--(IFERROR(HOUR(Flights_2026_09_30333435363734567891011[entry_hour]),-1)=HOUR(AF178)),--(IFERROR(Flights_2026_09_30333435363734567891011[entry_sector],"")=AG178),--(IFERROR(Flights_2026_09_30333435363734567891011[nfl],-1)&gt;=AH178),--(IFERROR(Flights_2026_09_30333435363734567891011[nfl],-1)&lt;=IF(AH178=450,450,AH178+9)))</f>
        <v>0</v>
      </c>
    </row>
    <row r="179" spans="1:35" x14ac:dyDescent="0.2">
      <c r="F179" s="35"/>
      <c r="N179" s="35"/>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
      </c>
      <c r="AF179" s="2">
        <v>0.625</v>
      </c>
      <c r="AG179" t="s">
        <v>744</v>
      </c>
      <c r="AH179" s="17">
        <v>410</v>
      </c>
      <c r="AI179" s="17" cm="1">
        <f t="array" ref="AI179">SUMPRODUCT(--(IFERROR(HOUR(Flights_2026_09_30333435363734567891011[entry_hour]),-1)=HOUR(AF179)),--(IFERROR(Flights_2026_09_30333435363734567891011[entry_sector],"")=AG179),--(IFERROR(Flights_2026_09_30333435363734567891011[nfl],-1)&gt;=AH179),--(IFERROR(Flights_2026_09_30333435363734567891011[nfl],-1)&lt;=IF(AH179=450,450,AH179+9)))</f>
        <v>0</v>
      </c>
    </row>
    <row r="180" spans="1:35" x14ac:dyDescent="0.2">
      <c r="F180" s="35"/>
      <c r="N180" s="35"/>
      <c r="R180" t="str">
        <f>IF(B180="","",_xlfn.XLOOKUP(B180,DB!$A$2:$A$205,DB!$C$2:$C$205,"")&amp;"")</f>
        <v/>
      </c>
      <c r="S180" t="str">
        <f>IF(B180="","",_xlfn.XLOOKUP(B180,DB!$A$2:$A$205,DB!$E$2:$E$205,""))</f>
        <v/>
      </c>
      <c r="T180" t="str">
        <f>IF(B180="","",_xlfn.XLOOKUP(B180,DB!$A$2:$A$205,DB!$F$2:$F$205,""))</f>
        <v/>
      </c>
      <c r="U180" t="str">
        <f>IF(B180="","",_xlfn.XLOOKUP(B180,DB!$A$2:$A$205,DB!$D$2:$D$205,""))</f>
        <v/>
      </c>
      <c r="V180" t="str">
        <f>IF(B180="","",IF(OR(COUNTIF(M180,"????N?????W")&gt;0,COUNTIF(M180,"????N?????E")&gt;0,COUNTIF(M180,"????S?????W")&gt;0,COUNTIF(M180,"????S?????E")&gt;0),_xlfn.XLOOKUP(B180,DB!$A$2:$A$205,DB!$B$2:$B$205,""),M180))</f>
        <v/>
      </c>
      <c r="AF180" s="2">
        <v>0.625</v>
      </c>
      <c r="AG180" t="s">
        <v>744</v>
      </c>
      <c r="AH180" s="17">
        <v>420</v>
      </c>
      <c r="AI180" s="17" cm="1">
        <f t="array" ref="AI180">SUMPRODUCT(--(IFERROR(HOUR(Flights_2026_09_30333435363734567891011[entry_hour]),-1)=HOUR(AF180)),--(IFERROR(Flights_2026_09_30333435363734567891011[entry_sector],"")=AG180),--(IFERROR(Flights_2026_09_30333435363734567891011[nfl],-1)&gt;=AH180),--(IFERROR(Flights_2026_09_30333435363734567891011[nfl],-1)&lt;=IF(AH180=450,450,AH180+9)))</f>
        <v>0</v>
      </c>
    </row>
    <row r="181" spans="1:35" x14ac:dyDescent="0.2">
      <c r="F181" s="35"/>
      <c r="N181" s="35"/>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
      </c>
      <c r="AF181" s="2">
        <v>0.625</v>
      </c>
      <c r="AG181" t="s">
        <v>744</v>
      </c>
      <c r="AH181" s="17">
        <v>430</v>
      </c>
      <c r="AI181" s="17" cm="1">
        <f t="array" ref="AI181">SUMPRODUCT(--(IFERROR(HOUR(Flights_2026_09_30333435363734567891011[entry_hour]),-1)=HOUR(AF181)),--(IFERROR(Flights_2026_09_30333435363734567891011[entry_sector],"")=AG181),--(IFERROR(Flights_2026_09_30333435363734567891011[nfl],-1)&gt;=AH181),--(IFERROR(Flights_2026_09_30333435363734567891011[nfl],-1)&lt;=IF(AH181=450,450,AH181+9)))</f>
        <v>0</v>
      </c>
    </row>
    <row r="182" spans="1:35" x14ac:dyDescent="0.2">
      <c r="F182" s="35"/>
      <c r="N182" s="35"/>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
      </c>
      <c r="AF182" s="2">
        <v>0.625</v>
      </c>
      <c r="AG182" t="s">
        <v>744</v>
      </c>
      <c r="AH182" s="17">
        <v>440</v>
      </c>
      <c r="AI182" s="17" cm="1">
        <f t="array" ref="AI182">SUMPRODUCT(--(IFERROR(HOUR(Flights_2026_09_30333435363734567891011[entry_hour]),-1)=HOUR(AF182)),--(IFERROR(Flights_2026_09_30333435363734567891011[entry_sector],"")=AG182),--(IFERROR(Flights_2026_09_30333435363734567891011[nfl],-1)&gt;=AH182),--(IFERROR(Flights_2026_09_30333435363734567891011[nfl],-1)&lt;=IF(AH182=450,450,AH182+9)))</f>
        <v>0</v>
      </c>
    </row>
    <row r="183" spans="1:35" x14ac:dyDescent="0.2">
      <c r="F183" s="35"/>
      <c r="N183" s="35"/>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
      </c>
      <c r="AF183" s="2">
        <v>0.625</v>
      </c>
      <c r="AG183" t="s">
        <v>744</v>
      </c>
      <c r="AH183" s="17">
        <v>450</v>
      </c>
      <c r="AI183" s="17" cm="1">
        <f t="array" ref="AI183">SUMPRODUCT(--(IFERROR(HOUR(Flights_2026_09_30333435363734567891011[entry_hour]),-1)=HOUR(AF183)),--(IFERROR(Flights_2026_09_30333435363734567891011[entry_sector],"")=AG183),--(IFERROR(Flights_2026_09_30333435363734567891011[nfl],-1)&gt;=AH183),--(IFERROR(Flights_2026_09_30333435363734567891011[nfl],-1)&lt;=IF(AH183=450,450,AH183+9)))</f>
        <v>0</v>
      </c>
    </row>
    <row r="184" spans="1:35" x14ac:dyDescent="0.2">
      <c r="F184" s="35"/>
      <c r="N184" s="35"/>
      <c r="R184" t="str">
        <f>IF(B184="","",_xlfn.XLOOKUP(B184,DB!$A$2:$A$205,DB!$C$2:$C$205,"")&amp;"")</f>
        <v/>
      </c>
      <c r="S184" t="str">
        <f>IF(B184="","",_xlfn.XLOOKUP(B184,DB!$A$2:$A$205,DB!$E$2:$E$205,""))</f>
        <v/>
      </c>
      <c r="T184" t="str">
        <f>IF(B184="","",_xlfn.XLOOKUP(B184,DB!$A$2:$A$205,DB!$F$2:$F$205,""))</f>
        <v/>
      </c>
      <c r="U184" t="str">
        <f>IF(B184="","",_xlfn.XLOOKUP(B184,DB!$A$2:$A$205,DB!$D$2:$D$205,""))</f>
        <v/>
      </c>
      <c r="V184" t="str">
        <f>IF(B184="","",IF(OR(COUNTIF(M184,"????N?????W")&gt;0,COUNTIF(M184,"????N?????E")&gt;0,COUNTIF(M184,"????S?????W")&gt;0,COUNTIF(M184,"????S?????E")&gt;0),_xlfn.XLOOKUP(B184,DB!$A$2:$A$205,DB!$B$2:$B$205,""),M184))</f>
        <v/>
      </c>
      <c r="AF184" s="2">
        <v>0.625</v>
      </c>
      <c r="AG184" t="s">
        <v>745</v>
      </c>
      <c r="AH184" s="17">
        <v>200</v>
      </c>
      <c r="AI184" s="17" cm="1">
        <f t="array" ref="AI184">SUMPRODUCT(--(IFERROR(HOUR(Flights_2026_09_30333435363734567891011[entry_hour]),-1)=HOUR(AF184)),--(IFERROR(Flights_2026_09_30333435363734567891011[entry_sector],"")=AG184),--(IFERROR(Flights_2026_09_30333435363734567891011[nfl],-1)&gt;=AH184),--(IFERROR(Flights_2026_09_30333435363734567891011[nfl],-1)&lt;=IF(AH184=450,450,AH184+9)))</f>
        <v>0</v>
      </c>
    </row>
    <row r="185" spans="1:35" x14ac:dyDescent="0.2">
      <c r="F185" s="35"/>
      <c r="N185" s="35"/>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
      </c>
      <c r="AF185" s="2">
        <v>0.625</v>
      </c>
      <c r="AG185" t="s">
        <v>745</v>
      </c>
      <c r="AH185" s="17">
        <v>210</v>
      </c>
      <c r="AI185" s="17" cm="1">
        <f t="array" ref="AI185">SUMPRODUCT(--(IFERROR(HOUR(Flights_2026_09_30333435363734567891011[entry_hour]),-1)=HOUR(AF185)),--(IFERROR(Flights_2026_09_30333435363734567891011[entry_sector],"")=AG185),--(IFERROR(Flights_2026_09_30333435363734567891011[nfl],-1)&gt;=AH185),--(IFERROR(Flights_2026_09_30333435363734567891011[nfl],-1)&lt;=IF(AH185=450,450,AH185+9)))</f>
        <v>0</v>
      </c>
    </row>
    <row r="186" spans="1:35" x14ac:dyDescent="0.2">
      <c r="F186" s="35"/>
      <c r="N186" s="35"/>
      <c r="R186" t="str">
        <f>IF(B186="","",_xlfn.XLOOKUP(B186,DB!$A$2:$A$205,DB!$C$2:$C$205,"")&amp;"")</f>
        <v/>
      </c>
      <c r="S186" t="str">
        <f>IF(B186="","",_xlfn.XLOOKUP(B186,DB!$A$2:$A$205,DB!$E$2:$E$205,""))</f>
        <v/>
      </c>
      <c r="T186" t="str">
        <f>IF(B186="","",_xlfn.XLOOKUP(B186,DB!$A$2:$A$205,DB!$F$2:$F$205,""))</f>
        <v/>
      </c>
      <c r="U186" t="str">
        <f>IF(B186="","",_xlfn.XLOOKUP(B186,DB!$A$2:$A$205,DB!$D$2:$D$205,""))</f>
        <v/>
      </c>
      <c r="V186" t="str">
        <f>IF(B186="","",IF(OR(COUNTIF(M186,"????N?????W")&gt;0,COUNTIF(M186,"????N?????E")&gt;0,COUNTIF(M186,"????S?????W")&gt;0,COUNTIF(M186,"????S?????E")&gt;0),_xlfn.XLOOKUP(B186,DB!$A$2:$A$205,DB!$B$2:$B$205,""),M186))</f>
        <v/>
      </c>
      <c r="AF186" s="2">
        <v>0.625</v>
      </c>
      <c r="AG186" t="s">
        <v>745</v>
      </c>
      <c r="AH186" s="17">
        <v>220</v>
      </c>
      <c r="AI186" s="17" cm="1">
        <f t="array" ref="AI186">SUMPRODUCT(--(IFERROR(HOUR(Flights_2026_09_30333435363734567891011[entry_hour]),-1)=HOUR(AF186)),--(IFERROR(Flights_2026_09_30333435363734567891011[entry_sector],"")=AG186),--(IFERROR(Flights_2026_09_30333435363734567891011[nfl],-1)&gt;=AH186),--(IFERROR(Flights_2026_09_30333435363734567891011[nfl],-1)&lt;=IF(AH186=450,450,AH186+9)))</f>
        <v>0</v>
      </c>
    </row>
    <row r="187" spans="1:35" x14ac:dyDescent="0.2">
      <c r="F187" s="35"/>
      <c r="N187" s="35"/>
      <c r="R187" t="str">
        <f>IF(B187="","",_xlfn.XLOOKUP(B187,DB!$A$2:$A$205,DB!$C$2:$C$205,"")&amp;"")</f>
        <v/>
      </c>
      <c r="S187" t="str">
        <f>IF(B187="","",_xlfn.XLOOKUP(B187,DB!$A$2:$A$205,DB!$E$2:$E$205,""))</f>
        <v/>
      </c>
      <c r="T187" t="str">
        <f>IF(B187="","",_xlfn.XLOOKUP(B187,DB!$A$2:$A$205,DB!$F$2:$F$205,""))</f>
        <v/>
      </c>
      <c r="U187" t="str">
        <f>IF(B187="","",_xlfn.XLOOKUP(B187,DB!$A$2:$A$205,DB!$D$2:$D$205,""))</f>
        <v/>
      </c>
      <c r="V187" t="str">
        <f>IF(B187="","",IF(OR(COUNTIF(M187,"????N?????W")&gt;0,COUNTIF(M187,"????N?????E")&gt;0,COUNTIF(M187,"????S?????W")&gt;0,COUNTIF(M187,"????S?????E")&gt;0),_xlfn.XLOOKUP(B187,DB!$A$2:$A$205,DB!$B$2:$B$205,""),M187))</f>
        <v/>
      </c>
      <c r="AF187" s="2">
        <v>0.625</v>
      </c>
      <c r="AG187" t="s">
        <v>745</v>
      </c>
      <c r="AH187" s="17">
        <v>230</v>
      </c>
      <c r="AI187" s="17" cm="1">
        <f t="array" ref="AI187">SUMPRODUCT(--(IFERROR(HOUR(Flights_2026_09_30333435363734567891011[entry_hour]),-1)=HOUR(AF187)),--(IFERROR(Flights_2026_09_30333435363734567891011[entry_sector],"")=AG187),--(IFERROR(Flights_2026_09_30333435363734567891011[nfl],-1)&gt;=AH187),--(IFERROR(Flights_2026_09_30333435363734567891011[nfl],-1)&lt;=IF(AH187=450,450,AH187+9)))</f>
        <v>0</v>
      </c>
    </row>
    <row r="188" spans="1:35" x14ac:dyDescent="0.2">
      <c r="F188" s="35"/>
      <c r="N188" s="35"/>
      <c r="R188" t="str">
        <f>IF(B188="","",_xlfn.XLOOKUP(B188,DB!$A$2:$A$205,DB!$C$2:$C$205,"")&amp;"")</f>
        <v/>
      </c>
      <c r="S188" t="str">
        <f>IF(B188="","",_xlfn.XLOOKUP(B188,DB!$A$2:$A$205,DB!$E$2:$E$205,""))</f>
        <v/>
      </c>
      <c r="T188" t="str">
        <f>IF(B188="","",_xlfn.XLOOKUP(B188,DB!$A$2:$A$205,DB!$F$2:$F$205,""))</f>
        <v/>
      </c>
      <c r="U188" t="str">
        <f>IF(B188="","",_xlfn.XLOOKUP(B188,DB!$A$2:$A$205,DB!$D$2:$D$205,""))</f>
        <v/>
      </c>
      <c r="V188" t="str">
        <f>IF(B188="","",IF(OR(COUNTIF(M188,"????N?????W")&gt;0,COUNTIF(M188,"????N?????E")&gt;0,COUNTIF(M188,"????S?????W")&gt;0,COUNTIF(M188,"????S?????E")&gt;0),_xlfn.XLOOKUP(B188,DB!$A$2:$A$205,DB!$B$2:$B$205,""),M188))</f>
        <v/>
      </c>
      <c r="AF188" s="2">
        <v>0.625</v>
      </c>
      <c r="AG188" t="s">
        <v>745</v>
      </c>
      <c r="AH188" s="17">
        <v>240</v>
      </c>
      <c r="AI188" s="17" cm="1">
        <f t="array" ref="AI188">SUMPRODUCT(--(IFERROR(HOUR(Flights_2026_09_30333435363734567891011[entry_hour]),-1)=HOUR(AF188)),--(IFERROR(Flights_2026_09_30333435363734567891011[entry_sector],"")=AG188),--(IFERROR(Flights_2026_09_30333435363734567891011[nfl],-1)&gt;=AH188),--(IFERROR(Flights_2026_09_30333435363734567891011[nfl],-1)&lt;=IF(AH188=450,450,AH188+9)))</f>
        <v>0</v>
      </c>
    </row>
    <row r="189" spans="1:35" x14ac:dyDescent="0.2">
      <c r="F189" s="35"/>
      <c r="N189" s="35"/>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30333435363734567891011[entry_hour]),-1)=HOUR(AF189)),--(IFERROR(Flights_2026_09_30333435363734567891011[entry_sector],"")=AG189),--(IFERROR(Flights_2026_09_30333435363734567891011[nfl],-1)&gt;=AH189),--(IFERROR(Flights_2026_09_30333435363734567891011[nfl],-1)&lt;=IF(AH189=450,450,AH189+9)))</f>
        <v>0</v>
      </c>
    </row>
    <row r="190" spans="1:35" x14ac:dyDescent="0.2">
      <c r="F190" s="35"/>
      <c r="N190" s="35"/>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30333435363734567891011[entry_hour]),-1)=HOUR(AF190)),--(IFERROR(Flights_2026_09_30333435363734567891011[entry_sector],"")=AG190),--(IFERROR(Flights_2026_09_30333435363734567891011[nfl],-1)&gt;=AH190),--(IFERROR(Flights_2026_09_30333435363734567891011[nfl],-1)&lt;=IF(AH190=450,450,AH190+9)))</f>
        <v>0</v>
      </c>
    </row>
    <row r="191" spans="1:35" x14ac:dyDescent="0.2">
      <c r="F191" s="35"/>
      <c r="N191" s="35"/>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30333435363734567891011[entry_hour]),-1)=HOUR(AF191)),--(IFERROR(Flights_2026_09_30333435363734567891011[entry_sector],"")=AG191),--(IFERROR(Flights_2026_09_30333435363734567891011[nfl],-1)&gt;=AH191),--(IFERROR(Flights_2026_09_30333435363734567891011[nfl],-1)&lt;=IF(AH191=450,450,AH191+9)))</f>
        <v>0</v>
      </c>
    </row>
    <row r="192" spans="1:35" x14ac:dyDescent="0.2">
      <c r="F192" s="35"/>
      <c r="N192" s="35"/>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30333435363734567891011[entry_hour]),-1)=HOUR(AF192)),--(IFERROR(Flights_2026_09_30333435363734567891011[entry_sector],"")=AG192),--(IFERROR(Flights_2026_09_30333435363734567891011[nfl],-1)&gt;=AH192),--(IFERROR(Flights_2026_09_30333435363734567891011[nfl],-1)&lt;=IF(AH192=450,450,AH192+9)))</f>
        <v>0</v>
      </c>
    </row>
    <row r="193" spans="1:35" x14ac:dyDescent="0.2">
      <c r="F193" s="35"/>
      <c r="N193" s="35"/>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30333435363734567891011[entry_hour]),-1)=HOUR(AF193)),--(IFERROR(Flights_2026_09_30333435363734567891011[entry_sector],"")=AG193),--(IFERROR(Flights_2026_09_30333435363734567891011[nfl],-1)&gt;=AH193),--(IFERROR(Flights_2026_09_30333435363734567891011[nfl],-1)&lt;=IF(AH193=450,450,AH193+9)))</f>
        <v>0</v>
      </c>
    </row>
    <row r="194" spans="1:35" x14ac:dyDescent="0.2">
      <c r="A194" s="29"/>
      <c r="B194" s="29"/>
      <c r="C194" s="29"/>
      <c r="D194" s="29"/>
      <c r="E194" s="29"/>
      <c r="F194" s="30"/>
      <c r="G194" s="29"/>
      <c r="H194" s="29"/>
      <c r="I194" s="31"/>
      <c r="J194" s="29"/>
      <c r="K194" s="29"/>
      <c r="L194" s="31"/>
      <c r="M194" s="29"/>
      <c r="N194" s="30"/>
      <c r="O194" s="31"/>
      <c r="P194" s="29"/>
      <c r="Q194" s="31"/>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30333435363734567891011[entry_hour]),-1)=HOUR(AF194)),--(IFERROR(Flights_2026_09_30333435363734567891011[entry_sector],"")=AG194),--(IFERROR(Flights_2026_09_30333435363734567891011[nfl],-1)&gt;=AH194),--(IFERROR(Flights_2026_09_30333435363734567891011[nfl],-1)&lt;=IF(AH194=450,450,AH194+9)))</f>
        <v>0</v>
      </c>
    </row>
    <row r="195" spans="1:35" x14ac:dyDescent="0.2">
      <c r="A195" s="29"/>
      <c r="B195" s="29"/>
      <c r="C195" s="29"/>
      <c r="D195" s="29"/>
      <c r="E195" s="29"/>
      <c r="F195" s="30"/>
      <c r="G195" s="29"/>
      <c r="H195" s="29"/>
      <c r="I195" s="31"/>
      <c r="J195" s="29"/>
      <c r="K195" s="29"/>
      <c r="L195" s="31"/>
      <c r="M195" s="29"/>
      <c r="N195" s="30"/>
      <c r="O195" s="31"/>
      <c r="P195" s="29"/>
      <c r="Q195" s="31"/>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30333435363734567891011[entry_hour]),-1)=HOUR(AF195)),--(IFERROR(Flights_2026_09_30333435363734567891011[entry_sector],"")=AG195),--(IFERROR(Flights_2026_09_30333435363734567891011[nfl],-1)&gt;=AH195),--(IFERROR(Flights_2026_09_30333435363734567891011[nfl],-1)&lt;=IF(AH195=450,450,AH195+9)))</f>
        <v>1</v>
      </c>
    </row>
    <row r="196" spans="1:35" x14ac:dyDescent="0.2">
      <c r="A196" s="29"/>
      <c r="B196" s="29"/>
      <c r="C196" s="29"/>
      <c r="D196" s="29"/>
      <c r="E196" s="29"/>
      <c r="F196" s="30"/>
      <c r="G196" s="29"/>
      <c r="H196" s="29"/>
      <c r="I196" s="31"/>
      <c r="J196" s="29"/>
      <c r="K196" s="29"/>
      <c r="L196" s="31"/>
      <c r="M196" s="29"/>
      <c r="N196" s="30"/>
      <c r="O196" s="31"/>
      <c r="P196" s="29"/>
      <c r="Q196" s="31"/>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30333435363734567891011[entry_hour]),-1)=HOUR(AF196)),--(IFERROR(Flights_2026_09_30333435363734567891011[entry_sector],"")=AG196),--(IFERROR(Flights_2026_09_30333435363734567891011[nfl],-1)&gt;=AH196),--(IFERROR(Flights_2026_09_30333435363734567891011[nfl],-1)&lt;=IF(AH196=450,450,AH196+9)))</f>
        <v>0</v>
      </c>
    </row>
    <row r="197" spans="1:35" x14ac:dyDescent="0.2">
      <c r="A197" s="29"/>
      <c r="B197" s="29"/>
      <c r="C197" s="29"/>
      <c r="D197" s="29"/>
      <c r="E197" s="29"/>
      <c r="F197" s="30"/>
      <c r="G197" s="29"/>
      <c r="H197" s="29"/>
      <c r="I197" s="31"/>
      <c r="J197" s="29"/>
      <c r="K197" s="29"/>
      <c r="L197" s="31"/>
      <c r="M197" s="29"/>
      <c r="N197" s="30"/>
      <c r="O197" s="31"/>
      <c r="P197" s="29"/>
      <c r="Q197" s="31"/>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30333435363734567891011[entry_hour]),-1)=HOUR(AF197)),--(IFERROR(Flights_2026_09_30333435363734567891011[entry_sector],"")=AG197),--(IFERROR(Flights_2026_09_30333435363734567891011[nfl],-1)&gt;=AH197),--(IFERROR(Flights_2026_09_30333435363734567891011[nfl],-1)&lt;=IF(AH197=450,450,AH197+9)))</f>
        <v>0</v>
      </c>
    </row>
    <row r="198" spans="1:35" x14ac:dyDescent="0.2">
      <c r="A198" s="29"/>
      <c r="B198" s="29"/>
      <c r="C198" s="29"/>
      <c r="D198" s="29"/>
      <c r="E198" s="29"/>
      <c r="F198" s="30"/>
      <c r="G198" s="29"/>
      <c r="H198" s="29"/>
      <c r="I198" s="31"/>
      <c r="J198" s="29"/>
      <c r="K198" s="29"/>
      <c r="L198" s="31"/>
      <c r="M198" s="29"/>
      <c r="N198" s="30"/>
      <c r="O198" s="31"/>
      <c r="P198" s="29"/>
      <c r="Q198" s="31"/>
      <c r="R198" t="str">
        <f>IF(B198="","",_xlfn.XLOOKUP(B198,DB!$A$2:$A$205,DB!$C$2:$C$205,"")&amp;"")</f>
        <v/>
      </c>
      <c r="S198" t="str">
        <f>IF(B198="","",_xlfn.XLOOKUP(B198,DB!$A$2:$A$205,DB!$E$2:$E$205,""))</f>
        <v/>
      </c>
      <c r="T198" t="str">
        <f>IF(B198="","",_xlfn.XLOOKUP(B198,DB!$A$2:$A$205,DB!$F$2:$F$205,""))</f>
        <v/>
      </c>
      <c r="U198" t="str">
        <f>IF(B198="","",_xlfn.XLOOKUP(B198,DB!$A$2:$A$205,DB!$D$2:$D$205,""))</f>
        <v/>
      </c>
      <c r="V198" t="str">
        <f>IF(B198="","",IF(OR(COUNTIF(M198,"????N?????W")&gt;0,COUNTIF(M198,"????N?????E")&gt;0,COUNTIF(M198,"????S?????W")&gt;0,COUNTIF(M198,"????S?????E")&gt;0),_xlfn.XLOOKUP(B198,DB!$A$2:$A$205,DB!$B$2:$B$205,""),M198))</f>
        <v/>
      </c>
      <c r="AF198" s="2">
        <v>0.625</v>
      </c>
      <c r="AG198" t="s">
        <v>745</v>
      </c>
      <c r="AH198" s="17">
        <v>340</v>
      </c>
      <c r="AI198" s="17" cm="1">
        <f t="array" ref="AI198">SUMPRODUCT(--(IFERROR(HOUR(Flights_2026_09_30333435363734567891011[entry_hour]),-1)=HOUR(AF198)),--(IFERROR(Flights_2026_09_30333435363734567891011[entry_sector],"")=AG198),--(IFERROR(Flights_2026_09_30333435363734567891011[nfl],-1)&gt;=AH198),--(IFERROR(Flights_2026_09_30333435363734567891011[nfl],-1)&lt;=IF(AH198=450,450,AH198+9)))</f>
        <v>0</v>
      </c>
    </row>
    <row r="199" spans="1:35" ht="19" x14ac:dyDescent="0.2">
      <c r="A199" s="36" t="s">
        <v>2163</v>
      </c>
      <c r="B199" s="36"/>
      <c r="C199" s="36"/>
      <c r="D199" s="36"/>
      <c r="E199" s="36"/>
      <c r="F199" s="36"/>
      <c r="G199" s="36"/>
      <c r="H199" s="36"/>
      <c r="I199" s="36"/>
      <c r="J199" s="36"/>
      <c r="AF199" s="2">
        <v>0.625</v>
      </c>
      <c r="AG199" t="s">
        <v>745</v>
      </c>
      <c r="AH199" s="17">
        <v>350</v>
      </c>
      <c r="AI199" s="17" cm="1">
        <f t="array" ref="AI199">SUMPRODUCT(--(IFERROR(HOUR(Flights_2026_09_30333435363734567891011[entry_hour]),-1)=HOUR(AF199)),--(IFERROR(Flights_2026_09_30333435363734567891011[entry_sector],"")=AG199),--(IFERROR(Flights_2026_09_30333435363734567891011[nfl],-1)&gt;=AH199),--(IFERROR(Flights_2026_09_30333435363734567891011[nfl],-1)&lt;=IF(AH199=450,450,AH199+9)))</f>
        <v>0</v>
      </c>
    </row>
    <row r="200" spans="1:35" x14ac:dyDescent="0.2">
      <c r="AF200" s="2">
        <v>0.625</v>
      </c>
      <c r="AG200" t="s">
        <v>745</v>
      </c>
      <c r="AH200" s="17">
        <v>360</v>
      </c>
      <c r="AI200" s="17" cm="1">
        <f t="array" ref="AI200">SUMPRODUCT(--(IFERROR(HOUR(Flights_2026_09_30333435363734567891011[entry_hour]),-1)=HOUR(AF200)),--(IFERROR(Flights_2026_09_30333435363734567891011[entry_sector],"")=AG200),--(IFERROR(Flights_2026_09_30333435363734567891011[nfl],-1)&gt;=AH200),--(IFERROR(Flights_2026_09_30333435363734567891011[nfl],-1)&lt;=IF(AH200=450,450,AH200+9)))</f>
        <v>0</v>
      </c>
    </row>
    <row r="201" spans="1:35" x14ac:dyDescent="0.2">
      <c r="AF201" s="2">
        <v>0.625</v>
      </c>
      <c r="AG201" t="s">
        <v>745</v>
      </c>
      <c r="AH201" s="17">
        <v>370</v>
      </c>
      <c r="AI201" s="17" cm="1">
        <f t="array" ref="AI201">SUMPRODUCT(--(IFERROR(HOUR(Flights_2026_09_30333435363734567891011[entry_hour]),-1)=HOUR(AF201)),--(IFERROR(Flights_2026_09_30333435363734567891011[entry_sector],"")=AG201),--(IFERROR(Flights_2026_09_30333435363734567891011[nfl],-1)&gt;=AH201),--(IFERROR(Flights_2026_09_30333435363734567891011[nfl],-1)&lt;=IF(AH201=450,450,AH201+9)))</f>
        <v>2</v>
      </c>
    </row>
    <row r="202" spans="1:35" x14ac:dyDescent="0.2">
      <c r="AF202" s="2">
        <v>0.625</v>
      </c>
      <c r="AG202" t="s">
        <v>745</v>
      </c>
      <c r="AH202" s="17">
        <v>380</v>
      </c>
      <c r="AI202" s="17" cm="1">
        <f t="array" ref="AI202">SUMPRODUCT(--(IFERROR(HOUR(Flights_2026_09_30333435363734567891011[entry_hour]),-1)=HOUR(AF202)),--(IFERROR(Flights_2026_09_30333435363734567891011[entry_sector],"")=AG202),--(IFERROR(Flights_2026_09_30333435363734567891011[nfl],-1)&gt;=AH202),--(IFERROR(Flights_2026_09_30333435363734567891011[nfl],-1)&lt;=IF(AH202=450,450,AH202+9)))</f>
        <v>0</v>
      </c>
    </row>
    <row r="203" spans="1:35" x14ac:dyDescent="0.2">
      <c r="AF203" s="2">
        <v>0.625</v>
      </c>
      <c r="AG203" t="s">
        <v>745</v>
      </c>
      <c r="AH203" s="17">
        <v>390</v>
      </c>
      <c r="AI203" s="17" cm="1">
        <f t="array" ref="AI203">SUMPRODUCT(--(IFERROR(HOUR(Flights_2026_09_30333435363734567891011[entry_hour]),-1)=HOUR(AF203)),--(IFERROR(Flights_2026_09_30333435363734567891011[entry_sector],"")=AG203),--(IFERROR(Flights_2026_09_30333435363734567891011[nfl],-1)&gt;=AH203),--(IFERROR(Flights_2026_09_30333435363734567891011[nfl],-1)&lt;=IF(AH203=450,450,AH203+9)))</f>
        <v>0</v>
      </c>
    </row>
    <row r="204" spans="1:35" x14ac:dyDescent="0.2">
      <c r="AF204" s="2">
        <v>0.625</v>
      </c>
      <c r="AG204" t="s">
        <v>745</v>
      </c>
      <c r="AH204" s="17">
        <v>400</v>
      </c>
      <c r="AI204" s="17" cm="1">
        <f t="array" ref="AI204">SUMPRODUCT(--(IFERROR(HOUR(Flights_2026_09_30333435363734567891011[entry_hour]),-1)=HOUR(AF204)),--(IFERROR(Flights_2026_09_30333435363734567891011[entry_sector],"")=AG204),--(IFERROR(Flights_2026_09_30333435363734567891011[nfl],-1)&gt;=AH204),--(IFERROR(Flights_2026_09_30333435363734567891011[nfl],-1)&lt;=IF(AH204=450,450,AH204+9)))</f>
        <v>0</v>
      </c>
    </row>
    <row r="205" spans="1:35" x14ac:dyDescent="0.2">
      <c r="AF205" s="2">
        <v>0.625</v>
      </c>
      <c r="AG205" t="s">
        <v>745</v>
      </c>
      <c r="AH205" s="17">
        <v>410</v>
      </c>
      <c r="AI205" s="17" cm="1">
        <f t="array" ref="AI205">SUMPRODUCT(--(IFERROR(HOUR(Flights_2026_09_30333435363734567891011[entry_hour]),-1)=HOUR(AF205)),--(IFERROR(Flights_2026_09_30333435363734567891011[entry_sector],"")=AG205),--(IFERROR(Flights_2026_09_30333435363734567891011[nfl],-1)&gt;=AH205),--(IFERROR(Flights_2026_09_30333435363734567891011[nfl],-1)&lt;=IF(AH205=450,450,AH205+9)))</f>
        <v>0</v>
      </c>
    </row>
    <row r="206" spans="1:35" x14ac:dyDescent="0.2">
      <c r="AF206" s="2">
        <v>0.625</v>
      </c>
      <c r="AG206" t="s">
        <v>745</v>
      </c>
      <c r="AH206" s="17">
        <v>420</v>
      </c>
      <c r="AI206" s="17" cm="1">
        <f t="array" ref="AI206">SUMPRODUCT(--(IFERROR(HOUR(Flights_2026_09_30333435363734567891011[entry_hour]),-1)=HOUR(AF206)),--(IFERROR(Flights_2026_09_30333435363734567891011[entry_sector],"")=AG206),--(IFERROR(Flights_2026_09_30333435363734567891011[nfl],-1)&gt;=AH206),--(IFERROR(Flights_2026_09_30333435363734567891011[nfl],-1)&lt;=IF(AH206=450,450,AH206+9)))</f>
        <v>0</v>
      </c>
    </row>
    <row r="207" spans="1:35" x14ac:dyDescent="0.2">
      <c r="AF207" s="2">
        <v>0.625</v>
      </c>
      <c r="AG207" t="s">
        <v>745</v>
      </c>
      <c r="AH207" s="17">
        <v>430</v>
      </c>
      <c r="AI207" s="17" cm="1">
        <f t="array" ref="AI207">SUMPRODUCT(--(IFERROR(HOUR(Flights_2026_09_30333435363734567891011[entry_hour]),-1)=HOUR(AF207)),--(IFERROR(Flights_2026_09_30333435363734567891011[entry_sector],"")=AG207),--(IFERROR(Flights_2026_09_30333435363734567891011[nfl],-1)&gt;=AH207),--(IFERROR(Flights_2026_09_30333435363734567891011[nfl],-1)&lt;=IF(AH207=450,450,AH207+9)))</f>
        <v>0</v>
      </c>
    </row>
    <row r="208" spans="1:35" x14ac:dyDescent="0.2">
      <c r="AF208" s="2">
        <v>0.625</v>
      </c>
      <c r="AG208" t="s">
        <v>745</v>
      </c>
      <c r="AH208" s="17">
        <v>440</v>
      </c>
      <c r="AI208" s="17" cm="1">
        <f t="array" ref="AI208">SUMPRODUCT(--(IFERROR(HOUR(Flights_2026_09_30333435363734567891011[entry_hour]),-1)=HOUR(AF208)),--(IFERROR(Flights_2026_09_30333435363734567891011[entry_sector],"")=AG208),--(IFERROR(Flights_2026_09_30333435363734567891011[nfl],-1)&gt;=AH208),--(IFERROR(Flights_2026_09_30333435363734567891011[nfl],-1)&lt;=IF(AH208=450,450,AH208+9)))</f>
        <v>0</v>
      </c>
    </row>
    <row r="209" spans="1:35" ht="28" customHeight="1" x14ac:dyDescent="0.2">
      <c r="AF209" s="2">
        <v>0.625</v>
      </c>
      <c r="AG209" t="s">
        <v>745</v>
      </c>
      <c r="AH209" s="17">
        <v>450</v>
      </c>
      <c r="AI209" s="17" cm="1">
        <f t="array" ref="AI209">SUMPRODUCT(--(IFERROR(HOUR(Flights_2026_09_30333435363734567891011[entry_hour]),-1)=HOUR(AF209)),--(IFERROR(Flights_2026_09_30333435363734567891011[entry_sector],"")=AG209),--(IFERROR(Flights_2026_09_30333435363734567891011[nfl],-1)&gt;=AH209),--(IFERROR(Flights_2026_09_30333435363734567891011[nfl],-1)&lt;=IF(AH209=450,450,AH209+9)))</f>
        <v>0</v>
      </c>
    </row>
    <row r="210" spans="1:35" ht="25" customHeight="1" x14ac:dyDescent="0.2">
      <c r="AF210" s="2">
        <v>0.625</v>
      </c>
      <c r="AG210" t="s">
        <v>840</v>
      </c>
      <c r="AH210" s="17">
        <v>200</v>
      </c>
      <c r="AI210" s="17" cm="1">
        <f t="array" ref="AI210">SUMPRODUCT(--(IFERROR(HOUR(Flights_2026_09_30333435363734567891011[entry_hour]),-1)=HOUR(AF210)),--(IFERROR(Flights_2026_09_30333435363734567891011[entry_sector],"")=AG210),--(IFERROR(Flights_2026_09_30333435363734567891011[nfl],-1)&gt;=AH210),--(IFERROR(Flights_2026_09_30333435363734567891011[nfl],-1)&lt;=IF(AH210=450,450,AH210+9)))</f>
        <v>0</v>
      </c>
    </row>
    <row r="211" spans="1:35" x14ac:dyDescent="0.2">
      <c r="AF211" s="2">
        <v>0.625</v>
      </c>
      <c r="AG211" t="s">
        <v>840</v>
      </c>
      <c r="AH211" s="17">
        <v>210</v>
      </c>
      <c r="AI211" s="17" cm="1">
        <f t="array" ref="AI211">SUMPRODUCT(--(IFERROR(HOUR(Flights_2026_09_30333435363734567891011[entry_hour]),-1)=HOUR(AF211)),--(IFERROR(Flights_2026_09_30333435363734567891011[entry_sector],"")=AG211),--(IFERROR(Flights_2026_09_30333435363734567891011[nfl],-1)&gt;=AH211),--(IFERROR(Flights_2026_09_30333435363734567891011[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30333435363734567891011[entry_hour]),-1)=HOUR(AF212)),--(IFERROR(Flights_2026_09_30333435363734567891011[entry_sector],"")=AG212),--(IFERROR(Flights_2026_09_30333435363734567891011[nfl],-1)&gt;=AH212),--(IFERROR(Flights_2026_09_30333435363734567891011[nfl],-1)&lt;=IF(AH212=450,450,AH212+9)))</f>
        <v>0</v>
      </c>
    </row>
    <row r="213" spans="1:35" x14ac:dyDescent="0.2">
      <c r="W213" s="17" cm="1">
        <f t="array" ref="W213">SUMPRODUCT(--(IFERROR(HOUR(Flights_2026_09_30333435363734567891011[entry_hour]),-1)=HOUR(W$212)),--(IFERROR(Flights_2026_09_30333435363734567891011[nfl],-1)&gt;=IF($V237=450,450,$V237)),--(IFERROR(Flights_2026_09_30333435363734567891011[nfl],-1)&lt;=IF($V237=450,450,$V237+9)))</f>
        <v>0</v>
      </c>
      <c r="X213" s="17" cm="1">
        <f t="array" ref="X213">SUMPRODUCT(--(IFERROR(HOUR(Flights_2026_09_30333435363734567891011[entry_hour]),-1)=HOUR(X$212)),--(IFERROR(Flights_2026_09_30333435363734567891011[nfl],-1)&gt;=IF($V237=450,450,$V237)),--(IFERROR(Flights_2026_09_30333435363734567891011[nfl],-1)&lt;=IF($V237=450,450,$V237+9)))</f>
        <v>0</v>
      </c>
      <c r="Y213" s="17" cm="1">
        <f t="array" ref="Y213">SUMPRODUCT(--(IFERROR(HOUR(Flights_2026_09_30333435363734567891011[entry_hour]),-1)=HOUR(Y$212)),--(IFERROR(Flights_2026_09_30333435363734567891011[nfl],-1)&gt;=IF($V237=450,450,$V237)),--(IFERROR(Flights_2026_09_30333435363734567891011[nfl],-1)&lt;=IF($V237=450,450,$V237+9)))</f>
        <v>0</v>
      </c>
      <c r="Z213" s="17" cm="1">
        <f t="array" ref="Z213">SUMPRODUCT(--(IFERROR(HOUR(Flights_2026_09_30333435363734567891011[entry_hour]),-1)=HOUR(Z$212)),--(IFERROR(Flights_2026_09_30333435363734567891011[nfl],-1)&gt;=IF($V237=450,450,$V237)),--(IFERROR(Flights_2026_09_30333435363734567891011[nfl],-1)&lt;=IF($V237=450,450,$V237+9)))</f>
        <v>0</v>
      </c>
      <c r="AA213" s="17" cm="1">
        <f t="array" ref="AA213">SUMPRODUCT(--(IFERROR(HOUR(Flights_2026_09_30333435363734567891011[entry_hour]),-1)=HOUR(AA$212)),--(IFERROR(Flights_2026_09_30333435363734567891011[nfl],-1)&gt;=IF($V237=450,450,$V237)),--(IFERROR(Flights_2026_09_30333435363734567891011[nfl],-1)&lt;=IF($V237=450,450,$V237+9)))</f>
        <v>0</v>
      </c>
      <c r="AB213" s="17" cm="1">
        <f t="array" ref="AB213">SUMPRODUCT(--(IFERROR(HOUR(Flights_2026_09_30333435363734567891011[entry_hour]),-1)=HOUR(AB$212)),--(IFERROR(Flights_2026_09_30333435363734567891011[nfl],-1)&gt;=IF($V237=450,450,$V237)),--(IFERROR(Flights_2026_09_30333435363734567891011[nfl],-1)&lt;=IF($V237=450,450,$V237+9)))</f>
        <v>0</v>
      </c>
      <c r="AC213" s="17" cm="1">
        <f t="array" ref="AC213">SUMPRODUCT(--(IFERROR(HOUR(Flights_2026_09_30333435363734567891011[entry_hour]),-1)=HOUR(AC$212)),--(IFERROR(Flights_2026_09_30333435363734567891011[nfl],-1)&gt;=IF($V237=450,450,$V237)),--(IFERROR(Flights_2026_09_30333435363734567891011[nfl],-1)&lt;=IF($V237=450,450,$V237+9)))</f>
        <v>1</v>
      </c>
      <c r="AD213" s="17" cm="1">
        <f t="array" ref="AD213">SUMPRODUCT(--(IFERROR(HOUR(Flights_2026_09_30333435363734567891011[entry_hour]),-1)=HOUR(AD$212)),--(IFERROR(Flights_2026_09_30333435363734567891011[nfl],-1)&gt;=IF($V237=450,450,$V237)),--(IFERROR(Flights_2026_09_30333435363734567891011[nfl],-1)&lt;=IF($V237=450,450,$V237+9)))</f>
        <v>0</v>
      </c>
      <c r="AE213" s="17" cm="1">
        <f t="array" ref="AE213">SUMPRODUCT(--(IFERROR(HOUR(Flights_2026_09_30333435363734567891011[entry_hour]),-1)=HOUR(AE$212)),--(IFERROR(Flights_2026_09_30333435363734567891011[nfl],-1)&gt;=IF($V237=450,450,$V237)),--(IFERROR(Flights_2026_09_30333435363734567891011[nfl],-1)&lt;=IF($V237=450,450,$V237+9)))</f>
        <v>0</v>
      </c>
      <c r="AF213" s="2">
        <v>0.625</v>
      </c>
      <c r="AG213" t="s">
        <v>840</v>
      </c>
      <c r="AH213" s="17">
        <v>230</v>
      </c>
      <c r="AI213" s="17" cm="1">
        <f t="array" ref="AI213">SUMPRODUCT(--(IFERROR(HOUR(Flights_2026_09_30333435363734567891011[entry_hour]),-1)=HOUR(AF213)),--(IFERROR(Flights_2026_09_30333435363734567891011[entry_sector],"")=AG213),--(IFERROR(Flights_2026_09_30333435363734567891011[nfl],-1)&gt;=AH213),--(IFERROR(Flights_2026_09_30333435363734567891011[nfl],-1)&lt;=IF(AH213=450,450,AH213+9)))</f>
        <v>0</v>
      </c>
    </row>
    <row r="214" spans="1:35" x14ac:dyDescent="0.2">
      <c r="W214" s="17" cm="1">
        <f t="array" ref="W214">SUMPRODUCT(--(IFERROR(HOUR(Flights_2026_09_30333435363734567891011[entry_hour]),-1)=HOUR(W$212)),--(IFERROR(Flights_2026_09_30333435363734567891011[nfl],-1)&gt;=IF($V238=450,450,$V238)),--(IFERROR(Flights_2026_09_30333435363734567891011[nfl],-1)&lt;=IF($V238=450,450,$V238+9)))</f>
        <v>0</v>
      </c>
      <c r="X214" s="17" cm="1">
        <f t="array" ref="X214">SUMPRODUCT(--(IFERROR(HOUR(Flights_2026_09_30333435363734567891011[entry_hour]),-1)=HOUR(X$212)),--(IFERROR(Flights_2026_09_30333435363734567891011[nfl],-1)&gt;=IF($V238=450,450,$V238)),--(IFERROR(Flights_2026_09_30333435363734567891011[nfl],-1)&lt;=IF($V238=450,450,$V238+9)))</f>
        <v>0</v>
      </c>
      <c r="Y214" s="17" cm="1">
        <f t="array" ref="Y214">SUMPRODUCT(--(IFERROR(HOUR(Flights_2026_09_30333435363734567891011[entry_hour]),-1)=HOUR(Y$212)),--(IFERROR(Flights_2026_09_30333435363734567891011[nfl],-1)&gt;=IF($V238=450,450,$V238)),--(IFERROR(Flights_2026_09_30333435363734567891011[nfl],-1)&lt;=IF($V238=450,450,$V238+9)))</f>
        <v>0</v>
      </c>
      <c r="Z214" s="17" cm="1">
        <f t="array" ref="Z214">SUMPRODUCT(--(IFERROR(HOUR(Flights_2026_09_30333435363734567891011[entry_hour]),-1)=HOUR(Z$212)),--(IFERROR(Flights_2026_09_30333435363734567891011[nfl],-1)&gt;=IF($V238=450,450,$V238)),--(IFERROR(Flights_2026_09_30333435363734567891011[nfl],-1)&lt;=IF($V238=450,450,$V238+9)))</f>
        <v>0</v>
      </c>
      <c r="AA214" s="17" cm="1">
        <f t="array" ref="AA214">SUMPRODUCT(--(IFERROR(HOUR(Flights_2026_09_30333435363734567891011[entry_hour]),-1)=HOUR(AA$212)),--(IFERROR(Flights_2026_09_30333435363734567891011[nfl],-1)&gt;=IF($V238=450,450,$V238)),--(IFERROR(Flights_2026_09_30333435363734567891011[nfl],-1)&lt;=IF($V238=450,450,$V238+9)))</f>
        <v>0</v>
      </c>
      <c r="AB214" s="17" cm="1">
        <f t="array" ref="AB214">SUMPRODUCT(--(IFERROR(HOUR(Flights_2026_09_30333435363734567891011[entry_hour]),-1)=HOUR(AB$212)),--(IFERROR(Flights_2026_09_30333435363734567891011[nfl],-1)&gt;=IF($V238=450,450,$V238)),--(IFERROR(Flights_2026_09_30333435363734567891011[nfl],-1)&lt;=IF($V238=450,450,$V238+9)))</f>
        <v>0</v>
      </c>
      <c r="AC214" s="17" cm="1">
        <f t="array" ref="AC214">SUMPRODUCT(--(IFERROR(HOUR(Flights_2026_09_30333435363734567891011[entry_hour]),-1)=HOUR(AC$212)),--(IFERROR(Flights_2026_09_30333435363734567891011[nfl],-1)&gt;=IF($V238=450,450,$V238)),--(IFERROR(Flights_2026_09_30333435363734567891011[nfl],-1)&lt;=IF($V238=450,450,$V238+9)))</f>
        <v>0</v>
      </c>
      <c r="AD214" s="17" cm="1">
        <f t="array" ref="AD214">SUMPRODUCT(--(IFERROR(HOUR(Flights_2026_09_30333435363734567891011[entry_hour]),-1)=HOUR(AD$212)),--(IFERROR(Flights_2026_09_30333435363734567891011[nfl],-1)&gt;=IF($V238=450,450,$V238)),--(IFERROR(Flights_2026_09_30333435363734567891011[nfl],-1)&lt;=IF($V238=450,450,$V238+9)))</f>
        <v>0</v>
      </c>
      <c r="AE214" s="17" cm="1">
        <f t="array" ref="AE214">SUMPRODUCT(--(IFERROR(HOUR(Flights_2026_09_30333435363734567891011[entry_hour]),-1)=HOUR(AE$212)),--(IFERROR(Flights_2026_09_30333435363734567891011[nfl],-1)&gt;=IF($V238=450,450,$V238)),--(IFERROR(Flights_2026_09_30333435363734567891011[nfl],-1)&lt;=IF($V238=450,450,$V238+9)))</f>
        <v>0</v>
      </c>
      <c r="AF214" s="2">
        <v>0.625</v>
      </c>
      <c r="AG214" t="s">
        <v>840</v>
      </c>
      <c r="AH214" s="17">
        <v>240</v>
      </c>
      <c r="AI214" s="17" cm="1">
        <f t="array" ref="AI214">SUMPRODUCT(--(IFERROR(HOUR(Flights_2026_09_30333435363734567891011[entry_hour]),-1)=HOUR(AF214)),--(IFERROR(Flights_2026_09_30333435363734567891011[entry_sector],"")=AG214),--(IFERROR(Flights_2026_09_30333435363734567891011[nfl],-1)&gt;=AH214),--(IFERROR(Flights_2026_09_30333435363734567891011[nfl],-1)&lt;=IF(AH214=450,450,AH214+9)))</f>
        <v>0</v>
      </c>
    </row>
    <row r="215" spans="1:35" x14ac:dyDescent="0.2">
      <c r="W215" s="17" cm="1">
        <f t="array" ref="W215">SUMPRODUCT(--(IFERROR(HOUR(Flights_2026_09_30333435363734567891011[entry_hour]),-1)=HOUR(W$212)),--(IFERROR(Flights_2026_09_30333435363734567891011[nfl],-1)&gt;=IF($V239=450,450,$V239)),--(IFERROR(Flights_2026_09_30333435363734567891011[nfl],-1)&lt;=IF($V239=450,450,$V239+9)))</f>
        <v>0</v>
      </c>
      <c r="X215" s="17" cm="1">
        <f t="array" ref="X215">SUMPRODUCT(--(IFERROR(HOUR(Flights_2026_09_30333435363734567891011[entry_hour]),-1)=HOUR(X$212)),--(IFERROR(Flights_2026_09_30333435363734567891011[nfl],-1)&gt;=IF($V239=450,450,$V239)),--(IFERROR(Flights_2026_09_30333435363734567891011[nfl],-1)&lt;=IF($V239=450,450,$V239+9)))</f>
        <v>0</v>
      </c>
      <c r="Y215" s="17" cm="1">
        <f t="array" ref="Y215">SUMPRODUCT(--(IFERROR(HOUR(Flights_2026_09_30333435363734567891011[entry_hour]),-1)=HOUR(Y$212)),--(IFERROR(Flights_2026_09_30333435363734567891011[nfl],-1)&gt;=IF($V239=450,450,$V239)),--(IFERROR(Flights_2026_09_30333435363734567891011[nfl],-1)&lt;=IF($V239=450,450,$V239+9)))</f>
        <v>0</v>
      </c>
      <c r="Z215" s="17" cm="1">
        <f t="array" ref="Z215">SUMPRODUCT(--(IFERROR(HOUR(Flights_2026_09_30333435363734567891011[entry_hour]),-1)=HOUR(Z$212)),--(IFERROR(Flights_2026_09_30333435363734567891011[nfl],-1)&gt;=IF($V239=450,450,$V239)),--(IFERROR(Flights_2026_09_30333435363734567891011[nfl],-1)&lt;=IF($V239=450,450,$V239+9)))</f>
        <v>0</v>
      </c>
      <c r="AA215" s="17" cm="1">
        <f t="array" ref="AA215">SUMPRODUCT(--(IFERROR(HOUR(Flights_2026_09_30333435363734567891011[entry_hour]),-1)=HOUR(AA$212)),--(IFERROR(Flights_2026_09_30333435363734567891011[nfl],-1)&gt;=IF($V239=450,450,$V239)),--(IFERROR(Flights_2026_09_30333435363734567891011[nfl],-1)&lt;=IF($V239=450,450,$V239+9)))</f>
        <v>0</v>
      </c>
      <c r="AB215" s="17" cm="1">
        <f t="array" ref="AB215">SUMPRODUCT(--(IFERROR(HOUR(Flights_2026_09_30333435363734567891011[entry_hour]),-1)=HOUR(AB$212)),--(IFERROR(Flights_2026_09_30333435363734567891011[nfl],-1)&gt;=IF($V239=450,450,$V239)),--(IFERROR(Flights_2026_09_30333435363734567891011[nfl],-1)&lt;=IF($V239=450,450,$V239+9)))</f>
        <v>0</v>
      </c>
      <c r="AC215" s="17" cm="1">
        <f t="array" ref="AC215">SUMPRODUCT(--(IFERROR(HOUR(Flights_2026_09_30333435363734567891011[entry_hour]),-1)=HOUR(AC$212)),--(IFERROR(Flights_2026_09_30333435363734567891011[nfl],-1)&gt;=IF($V239=450,450,$V239)),--(IFERROR(Flights_2026_09_30333435363734567891011[nfl],-1)&lt;=IF($V239=450,450,$V239+9)))</f>
        <v>0</v>
      </c>
      <c r="AD215" s="17" cm="1">
        <f t="array" ref="AD215">SUMPRODUCT(--(IFERROR(HOUR(Flights_2026_09_30333435363734567891011[entry_hour]),-1)=HOUR(AD$212)),--(IFERROR(Flights_2026_09_30333435363734567891011[nfl],-1)&gt;=IF($V239=450,450,$V239)),--(IFERROR(Flights_2026_09_30333435363734567891011[nfl],-1)&lt;=IF($V239=450,450,$V239+9)))</f>
        <v>0</v>
      </c>
      <c r="AE215" s="17" cm="1">
        <f t="array" ref="AE215">SUMPRODUCT(--(IFERROR(HOUR(Flights_2026_09_30333435363734567891011[entry_hour]),-1)=HOUR(AE$212)),--(IFERROR(Flights_2026_09_30333435363734567891011[nfl],-1)&gt;=IF($V239=450,450,$V239)),--(IFERROR(Flights_2026_09_30333435363734567891011[nfl],-1)&lt;=IF($V239=450,450,$V239+9)))</f>
        <v>1</v>
      </c>
      <c r="AF215" s="2">
        <v>0.625</v>
      </c>
      <c r="AG215" t="s">
        <v>840</v>
      </c>
      <c r="AH215" s="17">
        <v>250</v>
      </c>
      <c r="AI215" s="17" cm="1">
        <f t="array" ref="AI215">SUMPRODUCT(--(IFERROR(HOUR(Flights_2026_09_30333435363734567891011[entry_hour]),-1)=HOUR(AF215)),--(IFERROR(Flights_2026_09_30333435363734567891011[entry_sector],"")=AG215),--(IFERROR(Flights_2026_09_30333435363734567891011[nfl],-1)&gt;=AH215),--(IFERROR(Flights_2026_09_30333435363734567891011[nfl],-1)&lt;=IF(AH215=450,450,AH215+9)))</f>
        <v>0</v>
      </c>
    </row>
    <row r="216" spans="1:35" x14ac:dyDescent="0.2">
      <c r="W216" s="17" cm="1">
        <f t="array" ref="W216">SUMPRODUCT(--(IFERROR(HOUR(Flights_2026_09_30333435363734567891011[entry_hour]),-1)=HOUR(W$212)),--(IFERROR(Flights_2026_09_30333435363734567891011[nfl],-1)&gt;=IF($V240=450,450,$V240)),--(IFERROR(Flights_2026_09_30333435363734567891011[nfl],-1)&lt;=IF($V240=450,450,$V240+9)))</f>
        <v>0</v>
      </c>
      <c r="X216" s="17" cm="1">
        <f t="array" ref="X216">SUMPRODUCT(--(IFERROR(HOUR(Flights_2026_09_30333435363734567891011[entry_hour]),-1)=HOUR(X$212)),--(IFERROR(Flights_2026_09_30333435363734567891011[nfl],-1)&gt;=IF($V240=450,450,$V240)),--(IFERROR(Flights_2026_09_30333435363734567891011[nfl],-1)&lt;=IF($V240=450,450,$V240+9)))</f>
        <v>0</v>
      </c>
      <c r="Y216" s="17" cm="1">
        <f t="array" ref="Y216">SUMPRODUCT(--(IFERROR(HOUR(Flights_2026_09_30333435363734567891011[entry_hour]),-1)=HOUR(Y$212)),--(IFERROR(Flights_2026_09_30333435363734567891011[nfl],-1)&gt;=IF($V240=450,450,$V240)),--(IFERROR(Flights_2026_09_30333435363734567891011[nfl],-1)&lt;=IF($V240=450,450,$V240+9)))</f>
        <v>0</v>
      </c>
      <c r="Z216" s="17" cm="1">
        <f t="array" ref="Z216">SUMPRODUCT(--(IFERROR(HOUR(Flights_2026_09_30333435363734567891011[entry_hour]),-1)=HOUR(Z$212)),--(IFERROR(Flights_2026_09_30333435363734567891011[nfl],-1)&gt;=IF($V240=450,450,$V240)),--(IFERROR(Flights_2026_09_30333435363734567891011[nfl],-1)&lt;=IF($V240=450,450,$V240+9)))</f>
        <v>0</v>
      </c>
      <c r="AA216" s="17" cm="1">
        <f t="array" ref="AA216">SUMPRODUCT(--(IFERROR(HOUR(Flights_2026_09_30333435363734567891011[entry_hour]),-1)=HOUR(AA$212)),--(IFERROR(Flights_2026_09_30333435363734567891011[nfl],-1)&gt;=IF($V240=450,450,$V240)),--(IFERROR(Flights_2026_09_30333435363734567891011[nfl],-1)&lt;=IF($V240=450,450,$V240+9)))</f>
        <v>0</v>
      </c>
      <c r="AB216" s="17" cm="1">
        <f t="array" ref="AB216">SUMPRODUCT(--(IFERROR(HOUR(Flights_2026_09_30333435363734567891011[entry_hour]),-1)=HOUR(AB$212)),--(IFERROR(Flights_2026_09_30333435363734567891011[nfl],-1)&gt;=IF($V240=450,450,$V240)),--(IFERROR(Flights_2026_09_30333435363734567891011[nfl],-1)&lt;=IF($V240=450,450,$V240+9)))</f>
        <v>0</v>
      </c>
      <c r="AC216" s="17" cm="1">
        <f t="array" ref="AC216">SUMPRODUCT(--(IFERROR(HOUR(Flights_2026_09_30333435363734567891011[entry_hour]),-1)=HOUR(AC$212)),--(IFERROR(Flights_2026_09_30333435363734567891011[nfl],-1)&gt;=IF($V240=450,450,$V240)),--(IFERROR(Flights_2026_09_30333435363734567891011[nfl],-1)&lt;=IF($V240=450,450,$V240+9)))</f>
        <v>0</v>
      </c>
      <c r="AD216" s="17" cm="1">
        <f t="array" ref="AD216">SUMPRODUCT(--(IFERROR(HOUR(Flights_2026_09_30333435363734567891011[entry_hour]),-1)=HOUR(AD$212)),--(IFERROR(Flights_2026_09_30333435363734567891011[nfl],-1)&gt;=IF($V240=450,450,$V240)),--(IFERROR(Flights_2026_09_30333435363734567891011[nfl],-1)&lt;=IF($V240=450,450,$V240+9)))</f>
        <v>0</v>
      </c>
      <c r="AE216" s="17" cm="1">
        <f t="array" ref="AE216">SUMPRODUCT(--(IFERROR(HOUR(Flights_2026_09_30333435363734567891011[entry_hour]),-1)=HOUR(AE$212)),--(IFERROR(Flights_2026_09_30333435363734567891011[nfl],-1)&gt;=IF($V240=450,450,$V240)),--(IFERROR(Flights_2026_09_30333435363734567891011[nfl],-1)&lt;=IF($V240=450,450,$V240+9)))</f>
        <v>0</v>
      </c>
      <c r="AF216" s="2">
        <v>0.625</v>
      </c>
      <c r="AG216" t="s">
        <v>840</v>
      </c>
      <c r="AH216" s="17">
        <v>260</v>
      </c>
      <c r="AI216" s="17" cm="1">
        <f t="array" ref="AI216">SUMPRODUCT(--(IFERROR(HOUR(Flights_2026_09_30333435363734567891011[entry_hour]),-1)=HOUR(AF216)),--(IFERROR(Flights_2026_09_30333435363734567891011[entry_sector],"")=AG216),--(IFERROR(Flights_2026_09_30333435363734567891011[nfl],-1)&gt;=AH216),--(IFERROR(Flights_2026_09_30333435363734567891011[nfl],-1)&lt;=IF(AH216=450,450,AH216+9)))</f>
        <v>0</v>
      </c>
    </row>
    <row r="217" spans="1:35" x14ac:dyDescent="0.2">
      <c r="W217" s="17" cm="1">
        <f t="array" ref="W217">SUMPRODUCT(--(IFERROR(HOUR(Flights_2026_09_30333435363734567891011[entry_hour]),-1)=HOUR(W$212)),--(IFERROR(Flights_2026_09_30333435363734567891011[nfl],-1)&gt;=IF($V241=450,450,$V241)),--(IFERROR(Flights_2026_09_30333435363734567891011[nfl],-1)&lt;=IF($V241=450,450,$V241+9)))</f>
        <v>0</v>
      </c>
      <c r="X217" s="17" cm="1">
        <f t="array" ref="X217">SUMPRODUCT(--(IFERROR(HOUR(Flights_2026_09_30333435363734567891011[entry_hour]),-1)=HOUR(X$212)),--(IFERROR(Flights_2026_09_30333435363734567891011[nfl],-1)&gt;=IF($V241=450,450,$V241)),--(IFERROR(Flights_2026_09_30333435363734567891011[nfl],-1)&lt;=IF($V241=450,450,$V241+9)))</f>
        <v>0</v>
      </c>
      <c r="Y217" s="17" cm="1">
        <f t="array" ref="Y217">SUMPRODUCT(--(IFERROR(HOUR(Flights_2026_09_30333435363734567891011[entry_hour]),-1)=HOUR(Y$212)),--(IFERROR(Flights_2026_09_30333435363734567891011[nfl],-1)&gt;=IF($V241=450,450,$V241)),--(IFERROR(Flights_2026_09_30333435363734567891011[nfl],-1)&lt;=IF($V241=450,450,$V241+9)))</f>
        <v>0</v>
      </c>
      <c r="Z217" s="17" cm="1">
        <f t="array" ref="Z217">SUMPRODUCT(--(IFERROR(HOUR(Flights_2026_09_30333435363734567891011[entry_hour]),-1)=HOUR(Z$212)),--(IFERROR(Flights_2026_09_30333435363734567891011[nfl],-1)&gt;=IF($V241=450,450,$V241)),--(IFERROR(Flights_2026_09_30333435363734567891011[nfl],-1)&lt;=IF($V241=450,450,$V241+9)))</f>
        <v>0</v>
      </c>
      <c r="AA217" s="17" cm="1">
        <f t="array" ref="AA217">SUMPRODUCT(--(IFERROR(HOUR(Flights_2026_09_30333435363734567891011[entry_hour]),-1)=HOUR(AA$212)),--(IFERROR(Flights_2026_09_30333435363734567891011[nfl],-1)&gt;=IF($V241=450,450,$V241)),--(IFERROR(Flights_2026_09_30333435363734567891011[nfl],-1)&lt;=IF($V241=450,450,$V241+9)))</f>
        <v>1</v>
      </c>
      <c r="AB217" s="17" cm="1">
        <f t="array" ref="AB217">SUMPRODUCT(--(IFERROR(HOUR(Flights_2026_09_30333435363734567891011[entry_hour]),-1)=HOUR(AB$212)),--(IFERROR(Flights_2026_09_30333435363734567891011[nfl],-1)&gt;=IF($V241=450,450,$V241)),--(IFERROR(Flights_2026_09_30333435363734567891011[nfl],-1)&lt;=IF($V241=450,450,$V241+9)))</f>
        <v>0</v>
      </c>
      <c r="AC217" s="17" cm="1">
        <f t="array" ref="AC217">SUMPRODUCT(--(IFERROR(HOUR(Flights_2026_09_30333435363734567891011[entry_hour]),-1)=HOUR(AC$212)),--(IFERROR(Flights_2026_09_30333435363734567891011[nfl],-1)&gt;=IF($V241=450,450,$V241)),--(IFERROR(Flights_2026_09_30333435363734567891011[nfl],-1)&lt;=IF($V241=450,450,$V241+9)))</f>
        <v>0</v>
      </c>
      <c r="AD217" s="17" cm="1">
        <f t="array" ref="AD217">SUMPRODUCT(--(IFERROR(HOUR(Flights_2026_09_30333435363734567891011[entry_hour]),-1)=HOUR(AD$212)),--(IFERROR(Flights_2026_09_30333435363734567891011[nfl],-1)&gt;=IF($V241=450,450,$V241)),--(IFERROR(Flights_2026_09_30333435363734567891011[nfl],-1)&lt;=IF($V241=450,450,$V241+9)))</f>
        <v>0</v>
      </c>
      <c r="AE217" s="17" cm="1">
        <f t="array" ref="AE217">SUMPRODUCT(--(IFERROR(HOUR(Flights_2026_09_30333435363734567891011[entry_hour]),-1)=HOUR(AE$212)),--(IFERROR(Flights_2026_09_30333435363734567891011[nfl],-1)&gt;=IF($V241=450,450,$V241)),--(IFERROR(Flights_2026_09_30333435363734567891011[nfl],-1)&lt;=IF($V241=450,450,$V241+9)))</f>
        <v>1</v>
      </c>
      <c r="AF217" s="2">
        <v>0.625</v>
      </c>
      <c r="AG217" t="s">
        <v>840</v>
      </c>
      <c r="AH217" s="17">
        <v>270</v>
      </c>
      <c r="AI217" s="17" cm="1">
        <f t="array" ref="AI217">SUMPRODUCT(--(IFERROR(HOUR(Flights_2026_09_30333435363734567891011[entry_hour]),-1)=HOUR(AF217)),--(IFERROR(Flights_2026_09_30333435363734567891011[entry_sector],"")=AG217),--(IFERROR(Flights_2026_09_30333435363734567891011[nfl],-1)&gt;=AH217),--(IFERROR(Flights_2026_09_30333435363734567891011[nfl],-1)&lt;=IF(AH217=450,450,AH217+9)))</f>
        <v>0</v>
      </c>
    </row>
    <row r="218" spans="1:35" x14ac:dyDescent="0.2">
      <c r="W218" s="17" cm="1">
        <f t="array" ref="W218">SUMPRODUCT(--(IFERROR(HOUR(Flights_2026_09_30333435363734567891011[entry_hour]),-1)=HOUR(W$212)),--(IFERROR(Flights_2026_09_30333435363734567891011[nfl],-1)&gt;=IF($V242=450,450,$V242)),--(IFERROR(Flights_2026_09_30333435363734567891011[nfl],-1)&lt;=IF($V242=450,450,$V242+9)))</f>
        <v>0</v>
      </c>
      <c r="X218" s="17" cm="1">
        <f t="array" ref="X218">SUMPRODUCT(--(IFERROR(HOUR(Flights_2026_09_30333435363734567891011[entry_hour]),-1)=HOUR(X$212)),--(IFERROR(Flights_2026_09_30333435363734567891011[nfl],-1)&gt;=IF($V242=450,450,$V242)),--(IFERROR(Flights_2026_09_30333435363734567891011[nfl],-1)&lt;=IF($V242=450,450,$V242+9)))</f>
        <v>0</v>
      </c>
      <c r="Y218" s="17" cm="1">
        <f t="array" ref="Y218">SUMPRODUCT(--(IFERROR(HOUR(Flights_2026_09_30333435363734567891011[entry_hour]),-1)=HOUR(Y$212)),--(IFERROR(Flights_2026_09_30333435363734567891011[nfl],-1)&gt;=IF($V242=450,450,$V242)),--(IFERROR(Flights_2026_09_30333435363734567891011[nfl],-1)&lt;=IF($V242=450,450,$V242+9)))</f>
        <v>0</v>
      </c>
      <c r="Z218" s="17" cm="1">
        <f t="array" ref="Z218">SUMPRODUCT(--(IFERROR(HOUR(Flights_2026_09_30333435363734567891011[entry_hour]),-1)=HOUR(Z$212)),--(IFERROR(Flights_2026_09_30333435363734567891011[nfl],-1)&gt;=IF($V242=450,450,$V242)),--(IFERROR(Flights_2026_09_30333435363734567891011[nfl],-1)&lt;=IF($V242=450,450,$V242+9)))</f>
        <v>1</v>
      </c>
      <c r="AA218" s="17" cm="1">
        <f t="array" ref="AA218">SUMPRODUCT(--(IFERROR(HOUR(Flights_2026_09_30333435363734567891011[entry_hour]),-1)=HOUR(AA$212)),--(IFERROR(Flights_2026_09_30333435363734567891011[nfl],-1)&gt;=IF($V242=450,450,$V242)),--(IFERROR(Flights_2026_09_30333435363734567891011[nfl],-1)&lt;=IF($V242=450,450,$V242+9)))</f>
        <v>0</v>
      </c>
      <c r="AB218" s="17" cm="1">
        <f t="array" ref="AB218">SUMPRODUCT(--(IFERROR(HOUR(Flights_2026_09_30333435363734567891011[entry_hour]),-1)=HOUR(AB$212)),--(IFERROR(Flights_2026_09_30333435363734567891011[nfl],-1)&gt;=IF($V242=450,450,$V242)),--(IFERROR(Flights_2026_09_30333435363734567891011[nfl],-1)&lt;=IF($V242=450,450,$V242+9)))</f>
        <v>0</v>
      </c>
      <c r="AC218" s="17" cm="1">
        <f t="array" ref="AC218">SUMPRODUCT(--(IFERROR(HOUR(Flights_2026_09_30333435363734567891011[entry_hour]),-1)=HOUR(AC$212)),--(IFERROR(Flights_2026_09_30333435363734567891011[nfl],-1)&gt;=IF($V242=450,450,$V242)),--(IFERROR(Flights_2026_09_30333435363734567891011[nfl],-1)&lt;=IF($V242=450,450,$V242+9)))</f>
        <v>0</v>
      </c>
      <c r="AD218" s="17" cm="1">
        <f t="array" ref="AD218">SUMPRODUCT(--(IFERROR(HOUR(Flights_2026_09_30333435363734567891011[entry_hour]),-1)=HOUR(AD$212)),--(IFERROR(Flights_2026_09_30333435363734567891011[nfl],-1)&gt;=IF($V242=450,450,$V242)),--(IFERROR(Flights_2026_09_30333435363734567891011[nfl],-1)&lt;=IF($V242=450,450,$V242+9)))</f>
        <v>0</v>
      </c>
      <c r="AE218" s="17" cm="1">
        <f t="array" ref="AE218">SUMPRODUCT(--(IFERROR(HOUR(Flights_2026_09_30333435363734567891011[entry_hour]),-1)=HOUR(AE$212)),--(IFERROR(Flights_2026_09_30333435363734567891011[nfl],-1)&gt;=IF($V242=450,450,$V242)),--(IFERROR(Flights_2026_09_30333435363734567891011[nfl],-1)&lt;=IF($V242=450,450,$V242+9)))</f>
        <v>0</v>
      </c>
      <c r="AF218" s="2">
        <v>0.625</v>
      </c>
      <c r="AG218" t="s">
        <v>840</v>
      </c>
      <c r="AH218" s="17">
        <v>280</v>
      </c>
      <c r="AI218" s="17" cm="1">
        <f t="array" ref="AI218">SUMPRODUCT(--(IFERROR(HOUR(Flights_2026_09_30333435363734567891011[entry_hour]),-1)=HOUR(AF218)),--(IFERROR(Flights_2026_09_30333435363734567891011[entry_sector],"")=AG218),--(IFERROR(Flights_2026_09_30333435363734567891011[nfl],-1)&gt;=AH218),--(IFERROR(Flights_2026_09_30333435363734567891011[nfl],-1)&lt;=IF(AH218=450,450,AH218+9)))</f>
        <v>0</v>
      </c>
    </row>
    <row r="219" spans="1:35" x14ac:dyDescent="0.2">
      <c r="W219" s="17" cm="1">
        <f t="array" ref="W219">SUMPRODUCT(--(IFERROR(HOUR(Flights_2026_09_30333435363734567891011[entry_hour]),-1)=HOUR(W$212)),--(IFERROR(Flights_2026_09_30333435363734567891011[nfl],-1)&gt;=IF($V243=450,450,$V243)),--(IFERROR(Flights_2026_09_30333435363734567891011[nfl],-1)&lt;=IF($V243=450,450,$V243+9)))</f>
        <v>0</v>
      </c>
      <c r="X219" s="17" cm="1">
        <f t="array" ref="X219">SUMPRODUCT(--(IFERROR(HOUR(Flights_2026_09_30333435363734567891011[entry_hour]),-1)=HOUR(X$212)),--(IFERROR(Flights_2026_09_30333435363734567891011[nfl],-1)&gt;=IF($V243=450,450,$V243)),--(IFERROR(Flights_2026_09_30333435363734567891011[nfl],-1)&lt;=IF($V243=450,450,$V243+9)))</f>
        <v>1</v>
      </c>
      <c r="Y219" s="17" cm="1">
        <f t="array" ref="Y219">SUMPRODUCT(--(IFERROR(HOUR(Flights_2026_09_30333435363734567891011[entry_hour]),-1)=HOUR(Y$212)),--(IFERROR(Flights_2026_09_30333435363734567891011[nfl],-1)&gt;=IF($V243=450,450,$V243)),--(IFERROR(Flights_2026_09_30333435363734567891011[nfl],-1)&lt;=IF($V243=450,450,$V243+9)))</f>
        <v>0</v>
      </c>
      <c r="Z219" s="17" cm="1">
        <f t="array" ref="Z219">SUMPRODUCT(--(IFERROR(HOUR(Flights_2026_09_30333435363734567891011[entry_hour]),-1)=HOUR(Z$212)),--(IFERROR(Flights_2026_09_30333435363734567891011[nfl],-1)&gt;=IF($V243=450,450,$V243)),--(IFERROR(Flights_2026_09_30333435363734567891011[nfl],-1)&lt;=IF($V243=450,450,$V243+9)))</f>
        <v>1</v>
      </c>
      <c r="AA219" s="17" cm="1">
        <f t="array" ref="AA219">SUMPRODUCT(--(IFERROR(HOUR(Flights_2026_09_30333435363734567891011[entry_hour]),-1)=HOUR(AA$212)),--(IFERROR(Flights_2026_09_30333435363734567891011[nfl],-1)&gt;=IF($V243=450,450,$V243)),--(IFERROR(Flights_2026_09_30333435363734567891011[nfl],-1)&lt;=IF($V243=450,450,$V243+9)))</f>
        <v>0</v>
      </c>
      <c r="AB219" s="17" cm="1">
        <f t="array" ref="AB219">SUMPRODUCT(--(IFERROR(HOUR(Flights_2026_09_30333435363734567891011[entry_hour]),-1)=HOUR(AB$212)),--(IFERROR(Flights_2026_09_30333435363734567891011[nfl],-1)&gt;=IF($V243=450,450,$V243)),--(IFERROR(Flights_2026_09_30333435363734567891011[nfl],-1)&lt;=IF($V243=450,450,$V243+9)))</f>
        <v>0</v>
      </c>
      <c r="AC219" s="17" cm="1">
        <f t="array" ref="AC219">SUMPRODUCT(--(IFERROR(HOUR(Flights_2026_09_30333435363734567891011[entry_hour]),-1)=HOUR(AC$212)),--(IFERROR(Flights_2026_09_30333435363734567891011[nfl],-1)&gt;=IF($V243=450,450,$V243)),--(IFERROR(Flights_2026_09_30333435363734567891011[nfl],-1)&lt;=IF($V243=450,450,$V243+9)))</f>
        <v>2</v>
      </c>
      <c r="AD219" s="17" cm="1">
        <f t="array" ref="AD219">SUMPRODUCT(--(IFERROR(HOUR(Flights_2026_09_30333435363734567891011[entry_hour]),-1)=HOUR(AD$212)),--(IFERROR(Flights_2026_09_30333435363734567891011[nfl],-1)&gt;=IF($V243=450,450,$V243)),--(IFERROR(Flights_2026_09_30333435363734567891011[nfl],-1)&lt;=IF($V243=450,450,$V243+9)))</f>
        <v>2</v>
      </c>
      <c r="AE219" s="17" cm="1">
        <f t="array" ref="AE219">SUMPRODUCT(--(IFERROR(HOUR(Flights_2026_09_30333435363734567891011[entry_hour]),-1)=HOUR(AE$212)),--(IFERROR(Flights_2026_09_30333435363734567891011[nfl],-1)&gt;=IF($V243=450,450,$V243)),--(IFERROR(Flights_2026_09_30333435363734567891011[nfl],-1)&lt;=IF($V243=450,450,$V243+9)))</f>
        <v>1</v>
      </c>
      <c r="AF219" s="2">
        <v>0.625</v>
      </c>
      <c r="AG219" t="s">
        <v>840</v>
      </c>
      <c r="AH219" s="17">
        <v>290</v>
      </c>
      <c r="AI219" s="17" cm="1">
        <f t="array" ref="AI219">SUMPRODUCT(--(IFERROR(HOUR(Flights_2026_09_30333435363734567891011[entry_hour]),-1)=HOUR(AF219)),--(IFERROR(Flights_2026_09_30333435363734567891011[entry_sector],"")=AG219),--(IFERROR(Flights_2026_09_30333435363734567891011[nfl],-1)&gt;=AH219),--(IFERROR(Flights_2026_09_30333435363734567891011[nfl],-1)&lt;=IF(AH219=450,450,AH219+9)))</f>
        <v>0</v>
      </c>
    </row>
    <row r="220" spans="1:35" x14ac:dyDescent="0.2">
      <c r="W220" s="17" cm="1">
        <f t="array" ref="W220">SUMPRODUCT(--(IFERROR(HOUR(Flights_2026_09_30333435363734567891011[entry_hour]),-1)=HOUR(W$212)),--(IFERROR(Flights_2026_09_30333435363734567891011[nfl],-1)&gt;=IF($V244=450,450,$V244)),--(IFERROR(Flights_2026_09_30333435363734567891011[nfl],-1)&lt;=IF($V244=450,450,$V244+9)))</f>
        <v>0</v>
      </c>
      <c r="X220" s="17" cm="1">
        <f t="array" ref="X220">SUMPRODUCT(--(IFERROR(HOUR(Flights_2026_09_30333435363734567891011[entry_hour]),-1)=HOUR(X$212)),--(IFERROR(Flights_2026_09_30333435363734567891011[nfl],-1)&gt;=IF($V244=450,450,$V244)),--(IFERROR(Flights_2026_09_30333435363734567891011[nfl],-1)&lt;=IF($V244=450,450,$V244+9)))</f>
        <v>0</v>
      </c>
      <c r="Y220" s="17" cm="1">
        <f t="array" ref="Y220">SUMPRODUCT(--(IFERROR(HOUR(Flights_2026_09_30333435363734567891011[entry_hour]),-1)=HOUR(Y$212)),--(IFERROR(Flights_2026_09_30333435363734567891011[nfl],-1)&gt;=IF($V244=450,450,$V244)),--(IFERROR(Flights_2026_09_30333435363734567891011[nfl],-1)&lt;=IF($V244=450,450,$V244+9)))</f>
        <v>0</v>
      </c>
      <c r="Z220" s="17" cm="1">
        <f t="array" ref="Z220">SUMPRODUCT(--(IFERROR(HOUR(Flights_2026_09_30333435363734567891011[entry_hour]),-1)=HOUR(Z$212)),--(IFERROR(Flights_2026_09_30333435363734567891011[nfl],-1)&gt;=IF($V244=450,450,$V244)),--(IFERROR(Flights_2026_09_30333435363734567891011[nfl],-1)&lt;=IF($V244=450,450,$V244+9)))</f>
        <v>1</v>
      </c>
      <c r="AA220" s="17" cm="1">
        <f t="array" ref="AA220">SUMPRODUCT(--(IFERROR(HOUR(Flights_2026_09_30333435363734567891011[entry_hour]),-1)=HOUR(AA$212)),--(IFERROR(Flights_2026_09_30333435363734567891011[nfl],-1)&gt;=IF($V244=450,450,$V244)),--(IFERROR(Flights_2026_09_30333435363734567891011[nfl],-1)&lt;=IF($V244=450,450,$V244+9)))</f>
        <v>0</v>
      </c>
      <c r="AB220" s="17" cm="1">
        <f t="array" ref="AB220">SUMPRODUCT(--(IFERROR(HOUR(Flights_2026_09_30333435363734567891011[entry_hour]),-1)=HOUR(AB$212)),--(IFERROR(Flights_2026_09_30333435363734567891011[nfl],-1)&gt;=IF($V244=450,450,$V244)),--(IFERROR(Flights_2026_09_30333435363734567891011[nfl],-1)&lt;=IF($V244=450,450,$V244+9)))</f>
        <v>0</v>
      </c>
      <c r="AC220" s="17" cm="1">
        <f t="array" ref="AC220">SUMPRODUCT(--(IFERROR(HOUR(Flights_2026_09_30333435363734567891011[entry_hour]),-1)=HOUR(AC$212)),--(IFERROR(Flights_2026_09_30333435363734567891011[nfl],-1)&gt;=IF($V244=450,450,$V244)),--(IFERROR(Flights_2026_09_30333435363734567891011[nfl],-1)&lt;=IF($V244=450,450,$V244+9)))</f>
        <v>0</v>
      </c>
      <c r="AD220" s="17" cm="1">
        <f t="array" ref="AD220">SUMPRODUCT(--(IFERROR(HOUR(Flights_2026_09_30333435363734567891011[entry_hour]),-1)=HOUR(AD$212)),--(IFERROR(Flights_2026_09_30333435363734567891011[nfl],-1)&gt;=IF($V244=450,450,$V244)),--(IFERROR(Flights_2026_09_30333435363734567891011[nfl],-1)&lt;=IF($V244=450,450,$V244+9)))</f>
        <v>0</v>
      </c>
      <c r="AE220" s="17" cm="1">
        <f t="array" ref="AE220">SUMPRODUCT(--(IFERROR(HOUR(Flights_2026_09_30333435363734567891011[entry_hour]),-1)=HOUR(AE$212)),--(IFERROR(Flights_2026_09_30333435363734567891011[nfl],-1)&gt;=IF($V244=450,450,$V244)),--(IFERROR(Flights_2026_09_30333435363734567891011[nfl],-1)&lt;=IF($V244=450,450,$V244+9)))</f>
        <v>0</v>
      </c>
      <c r="AF220" s="2">
        <v>0.625</v>
      </c>
      <c r="AG220" t="s">
        <v>840</v>
      </c>
      <c r="AH220" s="17">
        <v>300</v>
      </c>
      <c r="AI220" s="17" cm="1">
        <f t="array" ref="AI220">SUMPRODUCT(--(IFERROR(HOUR(Flights_2026_09_30333435363734567891011[entry_hour]),-1)=HOUR(AF220)),--(IFERROR(Flights_2026_09_30333435363734567891011[entry_sector],"")=AG220),--(IFERROR(Flights_2026_09_30333435363734567891011[nfl],-1)&gt;=AH220),--(IFERROR(Flights_2026_09_30333435363734567891011[nfl],-1)&lt;=IF(AH220=450,450,AH220+9)))</f>
        <v>0</v>
      </c>
    </row>
    <row r="221" spans="1:35" x14ac:dyDescent="0.2">
      <c r="A221" s="3" t="s">
        <v>989</v>
      </c>
      <c r="B221" s="3" t="s">
        <v>743</v>
      </c>
      <c r="C221" s="3" t="s">
        <v>987</v>
      </c>
      <c r="D221" s="3" t="s">
        <v>744</v>
      </c>
      <c r="E221" s="3" t="s">
        <v>933</v>
      </c>
      <c r="F221" s="3" t="s">
        <v>745</v>
      </c>
      <c r="G221" s="3" t="s">
        <v>840</v>
      </c>
      <c r="H221" s="3" t="s">
        <v>747</v>
      </c>
      <c r="I221" s="3" t="s">
        <v>988</v>
      </c>
      <c r="W221" s="17" cm="1">
        <f t="array" ref="W221">SUMPRODUCT(--(IFERROR(HOUR(Flights_2026_09_30333435363734567891011[entry_hour]),-1)=HOUR(W$212)),--(IFERROR(Flights_2026_09_30333435363734567891011[nfl],-1)&gt;=IF($V245=450,450,$V245)),--(IFERROR(Flights_2026_09_30333435363734567891011[nfl],-1)&lt;=IF($V245=450,450,$V245+9)))</f>
        <v>3</v>
      </c>
      <c r="X221" s="17" cm="1">
        <f t="array" ref="X221">SUMPRODUCT(--(IFERROR(HOUR(Flights_2026_09_30333435363734567891011[entry_hour]),-1)=HOUR(X$212)),--(IFERROR(Flights_2026_09_30333435363734567891011[nfl],-1)&gt;=IF($V245=450,450,$V245)),--(IFERROR(Flights_2026_09_30333435363734567891011[nfl],-1)&lt;=IF($V245=450,450,$V245+9)))</f>
        <v>5</v>
      </c>
      <c r="Y221" s="17" cm="1">
        <f t="array" ref="Y221">SUMPRODUCT(--(IFERROR(HOUR(Flights_2026_09_30333435363734567891011[entry_hour]),-1)=HOUR(Y$212)),--(IFERROR(Flights_2026_09_30333435363734567891011[nfl],-1)&gt;=IF($V245=450,450,$V245)),--(IFERROR(Flights_2026_09_30333435363734567891011[nfl],-1)&lt;=IF($V245=450,450,$V245+9)))</f>
        <v>1</v>
      </c>
      <c r="Z221" s="17" cm="1">
        <f t="array" ref="Z221">SUMPRODUCT(--(IFERROR(HOUR(Flights_2026_09_30333435363734567891011[entry_hour]),-1)=HOUR(Z$212)),--(IFERROR(Flights_2026_09_30333435363734567891011[nfl],-1)&gt;=IF($V245=450,450,$V245)),--(IFERROR(Flights_2026_09_30333435363734567891011[nfl],-1)&lt;=IF($V245=450,450,$V245+9)))</f>
        <v>4</v>
      </c>
      <c r="AA221" s="17" cm="1">
        <f t="array" ref="AA221">SUMPRODUCT(--(IFERROR(HOUR(Flights_2026_09_30333435363734567891011[entry_hour]),-1)=HOUR(AA$212)),--(IFERROR(Flights_2026_09_30333435363734567891011[nfl],-1)&gt;=IF($V245=450,450,$V245)),--(IFERROR(Flights_2026_09_30333435363734567891011[nfl],-1)&lt;=IF($V245=450,450,$V245+9)))</f>
        <v>3</v>
      </c>
      <c r="AB221" s="17" cm="1">
        <f t="array" ref="AB221">SUMPRODUCT(--(IFERROR(HOUR(Flights_2026_09_30333435363734567891011[entry_hour]),-1)=HOUR(AB$212)),--(IFERROR(Flights_2026_09_30333435363734567891011[nfl],-1)&gt;=IF($V245=450,450,$V245)),--(IFERROR(Flights_2026_09_30333435363734567891011[nfl],-1)&lt;=IF($V245=450,450,$V245+9)))</f>
        <v>2</v>
      </c>
      <c r="AC221" s="17" cm="1">
        <f t="array" ref="AC221">SUMPRODUCT(--(IFERROR(HOUR(Flights_2026_09_30333435363734567891011[entry_hour]),-1)=HOUR(AC$212)),--(IFERROR(Flights_2026_09_30333435363734567891011[nfl],-1)&gt;=IF($V245=450,450,$V245)),--(IFERROR(Flights_2026_09_30333435363734567891011[nfl],-1)&lt;=IF($V245=450,450,$V245+9)))</f>
        <v>1</v>
      </c>
      <c r="AD221" s="17" cm="1">
        <f t="array" ref="AD221">SUMPRODUCT(--(IFERROR(HOUR(Flights_2026_09_30333435363734567891011[entry_hour]),-1)=HOUR(AD$212)),--(IFERROR(Flights_2026_09_30333435363734567891011[nfl],-1)&gt;=IF($V245=450,450,$V245)),--(IFERROR(Flights_2026_09_30333435363734567891011[nfl],-1)&lt;=IF($V245=450,450,$V245+9)))</f>
        <v>2</v>
      </c>
      <c r="AE221" s="17" cm="1">
        <f t="array" ref="AE221">SUMPRODUCT(--(IFERROR(HOUR(Flights_2026_09_30333435363734567891011[entry_hour]),-1)=HOUR(AE$212)),--(IFERROR(Flights_2026_09_30333435363734567891011[nfl],-1)&gt;=IF($V245=450,450,$V245)),--(IFERROR(Flights_2026_09_30333435363734567891011[nfl],-1)&lt;=IF($V245=450,450,$V245+9)))</f>
        <v>1</v>
      </c>
      <c r="AF221" s="2">
        <v>0.625</v>
      </c>
      <c r="AG221" t="s">
        <v>840</v>
      </c>
      <c r="AH221" s="17">
        <v>310</v>
      </c>
      <c r="AI221" s="17" cm="1">
        <f t="array" ref="AI221">SUMPRODUCT(--(IFERROR(HOUR(Flights_2026_09_30333435363734567891011[entry_hour]),-1)=HOUR(AF221)),--(IFERROR(Flights_2026_09_30333435363734567891011[entry_sector],"")=AG221),--(IFERROR(Flights_2026_09_30333435363734567891011[nfl],-1)&gt;=AH221),--(IFERROR(Flights_2026_09_30333435363734567891011[nfl],-1)&lt;=IF(AH221=450,450,AH221+9)))</f>
        <v>0</v>
      </c>
    </row>
    <row r="222" spans="1:35" x14ac:dyDescent="0.2">
      <c r="A222" s="4">
        <v>0.58333333333333337</v>
      </c>
      <c r="B222" s="28" cm="1">
        <f t="array" ref="B222">_xlfn.LET(_xlpm.h,HOUR($A222),_xlpm.s,B$221,_xlpm.hrs,IFERROR(HOUR(Flights_2026_09_30333435363734567891011[entry_hour]),-1),_xlpm.sectors,IF(_xlpm.s="Sector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C222" s="28" cm="1">
        <f t="array" ref="C222">_xlfn.LET(_xlpm.h,HOUR($A222),_xlpm.s,C$221,_xlpm.hrs,IFERROR(HOUR(Flights_2026_09_30333435363734567891011[entry_hour]),-1),_xlpm.sectors,IF(_xlpm.s="Sector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22" s="28" cm="1">
        <f t="array" ref="D222">_xlfn.LET(_xlpm.h,HOUR($A222),_xlpm.s,D$221,_xlpm.hrs,IFERROR(HOUR(Flights_2026_09_30333435363734567891011[entry_hour]),-1),_xlpm.sectors,IF(_xlpm.s="Sector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E222" s="28" cm="1">
        <f t="array" ref="E222">_xlfn.LET(_xlpm.h,HOUR($A222),_xlpm.s,E$221,_xlpm.hrs,IFERROR(HOUR(Flights_2026_09_30333435363734567891011[entry_hour]),-1),_xlpm.sectors,IF(_xlpm.s="Sector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5</v>
      </c>
      <c r="F222" s="28" cm="1">
        <f t="array" ref="F222">_xlfn.LET(_xlpm.h,HOUR($A222),_xlpm.s,F$221,_xlpm.hrs,IFERROR(HOUR(Flights_2026_09_30333435363734567891011[entry_hour]),-1),_xlpm.sectors,IF(_xlpm.s="Sector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4</v>
      </c>
      <c r="G222" s="28" cm="1">
        <f t="array" ref="G222">_xlfn.LET(_xlpm.h,HOUR($A222),_xlpm.s,G$221,_xlpm.hrs,IFERROR(HOUR(Flights_2026_09_30333435363734567891011[entry_hour]),-1),_xlpm.sectors,IF(_xlpm.s="Sector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1</v>
      </c>
      <c r="H222" s="17" cm="1">
        <f t="array" ref="H222">_xlfn.LET(_xlpm.h,HOUR($A222),_xlpm.s,H$221,_xlpm.hrs,IFERROR(HOUR(Flights_2026_09_30333435363734567891011[entry_hour]),-1),_xlpm.sectors,IF(_xlpm.s="Sector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I222" s="17">
        <f t="shared" ref="I222:I230" si="1">SUM(B222:H222)</f>
        <v>14</v>
      </c>
      <c r="W222" s="17" cm="1">
        <f t="array" ref="W222">SUMPRODUCT(--(IFERROR(HOUR(Flights_2026_09_30333435363734567891011[entry_hour]),-1)=HOUR(W$212)),--(IFERROR(Flights_2026_09_30333435363734567891011[nfl],-1)&gt;=IF($V246=450,450,$V246)),--(IFERROR(Flights_2026_09_30333435363734567891011[nfl],-1)&lt;=IF($V246=450,450,$V246+9)))</f>
        <v>1</v>
      </c>
      <c r="X222" s="17" cm="1">
        <f t="array" ref="X222">SUMPRODUCT(--(IFERROR(HOUR(Flights_2026_09_30333435363734567891011[entry_hour]),-1)=HOUR(X$212)),--(IFERROR(Flights_2026_09_30333435363734567891011[nfl],-1)&gt;=IF($V246=450,450,$V246)),--(IFERROR(Flights_2026_09_30333435363734567891011[nfl],-1)&lt;=IF($V246=450,450,$V246+9)))</f>
        <v>0</v>
      </c>
      <c r="Y222" s="17" cm="1">
        <f t="array" ref="Y222">SUMPRODUCT(--(IFERROR(HOUR(Flights_2026_09_30333435363734567891011[entry_hour]),-1)=HOUR(Y$212)),--(IFERROR(Flights_2026_09_30333435363734567891011[nfl],-1)&gt;=IF($V246=450,450,$V246)),--(IFERROR(Flights_2026_09_30333435363734567891011[nfl],-1)&lt;=IF($V246=450,450,$V246+9)))</f>
        <v>0</v>
      </c>
      <c r="Z222" s="17" cm="1">
        <f t="array" ref="Z222">SUMPRODUCT(--(IFERROR(HOUR(Flights_2026_09_30333435363734567891011[entry_hour]),-1)=HOUR(Z$212)),--(IFERROR(Flights_2026_09_30333435363734567891011[nfl],-1)&gt;=IF($V246=450,450,$V246)),--(IFERROR(Flights_2026_09_30333435363734567891011[nfl],-1)&lt;=IF($V246=450,450,$V246+9)))</f>
        <v>0</v>
      </c>
      <c r="AA222" s="17" cm="1">
        <f t="array" ref="AA222">SUMPRODUCT(--(IFERROR(HOUR(Flights_2026_09_30333435363734567891011[entry_hour]),-1)=HOUR(AA$212)),--(IFERROR(Flights_2026_09_30333435363734567891011[nfl],-1)&gt;=IF($V246=450,450,$V246)),--(IFERROR(Flights_2026_09_30333435363734567891011[nfl],-1)&lt;=IF($V246=450,450,$V246+9)))</f>
        <v>0</v>
      </c>
      <c r="AB222" s="17" cm="1">
        <f t="array" ref="AB222">SUMPRODUCT(--(IFERROR(HOUR(Flights_2026_09_30333435363734567891011[entry_hour]),-1)=HOUR(AB$212)),--(IFERROR(Flights_2026_09_30333435363734567891011[nfl],-1)&gt;=IF($V246=450,450,$V246)),--(IFERROR(Flights_2026_09_30333435363734567891011[nfl],-1)&lt;=IF($V246=450,450,$V246+9)))</f>
        <v>0</v>
      </c>
      <c r="AC222" s="17" cm="1">
        <f t="array" ref="AC222">SUMPRODUCT(--(IFERROR(HOUR(Flights_2026_09_30333435363734567891011[entry_hour]),-1)=HOUR(AC$212)),--(IFERROR(Flights_2026_09_30333435363734567891011[nfl],-1)&gt;=IF($V246=450,450,$V246)),--(IFERROR(Flights_2026_09_30333435363734567891011[nfl],-1)&lt;=IF($V246=450,450,$V246+9)))</f>
        <v>0</v>
      </c>
      <c r="AD222" s="17" cm="1">
        <f t="array" ref="AD222">SUMPRODUCT(--(IFERROR(HOUR(Flights_2026_09_30333435363734567891011[entry_hour]),-1)=HOUR(AD$212)),--(IFERROR(Flights_2026_09_30333435363734567891011[nfl],-1)&gt;=IF($V246=450,450,$V246)),--(IFERROR(Flights_2026_09_30333435363734567891011[nfl],-1)&lt;=IF($V246=450,450,$V246+9)))</f>
        <v>1</v>
      </c>
      <c r="AE222" s="17" cm="1">
        <f t="array" ref="AE222">SUMPRODUCT(--(IFERROR(HOUR(Flights_2026_09_30333435363734567891011[entry_hour]),-1)=HOUR(AE$212)),--(IFERROR(Flights_2026_09_30333435363734567891011[nfl],-1)&gt;=IF($V246=450,450,$V246)),--(IFERROR(Flights_2026_09_30333435363734567891011[nfl],-1)&lt;=IF($V246=450,450,$V246+9)))</f>
        <v>1</v>
      </c>
      <c r="AF222" s="2">
        <v>0.625</v>
      </c>
      <c r="AG222" t="s">
        <v>840</v>
      </c>
      <c r="AH222" s="17">
        <v>320</v>
      </c>
      <c r="AI222" s="17" cm="1">
        <f t="array" ref="AI222">SUMPRODUCT(--(IFERROR(HOUR(Flights_2026_09_30333435363734567891011[entry_hour]),-1)=HOUR(AF222)),--(IFERROR(Flights_2026_09_30333435363734567891011[entry_sector],"")=AG222),--(IFERROR(Flights_2026_09_30333435363734567891011[nfl],-1)&gt;=AH222),--(IFERROR(Flights_2026_09_30333435363734567891011[nfl],-1)&lt;=IF(AH222=450,450,AH222+9)))</f>
        <v>0</v>
      </c>
    </row>
    <row r="223" spans="1:35" x14ac:dyDescent="0.2">
      <c r="A223" s="4">
        <v>0.625</v>
      </c>
      <c r="B223" s="28" cm="1">
        <f t="array" ref="B223">_xlfn.LET(_xlpm.h,HOUR($A223),_xlpm.s,B$221,_xlpm.hrs,IFERROR(HOUR(Flights_2026_09_30333435363734567891011[entry_hour]),-1),_xlpm.sectors,IF(_xlpm.s="Sector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C223" s="28" cm="1">
        <f t="array" ref="C223">_xlfn.LET(_xlpm.h,HOUR($A223),_xlpm.s,C$221,_xlpm.hrs,IFERROR(HOUR(Flights_2026_09_30333435363734567891011[entry_hour]),-1),_xlpm.sectors,IF(_xlpm.s="Sector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23" s="28" cm="1">
        <f t="array" ref="D223">_xlfn.LET(_xlpm.h,HOUR($A223),_xlpm.s,D$221,_xlpm.hrs,IFERROR(HOUR(Flights_2026_09_30333435363734567891011[entry_hour]),-1),_xlpm.sectors,IF(_xlpm.s="Sector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7</v>
      </c>
      <c r="E223" s="28" cm="1">
        <f t="array" ref="E223">_xlfn.LET(_xlpm.h,HOUR($A223),_xlpm.s,E$221,_xlpm.hrs,IFERROR(HOUR(Flights_2026_09_30333435363734567891011[entry_hour]),-1),_xlpm.sectors,IF(_xlpm.s="Sector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7</v>
      </c>
      <c r="F223" s="28" cm="1">
        <f t="array" ref="F223">_xlfn.LET(_xlpm.h,HOUR($A223),_xlpm.s,F$221,_xlpm.hrs,IFERROR(HOUR(Flights_2026_09_30333435363734567891011[entry_hour]),-1),_xlpm.sectors,IF(_xlpm.s="Sector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3</v>
      </c>
      <c r="G223" s="28" cm="1">
        <f t="array" ref="G223">_xlfn.LET(_xlpm.h,HOUR($A223),_xlpm.s,G$221,_xlpm.hrs,IFERROR(HOUR(Flights_2026_09_30333435363734567891011[entry_hour]),-1),_xlpm.sectors,IF(_xlpm.s="Sector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4</v>
      </c>
      <c r="H223" s="17" cm="1">
        <f t="array" ref="H223">_xlfn.LET(_xlpm.h,HOUR($A223),_xlpm.s,H$221,_xlpm.hrs,IFERROR(HOUR(Flights_2026_09_30333435363734567891011[entry_hour]),-1),_xlpm.sectors,IF(_xlpm.s="Sector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I223" s="17">
        <f t="shared" si="1"/>
        <v>23</v>
      </c>
      <c r="W223" s="17" cm="1">
        <f t="array" ref="W223">SUMPRODUCT(--(IFERROR(HOUR(Flights_2026_09_30333435363734567891011[entry_hour]),-1)=HOUR(W$212)),--(IFERROR(Flights_2026_09_30333435363734567891011[nfl],-1)&gt;=IF($V247=450,450,$V247)),--(IFERROR(Flights_2026_09_30333435363734567891011[nfl],-1)&lt;=IF($V247=450,450,$V247+9)))</f>
        <v>2</v>
      </c>
      <c r="X223" s="17" cm="1">
        <f t="array" ref="X223">SUMPRODUCT(--(IFERROR(HOUR(Flights_2026_09_30333435363734567891011[entry_hour]),-1)=HOUR(X$212)),--(IFERROR(Flights_2026_09_30333435363734567891011[nfl],-1)&gt;=IF($V247=450,450,$V247)),--(IFERROR(Flights_2026_09_30333435363734567891011[nfl],-1)&lt;=IF($V247=450,450,$V247+9)))</f>
        <v>1</v>
      </c>
      <c r="Y223" s="17" cm="1">
        <f t="array" ref="Y223">SUMPRODUCT(--(IFERROR(HOUR(Flights_2026_09_30333435363734567891011[entry_hour]),-1)=HOUR(Y$212)),--(IFERROR(Flights_2026_09_30333435363734567891011[nfl],-1)&gt;=IF($V247=450,450,$V247)),--(IFERROR(Flights_2026_09_30333435363734567891011[nfl],-1)&lt;=IF($V247=450,450,$V247+9)))</f>
        <v>4</v>
      </c>
      <c r="Z223" s="17" cm="1">
        <f t="array" ref="Z223">SUMPRODUCT(--(IFERROR(HOUR(Flights_2026_09_30333435363734567891011[entry_hour]),-1)=HOUR(Z$212)),--(IFERROR(Flights_2026_09_30333435363734567891011[nfl],-1)&gt;=IF($V247=450,450,$V247)),--(IFERROR(Flights_2026_09_30333435363734567891011[nfl],-1)&lt;=IF($V247=450,450,$V247+9)))</f>
        <v>3</v>
      </c>
      <c r="AA223" s="17" cm="1">
        <f t="array" ref="AA223">SUMPRODUCT(--(IFERROR(HOUR(Flights_2026_09_30333435363734567891011[entry_hour]),-1)=HOUR(AA$212)),--(IFERROR(Flights_2026_09_30333435363734567891011[nfl],-1)&gt;=IF($V247=450,450,$V247)),--(IFERROR(Flights_2026_09_30333435363734567891011[nfl],-1)&lt;=IF($V247=450,450,$V247+9)))</f>
        <v>6</v>
      </c>
      <c r="AB223" s="17" cm="1">
        <f t="array" ref="AB223">SUMPRODUCT(--(IFERROR(HOUR(Flights_2026_09_30333435363734567891011[entry_hour]),-1)=HOUR(AB$212)),--(IFERROR(Flights_2026_09_30333435363734567891011[nfl],-1)&gt;=IF($V247=450,450,$V247)),--(IFERROR(Flights_2026_09_30333435363734567891011[nfl],-1)&lt;=IF($V247=450,450,$V247+9)))</f>
        <v>4</v>
      </c>
      <c r="AC223" s="17" cm="1">
        <f t="array" ref="AC223">SUMPRODUCT(--(IFERROR(HOUR(Flights_2026_09_30333435363734567891011[entry_hour]),-1)=HOUR(AC$212)),--(IFERROR(Flights_2026_09_30333435363734567891011[nfl],-1)&gt;=IF($V247=450,450,$V247)),--(IFERROR(Flights_2026_09_30333435363734567891011[nfl],-1)&lt;=IF($V247=450,450,$V247+9)))</f>
        <v>3</v>
      </c>
      <c r="AD223" s="17" cm="1">
        <f t="array" ref="AD223">SUMPRODUCT(--(IFERROR(HOUR(Flights_2026_09_30333435363734567891011[entry_hour]),-1)=HOUR(AD$212)),--(IFERROR(Flights_2026_09_30333435363734567891011[nfl],-1)&gt;=IF($V247=450,450,$V247)),--(IFERROR(Flights_2026_09_30333435363734567891011[nfl],-1)&lt;=IF($V247=450,450,$V247+9)))</f>
        <v>0</v>
      </c>
      <c r="AE223" s="17" cm="1">
        <f t="array" ref="AE223">SUMPRODUCT(--(IFERROR(HOUR(Flights_2026_09_30333435363734567891011[entry_hour]),-1)=HOUR(AE$212)),--(IFERROR(Flights_2026_09_30333435363734567891011[nfl],-1)&gt;=IF($V247=450,450,$V247)),--(IFERROR(Flights_2026_09_30333435363734567891011[nfl],-1)&lt;=IF($V247=450,450,$V247+9)))</f>
        <v>2</v>
      </c>
      <c r="AF223" s="2">
        <v>0.625</v>
      </c>
      <c r="AG223" t="s">
        <v>840</v>
      </c>
      <c r="AH223" s="17">
        <v>330</v>
      </c>
      <c r="AI223" s="17" cm="1">
        <f t="array" ref="AI223">SUMPRODUCT(--(IFERROR(HOUR(Flights_2026_09_30333435363734567891011[entry_hour]),-1)=HOUR(AF223)),--(IFERROR(Flights_2026_09_30333435363734567891011[entry_sector],"")=AG223),--(IFERROR(Flights_2026_09_30333435363734567891011[nfl],-1)&gt;=AH223),--(IFERROR(Flights_2026_09_30333435363734567891011[nfl],-1)&lt;=IF(AH223=450,450,AH223+9)))</f>
        <v>0</v>
      </c>
    </row>
    <row r="224" spans="1:35" x14ac:dyDescent="0.2">
      <c r="A224" s="4">
        <v>0.66666666666666674</v>
      </c>
      <c r="B224" s="28" cm="1">
        <f t="array" ref="B224">_xlfn.LET(_xlpm.h,HOUR($A224),_xlpm.s,B$221,_xlpm.hrs,IFERROR(HOUR(Flights_2026_09_30333435363734567891011[entry_hour]),-1),_xlpm.sectors,IF(_xlpm.s="Sector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C224" s="28" cm="1">
        <f t="array" ref="C224">_xlfn.LET(_xlpm.h,HOUR($A224),_xlpm.s,C$221,_xlpm.hrs,IFERROR(HOUR(Flights_2026_09_30333435363734567891011[entry_hour]),-1),_xlpm.sectors,IF(_xlpm.s="Sector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24" s="28" cm="1">
        <f t="array" ref="D224">_xlfn.LET(_xlpm.h,HOUR($A224),_xlpm.s,D$221,_xlpm.hrs,IFERROR(HOUR(Flights_2026_09_30333435363734567891011[entry_hour]),-1),_xlpm.sectors,IF(_xlpm.s="Sector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11</v>
      </c>
      <c r="E224" s="28" cm="1">
        <f t="array" ref="E224">_xlfn.LET(_xlpm.h,HOUR($A224),_xlpm.s,E$221,_xlpm.hrs,IFERROR(HOUR(Flights_2026_09_30333435363734567891011[entry_hour]),-1),_xlpm.sectors,IF(_xlpm.s="Sector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8</v>
      </c>
      <c r="F224" s="28" cm="1">
        <f t="array" ref="F224">_xlfn.LET(_xlpm.h,HOUR($A224),_xlpm.s,F$221,_xlpm.hrs,IFERROR(HOUR(Flights_2026_09_30333435363734567891011[entry_hour]),-1),_xlpm.sectors,IF(_xlpm.s="Sector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7</v>
      </c>
      <c r="G224" s="28" cm="1">
        <f t="array" ref="G224">_xlfn.LET(_xlpm.h,HOUR($A224),_xlpm.s,G$221,_xlpm.hrs,IFERROR(HOUR(Flights_2026_09_30333435363734567891011[entry_hour]),-1),_xlpm.sectors,IF(_xlpm.s="Sector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1</v>
      </c>
      <c r="H224" s="17" cm="1">
        <f t="array" ref="H224">_xlfn.LET(_xlpm.h,HOUR($A224),_xlpm.s,H$221,_xlpm.hrs,IFERROR(HOUR(Flights_2026_09_30333435363734567891011[entry_hour]),-1),_xlpm.sectors,IF(_xlpm.s="Sector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I224" s="17">
        <f t="shared" si="1"/>
        <v>29</v>
      </c>
      <c r="W224" s="17" cm="1">
        <f t="array" ref="W224">SUMPRODUCT(--(IFERROR(HOUR(Flights_2026_09_30333435363734567891011[entry_hour]),-1)=HOUR(W$212)),--(IFERROR(Flights_2026_09_30333435363734567891011[nfl],-1)&gt;=IF($V248=450,450,$V248)),--(IFERROR(Flights_2026_09_30333435363734567891011[nfl],-1)&lt;=IF($V248=450,450,$V248+9)))</f>
        <v>0</v>
      </c>
      <c r="X224" s="17" cm="1">
        <f t="array" ref="X224">SUMPRODUCT(--(IFERROR(HOUR(Flights_2026_09_30333435363734567891011[entry_hour]),-1)=HOUR(X$212)),--(IFERROR(Flights_2026_09_30333435363734567891011[nfl],-1)&gt;=IF($V248=450,450,$V248)),--(IFERROR(Flights_2026_09_30333435363734567891011[nfl],-1)&lt;=IF($V248=450,450,$V248+9)))</f>
        <v>2</v>
      </c>
      <c r="Y224" s="17" cm="1">
        <f t="array" ref="Y224">SUMPRODUCT(--(IFERROR(HOUR(Flights_2026_09_30333435363734567891011[entry_hour]),-1)=HOUR(Y$212)),--(IFERROR(Flights_2026_09_30333435363734567891011[nfl],-1)&gt;=IF($V248=450,450,$V248)),--(IFERROR(Flights_2026_09_30333435363734567891011[nfl],-1)&lt;=IF($V248=450,450,$V248+9)))</f>
        <v>0</v>
      </c>
      <c r="Z224" s="17" cm="1">
        <f t="array" ref="Z224">SUMPRODUCT(--(IFERROR(HOUR(Flights_2026_09_30333435363734567891011[entry_hour]),-1)=HOUR(Z$212)),--(IFERROR(Flights_2026_09_30333435363734567891011[nfl],-1)&gt;=IF($V248=450,450,$V248)),--(IFERROR(Flights_2026_09_30333435363734567891011[nfl],-1)&lt;=IF($V248=450,450,$V248+9)))</f>
        <v>0</v>
      </c>
      <c r="AA224" s="17" cm="1">
        <f t="array" ref="AA224">SUMPRODUCT(--(IFERROR(HOUR(Flights_2026_09_30333435363734567891011[entry_hour]),-1)=HOUR(AA$212)),--(IFERROR(Flights_2026_09_30333435363734567891011[nfl],-1)&gt;=IF($V248=450,450,$V248)),--(IFERROR(Flights_2026_09_30333435363734567891011[nfl],-1)&lt;=IF($V248=450,450,$V248+9)))</f>
        <v>0</v>
      </c>
      <c r="AB224" s="17" cm="1">
        <f t="array" ref="AB224">SUMPRODUCT(--(IFERROR(HOUR(Flights_2026_09_30333435363734567891011[entry_hour]),-1)=HOUR(AB$212)),--(IFERROR(Flights_2026_09_30333435363734567891011[nfl],-1)&gt;=IF($V248=450,450,$V248)),--(IFERROR(Flights_2026_09_30333435363734567891011[nfl],-1)&lt;=IF($V248=450,450,$V248+9)))</f>
        <v>0</v>
      </c>
      <c r="AC224" s="17" cm="1">
        <f t="array" ref="AC224">SUMPRODUCT(--(IFERROR(HOUR(Flights_2026_09_30333435363734567891011[entry_hour]),-1)=HOUR(AC$212)),--(IFERROR(Flights_2026_09_30333435363734567891011[nfl],-1)&gt;=IF($V248=450,450,$V248)),--(IFERROR(Flights_2026_09_30333435363734567891011[nfl],-1)&lt;=IF($V248=450,450,$V248+9)))</f>
        <v>0</v>
      </c>
      <c r="AD224" s="17" cm="1">
        <f t="array" ref="AD224">SUMPRODUCT(--(IFERROR(HOUR(Flights_2026_09_30333435363734567891011[entry_hour]),-1)=HOUR(AD$212)),--(IFERROR(Flights_2026_09_30333435363734567891011[nfl],-1)&gt;=IF($V248=450,450,$V248)),--(IFERROR(Flights_2026_09_30333435363734567891011[nfl],-1)&lt;=IF($V248=450,450,$V248+9)))</f>
        <v>0</v>
      </c>
      <c r="AE224" s="17" cm="1">
        <f t="array" ref="AE224">SUMPRODUCT(--(IFERROR(HOUR(Flights_2026_09_30333435363734567891011[entry_hour]),-1)=HOUR(AE$212)),--(IFERROR(Flights_2026_09_30333435363734567891011[nfl],-1)&gt;=IF($V248=450,450,$V248)),--(IFERROR(Flights_2026_09_30333435363734567891011[nfl],-1)&lt;=IF($V248=450,450,$V248+9)))</f>
        <v>0</v>
      </c>
      <c r="AF224" s="2">
        <v>0.625</v>
      </c>
      <c r="AG224" t="s">
        <v>840</v>
      </c>
      <c r="AH224" s="17">
        <v>340</v>
      </c>
      <c r="AI224" s="17" cm="1">
        <f t="array" ref="AI224">SUMPRODUCT(--(IFERROR(HOUR(Flights_2026_09_30333435363734567891011[entry_hour]),-1)=HOUR(AF224)),--(IFERROR(Flights_2026_09_30333435363734567891011[entry_sector],"")=AG224),--(IFERROR(Flights_2026_09_30333435363734567891011[nfl],-1)&gt;=AH224),--(IFERROR(Flights_2026_09_30333435363734567891011[nfl],-1)&lt;=IF(AH224=450,450,AH224+9)))</f>
        <v>0</v>
      </c>
    </row>
    <row r="225" spans="1:35" x14ac:dyDescent="0.2">
      <c r="A225" s="4">
        <v>0.70833333333333337</v>
      </c>
      <c r="B225" s="28" cm="1">
        <f t="array" ref="B225">_xlfn.LET(_xlpm.h,HOUR($A225),_xlpm.s,B$221,_xlpm.hrs,IFERROR(HOUR(Flights_2026_09_30333435363734567891011[entry_hour]),-1),_xlpm.sectors,IF(_xlpm.s="Sector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C225" s="28" cm="1">
        <f t="array" ref="C225">_xlfn.LET(_xlpm.h,HOUR($A225),_xlpm.s,C$221,_xlpm.hrs,IFERROR(HOUR(Flights_2026_09_30333435363734567891011[entry_hour]),-1),_xlpm.sectors,IF(_xlpm.s="Sector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25" s="28" cm="1">
        <f t="array" ref="D225">_xlfn.LET(_xlpm.h,HOUR($A225),_xlpm.s,D$221,_xlpm.hrs,IFERROR(HOUR(Flights_2026_09_30333435363734567891011[entry_hour]),-1),_xlpm.sectors,IF(_xlpm.s="Sector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9</v>
      </c>
      <c r="E225" s="28" cm="1">
        <f t="array" ref="E225">_xlfn.LET(_xlpm.h,HOUR($A225),_xlpm.s,E$221,_xlpm.hrs,IFERROR(HOUR(Flights_2026_09_30333435363734567891011[entry_hour]),-1),_xlpm.sectors,IF(_xlpm.s="Sector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9</v>
      </c>
      <c r="F225" s="28" cm="1">
        <f t="array" ref="F225">_xlfn.LET(_xlpm.h,HOUR($A225),_xlpm.s,F$221,_xlpm.hrs,IFERROR(HOUR(Flights_2026_09_30333435363734567891011[entry_hour]),-1),_xlpm.sectors,IF(_xlpm.s="Sector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7</v>
      </c>
      <c r="G225" s="28" cm="1">
        <f t="array" ref="G225">_xlfn.LET(_xlpm.h,HOUR($A225),_xlpm.s,G$221,_xlpm.hrs,IFERROR(HOUR(Flights_2026_09_30333435363734567891011[entry_hour]),-1),_xlpm.sectors,IF(_xlpm.s="Sector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H225" s="17" cm="1">
        <f t="array" ref="H225">_xlfn.LET(_xlpm.h,HOUR($A225),_xlpm.s,H$221,_xlpm.hrs,IFERROR(HOUR(Flights_2026_09_30333435363734567891011[entry_hour]),-1),_xlpm.sectors,IF(_xlpm.s="Sector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1</v>
      </c>
      <c r="I225" s="17">
        <f t="shared" si="1"/>
        <v>28</v>
      </c>
      <c r="W225" s="17" cm="1">
        <f t="array" ref="W225">SUMPRODUCT(--(IFERROR(HOUR(Flights_2026_09_30333435363734567891011[entry_hour]),-1)=HOUR(W$212)),--(IFERROR(Flights_2026_09_30333435363734567891011[nfl],-1)&gt;=IF($V249=450,450,$V249)),--(IFERROR(Flights_2026_09_30333435363734567891011[nfl],-1)&lt;=IF($V249=450,450,$V249+9)))</f>
        <v>0</v>
      </c>
      <c r="X225" s="17" cm="1">
        <f t="array" ref="X225">SUMPRODUCT(--(IFERROR(HOUR(Flights_2026_09_30333435363734567891011[entry_hour]),-1)=HOUR(X$212)),--(IFERROR(Flights_2026_09_30333435363734567891011[nfl],-1)&gt;=IF($V249=450,450,$V249)),--(IFERROR(Flights_2026_09_30333435363734567891011[nfl],-1)&lt;=IF($V249=450,450,$V249+9)))</f>
        <v>0</v>
      </c>
      <c r="Y225" s="17" cm="1">
        <f t="array" ref="Y225">SUMPRODUCT(--(IFERROR(HOUR(Flights_2026_09_30333435363734567891011[entry_hour]),-1)=HOUR(Y$212)),--(IFERROR(Flights_2026_09_30333435363734567891011[nfl],-1)&gt;=IF($V249=450,450,$V249)),--(IFERROR(Flights_2026_09_30333435363734567891011[nfl],-1)&lt;=IF($V249=450,450,$V249+9)))</f>
        <v>3</v>
      </c>
      <c r="Z225" s="17" cm="1">
        <f t="array" ref="Z225">SUMPRODUCT(--(IFERROR(HOUR(Flights_2026_09_30333435363734567891011[entry_hour]),-1)=HOUR(Z$212)),--(IFERROR(Flights_2026_09_30333435363734567891011[nfl],-1)&gt;=IF($V249=450,450,$V249)),--(IFERROR(Flights_2026_09_30333435363734567891011[nfl],-1)&lt;=IF($V249=450,450,$V249+9)))</f>
        <v>3</v>
      </c>
      <c r="AA225" s="17" cm="1">
        <f t="array" ref="AA225">SUMPRODUCT(--(IFERROR(HOUR(Flights_2026_09_30333435363734567891011[entry_hour]),-1)=HOUR(AA$212)),--(IFERROR(Flights_2026_09_30333435363734567891011[nfl],-1)&gt;=IF($V249=450,450,$V249)),--(IFERROR(Flights_2026_09_30333435363734567891011[nfl],-1)&lt;=IF($V249=450,450,$V249+9)))</f>
        <v>2</v>
      </c>
      <c r="AB225" s="17" cm="1">
        <f t="array" ref="AB225">SUMPRODUCT(--(IFERROR(HOUR(Flights_2026_09_30333435363734567891011[entry_hour]),-1)=HOUR(AB$212)),--(IFERROR(Flights_2026_09_30333435363734567891011[nfl],-1)&gt;=IF($V249=450,450,$V249)),--(IFERROR(Flights_2026_09_30333435363734567891011[nfl],-1)&lt;=IF($V249=450,450,$V249+9)))</f>
        <v>2</v>
      </c>
      <c r="AC225" s="17" cm="1">
        <f t="array" ref="AC225">SUMPRODUCT(--(IFERROR(HOUR(Flights_2026_09_30333435363734567891011[entry_hour]),-1)=HOUR(AC$212)),--(IFERROR(Flights_2026_09_30333435363734567891011[nfl],-1)&gt;=IF($V249=450,450,$V249)),--(IFERROR(Flights_2026_09_30333435363734567891011[nfl],-1)&lt;=IF($V249=450,450,$V249+9)))</f>
        <v>1</v>
      </c>
      <c r="AD225" s="17" cm="1">
        <f t="array" ref="AD225">SUMPRODUCT(--(IFERROR(HOUR(Flights_2026_09_30333435363734567891011[entry_hour]),-1)=HOUR(AD$212)),--(IFERROR(Flights_2026_09_30333435363734567891011[nfl],-1)&gt;=IF($V249=450,450,$V249)),--(IFERROR(Flights_2026_09_30333435363734567891011[nfl],-1)&lt;=IF($V249=450,450,$V249+9)))</f>
        <v>0</v>
      </c>
      <c r="AE225" s="17" cm="1">
        <f t="array" ref="AE225">SUMPRODUCT(--(IFERROR(HOUR(Flights_2026_09_30333435363734567891011[entry_hour]),-1)=HOUR(AE$212)),--(IFERROR(Flights_2026_09_30333435363734567891011[nfl],-1)&gt;=IF($V249=450,450,$V249)),--(IFERROR(Flights_2026_09_30333435363734567891011[nfl],-1)&lt;=IF($V249=450,450,$V249+9)))</f>
        <v>0</v>
      </c>
      <c r="AF225" s="2">
        <v>0.625</v>
      </c>
      <c r="AG225" t="s">
        <v>840</v>
      </c>
      <c r="AH225" s="17">
        <v>350</v>
      </c>
      <c r="AI225" s="17" cm="1">
        <f t="array" ref="AI225">SUMPRODUCT(--(IFERROR(HOUR(Flights_2026_09_30333435363734567891011[entry_hour]),-1)=HOUR(AF225)),--(IFERROR(Flights_2026_09_30333435363734567891011[entry_sector],"")=AG225),--(IFERROR(Flights_2026_09_30333435363734567891011[nfl],-1)&gt;=AH225),--(IFERROR(Flights_2026_09_30333435363734567891011[nfl],-1)&lt;=IF(AH225=450,450,AH225+9)))</f>
        <v>0</v>
      </c>
    </row>
    <row r="226" spans="1:35" x14ac:dyDescent="0.2">
      <c r="A226" s="4">
        <v>0.75</v>
      </c>
      <c r="B226" s="28" cm="1">
        <f t="array" ref="B226">_xlfn.LET(_xlpm.h,HOUR($A226),_xlpm.s,B$221,_xlpm.hrs,IFERROR(HOUR(Flights_2026_09_30333435363734567891011[entry_hour]),-1),_xlpm.sectors,IF(_xlpm.s="Sector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C226" s="28" cm="1">
        <f t="array" ref="C226">_xlfn.LET(_xlpm.h,HOUR($A226),_xlpm.s,C$221,_xlpm.hrs,IFERROR(HOUR(Flights_2026_09_30333435363734567891011[entry_hour]),-1),_xlpm.sectors,IF(_xlpm.s="Sector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26" s="28" cm="1">
        <f t="array" ref="D226">_xlfn.LET(_xlpm.h,HOUR($A226),_xlpm.s,D$221,_xlpm.hrs,IFERROR(HOUR(Flights_2026_09_30333435363734567891011[entry_hour]),-1),_xlpm.sectors,IF(_xlpm.s="Sector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4</v>
      </c>
      <c r="E226" s="28" cm="1">
        <f t="array" ref="E226">_xlfn.LET(_xlpm.h,HOUR($A226),_xlpm.s,E$221,_xlpm.hrs,IFERROR(HOUR(Flights_2026_09_30333435363734567891011[entry_hour]),-1),_xlpm.sectors,IF(_xlpm.s="Sector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11</v>
      </c>
      <c r="F226" s="28" cm="1">
        <f t="array" ref="F226">_xlfn.LET(_xlpm.h,HOUR($A226),_xlpm.s,F$221,_xlpm.hrs,IFERROR(HOUR(Flights_2026_09_30333435363734567891011[entry_hour]),-1),_xlpm.sectors,IF(_xlpm.s="Sector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5</v>
      </c>
      <c r="G226" s="28" cm="1">
        <f t="array" ref="G226">_xlfn.LET(_xlpm.h,HOUR($A226),_xlpm.s,G$221,_xlpm.hrs,IFERROR(HOUR(Flights_2026_09_30333435363734567891011[entry_hour]),-1),_xlpm.sectors,IF(_xlpm.s="Sector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5</v>
      </c>
      <c r="H226" s="17" cm="1">
        <f t="array" ref="H226">_xlfn.LET(_xlpm.h,HOUR($A226),_xlpm.s,H$221,_xlpm.hrs,IFERROR(HOUR(Flights_2026_09_30333435363734567891011[entry_hour]),-1),_xlpm.sectors,IF(_xlpm.s="Sector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I226" s="17">
        <f t="shared" si="1"/>
        <v>27</v>
      </c>
      <c r="W226" s="17" cm="1">
        <f t="array" ref="W226">SUMPRODUCT(--(IFERROR(HOUR(Flights_2026_09_30333435363734567891011[entry_hour]),-1)=HOUR(W$212)),--(IFERROR(Flights_2026_09_30333435363734567891011[nfl],-1)&gt;=IF($V250=450,450,$V250)),--(IFERROR(Flights_2026_09_30333435363734567891011[nfl],-1)&lt;=IF($V250=450,450,$V250+9)))</f>
        <v>0</v>
      </c>
      <c r="X226" s="17" cm="1">
        <f t="array" ref="X226">SUMPRODUCT(--(IFERROR(HOUR(Flights_2026_09_30333435363734567891011[entry_hour]),-1)=HOUR(X$212)),--(IFERROR(Flights_2026_09_30333435363734567891011[nfl],-1)&gt;=IF($V250=450,450,$V250)),--(IFERROR(Flights_2026_09_30333435363734567891011[nfl],-1)&lt;=IF($V250=450,450,$V250+9)))</f>
        <v>0</v>
      </c>
      <c r="Y226" s="17" cm="1">
        <f t="array" ref="Y226">SUMPRODUCT(--(IFERROR(HOUR(Flights_2026_09_30333435363734567891011[entry_hour]),-1)=HOUR(Y$212)),--(IFERROR(Flights_2026_09_30333435363734567891011[nfl],-1)&gt;=IF($V250=450,450,$V250)),--(IFERROR(Flights_2026_09_30333435363734567891011[nfl],-1)&lt;=IF($V250=450,450,$V250+9)))</f>
        <v>0</v>
      </c>
      <c r="Z226" s="17" cm="1">
        <f t="array" ref="Z226">SUMPRODUCT(--(IFERROR(HOUR(Flights_2026_09_30333435363734567891011[entry_hour]),-1)=HOUR(Z$212)),--(IFERROR(Flights_2026_09_30333435363734567891011[nfl],-1)&gt;=IF($V250=450,450,$V250)),--(IFERROR(Flights_2026_09_30333435363734567891011[nfl],-1)&lt;=IF($V250=450,450,$V250+9)))</f>
        <v>0</v>
      </c>
      <c r="AA226" s="17" cm="1">
        <f t="array" ref="AA226">SUMPRODUCT(--(IFERROR(HOUR(Flights_2026_09_30333435363734567891011[entry_hour]),-1)=HOUR(AA$212)),--(IFERROR(Flights_2026_09_30333435363734567891011[nfl],-1)&gt;=IF($V250=450,450,$V250)),--(IFERROR(Flights_2026_09_30333435363734567891011[nfl],-1)&lt;=IF($V250=450,450,$V250+9)))</f>
        <v>0</v>
      </c>
      <c r="AB226" s="17" cm="1">
        <f t="array" ref="AB226">SUMPRODUCT(--(IFERROR(HOUR(Flights_2026_09_30333435363734567891011[entry_hour]),-1)=HOUR(AB$212)),--(IFERROR(Flights_2026_09_30333435363734567891011[nfl],-1)&gt;=IF($V250=450,450,$V250)),--(IFERROR(Flights_2026_09_30333435363734567891011[nfl],-1)&lt;=IF($V250=450,450,$V250+9)))</f>
        <v>0</v>
      </c>
      <c r="AC226" s="17" cm="1">
        <f t="array" ref="AC226">SUMPRODUCT(--(IFERROR(HOUR(Flights_2026_09_30333435363734567891011[entry_hour]),-1)=HOUR(AC$212)),--(IFERROR(Flights_2026_09_30333435363734567891011[nfl],-1)&gt;=IF($V250=450,450,$V250)),--(IFERROR(Flights_2026_09_30333435363734567891011[nfl],-1)&lt;=IF($V250=450,450,$V250+9)))</f>
        <v>0</v>
      </c>
      <c r="AD226" s="17" cm="1">
        <f t="array" ref="AD226">SUMPRODUCT(--(IFERROR(HOUR(Flights_2026_09_30333435363734567891011[entry_hour]),-1)=HOUR(AD$212)),--(IFERROR(Flights_2026_09_30333435363734567891011[nfl],-1)&gt;=IF($V250=450,450,$V250)),--(IFERROR(Flights_2026_09_30333435363734567891011[nfl],-1)&lt;=IF($V250=450,450,$V250+9)))</f>
        <v>0</v>
      </c>
      <c r="AE226" s="17" cm="1">
        <f t="array" ref="AE226">SUMPRODUCT(--(IFERROR(HOUR(Flights_2026_09_30333435363734567891011[entry_hour]),-1)=HOUR(AE$212)),--(IFERROR(Flights_2026_09_30333435363734567891011[nfl],-1)&gt;=IF($V250=450,450,$V250)),--(IFERROR(Flights_2026_09_30333435363734567891011[nfl],-1)&lt;=IF($V250=450,450,$V250+9)))</f>
        <v>0</v>
      </c>
      <c r="AF226" s="2">
        <v>0.625</v>
      </c>
      <c r="AG226" t="s">
        <v>840</v>
      </c>
      <c r="AH226" s="17">
        <v>360</v>
      </c>
      <c r="AI226" s="17" cm="1">
        <f t="array" ref="AI226">SUMPRODUCT(--(IFERROR(HOUR(Flights_2026_09_30333435363734567891011[entry_hour]),-1)=HOUR(AF226)),--(IFERROR(Flights_2026_09_30333435363734567891011[entry_sector],"")=AG226),--(IFERROR(Flights_2026_09_30333435363734567891011[nfl],-1)&gt;=AH226),--(IFERROR(Flights_2026_09_30333435363734567891011[nfl],-1)&lt;=IF(AH226=450,450,AH226+9)))</f>
        <v>0</v>
      </c>
    </row>
    <row r="227" spans="1:35" x14ac:dyDescent="0.2">
      <c r="A227" s="4">
        <v>0.79166666666666674</v>
      </c>
      <c r="B227" s="28" cm="1">
        <f t="array" ref="B227">_xlfn.LET(_xlpm.h,HOUR($A227),_xlpm.s,B$221,_xlpm.hrs,IFERROR(HOUR(Flights_2026_09_30333435363734567891011[entry_hour]),-1),_xlpm.sectors,IF(_xlpm.s="Sector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1</v>
      </c>
      <c r="C227" s="28" cm="1">
        <f t="array" ref="C227">_xlfn.LET(_xlpm.h,HOUR($A227),_xlpm.s,C$221,_xlpm.hrs,IFERROR(HOUR(Flights_2026_09_30333435363734567891011[entry_hour]),-1),_xlpm.sectors,IF(_xlpm.s="Sector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27" s="28" cm="1">
        <f t="array" ref="D227">_xlfn.LET(_xlpm.h,HOUR($A227),_xlpm.s,D$221,_xlpm.hrs,IFERROR(HOUR(Flights_2026_09_30333435363734567891011[entry_hour]),-1),_xlpm.sectors,IF(_xlpm.s="Sector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3</v>
      </c>
      <c r="E227" s="28" cm="1">
        <f t="array" ref="E227">_xlfn.LET(_xlpm.h,HOUR($A227),_xlpm.s,E$221,_xlpm.hrs,IFERROR(HOUR(Flights_2026_09_30333435363734567891011[entry_hour]),-1),_xlpm.sectors,IF(_xlpm.s="Sector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8</v>
      </c>
      <c r="F227" s="28" cm="1">
        <f t="array" ref="F227">_xlfn.LET(_xlpm.h,HOUR($A227),_xlpm.s,F$221,_xlpm.hrs,IFERROR(HOUR(Flights_2026_09_30333435363734567891011[entry_hour]),-1),_xlpm.sectors,IF(_xlpm.s="Sector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7</v>
      </c>
      <c r="G227" s="28" cm="1">
        <f t="array" ref="G227">_xlfn.LET(_xlpm.h,HOUR($A227),_xlpm.s,G$221,_xlpm.hrs,IFERROR(HOUR(Flights_2026_09_30333435363734567891011[entry_hour]),-1),_xlpm.sectors,IF(_xlpm.s="Sector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H227" s="17" cm="1">
        <f t="array" ref="H227">_xlfn.LET(_xlpm.h,HOUR($A227),_xlpm.s,H$221,_xlpm.hrs,IFERROR(HOUR(Flights_2026_09_30333435363734567891011[entry_hour]),-1),_xlpm.sectors,IF(_xlpm.s="Sector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1</v>
      </c>
      <c r="I227" s="17">
        <f t="shared" si="1"/>
        <v>20</v>
      </c>
      <c r="W227" s="17" cm="1">
        <f t="array" ref="W227">SUMPRODUCT(--(IFERROR(HOUR(Flights_2026_09_30333435363734567891011[entry_hour]),-1)=HOUR(W$212)),--(IFERROR(Flights_2026_09_30333435363734567891011[nfl],-1)&gt;=IF($V251=450,450,$V251)),--(IFERROR(Flights_2026_09_30333435363734567891011[nfl],-1)&lt;=IF($V251=450,450,$V251+9)))</f>
        <v>0</v>
      </c>
      <c r="X227" s="17" cm="1">
        <f t="array" ref="X227">SUMPRODUCT(--(IFERROR(HOUR(Flights_2026_09_30333435363734567891011[entry_hour]),-1)=HOUR(X$212)),--(IFERROR(Flights_2026_09_30333435363734567891011[nfl],-1)&gt;=IF($V251=450,450,$V251)),--(IFERROR(Flights_2026_09_30333435363734567891011[nfl],-1)&lt;=IF($V251=450,450,$V251+9)))</f>
        <v>1</v>
      </c>
      <c r="Y227" s="17" cm="1">
        <f t="array" ref="Y227">SUMPRODUCT(--(IFERROR(HOUR(Flights_2026_09_30333435363734567891011[entry_hour]),-1)=HOUR(Y$212)),--(IFERROR(Flights_2026_09_30333435363734567891011[nfl],-1)&gt;=IF($V251=450,450,$V251)),--(IFERROR(Flights_2026_09_30333435363734567891011[nfl],-1)&lt;=IF($V251=450,450,$V251+9)))</f>
        <v>1</v>
      </c>
      <c r="Z227" s="17" cm="1">
        <f t="array" ref="Z227">SUMPRODUCT(--(IFERROR(HOUR(Flights_2026_09_30333435363734567891011[entry_hour]),-1)=HOUR(Z$212)),--(IFERROR(Flights_2026_09_30333435363734567891011[nfl],-1)&gt;=IF($V251=450,450,$V251)),--(IFERROR(Flights_2026_09_30333435363734567891011[nfl],-1)&lt;=IF($V251=450,450,$V251+9)))</f>
        <v>0</v>
      </c>
      <c r="AA227" s="17" cm="1">
        <f t="array" ref="AA227">SUMPRODUCT(--(IFERROR(HOUR(Flights_2026_09_30333435363734567891011[entry_hour]),-1)=HOUR(AA$212)),--(IFERROR(Flights_2026_09_30333435363734567891011[nfl],-1)&gt;=IF($V251=450,450,$V251)),--(IFERROR(Flights_2026_09_30333435363734567891011[nfl],-1)&lt;=IF($V251=450,450,$V251+9)))</f>
        <v>0</v>
      </c>
      <c r="AB227" s="17" cm="1">
        <f t="array" ref="AB227">SUMPRODUCT(--(IFERROR(HOUR(Flights_2026_09_30333435363734567891011[entry_hour]),-1)=HOUR(AB$212)),--(IFERROR(Flights_2026_09_30333435363734567891011[nfl],-1)&gt;=IF($V251=450,450,$V251)),--(IFERROR(Flights_2026_09_30333435363734567891011[nfl],-1)&lt;=IF($V251=450,450,$V251+9)))</f>
        <v>0</v>
      </c>
      <c r="AC227" s="17" cm="1">
        <f t="array" ref="AC227">SUMPRODUCT(--(IFERROR(HOUR(Flights_2026_09_30333435363734567891011[entry_hour]),-1)=HOUR(AC$212)),--(IFERROR(Flights_2026_09_30333435363734567891011[nfl],-1)&gt;=IF($V251=450,450,$V251)),--(IFERROR(Flights_2026_09_30333435363734567891011[nfl],-1)&lt;=IF($V251=450,450,$V251+9)))</f>
        <v>0</v>
      </c>
      <c r="AD227" s="17" cm="1">
        <f t="array" ref="AD227">SUMPRODUCT(--(IFERROR(HOUR(Flights_2026_09_30333435363734567891011[entry_hour]),-1)=HOUR(AD$212)),--(IFERROR(Flights_2026_09_30333435363734567891011[nfl],-1)&gt;=IF($V251=450,450,$V251)),--(IFERROR(Flights_2026_09_30333435363734567891011[nfl],-1)&lt;=IF($V251=450,450,$V251+9)))</f>
        <v>0</v>
      </c>
      <c r="AE227" s="17" cm="1">
        <f t="array" ref="AE227">SUMPRODUCT(--(IFERROR(HOUR(Flights_2026_09_30333435363734567891011[entry_hour]),-1)=HOUR(AE$212)),--(IFERROR(Flights_2026_09_30333435363734567891011[nfl],-1)&gt;=IF($V251=450,450,$V251)),--(IFERROR(Flights_2026_09_30333435363734567891011[nfl],-1)&lt;=IF($V251=450,450,$V251+9)))</f>
        <v>0</v>
      </c>
      <c r="AF227" s="2">
        <v>0.625</v>
      </c>
      <c r="AG227" t="s">
        <v>840</v>
      </c>
      <c r="AH227" s="17">
        <v>370</v>
      </c>
      <c r="AI227" s="17" cm="1">
        <f t="array" ref="AI227">SUMPRODUCT(--(IFERROR(HOUR(Flights_2026_09_30333435363734567891011[entry_hour]),-1)=HOUR(AF227)),--(IFERROR(Flights_2026_09_30333435363734567891011[entry_sector],"")=AG227),--(IFERROR(Flights_2026_09_30333435363734567891011[nfl],-1)&gt;=AH227),--(IFERROR(Flights_2026_09_30333435363734567891011[nfl],-1)&lt;=IF(AH227=450,450,AH227+9)))</f>
        <v>3</v>
      </c>
    </row>
    <row r="228" spans="1:35" x14ac:dyDescent="0.2">
      <c r="A228" s="4">
        <v>0.83333333333333337</v>
      </c>
      <c r="B228" s="28" cm="1">
        <f t="array" ref="B228">_xlfn.LET(_xlpm.h,HOUR($A228),_xlpm.s,B$221,_xlpm.hrs,IFERROR(HOUR(Flights_2026_09_30333435363734567891011[entry_hour]),-1),_xlpm.sectors,IF(_xlpm.s="Sector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C228" s="28" cm="1">
        <f t="array" ref="C228">_xlfn.LET(_xlpm.h,HOUR($A228),_xlpm.s,C$221,_xlpm.hrs,IFERROR(HOUR(Flights_2026_09_30333435363734567891011[entry_hour]),-1),_xlpm.sectors,IF(_xlpm.s="Sector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28" s="28" cm="1">
        <f t="array" ref="D228">_xlfn.LET(_xlpm.h,HOUR($A228),_xlpm.s,D$221,_xlpm.hrs,IFERROR(HOUR(Flights_2026_09_30333435363734567891011[entry_hour]),-1),_xlpm.sectors,IF(_xlpm.s="Sector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E228" s="28" cm="1">
        <f t="array" ref="E228">_xlfn.LET(_xlpm.h,HOUR($A228),_xlpm.s,E$221,_xlpm.hrs,IFERROR(HOUR(Flights_2026_09_30333435363734567891011[entry_hour]),-1),_xlpm.sectors,IF(_xlpm.s="Sector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6</v>
      </c>
      <c r="F228" s="28" cm="1">
        <f t="array" ref="F228">_xlfn.LET(_xlpm.h,HOUR($A228),_xlpm.s,F$221,_xlpm.hrs,IFERROR(HOUR(Flights_2026_09_30333435363734567891011[entry_hour]),-1),_xlpm.sectors,IF(_xlpm.s="Sector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4</v>
      </c>
      <c r="G228" s="28" cm="1">
        <f t="array" ref="G228">_xlfn.LET(_xlpm.h,HOUR($A228),_xlpm.s,G$221,_xlpm.hrs,IFERROR(HOUR(Flights_2026_09_30333435363734567891011[entry_hour]),-1),_xlpm.sectors,IF(_xlpm.s="Sector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H228" s="17" cm="1">
        <f t="array" ref="H228">_xlfn.LET(_xlpm.h,HOUR($A228),_xlpm.s,H$221,_xlpm.hrs,IFERROR(HOUR(Flights_2026_09_30333435363734567891011[entry_hour]),-1),_xlpm.sectors,IF(_xlpm.s="Sector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I228" s="17">
        <f t="shared" si="1"/>
        <v>16</v>
      </c>
      <c r="W228" s="17" cm="1">
        <f t="array" ref="W228">SUMPRODUCT(--(IFERROR(HOUR(Flights_2026_09_30333435363734567891011[entry_hour]),-1)=HOUR(W$212)),--(IFERROR(Flights_2026_09_30333435363734567891011[nfl],-1)&gt;=IF($V252=450,450,$V252)),--(IFERROR(Flights_2026_09_30333435363734567891011[nfl],-1)&lt;=IF($V252=450,450,$V252+9)))</f>
        <v>0</v>
      </c>
      <c r="X228" s="17" cm="1">
        <f t="array" ref="X228">SUMPRODUCT(--(IFERROR(HOUR(Flights_2026_09_30333435363734567891011[entry_hour]),-1)=HOUR(X$212)),--(IFERROR(Flights_2026_09_30333435363734567891011[nfl],-1)&gt;=IF($V252=450,450,$V252)),--(IFERROR(Flights_2026_09_30333435363734567891011[nfl],-1)&lt;=IF($V252=450,450,$V252+9)))</f>
        <v>0</v>
      </c>
      <c r="Y228" s="17" cm="1">
        <f t="array" ref="Y228">SUMPRODUCT(--(IFERROR(HOUR(Flights_2026_09_30333435363734567891011[entry_hour]),-1)=HOUR(Y$212)),--(IFERROR(Flights_2026_09_30333435363734567891011[nfl],-1)&gt;=IF($V252=450,450,$V252)),--(IFERROR(Flights_2026_09_30333435363734567891011[nfl],-1)&lt;=IF($V252=450,450,$V252+9)))</f>
        <v>0</v>
      </c>
      <c r="Z228" s="17" cm="1">
        <f t="array" ref="Z228">SUMPRODUCT(--(IFERROR(HOUR(Flights_2026_09_30333435363734567891011[entry_hour]),-1)=HOUR(Z$212)),--(IFERROR(Flights_2026_09_30333435363734567891011[nfl],-1)&gt;=IF($V252=450,450,$V252)),--(IFERROR(Flights_2026_09_30333435363734567891011[nfl],-1)&lt;=IF($V252=450,450,$V252+9)))</f>
        <v>0</v>
      </c>
      <c r="AA228" s="17" cm="1">
        <f t="array" ref="AA228">SUMPRODUCT(--(IFERROR(HOUR(Flights_2026_09_30333435363734567891011[entry_hour]),-1)=HOUR(AA$212)),--(IFERROR(Flights_2026_09_30333435363734567891011[nfl],-1)&gt;=IF($V252=450,450,$V252)),--(IFERROR(Flights_2026_09_30333435363734567891011[nfl],-1)&lt;=IF($V252=450,450,$V252+9)))</f>
        <v>0</v>
      </c>
      <c r="AB228" s="17" cm="1">
        <f t="array" ref="AB228">SUMPRODUCT(--(IFERROR(HOUR(Flights_2026_09_30333435363734567891011[entry_hour]),-1)=HOUR(AB$212)),--(IFERROR(Flights_2026_09_30333435363734567891011[nfl],-1)&gt;=IF($V252=450,450,$V252)),--(IFERROR(Flights_2026_09_30333435363734567891011[nfl],-1)&lt;=IF($V252=450,450,$V252+9)))</f>
        <v>0</v>
      </c>
      <c r="AC228" s="17" cm="1">
        <f t="array" ref="AC228">SUMPRODUCT(--(IFERROR(HOUR(Flights_2026_09_30333435363734567891011[entry_hour]),-1)=HOUR(AC$212)),--(IFERROR(Flights_2026_09_30333435363734567891011[nfl],-1)&gt;=IF($V252=450,450,$V252)),--(IFERROR(Flights_2026_09_30333435363734567891011[nfl],-1)&lt;=IF($V252=450,450,$V252+9)))</f>
        <v>0</v>
      </c>
      <c r="AD228" s="17" cm="1">
        <f t="array" ref="AD228">SUMPRODUCT(--(IFERROR(HOUR(Flights_2026_09_30333435363734567891011[entry_hour]),-1)=HOUR(AD$212)),--(IFERROR(Flights_2026_09_30333435363734567891011[nfl],-1)&gt;=IF($V252=450,450,$V252)),--(IFERROR(Flights_2026_09_30333435363734567891011[nfl],-1)&lt;=IF($V252=450,450,$V252+9)))</f>
        <v>0</v>
      </c>
      <c r="AE228" s="17" cm="1">
        <f t="array" ref="AE228">SUMPRODUCT(--(IFERROR(HOUR(Flights_2026_09_30333435363734567891011[entry_hour]),-1)=HOUR(AE$212)),--(IFERROR(Flights_2026_09_30333435363734567891011[nfl],-1)&gt;=IF($V252=450,450,$V252)),--(IFERROR(Flights_2026_09_30333435363734567891011[nfl],-1)&lt;=IF($V252=450,450,$V252+9)))</f>
        <v>0</v>
      </c>
      <c r="AF228" s="2">
        <v>0.625</v>
      </c>
      <c r="AG228" t="s">
        <v>840</v>
      </c>
      <c r="AH228" s="17">
        <v>380</v>
      </c>
      <c r="AI228" s="17" cm="1">
        <f t="array" ref="AI228">SUMPRODUCT(--(IFERROR(HOUR(Flights_2026_09_30333435363734567891011[entry_hour]),-1)=HOUR(AF228)),--(IFERROR(Flights_2026_09_30333435363734567891011[entry_sector],"")=AG228),--(IFERROR(Flights_2026_09_30333435363734567891011[nfl],-1)&gt;=AH228),--(IFERROR(Flights_2026_09_30333435363734567891011[nfl],-1)&lt;=IF(AH228=450,450,AH228+9)))</f>
        <v>0</v>
      </c>
    </row>
    <row r="229" spans="1:35" x14ac:dyDescent="0.2">
      <c r="A229" s="4">
        <v>0.875</v>
      </c>
      <c r="B229" s="28" cm="1">
        <f t="array" ref="B229">_xlfn.LET(_xlpm.h,HOUR($A229),_xlpm.s,B$221,_xlpm.hrs,IFERROR(HOUR(Flights_2026_09_30333435363734567891011[entry_hour]),-1),_xlpm.sectors,IF(_xlpm.s="Sector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C229" s="28" cm="1">
        <f t="array" ref="C229">_xlfn.LET(_xlpm.h,HOUR($A229),_xlpm.s,C$221,_xlpm.hrs,IFERROR(HOUR(Flights_2026_09_30333435363734567891011[entry_hour]),-1),_xlpm.sectors,IF(_xlpm.s="Sector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29" s="28" cm="1">
        <f t="array" ref="D229">_xlfn.LET(_xlpm.h,HOUR($A229),_xlpm.s,D$221,_xlpm.hrs,IFERROR(HOUR(Flights_2026_09_30333435363734567891011[entry_hour]),-1),_xlpm.sectors,IF(_xlpm.s="Sector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E229" s="28" cm="1">
        <f t="array" ref="E229">_xlfn.LET(_xlpm.h,HOUR($A229),_xlpm.s,E$221,_xlpm.hrs,IFERROR(HOUR(Flights_2026_09_30333435363734567891011[entry_hour]),-1),_xlpm.sectors,IF(_xlpm.s="Sector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4</v>
      </c>
      <c r="F229" s="28" cm="1">
        <f t="array" ref="F229">_xlfn.LET(_xlpm.h,HOUR($A229),_xlpm.s,F$221,_xlpm.hrs,IFERROR(HOUR(Flights_2026_09_30333435363734567891011[entry_hour]),-1),_xlpm.sectors,IF(_xlpm.s="Sector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G229" s="28" cm="1">
        <f t="array" ref="G229">_xlfn.LET(_xlpm.h,HOUR($A229),_xlpm.s,G$221,_xlpm.hrs,IFERROR(HOUR(Flights_2026_09_30333435363734567891011[entry_hour]),-1),_xlpm.sectors,IF(_xlpm.s="Sector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H229" s="17" cm="1">
        <f t="array" ref="H229">_xlfn.LET(_xlpm.h,HOUR($A229),_xlpm.s,H$221,_xlpm.hrs,IFERROR(HOUR(Flights_2026_09_30333435363734567891011[entry_hour]),-1),_xlpm.sectors,IF(_xlpm.s="Sector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I229" s="17">
        <f t="shared" si="1"/>
        <v>10</v>
      </c>
      <c r="W229" s="17" cm="1">
        <f t="array" ref="W229">SUMPRODUCT(--(IFERROR(HOUR(Flights_2026_09_30333435363734567891011[entry_hour]),-1)=HOUR(W$212)),--(IFERROR(Flights_2026_09_30333435363734567891011[nfl],-1)&gt;=IF($V253=450,450,$V253)),--(IFERROR(Flights_2026_09_30333435363734567891011[nfl],-1)&lt;=IF($V253=450,450,$V253+9)))</f>
        <v>0</v>
      </c>
      <c r="X229" s="17" cm="1">
        <f t="array" ref="X229">SUMPRODUCT(--(IFERROR(HOUR(Flights_2026_09_30333435363734567891011[entry_hour]),-1)=HOUR(X$212)),--(IFERROR(Flights_2026_09_30333435363734567891011[nfl],-1)&gt;=IF($V253=450,450,$V253)),--(IFERROR(Flights_2026_09_30333435363734567891011[nfl],-1)&lt;=IF($V253=450,450,$V253+9)))</f>
        <v>0</v>
      </c>
      <c r="Y229" s="17" cm="1">
        <f t="array" ref="Y229">SUMPRODUCT(--(IFERROR(HOUR(Flights_2026_09_30333435363734567891011[entry_hour]),-1)=HOUR(Y$212)),--(IFERROR(Flights_2026_09_30333435363734567891011[nfl],-1)&gt;=IF($V253=450,450,$V253)),--(IFERROR(Flights_2026_09_30333435363734567891011[nfl],-1)&lt;=IF($V253=450,450,$V253+9)))</f>
        <v>0</v>
      </c>
      <c r="Z229" s="17" cm="1">
        <f t="array" ref="Z229">SUMPRODUCT(--(IFERROR(HOUR(Flights_2026_09_30333435363734567891011[entry_hour]),-1)=HOUR(Z$212)),--(IFERROR(Flights_2026_09_30333435363734567891011[nfl],-1)&gt;=IF($V253=450,450,$V253)),--(IFERROR(Flights_2026_09_30333435363734567891011[nfl],-1)&lt;=IF($V253=450,450,$V253+9)))</f>
        <v>0</v>
      </c>
      <c r="AA229" s="17" cm="1">
        <f t="array" ref="AA229">SUMPRODUCT(--(IFERROR(HOUR(Flights_2026_09_30333435363734567891011[entry_hour]),-1)=HOUR(AA$212)),--(IFERROR(Flights_2026_09_30333435363734567891011[nfl],-1)&gt;=IF($V253=450,450,$V253)),--(IFERROR(Flights_2026_09_30333435363734567891011[nfl],-1)&lt;=IF($V253=450,450,$V253+9)))</f>
        <v>0</v>
      </c>
      <c r="AB229" s="17" cm="1">
        <f t="array" ref="AB229">SUMPRODUCT(--(IFERROR(HOUR(Flights_2026_09_30333435363734567891011[entry_hour]),-1)=HOUR(AB$212)),--(IFERROR(Flights_2026_09_30333435363734567891011[nfl],-1)&gt;=IF($V253=450,450,$V253)),--(IFERROR(Flights_2026_09_30333435363734567891011[nfl],-1)&lt;=IF($V253=450,450,$V253+9)))</f>
        <v>0</v>
      </c>
      <c r="AC229" s="17" cm="1">
        <f t="array" ref="AC229">SUMPRODUCT(--(IFERROR(HOUR(Flights_2026_09_30333435363734567891011[entry_hour]),-1)=HOUR(AC$212)),--(IFERROR(Flights_2026_09_30333435363734567891011[nfl],-1)&gt;=IF($V253=450,450,$V253)),--(IFERROR(Flights_2026_09_30333435363734567891011[nfl],-1)&lt;=IF($V253=450,450,$V253+9)))</f>
        <v>0</v>
      </c>
      <c r="AD229" s="17" cm="1">
        <f t="array" ref="AD229">SUMPRODUCT(--(IFERROR(HOUR(Flights_2026_09_30333435363734567891011[entry_hour]),-1)=HOUR(AD$212)),--(IFERROR(Flights_2026_09_30333435363734567891011[nfl],-1)&gt;=IF($V253=450,450,$V253)),--(IFERROR(Flights_2026_09_30333435363734567891011[nfl],-1)&lt;=IF($V253=450,450,$V253+9)))</f>
        <v>0</v>
      </c>
      <c r="AE229" s="17" cm="1">
        <f t="array" ref="AE229">SUMPRODUCT(--(IFERROR(HOUR(Flights_2026_09_30333435363734567891011[entry_hour]),-1)=HOUR(AE$212)),--(IFERROR(Flights_2026_09_30333435363734567891011[nfl],-1)&gt;=IF($V253=450,450,$V253)),--(IFERROR(Flights_2026_09_30333435363734567891011[nfl],-1)&lt;=IF($V253=450,450,$V253+9)))</f>
        <v>0</v>
      </c>
      <c r="AF229" s="2">
        <v>0.625</v>
      </c>
      <c r="AG229" t="s">
        <v>840</v>
      </c>
      <c r="AH229" s="17">
        <v>390</v>
      </c>
      <c r="AI229" s="17" cm="1">
        <f t="array" ref="AI229">SUMPRODUCT(--(IFERROR(HOUR(Flights_2026_09_30333435363734567891011[entry_hour]),-1)=HOUR(AF229)),--(IFERROR(Flights_2026_09_30333435363734567891011[entry_sector],"")=AG229),--(IFERROR(Flights_2026_09_30333435363734567891011[nfl],-1)&gt;=AH229),--(IFERROR(Flights_2026_09_30333435363734567891011[nfl],-1)&lt;=IF(AH229=450,450,AH229+9)))</f>
        <v>1</v>
      </c>
    </row>
    <row r="230" spans="1:35" x14ac:dyDescent="0.2">
      <c r="A230" s="4">
        <v>0.91666666666666674</v>
      </c>
      <c r="B230" s="28" cm="1">
        <f t="array" ref="B230">_xlfn.LET(_xlpm.h,HOUR($A230),_xlpm.s,B$221,_xlpm.hrs,IFERROR(HOUR(Flights_2026_09_30333435363734567891011[entry_hour]),-1),_xlpm.sectors,IF(_xlpm.s="Sector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C230" s="28" cm="1">
        <f t="array" ref="C230">_xlfn.LET(_xlpm.h,HOUR($A230),_xlpm.s,C$221,_xlpm.hrs,IFERROR(HOUR(Flights_2026_09_30333435363734567891011[entry_hour]),-1),_xlpm.sectors,IF(_xlpm.s="Sector 4",_xlfn.XLOOKUP(Flights_2026_09_30333435363734567891011[adep],Tabla42[ADEP],Tabla42[Sector_4],""),Flights_2026_09_30333435363734567891011[entry_sector]),SUMPRODUCT(--(_xlpm.hrs=_xlpm.h),--(_xlpm.sectors=_xlpm.s)))</f>
        <v>0</v>
      </c>
      <c r="D230" s="28" cm="1">
        <f t="array" ref="D230">_xlfn.LET(_xlpm.h,HOUR($A230),_xlpm.s,D$221,_xlpm.hrs,IFERROR(HOUR(Flights_2026_09_30333435363734567891011[entry_hour]),-1),_xlpm.sectors,IF(_xlpm.s="Sector 4",_xlfn.XLOOKUP(Flights_2026_09_30333435363734567891011[adep],Tabla42[ADEP],Tabla42[Sector_4],""),Flights_2026_09_30333435363734567891011[entry_sector]),SUMPRODUCT(--(_xlpm.hrs=_xlpm.h),--(_xlpm.sectors=_xlpm.s)))</f>
        <v>5</v>
      </c>
      <c r="E230" s="28" cm="1">
        <f t="array" ref="E230">_xlfn.LET(_xlpm.h,HOUR($A230),_xlpm.s,E$221,_xlpm.hrs,IFERROR(HOUR(Flights_2026_09_30333435363734567891011[entry_hour]),-1),_xlpm.sectors,IF(_xlpm.s="Sector 4",_xlfn.XLOOKUP(Flights_2026_09_30333435363734567891011[adep],Tabla42[ADEP],Tabla42[Sector_4],""),Flights_2026_09_30333435363734567891011[entry_sector]),SUMPRODUCT(--(_xlpm.hrs=_xlpm.h),--(_xlpm.sectors=_xlpm.s)))</f>
        <v>5</v>
      </c>
      <c r="F230" s="28" cm="1">
        <f t="array" ref="F230">_xlfn.LET(_xlpm.h,HOUR($A230),_xlpm.s,F$221,_xlpm.hrs,IFERROR(HOUR(Flights_2026_09_30333435363734567891011[entry_hour]),-1),_xlpm.sectors,IF(_xlpm.s="Sector 4",_xlfn.XLOOKUP(Flights_2026_09_30333435363734567891011[adep],Tabla42[ADEP],Tabla42[Sector_4],""),Flights_2026_09_30333435363734567891011[entry_sector]),SUMPRODUCT(--(_xlpm.hrs=_xlpm.h),--(_xlpm.sectors=_xlpm.s)))</f>
        <v>3</v>
      </c>
      <c r="G230" s="28" cm="1">
        <f t="array" ref="G230">_xlfn.LET(_xlpm.h,HOUR($A230),_xlpm.s,G$221,_xlpm.hrs,IFERROR(HOUR(Flights_2026_09_30333435363734567891011[entry_hour]),-1),_xlpm.sectors,IF(_xlpm.s="Sector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H230" s="17" cm="1">
        <f t="array" ref="H230">_xlfn.LET(_xlpm.h,HOUR($A230),_xlpm.s,H$221,_xlpm.hrs,IFERROR(HOUR(Flights_2026_09_30333435363734567891011[entry_hour]),-1),_xlpm.sectors,IF(_xlpm.s="Sector 4",_xlfn.XLOOKUP(Flights_2026_09_30333435363734567891011[adep],Tabla42[ADEP],Tabla42[Sector_4],""),Flights_2026_09_30333435363734567891011[entry_sector]),SUMPRODUCT(--(_xlpm.hrs=_xlpm.h),--(_xlpm.sectors=_xlpm.s)))</f>
        <v>2</v>
      </c>
      <c r="I230" s="17">
        <f t="shared" si="1"/>
        <v>17</v>
      </c>
      <c r="W230" s="17" cm="1">
        <f t="array" ref="W230">SUMPRODUCT(--(IFERROR(HOUR(Flights_2026_09_30333435363734567891011[entry_hour]),-1)=HOUR(W$212)),--(IFERROR(Flights_2026_09_30333435363734567891011[nfl],-1)&gt;=IF($V254=450,450,$V254)),--(IFERROR(Flights_2026_09_30333435363734567891011[nfl],-1)&lt;=IF($V254=450,450,$V254+9)))</f>
        <v>0</v>
      </c>
      <c r="X230" s="17" cm="1">
        <f t="array" ref="X230">SUMPRODUCT(--(IFERROR(HOUR(Flights_2026_09_30333435363734567891011[entry_hour]),-1)=HOUR(X$212)),--(IFERROR(Flights_2026_09_30333435363734567891011[nfl],-1)&gt;=IF($V254=450,450,$V254)),--(IFERROR(Flights_2026_09_30333435363734567891011[nfl],-1)&lt;=IF($V254=450,450,$V254+9)))</f>
        <v>0</v>
      </c>
      <c r="Y230" s="17" cm="1">
        <f t="array" ref="Y230">SUMPRODUCT(--(IFERROR(HOUR(Flights_2026_09_30333435363734567891011[entry_hour]),-1)=HOUR(Y$212)),--(IFERROR(Flights_2026_09_30333435363734567891011[nfl],-1)&gt;=IF($V254=450,450,$V254)),--(IFERROR(Flights_2026_09_30333435363734567891011[nfl],-1)&lt;=IF($V254=450,450,$V254+9)))</f>
        <v>0</v>
      </c>
      <c r="Z230" s="17" cm="1">
        <f t="array" ref="Z230">SUMPRODUCT(--(IFERROR(HOUR(Flights_2026_09_30333435363734567891011[entry_hour]),-1)=HOUR(Z$212)),--(IFERROR(Flights_2026_09_30333435363734567891011[nfl],-1)&gt;=IF($V254=450,450,$V254)),--(IFERROR(Flights_2026_09_30333435363734567891011[nfl],-1)&lt;=IF($V254=450,450,$V254+9)))</f>
        <v>0</v>
      </c>
      <c r="AA230" s="17" cm="1">
        <f t="array" ref="AA230">SUMPRODUCT(--(IFERROR(HOUR(Flights_2026_09_30333435363734567891011[entry_hour]),-1)=HOUR(AA$212)),--(IFERROR(Flights_2026_09_30333435363734567891011[nfl],-1)&gt;=IF($V254=450,450,$V254)),--(IFERROR(Flights_2026_09_30333435363734567891011[nfl],-1)&lt;=IF($V254=450,450,$V254+9)))</f>
        <v>0</v>
      </c>
      <c r="AB230" s="17" cm="1">
        <f t="array" ref="AB230">SUMPRODUCT(--(IFERROR(HOUR(Flights_2026_09_30333435363734567891011[entry_hour]),-1)=HOUR(AB$212)),--(IFERROR(Flights_2026_09_30333435363734567891011[nfl],-1)&gt;=IF($V254=450,450,$V254)),--(IFERROR(Flights_2026_09_30333435363734567891011[nfl],-1)&lt;=IF($V254=450,450,$V254+9)))</f>
        <v>0</v>
      </c>
      <c r="AC230" s="17" cm="1">
        <f t="array" ref="AC230">SUMPRODUCT(--(IFERROR(HOUR(Flights_2026_09_30333435363734567891011[entry_hour]),-1)=HOUR(AC$212)),--(IFERROR(Flights_2026_09_30333435363734567891011[nfl],-1)&gt;=IF($V254=450,450,$V254)),--(IFERROR(Flights_2026_09_30333435363734567891011[nfl],-1)&lt;=IF($V254=450,450,$V254+9)))</f>
        <v>0</v>
      </c>
      <c r="AD230" s="17" cm="1">
        <f t="array" ref="AD230">SUMPRODUCT(--(IFERROR(HOUR(Flights_2026_09_30333435363734567891011[entry_hour]),-1)=HOUR(AD$212)),--(IFERROR(Flights_2026_09_30333435363734567891011[nfl],-1)&gt;=IF($V254=450,450,$V254)),--(IFERROR(Flights_2026_09_30333435363734567891011[nfl],-1)&lt;=IF($V254=450,450,$V254+9)))</f>
        <v>0</v>
      </c>
      <c r="AE230" s="17" cm="1">
        <f t="array" ref="AE230">SUMPRODUCT(--(IFERROR(HOUR(Flights_2026_09_30333435363734567891011[entry_hour]),-1)=HOUR(AE$212)),--(IFERROR(Flights_2026_09_30333435363734567891011[nfl],-1)&gt;=IF($V254=450,450,$V254)),--(IFERROR(Flights_2026_09_30333435363734567891011[nfl],-1)&lt;=IF($V254=450,450,$V254+9)))</f>
        <v>0</v>
      </c>
      <c r="AF230" s="2">
        <v>0.625</v>
      </c>
      <c r="AG230" t="s">
        <v>840</v>
      </c>
      <c r="AH230" s="17">
        <v>400</v>
      </c>
      <c r="AI230" s="17" cm="1">
        <f t="array" ref="AI230">SUMPRODUCT(--(IFERROR(HOUR(Flights_2026_09_30333435363734567891011[entry_hour]),-1)=HOUR(AF230)),--(IFERROR(Flights_2026_09_30333435363734567891011[entry_sector],"")=AG230),--(IFERROR(Flights_2026_09_30333435363734567891011[nfl],-1)&gt;=AH230),--(IFERROR(Flights_2026_09_30333435363734567891011[nfl],-1)&lt;=IF(AH230=450,450,AH230+9)))</f>
        <v>0</v>
      </c>
    </row>
    <row r="231" spans="1:35" x14ac:dyDescent="0.2">
      <c r="W231" s="17" cm="1">
        <f t="array" ref="W231">SUMPRODUCT(--(IFERROR(HOUR(Flights_2026_09_30333435363734567891011[entry_hour]),-1)=HOUR(W$212)),--(IFERROR(Flights_2026_09_30333435363734567891011[nfl],-1)&gt;=IF($V255=450,450,$V255)),--(IFERROR(Flights_2026_09_30333435363734567891011[nfl],-1)&lt;=IF($V255=450,450,$V255+9)))</f>
        <v>0</v>
      </c>
      <c r="X231" s="17" cm="1">
        <f t="array" ref="X231">SUMPRODUCT(--(IFERROR(HOUR(Flights_2026_09_30333435363734567891011[entry_hour]),-1)=HOUR(X$212)),--(IFERROR(Flights_2026_09_30333435363734567891011[nfl],-1)&gt;=IF($V255=450,450,$V255)),--(IFERROR(Flights_2026_09_30333435363734567891011[nfl],-1)&lt;=IF($V255=450,450,$V255+9)))</f>
        <v>0</v>
      </c>
      <c r="Y231" s="17" cm="1">
        <f t="array" ref="Y231">SUMPRODUCT(--(IFERROR(HOUR(Flights_2026_09_30333435363734567891011[entry_hour]),-1)=HOUR(Y$212)),--(IFERROR(Flights_2026_09_30333435363734567891011[nfl],-1)&gt;=IF($V255=450,450,$V255)),--(IFERROR(Flights_2026_09_30333435363734567891011[nfl],-1)&lt;=IF($V255=450,450,$V255+9)))</f>
        <v>1</v>
      </c>
      <c r="Z231" s="17" cm="1">
        <f t="array" ref="Z231">SUMPRODUCT(--(IFERROR(HOUR(Flights_2026_09_30333435363734567891011[entry_hour]),-1)=HOUR(Z$212)),--(IFERROR(Flights_2026_09_30333435363734567891011[nfl],-1)&gt;=IF($V255=450,450,$V255)),--(IFERROR(Flights_2026_09_30333435363734567891011[nfl],-1)&lt;=IF($V255=450,450,$V255+9)))</f>
        <v>0</v>
      </c>
      <c r="AA231" s="17" cm="1">
        <f t="array" ref="AA231">SUMPRODUCT(--(IFERROR(HOUR(Flights_2026_09_30333435363734567891011[entry_hour]),-1)=HOUR(AA$212)),--(IFERROR(Flights_2026_09_30333435363734567891011[nfl],-1)&gt;=IF($V255=450,450,$V255)),--(IFERROR(Flights_2026_09_30333435363734567891011[nfl],-1)&lt;=IF($V255=450,450,$V255+9)))</f>
        <v>0</v>
      </c>
      <c r="AB231" s="17" cm="1">
        <f t="array" ref="AB231">SUMPRODUCT(--(IFERROR(HOUR(Flights_2026_09_30333435363734567891011[entry_hour]),-1)=HOUR(AB$212)),--(IFERROR(Flights_2026_09_30333435363734567891011[nfl],-1)&gt;=IF($V255=450,450,$V255)),--(IFERROR(Flights_2026_09_30333435363734567891011[nfl],-1)&lt;=IF($V255=450,450,$V255+9)))</f>
        <v>0</v>
      </c>
      <c r="AC231" s="17" cm="1">
        <f t="array" ref="AC231">SUMPRODUCT(--(IFERROR(HOUR(Flights_2026_09_30333435363734567891011[entry_hour]),-1)=HOUR(AC$212)),--(IFERROR(Flights_2026_09_30333435363734567891011[nfl],-1)&gt;=IF($V255=450,450,$V255)),--(IFERROR(Flights_2026_09_30333435363734567891011[nfl],-1)&lt;=IF($V255=450,450,$V255+9)))</f>
        <v>0</v>
      </c>
      <c r="AD231" s="17" cm="1">
        <f t="array" ref="AD231">SUMPRODUCT(--(IFERROR(HOUR(Flights_2026_09_30333435363734567891011[entry_hour]),-1)=HOUR(AD$212)),--(IFERROR(Flights_2026_09_30333435363734567891011[nfl],-1)&gt;=IF($V255=450,450,$V255)),--(IFERROR(Flights_2026_09_30333435363734567891011[nfl],-1)&lt;=IF($V255=450,450,$V255+9)))</f>
        <v>0</v>
      </c>
      <c r="AE231" s="17" cm="1">
        <f t="array" ref="AE231">SUMPRODUCT(--(IFERROR(HOUR(Flights_2026_09_30333435363734567891011[entry_hour]),-1)=HOUR(AE$212)),--(IFERROR(Flights_2026_09_30333435363734567891011[nfl],-1)&gt;=IF($V255=450,450,$V255)),--(IFERROR(Flights_2026_09_30333435363734567891011[nfl],-1)&lt;=IF($V255=450,450,$V255+9)))</f>
        <v>0</v>
      </c>
      <c r="AF231" s="2">
        <v>0.625</v>
      </c>
      <c r="AG231" t="s">
        <v>840</v>
      </c>
      <c r="AH231" s="17">
        <v>410</v>
      </c>
      <c r="AI231" s="17" cm="1">
        <f t="array" ref="AI231">SUMPRODUCT(--(IFERROR(HOUR(Flights_2026_09_30333435363734567891011[entry_hour]),-1)=HOUR(AF231)),--(IFERROR(Flights_2026_09_30333435363734567891011[entry_sector],"")=AG231),--(IFERROR(Flights_2026_09_30333435363734567891011[nfl],-1)&gt;=AH231),--(IFERROR(Flights_2026_09_30333435363734567891011[nfl],-1)&lt;=IF(AH231=450,450,AH231+9)))</f>
        <v>0</v>
      </c>
    </row>
    <row r="232" spans="1:35" x14ac:dyDescent="0.2">
      <c r="W232" s="17" cm="1">
        <f t="array" ref="W232">SUMPRODUCT(--(IFERROR(HOUR(Flights_2026_09_30333435363734567891011[entry_hour]),-1)=HOUR(W$212)),--(IFERROR(Flights_2026_09_30333435363734567891011[nfl],-1)&gt;=IF($V256=450,450,$V256)),--(IFERROR(Flights_2026_09_30333435363734567891011[nfl],-1)&lt;=IF($V256=450,450,$V256+9)))</f>
        <v>0</v>
      </c>
      <c r="X232" s="17" cm="1">
        <f t="array" ref="X232">SUMPRODUCT(--(IFERROR(HOUR(Flights_2026_09_30333435363734567891011[entry_hour]),-1)=HOUR(X$212)),--(IFERROR(Flights_2026_09_30333435363734567891011[nfl],-1)&gt;=IF($V256=450,450,$V256)),--(IFERROR(Flights_2026_09_30333435363734567891011[nfl],-1)&lt;=IF($V256=450,450,$V256+9)))</f>
        <v>0</v>
      </c>
      <c r="Y232" s="17" cm="1">
        <f t="array" ref="Y232">SUMPRODUCT(--(IFERROR(HOUR(Flights_2026_09_30333435363734567891011[entry_hour]),-1)=HOUR(Y$212)),--(IFERROR(Flights_2026_09_30333435363734567891011[nfl],-1)&gt;=IF($V256=450,450,$V256)),--(IFERROR(Flights_2026_09_30333435363734567891011[nfl],-1)&lt;=IF($V256=450,450,$V256+9)))</f>
        <v>0</v>
      </c>
      <c r="Z232" s="17" cm="1">
        <f t="array" ref="Z232">SUMPRODUCT(--(IFERROR(HOUR(Flights_2026_09_30333435363734567891011[entry_hour]),-1)=HOUR(Z$212)),--(IFERROR(Flights_2026_09_30333435363734567891011[nfl],-1)&gt;=IF($V256=450,450,$V256)),--(IFERROR(Flights_2026_09_30333435363734567891011[nfl],-1)&lt;=IF($V256=450,450,$V256+9)))</f>
        <v>0</v>
      </c>
      <c r="AA232" s="17" cm="1">
        <f t="array" ref="AA232">SUMPRODUCT(--(IFERROR(HOUR(Flights_2026_09_30333435363734567891011[entry_hour]),-1)=HOUR(AA$212)),--(IFERROR(Flights_2026_09_30333435363734567891011[nfl],-1)&gt;=IF($V256=450,450,$V256)),--(IFERROR(Flights_2026_09_30333435363734567891011[nfl],-1)&lt;=IF($V256=450,450,$V256+9)))</f>
        <v>0</v>
      </c>
      <c r="AB232" s="17" cm="1">
        <f t="array" ref="AB232">SUMPRODUCT(--(IFERROR(HOUR(Flights_2026_09_30333435363734567891011[entry_hour]),-1)=HOUR(AB$212)),--(IFERROR(Flights_2026_09_30333435363734567891011[nfl],-1)&gt;=IF($V256=450,450,$V256)),--(IFERROR(Flights_2026_09_30333435363734567891011[nfl],-1)&lt;=IF($V256=450,450,$V256+9)))</f>
        <v>0</v>
      </c>
      <c r="AC232" s="17" cm="1">
        <f t="array" ref="AC232">SUMPRODUCT(--(IFERROR(HOUR(Flights_2026_09_30333435363734567891011[entry_hour]),-1)=HOUR(AC$212)),--(IFERROR(Flights_2026_09_30333435363734567891011[nfl],-1)&gt;=IF($V256=450,450,$V256)),--(IFERROR(Flights_2026_09_30333435363734567891011[nfl],-1)&lt;=IF($V256=450,450,$V256+9)))</f>
        <v>0</v>
      </c>
      <c r="AD232" s="17" cm="1">
        <f t="array" ref="AD232">SUMPRODUCT(--(IFERROR(HOUR(Flights_2026_09_30333435363734567891011[entry_hour]),-1)=HOUR(AD$212)),--(IFERROR(Flights_2026_09_30333435363734567891011[nfl],-1)&gt;=IF($V256=450,450,$V256)),--(IFERROR(Flights_2026_09_30333435363734567891011[nfl],-1)&lt;=IF($V256=450,450,$V256+9)))</f>
        <v>0</v>
      </c>
      <c r="AE232" s="17" cm="1">
        <f t="array" ref="AE232">SUMPRODUCT(--(IFERROR(HOUR(Flights_2026_09_30333435363734567891011[entry_hour]),-1)=HOUR(AE$212)),--(IFERROR(Flights_2026_09_30333435363734567891011[nfl],-1)&gt;=IF($V256=450,450,$V256)),--(IFERROR(Flights_2026_09_30333435363734567891011[nfl],-1)&lt;=IF($V256=450,450,$V256+9)))</f>
        <v>0</v>
      </c>
      <c r="AF232" s="2">
        <v>0.625</v>
      </c>
      <c r="AG232" t="s">
        <v>840</v>
      </c>
      <c r="AH232" s="17">
        <v>420</v>
      </c>
      <c r="AI232" s="17" cm="1">
        <f t="array" ref="AI232">SUMPRODUCT(--(IFERROR(HOUR(Flights_2026_09_30333435363734567891011[entry_hour]),-1)=HOUR(AF232)),--(IFERROR(Flights_2026_09_30333435363734567891011[entry_sector],"")=AG232),--(IFERROR(Flights_2026_09_30333435363734567891011[nfl],-1)&gt;=AH232),--(IFERROR(Flights_2026_09_30333435363734567891011[nfl],-1)&lt;=IF(AH232=450,450,AH232+9)))</f>
        <v>0</v>
      </c>
    </row>
    <row r="233" spans="1:35" ht="19" x14ac:dyDescent="0.2">
      <c r="A233" s="36" t="s">
        <v>2164</v>
      </c>
      <c r="B233" s="36"/>
      <c r="C233" s="36"/>
      <c r="D233" s="36"/>
      <c r="E233" s="36"/>
      <c r="F233" s="36"/>
      <c r="G233" s="36"/>
      <c r="H233" s="36"/>
      <c r="I233" s="36"/>
      <c r="J233" s="36"/>
      <c r="W233" s="17" cm="1">
        <f t="array" ref="W233">SUMPRODUCT(--(IFERROR(HOUR(Flights_2026_09_30333435363734567891011[entry_hour]),-1)=HOUR(W$212)),--(IFERROR(Flights_2026_09_30333435363734567891011[nfl],-1)&gt;=IF($V257=450,450,$V257)),--(IFERROR(Flights_2026_09_30333435363734567891011[nfl],-1)&lt;=IF($V257=450,450,$V257+9)))</f>
        <v>0</v>
      </c>
      <c r="X233" s="17" cm="1">
        <f t="array" ref="X233">SUMPRODUCT(--(IFERROR(HOUR(Flights_2026_09_30333435363734567891011[entry_hour]),-1)=HOUR(X$212)),--(IFERROR(Flights_2026_09_30333435363734567891011[nfl],-1)&gt;=IF($V257=450,450,$V257)),--(IFERROR(Flights_2026_09_30333435363734567891011[nfl],-1)&lt;=IF($V257=450,450,$V257+9)))</f>
        <v>0</v>
      </c>
      <c r="Y233" s="17" cm="1">
        <f t="array" ref="Y233">SUMPRODUCT(--(IFERROR(HOUR(Flights_2026_09_30333435363734567891011[entry_hour]),-1)=HOUR(Y$212)),--(IFERROR(Flights_2026_09_30333435363734567891011[nfl],-1)&gt;=IF($V257=450,450,$V257)),--(IFERROR(Flights_2026_09_30333435363734567891011[nfl],-1)&lt;=IF($V257=450,450,$V257+9)))</f>
        <v>0</v>
      </c>
      <c r="Z233" s="17" cm="1">
        <f t="array" ref="Z233">SUMPRODUCT(--(IFERROR(HOUR(Flights_2026_09_30333435363734567891011[entry_hour]),-1)=HOUR(Z$212)),--(IFERROR(Flights_2026_09_30333435363734567891011[nfl],-1)&gt;=IF($V257=450,450,$V257)),--(IFERROR(Flights_2026_09_30333435363734567891011[nfl],-1)&lt;=IF($V257=450,450,$V257+9)))</f>
        <v>0</v>
      </c>
      <c r="AA233" s="17" cm="1">
        <f t="array" ref="AA233">SUMPRODUCT(--(IFERROR(HOUR(Flights_2026_09_30333435363734567891011[entry_hour]),-1)=HOUR(AA$212)),--(IFERROR(Flights_2026_09_30333435363734567891011[nfl],-1)&gt;=IF($V257=450,450,$V257)),--(IFERROR(Flights_2026_09_30333435363734567891011[nfl],-1)&lt;=IF($V257=450,450,$V257+9)))</f>
        <v>0</v>
      </c>
      <c r="AB233" s="17" cm="1">
        <f t="array" ref="AB233">SUMPRODUCT(--(IFERROR(HOUR(Flights_2026_09_30333435363734567891011[entry_hour]),-1)=HOUR(AB$212)),--(IFERROR(Flights_2026_09_30333435363734567891011[nfl],-1)&gt;=IF($V257=450,450,$V257)),--(IFERROR(Flights_2026_09_30333435363734567891011[nfl],-1)&lt;=IF($V257=450,450,$V257+9)))</f>
        <v>0</v>
      </c>
      <c r="AC233" s="17" cm="1">
        <f t="array" ref="AC233">SUMPRODUCT(--(IFERROR(HOUR(Flights_2026_09_30333435363734567891011[entry_hour]),-1)=HOUR(AC$212)),--(IFERROR(Flights_2026_09_30333435363734567891011[nfl],-1)&gt;=IF($V257=450,450,$V257)),--(IFERROR(Flights_2026_09_30333435363734567891011[nfl],-1)&lt;=IF($V257=450,450,$V257+9)))</f>
        <v>0</v>
      </c>
      <c r="AD233" s="17" cm="1">
        <f t="array" ref="AD233">SUMPRODUCT(--(IFERROR(HOUR(Flights_2026_09_30333435363734567891011[entry_hour]),-1)=HOUR(AD$212)),--(IFERROR(Flights_2026_09_30333435363734567891011[nfl],-1)&gt;=IF($V257=450,450,$V257)),--(IFERROR(Flights_2026_09_30333435363734567891011[nfl],-1)&lt;=IF($V257=450,450,$V257+9)))</f>
        <v>0</v>
      </c>
      <c r="AE233" s="17" cm="1">
        <f t="array" ref="AE233">SUMPRODUCT(--(IFERROR(HOUR(Flights_2026_09_30333435363734567891011[entry_hour]),-1)=HOUR(AE$212)),--(IFERROR(Flights_2026_09_30333435363734567891011[nfl],-1)&gt;=IF($V257=450,450,$V257)),--(IFERROR(Flights_2026_09_30333435363734567891011[nfl],-1)&lt;=IF($V257=450,450,$V257+9)))</f>
        <v>0</v>
      </c>
      <c r="AF233" s="2">
        <v>0.625</v>
      </c>
      <c r="AG233" t="s">
        <v>840</v>
      </c>
      <c r="AH233" s="17">
        <v>430</v>
      </c>
      <c r="AI233" s="17" cm="1">
        <f t="array" ref="AI233">SUMPRODUCT(--(IFERROR(HOUR(Flights_2026_09_30333435363734567891011[entry_hour]),-1)=HOUR(AF233)),--(IFERROR(Flights_2026_09_30333435363734567891011[entry_sector],"")=AG233),--(IFERROR(Flights_2026_09_30333435363734567891011[nfl],-1)&gt;=AH233),--(IFERROR(Flights_2026_09_30333435363734567891011[nfl],-1)&lt;=IF(AH233=450,450,AH233+9)))</f>
        <v>0</v>
      </c>
    </row>
    <row r="234" spans="1:35" x14ac:dyDescent="0.2">
      <c r="A234" s="39" t="s">
        <v>992</v>
      </c>
      <c r="B234" s="39"/>
      <c r="C234" s="39"/>
      <c r="D234" s="39"/>
      <c r="E234" s="39"/>
      <c r="F234" s="39"/>
      <c r="G234" s="39"/>
      <c r="H234" s="39"/>
      <c r="I234" s="39"/>
      <c r="J234" s="39"/>
      <c r="W234" s="17" cm="1">
        <f t="array" ref="W234">SUMPRODUCT(--(IFERROR(HOUR(Flights_2026_09_30333435363734567891011[entry_hour]),-1)=HOUR(W$212)),--(IFERROR(Flights_2026_09_30333435363734567891011[nfl],-1)&gt;=IF($V258=450,450,$V258)),--(IFERROR(Flights_2026_09_30333435363734567891011[nfl],-1)&lt;=IF($V258=450,450,$V258+9)))</f>
        <v>0</v>
      </c>
      <c r="X234" s="17" cm="1">
        <f t="array" ref="X234">SUMPRODUCT(--(IFERROR(HOUR(Flights_2026_09_30333435363734567891011[entry_hour]),-1)=HOUR(X$212)),--(IFERROR(Flights_2026_09_30333435363734567891011[nfl],-1)&gt;=IF($V258=450,450,$V258)),--(IFERROR(Flights_2026_09_30333435363734567891011[nfl],-1)&lt;=IF($V258=450,450,$V258+9)))</f>
        <v>0</v>
      </c>
      <c r="Y234" s="17" cm="1">
        <f t="array" ref="Y234">SUMPRODUCT(--(IFERROR(HOUR(Flights_2026_09_30333435363734567891011[entry_hour]),-1)=HOUR(Y$212)),--(IFERROR(Flights_2026_09_30333435363734567891011[nfl],-1)&gt;=IF($V258=450,450,$V258)),--(IFERROR(Flights_2026_09_30333435363734567891011[nfl],-1)&lt;=IF($V258=450,450,$V258+9)))</f>
        <v>0</v>
      </c>
      <c r="Z234" s="17" cm="1">
        <f t="array" ref="Z234">SUMPRODUCT(--(IFERROR(HOUR(Flights_2026_09_30333435363734567891011[entry_hour]),-1)=HOUR(Z$212)),--(IFERROR(Flights_2026_09_30333435363734567891011[nfl],-1)&gt;=IF($V258=450,450,$V258)),--(IFERROR(Flights_2026_09_30333435363734567891011[nfl],-1)&lt;=IF($V258=450,450,$V258+9)))</f>
        <v>0</v>
      </c>
      <c r="AA234" s="17" cm="1">
        <f t="array" ref="AA234">SUMPRODUCT(--(IFERROR(HOUR(Flights_2026_09_30333435363734567891011[entry_hour]),-1)=HOUR(AA$212)),--(IFERROR(Flights_2026_09_30333435363734567891011[nfl],-1)&gt;=IF($V258=450,450,$V258)),--(IFERROR(Flights_2026_09_30333435363734567891011[nfl],-1)&lt;=IF($V258=450,450,$V258+9)))</f>
        <v>0</v>
      </c>
      <c r="AB234" s="17" cm="1">
        <f t="array" ref="AB234">SUMPRODUCT(--(IFERROR(HOUR(Flights_2026_09_30333435363734567891011[entry_hour]),-1)=HOUR(AB$212)),--(IFERROR(Flights_2026_09_30333435363734567891011[nfl],-1)&gt;=IF($V258=450,450,$V258)),--(IFERROR(Flights_2026_09_30333435363734567891011[nfl],-1)&lt;=IF($V258=450,450,$V258+9)))</f>
        <v>0</v>
      </c>
      <c r="AC234" s="17" cm="1">
        <f t="array" ref="AC234">SUMPRODUCT(--(IFERROR(HOUR(Flights_2026_09_30333435363734567891011[entry_hour]),-1)=HOUR(AC$212)),--(IFERROR(Flights_2026_09_30333435363734567891011[nfl],-1)&gt;=IF($V258=450,450,$V258)),--(IFERROR(Flights_2026_09_30333435363734567891011[nfl],-1)&lt;=IF($V258=450,450,$V258+9)))</f>
        <v>0</v>
      </c>
      <c r="AD234" s="17" cm="1">
        <f t="array" ref="AD234">SUMPRODUCT(--(IFERROR(HOUR(Flights_2026_09_30333435363734567891011[entry_hour]),-1)=HOUR(AD$212)),--(IFERROR(Flights_2026_09_30333435363734567891011[nfl],-1)&gt;=IF($V258=450,450,$V258)),--(IFERROR(Flights_2026_09_30333435363734567891011[nfl],-1)&lt;=IF($V258=450,450,$V258+9)))</f>
        <v>0</v>
      </c>
      <c r="AE234" s="17" cm="1">
        <f t="array" ref="AE234">SUMPRODUCT(--(IFERROR(HOUR(Flights_2026_09_30333435363734567891011[entry_hour]),-1)=HOUR(AE$212)),--(IFERROR(Flights_2026_09_30333435363734567891011[nfl],-1)&gt;=IF($V258=450,450,$V258)),--(IFERROR(Flights_2026_09_30333435363734567891011[nfl],-1)&lt;=IF($V258=450,450,$V258+9)))</f>
        <v>0</v>
      </c>
      <c r="AF234" s="2">
        <v>0.625</v>
      </c>
      <c r="AG234" t="s">
        <v>840</v>
      </c>
      <c r="AH234" s="17">
        <v>440</v>
      </c>
      <c r="AI234" s="17" cm="1">
        <f t="array" ref="AI234">SUMPRODUCT(--(IFERROR(HOUR(Flights_2026_09_30333435363734567891011[entry_hour]),-1)=HOUR(AF234)),--(IFERROR(Flights_2026_09_30333435363734567891011[entry_sector],"")=AG234),--(IFERROR(Flights_2026_09_30333435363734567891011[nfl],-1)&gt;=AH234),--(IFERROR(Flights_2026_09_30333435363734567891011[nfl],-1)&lt;=IF(AH234=450,450,AH234+9)))</f>
        <v>0</v>
      </c>
    </row>
    <row r="235" spans="1:35" x14ac:dyDescent="0.2">
      <c r="W235" s="17" cm="1">
        <f t="array" ref="W235">SUMPRODUCT(--(IFERROR(HOUR(Flights_2026_09_30333435363734567891011[entry_hour]),-1)=HOUR(W$212)),--(IFERROR(Flights_2026_09_30333435363734567891011[nfl],-1)&gt;=IF($V259=450,450,$V259)),--(IFERROR(Flights_2026_09_30333435363734567891011[nfl],-1)&lt;=IF($V259=450,450,$V259+9)))</f>
        <v>0</v>
      </c>
      <c r="X235" s="17" cm="1">
        <f t="array" ref="X235">SUMPRODUCT(--(IFERROR(HOUR(Flights_2026_09_30333435363734567891011[entry_hour]),-1)=HOUR(X$212)),--(IFERROR(Flights_2026_09_30333435363734567891011[nfl],-1)&gt;=IF($V259=450,450,$V259)),--(IFERROR(Flights_2026_09_30333435363734567891011[nfl],-1)&lt;=IF($V259=450,450,$V259+9)))</f>
        <v>0</v>
      </c>
      <c r="Y235" s="17" cm="1">
        <f t="array" ref="Y235">SUMPRODUCT(--(IFERROR(HOUR(Flights_2026_09_30333435363734567891011[entry_hour]),-1)=HOUR(Y$212)),--(IFERROR(Flights_2026_09_30333435363734567891011[nfl],-1)&gt;=IF($V259=450,450,$V259)),--(IFERROR(Flights_2026_09_30333435363734567891011[nfl],-1)&lt;=IF($V259=450,450,$V259+9)))</f>
        <v>0</v>
      </c>
      <c r="Z235" s="17" cm="1">
        <f t="array" ref="Z235">SUMPRODUCT(--(IFERROR(HOUR(Flights_2026_09_30333435363734567891011[entry_hour]),-1)=HOUR(Z$212)),--(IFERROR(Flights_2026_09_30333435363734567891011[nfl],-1)&gt;=IF($V259=450,450,$V259)),--(IFERROR(Flights_2026_09_30333435363734567891011[nfl],-1)&lt;=IF($V259=450,450,$V259+9)))</f>
        <v>0</v>
      </c>
      <c r="AA235" s="17" cm="1">
        <f t="array" ref="AA235">SUMPRODUCT(--(IFERROR(HOUR(Flights_2026_09_30333435363734567891011[entry_hour]),-1)=HOUR(AA$212)),--(IFERROR(Flights_2026_09_30333435363734567891011[nfl],-1)&gt;=IF($V259=450,450,$V259)),--(IFERROR(Flights_2026_09_30333435363734567891011[nfl],-1)&lt;=IF($V259=450,450,$V259+9)))</f>
        <v>0</v>
      </c>
      <c r="AB235" s="17" cm="1">
        <f t="array" ref="AB235">SUMPRODUCT(--(IFERROR(HOUR(Flights_2026_09_30333435363734567891011[entry_hour]),-1)=HOUR(AB$212)),--(IFERROR(Flights_2026_09_30333435363734567891011[nfl],-1)&gt;=IF($V259=450,450,$V259)),--(IFERROR(Flights_2026_09_30333435363734567891011[nfl],-1)&lt;=IF($V259=450,450,$V259+9)))</f>
        <v>0</v>
      </c>
      <c r="AC235" s="17" cm="1">
        <f t="array" ref="AC235">SUMPRODUCT(--(IFERROR(HOUR(Flights_2026_09_30333435363734567891011[entry_hour]),-1)=HOUR(AC$212)),--(IFERROR(Flights_2026_09_30333435363734567891011[nfl],-1)&gt;=IF($V259=450,450,$V259)),--(IFERROR(Flights_2026_09_30333435363734567891011[nfl],-1)&lt;=IF($V259=450,450,$V259+9)))</f>
        <v>0</v>
      </c>
      <c r="AD235" s="17" cm="1">
        <f t="array" ref="AD235">SUMPRODUCT(--(IFERROR(HOUR(Flights_2026_09_30333435363734567891011[entry_hour]),-1)=HOUR(AD$212)),--(IFERROR(Flights_2026_09_30333435363734567891011[nfl],-1)&gt;=IF($V259=450,450,$V259)),--(IFERROR(Flights_2026_09_30333435363734567891011[nfl],-1)&lt;=IF($V259=450,450,$V259+9)))</f>
        <v>0</v>
      </c>
      <c r="AE235" s="17" cm="1">
        <f t="array" ref="AE235">SUMPRODUCT(--(IFERROR(HOUR(Flights_2026_09_30333435363734567891011[entry_hour]),-1)=HOUR(AE$212)),--(IFERROR(Flights_2026_09_30333435363734567891011[nfl],-1)&gt;=IF($V259=450,450,$V259)),--(IFERROR(Flights_2026_09_30333435363734567891011[nfl],-1)&lt;=IF($V259=450,450,$V259+9)))</f>
        <v>0</v>
      </c>
      <c r="AF235" s="2">
        <v>0.625</v>
      </c>
      <c r="AG235" t="s">
        <v>840</v>
      </c>
      <c r="AH235" s="17">
        <v>450</v>
      </c>
      <c r="AI235" s="17" cm="1">
        <f t="array" ref="AI235">SUMPRODUCT(--(IFERROR(HOUR(Flights_2026_09_30333435363734567891011[entry_hour]),-1)=HOUR(AF235)),--(IFERROR(Flights_2026_09_30333435363734567891011[entry_sector],"")=AG235),--(IFERROR(Flights_2026_09_30333435363734567891011[nfl],-1)&gt;=AH235),--(IFERROR(Flights_2026_09_30333435363734567891011[nfl],-1)&lt;=IF(AH235=450,450,AH235+9)))</f>
        <v>0</v>
      </c>
    </row>
    <row r="236" spans="1:35" ht="28" customHeight="1" x14ac:dyDescent="0.2">
      <c r="A236" s="14" t="s">
        <v>993</v>
      </c>
      <c r="B236" s="15">
        <v>0.58333333333333337</v>
      </c>
      <c r="C236" s="15">
        <v>0.625</v>
      </c>
      <c r="D236" s="15">
        <v>0.66666666666666663</v>
      </c>
      <c r="E236" s="15">
        <v>0.70833333333333337</v>
      </c>
      <c r="F236" s="15">
        <v>0.75</v>
      </c>
      <c r="G236" s="15">
        <v>0.79166666666666663</v>
      </c>
      <c r="H236" s="15">
        <v>0.83333333333333337</v>
      </c>
      <c r="I236" s="15">
        <v>0.875</v>
      </c>
      <c r="J236" s="15">
        <v>0.91666666666666663</v>
      </c>
      <c r="L236" s="16" t="s">
        <v>991</v>
      </c>
      <c r="M236" s="16" t="s">
        <v>778</v>
      </c>
      <c r="V236" t="s">
        <v>994</v>
      </c>
      <c r="W236" s="17" cm="1">
        <f t="array" ref="W236">SUMPRODUCT(--(IFERROR(HOUR(Flights_2026_09_30333435363734567891011[entry_hour]),-1)=HOUR(W$212)),--(IFERROR(Flights_2026_09_30333435363734567891011[nfl],-1)&gt;=IF($V260=450,450,$V260)),--(IFERROR(Flights_2026_09_30333435363734567891011[nfl],-1)&lt;=IF($V260=450,450,$V260+9)))</f>
        <v>2</v>
      </c>
      <c r="X236" s="17" cm="1">
        <f t="array" ref="X236">SUMPRODUCT(--(IFERROR(HOUR(Flights_2026_09_30333435363734567891011[entry_hour]),-1)=HOUR(X$212)),--(IFERROR(Flights_2026_09_30333435363734567891011[nfl],-1)&gt;=IF($V260=450,450,$V260)),--(IFERROR(Flights_2026_09_30333435363734567891011[nfl],-1)&lt;=IF($V260=450,450,$V260+9)))</f>
        <v>6</v>
      </c>
      <c r="Y236" s="17" cm="1">
        <f t="array" ref="Y236">SUMPRODUCT(--(IFERROR(HOUR(Flights_2026_09_30333435363734567891011[entry_hour]),-1)=HOUR(Y$212)),--(IFERROR(Flights_2026_09_30333435363734567891011[nfl],-1)&gt;=IF($V260=450,450,$V260)),--(IFERROR(Flights_2026_09_30333435363734567891011[nfl],-1)&lt;=IF($V260=450,450,$V260+9)))</f>
        <v>9</v>
      </c>
      <c r="Z236" s="17" cm="1">
        <f t="array" ref="Z236">SUMPRODUCT(--(IFERROR(HOUR(Flights_2026_09_30333435363734567891011[entry_hour]),-1)=HOUR(Z$212)),--(IFERROR(Flights_2026_09_30333435363734567891011[nfl],-1)&gt;=IF($V260=450,450,$V260)),--(IFERROR(Flights_2026_09_30333435363734567891011[nfl],-1)&lt;=IF($V260=450,450,$V260+9)))</f>
        <v>5</v>
      </c>
      <c r="AA236" s="17" cm="1">
        <f t="array" ref="AA236">SUMPRODUCT(--(IFERROR(HOUR(Flights_2026_09_30333435363734567891011[entry_hour]),-1)=HOUR(AA$212)),--(IFERROR(Flights_2026_09_30333435363734567891011[nfl],-1)&gt;=IF($V260=450,450,$V260)),--(IFERROR(Flights_2026_09_30333435363734567891011[nfl],-1)&lt;=IF($V260=450,450,$V260+9)))</f>
        <v>3</v>
      </c>
      <c r="AB236" s="17" cm="1">
        <f t="array" ref="AB236">SUMPRODUCT(--(IFERROR(HOUR(Flights_2026_09_30333435363734567891011[entry_hour]),-1)=HOUR(AB$212)),--(IFERROR(Flights_2026_09_30333435363734567891011[nfl],-1)&gt;=IF($V260=450,450,$V260)),--(IFERROR(Flights_2026_09_30333435363734567891011[nfl],-1)&lt;=IF($V260=450,450,$V260+9)))</f>
        <v>3</v>
      </c>
      <c r="AC236" s="17" cm="1">
        <f t="array" ref="AC236">SUMPRODUCT(--(IFERROR(HOUR(Flights_2026_09_30333435363734567891011[entry_hour]),-1)=HOUR(AC$212)),--(IFERROR(Flights_2026_09_30333435363734567891011[nfl],-1)&gt;=IF($V260=450,450,$V260)),--(IFERROR(Flights_2026_09_30333435363734567891011[nfl],-1)&lt;=IF($V260=450,450,$V260+9)))</f>
        <v>1</v>
      </c>
      <c r="AD236" s="17" cm="1">
        <f t="array" ref="AD236">SUMPRODUCT(--(IFERROR(HOUR(Flights_2026_09_30333435363734567891011[entry_hour]),-1)=HOUR(AD$212)),--(IFERROR(Flights_2026_09_30333435363734567891011[nfl],-1)&gt;=IF($V260=450,450,$V260)),--(IFERROR(Flights_2026_09_30333435363734567891011[nfl],-1)&lt;=IF($V260=450,450,$V260+9)))</f>
        <v>0</v>
      </c>
      <c r="AE236" s="17" cm="1">
        <f t="array" ref="AE236">SUMPRODUCT(--(IFERROR(HOUR(Flights_2026_09_30333435363734567891011[entry_hour]),-1)=HOUR(AE$212)),--(IFERROR(Flights_2026_09_30333435363734567891011[nfl],-1)&gt;=IF($V260=450,450,$V260)),--(IFERROR(Flights_2026_09_30333435363734567891011[nfl],-1)&lt;=IF($V260=450,450,$V260+9)))</f>
        <v>5</v>
      </c>
      <c r="AF236" s="2">
        <v>0.625</v>
      </c>
      <c r="AG236" t="s">
        <v>747</v>
      </c>
      <c r="AH236" s="17">
        <v>200</v>
      </c>
      <c r="AI236" s="17" cm="1">
        <f t="array" ref="AI236">SUMPRODUCT(--(IFERROR(HOUR(Flights_2026_09_30333435363734567891011[entry_hour]),-1)=HOUR(AF236)),--(IFERROR(Flights_2026_09_30333435363734567891011[entry_sector],"")=AG236),--(IFERROR(Flights_2026_09_30333435363734567891011[nfl],-1)&gt;=AH236),--(IFERROR(Flights_2026_09_30333435363734567891011[nfl],-1)&lt;=IF(AH236=450,450,AH236+9)))</f>
        <v>0</v>
      </c>
    </row>
    <row r="237" spans="1:35" ht="25" customHeight="1" x14ac:dyDescent="0.2">
      <c r="A237" s="8">
        <v>450</v>
      </c>
      <c r="B237" s="19" t="str">
        <f>IF(AND(W213&gt;0,_xlfn.RANK.EQ(W213,W$213:W$238)+COUNTIF(W$213:W213,W213)-1&lt;=5),W213,"")</f>
        <v/>
      </c>
      <c r="C237" s="19" t="str">
        <f>IF(AND(X213&gt;0,_xlfn.RANK.EQ(X213,X$213:X$238)+COUNTIF(X$213:X213,X213)-1&lt;=5),X213,"")</f>
        <v/>
      </c>
      <c r="D237" s="19" t="str">
        <f>IF(AND(Y213&gt;0,_xlfn.RANK.EQ(Y213,Y$213:Y$238)+COUNTIF(Y$213:Y213,Y213)-1&lt;=5),Y213,"")</f>
        <v/>
      </c>
      <c r="E237" s="19" t="str">
        <f>IF(AND(Z213&gt;0,_xlfn.RANK.EQ(Z213,Z$213:Z$238)+COUNTIF(Z$213:Z213,Z213)-1&lt;=5),Z213,"")</f>
        <v/>
      </c>
      <c r="F237" s="19" t="str">
        <f>IF(AND(AA213&gt;0,_xlfn.RANK.EQ(AA213,AA$213:AA$238)+COUNTIF(AA$213:AA213,AA213)-1&lt;=5),AA213,"")</f>
        <v/>
      </c>
      <c r="G237" s="19" t="str">
        <f>IF(AND(AB213&gt;0,_xlfn.RANK.EQ(AB213,AB$213:AB$238)+COUNTIF(AB$213:AB213,AB213)-1&lt;=5),AB213,"")</f>
        <v/>
      </c>
      <c r="H237" s="19">
        <f>IF(AND(AC213&gt;0,_xlfn.RANK.EQ(AC213,AC$213:AC$238)+COUNTIF(AC$213:AC213,AC213)-1&lt;=5),AC213,"")</f>
        <v>1</v>
      </c>
      <c r="I237" s="19" t="str">
        <f>IF(AND(AD213&gt;0,_xlfn.RANK.EQ(AD213,AD$213:AD$238)+COUNTIF(AD$213:AD213,AD213)-1&lt;=5),AD213,"")</f>
        <v/>
      </c>
      <c r="J237" s="19" t="str">
        <f>IF(AND(AE213&gt;0,_xlfn.RANK.EQ(AE213,AE$213:AE$238)+COUNTIF(AE$213:AE213,AE213)-1&lt;=5),AE213,"")</f>
        <v/>
      </c>
      <c r="L237" s="13">
        <v>1</v>
      </c>
      <c r="M237" s="9" t="s">
        <v>995</v>
      </c>
      <c r="V237">
        <v>450</v>
      </c>
      <c r="W237" s="17" cm="1">
        <f t="array" ref="W237">SUMPRODUCT(--(IFERROR(HOUR(Flights_2026_09_30333435363734567891011[entry_hour]),-1)=HOUR(W$212)),--(IFERROR(Flights_2026_09_30333435363734567891011[nfl],-1)&gt;=IF($V261=450,450,$V261)),--(IFERROR(Flights_2026_09_30333435363734567891011[nfl],-1)&lt;=IF($V261=450,450,$V261+9)))</f>
        <v>1</v>
      </c>
      <c r="X237" s="17" cm="1">
        <f t="array" ref="X237">SUMPRODUCT(--(IFERROR(HOUR(Flights_2026_09_30333435363734567891011[entry_hour]),-1)=HOUR(X$212)),--(IFERROR(Flights_2026_09_30333435363734567891011[nfl],-1)&gt;=IF($V261=450,450,$V261)),--(IFERROR(Flights_2026_09_30333435363734567891011[nfl],-1)&lt;=IF($V261=450,450,$V261+9)))</f>
        <v>0</v>
      </c>
      <c r="Y237" s="17" cm="1">
        <f t="array" ref="Y237">SUMPRODUCT(--(IFERROR(HOUR(Flights_2026_09_30333435363734567891011[entry_hour]),-1)=HOUR(Y$212)),--(IFERROR(Flights_2026_09_30333435363734567891011[nfl],-1)&gt;=IF($V261=450,450,$V261)),--(IFERROR(Flights_2026_09_30333435363734567891011[nfl],-1)&lt;=IF($V261=450,450,$V261+9)))</f>
        <v>1</v>
      </c>
      <c r="Z237" s="17" cm="1">
        <f t="array" ref="Z237">SUMPRODUCT(--(IFERROR(HOUR(Flights_2026_09_30333435363734567891011[entry_hour]),-1)=HOUR(Z$212)),--(IFERROR(Flights_2026_09_30333435363734567891011[nfl],-1)&gt;=IF($V261=450,450,$V261)),--(IFERROR(Flights_2026_09_30333435363734567891011[nfl],-1)&lt;=IF($V261=450,450,$V261+9)))</f>
        <v>1</v>
      </c>
      <c r="AA237" s="17" cm="1">
        <f t="array" ref="AA237">SUMPRODUCT(--(IFERROR(HOUR(Flights_2026_09_30333435363734567891011[entry_hour]),-1)=HOUR(AA$212)),--(IFERROR(Flights_2026_09_30333435363734567891011[nfl],-1)&gt;=IF($V261=450,450,$V261)),--(IFERROR(Flights_2026_09_30333435363734567891011[nfl],-1)&lt;=IF($V261=450,450,$V261+9)))</f>
        <v>1</v>
      </c>
      <c r="AB237" s="17" cm="1">
        <f t="array" ref="AB237">SUMPRODUCT(--(IFERROR(HOUR(Flights_2026_09_30333435363734567891011[entry_hour]),-1)=HOUR(AB$212)),--(IFERROR(Flights_2026_09_30333435363734567891011[nfl],-1)&gt;=IF($V261=450,450,$V261)),--(IFERROR(Flights_2026_09_30333435363734567891011[nfl],-1)&lt;=IF($V261=450,450,$V261+9)))</f>
        <v>1</v>
      </c>
      <c r="AC237" s="17" cm="1">
        <f t="array" ref="AC237">SUMPRODUCT(--(IFERROR(HOUR(Flights_2026_09_30333435363734567891011[entry_hour]),-1)=HOUR(AC$212)),--(IFERROR(Flights_2026_09_30333435363734567891011[nfl],-1)&gt;=IF($V261=450,450,$V261)),--(IFERROR(Flights_2026_09_30333435363734567891011[nfl],-1)&lt;=IF($V261=450,450,$V261+9)))</f>
        <v>1</v>
      </c>
      <c r="AD237" s="17" cm="1">
        <f t="array" ref="AD237">SUMPRODUCT(--(IFERROR(HOUR(Flights_2026_09_30333435363734567891011[entry_hour]),-1)=HOUR(AD$212)),--(IFERROR(Flights_2026_09_30333435363734567891011[nfl],-1)&gt;=IF($V261=450,450,$V261)),--(IFERROR(Flights_2026_09_30333435363734567891011[nfl],-1)&lt;=IF($V261=450,450,$V261+9)))</f>
        <v>0</v>
      </c>
      <c r="AE237" s="17" cm="1">
        <f t="array" ref="AE237">SUMPRODUCT(--(IFERROR(HOUR(Flights_2026_09_30333435363734567891011[entry_hour]),-1)=HOUR(AE$212)),--(IFERROR(Flights_2026_09_30333435363734567891011[nfl],-1)&gt;=IF($V261=450,450,$V261)),--(IFERROR(Flights_2026_09_30333435363734567891011[nfl],-1)&lt;=IF($V261=450,450,$V261+9)))</f>
        <v>0</v>
      </c>
      <c r="AF237" s="2">
        <v>0.625</v>
      </c>
      <c r="AG237" t="s">
        <v>747</v>
      </c>
      <c r="AH237" s="17">
        <v>210</v>
      </c>
      <c r="AI237" s="17" cm="1">
        <f t="array" ref="AI237">SUMPRODUCT(--(IFERROR(HOUR(Flights_2026_09_30333435363734567891011[entry_hour]),-1)=HOUR(AF237)),--(IFERROR(Flights_2026_09_30333435363734567891011[entry_sector],"")=AG237),--(IFERROR(Flights_2026_09_30333435363734567891011[nfl],-1)&gt;=AH237),--(IFERROR(Flights_2026_09_30333435363734567891011[nfl],-1)&lt;=IF(AH237=450,450,AH237+9)))</f>
        <v>0</v>
      </c>
    </row>
    <row r="238" spans="1:35" x14ac:dyDescent="0.2">
      <c r="A238" s="8" t="s">
        <v>758</v>
      </c>
      <c r="B238" s="19" t="str">
        <f>IF(AND(W214&gt;0,_xlfn.RANK.EQ(W214,W$213:W$238)+COUNTIF(W$213:W214,W214)-1&lt;=5),W214,"")</f>
        <v/>
      </c>
      <c r="C238" s="19" t="str">
        <f>IF(AND(X214&gt;0,_xlfn.RANK.EQ(X214,X$213:X$238)+COUNTIF(X$213:X214,X214)-1&lt;=5),X214,"")</f>
        <v/>
      </c>
      <c r="D238" s="19" t="str">
        <f>IF(AND(Y214&gt;0,_xlfn.RANK.EQ(Y214,Y$213:Y$238)+COUNTIF(Y$213:Y214,Y214)-1&lt;=5),Y214,"")</f>
        <v/>
      </c>
      <c r="E238" s="19" t="str">
        <f>IF(AND(Z214&gt;0,_xlfn.RANK.EQ(Z214,Z$213:Z$238)+COUNTIF(Z$213:Z214,Z214)-1&lt;=5),Z214,"")</f>
        <v/>
      </c>
      <c r="F238" s="19" t="str">
        <f>IF(AND(AA214&gt;0,_xlfn.RANK.EQ(AA214,AA$213:AA$238)+COUNTIF(AA$213:AA214,AA214)-1&lt;=5),AA214,"")</f>
        <v/>
      </c>
      <c r="G238" s="19" t="str">
        <f>IF(AND(AB214&gt;0,_xlfn.RANK.EQ(AB214,AB$213:AB$238)+COUNTIF(AB$213:AB214,AB214)-1&lt;=5),AB214,"")</f>
        <v/>
      </c>
      <c r="H238" s="19" t="str">
        <f>IF(AND(AC214&gt;0,_xlfn.RANK.EQ(AC214,AC$213:AC$238)+COUNTIF(AC$213:AC214,AC214)-1&lt;=5),AC214,"")</f>
        <v/>
      </c>
      <c r="I238" s="19" t="str">
        <f>IF(AND(AD214&gt;0,_xlfn.RANK.EQ(AD214,AD$213:AD$238)+COUNTIF(AD$213:AD214,AD214)-1&lt;=5),AD214,"")</f>
        <v/>
      </c>
      <c r="J238" s="19" t="str">
        <f>IF(AND(AE214&gt;0,_xlfn.RANK.EQ(AE214,AE$213:AE$238)+COUNTIF(AE$213:AE214,AE214)-1&lt;=5),AE214,"")</f>
        <v/>
      </c>
      <c r="L238" s="10" t="s">
        <v>779</v>
      </c>
      <c r="M238" s="10" t="s">
        <v>996</v>
      </c>
      <c r="V238">
        <v>440</v>
      </c>
      <c r="W238" s="17" cm="1">
        <f t="array" ref="W238">SUMPRODUCT(--(IFERROR(HOUR(Flights_2026_09_30333435363734567891011[entry_hour]),-1)=HOUR(W$212)),--(IFERROR(Flights_2026_09_30333435363734567891011[nfl],-1)&gt;=IF($V262=450,450,$V262)),--(IFERROR(Flights_2026_09_30333435363734567891011[nfl],-1)&lt;=IF($V262=450,450,$V262+9)))</f>
        <v>0</v>
      </c>
      <c r="X238" s="17" cm="1">
        <f t="array" ref="X238">SUMPRODUCT(--(IFERROR(HOUR(Flights_2026_09_30333435363734567891011[entry_hour]),-1)=HOUR(X$212)),--(IFERROR(Flights_2026_09_30333435363734567891011[nfl],-1)&gt;=IF($V262=450,450,$V262)),--(IFERROR(Flights_2026_09_30333435363734567891011[nfl],-1)&lt;=IF($V262=450,450,$V262+9)))</f>
        <v>0</v>
      </c>
      <c r="Y238" s="17" cm="1">
        <f t="array" ref="Y238">SUMPRODUCT(--(IFERROR(HOUR(Flights_2026_09_30333435363734567891011[entry_hour]),-1)=HOUR(Y$212)),--(IFERROR(Flights_2026_09_30333435363734567891011[nfl],-1)&gt;=IF($V262=450,450,$V262)),--(IFERROR(Flights_2026_09_30333435363734567891011[nfl],-1)&lt;=IF($V262=450,450,$V262+9)))</f>
        <v>0</v>
      </c>
      <c r="Z238" s="17" cm="1">
        <f t="array" ref="Z238">SUMPRODUCT(--(IFERROR(HOUR(Flights_2026_09_30333435363734567891011[entry_hour]),-1)=HOUR(Z$212)),--(IFERROR(Flights_2026_09_30333435363734567891011[nfl],-1)&gt;=IF($V262=450,450,$V262)),--(IFERROR(Flights_2026_09_30333435363734567891011[nfl],-1)&lt;=IF($V262=450,450,$V262+9)))</f>
        <v>0</v>
      </c>
      <c r="AA238" s="17" cm="1">
        <f t="array" ref="AA238">SUMPRODUCT(--(IFERROR(HOUR(Flights_2026_09_30333435363734567891011[entry_hour]),-1)=HOUR(AA$212)),--(IFERROR(Flights_2026_09_30333435363734567891011[nfl],-1)&gt;=IF($V262=450,450,$V262)),--(IFERROR(Flights_2026_09_30333435363734567891011[nfl],-1)&lt;=IF($V262=450,450,$V262+9)))</f>
        <v>0</v>
      </c>
      <c r="AB238" s="17" cm="1">
        <f t="array" ref="AB238">SUMPRODUCT(--(IFERROR(HOUR(Flights_2026_09_30333435363734567891011[entry_hour]),-1)=HOUR(AB$212)),--(IFERROR(Flights_2026_09_30333435363734567891011[nfl],-1)&gt;=IF($V262=450,450,$V262)),--(IFERROR(Flights_2026_09_30333435363734567891011[nfl],-1)&lt;=IF($V262=450,450,$V262+9)))</f>
        <v>0</v>
      </c>
      <c r="AC238" s="17" cm="1">
        <f t="array" ref="AC238">SUMPRODUCT(--(IFERROR(HOUR(Flights_2026_09_30333435363734567891011[entry_hour]),-1)=HOUR(AC$212)),--(IFERROR(Flights_2026_09_30333435363734567891011[nfl],-1)&gt;=IF($V262=450,450,$V262)),--(IFERROR(Flights_2026_09_30333435363734567891011[nfl],-1)&lt;=IF($V262=450,450,$V262+9)))</f>
        <v>0</v>
      </c>
      <c r="AD238" s="17" cm="1">
        <f t="array" ref="AD238">SUMPRODUCT(--(IFERROR(HOUR(Flights_2026_09_30333435363734567891011[entry_hour]),-1)=HOUR(AD$212)),--(IFERROR(Flights_2026_09_30333435363734567891011[nfl],-1)&gt;=IF($V262=450,450,$V262)),--(IFERROR(Flights_2026_09_30333435363734567891011[nfl],-1)&lt;=IF($V262=450,450,$V262+9)))</f>
        <v>0</v>
      </c>
      <c r="AE238" s="17" cm="1">
        <f t="array" ref="AE238">SUMPRODUCT(--(IFERROR(HOUR(Flights_2026_09_30333435363734567891011[entry_hour]),-1)=HOUR(AE$212)),--(IFERROR(Flights_2026_09_30333435363734567891011[nfl],-1)&gt;=IF($V262=450,450,$V262)),--(IFERROR(Flights_2026_09_30333435363734567891011[nfl],-1)&lt;=IF($V262=450,450,$V262+9)))</f>
        <v>0</v>
      </c>
      <c r="AF238" s="2">
        <v>0.625</v>
      </c>
      <c r="AG238" t="s">
        <v>747</v>
      </c>
      <c r="AH238" s="17">
        <v>220</v>
      </c>
      <c r="AI238" s="17" cm="1">
        <f t="array" ref="AI238">SUMPRODUCT(--(IFERROR(HOUR(Flights_2026_09_30333435363734567891011[entry_hour]),-1)=HOUR(AF238)),--(IFERROR(Flights_2026_09_30333435363734567891011[entry_sector],"")=AG238),--(IFERROR(Flights_2026_09_30333435363734567891011[nfl],-1)&gt;=AH238),--(IFERROR(Flights_2026_09_30333435363734567891011[nfl],-1)&lt;=IF(AH238=450,450,AH238+9)))</f>
        <v>0</v>
      </c>
    </row>
    <row r="239" spans="1:35" x14ac:dyDescent="0.2">
      <c r="A239" s="8" t="s">
        <v>759</v>
      </c>
      <c r="B239" s="19" t="str">
        <f>IF(AND(W215&gt;0,_xlfn.RANK.EQ(W215,W$213:W$238)+COUNTIF(W$213:W215,W215)-1&lt;=5),W215,"")</f>
        <v/>
      </c>
      <c r="C239" s="19" t="str">
        <f>IF(AND(X215&gt;0,_xlfn.RANK.EQ(X215,X$213:X$238)+COUNTIF(X$213:X215,X215)-1&lt;=5),X215,"")</f>
        <v/>
      </c>
      <c r="D239" s="19" t="str">
        <f>IF(AND(Y215&gt;0,_xlfn.RANK.EQ(Y215,Y$213:Y$238)+COUNTIF(Y$213:Y215,Y215)-1&lt;=5),Y215,"")</f>
        <v/>
      </c>
      <c r="E239" s="19" t="str">
        <f>IF(AND(Z215&gt;0,_xlfn.RANK.EQ(Z215,Z$213:Z$238)+COUNTIF(Z$213:Z215,Z215)-1&lt;=5),Z215,"")</f>
        <v/>
      </c>
      <c r="F239" s="19" t="str">
        <f>IF(AND(AA215&gt;0,_xlfn.RANK.EQ(AA215,AA$213:AA$238)+COUNTIF(AA$213:AA215,AA215)-1&lt;=5),AA215,"")</f>
        <v/>
      </c>
      <c r="G239" s="19" t="str">
        <f>IF(AND(AB215&gt;0,_xlfn.RANK.EQ(AB215,AB$213:AB$238)+COUNTIF(AB$213:AB215,AB215)-1&lt;=5),AB215,"")</f>
        <v/>
      </c>
      <c r="H239" s="19" t="str">
        <f>IF(AND(AC215&gt;0,_xlfn.RANK.EQ(AC215,AC$213:AC$238)+COUNTIF(AC$213:AC215,AC215)-1&lt;=5),AC215,"")</f>
        <v/>
      </c>
      <c r="I239" s="19" t="str">
        <f>IF(AND(AD215&gt;0,_xlfn.RANK.EQ(AD215,AD$213:AD$238)+COUNTIF(AD$213:AD215,AD215)-1&lt;=5),AD215,"")</f>
        <v/>
      </c>
      <c r="J239" s="19">
        <f>IF(AND(AE215&gt;0,_xlfn.RANK.EQ(AE215,AE$213:AE$238)+COUNTIF(AE$213:AE215,AE215)-1&lt;=5),AE215,"")</f>
        <v>1</v>
      </c>
      <c r="L239" s="11" t="s">
        <v>780</v>
      </c>
      <c r="M239" s="11" t="s">
        <v>997</v>
      </c>
      <c r="V239">
        <v>430</v>
      </c>
      <c r="AF239" s="2">
        <v>0.625</v>
      </c>
      <c r="AG239" t="s">
        <v>747</v>
      </c>
      <c r="AH239" s="17">
        <v>230</v>
      </c>
      <c r="AI239" s="17" cm="1">
        <f t="array" ref="AI239">SUMPRODUCT(--(IFERROR(HOUR(Flights_2026_09_30333435363734567891011[entry_hour]),-1)=HOUR(AF239)),--(IFERROR(Flights_2026_09_30333435363734567891011[entry_sector],"")=AG239),--(IFERROR(Flights_2026_09_30333435363734567891011[nfl],-1)&gt;=AH239),--(IFERROR(Flights_2026_09_30333435363734567891011[nfl],-1)&lt;=IF(AH239=450,450,AH239+9)))</f>
        <v>0</v>
      </c>
    </row>
    <row r="240" spans="1:35" ht="26" customHeight="1" x14ac:dyDescent="0.2">
      <c r="A240" s="8" t="s">
        <v>760</v>
      </c>
      <c r="B240" s="19" t="str">
        <f>IF(AND(W216&gt;0,_xlfn.RANK.EQ(W216,W$213:W$238)+COUNTIF(W$213:W216,W216)-1&lt;=5),W216,"")</f>
        <v/>
      </c>
      <c r="C240" s="19" t="str">
        <f>IF(AND(X216&gt;0,_xlfn.RANK.EQ(X216,X$213:X$238)+COUNTIF(X$213:X216,X216)-1&lt;=5),X216,"")</f>
        <v/>
      </c>
      <c r="D240" s="19" t="str">
        <f>IF(AND(Y216&gt;0,_xlfn.RANK.EQ(Y216,Y$213:Y$238)+COUNTIF(Y$213:Y216,Y216)-1&lt;=5),Y216,"")</f>
        <v/>
      </c>
      <c r="E240" s="19" t="str">
        <f>IF(AND(Z216&gt;0,_xlfn.RANK.EQ(Z216,Z$213:Z$238)+COUNTIF(Z$213:Z216,Z216)-1&lt;=5),Z216,"")</f>
        <v/>
      </c>
      <c r="F240" s="19" t="str">
        <f>IF(AND(AA216&gt;0,_xlfn.RANK.EQ(AA216,AA$213:AA$238)+COUNTIF(AA$213:AA216,AA216)-1&lt;=5),AA216,"")</f>
        <v/>
      </c>
      <c r="G240" s="19" t="str">
        <f>IF(AND(AB216&gt;0,_xlfn.RANK.EQ(AB216,AB$213:AB$238)+COUNTIF(AB$213:AB216,AB216)-1&lt;=5),AB216,"")</f>
        <v/>
      </c>
      <c r="H240" s="19" t="str">
        <f>IF(AND(AC216&gt;0,_xlfn.RANK.EQ(AC216,AC$213:AC$238)+COUNTIF(AC$213:AC216,AC216)-1&lt;=5),AC216,"")</f>
        <v/>
      </c>
      <c r="I240" s="19" t="str">
        <f>IF(AND(AD216&gt;0,_xlfn.RANK.EQ(AD216,AD$213:AD$238)+COUNTIF(AD$213:AD216,AD216)-1&lt;=5),AD216,"")</f>
        <v/>
      </c>
      <c r="J240" s="19" t="str">
        <f>IF(AND(AE216&gt;0,_xlfn.RANK.EQ(AE216,AE$213:AE$238)+COUNTIF(AE$213:AE216,AE216)-1&lt;=5),AE216,"")</f>
        <v/>
      </c>
      <c r="L240" s="12" t="s">
        <v>781</v>
      </c>
      <c r="M240" s="12" t="s">
        <v>998</v>
      </c>
      <c r="V240">
        <v>420</v>
      </c>
      <c r="AF240" s="2">
        <v>0.625</v>
      </c>
      <c r="AG240" t="s">
        <v>747</v>
      </c>
      <c r="AH240" s="17">
        <v>240</v>
      </c>
      <c r="AI240" s="17" cm="1">
        <f t="array" ref="AI240">SUMPRODUCT(--(IFERROR(HOUR(Flights_2026_09_30333435363734567891011[entry_hour]),-1)=HOUR(AF240)),--(IFERROR(Flights_2026_09_30333435363734567891011[entry_sector],"")=AG240),--(IFERROR(Flights_2026_09_30333435363734567891011[nfl],-1)&gt;=AH240),--(IFERROR(Flights_2026_09_30333435363734567891011[nfl],-1)&lt;=IF(AH240=450,450,AH240+9)))</f>
        <v>0</v>
      </c>
    </row>
    <row r="241" spans="1:35" ht="26" customHeight="1" x14ac:dyDescent="0.2">
      <c r="A241" s="8" t="s">
        <v>761</v>
      </c>
      <c r="B241" s="19" t="str">
        <f>IF(AND(W217&gt;0,_xlfn.RANK.EQ(W217,W$213:W$238)+COUNTIF(W$213:W217,W217)-1&lt;=5),W217,"")</f>
        <v/>
      </c>
      <c r="C241" s="19" t="str">
        <f>IF(AND(X217&gt;0,_xlfn.RANK.EQ(X217,X$213:X$238)+COUNTIF(X$213:X217,X217)-1&lt;=5),X217,"")</f>
        <v/>
      </c>
      <c r="D241" s="19" t="str">
        <f>IF(AND(Y217&gt;0,_xlfn.RANK.EQ(Y217,Y$213:Y$238)+COUNTIF(Y$213:Y217,Y217)-1&lt;=5),Y217,"")</f>
        <v/>
      </c>
      <c r="E241" s="19" t="str">
        <f>IF(AND(Z217&gt;0,_xlfn.RANK.EQ(Z217,Z$213:Z$238)+COUNTIF(Z$213:Z217,Z217)-1&lt;=5),Z217,"")</f>
        <v/>
      </c>
      <c r="F241" s="19">
        <f>IF(AND(AA217&gt;0,_xlfn.RANK.EQ(AA217,AA$213:AA$238)+COUNTIF(AA$213:AA217,AA217)-1&lt;=5),AA217,"")</f>
        <v>1</v>
      </c>
      <c r="G241" s="19" t="str">
        <f>IF(AND(AB217&gt;0,_xlfn.RANK.EQ(AB217,AB$213:AB$238)+COUNTIF(AB$213:AB217,AB217)-1&lt;=5),AB217,"")</f>
        <v/>
      </c>
      <c r="H241" s="19" t="str">
        <f>IF(AND(AC217&gt;0,_xlfn.RANK.EQ(AC217,AC$213:AC$238)+COUNTIF(AC$213:AC217,AC217)-1&lt;=5),AC217,"")</f>
        <v/>
      </c>
      <c r="I241" s="19" t="str">
        <f>IF(AND(AD217&gt;0,_xlfn.RANK.EQ(AD217,AD$213:AD$238)+COUNTIF(AD$213:AD217,AD217)-1&lt;=5),AD217,"")</f>
        <v/>
      </c>
      <c r="J241" s="19">
        <f>IF(AND(AE217&gt;0,_xlfn.RANK.EQ(AE217,AE$213:AE$238)+COUNTIF(AE$213:AE217,AE217)-1&lt;=5),AE217,"")</f>
        <v>1</v>
      </c>
      <c r="V241">
        <v>410</v>
      </c>
      <c r="AF241" s="2">
        <v>0.625</v>
      </c>
      <c r="AG241" t="s">
        <v>747</v>
      </c>
      <c r="AH241" s="17">
        <v>250</v>
      </c>
      <c r="AI241" s="17" cm="1">
        <f t="array" ref="AI241">SUMPRODUCT(--(IFERROR(HOUR(Flights_2026_09_30333435363734567891011[entry_hour]),-1)=HOUR(AF241)),--(IFERROR(Flights_2026_09_30333435363734567891011[entry_sector],"")=AG241),--(IFERROR(Flights_2026_09_30333435363734567891011[nfl],-1)&gt;=AH241),--(IFERROR(Flights_2026_09_30333435363734567891011[nfl],-1)&lt;=IF(AH241=450,450,AH241+9)))</f>
        <v>0</v>
      </c>
    </row>
    <row r="242" spans="1:35" ht="26" customHeight="1" x14ac:dyDescent="0.2">
      <c r="A242" s="8" t="s">
        <v>762</v>
      </c>
      <c r="B242" s="19" t="str">
        <f>IF(AND(W218&gt;0,_xlfn.RANK.EQ(W218,W$213:W$238)+COUNTIF(W$213:W218,W218)-1&lt;=5),W218,"")</f>
        <v/>
      </c>
      <c r="C242" s="19" t="str">
        <f>IF(AND(X218&gt;0,_xlfn.RANK.EQ(X218,X$213:X$238)+COUNTIF(X$213:X218,X218)-1&lt;=5),X218,"")</f>
        <v/>
      </c>
      <c r="D242" s="19" t="str">
        <f>IF(AND(Y218&gt;0,_xlfn.RANK.EQ(Y218,Y$213:Y$238)+COUNTIF(Y$213:Y218,Y218)-1&lt;=5),Y218,"")</f>
        <v/>
      </c>
      <c r="E242" s="19">
        <f>IF(AND(Z218&gt;0,_xlfn.RANK.EQ(Z218,Z$213:Z$238)+COUNTIF(Z$213:Z218,Z218)-1&lt;=5),Z218,"")</f>
        <v>1</v>
      </c>
      <c r="F242" s="19" t="str">
        <f>IF(AND(AA218&gt;0,_xlfn.RANK.EQ(AA218,AA$213:AA$238)+COUNTIF(AA$213:AA218,AA218)-1&lt;=5),AA218,"")</f>
        <v/>
      </c>
      <c r="G242" s="19" t="str">
        <f>IF(AND(AB218&gt;0,_xlfn.RANK.EQ(AB218,AB$213:AB$238)+COUNTIF(AB$213:AB218,AB218)-1&lt;=5),AB218,"")</f>
        <v/>
      </c>
      <c r="H242" s="19" t="str">
        <f>IF(AND(AC218&gt;0,_xlfn.RANK.EQ(AC218,AC$213:AC$238)+COUNTIF(AC$213:AC218,AC218)-1&lt;=5),AC218,"")</f>
        <v/>
      </c>
      <c r="I242" s="19" t="str">
        <f>IF(AND(AD218&gt;0,_xlfn.RANK.EQ(AD218,AD$213:AD$238)+COUNTIF(AD$213:AD218,AD218)-1&lt;=5),AD218,"")</f>
        <v/>
      </c>
      <c r="J242" s="19" t="str">
        <f>IF(AND(AE218&gt;0,_xlfn.RANK.EQ(AE218,AE$213:AE$238)+COUNTIF(AE$213:AE218,AE218)-1&lt;=5),AE218,"")</f>
        <v/>
      </c>
      <c r="V242">
        <v>400</v>
      </c>
      <c r="AF242" s="2">
        <v>0.625</v>
      </c>
      <c r="AG242" t="s">
        <v>747</v>
      </c>
      <c r="AH242" s="17">
        <v>260</v>
      </c>
      <c r="AI242" s="17" cm="1">
        <f t="array" ref="AI242">SUMPRODUCT(--(IFERROR(HOUR(Flights_2026_09_30333435363734567891011[entry_hour]),-1)=HOUR(AF242)),--(IFERROR(Flights_2026_09_30333435363734567891011[entry_sector],"")=AG242),--(IFERROR(Flights_2026_09_30333435363734567891011[nfl],-1)&gt;=AH242),--(IFERROR(Flights_2026_09_30333435363734567891011[nfl],-1)&lt;=IF(AH242=450,450,AH242+9)))</f>
        <v>0</v>
      </c>
    </row>
    <row r="243" spans="1:35" ht="26" customHeight="1" x14ac:dyDescent="0.2">
      <c r="A243" s="8" t="s">
        <v>763</v>
      </c>
      <c r="B243" s="19" t="str">
        <f>IF(AND(W219&gt;0,_xlfn.RANK.EQ(W219,W$213:W$238)+COUNTIF(W$213:W219,W219)-1&lt;=5),W219,"")</f>
        <v/>
      </c>
      <c r="C243" s="19">
        <f>IF(AND(X219&gt;0,_xlfn.RANK.EQ(X219,X$213:X$238)+COUNTIF(X$213:X219,X219)-1&lt;=5),X219,"")</f>
        <v>1</v>
      </c>
      <c r="D243" s="19" t="str">
        <f>IF(AND(Y219&gt;0,_xlfn.RANK.EQ(Y219,Y$213:Y$238)+COUNTIF(Y$213:Y219,Y219)-1&lt;=5),Y219,"")</f>
        <v/>
      </c>
      <c r="E243" s="19" t="str">
        <f>IF(AND(Z219&gt;0,_xlfn.RANK.EQ(Z219,Z$213:Z$238)+COUNTIF(Z$213:Z219,Z219)-1&lt;=5),Z219,"")</f>
        <v/>
      </c>
      <c r="F243" s="19" t="str">
        <f>IF(AND(AA219&gt;0,_xlfn.RANK.EQ(AA219,AA$213:AA$238)+COUNTIF(AA$213:AA219,AA219)-1&lt;=5),AA219,"")</f>
        <v/>
      </c>
      <c r="G243" s="19" t="str">
        <f>IF(AND(AB219&gt;0,_xlfn.RANK.EQ(AB219,AB$213:AB$238)+COUNTIF(AB$213:AB219,AB219)-1&lt;=5),AB219,"")</f>
        <v/>
      </c>
      <c r="H243" s="19">
        <f>IF(AND(AC219&gt;0,_xlfn.RANK.EQ(AC219,AC$213:AC$238)+COUNTIF(AC$213:AC219,AC219)-1&lt;=5),AC219,"")</f>
        <v>2</v>
      </c>
      <c r="I243" s="19">
        <f>IF(AND(AD219&gt;0,_xlfn.RANK.EQ(AD219,AD$213:AD$238)+COUNTIF(AD$213:AD219,AD219)-1&lt;=5),AD219,"")</f>
        <v>2</v>
      </c>
      <c r="J243" s="19">
        <f>IF(AND(AE219&gt;0,_xlfn.RANK.EQ(AE219,AE$213:AE$238)+COUNTIF(AE$213:AE219,AE219)-1&lt;=5),AE219,"")</f>
        <v>1</v>
      </c>
      <c r="V243">
        <v>390</v>
      </c>
      <c r="AF243" s="2">
        <v>0.625</v>
      </c>
      <c r="AG243" t="s">
        <v>747</v>
      </c>
      <c r="AH243" s="17">
        <v>270</v>
      </c>
      <c r="AI243" s="17" cm="1">
        <f t="array" ref="AI243">SUMPRODUCT(--(IFERROR(HOUR(Flights_2026_09_30333435363734567891011[entry_hour]),-1)=HOUR(AF243)),--(IFERROR(Flights_2026_09_30333435363734567891011[entry_sector],"")=AG243),--(IFERROR(Flights_2026_09_30333435363734567891011[nfl],-1)&gt;=AH243),--(IFERROR(Flights_2026_09_30333435363734567891011[nfl],-1)&lt;=IF(AH243=450,450,AH243+9)))</f>
        <v>0</v>
      </c>
    </row>
    <row r="244" spans="1:35" x14ac:dyDescent="0.2">
      <c r="A244" s="8" t="s">
        <v>764</v>
      </c>
      <c r="B244" s="19" t="str">
        <f>IF(AND(W220&gt;0,_xlfn.RANK.EQ(W220,W$213:W$238)+COUNTIF(W$213:W220,W220)-1&lt;=5),W220,"")</f>
        <v/>
      </c>
      <c r="C244" s="19" t="str">
        <f>IF(AND(X220&gt;0,_xlfn.RANK.EQ(X220,X$213:X$238)+COUNTIF(X$213:X220,X220)-1&lt;=5),X220,"")</f>
        <v/>
      </c>
      <c r="D244" s="19" t="str">
        <f>IF(AND(Y220&gt;0,_xlfn.RANK.EQ(Y220,Y$213:Y$238)+COUNTIF(Y$213:Y220,Y220)-1&lt;=5),Y220,"")</f>
        <v/>
      </c>
      <c r="E244" s="19" t="str">
        <f>IF(AND(Z220&gt;0,_xlfn.RANK.EQ(Z220,Z$213:Z$238)+COUNTIF(Z$213:Z220,Z220)-1&lt;=5),Z220,"")</f>
        <v/>
      </c>
      <c r="F244" s="19" t="str">
        <f>IF(AND(AA220&gt;0,_xlfn.RANK.EQ(AA220,AA$213:AA$238)+COUNTIF(AA$213:AA220,AA220)-1&lt;=5),AA220,"")</f>
        <v/>
      </c>
      <c r="G244" s="19" t="str">
        <f>IF(AND(AB220&gt;0,_xlfn.RANK.EQ(AB220,AB$213:AB$238)+COUNTIF(AB$213:AB220,AB220)-1&lt;=5),AB220,"")</f>
        <v/>
      </c>
      <c r="H244" s="19" t="str">
        <f>IF(AND(AC220&gt;0,_xlfn.RANK.EQ(AC220,AC$213:AC$238)+COUNTIF(AC$213:AC220,AC220)-1&lt;=5),AC220,"")</f>
        <v/>
      </c>
      <c r="I244" s="19" t="str">
        <f>IF(AND(AD220&gt;0,_xlfn.RANK.EQ(AD220,AD$213:AD$238)+COUNTIF(AD$213:AD220,AD220)-1&lt;=5),AD220,"")</f>
        <v/>
      </c>
      <c r="J244" s="19" t="str">
        <f>IF(AND(AE220&gt;0,_xlfn.RANK.EQ(AE220,AE$213:AE$238)+COUNTIF(AE$213:AE220,AE220)-1&lt;=5),AE220,"")</f>
        <v/>
      </c>
      <c r="V244">
        <v>380</v>
      </c>
      <c r="AF244" s="2">
        <v>0.625</v>
      </c>
      <c r="AG244" t="s">
        <v>747</v>
      </c>
      <c r="AH244" s="17">
        <v>280</v>
      </c>
      <c r="AI244" s="17" cm="1">
        <f t="array" ref="AI244">SUMPRODUCT(--(IFERROR(HOUR(Flights_2026_09_30333435363734567891011[entry_hour]),-1)=HOUR(AF244)),--(IFERROR(Flights_2026_09_30333435363734567891011[entry_sector],"")=AG244),--(IFERROR(Flights_2026_09_30333435363734567891011[nfl],-1)&gt;=AH244),--(IFERROR(Flights_2026_09_30333435363734567891011[nfl],-1)&lt;=IF(AH244=450,450,AH244+9)))</f>
        <v>0</v>
      </c>
    </row>
    <row r="245" spans="1:35" x14ac:dyDescent="0.2">
      <c r="A245" s="8" t="s">
        <v>765</v>
      </c>
      <c r="B245" s="19">
        <f>IF(AND(W221&gt;0,_xlfn.RANK.EQ(W221,W$213:W$238)+COUNTIF(W$213:W221,W221)-1&lt;=5),W221,"")</f>
        <v>3</v>
      </c>
      <c r="C245" s="19">
        <f>IF(AND(X221&gt;0,_xlfn.RANK.EQ(X221,X$213:X$238)+COUNTIF(X$213:X221,X221)-1&lt;=5),X221,"")</f>
        <v>5</v>
      </c>
      <c r="D245" s="19">
        <f>IF(AND(Y221&gt;0,_xlfn.RANK.EQ(Y221,Y$213:Y$238)+COUNTIF(Y$213:Y221,Y221)-1&lt;=5),Y221,"")</f>
        <v>1</v>
      </c>
      <c r="E245" s="19">
        <f>IF(AND(Z221&gt;0,_xlfn.RANK.EQ(Z221,Z$213:Z$238)+COUNTIF(Z$213:Z221,Z221)-1&lt;=5),Z221,"")</f>
        <v>4</v>
      </c>
      <c r="F245" s="19">
        <f>IF(AND(AA221&gt;0,_xlfn.RANK.EQ(AA221,AA$213:AA$238)+COUNTIF(AA$213:AA221,AA221)-1&lt;=5),AA221,"")</f>
        <v>3</v>
      </c>
      <c r="G245" s="19">
        <f>IF(AND(AB221&gt;0,_xlfn.RANK.EQ(AB221,AB$213:AB$238)+COUNTIF(AB$213:AB221,AB221)-1&lt;=5),AB221,"")</f>
        <v>2</v>
      </c>
      <c r="H245" s="19">
        <f>IF(AND(AC221&gt;0,_xlfn.RANK.EQ(AC221,AC$213:AC$238)+COUNTIF(AC$213:AC221,AC221)-1&lt;=5),AC221,"")</f>
        <v>1</v>
      </c>
      <c r="I245" s="19">
        <f>IF(AND(AD221&gt;0,_xlfn.RANK.EQ(AD221,AD$213:AD$238)+COUNTIF(AD$213:AD221,AD221)-1&lt;=5),AD221,"")</f>
        <v>2</v>
      </c>
      <c r="J245" s="19" t="str">
        <f>IF(AND(AE221&gt;0,_xlfn.RANK.EQ(AE221,AE$213:AE$238)+COUNTIF(AE$213:AE221,AE221)-1&lt;=5),AE221,"")</f>
        <v/>
      </c>
      <c r="V245">
        <v>370</v>
      </c>
      <c r="AF245" s="2">
        <v>0.625</v>
      </c>
      <c r="AG245" t="s">
        <v>747</v>
      </c>
      <c r="AH245" s="17">
        <v>290</v>
      </c>
      <c r="AI245" s="17" cm="1">
        <f t="array" ref="AI245">SUMPRODUCT(--(IFERROR(HOUR(Flights_2026_09_30333435363734567891011[entry_hour]),-1)=HOUR(AF245)),--(IFERROR(Flights_2026_09_30333435363734567891011[entry_sector],"")=AG245),--(IFERROR(Flights_2026_09_30333435363734567891011[nfl],-1)&gt;=AH245),--(IFERROR(Flights_2026_09_30333435363734567891011[nfl],-1)&lt;=IF(AH245=450,450,AH245+9)))</f>
        <v>0</v>
      </c>
    </row>
    <row r="246" spans="1:35" x14ac:dyDescent="0.2">
      <c r="A246" s="8" t="s">
        <v>766</v>
      </c>
      <c r="B246" s="19">
        <f>IF(AND(W222&gt;0,_xlfn.RANK.EQ(W222,W$213:W$238)+COUNTIF(W$213:W222,W222)-1&lt;=5),W222,"")</f>
        <v>1</v>
      </c>
      <c r="C246" s="19" t="str">
        <f>IF(AND(X222&gt;0,_xlfn.RANK.EQ(X222,X$213:X$238)+COUNTIF(X$213:X222,X222)-1&lt;=5),X222,"")</f>
        <v/>
      </c>
      <c r="D246" s="19" t="str">
        <f>IF(AND(Y222&gt;0,_xlfn.RANK.EQ(Y222,Y$213:Y$238)+COUNTIF(Y$213:Y222,Y222)-1&lt;=5),Y222,"")</f>
        <v/>
      </c>
      <c r="E246" s="19" t="str">
        <f>IF(AND(Z222&gt;0,_xlfn.RANK.EQ(Z222,Z$213:Z$238)+COUNTIF(Z$213:Z222,Z222)-1&lt;=5),Z222,"")</f>
        <v/>
      </c>
      <c r="F246" s="19" t="str">
        <f>IF(AND(AA222&gt;0,_xlfn.RANK.EQ(AA222,AA$213:AA$238)+COUNTIF(AA$213:AA222,AA222)-1&lt;=5),AA222,"")</f>
        <v/>
      </c>
      <c r="G246" s="19" t="str">
        <f>IF(AND(AB222&gt;0,_xlfn.RANK.EQ(AB222,AB$213:AB$238)+COUNTIF(AB$213:AB222,AB222)-1&lt;=5),AB222,"")</f>
        <v/>
      </c>
      <c r="H246" s="19" t="str">
        <f>IF(AND(AC222&gt;0,_xlfn.RANK.EQ(AC222,AC$213:AC$238)+COUNTIF(AC$213:AC222,AC222)-1&lt;=5),AC222,"")</f>
        <v/>
      </c>
      <c r="I246" s="19">
        <f>IF(AND(AD222&gt;0,_xlfn.RANK.EQ(AD222,AD$213:AD$238)+COUNTIF(AD$213:AD222,AD222)-1&lt;=5),AD222,"")</f>
        <v>1</v>
      </c>
      <c r="J246" s="19" t="str">
        <f>IF(AND(AE222&gt;0,_xlfn.RANK.EQ(AE222,AE$213:AE$238)+COUNTIF(AE$213:AE222,AE222)-1&lt;=5),AE222,"")</f>
        <v/>
      </c>
      <c r="V246">
        <v>360</v>
      </c>
      <c r="AF246" s="2">
        <v>0.625</v>
      </c>
      <c r="AG246" t="s">
        <v>747</v>
      </c>
      <c r="AH246" s="17">
        <v>300</v>
      </c>
      <c r="AI246" s="17" cm="1">
        <f t="array" ref="AI246">SUMPRODUCT(--(IFERROR(HOUR(Flights_2026_09_30333435363734567891011[entry_hour]),-1)=HOUR(AF246)),--(IFERROR(Flights_2026_09_30333435363734567891011[entry_sector],"")=AG246),--(IFERROR(Flights_2026_09_30333435363734567891011[nfl],-1)&gt;=AH246),--(IFERROR(Flights_2026_09_30333435363734567891011[nfl],-1)&lt;=IF(AH246=450,450,AH246+9)))</f>
        <v>0</v>
      </c>
    </row>
    <row r="247" spans="1:35" ht="28" customHeight="1" x14ac:dyDescent="0.2">
      <c r="A247" s="8" t="s">
        <v>767</v>
      </c>
      <c r="B247" s="19">
        <f>IF(AND(W223&gt;0,_xlfn.RANK.EQ(W223,W$213:W$238)+COUNTIF(W$213:W223,W223)-1&lt;=5),W223,"")</f>
        <v>2</v>
      </c>
      <c r="C247" s="19">
        <f>IF(AND(X223&gt;0,_xlfn.RANK.EQ(X223,X$213:X$238)+COUNTIF(X$213:X223,X223)-1&lt;=5),X223,"")</f>
        <v>1</v>
      </c>
      <c r="D247" s="19">
        <f>IF(AND(Y223&gt;0,_xlfn.RANK.EQ(Y223,Y$213:Y$238)+COUNTIF(Y$213:Y223,Y223)-1&lt;=5),Y223,"")</f>
        <v>4</v>
      </c>
      <c r="E247" s="19">
        <f>IF(AND(Z223&gt;0,_xlfn.RANK.EQ(Z223,Z$213:Z$238)+COUNTIF(Z$213:Z223,Z223)-1&lt;=5),Z223,"")</f>
        <v>3</v>
      </c>
      <c r="F247" s="19">
        <f>IF(AND(AA223&gt;0,_xlfn.RANK.EQ(AA223,AA$213:AA$238)+COUNTIF(AA$213:AA223,AA223)-1&lt;=5),AA223,"")</f>
        <v>6</v>
      </c>
      <c r="G247" s="19">
        <f>IF(AND(AB223&gt;0,_xlfn.RANK.EQ(AB223,AB$213:AB$238)+COUNTIF(AB$213:AB223,AB223)-1&lt;=5),AB223,"")</f>
        <v>4</v>
      </c>
      <c r="H247" s="19">
        <f>IF(AND(AC223&gt;0,_xlfn.RANK.EQ(AC223,AC$213:AC$238)+COUNTIF(AC$213:AC223,AC223)-1&lt;=5),AC223,"")</f>
        <v>3</v>
      </c>
      <c r="I247" s="19" t="str">
        <f>IF(AND(AD223&gt;0,_xlfn.RANK.EQ(AD223,AD$213:AD$238)+COUNTIF(AD$213:AD223,AD223)-1&lt;=5),AD223,"")</f>
        <v/>
      </c>
      <c r="J247" s="19">
        <f>IF(AND(AE223&gt;0,_xlfn.RANK.EQ(AE223,AE$213:AE$238)+COUNTIF(AE$213:AE223,AE223)-1&lt;=5),AE223,"")</f>
        <v>2</v>
      </c>
      <c r="V247">
        <v>350</v>
      </c>
      <c r="AF247" s="2">
        <v>0.625</v>
      </c>
      <c r="AG247" t="s">
        <v>747</v>
      </c>
      <c r="AH247" s="17">
        <v>310</v>
      </c>
      <c r="AI247" s="17" cm="1">
        <f t="array" ref="AI247">SUMPRODUCT(--(IFERROR(HOUR(Flights_2026_09_30333435363734567891011[entry_hour]),-1)=HOUR(AF247)),--(IFERROR(Flights_2026_09_30333435363734567891011[entry_sector],"")=AG247),--(IFERROR(Flights_2026_09_30333435363734567891011[nfl],-1)&gt;=AH247),--(IFERROR(Flights_2026_09_30333435363734567891011[nfl],-1)&lt;=IF(AH247=450,450,AH247+9)))</f>
        <v>0</v>
      </c>
    </row>
    <row r="248" spans="1:35" x14ac:dyDescent="0.2">
      <c r="A248" s="8" t="s">
        <v>768</v>
      </c>
      <c r="B248" s="19" t="str">
        <f>IF(AND(W224&gt;0,_xlfn.RANK.EQ(W224,W$213:W$238)+COUNTIF(W$213:W224,W224)-1&lt;=5),W224,"")</f>
        <v/>
      </c>
      <c r="C248" s="19">
        <f>IF(AND(X224&gt;0,_xlfn.RANK.EQ(X224,X$213:X$238)+COUNTIF(X$213:X224,X224)-1&lt;=5),X224,"")</f>
        <v>2</v>
      </c>
      <c r="D248" s="19" t="str">
        <f>IF(AND(Y224&gt;0,_xlfn.RANK.EQ(Y224,Y$213:Y$238)+COUNTIF(Y$213:Y224,Y224)-1&lt;=5),Y224,"")</f>
        <v/>
      </c>
      <c r="E248" s="19" t="str">
        <f>IF(AND(Z224&gt;0,_xlfn.RANK.EQ(Z224,Z$213:Z$238)+COUNTIF(Z$213:Z224,Z224)-1&lt;=5),Z224,"")</f>
        <v/>
      </c>
      <c r="F248" s="19" t="str">
        <f>IF(AND(AA224&gt;0,_xlfn.RANK.EQ(AA224,AA$213:AA$238)+COUNTIF(AA$213:AA224,AA224)-1&lt;=5),AA224,"")</f>
        <v/>
      </c>
      <c r="G248" s="19" t="str">
        <f>IF(AND(AB224&gt;0,_xlfn.RANK.EQ(AB224,AB$213:AB$238)+COUNTIF(AB$213:AB224,AB224)-1&lt;=5),AB224,"")</f>
        <v/>
      </c>
      <c r="H248" s="19" t="str">
        <f>IF(AND(AC224&gt;0,_xlfn.RANK.EQ(AC224,AC$213:AC$238)+COUNTIF(AC$213:AC224,AC224)-1&lt;=5),AC224,"")</f>
        <v/>
      </c>
      <c r="I248" s="19" t="str">
        <f>IF(AND(AD224&gt;0,_xlfn.RANK.EQ(AD224,AD$213:AD$238)+COUNTIF(AD$213:AD224,AD224)-1&lt;=5),AD224,"")</f>
        <v/>
      </c>
      <c r="J248" s="19" t="str">
        <f>IF(AND(AE224&gt;0,_xlfn.RANK.EQ(AE224,AE$213:AE$238)+COUNTIF(AE$213:AE224,AE224)-1&lt;=5),AE224,"")</f>
        <v/>
      </c>
      <c r="V248">
        <v>340</v>
      </c>
      <c r="AF248" s="2">
        <v>0.625</v>
      </c>
      <c r="AG248" t="s">
        <v>747</v>
      </c>
      <c r="AH248" s="17">
        <v>320</v>
      </c>
      <c r="AI248" s="17" cm="1">
        <f t="array" ref="AI248">SUMPRODUCT(--(IFERROR(HOUR(Flights_2026_09_30333435363734567891011[entry_hour]),-1)=HOUR(AF248)),--(IFERROR(Flights_2026_09_30333435363734567891011[entry_sector],"")=AG248),--(IFERROR(Flights_2026_09_30333435363734567891011[nfl],-1)&gt;=AH248),--(IFERROR(Flights_2026_09_30333435363734567891011[nfl],-1)&lt;=IF(AH248=450,450,AH248+9)))</f>
        <v>0</v>
      </c>
    </row>
    <row r="249" spans="1:35" x14ac:dyDescent="0.2">
      <c r="A249" s="8" t="s">
        <v>769</v>
      </c>
      <c r="B249" s="19" t="str">
        <f>IF(AND(W225&gt;0,_xlfn.RANK.EQ(W225,W$213:W$238)+COUNTIF(W$213:W225,W225)-1&lt;=5),W225,"")</f>
        <v/>
      </c>
      <c r="C249" s="19" t="str">
        <f>IF(AND(X225&gt;0,_xlfn.RANK.EQ(X225,X$213:X$238)+COUNTIF(X$213:X225,X225)-1&lt;=5),X225,"")</f>
        <v/>
      </c>
      <c r="D249" s="19">
        <f>IF(AND(Y225&gt;0,_xlfn.RANK.EQ(Y225,Y$213:Y$238)+COUNTIF(Y$213:Y225,Y225)-1&lt;=5),Y225,"")</f>
        <v>3</v>
      </c>
      <c r="E249" s="19">
        <f>IF(AND(Z225&gt;0,_xlfn.RANK.EQ(Z225,Z$213:Z$238)+COUNTIF(Z$213:Z225,Z225)-1&lt;=5),Z225,"")</f>
        <v>3</v>
      </c>
      <c r="F249" s="19">
        <f>IF(AND(AA225&gt;0,_xlfn.RANK.EQ(AA225,AA$213:AA$238)+COUNTIF(AA$213:AA225,AA225)-1&lt;=5),AA225,"")</f>
        <v>2</v>
      </c>
      <c r="G249" s="19">
        <f>IF(AND(AB225&gt;0,_xlfn.RANK.EQ(AB225,AB$213:AB$238)+COUNTIF(AB$213:AB225,AB225)-1&lt;=5),AB225,"")</f>
        <v>2</v>
      </c>
      <c r="H249" s="19">
        <f>IF(AND(AC225&gt;0,_xlfn.RANK.EQ(AC225,AC$213:AC$238)+COUNTIF(AC$213:AC225,AC225)-1&lt;=5),AC225,"")</f>
        <v>1</v>
      </c>
      <c r="I249" s="19" t="str">
        <f>IF(AND(AD225&gt;0,_xlfn.RANK.EQ(AD225,AD$213:AD$238)+COUNTIF(AD$213:AD225,AD225)-1&lt;=5),AD225,"")</f>
        <v/>
      </c>
      <c r="J249" s="19" t="str">
        <f>IF(AND(AE225&gt;0,_xlfn.RANK.EQ(AE225,AE$213:AE$238)+COUNTIF(AE$213:AE225,AE225)-1&lt;=5),AE225,"")</f>
        <v/>
      </c>
      <c r="V249">
        <v>330</v>
      </c>
      <c r="AF249" s="2">
        <v>0.625</v>
      </c>
      <c r="AG249" t="s">
        <v>747</v>
      </c>
      <c r="AH249" s="17">
        <v>330</v>
      </c>
      <c r="AI249" s="17" cm="1">
        <f t="array" ref="AI249">SUMPRODUCT(--(IFERROR(HOUR(Flights_2026_09_30333435363734567891011[entry_hour]),-1)=HOUR(AF249)),--(IFERROR(Flights_2026_09_30333435363734567891011[entry_sector],"")=AG249),--(IFERROR(Flights_2026_09_30333435363734567891011[nfl],-1)&gt;=AH249),--(IFERROR(Flights_2026_09_30333435363734567891011[nfl],-1)&lt;=IF(AH249=450,450,AH249+9)))</f>
        <v>0</v>
      </c>
    </row>
    <row r="250" spans="1:35" x14ac:dyDescent="0.2">
      <c r="A250" s="8" t="s">
        <v>770</v>
      </c>
      <c r="B250" s="19" t="str">
        <f>IF(AND(W226&gt;0,_xlfn.RANK.EQ(W226,W$213:W$238)+COUNTIF(W$213:W226,W226)-1&lt;=5),W226,"")</f>
        <v/>
      </c>
      <c r="C250" s="19" t="str">
        <f>IF(AND(X226&gt;0,_xlfn.RANK.EQ(X226,X$213:X$238)+COUNTIF(X$213:X226,X226)-1&lt;=5),X226,"")</f>
        <v/>
      </c>
      <c r="D250" s="19" t="str">
        <f>IF(AND(Y226&gt;0,_xlfn.RANK.EQ(Y226,Y$213:Y$238)+COUNTIF(Y$213:Y226,Y226)-1&lt;=5),Y226,"")</f>
        <v/>
      </c>
      <c r="E250" s="19" t="str">
        <f>IF(AND(Z226&gt;0,_xlfn.RANK.EQ(Z226,Z$213:Z$238)+COUNTIF(Z$213:Z226,Z226)-1&lt;=5),Z226,"")</f>
        <v/>
      </c>
      <c r="F250" s="19" t="str">
        <f>IF(AND(AA226&gt;0,_xlfn.RANK.EQ(AA226,AA$213:AA$238)+COUNTIF(AA$213:AA226,AA226)-1&lt;=5),AA226,"")</f>
        <v/>
      </c>
      <c r="G250" s="19" t="str">
        <f>IF(AND(AB226&gt;0,_xlfn.RANK.EQ(AB226,AB$213:AB$238)+COUNTIF(AB$213:AB226,AB226)-1&lt;=5),AB226,"")</f>
        <v/>
      </c>
      <c r="H250" s="19" t="str">
        <f>IF(AND(AC226&gt;0,_xlfn.RANK.EQ(AC226,AC$213:AC$238)+COUNTIF(AC$213:AC226,AC226)-1&lt;=5),AC226,"")</f>
        <v/>
      </c>
      <c r="I250" s="19" t="str">
        <f>IF(AND(AD226&gt;0,_xlfn.RANK.EQ(AD226,AD$213:AD$238)+COUNTIF(AD$213:AD226,AD226)-1&lt;=5),AD226,"")</f>
        <v/>
      </c>
      <c r="J250" s="19" t="str">
        <f>IF(AND(AE226&gt;0,_xlfn.RANK.EQ(AE226,AE$213:AE$238)+COUNTIF(AE$213:AE226,AE226)-1&lt;=5),AE226,"")</f>
        <v/>
      </c>
      <c r="V250">
        <v>320</v>
      </c>
      <c r="AF250" s="2">
        <v>0.625</v>
      </c>
      <c r="AG250" t="s">
        <v>747</v>
      </c>
      <c r="AH250" s="17">
        <v>340</v>
      </c>
      <c r="AI250" s="17" cm="1">
        <f t="array" ref="AI250">SUMPRODUCT(--(IFERROR(HOUR(Flights_2026_09_30333435363734567891011[entry_hour]),-1)=HOUR(AF250)),--(IFERROR(Flights_2026_09_30333435363734567891011[entry_sector],"")=AG250),--(IFERROR(Flights_2026_09_30333435363734567891011[nfl],-1)&gt;=AH250),--(IFERROR(Flights_2026_09_30333435363734567891011[nfl],-1)&lt;=IF(AH250=450,450,AH250+9)))</f>
        <v>2</v>
      </c>
    </row>
    <row r="251" spans="1:35" x14ac:dyDescent="0.2">
      <c r="A251" s="8" t="s">
        <v>771</v>
      </c>
      <c r="B251" s="19" t="str">
        <f>IF(AND(W227&gt;0,_xlfn.RANK.EQ(W227,W$213:W$238)+COUNTIF(W$213:W227,W227)-1&lt;=5),W227,"")</f>
        <v/>
      </c>
      <c r="C251" s="19" t="str">
        <f>IF(AND(X227&gt;0,_xlfn.RANK.EQ(X227,X$213:X$238)+COUNTIF(X$213:X227,X227)-1&lt;=5),X227,"")</f>
        <v/>
      </c>
      <c r="D251" s="19">
        <f>IF(AND(Y227&gt;0,_xlfn.RANK.EQ(Y227,Y$213:Y$238)+COUNTIF(Y$213:Y227,Y227)-1&lt;=5),Y227,"")</f>
        <v>1</v>
      </c>
      <c r="E251" s="19" t="str">
        <f>IF(AND(Z227&gt;0,_xlfn.RANK.EQ(Z227,Z$213:Z$238)+COUNTIF(Z$213:Z227,Z227)-1&lt;=5),Z227,"")</f>
        <v/>
      </c>
      <c r="F251" s="19" t="str">
        <f>IF(AND(AA227&gt;0,_xlfn.RANK.EQ(AA227,AA$213:AA$238)+COUNTIF(AA$213:AA227,AA227)-1&lt;=5),AA227,"")</f>
        <v/>
      </c>
      <c r="G251" s="19" t="str">
        <f>IF(AND(AB227&gt;0,_xlfn.RANK.EQ(AB227,AB$213:AB$238)+COUNTIF(AB$213:AB227,AB227)-1&lt;=5),AB227,"")</f>
        <v/>
      </c>
      <c r="H251" s="19" t="str">
        <f>IF(AND(AC227&gt;0,_xlfn.RANK.EQ(AC227,AC$213:AC$238)+COUNTIF(AC$213:AC227,AC227)-1&lt;=5),AC227,"")</f>
        <v/>
      </c>
      <c r="I251" s="19" t="str">
        <f>IF(AND(AD227&gt;0,_xlfn.RANK.EQ(AD227,AD$213:AD$238)+COUNTIF(AD$213:AD227,AD227)-1&lt;=5),AD227,"")</f>
        <v/>
      </c>
      <c r="J251" s="19" t="str">
        <f>IF(AND(AE227&gt;0,_xlfn.RANK.EQ(AE227,AE$213:AE$238)+COUNTIF(AE$213:AE227,AE227)-1&lt;=5),AE227,"")</f>
        <v/>
      </c>
      <c r="V251">
        <v>310</v>
      </c>
      <c r="AF251" s="2">
        <v>0.625</v>
      </c>
      <c r="AG251" t="s">
        <v>747</v>
      </c>
      <c r="AH251" s="17">
        <v>350</v>
      </c>
      <c r="AI251" s="17" cm="1">
        <f t="array" ref="AI251">SUMPRODUCT(--(IFERROR(HOUR(Flights_2026_09_30333435363734567891011[entry_hour]),-1)=HOUR(AF251)),--(IFERROR(Flights_2026_09_30333435363734567891011[entry_sector],"")=AG251),--(IFERROR(Flights_2026_09_30333435363734567891011[nfl],-1)&gt;=AH251),--(IFERROR(Flights_2026_09_30333435363734567891011[nfl],-1)&lt;=IF(AH251=450,450,AH251+9)))</f>
        <v>0</v>
      </c>
    </row>
    <row r="252" spans="1:35" x14ac:dyDescent="0.2">
      <c r="A252" s="8" t="s">
        <v>772</v>
      </c>
      <c r="B252" s="19" t="str">
        <f>IF(AND(W228&gt;0,_xlfn.RANK.EQ(W228,W$213:W$238)+COUNTIF(W$213:W228,W228)-1&lt;=5),W228,"")</f>
        <v/>
      </c>
      <c r="C252" s="19" t="str">
        <f>IF(AND(X228&gt;0,_xlfn.RANK.EQ(X228,X$213:X$238)+COUNTIF(X$213:X228,X228)-1&lt;=5),X228,"")</f>
        <v/>
      </c>
      <c r="D252" s="19" t="str">
        <f>IF(AND(Y228&gt;0,_xlfn.RANK.EQ(Y228,Y$213:Y$238)+COUNTIF(Y$213:Y228,Y228)-1&lt;=5),Y228,"")</f>
        <v/>
      </c>
      <c r="E252" s="19" t="str">
        <f>IF(AND(Z228&gt;0,_xlfn.RANK.EQ(Z228,Z$213:Z$238)+COUNTIF(Z$213:Z228,Z228)-1&lt;=5),Z228,"")</f>
        <v/>
      </c>
      <c r="F252" s="19" t="str">
        <f>IF(AND(AA228&gt;0,_xlfn.RANK.EQ(AA228,AA$213:AA$238)+COUNTIF(AA$213:AA228,AA228)-1&lt;=5),AA228,"")</f>
        <v/>
      </c>
      <c r="G252" s="19" t="str">
        <f>IF(AND(AB228&gt;0,_xlfn.RANK.EQ(AB228,AB$213:AB$238)+COUNTIF(AB$213:AB228,AB228)-1&lt;=5),AB228,"")</f>
        <v/>
      </c>
      <c r="H252" s="19" t="str">
        <f>IF(AND(AC228&gt;0,_xlfn.RANK.EQ(AC228,AC$213:AC$238)+COUNTIF(AC$213:AC228,AC228)-1&lt;=5),AC228,"")</f>
        <v/>
      </c>
      <c r="I252" s="19" t="str">
        <f>IF(AND(AD228&gt;0,_xlfn.RANK.EQ(AD228,AD$213:AD$238)+COUNTIF(AD$213:AD228,AD228)-1&lt;=5),AD228,"")</f>
        <v/>
      </c>
      <c r="J252" s="19" t="str">
        <f>IF(AND(AE228&gt;0,_xlfn.RANK.EQ(AE228,AE$213:AE$238)+COUNTIF(AE$213:AE228,AE228)-1&lt;=5),AE228,"")</f>
        <v/>
      </c>
      <c r="V252">
        <v>300</v>
      </c>
      <c r="AF252" s="2">
        <v>0.625</v>
      </c>
      <c r="AG252" t="s">
        <v>747</v>
      </c>
      <c r="AH252" s="17">
        <v>360</v>
      </c>
      <c r="AI252" s="17" cm="1">
        <f t="array" ref="AI252">SUMPRODUCT(--(IFERROR(HOUR(Flights_2026_09_30333435363734567891011[entry_hour]),-1)=HOUR(AF252)),--(IFERROR(Flights_2026_09_30333435363734567891011[entry_sector],"")=AG252),--(IFERROR(Flights_2026_09_30333435363734567891011[nfl],-1)&gt;=AH252),--(IFERROR(Flights_2026_09_30333435363734567891011[nfl],-1)&lt;=IF(AH252=450,450,AH252+9)))</f>
        <v>0</v>
      </c>
    </row>
    <row r="253" spans="1:35" x14ac:dyDescent="0.2">
      <c r="A253" s="8" t="s">
        <v>773</v>
      </c>
      <c r="B253" s="19" t="str">
        <f>IF(AND(W229&gt;0,_xlfn.RANK.EQ(W229,W$213:W$238)+COUNTIF(W$213:W229,W229)-1&lt;=5),W229,"")</f>
        <v/>
      </c>
      <c r="C253" s="19" t="str">
        <f>IF(AND(X229&gt;0,_xlfn.RANK.EQ(X229,X$213:X$238)+COUNTIF(X$213:X229,X229)-1&lt;=5),X229,"")</f>
        <v/>
      </c>
      <c r="D253" s="19" t="str">
        <f>IF(AND(Y229&gt;0,_xlfn.RANK.EQ(Y229,Y$213:Y$238)+COUNTIF(Y$213:Y229,Y229)-1&lt;=5),Y229,"")</f>
        <v/>
      </c>
      <c r="E253" s="19" t="str">
        <f>IF(AND(Z229&gt;0,_xlfn.RANK.EQ(Z229,Z$213:Z$238)+COUNTIF(Z$213:Z229,Z229)-1&lt;=5),Z229,"")</f>
        <v/>
      </c>
      <c r="F253" s="19" t="str">
        <f>IF(AND(AA229&gt;0,_xlfn.RANK.EQ(AA229,AA$213:AA$238)+COUNTIF(AA$213:AA229,AA229)-1&lt;=5),AA229,"")</f>
        <v/>
      </c>
      <c r="G253" s="19" t="str">
        <f>IF(AND(AB229&gt;0,_xlfn.RANK.EQ(AB229,AB$213:AB$238)+COUNTIF(AB$213:AB229,AB229)-1&lt;=5),AB229,"")</f>
        <v/>
      </c>
      <c r="H253" s="19" t="str">
        <f>IF(AND(AC229&gt;0,_xlfn.RANK.EQ(AC229,AC$213:AC$238)+COUNTIF(AC$213:AC229,AC229)-1&lt;=5),AC229,"")</f>
        <v/>
      </c>
      <c r="I253" s="19" t="str">
        <f>IF(AND(AD229&gt;0,_xlfn.RANK.EQ(AD229,AD$213:AD$238)+COUNTIF(AD$213:AD229,AD229)-1&lt;=5),AD229,"")</f>
        <v/>
      </c>
      <c r="J253" s="19" t="str">
        <f>IF(AND(AE229&gt;0,_xlfn.RANK.EQ(AE229,AE$213:AE$238)+COUNTIF(AE$213:AE229,AE229)-1&lt;=5),AE229,"")</f>
        <v/>
      </c>
      <c r="V253">
        <v>290</v>
      </c>
      <c r="AF253" s="2">
        <v>0.625</v>
      </c>
      <c r="AG253" t="s">
        <v>747</v>
      </c>
      <c r="AH253" s="17">
        <v>370</v>
      </c>
      <c r="AI253" s="17" cm="1">
        <f t="array" ref="AI253">SUMPRODUCT(--(IFERROR(HOUR(Flights_2026_09_30333435363734567891011[entry_hour]),-1)=HOUR(AF253)),--(IFERROR(Flights_2026_09_30333435363734567891011[entry_sector],"")=AG253),--(IFERROR(Flights_2026_09_30333435363734567891011[nfl],-1)&gt;=AH253),--(IFERROR(Flights_2026_09_30333435363734567891011[nfl],-1)&lt;=IF(AH253=450,450,AH253+9)))</f>
        <v>0</v>
      </c>
    </row>
    <row r="254" spans="1:35" x14ac:dyDescent="0.2">
      <c r="A254" s="8" t="s">
        <v>774</v>
      </c>
      <c r="B254" s="19" t="str">
        <f>IF(AND(W230&gt;0,_xlfn.RANK.EQ(W230,W$213:W$238)+COUNTIF(W$213:W230,W230)-1&lt;=5),W230,"")</f>
        <v/>
      </c>
      <c r="C254" s="19" t="str">
        <f>IF(AND(X230&gt;0,_xlfn.RANK.EQ(X230,X$213:X$238)+COUNTIF(X$213:X230,X230)-1&lt;=5),X230,"")</f>
        <v/>
      </c>
      <c r="D254" s="19" t="str">
        <f>IF(AND(Y230&gt;0,_xlfn.RANK.EQ(Y230,Y$213:Y$238)+COUNTIF(Y$213:Y230,Y230)-1&lt;=5),Y230,"")</f>
        <v/>
      </c>
      <c r="E254" s="19" t="str">
        <f>IF(AND(Z230&gt;0,_xlfn.RANK.EQ(Z230,Z$213:Z$238)+COUNTIF(Z$213:Z230,Z230)-1&lt;=5),Z230,"")</f>
        <v/>
      </c>
      <c r="F254" s="19" t="str">
        <f>IF(AND(AA230&gt;0,_xlfn.RANK.EQ(AA230,AA$213:AA$238)+COUNTIF(AA$213:AA230,AA230)-1&lt;=5),AA230,"")</f>
        <v/>
      </c>
      <c r="G254" s="19" t="str">
        <f>IF(AND(AB230&gt;0,_xlfn.RANK.EQ(AB230,AB$213:AB$238)+COUNTIF(AB$213:AB230,AB230)-1&lt;=5),AB230,"")</f>
        <v/>
      </c>
      <c r="H254" s="19" t="str">
        <f>IF(AND(AC230&gt;0,_xlfn.RANK.EQ(AC230,AC$213:AC$238)+COUNTIF(AC$213:AC230,AC230)-1&lt;=5),AC230,"")</f>
        <v/>
      </c>
      <c r="I254" s="19" t="str">
        <f>IF(AND(AD230&gt;0,_xlfn.RANK.EQ(AD230,AD$213:AD$238)+COUNTIF(AD$213:AD230,AD230)-1&lt;=5),AD230,"")</f>
        <v/>
      </c>
      <c r="J254" s="19" t="str">
        <f>IF(AND(AE230&gt;0,_xlfn.RANK.EQ(AE230,AE$213:AE$238)+COUNTIF(AE$213:AE230,AE230)-1&lt;=5),AE230,"")</f>
        <v/>
      </c>
      <c r="V254">
        <v>280</v>
      </c>
      <c r="AF254" s="2">
        <v>0.625</v>
      </c>
      <c r="AG254" t="s">
        <v>747</v>
      </c>
      <c r="AH254" s="17">
        <v>380</v>
      </c>
      <c r="AI254" s="17" cm="1">
        <f t="array" ref="AI254">SUMPRODUCT(--(IFERROR(HOUR(Flights_2026_09_30333435363734567891011[entry_hour]),-1)=HOUR(AF254)),--(IFERROR(Flights_2026_09_30333435363734567891011[entry_sector],"")=AG254),--(IFERROR(Flights_2026_09_30333435363734567891011[nfl],-1)&gt;=AH254),--(IFERROR(Flights_2026_09_30333435363734567891011[nfl],-1)&lt;=IF(AH254=450,450,AH254+9)))</f>
        <v>0</v>
      </c>
    </row>
    <row r="255" spans="1:35" x14ac:dyDescent="0.2">
      <c r="A255" s="8" t="s">
        <v>775</v>
      </c>
      <c r="B255" s="19" t="str">
        <f>IF(AND(W231&gt;0,_xlfn.RANK.EQ(W231,W$213:W$238)+COUNTIF(W$213:W231,W231)-1&lt;=5),W231,"")</f>
        <v/>
      </c>
      <c r="C255" s="19" t="str">
        <f>IF(AND(X231&gt;0,_xlfn.RANK.EQ(X231,X$213:X$238)+COUNTIF(X$213:X231,X231)-1&lt;=5),X231,"")</f>
        <v/>
      </c>
      <c r="D255" s="19" t="str">
        <f>IF(AND(Y231&gt;0,_xlfn.RANK.EQ(Y231,Y$213:Y$238)+COUNTIF(Y$213:Y231,Y231)-1&lt;=5),Y231,"")</f>
        <v/>
      </c>
      <c r="E255" s="19" t="str">
        <f>IF(AND(Z231&gt;0,_xlfn.RANK.EQ(Z231,Z$213:Z$238)+COUNTIF(Z$213:Z231,Z231)-1&lt;=5),Z231,"")</f>
        <v/>
      </c>
      <c r="F255" s="19" t="str">
        <f>IF(AND(AA231&gt;0,_xlfn.RANK.EQ(AA231,AA$213:AA$238)+COUNTIF(AA$213:AA231,AA231)-1&lt;=5),AA231,"")</f>
        <v/>
      </c>
      <c r="G255" s="19" t="str">
        <f>IF(AND(AB231&gt;0,_xlfn.RANK.EQ(AB231,AB$213:AB$238)+COUNTIF(AB$213:AB231,AB231)-1&lt;=5),AB231,"")</f>
        <v/>
      </c>
      <c r="H255" s="19" t="str">
        <f>IF(AND(AC231&gt;0,_xlfn.RANK.EQ(AC231,AC$213:AC$238)+COUNTIF(AC$213:AC231,AC231)-1&lt;=5),AC231,"")</f>
        <v/>
      </c>
      <c r="I255" s="19" t="str">
        <f>IF(AND(AD231&gt;0,_xlfn.RANK.EQ(AD231,AD$213:AD$238)+COUNTIF(AD$213:AD231,AD231)-1&lt;=5),AD231,"")</f>
        <v/>
      </c>
      <c r="J255" s="19" t="str">
        <f>IF(AND(AE231&gt;0,_xlfn.RANK.EQ(AE231,AE$213:AE$238)+COUNTIF(AE$213:AE231,AE231)-1&lt;=5),AE231,"")</f>
        <v/>
      </c>
      <c r="V255">
        <v>270</v>
      </c>
      <c r="AF255" s="2">
        <v>0.625</v>
      </c>
      <c r="AG255" t="s">
        <v>747</v>
      </c>
      <c r="AH255" s="17">
        <v>390</v>
      </c>
      <c r="AI255" s="17" cm="1">
        <f t="array" ref="AI255">SUMPRODUCT(--(IFERROR(HOUR(Flights_2026_09_30333435363734567891011[entry_hour]),-1)=HOUR(AF255)),--(IFERROR(Flights_2026_09_30333435363734567891011[entry_sector],"")=AG255),--(IFERROR(Flights_2026_09_30333435363734567891011[nfl],-1)&gt;=AH255),--(IFERROR(Flights_2026_09_30333435363734567891011[nfl],-1)&lt;=IF(AH255=450,450,AH255+9)))</f>
        <v>0</v>
      </c>
    </row>
    <row r="256" spans="1:35" x14ac:dyDescent="0.2">
      <c r="A256" s="8" t="s">
        <v>776</v>
      </c>
      <c r="B256" s="19" t="str">
        <f>IF(AND(W232&gt;0,_xlfn.RANK.EQ(W232,W$213:W$238)+COUNTIF(W$213:W232,W232)-1&lt;=5),W232,"")</f>
        <v/>
      </c>
      <c r="C256" s="19" t="str">
        <f>IF(AND(X232&gt;0,_xlfn.RANK.EQ(X232,X$213:X$238)+COUNTIF(X$213:X232,X232)-1&lt;=5),X232,"")</f>
        <v/>
      </c>
      <c r="D256" s="19" t="str">
        <f>IF(AND(Y232&gt;0,_xlfn.RANK.EQ(Y232,Y$213:Y$238)+COUNTIF(Y$213:Y232,Y232)-1&lt;=5),Y232,"")</f>
        <v/>
      </c>
      <c r="E256" s="19" t="str">
        <f>IF(AND(Z232&gt;0,_xlfn.RANK.EQ(Z232,Z$213:Z$238)+COUNTIF(Z$213:Z232,Z232)-1&lt;=5),Z232,"")</f>
        <v/>
      </c>
      <c r="F256" s="19" t="str">
        <f>IF(AND(AA232&gt;0,_xlfn.RANK.EQ(AA232,AA$213:AA$238)+COUNTIF(AA$213:AA232,AA232)-1&lt;=5),AA232,"")</f>
        <v/>
      </c>
      <c r="G256" s="19" t="str">
        <f>IF(AND(AB232&gt;0,_xlfn.RANK.EQ(AB232,AB$213:AB$238)+COUNTIF(AB$213:AB232,AB232)-1&lt;=5),AB232,"")</f>
        <v/>
      </c>
      <c r="H256" s="19" t="str">
        <f>IF(AND(AC232&gt;0,_xlfn.RANK.EQ(AC232,AC$213:AC$238)+COUNTIF(AC$213:AC232,AC232)-1&lt;=5),AC232,"")</f>
        <v/>
      </c>
      <c r="I256" s="19" t="str">
        <f>IF(AND(AD232&gt;0,_xlfn.RANK.EQ(AD232,AD$213:AD$238)+COUNTIF(AD$213:AD232,AD232)-1&lt;=5),AD232,"")</f>
        <v/>
      </c>
      <c r="J256" s="19" t="str">
        <f>IF(AND(AE232&gt;0,_xlfn.RANK.EQ(AE232,AE$213:AE$238)+COUNTIF(AE$213:AE232,AE232)-1&lt;=5),AE232,"")</f>
        <v/>
      </c>
      <c r="V256">
        <v>260</v>
      </c>
      <c r="AF256" s="2">
        <v>0.625</v>
      </c>
      <c r="AG256" t="s">
        <v>747</v>
      </c>
      <c r="AH256" s="17">
        <v>400</v>
      </c>
      <c r="AI256" s="17" cm="1">
        <f t="array" ref="AI256">SUMPRODUCT(--(IFERROR(HOUR(Flights_2026_09_30333435363734567891011[entry_hour]),-1)=HOUR(AF256)),--(IFERROR(Flights_2026_09_30333435363734567891011[entry_sector],"")=AG256),--(IFERROR(Flights_2026_09_30333435363734567891011[nfl],-1)&gt;=AH256),--(IFERROR(Flights_2026_09_30333435363734567891011[nfl],-1)&lt;=IF(AH256=450,450,AH256+9)))</f>
        <v>0</v>
      </c>
    </row>
    <row r="257" spans="1:35" x14ac:dyDescent="0.2">
      <c r="A257" s="8" t="s">
        <v>777</v>
      </c>
      <c r="B257" s="19" t="str">
        <f>IF(AND(W233&gt;0,_xlfn.RANK.EQ(W233,W$213:W$238)+COUNTIF(W$213:W233,W233)-1&lt;=5),W233,"")</f>
        <v/>
      </c>
      <c r="C257" s="19" t="str">
        <f>IF(AND(X233&gt;0,_xlfn.RANK.EQ(X233,X$213:X$238)+COUNTIF(X$213:X233,X233)-1&lt;=5),X233,"")</f>
        <v/>
      </c>
      <c r="D257" s="19" t="str">
        <f>IF(AND(Y233&gt;0,_xlfn.RANK.EQ(Y233,Y$213:Y$238)+COUNTIF(Y$213:Y233,Y233)-1&lt;=5),Y233,"")</f>
        <v/>
      </c>
      <c r="E257" s="19" t="str">
        <f>IF(AND(Z233&gt;0,_xlfn.RANK.EQ(Z233,Z$213:Z$238)+COUNTIF(Z$213:Z233,Z233)-1&lt;=5),Z233,"")</f>
        <v/>
      </c>
      <c r="F257" s="19" t="str">
        <f>IF(AND(AA233&gt;0,_xlfn.RANK.EQ(AA233,AA$213:AA$238)+COUNTIF(AA$213:AA233,AA233)-1&lt;=5),AA233,"")</f>
        <v/>
      </c>
      <c r="G257" s="19" t="str">
        <f>IF(AND(AB233&gt;0,_xlfn.RANK.EQ(AB233,AB$213:AB$238)+COUNTIF(AB$213:AB233,AB233)-1&lt;=5),AB233,"")</f>
        <v/>
      </c>
      <c r="H257" s="19" t="str">
        <f>IF(AND(AC233&gt;0,_xlfn.RANK.EQ(AC233,AC$213:AC$238)+COUNTIF(AC$213:AC233,AC233)-1&lt;=5),AC233,"")</f>
        <v/>
      </c>
      <c r="I257" s="19" t="str">
        <f>IF(AND(AD233&gt;0,_xlfn.RANK.EQ(AD233,AD$213:AD$238)+COUNTIF(AD$213:AD233,AD233)-1&lt;=5),AD233,"")</f>
        <v/>
      </c>
      <c r="J257" s="19" t="str">
        <f>IF(AND(AE233&gt;0,_xlfn.RANK.EQ(AE233,AE$213:AE$238)+COUNTIF(AE$213:AE233,AE233)-1&lt;=5),AE233,"")</f>
        <v/>
      </c>
      <c r="V257">
        <v>250</v>
      </c>
      <c r="AF257" s="2">
        <v>0.625</v>
      </c>
      <c r="AG257" t="s">
        <v>747</v>
      </c>
      <c r="AH257" s="17">
        <v>410</v>
      </c>
      <c r="AI257" s="17" cm="1">
        <f t="array" ref="AI257">SUMPRODUCT(--(IFERROR(HOUR(Flights_2026_09_30333435363734567891011[entry_hour]),-1)=HOUR(AF257)),--(IFERROR(Flights_2026_09_30333435363734567891011[entry_sector],"")=AG257),--(IFERROR(Flights_2026_09_30333435363734567891011[nfl],-1)&gt;=AH257),--(IFERROR(Flights_2026_09_30333435363734567891011[nfl],-1)&lt;=IF(AH257=450,450,AH257+9)))</f>
        <v>0</v>
      </c>
    </row>
    <row r="258" spans="1:35" x14ac:dyDescent="0.2">
      <c r="A258" s="8" t="s">
        <v>835</v>
      </c>
      <c r="B258" s="19" t="str">
        <f>IF(AND(W234&gt;0,_xlfn.RANK.EQ(W234,W$213:W$238)+COUNTIF(W$213:W234,W234)-1&lt;=5),W234,"")</f>
        <v/>
      </c>
      <c r="C258" s="19" t="str">
        <f>IF(AND(X234&gt;0,_xlfn.RANK.EQ(X234,X$213:X$238)+COUNTIF(X$213:X234,X234)-1&lt;=5),X234,"")</f>
        <v/>
      </c>
      <c r="D258" s="19" t="str">
        <f>IF(AND(Y234&gt;0,_xlfn.RANK.EQ(Y234,Y$213:Y$238)+COUNTIF(Y$213:Y234,Y234)-1&lt;=5),Y234,"")</f>
        <v/>
      </c>
      <c r="E258" s="19" t="str">
        <f>IF(AND(Z234&gt;0,_xlfn.RANK.EQ(Z234,Z$213:Z$238)+COUNTIF(Z$213:Z234,Z234)-1&lt;=5),Z234,"")</f>
        <v/>
      </c>
      <c r="F258" s="19" t="str">
        <f>IF(AND(AA234&gt;0,_xlfn.RANK.EQ(AA234,AA$213:AA$238)+COUNTIF(AA$213:AA234,AA234)-1&lt;=5),AA234,"")</f>
        <v/>
      </c>
      <c r="G258" s="19" t="str">
        <f>IF(AND(AB234&gt;0,_xlfn.RANK.EQ(AB234,AB$213:AB$238)+COUNTIF(AB$213:AB234,AB234)-1&lt;=5),AB234,"")</f>
        <v/>
      </c>
      <c r="H258" s="19" t="str">
        <f>IF(AND(AC234&gt;0,_xlfn.RANK.EQ(AC234,AC$213:AC$238)+COUNTIF(AC$213:AC234,AC234)-1&lt;=5),AC234,"")</f>
        <v/>
      </c>
      <c r="I258" s="19" t="str">
        <f>IF(AND(AD234&gt;0,_xlfn.RANK.EQ(AD234,AD$213:AD$238)+COUNTIF(AD$213:AD234,AD234)-1&lt;=5),AD234,"")</f>
        <v/>
      </c>
      <c r="J258" s="19" t="str">
        <f>IF(AND(AE234&gt;0,_xlfn.RANK.EQ(AE234,AE$213:AE$238)+COUNTIF(AE$213:AE234,AE234)-1&lt;=5),AE234,"")</f>
        <v/>
      </c>
      <c r="V258">
        <v>240</v>
      </c>
      <c r="AF258" s="2">
        <v>0.625</v>
      </c>
      <c r="AG258" t="s">
        <v>747</v>
      </c>
      <c r="AH258" s="17">
        <v>420</v>
      </c>
      <c r="AI258" s="17" cm="1">
        <f t="array" ref="AI258">SUMPRODUCT(--(IFERROR(HOUR(Flights_2026_09_30333435363734567891011[entry_hour]),-1)=HOUR(AF258)),--(IFERROR(Flights_2026_09_30333435363734567891011[entry_sector],"")=AG258),--(IFERROR(Flights_2026_09_30333435363734567891011[nfl],-1)&gt;=AH258),--(IFERROR(Flights_2026_09_30333435363734567891011[nfl],-1)&lt;=IF(AH258=450,450,AH258+9)))</f>
        <v>0</v>
      </c>
    </row>
    <row r="259" spans="1:35" x14ac:dyDescent="0.2">
      <c r="A259" s="8" t="s">
        <v>836</v>
      </c>
      <c r="B259" s="19" t="str">
        <f>IF(AND(W235&gt;0,_xlfn.RANK.EQ(W235,W$213:W$238)+COUNTIF(W$213:W235,W235)-1&lt;=5),W235,"")</f>
        <v/>
      </c>
      <c r="C259" s="19" t="str">
        <f>IF(AND(X235&gt;0,_xlfn.RANK.EQ(X235,X$213:X$238)+COUNTIF(X$213:X235,X235)-1&lt;=5),X235,"")</f>
        <v/>
      </c>
      <c r="D259" s="19" t="str">
        <f>IF(AND(Y235&gt;0,_xlfn.RANK.EQ(Y235,Y$213:Y$238)+COUNTIF(Y$213:Y235,Y235)-1&lt;=5),Y235,"")</f>
        <v/>
      </c>
      <c r="E259" s="19" t="str">
        <f>IF(AND(Z235&gt;0,_xlfn.RANK.EQ(Z235,Z$213:Z$238)+COUNTIF(Z$213:Z235,Z235)-1&lt;=5),Z235,"")</f>
        <v/>
      </c>
      <c r="F259" s="19" t="str">
        <f>IF(AND(AA235&gt;0,_xlfn.RANK.EQ(AA235,AA$213:AA$238)+COUNTIF(AA$213:AA235,AA235)-1&lt;=5),AA235,"")</f>
        <v/>
      </c>
      <c r="G259" s="19" t="str">
        <f>IF(AND(AB235&gt;0,_xlfn.RANK.EQ(AB235,AB$213:AB$238)+COUNTIF(AB$213:AB235,AB235)-1&lt;=5),AB235,"")</f>
        <v/>
      </c>
      <c r="H259" s="19" t="str">
        <f>IF(AND(AC235&gt;0,_xlfn.RANK.EQ(AC235,AC$213:AC$238)+COUNTIF(AC$213:AC235,AC235)-1&lt;=5),AC235,"")</f>
        <v/>
      </c>
      <c r="I259" s="19" t="str">
        <f>IF(AND(AD235&gt;0,_xlfn.RANK.EQ(AD235,AD$213:AD$238)+COUNTIF(AD$213:AD235,AD235)-1&lt;=5),AD235,"")</f>
        <v/>
      </c>
      <c r="J259" s="19" t="str">
        <f>IF(AND(AE235&gt;0,_xlfn.RANK.EQ(AE235,AE$213:AE$238)+COUNTIF(AE$213:AE235,AE235)-1&lt;=5),AE235,"")</f>
        <v/>
      </c>
      <c r="V259">
        <v>230</v>
      </c>
      <c r="AF259" s="2">
        <v>0.625</v>
      </c>
      <c r="AG259" t="s">
        <v>747</v>
      </c>
      <c r="AH259" s="17">
        <v>430</v>
      </c>
      <c r="AI259" s="17" cm="1">
        <f t="array" ref="AI259">SUMPRODUCT(--(IFERROR(HOUR(Flights_2026_09_30333435363734567891011[entry_hour]),-1)=HOUR(AF259)),--(IFERROR(Flights_2026_09_30333435363734567891011[entry_sector],"")=AG259),--(IFERROR(Flights_2026_09_30333435363734567891011[nfl],-1)&gt;=AH259),--(IFERROR(Flights_2026_09_30333435363734567891011[nfl],-1)&lt;=IF(AH259=450,450,AH259+9)))</f>
        <v>0</v>
      </c>
    </row>
    <row r="260" spans="1:35" x14ac:dyDescent="0.2">
      <c r="A260" s="8" t="s">
        <v>837</v>
      </c>
      <c r="B260" s="19">
        <f>IF(AND(W236&gt;0,_xlfn.RANK.EQ(W236,W$213:W$238)+COUNTIF(W$213:W236,W236)-1&lt;=5),W236,"")</f>
        <v>2</v>
      </c>
      <c r="C260" s="19">
        <f>IF(AND(X236&gt;0,_xlfn.RANK.EQ(X236,X$213:X$238)+COUNTIF(X$213:X236,X236)-1&lt;=5),X236,"")</f>
        <v>6</v>
      </c>
      <c r="D260" s="19">
        <f>IF(AND(Y236&gt;0,_xlfn.RANK.EQ(Y236,Y$213:Y$238)+COUNTIF(Y$213:Y236,Y236)-1&lt;=5),Y236,"")</f>
        <v>9</v>
      </c>
      <c r="E260" s="19">
        <f>IF(AND(Z236&gt;0,_xlfn.RANK.EQ(Z236,Z$213:Z$238)+COUNTIF(Z$213:Z236,Z236)-1&lt;=5),Z236,"")</f>
        <v>5</v>
      </c>
      <c r="F260" s="19">
        <f>IF(AND(AA236&gt;0,_xlfn.RANK.EQ(AA236,AA$213:AA$238)+COUNTIF(AA$213:AA236,AA236)-1&lt;=5),AA236,"")</f>
        <v>3</v>
      </c>
      <c r="G260" s="19">
        <f>IF(AND(AB236&gt;0,_xlfn.RANK.EQ(AB236,AB$213:AB$238)+COUNTIF(AB$213:AB236,AB236)-1&lt;=5),AB236,"")</f>
        <v>3</v>
      </c>
      <c r="H260" s="19" t="str">
        <f>IF(AND(AC236&gt;0,_xlfn.RANK.EQ(AC236,AC$213:AC$238)+COUNTIF(AC$213:AC236,AC236)-1&lt;=5),AC236,"")</f>
        <v/>
      </c>
      <c r="I260" s="19" t="str">
        <f>IF(AND(AD236&gt;0,_xlfn.RANK.EQ(AD236,AD$213:AD$238)+COUNTIF(AD$213:AD236,AD236)-1&lt;=5),AD236,"")</f>
        <v/>
      </c>
      <c r="J260" s="19">
        <f>IF(AND(AE236&gt;0,_xlfn.RANK.EQ(AE236,AE$213:AE$238)+COUNTIF(AE$213:AE236,AE236)-1&lt;=5),AE236,"")</f>
        <v>5</v>
      </c>
      <c r="V260">
        <v>220</v>
      </c>
      <c r="AF260" s="2">
        <v>0.625</v>
      </c>
      <c r="AG260" t="s">
        <v>747</v>
      </c>
      <c r="AH260" s="17">
        <v>440</v>
      </c>
      <c r="AI260" s="17" cm="1">
        <f t="array" ref="AI260">SUMPRODUCT(--(IFERROR(HOUR(Flights_2026_09_30333435363734567891011[entry_hour]),-1)=HOUR(AF260)),--(IFERROR(Flights_2026_09_30333435363734567891011[entry_sector],"")=AG260),--(IFERROR(Flights_2026_09_30333435363734567891011[nfl],-1)&gt;=AH260),--(IFERROR(Flights_2026_09_30333435363734567891011[nfl],-1)&lt;=IF(AH260=450,450,AH260+9)))</f>
        <v>0</v>
      </c>
    </row>
    <row r="261" spans="1:35" x14ac:dyDescent="0.2">
      <c r="A261" s="8" t="s">
        <v>838</v>
      </c>
      <c r="B261" s="19">
        <f>IF(AND(W237&gt;0,_xlfn.RANK.EQ(W237,W$213:W$238)+COUNTIF(W$213:W237,W237)-1&lt;=5),W237,"")</f>
        <v>1</v>
      </c>
      <c r="C261" s="19" t="str">
        <f>IF(AND(X237&gt;0,_xlfn.RANK.EQ(X237,X$213:X$238)+COUNTIF(X$213:X237,X237)-1&lt;=5),X237,"")</f>
        <v/>
      </c>
      <c r="D261" s="19" t="str">
        <f>IF(AND(Y237&gt;0,_xlfn.RANK.EQ(Y237,Y$213:Y$238)+COUNTIF(Y$213:Y237,Y237)-1&lt;=5),Y237,"")</f>
        <v/>
      </c>
      <c r="E261" s="19" t="str">
        <f>IF(AND(Z237&gt;0,_xlfn.RANK.EQ(Z237,Z$213:Z$238)+COUNTIF(Z$213:Z237,Z237)-1&lt;=5),Z237,"")</f>
        <v/>
      </c>
      <c r="F261" s="19" t="str">
        <f>IF(AND(AA237&gt;0,_xlfn.RANK.EQ(AA237,AA$213:AA$238)+COUNTIF(AA$213:AA237,AA237)-1&lt;=5),AA237,"")</f>
        <v/>
      </c>
      <c r="G261" s="19">
        <f>IF(AND(AB237&gt;0,_xlfn.RANK.EQ(AB237,AB$213:AB$238)+COUNTIF(AB$213:AB237,AB237)-1&lt;=5),AB237,"")</f>
        <v>1</v>
      </c>
      <c r="H261" s="19" t="str">
        <f>IF(AND(AC237&gt;0,_xlfn.RANK.EQ(AC237,AC$213:AC$238)+COUNTIF(AC$213:AC237,AC237)-1&lt;=5),AC237,"")</f>
        <v/>
      </c>
      <c r="I261" s="19" t="str">
        <f>IF(AND(AD237&gt;0,_xlfn.RANK.EQ(AD237,AD$213:AD$238)+COUNTIF(AD$213:AD237,AD237)-1&lt;=5),AD237,"")</f>
        <v/>
      </c>
      <c r="J261" s="19" t="str">
        <f>IF(AND(AE237&gt;0,_xlfn.RANK.EQ(AE237,AE$213:AE$238)+COUNTIF(AE$213:AE237,AE237)-1&lt;=5),AE237,"")</f>
        <v/>
      </c>
      <c r="V261">
        <v>210</v>
      </c>
      <c r="AF261" s="2">
        <v>0.625</v>
      </c>
      <c r="AG261" t="s">
        <v>747</v>
      </c>
      <c r="AH261" s="17">
        <v>450</v>
      </c>
      <c r="AI261" s="17" cm="1">
        <f t="array" ref="AI261">SUMPRODUCT(--(IFERROR(HOUR(Flights_2026_09_30333435363734567891011[entry_hour]),-1)=HOUR(AF261)),--(IFERROR(Flights_2026_09_30333435363734567891011[entry_sector],"")=AG261),--(IFERROR(Flights_2026_09_30333435363734567891011[nfl],-1)&gt;=AH261),--(IFERROR(Flights_2026_09_30333435363734567891011[nfl],-1)&lt;=IF(AH261=450,450,AH261+9)))</f>
        <v>0</v>
      </c>
    </row>
    <row r="262" spans="1:35" x14ac:dyDescent="0.2">
      <c r="A262" s="8" t="s">
        <v>839</v>
      </c>
      <c r="B262" s="19" t="str">
        <f>IF(AND(W238&gt;0,_xlfn.RANK.EQ(W238,W$213:W$238)+COUNTIF(W$213:W238,W238)-1&lt;=5),W238,"")</f>
        <v/>
      </c>
      <c r="C262" s="19" t="str">
        <f>IF(AND(X238&gt;0,_xlfn.RANK.EQ(X238,X$213:X$238)+COUNTIF(X$213:X238,X238)-1&lt;=5),X238,"")</f>
        <v/>
      </c>
      <c r="D262" s="19" t="str">
        <f>IF(AND(Y238&gt;0,_xlfn.RANK.EQ(Y238,Y$213:Y$238)+COUNTIF(Y$213:Y238,Y238)-1&lt;=5),Y238,"")</f>
        <v/>
      </c>
      <c r="E262" s="19" t="str">
        <f>IF(AND(Z238&gt;0,_xlfn.RANK.EQ(Z238,Z$213:Z$238)+COUNTIF(Z$213:Z238,Z238)-1&lt;=5),Z238,"")</f>
        <v/>
      </c>
      <c r="F262" s="19" t="str">
        <f>IF(AND(AA238&gt;0,_xlfn.RANK.EQ(AA238,AA$213:AA$238)+COUNTIF(AA$213:AA238,AA238)-1&lt;=5),AA238,"")</f>
        <v/>
      </c>
      <c r="G262" s="19" t="str">
        <f>IF(AND(AB238&gt;0,_xlfn.RANK.EQ(AB238,AB$213:AB$238)+COUNTIF(AB$213:AB238,AB238)-1&lt;=5),AB238,"")</f>
        <v/>
      </c>
      <c r="H262" s="19" t="str">
        <f>IF(AND(AC238&gt;0,_xlfn.RANK.EQ(AC238,AC$213:AC$238)+COUNTIF(AC$213:AC238,AC238)-1&lt;=5),AC238,"")</f>
        <v/>
      </c>
      <c r="I262" s="19" t="str">
        <f>IF(AND(AD238&gt;0,_xlfn.RANK.EQ(AD238,AD$213:AD$238)+COUNTIF(AD$213:AD238,AD238)-1&lt;=5),AD238,"")</f>
        <v/>
      </c>
      <c r="J262" s="19" t="str">
        <f>IF(AND(AE238&gt;0,_xlfn.RANK.EQ(AE238,AE$213:AE$238)+COUNTIF(AE$213:AE238,AE238)-1&lt;=5),AE238,"")</f>
        <v/>
      </c>
      <c r="V262">
        <v>200</v>
      </c>
      <c r="AF262" s="2">
        <v>0.66666666666666663</v>
      </c>
      <c r="AG262" t="s">
        <v>743</v>
      </c>
      <c r="AH262" s="17">
        <v>200</v>
      </c>
      <c r="AI262" s="17" cm="1">
        <f t="array" ref="AI262">SUMPRODUCT(--(IFERROR(HOUR(Flights_2026_09_30333435363734567891011[entry_hour]),-1)=HOUR(AF262)),--(IFERROR(Flights_2026_09_30333435363734567891011[entry_sector],"")=AG262),--(IFERROR(Flights_2026_09_30333435363734567891011[nfl],-1)&gt;=AH262),--(IFERROR(Flights_2026_09_30333435363734567891011[nfl],-1)&lt;=IF(AH262=450,450,AH262+9)))</f>
        <v>0</v>
      </c>
    </row>
    <row r="263" spans="1:35" x14ac:dyDescent="0.2">
      <c r="AF263" s="2">
        <v>0.66666666666666663</v>
      </c>
      <c r="AG263" t="s">
        <v>743</v>
      </c>
      <c r="AH263" s="17">
        <v>210</v>
      </c>
      <c r="AI263" s="17" cm="1">
        <f t="array" ref="AI263">SUMPRODUCT(--(IFERROR(HOUR(Flights_2026_09_30333435363734567891011[entry_hour]),-1)=HOUR(AF263)),--(IFERROR(Flights_2026_09_30333435363734567891011[entry_sector],"")=AG263),--(IFERROR(Flights_2026_09_30333435363734567891011[nfl],-1)&gt;=AH263),--(IFERROR(Flights_2026_09_30333435363734567891011[nfl],-1)&lt;=IF(AH263=450,450,AH263+9)))</f>
        <v>0</v>
      </c>
    </row>
    <row r="264" spans="1:35" x14ac:dyDescent="0.2">
      <c r="AF264" s="2">
        <v>0.66666666666666663</v>
      </c>
      <c r="AG264" t="s">
        <v>743</v>
      </c>
      <c r="AH264" s="17">
        <v>220</v>
      </c>
      <c r="AI264" s="17" cm="1">
        <f t="array" ref="AI264">SUMPRODUCT(--(IFERROR(HOUR(Flights_2026_09_30333435363734567891011[entry_hour]),-1)=HOUR(AF264)),--(IFERROR(Flights_2026_09_30333435363734567891011[entry_sector],"")=AG264),--(IFERROR(Flights_2026_09_30333435363734567891011[nfl],-1)&gt;=AH264),--(IFERROR(Flights_2026_09_30333435363734567891011[nfl],-1)&lt;=IF(AH264=450,450,AH264+9)))</f>
        <v>0</v>
      </c>
    </row>
    <row r="265" spans="1:35" ht="19" x14ac:dyDescent="0.2">
      <c r="A265" s="36" t="s">
        <v>2165</v>
      </c>
      <c r="B265" s="36"/>
      <c r="C265" s="36"/>
      <c r="D265" s="36"/>
      <c r="E265" s="36"/>
      <c r="F265" s="36"/>
      <c r="G265" s="36"/>
      <c r="H265" s="36"/>
      <c r="I265" s="36"/>
      <c r="J265" s="36"/>
      <c r="AF265" s="2">
        <v>0.66666666666666663</v>
      </c>
      <c r="AG265" t="s">
        <v>743</v>
      </c>
      <c r="AH265" s="17">
        <v>230</v>
      </c>
      <c r="AI265" s="17" cm="1">
        <f t="array" ref="AI265">SUMPRODUCT(--(IFERROR(HOUR(Flights_2026_09_30333435363734567891011[entry_hour]),-1)=HOUR(AF265)),--(IFERROR(Flights_2026_09_30333435363734567891011[entry_sector],"")=AG265),--(IFERROR(Flights_2026_09_30333435363734567891011[nfl],-1)&gt;=AH265),--(IFERROR(Flights_2026_09_30333435363734567891011[nfl],-1)&lt;=IF(AH265=450,450,AH265+9)))</f>
        <v>0</v>
      </c>
    </row>
    <row r="266" spans="1:35" x14ac:dyDescent="0.2">
      <c r="A266" s="39" t="s">
        <v>999</v>
      </c>
      <c r="B266" s="39"/>
      <c r="C266" s="39"/>
      <c r="D266" s="39"/>
      <c r="E266" s="39"/>
      <c r="F266" s="39"/>
      <c r="G266" s="39"/>
      <c r="H266" s="39"/>
      <c r="I266" s="39"/>
      <c r="J266" s="39"/>
      <c r="AF266" s="2">
        <v>0.66666666666666663</v>
      </c>
      <c r="AG266" t="s">
        <v>743</v>
      </c>
      <c r="AH266" s="17">
        <v>240</v>
      </c>
      <c r="AI266" s="17" cm="1">
        <f t="array" ref="AI266">SUMPRODUCT(--(IFERROR(HOUR(Flights_2026_09_30333435363734567891011[entry_hour]),-1)=HOUR(AF266)),--(IFERROR(Flights_2026_09_30333435363734567891011[entry_sector],"")=AG266),--(IFERROR(Flights_2026_09_30333435363734567891011[nfl],-1)&gt;=AH266),--(IFERROR(Flights_2026_09_30333435363734567891011[nfl],-1)&lt;=IF(AH266=450,450,AH266+9)))</f>
        <v>0</v>
      </c>
    </row>
    <row r="267" spans="1:35" x14ac:dyDescent="0.2">
      <c r="AF267" s="2">
        <v>0.66666666666666663</v>
      </c>
      <c r="AG267" t="s">
        <v>743</v>
      </c>
      <c r="AH267" s="17">
        <v>250</v>
      </c>
      <c r="AI267" s="17" cm="1">
        <f t="array" ref="AI267">SUMPRODUCT(--(IFERROR(HOUR(Flights_2026_09_30333435363734567891011[entry_hour]),-1)=HOUR(AF267)),--(IFERROR(Flights_2026_09_30333435363734567891011[entry_sector],"")=AG267),--(IFERROR(Flights_2026_09_30333435363734567891011[nfl],-1)&gt;=AH267),--(IFERROR(Flights_2026_09_30333435363734567891011[nfl],-1)&lt;=IF(AH267=450,450,AH267+9)))</f>
        <v>0</v>
      </c>
    </row>
    <row r="268" spans="1:35" x14ac:dyDescent="0.2">
      <c r="A268" s="6" t="s">
        <v>1000</v>
      </c>
      <c r="B268" s="7">
        <v>0.58333333333333337</v>
      </c>
      <c r="C268" s="7">
        <v>0.625</v>
      </c>
      <c r="D268" s="7">
        <v>0.66666666666666663</v>
      </c>
      <c r="E268" s="7">
        <v>0.70833333333333337</v>
      </c>
      <c r="F268" s="7">
        <v>0.75</v>
      </c>
      <c r="G268" s="7">
        <v>0.79166666666666663</v>
      </c>
      <c r="H268" s="7">
        <v>0.83333333333333337</v>
      </c>
      <c r="I268" s="7">
        <v>0.875</v>
      </c>
      <c r="J268" s="7">
        <v>0.91666666666666663</v>
      </c>
      <c r="L268" s="1" t="s">
        <v>991</v>
      </c>
      <c r="M268" s="1" t="s">
        <v>778</v>
      </c>
      <c r="AF268" s="2">
        <v>0.66666666666666663</v>
      </c>
      <c r="AG268" t="s">
        <v>743</v>
      </c>
      <c r="AH268" s="17">
        <v>260</v>
      </c>
      <c r="AI268" s="17" cm="1">
        <f t="array" ref="AI268">SUMPRODUCT(--(IFERROR(HOUR(Flights_2026_09_30333435363734567891011[entry_hour]),-1)=HOUR(AF268)),--(IFERROR(Flights_2026_09_30333435363734567891011[entry_sector],"")=AG268),--(IFERROR(Flights_2026_09_30333435363734567891011[nfl],-1)&gt;=AH268),--(IFERROR(Flights_2026_09_30333435363734567891011[nfl],-1)&lt;=IF(AH268=450,450,AH268+9)))</f>
        <v>0</v>
      </c>
    </row>
    <row r="269" spans="1:35" x14ac:dyDescent="0.2">
      <c r="A269" s="8" t="s">
        <v>743</v>
      </c>
      <c r="B269" s="20" t="str" cm="1">
        <f t="array" ref="B269">_xlfn.LET(_xlpm.m,AK2,_xlpm.b,_xlfn.XLOOKUP(1,($AF$2:$AF$1171=B$268)*($AG$2:$AG$1171=$A269)*($AI$2:$AI$1171=_xlpm.m),$AH$2:$AH$1171),IF(_xlpm.m=0,"No data",IF(_xlpm.b=450,"450",_xlpm.b&amp;"–"&amp;(_xlpm.b+9))&amp;" ("&amp;_xlpm.m&amp;")"))</f>
        <v>No data</v>
      </c>
      <c r="C269" s="20" t="str" cm="1">
        <f t="array" ref="C269">_xlfn.LET(_xlpm.m,AL2,_xlpm.b,_xlfn.XLOOKUP(1,($AF$2:$AF$1171=C$268)*($AG$2:$AG$1171=$A269)*($AI$2:$AI$1171=_xlpm.m),$AH$2:$AH$1171),IF(_xlpm.m=0,"No data",IF(_xlpm.b=450,"450",_xlpm.b&amp;"–"&amp;(_xlpm.b+9))&amp;" ("&amp;_xlpm.m&amp;")"))</f>
        <v>No data</v>
      </c>
      <c r="D269" s="20" t="str" cm="1">
        <f t="array" ref="D269">_xlfn.LET(_xlpm.m,AM2,_xlpm.b,_xlfn.XLOOKUP(1,($AF$2:$AF$1171=D$268)*($AG$2:$AG$1171=$A269)*($AI$2:$AI$1171=_xlpm.m),$AH$2:$AH$1171),IF(_xlpm.m=0,"No data",IF(_xlpm.b=450,"450",_xlpm.b&amp;"–"&amp;(_xlpm.b+9))&amp;" ("&amp;_xlpm.m&amp;")"))</f>
        <v>No data</v>
      </c>
      <c r="E269" s="20" t="str" cm="1">
        <f t="array" ref="E269">_xlfn.LET(_xlpm.m,AN2,_xlpm.b,_xlfn.XLOOKUP(1,($AF$2:$AF$1171=E$268)*($AG$2:$AG$1171=$A269)*($AI$2:$AI$1171=_xlpm.m),$AH$2:$AH$1171),IF(_xlpm.m=0,"No data",IF(_xlpm.b=450,"450",_xlpm.b&amp;"–"&amp;(_xlpm.b+9))&amp;" ("&amp;_xlpm.m&amp;")"))</f>
        <v>No data</v>
      </c>
      <c r="F269" s="20" t="str" cm="1">
        <f t="array" ref="F269">_xlfn.LET(_xlpm.m,AO2,_xlpm.b,_xlfn.XLOOKUP(1,($AF$2:$AF$1171=F$268)*($AG$2:$AG$1171=$A269)*($AI$2:$AI$1171=_xlpm.m),$AH$2:$AH$1171),IF(_xlpm.m=0,"No data",IF(_xlpm.b=450,"450",_xlpm.b&amp;"–"&amp;(_xlpm.b+9))&amp;" ("&amp;_xlpm.m&amp;")"))</f>
        <v>No data</v>
      </c>
      <c r="G269" s="20" t="str" cm="1">
        <f t="array" ref="G269">_xlfn.LET(_xlpm.m,AP2,_xlpm.b,_xlfn.XLOOKUP(1,($AF$2:$AF$1171=G$268)*($AG$2:$AG$1171=$A269)*($AI$2:$AI$1171=_xlpm.m),$AH$2:$AH$1171),IF(_xlpm.m=0,"No data",IF(_xlpm.b=450,"450",_xlpm.b&amp;"–"&amp;(_xlpm.b+9))&amp;" ("&amp;_xlpm.m&amp;")"))</f>
        <v>330–339 (1)</v>
      </c>
      <c r="H269" s="20" t="str" cm="1">
        <f t="array" ref="H269">_xlfn.LET(_xlpm.m,AQ2,_xlpm.b,_xlfn.XLOOKUP(1,($AF$2:$AF$1171=H$268)*($AG$2:$AG$1171=$A269)*($AI$2:$AI$1171=_xlpm.m),$AH$2:$AH$1171),IF(_xlpm.m=0,"No data",IF(_xlpm.b=450,"450",_xlpm.b&amp;"–"&amp;(_xlpm.b+9))&amp;" ("&amp;_xlpm.m&amp;")"))</f>
        <v>No data</v>
      </c>
      <c r="I269" s="20" t="str" cm="1">
        <f t="array" ref="I269">_xlfn.LET(_xlpm.m,AR2,_xlpm.b,_xlfn.XLOOKUP(1,($AF$2:$AF$1171=I$268)*($AG$2:$AG$1171=$A269)*($AI$2:$AI$1171=_xlpm.m),$AH$2:$AH$1171),IF(_xlpm.m=0,"No data",IF(_xlpm.b=450,"450",_xlpm.b&amp;"–"&amp;(_xlpm.b+9))&amp;" ("&amp;_xlpm.m&amp;")"))</f>
        <v>No data</v>
      </c>
      <c r="J269" s="20" t="str" cm="1">
        <f t="array" ref="J269">_xlfn.LET(_xlpm.m,AS2,_xlpm.b,_xlfn.XLOOKUP(1,($AF$2:$AF$1171=J$268)*($AG$2:$AG$1171=$A269)*($AI$2:$AI$1171=_xlpm.m),$AH$2:$AH$1171),IF(_xlpm.m=0,"No data",IF(_xlpm.b=450,"450",_xlpm.b&amp;"–"&amp;(_xlpm.b+9))&amp;" ("&amp;_xlpm.m&amp;")"))</f>
        <v>No data</v>
      </c>
      <c r="L269" s="21">
        <v>0</v>
      </c>
      <c r="M269" s="21" t="s">
        <v>1005</v>
      </c>
      <c r="AF269" s="2">
        <v>0.66666666666666663</v>
      </c>
      <c r="AG269" t="s">
        <v>743</v>
      </c>
      <c r="AH269" s="17">
        <v>270</v>
      </c>
      <c r="AI269" s="17" cm="1">
        <f t="array" ref="AI269">SUMPRODUCT(--(IFERROR(HOUR(Flights_2026_09_30333435363734567891011[entry_hour]),-1)=HOUR(AF269)),--(IFERROR(Flights_2026_09_30333435363734567891011[entry_sector],"")=AG269),--(IFERROR(Flights_2026_09_30333435363734567891011[nfl],-1)&gt;=AH269),--(IFERROR(Flights_2026_09_30333435363734567891011[nfl],-1)&lt;=IF(AH269=450,450,AH269+9)))</f>
        <v>0</v>
      </c>
    </row>
    <row r="270" spans="1:35" x14ac:dyDescent="0.2">
      <c r="A270" s="8" t="s">
        <v>744</v>
      </c>
      <c r="B270" s="20" t="str" cm="1">
        <f t="array" ref="B270">_xlfn.LET(_xlpm.m,AK3,_xlpm.b,_xlfn.XLOOKUP(1,($AF$2:$AF$1171=B$268)*($AG$2:$AG$1171=$A270)*($AI$2:$AI$1171=_xlpm.m),$AH$2:$AH$1171),IF(_xlpm.m=0,"No data",IF(_xlpm.b=450,"450",_xlpm.b&amp;"–"&amp;(_xlpm.b+9))&amp;" ("&amp;_xlpm.m&amp;")"))</f>
        <v>220–229 (2)</v>
      </c>
      <c r="C270" s="20" t="str" cm="1">
        <f t="array" ref="C270">_xlfn.LET(_xlpm.m,AL3,_xlpm.b,_xlfn.XLOOKUP(1,($AF$2:$AF$1171=C$268)*($AG$2:$AG$1171=$A270)*($AI$2:$AI$1171=_xlpm.m),$AH$2:$AH$1171),IF(_xlpm.m=0,"No data",IF(_xlpm.b=450,"450",_xlpm.b&amp;"–"&amp;(_xlpm.b+9))&amp;" ("&amp;_xlpm.m&amp;")"))</f>
        <v>220–229 (6)</v>
      </c>
      <c r="D270" s="20" t="str" cm="1">
        <f t="array" ref="D270">_xlfn.LET(_xlpm.m,AM3,_xlpm.b,_xlfn.XLOOKUP(1,($AF$2:$AF$1171=D$268)*($AG$2:$AG$1171=$A270)*($AI$2:$AI$1171=_xlpm.m),$AH$2:$AH$1171),IF(_xlpm.m=0,"No data",IF(_xlpm.b=450,"450",_xlpm.b&amp;"–"&amp;(_xlpm.b+9))&amp;" ("&amp;_xlpm.m&amp;")"))</f>
        <v>220–229 (9)</v>
      </c>
      <c r="E270" s="20" t="str" cm="1">
        <f t="array" ref="E270">_xlfn.LET(_xlpm.m,AN3,_xlpm.b,_xlfn.XLOOKUP(1,($AF$2:$AF$1171=E$268)*($AG$2:$AG$1171=$A270)*($AI$2:$AI$1171=_xlpm.m),$AH$2:$AH$1171),IF(_xlpm.m=0,"No data",IF(_xlpm.b=450,"450",_xlpm.b&amp;"–"&amp;(_xlpm.b+9))&amp;" ("&amp;_xlpm.m&amp;")"))</f>
        <v>220–229 (5)</v>
      </c>
      <c r="F270" s="20" t="str" cm="1">
        <f t="array" ref="F270">_xlfn.LET(_xlpm.m,AO3,_xlpm.b,_xlfn.XLOOKUP(1,($AF$2:$AF$1171=F$268)*($AG$2:$AG$1171=$A270)*($AI$2:$AI$1171=_xlpm.m),$AH$2:$AH$1171),IF(_xlpm.m=0,"No data",IF(_xlpm.b=450,"450",_xlpm.b&amp;"–"&amp;(_xlpm.b+9))&amp;" ("&amp;_xlpm.m&amp;")"))</f>
        <v>220–229 (3)</v>
      </c>
      <c r="G270" s="20" t="str" cm="1">
        <f t="array" ref="G270">_xlfn.LET(_xlpm.m,AP3,_xlpm.b,_xlfn.XLOOKUP(1,($AF$2:$AF$1171=G$268)*($AG$2:$AG$1171=$A270)*($AI$2:$AI$1171=_xlpm.m),$AH$2:$AH$1171),IF(_xlpm.m=0,"No data",IF(_xlpm.b=450,"450",_xlpm.b&amp;"–"&amp;(_xlpm.b+9))&amp;" ("&amp;_xlpm.m&amp;")"))</f>
        <v>220–229 (3)</v>
      </c>
      <c r="H270" s="20" t="str" cm="1">
        <f t="array" ref="H270">_xlfn.LET(_xlpm.m,AQ3,_xlpm.b,_xlfn.XLOOKUP(1,($AF$2:$AF$1171=H$268)*($AG$2:$AG$1171=$A270)*($AI$2:$AI$1171=_xlpm.m),$AH$2:$AH$1171),IF(_xlpm.m=0,"No data",IF(_xlpm.b=450,"450",_xlpm.b&amp;"–"&amp;(_xlpm.b+9))&amp;" ("&amp;_xlpm.m&amp;")"))</f>
        <v>220–229 (1)</v>
      </c>
      <c r="I270" s="20" t="str" cm="1">
        <f t="array" ref="I270">_xlfn.LET(_xlpm.m,AR3,_xlpm.b,_xlfn.XLOOKUP(1,($AF$2:$AF$1171=I$268)*($AG$2:$AG$1171=$A270)*($AI$2:$AI$1171=_xlpm.m),$AH$2:$AH$1171),IF(_xlpm.m=0,"No data",IF(_xlpm.b=450,"450",_xlpm.b&amp;"–"&amp;(_xlpm.b+9))&amp;" ("&amp;_xlpm.m&amp;")"))</f>
        <v>No data</v>
      </c>
      <c r="J270" s="20" t="str" cm="1">
        <f t="array" ref="J270">_xlfn.LET(_xlpm.m,AS3,_xlpm.b,_xlfn.XLOOKUP(1,($AF$2:$AF$1171=J$268)*($AG$2:$AG$1171=$A270)*($AI$2:$AI$1171=_xlpm.m),$AH$2:$AH$1171),IF(_xlpm.m=0,"No data",IF(_xlpm.b=450,"450",_xlpm.b&amp;"–"&amp;(_xlpm.b+9))&amp;" ("&amp;_xlpm.m&amp;")"))</f>
        <v>220–229 (5)</v>
      </c>
      <c r="L270" s="22">
        <v>1</v>
      </c>
      <c r="M270" s="22" t="s">
        <v>995</v>
      </c>
      <c r="AF270" s="2">
        <v>0.66666666666666663</v>
      </c>
      <c r="AG270" t="s">
        <v>743</v>
      </c>
      <c r="AH270" s="17">
        <v>280</v>
      </c>
      <c r="AI270" s="17" cm="1">
        <f t="array" ref="AI270">SUMPRODUCT(--(IFERROR(HOUR(Flights_2026_09_30333435363734567891011[entry_hour]),-1)=HOUR(AF270)),--(IFERROR(Flights_2026_09_30333435363734567891011[entry_sector],"")=AG270),--(IFERROR(Flights_2026_09_30333435363734567891011[nfl],-1)&gt;=AH270),--(IFERROR(Flights_2026_09_30333435363734567891011[nfl],-1)&lt;=IF(AH270=450,450,AH270+9)))</f>
        <v>0</v>
      </c>
    </row>
    <row r="271" spans="1:35" x14ac:dyDescent="0.2">
      <c r="A271" s="8" t="s">
        <v>745</v>
      </c>
      <c r="B271" s="20" t="str" cm="1">
        <f t="array" ref="B271">_xlfn.LET(_xlpm.m,AK4,_xlpm.b,_xlfn.XLOOKUP(1,($AF$2:$AF$1171=B$268)*($AG$2:$AG$1171=$A271)*($AI$2:$AI$1171=_xlpm.m),$AH$2:$AH$1171),IF(_xlpm.m=0,"No data",IF(_xlpm.b=450,"450",_xlpm.b&amp;"–"&amp;(_xlpm.b+9))&amp;" ("&amp;_xlpm.m&amp;")"))</f>
        <v>350–359 (2)</v>
      </c>
      <c r="C271" s="20" t="str" cm="1">
        <f t="array" ref="C271">_xlfn.LET(_xlpm.m,AL4,_xlpm.b,_xlfn.XLOOKUP(1,($AF$2:$AF$1171=C$268)*($AG$2:$AG$1171=$A271)*($AI$2:$AI$1171=_xlpm.m),$AH$2:$AH$1171),IF(_xlpm.m=0,"No data",IF(_xlpm.b=450,"450",_xlpm.b&amp;"–"&amp;(_xlpm.b+9))&amp;" ("&amp;_xlpm.m&amp;")"))</f>
        <v>370–379 (2)</v>
      </c>
      <c r="D271" s="20" t="str" cm="1">
        <f t="array" ref="D271">_xlfn.LET(_xlpm.m,AM4,_xlpm.b,_xlfn.XLOOKUP(1,($AF$2:$AF$1171=D$268)*($AG$2:$AG$1171=$A271)*($AI$2:$AI$1171=_xlpm.m),$AH$2:$AH$1171),IF(_xlpm.m=0,"No data",IF(_xlpm.b=450,"450",_xlpm.b&amp;"–"&amp;(_xlpm.b+9))&amp;" ("&amp;_xlpm.m&amp;")"))</f>
        <v>330–339 (3)</v>
      </c>
      <c r="E271" s="20" t="str" cm="1">
        <f t="array" ref="E271">_xlfn.LET(_xlpm.m,AN4,_xlpm.b,_xlfn.XLOOKUP(1,($AF$2:$AF$1171=E$268)*($AG$2:$AG$1171=$A271)*($AI$2:$AI$1171=_xlpm.m),$AH$2:$AH$1171),IF(_xlpm.m=0,"No data",IF(_xlpm.b=450,"450",_xlpm.b&amp;"–"&amp;(_xlpm.b+9))&amp;" ("&amp;_xlpm.m&amp;")"))</f>
        <v>370–379 (4)</v>
      </c>
      <c r="F271" s="20" t="str" cm="1">
        <f t="array" ref="F271">_xlfn.LET(_xlpm.m,AO4,_xlpm.b,_xlfn.XLOOKUP(1,($AF$2:$AF$1171=F$268)*($AG$2:$AG$1171=$A271)*($AI$2:$AI$1171=_xlpm.m),$AH$2:$AH$1171),IF(_xlpm.m=0,"No data",IF(_xlpm.b=450,"450",_xlpm.b&amp;"–"&amp;(_xlpm.b+9))&amp;" ("&amp;_xlpm.m&amp;")"))</f>
        <v>330–339 (2)</v>
      </c>
      <c r="G271" s="20" t="str" cm="1">
        <f t="array" ref="G271">_xlfn.LET(_xlpm.m,AP4,_xlpm.b,_xlfn.XLOOKUP(1,($AF$2:$AF$1171=G$268)*($AG$2:$AG$1171=$A271)*($AI$2:$AI$1171=_xlpm.m),$AH$2:$AH$1171),IF(_xlpm.m=0,"No data",IF(_xlpm.b=450,"450",_xlpm.b&amp;"–"&amp;(_xlpm.b+9))&amp;" ("&amp;_xlpm.m&amp;")"))</f>
        <v>350–359 (4)</v>
      </c>
      <c r="H271" s="20" t="str" cm="1">
        <f t="array" ref="H271">_xlfn.LET(_xlpm.m,AQ4,_xlpm.b,_xlfn.XLOOKUP(1,($AF$2:$AF$1171=H$268)*($AG$2:$AG$1171=$A271)*($AI$2:$AI$1171=_xlpm.m),$AH$2:$AH$1171),IF(_xlpm.m=0,"No data",IF(_xlpm.b=450,"450",_xlpm.b&amp;"–"&amp;(_xlpm.b+9))&amp;" ("&amp;_xlpm.m&amp;")"))</f>
        <v>350–359 (2)</v>
      </c>
      <c r="I271" s="20" t="str" cm="1">
        <f t="array" ref="I271">_xlfn.LET(_xlpm.m,AR4,_xlpm.b,_xlfn.XLOOKUP(1,($AF$2:$AF$1171=I$268)*($AG$2:$AG$1171=$A271)*($AI$2:$AI$1171=_xlpm.m),$AH$2:$AH$1171),IF(_xlpm.m=0,"No data",IF(_xlpm.b=450,"450",_xlpm.b&amp;"–"&amp;(_xlpm.b+9))&amp;" ("&amp;_xlpm.m&amp;")"))</f>
        <v>370–379 (1)</v>
      </c>
      <c r="J271" s="20" t="str" cm="1">
        <f t="array" ref="J271">_xlfn.LET(_xlpm.m,AS4,_xlpm.b,_xlfn.XLOOKUP(1,($AF$2:$AF$1171=J$268)*($AG$2:$AG$1171=$A271)*($AI$2:$AI$1171=_xlpm.m),$AH$2:$AH$1171),IF(_xlpm.m=0,"No data",IF(_xlpm.b=450,"450",_xlpm.b&amp;"–"&amp;(_xlpm.b+9))&amp;" ("&amp;_xlpm.m&amp;")"))</f>
        <v>350–359 (1)</v>
      </c>
      <c r="L271" s="23" t="s">
        <v>779</v>
      </c>
      <c r="M271" s="23" t="s">
        <v>996</v>
      </c>
      <c r="AF271" s="2">
        <v>0.66666666666666663</v>
      </c>
      <c r="AG271" t="s">
        <v>743</v>
      </c>
      <c r="AH271" s="17">
        <v>290</v>
      </c>
      <c r="AI271" s="17" cm="1">
        <f t="array" ref="AI271">SUMPRODUCT(--(IFERROR(HOUR(Flights_2026_09_30333435363734567891011[entry_hour]),-1)=HOUR(AF271)),--(IFERROR(Flights_2026_09_30333435363734567891011[entry_sector],"")=AG271),--(IFERROR(Flights_2026_09_30333435363734567891011[nfl],-1)&gt;=AH271),--(IFERROR(Flights_2026_09_30333435363734567891011[nfl],-1)&lt;=IF(AH271=450,450,AH271+9)))</f>
        <v>0</v>
      </c>
    </row>
    <row r="272" spans="1:35" x14ac:dyDescent="0.2">
      <c r="A272" s="8" t="s">
        <v>840</v>
      </c>
      <c r="B272" s="20" t="str" cm="1">
        <f t="array" ref="B272">_xlfn.LET(_xlpm.m,AK5,_xlpm.b,_xlfn.XLOOKUP(1,($AF$2:$AF$1171=B$268)*($AG$2:$AG$1171=$A272)*($AI$2:$AI$1171=_xlpm.m),$AH$2:$AH$1171),IF(_xlpm.m=0,"No data",IF(_xlpm.b=450,"450",_xlpm.b&amp;"–"&amp;(_xlpm.b+9))&amp;" ("&amp;_xlpm.m&amp;")"))</f>
        <v>370–379 (1)</v>
      </c>
      <c r="C272" s="20" t="str" cm="1">
        <f t="array" ref="C272">_xlfn.LET(_xlpm.m,AL5,_xlpm.b,_xlfn.XLOOKUP(1,($AF$2:$AF$1171=C$268)*($AG$2:$AG$1171=$A272)*($AI$2:$AI$1171=_xlpm.m),$AH$2:$AH$1171),IF(_xlpm.m=0,"No data",IF(_xlpm.b=450,"450",_xlpm.b&amp;"–"&amp;(_xlpm.b+9))&amp;" ("&amp;_xlpm.m&amp;")"))</f>
        <v>370–379 (3)</v>
      </c>
      <c r="D272" s="20" t="str" cm="1">
        <f t="array" ref="D272">_xlfn.LET(_xlpm.m,AM5,_xlpm.b,_xlfn.XLOOKUP(1,($AF$2:$AF$1171=D$268)*($AG$2:$AG$1171=$A272)*($AI$2:$AI$1171=_xlpm.m),$AH$2:$AH$1171),IF(_xlpm.m=0,"No data",IF(_xlpm.b=450,"450",_xlpm.b&amp;"–"&amp;(_xlpm.b+9))&amp;" ("&amp;_xlpm.m&amp;")"))</f>
        <v>270–279 (1)</v>
      </c>
      <c r="E272" s="20" t="str" cm="1">
        <f t="array" ref="E272">_xlfn.LET(_xlpm.m,AN5,_xlpm.b,_xlfn.XLOOKUP(1,($AF$2:$AF$1171=E$268)*($AG$2:$AG$1171=$A272)*($AI$2:$AI$1171=_xlpm.m),$AH$2:$AH$1171),IF(_xlpm.m=0,"No data",IF(_xlpm.b=450,"450",_xlpm.b&amp;"–"&amp;(_xlpm.b+9))&amp;" ("&amp;_xlpm.m&amp;")"))</f>
        <v>350–359 (1)</v>
      </c>
      <c r="F272" s="20" t="str" cm="1">
        <f t="array" ref="F272">_xlfn.LET(_xlpm.m,AO5,_xlpm.b,_xlfn.XLOOKUP(1,($AF$2:$AF$1171=F$268)*($AG$2:$AG$1171=$A272)*($AI$2:$AI$1171=_xlpm.m),$AH$2:$AH$1171),IF(_xlpm.m=0,"No data",IF(_xlpm.b=450,"450",_xlpm.b&amp;"–"&amp;(_xlpm.b+9))&amp;" ("&amp;_xlpm.m&amp;")"))</f>
        <v>350–359 (3)</v>
      </c>
      <c r="G272" s="20" t="str" cm="1">
        <f t="array" ref="G272">_xlfn.LET(_xlpm.m,AP5,_xlpm.b,_xlfn.XLOOKUP(1,($AF$2:$AF$1171=G$268)*($AG$2:$AG$1171=$A272)*($AI$2:$AI$1171=_xlpm.m),$AH$2:$AH$1171),IF(_xlpm.m=0,"No data",IF(_xlpm.b=450,"450",_xlpm.b&amp;"–"&amp;(_xlpm.b+9))&amp;" ("&amp;_xlpm.m&amp;")"))</f>
        <v>No data</v>
      </c>
      <c r="H272" s="20" t="str" cm="1">
        <f t="array" ref="H272">_xlfn.LET(_xlpm.m,AQ5,_xlpm.b,_xlfn.XLOOKUP(1,($AF$2:$AF$1171=H$268)*($AG$2:$AG$1171=$A272)*($AI$2:$AI$1171=_xlpm.m),$AH$2:$AH$1171),IF(_xlpm.m=0,"No data",IF(_xlpm.b=450,"450",_xlpm.b&amp;"–"&amp;(_xlpm.b+9))&amp;" ("&amp;_xlpm.m&amp;")"))</f>
        <v>370–379 (1)</v>
      </c>
      <c r="I272" s="20" t="str" cm="1">
        <f t="array" ref="I272">_xlfn.LET(_xlpm.m,AR5,_xlpm.b,_xlfn.XLOOKUP(1,($AF$2:$AF$1171=I$268)*($AG$2:$AG$1171=$A272)*($AI$2:$AI$1171=_xlpm.m),$AH$2:$AH$1171),IF(_xlpm.m=0,"No data",IF(_xlpm.b=450,"450",_xlpm.b&amp;"–"&amp;(_xlpm.b+9))&amp;" ("&amp;_xlpm.m&amp;")"))</f>
        <v>370–379 (1)</v>
      </c>
      <c r="J272" s="20" t="str" cm="1">
        <f t="array" ref="J272">_xlfn.LET(_xlpm.m,AS5,_xlpm.b,_xlfn.XLOOKUP(1,($AF$2:$AF$1171=J$268)*($AG$2:$AG$1171=$A272)*($AI$2:$AI$1171=_xlpm.m),$AH$2:$AH$1171),IF(_xlpm.m=0,"No data",IF(_xlpm.b=450,"450",_xlpm.b&amp;"–"&amp;(_xlpm.b+9))&amp;" ("&amp;_xlpm.m&amp;")"))</f>
        <v>350–359 (1)</v>
      </c>
      <c r="L272" s="24" t="s">
        <v>780</v>
      </c>
      <c r="M272" s="24" t="s">
        <v>997</v>
      </c>
      <c r="AF272" s="2">
        <v>0.66666666666666663</v>
      </c>
      <c r="AG272" t="s">
        <v>743</v>
      </c>
      <c r="AH272" s="17">
        <v>300</v>
      </c>
      <c r="AI272" s="17" cm="1">
        <f t="array" ref="AI272">SUMPRODUCT(--(IFERROR(HOUR(Flights_2026_09_30333435363734567891011[entry_hour]),-1)=HOUR(AF272)),--(IFERROR(Flights_2026_09_30333435363734567891011[entry_sector],"")=AG272),--(IFERROR(Flights_2026_09_30333435363734567891011[nfl],-1)&gt;=AH272),--(IFERROR(Flights_2026_09_30333435363734567891011[nfl],-1)&lt;=IF(AH272=450,450,AH272+9)))</f>
        <v>0</v>
      </c>
    </row>
    <row r="273" spans="1:35" x14ac:dyDescent="0.2">
      <c r="A273" s="8" t="s">
        <v>747</v>
      </c>
      <c r="B273" s="20" t="str" cm="1">
        <f t="array" ref="B273">_xlfn.LET(_xlpm.m,AK6,_xlpm.b,_xlfn.XLOOKUP(1,($AF$2:$AF$1171=B$268)*($AG$2:$AG$1171=$A273)*($AI$2:$AI$1171=_xlpm.m),$AH$2:$AH$1171),IF(_xlpm.m=0,"No data",IF(_xlpm.b=450,"450",_xlpm.b&amp;"–"&amp;(_xlpm.b+9))&amp;" ("&amp;_xlpm.m&amp;")"))</f>
        <v>210–219 (1)</v>
      </c>
      <c r="C273" s="20" t="str" cm="1">
        <f t="array" ref="C273">_xlfn.LET(_xlpm.m,AL6,_xlpm.b,_xlfn.XLOOKUP(1,($AF$2:$AF$1171=C$268)*($AG$2:$AG$1171=$A273)*($AI$2:$AI$1171=_xlpm.m),$AH$2:$AH$1171),IF(_xlpm.m=0,"No data",IF(_xlpm.b=450,"450",_xlpm.b&amp;"–"&amp;(_xlpm.b+9))&amp;" ("&amp;_xlpm.m&amp;")"))</f>
        <v>340–349 (2)</v>
      </c>
      <c r="D273" s="20" t="str" cm="1">
        <f t="array" ref="D273">_xlfn.LET(_xlpm.m,AM6,_xlpm.b,_xlfn.XLOOKUP(1,($AF$2:$AF$1171=D$268)*($AG$2:$AG$1171=$A273)*($AI$2:$AI$1171=_xlpm.m),$AH$2:$AH$1171),IF(_xlpm.m=0,"No data",IF(_xlpm.b=450,"450",_xlpm.b&amp;"–"&amp;(_xlpm.b+9))&amp;" ("&amp;_xlpm.m&amp;")"))</f>
        <v>210–219 (1)</v>
      </c>
      <c r="E273" s="20" t="str" cm="1">
        <f t="array" ref="E273">_xlfn.LET(_xlpm.m,AN6,_xlpm.b,_xlfn.XLOOKUP(1,($AF$2:$AF$1171=E$268)*($AG$2:$AG$1171=$A273)*($AI$2:$AI$1171=_xlpm.m),$AH$2:$AH$1171),IF(_xlpm.m=0,"No data",IF(_xlpm.b=450,"450",_xlpm.b&amp;"–"&amp;(_xlpm.b+9))&amp;" ("&amp;_xlpm.m&amp;")"))</f>
        <v>210–219 (1)</v>
      </c>
      <c r="F273" s="20" t="str" cm="1">
        <f t="array" ref="F273">_xlfn.LET(_xlpm.m,AO6,_xlpm.b,_xlfn.XLOOKUP(1,($AF$2:$AF$1171=F$268)*($AG$2:$AG$1171=$A273)*($AI$2:$AI$1171=_xlpm.m),$AH$2:$AH$1171),IF(_xlpm.m=0,"No data",IF(_xlpm.b=450,"450",_xlpm.b&amp;"–"&amp;(_xlpm.b+9))&amp;" ("&amp;_xlpm.m&amp;")"))</f>
        <v>210–219 (1)</v>
      </c>
      <c r="G273" s="20" t="str" cm="1">
        <f t="array" ref="G273">_xlfn.LET(_xlpm.m,AP6,_xlpm.b,_xlfn.XLOOKUP(1,($AF$2:$AF$1171=G$268)*($AG$2:$AG$1171=$A273)*($AI$2:$AI$1171=_xlpm.m),$AH$2:$AH$1171),IF(_xlpm.m=0,"No data",IF(_xlpm.b=450,"450",_xlpm.b&amp;"–"&amp;(_xlpm.b+9))&amp;" ("&amp;_xlpm.m&amp;")"))</f>
        <v>210–219 (1)</v>
      </c>
      <c r="H273" s="20" t="str" cm="1">
        <f t="array" ref="H273">_xlfn.LET(_xlpm.m,AQ6,_xlpm.b,_xlfn.XLOOKUP(1,($AF$2:$AF$1171=H$268)*($AG$2:$AG$1171=$A273)*($AI$2:$AI$1171=_xlpm.m),$AH$2:$AH$1171),IF(_xlpm.m=0,"No data",IF(_xlpm.b=450,"450",_xlpm.b&amp;"–"&amp;(_xlpm.b+9))&amp;" ("&amp;_xlpm.m&amp;")"))</f>
        <v>210–219 (1)</v>
      </c>
      <c r="I273" s="20" t="str" cm="1">
        <f t="array" ref="I273">_xlfn.LET(_xlpm.m,AR6,_xlpm.b,_xlfn.XLOOKUP(1,($AF$2:$AF$1171=I$268)*($AG$2:$AG$1171=$A273)*($AI$2:$AI$1171=_xlpm.m),$AH$2:$AH$1171),IF(_xlpm.m=0,"No data",IF(_xlpm.b=450,"450",_xlpm.b&amp;"–"&amp;(_xlpm.b+9))&amp;" ("&amp;_xlpm.m&amp;")"))</f>
        <v>360–369 (1)</v>
      </c>
      <c r="J273" s="20" t="str" cm="1">
        <f t="array" ref="J273">_xlfn.LET(_xlpm.m,AS6,_xlpm.b,_xlfn.XLOOKUP(1,($AF$2:$AF$1171=J$268)*($AG$2:$AG$1171=$A273)*($AI$2:$AI$1171=_xlpm.m),$AH$2:$AH$1171),IF(_xlpm.m=0,"No data",IF(_xlpm.b=450,"450",_xlpm.b&amp;"–"&amp;(_xlpm.b+9))&amp;" ("&amp;_xlpm.m&amp;")"))</f>
        <v>360–369 (1)</v>
      </c>
      <c r="L273" s="25" t="s">
        <v>781</v>
      </c>
      <c r="M273" s="25" t="s">
        <v>998</v>
      </c>
      <c r="AF273" s="2">
        <v>0.66666666666666663</v>
      </c>
      <c r="AG273" t="s">
        <v>743</v>
      </c>
      <c r="AH273" s="17">
        <v>310</v>
      </c>
      <c r="AI273" s="17" cm="1">
        <f t="array" ref="AI273">SUMPRODUCT(--(IFERROR(HOUR(Flights_2026_09_30333435363734567891011[entry_hour]),-1)=HOUR(AF273)),--(IFERROR(Flights_2026_09_30333435363734567891011[entry_sector],"")=AG273),--(IFERROR(Flights_2026_09_30333435363734567891011[nfl],-1)&gt;=AH273),--(IFERROR(Flights_2026_09_30333435363734567891011[nfl],-1)&lt;=IF(AH273=450,450,AH273+9)))</f>
        <v>0</v>
      </c>
    </row>
    <row r="274" spans="1:35" x14ac:dyDescent="0.2">
      <c r="AF274" s="2">
        <v>0.66666666666666663</v>
      </c>
      <c r="AG274" t="s">
        <v>743</v>
      </c>
      <c r="AH274" s="17">
        <v>320</v>
      </c>
      <c r="AI274" s="17" cm="1">
        <f t="array" ref="AI274">SUMPRODUCT(--(IFERROR(HOUR(Flights_2026_09_30333435363734567891011[entry_hour]),-1)=HOUR(AF274)),--(IFERROR(Flights_2026_09_30333435363734567891011[entry_sector],"")=AG274),--(IFERROR(Flights_2026_09_30333435363734567891011[nfl],-1)&gt;=AH274),--(IFERROR(Flights_2026_09_30333435363734567891011[nfl],-1)&lt;=IF(AH274=450,450,AH274+9)))</f>
        <v>0</v>
      </c>
    </row>
    <row r="275" spans="1:35" x14ac:dyDescent="0.2">
      <c r="AF275" s="2">
        <v>0.66666666666666663</v>
      </c>
      <c r="AG275" t="s">
        <v>743</v>
      </c>
      <c r="AH275" s="17">
        <v>330</v>
      </c>
      <c r="AI275" s="17" cm="1">
        <f t="array" ref="AI275">SUMPRODUCT(--(IFERROR(HOUR(Flights_2026_09_30333435363734567891011[entry_hour]),-1)=HOUR(AF275)),--(IFERROR(Flights_2026_09_30333435363734567891011[entry_sector],"")=AG275),--(IFERROR(Flights_2026_09_30333435363734567891011[nfl],-1)&gt;=AH275),--(IFERROR(Flights_2026_09_30333435363734567891011[nfl],-1)&lt;=IF(AH275=450,450,AH275+9)))</f>
        <v>0</v>
      </c>
    </row>
    <row r="276" spans="1:35" x14ac:dyDescent="0.2">
      <c r="AF276" s="2">
        <v>0.66666666666666663</v>
      </c>
      <c r="AG276" t="s">
        <v>743</v>
      </c>
      <c r="AH276" s="17">
        <v>340</v>
      </c>
      <c r="AI276" s="17" cm="1">
        <f t="array" ref="AI276">SUMPRODUCT(--(IFERROR(HOUR(Flights_2026_09_30333435363734567891011[entry_hour]),-1)=HOUR(AF276)),--(IFERROR(Flights_2026_09_30333435363734567891011[entry_sector],"")=AG276),--(IFERROR(Flights_2026_09_30333435363734567891011[nfl],-1)&gt;=AH276),--(IFERROR(Flights_2026_09_30333435363734567891011[nfl],-1)&lt;=IF(AH276=450,450,AH276+9)))</f>
        <v>0</v>
      </c>
    </row>
    <row r="277" spans="1:35" ht="19" x14ac:dyDescent="0.2">
      <c r="A277" s="36" t="s">
        <v>2166</v>
      </c>
      <c r="B277" s="36"/>
      <c r="C277" s="36"/>
      <c r="D277" s="36"/>
      <c r="E277" s="36"/>
      <c r="F277" s="36"/>
      <c r="G277" s="36"/>
      <c r="H277" s="36"/>
      <c r="I277" s="36"/>
      <c r="J277" s="36"/>
      <c r="AF277" s="2">
        <v>0.66666666666666663</v>
      </c>
      <c r="AG277" t="s">
        <v>743</v>
      </c>
      <c r="AH277" s="17">
        <v>350</v>
      </c>
      <c r="AI277" s="17" cm="1">
        <f t="array" ref="AI277">SUMPRODUCT(--(IFERROR(HOUR(Flights_2026_09_30333435363734567891011[entry_hour]),-1)=HOUR(AF277)),--(IFERROR(Flights_2026_09_30333435363734567891011[entry_sector],"")=AG277),--(IFERROR(Flights_2026_09_30333435363734567891011[nfl],-1)&gt;=AH277),--(IFERROR(Flights_2026_09_30333435363734567891011[nfl],-1)&lt;=IF(AH277=450,450,AH277+9)))</f>
        <v>0</v>
      </c>
    </row>
    <row r="278" spans="1:35" x14ac:dyDescent="0.2">
      <c r="AF278" s="2">
        <v>0.66666666666666663</v>
      </c>
      <c r="AG278" t="s">
        <v>743</v>
      </c>
      <c r="AH278" s="17">
        <v>360</v>
      </c>
      <c r="AI278" s="17" cm="1">
        <f t="array" ref="AI278">SUMPRODUCT(--(IFERROR(HOUR(Flights_2026_09_30333435363734567891011[entry_hour]),-1)=HOUR(AF278)),--(IFERROR(Flights_2026_09_30333435363734567891011[entry_sector],"")=AG278),--(IFERROR(Flights_2026_09_30333435363734567891011[nfl],-1)&gt;=AH278),--(IFERROR(Flights_2026_09_30333435363734567891011[nfl],-1)&lt;=IF(AH278=450,450,AH278+9)))</f>
        <v>0</v>
      </c>
    </row>
    <row r="279" spans="1:35" x14ac:dyDescent="0.2">
      <c r="AF279" s="2">
        <v>0.66666666666666663</v>
      </c>
      <c r="AG279" t="s">
        <v>743</v>
      </c>
      <c r="AH279" s="17">
        <v>370</v>
      </c>
      <c r="AI279" s="17" cm="1">
        <f t="array" ref="AI279">SUMPRODUCT(--(IFERROR(HOUR(Flights_2026_09_30333435363734567891011[entry_hour]),-1)=HOUR(AF279)),--(IFERROR(Flights_2026_09_30333435363734567891011[entry_sector],"")=AG279),--(IFERROR(Flights_2026_09_30333435363734567891011[nfl],-1)&gt;=AH279),--(IFERROR(Flights_2026_09_30333435363734567891011[nfl],-1)&lt;=IF(AH279=450,450,AH279+9)))</f>
        <v>0</v>
      </c>
    </row>
    <row r="280" spans="1:35" x14ac:dyDescent="0.2">
      <c r="AF280" s="2">
        <v>0.66666666666666663</v>
      </c>
      <c r="AG280" t="s">
        <v>743</v>
      </c>
      <c r="AH280" s="17">
        <v>380</v>
      </c>
      <c r="AI280" s="17" cm="1">
        <f t="array" ref="AI280">SUMPRODUCT(--(IFERROR(HOUR(Flights_2026_09_30333435363734567891011[entry_hour]),-1)=HOUR(AF280)),--(IFERROR(Flights_2026_09_30333435363734567891011[entry_sector],"")=AG280),--(IFERROR(Flights_2026_09_30333435363734567891011[nfl],-1)&gt;=AH280),--(IFERROR(Flights_2026_09_30333435363734567891011[nfl],-1)&lt;=IF(AH280=450,450,AH280+9)))</f>
        <v>0</v>
      </c>
    </row>
    <row r="281" spans="1:35" ht="16" customHeight="1" x14ac:dyDescent="0.2">
      <c r="AF281" s="2">
        <v>0.66666666666666663</v>
      </c>
      <c r="AG281" t="s">
        <v>743</v>
      </c>
      <c r="AH281" s="17">
        <v>390</v>
      </c>
      <c r="AI281" s="17" cm="1">
        <f t="array" ref="AI281">SUMPRODUCT(--(IFERROR(HOUR(Flights_2026_09_30333435363734567891011[entry_hour]),-1)=HOUR(AF281)),--(IFERROR(Flights_2026_09_30333435363734567891011[entry_sector],"")=AG281),--(IFERROR(Flights_2026_09_30333435363734567891011[nfl],-1)&gt;=AH281),--(IFERROR(Flights_2026_09_30333435363734567891011[nfl],-1)&lt;=IF(AH281=450,450,AH281+9)))</f>
        <v>0</v>
      </c>
    </row>
    <row r="282" spans="1:35" x14ac:dyDescent="0.2">
      <c r="AF282" s="2">
        <v>0.66666666666666663</v>
      </c>
      <c r="AG282" t="s">
        <v>743</v>
      </c>
      <c r="AH282" s="17">
        <v>400</v>
      </c>
      <c r="AI282" s="17" cm="1">
        <f t="array" ref="AI282">SUMPRODUCT(--(IFERROR(HOUR(Flights_2026_09_30333435363734567891011[entry_hour]),-1)=HOUR(AF282)),--(IFERROR(Flights_2026_09_30333435363734567891011[entry_sector],"")=AG282),--(IFERROR(Flights_2026_09_30333435363734567891011[nfl],-1)&gt;=AH282),--(IFERROR(Flights_2026_09_30333435363734567891011[nfl],-1)&lt;=IF(AH282=450,450,AH282+9)))</f>
        <v>0</v>
      </c>
    </row>
    <row r="283" spans="1:35" x14ac:dyDescent="0.2">
      <c r="AF283" s="2">
        <v>0.66666666666666663</v>
      </c>
      <c r="AG283" t="s">
        <v>743</v>
      </c>
      <c r="AH283" s="17">
        <v>410</v>
      </c>
      <c r="AI283" s="17" cm="1">
        <f t="array" ref="AI283">SUMPRODUCT(--(IFERROR(HOUR(Flights_2026_09_30333435363734567891011[entry_hour]),-1)=HOUR(AF283)),--(IFERROR(Flights_2026_09_30333435363734567891011[entry_sector],"")=AG283),--(IFERROR(Flights_2026_09_30333435363734567891011[nfl],-1)&gt;=AH283),--(IFERROR(Flights_2026_09_30333435363734567891011[nfl],-1)&lt;=IF(AH283=450,450,AH283+9)))</f>
        <v>0</v>
      </c>
    </row>
    <row r="284" spans="1:35" x14ac:dyDescent="0.2">
      <c r="AF284" s="2">
        <v>0.66666666666666663</v>
      </c>
      <c r="AG284" t="s">
        <v>743</v>
      </c>
      <c r="AH284" s="17">
        <v>420</v>
      </c>
      <c r="AI284" s="17" cm="1">
        <f t="array" ref="AI284">SUMPRODUCT(--(IFERROR(HOUR(Flights_2026_09_30333435363734567891011[entry_hour]),-1)=HOUR(AF284)),--(IFERROR(Flights_2026_09_30333435363734567891011[entry_sector],"")=AG284),--(IFERROR(Flights_2026_09_30333435363734567891011[nfl],-1)&gt;=AH284),--(IFERROR(Flights_2026_09_30333435363734567891011[nfl],-1)&lt;=IF(AH284=450,450,AH284+9)))</f>
        <v>0</v>
      </c>
    </row>
    <row r="285" spans="1:35" x14ac:dyDescent="0.2">
      <c r="AF285" s="2">
        <v>0.66666666666666663</v>
      </c>
      <c r="AG285" t="s">
        <v>743</v>
      </c>
      <c r="AH285" s="17">
        <v>430</v>
      </c>
      <c r="AI285" s="17" cm="1">
        <f t="array" ref="AI285">SUMPRODUCT(--(IFERROR(HOUR(Flights_2026_09_30333435363734567891011[entry_hour]),-1)=HOUR(AF285)),--(IFERROR(Flights_2026_09_30333435363734567891011[entry_sector],"")=AG285),--(IFERROR(Flights_2026_09_30333435363734567891011[nfl],-1)&gt;=AH285),--(IFERROR(Flights_2026_09_30333435363734567891011[nfl],-1)&lt;=IF(AH285=450,450,AH285+9)))</f>
        <v>0</v>
      </c>
    </row>
    <row r="286" spans="1:35" x14ac:dyDescent="0.2">
      <c r="AF286" s="2">
        <v>0.66666666666666663</v>
      </c>
      <c r="AG286" t="s">
        <v>743</v>
      </c>
      <c r="AH286" s="17">
        <v>440</v>
      </c>
      <c r="AI286" s="17" cm="1">
        <f t="array" ref="AI286">SUMPRODUCT(--(IFERROR(HOUR(Flights_2026_09_30333435363734567891011[entry_hour]),-1)=HOUR(AF286)),--(IFERROR(Flights_2026_09_30333435363734567891011[entry_sector],"")=AG286),--(IFERROR(Flights_2026_09_30333435363734567891011[nfl],-1)&gt;=AH286),--(IFERROR(Flights_2026_09_30333435363734567891011[nfl],-1)&lt;=IF(AH286=450,450,AH286+9)))</f>
        <v>0</v>
      </c>
    </row>
    <row r="287" spans="1:35" x14ac:dyDescent="0.2">
      <c r="AF287" s="2">
        <v>0.66666666666666663</v>
      </c>
      <c r="AG287" t="s">
        <v>743</v>
      </c>
      <c r="AH287" s="17">
        <v>450</v>
      </c>
      <c r="AI287" s="17" cm="1">
        <f t="array" ref="AI287">SUMPRODUCT(--(IFERROR(HOUR(Flights_2026_09_30333435363734567891011[entry_hour]),-1)=HOUR(AF287)),--(IFERROR(Flights_2026_09_30333435363734567891011[entry_sector],"")=AG287),--(IFERROR(Flights_2026_09_30333435363734567891011[nfl],-1)&gt;=AH287),--(IFERROR(Flights_2026_09_30333435363734567891011[nfl],-1)&lt;=IF(AH287=450,450,AH287+9)))</f>
        <v>0</v>
      </c>
    </row>
    <row r="288" spans="1:35" x14ac:dyDescent="0.2">
      <c r="AF288" s="2">
        <v>0.66666666666666663</v>
      </c>
      <c r="AG288" t="s">
        <v>744</v>
      </c>
      <c r="AH288" s="17">
        <v>200</v>
      </c>
      <c r="AI288" s="17" cm="1">
        <f t="array" ref="AI288">SUMPRODUCT(--(IFERROR(HOUR(Flights_2026_09_30333435363734567891011[entry_hour]),-1)=HOUR(AF288)),--(IFERROR(Flights_2026_09_30333435363734567891011[entry_sector],"")=AG288),--(IFERROR(Flights_2026_09_30333435363734567891011[nfl],-1)&gt;=AH288),--(IFERROR(Flights_2026_09_30333435363734567891011[nfl],-1)&lt;=IF(AH288=450,450,AH288+9)))</f>
        <v>0</v>
      </c>
    </row>
    <row r="289" spans="1:35" x14ac:dyDescent="0.2">
      <c r="AF289" s="2">
        <v>0.66666666666666663</v>
      </c>
      <c r="AG289" t="s">
        <v>744</v>
      </c>
      <c r="AH289" s="17">
        <v>210</v>
      </c>
      <c r="AI289" s="17" cm="1">
        <f t="array" ref="AI289">SUMPRODUCT(--(IFERROR(HOUR(Flights_2026_09_30333435363734567891011[entry_hour]),-1)=HOUR(AF289)),--(IFERROR(Flights_2026_09_30333435363734567891011[entry_sector],"")=AG289),--(IFERROR(Flights_2026_09_30333435363734567891011[nfl],-1)&gt;=AH289),--(IFERROR(Flights_2026_09_30333435363734567891011[nfl],-1)&lt;=IF(AH289=450,450,AH289+9)))</f>
        <v>0</v>
      </c>
    </row>
    <row r="290" spans="1:35" x14ac:dyDescent="0.2">
      <c r="AF290" s="2">
        <v>0.66666666666666663</v>
      </c>
      <c r="AG290" t="s">
        <v>744</v>
      </c>
      <c r="AH290" s="17">
        <v>220</v>
      </c>
      <c r="AI290" s="17" cm="1">
        <f t="array" ref="AI290">SUMPRODUCT(--(IFERROR(HOUR(Flights_2026_09_30333435363734567891011[entry_hour]),-1)=HOUR(AF290)),--(IFERROR(Flights_2026_09_30333435363734567891011[entry_sector],"")=AG290),--(IFERROR(Flights_2026_09_30333435363734567891011[nfl],-1)&gt;=AH290),--(IFERROR(Flights_2026_09_30333435363734567891011[nfl],-1)&lt;=IF(AH290=450,450,AH290+9)))</f>
        <v>9</v>
      </c>
    </row>
    <row r="291" spans="1:35" x14ac:dyDescent="0.2">
      <c r="AF291" s="2">
        <v>0.66666666666666663</v>
      </c>
      <c r="AG291" t="s">
        <v>744</v>
      </c>
      <c r="AH291" s="17">
        <v>230</v>
      </c>
      <c r="AI291" s="17" cm="1">
        <f t="array" ref="AI291">SUMPRODUCT(--(IFERROR(HOUR(Flights_2026_09_30333435363734567891011[entry_hour]),-1)=HOUR(AF291)),--(IFERROR(Flights_2026_09_30333435363734567891011[entry_sector],"")=AG291),--(IFERROR(Flights_2026_09_30333435363734567891011[nfl],-1)&gt;=AH291),--(IFERROR(Flights_2026_09_30333435363734567891011[nfl],-1)&lt;=IF(AH291=450,450,AH291+9)))</f>
        <v>0</v>
      </c>
    </row>
    <row r="292" spans="1:35" x14ac:dyDescent="0.2">
      <c r="AF292" s="2">
        <v>0.66666666666666663</v>
      </c>
      <c r="AG292" t="s">
        <v>744</v>
      </c>
      <c r="AH292" s="17">
        <v>240</v>
      </c>
      <c r="AI292" s="17" cm="1">
        <f t="array" ref="AI292">SUMPRODUCT(--(IFERROR(HOUR(Flights_2026_09_30333435363734567891011[entry_hour]),-1)=HOUR(AF292)),--(IFERROR(Flights_2026_09_30333435363734567891011[entry_sector],"")=AG292),--(IFERROR(Flights_2026_09_30333435363734567891011[nfl],-1)&gt;=AH292),--(IFERROR(Flights_2026_09_30333435363734567891011[nfl],-1)&lt;=IF(AH292=450,450,AH292+9)))</f>
        <v>0</v>
      </c>
    </row>
    <row r="293" spans="1:35" x14ac:dyDescent="0.2">
      <c r="AF293" s="2">
        <v>0.66666666666666663</v>
      </c>
      <c r="AG293" t="s">
        <v>744</v>
      </c>
      <c r="AH293" s="17">
        <v>250</v>
      </c>
      <c r="AI293" s="17" cm="1">
        <f t="array" ref="AI293">SUMPRODUCT(--(IFERROR(HOUR(Flights_2026_09_30333435363734567891011[entry_hour]),-1)=HOUR(AF293)),--(IFERROR(Flights_2026_09_30333435363734567891011[entry_sector],"")=AG293),--(IFERROR(Flights_2026_09_30333435363734567891011[nfl],-1)&gt;=AH293),--(IFERROR(Flights_2026_09_30333435363734567891011[nfl],-1)&lt;=IF(AH293=450,450,AH293+9)))</f>
        <v>0</v>
      </c>
    </row>
    <row r="294" spans="1:35" x14ac:dyDescent="0.2">
      <c r="AF294" s="2">
        <v>0.66666666666666663</v>
      </c>
      <c r="AG294" t="s">
        <v>744</v>
      </c>
      <c r="AH294" s="17">
        <v>260</v>
      </c>
      <c r="AI294" s="17" cm="1">
        <f t="array" ref="AI294">SUMPRODUCT(--(IFERROR(HOUR(Flights_2026_09_30333435363734567891011[entry_hour]),-1)=HOUR(AF294)),--(IFERROR(Flights_2026_09_30333435363734567891011[entry_sector],"")=AG294),--(IFERROR(Flights_2026_09_30333435363734567891011[nfl],-1)&gt;=AH294),--(IFERROR(Flights_2026_09_30333435363734567891011[nfl],-1)&lt;=IF(AH294=450,450,AH294+9)))</f>
        <v>0</v>
      </c>
    </row>
    <row r="295" spans="1:35" x14ac:dyDescent="0.2">
      <c r="AF295" s="2">
        <v>0.66666666666666663</v>
      </c>
      <c r="AG295" t="s">
        <v>744</v>
      </c>
      <c r="AH295" s="17">
        <v>270</v>
      </c>
      <c r="AI295" s="17" cm="1">
        <f t="array" ref="AI295">SUMPRODUCT(--(IFERROR(HOUR(Flights_2026_09_30333435363734567891011[entry_hour]),-1)=HOUR(AF295)),--(IFERROR(Flights_2026_09_30333435363734567891011[entry_sector],"")=AG295),--(IFERROR(Flights_2026_09_30333435363734567891011[nfl],-1)&gt;=AH295),--(IFERROR(Flights_2026_09_30333435363734567891011[nfl],-1)&lt;=IF(AH295=450,450,AH295+9)))</f>
        <v>0</v>
      </c>
    </row>
    <row r="296" spans="1:35" x14ac:dyDescent="0.2">
      <c r="AF296" s="2">
        <v>0.66666666666666663</v>
      </c>
      <c r="AG296" t="s">
        <v>744</v>
      </c>
      <c r="AH296" s="17">
        <v>280</v>
      </c>
      <c r="AI296" s="17" cm="1">
        <f t="array" ref="AI296">SUMPRODUCT(--(IFERROR(HOUR(Flights_2026_09_30333435363734567891011[entry_hour]),-1)=HOUR(AF296)),--(IFERROR(Flights_2026_09_30333435363734567891011[entry_sector],"")=AG296),--(IFERROR(Flights_2026_09_30333435363734567891011[nfl],-1)&gt;=AH296),--(IFERROR(Flights_2026_09_30333435363734567891011[nfl],-1)&lt;=IF(AH296=450,450,AH296+9)))</f>
        <v>0</v>
      </c>
    </row>
    <row r="297" spans="1:35" x14ac:dyDescent="0.2">
      <c r="AF297" s="2">
        <v>0.66666666666666663</v>
      </c>
      <c r="AG297" t="s">
        <v>744</v>
      </c>
      <c r="AH297" s="17">
        <v>290</v>
      </c>
      <c r="AI297" s="17" cm="1">
        <f t="array" ref="AI297">SUMPRODUCT(--(IFERROR(HOUR(Flights_2026_09_30333435363734567891011[entry_hour]),-1)=HOUR(AF297)),--(IFERROR(Flights_2026_09_30333435363734567891011[entry_sector],"")=AG297),--(IFERROR(Flights_2026_09_30333435363734567891011[nfl],-1)&gt;=AH297),--(IFERROR(Flights_2026_09_30333435363734567891011[nfl],-1)&lt;=IF(AH297=450,450,AH297+9)))</f>
        <v>0</v>
      </c>
    </row>
    <row r="298" spans="1:35" x14ac:dyDescent="0.2">
      <c r="AF298" s="2">
        <v>0.66666666666666663</v>
      </c>
      <c r="AG298" t="s">
        <v>744</v>
      </c>
      <c r="AH298" s="17">
        <v>300</v>
      </c>
      <c r="AI298" s="17" cm="1">
        <f t="array" ref="AI298">SUMPRODUCT(--(IFERROR(HOUR(Flights_2026_09_30333435363734567891011[entry_hour]),-1)=HOUR(AF298)),--(IFERROR(Flights_2026_09_30333435363734567891011[entry_sector],"")=AG298),--(IFERROR(Flights_2026_09_30333435363734567891011[nfl],-1)&gt;=AH298),--(IFERROR(Flights_2026_09_30333435363734567891011[nfl],-1)&lt;=IF(AH298=450,450,AH298+9)))</f>
        <v>0</v>
      </c>
    </row>
    <row r="299" spans="1:35" x14ac:dyDescent="0.2">
      <c r="A299" s="3" t="s">
        <v>989</v>
      </c>
      <c r="B299" s="3" t="s">
        <v>785</v>
      </c>
      <c r="C299" s="3" t="s">
        <v>37</v>
      </c>
      <c r="D299" s="3" t="s">
        <v>786</v>
      </c>
      <c r="AF299" s="2">
        <v>0.66666666666666663</v>
      </c>
      <c r="AG299" t="s">
        <v>744</v>
      </c>
      <c r="AH299" s="17">
        <v>310</v>
      </c>
      <c r="AI299" s="17" cm="1">
        <f t="array" ref="AI299">SUMPRODUCT(--(IFERROR(HOUR(Flights_2026_09_30333435363734567891011[entry_hour]),-1)=HOUR(AF299)),--(IFERROR(Flights_2026_09_30333435363734567891011[entry_sector],"")=AG299),--(IFERROR(Flights_2026_09_30333435363734567891011[nfl],-1)&gt;=AH299),--(IFERROR(Flights_2026_09_30333435363734567891011[nfl],-1)&lt;=IF(AH299=450,450,AH299+9)))</f>
        <v>0</v>
      </c>
    </row>
    <row r="300" spans="1:35" x14ac:dyDescent="0.2">
      <c r="A300" s="4">
        <v>0.58333333333333337</v>
      </c>
      <c r="B300" s="5" cm="1">
        <f t="array" ref="B300">SUMPRODUCT(--(HOUR(Flights_2026_09_30333435363734567891011[entry_hour])=HOUR($A300)),--(Flights_2026_09_30333435363734567891011[TMA_Fix]=B$299))</f>
        <v>5</v>
      </c>
      <c r="C300" s="5" cm="1">
        <f t="array" ref="C300">SUMPRODUCT(--(HOUR(Flights_2026_09_30333435363734567891011[entry_hour])=HOUR($A300)),--(Flights_2026_09_30333435363734567891011[BPN_2]=C$299))</f>
        <v>2</v>
      </c>
      <c r="D300" s="5" cm="1">
        <f t="array" ref="D300">SUMPRODUCT(--(HOUR(Flights_2026_09_30333435363734567891011[entry_hour])=HOUR($A300)),--(Flights_2026_09_30333435363734567891011[TMA_Fix]=D$299))</f>
        <v>2</v>
      </c>
      <c r="AF300" s="2">
        <v>0.66666666666666663</v>
      </c>
      <c r="AG300" t="s">
        <v>744</v>
      </c>
      <c r="AH300" s="17">
        <v>320</v>
      </c>
      <c r="AI300" s="17" cm="1">
        <f t="array" ref="AI300">SUMPRODUCT(--(IFERROR(HOUR(Flights_2026_09_30333435363734567891011[entry_hour]),-1)=HOUR(AF300)),--(IFERROR(Flights_2026_09_30333435363734567891011[entry_sector],"")=AG300),--(IFERROR(Flights_2026_09_30333435363734567891011[nfl],-1)&gt;=AH300),--(IFERROR(Flights_2026_09_30333435363734567891011[nfl],-1)&lt;=IF(AH300=450,450,AH300+9)))</f>
        <v>0</v>
      </c>
    </row>
    <row r="301" spans="1:35" x14ac:dyDescent="0.2">
      <c r="A301" s="4">
        <v>0.625</v>
      </c>
      <c r="B301" s="5" cm="1">
        <f t="array" ref="B301">SUMPRODUCT(--(HOUR(Flights_2026_09_30333435363734567891011[entry_hour])=HOUR($A301)),--(Flights_2026_09_30333435363734567891011[TMA_Fix]=B$299))</f>
        <v>7</v>
      </c>
      <c r="C301" s="5" cm="1">
        <f t="array" ref="C301">SUMPRODUCT(--(HOUR(Flights_2026_09_30333435363734567891011[entry_hour])=HOUR($A301)),--(Flights_2026_09_30333435363734567891011[BPN_2]=C$299))</f>
        <v>6</v>
      </c>
      <c r="D301" s="5" cm="1">
        <f t="array" ref="D301">SUMPRODUCT(--(HOUR(Flights_2026_09_30333435363734567891011[entry_hour])=HOUR($A301)),--(Flights_2026_09_30333435363734567891011[TMA_Fix]=D$299))</f>
        <v>2</v>
      </c>
      <c r="AF301" s="2">
        <v>0.66666666666666663</v>
      </c>
      <c r="AG301" t="s">
        <v>744</v>
      </c>
      <c r="AH301" s="17">
        <v>330</v>
      </c>
      <c r="AI301" s="17" cm="1">
        <f t="array" ref="AI301">SUMPRODUCT(--(IFERROR(HOUR(Flights_2026_09_30333435363734567891011[entry_hour]),-1)=HOUR(AF301)),--(IFERROR(Flights_2026_09_30333435363734567891011[entry_sector],"")=AG301),--(IFERROR(Flights_2026_09_30333435363734567891011[nfl],-1)&gt;=AH301),--(IFERROR(Flights_2026_09_30333435363734567891011[nfl],-1)&lt;=IF(AH301=450,450,AH301+9)))</f>
        <v>0</v>
      </c>
    </row>
    <row r="302" spans="1:35" x14ac:dyDescent="0.2">
      <c r="A302" s="4">
        <v>0.66666666666666663</v>
      </c>
      <c r="B302" s="5" cm="1">
        <f t="array" ref="B302">SUMPRODUCT(--(HOUR(Flights_2026_09_30333435363734567891011[entry_hour])=HOUR($A302)),--(Flights_2026_09_30333435363734567891011[TMA_Fix]=B$299))</f>
        <v>8</v>
      </c>
      <c r="C302" s="5" cm="1">
        <f t="array" ref="C302">SUMPRODUCT(--(HOUR(Flights_2026_09_30333435363734567891011[entry_hour])=HOUR($A302)),--(Flights_2026_09_30333435363734567891011[BPN_2]=C$299))</f>
        <v>9</v>
      </c>
      <c r="D302" s="5" cm="1">
        <f t="array" ref="D302">SUMPRODUCT(--(HOUR(Flights_2026_09_30333435363734567891011[entry_hour])=HOUR($A302)),--(Flights_2026_09_30333435363734567891011[TMA_Fix]=D$299))</f>
        <v>2</v>
      </c>
      <c r="AF302" s="2">
        <v>0.66666666666666663</v>
      </c>
      <c r="AG302" t="s">
        <v>744</v>
      </c>
      <c r="AH302" s="17">
        <v>340</v>
      </c>
      <c r="AI302" s="17" cm="1">
        <f t="array" ref="AI302">SUMPRODUCT(--(IFERROR(HOUR(Flights_2026_09_30333435363734567891011[entry_hour]),-1)=HOUR(AF302)),--(IFERROR(Flights_2026_09_30333435363734567891011[entry_sector],"")=AG302),--(IFERROR(Flights_2026_09_30333435363734567891011[nfl],-1)&gt;=AH302),--(IFERROR(Flights_2026_09_30333435363734567891011[nfl],-1)&lt;=IF(AH302=450,450,AH302+9)))</f>
        <v>0</v>
      </c>
    </row>
    <row r="303" spans="1:35" x14ac:dyDescent="0.2">
      <c r="A303" s="4">
        <v>0.70833333333333337</v>
      </c>
      <c r="B303" s="5" cm="1">
        <f t="array" ref="B303">SUMPRODUCT(--(HOUR(Flights_2026_09_30333435363734567891011[entry_hour])=HOUR($A303)),--(Flights_2026_09_30333435363734567891011[TMA_Fix]=B$299))</f>
        <v>9</v>
      </c>
      <c r="C303" s="5" cm="1">
        <f t="array" ref="C303">SUMPRODUCT(--(HOUR(Flights_2026_09_30333435363734567891011[entry_hour])=HOUR($A303)),--(Flights_2026_09_30333435363734567891011[BPN_2]=C$299))</f>
        <v>7</v>
      </c>
      <c r="D303" s="5" cm="1">
        <f t="array" ref="D303">SUMPRODUCT(--(HOUR(Flights_2026_09_30333435363734567891011[entry_hour])=HOUR($A303)),--(Flights_2026_09_30333435363734567891011[TMA_Fix]=D$299))</f>
        <v>1</v>
      </c>
      <c r="AF303" s="2">
        <v>0.66666666666666663</v>
      </c>
      <c r="AG303" t="s">
        <v>744</v>
      </c>
      <c r="AH303" s="17">
        <v>350</v>
      </c>
      <c r="AI303" s="17" cm="1">
        <f t="array" ref="AI303">SUMPRODUCT(--(IFERROR(HOUR(Flights_2026_09_30333435363734567891011[entry_hour]),-1)=HOUR(AF303)),--(IFERROR(Flights_2026_09_30333435363734567891011[entry_sector],"")=AG303),--(IFERROR(Flights_2026_09_30333435363734567891011[nfl],-1)&gt;=AH303),--(IFERROR(Flights_2026_09_30333435363734567891011[nfl],-1)&lt;=IF(AH303=450,450,AH303+9)))</f>
        <v>2</v>
      </c>
    </row>
    <row r="304" spans="1:35" x14ac:dyDescent="0.2">
      <c r="A304" s="4">
        <v>0.75</v>
      </c>
      <c r="B304" s="5" cm="1">
        <f t="array" ref="B304">SUMPRODUCT(--(HOUR(Flights_2026_09_30333435363734567891011[entry_hour])=HOUR($A304)),--(Flights_2026_09_30333435363734567891011[TMA_Fix]=B$299))</f>
        <v>11</v>
      </c>
      <c r="C304" s="5" cm="1">
        <f t="array" ref="C304">SUMPRODUCT(--(HOUR(Flights_2026_09_30333435363734567891011[entry_hour])=HOUR($A304)),--(Flights_2026_09_30333435363734567891011[BPN_2]=C$299))</f>
        <v>3</v>
      </c>
      <c r="D304" s="5" cm="1">
        <f t="array" ref="D304">SUMPRODUCT(--(HOUR(Flights_2026_09_30333435363734567891011[entry_hour])=HOUR($A304)),--(Flights_2026_09_30333435363734567891011[TMA_Fix]=D$299))</f>
        <v>2</v>
      </c>
      <c r="AF304" s="2">
        <v>0.66666666666666663</v>
      </c>
      <c r="AG304" t="s">
        <v>744</v>
      </c>
      <c r="AH304" s="17">
        <v>360</v>
      </c>
      <c r="AI304" s="17" cm="1">
        <f t="array" ref="AI304">SUMPRODUCT(--(IFERROR(HOUR(Flights_2026_09_30333435363734567891011[entry_hour]),-1)=HOUR(AF304)),--(IFERROR(Flights_2026_09_30333435363734567891011[entry_sector],"")=AG304),--(IFERROR(Flights_2026_09_30333435363734567891011[nfl],-1)&gt;=AH304),--(IFERROR(Flights_2026_09_30333435363734567891011[nfl],-1)&lt;=IF(AH304=450,450,AH304+9)))</f>
        <v>0</v>
      </c>
    </row>
    <row r="305" spans="1:35" x14ac:dyDescent="0.2">
      <c r="A305" s="4">
        <v>0.79166666666666663</v>
      </c>
      <c r="B305" s="5" cm="1">
        <f t="array" ref="B305">SUMPRODUCT(--(HOUR(Flights_2026_09_30333435363734567891011[entry_hour])=HOUR($A305)),--(Flights_2026_09_30333435363734567891011[TMA_Fix]=B$299))</f>
        <v>8</v>
      </c>
      <c r="C305" s="5" cm="1">
        <f t="array" ref="C305">SUMPRODUCT(--(HOUR(Flights_2026_09_30333435363734567891011[entry_hour])=HOUR($A305)),--(Flights_2026_09_30333435363734567891011[BPN_2]=C$299))</f>
        <v>3</v>
      </c>
      <c r="D305" s="5" cm="1">
        <f t="array" ref="D305">SUMPRODUCT(--(HOUR(Flights_2026_09_30333435363734567891011[entry_hour])=HOUR($A305)),--(Flights_2026_09_30333435363734567891011[TMA_Fix]=D$299))</f>
        <v>1</v>
      </c>
      <c r="AF305" s="2">
        <v>0.66666666666666663</v>
      </c>
      <c r="AG305" t="s">
        <v>744</v>
      </c>
      <c r="AH305" s="17">
        <v>370</v>
      </c>
      <c r="AI305" s="17" cm="1">
        <f t="array" ref="AI305">SUMPRODUCT(--(IFERROR(HOUR(Flights_2026_09_30333435363734567891011[entry_hour]),-1)=HOUR(AF305)),--(IFERROR(Flights_2026_09_30333435363734567891011[entry_sector],"")=AG305),--(IFERROR(Flights_2026_09_30333435363734567891011[nfl],-1)&gt;=AH305),--(IFERROR(Flights_2026_09_30333435363734567891011[nfl],-1)&lt;=IF(AH305=450,450,AH305+9)))</f>
        <v>0</v>
      </c>
    </row>
    <row r="306" spans="1:35" x14ac:dyDescent="0.2">
      <c r="A306" s="4">
        <v>0.83333333333333337</v>
      </c>
      <c r="B306" s="5" cm="1">
        <f t="array" ref="B306">SUMPRODUCT(--(HOUR(Flights_2026_09_30333435363734567891011[entry_hour])=HOUR($A306)),--(Flights_2026_09_30333435363734567891011[TMA_Fix]=B$299))</f>
        <v>6</v>
      </c>
      <c r="C306" s="5" cm="1">
        <f t="array" ref="C306">SUMPRODUCT(--(HOUR(Flights_2026_09_30333435363734567891011[entry_hour])=HOUR($A306)),--(Flights_2026_09_30333435363734567891011[BPN_2]=C$299))</f>
        <v>1</v>
      </c>
      <c r="D306" s="5" cm="1">
        <f t="array" ref="D306">SUMPRODUCT(--(HOUR(Flights_2026_09_30333435363734567891011[entry_hour])=HOUR($A306)),--(Flights_2026_09_30333435363734567891011[TMA_Fix]=D$299))</f>
        <v>2</v>
      </c>
      <c r="AF306" s="2">
        <v>0.66666666666666663</v>
      </c>
      <c r="AG306" t="s">
        <v>744</v>
      </c>
      <c r="AH306" s="17">
        <v>380</v>
      </c>
      <c r="AI306" s="17" cm="1">
        <f t="array" ref="AI306">SUMPRODUCT(--(IFERROR(HOUR(Flights_2026_09_30333435363734567891011[entry_hour]),-1)=HOUR(AF306)),--(IFERROR(Flights_2026_09_30333435363734567891011[entry_sector],"")=AG306),--(IFERROR(Flights_2026_09_30333435363734567891011[nfl],-1)&gt;=AH306),--(IFERROR(Flights_2026_09_30333435363734567891011[nfl],-1)&lt;=IF(AH306=450,450,AH306+9)))</f>
        <v>0</v>
      </c>
    </row>
    <row r="307" spans="1:35" x14ac:dyDescent="0.2">
      <c r="A307" s="4">
        <v>0.875</v>
      </c>
      <c r="B307" s="5" cm="1">
        <f t="array" ref="B307">SUMPRODUCT(--(HOUR(Flights_2026_09_30333435363734567891011[entry_hour])=HOUR($A307)),--(Flights_2026_09_30333435363734567891011[TMA_Fix]=B$299))</f>
        <v>4</v>
      </c>
      <c r="C307" s="5" cm="1">
        <f t="array" ref="C307">SUMPRODUCT(--(HOUR(Flights_2026_09_30333435363734567891011[entry_hour])=HOUR($A307)),--(Flights_2026_09_30333435363734567891011[BPN_2]=C$299))</f>
        <v>0</v>
      </c>
      <c r="D307" s="5" cm="1">
        <f t="array" ref="D307">SUMPRODUCT(--(HOUR(Flights_2026_09_30333435363734567891011[entry_hour])=HOUR($A307)),--(Flights_2026_09_30333435363734567891011[TMA_Fix]=D$299))</f>
        <v>2</v>
      </c>
      <c r="AF307" s="2">
        <v>0.66666666666666663</v>
      </c>
      <c r="AG307" t="s">
        <v>744</v>
      </c>
      <c r="AH307" s="17">
        <v>390</v>
      </c>
      <c r="AI307" s="17" cm="1">
        <f t="array" ref="AI307">SUMPRODUCT(--(IFERROR(HOUR(Flights_2026_09_30333435363734567891011[entry_hour]),-1)=HOUR(AF307)),--(IFERROR(Flights_2026_09_30333435363734567891011[entry_sector],"")=AG307),--(IFERROR(Flights_2026_09_30333435363734567891011[nfl],-1)&gt;=AH307),--(IFERROR(Flights_2026_09_30333435363734567891011[nfl],-1)&lt;=IF(AH307=450,450,AH307+9)))</f>
        <v>0</v>
      </c>
    </row>
    <row r="308" spans="1:35" x14ac:dyDescent="0.2">
      <c r="A308" s="4">
        <v>0.91666666666666663</v>
      </c>
      <c r="B308" s="5" cm="1">
        <f t="array" ref="B308">SUMPRODUCT(--(HOUR(Flights_2026_09_30333435363734567891011[entry_hour])=HOUR($A308)),--(Flights_2026_09_30333435363734567891011[TMA_Fix]=B$299))</f>
        <v>5</v>
      </c>
      <c r="C308" s="5" cm="1">
        <f t="array" ref="C308">SUMPRODUCT(--(HOUR(Flights_2026_09_30333435363734567891011[entry_hour])=HOUR($A308)),--(Flights_2026_09_30333435363734567891011[BPN_2]=C$299))</f>
        <v>5</v>
      </c>
      <c r="D308" s="5" cm="1">
        <f t="array" ref="D308">SUMPRODUCT(--(HOUR(Flights_2026_09_30333435363734567891011[entry_hour])=HOUR($A308)),--(Flights_2026_09_30333435363734567891011[TMA_Fix]=D$299))</f>
        <v>2</v>
      </c>
      <c r="AF308" s="2">
        <v>0.66666666666666663</v>
      </c>
      <c r="AG308" t="s">
        <v>744</v>
      </c>
      <c r="AH308" s="17">
        <v>400</v>
      </c>
      <c r="AI308" s="17" cm="1">
        <f t="array" ref="AI308">SUMPRODUCT(--(IFERROR(HOUR(Flights_2026_09_30333435363734567891011[entry_hour]),-1)=HOUR(AF308)),--(IFERROR(Flights_2026_09_30333435363734567891011[entry_sector],"")=AG308),--(IFERROR(Flights_2026_09_30333435363734567891011[nfl],-1)&gt;=AH308),--(IFERROR(Flights_2026_09_30333435363734567891011[nfl],-1)&lt;=IF(AH308=450,450,AH308+9)))</f>
        <v>0</v>
      </c>
    </row>
    <row r="309" spans="1:35" x14ac:dyDescent="0.2">
      <c r="AF309" s="2">
        <v>0.66666666666666663</v>
      </c>
      <c r="AG309" t="s">
        <v>744</v>
      </c>
      <c r="AH309" s="17">
        <v>410</v>
      </c>
      <c r="AI309" s="17" cm="1">
        <f t="array" ref="AI309">SUMPRODUCT(--(IFERROR(HOUR(Flights_2026_09_30333435363734567891011[entry_hour]),-1)=HOUR(AF309)),--(IFERROR(Flights_2026_09_30333435363734567891011[entry_sector],"")=AG309),--(IFERROR(Flights_2026_09_30333435363734567891011[nfl],-1)&gt;=AH309),--(IFERROR(Flights_2026_09_30333435363734567891011[nfl],-1)&lt;=IF(AH309=450,450,AH309+9)))</f>
        <v>0</v>
      </c>
    </row>
    <row r="310" spans="1:35" x14ac:dyDescent="0.2">
      <c r="AF310" s="2">
        <v>0.66666666666666663</v>
      </c>
      <c r="AG310" t="s">
        <v>744</v>
      </c>
      <c r="AH310" s="17">
        <v>420</v>
      </c>
      <c r="AI310" s="17" cm="1">
        <f t="array" ref="AI310">SUMPRODUCT(--(IFERROR(HOUR(Flights_2026_09_30333435363734567891011[entry_hour]),-1)=HOUR(AF310)),--(IFERROR(Flights_2026_09_30333435363734567891011[entry_sector],"")=AG310),--(IFERROR(Flights_2026_09_30333435363734567891011[nfl],-1)&gt;=AH310),--(IFERROR(Flights_2026_09_30333435363734567891011[nfl],-1)&lt;=IF(AH310=450,450,AH310+9)))</f>
        <v>0</v>
      </c>
    </row>
    <row r="311" spans="1:35" ht="19" x14ac:dyDescent="0.2">
      <c r="A311" s="36" t="s">
        <v>2167</v>
      </c>
      <c r="B311" s="36"/>
      <c r="C311" s="36"/>
      <c r="D311" s="36"/>
      <c r="E311" s="36"/>
      <c r="F311" s="36"/>
      <c r="G311" s="36"/>
      <c r="H311" s="36"/>
      <c r="I311" s="36"/>
      <c r="J311" s="36"/>
      <c r="K311" s="36"/>
      <c r="L311" s="36"/>
      <c r="M311" s="36"/>
      <c r="N311" s="36"/>
      <c r="O311" s="36"/>
      <c r="AF311" s="2">
        <v>0.66666666666666663</v>
      </c>
      <c r="AG311" t="s">
        <v>744</v>
      </c>
      <c r="AH311" s="17">
        <v>430</v>
      </c>
      <c r="AI311" s="17" cm="1">
        <f t="array" ref="AI311">SUMPRODUCT(--(IFERROR(HOUR(Flights_2026_09_30333435363734567891011[entry_hour]),-1)=HOUR(AF311)),--(IFERROR(Flights_2026_09_30333435363734567891011[entry_sector],"")=AG311),--(IFERROR(Flights_2026_09_30333435363734567891011[nfl],-1)&gt;=AH311),--(IFERROR(Flights_2026_09_30333435363734567891011[nfl],-1)&lt;=IF(AH311=450,450,AH311+9)))</f>
        <v>0</v>
      </c>
    </row>
    <row r="312" spans="1:35" x14ac:dyDescent="0.2">
      <c r="AF312" s="2">
        <v>0.66666666666666663</v>
      </c>
      <c r="AG312" t="s">
        <v>744</v>
      </c>
      <c r="AH312" s="17">
        <v>440</v>
      </c>
      <c r="AI312" s="17" cm="1">
        <f t="array" ref="AI312">SUMPRODUCT(--(IFERROR(HOUR(Flights_2026_09_30333435363734567891011[entry_hour]),-1)=HOUR(AF312)),--(IFERROR(Flights_2026_09_30333435363734567891011[entry_sector],"")=AG312),--(IFERROR(Flights_2026_09_30333435363734567891011[nfl],-1)&gt;=AH312),--(IFERROR(Flights_2026_09_30333435363734567891011[nfl],-1)&lt;=IF(AH312=450,450,AH312+9)))</f>
        <v>0</v>
      </c>
    </row>
    <row r="313" spans="1:35" x14ac:dyDescent="0.2">
      <c r="AF313" s="2">
        <v>0.66666666666666663</v>
      </c>
      <c r="AG313" t="s">
        <v>744</v>
      </c>
      <c r="AH313" s="17">
        <v>450</v>
      </c>
      <c r="AI313" s="17" cm="1">
        <f t="array" ref="AI313">SUMPRODUCT(--(IFERROR(HOUR(Flights_2026_09_30333435363734567891011[entry_hour]),-1)=HOUR(AF313)),--(IFERROR(Flights_2026_09_30333435363734567891011[entry_sector],"")=AG313),--(IFERROR(Flights_2026_09_30333435363734567891011[nfl],-1)&gt;=AH313),--(IFERROR(Flights_2026_09_30333435363734567891011[nfl],-1)&lt;=IF(AH313=450,450,AH313+9)))</f>
        <v>0</v>
      </c>
    </row>
    <row r="314" spans="1:35" x14ac:dyDescent="0.2">
      <c r="AF314" s="2">
        <v>0.66666666666666663</v>
      </c>
      <c r="AG314" t="s">
        <v>745</v>
      </c>
      <c r="AH314" s="17">
        <v>200</v>
      </c>
      <c r="AI314" s="17" cm="1">
        <f t="array" ref="AI314">SUMPRODUCT(--(IFERROR(HOUR(Flights_2026_09_30333435363734567891011[entry_hour]),-1)=HOUR(AF314)),--(IFERROR(Flights_2026_09_30333435363734567891011[entry_sector],"")=AG314),--(IFERROR(Flights_2026_09_30333435363734567891011[nfl],-1)&gt;=AH314),--(IFERROR(Flights_2026_09_30333435363734567891011[nfl],-1)&lt;=IF(AH314=450,450,AH314+9)))</f>
        <v>0</v>
      </c>
    </row>
    <row r="315" spans="1:35" x14ac:dyDescent="0.2">
      <c r="AF315" s="2">
        <v>0.66666666666666663</v>
      </c>
      <c r="AG315" t="s">
        <v>745</v>
      </c>
      <c r="AH315" s="17">
        <v>210</v>
      </c>
      <c r="AI315" s="17" cm="1">
        <f t="array" ref="AI315">SUMPRODUCT(--(IFERROR(HOUR(Flights_2026_09_30333435363734567891011[entry_hour]),-1)=HOUR(AF315)),--(IFERROR(Flights_2026_09_30333435363734567891011[entry_sector],"")=AG315),--(IFERROR(Flights_2026_09_30333435363734567891011[nfl],-1)&gt;=AH315),--(IFERROR(Flights_2026_09_30333435363734567891011[nfl],-1)&lt;=IF(AH315=450,450,AH315+9)))</f>
        <v>0</v>
      </c>
    </row>
    <row r="316" spans="1:35" x14ac:dyDescent="0.2">
      <c r="AF316" s="2">
        <v>0.66666666666666663</v>
      </c>
      <c r="AG316" t="s">
        <v>745</v>
      </c>
      <c r="AH316" s="17">
        <v>220</v>
      </c>
      <c r="AI316" s="17" cm="1">
        <f t="array" ref="AI316">SUMPRODUCT(--(IFERROR(HOUR(Flights_2026_09_30333435363734567891011[entry_hour]),-1)=HOUR(AF316)),--(IFERROR(Flights_2026_09_30333435363734567891011[entry_sector],"")=AG316),--(IFERROR(Flights_2026_09_30333435363734567891011[nfl],-1)&gt;=AH316),--(IFERROR(Flights_2026_09_30333435363734567891011[nfl],-1)&lt;=IF(AH316=450,450,AH316+9)))</f>
        <v>0</v>
      </c>
    </row>
    <row r="317" spans="1:35" x14ac:dyDescent="0.2">
      <c r="AF317" s="2">
        <v>0.66666666666666663</v>
      </c>
      <c r="AG317" t="s">
        <v>745</v>
      </c>
      <c r="AH317" s="17">
        <v>230</v>
      </c>
      <c r="AI317" s="17" cm="1">
        <f t="array" ref="AI317">SUMPRODUCT(--(IFERROR(HOUR(Flights_2026_09_30333435363734567891011[entry_hour]),-1)=HOUR(AF317)),--(IFERROR(Flights_2026_09_30333435363734567891011[entry_sector],"")=AG317),--(IFERROR(Flights_2026_09_30333435363734567891011[nfl],-1)&gt;=AH317),--(IFERROR(Flights_2026_09_30333435363734567891011[nfl],-1)&lt;=IF(AH317=450,450,AH317+9)))</f>
        <v>0</v>
      </c>
    </row>
    <row r="318" spans="1:35" x14ac:dyDescent="0.2">
      <c r="AF318" s="2">
        <v>0.66666666666666663</v>
      </c>
      <c r="AG318" t="s">
        <v>745</v>
      </c>
      <c r="AH318" s="17">
        <v>240</v>
      </c>
      <c r="AI318" s="17" cm="1">
        <f t="array" ref="AI318">SUMPRODUCT(--(IFERROR(HOUR(Flights_2026_09_30333435363734567891011[entry_hour]),-1)=HOUR(AF318)),--(IFERROR(Flights_2026_09_30333435363734567891011[entry_sector],"")=AG318),--(IFERROR(Flights_2026_09_30333435363734567891011[nfl],-1)&gt;=AH318),--(IFERROR(Flights_2026_09_30333435363734567891011[nfl],-1)&lt;=IF(AH318=450,450,AH318+9)))</f>
        <v>0</v>
      </c>
    </row>
    <row r="319" spans="1:35" x14ac:dyDescent="0.2">
      <c r="AF319" s="2">
        <v>0.66666666666666663</v>
      </c>
      <c r="AG319" t="s">
        <v>745</v>
      </c>
      <c r="AH319" s="17">
        <v>250</v>
      </c>
      <c r="AI319" s="17" cm="1">
        <f t="array" ref="AI319">SUMPRODUCT(--(IFERROR(HOUR(Flights_2026_09_30333435363734567891011[entry_hour]),-1)=HOUR(AF319)),--(IFERROR(Flights_2026_09_30333435363734567891011[entry_sector],"")=AG319),--(IFERROR(Flights_2026_09_30333435363734567891011[nfl],-1)&gt;=AH319),--(IFERROR(Flights_2026_09_30333435363734567891011[nfl],-1)&lt;=IF(AH319=450,450,AH319+9)))</f>
        <v>0</v>
      </c>
    </row>
    <row r="320" spans="1:35" x14ac:dyDescent="0.2">
      <c r="AF320" s="2">
        <v>0.66666666666666663</v>
      </c>
      <c r="AG320" t="s">
        <v>745</v>
      </c>
      <c r="AH320" s="17">
        <v>260</v>
      </c>
      <c r="AI320" s="17" cm="1">
        <f t="array" ref="AI320">SUMPRODUCT(--(IFERROR(HOUR(Flights_2026_09_30333435363734567891011[entry_hour]),-1)=HOUR(AF320)),--(IFERROR(Flights_2026_09_30333435363734567891011[entry_sector],"")=AG320),--(IFERROR(Flights_2026_09_30333435363734567891011[nfl],-1)&gt;=AH320),--(IFERROR(Flights_2026_09_30333435363734567891011[nfl],-1)&lt;=IF(AH320=450,450,AH320+9)))</f>
        <v>0</v>
      </c>
    </row>
    <row r="321" spans="1:35" x14ac:dyDescent="0.2">
      <c r="AF321" s="2">
        <v>0.66666666666666663</v>
      </c>
      <c r="AG321" t="s">
        <v>745</v>
      </c>
      <c r="AH321" s="17">
        <v>270</v>
      </c>
      <c r="AI321" s="17" cm="1">
        <f t="array" ref="AI321">SUMPRODUCT(--(IFERROR(HOUR(Flights_2026_09_30333435363734567891011[entry_hour]),-1)=HOUR(AF321)),--(IFERROR(Flights_2026_09_30333435363734567891011[entry_sector],"")=AG321),--(IFERROR(Flights_2026_09_30333435363734567891011[nfl],-1)&gt;=AH321),--(IFERROR(Flights_2026_09_30333435363734567891011[nfl],-1)&lt;=IF(AH321=450,450,AH321+9)))</f>
        <v>0</v>
      </c>
    </row>
    <row r="322" spans="1:35" x14ac:dyDescent="0.2">
      <c r="AF322" s="2">
        <v>0.66666666666666663</v>
      </c>
      <c r="AG322" t="s">
        <v>745</v>
      </c>
      <c r="AH322" s="17">
        <v>280</v>
      </c>
      <c r="AI322" s="17" cm="1">
        <f t="array" ref="AI322">SUMPRODUCT(--(IFERROR(HOUR(Flights_2026_09_30333435363734567891011[entry_hour]),-1)=HOUR(AF322)),--(IFERROR(Flights_2026_09_30333435363734567891011[entry_sector],"")=AG322),--(IFERROR(Flights_2026_09_30333435363734567891011[nfl],-1)&gt;=AH322),--(IFERROR(Flights_2026_09_30333435363734567891011[nfl],-1)&lt;=IF(AH322=450,450,AH322+9)))</f>
        <v>0</v>
      </c>
    </row>
    <row r="323" spans="1:35" x14ac:dyDescent="0.2">
      <c r="AF323" s="2">
        <v>0.66666666666666663</v>
      </c>
      <c r="AG323" t="s">
        <v>745</v>
      </c>
      <c r="AH323" s="17">
        <v>290</v>
      </c>
      <c r="AI323" s="17" cm="1">
        <f t="array" ref="AI323">SUMPRODUCT(--(IFERROR(HOUR(Flights_2026_09_30333435363734567891011[entry_hour]),-1)=HOUR(AF323)),--(IFERROR(Flights_2026_09_30333435363734567891011[entry_sector],"")=AG323),--(IFERROR(Flights_2026_09_30333435363734567891011[nfl],-1)&gt;=AH323),--(IFERROR(Flights_2026_09_30333435363734567891011[nfl],-1)&lt;=IF(AH323=450,450,AH323+9)))</f>
        <v>0</v>
      </c>
    </row>
    <row r="324" spans="1:35" x14ac:dyDescent="0.2">
      <c r="AF324" s="2">
        <v>0.66666666666666663</v>
      </c>
      <c r="AG324" t="s">
        <v>745</v>
      </c>
      <c r="AH324" s="17">
        <v>300</v>
      </c>
      <c r="AI324" s="17" cm="1">
        <f t="array" ref="AI324">SUMPRODUCT(--(IFERROR(HOUR(Flights_2026_09_30333435363734567891011[entry_hour]),-1)=HOUR(AF324)),--(IFERROR(Flights_2026_09_30333435363734567891011[entry_sector],"")=AG324),--(IFERROR(Flights_2026_09_30333435363734567891011[nfl],-1)&gt;=AH324),--(IFERROR(Flights_2026_09_30333435363734567891011[nfl],-1)&lt;=IF(AH324=450,450,AH324+9)))</f>
        <v>0</v>
      </c>
    </row>
    <row r="325" spans="1:35" x14ac:dyDescent="0.2">
      <c r="AF325" s="2">
        <v>0.66666666666666663</v>
      </c>
      <c r="AG325" t="s">
        <v>745</v>
      </c>
      <c r="AH325" s="17">
        <v>310</v>
      </c>
      <c r="AI325" s="17" cm="1">
        <f t="array" ref="AI325">SUMPRODUCT(--(IFERROR(HOUR(Flights_2026_09_30333435363734567891011[entry_hour]),-1)=HOUR(AF325)),--(IFERROR(Flights_2026_09_30333435363734567891011[entry_sector],"")=AG325),--(IFERROR(Flights_2026_09_30333435363734567891011[nfl],-1)&gt;=AH325),--(IFERROR(Flights_2026_09_30333435363734567891011[nfl],-1)&lt;=IF(AH325=450,450,AH325+9)))</f>
        <v>1</v>
      </c>
    </row>
    <row r="326" spans="1:35" x14ac:dyDescent="0.2">
      <c r="AF326" s="2">
        <v>0.66666666666666663</v>
      </c>
      <c r="AG326" t="s">
        <v>745</v>
      </c>
      <c r="AH326" s="17">
        <v>320</v>
      </c>
      <c r="AI326" s="17" cm="1">
        <f t="array" ref="AI326">SUMPRODUCT(--(IFERROR(HOUR(Flights_2026_09_30333435363734567891011[entry_hour]),-1)=HOUR(AF326)),--(IFERROR(Flights_2026_09_30333435363734567891011[entry_sector],"")=AG326),--(IFERROR(Flights_2026_09_30333435363734567891011[nfl],-1)&gt;=AH326),--(IFERROR(Flights_2026_09_30333435363734567891011[nfl],-1)&lt;=IF(AH326=450,450,AH326+9)))</f>
        <v>0</v>
      </c>
    </row>
    <row r="327" spans="1:35" x14ac:dyDescent="0.2">
      <c r="AF327" s="2">
        <v>0.66666666666666663</v>
      </c>
      <c r="AG327" t="s">
        <v>745</v>
      </c>
      <c r="AH327" s="17">
        <v>330</v>
      </c>
      <c r="AI327" s="17" cm="1">
        <f t="array" ref="AI327">SUMPRODUCT(--(IFERROR(HOUR(Flights_2026_09_30333435363734567891011[entry_hour]),-1)=HOUR(AF327)),--(IFERROR(Flights_2026_09_30333435363734567891011[entry_sector],"")=AG327),--(IFERROR(Flights_2026_09_30333435363734567891011[nfl],-1)&gt;=AH327),--(IFERROR(Flights_2026_09_30333435363734567891011[nfl],-1)&lt;=IF(AH327=450,450,AH327+9)))</f>
        <v>3</v>
      </c>
    </row>
    <row r="328" spans="1:35" x14ac:dyDescent="0.2">
      <c r="AF328" s="2">
        <v>0.66666666666666663</v>
      </c>
      <c r="AG328" t="s">
        <v>745</v>
      </c>
      <c r="AH328" s="17">
        <v>340</v>
      </c>
      <c r="AI328" s="17" cm="1">
        <f t="array" ref="AI328">SUMPRODUCT(--(IFERROR(HOUR(Flights_2026_09_30333435363734567891011[entry_hour]),-1)=HOUR(AF328)),--(IFERROR(Flights_2026_09_30333435363734567891011[entry_sector],"")=AG328),--(IFERROR(Flights_2026_09_30333435363734567891011[nfl],-1)&gt;=AH328),--(IFERROR(Flights_2026_09_30333435363734567891011[nfl],-1)&lt;=IF(AH328=450,450,AH328+9)))</f>
        <v>0</v>
      </c>
    </row>
    <row r="329" spans="1:35" x14ac:dyDescent="0.2">
      <c r="AF329" s="2">
        <v>0.66666666666666663</v>
      </c>
      <c r="AG329" t="s">
        <v>745</v>
      </c>
      <c r="AH329" s="17">
        <v>350</v>
      </c>
      <c r="AI329" s="17" cm="1">
        <f t="array" ref="AI329">SUMPRODUCT(--(IFERROR(HOUR(Flights_2026_09_30333435363734567891011[entry_hour]),-1)=HOUR(AF329)),--(IFERROR(Flights_2026_09_30333435363734567891011[entry_sector],"")=AG329),--(IFERROR(Flights_2026_09_30333435363734567891011[nfl],-1)&gt;=AH329),--(IFERROR(Flights_2026_09_30333435363734567891011[nfl],-1)&lt;=IF(AH329=450,450,AH329+9)))</f>
        <v>2</v>
      </c>
    </row>
    <row r="330" spans="1:35" x14ac:dyDescent="0.2">
      <c r="AF330" s="2">
        <v>0.66666666666666663</v>
      </c>
      <c r="AG330" t="s">
        <v>745</v>
      </c>
      <c r="AH330" s="17">
        <v>360</v>
      </c>
      <c r="AI330" s="17" cm="1">
        <f t="array" ref="AI330">SUMPRODUCT(--(IFERROR(HOUR(Flights_2026_09_30333435363734567891011[entry_hour]),-1)=HOUR(AF330)),--(IFERROR(Flights_2026_09_30333435363734567891011[entry_sector],"")=AG330),--(IFERROR(Flights_2026_09_30333435363734567891011[nfl],-1)&gt;=AH330),--(IFERROR(Flights_2026_09_30333435363734567891011[nfl],-1)&lt;=IF(AH330=450,450,AH330+9)))</f>
        <v>0</v>
      </c>
    </row>
    <row r="331" spans="1:35" x14ac:dyDescent="0.2">
      <c r="AF331" s="2">
        <v>0.66666666666666663</v>
      </c>
      <c r="AG331" t="s">
        <v>745</v>
      </c>
      <c r="AH331" s="17">
        <v>370</v>
      </c>
      <c r="AI331" s="17" cm="1">
        <f t="array" ref="AI331">SUMPRODUCT(--(IFERROR(HOUR(Flights_2026_09_30333435363734567891011[entry_hour]),-1)=HOUR(AF331)),--(IFERROR(Flights_2026_09_30333435363734567891011[entry_sector],"")=AG331),--(IFERROR(Flights_2026_09_30333435363734567891011[nfl],-1)&gt;=AH331),--(IFERROR(Flights_2026_09_30333435363734567891011[nfl],-1)&lt;=IF(AH331=450,450,AH331+9)))</f>
        <v>1</v>
      </c>
    </row>
    <row r="332" spans="1:35" x14ac:dyDescent="0.2">
      <c r="AF332" s="2">
        <v>0.66666666666666663</v>
      </c>
      <c r="AG332" t="s">
        <v>745</v>
      </c>
      <c r="AH332" s="17">
        <v>380</v>
      </c>
      <c r="AI332" s="17" cm="1">
        <f t="array" ref="AI332">SUMPRODUCT(--(IFERROR(HOUR(Flights_2026_09_30333435363734567891011[entry_hour]),-1)=HOUR(AF332)),--(IFERROR(Flights_2026_09_30333435363734567891011[entry_sector],"")=AG332),--(IFERROR(Flights_2026_09_30333435363734567891011[nfl],-1)&gt;=AH332),--(IFERROR(Flights_2026_09_30333435363734567891011[nfl],-1)&lt;=IF(AH332=450,450,AH332+9)))</f>
        <v>0</v>
      </c>
    </row>
    <row r="333" spans="1:35" x14ac:dyDescent="0.2">
      <c r="AF333" s="2">
        <v>0.66666666666666663</v>
      </c>
      <c r="AG333" t="s">
        <v>745</v>
      </c>
      <c r="AH333" s="17">
        <v>390</v>
      </c>
      <c r="AI333" s="17" cm="1">
        <f t="array" ref="AI333">SUMPRODUCT(--(IFERROR(HOUR(Flights_2026_09_30333435363734567891011[entry_hour]),-1)=HOUR(AF333)),--(IFERROR(Flights_2026_09_30333435363734567891011[entry_sector],"")=AG333),--(IFERROR(Flights_2026_09_30333435363734567891011[nfl],-1)&gt;=AH333),--(IFERROR(Flights_2026_09_30333435363734567891011[nfl],-1)&lt;=IF(AH333=450,450,AH333+9)))</f>
        <v>0</v>
      </c>
    </row>
    <row r="334" spans="1:35" x14ac:dyDescent="0.2">
      <c r="AF334" s="2">
        <v>0.66666666666666663</v>
      </c>
      <c r="AG334" t="s">
        <v>745</v>
      </c>
      <c r="AH334" s="17">
        <v>400</v>
      </c>
      <c r="AI334" s="17" cm="1">
        <f t="array" ref="AI334">SUMPRODUCT(--(IFERROR(HOUR(Flights_2026_09_30333435363734567891011[entry_hour]),-1)=HOUR(AF334)),--(IFERROR(Flights_2026_09_30333435363734567891011[entry_sector],"")=AG334),--(IFERROR(Flights_2026_09_30333435363734567891011[nfl],-1)&gt;=AH334),--(IFERROR(Flights_2026_09_30333435363734567891011[nfl],-1)&lt;=IF(AH334=450,450,AH334+9)))</f>
        <v>0</v>
      </c>
    </row>
    <row r="335" spans="1:35" x14ac:dyDescent="0.2">
      <c r="AF335" s="2">
        <v>0.66666666666666663</v>
      </c>
      <c r="AG335" t="s">
        <v>745</v>
      </c>
      <c r="AH335" s="17">
        <v>410</v>
      </c>
      <c r="AI335" s="17" cm="1">
        <f t="array" ref="AI335">SUMPRODUCT(--(IFERROR(HOUR(Flights_2026_09_30333435363734567891011[entry_hour]),-1)=HOUR(AF335)),--(IFERROR(Flights_2026_09_30333435363734567891011[entry_sector],"")=AG335),--(IFERROR(Flights_2026_09_30333435363734567891011[nfl],-1)&gt;=AH335),--(IFERROR(Flights_2026_09_30333435363734567891011[nfl],-1)&lt;=IF(AH335=450,450,AH335+9)))</f>
        <v>0</v>
      </c>
    </row>
    <row r="336" spans="1:35" x14ac:dyDescent="0.2">
      <c r="A336" s="3" t="s">
        <v>989</v>
      </c>
      <c r="B336" s="3" t="s">
        <v>251</v>
      </c>
      <c r="C336" s="3" t="s">
        <v>37</v>
      </c>
      <c r="D336" s="3" t="s">
        <v>44</v>
      </c>
      <c r="E336" s="3" t="s">
        <v>204</v>
      </c>
      <c r="F336" s="3" t="s">
        <v>78</v>
      </c>
      <c r="G336" s="3" t="s">
        <v>540</v>
      </c>
      <c r="H336" s="3" t="s">
        <v>746</v>
      </c>
      <c r="I336" s="3" t="s">
        <v>136</v>
      </c>
      <c r="J336" s="3" t="s">
        <v>84</v>
      </c>
      <c r="K336" s="3" t="s">
        <v>218</v>
      </c>
      <c r="L336" s="3" t="s">
        <v>714</v>
      </c>
      <c r="M336" s="3" t="s">
        <v>748</v>
      </c>
      <c r="N336" s="3" t="s">
        <v>550</v>
      </c>
      <c r="O336" s="3" t="s">
        <v>757</v>
      </c>
      <c r="AF336" s="2">
        <v>0.66666666666666663</v>
      </c>
      <c r="AG336" t="s">
        <v>745</v>
      </c>
      <c r="AH336" s="17">
        <v>420</v>
      </c>
      <c r="AI336" s="17" cm="1">
        <f t="array" ref="AI336">SUMPRODUCT(--(IFERROR(HOUR(Flights_2026_09_30333435363734567891011[entry_hour]),-1)=HOUR(AF336)),--(IFERROR(Flights_2026_09_30333435363734567891011[entry_sector],"")=AG336),--(IFERROR(Flights_2026_09_30333435363734567891011[nfl],-1)&gt;=AH336),--(IFERROR(Flights_2026_09_30333435363734567891011[nfl],-1)&lt;=IF(AH336=450,450,AH336+9)))</f>
        <v>0</v>
      </c>
    </row>
    <row r="337" spans="1:35" x14ac:dyDescent="0.2">
      <c r="A337" s="4">
        <v>0.58333333333333337</v>
      </c>
      <c r="B337" s="5" cm="1">
        <f t="array" ref="B337">SUMPRODUCT(--(HOUR(Flights_2026_09_30333435363734567891011[entry_hour])=HOUR($A337)),--(Flights_2026_09_30333435363734567891011[BPN_2]=B$336))</f>
        <v>0</v>
      </c>
      <c r="C337" s="5" cm="1">
        <f t="array" ref="C337">SUMPRODUCT(--(HOUR(Flights_2026_09_30333435363734567891011[entry_hour])=HOUR($A337)),--(Flights_2026_09_30333435363734567891011[BPN_2]=C$336))</f>
        <v>2</v>
      </c>
      <c r="D337" s="5" cm="1">
        <f t="array" ref="D337">SUMPRODUCT(--(HOUR(Flights_2026_09_30333435363734567891011[entry_hour])=HOUR($A337)),--(Flights_2026_09_30333435363734567891011[BPN_2]=D$336))</f>
        <v>2</v>
      </c>
      <c r="E337" s="5" cm="1">
        <f t="array" ref="E337">SUMPRODUCT(--(HOUR(Flights_2026_09_30333435363734567891011[entry_hour])=HOUR($A337)),--(Flights_2026_09_30333435363734567891011[BPN_2]=E$336))</f>
        <v>0</v>
      </c>
      <c r="F337" s="5" cm="1">
        <f t="array" ref="F337">SUMPRODUCT(--(HOUR(Flights_2026_09_30333435363734567891011[entry_hour])=HOUR($A337)),--(Flights_2026_09_30333435363734567891011[BPN_2]=F$336))</f>
        <v>1</v>
      </c>
      <c r="G337" s="5" cm="1">
        <f t="array" ref="G337">SUMPRODUCT(--(HOUR(Flights_2026_09_30333435363734567891011[entry_hour])=HOUR($A337)),--(Flights_2026_09_30333435363734567891011[BPN_2]=G$336))</f>
        <v>0</v>
      </c>
      <c r="H337" s="5" cm="1">
        <f t="array" ref="H337">SUMPRODUCT(--(HOUR(Flights_2026_09_30333435363734567891011[entry_hour])=HOUR($A337)),--(Flights_2026_09_30333435363734567891011[BPN_2]=H$336))</f>
        <v>0</v>
      </c>
      <c r="I337" s="5" cm="1">
        <f t="array" ref="I337">SUMPRODUCT(--(HOUR(Flights_2026_09_30333435363734567891011[entry_hour])=HOUR($A337)),--(Flights_2026_09_30333435363734567891011[BPN_2]=I$336))</f>
        <v>1</v>
      </c>
      <c r="J337" s="5" cm="1">
        <f t="array" ref="J337">SUMPRODUCT(--(HOUR(Flights_2026_09_30333435363734567891011[entry_hour])=HOUR($A337)),--(Flights_2026_09_30333435363734567891011[BPN_2]=J$336))</f>
        <v>1</v>
      </c>
      <c r="K337" s="5" cm="1">
        <f t="array" ref="K337">SUMPRODUCT(--(HOUR(Flights_2026_09_30333435363734567891011[entry_hour])=HOUR($A337)),--(Flights_2026_09_30333435363734567891011[BPN_2]=K$336))</f>
        <v>0</v>
      </c>
      <c r="L337" s="5" cm="1">
        <f t="array" ref="L337">SUMPRODUCT(--(HOUR(Flights_2026_09_30333435363734567891011[entry_hour])=HOUR($A337)),--(Flights_2026_09_30333435363734567891011[BPN_2]=L$336))</f>
        <v>0</v>
      </c>
      <c r="M337" s="5" cm="1">
        <f t="array" ref="M337">SUMPRODUCT(--(HOUR(Flights_2026_09_30333435363734567891011[entry_hour])=HOUR($A337)),--(Flights_2026_09_30333435363734567891011[BPN_2]=M$336))</f>
        <v>0</v>
      </c>
      <c r="N337" s="5" cm="1">
        <f t="array" ref="N337">SUMPRODUCT(--(HOUR(Flights_2026_09_30333435363734567891011[entry_hour])=HOUR($A337)),--(Flights_2026_09_30333435363734567891011[BPN_2]=N$336))</f>
        <v>0</v>
      </c>
      <c r="O337" s="5" cm="1">
        <f t="array" ref="O337">SUMPRODUCT(--(HOUR(Flights_2026_09_30333435363734567891011[entry_hour])=HOUR($A337)),--(Flights_2026_09_30333435363734567891011[BPN_2]=O$336))</f>
        <v>0</v>
      </c>
      <c r="AF337" s="2">
        <v>0.66666666666666663</v>
      </c>
      <c r="AG337" t="s">
        <v>745</v>
      </c>
      <c r="AH337" s="17">
        <v>430</v>
      </c>
      <c r="AI337" s="17" cm="1">
        <f t="array" ref="AI337">SUMPRODUCT(--(IFERROR(HOUR(Flights_2026_09_30333435363734567891011[entry_hour]),-1)=HOUR(AF337)),--(IFERROR(Flights_2026_09_30333435363734567891011[entry_sector],"")=AG337),--(IFERROR(Flights_2026_09_30333435363734567891011[nfl],-1)&gt;=AH337),--(IFERROR(Flights_2026_09_30333435363734567891011[nfl],-1)&lt;=IF(AH337=450,450,AH337+9)))</f>
        <v>0</v>
      </c>
    </row>
    <row r="338" spans="1:35" x14ac:dyDescent="0.2">
      <c r="A338" s="4">
        <v>0.625</v>
      </c>
      <c r="B338" s="5" cm="1">
        <f t="array" ref="B338">SUMPRODUCT(--(HOUR(Flights_2026_09_30333435363734567891011[entry_hour])=HOUR($A338)),--(Flights_2026_09_30333435363734567891011[BPN_2]=B$336))</f>
        <v>0</v>
      </c>
      <c r="C338" s="5" cm="1">
        <f t="array" ref="C338">SUMPRODUCT(--(HOUR(Flights_2026_09_30333435363734567891011[entry_hour])=HOUR($A338)),--(Flights_2026_09_30333435363734567891011[BPN_2]=C$336))</f>
        <v>6</v>
      </c>
      <c r="D338" s="5" cm="1">
        <f t="array" ref="D338">SUMPRODUCT(--(HOUR(Flights_2026_09_30333435363734567891011[entry_hour])=HOUR($A338)),--(Flights_2026_09_30333435363734567891011[BPN_2]=D$336))</f>
        <v>2</v>
      </c>
      <c r="E338" s="5" cm="1">
        <f t="array" ref="E338">SUMPRODUCT(--(HOUR(Flights_2026_09_30333435363734567891011[entry_hour])=HOUR($A338)),--(Flights_2026_09_30333435363734567891011[BPN_2]=E$336))</f>
        <v>0</v>
      </c>
      <c r="F338" s="5" cm="1">
        <f t="array" ref="F338">SUMPRODUCT(--(HOUR(Flights_2026_09_30333435363734567891011[entry_hour])=HOUR($A338)),--(Flights_2026_09_30333435363734567891011[BPN_2]=F$336))</f>
        <v>4</v>
      </c>
      <c r="G338" s="5" cm="1">
        <f t="array" ref="G338">SUMPRODUCT(--(HOUR(Flights_2026_09_30333435363734567891011[entry_hour])=HOUR($A338)),--(Flights_2026_09_30333435363734567891011[BPN_2]=G$336))</f>
        <v>0</v>
      </c>
      <c r="H338" s="5" cm="1">
        <f t="array" ref="H338">SUMPRODUCT(--(HOUR(Flights_2026_09_30333435363734567891011[entry_hour])=HOUR($A338)),--(Flights_2026_09_30333435363734567891011[BPN_2]=H$336))</f>
        <v>0</v>
      </c>
      <c r="I338" s="5" cm="1">
        <f t="array" ref="I338">SUMPRODUCT(--(HOUR(Flights_2026_09_30333435363734567891011[entry_hour])=HOUR($A338)),--(Flights_2026_09_30333435363734567891011[BPN_2]=I$336))</f>
        <v>2</v>
      </c>
      <c r="J338" s="5" cm="1">
        <f t="array" ref="J338">SUMPRODUCT(--(HOUR(Flights_2026_09_30333435363734567891011[entry_hour])=HOUR($A338)),--(Flights_2026_09_30333435363734567891011[BPN_2]=J$336))</f>
        <v>1</v>
      </c>
      <c r="K338" s="5" cm="1">
        <f t="array" ref="K338">SUMPRODUCT(--(HOUR(Flights_2026_09_30333435363734567891011[entry_hour])=HOUR($A338)),--(Flights_2026_09_30333435363734567891011[BPN_2]=K$336))</f>
        <v>0</v>
      </c>
      <c r="L338" s="5" cm="1">
        <f t="array" ref="L338">SUMPRODUCT(--(HOUR(Flights_2026_09_30333435363734567891011[entry_hour])=HOUR($A338)),--(Flights_2026_09_30333435363734567891011[BPN_2]=L$336))</f>
        <v>0</v>
      </c>
      <c r="M338" s="5" cm="1">
        <f t="array" ref="M338">SUMPRODUCT(--(HOUR(Flights_2026_09_30333435363734567891011[entry_hour])=HOUR($A338)),--(Flights_2026_09_30333435363734567891011[BPN_2]=M$336))</f>
        <v>0</v>
      </c>
      <c r="N338" s="5" cm="1">
        <f t="array" ref="N338">SUMPRODUCT(--(HOUR(Flights_2026_09_30333435363734567891011[entry_hour])=HOUR($A338)),--(Flights_2026_09_30333435363734567891011[BPN_2]=N$336))</f>
        <v>0</v>
      </c>
      <c r="O338" s="5" cm="1">
        <f t="array" ref="O338">SUMPRODUCT(--(HOUR(Flights_2026_09_30333435363734567891011[entry_hour])=HOUR($A338)),--(Flights_2026_09_30333435363734567891011[BPN_2]=O$336))</f>
        <v>0</v>
      </c>
      <c r="AF338" s="2">
        <v>0.66666666666666663</v>
      </c>
      <c r="AG338" t="s">
        <v>745</v>
      </c>
      <c r="AH338" s="17">
        <v>440</v>
      </c>
      <c r="AI338" s="17" cm="1">
        <f t="array" ref="AI338">SUMPRODUCT(--(IFERROR(HOUR(Flights_2026_09_30333435363734567891011[entry_hour]),-1)=HOUR(AF338)),--(IFERROR(Flights_2026_09_30333435363734567891011[entry_sector],"")=AG338),--(IFERROR(Flights_2026_09_30333435363734567891011[nfl],-1)&gt;=AH338),--(IFERROR(Flights_2026_09_30333435363734567891011[nfl],-1)&lt;=IF(AH338=450,450,AH338+9)))</f>
        <v>0</v>
      </c>
    </row>
    <row r="339" spans="1:35" x14ac:dyDescent="0.2">
      <c r="A339" s="4">
        <v>0.66666666666666663</v>
      </c>
      <c r="B339" s="5" cm="1">
        <f t="array" ref="B339">SUMPRODUCT(--(HOUR(Flights_2026_09_30333435363734567891011[entry_hour])=HOUR($A339)),--(Flights_2026_09_30333435363734567891011[BPN_2]=B$336))</f>
        <v>0</v>
      </c>
      <c r="C339" s="5" cm="1">
        <f t="array" ref="C339">SUMPRODUCT(--(HOUR(Flights_2026_09_30333435363734567891011[entry_hour])=HOUR($A339)),--(Flights_2026_09_30333435363734567891011[BPN_2]=C$336))</f>
        <v>9</v>
      </c>
      <c r="D339" s="5" cm="1">
        <f t="array" ref="D339">SUMPRODUCT(--(HOUR(Flights_2026_09_30333435363734567891011[entry_hour])=HOUR($A339)),--(Flights_2026_09_30333435363734567891011[BPN_2]=D$336))</f>
        <v>1</v>
      </c>
      <c r="E339" s="5" cm="1">
        <f t="array" ref="E339">SUMPRODUCT(--(HOUR(Flights_2026_09_30333435363734567891011[entry_hour])=HOUR($A339)),--(Flights_2026_09_30333435363734567891011[BPN_2]=E$336))</f>
        <v>0</v>
      </c>
      <c r="F339" s="5" cm="1">
        <f t="array" ref="F339">SUMPRODUCT(--(HOUR(Flights_2026_09_30333435363734567891011[entry_hour])=HOUR($A339)),--(Flights_2026_09_30333435363734567891011[BPN_2]=F$336))</f>
        <v>1</v>
      </c>
      <c r="G339" s="5" cm="1">
        <f t="array" ref="G339">SUMPRODUCT(--(HOUR(Flights_2026_09_30333435363734567891011[entry_hour])=HOUR($A339)),--(Flights_2026_09_30333435363734567891011[BPN_2]=G$336))</f>
        <v>1</v>
      </c>
      <c r="H339" s="5" cm="1">
        <f t="array" ref="H339">SUMPRODUCT(--(HOUR(Flights_2026_09_30333435363734567891011[entry_hour])=HOUR($A339)),--(Flights_2026_09_30333435363734567891011[BPN_2]=H$336))</f>
        <v>0</v>
      </c>
      <c r="I339" s="5" cm="1">
        <f t="array" ref="I339">SUMPRODUCT(--(HOUR(Flights_2026_09_30333435363734567891011[entry_hour])=HOUR($A339)),--(Flights_2026_09_30333435363734567891011[BPN_2]=I$336))</f>
        <v>1</v>
      </c>
      <c r="J339" s="5" cm="1">
        <f t="array" ref="J339">SUMPRODUCT(--(HOUR(Flights_2026_09_30333435363734567891011[entry_hour])=HOUR($A339)),--(Flights_2026_09_30333435363734567891011[BPN_2]=J$336))</f>
        <v>2</v>
      </c>
      <c r="K339" s="5" cm="1">
        <f t="array" ref="K339">SUMPRODUCT(--(HOUR(Flights_2026_09_30333435363734567891011[entry_hour])=HOUR($A339)),--(Flights_2026_09_30333435363734567891011[BPN_2]=K$336))</f>
        <v>2</v>
      </c>
      <c r="L339" s="5" cm="1">
        <f t="array" ref="L339">SUMPRODUCT(--(HOUR(Flights_2026_09_30333435363734567891011[entry_hour])=HOUR($A339)),--(Flights_2026_09_30333435363734567891011[BPN_2]=L$336))</f>
        <v>0</v>
      </c>
      <c r="M339" s="5" cm="1">
        <f t="array" ref="M339">SUMPRODUCT(--(HOUR(Flights_2026_09_30333435363734567891011[entry_hour])=HOUR($A339)),--(Flights_2026_09_30333435363734567891011[BPN_2]=M$336))</f>
        <v>0</v>
      </c>
      <c r="N339" s="5" cm="1">
        <f t="array" ref="N339">SUMPRODUCT(--(HOUR(Flights_2026_09_30333435363734567891011[entry_hour])=HOUR($A339)),--(Flights_2026_09_30333435363734567891011[BPN_2]=N$336))</f>
        <v>0</v>
      </c>
      <c r="O339" s="5" cm="1">
        <f t="array" ref="O339">SUMPRODUCT(--(HOUR(Flights_2026_09_30333435363734567891011[entry_hour])=HOUR($A339)),--(Flights_2026_09_30333435363734567891011[BPN_2]=O$336))</f>
        <v>0</v>
      </c>
      <c r="AF339" s="2">
        <v>0.66666666666666663</v>
      </c>
      <c r="AG339" t="s">
        <v>745</v>
      </c>
      <c r="AH339" s="17">
        <v>450</v>
      </c>
      <c r="AI339" s="17" cm="1">
        <f t="array" ref="AI339">SUMPRODUCT(--(IFERROR(HOUR(Flights_2026_09_30333435363734567891011[entry_hour]),-1)=HOUR(AF339)),--(IFERROR(Flights_2026_09_30333435363734567891011[entry_sector],"")=AG339),--(IFERROR(Flights_2026_09_30333435363734567891011[nfl],-1)&gt;=AH339),--(IFERROR(Flights_2026_09_30333435363734567891011[nfl],-1)&lt;=IF(AH339=450,450,AH339+9)))</f>
        <v>0</v>
      </c>
    </row>
    <row r="340" spans="1:35" x14ac:dyDescent="0.2">
      <c r="A340" s="4">
        <v>0.70833333333333337</v>
      </c>
      <c r="B340" s="5" cm="1">
        <f t="array" ref="B340">SUMPRODUCT(--(HOUR(Flights_2026_09_30333435363734567891011[entry_hour])=HOUR($A340)),--(Flights_2026_09_30333435363734567891011[BPN_2]=B$336))</f>
        <v>0</v>
      </c>
      <c r="C340" s="5" cm="1">
        <f t="array" ref="C340">SUMPRODUCT(--(HOUR(Flights_2026_09_30333435363734567891011[entry_hour])=HOUR($A340)),--(Flights_2026_09_30333435363734567891011[BPN_2]=C$336))</f>
        <v>7</v>
      </c>
      <c r="D340" s="5" cm="1">
        <f t="array" ref="D340">SUMPRODUCT(--(HOUR(Flights_2026_09_30333435363734567891011[entry_hour])=HOUR($A340)),--(Flights_2026_09_30333435363734567891011[BPN_2]=D$336))</f>
        <v>1</v>
      </c>
      <c r="E340" s="5" cm="1">
        <f t="array" ref="E340">SUMPRODUCT(--(HOUR(Flights_2026_09_30333435363734567891011[entry_hour])=HOUR($A340)),--(Flights_2026_09_30333435363734567891011[BPN_2]=E$336))</f>
        <v>0</v>
      </c>
      <c r="F340" s="5" cm="1">
        <f t="array" ref="F340">SUMPRODUCT(--(HOUR(Flights_2026_09_30333435363734567891011[entry_hour])=HOUR($A340)),--(Flights_2026_09_30333435363734567891011[BPN_2]=F$336))</f>
        <v>2</v>
      </c>
      <c r="G340" s="5" cm="1">
        <f t="array" ref="G340">SUMPRODUCT(--(HOUR(Flights_2026_09_30333435363734567891011[entry_hour])=HOUR($A340)),--(Flights_2026_09_30333435363734567891011[BPN_2]=G$336))</f>
        <v>0</v>
      </c>
      <c r="H340" s="5" cm="1">
        <f t="array" ref="H340">SUMPRODUCT(--(HOUR(Flights_2026_09_30333435363734567891011[entry_hour])=HOUR($A340)),--(Flights_2026_09_30333435363734567891011[BPN_2]=H$336))</f>
        <v>0</v>
      </c>
      <c r="I340" s="5" cm="1">
        <f t="array" ref="I340">SUMPRODUCT(--(HOUR(Flights_2026_09_30333435363734567891011[entry_hour])=HOUR($A340)),--(Flights_2026_09_30333435363734567891011[BPN_2]=I$336))</f>
        <v>2</v>
      </c>
      <c r="J340" s="5" cm="1">
        <f t="array" ref="J340">SUMPRODUCT(--(HOUR(Flights_2026_09_30333435363734567891011[entry_hour])=HOUR($A340)),--(Flights_2026_09_30333435363734567891011[BPN_2]=J$336))</f>
        <v>2</v>
      </c>
      <c r="K340" s="5" cm="1">
        <f t="array" ref="K340">SUMPRODUCT(--(HOUR(Flights_2026_09_30333435363734567891011[entry_hour])=HOUR($A340)),--(Flights_2026_09_30333435363734567891011[BPN_2]=K$336))</f>
        <v>2</v>
      </c>
      <c r="L340" s="5" cm="1">
        <f t="array" ref="L340">SUMPRODUCT(--(HOUR(Flights_2026_09_30333435363734567891011[entry_hour])=HOUR($A340)),--(Flights_2026_09_30333435363734567891011[BPN_2]=L$336))</f>
        <v>0</v>
      </c>
      <c r="M340" s="5" cm="1">
        <f t="array" ref="M340">SUMPRODUCT(--(HOUR(Flights_2026_09_30333435363734567891011[entry_hour])=HOUR($A340)),--(Flights_2026_09_30333435363734567891011[BPN_2]=M$336))</f>
        <v>0</v>
      </c>
      <c r="N340" s="5" cm="1">
        <f t="array" ref="N340">SUMPRODUCT(--(HOUR(Flights_2026_09_30333435363734567891011[entry_hour])=HOUR($A340)),--(Flights_2026_09_30333435363734567891011[BPN_2]=N$336))</f>
        <v>0</v>
      </c>
      <c r="O340" s="5" cm="1">
        <f t="array" ref="O340">SUMPRODUCT(--(HOUR(Flights_2026_09_30333435363734567891011[entry_hour])=HOUR($A340)),--(Flights_2026_09_30333435363734567891011[BPN_2]=O$336))</f>
        <v>0</v>
      </c>
      <c r="AF340" s="2">
        <v>0.66666666666666663</v>
      </c>
      <c r="AG340" t="s">
        <v>840</v>
      </c>
      <c r="AH340" s="17">
        <v>200</v>
      </c>
      <c r="AI340" s="17" cm="1">
        <f t="array" ref="AI340">SUMPRODUCT(--(IFERROR(HOUR(Flights_2026_09_30333435363734567891011[entry_hour]),-1)=HOUR(AF340)),--(IFERROR(Flights_2026_09_30333435363734567891011[entry_sector],"")=AG340),--(IFERROR(Flights_2026_09_30333435363734567891011[nfl],-1)&gt;=AH340),--(IFERROR(Flights_2026_09_30333435363734567891011[nfl],-1)&lt;=IF(AH340=450,450,AH340+9)))</f>
        <v>0</v>
      </c>
    </row>
    <row r="341" spans="1:35" x14ac:dyDescent="0.2">
      <c r="A341" s="4">
        <v>0.75</v>
      </c>
      <c r="B341" s="5" cm="1">
        <f t="array" ref="B341">SUMPRODUCT(--(HOUR(Flights_2026_09_30333435363734567891011[entry_hour])=HOUR($A341)),--(Flights_2026_09_30333435363734567891011[BPN_2]=B$336))</f>
        <v>0</v>
      </c>
      <c r="C341" s="5" cm="1">
        <f t="array" ref="C341">SUMPRODUCT(--(HOUR(Flights_2026_09_30333435363734567891011[entry_hour])=HOUR($A341)),--(Flights_2026_09_30333435363734567891011[BPN_2]=C$336))</f>
        <v>3</v>
      </c>
      <c r="D341" s="5" cm="1">
        <f t="array" ref="D341">SUMPRODUCT(--(HOUR(Flights_2026_09_30333435363734567891011[entry_hour])=HOUR($A341)),--(Flights_2026_09_30333435363734567891011[BPN_2]=D$336))</f>
        <v>1</v>
      </c>
      <c r="E341" s="5" cm="1">
        <f t="array" ref="E341">SUMPRODUCT(--(HOUR(Flights_2026_09_30333435363734567891011[entry_hour])=HOUR($A341)),--(Flights_2026_09_30333435363734567891011[BPN_2]=E$336))</f>
        <v>0</v>
      </c>
      <c r="F341" s="5" cm="1">
        <f t="array" ref="F341">SUMPRODUCT(--(HOUR(Flights_2026_09_30333435363734567891011[entry_hour])=HOUR($A341)),--(Flights_2026_09_30333435363734567891011[BPN_2]=F$336))</f>
        <v>5</v>
      </c>
      <c r="G341" s="5" cm="1">
        <f t="array" ref="G341">SUMPRODUCT(--(HOUR(Flights_2026_09_30333435363734567891011[entry_hour])=HOUR($A341)),--(Flights_2026_09_30333435363734567891011[BPN_2]=G$336))</f>
        <v>0</v>
      </c>
      <c r="H341" s="5" cm="1">
        <f t="array" ref="H341">SUMPRODUCT(--(HOUR(Flights_2026_09_30333435363734567891011[entry_hour])=HOUR($A341)),--(Flights_2026_09_30333435363734567891011[BPN_2]=H$336))</f>
        <v>0</v>
      </c>
      <c r="I341" s="5" cm="1">
        <f t="array" ref="I341">SUMPRODUCT(--(HOUR(Flights_2026_09_30333435363734567891011[entry_hour])=HOUR($A341)),--(Flights_2026_09_30333435363734567891011[BPN_2]=I$336))</f>
        <v>0</v>
      </c>
      <c r="J341" s="5" cm="1">
        <f t="array" ref="J341">SUMPRODUCT(--(HOUR(Flights_2026_09_30333435363734567891011[entry_hour])=HOUR($A341)),--(Flights_2026_09_30333435363734567891011[BPN_2]=J$336))</f>
        <v>1</v>
      </c>
      <c r="K341" s="5" cm="1">
        <f t="array" ref="K341">SUMPRODUCT(--(HOUR(Flights_2026_09_30333435363734567891011[entry_hour])=HOUR($A341)),--(Flights_2026_09_30333435363734567891011[BPN_2]=K$336))</f>
        <v>2</v>
      </c>
      <c r="L341" s="5" cm="1">
        <f t="array" ref="L341">SUMPRODUCT(--(HOUR(Flights_2026_09_30333435363734567891011[entry_hour])=HOUR($A341)),--(Flights_2026_09_30333435363734567891011[BPN_2]=L$336))</f>
        <v>0</v>
      </c>
      <c r="M341" s="5" cm="1">
        <f t="array" ref="M341">SUMPRODUCT(--(HOUR(Flights_2026_09_30333435363734567891011[entry_hour])=HOUR($A341)),--(Flights_2026_09_30333435363734567891011[BPN_2]=M$336))</f>
        <v>0</v>
      </c>
      <c r="N341" s="5" cm="1">
        <f t="array" ref="N341">SUMPRODUCT(--(HOUR(Flights_2026_09_30333435363734567891011[entry_hour])=HOUR($A341)),--(Flights_2026_09_30333435363734567891011[BPN_2]=N$336))</f>
        <v>1</v>
      </c>
      <c r="O341" s="5" cm="1">
        <f t="array" ref="O341">SUMPRODUCT(--(HOUR(Flights_2026_09_30333435363734567891011[entry_hour])=HOUR($A341)),--(Flights_2026_09_30333435363734567891011[BPN_2]=O$336))</f>
        <v>0</v>
      </c>
      <c r="AF341" s="2">
        <v>0.66666666666666663</v>
      </c>
      <c r="AG341" t="s">
        <v>840</v>
      </c>
      <c r="AH341" s="17">
        <v>210</v>
      </c>
      <c r="AI341" s="17" cm="1">
        <f t="array" ref="AI341">SUMPRODUCT(--(IFERROR(HOUR(Flights_2026_09_30333435363734567891011[entry_hour]),-1)=HOUR(AF341)),--(IFERROR(Flights_2026_09_30333435363734567891011[entry_sector],"")=AG341),--(IFERROR(Flights_2026_09_30333435363734567891011[nfl],-1)&gt;=AH341),--(IFERROR(Flights_2026_09_30333435363734567891011[nfl],-1)&lt;=IF(AH341=450,450,AH341+9)))</f>
        <v>0</v>
      </c>
    </row>
    <row r="342" spans="1:35" x14ac:dyDescent="0.2">
      <c r="A342" s="4">
        <v>0.79166666666666663</v>
      </c>
      <c r="B342" s="5" cm="1">
        <f t="array" ref="B342">SUMPRODUCT(--(HOUR(Flights_2026_09_30333435363734567891011[entry_hour])=HOUR($A342)),--(Flights_2026_09_30333435363734567891011[BPN_2]=B$336))</f>
        <v>1</v>
      </c>
      <c r="C342" s="5" cm="1">
        <f t="array" ref="C342">SUMPRODUCT(--(HOUR(Flights_2026_09_30333435363734567891011[entry_hour])=HOUR($A342)),--(Flights_2026_09_30333435363734567891011[BPN_2]=C$336))</f>
        <v>3</v>
      </c>
      <c r="D342" s="5" cm="1">
        <f t="array" ref="D342">SUMPRODUCT(--(HOUR(Flights_2026_09_30333435363734567891011[entry_hour])=HOUR($A342)),--(Flights_2026_09_30333435363734567891011[BPN_2]=D$336))</f>
        <v>1</v>
      </c>
      <c r="E342" s="5" cm="1">
        <f t="array" ref="E342">SUMPRODUCT(--(HOUR(Flights_2026_09_30333435363734567891011[entry_hour])=HOUR($A342)),--(Flights_2026_09_30333435363734567891011[BPN_2]=E$336))</f>
        <v>0</v>
      </c>
      <c r="F342" s="5" cm="1">
        <f t="array" ref="F342">SUMPRODUCT(--(HOUR(Flights_2026_09_30333435363734567891011[entry_hour])=HOUR($A342)),--(Flights_2026_09_30333435363734567891011[BPN_2]=F$336))</f>
        <v>0</v>
      </c>
      <c r="G342" s="5" cm="1">
        <f t="array" ref="G342">SUMPRODUCT(--(HOUR(Flights_2026_09_30333435363734567891011[entry_hour])=HOUR($A342)),--(Flights_2026_09_30333435363734567891011[BPN_2]=G$336))</f>
        <v>0</v>
      </c>
      <c r="H342" s="5" cm="1">
        <f t="array" ref="H342">SUMPRODUCT(--(HOUR(Flights_2026_09_30333435363734567891011[entry_hour])=HOUR($A342)),--(Flights_2026_09_30333435363734567891011[BPN_2]=H$336))</f>
        <v>0</v>
      </c>
      <c r="I342" s="5" cm="1">
        <f t="array" ref="I342">SUMPRODUCT(--(HOUR(Flights_2026_09_30333435363734567891011[entry_hour])=HOUR($A342)),--(Flights_2026_09_30333435363734567891011[BPN_2]=I$336))</f>
        <v>2</v>
      </c>
      <c r="J342" s="5" cm="1">
        <f t="array" ref="J342">SUMPRODUCT(--(HOUR(Flights_2026_09_30333435363734567891011[entry_hour])=HOUR($A342)),--(Flights_2026_09_30333435363734567891011[BPN_2]=J$336))</f>
        <v>2</v>
      </c>
      <c r="K342" s="5" cm="1">
        <f t="array" ref="K342">SUMPRODUCT(--(HOUR(Flights_2026_09_30333435363734567891011[entry_hour])=HOUR($A342)),--(Flights_2026_09_30333435363734567891011[BPN_2]=K$336))</f>
        <v>0</v>
      </c>
      <c r="L342" s="5" cm="1">
        <f t="array" ref="L342">SUMPRODUCT(--(HOUR(Flights_2026_09_30333435363734567891011[entry_hour])=HOUR($A342)),--(Flights_2026_09_30333435363734567891011[BPN_2]=L$336))</f>
        <v>0</v>
      </c>
      <c r="M342" s="5" cm="1">
        <f t="array" ref="M342">SUMPRODUCT(--(HOUR(Flights_2026_09_30333435363734567891011[entry_hour])=HOUR($A342)),--(Flights_2026_09_30333435363734567891011[BPN_2]=M$336))</f>
        <v>0</v>
      </c>
      <c r="N342" s="5" cm="1">
        <f t="array" ref="N342">SUMPRODUCT(--(HOUR(Flights_2026_09_30333435363734567891011[entry_hour])=HOUR($A342)),--(Flights_2026_09_30333435363734567891011[BPN_2]=N$336))</f>
        <v>0</v>
      </c>
      <c r="O342" s="5" cm="1">
        <f t="array" ref="O342">SUMPRODUCT(--(HOUR(Flights_2026_09_30333435363734567891011[entry_hour])=HOUR($A342)),--(Flights_2026_09_30333435363734567891011[BPN_2]=O$336))</f>
        <v>0</v>
      </c>
      <c r="AF342" s="2">
        <v>0.66666666666666663</v>
      </c>
      <c r="AG342" t="s">
        <v>840</v>
      </c>
      <c r="AH342" s="17">
        <v>220</v>
      </c>
      <c r="AI342" s="17" cm="1">
        <f t="array" ref="AI342">SUMPRODUCT(--(IFERROR(HOUR(Flights_2026_09_30333435363734567891011[entry_hour]),-1)=HOUR(AF342)),--(IFERROR(Flights_2026_09_30333435363734567891011[entry_sector],"")=AG342),--(IFERROR(Flights_2026_09_30333435363734567891011[nfl],-1)&gt;=AH342),--(IFERROR(Flights_2026_09_30333435363734567891011[nfl],-1)&lt;=IF(AH342=450,450,AH342+9)))</f>
        <v>0</v>
      </c>
    </row>
    <row r="343" spans="1:35" x14ac:dyDescent="0.2">
      <c r="A343" s="4">
        <v>0.83333333333333337</v>
      </c>
      <c r="B343" s="5" cm="1">
        <f t="array" ref="B343">SUMPRODUCT(--(HOUR(Flights_2026_09_30333435363734567891011[entry_hour])=HOUR($A343)),--(Flights_2026_09_30333435363734567891011[BPN_2]=B$336))</f>
        <v>0</v>
      </c>
      <c r="C343" s="5" cm="1">
        <f t="array" ref="C343">SUMPRODUCT(--(HOUR(Flights_2026_09_30333435363734567891011[entry_hour])=HOUR($A343)),--(Flights_2026_09_30333435363734567891011[BPN_2]=C$336))</f>
        <v>1</v>
      </c>
      <c r="D343" s="5" cm="1">
        <f t="array" ref="D343">SUMPRODUCT(--(HOUR(Flights_2026_09_30333435363734567891011[entry_hour])=HOUR($A343)),--(Flights_2026_09_30333435363734567891011[BPN_2]=D$336))</f>
        <v>1</v>
      </c>
      <c r="E343" s="5" cm="1">
        <f t="array" ref="E343">SUMPRODUCT(--(HOUR(Flights_2026_09_30333435363734567891011[entry_hour])=HOUR($A343)),--(Flights_2026_09_30333435363734567891011[BPN_2]=E$336))</f>
        <v>0</v>
      </c>
      <c r="F343" s="5" cm="1">
        <f t="array" ref="F343">SUMPRODUCT(--(HOUR(Flights_2026_09_30333435363734567891011[entry_hour])=HOUR($A343)),--(Flights_2026_09_30333435363734567891011[BPN_2]=F$336))</f>
        <v>2</v>
      </c>
      <c r="G343" s="5" cm="1">
        <f t="array" ref="G343">SUMPRODUCT(--(HOUR(Flights_2026_09_30333435363734567891011[entry_hour])=HOUR($A343)),--(Flights_2026_09_30333435363734567891011[BPN_2]=G$336))</f>
        <v>1</v>
      </c>
      <c r="H343" s="5" cm="1">
        <f t="array" ref="H343">SUMPRODUCT(--(HOUR(Flights_2026_09_30333435363734567891011[entry_hour])=HOUR($A343)),--(Flights_2026_09_30333435363734567891011[BPN_2]=H$336))</f>
        <v>0</v>
      </c>
      <c r="I343" s="5" cm="1">
        <f t="array" ref="I343">SUMPRODUCT(--(HOUR(Flights_2026_09_30333435363734567891011[entry_hour])=HOUR($A343)),--(Flights_2026_09_30333435363734567891011[BPN_2]=I$336))</f>
        <v>0</v>
      </c>
      <c r="J343" s="5" cm="1">
        <f t="array" ref="J343">SUMPRODUCT(--(HOUR(Flights_2026_09_30333435363734567891011[entry_hour])=HOUR($A343)),--(Flights_2026_09_30333435363734567891011[BPN_2]=J$336))</f>
        <v>3</v>
      </c>
      <c r="K343" s="5" cm="1">
        <f t="array" ref="K343">SUMPRODUCT(--(HOUR(Flights_2026_09_30333435363734567891011[entry_hour])=HOUR($A343)),--(Flights_2026_09_30333435363734567891011[BPN_2]=K$336))</f>
        <v>0</v>
      </c>
      <c r="L343" s="5" cm="1">
        <f t="array" ref="L343">SUMPRODUCT(--(HOUR(Flights_2026_09_30333435363734567891011[entry_hour])=HOUR($A343)),--(Flights_2026_09_30333435363734567891011[BPN_2]=L$336))</f>
        <v>0</v>
      </c>
      <c r="M343" s="5" cm="1">
        <f t="array" ref="M343">SUMPRODUCT(--(HOUR(Flights_2026_09_30333435363734567891011[entry_hour])=HOUR($A343)),--(Flights_2026_09_30333435363734567891011[BPN_2]=M$336))</f>
        <v>0</v>
      </c>
      <c r="N343" s="5" cm="1">
        <f t="array" ref="N343">SUMPRODUCT(--(HOUR(Flights_2026_09_30333435363734567891011[entry_hour])=HOUR($A343)),--(Flights_2026_09_30333435363734567891011[BPN_2]=N$336))</f>
        <v>1</v>
      </c>
      <c r="O343" s="5" cm="1">
        <f t="array" ref="O343">SUMPRODUCT(--(HOUR(Flights_2026_09_30333435363734567891011[entry_hour])=HOUR($A343)),--(Flights_2026_09_30333435363734567891011[BPN_2]=O$336))</f>
        <v>0</v>
      </c>
      <c r="AF343" s="2">
        <v>0.66666666666666663</v>
      </c>
      <c r="AG343" t="s">
        <v>840</v>
      </c>
      <c r="AH343" s="17">
        <v>230</v>
      </c>
      <c r="AI343" s="17" cm="1">
        <f t="array" ref="AI343">SUMPRODUCT(--(IFERROR(HOUR(Flights_2026_09_30333435363734567891011[entry_hour]),-1)=HOUR(AF343)),--(IFERROR(Flights_2026_09_30333435363734567891011[entry_sector],"")=AG343),--(IFERROR(Flights_2026_09_30333435363734567891011[nfl],-1)&gt;=AH343),--(IFERROR(Flights_2026_09_30333435363734567891011[nfl],-1)&lt;=IF(AH343=450,450,AH343+9)))</f>
        <v>0</v>
      </c>
    </row>
    <row r="344" spans="1:35" x14ac:dyDescent="0.2">
      <c r="A344" s="4">
        <v>0.875</v>
      </c>
      <c r="B344" s="5" cm="1">
        <f t="array" ref="B344">SUMPRODUCT(--(HOUR(Flights_2026_09_30333435363734567891011[entry_hour])=HOUR($A344)),--(Flights_2026_09_30333435363734567891011[BPN_2]=B$336))</f>
        <v>0</v>
      </c>
      <c r="C344" s="5" cm="1">
        <f t="array" ref="C344">SUMPRODUCT(--(HOUR(Flights_2026_09_30333435363734567891011[entry_hour])=HOUR($A344)),--(Flights_2026_09_30333435363734567891011[BPN_2]=C$336))</f>
        <v>0</v>
      </c>
      <c r="D344" s="5" cm="1">
        <f t="array" ref="D344">SUMPRODUCT(--(HOUR(Flights_2026_09_30333435363734567891011[entry_hour])=HOUR($A344)),--(Flights_2026_09_30333435363734567891011[BPN_2]=D$336))</f>
        <v>1</v>
      </c>
      <c r="E344" s="5" cm="1">
        <f t="array" ref="E344">SUMPRODUCT(--(HOUR(Flights_2026_09_30333435363734567891011[entry_hour])=HOUR($A344)),--(Flights_2026_09_30333435363734567891011[BPN_2]=E$336))</f>
        <v>0</v>
      </c>
      <c r="F344" s="5" cm="1">
        <f t="array" ref="F344">SUMPRODUCT(--(HOUR(Flights_2026_09_30333435363734567891011[entry_hour])=HOUR($A344)),--(Flights_2026_09_30333435363734567891011[BPN_2]=F$336))</f>
        <v>2</v>
      </c>
      <c r="G344" s="5" cm="1">
        <f t="array" ref="G344">SUMPRODUCT(--(HOUR(Flights_2026_09_30333435363734567891011[entry_hour])=HOUR($A344)),--(Flights_2026_09_30333435363734567891011[BPN_2]=G$336))</f>
        <v>0</v>
      </c>
      <c r="H344" s="5" cm="1">
        <f t="array" ref="H344">SUMPRODUCT(--(HOUR(Flights_2026_09_30333435363734567891011[entry_hour])=HOUR($A344)),--(Flights_2026_09_30333435363734567891011[BPN_2]=H$336))</f>
        <v>0</v>
      </c>
      <c r="I344" s="5" cm="1">
        <f t="array" ref="I344">SUMPRODUCT(--(HOUR(Flights_2026_09_30333435363734567891011[entry_hour])=HOUR($A344)),--(Flights_2026_09_30333435363734567891011[BPN_2]=I$336))</f>
        <v>2</v>
      </c>
      <c r="J344" s="5" cm="1">
        <f t="array" ref="J344">SUMPRODUCT(--(HOUR(Flights_2026_09_30333435363734567891011[entry_hour])=HOUR($A344)),--(Flights_2026_09_30333435363734567891011[BPN_2]=J$336))</f>
        <v>0</v>
      </c>
      <c r="K344" s="5" cm="1">
        <f t="array" ref="K344">SUMPRODUCT(--(HOUR(Flights_2026_09_30333435363734567891011[entry_hour])=HOUR($A344)),--(Flights_2026_09_30333435363734567891011[BPN_2]=K$336))</f>
        <v>0</v>
      </c>
      <c r="L344" s="5" cm="1">
        <f t="array" ref="L344">SUMPRODUCT(--(HOUR(Flights_2026_09_30333435363734567891011[entry_hour])=HOUR($A344)),--(Flights_2026_09_30333435363734567891011[BPN_2]=L$336))</f>
        <v>0</v>
      </c>
      <c r="M344" s="5" cm="1">
        <f t="array" ref="M344">SUMPRODUCT(--(HOUR(Flights_2026_09_30333435363734567891011[entry_hour])=HOUR($A344)),--(Flights_2026_09_30333435363734567891011[BPN_2]=M$336))</f>
        <v>0</v>
      </c>
      <c r="N344" s="5" cm="1">
        <f t="array" ref="N344">SUMPRODUCT(--(HOUR(Flights_2026_09_30333435363734567891011[entry_hour])=HOUR($A344)),--(Flights_2026_09_30333435363734567891011[BPN_2]=N$336))</f>
        <v>0</v>
      </c>
      <c r="O344" s="5" cm="1">
        <f t="array" ref="O344">SUMPRODUCT(--(HOUR(Flights_2026_09_30333435363734567891011[entry_hour])=HOUR($A344)),--(Flights_2026_09_30333435363734567891011[BPN_2]=O$336))</f>
        <v>0</v>
      </c>
      <c r="AF344" s="2">
        <v>0.66666666666666663</v>
      </c>
      <c r="AG344" t="s">
        <v>840</v>
      </c>
      <c r="AH344" s="17">
        <v>240</v>
      </c>
      <c r="AI344" s="17" cm="1">
        <f t="array" ref="AI344">SUMPRODUCT(--(IFERROR(HOUR(Flights_2026_09_30333435363734567891011[entry_hour]),-1)=HOUR(AF344)),--(IFERROR(Flights_2026_09_30333435363734567891011[entry_sector],"")=AG344),--(IFERROR(Flights_2026_09_30333435363734567891011[nfl],-1)&gt;=AH344),--(IFERROR(Flights_2026_09_30333435363734567891011[nfl],-1)&lt;=IF(AH344=450,450,AH344+9)))</f>
        <v>0</v>
      </c>
    </row>
    <row r="345" spans="1:35" x14ac:dyDescent="0.2">
      <c r="A345" s="4">
        <v>0.91666666666666663</v>
      </c>
      <c r="B345" s="5" cm="1">
        <f t="array" ref="B345">SUMPRODUCT(--(HOUR(Flights_2026_09_30333435363734567891011[entry_hour])=HOUR($A345)),--(Flights_2026_09_30333435363734567891011[BPN_2]=B$336))</f>
        <v>0</v>
      </c>
      <c r="C345" s="5" cm="1">
        <f t="array" ref="C345">SUMPRODUCT(--(HOUR(Flights_2026_09_30333435363734567891011[entry_hour])=HOUR($A345)),--(Flights_2026_09_30333435363734567891011[BPN_2]=C$336))</f>
        <v>5</v>
      </c>
      <c r="D345" s="5" cm="1">
        <f t="array" ref="D345">SUMPRODUCT(--(HOUR(Flights_2026_09_30333435363734567891011[entry_hour])=HOUR($A345)),--(Flights_2026_09_30333435363734567891011[BPN_2]=D$336))</f>
        <v>1</v>
      </c>
      <c r="E345" s="5" cm="1">
        <f t="array" ref="E345">SUMPRODUCT(--(HOUR(Flights_2026_09_30333435363734567891011[entry_hour])=HOUR($A345)),--(Flights_2026_09_30333435363734567891011[BPN_2]=E$336))</f>
        <v>0</v>
      </c>
      <c r="F345" s="5" cm="1">
        <f t="array" ref="F345">SUMPRODUCT(--(HOUR(Flights_2026_09_30333435363734567891011[entry_hour])=HOUR($A345)),--(Flights_2026_09_30333435363734567891011[BPN_2]=F$336))</f>
        <v>2</v>
      </c>
      <c r="G345" s="5" cm="1">
        <f t="array" ref="G345">SUMPRODUCT(--(HOUR(Flights_2026_09_30333435363734567891011[entry_hour])=HOUR($A345)),--(Flights_2026_09_30333435363734567891011[BPN_2]=G$336))</f>
        <v>0</v>
      </c>
      <c r="H345" s="5" cm="1">
        <f t="array" ref="H345">SUMPRODUCT(--(HOUR(Flights_2026_09_30333435363734567891011[entry_hour])=HOUR($A345)),--(Flights_2026_09_30333435363734567891011[BPN_2]=H$336))</f>
        <v>0</v>
      </c>
      <c r="I345" s="5" cm="1">
        <f t="array" ref="I345">SUMPRODUCT(--(HOUR(Flights_2026_09_30333435363734567891011[entry_hour])=HOUR($A345)),--(Flights_2026_09_30333435363734567891011[BPN_2]=I$336))</f>
        <v>0</v>
      </c>
      <c r="J345" s="5" cm="1">
        <f t="array" ref="J345">SUMPRODUCT(--(HOUR(Flights_2026_09_30333435363734567891011[entry_hour])=HOUR($A345)),--(Flights_2026_09_30333435363734567891011[BPN_2]=J$336))</f>
        <v>3</v>
      </c>
      <c r="K345" s="5" cm="1">
        <f t="array" ref="K345">SUMPRODUCT(--(HOUR(Flights_2026_09_30333435363734567891011[entry_hour])=HOUR($A345)),--(Flights_2026_09_30333435363734567891011[BPN_2]=K$336))</f>
        <v>0</v>
      </c>
      <c r="L345" s="5" cm="1">
        <f t="array" ref="L345">SUMPRODUCT(--(HOUR(Flights_2026_09_30333435363734567891011[entry_hour])=HOUR($A345)),--(Flights_2026_09_30333435363734567891011[BPN_2]=L$336))</f>
        <v>0</v>
      </c>
      <c r="M345" s="5" cm="1">
        <f t="array" ref="M345">SUMPRODUCT(--(HOUR(Flights_2026_09_30333435363734567891011[entry_hour])=HOUR($A345)),--(Flights_2026_09_30333435363734567891011[BPN_2]=M$336))</f>
        <v>0</v>
      </c>
      <c r="N345" s="5" cm="1">
        <f t="array" ref="N345">SUMPRODUCT(--(HOUR(Flights_2026_09_30333435363734567891011[entry_hour])=HOUR($A345)),--(Flights_2026_09_30333435363734567891011[BPN_2]=N$336))</f>
        <v>0</v>
      </c>
      <c r="O345" s="5" cm="1">
        <f t="array" ref="O345">SUMPRODUCT(--(HOUR(Flights_2026_09_30333435363734567891011[entry_hour])=HOUR($A345)),--(Flights_2026_09_30333435363734567891011[BPN_2]=O$336))</f>
        <v>0</v>
      </c>
      <c r="AF345" s="2">
        <v>0.66666666666666663</v>
      </c>
      <c r="AG345" t="s">
        <v>840</v>
      </c>
      <c r="AH345" s="17">
        <v>250</v>
      </c>
      <c r="AI345" s="17" cm="1">
        <f t="array" ref="AI345">SUMPRODUCT(--(IFERROR(HOUR(Flights_2026_09_30333435363734567891011[entry_hour]),-1)=HOUR(AF345)),--(IFERROR(Flights_2026_09_30333435363734567891011[entry_sector],"")=AG345),--(IFERROR(Flights_2026_09_30333435363734567891011[nfl],-1)&gt;=AH345),--(IFERROR(Flights_2026_09_30333435363734567891011[nfl],-1)&lt;=IF(AH345=450,450,AH345+9)))</f>
        <v>0</v>
      </c>
    </row>
    <row r="346" spans="1:35" x14ac:dyDescent="0.2">
      <c r="AF346" s="2">
        <v>0.66666666666666663</v>
      </c>
      <c r="AG346" t="s">
        <v>840</v>
      </c>
      <c r="AH346" s="17">
        <v>260</v>
      </c>
      <c r="AI346" s="17" cm="1">
        <f t="array" ref="AI346">SUMPRODUCT(--(IFERROR(HOUR(Flights_2026_09_30333435363734567891011[entry_hour]),-1)=HOUR(AF346)),--(IFERROR(Flights_2026_09_30333435363734567891011[entry_sector],"")=AG346),--(IFERROR(Flights_2026_09_30333435363734567891011[nfl],-1)&gt;=AH346),--(IFERROR(Flights_2026_09_30333435363734567891011[nfl],-1)&lt;=IF(AH346=450,450,AH346+9)))</f>
        <v>0</v>
      </c>
    </row>
    <row r="347" spans="1:35" x14ac:dyDescent="0.2">
      <c r="AF347" s="2">
        <v>0.66666666666666663</v>
      </c>
      <c r="AG347" t="s">
        <v>840</v>
      </c>
      <c r="AH347" s="17">
        <v>270</v>
      </c>
      <c r="AI347" s="17" cm="1">
        <f t="array" ref="AI347">SUMPRODUCT(--(IFERROR(HOUR(Flights_2026_09_30333435363734567891011[entry_hour]),-1)=HOUR(AF347)),--(IFERROR(Flights_2026_09_30333435363734567891011[entry_sector],"")=AG347),--(IFERROR(Flights_2026_09_30333435363734567891011[nfl],-1)&gt;=AH347),--(IFERROR(Flights_2026_09_30333435363734567891011[nfl],-1)&lt;=IF(AH347=450,450,AH347+9)))</f>
        <v>1</v>
      </c>
    </row>
    <row r="348" spans="1:35" x14ac:dyDescent="0.2">
      <c r="AF348" s="2">
        <v>0.66666666666666663</v>
      </c>
      <c r="AG348" t="s">
        <v>840</v>
      </c>
      <c r="AH348" s="17">
        <v>280</v>
      </c>
      <c r="AI348" s="17" cm="1">
        <f t="array" ref="AI348">SUMPRODUCT(--(IFERROR(HOUR(Flights_2026_09_30333435363734567891011[entry_hour]),-1)=HOUR(AF348)),--(IFERROR(Flights_2026_09_30333435363734567891011[entry_sector],"")=AG348),--(IFERROR(Flights_2026_09_30333435363734567891011[nfl],-1)&gt;=AH348),--(IFERROR(Flights_2026_09_30333435363734567891011[nfl],-1)&lt;=IF(AH348=450,450,AH348+9)))</f>
        <v>0</v>
      </c>
    </row>
    <row r="349" spans="1:35" ht="19" x14ac:dyDescent="0.25">
      <c r="A349" s="37" t="s">
        <v>2168</v>
      </c>
      <c r="B349" s="37"/>
      <c r="C349" s="37"/>
      <c r="D349" s="37"/>
      <c r="E349" s="37"/>
      <c r="F349" s="37"/>
      <c r="G349" s="37"/>
      <c r="H349" s="37"/>
      <c r="I349" s="37"/>
      <c r="J349" s="37"/>
      <c r="AF349" s="2">
        <v>0.66666666666666663</v>
      </c>
      <c r="AG349" t="s">
        <v>840</v>
      </c>
      <c r="AH349" s="17">
        <v>290</v>
      </c>
      <c r="AI349" s="17" cm="1">
        <f t="array" ref="AI349">SUMPRODUCT(--(IFERROR(HOUR(Flights_2026_09_30333435363734567891011[entry_hour]),-1)=HOUR(AF349)),--(IFERROR(Flights_2026_09_30333435363734567891011[entry_sector],"")=AG349),--(IFERROR(Flights_2026_09_30333435363734567891011[nfl],-1)&gt;=AH349),--(IFERROR(Flights_2026_09_30333435363734567891011[nfl],-1)&lt;=IF(AH349=450,450,AH349+9)))</f>
        <v>0</v>
      </c>
    </row>
    <row r="350" spans="1:35" x14ac:dyDescent="0.2">
      <c r="A350" s="38" t="s">
        <v>1001</v>
      </c>
      <c r="B350" s="38"/>
      <c r="C350" s="38"/>
      <c r="D350" s="38"/>
      <c r="E350" s="38"/>
      <c r="F350" s="38"/>
      <c r="G350" s="38"/>
      <c r="H350" s="38"/>
      <c r="I350" s="38"/>
      <c r="J350" s="38"/>
      <c r="AF350" s="2">
        <v>0.66666666666666663</v>
      </c>
      <c r="AG350" t="s">
        <v>840</v>
      </c>
      <c r="AH350" s="17">
        <v>300</v>
      </c>
      <c r="AI350" s="17" cm="1">
        <f t="array" ref="AI350">SUMPRODUCT(--(IFERROR(HOUR(Flights_2026_09_30333435363734567891011[entry_hour]),-1)=HOUR(AF350)),--(IFERROR(Flights_2026_09_30333435363734567891011[entry_sector],"")=AG350),--(IFERROR(Flights_2026_09_30333435363734567891011[nfl],-1)&gt;=AH350),--(IFERROR(Flights_2026_09_30333435363734567891011[nfl],-1)&lt;=IF(AH350=450,450,AH350+9)))</f>
        <v>0</v>
      </c>
    </row>
    <row r="351" spans="1:35" x14ac:dyDescent="0.2">
      <c r="AF351" s="2">
        <v>0.66666666666666663</v>
      </c>
      <c r="AG351" t="s">
        <v>840</v>
      </c>
      <c r="AH351" s="17">
        <v>310</v>
      </c>
      <c r="AI351" s="17" cm="1">
        <f t="array" ref="AI351">SUMPRODUCT(--(IFERROR(HOUR(Flights_2026_09_30333435363734567891011[entry_hour]),-1)=HOUR(AF351)),--(IFERROR(Flights_2026_09_30333435363734567891011[entry_sector],"")=AG351),--(IFERROR(Flights_2026_09_30333435363734567891011[nfl],-1)&gt;=AH351),--(IFERROR(Flights_2026_09_30333435363734567891011[nfl],-1)&lt;=IF(AH351=450,450,AH351+9)))</f>
        <v>0</v>
      </c>
    </row>
    <row r="352" spans="1:35" x14ac:dyDescent="0.2">
      <c r="A352" s="3" t="s">
        <v>1002</v>
      </c>
      <c r="B352" s="3" t="s">
        <v>21</v>
      </c>
      <c r="C352" s="3" t="s">
        <v>28</v>
      </c>
      <c r="D352" s="3" t="s">
        <v>470</v>
      </c>
      <c r="E352" s="3" t="s">
        <v>803</v>
      </c>
      <c r="AF352" s="2">
        <v>0.66666666666666663</v>
      </c>
      <c r="AG352" t="s">
        <v>840</v>
      </c>
      <c r="AH352" s="17">
        <v>320</v>
      </c>
      <c r="AI352" s="17" cm="1">
        <f t="array" ref="AI352">SUMPRODUCT(--(IFERROR(HOUR(Flights_2026_09_30333435363734567891011[entry_hour]),-1)=HOUR(AF352)),--(IFERROR(Flights_2026_09_30333435363734567891011[entry_sector],"")=AG352),--(IFERROR(Flights_2026_09_30333435363734567891011[nfl],-1)&gt;=AH352),--(IFERROR(Flights_2026_09_30333435363734567891011[nfl],-1)&lt;=IF(AH352=450,450,AH352+9)))</f>
        <v>0</v>
      </c>
    </row>
    <row r="353" spans="1:35" x14ac:dyDescent="0.2">
      <c r="A353" s="4">
        <v>0.58333333333333337</v>
      </c>
      <c r="B353" s="26" cm="1">
        <f t="array" ref="B353">SUMPRODUCT(--(IFERROR(HOUR(Flights_2026_09_30333435363734567891011[ata]),-1)=HOUR($A353)),--(IFERROR(Flights_2026_09_30333435363734567891011[arr_runway],"")=B$352))</f>
        <v>10</v>
      </c>
      <c r="C353" s="26" cm="1">
        <f t="array" ref="C353">SUMPRODUCT(--(IFERROR(HOUR(Flights_2026_09_30333435363734567891011[ata]),-1)=HOUR($A353)),--(IFERROR(Flights_2026_09_30333435363734567891011[arr_runway],"")=C$352))</f>
        <v>4</v>
      </c>
      <c r="D353" s="26" cm="1">
        <f t="array" ref="D353">SUMPRODUCT(--(IFERROR(HOUR(Flights_2026_09_30333435363734567891011[ata]),-1)=HOUR($A353)),--(IFERROR(Flights_2026_09_30333435363734567891011[arr_runway],"")=D$352))</f>
        <v>0</v>
      </c>
      <c r="E353" s="26" cm="1">
        <f t="array" ref="E353">SUMPRODUCT(--(IFERROR(HOUR(Flights_2026_09_30333435363734567891011[ata]),-1)=HOUR($A353)),--(IFERROR(Flights_2026_09_30333435363734567891011[arr_runway],"")=E$352))</f>
        <v>0</v>
      </c>
      <c r="AF353" s="2">
        <v>0.66666666666666663</v>
      </c>
      <c r="AG353" t="s">
        <v>840</v>
      </c>
      <c r="AH353" s="17">
        <v>330</v>
      </c>
      <c r="AI353" s="17" cm="1">
        <f t="array" ref="AI353">SUMPRODUCT(--(IFERROR(HOUR(Flights_2026_09_30333435363734567891011[entry_hour]),-1)=HOUR(AF353)),--(IFERROR(Flights_2026_09_30333435363734567891011[entry_sector],"")=AG353),--(IFERROR(Flights_2026_09_30333435363734567891011[nfl],-1)&gt;=AH353),--(IFERROR(Flights_2026_09_30333435363734567891011[nfl],-1)&lt;=IF(AH353=450,450,AH353+9)))</f>
        <v>0</v>
      </c>
    </row>
    <row r="354" spans="1:35" x14ac:dyDescent="0.2">
      <c r="A354" s="4">
        <v>0.625</v>
      </c>
      <c r="B354" s="26" cm="1">
        <f t="array" ref="B354">SUMPRODUCT(--(IFERROR(HOUR(Flights_2026_09_30333435363734567891011[ata]),-1)=HOUR($A354)),--(IFERROR(Flights_2026_09_30333435363734567891011[arr_runway],"")=B$352))</f>
        <v>13</v>
      </c>
      <c r="C354" s="26" cm="1">
        <f t="array" ref="C354">SUMPRODUCT(--(IFERROR(HOUR(Flights_2026_09_30333435363734567891011[ata]),-1)=HOUR($A354)),--(IFERROR(Flights_2026_09_30333435363734567891011[arr_runway],"")=C$352))</f>
        <v>3</v>
      </c>
      <c r="D354" s="26" cm="1">
        <f t="array" ref="D354">SUMPRODUCT(--(IFERROR(HOUR(Flights_2026_09_30333435363734567891011[ata]),-1)=HOUR($A354)),--(IFERROR(Flights_2026_09_30333435363734567891011[arr_runway],"")=D$352))</f>
        <v>0</v>
      </c>
      <c r="E354" s="26" cm="1">
        <f t="array" ref="E354">SUMPRODUCT(--(IFERROR(HOUR(Flights_2026_09_30333435363734567891011[ata]),-1)=HOUR($A354)),--(IFERROR(Flights_2026_09_30333435363734567891011[arr_runway],"")=E$352))</f>
        <v>0</v>
      </c>
      <c r="AF354" s="2">
        <v>0.66666666666666663</v>
      </c>
      <c r="AG354" t="s">
        <v>840</v>
      </c>
      <c r="AH354" s="17">
        <v>340</v>
      </c>
      <c r="AI354" s="17" cm="1">
        <f t="array" ref="AI354">SUMPRODUCT(--(IFERROR(HOUR(Flights_2026_09_30333435363734567891011[entry_hour]),-1)=HOUR(AF354)),--(IFERROR(Flights_2026_09_30333435363734567891011[entry_sector],"")=AG354),--(IFERROR(Flights_2026_09_30333435363734567891011[nfl],-1)&gt;=AH354),--(IFERROR(Flights_2026_09_30333435363734567891011[nfl],-1)&lt;=IF(AH354=450,450,AH354+9)))</f>
        <v>0</v>
      </c>
    </row>
    <row r="355" spans="1:35" x14ac:dyDescent="0.2">
      <c r="A355" s="4">
        <v>0.66666666666666674</v>
      </c>
      <c r="B355" s="26" cm="1">
        <f t="array" ref="B355">SUMPRODUCT(--(IFERROR(HOUR(Flights_2026_09_30333435363734567891011[ata]),-1)=HOUR($A355)),--(IFERROR(Flights_2026_09_30333435363734567891011[arr_runway],"")=B$352))</f>
        <v>20</v>
      </c>
      <c r="C355" s="26" cm="1">
        <f t="array" ref="C355">SUMPRODUCT(--(IFERROR(HOUR(Flights_2026_09_30333435363734567891011[ata]),-1)=HOUR($A355)),--(IFERROR(Flights_2026_09_30333435363734567891011[arr_runway],"")=C$352))</f>
        <v>1</v>
      </c>
      <c r="D355" s="26" cm="1">
        <f t="array" ref="D355">SUMPRODUCT(--(IFERROR(HOUR(Flights_2026_09_30333435363734567891011[ata]),-1)=HOUR($A355)),--(IFERROR(Flights_2026_09_30333435363734567891011[arr_runway],"")=D$352))</f>
        <v>0</v>
      </c>
      <c r="E355" s="26" cm="1">
        <f t="array" ref="E355">SUMPRODUCT(--(IFERROR(HOUR(Flights_2026_09_30333435363734567891011[ata]),-1)=HOUR($A355)),--(IFERROR(Flights_2026_09_30333435363734567891011[arr_runway],"")=E$352))</f>
        <v>0</v>
      </c>
      <c r="AF355" s="2">
        <v>0.66666666666666663</v>
      </c>
      <c r="AG355" t="s">
        <v>840</v>
      </c>
      <c r="AH355" s="17">
        <v>350</v>
      </c>
      <c r="AI355" s="17" cm="1">
        <f t="array" ref="AI355">SUMPRODUCT(--(IFERROR(HOUR(Flights_2026_09_30333435363734567891011[entry_hour]),-1)=HOUR(AF355)),--(IFERROR(Flights_2026_09_30333435363734567891011[entry_sector],"")=AG355),--(IFERROR(Flights_2026_09_30333435363734567891011[nfl],-1)&gt;=AH355),--(IFERROR(Flights_2026_09_30333435363734567891011[nfl],-1)&lt;=IF(AH355=450,450,AH355+9)))</f>
        <v>0</v>
      </c>
    </row>
    <row r="356" spans="1:35" x14ac:dyDescent="0.2">
      <c r="A356" s="4">
        <v>0.70833333333333337</v>
      </c>
      <c r="B356" s="26" cm="1">
        <f t="array" ref="B356">SUMPRODUCT(--(IFERROR(HOUR(Flights_2026_09_30333435363734567891011[ata]),-1)=HOUR($A356)),--(IFERROR(Flights_2026_09_30333435363734567891011[arr_runway],"")=B$352))</f>
        <v>15</v>
      </c>
      <c r="C356" s="26" cm="1">
        <f t="array" ref="C356">SUMPRODUCT(--(IFERROR(HOUR(Flights_2026_09_30333435363734567891011[ata]),-1)=HOUR($A356)),--(IFERROR(Flights_2026_09_30333435363734567891011[arr_runway],"")=C$352))</f>
        <v>1</v>
      </c>
      <c r="D356" s="26" cm="1">
        <f t="array" ref="D356">SUMPRODUCT(--(IFERROR(HOUR(Flights_2026_09_30333435363734567891011[ata]),-1)=HOUR($A356)),--(IFERROR(Flights_2026_09_30333435363734567891011[arr_runway],"")=D$352))</f>
        <v>0</v>
      </c>
      <c r="E356" s="26" cm="1">
        <f t="array" ref="E356">SUMPRODUCT(--(IFERROR(HOUR(Flights_2026_09_30333435363734567891011[ata]),-1)=HOUR($A356)),--(IFERROR(Flights_2026_09_30333435363734567891011[arr_runway],"")=E$352))</f>
        <v>0</v>
      </c>
      <c r="AF356" s="2">
        <v>0.66666666666666663</v>
      </c>
      <c r="AG356" t="s">
        <v>840</v>
      </c>
      <c r="AH356" s="17">
        <v>360</v>
      </c>
      <c r="AI356" s="17" cm="1">
        <f t="array" ref="AI356">SUMPRODUCT(--(IFERROR(HOUR(Flights_2026_09_30333435363734567891011[entry_hour]),-1)=HOUR(AF356)),--(IFERROR(Flights_2026_09_30333435363734567891011[entry_sector],"")=AG356),--(IFERROR(Flights_2026_09_30333435363734567891011[nfl],-1)&gt;=AH356),--(IFERROR(Flights_2026_09_30333435363734567891011[nfl],-1)&lt;=IF(AH356=450,450,AH356+9)))</f>
        <v>0</v>
      </c>
    </row>
    <row r="357" spans="1:35" x14ac:dyDescent="0.2">
      <c r="A357" s="4">
        <v>0.75</v>
      </c>
      <c r="B357" s="26" cm="1">
        <f t="array" ref="B357">SUMPRODUCT(--(IFERROR(HOUR(Flights_2026_09_30333435363734567891011[ata]),-1)=HOUR($A357)),--(IFERROR(Flights_2026_09_30333435363734567891011[arr_runway],"")=B$352))</f>
        <v>17</v>
      </c>
      <c r="C357" s="26" cm="1">
        <f t="array" ref="C357">SUMPRODUCT(--(IFERROR(HOUR(Flights_2026_09_30333435363734567891011[ata]),-1)=HOUR($A357)),--(IFERROR(Flights_2026_09_30333435363734567891011[arr_runway],"")=C$352))</f>
        <v>1</v>
      </c>
      <c r="D357" s="26" cm="1">
        <f t="array" ref="D357">SUMPRODUCT(--(IFERROR(HOUR(Flights_2026_09_30333435363734567891011[ata]),-1)=HOUR($A357)),--(IFERROR(Flights_2026_09_30333435363734567891011[arr_runway],"")=D$352))</f>
        <v>0</v>
      </c>
      <c r="E357" s="26" cm="1">
        <f t="array" ref="E357">SUMPRODUCT(--(IFERROR(HOUR(Flights_2026_09_30333435363734567891011[ata]),-1)=HOUR($A357)),--(IFERROR(Flights_2026_09_30333435363734567891011[arr_runway],"")=E$352))</f>
        <v>0</v>
      </c>
      <c r="AF357" s="2">
        <v>0.66666666666666663</v>
      </c>
      <c r="AG357" t="s">
        <v>840</v>
      </c>
      <c r="AH357" s="17">
        <v>370</v>
      </c>
      <c r="AI357" s="17" cm="1">
        <f t="array" ref="AI357">SUMPRODUCT(--(IFERROR(HOUR(Flights_2026_09_30333435363734567891011[entry_hour]),-1)=HOUR(AF357)),--(IFERROR(Flights_2026_09_30333435363734567891011[entry_sector],"")=AG357),--(IFERROR(Flights_2026_09_30333435363734567891011[nfl],-1)&gt;=AH357),--(IFERROR(Flights_2026_09_30333435363734567891011[nfl],-1)&lt;=IF(AH357=450,450,AH357+9)))</f>
        <v>0</v>
      </c>
    </row>
    <row r="358" spans="1:35" x14ac:dyDescent="0.2">
      <c r="A358" s="4">
        <v>0.79166666666666674</v>
      </c>
      <c r="B358" s="26" cm="1">
        <f t="array" ref="B358">SUMPRODUCT(--(IFERROR(HOUR(Flights_2026_09_30333435363734567891011[ata]),-1)=HOUR($A358)),--(IFERROR(Flights_2026_09_30333435363734567891011[arr_runway],"")=B$352))</f>
        <v>16</v>
      </c>
      <c r="C358" s="26" cm="1">
        <f t="array" ref="C358">SUMPRODUCT(--(IFERROR(HOUR(Flights_2026_09_30333435363734567891011[ata]),-1)=HOUR($A358)),--(IFERROR(Flights_2026_09_30333435363734567891011[arr_runway],"")=C$352))</f>
        <v>3</v>
      </c>
      <c r="D358" s="26" cm="1">
        <f t="array" ref="D358">SUMPRODUCT(--(IFERROR(HOUR(Flights_2026_09_30333435363734567891011[ata]),-1)=HOUR($A358)),--(IFERROR(Flights_2026_09_30333435363734567891011[arr_runway],"")=D$352))</f>
        <v>0</v>
      </c>
      <c r="E358" s="26" cm="1">
        <f t="array" ref="E358">SUMPRODUCT(--(IFERROR(HOUR(Flights_2026_09_30333435363734567891011[ata]),-1)=HOUR($A358)),--(IFERROR(Flights_2026_09_30333435363734567891011[arr_runway],"")=E$352))</f>
        <v>0</v>
      </c>
      <c r="AF358" s="2">
        <v>0.66666666666666663</v>
      </c>
      <c r="AG358" t="s">
        <v>840</v>
      </c>
      <c r="AH358" s="17">
        <v>380</v>
      </c>
      <c r="AI358" s="17" cm="1">
        <f t="array" ref="AI358">SUMPRODUCT(--(IFERROR(HOUR(Flights_2026_09_30333435363734567891011[entry_hour]),-1)=HOUR(AF358)),--(IFERROR(Flights_2026_09_30333435363734567891011[entry_sector],"")=AG358),--(IFERROR(Flights_2026_09_30333435363734567891011[nfl],-1)&gt;=AH358),--(IFERROR(Flights_2026_09_30333435363734567891011[nfl],-1)&lt;=IF(AH358=450,450,AH358+9)))</f>
        <v>0</v>
      </c>
    </row>
    <row r="359" spans="1:35" x14ac:dyDescent="0.2">
      <c r="A359" s="4">
        <v>0.83333333333333337</v>
      </c>
      <c r="B359" s="26" cm="1">
        <f t="array" ref="B359">SUMPRODUCT(--(IFERROR(HOUR(Flights_2026_09_30333435363734567891011[ata]),-1)=HOUR($A359)),--(IFERROR(Flights_2026_09_30333435363734567891011[arr_runway],"")=B$352))</f>
        <v>13</v>
      </c>
      <c r="C359" s="26" cm="1">
        <f t="array" ref="C359">SUMPRODUCT(--(IFERROR(HOUR(Flights_2026_09_30333435363734567891011[ata]),-1)=HOUR($A359)),--(IFERROR(Flights_2026_09_30333435363734567891011[arr_runway],"")=C$352))</f>
        <v>0</v>
      </c>
      <c r="D359" s="26" cm="1">
        <f t="array" ref="D359">SUMPRODUCT(--(IFERROR(HOUR(Flights_2026_09_30333435363734567891011[ata]),-1)=HOUR($A359)),--(IFERROR(Flights_2026_09_30333435363734567891011[arr_runway],"")=D$352))</f>
        <v>0</v>
      </c>
      <c r="E359" s="26" cm="1">
        <f t="array" ref="E359">SUMPRODUCT(--(IFERROR(HOUR(Flights_2026_09_30333435363734567891011[ata]),-1)=HOUR($A359)),--(IFERROR(Flights_2026_09_30333435363734567891011[arr_runway],"")=E$352))</f>
        <v>0</v>
      </c>
      <c r="AF359" s="2">
        <v>0.66666666666666663</v>
      </c>
      <c r="AG359" t="s">
        <v>840</v>
      </c>
      <c r="AH359" s="17">
        <v>390</v>
      </c>
      <c r="AI359" s="17" cm="1">
        <f t="array" ref="AI359">SUMPRODUCT(--(IFERROR(HOUR(Flights_2026_09_30333435363734567891011[entry_hour]),-1)=HOUR(AF359)),--(IFERROR(Flights_2026_09_30333435363734567891011[entry_sector],"")=AG359),--(IFERROR(Flights_2026_09_30333435363734567891011[nfl],-1)&gt;=AH359),--(IFERROR(Flights_2026_09_30333435363734567891011[nfl],-1)&lt;=IF(AH359=450,450,AH359+9)))</f>
        <v>0</v>
      </c>
    </row>
    <row r="360" spans="1:35" x14ac:dyDescent="0.2">
      <c r="A360" s="4">
        <v>0.875</v>
      </c>
      <c r="B360" s="26" cm="1">
        <f t="array" ref="B360">SUMPRODUCT(--(IFERROR(HOUR(Flights_2026_09_30333435363734567891011[ata]),-1)=HOUR($A360)),--(IFERROR(Flights_2026_09_30333435363734567891011[arr_runway],"")=B$352))</f>
        <v>6</v>
      </c>
      <c r="C360" s="26" cm="1">
        <f t="array" ref="C360">SUMPRODUCT(--(IFERROR(HOUR(Flights_2026_09_30333435363734567891011[ata]),-1)=HOUR($A360)),--(IFERROR(Flights_2026_09_30333435363734567891011[arr_runway],"")=C$352))</f>
        <v>1</v>
      </c>
      <c r="D360" s="26" cm="1">
        <f t="array" ref="D360">SUMPRODUCT(--(IFERROR(HOUR(Flights_2026_09_30333435363734567891011[ata]),-1)=HOUR($A360)),--(IFERROR(Flights_2026_09_30333435363734567891011[arr_runway],"")=D$352))</f>
        <v>0</v>
      </c>
      <c r="E360" s="26" cm="1">
        <f t="array" ref="E360">SUMPRODUCT(--(IFERROR(HOUR(Flights_2026_09_30333435363734567891011[ata]),-1)=HOUR($A360)),--(IFERROR(Flights_2026_09_30333435363734567891011[arr_runway],"")=E$352))</f>
        <v>0</v>
      </c>
      <c r="AF360" s="2">
        <v>0.66666666666666663</v>
      </c>
      <c r="AG360" t="s">
        <v>840</v>
      </c>
      <c r="AH360" s="17">
        <v>400</v>
      </c>
      <c r="AI360" s="17" cm="1">
        <f t="array" ref="AI360">SUMPRODUCT(--(IFERROR(HOUR(Flights_2026_09_30333435363734567891011[entry_hour]),-1)=HOUR(AF360)),--(IFERROR(Flights_2026_09_30333435363734567891011[entry_sector],"")=AG360),--(IFERROR(Flights_2026_09_30333435363734567891011[nfl],-1)&gt;=AH360),--(IFERROR(Flights_2026_09_30333435363734567891011[nfl],-1)&lt;=IF(AH360=450,450,AH360+9)))</f>
        <v>0</v>
      </c>
    </row>
    <row r="361" spans="1:35" x14ac:dyDescent="0.2">
      <c r="A361" s="4">
        <v>0.91666666666666674</v>
      </c>
      <c r="B361" s="26" cm="1">
        <f t="array" ref="B361">SUMPRODUCT(--(IFERROR(HOUR(Flights_2026_09_30333435363734567891011[ata]),-1)=HOUR($A361)),--(IFERROR(Flights_2026_09_30333435363734567891011[arr_runway],"")=B$352))</f>
        <v>7</v>
      </c>
      <c r="C361" s="26" cm="1">
        <f t="array" ref="C361">SUMPRODUCT(--(IFERROR(HOUR(Flights_2026_09_30333435363734567891011[ata]),-1)=HOUR($A361)),--(IFERROR(Flights_2026_09_30333435363734567891011[arr_runway],"")=C$352))</f>
        <v>4</v>
      </c>
      <c r="D361" s="26" cm="1">
        <f t="array" ref="D361">SUMPRODUCT(--(IFERROR(HOUR(Flights_2026_09_30333435363734567891011[ata]),-1)=HOUR($A361)),--(IFERROR(Flights_2026_09_30333435363734567891011[arr_runway],"")=D$352))</f>
        <v>0</v>
      </c>
      <c r="E361" s="26" cm="1">
        <f t="array" ref="E361">SUMPRODUCT(--(IFERROR(HOUR(Flights_2026_09_30333435363734567891011[ata]),-1)=HOUR($A361)),--(IFERROR(Flights_2026_09_30333435363734567891011[arr_runway],"")=E$352))</f>
        <v>0</v>
      </c>
      <c r="AF361" s="2">
        <v>0.66666666666666663</v>
      </c>
      <c r="AG361" t="s">
        <v>840</v>
      </c>
      <c r="AH361" s="17">
        <v>410</v>
      </c>
      <c r="AI361" s="17" cm="1">
        <f t="array" ref="AI361">SUMPRODUCT(--(IFERROR(HOUR(Flights_2026_09_30333435363734567891011[entry_hour]),-1)=HOUR(AF361)),--(IFERROR(Flights_2026_09_30333435363734567891011[entry_sector],"")=AG361),--(IFERROR(Flights_2026_09_30333435363734567891011[nfl],-1)&gt;=AH361),--(IFERROR(Flights_2026_09_30333435363734567891011[nfl],-1)&lt;=IF(AH361=450,450,AH361+9)))</f>
        <v>0</v>
      </c>
    </row>
    <row r="362" spans="1:35" x14ac:dyDescent="0.2">
      <c r="AF362" s="2">
        <v>0.66666666666666663</v>
      </c>
      <c r="AG362" t="s">
        <v>840</v>
      </c>
      <c r="AH362" s="17">
        <v>420</v>
      </c>
      <c r="AI362" s="17" cm="1">
        <f t="array" ref="AI362">SUMPRODUCT(--(IFERROR(HOUR(Flights_2026_09_30333435363734567891011[entry_hour]),-1)=HOUR(AF362)),--(IFERROR(Flights_2026_09_30333435363734567891011[entry_sector],"")=AG362),--(IFERROR(Flights_2026_09_30333435363734567891011[nfl],-1)&gt;=AH362),--(IFERROR(Flights_2026_09_30333435363734567891011[nfl],-1)&lt;=IF(AH362=450,450,AH362+9)))</f>
        <v>0</v>
      </c>
    </row>
    <row r="363" spans="1:35" x14ac:dyDescent="0.2">
      <c r="AF363" s="2">
        <v>0.66666666666666663</v>
      </c>
      <c r="AG363" t="s">
        <v>840</v>
      </c>
      <c r="AH363" s="17">
        <v>430</v>
      </c>
      <c r="AI363" s="17" cm="1">
        <f t="array" ref="AI363">SUMPRODUCT(--(IFERROR(HOUR(Flights_2026_09_30333435363734567891011[entry_hour]),-1)=HOUR(AF363)),--(IFERROR(Flights_2026_09_30333435363734567891011[entry_sector],"")=AG363),--(IFERROR(Flights_2026_09_30333435363734567891011[nfl],-1)&gt;=AH363),--(IFERROR(Flights_2026_09_30333435363734567891011[nfl],-1)&lt;=IF(AH363=450,450,AH363+9)))</f>
        <v>0</v>
      </c>
    </row>
    <row r="364" spans="1:35" x14ac:dyDescent="0.2">
      <c r="AF364" s="2">
        <v>0.66666666666666663</v>
      </c>
      <c r="AG364" t="s">
        <v>840</v>
      </c>
      <c r="AH364" s="17">
        <v>440</v>
      </c>
      <c r="AI364" s="17" cm="1">
        <f t="array" ref="AI364">SUMPRODUCT(--(IFERROR(HOUR(Flights_2026_09_30333435363734567891011[entry_hour]),-1)=HOUR(AF364)),--(IFERROR(Flights_2026_09_30333435363734567891011[entry_sector],"")=AG364),--(IFERROR(Flights_2026_09_30333435363734567891011[nfl],-1)&gt;=AH364),--(IFERROR(Flights_2026_09_30333435363734567891011[nfl],-1)&lt;=IF(AH364=450,450,AH364+9)))</f>
        <v>0</v>
      </c>
    </row>
    <row r="365" spans="1:35" x14ac:dyDescent="0.2">
      <c r="AF365" s="2">
        <v>0.66666666666666663</v>
      </c>
      <c r="AG365" t="s">
        <v>840</v>
      </c>
      <c r="AH365" s="17">
        <v>450</v>
      </c>
      <c r="AI365" s="17" cm="1">
        <f t="array" ref="AI365">SUMPRODUCT(--(IFERROR(HOUR(Flights_2026_09_30333435363734567891011[entry_hour]),-1)=HOUR(AF365)),--(IFERROR(Flights_2026_09_30333435363734567891011[entry_sector],"")=AG365),--(IFERROR(Flights_2026_09_30333435363734567891011[nfl],-1)&gt;=AH365),--(IFERROR(Flights_2026_09_30333435363734567891011[nfl],-1)&lt;=IF(AH365=450,450,AH365+9)))</f>
        <v>0</v>
      </c>
    </row>
    <row r="366" spans="1:35" x14ac:dyDescent="0.2">
      <c r="AF366" s="2">
        <v>0.66666666666666663</v>
      </c>
      <c r="AG366" t="s">
        <v>747</v>
      </c>
      <c r="AH366" s="17">
        <v>200</v>
      </c>
      <c r="AI366" s="17" cm="1">
        <f t="array" ref="AI366">SUMPRODUCT(--(IFERROR(HOUR(Flights_2026_09_30333435363734567891011[entry_hour]),-1)=HOUR(AF366)),--(IFERROR(Flights_2026_09_30333435363734567891011[entry_sector],"")=AG366),--(IFERROR(Flights_2026_09_30333435363734567891011[nfl],-1)&gt;=AH366),--(IFERROR(Flights_2026_09_30333435363734567891011[nfl],-1)&lt;=IF(AH366=450,450,AH366+9)))</f>
        <v>0</v>
      </c>
    </row>
    <row r="367" spans="1:35" x14ac:dyDescent="0.2">
      <c r="AF367" s="2">
        <v>0.66666666666666663</v>
      </c>
      <c r="AG367" t="s">
        <v>747</v>
      </c>
      <c r="AH367" s="17">
        <v>210</v>
      </c>
      <c r="AI367" s="17" cm="1">
        <f t="array" ref="AI367">SUMPRODUCT(--(IFERROR(HOUR(Flights_2026_09_30333435363734567891011[entry_hour]),-1)=HOUR(AF367)),--(IFERROR(Flights_2026_09_30333435363734567891011[entry_sector],"")=AG367),--(IFERROR(Flights_2026_09_30333435363734567891011[nfl],-1)&gt;=AH367),--(IFERROR(Flights_2026_09_30333435363734567891011[nfl],-1)&lt;=IF(AH367=450,450,AH367+9)))</f>
        <v>1</v>
      </c>
    </row>
    <row r="368" spans="1:35" x14ac:dyDescent="0.2">
      <c r="AF368" s="2">
        <v>0.66666666666666663</v>
      </c>
      <c r="AG368" t="s">
        <v>747</v>
      </c>
      <c r="AH368" s="17">
        <v>220</v>
      </c>
      <c r="AI368" s="17" cm="1">
        <f t="array" ref="AI368">SUMPRODUCT(--(IFERROR(HOUR(Flights_2026_09_30333435363734567891011[entry_hour]),-1)=HOUR(AF368)),--(IFERROR(Flights_2026_09_30333435363734567891011[entry_sector],"")=AG368),--(IFERROR(Flights_2026_09_30333435363734567891011[nfl],-1)&gt;=AH368),--(IFERROR(Flights_2026_09_30333435363734567891011[nfl],-1)&lt;=IF(AH368=450,450,AH368+9)))</f>
        <v>0</v>
      </c>
    </row>
    <row r="369" spans="32:35" x14ac:dyDescent="0.2">
      <c r="AF369" s="2">
        <v>0.66666666666666663</v>
      </c>
      <c r="AG369" t="s">
        <v>747</v>
      </c>
      <c r="AH369" s="17">
        <v>230</v>
      </c>
      <c r="AI369" s="17" cm="1">
        <f t="array" ref="AI369">SUMPRODUCT(--(IFERROR(HOUR(Flights_2026_09_30333435363734567891011[entry_hour]),-1)=HOUR(AF369)),--(IFERROR(Flights_2026_09_30333435363734567891011[entry_sector],"")=AG369),--(IFERROR(Flights_2026_09_30333435363734567891011[nfl],-1)&gt;=AH369),--(IFERROR(Flights_2026_09_30333435363734567891011[nfl],-1)&lt;=IF(AH369=450,450,AH369+9)))</f>
        <v>0</v>
      </c>
    </row>
    <row r="370" spans="32:35" x14ac:dyDescent="0.2">
      <c r="AF370" s="2">
        <v>0.66666666666666663</v>
      </c>
      <c r="AG370" t="s">
        <v>747</v>
      </c>
      <c r="AH370" s="17">
        <v>240</v>
      </c>
      <c r="AI370" s="17" cm="1">
        <f t="array" ref="AI370">SUMPRODUCT(--(IFERROR(HOUR(Flights_2026_09_30333435363734567891011[entry_hour]),-1)=HOUR(AF370)),--(IFERROR(Flights_2026_09_30333435363734567891011[entry_sector],"")=AG370),--(IFERROR(Flights_2026_09_30333435363734567891011[nfl],-1)&gt;=AH370),--(IFERROR(Flights_2026_09_30333435363734567891011[nfl],-1)&lt;=IF(AH370=450,450,AH370+9)))</f>
        <v>0</v>
      </c>
    </row>
    <row r="371" spans="32:35" x14ac:dyDescent="0.2">
      <c r="AF371" s="2">
        <v>0.66666666666666663</v>
      </c>
      <c r="AG371" t="s">
        <v>747</v>
      </c>
      <c r="AH371" s="17">
        <v>250</v>
      </c>
      <c r="AI371" s="17" cm="1">
        <f t="array" ref="AI371">SUMPRODUCT(--(IFERROR(HOUR(Flights_2026_09_30333435363734567891011[entry_hour]),-1)=HOUR(AF371)),--(IFERROR(Flights_2026_09_30333435363734567891011[entry_sector],"")=AG371),--(IFERROR(Flights_2026_09_30333435363734567891011[nfl],-1)&gt;=AH371),--(IFERROR(Flights_2026_09_30333435363734567891011[nfl],-1)&lt;=IF(AH371=450,450,AH371+9)))</f>
        <v>0</v>
      </c>
    </row>
    <row r="372" spans="32:35" x14ac:dyDescent="0.2">
      <c r="AF372" s="2">
        <v>0.66666666666666663</v>
      </c>
      <c r="AG372" t="s">
        <v>747</v>
      </c>
      <c r="AH372" s="17">
        <v>260</v>
      </c>
      <c r="AI372" s="17" cm="1">
        <f t="array" ref="AI372">SUMPRODUCT(--(IFERROR(HOUR(Flights_2026_09_30333435363734567891011[entry_hour]),-1)=HOUR(AF372)),--(IFERROR(Flights_2026_09_30333435363734567891011[entry_sector],"")=AG372),--(IFERROR(Flights_2026_09_30333435363734567891011[nfl],-1)&gt;=AH372),--(IFERROR(Flights_2026_09_30333435363734567891011[nfl],-1)&lt;=IF(AH372=450,450,AH372+9)))</f>
        <v>0</v>
      </c>
    </row>
    <row r="373" spans="32:35" x14ac:dyDescent="0.2">
      <c r="AF373" s="2">
        <v>0.66666666666666663</v>
      </c>
      <c r="AG373" t="s">
        <v>747</v>
      </c>
      <c r="AH373" s="17">
        <v>270</v>
      </c>
      <c r="AI373" s="17" cm="1">
        <f t="array" ref="AI373">SUMPRODUCT(--(IFERROR(HOUR(Flights_2026_09_30333435363734567891011[entry_hour]),-1)=HOUR(AF373)),--(IFERROR(Flights_2026_09_30333435363734567891011[entry_sector],"")=AG373),--(IFERROR(Flights_2026_09_30333435363734567891011[nfl],-1)&gt;=AH373),--(IFERROR(Flights_2026_09_30333435363734567891011[nfl],-1)&lt;=IF(AH373=450,450,AH373+9)))</f>
        <v>0</v>
      </c>
    </row>
    <row r="374" spans="32:35" x14ac:dyDescent="0.2">
      <c r="AF374" s="2">
        <v>0.66666666666666663</v>
      </c>
      <c r="AG374" t="s">
        <v>747</v>
      </c>
      <c r="AH374" s="17">
        <v>280</v>
      </c>
      <c r="AI374" s="17" cm="1">
        <f t="array" ref="AI374">SUMPRODUCT(--(IFERROR(HOUR(Flights_2026_09_30333435363734567891011[entry_hour]),-1)=HOUR(AF374)),--(IFERROR(Flights_2026_09_30333435363734567891011[entry_sector],"")=AG374),--(IFERROR(Flights_2026_09_30333435363734567891011[nfl],-1)&gt;=AH374),--(IFERROR(Flights_2026_09_30333435363734567891011[nfl],-1)&lt;=IF(AH374=450,450,AH374+9)))</f>
        <v>0</v>
      </c>
    </row>
    <row r="375" spans="32:35" x14ac:dyDescent="0.2">
      <c r="AF375" s="2">
        <v>0.66666666666666663</v>
      </c>
      <c r="AG375" t="s">
        <v>747</v>
      </c>
      <c r="AH375" s="17">
        <v>290</v>
      </c>
      <c r="AI375" s="17" cm="1">
        <f t="array" ref="AI375">SUMPRODUCT(--(IFERROR(HOUR(Flights_2026_09_30333435363734567891011[entry_hour]),-1)=HOUR(AF375)),--(IFERROR(Flights_2026_09_30333435363734567891011[entry_sector],"")=AG375),--(IFERROR(Flights_2026_09_30333435363734567891011[nfl],-1)&gt;=AH375),--(IFERROR(Flights_2026_09_30333435363734567891011[nfl],-1)&lt;=IF(AH375=450,450,AH375+9)))</f>
        <v>0</v>
      </c>
    </row>
    <row r="376" spans="32:35" x14ac:dyDescent="0.2">
      <c r="AF376" s="2">
        <v>0.66666666666666663</v>
      </c>
      <c r="AG376" t="s">
        <v>747</v>
      </c>
      <c r="AH376" s="17">
        <v>300</v>
      </c>
      <c r="AI376" s="17" cm="1">
        <f t="array" ref="AI376">SUMPRODUCT(--(IFERROR(HOUR(Flights_2026_09_30333435363734567891011[entry_hour]),-1)=HOUR(AF376)),--(IFERROR(Flights_2026_09_30333435363734567891011[entry_sector],"")=AG376),--(IFERROR(Flights_2026_09_30333435363734567891011[nfl],-1)&gt;=AH376),--(IFERROR(Flights_2026_09_30333435363734567891011[nfl],-1)&lt;=IF(AH376=450,450,AH376+9)))</f>
        <v>0</v>
      </c>
    </row>
    <row r="377" spans="32:35" x14ac:dyDescent="0.2">
      <c r="AF377" s="2">
        <v>0.66666666666666663</v>
      </c>
      <c r="AG377" t="s">
        <v>747</v>
      </c>
      <c r="AH377" s="17">
        <v>310</v>
      </c>
      <c r="AI377" s="17" cm="1">
        <f t="array" ref="AI377">SUMPRODUCT(--(IFERROR(HOUR(Flights_2026_09_30333435363734567891011[entry_hour]),-1)=HOUR(AF377)),--(IFERROR(Flights_2026_09_30333435363734567891011[entry_sector],"")=AG377),--(IFERROR(Flights_2026_09_30333435363734567891011[nfl],-1)&gt;=AH377),--(IFERROR(Flights_2026_09_30333435363734567891011[nfl],-1)&lt;=IF(AH377=450,450,AH377+9)))</f>
        <v>0</v>
      </c>
    </row>
    <row r="378" spans="32:35" x14ac:dyDescent="0.2">
      <c r="AF378" s="2">
        <v>0.66666666666666663</v>
      </c>
      <c r="AG378" t="s">
        <v>747</v>
      </c>
      <c r="AH378" s="17">
        <v>320</v>
      </c>
      <c r="AI378" s="17" cm="1">
        <f t="array" ref="AI378">SUMPRODUCT(--(IFERROR(HOUR(Flights_2026_09_30333435363734567891011[entry_hour]),-1)=HOUR(AF378)),--(IFERROR(Flights_2026_09_30333435363734567891011[entry_sector],"")=AG378),--(IFERROR(Flights_2026_09_30333435363734567891011[nfl],-1)&gt;=AH378),--(IFERROR(Flights_2026_09_30333435363734567891011[nfl],-1)&lt;=IF(AH378=450,450,AH378+9)))</f>
        <v>0</v>
      </c>
    </row>
    <row r="379" spans="32:35" x14ac:dyDescent="0.2">
      <c r="AF379" s="2">
        <v>0.66666666666666663</v>
      </c>
      <c r="AG379" t="s">
        <v>747</v>
      </c>
      <c r="AH379" s="17">
        <v>330</v>
      </c>
      <c r="AI379" s="17" cm="1">
        <f t="array" ref="AI379">SUMPRODUCT(--(IFERROR(HOUR(Flights_2026_09_30333435363734567891011[entry_hour]),-1)=HOUR(AF379)),--(IFERROR(Flights_2026_09_30333435363734567891011[entry_sector],"")=AG379),--(IFERROR(Flights_2026_09_30333435363734567891011[nfl],-1)&gt;=AH379),--(IFERROR(Flights_2026_09_30333435363734567891011[nfl],-1)&lt;=IF(AH379=450,450,AH379+9)))</f>
        <v>0</v>
      </c>
    </row>
    <row r="380" spans="32:35" x14ac:dyDescent="0.2">
      <c r="AF380" s="2">
        <v>0.66666666666666663</v>
      </c>
      <c r="AG380" t="s">
        <v>747</v>
      </c>
      <c r="AH380" s="17">
        <v>340</v>
      </c>
      <c r="AI380" s="17" cm="1">
        <f t="array" ref="AI380">SUMPRODUCT(--(IFERROR(HOUR(Flights_2026_09_30333435363734567891011[entry_hour]),-1)=HOUR(AF380)),--(IFERROR(Flights_2026_09_30333435363734567891011[entry_sector],"")=AG380),--(IFERROR(Flights_2026_09_30333435363734567891011[nfl],-1)&gt;=AH380),--(IFERROR(Flights_2026_09_30333435363734567891011[nfl],-1)&lt;=IF(AH380=450,450,AH380+9)))</f>
        <v>0</v>
      </c>
    </row>
    <row r="381" spans="32:35" x14ac:dyDescent="0.2">
      <c r="AF381" s="2">
        <v>0.66666666666666663</v>
      </c>
      <c r="AG381" t="s">
        <v>747</v>
      </c>
      <c r="AH381" s="17">
        <v>350</v>
      </c>
      <c r="AI381" s="17" cm="1">
        <f t="array" ref="AI381">SUMPRODUCT(--(IFERROR(HOUR(Flights_2026_09_30333435363734567891011[entry_hour]),-1)=HOUR(AF381)),--(IFERROR(Flights_2026_09_30333435363734567891011[entry_sector],"")=AG381),--(IFERROR(Flights_2026_09_30333435363734567891011[nfl],-1)&gt;=AH381),--(IFERROR(Flights_2026_09_30333435363734567891011[nfl],-1)&lt;=IF(AH381=450,450,AH381+9)))</f>
        <v>0</v>
      </c>
    </row>
    <row r="382" spans="32:35" x14ac:dyDescent="0.2">
      <c r="AF382" s="2">
        <v>0.66666666666666663</v>
      </c>
      <c r="AG382" t="s">
        <v>747</v>
      </c>
      <c r="AH382" s="17">
        <v>360</v>
      </c>
      <c r="AI382" s="17" cm="1">
        <f t="array" ref="AI382">SUMPRODUCT(--(IFERROR(HOUR(Flights_2026_09_30333435363734567891011[entry_hour]),-1)=HOUR(AF382)),--(IFERROR(Flights_2026_09_30333435363734567891011[entry_sector],"")=AG382),--(IFERROR(Flights_2026_09_30333435363734567891011[nfl],-1)&gt;=AH382),--(IFERROR(Flights_2026_09_30333435363734567891011[nfl],-1)&lt;=IF(AH382=450,450,AH382+9)))</f>
        <v>0</v>
      </c>
    </row>
    <row r="383" spans="32:35" x14ac:dyDescent="0.2">
      <c r="AF383" s="2">
        <v>0.66666666666666663</v>
      </c>
      <c r="AG383" t="s">
        <v>747</v>
      </c>
      <c r="AH383" s="17">
        <v>370</v>
      </c>
      <c r="AI383" s="17" cm="1">
        <f t="array" ref="AI383">SUMPRODUCT(--(IFERROR(HOUR(Flights_2026_09_30333435363734567891011[entry_hour]),-1)=HOUR(AF383)),--(IFERROR(Flights_2026_09_30333435363734567891011[entry_sector],"")=AG383),--(IFERROR(Flights_2026_09_30333435363734567891011[nfl],-1)&gt;=AH383),--(IFERROR(Flights_2026_09_30333435363734567891011[nfl],-1)&lt;=IF(AH383=450,450,AH383+9)))</f>
        <v>0</v>
      </c>
    </row>
    <row r="384" spans="32:35" x14ac:dyDescent="0.2">
      <c r="AF384" s="2">
        <v>0.66666666666666663</v>
      </c>
      <c r="AG384" t="s">
        <v>747</v>
      </c>
      <c r="AH384" s="17">
        <v>380</v>
      </c>
      <c r="AI384" s="17" cm="1">
        <f t="array" ref="AI384">SUMPRODUCT(--(IFERROR(HOUR(Flights_2026_09_30333435363734567891011[entry_hour]),-1)=HOUR(AF384)),--(IFERROR(Flights_2026_09_30333435363734567891011[entry_sector],"")=AG384),--(IFERROR(Flights_2026_09_30333435363734567891011[nfl],-1)&gt;=AH384),--(IFERROR(Flights_2026_09_30333435363734567891011[nfl],-1)&lt;=IF(AH384=450,450,AH384+9)))</f>
        <v>0</v>
      </c>
    </row>
    <row r="385" spans="32:35" x14ac:dyDescent="0.2">
      <c r="AF385" s="2">
        <v>0.66666666666666663</v>
      </c>
      <c r="AG385" t="s">
        <v>747</v>
      </c>
      <c r="AH385" s="17">
        <v>390</v>
      </c>
      <c r="AI385" s="17" cm="1">
        <f t="array" ref="AI385">SUMPRODUCT(--(IFERROR(HOUR(Flights_2026_09_30333435363734567891011[entry_hour]),-1)=HOUR(AF385)),--(IFERROR(Flights_2026_09_30333435363734567891011[entry_sector],"")=AG385),--(IFERROR(Flights_2026_09_30333435363734567891011[nfl],-1)&gt;=AH385),--(IFERROR(Flights_2026_09_30333435363734567891011[nfl],-1)&lt;=IF(AH385=450,450,AH385+9)))</f>
        <v>0</v>
      </c>
    </row>
    <row r="386" spans="32:35" x14ac:dyDescent="0.2">
      <c r="AF386" s="2">
        <v>0.66666666666666663</v>
      </c>
      <c r="AG386" t="s">
        <v>747</v>
      </c>
      <c r="AH386" s="17">
        <v>400</v>
      </c>
      <c r="AI386" s="17" cm="1">
        <f t="array" ref="AI386">SUMPRODUCT(--(IFERROR(HOUR(Flights_2026_09_30333435363734567891011[entry_hour]),-1)=HOUR(AF386)),--(IFERROR(Flights_2026_09_30333435363734567891011[entry_sector],"")=AG386),--(IFERROR(Flights_2026_09_30333435363734567891011[nfl],-1)&gt;=AH386),--(IFERROR(Flights_2026_09_30333435363734567891011[nfl],-1)&lt;=IF(AH386=450,450,AH386+9)))</f>
        <v>0</v>
      </c>
    </row>
    <row r="387" spans="32:35" ht="28" customHeight="1" x14ac:dyDescent="0.2">
      <c r="AF387" s="2">
        <v>0.66666666666666663</v>
      </c>
      <c r="AG387" t="s">
        <v>747</v>
      </c>
      <c r="AH387" s="17">
        <v>410</v>
      </c>
      <c r="AI387" s="17" cm="1">
        <f t="array" ref="AI387">SUMPRODUCT(--(IFERROR(HOUR(Flights_2026_09_30333435363734567891011[entry_hour]),-1)=HOUR(AF387)),--(IFERROR(Flights_2026_09_30333435363734567891011[entry_sector],"")=AG387),--(IFERROR(Flights_2026_09_30333435363734567891011[nfl],-1)&gt;=AH387),--(IFERROR(Flights_2026_09_30333435363734567891011[nfl],-1)&lt;=IF(AH387=450,450,AH387+9)))</f>
        <v>0</v>
      </c>
    </row>
    <row r="388" spans="32:35" x14ac:dyDescent="0.2">
      <c r="AF388" s="2">
        <v>0.66666666666666663</v>
      </c>
      <c r="AG388" t="s">
        <v>747</v>
      </c>
      <c r="AH388" s="17">
        <v>420</v>
      </c>
      <c r="AI388" s="17" cm="1">
        <f t="array" ref="AI388">SUMPRODUCT(--(IFERROR(HOUR(Flights_2026_09_30333435363734567891011[entry_hour]),-1)=HOUR(AF388)),--(IFERROR(Flights_2026_09_30333435363734567891011[entry_sector],"")=AG388),--(IFERROR(Flights_2026_09_30333435363734567891011[nfl],-1)&gt;=AH388),--(IFERROR(Flights_2026_09_30333435363734567891011[nfl],-1)&lt;=IF(AH388=450,450,AH388+9)))</f>
        <v>0</v>
      </c>
    </row>
    <row r="389" spans="32:35" x14ac:dyDescent="0.2">
      <c r="AF389" s="2">
        <v>0.66666666666666663</v>
      </c>
      <c r="AG389" t="s">
        <v>747</v>
      </c>
      <c r="AH389" s="17">
        <v>430</v>
      </c>
      <c r="AI389" s="17" cm="1">
        <f t="array" ref="AI389">SUMPRODUCT(--(IFERROR(HOUR(Flights_2026_09_30333435363734567891011[entry_hour]),-1)=HOUR(AF389)),--(IFERROR(Flights_2026_09_30333435363734567891011[entry_sector],"")=AG389),--(IFERROR(Flights_2026_09_30333435363734567891011[nfl],-1)&gt;=AH389),--(IFERROR(Flights_2026_09_30333435363734567891011[nfl],-1)&lt;=IF(AH389=450,450,AH389+9)))</f>
        <v>0</v>
      </c>
    </row>
    <row r="390" spans="32:35" x14ac:dyDescent="0.2">
      <c r="AF390" s="2">
        <v>0.66666666666666663</v>
      </c>
      <c r="AG390" t="s">
        <v>747</v>
      </c>
      <c r="AH390" s="17">
        <v>440</v>
      </c>
      <c r="AI390" s="17" cm="1">
        <f t="array" ref="AI390">SUMPRODUCT(--(IFERROR(HOUR(Flights_2026_09_30333435363734567891011[entry_hour]),-1)=HOUR(AF390)),--(IFERROR(Flights_2026_09_30333435363734567891011[entry_sector],"")=AG390),--(IFERROR(Flights_2026_09_30333435363734567891011[nfl],-1)&gt;=AH390),--(IFERROR(Flights_2026_09_30333435363734567891011[nfl],-1)&lt;=IF(AH390=450,450,AH390+9)))</f>
        <v>0</v>
      </c>
    </row>
    <row r="391" spans="32:35" x14ac:dyDescent="0.2">
      <c r="AF391" s="2">
        <v>0.66666666666666663</v>
      </c>
      <c r="AG391" t="s">
        <v>747</v>
      </c>
      <c r="AH391" s="17">
        <v>450</v>
      </c>
      <c r="AI391" s="17" cm="1">
        <f t="array" ref="AI391">SUMPRODUCT(--(IFERROR(HOUR(Flights_2026_09_30333435363734567891011[entry_hour]),-1)=HOUR(AF391)),--(IFERROR(Flights_2026_09_30333435363734567891011[entry_sector],"")=AG391),--(IFERROR(Flights_2026_09_30333435363734567891011[nfl],-1)&gt;=AH391),--(IFERROR(Flights_2026_09_30333435363734567891011[nfl],-1)&lt;=IF(AH391=450,450,AH391+9)))</f>
        <v>0</v>
      </c>
    </row>
    <row r="392" spans="32:35" x14ac:dyDescent="0.2">
      <c r="AF392" s="2">
        <v>0.70833333333333337</v>
      </c>
      <c r="AG392" t="s">
        <v>743</v>
      </c>
      <c r="AH392" s="17">
        <v>200</v>
      </c>
      <c r="AI392" s="17" cm="1">
        <f t="array" ref="AI392">SUMPRODUCT(--(IFERROR(HOUR(Flights_2026_09_30333435363734567891011[entry_hour]),-1)=HOUR(AF392)),--(IFERROR(Flights_2026_09_30333435363734567891011[entry_sector],"")=AG392),--(IFERROR(Flights_2026_09_30333435363734567891011[nfl],-1)&gt;=AH392),--(IFERROR(Flights_2026_09_30333435363734567891011[nfl],-1)&lt;=IF(AH392=450,450,AH392+9)))</f>
        <v>0</v>
      </c>
    </row>
    <row r="393" spans="32:35" x14ac:dyDescent="0.2">
      <c r="AF393" s="2">
        <v>0.70833333333333337</v>
      </c>
      <c r="AG393" t="s">
        <v>743</v>
      </c>
      <c r="AH393" s="17">
        <v>210</v>
      </c>
      <c r="AI393" s="17" cm="1">
        <f t="array" ref="AI393">SUMPRODUCT(--(IFERROR(HOUR(Flights_2026_09_30333435363734567891011[entry_hour]),-1)=HOUR(AF393)),--(IFERROR(Flights_2026_09_30333435363734567891011[entry_sector],"")=AG393),--(IFERROR(Flights_2026_09_30333435363734567891011[nfl],-1)&gt;=AH393),--(IFERROR(Flights_2026_09_30333435363734567891011[nfl],-1)&lt;=IF(AH393=450,450,AH393+9)))</f>
        <v>0</v>
      </c>
    </row>
    <row r="394" spans="32:35" x14ac:dyDescent="0.2">
      <c r="AF394" s="2">
        <v>0.70833333333333337</v>
      </c>
      <c r="AG394" t="s">
        <v>743</v>
      </c>
      <c r="AH394" s="17">
        <v>220</v>
      </c>
      <c r="AI394" s="17" cm="1">
        <f t="array" ref="AI394">SUMPRODUCT(--(IFERROR(HOUR(Flights_2026_09_30333435363734567891011[entry_hour]),-1)=HOUR(AF394)),--(IFERROR(Flights_2026_09_30333435363734567891011[entry_sector],"")=AG394),--(IFERROR(Flights_2026_09_30333435363734567891011[nfl],-1)&gt;=AH394),--(IFERROR(Flights_2026_09_30333435363734567891011[nfl],-1)&lt;=IF(AH394=450,450,AH394+9)))</f>
        <v>0</v>
      </c>
    </row>
    <row r="395" spans="32:35" x14ac:dyDescent="0.2">
      <c r="AF395" s="2">
        <v>0.70833333333333337</v>
      </c>
      <c r="AG395" t="s">
        <v>743</v>
      </c>
      <c r="AH395" s="17">
        <v>230</v>
      </c>
      <c r="AI395" s="17" cm="1">
        <f t="array" ref="AI395">SUMPRODUCT(--(IFERROR(HOUR(Flights_2026_09_30333435363734567891011[entry_hour]),-1)=HOUR(AF395)),--(IFERROR(Flights_2026_09_30333435363734567891011[entry_sector],"")=AG395),--(IFERROR(Flights_2026_09_30333435363734567891011[nfl],-1)&gt;=AH395),--(IFERROR(Flights_2026_09_30333435363734567891011[nfl],-1)&lt;=IF(AH395=450,450,AH395+9)))</f>
        <v>0</v>
      </c>
    </row>
    <row r="396" spans="32:35" x14ac:dyDescent="0.2">
      <c r="AF396" s="2">
        <v>0.70833333333333337</v>
      </c>
      <c r="AG396" t="s">
        <v>743</v>
      </c>
      <c r="AH396" s="17">
        <v>240</v>
      </c>
      <c r="AI396" s="17" cm="1">
        <f t="array" ref="AI396">SUMPRODUCT(--(IFERROR(HOUR(Flights_2026_09_30333435363734567891011[entry_hour]),-1)=HOUR(AF396)),--(IFERROR(Flights_2026_09_30333435363734567891011[entry_sector],"")=AG396),--(IFERROR(Flights_2026_09_30333435363734567891011[nfl],-1)&gt;=AH396),--(IFERROR(Flights_2026_09_30333435363734567891011[nfl],-1)&lt;=IF(AH396=450,450,AH396+9)))</f>
        <v>0</v>
      </c>
    </row>
    <row r="397" spans="32:35" x14ac:dyDescent="0.2">
      <c r="AF397" s="2">
        <v>0.70833333333333337</v>
      </c>
      <c r="AG397" t="s">
        <v>743</v>
      </c>
      <c r="AH397" s="17">
        <v>250</v>
      </c>
      <c r="AI397" s="17" cm="1">
        <f t="array" ref="AI397">SUMPRODUCT(--(IFERROR(HOUR(Flights_2026_09_30333435363734567891011[entry_hour]),-1)=HOUR(AF397)),--(IFERROR(Flights_2026_09_30333435363734567891011[entry_sector],"")=AG397),--(IFERROR(Flights_2026_09_30333435363734567891011[nfl],-1)&gt;=AH397),--(IFERROR(Flights_2026_09_30333435363734567891011[nfl],-1)&lt;=IF(AH397=450,450,AH397+9)))</f>
        <v>0</v>
      </c>
    </row>
    <row r="398" spans="32:35" x14ac:dyDescent="0.2">
      <c r="AF398" s="2">
        <v>0.70833333333333337</v>
      </c>
      <c r="AG398" t="s">
        <v>743</v>
      </c>
      <c r="AH398" s="17">
        <v>260</v>
      </c>
      <c r="AI398" s="17" cm="1">
        <f t="array" ref="AI398">SUMPRODUCT(--(IFERROR(HOUR(Flights_2026_09_30333435363734567891011[entry_hour]),-1)=HOUR(AF398)),--(IFERROR(Flights_2026_09_30333435363734567891011[entry_sector],"")=AG398),--(IFERROR(Flights_2026_09_30333435363734567891011[nfl],-1)&gt;=AH398),--(IFERROR(Flights_2026_09_30333435363734567891011[nfl],-1)&lt;=IF(AH398=450,450,AH398+9)))</f>
        <v>0</v>
      </c>
    </row>
    <row r="399" spans="32:35" x14ac:dyDescent="0.2">
      <c r="AF399" s="2">
        <v>0.70833333333333337</v>
      </c>
      <c r="AG399" t="s">
        <v>743</v>
      </c>
      <c r="AH399" s="17">
        <v>270</v>
      </c>
      <c r="AI399" s="17" cm="1">
        <f t="array" ref="AI399">SUMPRODUCT(--(IFERROR(HOUR(Flights_2026_09_30333435363734567891011[entry_hour]),-1)=HOUR(AF399)),--(IFERROR(Flights_2026_09_30333435363734567891011[entry_sector],"")=AG399),--(IFERROR(Flights_2026_09_30333435363734567891011[nfl],-1)&gt;=AH399),--(IFERROR(Flights_2026_09_30333435363734567891011[nfl],-1)&lt;=IF(AH399=450,450,AH399+9)))</f>
        <v>0</v>
      </c>
    </row>
    <row r="400" spans="32:35" x14ac:dyDescent="0.2">
      <c r="AF400" s="2">
        <v>0.70833333333333337</v>
      </c>
      <c r="AG400" t="s">
        <v>743</v>
      </c>
      <c r="AH400" s="17">
        <v>280</v>
      </c>
      <c r="AI400" s="17" cm="1">
        <f t="array" ref="AI400">SUMPRODUCT(--(IFERROR(HOUR(Flights_2026_09_30333435363734567891011[entry_hour]),-1)=HOUR(AF400)),--(IFERROR(Flights_2026_09_30333435363734567891011[entry_sector],"")=AG400),--(IFERROR(Flights_2026_09_30333435363734567891011[nfl],-1)&gt;=AH400),--(IFERROR(Flights_2026_09_30333435363734567891011[nfl],-1)&lt;=IF(AH400=450,450,AH400+9)))</f>
        <v>0</v>
      </c>
    </row>
    <row r="401" spans="1:35" x14ac:dyDescent="0.2">
      <c r="AF401" s="2">
        <v>0.70833333333333337</v>
      </c>
      <c r="AG401" t="s">
        <v>743</v>
      </c>
      <c r="AH401" s="17">
        <v>290</v>
      </c>
      <c r="AI401" s="17" cm="1">
        <f t="array" ref="AI401">SUMPRODUCT(--(IFERROR(HOUR(Flights_2026_09_30333435363734567891011[entry_hour]),-1)=HOUR(AF401)),--(IFERROR(Flights_2026_09_30333435363734567891011[entry_sector],"")=AG401),--(IFERROR(Flights_2026_09_30333435363734567891011[nfl],-1)&gt;=AH401),--(IFERROR(Flights_2026_09_30333435363734567891011[nfl],-1)&lt;=IF(AH401=450,450,AH401+9)))</f>
        <v>0</v>
      </c>
    </row>
    <row r="402" spans="1:35" x14ac:dyDescent="0.2">
      <c r="AF402" s="2">
        <v>0.70833333333333337</v>
      </c>
      <c r="AG402" t="s">
        <v>743</v>
      </c>
      <c r="AH402" s="17">
        <v>300</v>
      </c>
      <c r="AI402" s="17" cm="1">
        <f t="array" ref="AI402">SUMPRODUCT(--(IFERROR(HOUR(Flights_2026_09_30333435363734567891011[entry_hour]),-1)=HOUR(AF402)),--(IFERROR(Flights_2026_09_30333435363734567891011[entry_sector],"")=AG402),--(IFERROR(Flights_2026_09_30333435363734567891011[nfl],-1)&gt;=AH402),--(IFERROR(Flights_2026_09_30333435363734567891011[nfl],-1)&lt;=IF(AH402=450,450,AH402+9)))</f>
        <v>0</v>
      </c>
    </row>
    <row r="403" spans="1:35" x14ac:dyDescent="0.2">
      <c r="AF403" s="2">
        <v>0.70833333333333337</v>
      </c>
      <c r="AG403" t="s">
        <v>743</v>
      </c>
      <c r="AH403" s="17">
        <v>310</v>
      </c>
      <c r="AI403" s="17" cm="1">
        <f t="array" ref="AI403">SUMPRODUCT(--(IFERROR(HOUR(Flights_2026_09_30333435363734567891011[entry_hour]),-1)=HOUR(AF403)),--(IFERROR(Flights_2026_09_30333435363734567891011[entry_sector],"")=AG403),--(IFERROR(Flights_2026_09_30333435363734567891011[nfl],-1)&gt;=AH403),--(IFERROR(Flights_2026_09_30333435363734567891011[nfl],-1)&lt;=IF(AH403=450,450,AH403+9)))</f>
        <v>0</v>
      </c>
    </row>
    <row r="404" spans="1:35" x14ac:dyDescent="0.2">
      <c r="AF404" s="2">
        <v>0.70833333333333337</v>
      </c>
      <c r="AG404" t="s">
        <v>743</v>
      </c>
      <c r="AH404" s="17">
        <v>320</v>
      </c>
      <c r="AI404" s="17" cm="1">
        <f t="array" ref="AI404">SUMPRODUCT(--(IFERROR(HOUR(Flights_2026_09_30333435363734567891011[entry_hour]),-1)=HOUR(AF404)),--(IFERROR(Flights_2026_09_30333435363734567891011[entry_sector],"")=AG404),--(IFERROR(Flights_2026_09_30333435363734567891011[nfl],-1)&gt;=AH404),--(IFERROR(Flights_2026_09_30333435363734567891011[nfl],-1)&lt;=IF(AH404=450,450,AH404+9)))</f>
        <v>0</v>
      </c>
    </row>
    <row r="405" spans="1:35" x14ac:dyDescent="0.2">
      <c r="AF405" s="2">
        <v>0.70833333333333337</v>
      </c>
      <c r="AG405" t="s">
        <v>743</v>
      </c>
      <c r="AH405" s="17">
        <v>330</v>
      </c>
      <c r="AI405" s="17" cm="1">
        <f t="array" ref="AI405">SUMPRODUCT(--(IFERROR(HOUR(Flights_2026_09_30333435363734567891011[entry_hour]),-1)=HOUR(AF405)),--(IFERROR(Flights_2026_09_30333435363734567891011[entry_sector],"")=AG405),--(IFERROR(Flights_2026_09_30333435363734567891011[nfl],-1)&gt;=AH405),--(IFERROR(Flights_2026_09_30333435363734567891011[nfl],-1)&lt;=IF(AH405=450,450,AH405+9)))</f>
        <v>0</v>
      </c>
    </row>
    <row r="406" spans="1:35" x14ac:dyDescent="0.2">
      <c r="AF406" s="2">
        <v>0.70833333333333337</v>
      </c>
      <c r="AG406" t="s">
        <v>743</v>
      </c>
      <c r="AH406" s="17">
        <v>340</v>
      </c>
      <c r="AI406" s="17" cm="1">
        <f t="array" ref="AI406">SUMPRODUCT(--(IFERROR(HOUR(Flights_2026_09_30333435363734567891011[entry_hour]),-1)=HOUR(AF406)),--(IFERROR(Flights_2026_09_30333435363734567891011[entry_sector],"")=AG406),--(IFERROR(Flights_2026_09_30333435363734567891011[nfl],-1)&gt;=AH406),--(IFERROR(Flights_2026_09_30333435363734567891011[nfl],-1)&lt;=IF(AH406=450,450,AH406+9)))</f>
        <v>0</v>
      </c>
    </row>
    <row r="407" spans="1:35" x14ac:dyDescent="0.2">
      <c r="AF407" s="2">
        <v>0.70833333333333337</v>
      </c>
      <c r="AG407" t="s">
        <v>743</v>
      </c>
      <c r="AH407" s="17">
        <v>350</v>
      </c>
      <c r="AI407" s="17" cm="1">
        <f t="array" ref="AI407">SUMPRODUCT(--(IFERROR(HOUR(Flights_2026_09_30333435363734567891011[entry_hour]),-1)=HOUR(AF407)),--(IFERROR(Flights_2026_09_30333435363734567891011[entry_sector],"")=AG407),--(IFERROR(Flights_2026_09_30333435363734567891011[nfl],-1)&gt;=AH407),--(IFERROR(Flights_2026_09_30333435363734567891011[nfl],-1)&lt;=IF(AH407=450,450,AH407+9)))</f>
        <v>0</v>
      </c>
    </row>
    <row r="408" spans="1:35" x14ac:dyDescent="0.2">
      <c r="AF408" s="2">
        <v>0.70833333333333337</v>
      </c>
      <c r="AG408" t="s">
        <v>743</v>
      </c>
      <c r="AH408" s="17">
        <v>360</v>
      </c>
      <c r="AI408" s="17" cm="1">
        <f t="array" ref="AI408">SUMPRODUCT(--(IFERROR(HOUR(Flights_2026_09_30333435363734567891011[entry_hour]),-1)=HOUR(AF408)),--(IFERROR(Flights_2026_09_30333435363734567891011[entry_sector],"")=AG408),--(IFERROR(Flights_2026_09_30333435363734567891011[nfl],-1)&gt;=AH408),--(IFERROR(Flights_2026_09_30333435363734567891011[nfl],-1)&lt;=IF(AH408=450,450,AH408+9)))</f>
        <v>0</v>
      </c>
    </row>
    <row r="409" spans="1:35" x14ac:dyDescent="0.2">
      <c r="AF409" s="2">
        <v>0.70833333333333337</v>
      </c>
      <c r="AG409" t="s">
        <v>743</v>
      </c>
      <c r="AH409" s="17">
        <v>370</v>
      </c>
      <c r="AI409" s="17" cm="1">
        <f t="array" ref="AI409">SUMPRODUCT(--(IFERROR(HOUR(Flights_2026_09_30333435363734567891011[entry_hour]),-1)=HOUR(AF409)),--(IFERROR(Flights_2026_09_30333435363734567891011[entry_sector],"")=AG409),--(IFERROR(Flights_2026_09_30333435363734567891011[nfl],-1)&gt;=AH409),--(IFERROR(Flights_2026_09_30333435363734567891011[nfl],-1)&lt;=IF(AH409=450,450,AH409+9)))</f>
        <v>0</v>
      </c>
    </row>
    <row r="410" spans="1:35" x14ac:dyDescent="0.2">
      <c r="AF410" s="2">
        <v>0.70833333333333337</v>
      </c>
      <c r="AG410" t="s">
        <v>743</v>
      </c>
      <c r="AH410" s="17">
        <v>380</v>
      </c>
      <c r="AI410" s="17" cm="1">
        <f t="array" ref="AI410">SUMPRODUCT(--(IFERROR(HOUR(Flights_2026_09_30333435363734567891011[entry_hour]),-1)=HOUR(AF410)),--(IFERROR(Flights_2026_09_30333435363734567891011[entry_sector],"")=AG410),--(IFERROR(Flights_2026_09_30333435363734567891011[nfl],-1)&gt;=AH410),--(IFERROR(Flights_2026_09_30333435363734567891011[nfl],-1)&lt;=IF(AH410=450,450,AH410+9)))</f>
        <v>0</v>
      </c>
    </row>
    <row r="411" spans="1:35" ht="19" x14ac:dyDescent="0.25">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30333435363734567891011[entry_hour]),-1)=HOUR(AF411)),--(IFERROR(Flights_2026_09_30333435363734567891011[entry_sector],"")=AG411),--(IFERROR(Flights_2026_09_30333435363734567891011[nfl],-1)&gt;=AH411),--(IFERROR(Flights_2026_09_30333435363734567891011[nfl],-1)&lt;=IF(AH411=450,450,AH411+9)))</f>
        <v>0</v>
      </c>
    </row>
    <row r="412" spans="1:35" x14ac:dyDescent="0.2">
      <c r="A412" s="38"/>
      <c r="B412" s="38"/>
      <c r="C412" s="38"/>
      <c r="D412" s="38"/>
      <c r="E412" s="38"/>
      <c r="F412" s="38"/>
      <c r="G412" s="38"/>
      <c r="H412" s="38"/>
      <c r="I412" s="38"/>
      <c r="J412" s="38"/>
      <c r="AF412" s="2">
        <v>0.70833333333333337</v>
      </c>
      <c r="AG412" t="s">
        <v>743</v>
      </c>
      <c r="AH412" s="17">
        <v>400</v>
      </c>
      <c r="AI412" s="17" cm="1">
        <f t="array" ref="AI412">SUMPRODUCT(--(IFERROR(HOUR(Flights_2026_09_30333435363734567891011[entry_hour]),-1)=HOUR(AF412)),--(IFERROR(Flights_2026_09_30333435363734567891011[entry_sector],"")=AG412),--(IFERROR(Flights_2026_09_30333435363734567891011[nfl],-1)&gt;=AH412),--(IFERROR(Flights_2026_09_30333435363734567891011[nfl],-1)&lt;=IF(AH412=450,450,AH412+9)))</f>
        <v>0</v>
      </c>
    </row>
    <row r="413" spans="1:35" x14ac:dyDescent="0.2">
      <c r="AF413" s="2">
        <v>0.70833333333333337</v>
      </c>
      <c r="AG413" t="s">
        <v>743</v>
      </c>
      <c r="AH413" s="17">
        <v>410</v>
      </c>
      <c r="AI413" s="17" cm="1">
        <f t="array" ref="AI413">SUMPRODUCT(--(IFERROR(HOUR(Flights_2026_09_30333435363734567891011[entry_hour]),-1)=HOUR(AF413)),--(IFERROR(Flights_2026_09_30333435363734567891011[entry_sector],"")=AG413),--(IFERROR(Flights_2026_09_30333435363734567891011[nfl],-1)&gt;=AH413),--(IFERROR(Flights_2026_09_30333435363734567891011[nfl],-1)&lt;=IF(AH413=450,450,AH413+9)))</f>
        <v>0</v>
      </c>
    </row>
    <row r="414" spans="1:35" x14ac:dyDescent="0.2">
      <c r="A414" s="3"/>
      <c r="B414" s="3"/>
      <c r="C414" s="3"/>
      <c r="D414" s="3"/>
      <c r="E414" s="3"/>
      <c r="AF414" s="2">
        <v>0.70833333333333337</v>
      </c>
      <c r="AG414" t="s">
        <v>743</v>
      </c>
      <c r="AH414" s="17">
        <v>420</v>
      </c>
      <c r="AI414" s="17" cm="1">
        <f t="array" ref="AI414">SUMPRODUCT(--(IFERROR(HOUR(Flights_2026_09_30333435363734567891011[entry_hour]),-1)=HOUR(AF414)),--(IFERROR(Flights_2026_09_30333435363734567891011[entry_sector],"")=AG414),--(IFERROR(Flights_2026_09_30333435363734567891011[nfl],-1)&gt;=AH414),--(IFERROR(Flights_2026_09_30333435363734567891011[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30333435363734567891011[entry_hour]),-1)=HOUR(AF415)),--(IFERROR(Flights_2026_09_30333435363734567891011[entry_sector],"")=AG415),--(IFERROR(Flights_2026_09_30333435363734567891011[nfl],-1)&gt;=AH415),--(IFERROR(Flights_2026_09_30333435363734567891011[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30333435363734567891011[entry_hour]),-1)=HOUR(AF416)),--(IFERROR(Flights_2026_09_30333435363734567891011[entry_sector],"")=AG416),--(IFERROR(Flights_2026_09_30333435363734567891011[nfl],-1)&gt;=AH416),--(IFERROR(Flights_2026_09_30333435363734567891011[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30333435363734567891011[entry_hour]),-1)=HOUR(AF417)),--(IFERROR(Flights_2026_09_30333435363734567891011[entry_sector],"")=AG417),--(IFERROR(Flights_2026_09_30333435363734567891011[nfl],-1)&gt;=AH417),--(IFERROR(Flights_2026_09_30333435363734567891011[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30333435363734567891011[entry_hour]),-1)=HOUR(AF418)),--(IFERROR(Flights_2026_09_30333435363734567891011[entry_sector],"")=AG418),--(IFERROR(Flights_2026_09_30333435363734567891011[nfl],-1)&gt;=AH418),--(IFERROR(Flights_2026_09_30333435363734567891011[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30333435363734567891011[entry_hour]),-1)=HOUR(AF419)),--(IFERROR(Flights_2026_09_30333435363734567891011[entry_sector],"")=AG419),--(IFERROR(Flights_2026_09_30333435363734567891011[nfl],-1)&gt;=AH419),--(IFERROR(Flights_2026_09_30333435363734567891011[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30333435363734567891011[entry_hour]),-1)=HOUR(AF420)),--(IFERROR(Flights_2026_09_30333435363734567891011[entry_sector],"")=AG420),--(IFERROR(Flights_2026_09_30333435363734567891011[nfl],-1)&gt;=AH420),--(IFERROR(Flights_2026_09_30333435363734567891011[nfl],-1)&lt;=IF(AH420=450,450,AH420+9)))</f>
        <v>5</v>
      </c>
    </row>
    <row r="421" spans="1:35" x14ac:dyDescent="0.2">
      <c r="A421" s="18"/>
      <c r="B421" s="27"/>
      <c r="C421" s="27"/>
      <c r="D421" s="26"/>
      <c r="E421" s="26"/>
      <c r="AF421" s="2">
        <v>0.70833333333333337</v>
      </c>
      <c r="AG421" t="s">
        <v>744</v>
      </c>
      <c r="AH421" s="17">
        <v>230</v>
      </c>
      <c r="AI421" s="17" cm="1">
        <f t="array" ref="AI421">SUMPRODUCT(--(IFERROR(HOUR(Flights_2026_09_30333435363734567891011[entry_hour]),-1)=HOUR(AF421)),--(IFERROR(Flights_2026_09_30333435363734567891011[entry_sector],"")=AG421),--(IFERROR(Flights_2026_09_30333435363734567891011[nfl],-1)&gt;=AH421),--(IFERROR(Flights_2026_09_30333435363734567891011[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30333435363734567891011[entry_hour]),-1)=HOUR(AF422)),--(IFERROR(Flights_2026_09_30333435363734567891011[entry_sector],"")=AG422),--(IFERROR(Flights_2026_09_30333435363734567891011[nfl],-1)&gt;=AH422),--(IFERROR(Flights_2026_09_30333435363734567891011[nfl],-1)&lt;=IF(AH422=450,450,AH422+9)))</f>
        <v>0</v>
      </c>
    </row>
    <row r="423" spans="1:35" x14ac:dyDescent="0.2">
      <c r="A423" s="18"/>
      <c r="B423" s="27"/>
      <c r="C423" s="27"/>
      <c r="D423" s="26"/>
      <c r="E423" s="26"/>
      <c r="AF423" s="2">
        <v>0.70833333333333337</v>
      </c>
      <c r="AG423" t="s">
        <v>744</v>
      </c>
      <c r="AH423" s="17">
        <v>250</v>
      </c>
      <c r="AI423" s="17" cm="1">
        <f t="array" ref="AI423">SUMPRODUCT(--(IFERROR(HOUR(Flights_2026_09_30333435363734567891011[entry_hour]),-1)=HOUR(AF423)),--(IFERROR(Flights_2026_09_30333435363734567891011[entry_sector],"")=AG423),--(IFERROR(Flights_2026_09_30333435363734567891011[nfl],-1)&gt;=AH423),--(IFERROR(Flights_2026_09_30333435363734567891011[nfl],-1)&lt;=IF(AH423=450,450,AH423+9)))</f>
        <v>0</v>
      </c>
    </row>
    <row r="424" spans="1:35" x14ac:dyDescent="0.2">
      <c r="AF424" s="2">
        <v>0.70833333333333337</v>
      </c>
      <c r="AG424" t="s">
        <v>744</v>
      </c>
      <c r="AH424" s="17">
        <v>260</v>
      </c>
      <c r="AI424" s="17" cm="1">
        <f t="array" ref="AI424">SUMPRODUCT(--(IFERROR(HOUR(Flights_2026_09_30333435363734567891011[entry_hour]),-1)=HOUR(AF424)),--(IFERROR(Flights_2026_09_30333435363734567891011[entry_sector],"")=AG424),--(IFERROR(Flights_2026_09_30333435363734567891011[nfl],-1)&gt;=AH424),--(IFERROR(Flights_2026_09_30333435363734567891011[nfl],-1)&lt;=IF(AH424=450,450,AH424+9)))</f>
        <v>0</v>
      </c>
    </row>
    <row r="425" spans="1:35" x14ac:dyDescent="0.2">
      <c r="AF425" s="2">
        <v>0.70833333333333337</v>
      </c>
      <c r="AG425" t="s">
        <v>744</v>
      </c>
      <c r="AH425" s="17">
        <v>270</v>
      </c>
      <c r="AI425" s="17" cm="1">
        <f t="array" ref="AI425">SUMPRODUCT(--(IFERROR(HOUR(Flights_2026_09_30333435363734567891011[entry_hour]),-1)=HOUR(AF425)),--(IFERROR(Flights_2026_09_30333435363734567891011[entry_sector],"")=AG425),--(IFERROR(Flights_2026_09_30333435363734567891011[nfl],-1)&gt;=AH425),--(IFERROR(Flights_2026_09_30333435363734567891011[nfl],-1)&lt;=IF(AH425=450,450,AH425+9)))</f>
        <v>0</v>
      </c>
    </row>
    <row r="426" spans="1:35" x14ac:dyDescent="0.2">
      <c r="AF426" s="2">
        <v>0.70833333333333337</v>
      </c>
      <c r="AG426" t="s">
        <v>744</v>
      </c>
      <c r="AH426" s="17">
        <v>280</v>
      </c>
      <c r="AI426" s="17" cm="1">
        <f t="array" ref="AI426">SUMPRODUCT(--(IFERROR(HOUR(Flights_2026_09_30333435363734567891011[entry_hour]),-1)=HOUR(AF426)),--(IFERROR(Flights_2026_09_30333435363734567891011[entry_sector],"")=AG426),--(IFERROR(Flights_2026_09_30333435363734567891011[nfl],-1)&gt;=AH426),--(IFERROR(Flights_2026_09_30333435363734567891011[nfl],-1)&lt;=IF(AH426=450,450,AH426+9)))</f>
        <v>0</v>
      </c>
    </row>
    <row r="427" spans="1:35" x14ac:dyDescent="0.2">
      <c r="AF427" s="2">
        <v>0.70833333333333337</v>
      </c>
      <c r="AG427" t="s">
        <v>744</v>
      </c>
      <c r="AH427" s="17">
        <v>290</v>
      </c>
      <c r="AI427" s="17" cm="1">
        <f t="array" ref="AI427">SUMPRODUCT(--(IFERROR(HOUR(Flights_2026_09_30333435363734567891011[entry_hour]),-1)=HOUR(AF427)),--(IFERROR(Flights_2026_09_30333435363734567891011[entry_sector],"")=AG427),--(IFERROR(Flights_2026_09_30333435363734567891011[nfl],-1)&gt;=AH427),--(IFERROR(Flights_2026_09_30333435363734567891011[nfl],-1)&lt;=IF(AH427=450,450,AH427+9)))</f>
        <v>0</v>
      </c>
    </row>
    <row r="428" spans="1:35" x14ac:dyDescent="0.2">
      <c r="AF428" s="2">
        <v>0.70833333333333337</v>
      </c>
      <c r="AG428" t="s">
        <v>744</v>
      </c>
      <c r="AH428" s="17">
        <v>300</v>
      </c>
      <c r="AI428" s="17" cm="1">
        <f t="array" ref="AI428">SUMPRODUCT(--(IFERROR(HOUR(Flights_2026_09_30333435363734567891011[entry_hour]),-1)=HOUR(AF428)),--(IFERROR(Flights_2026_09_30333435363734567891011[entry_sector],"")=AG428),--(IFERROR(Flights_2026_09_30333435363734567891011[nfl],-1)&gt;=AH428),--(IFERROR(Flights_2026_09_30333435363734567891011[nfl],-1)&lt;=IF(AH428=450,450,AH428+9)))</f>
        <v>0</v>
      </c>
    </row>
    <row r="429" spans="1:35" x14ac:dyDescent="0.2">
      <c r="AF429" s="2">
        <v>0.70833333333333337</v>
      </c>
      <c r="AG429" t="s">
        <v>744</v>
      </c>
      <c r="AH429" s="17">
        <v>310</v>
      </c>
      <c r="AI429" s="17" cm="1">
        <f t="array" ref="AI429">SUMPRODUCT(--(IFERROR(HOUR(Flights_2026_09_30333435363734567891011[entry_hour]),-1)=HOUR(AF429)),--(IFERROR(Flights_2026_09_30333435363734567891011[entry_sector],"")=AG429),--(IFERROR(Flights_2026_09_30333435363734567891011[nfl],-1)&gt;=AH429),--(IFERROR(Flights_2026_09_30333435363734567891011[nfl],-1)&lt;=IF(AH429=450,450,AH429+9)))</f>
        <v>0</v>
      </c>
    </row>
    <row r="430" spans="1:35" x14ac:dyDescent="0.2">
      <c r="AF430" s="2">
        <v>0.70833333333333337</v>
      </c>
      <c r="AG430" t="s">
        <v>744</v>
      </c>
      <c r="AH430" s="17">
        <v>320</v>
      </c>
      <c r="AI430" s="17" cm="1">
        <f t="array" ref="AI430">SUMPRODUCT(--(IFERROR(HOUR(Flights_2026_09_30333435363734567891011[entry_hour]),-1)=HOUR(AF430)),--(IFERROR(Flights_2026_09_30333435363734567891011[entry_sector],"")=AG430),--(IFERROR(Flights_2026_09_30333435363734567891011[nfl],-1)&gt;=AH430),--(IFERROR(Flights_2026_09_30333435363734567891011[nfl],-1)&lt;=IF(AH430=450,450,AH430+9)))</f>
        <v>0</v>
      </c>
    </row>
    <row r="431" spans="1:35" x14ac:dyDescent="0.2">
      <c r="AF431" s="2">
        <v>0.70833333333333337</v>
      </c>
      <c r="AG431" t="s">
        <v>744</v>
      </c>
      <c r="AH431" s="17">
        <v>330</v>
      </c>
      <c r="AI431" s="17" cm="1">
        <f t="array" ref="AI431">SUMPRODUCT(--(IFERROR(HOUR(Flights_2026_09_30333435363734567891011[entry_hour]),-1)=HOUR(AF431)),--(IFERROR(Flights_2026_09_30333435363734567891011[entry_sector],"")=AG431),--(IFERROR(Flights_2026_09_30333435363734567891011[nfl],-1)&gt;=AH431),--(IFERROR(Flights_2026_09_30333435363734567891011[nfl],-1)&lt;=IF(AH431=450,450,AH431+9)))</f>
        <v>1</v>
      </c>
    </row>
    <row r="432" spans="1:35" x14ac:dyDescent="0.2">
      <c r="AF432" s="2">
        <v>0.70833333333333337</v>
      </c>
      <c r="AG432" t="s">
        <v>744</v>
      </c>
      <c r="AH432" s="17">
        <v>340</v>
      </c>
      <c r="AI432" s="17" cm="1">
        <f t="array" ref="AI432">SUMPRODUCT(--(IFERROR(HOUR(Flights_2026_09_30333435363734567891011[entry_hour]),-1)=HOUR(AF432)),--(IFERROR(Flights_2026_09_30333435363734567891011[entry_sector],"")=AG432),--(IFERROR(Flights_2026_09_30333435363734567891011[nfl],-1)&gt;=AH432),--(IFERROR(Flights_2026_09_30333435363734567891011[nfl],-1)&lt;=IF(AH432=450,450,AH432+9)))</f>
        <v>0</v>
      </c>
    </row>
    <row r="433" spans="32:35" x14ac:dyDescent="0.2">
      <c r="AF433" s="2">
        <v>0.70833333333333337</v>
      </c>
      <c r="AG433" t="s">
        <v>744</v>
      </c>
      <c r="AH433" s="17">
        <v>350</v>
      </c>
      <c r="AI433" s="17" cm="1">
        <f t="array" ref="AI433">SUMPRODUCT(--(IFERROR(HOUR(Flights_2026_09_30333435363734567891011[entry_hour]),-1)=HOUR(AF433)),--(IFERROR(Flights_2026_09_30333435363734567891011[entry_sector],"")=AG433),--(IFERROR(Flights_2026_09_30333435363734567891011[nfl],-1)&gt;=AH433),--(IFERROR(Flights_2026_09_30333435363734567891011[nfl],-1)&lt;=IF(AH433=450,450,AH433+9)))</f>
        <v>1</v>
      </c>
    </row>
    <row r="434" spans="32:35" x14ac:dyDescent="0.2">
      <c r="AF434" s="2">
        <v>0.70833333333333337</v>
      </c>
      <c r="AG434" t="s">
        <v>744</v>
      </c>
      <c r="AH434" s="17">
        <v>360</v>
      </c>
      <c r="AI434" s="17" cm="1">
        <f t="array" ref="AI434">SUMPRODUCT(--(IFERROR(HOUR(Flights_2026_09_30333435363734567891011[entry_hour]),-1)=HOUR(AF434)),--(IFERROR(Flights_2026_09_30333435363734567891011[entry_sector],"")=AG434),--(IFERROR(Flights_2026_09_30333435363734567891011[nfl],-1)&gt;=AH434),--(IFERROR(Flights_2026_09_30333435363734567891011[nfl],-1)&lt;=IF(AH434=450,450,AH434+9)))</f>
        <v>0</v>
      </c>
    </row>
    <row r="435" spans="32:35" x14ac:dyDescent="0.2">
      <c r="AF435" s="2">
        <v>0.70833333333333337</v>
      </c>
      <c r="AG435" t="s">
        <v>744</v>
      </c>
      <c r="AH435" s="17">
        <v>370</v>
      </c>
      <c r="AI435" s="17" cm="1">
        <f t="array" ref="AI435">SUMPRODUCT(--(IFERROR(HOUR(Flights_2026_09_30333435363734567891011[entry_hour]),-1)=HOUR(AF435)),--(IFERROR(Flights_2026_09_30333435363734567891011[entry_sector],"")=AG435),--(IFERROR(Flights_2026_09_30333435363734567891011[nfl],-1)&gt;=AH435),--(IFERROR(Flights_2026_09_30333435363734567891011[nfl],-1)&lt;=IF(AH435=450,450,AH435+9)))</f>
        <v>0</v>
      </c>
    </row>
    <row r="436" spans="32:35" x14ac:dyDescent="0.2">
      <c r="AF436" s="2">
        <v>0.70833333333333337</v>
      </c>
      <c r="AG436" t="s">
        <v>744</v>
      </c>
      <c r="AH436" s="17">
        <v>380</v>
      </c>
      <c r="AI436" s="17" cm="1">
        <f t="array" ref="AI436">SUMPRODUCT(--(IFERROR(HOUR(Flights_2026_09_30333435363734567891011[entry_hour]),-1)=HOUR(AF436)),--(IFERROR(Flights_2026_09_30333435363734567891011[entry_sector],"")=AG436),--(IFERROR(Flights_2026_09_30333435363734567891011[nfl],-1)&gt;=AH436),--(IFERROR(Flights_2026_09_30333435363734567891011[nfl],-1)&lt;=IF(AH436=450,450,AH436+9)))</f>
        <v>1</v>
      </c>
    </row>
    <row r="437" spans="32:35" x14ac:dyDescent="0.2">
      <c r="AF437" s="2">
        <v>0.70833333333333337</v>
      </c>
      <c r="AG437" t="s">
        <v>744</v>
      </c>
      <c r="AH437" s="17">
        <v>390</v>
      </c>
      <c r="AI437" s="17" cm="1">
        <f t="array" ref="AI437">SUMPRODUCT(--(IFERROR(HOUR(Flights_2026_09_30333435363734567891011[entry_hour]),-1)=HOUR(AF437)),--(IFERROR(Flights_2026_09_30333435363734567891011[entry_sector],"")=AG437),--(IFERROR(Flights_2026_09_30333435363734567891011[nfl],-1)&gt;=AH437),--(IFERROR(Flights_2026_09_30333435363734567891011[nfl],-1)&lt;=IF(AH437=450,450,AH437+9)))</f>
        <v>0</v>
      </c>
    </row>
    <row r="438" spans="32:35" x14ac:dyDescent="0.2">
      <c r="AF438" s="2">
        <v>0.70833333333333337</v>
      </c>
      <c r="AG438" t="s">
        <v>744</v>
      </c>
      <c r="AH438" s="17">
        <v>400</v>
      </c>
      <c r="AI438" s="17" cm="1">
        <f t="array" ref="AI438">SUMPRODUCT(--(IFERROR(HOUR(Flights_2026_09_30333435363734567891011[entry_hour]),-1)=HOUR(AF438)),--(IFERROR(Flights_2026_09_30333435363734567891011[entry_sector],"")=AG438),--(IFERROR(Flights_2026_09_30333435363734567891011[nfl],-1)&gt;=AH438),--(IFERROR(Flights_2026_09_30333435363734567891011[nfl],-1)&lt;=IF(AH438=450,450,AH438+9)))</f>
        <v>1</v>
      </c>
    </row>
    <row r="439" spans="32:35" x14ac:dyDescent="0.2">
      <c r="AF439" s="2">
        <v>0.70833333333333337</v>
      </c>
      <c r="AG439" t="s">
        <v>744</v>
      </c>
      <c r="AH439" s="17">
        <v>410</v>
      </c>
      <c r="AI439" s="17" cm="1">
        <f t="array" ref="AI439">SUMPRODUCT(--(IFERROR(HOUR(Flights_2026_09_30333435363734567891011[entry_hour]),-1)=HOUR(AF439)),--(IFERROR(Flights_2026_09_30333435363734567891011[entry_sector],"")=AG439),--(IFERROR(Flights_2026_09_30333435363734567891011[nfl],-1)&gt;=AH439),--(IFERROR(Flights_2026_09_30333435363734567891011[nfl],-1)&lt;=IF(AH439=450,450,AH439+9)))</f>
        <v>0</v>
      </c>
    </row>
    <row r="440" spans="32:35" x14ac:dyDescent="0.2">
      <c r="AF440" s="2">
        <v>0.70833333333333337</v>
      </c>
      <c r="AG440" t="s">
        <v>744</v>
      </c>
      <c r="AH440" s="17">
        <v>420</v>
      </c>
      <c r="AI440" s="17" cm="1">
        <f t="array" ref="AI440">SUMPRODUCT(--(IFERROR(HOUR(Flights_2026_09_30333435363734567891011[entry_hour]),-1)=HOUR(AF440)),--(IFERROR(Flights_2026_09_30333435363734567891011[entry_sector],"")=AG440),--(IFERROR(Flights_2026_09_30333435363734567891011[nfl],-1)&gt;=AH440),--(IFERROR(Flights_2026_09_30333435363734567891011[nfl],-1)&lt;=IF(AH440=450,450,AH440+9)))</f>
        <v>0</v>
      </c>
    </row>
    <row r="441" spans="32:35" x14ac:dyDescent="0.2">
      <c r="AF441" s="2">
        <v>0.70833333333333337</v>
      </c>
      <c r="AG441" t="s">
        <v>744</v>
      </c>
      <c r="AH441" s="17">
        <v>430</v>
      </c>
      <c r="AI441" s="17" cm="1">
        <f t="array" ref="AI441">SUMPRODUCT(--(IFERROR(HOUR(Flights_2026_09_30333435363734567891011[entry_hour]),-1)=HOUR(AF441)),--(IFERROR(Flights_2026_09_30333435363734567891011[entry_sector],"")=AG441),--(IFERROR(Flights_2026_09_30333435363734567891011[nfl],-1)&gt;=AH441),--(IFERROR(Flights_2026_09_30333435363734567891011[nfl],-1)&lt;=IF(AH441=450,450,AH441+9)))</f>
        <v>0</v>
      </c>
    </row>
    <row r="442" spans="32:35" x14ac:dyDescent="0.2">
      <c r="AF442" s="2">
        <v>0.70833333333333337</v>
      </c>
      <c r="AG442" t="s">
        <v>744</v>
      </c>
      <c r="AH442" s="17">
        <v>440</v>
      </c>
      <c r="AI442" s="17" cm="1">
        <f t="array" ref="AI442">SUMPRODUCT(--(IFERROR(HOUR(Flights_2026_09_30333435363734567891011[entry_hour]),-1)=HOUR(AF442)),--(IFERROR(Flights_2026_09_30333435363734567891011[entry_sector],"")=AG442),--(IFERROR(Flights_2026_09_30333435363734567891011[nfl],-1)&gt;=AH442),--(IFERROR(Flights_2026_09_30333435363734567891011[nfl],-1)&lt;=IF(AH442=450,450,AH442+9)))</f>
        <v>0</v>
      </c>
    </row>
    <row r="443" spans="32:35" x14ac:dyDescent="0.2">
      <c r="AF443" s="2">
        <v>0.70833333333333337</v>
      </c>
      <c r="AG443" t="s">
        <v>744</v>
      </c>
      <c r="AH443" s="17">
        <v>450</v>
      </c>
      <c r="AI443" s="17" cm="1">
        <f t="array" ref="AI443">SUMPRODUCT(--(IFERROR(HOUR(Flights_2026_09_30333435363734567891011[entry_hour]),-1)=HOUR(AF443)),--(IFERROR(Flights_2026_09_30333435363734567891011[entry_sector],"")=AG443),--(IFERROR(Flights_2026_09_30333435363734567891011[nfl],-1)&gt;=AH443),--(IFERROR(Flights_2026_09_30333435363734567891011[nfl],-1)&lt;=IF(AH443=450,450,AH443+9)))</f>
        <v>0</v>
      </c>
    </row>
    <row r="444" spans="32:35" x14ac:dyDescent="0.2">
      <c r="AF444" s="2">
        <v>0.70833333333333337</v>
      </c>
      <c r="AG444" t="s">
        <v>745</v>
      </c>
      <c r="AH444" s="17">
        <v>200</v>
      </c>
      <c r="AI444" s="17" cm="1">
        <f t="array" ref="AI444">SUMPRODUCT(--(IFERROR(HOUR(Flights_2026_09_30333435363734567891011[entry_hour]),-1)=HOUR(AF444)),--(IFERROR(Flights_2026_09_30333435363734567891011[entry_sector],"")=AG444),--(IFERROR(Flights_2026_09_30333435363734567891011[nfl],-1)&gt;=AH444),--(IFERROR(Flights_2026_09_30333435363734567891011[nfl],-1)&lt;=IF(AH444=450,450,AH444+9)))</f>
        <v>0</v>
      </c>
    </row>
    <row r="445" spans="32:35" x14ac:dyDescent="0.2">
      <c r="AF445" s="2">
        <v>0.70833333333333337</v>
      </c>
      <c r="AG445" t="s">
        <v>745</v>
      </c>
      <c r="AH445" s="17">
        <v>210</v>
      </c>
      <c r="AI445" s="17" cm="1">
        <f t="array" ref="AI445">SUMPRODUCT(--(IFERROR(HOUR(Flights_2026_09_30333435363734567891011[entry_hour]),-1)=HOUR(AF445)),--(IFERROR(Flights_2026_09_30333435363734567891011[entry_sector],"")=AG445),--(IFERROR(Flights_2026_09_30333435363734567891011[nfl],-1)&gt;=AH445),--(IFERROR(Flights_2026_09_30333435363734567891011[nfl],-1)&lt;=IF(AH445=450,450,AH445+9)))</f>
        <v>0</v>
      </c>
    </row>
    <row r="446" spans="32:35" x14ac:dyDescent="0.2">
      <c r="AF446" s="2">
        <v>0.70833333333333337</v>
      </c>
      <c r="AG446" t="s">
        <v>745</v>
      </c>
      <c r="AH446" s="17">
        <v>220</v>
      </c>
      <c r="AI446" s="17" cm="1">
        <f t="array" ref="AI446">SUMPRODUCT(--(IFERROR(HOUR(Flights_2026_09_30333435363734567891011[entry_hour]),-1)=HOUR(AF446)),--(IFERROR(Flights_2026_09_30333435363734567891011[entry_sector],"")=AG446),--(IFERROR(Flights_2026_09_30333435363734567891011[nfl],-1)&gt;=AH446),--(IFERROR(Flights_2026_09_30333435363734567891011[nfl],-1)&lt;=IF(AH446=450,450,AH446+9)))</f>
        <v>0</v>
      </c>
    </row>
    <row r="447" spans="32:35" x14ac:dyDescent="0.2">
      <c r="AF447" s="2">
        <v>0.70833333333333337</v>
      </c>
      <c r="AG447" t="s">
        <v>745</v>
      </c>
      <c r="AH447" s="17">
        <v>230</v>
      </c>
      <c r="AI447" s="17" cm="1">
        <f t="array" ref="AI447">SUMPRODUCT(--(IFERROR(HOUR(Flights_2026_09_30333435363734567891011[entry_hour]),-1)=HOUR(AF447)),--(IFERROR(Flights_2026_09_30333435363734567891011[entry_sector],"")=AG447),--(IFERROR(Flights_2026_09_30333435363734567891011[nfl],-1)&gt;=AH447),--(IFERROR(Flights_2026_09_30333435363734567891011[nfl],-1)&lt;=IF(AH447=450,450,AH447+9)))</f>
        <v>0</v>
      </c>
    </row>
    <row r="448" spans="32:35" x14ac:dyDescent="0.2">
      <c r="AF448" s="2">
        <v>0.70833333333333337</v>
      </c>
      <c r="AG448" t="s">
        <v>745</v>
      </c>
      <c r="AH448" s="17">
        <v>240</v>
      </c>
      <c r="AI448" s="17" cm="1">
        <f t="array" ref="AI448">SUMPRODUCT(--(IFERROR(HOUR(Flights_2026_09_30333435363734567891011[entry_hour]),-1)=HOUR(AF448)),--(IFERROR(Flights_2026_09_30333435363734567891011[entry_sector],"")=AG448),--(IFERROR(Flights_2026_09_30333435363734567891011[nfl],-1)&gt;=AH448),--(IFERROR(Flights_2026_09_30333435363734567891011[nfl],-1)&lt;=IF(AH448=450,450,AH448+9)))</f>
        <v>0</v>
      </c>
    </row>
    <row r="449" spans="32:35" x14ac:dyDescent="0.2">
      <c r="AF449" s="2">
        <v>0.70833333333333337</v>
      </c>
      <c r="AG449" t="s">
        <v>745</v>
      </c>
      <c r="AH449" s="17">
        <v>250</v>
      </c>
      <c r="AI449" s="17" cm="1">
        <f t="array" ref="AI449">SUMPRODUCT(--(IFERROR(HOUR(Flights_2026_09_30333435363734567891011[entry_hour]),-1)=HOUR(AF449)),--(IFERROR(Flights_2026_09_30333435363734567891011[entry_sector],"")=AG449),--(IFERROR(Flights_2026_09_30333435363734567891011[nfl],-1)&gt;=AH449),--(IFERROR(Flights_2026_09_30333435363734567891011[nfl],-1)&lt;=IF(AH449=450,450,AH449+9)))</f>
        <v>0</v>
      </c>
    </row>
    <row r="450" spans="32:35" x14ac:dyDescent="0.2">
      <c r="AF450" s="2">
        <v>0.70833333333333337</v>
      </c>
      <c r="AG450" t="s">
        <v>745</v>
      </c>
      <c r="AH450" s="17">
        <v>260</v>
      </c>
      <c r="AI450" s="17" cm="1">
        <f t="array" ref="AI450">SUMPRODUCT(--(IFERROR(HOUR(Flights_2026_09_30333435363734567891011[entry_hour]),-1)=HOUR(AF450)),--(IFERROR(Flights_2026_09_30333435363734567891011[entry_sector],"")=AG450),--(IFERROR(Flights_2026_09_30333435363734567891011[nfl],-1)&gt;=AH450),--(IFERROR(Flights_2026_09_30333435363734567891011[nfl],-1)&lt;=IF(AH450=450,450,AH450+9)))</f>
        <v>0</v>
      </c>
    </row>
    <row r="451" spans="32:35" x14ac:dyDescent="0.2">
      <c r="AF451" s="2">
        <v>0.70833333333333337</v>
      </c>
      <c r="AG451" t="s">
        <v>745</v>
      </c>
      <c r="AH451" s="17">
        <v>270</v>
      </c>
      <c r="AI451" s="17" cm="1">
        <f t="array" ref="AI451">SUMPRODUCT(--(IFERROR(HOUR(Flights_2026_09_30333435363734567891011[entry_hour]),-1)=HOUR(AF451)),--(IFERROR(Flights_2026_09_30333435363734567891011[entry_sector],"")=AG451),--(IFERROR(Flights_2026_09_30333435363734567891011[nfl],-1)&gt;=AH451),--(IFERROR(Flights_2026_09_30333435363734567891011[nfl],-1)&lt;=IF(AH451=450,450,AH451+9)))</f>
        <v>0</v>
      </c>
    </row>
    <row r="452" spans="32:35" x14ac:dyDescent="0.2">
      <c r="AF452" s="2">
        <v>0.70833333333333337</v>
      </c>
      <c r="AG452" t="s">
        <v>745</v>
      </c>
      <c r="AH452" s="17">
        <v>280</v>
      </c>
      <c r="AI452" s="17" cm="1">
        <f t="array" ref="AI452">SUMPRODUCT(--(IFERROR(HOUR(Flights_2026_09_30333435363734567891011[entry_hour]),-1)=HOUR(AF452)),--(IFERROR(Flights_2026_09_30333435363734567891011[entry_sector],"")=AG452),--(IFERROR(Flights_2026_09_30333435363734567891011[nfl],-1)&gt;=AH452),--(IFERROR(Flights_2026_09_30333435363734567891011[nfl],-1)&lt;=IF(AH452=450,450,AH452+9)))</f>
        <v>0</v>
      </c>
    </row>
    <row r="453" spans="32:35" x14ac:dyDescent="0.2">
      <c r="AF453" s="2">
        <v>0.70833333333333337</v>
      </c>
      <c r="AG453" t="s">
        <v>745</v>
      </c>
      <c r="AH453" s="17">
        <v>290</v>
      </c>
      <c r="AI453" s="17" cm="1">
        <f t="array" ref="AI453">SUMPRODUCT(--(IFERROR(HOUR(Flights_2026_09_30333435363734567891011[entry_hour]),-1)=HOUR(AF453)),--(IFERROR(Flights_2026_09_30333435363734567891011[entry_sector],"")=AG453),--(IFERROR(Flights_2026_09_30333435363734567891011[nfl],-1)&gt;=AH453),--(IFERROR(Flights_2026_09_30333435363734567891011[nfl],-1)&lt;=IF(AH453=450,450,AH453+9)))</f>
        <v>0</v>
      </c>
    </row>
    <row r="454" spans="32:35" x14ac:dyDescent="0.2">
      <c r="AF454" s="2">
        <v>0.70833333333333337</v>
      </c>
      <c r="AG454" t="s">
        <v>745</v>
      </c>
      <c r="AH454" s="17">
        <v>300</v>
      </c>
      <c r="AI454" s="17" cm="1">
        <f t="array" ref="AI454">SUMPRODUCT(--(IFERROR(HOUR(Flights_2026_09_30333435363734567891011[entry_hour]),-1)=HOUR(AF454)),--(IFERROR(Flights_2026_09_30333435363734567891011[entry_sector],"")=AG454),--(IFERROR(Flights_2026_09_30333435363734567891011[nfl],-1)&gt;=AH454),--(IFERROR(Flights_2026_09_30333435363734567891011[nfl],-1)&lt;=IF(AH454=450,450,AH454+9)))</f>
        <v>0</v>
      </c>
    </row>
    <row r="455" spans="32:35" x14ac:dyDescent="0.2">
      <c r="AF455" s="2">
        <v>0.70833333333333337</v>
      </c>
      <c r="AG455" t="s">
        <v>745</v>
      </c>
      <c r="AH455" s="17">
        <v>310</v>
      </c>
      <c r="AI455" s="17" cm="1">
        <f t="array" ref="AI455">SUMPRODUCT(--(IFERROR(HOUR(Flights_2026_09_30333435363734567891011[entry_hour]),-1)=HOUR(AF455)),--(IFERROR(Flights_2026_09_30333435363734567891011[entry_sector],"")=AG455),--(IFERROR(Flights_2026_09_30333435363734567891011[nfl],-1)&gt;=AH455),--(IFERROR(Flights_2026_09_30333435363734567891011[nfl],-1)&lt;=IF(AH455=450,450,AH455+9)))</f>
        <v>0</v>
      </c>
    </row>
    <row r="456" spans="32:35" x14ac:dyDescent="0.2">
      <c r="AF456" s="2">
        <v>0.70833333333333337</v>
      </c>
      <c r="AG456" t="s">
        <v>745</v>
      </c>
      <c r="AH456" s="17">
        <v>320</v>
      </c>
      <c r="AI456" s="17" cm="1">
        <f t="array" ref="AI456">SUMPRODUCT(--(IFERROR(HOUR(Flights_2026_09_30333435363734567891011[entry_hour]),-1)=HOUR(AF456)),--(IFERROR(Flights_2026_09_30333435363734567891011[entry_sector],"")=AG456),--(IFERROR(Flights_2026_09_30333435363734567891011[nfl],-1)&gt;=AH456),--(IFERROR(Flights_2026_09_30333435363734567891011[nfl],-1)&lt;=IF(AH456=450,450,AH456+9)))</f>
        <v>0</v>
      </c>
    </row>
    <row r="457" spans="32:35" x14ac:dyDescent="0.2">
      <c r="AF457" s="2">
        <v>0.70833333333333337</v>
      </c>
      <c r="AG457" t="s">
        <v>745</v>
      </c>
      <c r="AH457" s="17">
        <v>330</v>
      </c>
      <c r="AI457" s="17" cm="1">
        <f t="array" ref="AI457">SUMPRODUCT(--(IFERROR(HOUR(Flights_2026_09_30333435363734567891011[entry_hour]),-1)=HOUR(AF457)),--(IFERROR(Flights_2026_09_30333435363734567891011[entry_sector],"")=AG457),--(IFERROR(Flights_2026_09_30333435363734567891011[nfl],-1)&gt;=AH457),--(IFERROR(Flights_2026_09_30333435363734567891011[nfl],-1)&lt;=IF(AH457=450,450,AH457+9)))</f>
        <v>2</v>
      </c>
    </row>
    <row r="458" spans="32:35" x14ac:dyDescent="0.2">
      <c r="AF458" s="2">
        <v>0.70833333333333337</v>
      </c>
      <c r="AG458" t="s">
        <v>745</v>
      </c>
      <c r="AH458" s="17">
        <v>340</v>
      </c>
      <c r="AI458" s="17" cm="1">
        <f t="array" ref="AI458">SUMPRODUCT(--(IFERROR(HOUR(Flights_2026_09_30333435363734567891011[entry_hour]),-1)=HOUR(AF458)),--(IFERROR(Flights_2026_09_30333435363734567891011[entry_sector],"")=AG458),--(IFERROR(Flights_2026_09_30333435363734567891011[nfl],-1)&gt;=AH458),--(IFERROR(Flights_2026_09_30333435363734567891011[nfl],-1)&lt;=IF(AH458=450,450,AH458+9)))</f>
        <v>0</v>
      </c>
    </row>
    <row r="459" spans="32:35" x14ac:dyDescent="0.2">
      <c r="AF459" s="2">
        <v>0.70833333333333337</v>
      </c>
      <c r="AG459" t="s">
        <v>745</v>
      </c>
      <c r="AH459" s="17">
        <v>350</v>
      </c>
      <c r="AI459" s="17" cm="1">
        <f t="array" ref="AI459">SUMPRODUCT(--(IFERROR(HOUR(Flights_2026_09_30333435363734567891011[entry_hour]),-1)=HOUR(AF459)),--(IFERROR(Flights_2026_09_30333435363734567891011[entry_sector],"")=AG459),--(IFERROR(Flights_2026_09_30333435363734567891011[nfl],-1)&gt;=AH459),--(IFERROR(Flights_2026_09_30333435363734567891011[nfl],-1)&lt;=IF(AH459=450,450,AH459+9)))</f>
        <v>1</v>
      </c>
    </row>
    <row r="460" spans="32:35" x14ac:dyDescent="0.2">
      <c r="AF460" s="2">
        <v>0.70833333333333337</v>
      </c>
      <c r="AG460" t="s">
        <v>745</v>
      </c>
      <c r="AH460" s="17">
        <v>360</v>
      </c>
      <c r="AI460" s="17" cm="1">
        <f t="array" ref="AI460">SUMPRODUCT(--(IFERROR(HOUR(Flights_2026_09_30333435363734567891011[entry_hour]),-1)=HOUR(AF460)),--(IFERROR(Flights_2026_09_30333435363734567891011[entry_sector],"")=AG460),--(IFERROR(Flights_2026_09_30333435363734567891011[nfl],-1)&gt;=AH460),--(IFERROR(Flights_2026_09_30333435363734567891011[nfl],-1)&lt;=IF(AH460=450,450,AH460+9)))</f>
        <v>0</v>
      </c>
    </row>
    <row r="461" spans="32:35" x14ac:dyDescent="0.2">
      <c r="AF461" s="2">
        <v>0.70833333333333337</v>
      </c>
      <c r="AG461" t="s">
        <v>745</v>
      </c>
      <c r="AH461" s="17">
        <v>370</v>
      </c>
      <c r="AI461" s="17" cm="1">
        <f t="array" ref="AI461">SUMPRODUCT(--(IFERROR(HOUR(Flights_2026_09_30333435363734567891011[entry_hour]),-1)=HOUR(AF461)),--(IFERROR(Flights_2026_09_30333435363734567891011[entry_sector],"")=AG461),--(IFERROR(Flights_2026_09_30333435363734567891011[nfl],-1)&gt;=AH461),--(IFERROR(Flights_2026_09_30333435363734567891011[nfl],-1)&lt;=IF(AH461=450,450,AH461+9)))</f>
        <v>4</v>
      </c>
    </row>
    <row r="462" spans="32:35" x14ac:dyDescent="0.2">
      <c r="AF462" s="2">
        <v>0.70833333333333337</v>
      </c>
      <c r="AG462" t="s">
        <v>745</v>
      </c>
      <c r="AH462" s="17">
        <v>380</v>
      </c>
      <c r="AI462" s="17" cm="1">
        <f t="array" ref="AI462">SUMPRODUCT(--(IFERROR(HOUR(Flights_2026_09_30333435363734567891011[entry_hour]),-1)=HOUR(AF462)),--(IFERROR(Flights_2026_09_30333435363734567891011[entry_sector],"")=AG462),--(IFERROR(Flights_2026_09_30333435363734567891011[nfl],-1)&gt;=AH462),--(IFERROR(Flights_2026_09_30333435363734567891011[nfl],-1)&lt;=IF(AH462=450,450,AH462+9)))</f>
        <v>0</v>
      </c>
    </row>
    <row r="463" spans="32:35" x14ac:dyDescent="0.2">
      <c r="AF463" s="2">
        <v>0.70833333333333337</v>
      </c>
      <c r="AG463" t="s">
        <v>745</v>
      </c>
      <c r="AH463" s="17">
        <v>390</v>
      </c>
      <c r="AI463" s="17" cm="1">
        <f t="array" ref="AI463">SUMPRODUCT(--(IFERROR(HOUR(Flights_2026_09_30333435363734567891011[entry_hour]),-1)=HOUR(AF463)),--(IFERROR(Flights_2026_09_30333435363734567891011[entry_sector],"")=AG463),--(IFERROR(Flights_2026_09_30333435363734567891011[nfl],-1)&gt;=AH463),--(IFERROR(Flights_2026_09_30333435363734567891011[nfl],-1)&lt;=IF(AH463=450,450,AH463+9)))</f>
        <v>0</v>
      </c>
    </row>
    <row r="464" spans="32:35" x14ac:dyDescent="0.2">
      <c r="AF464" s="2">
        <v>0.70833333333333337</v>
      </c>
      <c r="AG464" t="s">
        <v>745</v>
      </c>
      <c r="AH464" s="17">
        <v>400</v>
      </c>
      <c r="AI464" s="17" cm="1">
        <f t="array" ref="AI464">SUMPRODUCT(--(IFERROR(HOUR(Flights_2026_09_30333435363734567891011[entry_hour]),-1)=HOUR(AF464)),--(IFERROR(Flights_2026_09_30333435363734567891011[entry_sector],"")=AG464),--(IFERROR(Flights_2026_09_30333435363734567891011[nfl],-1)&gt;=AH464),--(IFERROR(Flights_2026_09_30333435363734567891011[nfl],-1)&lt;=IF(AH464=450,450,AH464+9)))</f>
        <v>0</v>
      </c>
    </row>
    <row r="465" spans="32:35" x14ac:dyDescent="0.2">
      <c r="AF465" s="2">
        <v>0.70833333333333337</v>
      </c>
      <c r="AG465" t="s">
        <v>745</v>
      </c>
      <c r="AH465" s="17">
        <v>410</v>
      </c>
      <c r="AI465" s="17" cm="1">
        <f t="array" ref="AI465">SUMPRODUCT(--(IFERROR(HOUR(Flights_2026_09_30333435363734567891011[entry_hour]),-1)=HOUR(AF465)),--(IFERROR(Flights_2026_09_30333435363734567891011[entry_sector],"")=AG465),--(IFERROR(Flights_2026_09_30333435363734567891011[nfl],-1)&gt;=AH465),--(IFERROR(Flights_2026_09_30333435363734567891011[nfl],-1)&lt;=IF(AH465=450,450,AH465+9)))</f>
        <v>0</v>
      </c>
    </row>
    <row r="466" spans="32:35" x14ac:dyDescent="0.2">
      <c r="AF466" s="2">
        <v>0.70833333333333337</v>
      </c>
      <c r="AG466" t="s">
        <v>745</v>
      </c>
      <c r="AH466" s="17">
        <v>420</v>
      </c>
      <c r="AI466" s="17" cm="1">
        <f t="array" ref="AI466">SUMPRODUCT(--(IFERROR(HOUR(Flights_2026_09_30333435363734567891011[entry_hour]),-1)=HOUR(AF466)),--(IFERROR(Flights_2026_09_30333435363734567891011[entry_sector],"")=AG466),--(IFERROR(Flights_2026_09_30333435363734567891011[nfl],-1)&gt;=AH466),--(IFERROR(Flights_2026_09_30333435363734567891011[nfl],-1)&lt;=IF(AH466=450,450,AH466+9)))</f>
        <v>0</v>
      </c>
    </row>
    <row r="467" spans="32:35" x14ac:dyDescent="0.2">
      <c r="AF467" s="2">
        <v>0.70833333333333337</v>
      </c>
      <c r="AG467" t="s">
        <v>745</v>
      </c>
      <c r="AH467" s="17">
        <v>430</v>
      </c>
      <c r="AI467" s="17" cm="1">
        <f t="array" ref="AI467">SUMPRODUCT(--(IFERROR(HOUR(Flights_2026_09_30333435363734567891011[entry_hour]),-1)=HOUR(AF467)),--(IFERROR(Flights_2026_09_30333435363734567891011[entry_sector],"")=AG467),--(IFERROR(Flights_2026_09_30333435363734567891011[nfl],-1)&gt;=AH467),--(IFERROR(Flights_2026_09_30333435363734567891011[nfl],-1)&lt;=IF(AH467=450,450,AH467+9)))</f>
        <v>0</v>
      </c>
    </row>
    <row r="468" spans="32:35" x14ac:dyDescent="0.2">
      <c r="AF468" s="2">
        <v>0.70833333333333337</v>
      </c>
      <c r="AG468" t="s">
        <v>745</v>
      </c>
      <c r="AH468" s="17">
        <v>440</v>
      </c>
      <c r="AI468" s="17" cm="1">
        <f t="array" ref="AI468">SUMPRODUCT(--(IFERROR(HOUR(Flights_2026_09_30333435363734567891011[entry_hour]),-1)=HOUR(AF468)),--(IFERROR(Flights_2026_09_30333435363734567891011[entry_sector],"")=AG468),--(IFERROR(Flights_2026_09_30333435363734567891011[nfl],-1)&gt;=AH468),--(IFERROR(Flights_2026_09_30333435363734567891011[nfl],-1)&lt;=IF(AH468=450,450,AH468+9)))</f>
        <v>0</v>
      </c>
    </row>
    <row r="469" spans="32:35" x14ac:dyDescent="0.2">
      <c r="AF469" s="2">
        <v>0.70833333333333337</v>
      </c>
      <c r="AG469" t="s">
        <v>745</v>
      </c>
      <c r="AH469" s="17">
        <v>450</v>
      </c>
      <c r="AI469" s="17" cm="1">
        <f t="array" ref="AI469">SUMPRODUCT(--(IFERROR(HOUR(Flights_2026_09_30333435363734567891011[entry_hour]),-1)=HOUR(AF469)),--(IFERROR(Flights_2026_09_30333435363734567891011[entry_sector],"")=AG469),--(IFERROR(Flights_2026_09_30333435363734567891011[nfl],-1)&gt;=AH469),--(IFERROR(Flights_2026_09_30333435363734567891011[nfl],-1)&lt;=IF(AH469=450,450,AH469+9)))</f>
        <v>0</v>
      </c>
    </row>
    <row r="470" spans="32:35" x14ac:dyDescent="0.2">
      <c r="AF470" s="2">
        <v>0.70833333333333337</v>
      </c>
      <c r="AG470" t="s">
        <v>840</v>
      </c>
      <c r="AH470" s="17">
        <v>200</v>
      </c>
      <c r="AI470" s="17" cm="1">
        <f t="array" ref="AI470">SUMPRODUCT(--(IFERROR(HOUR(Flights_2026_09_30333435363734567891011[entry_hour]),-1)=HOUR(AF470)),--(IFERROR(Flights_2026_09_30333435363734567891011[entry_sector],"")=AG470),--(IFERROR(Flights_2026_09_30333435363734567891011[nfl],-1)&gt;=AH470),--(IFERROR(Flights_2026_09_30333435363734567891011[nfl],-1)&lt;=IF(AH470=450,450,AH470+9)))</f>
        <v>0</v>
      </c>
    </row>
    <row r="471" spans="32:35" x14ac:dyDescent="0.2">
      <c r="AF471" s="2">
        <v>0.70833333333333337</v>
      </c>
      <c r="AG471" t="s">
        <v>840</v>
      </c>
      <c r="AH471" s="17">
        <v>210</v>
      </c>
      <c r="AI471" s="17" cm="1">
        <f t="array" ref="AI471">SUMPRODUCT(--(IFERROR(HOUR(Flights_2026_09_30333435363734567891011[entry_hour]),-1)=HOUR(AF471)),--(IFERROR(Flights_2026_09_30333435363734567891011[entry_sector],"")=AG471),--(IFERROR(Flights_2026_09_30333435363734567891011[nfl],-1)&gt;=AH471),--(IFERROR(Flights_2026_09_30333435363734567891011[nfl],-1)&lt;=IF(AH471=450,450,AH471+9)))</f>
        <v>0</v>
      </c>
    </row>
    <row r="472" spans="32:35" x14ac:dyDescent="0.2">
      <c r="AF472" s="2">
        <v>0.70833333333333337</v>
      </c>
      <c r="AG472" t="s">
        <v>840</v>
      </c>
      <c r="AH472" s="17">
        <v>220</v>
      </c>
      <c r="AI472" s="17" cm="1">
        <f t="array" ref="AI472">SUMPRODUCT(--(IFERROR(HOUR(Flights_2026_09_30333435363734567891011[entry_hour]),-1)=HOUR(AF472)),--(IFERROR(Flights_2026_09_30333435363734567891011[entry_sector],"")=AG472),--(IFERROR(Flights_2026_09_30333435363734567891011[nfl],-1)&gt;=AH472),--(IFERROR(Flights_2026_09_30333435363734567891011[nfl],-1)&lt;=IF(AH472=450,450,AH472+9)))</f>
        <v>0</v>
      </c>
    </row>
    <row r="473" spans="32:35" x14ac:dyDescent="0.2">
      <c r="AF473" s="2">
        <v>0.70833333333333337</v>
      </c>
      <c r="AG473" t="s">
        <v>840</v>
      </c>
      <c r="AH473" s="17">
        <v>230</v>
      </c>
      <c r="AI473" s="17" cm="1">
        <f t="array" ref="AI473">SUMPRODUCT(--(IFERROR(HOUR(Flights_2026_09_30333435363734567891011[entry_hour]),-1)=HOUR(AF473)),--(IFERROR(Flights_2026_09_30333435363734567891011[entry_sector],"")=AG473),--(IFERROR(Flights_2026_09_30333435363734567891011[nfl],-1)&gt;=AH473),--(IFERROR(Flights_2026_09_30333435363734567891011[nfl],-1)&lt;=IF(AH473=450,450,AH473+9)))</f>
        <v>0</v>
      </c>
    </row>
    <row r="474" spans="32:35" x14ac:dyDescent="0.2">
      <c r="AF474" s="2">
        <v>0.70833333333333337</v>
      </c>
      <c r="AG474" t="s">
        <v>840</v>
      </c>
      <c r="AH474" s="17">
        <v>240</v>
      </c>
      <c r="AI474" s="17" cm="1">
        <f t="array" ref="AI474">SUMPRODUCT(--(IFERROR(HOUR(Flights_2026_09_30333435363734567891011[entry_hour]),-1)=HOUR(AF474)),--(IFERROR(Flights_2026_09_30333435363734567891011[entry_sector],"")=AG474),--(IFERROR(Flights_2026_09_30333435363734567891011[nfl],-1)&gt;=AH474),--(IFERROR(Flights_2026_09_30333435363734567891011[nfl],-1)&lt;=IF(AH474=450,450,AH474+9)))</f>
        <v>0</v>
      </c>
    </row>
    <row r="475" spans="32:35" x14ac:dyDescent="0.2">
      <c r="AF475" s="2">
        <v>0.70833333333333337</v>
      </c>
      <c r="AG475" t="s">
        <v>840</v>
      </c>
      <c r="AH475" s="17">
        <v>250</v>
      </c>
      <c r="AI475" s="17" cm="1">
        <f t="array" ref="AI475">SUMPRODUCT(--(IFERROR(HOUR(Flights_2026_09_30333435363734567891011[entry_hour]),-1)=HOUR(AF475)),--(IFERROR(Flights_2026_09_30333435363734567891011[entry_sector],"")=AG475),--(IFERROR(Flights_2026_09_30333435363734567891011[nfl],-1)&gt;=AH475),--(IFERROR(Flights_2026_09_30333435363734567891011[nfl],-1)&lt;=IF(AH475=450,450,AH475+9)))</f>
        <v>0</v>
      </c>
    </row>
    <row r="476" spans="32:35" x14ac:dyDescent="0.2">
      <c r="AF476" s="2">
        <v>0.70833333333333337</v>
      </c>
      <c r="AG476" t="s">
        <v>840</v>
      </c>
      <c r="AH476" s="17">
        <v>260</v>
      </c>
      <c r="AI476" s="17" cm="1">
        <f t="array" ref="AI476">SUMPRODUCT(--(IFERROR(HOUR(Flights_2026_09_30333435363734567891011[entry_hour]),-1)=HOUR(AF476)),--(IFERROR(Flights_2026_09_30333435363734567891011[entry_sector],"")=AG476),--(IFERROR(Flights_2026_09_30333435363734567891011[nfl],-1)&gt;=AH476),--(IFERROR(Flights_2026_09_30333435363734567891011[nfl],-1)&lt;=IF(AH476=450,450,AH476+9)))</f>
        <v>0</v>
      </c>
    </row>
    <row r="477" spans="32:35" x14ac:dyDescent="0.2">
      <c r="AF477" s="2">
        <v>0.70833333333333337</v>
      </c>
      <c r="AG477" t="s">
        <v>840</v>
      </c>
      <c r="AH477" s="17">
        <v>270</v>
      </c>
      <c r="AI477" s="17" cm="1">
        <f t="array" ref="AI477">SUMPRODUCT(--(IFERROR(HOUR(Flights_2026_09_30333435363734567891011[entry_hour]),-1)=HOUR(AF477)),--(IFERROR(Flights_2026_09_30333435363734567891011[entry_sector],"")=AG477),--(IFERROR(Flights_2026_09_30333435363734567891011[nfl],-1)&gt;=AH477),--(IFERROR(Flights_2026_09_30333435363734567891011[nfl],-1)&lt;=IF(AH477=450,450,AH477+9)))</f>
        <v>0</v>
      </c>
    </row>
    <row r="478" spans="32:35" x14ac:dyDescent="0.2">
      <c r="AF478" s="2">
        <v>0.70833333333333337</v>
      </c>
      <c r="AG478" t="s">
        <v>840</v>
      </c>
      <c r="AH478" s="17">
        <v>280</v>
      </c>
      <c r="AI478" s="17" cm="1">
        <f t="array" ref="AI478">SUMPRODUCT(--(IFERROR(HOUR(Flights_2026_09_30333435363734567891011[entry_hour]),-1)=HOUR(AF478)),--(IFERROR(Flights_2026_09_30333435363734567891011[entry_sector],"")=AG478),--(IFERROR(Flights_2026_09_30333435363734567891011[nfl],-1)&gt;=AH478),--(IFERROR(Flights_2026_09_30333435363734567891011[nfl],-1)&lt;=IF(AH478=450,450,AH478+9)))</f>
        <v>0</v>
      </c>
    </row>
    <row r="479" spans="32:35" x14ac:dyDescent="0.2">
      <c r="AF479" s="2">
        <v>0.70833333333333337</v>
      </c>
      <c r="AG479" t="s">
        <v>840</v>
      </c>
      <c r="AH479" s="17">
        <v>290</v>
      </c>
      <c r="AI479" s="17" cm="1">
        <f t="array" ref="AI479">SUMPRODUCT(--(IFERROR(HOUR(Flights_2026_09_30333435363734567891011[entry_hour]),-1)=HOUR(AF479)),--(IFERROR(Flights_2026_09_30333435363734567891011[entry_sector],"")=AG479),--(IFERROR(Flights_2026_09_30333435363734567891011[nfl],-1)&gt;=AH479),--(IFERROR(Flights_2026_09_30333435363734567891011[nfl],-1)&lt;=IF(AH479=450,450,AH479+9)))</f>
        <v>0</v>
      </c>
    </row>
    <row r="480" spans="32:35" x14ac:dyDescent="0.2">
      <c r="AF480" s="2">
        <v>0.70833333333333337</v>
      </c>
      <c r="AG480" t="s">
        <v>840</v>
      </c>
      <c r="AH480" s="17">
        <v>300</v>
      </c>
      <c r="AI480" s="17" cm="1">
        <f t="array" ref="AI480">SUMPRODUCT(--(IFERROR(HOUR(Flights_2026_09_30333435363734567891011[entry_hour]),-1)=HOUR(AF480)),--(IFERROR(Flights_2026_09_30333435363734567891011[entry_sector],"")=AG480),--(IFERROR(Flights_2026_09_30333435363734567891011[nfl],-1)&gt;=AH480),--(IFERROR(Flights_2026_09_30333435363734567891011[nfl],-1)&lt;=IF(AH480=450,450,AH480+9)))</f>
        <v>0</v>
      </c>
    </row>
    <row r="481" spans="32:35" x14ac:dyDescent="0.2">
      <c r="AF481" s="2">
        <v>0.70833333333333337</v>
      </c>
      <c r="AG481" t="s">
        <v>840</v>
      </c>
      <c r="AH481" s="17">
        <v>310</v>
      </c>
      <c r="AI481" s="17" cm="1">
        <f t="array" ref="AI481">SUMPRODUCT(--(IFERROR(HOUR(Flights_2026_09_30333435363734567891011[entry_hour]),-1)=HOUR(AF481)),--(IFERROR(Flights_2026_09_30333435363734567891011[entry_sector],"")=AG481),--(IFERROR(Flights_2026_09_30333435363734567891011[nfl],-1)&gt;=AH481),--(IFERROR(Flights_2026_09_30333435363734567891011[nfl],-1)&lt;=IF(AH481=450,450,AH481+9)))</f>
        <v>0</v>
      </c>
    </row>
    <row r="482" spans="32:35" x14ac:dyDescent="0.2">
      <c r="AF482" s="2">
        <v>0.70833333333333337</v>
      </c>
      <c r="AG482" t="s">
        <v>840</v>
      </c>
      <c r="AH482" s="17">
        <v>320</v>
      </c>
      <c r="AI482" s="17" cm="1">
        <f t="array" ref="AI482">SUMPRODUCT(--(IFERROR(HOUR(Flights_2026_09_30333435363734567891011[entry_hour]),-1)=HOUR(AF482)),--(IFERROR(Flights_2026_09_30333435363734567891011[entry_sector],"")=AG482),--(IFERROR(Flights_2026_09_30333435363734567891011[nfl],-1)&gt;=AH482),--(IFERROR(Flights_2026_09_30333435363734567891011[nfl],-1)&lt;=IF(AH482=450,450,AH482+9)))</f>
        <v>0</v>
      </c>
    </row>
    <row r="483" spans="32:35" x14ac:dyDescent="0.2">
      <c r="AF483" s="2">
        <v>0.70833333333333337</v>
      </c>
      <c r="AG483" t="s">
        <v>840</v>
      </c>
      <c r="AH483" s="17">
        <v>330</v>
      </c>
      <c r="AI483" s="17" cm="1">
        <f t="array" ref="AI483">SUMPRODUCT(--(IFERROR(HOUR(Flights_2026_09_30333435363734567891011[entry_hour]),-1)=HOUR(AF483)),--(IFERROR(Flights_2026_09_30333435363734567891011[entry_sector],"")=AG483),--(IFERROR(Flights_2026_09_30333435363734567891011[nfl],-1)&gt;=AH483),--(IFERROR(Flights_2026_09_30333435363734567891011[nfl],-1)&lt;=IF(AH483=450,450,AH483+9)))</f>
        <v>0</v>
      </c>
    </row>
    <row r="484" spans="32:35" x14ac:dyDescent="0.2">
      <c r="AF484" s="2">
        <v>0.70833333333333337</v>
      </c>
      <c r="AG484" t="s">
        <v>840</v>
      </c>
      <c r="AH484" s="17">
        <v>340</v>
      </c>
      <c r="AI484" s="17" cm="1">
        <f t="array" ref="AI484">SUMPRODUCT(--(IFERROR(HOUR(Flights_2026_09_30333435363734567891011[entry_hour]),-1)=HOUR(AF484)),--(IFERROR(Flights_2026_09_30333435363734567891011[entry_sector],"")=AG484),--(IFERROR(Flights_2026_09_30333435363734567891011[nfl],-1)&gt;=AH484),--(IFERROR(Flights_2026_09_30333435363734567891011[nfl],-1)&lt;=IF(AH484=450,450,AH484+9)))</f>
        <v>0</v>
      </c>
    </row>
    <row r="485" spans="32:35" x14ac:dyDescent="0.2">
      <c r="AF485" s="2">
        <v>0.70833333333333337</v>
      </c>
      <c r="AG485" t="s">
        <v>840</v>
      </c>
      <c r="AH485" s="17">
        <v>350</v>
      </c>
      <c r="AI485" s="17" cm="1">
        <f t="array" ref="AI485">SUMPRODUCT(--(IFERROR(HOUR(Flights_2026_09_30333435363734567891011[entry_hour]),-1)=HOUR(AF485)),--(IFERROR(Flights_2026_09_30333435363734567891011[entry_sector],"")=AG485),--(IFERROR(Flights_2026_09_30333435363734567891011[nfl],-1)&gt;=AH485),--(IFERROR(Flights_2026_09_30333435363734567891011[nfl],-1)&lt;=IF(AH485=450,450,AH485+9)))</f>
        <v>1</v>
      </c>
    </row>
    <row r="486" spans="32:35" x14ac:dyDescent="0.2">
      <c r="AF486" s="2">
        <v>0.70833333333333337</v>
      </c>
      <c r="AG486" t="s">
        <v>840</v>
      </c>
      <c r="AH486" s="17">
        <v>360</v>
      </c>
      <c r="AI486" s="17" cm="1">
        <f t="array" ref="AI486">SUMPRODUCT(--(IFERROR(HOUR(Flights_2026_09_30333435363734567891011[entry_hour]),-1)=HOUR(AF486)),--(IFERROR(Flights_2026_09_30333435363734567891011[entry_sector],"")=AG486),--(IFERROR(Flights_2026_09_30333435363734567891011[nfl],-1)&gt;=AH486),--(IFERROR(Flights_2026_09_30333435363734567891011[nfl],-1)&lt;=IF(AH486=450,450,AH486+9)))</f>
        <v>0</v>
      </c>
    </row>
    <row r="487" spans="32:35" x14ac:dyDescent="0.2">
      <c r="AF487" s="2">
        <v>0.70833333333333337</v>
      </c>
      <c r="AG487" t="s">
        <v>840</v>
      </c>
      <c r="AH487" s="17">
        <v>370</v>
      </c>
      <c r="AI487" s="17" cm="1">
        <f t="array" ref="AI487">SUMPRODUCT(--(IFERROR(HOUR(Flights_2026_09_30333435363734567891011[entry_hour]),-1)=HOUR(AF487)),--(IFERROR(Flights_2026_09_30333435363734567891011[entry_sector],"")=AG487),--(IFERROR(Flights_2026_09_30333435363734567891011[nfl],-1)&gt;=AH487),--(IFERROR(Flights_2026_09_30333435363734567891011[nfl],-1)&lt;=IF(AH487=450,450,AH487+9)))</f>
        <v>0</v>
      </c>
    </row>
    <row r="488" spans="32:35" x14ac:dyDescent="0.2">
      <c r="AF488" s="2">
        <v>0.70833333333333337</v>
      </c>
      <c r="AG488" t="s">
        <v>840</v>
      </c>
      <c r="AH488" s="17">
        <v>380</v>
      </c>
      <c r="AI488" s="17" cm="1">
        <f t="array" ref="AI488">SUMPRODUCT(--(IFERROR(HOUR(Flights_2026_09_30333435363734567891011[entry_hour]),-1)=HOUR(AF488)),--(IFERROR(Flights_2026_09_30333435363734567891011[entry_sector],"")=AG488),--(IFERROR(Flights_2026_09_30333435363734567891011[nfl],-1)&gt;=AH488),--(IFERROR(Flights_2026_09_30333435363734567891011[nfl],-1)&lt;=IF(AH488=450,450,AH488+9)))</f>
        <v>0</v>
      </c>
    </row>
    <row r="489" spans="32:35" x14ac:dyDescent="0.2">
      <c r="AF489" s="2">
        <v>0.70833333333333337</v>
      </c>
      <c r="AG489" t="s">
        <v>840</v>
      </c>
      <c r="AH489" s="17">
        <v>390</v>
      </c>
      <c r="AI489" s="17" cm="1">
        <f t="array" ref="AI489">SUMPRODUCT(--(IFERROR(HOUR(Flights_2026_09_30333435363734567891011[entry_hour]),-1)=HOUR(AF489)),--(IFERROR(Flights_2026_09_30333435363734567891011[entry_sector],"")=AG489),--(IFERROR(Flights_2026_09_30333435363734567891011[nfl],-1)&gt;=AH489),--(IFERROR(Flights_2026_09_30333435363734567891011[nfl],-1)&lt;=IF(AH489=450,450,AH489+9)))</f>
        <v>1</v>
      </c>
    </row>
    <row r="490" spans="32:35" x14ac:dyDescent="0.2">
      <c r="AF490" s="2">
        <v>0.70833333333333337</v>
      </c>
      <c r="AG490" t="s">
        <v>840</v>
      </c>
      <c r="AH490" s="17">
        <v>400</v>
      </c>
      <c r="AI490" s="17" cm="1">
        <f t="array" ref="AI490">SUMPRODUCT(--(IFERROR(HOUR(Flights_2026_09_30333435363734567891011[entry_hour]),-1)=HOUR(AF490)),--(IFERROR(Flights_2026_09_30333435363734567891011[entry_sector],"")=AG490),--(IFERROR(Flights_2026_09_30333435363734567891011[nfl],-1)&gt;=AH490),--(IFERROR(Flights_2026_09_30333435363734567891011[nfl],-1)&lt;=IF(AH490=450,450,AH490+9)))</f>
        <v>0</v>
      </c>
    </row>
    <row r="491" spans="32:35" x14ac:dyDescent="0.2">
      <c r="AF491" s="2">
        <v>0.70833333333333337</v>
      </c>
      <c r="AG491" t="s">
        <v>840</v>
      </c>
      <c r="AH491" s="17">
        <v>410</v>
      </c>
      <c r="AI491" s="17" cm="1">
        <f t="array" ref="AI491">SUMPRODUCT(--(IFERROR(HOUR(Flights_2026_09_30333435363734567891011[entry_hour]),-1)=HOUR(AF491)),--(IFERROR(Flights_2026_09_30333435363734567891011[entry_sector],"")=AG491),--(IFERROR(Flights_2026_09_30333435363734567891011[nfl],-1)&gt;=AH491),--(IFERROR(Flights_2026_09_30333435363734567891011[nfl],-1)&lt;=IF(AH491=450,450,AH491+9)))</f>
        <v>0</v>
      </c>
    </row>
    <row r="492" spans="32:35" x14ac:dyDescent="0.2">
      <c r="AF492" s="2">
        <v>0.70833333333333337</v>
      </c>
      <c r="AG492" t="s">
        <v>840</v>
      </c>
      <c r="AH492" s="17">
        <v>420</v>
      </c>
      <c r="AI492" s="17" cm="1">
        <f t="array" ref="AI492">SUMPRODUCT(--(IFERROR(HOUR(Flights_2026_09_30333435363734567891011[entry_hour]),-1)=HOUR(AF492)),--(IFERROR(Flights_2026_09_30333435363734567891011[entry_sector],"")=AG492),--(IFERROR(Flights_2026_09_30333435363734567891011[nfl],-1)&gt;=AH492),--(IFERROR(Flights_2026_09_30333435363734567891011[nfl],-1)&lt;=IF(AH492=450,450,AH492+9)))</f>
        <v>0</v>
      </c>
    </row>
    <row r="493" spans="32:35" x14ac:dyDescent="0.2">
      <c r="AF493" s="2">
        <v>0.70833333333333337</v>
      </c>
      <c r="AG493" t="s">
        <v>840</v>
      </c>
      <c r="AH493" s="17">
        <v>430</v>
      </c>
      <c r="AI493" s="17" cm="1">
        <f t="array" ref="AI493">SUMPRODUCT(--(IFERROR(HOUR(Flights_2026_09_30333435363734567891011[entry_hour]),-1)=HOUR(AF493)),--(IFERROR(Flights_2026_09_30333435363734567891011[entry_sector],"")=AG493),--(IFERROR(Flights_2026_09_30333435363734567891011[nfl],-1)&gt;=AH493),--(IFERROR(Flights_2026_09_30333435363734567891011[nfl],-1)&lt;=IF(AH493=450,450,AH493+9)))</f>
        <v>0</v>
      </c>
    </row>
    <row r="494" spans="32:35" x14ac:dyDescent="0.2">
      <c r="AF494" s="2">
        <v>0.70833333333333337</v>
      </c>
      <c r="AG494" t="s">
        <v>840</v>
      </c>
      <c r="AH494" s="17">
        <v>440</v>
      </c>
      <c r="AI494" s="17" cm="1">
        <f t="array" ref="AI494">SUMPRODUCT(--(IFERROR(HOUR(Flights_2026_09_30333435363734567891011[entry_hour]),-1)=HOUR(AF494)),--(IFERROR(Flights_2026_09_30333435363734567891011[entry_sector],"")=AG494),--(IFERROR(Flights_2026_09_30333435363734567891011[nfl],-1)&gt;=AH494),--(IFERROR(Flights_2026_09_30333435363734567891011[nfl],-1)&lt;=IF(AH494=450,450,AH494+9)))</f>
        <v>0</v>
      </c>
    </row>
    <row r="495" spans="32:35" x14ac:dyDescent="0.2">
      <c r="AF495" s="2">
        <v>0.70833333333333337</v>
      </c>
      <c r="AG495" t="s">
        <v>840</v>
      </c>
      <c r="AH495" s="17">
        <v>450</v>
      </c>
      <c r="AI495" s="17" cm="1">
        <f t="array" ref="AI495">SUMPRODUCT(--(IFERROR(HOUR(Flights_2026_09_30333435363734567891011[entry_hour]),-1)=HOUR(AF495)),--(IFERROR(Flights_2026_09_30333435363734567891011[entry_sector],"")=AG495),--(IFERROR(Flights_2026_09_30333435363734567891011[nfl],-1)&gt;=AH495),--(IFERROR(Flights_2026_09_30333435363734567891011[nfl],-1)&lt;=IF(AH495=450,450,AH495+9)))</f>
        <v>0</v>
      </c>
    </row>
    <row r="496" spans="32:35" x14ac:dyDescent="0.2">
      <c r="AF496" s="2">
        <v>0.70833333333333337</v>
      </c>
      <c r="AG496" t="s">
        <v>747</v>
      </c>
      <c r="AH496" s="17">
        <v>200</v>
      </c>
      <c r="AI496" s="17" cm="1">
        <f t="array" ref="AI496">SUMPRODUCT(--(IFERROR(HOUR(Flights_2026_09_30333435363734567891011[entry_hour]),-1)=HOUR(AF496)),--(IFERROR(Flights_2026_09_30333435363734567891011[entry_sector],"")=AG496),--(IFERROR(Flights_2026_09_30333435363734567891011[nfl],-1)&gt;=AH496),--(IFERROR(Flights_2026_09_30333435363734567891011[nfl],-1)&lt;=IF(AH496=450,450,AH496+9)))</f>
        <v>0</v>
      </c>
    </row>
    <row r="497" spans="32:35" x14ac:dyDescent="0.2">
      <c r="AF497" s="2">
        <v>0.70833333333333337</v>
      </c>
      <c r="AG497" t="s">
        <v>747</v>
      </c>
      <c r="AH497" s="17">
        <v>210</v>
      </c>
      <c r="AI497" s="17" cm="1">
        <f t="array" ref="AI497">SUMPRODUCT(--(IFERROR(HOUR(Flights_2026_09_30333435363734567891011[entry_hour]),-1)=HOUR(AF497)),--(IFERROR(Flights_2026_09_30333435363734567891011[entry_sector],"")=AG497),--(IFERROR(Flights_2026_09_30333435363734567891011[nfl],-1)&gt;=AH497),--(IFERROR(Flights_2026_09_30333435363734567891011[nfl],-1)&lt;=IF(AH497=450,450,AH497+9)))</f>
        <v>1</v>
      </c>
    </row>
    <row r="498" spans="32:35" x14ac:dyDescent="0.2">
      <c r="AF498" s="2">
        <v>0.70833333333333337</v>
      </c>
      <c r="AG498" t="s">
        <v>747</v>
      </c>
      <c r="AH498" s="17">
        <v>220</v>
      </c>
      <c r="AI498" s="17" cm="1">
        <f t="array" ref="AI498">SUMPRODUCT(--(IFERROR(HOUR(Flights_2026_09_30333435363734567891011[entry_hour]),-1)=HOUR(AF498)),--(IFERROR(Flights_2026_09_30333435363734567891011[entry_sector],"")=AG498),--(IFERROR(Flights_2026_09_30333435363734567891011[nfl],-1)&gt;=AH498),--(IFERROR(Flights_2026_09_30333435363734567891011[nfl],-1)&lt;=IF(AH498=450,450,AH498+9)))</f>
        <v>0</v>
      </c>
    </row>
    <row r="499" spans="32:35" x14ac:dyDescent="0.2">
      <c r="AF499" s="2">
        <v>0.70833333333333337</v>
      </c>
      <c r="AG499" t="s">
        <v>747</v>
      </c>
      <c r="AH499" s="17">
        <v>230</v>
      </c>
      <c r="AI499" s="17" cm="1">
        <f t="array" ref="AI499">SUMPRODUCT(--(IFERROR(HOUR(Flights_2026_09_30333435363734567891011[entry_hour]),-1)=HOUR(AF499)),--(IFERROR(Flights_2026_09_30333435363734567891011[entry_sector],"")=AG499),--(IFERROR(Flights_2026_09_30333435363734567891011[nfl],-1)&gt;=AH499),--(IFERROR(Flights_2026_09_30333435363734567891011[nfl],-1)&lt;=IF(AH499=450,450,AH499+9)))</f>
        <v>0</v>
      </c>
    </row>
    <row r="500" spans="32:35" x14ac:dyDescent="0.2">
      <c r="AF500" s="2">
        <v>0.70833333333333337</v>
      </c>
      <c r="AG500" t="s">
        <v>747</v>
      </c>
      <c r="AH500" s="17">
        <v>240</v>
      </c>
      <c r="AI500" s="17" cm="1">
        <f t="array" ref="AI500">SUMPRODUCT(--(IFERROR(HOUR(Flights_2026_09_30333435363734567891011[entry_hour]),-1)=HOUR(AF500)),--(IFERROR(Flights_2026_09_30333435363734567891011[entry_sector],"")=AG500),--(IFERROR(Flights_2026_09_30333435363734567891011[nfl],-1)&gt;=AH500),--(IFERROR(Flights_2026_09_30333435363734567891011[nfl],-1)&lt;=IF(AH500=450,450,AH500+9)))</f>
        <v>0</v>
      </c>
    </row>
    <row r="501" spans="32:35" x14ac:dyDescent="0.2">
      <c r="AF501" s="2">
        <v>0.70833333333333337</v>
      </c>
      <c r="AG501" t="s">
        <v>747</v>
      </c>
      <c r="AH501" s="17">
        <v>250</v>
      </c>
      <c r="AI501" s="17" cm="1">
        <f t="array" ref="AI501">SUMPRODUCT(--(IFERROR(HOUR(Flights_2026_09_30333435363734567891011[entry_hour]),-1)=HOUR(AF501)),--(IFERROR(Flights_2026_09_30333435363734567891011[entry_sector],"")=AG501),--(IFERROR(Flights_2026_09_30333435363734567891011[nfl],-1)&gt;=AH501),--(IFERROR(Flights_2026_09_30333435363734567891011[nfl],-1)&lt;=IF(AH501=450,450,AH501+9)))</f>
        <v>0</v>
      </c>
    </row>
    <row r="502" spans="32:35" x14ac:dyDescent="0.2">
      <c r="AF502" s="2">
        <v>0.70833333333333337</v>
      </c>
      <c r="AG502" t="s">
        <v>747</v>
      </c>
      <c r="AH502" s="17">
        <v>260</v>
      </c>
      <c r="AI502" s="17" cm="1">
        <f t="array" ref="AI502">SUMPRODUCT(--(IFERROR(HOUR(Flights_2026_09_30333435363734567891011[entry_hour]),-1)=HOUR(AF502)),--(IFERROR(Flights_2026_09_30333435363734567891011[entry_sector],"")=AG502),--(IFERROR(Flights_2026_09_30333435363734567891011[nfl],-1)&gt;=AH502),--(IFERROR(Flights_2026_09_30333435363734567891011[nfl],-1)&lt;=IF(AH502=450,450,AH502+9)))</f>
        <v>0</v>
      </c>
    </row>
    <row r="503" spans="32:35" x14ac:dyDescent="0.2">
      <c r="AF503" s="2">
        <v>0.70833333333333337</v>
      </c>
      <c r="AG503" t="s">
        <v>747</v>
      </c>
      <c r="AH503" s="17">
        <v>270</v>
      </c>
      <c r="AI503" s="17" cm="1">
        <f t="array" ref="AI503">SUMPRODUCT(--(IFERROR(HOUR(Flights_2026_09_30333435363734567891011[entry_hour]),-1)=HOUR(AF503)),--(IFERROR(Flights_2026_09_30333435363734567891011[entry_sector],"")=AG503),--(IFERROR(Flights_2026_09_30333435363734567891011[nfl],-1)&gt;=AH503),--(IFERROR(Flights_2026_09_30333435363734567891011[nfl],-1)&lt;=IF(AH503=450,450,AH503+9)))</f>
        <v>0</v>
      </c>
    </row>
    <row r="504" spans="32:35" x14ac:dyDescent="0.2">
      <c r="AF504" s="2">
        <v>0.70833333333333337</v>
      </c>
      <c r="AG504" t="s">
        <v>747</v>
      </c>
      <c r="AH504" s="17">
        <v>280</v>
      </c>
      <c r="AI504" s="17" cm="1">
        <f t="array" ref="AI504">SUMPRODUCT(--(IFERROR(HOUR(Flights_2026_09_30333435363734567891011[entry_hour]),-1)=HOUR(AF504)),--(IFERROR(Flights_2026_09_30333435363734567891011[entry_sector],"")=AG504),--(IFERROR(Flights_2026_09_30333435363734567891011[nfl],-1)&gt;=AH504),--(IFERROR(Flights_2026_09_30333435363734567891011[nfl],-1)&lt;=IF(AH504=450,450,AH504+9)))</f>
        <v>0</v>
      </c>
    </row>
    <row r="505" spans="32:35" x14ac:dyDescent="0.2">
      <c r="AF505" s="2">
        <v>0.70833333333333337</v>
      </c>
      <c r="AG505" t="s">
        <v>747</v>
      </c>
      <c r="AH505" s="17">
        <v>290</v>
      </c>
      <c r="AI505" s="17" cm="1">
        <f t="array" ref="AI505">SUMPRODUCT(--(IFERROR(HOUR(Flights_2026_09_30333435363734567891011[entry_hour]),-1)=HOUR(AF505)),--(IFERROR(Flights_2026_09_30333435363734567891011[entry_sector],"")=AG505),--(IFERROR(Flights_2026_09_30333435363734567891011[nfl],-1)&gt;=AH505),--(IFERROR(Flights_2026_09_30333435363734567891011[nfl],-1)&lt;=IF(AH505=450,450,AH505+9)))</f>
        <v>0</v>
      </c>
    </row>
    <row r="506" spans="32:35" x14ac:dyDescent="0.2">
      <c r="AF506" s="2">
        <v>0.70833333333333337</v>
      </c>
      <c r="AG506" t="s">
        <v>747</v>
      </c>
      <c r="AH506" s="17">
        <v>300</v>
      </c>
      <c r="AI506" s="17" cm="1">
        <f t="array" ref="AI506">SUMPRODUCT(--(IFERROR(HOUR(Flights_2026_09_30333435363734567891011[entry_hour]),-1)=HOUR(AF506)),--(IFERROR(Flights_2026_09_30333435363734567891011[entry_sector],"")=AG506),--(IFERROR(Flights_2026_09_30333435363734567891011[nfl],-1)&gt;=AH506),--(IFERROR(Flights_2026_09_30333435363734567891011[nfl],-1)&lt;=IF(AH506=450,450,AH506+9)))</f>
        <v>0</v>
      </c>
    </row>
    <row r="507" spans="32:35" x14ac:dyDescent="0.2">
      <c r="AF507" s="2">
        <v>0.70833333333333337</v>
      </c>
      <c r="AG507" t="s">
        <v>747</v>
      </c>
      <c r="AH507" s="17">
        <v>310</v>
      </c>
      <c r="AI507" s="17" cm="1">
        <f t="array" ref="AI507">SUMPRODUCT(--(IFERROR(HOUR(Flights_2026_09_30333435363734567891011[entry_hour]),-1)=HOUR(AF507)),--(IFERROR(Flights_2026_09_30333435363734567891011[entry_sector],"")=AG507),--(IFERROR(Flights_2026_09_30333435363734567891011[nfl],-1)&gt;=AH507),--(IFERROR(Flights_2026_09_30333435363734567891011[nfl],-1)&lt;=IF(AH507=450,450,AH507+9)))</f>
        <v>0</v>
      </c>
    </row>
    <row r="508" spans="32:35" x14ac:dyDescent="0.2">
      <c r="AF508" s="2">
        <v>0.70833333333333337</v>
      </c>
      <c r="AG508" t="s">
        <v>747</v>
      </c>
      <c r="AH508" s="17">
        <v>320</v>
      </c>
      <c r="AI508" s="17" cm="1">
        <f t="array" ref="AI508">SUMPRODUCT(--(IFERROR(HOUR(Flights_2026_09_30333435363734567891011[entry_hour]),-1)=HOUR(AF508)),--(IFERROR(Flights_2026_09_30333435363734567891011[entry_sector],"")=AG508),--(IFERROR(Flights_2026_09_30333435363734567891011[nfl],-1)&gt;=AH508),--(IFERROR(Flights_2026_09_30333435363734567891011[nfl],-1)&lt;=IF(AH508=450,450,AH508+9)))</f>
        <v>0</v>
      </c>
    </row>
    <row r="509" spans="32:35" x14ac:dyDescent="0.2">
      <c r="AF509" s="2">
        <v>0.70833333333333337</v>
      </c>
      <c r="AG509" t="s">
        <v>747</v>
      </c>
      <c r="AH509" s="17">
        <v>330</v>
      </c>
      <c r="AI509" s="17" cm="1">
        <f t="array" ref="AI509">SUMPRODUCT(--(IFERROR(HOUR(Flights_2026_09_30333435363734567891011[entry_hour]),-1)=HOUR(AF509)),--(IFERROR(Flights_2026_09_30333435363734567891011[entry_sector],"")=AG509),--(IFERROR(Flights_2026_09_30333435363734567891011[nfl],-1)&gt;=AH509),--(IFERROR(Flights_2026_09_30333435363734567891011[nfl],-1)&lt;=IF(AH509=450,450,AH509+9)))</f>
        <v>0</v>
      </c>
    </row>
    <row r="510" spans="32:35" x14ac:dyDescent="0.2">
      <c r="AF510" s="2">
        <v>0.70833333333333337</v>
      </c>
      <c r="AG510" t="s">
        <v>747</v>
      </c>
      <c r="AH510" s="17">
        <v>340</v>
      </c>
      <c r="AI510" s="17" cm="1">
        <f t="array" ref="AI510">SUMPRODUCT(--(IFERROR(HOUR(Flights_2026_09_30333435363734567891011[entry_hour]),-1)=HOUR(AF510)),--(IFERROR(Flights_2026_09_30333435363734567891011[entry_sector],"")=AG510),--(IFERROR(Flights_2026_09_30333435363734567891011[nfl],-1)&gt;=AH510),--(IFERROR(Flights_2026_09_30333435363734567891011[nfl],-1)&lt;=IF(AH510=450,450,AH510+9)))</f>
        <v>0</v>
      </c>
    </row>
    <row r="511" spans="32:35" x14ac:dyDescent="0.2">
      <c r="AF511" s="2">
        <v>0.70833333333333337</v>
      </c>
      <c r="AG511" t="s">
        <v>747</v>
      </c>
      <c r="AH511" s="17">
        <v>350</v>
      </c>
      <c r="AI511" s="17" cm="1">
        <f t="array" ref="AI511">SUMPRODUCT(--(IFERROR(HOUR(Flights_2026_09_30333435363734567891011[entry_hour]),-1)=HOUR(AF511)),--(IFERROR(Flights_2026_09_30333435363734567891011[entry_sector],"")=AG511),--(IFERROR(Flights_2026_09_30333435363734567891011[nfl],-1)&gt;=AH511),--(IFERROR(Flights_2026_09_30333435363734567891011[nfl],-1)&lt;=IF(AH511=450,450,AH511+9)))</f>
        <v>0</v>
      </c>
    </row>
    <row r="512" spans="32:35" x14ac:dyDescent="0.2">
      <c r="AF512" s="2">
        <v>0.70833333333333337</v>
      </c>
      <c r="AG512" t="s">
        <v>747</v>
      </c>
      <c r="AH512" s="17">
        <v>360</v>
      </c>
      <c r="AI512" s="17" cm="1">
        <f t="array" ref="AI512">SUMPRODUCT(--(IFERROR(HOUR(Flights_2026_09_30333435363734567891011[entry_hour]),-1)=HOUR(AF512)),--(IFERROR(Flights_2026_09_30333435363734567891011[entry_sector],"")=AG512),--(IFERROR(Flights_2026_09_30333435363734567891011[nfl],-1)&gt;=AH512),--(IFERROR(Flights_2026_09_30333435363734567891011[nfl],-1)&lt;=IF(AH512=450,450,AH512+9)))</f>
        <v>0</v>
      </c>
    </row>
    <row r="513" spans="32:35" x14ac:dyDescent="0.2">
      <c r="AF513" s="2">
        <v>0.70833333333333337</v>
      </c>
      <c r="AG513" t="s">
        <v>747</v>
      </c>
      <c r="AH513" s="17">
        <v>370</v>
      </c>
      <c r="AI513" s="17" cm="1">
        <f t="array" ref="AI513">SUMPRODUCT(--(IFERROR(HOUR(Flights_2026_09_30333435363734567891011[entry_hour]),-1)=HOUR(AF513)),--(IFERROR(Flights_2026_09_30333435363734567891011[entry_sector],"")=AG513),--(IFERROR(Flights_2026_09_30333435363734567891011[nfl],-1)&gt;=AH513),--(IFERROR(Flights_2026_09_30333435363734567891011[nfl],-1)&lt;=IF(AH513=450,450,AH513+9)))</f>
        <v>0</v>
      </c>
    </row>
    <row r="514" spans="32:35" x14ac:dyDescent="0.2">
      <c r="AF514" s="2">
        <v>0.70833333333333337</v>
      </c>
      <c r="AG514" t="s">
        <v>747</v>
      </c>
      <c r="AH514" s="17">
        <v>380</v>
      </c>
      <c r="AI514" s="17" cm="1">
        <f t="array" ref="AI514">SUMPRODUCT(--(IFERROR(HOUR(Flights_2026_09_30333435363734567891011[entry_hour]),-1)=HOUR(AF514)),--(IFERROR(Flights_2026_09_30333435363734567891011[entry_sector],"")=AG514),--(IFERROR(Flights_2026_09_30333435363734567891011[nfl],-1)&gt;=AH514),--(IFERROR(Flights_2026_09_30333435363734567891011[nfl],-1)&lt;=IF(AH514=450,450,AH514+9)))</f>
        <v>0</v>
      </c>
    </row>
    <row r="515" spans="32:35" x14ac:dyDescent="0.2">
      <c r="AF515" s="2">
        <v>0.70833333333333337</v>
      </c>
      <c r="AG515" t="s">
        <v>747</v>
      </c>
      <c r="AH515" s="17">
        <v>390</v>
      </c>
      <c r="AI515" s="17" cm="1">
        <f t="array" ref="AI515">SUMPRODUCT(--(IFERROR(HOUR(Flights_2026_09_30333435363734567891011[entry_hour]),-1)=HOUR(AF515)),--(IFERROR(Flights_2026_09_30333435363734567891011[entry_sector],"")=AG515),--(IFERROR(Flights_2026_09_30333435363734567891011[nfl],-1)&gt;=AH515),--(IFERROR(Flights_2026_09_30333435363734567891011[nfl],-1)&lt;=IF(AH515=450,450,AH515+9)))</f>
        <v>0</v>
      </c>
    </row>
    <row r="516" spans="32:35" x14ac:dyDescent="0.2">
      <c r="AF516" s="2">
        <v>0.70833333333333337</v>
      </c>
      <c r="AG516" t="s">
        <v>747</v>
      </c>
      <c r="AH516" s="17">
        <v>400</v>
      </c>
      <c r="AI516" s="17" cm="1">
        <f t="array" ref="AI516">SUMPRODUCT(--(IFERROR(HOUR(Flights_2026_09_30333435363734567891011[entry_hour]),-1)=HOUR(AF516)),--(IFERROR(Flights_2026_09_30333435363734567891011[entry_sector],"")=AG516),--(IFERROR(Flights_2026_09_30333435363734567891011[nfl],-1)&gt;=AH516),--(IFERROR(Flights_2026_09_30333435363734567891011[nfl],-1)&lt;=IF(AH516=450,450,AH516+9)))</f>
        <v>0</v>
      </c>
    </row>
    <row r="517" spans="32:35" x14ac:dyDescent="0.2">
      <c r="AF517" s="2">
        <v>0.70833333333333337</v>
      </c>
      <c r="AG517" t="s">
        <v>747</v>
      </c>
      <c r="AH517" s="17">
        <v>410</v>
      </c>
      <c r="AI517" s="17" cm="1">
        <f t="array" ref="AI517">SUMPRODUCT(--(IFERROR(HOUR(Flights_2026_09_30333435363734567891011[entry_hour]),-1)=HOUR(AF517)),--(IFERROR(Flights_2026_09_30333435363734567891011[entry_sector],"")=AG517),--(IFERROR(Flights_2026_09_30333435363734567891011[nfl],-1)&gt;=AH517),--(IFERROR(Flights_2026_09_30333435363734567891011[nfl],-1)&lt;=IF(AH517=450,450,AH517+9)))</f>
        <v>0</v>
      </c>
    </row>
    <row r="518" spans="32:35" x14ac:dyDescent="0.2">
      <c r="AF518" s="2">
        <v>0.70833333333333337</v>
      </c>
      <c r="AG518" t="s">
        <v>747</v>
      </c>
      <c r="AH518" s="17">
        <v>420</v>
      </c>
      <c r="AI518" s="17" cm="1">
        <f t="array" ref="AI518">SUMPRODUCT(--(IFERROR(HOUR(Flights_2026_09_30333435363734567891011[entry_hour]),-1)=HOUR(AF518)),--(IFERROR(Flights_2026_09_30333435363734567891011[entry_sector],"")=AG518),--(IFERROR(Flights_2026_09_30333435363734567891011[nfl],-1)&gt;=AH518),--(IFERROR(Flights_2026_09_30333435363734567891011[nfl],-1)&lt;=IF(AH518=450,450,AH518+9)))</f>
        <v>0</v>
      </c>
    </row>
    <row r="519" spans="32:35" x14ac:dyDescent="0.2">
      <c r="AF519" s="2">
        <v>0.70833333333333337</v>
      </c>
      <c r="AG519" t="s">
        <v>747</v>
      </c>
      <c r="AH519" s="17">
        <v>430</v>
      </c>
      <c r="AI519" s="17" cm="1">
        <f t="array" ref="AI519">SUMPRODUCT(--(IFERROR(HOUR(Flights_2026_09_30333435363734567891011[entry_hour]),-1)=HOUR(AF519)),--(IFERROR(Flights_2026_09_30333435363734567891011[entry_sector],"")=AG519),--(IFERROR(Flights_2026_09_30333435363734567891011[nfl],-1)&gt;=AH519),--(IFERROR(Flights_2026_09_30333435363734567891011[nfl],-1)&lt;=IF(AH519=450,450,AH519+9)))</f>
        <v>0</v>
      </c>
    </row>
    <row r="520" spans="32:35" x14ac:dyDescent="0.2">
      <c r="AF520" s="2">
        <v>0.70833333333333337</v>
      </c>
      <c r="AG520" t="s">
        <v>747</v>
      </c>
      <c r="AH520" s="17">
        <v>440</v>
      </c>
      <c r="AI520" s="17" cm="1">
        <f t="array" ref="AI520">SUMPRODUCT(--(IFERROR(HOUR(Flights_2026_09_30333435363734567891011[entry_hour]),-1)=HOUR(AF520)),--(IFERROR(Flights_2026_09_30333435363734567891011[entry_sector],"")=AG520),--(IFERROR(Flights_2026_09_30333435363734567891011[nfl],-1)&gt;=AH520),--(IFERROR(Flights_2026_09_30333435363734567891011[nfl],-1)&lt;=IF(AH520=450,450,AH520+9)))</f>
        <v>0</v>
      </c>
    </row>
    <row r="521" spans="32:35" x14ac:dyDescent="0.2">
      <c r="AF521" s="2">
        <v>0.70833333333333337</v>
      </c>
      <c r="AG521" t="s">
        <v>747</v>
      </c>
      <c r="AH521" s="17">
        <v>450</v>
      </c>
      <c r="AI521" s="17" cm="1">
        <f t="array" ref="AI521">SUMPRODUCT(--(IFERROR(HOUR(Flights_2026_09_30333435363734567891011[entry_hour]),-1)=HOUR(AF521)),--(IFERROR(Flights_2026_09_30333435363734567891011[entry_sector],"")=AG521),--(IFERROR(Flights_2026_09_30333435363734567891011[nfl],-1)&gt;=AH521),--(IFERROR(Flights_2026_09_30333435363734567891011[nfl],-1)&lt;=IF(AH521=450,450,AH521+9)))</f>
        <v>0</v>
      </c>
    </row>
    <row r="522" spans="32:35" x14ac:dyDescent="0.2">
      <c r="AF522" s="2">
        <v>0.75</v>
      </c>
      <c r="AG522" t="s">
        <v>743</v>
      </c>
      <c r="AH522" s="17">
        <v>200</v>
      </c>
      <c r="AI522" s="17" cm="1">
        <f t="array" ref="AI522">SUMPRODUCT(--(IFERROR(HOUR(Flights_2026_09_30333435363734567891011[entry_hour]),-1)=HOUR(AF522)),--(IFERROR(Flights_2026_09_30333435363734567891011[entry_sector],"")=AG522),--(IFERROR(Flights_2026_09_30333435363734567891011[nfl],-1)&gt;=AH522),--(IFERROR(Flights_2026_09_30333435363734567891011[nfl],-1)&lt;=IF(AH522=450,450,AH522+9)))</f>
        <v>0</v>
      </c>
    </row>
    <row r="523" spans="32:35" x14ac:dyDescent="0.2">
      <c r="AF523" s="2">
        <v>0.75</v>
      </c>
      <c r="AG523" t="s">
        <v>743</v>
      </c>
      <c r="AH523" s="17">
        <v>210</v>
      </c>
      <c r="AI523" s="17" cm="1">
        <f t="array" ref="AI523">SUMPRODUCT(--(IFERROR(HOUR(Flights_2026_09_30333435363734567891011[entry_hour]),-1)=HOUR(AF523)),--(IFERROR(Flights_2026_09_30333435363734567891011[entry_sector],"")=AG523),--(IFERROR(Flights_2026_09_30333435363734567891011[nfl],-1)&gt;=AH523),--(IFERROR(Flights_2026_09_30333435363734567891011[nfl],-1)&lt;=IF(AH523=450,450,AH523+9)))</f>
        <v>0</v>
      </c>
    </row>
    <row r="524" spans="32:35" x14ac:dyDescent="0.2">
      <c r="AF524" s="2">
        <v>0.75</v>
      </c>
      <c r="AG524" t="s">
        <v>743</v>
      </c>
      <c r="AH524" s="17">
        <v>220</v>
      </c>
      <c r="AI524" s="17" cm="1">
        <f t="array" ref="AI524">SUMPRODUCT(--(IFERROR(HOUR(Flights_2026_09_30333435363734567891011[entry_hour]),-1)=HOUR(AF524)),--(IFERROR(Flights_2026_09_30333435363734567891011[entry_sector],"")=AG524),--(IFERROR(Flights_2026_09_30333435363734567891011[nfl],-1)&gt;=AH524),--(IFERROR(Flights_2026_09_30333435363734567891011[nfl],-1)&lt;=IF(AH524=450,450,AH524+9)))</f>
        <v>0</v>
      </c>
    </row>
    <row r="525" spans="32:35" x14ac:dyDescent="0.2">
      <c r="AF525" s="2">
        <v>0.75</v>
      </c>
      <c r="AG525" t="s">
        <v>743</v>
      </c>
      <c r="AH525" s="17">
        <v>230</v>
      </c>
      <c r="AI525" s="17" cm="1">
        <f t="array" ref="AI525">SUMPRODUCT(--(IFERROR(HOUR(Flights_2026_09_30333435363734567891011[entry_hour]),-1)=HOUR(AF525)),--(IFERROR(Flights_2026_09_30333435363734567891011[entry_sector],"")=AG525),--(IFERROR(Flights_2026_09_30333435363734567891011[nfl],-1)&gt;=AH525),--(IFERROR(Flights_2026_09_30333435363734567891011[nfl],-1)&lt;=IF(AH525=450,450,AH525+9)))</f>
        <v>0</v>
      </c>
    </row>
    <row r="526" spans="32:35" x14ac:dyDescent="0.2">
      <c r="AF526" s="2">
        <v>0.75</v>
      </c>
      <c r="AG526" t="s">
        <v>743</v>
      </c>
      <c r="AH526" s="17">
        <v>240</v>
      </c>
      <c r="AI526" s="17" cm="1">
        <f t="array" ref="AI526">SUMPRODUCT(--(IFERROR(HOUR(Flights_2026_09_30333435363734567891011[entry_hour]),-1)=HOUR(AF526)),--(IFERROR(Flights_2026_09_30333435363734567891011[entry_sector],"")=AG526),--(IFERROR(Flights_2026_09_30333435363734567891011[nfl],-1)&gt;=AH526),--(IFERROR(Flights_2026_09_30333435363734567891011[nfl],-1)&lt;=IF(AH526=450,450,AH526+9)))</f>
        <v>0</v>
      </c>
    </row>
    <row r="527" spans="32:35" x14ac:dyDescent="0.2">
      <c r="AF527" s="2">
        <v>0.75</v>
      </c>
      <c r="AG527" t="s">
        <v>743</v>
      </c>
      <c r="AH527" s="17">
        <v>250</v>
      </c>
      <c r="AI527" s="17" cm="1">
        <f t="array" ref="AI527">SUMPRODUCT(--(IFERROR(HOUR(Flights_2026_09_30333435363734567891011[entry_hour]),-1)=HOUR(AF527)),--(IFERROR(Flights_2026_09_30333435363734567891011[entry_sector],"")=AG527),--(IFERROR(Flights_2026_09_30333435363734567891011[nfl],-1)&gt;=AH527),--(IFERROR(Flights_2026_09_30333435363734567891011[nfl],-1)&lt;=IF(AH527=450,450,AH527+9)))</f>
        <v>0</v>
      </c>
    </row>
    <row r="528" spans="32:35" x14ac:dyDescent="0.2">
      <c r="AF528" s="2">
        <v>0.75</v>
      </c>
      <c r="AG528" t="s">
        <v>743</v>
      </c>
      <c r="AH528" s="17">
        <v>260</v>
      </c>
      <c r="AI528" s="17" cm="1">
        <f t="array" ref="AI528">SUMPRODUCT(--(IFERROR(HOUR(Flights_2026_09_30333435363734567891011[entry_hour]),-1)=HOUR(AF528)),--(IFERROR(Flights_2026_09_30333435363734567891011[entry_sector],"")=AG528),--(IFERROR(Flights_2026_09_30333435363734567891011[nfl],-1)&gt;=AH528),--(IFERROR(Flights_2026_09_30333435363734567891011[nfl],-1)&lt;=IF(AH528=450,450,AH528+9)))</f>
        <v>0</v>
      </c>
    </row>
    <row r="529" spans="32:35" x14ac:dyDescent="0.2">
      <c r="AF529" s="2">
        <v>0.75</v>
      </c>
      <c r="AG529" t="s">
        <v>743</v>
      </c>
      <c r="AH529" s="17">
        <v>270</v>
      </c>
      <c r="AI529" s="17" cm="1">
        <f t="array" ref="AI529">SUMPRODUCT(--(IFERROR(HOUR(Flights_2026_09_30333435363734567891011[entry_hour]),-1)=HOUR(AF529)),--(IFERROR(Flights_2026_09_30333435363734567891011[entry_sector],"")=AG529),--(IFERROR(Flights_2026_09_30333435363734567891011[nfl],-1)&gt;=AH529),--(IFERROR(Flights_2026_09_30333435363734567891011[nfl],-1)&lt;=IF(AH529=450,450,AH529+9)))</f>
        <v>0</v>
      </c>
    </row>
    <row r="530" spans="32:35" x14ac:dyDescent="0.2">
      <c r="AF530" s="2">
        <v>0.75</v>
      </c>
      <c r="AG530" t="s">
        <v>743</v>
      </c>
      <c r="AH530" s="17">
        <v>280</v>
      </c>
      <c r="AI530" s="17" cm="1">
        <f t="array" ref="AI530">SUMPRODUCT(--(IFERROR(HOUR(Flights_2026_09_30333435363734567891011[entry_hour]),-1)=HOUR(AF530)),--(IFERROR(Flights_2026_09_30333435363734567891011[entry_sector],"")=AG530),--(IFERROR(Flights_2026_09_30333435363734567891011[nfl],-1)&gt;=AH530),--(IFERROR(Flights_2026_09_30333435363734567891011[nfl],-1)&lt;=IF(AH530=450,450,AH530+9)))</f>
        <v>0</v>
      </c>
    </row>
    <row r="531" spans="32:35" x14ac:dyDescent="0.2">
      <c r="AF531" s="2">
        <v>0.75</v>
      </c>
      <c r="AG531" t="s">
        <v>743</v>
      </c>
      <c r="AH531" s="17">
        <v>290</v>
      </c>
      <c r="AI531" s="17" cm="1">
        <f t="array" ref="AI531">SUMPRODUCT(--(IFERROR(HOUR(Flights_2026_09_30333435363734567891011[entry_hour]),-1)=HOUR(AF531)),--(IFERROR(Flights_2026_09_30333435363734567891011[entry_sector],"")=AG531),--(IFERROR(Flights_2026_09_30333435363734567891011[nfl],-1)&gt;=AH531),--(IFERROR(Flights_2026_09_30333435363734567891011[nfl],-1)&lt;=IF(AH531=450,450,AH531+9)))</f>
        <v>0</v>
      </c>
    </row>
    <row r="532" spans="32:35" x14ac:dyDescent="0.2">
      <c r="AF532" s="2">
        <v>0.75</v>
      </c>
      <c r="AG532" t="s">
        <v>743</v>
      </c>
      <c r="AH532" s="17">
        <v>300</v>
      </c>
      <c r="AI532" s="17" cm="1">
        <f t="array" ref="AI532">SUMPRODUCT(--(IFERROR(HOUR(Flights_2026_09_30333435363734567891011[entry_hour]),-1)=HOUR(AF532)),--(IFERROR(Flights_2026_09_30333435363734567891011[entry_sector],"")=AG532),--(IFERROR(Flights_2026_09_30333435363734567891011[nfl],-1)&gt;=AH532),--(IFERROR(Flights_2026_09_30333435363734567891011[nfl],-1)&lt;=IF(AH532=450,450,AH532+9)))</f>
        <v>0</v>
      </c>
    </row>
    <row r="533" spans="32:35" x14ac:dyDescent="0.2">
      <c r="AF533" s="2">
        <v>0.75</v>
      </c>
      <c r="AG533" t="s">
        <v>743</v>
      </c>
      <c r="AH533" s="17">
        <v>310</v>
      </c>
      <c r="AI533" s="17" cm="1">
        <f t="array" ref="AI533">SUMPRODUCT(--(IFERROR(HOUR(Flights_2026_09_30333435363734567891011[entry_hour]),-1)=HOUR(AF533)),--(IFERROR(Flights_2026_09_30333435363734567891011[entry_sector],"")=AG533),--(IFERROR(Flights_2026_09_30333435363734567891011[nfl],-1)&gt;=AH533),--(IFERROR(Flights_2026_09_30333435363734567891011[nfl],-1)&lt;=IF(AH533=450,450,AH533+9)))</f>
        <v>0</v>
      </c>
    </row>
    <row r="534" spans="32:35" x14ac:dyDescent="0.2">
      <c r="AF534" s="2">
        <v>0.75</v>
      </c>
      <c r="AG534" t="s">
        <v>743</v>
      </c>
      <c r="AH534" s="17">
        <v>320</v>
      </c>
      <c r="AI534" s="17" cm="1">
        <f t="array" ref="AI534">SUMPRODUCT(--(IFERROR(HOUR(Flights_2026_09_30333435363734567891011[entry_hour]),-1)=HOUR(AF534)),--(IFERROR(Flights_2026_09_30333435363734567891011[entry_sector],"")=AG534),--(IFERROR(Flights_2026_09_30333435363734567891011[nfl],-1)&gt;=AH534),--(IFERROR(Flights_2026_09_30333435363734567891011[nfl],-1)&lt;=IF(AH534=450,450,AH534+9)))</f>
        <v>0</v>
      </c>
    </row>
    <row r="535" spans="32:35" x14ac:dyDescent="0.2">
      <c r="AF535" s="2">
        <v>0.75</v>
      </c>
      <c r="AG535" t="s">
        <v>743</v>
      </c>
      <c r="AH535" s="17">
        <v>330</v>
      </c>
      <c r="AI535" s="17" cm="1">
        <f t="array" ref="AI535">SUMPRODUCT(--(IFERROR(HOUR(Flights_2026_09_30333435363734567891011[entry_hour]),-1)=HOUR(AF535)),--(IFERROR(Flights_2026_09_30333435363734567891011[entry_sector],"")=AG535),--(IFERROR(Flights_2026_09_30333435363734567891011[nfl],-1)&gt;=AH535),--(IFERROR(Flights_2026_09_30333435363734567891011[nfl],-1)&lt;=IF(AH535=450,450,AH535+9)))</f>
        <v>0</v>
      </c>
    </row>
    <row r="536" spans="32:35" x14ac:dyDescent="0.2">
      <c r="AF536" s="2">
        <v>0.75</v>
      </c>
      <c r="AG536" t="s">
        <v>743</v>
      </c>
      <c r="AH536" s="17">
        <v>340</v>
      </c>
      <c r="AI536" s="17" cm="1">
        <f t="array" ref="AI536">SUMPRODUCT(--(IFERROR(HOUR(Flights_2026_09_30333435363734567891011[entry_hour]),-1)=HOUR(AF536)),--(IFERROR(Flights_2026_09_30333435363734567891011[entry_sector],"")=AG536),--(IFERROR(Flights_2026_09_30333435363734567891011[nfl],-1)&gt;=AH536),--(IFERROR(Flights_2026_09_30333435363734567891011[nfl],-1)&lt;=IF(AH536=450,450,AH536+9)))</f>
        <v>0</v>
      </c>
    </row>
    <row r="537" spans="32:35" x14ac:dyDescent="0.2">
      <c r="AF537" s="2">
        <v>0.75</v>
      </c>
      <c r="AG537" t="s">
        <v>743</v>
      </c>
      <c r="AH537" s="17">
        <v>350</v>
      </c>
      <c r="AI537" s="17" cm="1">
        <f t="array" ref="AI537">SUMPRODUCT(--(IFERROR(HOUR(Flights_2026_09_30333435363734567891011[entry_hour]),-1)=HOUR(AF537)),--(IFERROR(Flights_2026_09_30333435363734567891011[entry_sector],"")=AG537),--(IFERROR(Flights_2026_09_30333435363734567891011[nfl],-1)&gt;=AH537),--(IFERROR(Flights_2026_09_30333435363734567891011[nfl],-1)&lt;=IF(AH537=450,450,AH537+9)))</f>
        <v>0</v>
      </c>
    </row>
    <row r="538" spans="32:35" x14ac:dyDescent="0.2">
      <c r="AF538" s="2">
        <v>0.75</v>
      </c>
      <c r="AG538" t="s">
        <v>743</v>
      </c>
      <c r="AH538" s="17">
        <v>360</v>
      </c>
      <c r="AI538" s="17" cm="1">
        <f t="array" ref="AI538">SUMPRODUCT(--(IFERROR(HOUR(Flights_2026_09_30333435363734567891011[entry_hour]),-1)=HOUR(AF538)),--(IFERROR(Flights_2026_09_30333435363734567891011[entry_sector],"")=AG538),--(IFERROR(Flights_2026_09_30333435363734567891011[nfl],-1)&gt;=AH538),--(IFERROR(Flights_2026_09_30333435363734567891011[nfl],-1)&lt;=IF(AH538=450,450,AH538+9)))</f>
        <v>0</v>
      </c>
    </row>
    <row r="539" spans="32:35" x14ac:dyDescent="0.2">
      <c r="AF539" s="2">
        <v>0.75</v>
      </c>
      <c r="AG539" t="s">
        <v>743</v>
      </c>
      <c r="AH539" s="17">
        <v>370</v>
      </c>
      <c r="AI539" s="17" cm="1">
        <f t="array" ref="AI539">SUMPRODUCT(--(IFERROR(HOUR(Flights_2026_09_30333435363734567891011[entry_hour]),-1)=HOUR(AF539)),--(IFERROR(Flights_2026_09_30333435363734567891011[entry_sector],"")=AG539),--(IFERROR(Flights_2026_09_30333435363734567891011[nfl],-1)&gt;=AH539),--(IFERROR(Flights_2026_09_30333435363734567891011[nfl],-1)&lt;=IF(AH539=450,450,AH539+9)))</f>
        <v>0</v>
      </c>
    </row>
    <row r="540" spans="32:35" x14ac:dyDescent="0.2">
      <c r="AF540" s="2">
        <v>0.75</v>
      </c>
      <c r="AG540" t="s">
        <v>743</v>
      </c>
      <c r="AH540" s="17">
        <v>380</v>
      </c>
      <c r="AI540" s="17" cm="1">
        <f t="array" ref="AI540">SUMPRODUCT(--(IFERROR(HOUR(Flights_2026_09_30333435363734567891011[entry_hour]),-1)=HOUR(AF540)),--(IFERROR(Flights_2026_09_30333435363734567891011[entry_sector],"")=AG540),--(IFERROR(Flights_2026_09_30333435363734567891011[nfl],-1)&gt;=AH540),--(IFERROR(Flights_2026_09_30333435363734567891011[nfl],-1)&lt;=IF(AH540=450,450,AH540+9)))</f>
        <v>0</v>
      </c>
    </row>
    <row r="541" spans="32:35" x14ac:dyDescent="0.2">
      <c r="AF541" s="2">
        <v>0.75</v>
      </c>
      <c r="AG541" t="s">
        <v>743</v>
      </c>
      <c r="AH541" s="17">
        <v>390</v>
      </c>
      <c r="AI541" s="17" cm="1">
        <f t="array" ref="AI541">SUMPRODUCT(--(IFERROR(HOUR(Flights_2026_09_30333435363734567891011[entry_hour]),-1)=HOUR(AF541)),--(IFERROR(Flights_2026_09_30333435363734567891011[entry_sector],"")=AG541),--(IFERROR(Flights_2026_09_30333435363734567891011[nfl],-1)&gt;=AH541),--(IFERROR(Flights_2026_09_30333435363734567891011[nfl],-1)&lt;=IF(AH541=450,450,AH541+9)))</f>
        <v>0</v>
      </c>
    </row>
    <row r="542" spans="32:35" x14ac:dyDescent="0.2">
      <c r="AF542" s="2">
        <v>0.75</v>
      </c>
      <c r="AG542" t="s">
        <v>743</v>
      </c>
      <c r="AH542" s="17">
        <v>400</v>
      </c>
      <c r="AI542" s="17" cm="1">
        <f t="array" ref="AI542">SUMPRODUCT(--(IFERROR(HOUR(Flights_2026_09_30333435363734567891011[entry_hour]),-1)=HOUR(AF542)),--(IFERROR(Flights_2026_09_30333435363734567891011[entry_sector],"")=AG542),--(IFERROR(Flights_2026_09_30333435363734567891011[nfl],-1)&gt;=AH542),--(IFERROR(Flights_2026_09_30333435363734567891011[nfl],-1)&lt;=IF(AH542=450,450,AH542+9)))</f>
        <v>0</v>
      </c>
    </row>
    <row r="543" spans="32:35" x14ac:dyDescent="0.2">
      <c r="AF543" s="2">
        <v>0.75</v>
      </c>
      <c r="AG543" t="s">
        <v>743</v>
      </c>
      <c r="AH543" s="17">
        <v>410</v>
      </c>
      <c r="AI543" s="17" cm="1">
        <f t="array" ref="AI543">SUMPRODUCT(--(IFERROR(HOUR(Flights_2026_09_30333435363734567891011[entry_hour]),-1)=HOUR(AF543)),--(IFERROR(Flights_2026_09_30333435363734567891011[entry_sector],"")=AG543),--(IFERROR(Flights_2026_09_30333435363734567891011[nfl],-1)&gt;=AH543),--(IFERROR(Flights_2026_09_30333435363734567891011[nfl],-1)&lt;=IF(AH543=450,450,AH543+9)))</f>
        <v>0</v>
      </c>
    </row>
    <row r="544" spans="32:35" x14ac:dyDescent="0.2">
      <c r="AF544" s="2">
        <v>0.75</v>
      </c>
      <c r="AG544" t="s">
        <v>743</v>
      </c>
      <c r="AH544" s="17">
        <v>420</v>
      </c>
      <c r="AI544" s="17" cm="1">
        <f t="array" ref="AI544">SUMPRODUCT(--(IFERROR(HOUR(Flights_2026_09_30333435363734567891011[entry_hour]),-1)=HOUR(AF544)),--(IFERROR(Flights_2026_09_30333435363734567891011[entry_sector],"")=AG544),--(IFERROR(Flights_2026_09_30333435363734567891011[nfl],-1)&gt;=AH544),--(IFERROR(Flights_2026_09_30333435363734567891011[nfl],-1)&lt;=IF(AH544=450,450,AH544+9)))</f>
        <v>0</v>
      </c>
    </row>
    <row r="545" spans="32:35" x14ac:dyDescent="0.2">
      <c r="AF545" s="2">
        <v>0.75</v>
      </c>
      <c r="AG545" t="s">
        <v>743</v>
      </c>
      <c r="AH545" s="17">
        <v>430</v>
      </c>
      <c r="AI545" s="17" cm="1">
        <f t="array" ref="AI545">SUMPRODUCT(--(IFERROR(HOUR(Flights_2026_09_30333435363734567891011[entry_hour]),-1)=HOUR(AF545)),--(IFERROR(Flights_2026_09_30333435363734567891011[entry_sector],"")=AG545),--(IFERROR(Flights_2026_09_30333435363734567891011[nfl],-1)&gt;=AH545),--(IFERROR(Flights_2026_09_30333435363734567891011[nfl],-1)&lt;=IF(AH545=450,450,AH545+9)))</f>
        <v>0</v>
      </c>
    </row>
    <row r="546" spans="32:35" x14ac:dyDescent="0.2">
      <c r="AF546" s="2">
        <v>0.75</v>
      </c>
      <c r="AG546" t="s">
        <v>743</v>
      </c>
      <c r="AH546" s="17">
        <v>440</v>
      </c>
      <c r="AI546" s="17" cm="1">
        <f t="array" ref="AI546">SUMPRODUCT(--(IFERROR(HOUR(Flights_2026_09_30333435363734567891011[entry_hour]),-1)=HOUR(AF546)),--(IFERROR(Flights_2026_09_30333435363734567891011[entry_sector],"")=AG546),--(IFERROR(Flights_2026_09_30333435363734567891011[nfl],-1)&gt;=AH546),--(IFERROR(Flights_2026_09_30333435363734567891011[nfl],-1)&lt;=IF(AH546=450,450,AH546+9)))</f>
        <v>0</v>
      </c>
    </row>
    <row r="547" spans="32:35" x14ac:dyDescent="0.2">
      <c r="AF547" s="2">
        <v>0.75</v>
      </c>
      <c r="AG547" t="s">
        <v>743</v>
      </c>
      <c r="AH547" s="17">
        <v>450</v>
      </c>
      <c r="AI547" s="17" cm="1">
        <f t="array" ref="AI547">SUMPRODUCT(--(IFERROR(HOUR(Flights_2026_09_30333435363734567891011[entry_hour]),-1)=HOUR(AF547)),--(IFERROR(Flights_2026_09_30333435363734567891011[entry_sector],"")=AG547),--(IFERROR(Flights_2026_09_30333435363734567891011[nfl],-1)&gt;=AH547),--(IFERROR(Flights_2026_09_30333435363734567891011[nfl],-1)&lt;=IF(AH547=450,450,AH547+9)))</f>
        <v>0</v>
      </c>
    </row>
    <row r="548" spans="32:35" x14ac:dyDescent="0.2">
      <c r="AF548" s="2">
        <v>0.75</v>
      </c>
      <c r="AG548" t="s">
        <v>744</v>
      </c>
      <c r="AH548" s="17">
        <v>200</v>
      </c>
      <c r="AI548" s="17" cm="1">
        <f t="array" ref="AI548">SUMPRODUCT(--(IFERROR(HOUR(Flights_2026_09_30333435363734567891011[entry_hour]),-1)=HOUR(AF548)),--(IFERROR(Flights_2026_09_30333435363734567891011[entry_sector],"")=AG548),--(IFERROR(Flights_2026_09_30333435363734567891011[nfl],-1)&gt;=AH548),--(IFERROR(Flights_2026_09_30333435363734567891011[nfl],-1)&lt;=IF(AH548=450,450,AH548+9)))</f>
        <v>0</v>
      </c>
    </row>
    <row r="549" spans="32:35" x14ac:dyDescent="0.2">
      <c r="AF549" s="2">
        <v>0.75</v>
      </c>
      <c r="AG549" t="s">
        <v>744</v>
      </c>
      <c r="AH549" s="17">
        <v>210</v>
      </c>
      <c r="AI549" s="17" cm="1">
        <f t="array" ref="AI549">SUMPRODUCT(--(IFERROR(HOUR(Flights_2026_09_30333435363734567891011[entry_hour]),-1)=HOUR(AF549)),--(IFERROR(Flights_2026_09_30333435363734567891011[entry_sector],"")=AG549),--(IFERROR(Flights_2026_09_30333435363734567891011[nfl],-1)&gt;=AH549),--(IFERROR(Flights_2026_09_30333435363734567891011[nfl],-1)&lt;=IF(AH549=450,450,AH549+9)))</f>
        <v>0</v>
      </c>
    </row>
    <row r="550" spans="32:35" x14ac:dyDescent="0.2">
      <c r="AF550" s="2">
        <v>0.75</v>
      </c>
      <c r="AG550" t="s">
        <v>744</v>
      </c>
      <c r="AH550" s="17">
        <v>220</v>
      </c>
      <c r="AI550" s="17" cm="1">
        <f t="array" ref="AI550">SUMPRODUCT(--(IFERROR(HOUR(Flights_2026_09_30333435363734567891011[entry_hour]),-1)=HOUR(AF550)),--(IFERROR(Flights_2026_09_30333435363734567891011[entry_sector],"")=AG550),--(IFERROR(Flights_2026_09_30333435363734567891011[nfl],-1)&gt;=AH550),--(IFERROR(Flights_2026_09_30333435363734567891011[nfl],-1)&lt;=IF(AH550=450,450,AH550+9)))</f>
        <v>3</v>
      </c>
    </row>
    <row r="551" spans="32:35" x14ac:dyDescent="0.2">
      <c r="AF551" s="2">
        <v>0.75</v>
      </c>
      <c r="AG551" t="s">
        <v>744</v>
      </c>
      <c r="AH551" s="17">
        <v>230</v>
      </c>
      <c r="AI551" s="17" cm="1">
        <f t="array" ref="AI551">SUMPRODUCT(--(IFERROR(HOUR(Flights_2026_09_30333435363734567891011[entry_hour]),-1)=HOUR(AF551)),--(IFERROR(Flights_2026_09_30333435363734567891011[entry_sector],"")=AG551),--(IFERROR(Flights_2026_09_30333435363734567891011[nfl],-1)&gt;=AH551),--(IFERROR(Flights_2026_09_30333435363734567891011[nfl],-1)&lt;=IF(AH551=450,450,AH551+9)))</f>
        <v>0</v>
      </c>
    </row>
    <row r="552" spans="32:35" x14ac:dyDescent="0.2">
      <c r="AF552" s="2">
        <v>0.75</v>
      </c>
      <c r="AG552" t="s">
        <v>744</v>
      </c>
      <c r="AH552" s="17">
        <v>240</v>
      </c>
      <c r="AI552" s="17" cm="1">
        <f t="array" ref="AI552">SUMPRODUCT(--(IFERROR(HOUR(Flights_2026_09_30333435363734567891011[entry_hour]),-1)=HOUR(AF552)),--(IFERROR(Flights_2026_09_30333435363734567891011[entry_sector],"")=AG552),--(IFERROR(Flights_2026_09_30333435363734567891011[nfl],-1)&gt;=AH552),--(IFERROR(Flights_2026_09_30333435363734567891011[nfl],-1)&lt;=IF(AH552=450,450,AH552+9)))</f>
        <v>0</v>
      </c>
    </row>
    <row r="553" spans="32:35" x14ac:dyDescent="0.2">
      <c r="AF553" s="2">
        <v>0.75</v>
      </c>
      <c r="AG553" t="s">
        <v>744</v>
      </c>
      <c r="AH553" s="17">
        <v>250</v>
      </c>
      <c r="AI553" s="17" cm="1">
        <f t="array" ref="AI553">SUMPRODUCT(--(IFERROR(HOUR(Flights_2026_09_30333435363734567891011[entry_hour]),-1)=HOUR(AF553)),--(IFERROR(Flights_2026_09_30333435363734567891011[entry_sector],"")=AG553),--(IFERROR(Flights_2026_09_30333435363734567891011[nfl],-1)&gt;=AH553),--(IFERROR(Flights_2026_09_30333435363734567891011[nfl],-1)&lt;=IF(AH553=450,450,AH553+9)))</f>
        <v>0</v>
      </c>
    </row>
    <row r="554" spans="32:35" x14ac:dyDescent="0.2">
      <c r="AF554" s="2">
        <v>0.75</v>
      </c>
      <c r="AG554" t="s">
        <v>744</v>
      </c>
      <c r="AH554" s="17">
        <v>260</v>
      </c>
      <c r="AI554" s="17" cm="1">
        <f t="array" ref="AI554">SUMPRODUCT(--(IFERROR(HOUR(Flights_2026_09_30333435363734567891011[entry_hour]),-1)=HOUR(AF554)),--(IFERROR(Flights_2026_09_30333435363734567891011[entry_sector],"")=AG554),--(IFERROR(Flights_2026_09_30333435363734567891011[nfl],-1)&gt;=AH554),--(IFERROR(Flights_2026_09_30333435363734567891011[nfl],-1)&lt;=IF(AH554=450,450,AH554+9)))</f>
        <v>0</v>
      </c>
    </row>
    <row r="555" spans="32:35" x14ac:dyDescent="0.2">
      <c r="AF555" s="2">
        <v>0.75</v>
      </c>
      <c r="AG555" t="s">
        <v>744</v>
      </c>
      <c r="AH555" s="17">
        <v>270</v>
      </c>
      <c r="AI555" s="17" cm="1">
        <f t="array" ref="AI555">SUMPRODUCT(--(IFERROR(HOUR(Flights_2026_09_30333435363734567891011[entry_hour]),-1)=HOUR(AF555)),--(IFERROR(Flights_2026_09_30333435363734567891011[entry_sector],"")=AG555),--(IFERROR(Flights_2026_09_30333435363734567891011[nfl],-1)&gt;=AH555),--(IFERROR(Flights_2026_09_30333435363734567891011[nfl],-1)&lt;=IF(AH555=450,450,AH555+9)))</f>
        <v>0</v>
      </c>
    </row>
    <row r="556" spans="32:35" x14ac:dyDescent="0.2">
      <c r="AF556" s="2">
        <v>0.75</v>
      </c>
      <c r="AG556" t="s">
        <v>744</v>
      </c>
      <c r="AH556" s="17">
        <v>280</v>
      </c>
      <c r="AI556" s="17" cm="1">
        <f t="array" ref="AI556">SUMPRODUCT(--(IFERROR(HOUR(Flights_2026_09_30333435363734567891011[entry_hour]),-1)=HOUR(AF556)),--(IFERROR(Flights_2026_09_30333435363734567891011[entry_sector],"")=AG556),--(IFERROR(Flights_2026_09_30333435363734567891011[nfl],-1)&gt;=AH556),--(IFERROR(Flights_2026_09_30333435363734567891011[nfl],-1)&lt;=IF(AH556=450,450,AH556+9)))</f>
        <v>0</v>
      </c>
    </row>
    <row r="557" spans="32:35" x14ac:dyDescent="0.2">
      <c r="AF557" s="2">
        <v>0.75</v>
      </c>
      <c r="AG557" t="s">
        <v>744</v>
      </c>
      <c r="AH557" s="17">
        <v>290</v>
      </c>
      <c r="AI557" s="17" cm="1">
        <f t="array" ref="AI557">SUMPRODUCT(--(IFERROR(HOUR(Flights_2026_09_30333435363734567891011[entry_hour]),-1)=HOUR(AF557)),--(IFERROR(Flights_2026_09_30333435363734567891011[entry_sector],"")=AG557),--(IFERROR(Flights_2026_09_30333435363734567891011[nfl],-1)&gt;=AH557),--(IFERROR(Flights_2026_09_30333435363734567891011[nfl],-1)&lt;=IF(AH557=450,450,AH557+9)))</f>
        <v>0</v>
      </c>
    </row>
    <row r="558" spans="32:35" x14ac:dyDescent="0.2">
      <c r="AF558" s="2">
        <v>0.75</v>
      </c>
      <c r="AG558" t="s">
        <v>744</v>
      </c>
      <c r="AH558" s="17">
        <v>300</v>
      </c>
      <c r="AI558" s="17" cm="1">
        <f t="array" ref="AI558">SUMPRODUCT(--(IFERROR(HOUR(Flights_2026_09_30333435363734567891011[entry_hour]),-1)=HOUR(AF558)),--(IFERROR(Flights_2026_09_30333435363734567891011[entry_sector],"")=AG558),--(IFERROR(Flights_2026_09_30333435363734567891011[nfl],-1)&gt;=AH558),--(IFERROR(Flights_2026_09_30333435363734567891011[nfl],-1)&lt;=IF(AH558=450,450,AH558+9)))</f>
        <v>0</v>
      </c>
    </row>
    <row r="559" spans="32:35" x14ac:dyDescent="0.2">
      <c r="AF559" s="2">
        <v>0.75</v>
      </c>
      <c r="AG559" t="s">
        <v>744</v>
      </c>
      <c r="AH559" s="17">
        <v>310</v>
      </c>
      <c r="AI559" s="17" cm="1">
        <f t="array" ref="AI559">SUMPRODUCT(--(IFERROR(HOUR(Flights_2026_09_30333435363734567891011[entry_hour]),-1)=HOUR(AF559)),--(IFERROR(Flights_2026_09_30333435363734567891011[entry_sector],"")=AG559),--(IFERROR(Flights_2026_09_30333435363734567891011[nfl],-1)&gt;=AH559),--(IFERROR(Flights_2026_09_30333435363734567891011[nfl],-1)&lt;=IF(AH559=450,450,AH559+9)))</f>
        <v>0</v>
      </c>
    </row>
    <row r="560" spans="32:35" x14ac:dyDescent="0.2">
      <c r="AF560" s="2">
        <v>0.75</v>
      </c>
      <c r="AG560" t="s">
        <v>744</v>
      </c>
      <c r="AH560" s="17">
        <v>320</v>
      </c>
      <c r="AI560" s="17" cm="1">
        <f t="array" ref="AI560">SUMPRODUCT(--(IFERROR(HOUR(Flights_2026_09_30333435363734567891011[entry_hour]),-1)=HOUR(AF560)),--(IFERROR(Flights_2026_09_30333435363734567891011[entry_sector],"")=AG560),--(IFERROR(Flights_2026_09_30333435363734567891011[nfl],-1)&gt;=AH560),--(IFERROR(Flights_2026_09_30333435363734567891011[nfl],-1)&lt;=IF(AH560=450,450,AH560+9)))</f>
        <v>0</v>
      </c>
    </row>
    <row r="561" spans="32:35" x14ac:dyDescent="0.2">
      <c r="AF561" s="2">
        <v>0.75</v>
      </c>
      <c r="AG561" t="s">
        <v>744</v>
      </c>
      <c r="AH561" s="17">
        <v>330</v>
      </c>
      <c r="AI561" s="17" cm="1">
        <f t="array" ref="AI561">SUMPRODUCT(--(IFERROR(HOUR(Flights_2026_09_30333435363734567891011[entry_hour]),-1)=HOUR(AF561)),--(IFERROR(Flights_2026_09_30333435363734567891011[entry_sector],"")=AG561),--(IFERROR(Flights_2026_09_30333435363734567891011[nfl],-1)&gt;=AH561),--(IFERROR(Flights_2026_09_30333435363734567891011[nfl],-1)&lt;=IF(AH561=450,450,AH561+9)))</f>
        <v>0</v>
      </c>
    </row>
    <row r="562" spans="32:35" x14ac:dyDescent="0.2">
      <c r="AF562" s="2">
        <v>0.75</v>
      </c>
      <c r="AG562" t="s">
        <v>744</v>
      </c>
      <c r="AH562" s="17">
        <v>340</v>
      </c>
      <c r="AI562" s="17" cm="1">
        <f t="array" ref="AI562">SUMPRODUCT(--(IFERROR(HOUR(Flights_2026_09_30333435363734567891011[entry_hour]),-1)=HOUR(AF562)),--(IFERROR(Flights_2026_09_30333435363734567891011[entry_sector],"")=AG562),--(IFERROR(Flights_2026_09_30333435363734567891011[nfl],-1)&gt;=AH562),--(IFERROR(Flights_2026_09_30333435363734567891011[nfl],-1)&lt;=IF(AH562=450,450,AH562+9)))</f>
        <v>0</v>
      </c>
    </row>
    <row r="563" spans="32:35" x14ac:dyDescent="0.2">
      <c r="AF563" s="2">
        <v>0.75</v>
      </c>
      <c r="AG563" t="s">
        <v>744</v>
      </c>
      <c r="AH563" s="17">
        <v>350</v>
      </c>
      <c r="AI563" s="17" cm="1">
        <f t="array" ref="AI563">SUMPRODUCT(--(IFERROR(HOUR(Flights_2026_09_30333435363734567891011[entry_hour]),-1)=HOUR(AF563)),--(IFERROR(Flights_2026_09_30333435363734567891011[entry_sector],"")=AG563),--(IFERROR(Flights_2026_09_30333435363734567891011[nfl],-1)&gt;=AH563),--(IFERROR(Flights_2026_09_30333435363734567891011[nfl],-1)&lt;=IF(AH563=450,450,AH563+9)))</f>
        <v>1</v>
      </c>
    </row>
    <row r="564" spans="32:35" x14ac:dyDescent="0.2">
      <c r="AF564" s="2">
        <v>0.75</v>
      </c>
      <c r="AG564" t="s">
        <v>744</v>
      </c>
      <c r="AH564" s="17">
        <v>360</v>
      </c>
      <c r="AI564" s="17" cm="1">
        <f t="array" ref="AI564">SUMPRODUCT(--(IFERROR(HOUR(Flights_2026_09_30333435363734567891011[entry_hour]),-1)=HOUR(AF564)),--(IFERROR(Flights_2026_09_30333435363734567891011[entry_sector],"")=AG564),--(IFERROR(Flights_2026_09_30333435363734567891011[nfl],-1)&gt;=AH564),--(IFERROR(Flights_2026_09_30333435363734567891011[nfl],-1)&lt;=IF(AH564=450,450,AH564+9)))</f>
        <v>0</v>
      </c>
    </row>
    <row r="565" spans="32:35" x14ac:dyDescent="0.2">
      <c r="AF565" s="2">
        <v>0.75</v>
      </c>
      <c r="AG565" t="s">
        <v>744</v>
      </c>
      <c r="AH565" s="17">
        <v>370</v>
      </c>
      <c r="AI565" s="17" cm="1">
        <f t="array" ref="AI565">SUMPRODUCT(--(IFERROR(HOUR(Flights_2026_09_30333435363734567891011[entry_hour]),-1)=HOUR(AF565)),--(IFERROR(Flights_2026_09_30333435363734567891011[entry_sector],"")=AG565),--(IFERROR(Flights_2026_09_30333435363734567891011[nfl],-1)&gt;=AH565),--(IFERROR(Flights_2026_09_30333435363734567891011[nfl],-1)&lt;=IF(AH565=450,450,AH565+9)))</f>
        <v>0</v>
      </c>
    </row>
    <row r="566" spans="32:35" x14ac:dyDescent="0.2">
      <c r="AF566" s="2">
        <v>0.75</v>
      </c>
      <c r="AG566" t="s">
        <v>744</v>
      </c>
      <c r="AH566" s="17">
        <v>380</v>
      </c>
      <c r="AI566" s="17" cm="1">
        <f t="array" ref="AI566">SUMPRODUCT(--(IFERROR(HOUR(Flights_2026_09_30333435363734567891011[entry_hour]),-1)=HOUR(AF566)),--(IFERROR(Flights_2026_09_30333435363734567891011[entry_sector],"")=AG566),--(IFERROR(Flights_2026_09_30333435363734567891011[nfl],-1)&gt;=AH566),--(IFERROR(Flights_2026_09_30333435363734567891011[nfl],-1)&lt;=IF(AH566=450,450,AH566+9)))</f>
        <v>0</v>
      </c>
    </row>
    <row r="567" spans="32:35" x14ac:dyDescent="0.2">
      <c r="AF567" s="2">
        <v>0.75</v>
      </c>
      <c r="AG567" t="s">
        <v>744</v>
      </c>
      <c r="AH567" s="17">
        <v>390</v>
      </c>
      <c r="AI567" s="17" cm="1">
        <f t="array" ref="AI567">SUMPRODUCT(--(IFERROR(HOUR(Flights_2026_09_30333435363734567891011[entry_hour]),-1)=HOUR(AF567)),--(IFERROR(Flights_2026_09_30333435363734567891011[entry_sector],"")=AG567),--(IFERROR(Flights_2026_09_30333435363734567891011[nfl],-1)&gt;=AH567),--(IFERROR(Flights_2026_09_30333435363734567891011[nfl],-1)&lt;=IF(AH567=450,450,AH567+9)))</f>
        <v>0</v>
      </c>
    </row>
    <row r="568" spans="32:35" x14ac:dyDescent="0.2">
      <c r="AF568" s="2">
        <v>0.75</v>
      </c>
      <c r="AG568" t="s">
        <v>744</v>
      </c>
      <c r="AH568" s="17">
        <v>400</v>
      </c>
      <c r="AI568" s="17" cm="1">
        <f t="array" ref="AI568">SUMPRODUCT(--(IFERROR(HOUR(Flights_2026_09_30333435363734567891011[entry_hour]),-1)=HOUR(AF568)),--(IFERROR(Flights_2026_09_30333435363734567891011[entry_sector],"")=AG568),--(IFERROR(Flights_2026_09_30333435363734567891011[nfl],-1)&gt;=AH568),--(IFERROR(Flights_2026_09_30333435363734567891011[nfl],-1)&lt;=IF(AH568=450,450,AH568+9)))</f>
        <v>0</v>
      </c>
    </row>
    <row r="569" spans="32:35" x14ac:dyDescent="0.2">
      <c r="AF569" s="2">
        <v>0.75</v>
      </c>
      <c r="AG569" t="s">
        <v>744</v>
      </c>
      <c r="AH569" s="17">
        <v>410</v>
      </c>
      <c r="AI569" s="17" cm="1">
        <f t="array" ref="AI569">SUMPRODUCT(--(IFERROR(HOUR(Flights_2026_09_30333435363734567891011[entry_hour]),-1)=HOUR(AF569)),--(IFERROR(Flights_2026_09_30333435363734567891011[entry_sector],"")=AG569),--(IFERROR(Flights_2026_09_30333435363734567891011[nfl],-1)&gt;=AH569),--(IFERROR(Flights_2026_09_30333435363734567891011[nfl],-1)&lt;=IF(AH569=450,450,AH569+9)))</f>
        <v>0</v>
      </c>
    </row>
    <row r="570" spans="32:35" x14ac:dyDescent="0.2">
      <c r="AF570" s="2">
        <v>0.75</v>
      </c>
      <c r="AG570" t="s">
        <v>744</v>
      </c>
      <c r="AH570" s="17">
        <v>420</v>
      </c>
      <c r="AI570" s="17" cm="1">
        <f t="array" ref="AI570">SUMPRODUCT(--(IFERROR(HOUR(Flights_2026_09_30333435363734567891011[entry_hour]),-1)=HOUR(AF570)),--(IFERROR(Flights_2026_09_30333435363734567891011[entry_sector],"")=AG570),--(IFERROR(Flights_2026_09_30333435363734567891011[nfl],-1)&gt;=AH570),--(IFERROR(Flights_2026_09_30333435363734567891011[nfl],-1)&lt;=IF(AH570=450,450,AH570+9)))</f>
        <v>0</v>
      </c>
    </row>
    <row r="571" spans="32:35" x14ac:dyDescent="0.2">
      <c r="AF571" s="2">
        <v>0.75</v>
      </c>
      <c r="AG571" t="s">
        <v>744</v>
      </c>
      <c r="AH571" s="17">
        <v>430</v>
      </c>
      <c r="AI571" s="17" cm="1">
        <f t="array" ref="AI571">SUMPRODUCT(--(IFERROR(HOUR(Flights_2026_09_30333435363734567891011[entry_hour]),-1)=HOUR(AF571)),--(IFERROR(Flights_2026_09_30333435363734567891011[entry_sector],"")=AG571),--(IFERROR(Flights_2026_09_30333435363734567891011[nfl],-1)&gt;=AH571),--(IFERROR(Flights_2026_09_30333435363734567891011[nfl],-1)&lt;=IF(AH571=450,450,AH571+9)))</f>
        <v>0</v>
      </c>
    </row>
    <row r="572" spans="32:35" x14ac:dyDescent="0.2">
      <c r="AF572" s="2">
        <v>0.75</v>
      </c>
      <c r="AG572" t="s">
        <v>744</v>
      </c>
      <c r="AH572" s="17">
        <v>440</v>
      </c>
      <c r="AI572" s="17" cm="1">
        <f t="array" ref="AI572">SUMPRODUCT(--(IFERROR(HOUR(Flights_2026_09_30333435363734567891011[entry_hour]),-1)=HOUR(AF572)),--(IFERROR(Flights_2026_09_30333435363734567891011[entry_sector],"")=AG572),--(IFERROR(Flights_2026_09_30333435363734567891011[nfl],-1)&gt;=AH572),--(IFERROR(Flights_2026_09_30333435363734567891011[nfl],-1)&lt;=IF(AH572=450,450,AH572+9)))</f>
        <v>0</v>
      </c>
    </row>
    <row r="573" spans="32:35" x14ac:dyDescent="0.2">
      <c r="AF573" s="2">
        <v>0.75</v>
      </c>
      <c r="AG573" t="s">
        <v>744</v>
      </c>
      <c r="AH573" s="17">
        <v>450</v>
      </c>
      <c r="AI573" s="17" cm="1">
        <f t="array" ref="AI573">SUMPRODUCT(--(IFERROR(HOUR(Flights_2026_09_30333435363734567891011[entry_hour]),-1)=HOUR(AF573)),--(IFERROR(Flights_2026_09_30333435363734567891011[entry_sector],"")=AG573),--(IFERROR(Flights_2026_09_30333435363734567891011[nfl],-1)&gt;=AH573),--(IFERROR(Flights_2026_09_30333435363734567891011[nfl],-1)&lt;=IF(AH573=450,450,AH573+9)))</f>
        <v>0</v>
      </c>
    </row>
    <row r="574" spans="32:35" x14ac:dyDescent="0.2">
      <c r="AF574" s="2">
        <v>0.75</v>
      </c>
      <c r="AG574" t="s">
        <v>745</v>
      </c>
      <c r="AH574" s="17">
        <v>200</v>
      </c>
      <c r="AI574" s="17" cm="1">
        <f t="array" ref="AI574">SUMPRODUCT(--(IFERROR(HOUR(Flights_2026_09_30333435363734567891011[entry_hour]),-1)=HOUR(AF574)),--(IFERROR(Flights_2026_09_30333435363734567891011[entry_sector],"")=AG574),--(IFERROR(Flights_2026_09_30333435363734567891011[nfl],-1)&gt;=AH574),--(IFERROR(Flights_2026_09_30333435363734567891011[nfl],-1)&lt;=IF(AH574=450,450,AH574+9)))</f>
        <v>0</v>
      </c>
    </row>
    <row r="575" spans="32:35" x14ac:dyDescent="0.2">
      <c r="AF575" s="2">
        <v>0.75</v>
      </c>
      <c r="AG575" t="s">
        <v>745</v>
      </c>
      <c r="AH575" s="17">
        <v>210</v>
      </c>
      <c r="AI575" s="17" cm="1">
        <f t="array" ref="AI575">SUMPRODUCT(--(IFERROR(HOUR(Flights_2026_09_30333435363734567891011[entry_hour]),-1)=HOUR(AF575)),--(IFERROR(Flights_2026_09_30333435363734567891011[entry_sector],"")=AG575),--(IFERROR(Flights_2026_09_30333435363734567891011[nfl],-1)&gt;=AH575),--(IFERROR(Flights_2026_09_30333435363734567891011[nfl],-1)&lt;=IF(AH575=450,450,AH575+9)))</f>
        <v>0</v>
      </c>
    </row>
    <row r="576" spans="32:35" x14ac:dyDescent="0.2">
      <c r="AF576" s="2">
        <v>0.75</v>
      </c>
      <c r="AG576" t="s">
        <v>745</v>
      </c>
      <c r="AH576" s="17">
        <v>220</v>
      </c>
      <c r="AI576" s="17" cm="1">
        <f t="array" ref="AI576">SUMPRODUCT(--(IFERROR(HOUR(Flights_2026_09_30333435363734567891011[entry_hour]),-1)=HOUR(AF576)),--(IFERROR(Flights_2026_09_30333435363734567891011[entry_sector],"")=AG576),--(IFERROR(Flights_2026_09_30333435363734567891011[nfl],-1)&gt;=AH576),--(IFERROR(Flights_2026_09_30333435363734567891011[nfl],-1)&lt;=IF(AH576=450,450,AH576+9)))</f>
        <v>0</v>
      </c>
    </row>
    <row r="577" spans="32:35" x14ac:dyDescent="0.2">
      <c r="AF577" s="2">
        <v>0.75</v>
      </c>
      <c r="AG577" t="s">
        <v>745</v>
      </c>
      <c r="AH577" s="17">
        <v>230</v>
      </c>
      <c r="AI577" s="17" cm="1">
        <f t="array" ref="AI577">SUMPRODUCT(--(IFERROR(HOUR(Flights_2026_09_30333435363734567891011[entry_hour]),-1)=HOUR(AF577)),--(IFERROR(Flights_2026_09_30333435363734567891011[entry_sector],"")=AG577),--(IFERROR(Flights_2026_09_30333435363734567891011[nfl],-1)&gt;=AH577),--(IFERROR(Flights_2026_09_30333435363734567891011[nfl],-1)&lt;=IF(AH577=450,450,AH577+9)))</f>
        <v>0</v>
      </c>
    </row>
    <row r="578" spans="32:35" x14ac:dyDescent="0.2">
      <c r="AF578" s="2">
        <v>0.75</v>
      </c>
      <c r="AG578" t="s">
        <v>745</v>
      </c>
      <c r="AH578" s="17">
        <v>240</v>
      </c>
      <c r="AI578" s="17" cm="1">
        <f t="array" ref="AI578">SUMPRODUCT(--(IFERROR(HOUR(Flights_2026_09_30333435363734567891011[entry_hour]),-1)=HOUR(AF578)),--(IFERROR(Flights_2026_09_30333435363734567891011[entry_sector],"")=AG578),--(IFERROR(Flights_2026_09_30333435363734567891011[nfl],-1)&gt;=AH578),--(IFERROR(Flights_2026_09_30333435363734567891011[nfl],-1)&lt;=IF(AH578=450,450,AH578+9)))</f>
        <v>0</v>
      </c>
    </row>
    <row r="579" spans="32:35" x14ac:dyDescent="0.2">
      <c r="AF579" s="2">
        <v>0.75</v>
      </c>
      <c r="AG579" t="s">
        <v>745</v>
      </c>
      <c r="AH579" s="17">
        <v>250</v>
      </c>
      <c r="AI579" s="17" cm="1">
        <f t="array" ref="AI579">SUMPRODUCT(--(IFERROR(HOUR(Flights_2026_09_30333435363734567891011[entry_hour]),-1)=HOUR(AF579)),--(IFERROR(Flights_2026_09_30333435363734567891011[entry_sector],"")=AG579),--(IFERROR(Flights_2026_09_30333435363734567891011[nfl],-1)&gt;=AH579),--(IFERROR(Flights_2026_09_30333435363734567891011[nfl],-1)&lt;=IF(AH579=450,450,AH579+9)))</f>
        <v>0</v>
      </c>
    </row>
    <row r="580" spans="32:35" x14ac:dyDescent="0.2">
      <c r="AF580" s="2">
        <v>0.75</v>
      </c>
      <c r="AG580" t="s">
        <v>745</v>
      </c>
      <c r="AH580" s="17">
        <v>260</v>
      </c>
      <c r="AI580" s="17" cm="1">
        <f t="array" ref="AI580">SUMPRODUCT(--(IFERROR(HOUR(Flights_2026_09_30333435363734567891011[entry_hour]),-1)=HOUR(AF580)),--(IFERROR(Flights_2026_09_30333435363734567891011[entry_sector],"")=AG580),--(IFERROR(Flights_2026_09_30333435363734567891011[nfl],-1)&gt;=AH580),--(IFERROR(Flights_2026_09_30333435363734567891011[nfl],-1)&lt;=IF(AH580=450,450,AH580+9)))</f>
        <v>0</v>
      </c>
    </row>
    <row r="581" spans="32:35" x14ac:dyDescent="0.2">
      <c r="AF581" s="2">
        <v>0.75</v>
      </c>
      <c r="AG581" t="s">
        <v>745</v>
      </c>
      <c r="AH581" s="17">
        <v>270</v>
      </c>
      <c r="AI581" s="17" cm="1">
        <f t="array" ref="AI581">SUMPRODUCT(--(IFERROR(HOUR(Flights_2026_09_30333435363734567891011[entry_hour]),-1)=HOUR(AF581)),--(IFERROR(Flights_2026_09_30333435363734567891011[entry_sector],"")=AG581),--(IFERROR(Flights_2026_09_30333435363734567891011[nfl],-1)&gt;=AH581),--(IFERROR(Flights_2026_09_30333435363734567891011[nfl],-1)&lt;=IF(AH581=450,450,AH581+9)))</f>
        <v>0</v>
      </c>
    </row>
    <row r="582" spans="32:35" x14ac:dyDescent="0.2">
      <c r="AF582" s="2">
        <v>0.75</v>
      </c>
      <c r="AG582" t="s">
        <v>745</v>
      </c>
      <c r="AH582" s="17">
        <v>280</v>
      </c>
      <c r="AI582" s="17" cm="1">
        <f t="array" ref="AI582">SUMPRODUCT(--(IFERROR(HOUR(Flights_2026_09_30333435363734567891011[entry_hour]),-1)=HOUR(AF582)),--(IFERROR(Flights_2026_09_30333435363734567891011[entry_sector],"")=AG582),--(IFERROR(Flights_2026_09_30333435363734567891011[nfl],-1)&gt;=AH582),--(IFERROR(Flights_2026_09_30333435363734567891011[nfl],-1)&lt;=IF(AH582=450,450,AH582+9)))</f>
        <v>0</v>
      </c>
    </row>
    <row r="583" spans="32:35" x14ac:dyDescent="0.2">
      <c r="AF583" s="2">
        <v>0.75</v>
      </c>
      <c r="AG583" t="s">
        <v>745</v>
      </c>
      <c r="AH583" s="17">
        <v>290</v>
      </c>
      <c r="AI583" s="17" cm="1">
        <f t="array" ref="AI583">SUMPRODUCT(--(IFERROR(HOUR(Flights_2026_09_30333435363734567891011[entry_hour]),-1)=HOUR(AF583)),--(IFERROR(Flights_2026_09_30333435363734567891011[entry_sector],"")=AG583),--(IFERROR(Flights_2026_09_30333435363734567891011[nfl],-1)&gt;=AH583),--(IFERROR(Flights_2026_09_30333435363734567891011[nfl],-1)&lt;=IF(AH583=450,450,AH583+9)))</f>
        <v>0</v>
      </c>
    </row>
    <row r="584" spans="32:35" x14ac:dyDescent="0.2">
      <c r="AF584" s="2">
        <v>0.75</v>
      </c>
      <c r="AG584" t="s">
        <v>745</v>
      </c>
      <c r="AH584" s="17">
        <v>300</v>
      </c>
      <c r="AI584" s="17" cm="1">
        <f t="array" ref="AI584">SUMPRODUCT(--(IFERROR(HOUR(Flights_2026_09_30333435363734567891011[entry_hour]),-1)=HOUR(AF584)),--(IFERROR(Flights_2026_09_30333435363734567891011[entry_sector],"")=AG584),--(IFERROR(Flights_2026_09_30333435363734567891011[nfl],-1)&gt;=AH584),--(IFERROR(Flights_2026_09_30333435363734567891011[nfl],-1)&lt;=IF(AH584=450,450,AH584+9)))</f>
        <v>0</v>
      </c>
    </row>
    <row r="585" spans="32:35" x14ac:dyDescent="0.2">
      <c r="AF585" s="2">
        <v>0.75</v>
      </c>
      <c r="AG585" t="s">
        <v>745</v>
      </c>
      <c r="AH585" s="17">
        <v>310</v>
      </c>
      <c r="AI585" s="17" cm="1">
        <f t="array" ref="AI585">SUMPRODUCT(--(IFERROR(HOUR(Flights_2026_09_30333435363734567891011[entry_hour]),-1)=HOUR(AF585)),--(IFERROR(Flights_2026_09_30333435363734567891011[entry_sector],"")=AG585),--(IFERROR(Flights_2026_09_30333435363734567891011[nfl],-1)&gt;=AH585),--(IFERROR(Flights_2026_09_30333435363734567891011[nfl],-1)&lt;=IF(AH585=450,450,AH585+9)))</f>
        <v>0</v>
      </c>
    </row>
    <row r="586" spans="32:35" x14ac:dyDescent="0.2">
      <c r="AF586" s="2">
        <v>0.75</v>
      </c>
      <c r="AG586" t="s">
        <v>745</v>
      </c>
      <c r="AH586" s="17">
        <v>320</v>
      </c>
      <c r="AI586" s="17" cm="1">
        <f t="array" ref="AI586">SUMPRODUCT(--(IFERROR(HOUR(Flights_2026_09_30333435363734567891011[entry_hour]),-1)=HOUR(AF586)),--(IFERROR(Flights_2026_09_30333435363734567891011[entry_sector],"")=AG586),--(IFERROR(Flights_2026_09_30333435363734567891011[nfl],-1)&gt;=AH586),--(IFERROR(Flights_2026_09_30333435363734567891011[nfl],-1)&lt;=IF(AH586=450,450,AH586+9)))</f>
        <v>0</v>
      </c>
    </row>
    <row r="587" spans="32:35" x14ac:dyDescent="0.2">
      <c r="AF587" s="2">
        <v>0.75</v>
      </c>
      <c r="AG587" t="s">
        <v>745</v>
      </c>
      <c r="AH587" s="17">
        <v>330</v>
      </c>
      <c r="AI587" s="17" cm="1">
        <f t="array" ref="AI587">SUMPRODUCT(--(IFERROR(HOUR(Flights_2026_09_30333435363734567891011[entry_hour]),-1)=HOUR(AF587)),--(IFERROR(Flights_2026_09_30333435363734567891011[entry_sector],"")=AG587),--(IFERROR(Flights_2026_09_30333435363734567891011[nfl],-1)&gt;=AH587),--(IFERROR(Flights_2026_09_30333435363734567891011[nfl],-1)&lt;=IF(AH587=450,450,AH587+9)))</f>
        <v>2</v>
      </c>
    </row>
    <row r="588" spans="32:35" x14ac:dyDescent="0.2">
      <c r="AF588" s="2">
        <v>0.75</v>
      </c>
      <c r="AG588" t="s">
        <v>745</v>
      </c>
      <c r="AH588" s="17">
        <v>340</v>
      </c>
      <c r="AI588" s="17" cm="1">
        <f t="array" ref="AI588">SUMPRODUCT(--(IFERROR(HOUR(Flights_2026_09_30333435363734567891011[entry_hour]),-1)=HOUR(AF588)),--(IFERROR(Flights_2026_09_30333435363734567891011[entry_sector],"")=AG588),--(IFERROR(Flights_2026_09_30333435363734567891011[nfl],-1)&gt;=AH588),--(IFERROR(Flights_2026_09_30333435363734567891011[nfl],-1)&lt;=IF(AH588=450,450,AH588+9)))</f>
        <v>0</v>
      </c>
    </row>
    <row r="589" spans="32:35" x14ac:dyDescent="0.2">
      <c r="AF589" s="2">
        <v>0.75</v>
      </c>
      <c r="AG589" t="s">
        <v>745</v>
      </c>
      <c r="AH589" s="17">
        <v>350</v>
      </c>
      <c r="AI589" s="17" cm="1">
        <f t="array" ref="AI589">SUMPRODUCT(--(IFERROR(HOUR(Flights_2026_09_30333435363734567891011[entry_hour]),-1)=HOUR(AF589)),--(IFERROR(Flights_2026_09_30333435363734567891011[entry_sector],"")=AG589),--(IFERROR(Flights_2026_09_30333435363734567891011[nfl],-1)&gt;=AH589),--(IFERROR(Flights_2026_09_30333435363734567891011[nfl],-1)&lt;=IF(AH589=450,450,AH589+9)))</f>
        <v>2</v>
      </c>
    </row>
    <row r="590" spans="32:35" x14ac:dyDescent="0.2">
      <c r="AF590" s="2">
        <v>0.75</v>
      </c>
      <c r="AG590" t="s">
        <v>745</v>
      </c>
      <c r="AH590" s="17">
        <v>360</v>
      </c>
      <c r="AI590" s="17" cm="1">
        <f t="array" ref="AI590">SUMPRODUCT(--(IFERROR(HOUR(Flights_2026_09_30333435363734567891011[entry_hour]),-1)=HOUR(AF590)),--(IFERROR(Flights_2026_09_30333435363734567891011[entry_sector],"")=AG590),--(IFERROR(Flights_2026_09_30333435363734567891011[nfl],-1)&gt;=AH590),--(IFERROR(Flights_2026_09_30333435363734567891011[nfl],-1)&lt;=IF(AH590=450,450,AH590+9)))</f>
        <v>0</v>
      </c>
    </row>
    <row r="591" spans="32:35" x14ac:dyDescent="0.2">
      <c r="AF591" s="2">
        <v>0.75</v>
      </c>
      <c r="AG591" t="s">
        <v>745</v>
      </c>
      <c r="AH591" s="17">
        <v>370</v>
      </c>
      <c r="AI591" s="17" cm="1">
        <f t="array" ref="AI591">SUMPRODUCT(--(IFERROR(HOUR(Flights_2026_09_30333435363734567891011[entry_hour]),-1)=HOUR(AF591)),--(IFERROR(Flights_2026_09_30333435363734567891011[entry_sector],"")=AG591),--(IFERROR(Flights_2026_09_30333435363734567891011[nfl],-1)&gt;=AH591),--(IFERROR(Flights_2026_09_30333435363734567891011[nfl],-1)&lt;=IF(AH591=450,450,AH591+9)))</f>
        <v>1</v>
      </c>
    </row>
    <row r="592" spans="32:35" x14ac:dyDescent="0.2">
      <c r="AF592" s="2">
        <v>0.75</v>
      </c>
      <c r="AG592" t="s">
        <v>745</v>
      </c>
      <c r="AH592" s="17">
        <v>380</v>
      </c>
      <c r="AI592" s="17" cm="1">
        <f t="array" ref="AI592">SUMPRODUCT(--(IFERROR(HOUR(Flights_2026_09_30333435363734567891011[entry_hour]),-1)=HOUR(AF592)),--(IFERROR(Flights_2026_09_30333435363734567891011[entry_sector],"")=AG592),--(IFERROR(Flights_2026_09_30333435363734567891011[nfl],-1)&gt;=AH592),--(IFERROR(Flights_2026_09_30333435363734567891011[nfl],-1)&lt;=IF(AH592=450,450,AH592+9)))</f>
        <v>0</v>
      </c>
    </row>
    <row r="593" spans="32:35" x14ac:dyDescent="0.2">
      <c r="AF593" s="2">
        <v>0.75</v>
      </c>
      <c r="AG593" t="s">
        <v>745</v>
      </c>
      <c r="AH593" s="17">
        <v>390</v>
      </c>
      <c r="AI593" s="17" cm="1">
        <f t="array" ref="AI593">SUMPRODUCT(--(IFERROR(HOUR(Flights_2026_09_30333435363734567891011[entry_hour]),-1)=HOUR(AF593)),--(IFERROR(Flights_2026_09_30333435363734567891011[entry_sector],"")=AG593),--(IFERROR(Flights_2026_09_30333435363734567891011[nfl],-1)&gt;=AH593),--(IFERROR(Flights_2026_09_30333435363734567891011[nfl],-1)&lt;=IF(AH593=450,450,AH593+9)))</f>
        <v>0</v>
      </c>
    </row>
    <row r="594" spans="32:35" x14ac:dyDescent="0.2">
      <c r="AF594" s="2">
        <v>0.75</v>
      </c>
      <c r="AG594" t="s">
        <v>745</v>
      </c>
      <c r="AH594" s="17">
        <v>400</v>
      </c>
      <c r="AI594" s="17" cm="1">
        <f t="array" ref="AI594">SUMPRODUCT(--(IFERROR(HOUR(Flights_2026_09_30333435363734567891011[entry_hour]),-1)=HOUR(AF594)),--(IFERROR(Flights_2026_09_30333435363734567891011[entry_sector],"")=AG594),--(IFERROR(Flights_2026_09_30333435363734567891011[nfl],-1)&gt;=AH594),--(IFERROR(Flights_2026_09_30333435363734567891011[nfl],-1)&lt;=IF(AH594=450,450,AH594+9)))</f>
        <v>0</v>
      </c>
    </row>
    <row r="595" spans="32:35" x14ac:dyDescent="0.2">
      <c r="AF595" s="2">
        <v>0.75</v>
      </c>
      <c r="AG595" t="s">
        <v>745</v>
      </c>
      <c r="AH595" s="17">
        <v>410</v>
      </c>
      <c r="AI595" s="17" cm="1">
        <f t="array" ref="AI595">SUMPRODUCT(--(IFERROR(HOUR(Flights_2026_09_30333435363734567891011[entry_hour]),-1)=HOUR(AF595)),--(IFERROR(Flights_2026_09_30333435363734567891011[entry_sector],"")=AG595),--(IFERROR(Flights_2026_09_30333435363734567891011[nfl],-1)&gt;=AH595),--(IFERROR(Flights_2026_09_30333435363734567891011[nfl],-1)&lt;=IF(AH595=450,450,AH595+9)))</f>
        <v>0</v>
      </c>
    </row>
    <row r="596" spans="32:35" x14ac:dyDescent="0.2">
      <c r="AF596" s="2">
        <v>0.75</v>
      </c>
      <c r="AG596" t="s">
        <v>745</v>
      </c>
      <c r="AH596" s="17">
        <v>420</v>
      </c>
      <c r="AI596" s="17" cm="1">
        <f t="array" ref="AI596">SUMPRODUCT(--(IFERROR(HOUR(Flights_2026_09_30333435363734567891011[entry_hour]),-1)=HOUR(AF596)),--(IFERROR(Flights_2026_09_30333435363734567891011[entry_sector],"")=AG596),--(IFERROR(Flights_2026_09_30333435363734567891011[nfl],-1)&gt;=AH596),--(IFERROR(Flights_2026_09_30333435363734567891011[nfl],-1)&lt;=IF(AH596=450,450,AH596+9)))</f>
        <v>0</v>
      </c>
    </row>
    <row r="597" spans="32:35" x14ac:dyDescent="0.2">
      <c r="AF597" s="2">
        <v>0.75</v>
      </c>
      <c r="AG597" t="s">
        <v>745</v>
      </c>
      <c r="AH597" s="17">
        <v>430</v>
      </c>
      <c r="AI597" s="17" cm="1">
        <f t="array" ref="AI597">SUMPRODUCT(--(IFERROR(HOUR(Flights_2026_09_30333435363734567891011[entry_hour]),-1)=HOUR(AF597)),--(IFERROR(Flights_2026_09_30333435363734567891011[entry_sector],"")=AG597),--(IFERROR(Flights_2026_09_30333435363734567891011[nfl],-1)&gt;=AH597),--(IFERROR(Flights_2026_09_30333435363734567891011[nfl],-1)&lt;=IF(AH597=450,450,AH597+9)))</f>
        <v>0</v>
      </c>
    </row>
    <row r="598" spans="32:35" x14ac:dyDescent="0.2">
      <c r="AF598" s="2">
        <v>0.75</v>
      </c>
      <c r="AG598" t="s">
        <v>745</v>
      </c>
      <c r="AH598" s="17">
        <v>440</v>
      </c>
      <c r="AI598" s="17" cm="1">
        <f t="array" ref="AI598">SUMPRODUCT(--(IFERROR(HOUR(Flights_2026_09_30333435363734567891011[entry_hour]),-1)=HOUR(AF598)),--(IFERROR(Flights_2026_09_30333435363734567891011[entry_sector],"")=AG598),--(IFERROR(Flights_2026_09_30333435363734567891011[nfl],-1)&gt;=AH598),--(IFERROR(Flights_2026_09_30333435363734567891011[nfl],-1)&lt;=IF(AH598=450,450,AH598+9)))</f>
        <v>0</v>
      </c>
    </row>
    <row r="599" spans="32:35" x14ac:dyDescent="0.2">
      <c r="AF599" s="2">
        <v>0.75</v>
      </c>
      <c r="AG599" t="s">
        <v>745</v>
      </c>
      <c r="AH599" s="17">
        <v>450</v>
      </c>
      <c r="AI599" s="17" cm="1">
        <f t="array" ref="AI599">SUMPRODUCT(--(IFERROR(HOUR(Flights_2026_09_30333435363734567891011[entry_hour]),-1)=HOUR(AF599)),--(IFERROR(Flights_2026_09_30333435363734567891011[entry_sector],"")=AG599),--(IFERROR(Flights_2026_09_30333435363734567891011[nfl],-1)&gt;=AH599),--(IFERROR(Flights_2026_09_30333435363734567891011[nfl],-1)&lt;=IF(AH599=450,450,AH599+9)))</f>
        <v>0</v>
      </c>
    </row>
    <row r="600" spans="32:35" x14ac:dyDescent="0.2">
      <c r="AF600" s="2">
        <v>0.75</v>
      </c>
      <c r="AG600" t="s">
        <v>840</v>
      </c>
      <c r="AH600" s="17">
        <v>200</v>
      </c>
      <c r="AI600" s="17" cm="1">
        <f t="array" ref="AI600">SUMPRODUCT(--(IFERROR(HOUR(Flights_2026_09_30333435363734567891011[entry_hour]),-1)=HOUR(AF600)),--(IFERROR(Flights_2026_09_30333435363734567891011[entry_sector],"")=AG600),--(IFERROR(Flights_2026_09_30333435363734567891011[nfl],-1)&gt;=AH600),--(IFERROR(Flights_2026_09_30333435363734567891011[nfl],-1)&lt;=IF(AH600=450,450,AH600+9)))</f>
        <v>0</v>
      </c>
    </row>
    <row r="601" spans="32:35" x14ac:dyDescent="0.2">
      <c r="AF601" s="2">
        <v>0.75</v>
      </c>
      <c r="AG601" t="s">
        <v>840</v>
      </c>
      <c r="AH601" s="17">
        <v>210</v>
      </c>
      <c r="AI601" s="17" cm="1">
        <f t="array" ref="AI601">SUMPRODUCT(--(IFERROR(HOUR(Flights_2026_09_30333435363734567891011[entry_hour]),-1)=HOUR(AF601)),--(IFERROR(Flights_2026_09_30333435363734567891011[entry_sector],"")=AG601),--(IFERROR(Flights_2026_09_30333435363734567891011[nfl],-1)&gt;=AH601),--(IFERROR(Flights_2026_09_30333435363734567891011[nfl],-1)&lt;=IF(AH601=450,450,AH601+9)))</f>
        <v>0</v>
      </c>
    </row>
    <row r="602" spans="32:35" x14ac:dyDescent="0.2">
      <c r="AF602" s="2">
        <v>0.75</v>
      </c>
      <c r="AG602" t="s">
        <v>840</v>
      </c>
      <c r="AH602" s="17">
        <v>220</v>
      </c>
      <c r="AI602" s="17" cm="1">
        <f t="array" ref="AI602">SUMPRODUCT(--(IFERROR(HOUR(Flights_2026_09_30333435363734567891011[entry_hour]),-1)=HOUR(AF602)),--(IFERROR(Flights_2026_09_30333435363734567891011[entry_sector],"")=AG602),--(IFERROR(Flights_2026_09_30333435363734567891011[nfl],-1)&gt;=AH602),--(IFERROR(Flights_2026_09_30333435363734567891011[nfl],-1)&lt;=IF(AH602=450,450,AH602+9)))</f>
        <v>0</v>
      </c>
    </row>
    <row r="603" spans="32:35" x14ac:dyDescent="0.2">
      <c r="AF603" s="2">
        <v>0.75</v>
      </c>
      <c r="AG603" t="s">
        <v>840</v>
      </c>
      <c r="AH603" s="17">
        <v>230</v>
      </c>
      <c r="AI603" s="17" cm="1">
        <f t="array" ref="AI603">SUMPRODUCT(--(IFERROR(HOUR(Flights_2026_09_30333435363734567891011[entry_hour]),-1)=HOUR(AF603)),--(IFERROR(Flights_2026_09_30333435363734567891011[entry_sector],"")=AG603),--(IFERROR(Flights_2026_09_30333435363734567891011[nfl],-1)&gt;=AH603),--(IFERROR(Flights_2026_09_30333435363734567891011[nfl],-1)&lt;=IF(AH603=450,450,AH603+9)))</f>
        <v>0</v>
      </c>
    </row>
    <row r="604" spans="32:35" x14ac:dyDescent="0.2">
      <c r="AF604" s="2">
        <v>0.75</v>
      </c>
      <c r="AG604" t="s">
        <v>840</v>
      </c>
      <c r="AH604" s="17">
        <v>240</v>
      </c>
      <c r="AI604" s="17" cm="1">
        <f t="array" ref="AI604">SUMPRODUCT(--(IFERROR(HOUR(Flights_2026_09_30333435363734567891011[entry_hour]),-1)=HOUR(AF604)),--(IFERROR(Flights_2026_09_30333435363734567891011[entry_sector],"")=AG604),--(IFERROR(Flights_2026_09_30333435363734567891011[nfl],-1)&gt;=AH604),--(IFERROR(Flights_2026_09_30333435363734567891011[nfl],-1)&lt;=IF(AH604=450,450,AH604+9)))</f>
        <v>0</v>
      </c>
    </row>
    <row r="605" spans="32:35" x14ac:dyDescent="0.2">
      <c r="AF605" s="2">
        <v>0.75</v>
      </c>
      <c r="AG605" t="s">
        <v>840</v>
      </c>
      <c r="AH605" s="17">
        <v>250</v>
      </c>
      <c r="AI605" s="17" cm="1">
        <f t="array" ref="AI605">SUMPRODUCT(--(IFERROR(HOUR(Flights_2026_09_30333435363734567891011[entry_hour]),-1)=HOUR(AF605)),--(IFERROR(Flights_2026_09_30333435363734567891011[entry_sector],"")=AG605),--(IFERROR(Flights_2026_09_30333435363734567891011[nfl],-1)&gt;=AH605),--(IFERROR(Flights_2026_09_30333435363734567891011[nfl],-1)&lt;=IF(AH605=450,450,AH605+9)))</f>
        <v>0</v>
      </c>
    </row>
    <row r="606" spans="32:35" x14ac:dyDescent="0.2">
      <c r="AF606" s="2">
        <v>0.75</v>
      </c>
      <c r="AG606" t="s">
        <v>840</v>
      </c>
      <c r="AH606" s="17">
        <v>260</v>
      </c>
      <c r="AI606" s="17" cm="1">
        <f t="array" ref="AI606">SUMPRODUCT(--(IFERROR(HOUR(Flights_2026_09_30333435363734567891011[entry_hour]),-1)=HOUR(AF606)),--(IFERROR(Flights_2026_09_30333435363734567891011[entry_sector],"")=AG606),--(IFERROR(Flights_2026_09_30333435363734567891011[nfl],-1)&gt;=AH606),--(IFERROR(Flights_2026_09_30333435363734567891011[nfl],-1)&lt;=IF(AH606=450,450,AH606+9)))</f>
        <v>0</v>
      </c>
    </row>
    <row r="607" spans="32:35" x14ac:dyDescent="0.2">
      <c r="AF607" s="2">
        <v>0.75</v>
      </c>
      <c r="AG607" t="s">
        <v>840</v>
      </c>
      <c r="AH607" s="17">
        <v>270</v>
      </c>
      <c r="AI607" s="17" cm="1">
        <f t="array" ref="AI607">SUMPRODUCT(--(IFERROR(HOUR(Flights_2026_09_30333435363734567891011[entry_hour]),-1)=HOUR(AF607)),--(IFERROR(Flights_2026_09_30333435363734567891011[entry_sector],"")=AG607),--(IFERROR(Flights_2026_09_30333435363734567891011[nfl],-1)&gt;=AH607),--(IFERROR(Flights_2026_09_30333435363734567891011[nfl],-1)&lt;=IF(AH607=450,450,AH607+9)))</f>
        <v>0</v>
      </c>
    </row>
    <row r="608" spans="32:35" x14ac:dyDescent="0.2">
      <c r="AF608" s="2">
        <v>0.75</v>
      </c>
      <c r="AG608" t="s">
        <v>840</v>
      </c>
      <c r="AH608" s="17">
        <v>280</v>
      </c>
      <c r="AI608" s="17" cm="1">
        <f t="array" ref="AI608">SUMPRODUCT(--(IFERROR(HOUR(Flights_2026_09_30333435363734567891011[entry_hour]),-1)=HOUR(AF608)),--(IFERROR(Flights_2026_09_30333435363734567891011[entry_sector],"")=AG608),--(IFERROR(Flights_2026_09_30333435363734567891011[nfl],-1)&gt;=AH608),--(IFERROR(Flights_2026_09_30333435363734567891011[nfl],-1)&lt;=IF(AH608=450,450,AH608+9)))</f>
        <v>0</v>
      </c>
    </row>
    <row r="609" spans="32:35" x14ac:dyDescent="0.2">
      <c r="AF609" s="2">
        <v>0.75</v>
      </c>
      <c r="AG609" t="s">
        <v>840</v>
      </c>
      <c r="AH609" s="17">
        <v>290</v>
      </c>
      <c r="AI609" s="17" cm="1">
        <f t="array" ref="AI609">SUMPRODUCT(--(IFERROR(HOUR(Flights_2026_09_30333435363734567891011[entry_hour]),-1)=HOUR(AF609)),--(IFERROR(Flights_2026_09_30333435363734567891011[entry_sector],"")=AG609),--(IFERROR(Flights_2026_09_30333435363734567891011[nfl],-1)&gt;=AH609),--(IFERROR(Flights_2026_09_30333435363734567891011[nfl],-1)&lt;=IF(AH609=450,450,AH609+9)))</f>
        <v>0</v>
      </c>
    </row>
    <row r="610" spans="32:35" x14ac:dyDescent="0.2">
      <c r="AF610" s="2">
        <v>0.75</v>
      </c>
      <c r="AG610" t="s">
        <v>840</v>
      </c>
      <c r="AH610" s="17">
        <v>300</v>
      </c>
      <c r="AI610" s="17" cm="1">
        <f t="array" ref="AI610">SUMPRODUCT(--(IFERROR(HOUR(Flights_2026_09_30333435363734567891011[entry_hour]),-1)=HOUR(AF610)),--(IFERROR(Flights_2026_09_30333435363734567891011[entry_sector],"")=AG610),--(IFERROR(Flights_2026_09_30333435363734567891011[nfl],-1)&gt;=AH610),--(IFERROR(Flights_2026_09_30333435363734567891011[nfl],-1)&lt;=IF(AH610=450,450,AH610+9)))</f>
        <v>0</v>
      </c>
    </row>
    <row r="611" spans="32:35" x14ac:dyDescent="0.2">
      <c r="AF611" s="2">
        <v>0.75</v>
      </c>
      <c r="AG611" t="s">
        <v>840</v>
      </c>
      <c r="AH611" s="17">
        <v>310</v>
      </c>
      <c r="AI611" s="17" cm="1">
        <f t="array" ref="AI611">SUMPRODUCT(--(IFERROR(HOUR(Flights_2026_09_30333435363734567891011[entry_hour]),-1)=HOUR(AF611)),--(IFERROR(Flights_2026_09_30333435363734567891011[entry_sector],"")=AG611),--(IFERROR(Flights_2026_09_30333435363734567891011[nfl],-1)&gt;=AH611),--(IFERROR(Flights_2026_09_30333435363734567891011[nfl],-1)&lt;=IF(AH611=450,450,AH611+9)))</f>
        <v>0</v>
      </c>
    </row>
    <row r="612" spans="32:35" x14ac:dyDescent="0.2">
      <c r="AF612" s="2">
        <v>0.75</v>
      </c>
      <c r="AG612" t="s">
        <v>840</v>
      </c>
      <c r="AH612" s="17">
        <v>320</v>
      </c>
      <c r="AI612" s="17" cm="1">
        <f t="array" ref="AI612">SUMPRODUCT(--(IFERROR(HOUR(Flights_2026_09_30333435363734567891011[entry_hour]),-1)=HOUR(AF612)),--(IFERROR(Flights_2026_09_30333435363734567891011[entry_sector],"")=AG612),--(IFERROR(Flights_2026_09_30333435363734567891011[nfl],-1)&gt;=AH612),--(IFERROR(Flights_2026_09_30333435363734567891011[nfl],-1)&lt;=IF(AH612=450,450,AH612+9)))</f>
        <v>0</v>
      </c>
    </row>
    <row r="613" spans="32:35" x14ac:dyDescent="0.2">
      <c r="AF613" s="2">
        <v>0.75</v>
      </c>
      <c r="AG613" t="s">
        <v>840</v>
      </c>
      <c r="AH613" s="17">
        <v>330</v>
      </c>
      <c r="AI613" s="17" cm="1">
        <f t="array" ref="AI613">SUMPRODUCT(--(IFERROR(HOUR(Flights_2026_09_30333435363734567891011[entry_hour]),-1)=HOUR(AF613)),--(IFERROR(Flights_2026_09_30333435363734567891011[entry_sector],"")=AG613),--(IFERROR(Flights_2026_09_30333435363734567891011[nfl],-1)&gt;=AH613),--(IFERROR(Flights_2026_09_30333435363734567891011[nfl],-1)&lt;=IF(AH613=450,450,AH613+9)))</f>
        <v>0</v>
      </c>
    </row>
    <row r="614" spans="32:35" x14ac:dyDescent="0.2">
      <c r="AF614" s="2">
        <v>0.75</v>
      </c>
      <c r="AG614" t="s">
        <v>840</v>
      </c>
      <c r="AH614" s="17">
        <v>340</v>
      </c>
      <c r="AI614" s="17" cm="1">
        <f t="array" ref="AI614">SUMPRODUCT(--(IFERROR(HOUR(Flights_2026_09_30333435363734567891011[entry_hour]),-1)=HOUR(AF614)),--(IFERROR(Flights_2026_09_30333435363734567891011[entry_sector],"")=AG614),--(IFERROR(Flights_2026_09_30333435363734567891011[nfl],-1)&gt;=AH614),--(IFERROR(Flights_2026_09_30333435363734567891011[nfl],-1)&lt;=IF(AH614=450,450,AH614+9)))</f>
        <v>0</v>
      </c>
    </row>
    <row r="615" spans="32:35" x14ac:dyDescent="0.2">
      <c r="AF615" s="2">
        <v>0.75</v>
      </c>
      <c r="AG615" t="s">
        <v>840</v>
      </c>
      <c r="AH615" s="17">
        <v>350</v>
      </c>
      <c r="AI615" s="17" cm="1">
        <f t="array" ref="AI615">SUMPRODUCT(--(IFERROR(HOUR(Flights_2026_09_30333435363734567891011[entry_hour]),-1)=HOUR(AF615)),--(IFERROR(Flights_2026_09_30333435363734567891011[entry_sector],"")=AG615),--(IFERROR(Flights_2026_09_30333435363734567891011[nfl],-1)&gt;=AH615),--(IFERROR(Flights_2026_09_30333435363734567891011[nfl],-1)&lt;=IF(AH615=450,450,AH615+9)))</f>
        <v>3</v>
      </c>
    </row>
    <row r="616" spans="32:35" x14ac:dyDescent="0.2">
      <c r="AF616" s="2">
        <v>0.75</v>
      </c>
      <c r="AG616" t="s">
        <v>840</v>
      </c>
      <c r="AH616" s="17">
        <v>360</v>
      </c>
      <c r="AI616" s="17" cm="1">
        <f t="array" ref="AI616">SUMPRODUCT(--(IFERROR(HOUR(Flights_2026_09_30333435363734567891011[entry_hour]),-1)=HOUR(AF616)),--(IFERROR(Flights_2026_09_30333435363734567891011[entry_sector],"")=AG616),--(IFERROR(Flights_2026_09_30333435363734567891011[nfl],-1)&gt;=AH616),--(IFERROR(Flights_2026_09_30333435363734567891011[nfl],-1)&lt;=IF(AH616=450,450,AH616+9)))</f>
        <v>0</v>
      </c>
    </row>
    <row r="617" spans="32:35" x14ac:dyDescent="0.2">
      <c r="AF617" s="2">
        <v>0.75</v>
      </c>
      <c r="AG617" t="s">
        <v>840</v>
      </c>
      <c r="AH617" s="17">
        <v>370</v>
      </c>
      <c r="AI617" s="17" cm="1">
        <f t="array" ref="AI617">SUMPRODUCT(--(IFERROR(HOUR(Flights_2026_09_30333435363734567891011[entry_hour]),-1)=HOUR(AF617)),--(IFERROR(Flights_2026_09_30333435363734567891011[entry_sector],"")=AG617),--(IFERROR(Flights_2026_09_30333435363734567891011[nfl],-1)&gt;=AH617),--(IFERROR(Flights_2026_09_30333435363734567891011[nfl],-1)&lt;=IF(AH617=450,450,AH617+9)))</f>
        <v>1</v>
      </c>
    </row>
    <row r="618" spans="32:35" x14ac:dyDescent="0.2">
      <c r="AF618" s="2">
        <v>0.75</v>
      </c>
      <c r="AG618" t="s">
        <v>840</v>
      </c>
      <c r="AH618" s="17">
        <v>380</v>
      </c>
      <c r="AI618" s="17" cm="1">
        <f t="array" ref="AI618">SUMPRODUCT(--(IFERROR(HOUR(Flights_2026_09_30333435363734567891011[entry_hour]),-1)=HOUR(AF618)),--(IFERROR(Flights_2026_09_30333435363734567891011[entry_sector],"")=AG618),--(IFERROR(Flights_2026_09_30333435363734567891011[nfl],-1)&gt;=AH618),--(IFERROR(Flights_2026_09_30333435363734567891011[nfl],-1)&lt;=IF(AH618=450,450,AH618+9)))</f>
        <v>0</v>
      </c>
    </row>
    <row r="619" spans="32:35" x14ac:dyDescent="0.2">
      <c r="AF619" s="2">
        <v>0.75</v>
      </c>
      <c r="AG619" t="s">
        <v>840</v>
      </c>
      <c r="AH619" s="17">
        <v>390</v>
      </c>
      <c r="AI619" s="17" cm="1">
        <f t="array" ref="AI619">SUMPRODUCT(--(IFERROR(HOUR(Flights_2026_09_30333435363734567891011[entry_hour]),-1)=HOUR(AF619)),--(IFERROR(Flights_2026_09_30333435363734567891011[entry_sector],"")=AG619),--(IFERROR(Flights_2026_09_30333435363734567891011[nfl],-1)&gt;=AH619),--(IFERROR(Flights_2026_09_30333435363734567891011[nfl],-1)&lt;=IF(AH619=450,450,AH619+9)))</f>
        <v>0</v>
      </c>
    </row>
    <row r="620" spans="32:35" x14ac:dyDescent="0.2">
      <c r="AF620" s="2">
        <v>0.75</v>
      </c>
      <c r="AG620" t="s">
        <v>840</v>
      </c>
      <c r="AH620" s="17">
        <v>400</v>
      </c>
      <c r="AI620" s="17" cm="1">
        <f t="array" ref="AI620">SUMPRODUCT(--(IFERROR(HOUR(Flights_2026_09_30333435363734567891011[entry_hour]),-1)=HOUR(AF620)),--(IFERROR(Flights_2026_09_30333435363734567891011[entry_sector],"")=AG620),--(IFERROR(Flights_2026_09_30333435363734567891011[nfl],-1)&gt;=AH620),--(IFERROR(Flights_2026_09_30333435363734567891011[nfl],-1)&lt;=IF(AH620=450,450,AH620+9)))</f>
        <v>0</v>
      </c>
    </row>
    <row r="621" spans="32:35" x14ac:dyDescent="0.2">
      <c r="AF621" s="2">
        <v>0.75</v>
      </c>
      <c r="AG621" t="s">
        <v>840</v>
      </c>
      <c r="AH621" s="17">
        <v>410</v>
      </c>
      <c r="AI621" s="17" cm="1">
        <f t="array" ref="AI621">SUMPRODUCT(--(IFERROR(HOUR(Flights_2026_09_30333435363734567891011[entry_hour]),-1)=HOUR(AF621)),--(IFERROR(Flights_2026_09_30333435363734567891011[entry_sector],"")=AG621),--(IFERROR(Flights_2026_09_30333435363734567891011[nfl],-1)&gt;=AH621),--(IFERROR(Flights_2026_09_30333435363734567891011[nfl],-1)&lt;=IF(AH621=450,450,AH621+9)))</f>
        <v>1</v>
      </c>
    </row>
    <row r="622" spans="32:35" x14ac:dyDescent="0.2">
      <c r="AF622" s="2">
        <v>0.75</v>
      </c>
      <c r="AG622" t="s">
        <v>840</v>
      </c>
      <c r="AH622" s="17">
        <v>420</v>
      </c>
      <c r="AI622" s="17" cm="1">
        <f t="array" ref="AI622">SUMPRODUCT(--(IFERROR(HOUR(Flights_2026_09_30333435363734567891011[entry_hour]),-1)=HOUR(AF622)),--(IFERROR(Flights_2026_09_30333435363734567891011[entry_sector],"")=AG622),--(IFERROR(Flights_2026_09_30333435363734567891011[nfl],-1)&gt;=AH622),--(IFERROR(Flights_2026_09_30333435363734567891011[nfl],-1)&lt;=IF(AH622=450,450,AH622+9)))</f>
        <v>0</v>
      </c>
    </row>
    <row r="623" spans="32:35" x14ac:dyDescent="0.2">
      <c r="AF623" s="2">
        <v>0.75</v>
      </c>
      <c r="AG623" t="s">
        <v>840</v>
      </c>
      <c r="AH623" s="17">
        <v>430</v>
      </c>
      <c r="AI623" s="17" cm="1">
        <f t="array" ref="AI623">SUMPRODUCT(--(IFERROR(HOUR(Flights_2026_09_30333435363734567891011[entry_hour]),-1)=HOUR(AF623)),--(IFERROR(Flights_2026_09_30333435363734567891011[entry_sector],"")=AG623),--(IFERROR(Flights_2026_09_30333435363734567891011[nfl],-1)&gt;=AH623),--(IFERROR(Flights_2026_09_30333435363734567891011[nfl],-1)&lt;=IF(AH623=450,450,AH623+9)))</f>
        <v>0</v>
      </c>
    </row>
    <row r="624" spans="32:35" x14ac:dyDescent="0.2">
      <c r="AF624" s="2">
        <v>0.75</v>
      </c>
      <c r="AG624" t="s">
        <v>840</v>
      </c>
      <c r="AH624" s="17">
        <v>440</v>
      </c>
      <c r="AI624" s="17" cm="1">
        <f t="array" ref="AI624">SUMPRODUCT(--(IFERROR(HOUR(Flights_2026_09_30333435363734567891011[entry_hour]),-1)=HOUR(AF624)),--(IFERROR(Flights_2026_09_30333435363734567891011[entry_sector],"")=AG624),--(IFERROR(Flights_2026_09_30333435363734567891011[nfl],-1)&gt;=AH624),--(IFERROR(Flights_2026_09_30333435363734567891011[nfl],-1)&lt;=IF(AH624=450,450,AH624+9)))</f>
        <v>0</v>
      </c>
    </row>
    <row r="625" spans="32:35" x14ac:dyDescent="0.2">
      <c r="AF625" s="2">
        <v>0.75</v>
      </c>
      <c r="AG625" t="s">
        <v>840</v>
      </c>
      <c r="AH625" s="17">
        <v>450</v>
      </c>
      <c r="AI625" s="17" cm="1">
        <f t="array" ref="AI625">SUMPRODUCT(--(IFERROR(HOUR(Flights_2026_09_30333435363734567891011[entry_hour]),-1)=HOUR(AF625)),--(IFERROR(Flights_2026_09_30333435363734567891011[entry_sector],"")=AG625),--(IFERROR(Flights_2026_09_30333435363734567891011[nfl],-1)&gt;=AH625),--(IFERROR(Flights_2026_09_30333435363734567891011[nfl],-1)&lt;=IF(AH625=450,450,AH625+9)))</f>
        <v>0</v>
      </c>
    </row>
    <row r="626" spans="32:35" x14ac:dyDescent="0.2">
      <c r="AF626" s="2">
        <v>0.75</v>
      </c>
      <c r="AG626" t="s">
        <v>747</v>
      </c>
      <c r="AH626" s="17">
        <v>200</v>
      </c>
      <c r="AI626" s="17" cm="1">
        <f t="array" ref="AI626">SUMPRODUCT(--(IFERROR(HOUR(Flights_2026_09_30333435363734567891011[entry_hour]),-1)=HOUR(AF626)),--(IFERROR(Flights_2026_09_30333435363734567891011[entry_sector],"")=AG626),--(IFERROR(Flights_2026_09_30333435363734567891011[nfl],-1)&gt;=AH626),--(IFERROR(Flights_2026_09_30333435363734567891011[nfl],-1)&lt;=IF(AH626=450,450,AH626+9)))</f>
        <v>0</v>
      </c>
    </row>
    <row r="627" spans="32:35" x14ac:dyDescent="0.2">
      <c r="AF627" s="2">
        <v>0.75</v>
      </c>
      <c r="AG627" t="s">
        <v>747</v>
      </c>
      <c r="AH627" s="17">
        <v>210</v>
      </c>
      <c r="AI627" s="17" cm="1">
        <f t="array" ref="AI627">SUMPRODUCT(--(IFERROR(HOUR(Flights_2026_09_30333435363734567891011[entry_hour]),-1)=HOUR(AF627)),--(IFERROR(Flights_2026_09_30333435363734567891011[entry_sector],"")=AG627),--(IFERROR(Flights_2026_09_30333435363734567891011[nfl],-1)&gt;=AH627),--(IFERROR(Flights_2026_09_30333435363734567891011[nfl],-1)&lt;=IF(AH627=450,450,AH627+9)))</f>
        <v>1</v>
      </c>
    </row>
    <row r="628" spans="32:35" x14ac:dyDescent="0.2">
      <c r="AF628" s="2">
        <v>0.75</v>
      </c>
      <c r="AG628" t="s">
        <v>747</v>
      </c>
      <c r="AH628" s="17">
        <v>220</v>
      </c>
      <c r="AI628" s="17" cm="1">
        <f t="array" ref="AI628">SUMPRODUCT(--(IFERROR(HOUR(Flights_2026_09_30333435363734567891011[entry_hour]),-1)=HOUR(AF628)),--(IFERROR(Flights_2026_09_30333435363734567891011[entry_sector],"")=AG628),--(IFERROR(Flights_2026_09_30333435363734567891011[nfl],-1)&gt;=AH628),--(IFERROR(Flights_2026_09_30333435363734567891011[nfl],-1)&lt;=IF(AH628=450,450,AH628+9)))</f>
        <v>0</v>
      </c>
    </row>
    <row r="629" spans="32:35" x14ac:dyDescent="0.2">
      <c r="AF629" s="2">
        <v>0.75</v>
      </c>
      <c r="AG629" t="s">
        <v>747</v>
      </c>
      <c r="AH629" s="17">
        <v>230</v>
      </c>
      <c r="AI629" s="17" cm="1">
        <f t="array" ref="AI629">SUMPRODUCT(--(IFERROR(HOUR(Flights_2026_09_30333435363734567891011[entry_hour]),-1)=HOUR(AF629)),--(IFERROR(Flights_2026_09_30333435363734567891011[entry_sector],"")=AG629),--(IFERROR(Flights_2026_09_30333435363734567891011[nfl],-1)&gt;=AH629),--(IFERROR(Flights_2026_09_30333435363734567891011[nfl],-1)&lt;=IF(AH629=450,450,AH629+9)))</f>
        <v>0</v>
      </c>
    </row>
    <row r="630" spans="32:35" x14ac:dyDescent="0.2">
      <c r="AF630" s="2">
        <v>0.75</v>
      </c>
      <c r="AG630" t="s">
        <v>747</v>
      </c>
      <c r="AH630" s="17">
        <v>240</v>
      </c>
      <c r="AI630" s="17" cm="1">
        <f t="array" ref="AI630">SUMPRODUCT(--(IFERROR(HOUR(Flights_2026_09_30333435363734567891011[entry_hour]),-1)=HOUR(AF630)),--(IFERROR(Flights_2026_09_30333435363734567891011[entry_sector],"")=AG630),--(IFERROR(Flights_2026_09_30333435363734567891011[nfl],-1)&gt;=AH630),--(IFERROR(Flights_2026_09_30333435363734567891011[nfl],-1)&lt;=IF(AH630=450,450,AH630+9)))</f>
        <v>0</v>
      </c>
    </row>
    <row r="631" spans="32:35" x14ac:dyDescent="0.2">
      <c r="AF631" s="2">
        <v>0.75</v>
      </c>
      <c r="AG631" t="s">
        <v>747</v>
      </c>
      <c r="AH631" s="17">
        <v>250</v>
      </c>
      <c r="AI631" s="17" cm="1">
        <f t="array" ref="AI631">SUMPRODUCT(--(IFERROR(HOUR(Flights_2026_09_30333435363734567891011[entry_hour]),-1)=HOUR(AF631)),--(IFERROR(Flights_2026_09_30333435363734567891011[entry_sector],"")=AG631),--(IFERROR(Flights_2026_09_30333435363734567891011[nfl],-1)&gt;=AH631),--(IFERROR(Flights_2026_09_30333435363734567891011[nfl],-1)&lt;=IF(AH631=450,450,AH631+9)))</f>
        <v>0</v>
      </c>
    </row>
    <row r="632" spans="32:35" x14ac:dyDescent="0.2">
      <c r="AF632" s="2">
        <v>0.75</v>
      </c>
      <c r="AG632" t="s">
        <v>747</v>
      </c>
      <c r="AH632" s="17">
        <v>260</v>
      </c>
      <c r="AI632" s="17" cm="1">
        <f t="array" ref="AI632">SUMPRODUCT(--(IFERROR(HOUR(Flights_2026_09_30333435363734567891011[entry_hour]),-1)=HOUR(AF632)),--(IFERROR(Flights_2026_09_30333435363734567891011[entry_sector],"")=AG632),--(IFERROR(Flights_2026_09_30333435363734567891011[nfl],-1)&gt;=AH632),--(IFERROR(Flights_2026_09_30333435363734567891011[nfl],-1)&lt;=IF(AH632=450,450,AH632+9)))</f>
        <v>0</v>
      </c>
    </row>
    <row r="633" spans="32:35" x14ac:dyDescent="0.2">
      <c r="AF633" s="2">
        <v>0.75</v>
      </c>
      <c r="AG633" t="s">
        <v>747</v>
      </c>
      <c r="AH633" s="17">
        <v>270</v>
      </c>
      <c r="AI633" s="17" cm="1">
        <f t="array" ref="AI633">SUMPRODUCT(--(IFERROR(HOUR(Flights_2026_09_30333435363734567891011[entry_hour]),-1)=HOUR(AF633)),--(IFERROR(Flights_2026_09_30333435363734567891011[entry_sector],"")=AG633),--(IFERROR(Flights_2026_09_30333435363734567891011[nfl],-1)&gt;=AH633),--(IFERROR(Flights_2026_09_30333435363734567891011[nfl],-1)&lt;=IF(AH633=450,450,AH633+9)))</f>
        <v>0</v>
      </c>
    </row>
    <row r="634" spans="32:35" x14ac:dyDescent="0.2">
      <c r="AF634" s="2">
        <v>0.75</v>
      </c>
      <c r="AG634" t="s">
        <v>747</v>
      </c>
      <c r="AH634" s="17">
        <v>280</v>
      </c>
      <c r="AI634" s="17" cm="1">
        <f t="array" ref="AI634">SUMPRODUCT(--(IFERROR(HOUR(Flights_2026_09_30333435363734567891011[entry_hour]),-1)=HOUR(AF634)),--(IFERROR(Flights_2026_09_30333435363734567891011[entry_sector],"")=AG634),--(IFERROR(Flights_2026_09_30333435363734567891011[nfl],-1)&gt;=AH634),--(IFERROR(Flights_2026_09_30333435363734567891011[nfl],-1)&lt;=IF(AH634=450,450,AH634+9)))</f>
        <v>0</v>
      </c>
    </row>
    <row r="635" spans="32:35" x14ac:dyDescent="0.2">
      <c r="AF635" s="2">
        <v>0.75</v>
      </c>
      <c r="AG635" t="s">
        <v>747</v>
      </c>
      <c r="AH635" s="17">
        <v>290</v>
      </c>
      <c r="AI635" s="17" cm="1">
        <f t="array" ref="AI635">SUMPRODUCT(--(IFERROR(HOUR(Flights_2026_09_30333435363734567891011[entry_hour]),-1)=HOUR(AF635)),--(IFERROR(Flights_2026_09_30333435363734567891011[entry_sector],"")=AG635),--(IFERROR(Flights_2026_09_30333435363734567891011[nfl],-1)&gt;=AH635),--(IFERROR(Flights_2026_09_30333435363734567891011[nfl],-1)&lt;=IF(AH635=450,450,AH635+9)))</f>
        <v>0</v>
      </c>
    </row>
    <row r="636" spans="32:35" x14ac:dyDescent="0.2">
      <c r="AF636" s="2">
        <v>0.75</v>
      </c>
      <c r="AG636" t="s">
        <v>747</v>
      </c>
      <c r="AH636" s="17">
        <v>300</v>
      </c>
      <c r="AI636" s="17" cm="1">
        <f t="array" ref="AI636">SUMPRODUCT(--(IFERROR(HOUR(Flights_2026_09_30333435363734567891011[entry_hour]),-1)=HOUR(AF636)),--(IFERROR(Flights_2026_09_30333435363734567891011[entry_sector],"")=AG636),--(IFERROR(Flights_2026_09_30333435363734567891011[nfl],-1)&gt;=AH636),--(IFERROR(Flights_2026_09_30333435363734567891011[nfl],-1)&lt;=IF(AH636=450,450,AH636+9)))</f>
        <v>0</v>
      </c>
    </row>
    <row r="637" spans="32:35" x14ac:dyDescent="0.2">
      <c r="AF637" s="2">
        <v>0.75</v>
      </c>
      <c r="AG637" t="s">
        <v>747</v>
      </c>
      <c r="AH637" s="17">
        <v>310</v>
      </c>
      <c r="AI637" s="17" cm="1">
        <f t="array" ref="AI637">SUMPRODUCT(--(IFERROR(HOUR(Flights_2026_09_30333435363734567891011[entry_hour]),-1)=HOUR(AF637)),--(IFERROR(Flights_2026_09_30333435363734567891011[entry_sector],"")=AG637),--(IFERROR(Flights_2026_09_30333435363734567891011[nfl],-1)&gt;=AH637),--(IFERROR(Flights_2026_09_30333435363734567891011[nfl],-1)&lt;=IF(AH637=450,450,AH637+9)))</f>
        <v>0</v>
      </c>
    </row>
    <row r="638" spans="32:35" x14ac:dyDescent="0.2">
      <c r="AF638" s="2">
        <v>0.75</v>
      </c>
      <c r="AG638" t="s">
        <v>747</v>
      </c>
      <c r="AH638" s="17">
        <v>320</v>
      </c>
      <c r="AI638" s="17" cm="1">
        <f t="array" ref="AI638">SUMPRODUCT(--(IFERROR(HOUR(Flights_2026_09_30333435363734567891011[entry_hour]),-1)=HOUR(AF638)),--(IFERROR(Flights_2026_09_30333435363734567891011[entry_sector],"")=AG638),--(IFERROR(Flights_2026_09_30333435363734567891011[nfl],-1)&gt;=AH638),--(IFERROR(Flights_2026_09_30333435363734567891011[nfl],-1)&lt;=IF(AH638=450,450,AH638+9)))</f>
        <v>0</v>
      </c>
    </row>
    <row r="639" spans="32:35" x14ac:dyDescent="0.2">
      <c r="AF639" s="2">
        <v>0.75</v>
      </c>
      <c r="AG639" t="s">
        <v>747</v>
      </c>
      <c r="AH639" s="17">
        <v>330</v>
      </c>
      <c r="AI639" s="17" cm="1">
        <f t="array" ref="AI639">SUMPRODUCT(--(IFERROR(HOUR(Flights_2026_09_30333435363734567891011[entry_hour]),-1)=HOUR(AF639)),--(IFERROR(Flights_2026_09_30333435363734567891011[entry_sector],"")=AG639),--(IFERROR(Flights_2026_09_30333435363734567891011[nfl],-1)&gt;=AH639),--(IFERROR(Flights_2026_09_30333435363734567891011[nfl],-1)&lt;=IF(AH639=450,450,AH639+9)))</f>
        <v>0</v>
      </c>
    </row>
    <row r="640" spans="32:35" x14ac:dyDescent="0.2">
      <c r="AF640" s="2">
        <v>0.75</v>
      </c>
      <c r="AG640" t="s">
        <v>747</v>
      </c>
      <c r="AH640" s="17">
        <v>340</v>
      </c>
      <c r="AI640" s="17" cm="1">
        <f t="array" ref="AI640">SUMPRODUCT(--(IFERROR(HOUR(Flights_2026_09_30333435363734567891011[entry_hour]),-1)=HOUR(AF640)),--(IFERROR(Flights_2026_09_30333435363734567891011[entry_sector],"")=AG640),--(IFERROR(Flights_2026_09_30333435363734567891011[nfl],-1)&gt;=AH640),--(IFERROR(Flights_2026_09_30333435363734567891011[nfl],-1)&lt;=IF(AH640=450,450,AH640+9)))</f>
        <v>0</v>
      </c>
    </row>
    <row r="641" spans="32:35" x14ac:dyDescent="0.2">
      <c r="AF641" s="2">
        <v>0.75</v>
      </c>
      <c r="AG641" t="s">
        <v>747</v>
      </c>
      <c r="AH641" s="17">
        <v>350</v>
      </c>
      <c r="AI641" s="17" cm="1">
        <f t="array" ref="AI641">SUMPRODUCT(--(IFERROR(HOUR(Flights_2026_09_30333435363734567891011[entry_hour]),-1)=HOUR(AF641)),--(IFERROR(Flights_2026_09_30333435363734567891011[entry_sector],"")=AG641),--(IFERROR(Flights_2026_09_30333435363734567891011[nfl],-1)&gt;=AH641),--(IFERROR(Flights_2026_09_30333435363734567891011[nfl],-1)&lt;=IF(AH641=450,450,AH641+9)))</f>
        <v>0</v>
      </c>
    </row>
    <row r="642" spans="32:35" x14ac:dyDescent="0.2">
      <c r="AF642" s="2">
        <v>0.75</v>
      </c>
      <c r="AG642" t="s">
        <v>747</v>
      </c>
      <c r="AH642" s="17">
        <v>360</v>
      </c>
      <c r="AI642" s="17" cm="1">
        <f t="array" ref="AI642">SUMPRODUCT(--(IFERROR(HOUR(Flights_2026_09_30333435363734567891011[entry_hour]),-1)=HOUR(AF642)),--(IFERROR(Flights_2026_09_30333435363734567891011[entry_sector],"")=AG642),--(IFERROR(Flights_2026_09_30333435363734567891011[nfl],-1)&gt;=AH642),--(IFERROR(Flights_2026_09_30333435363734567891011[nfl],-1)&lt;=IF(AH642=450,450,AH642+9)))</f>
        <v>0</v>
      </c>
    </row>
    <row r="643" spans="32:35" x14ac:dyDescent="0.2">
      <c r="AF643" s="2">
        <v>0.75</v>
      </c>
      <c r="AG643" t="s">
        <v>747</v>
      </c>
      <c r="AH643" s="17">
        <v>370</v>
      </c>
      <c r="AI643" s="17" cm="1">
        <f t="array" ref="AI643">SUMPRODUCT(--(IFERROR(HOUR(Flights_2026_09_30333435363734567891011[entry_hour]),-1)=HOUR(AF643)),--(IFERROR(Flights_2026_09_30333435363734567891011[entry_sector],"")=AG643),--(IFERROR(Flights_2026_09_30333435363734567891011[nfl],-1)&gt;=AH643),--(IFERROR(Flights_2026_09_30333435363734567891011[nfl],-1)&lt;=IF(AH643=450,450,AH643+9)))</f>
        <v>1</v>
      </c>
    </row>
    <row r="644" spans="32:35" x14ac:dyDescent="0.2">
      <c r="AF644" s="2">
        <v>0.75</v>
      </c>
      <c r="AG644" t="s">
        <v>747</v>
      </c>
      <c r="AH644" s="17">
        <v>380</v>
      </c>
      <c r="AI644" s="17" cm="1">
        <f t="array" ref="AI644">SUMPRODUCT(--(IFERROR(HOUR(Flights_2026_09_30333435363734567891011[entry_hour]),-1)=HOUR(AF644)),--(IFERROR(Flights_2026_09_30333435363734567891011[entry_sector],"")=AG644),--(IFERROR(Flights_2026_09_30333435363734567891011[nfl],-1)&gt;=AH644),--(IFERROR(Flights_2026_09_30333435363734567891011[nfl],-1)&lt;=IF(AH644=450,450,AH644+9)))</f>
        <v>0</v>
      </c>
    </row>
    <row r="645" spans="32:35" x14ac:dyDescent="0.2">
      <c r="AF645" s="2">
        <v>0.75</v>
      </c>
      <c r="AG645" t="s">
        <v>747</v>
      </c>
      <c r="AH645" s="17">
        <v>390</v>
      </c>
      <c r="AI645" s="17" cm="1">
        <f t="array" ref="AI645">SUMPRODUCT(--(IFERROR(HOUR(Flights_2026_09_30333435363734567891011[entry_hour]),-1)=HOUR(AF645)),--(IFERROR(Flights_2026_09_30333435363734567891011[entry_sector],"")=AG645),--(IFERROR(Flights_2026_09_30333435363734567891011[nfl],-1)&gt;=AH645),--(IFERROR(Flights_2026_09_30333435363734567891011[nfl],-1)&lt;=IF(AH645=450,450,AH645+9)))</f>
        <v>0</v>
      </c>
    </row>
    <row r="646" spans="32:35" x14ac:dyDescent="0.2">
      <c r="AF646" s="2">
        <v>0.75</v>
      </c>
      <c r="AG646" t="s">
        <v>747</v>
      </c>
      <c r="AH646" s="17">
        <v>400</v>
      </c>
      <c r="AI646" s="17" cm="1">
        <f t="array" ref="AI646">SUMPRODUCT(--(IFERROR(HOUR(Flights_2026_09_30333435363734567891011[entry_hour]),-1)=HOUR(AF646)),--(IFERROR(Flights_2026_09_30333435363734567891011[entry_sector],"")=AG646),--(IFERROR(Flights_2026_09_30333435363734567891011[nfl],-1)&gt;=AH646),--(IFERROR(Flights_2026_09_30333435363734567891011[nfl],-1)&lt;=IF(AH646=450,450,AH646+9)))</f>
        <v>0</v>
      </c>
    </row>
    <row r="647" spans="32:35" x14ac:dyDescent="0.2">
      <c r="AF647" s="2">
        <v>0.75</v>
      </c>
      <c r="AG647" t="s">
        <v>747</v>
      </c>
      <c r="AH647" s="17">
        <v>410</v>
      </c>
      <c r="AI647" s="17" cm="1">
        <f t="array" ref="AI647">SUMPRODUCT(--(IFERROR(HOUR(Flights_2026_09_30333435363734567891011[entry_hour]),-1)=HOUR(AF647)),--(IFERROR(Flights_2026_09_30333435363734567891011[entry_sector],"")=AG647),--(IFERROR(Flights_2026_09_30333435363734567891011[nfl],-1)&gt;=AH647),--(IFERROR(Flights_2026_09_30333435363734567891011[nfl],-1)&lt;=IF(AH647=450,450,AH647+9)))</f>
        <v>0</v>
      </c>
    </row>
    <row r="648" spans="32:35" x14ac:dyDescent="0.2">
      <c r="AF648" s="2">
        <v>0.75</v>
      </c>
      <c r="AG648" t="s">
        <v>747</v>
      </c>
      <c r="AH648" s="17">
        <v>420</v>
      </c>
      <c r="AI648" s="17" cm="1">
        <f t="array" ref="AI648">SUMPRODUCT(--(IFERROR(HOUR(Flights_2026_09_30333435363734567891011[entry_hour]),-1)=HOUR(AF648)),--(IFERROR(Flights_2026_09_30333435363734567891011[entry_sector],"")=AG648),--(IFERROR(Flights_2026_09_30333435363734567891011[nfl],-1)&gt;=AH648),--(IFERROR(Flights_2026_09_30333435363734567891011[nfl],-1)&lt;=IF(AH648=450,450,AH648+9)))</f>
        <v>0</v>
      </c>
    </row>
    <row r="649" spans="32:35" x14ac:dyDescent="0.2">
      <c r="AF649" s="2">
        <v>0.75</v>
      </c>
      <c r="AG649" t="s">
        <v>747</v>
      </c>
      <c r="AH649" s="17">
        <v>430</v>
      </c>
      <c r="AI649" s="17" cm="1">
        <f t="array" ref="AI649">SUMPRODUCT(--(IFERROR(HOUR(Flights_2026_09_30333435363734567891011[entry_hour]),-1)=HOUR(AF649)),--(IFERROR(Flights_2026_09_30333435363734567891011[entry_sector],"")=AG649),--(IFERROR(Flights_2026_09_30333435363734567891011[nfl],-1)&gt;=AH649),--(IFERROR(Flights_2026_09_30333435363734567891011[nfl],-1)&lt;=IF(AH649=450,450,AH649+9)))</f>
        <v>0</v>
      </c>
    </row>
    <row r="650" spans="32:35" x14ac:dyDescent="0.2">
      <c r="AF650" s="2">
        <v>0.75</v>
      </c>
      <c r="AG650" t="s">
        <v>747</v>
      </c>
      <c r="AH650" s="17">
        <v>440</v>
      </c>
      <c r="AI650" s="17" cm="1">
        <f t="array" ref="AI650">SUMPRODUCT(--(IFERROR(HOUR(Flights_2026_09_30333435363734567891011[entry_hour]),-1)=HOUR(AF650)),--(IFERROR(Flights_2026_09_30333435363734567891011[entry_sector],"")=AG650),--(IFERROR(Flights_2026_09_30333435363734567891011[nfl],-1)&gt;=AH650),--(IFERROR(Flights_2026_09_30333435363734567891011[nfl],-1)&lt;=IF(AH650=450,450,AH650+9)))</f>
        <v>0</v>
      </c>
    </row>
    <row r="651" spans="32:35" x14ac:dyDescent="0.2">
      <c r="AF651" s="2">
        <v>0.75</v>
      </c>
      <c r="AG651" t="s">
        <v>747</v>
      </c>
      <c r="AH651" s="17">
        <v>450</v>
      </c>
      <c r="AI651" s="17" cm="1">
        <f t="array" ref="AI651">SUMPRODUCT(--(IFERROR(HOUR(Flights_2026_09_30333435363734567891011[entry_hour]),-1)=HOUR(AF651)),--(IFERROR(Flights_2026_09_30333435363734567891011[entry_sector],"")=AG651),--(IFERROR(Flights_2026_09_30333435363734567891011[nfl],-1)&gt;=AH651),--(IFERROR(Flights_2026_09_30333435363734567891011[nfl],-1)&lt;=IF(AH651=450,450,AH651+9)))</f>
        <v>0</v>
      </c>
    </row>
    <row r="652" spans="32:35" x14ac:dyDescent="0.2">
      <c r="AF652" s="2">
        <v>0.79166666666666663</v>
      </c>
      <c r="AG652" t="s">
        <v>743</v>
      </c>
      <c r="AH652" s="17">
        <v>200</v>
      </c>
      <c r="AI652" s="17" cm="1">
        <f t="array" ref="AI652">SUMPRODUCT(--(IFERROR(HOUR(Flights_2026_09_30333435363734567891011[entry_hour]),-1)=HOUR(AF652)),--(IFERROR(Flights_2026_09_30333435363734567891011[entry_sector],"")=AG652),--(IFERROR(Flights_2026_09_30333435363734567891011[nfl],-1)&gt;=AH652),--(IFERROR(Flights_2026_09_30333435363734567891011[nfl],-1)&lt;=IF(AH652=450,450,AH652+9)))</f>
        <v>0</v>
      </c>
    </row>
    <row r="653" spans="32:35" x14ac:dyDescent="0.2">
      <c r="AF653" s="2">
        <v>0.79166666666666663</v>
      </c>
      <c r="AG653" t="s">
        <v>743</v>
      </c>
      <c r="AH653" s="17">
        <v>210</v>
      </c>
      <c r="AI653" s="17" cm="1">
        <f t="array" ref="AI653">SUMPRODUCT(--(IFERROR(HOUR(Flights_2026_09_30333435363734567891011[entry_hour]),-1)=HOUR(AF653)),--(IFERROR(Flights_2026_09_30333435363734567891011[entry_sector],"")=AG653),--(IFERROR(Flights_2026_09_30333435363734567891011[nfl],-1)&gt;=AH653),--(IFERROR(Flights_2026_09_30333435363734567891011[nfl],-1)&lt;=IF(AH653=450,450,AH653+9)))</f>
        <v>0</v>
      </c>
    </row>
    <row r="654" spans="32:35" x14ac:dyDescent="0.2">
      <c r="AF654" s="2">
        <v>0.79166666666666663</v>
      </c>
      <c r="AG654" t="s">
        <v>743</v>
      </c>
      <c r="AH654" s="17">
        <v>220</v>
      </c>
      <c r="AI654" s="17" cm="1">
        <f t="array" ref="AI654">SUMPRODUCT(--(IFERROR(HOUR(Flights_2026_09_30333435363734567891011[entry_hour]),-1)=HOUR(AF654)),--(IFERROR(Flights_2026_09_30333435363734567891011[entry_sector],"")=AG654),--(IFERROR(Flights_2026_09_30333435363734567891011[nfl],-1)&gt;=AH654),--(IFERROR(Flights_2026_09_30333435363734567891011[nfl],-1)&lt;=IF(AH654=450,450,AH654+9)))</f>
        <v>0</v>
      </c>
    </row>
    <row r="655" spans="32:35" x14ac:dyDescent="0.2">
      <c r="AF655" s="2">
        <v>0.79166666666666663</v>
      </c>
      <c r="AG655" t="s">
        <v>743</v>
      </c>
      <c r="AH655" s="17">
        <v>230</v>
      </c>
      <c r="AI655" s="17" cm="1">
        <f t="array" ref="AI655">SUMPRODUCT(--(IFERROR(HOUR(Flights_2026_09_30333435363734567891011[entry_hour]),-1)=HOUR(AF655)),--(IFERROR(Flights_2026_09_30333435363734567891011[entry_sector],"")=AG655),--(IFERROR(Flights_2026_09_30333435363734567891011[nfl],-1)&gt;=AH655),--(IFERROR(Flights_2026_09_30333435363734567891011[nfl],-1)&lt;=IF(AH655=450,450,AH655+9)))</f>
        <v>0</v>
      </c>
    </row>
    <row r="656" spans="32:35" x14ac:dyDescent="0.2">
      <c r="AF656" s="2">
        <v>0.79166666666666663</v>
      </c>
      <c r="AG656" t="s">
        <v>743</v>
      </c>
      <c r="AH656" s="17">
        <v>240</v>
      </c>
      <c r="AI656" s="17" cm="1">
        <f t="array" ref="AI656">SUMPRODUCT(--(IFERROR(HOUR(Flights_2026_09_30333435363734567891011[entry_hour]),-1)=HOUR(AF656)),--(IFERROR(Flights_2026_09_30333435363734567891011[entry_sector],"")=AG656),--(IFERROR(Flights_2026_09_30333435363734567891011[nfl],-1)&gt;=AH656),--(IFERROR(Flights_2026_09_30333435363734567891011[nfl],-1)&lt;=IF(AH656=450,450,AH656+9)))</f>
        <v>0</v>
      </c>
    </row>
    <row r="657" spans="32:35" x14ac:dyDescent="0.2">
      <c r="AF657" s="2">
        <v>0.79166666666666663</v>
      </c>
      <c r="AG657" t="s">
        <v>743</v>
      </c>
      <c r="AH657" s="17">
        <v>250</v>
      </c>
      <c r="AI657" s="17" cm="1">
        <f t="array" ref="AI657">SUMPRODUCT(--(IFERROR(HOUR(Flights_2026_09_30333435363734567891011[entry_hour]),-1)=HOUR(AF657)),--(IFERROR(Flights_2026_09_30333435363734567891011[entry_sector],"")=AG657),--(IFERROR(Flights_2026_09_30333435363734567891011[nfl],-1)&gt;=AH657),--(IFERROR(Flights_2026_09_30333435363734567891011[nfl],-1)&lt;=IF(AH657=450,450,AH657+9)))</f>
        <v>0</v>
      </c>
    </row>
    <row r="658" spans="32:35" x14ac:dyDescent="0.2">
      <c r="AF658" s="2">
        <v>0.79166666666666663</v>
      </c>
      <c r="AG658" t="s">
        <v>743</v>
      </c>
      <c r="AH658" s="17">
        <v>260</v>
      </c>
      <c r="AI658" s="17" cm="1">
        <f t="array" ref="AI658">SUMPRODUCT(--(IFERROR(HOUR(Flights_2026_09_30333435363734567891011[entry_hour]),-1)=HOUR(AF658)),--(IFERROR(Flights_2026_09_30333435363734567891011[entry_sector],"")=AG658),--(IFERROR(Flights_2026_09_30333435363734567891011[nfl],-1)&gt;=AH658),--(IFERROR(Flights_2026_09_30333435363734567891011[nfl],-1)&lt;=IF(AH658=450,450,AH658+9)))</f>
        <v>0</v>
      </c>
    </row>
    <row r="659" spans="32:35" x14ac:dyDescent="0.2">
      <c r="AF659" s="2">
        <v>0.79166666666666663</v>
      </c>
      <c r="AG659" t="s">
        <v>743</v>
      </c>
      <c r="AH659" s="17">
        <v>270</v>
      </c>
      <c r="AI659" s="17" cm="1">
        <f t="array" ref="AI659">SUMPRODUCT(--(IFERROR(HOUR(Flights_2026_09_30333435363734567891011[entry_hour]),-1)=HOUR(AF659)),--(IFERROR(Flights_2026_09_30333435363734567891011[entry_sector],"")=AG659),--(IFERROR(Flights_2026_09_30333435363734567891011[nfl],-1)&gt;=AH659),--(IFERROR(Flights_2026_09_30333435363734567891011[nfl],-1)&lt;=IF(AH659=450,450,AH659+9)))</f>
        <v>0</v>
      </c>
    </row>
    <row r="660" spans="32:35" x14ac:dyDescent="0.2">
      <c r="AF660" s="2">
        <v>0.79166666666666663</v>
      </c>
      <c r="AG660" t="s">
        <v>743</v>
      </c>
      <c r="AH660" s="17">
        <v>280</v>
      </c>
      <c r="AI660" s="17" cm="1">
        <f t="array" ref="AI660">SUMPRODUCT(--(IFERROR(HOUR(Flights_2026_09_30333435363734567891011[entry_hour]),-1)=HOUR(AF660)),--(IFERROR(Flights_2026_09_30333435363734567891011[entry_sector],"")=AG660),--(IFERROR(Flights_2026_09_30333435363734567891011[nfl],-1)&gt;=AH660),--(IFERROR(Flights_2026_09_30333435363734567891011[nfl],-1)&lt;=IF(AH660=450,450,AH660+9)))</f>
        <v>0</v>
      </c>
    </row>
    <row r="661" spans="32:35" x14ac:dyDescent="0.2">
      <c r="AF661" s="2">
        <v>0.79166666666666663</v>
      </c>
      <c r="AG661" t="s">
        <v>743</v>
      </c>
      <c r="AH661" s="17">
        <v>290</v>
      </c>
      <c r="AI661" s="17" cm="1">
        <f t="array" ref="AI661">SUMPRODUCT(--(IFERROR(HOUR(Flights_2026_09_30333435363734567891011[entry_hour]),-1)=HOUR(AF661)),--(IFERROR(Flights_2026_09_30333435363734567891011[entry_sector],"")=AG661),--(IFERROR(Flights_2026_09_30333435363734567891011[nfl],-1)&gt;=AH661),--(IFERROR(Flights_2026_09_30333435363734567891011[nfl],-1)&lt;=IF(AH661=450,450,AH661+9)))</f>
        <v>0</v>
      </c>
    </row>
    <row r="662" spans="32:35" x14ac:dyDescent="0.2">
      <c r="AF662" s="2">
        <v>0.79166666666666663</v>
      </c>
      <c r="AG662" t="s">
        <v>743</v>
      </c>
      <c r="AH662" s="17">
        <v>300</v>
      </c>
      <c r="AI662" s="17" cm="1">
        <f t="array" ref="AI662">SUMPRODUCT(--(IFERROR(HOUR(Flights_2026_09_30333435363734567891011[entry_hour]),-1)=HOUR(AF662)),--(IFERROR(Flights_2026_09_30333435363734567891011[entry_sector],"")=AG662),--(IFERROR(Flights_2026_09_30333435363734567891011[nfl],-1)&gt;=AH662),--(IFERROR(Flights_2026_09_30333435363734567891011[nfl],-1)&lt;=IF(AH662=450,450,AH662+9)))</f>
        <v>0</v>
      </c>
    </row>
    <row r="663" spans="32:35" x14ac:dyDescent="0.2">
      <c r="AF663" s="2">
        <v>0.79166666666666663</v>
      </c>
      <c r="AG663" t="s">
        <v>743</v>
      </c>
      <c r="AH663" s="17">
        <v>310</v>
      </c>
      <c r="AI663" s="17" cm="1">
        <f t="array" ref="AI663">SUMPRODUCT(--(IFERROR(HOUR(Flights_2026_09_30333435363734567891011[entry_hour]),-1)=HOUR(AF663)),--(IFERROR(Flights_2026_09_30333435363734567891011[entry_sector],"")=AG663),--(IFERROR(Flights_2026_09_30333435363734567891011[nfl],-1)&gt;=AH663),--(IFERROR(Flights_2026_09_30333435363734567891011[nfl],-1)&lt;=IF(AH663=450,450,AH663+9)))</f>
        <v>0</v>
      </c>
    </row>
    <row r="664" spans="32:35" x14ac:dyDescent="0.2">
      <c r="AF664" s="2">
        <v>0.79166666666666663</v>
      </c>
      <c r="AG664" t="s">
        <v>743</v>
      </c>
      <c r="AH664" s="17">
        <v>320</v>
      </c>
      <c r="AI664" s="17" cm="1">
        <f t="array" ref="AI664">SUMPRODUCT(--(IFERROR(HOUR(Flights_2026_09_30333435363734567891011[entry_hour]),-1)=HOUR(AF664)),--(IFERROR(Flights_2026_09_30333435363734567891011[entry_sector],"")=AG664),--(IFERROR(Flights_2026_09_30333435363734567891011[nfl],-1)&gt;=AH664),--(IFERROR(Flights_2026_09_30333435363734567891011[nfl],-1)&lt;=IF(AH664=450,450,AH664+9)))</f>
        <v>0</v>
      </c>
    </row>
    <row r="665" spans="32:35" x14ac:dyDescent="0.2">
      <c r="AF665" s="2">
        <v>0.79166666666666663</v>
      </c>
      <c r="AG665" t="s">
        <v>743</v>
      </c>
      <c r="AH665" s="17">
        <v>330</v>
      </c>
      <c r="AI665" s="17" cm="1">
        <f t="array" ref="AI665">SUMPRODUCT(--(IFERROR(HOUR(Flights_2026_09_30333435363734567891011[entry_hour]),-1)=HOUR(AF665)),--(IFERROR(Flights_2026_09_30333435363734567891011[entry_sector],"")=AG665),--(IFERROR(Flights_2026_09_30333435363734567891011[nfl],-1)&gt;=AH665),--(IFERROR(Flights_2026_09_30333435363734567891011[nfl],-1)&lt;=IF(AH665=450,450,AH665+9)))</f>
        <v>1</v>
      </c>
    </row>
    <row r="666" spans="32:35" x14ac:dyDescent="0.2">
      <c r="AF666" s="2">
        <v>0.79166666666666663</v>
      </c>
      <c r="AG666" t="s">
        <v>743</v>
      </c>
      <c r="AH666" s="17">
        <v>340</v>
      </c>
      <c r="AI666" s="17" cm="1">
        <f t="array" ref="AI666">SUMPRODUCT(--(IFERROR(HOUR(Flights_2026_09_30333435363734567891011[entry_hour]),-1)=HOUR(AF666)),--(IFERROR(Flights_2026_09_30333435363734567891011[entry_sector],"")=AG666),--(IFERROR(Flights_2026_09_30333435363734567891011[nfl],-1)&gt;=AH666),--(IFERROR(Flights_2026_09_30333435363734567891011[nfl],-1)&lt;=IF(AH666=450,450,AH666+9)))</f>
        <v>0</v>
      </c>
    </row>
    <row r="667" spans="32:35" x14ac:dyDescent="0.2">
      <c r="AF667" s="2">
        <v>0.79166666666666663</v>
      </c>
      <c r="AG667" t="s">
        <v>743</v>
      </c>
      <c r="AH667" s="17">
        <v>350</v>
      </c>
      <c r="AI667" s="17" cm="1">
        <f t="array" ref="AI667">SUMPRODUCT(--(IFERROR(HOUR(Flights_2026_09_30333435363734567891011[entry_hour]),-1)=HOUR(AF667)),--(IFERROR(Flights_2026_09_30333435363734567891011[entry_sector],"")=AG667),--(IFERROR(Flights_2026_09_30333435363734567891011[nfl],-1)&gt;=AH667),--(IFERROR(Flights_2026_09_30333435363734567891011[nfl],-1)&lt;=IF(AH667=450,450,AH667+9)))</f>
        <v>0</v>
      </c>
    </row>
    <row r="668" spans="32:35" x14ac:dyDescent="0.2">
      <c r="AF668" s="2">
        <v>0.79166666666666663</v>
      </c>
      <c r="AG668" t="s">
        <v>743</v>
      </c>
      <c r="AH668" s="17">
        <v>360</v>
      </c>
      <c r="AI668" s="17" cm="1">
        <f t="array" ref="AI668">SUMPRODUCT(--(IFERROR(HOUR(Flights_2026_09_30333435363734567891011[entry_hour]),-1)=HOUR(AF668)),--(IFERROR(Flights_2026_09_30333435363734567891011[entry_sector],"")=AG668),--(IFERROR(Flights_2026_09_30333435363734567891011[nfl],-1)&gt;=AH668),--(IFERROR(Flights_2026_09_30333435363734567891011[nfl],-1)&lt;=IF(AH668=450,450,AH668+9)))</f>
        <v>0</v>
      </c>
    </row>
    <row r="669" spans="32:35" x14ac:dyDescent="0.2">
      <c r="AF669" s="2">
        <v>0.79166666666666663</v>
      </c>
      <c r="AG669" t="s">
        <v>743</v>
      </c>
      <c r="AH669" s="17">
        <v>370</v>
      </c>
      <c r="AI669" s="17" cm="1">
        <f t="array" ref="AI669">SUMPRODUCT(--(IFERROR(HOUR(Flights_2026_09_30333435363734567891011[entry_hour]),-1)=HOUR(AF669)),--(IFERROR(Flights_2026_09_30333435363734567891011[entry_sector],"")=AG669),--(IFERROR(Flights_2026_09_30333435363734567891011[nfl],-1)&gt;=AH669),--(IFERROR(Flights_2026_09_30333435363734567891011[nfl],-1)&lt;=IF(AH669=450,450,AH669+9)))</f>
        <v>0</v>
      </c>
    </row>
    <row r="670" spans="32:35" x14ac:dyDescent="0.2">
      <c r="AF670" s="2">
        <v>0.79166666666666663</v>
      </c>
      <c r="AG670" t="s">
        <v>743</v>
      </c>
      <c r="AH670" s="17">
        <v>380</v>
      </c>
      <c r="AI670" s="17" cm="1">
        <f t="array" ref="AI670">SUMPRODUCT(--(IFERROR(HOUR(Flights_2026_09_30333435363734567891011[entry_hour]),-1)=HOUR(AF670)),--(IFERROR(Flights_2026_09_30333435363734567891011[entry_sector],"")=AG670),--(IFERROR(Flights_2026_09_30333435363734567891011[nfl],-1)&gt;=AH670),--(IFERROR(Flights_2026_09_30333435363734567891011[nfl],-1)&lt;=IF(AH670=450,450,AH670+9)))</f>
        <v>0</v>
      </c>
    </row>
    <row r="671" spans="32:35" x14ac:dyDescent="0.2">
      <c r="AF671" s="2">
        <v>0.79166666666666663</v>
      </c>
      <c r="AG671" t="s">
        <v>743</v>
      </c>
      <c r="AH671" s="17">
        <v>390</v>
      </c>
      <c r="AI671" s="17" cm="1">
        <f t="array" ref="AI671">SUMPRODUCT(--(IFERROR(HOUR(Flights_2026_09_30333435363734567891011[entry_hour]),-1)=HOUR(AF671)),--(IFERROR(Flights_2026_09_30333435363734567891011[entry_sector],"")=AG671),--(IFERROR(Flights_2026_09_30333435363734567891011[nfl],-1)&gt;=AH671),--(IFERROR(Flights_2026_09_30333435363734567891011[nfl],-1)&lt;=IF(AH671=450,450,AH671+9)))</f>
        <v>0</v>
      </c>
    </row>
    <row r="672" spans="32:35" x14ac:dyDescent="0.2">
      <c r="AF672" s="2">
        <v>0.79166666666666663</v>
      </c>
      <c r="AG672" t="s">
        <v>743</v>
      </c>
      <c r="AH672" s="17">
        <v>400</v>
      </c>
      <c r="AI672" s="17" cm="1">
        <f t="array" ref="AI672">SUMPRODUCT(--(IFERROR(HOUR(Flights_2026_09_30333435363734567891011[entry_hour]),-1)=HOUR(AF672)),--(IFERROR(Flights_2026_09_30333435363734567891011[entry_sector],"")=AG672),--(IFERROR(Flights_2026_09_30333435363734567891011[nfl],-1)&gt;=AH672),--(IFERROR(Flights_2026_09_30333435363734567891011[nfl],-1)&lt;=IF(AH672=450,450,AH672+9)))</f>
        <v>0</v>
      </c>
    </row>
    <row r="673" spans="32:35" x14ac:dyDescent="0.2">
      <c r="AF673" s="2">
        <v>0.79166666666666663</v>
      </c>
      <c r="AG673" t="s">
        <v>743</v>
      </c>
      <c r="AH673" s="17">
        <v>410</v>
      </c>
      <c r="AI673" s="17" cm="1">
        <f t="array" ref="AI673">SUMPRODUCT(--(IFERROR(HOUR(Flights_2026_09_30333435363734567891011[entry_hour]),-1)=HOUR(AF673)),--(IFERROR(Flights_2026_09_30333435363734567891011[entry_sector],"")=AG673),--(IFERROR(Flights_2026_09_30333435363734567891011[nfl],-1)&gt;=AH673),--(IFERROR(Flights_2026_09_30333435363734567891011[nfl],-1)&lt;=IF(AH673=450,450,AH673+9)))</f>
        <v>0</v>
      </c>
    </row>
    <row r="674" spans="32:35" x14ac:dyDescent="0.2">
      <c r="AF674" s="2">
        <v>0.79166666666666663</v>
      </c>
      <c r="AG674" t="s">
        <v>743</v>
      </c>
      <c r="AH674" s="17">
        <v>420</v>
      </c>
      <c r="AI674" s="17" cm="1">
        <f t="array" ref="AI674">SUMPRODUCT(--(IFERROR(HOUR(Flights_2026_09_30333435363734567891011[entry_hour]),-1)=HOUR(AF674)),--(IFERROR(Flights_2026_09_30333435363734567891011[entry_sector],"")=AG674),--(IFERROR(Flights_2026_09_30333435363734567891011[nfl],-1)&gt;=AH674),--(IFERROR(Flights_2026_09_30333435363734567891011[nfl],-1)&lt;=IF(AH674=450,450,AH674+9)))</f>
        <v>0</v>
      </c>
    </row>
    <row r="675" spans="32:35" x14ac:dyDescent="0.2">
      <c r="AF675" s="2">
        <v>0.79166666666666663</v>
      </c>
      <c r="AG675" t="s">
        <v>743</v>
      </c>
      <c r="AH675" s="17">
        <v>430</v>
      </c>
      <c r="AI675" s="17" cm="1">
        <f t="array" ref="AI675">SUMPRODUCT(--(IFERROR(HOUR(Flights_2026_09_30333435363734567891011[entry_hour]),-1)=HOUR(AF675)),--(IFERROR(Flights_2026_09_30333435363734567891011[entry_sector],"")=AG675),--(IFERROR(Flights_2026_09_30333435363734567891011[nfl],-1)&gt;=AH675),--(IFERROR(Flights_2026_09_30333435363734567891011[nfl],-1)&lt;=IF(AH675=450,450,AH675+9)))</f>
        <v>0</v>
      </c>
    </row>
    <row r="676" spans="32:35" x14ac:dyDescent="0.2">
      <c r="AF676" s="2">
        <v>0.79166666666666663</v>
      </c>
      <c r="AG676" t="s">
        <v>743</v>
      </c>
      <c r="AH676" s="17">
        <v>440</v>
      </c>
      <c r="AI676" s="17" cm="1">
        <f t="array" ref="AI676">SUMPRODUCT(--(IFERROR(HOUR(Flights_2026_09_30333435363734567891011[entry_hour]),-1)=HOUR(AF676)),--(IFERROR(Flights_2026_09_30333435363734567891011[entry_sector],"")=AG676),--(IFERROR(Flights_2026_09_30333435363734567891011[nfl],-1)&gt;=AH676),--(IFERROR(Flights_2026_09_30333435363734567891011[nfl],-1)&lt;=IF(AH676=450,450,AH676+9)))</f>
        <v>0</v>
      </c>
    </row>
    <row r="677" spans="32:35" x14ac:dyDescent="0.2">
      <c r="AF677" s="2">
        <v>0.79166666666666663</v>
      </c>
      <c r="AG677" t="s">
        <v>743</v>
      </c>
      <c r="AH677" s="17">
        <v>450</v>
      </c>
      <c r="AI677" s="17" cm="1">
        <f t="array" ref="AI677">SUMPRODUCT(--(IFERROR(HOUR(Flights_2026_09_30333435363734567891011[entry_hour]),-1)=HOUR(AF677)),--(IFERROR(Flights_2026_09_30333435363734567891011[entry_sector],"")=AG677),--(IFERROR(Flights_2026_09_30333435363734567891011[nfl],-1)&gt;=AH677),--(IFERROR(Flights_2026_09_30333435363734567891011[nfl],-1)&lt;=IF(AH677=450,450,AH677+9)))</f>
        <v>0</v>
      </c>
    </row>
    <row r="678" spans="32:35" x14ac:dyDescent="0.2">
      <c r="AF678" s="2">
        <v>0.79166666666666663</v>
      </c>
      <c r="AG678" t="s">
        <v>744</v>
      </c>
      <c r="AH678" s="17">
        <v>200</v>
      </c>
      <c r="AI678" s="17" cm="1">
        <f t="array" ref="AI678">SUMPRODUCT(--(IFERROR(HOUR(Flights_2026_09_30333435363734567891011[entry_hour]),-1)=HOUR(AF678)),--(IFERROR(Flights_2026_09_30333435363734567891011[entry_sector],"")=AG678),--(IFERROR(Flights_2026_09_30333435363734567891011[nfl],-1)&gt;=AH678),--(IFERROR(Flights_2026_09_30333435363734567891011[nfl],-1)&lt;=IF(AH678=450,450,AH678+9)))</f>
        <v>0</v>
      </c>
    </row>
    <row r="679" spans="32:35" x14ac:dyDescent="0.2">
      <c r="AF679" s="2">
        <v>0.79166666666666663</v>
      </c>
      <c r="AG679" t="s">
        <v>744</v>
      </c>
      <c r="AH679" s="17">
        <v>210</v>
      </c>
      <c r="AI679" s="17" cm="1">
        <f t="array" ref="AI679">SUMPRODUCT(--(IFERROR(HOUR(Flights_2026_09_30333435363734567891011[entry_hour]),-1)=HOUR(AF679)),--(IFERROR(Flights_2026_09_30333435363734567891011[entry_sector],"")=AG679),--(IFERROR(Flights_2026_09_30333435363734567891011[nfl],-1)&gt;=AH679),--(IFERROR(Flights_2026_09_30333435363734567891011[nfl],-1)&lt;=IF(AH679=450,450,AH679+9)))</f>
        <v>0</v>
      </c>
    </row>
    <row r="680" spans="32:35" x14ac:dyDescent="0.2">
      <c r="AF680" s="2">
        <v>0.79166666666666663</v>
      </c>
      <c r="AG680" t="s">
        <v>744</v>
      </c>
      <c r="AH680" s="17">
        <v>220</v>
      </c>
      <c r="AI680" s="17" cm="1">
        <f t="array" ref="AI680">SUMPRODUCT(--(IFERROR(HOUR(Flights_2026_09_30333435363734567891011[entry_hour]),-1)=HOUR(AF680)),--(IFERROR(Flights_2026_09_30333435363734567891011[entry_sector],"")=AG680),--(IFERROR(Flights_2026_09_30333435363734567891011[nfl],-1)&gt;=AH680),--(IFERROR(Flights_2026_09_30333435363734567891011[nfl],-1)&lt;=IF(AH680=450,450,AH680+9)))</f>
        <v>3</v>
      </c>
    </row>
    <row r="681" spans="32:35" x14ac:dyDescent="0.2">
      <c r="AF681" s="2">
        <v>0.79166666666666663</v>
      </c>
      <c r="AG681" t="s">
        <v>744</v>
      </c>
      <c r="AH681" s="17">
        <v>230</v>
      </c>
      <c r="AI681" s="17" cm="1">
        <f t="array" ref="AI681">SUMPRODUCT(--(IFERROR(HOUR(Flights_2026_09_30333435363734567891011[entry_hour]),-1)=HOUR(AF681)),--(IFERROR(Flights_2026_09_30333435363734567891011[entry_sector],"")=AG681),--(IFERROR(Flights_2026_09_30333435363734567891011[nfl],-1)&gt;=AH681),--(IFERROR(Flights_2026_09_30333435363734567891011[nfl],-1)&lt;=IF(AH681=450,450,AH681+9)))</f>
        <v>0</v>
      </c>
    </row>
    <row r="682" spans="32:35" x14ac:dyDescent="0.2">
      <c r="AF682" s="2">
        <v>0.79166666666666663</v>
      </c>
      <c r="AG682" t="s">
        <v>744</v>
      </c>
      <c r="AH682" s="17">
        <v>240</v>
      </c>
      <c r="AI682" s="17" cm="1">
        <f t="array" ref="AI682">SUMPRODUCT(--(IFERROR(HOUR(Flights_2026_09_30333435363734567891011[entry_hour]),-1)=HOUR(AF682)),--(IFERROR(Flights_2026_09_30333435363734567891011[entry_sector],"")=AG682),--(IFERROR(Flights_2026_09_30333435363734567891011[nfl],-1)&gt;=AH682),--(IFERROR(Flights_2026_09_30333435363734567891011[nfl],-1)&lt;=IF(AH682=450,450,AH682+9)))</f>
        <v>0</v>
      </c>
    </row>
    <row r="683" spans="32:35" x14ac:dyDescent="0.2">
      <c r="AF683" s="2">
        <v>0.79166666666666663</v>
      </c>
      <c r="AG683" t="s">
        <v>744</v>
      </c>
      <c r="AH683" s="17">
        <v>250</v>
      </c>
      <c r="AI683" s="17" cm="1">
        <f t="array" ref="AI683">SUMPRODUCT(--(IFERROR(HOUR(Flights_2026_09_30333435363734567891011[entry_hour]),-1)=HOUR(AF683)),--(IFERROR(Flights_2026_09_30333435363734567891011[entry_sector],"")=AG683),--(IFERROR(Flights_2026_09_30333435363734567891011[nfl],-1)&gt;=AH683),--(IFERROR(Flights_2026_09_30333435363734567891011[nfl],-1)&lt;=IF(AH683=450,450,AH683+9)))</f>
        <v>0</v>
      </c>
    </row>
    <row r="684" spans="32:35" x14ac:dyDescent="0.2">
      <c r="AF684" s="2">
        <v>0.79166666666666663</v>
      </c>
      <c r="AG684" t="s">
        <v>744</v>
      </c>
      <c r="AH684" s="17">
        <v>260</v>
      </c>
      <c r="AI684" s="17" cm="1">
        <f t="array" ref="AI684">SUMPRODUCT(--(IFERROR(HOUR(Flights_2026_09_30333435363734567891011[entry_hour]),-1)=HOUR(AF684)),--(IFERROR(Flights_2026_09_30333435363734567891011[entry_sector],"")=AG684),--(IFERROR(Flights_2026_09_30333435363734567891011[nfl],-1)&gt;=AH684),--(IFERROR(Flights_2026_09_30333435363734567891011[nfl],-1)&lt;=IF(AH684=450,450,AH684+9)))</f>
        <v>0</v>
      </c>
    </row>
    <row r="685" spans="32:35" x14ac:dyDescent="0.2">
      <c r="AF685" s="2">
        <v>0.79166666666666663</v>
      </c>
      <c r="AG685" t="s">
        <v>744</v>
      </c>
      <c r="AH685" s="17">
        <v>270</v>
      </c>
      <c r="AI685" s="17" cm="1">
        <f t="array" ref="AI685">SUMPRODUCT(--(IFERROR(HOUR(Flights_2026_09_30333435363734567891011[entry_hour]),-1)=HOUR(AF685)),--(IFERROR(Flights_2026_09_30333435363734567891011[entry_sector],"")=AG685),--(IFERROR(Flights_2026_09_30333435363734567891011[nfl],-1)&gt;=AH685),--(IFERROR(Flights_2026_09_30333435363734567891011[nfl],-1)&lt;=IF(AH685=450,450,AH685+9)))</f>
        <v>0</v>
      </c>
    </row>
    <row r="686" spans="32:35" x14ac:dyDescent="0.2">
      <c r="AF686" s="2">
        <v>0.79166666666666663</v>
      </c>
      <c r="AG686" t="s">
        <v>744</v>
      </c>
      <c r="AH686" s="17">
        <v>280</v>
      </c>
      <c r="AI686" s="17" cm="1">
        <f t="array" ref="AI686">SUMPRODUCT(--(IFERROR(HOUR(Flights_2026_09_30333435363734567891011[entry_hour]),-1)=HOUR(AF686)),--(IFERROR(Flights_2026_09_30333435363734567891011[entry_sector],"")=AG686),--(IFERROR(Flights_2026_09_30333435363734567891011[nfl],-1)&gt;=AH686),--(IFERROR(Flights_2026_09_30333435363734567891011[nfl],-1)&lt;=IF(AH686=450,450,AH686+9)))</f>
        <v>0</v>
      </c>
    </row>
    <row r="687" spans="32:35" x14ac:dyDescent="0.2">
      <c r="AF687" s="2">
        <v>0.79166666666666663</v>
      </c>
      <c r="AG687" t="s">
        <v>744</v>
      </c>
      <c r="AH687" s="17">
        <v>290</v>
      </c>
      <c r="AI687" s="17" cm="1">
        <f t="array" ref="AI687">SUMPRODUCT(--(IFERROR(HOUR(Flights_2026_09_30333435363734567891011[entry_hour]),-1)=HOUR(AF687)),--(IFERROR(Flights_2026_09_30333435363734567891011[entry_sector],"")=AG687),--(IFERROR(Flights_2026_09_30333435363734567891011[nfl],-1)&gt;=AH687),--(IFERROR(Flights_2026_09_30333435363734567891011[nfl],-1)&lt;=IF(AH687=450,450,AH687+9)))</f>
        <v>0</v>
      </c>
    </row>
    <row r="688" spans="32:35" x14ac:dyDescent="0.2">
      <c r="AF688" s="2">
        <v>0.79166666666666663</v>
      </c>
      <c r="AG688" t="s">
        <v>744</v>
      </c>
      <c r="AH688" s="17">
        <v>300</v>
      </c>
      <c r="AI688" s="17" cm="1">
        <f t="array" ref="AI688">SUMPRODUCT(--(IFERROR(HOUR(Flights_2026_09_30333435363734567891011[entry_hour]),-1)=HOUR(AF688)),--(IFERROR(Flights_2026_09_30333435363734567891011[entry_sector],"")=AG688),--(IFERROR(Flights_2026_09_30333435363734567891011[nfl],-1)&gt;=AH688),--(IFERROR(Flights_2026_09_30333435363734567891011[nfl],-1)&lt;=IF(AH688=450,450,AH688+9)))</f>
        <v>0</v>
      </c>
    </row>
    <row r="689" spans="32:35" x14ac:dyDescent="0.2">
      <c r="AF689" s="2">
        <v>0.79166666666666663</v>
      </c>
      <c r="AG689" t="s">
        <v>744</v>
      </c>
      <c r="AH689" s="17">
        <v>310</v>
      </c>
      <c r="AI689" s="17" cm="1">
        <f t="array" ref="AI689">SUMPRODUCT(--(IFERROR(HOUR(Flights_2026_09_30333435363734567891011[entry_hour]),-1)=HOUR(AF689)),--(IFERROR(Flights_2026_09_30333435363734567891011[entry_sector],"")=AG689),--(IFERROR(Flights_2026_09_30333435363734567891011[nfl],-1)&gt;=AH689),--(IFERROR(Flights_2026_09_30333435363734567891011[nfl],-1)&lt;=IF(AH689=450,450,AH689+9)))</f>
        <v>0</v>
      </c>
    </row>
    <row r="690" spans="32:35" x14ac:dyDescent="0.2">
      <c r="AF690" s="2">
        <v>0.79166666666666663</v>
      </c>
      <c r="AG690" t="s">
        <v>744</v>
      </c>
      <c r="AH690" s="17">
        <v>320</v>
      </c>
      <c r="AI690" s="17" cm="1">
        <f t="array" ref="AI690">SUMPRODUCT(--(IFERROR(HOUR(Flights_2026_09_30333435363734567891011[entry_hour]),-1)=HOUR(AF690)),--(IFERROR(Flights_2026_09_30333435363734567891011[entry_sector],"")=AG690),--(IFERROR(Flights_2026_09_30333435363734567891011[nfl],-1)&gt;=AH690),--(IFERROR(Flights_2026_09_30333435363734567891011[nfl],-1)&lt;=IF(AH690=450,450,AH690+9)))</f>
        <v>0</v>
      </c>
    </row>
    <row r="691" spans="32:35" x14ac:dyDescent="0.2">
      <c r="AF691" s="2">
        <v>0.79166666666666663</v>
      </c>
      <c r="AG691" t="s">
        <v>744</v>
      </c>
      <c r="AH691" s="17">
        <v>330</v>
      </c>
      <c r="AI691" s="17" cm="1">
        <f t="array" ref="AI691">SUMPRODUCT(--(IFERROR(HOUR(Flights_2026_09_30333435363734567891011[entry_hour]),-1)=HOUR(AF691)),--(IFERROR(Flights_2026_09_30333435363734567891011[entry_sector],"")=AG691),--(IFERROR(Flights_2026_09_30333435363734567891011[nfl],-1)&gt;=AH691),--(IFERROR(Flights_2026_09_30333435363734567891011[nfl],-1)&lt;=IF(AH691=450,450,AH691+9)))</f>
        <v>0</v>
      </c>
    </row>
    <row r="692" spans="32:35" x14ac:dyDescent="0.2">
      <c r="AF692" s="2">
        <v>0.79166666666666663</v>
      </c>
      <c r="AG692" t="s">
        <v>744</v>
      </c>
      <c r="AH692" s="17">
        <v>340</v>
      </c>
      <c r="AI692" s="17" cm="1">
        <f t="array" ref="AI692">SUMPRODUCT(--(IFERROR(HOUR(Flights_2026_09_30333435363734567891011[entry_hour]),-1)=HOUR(AF692)),--(IFERROR(Flights_2026_09_30333435363734567891011[entry_sector],"")=AG692),--(IFERROR(Flights_2026_09_30333435363734567891011[nfl],-1)&gt;=AH692),--(IFERROR(Flights_2026_09_30333435363734567891011[nfl],-1)&lt;=IF(AH692=450,450,AH692+9)))</f>
        <v>0</v>
      </c>
    </row>
    <row r="693" spans="32:35" x14ac:dyDescent="0.2">
      <c r="AF693" s="2">
        <v>0.79166666666666663</v>
      </c>
      <c r="AG693" t="s">
        <v>744</v>
      </c>
      <c r="AH693" s="17">
        <v>350</v>
      </c>
      <c r="AI693" s="17" cm="1">
        <f t="array" ref="AI693">SUMPRODUCT(--(IFERROR(HOUR(Flights_2026_09_30333435363734567891011[entry_hour]),-1)=HOUR(AF693)),--(IFERROR(Flights_2026_09_30333435363734567891011[entry_sector],"")=AG693),--(IFERROR(Flights_2026_09_30333435363734567891011[nfl],-1)&gt;=AH693),--(IFERROR(Flights_2026_09_30333435363734567891011[nfl],-1)&lt;=IF(AH693=450,450,AH693+9)))</f>
        <v>0</v>
      </c>
    </row>
    <row r="694" spans="32:35" x14ac:dyDescent="0.2">
      <c r="AF694" s="2">
        <v>0.79166666666666663</v>
      </c>
      <c r="AG694" t="s">
        <v>744</v>
      </c>
      <c r="AH694" s="17">
        <v>360</v>
      </c>
      <c r="AI694" s="17" cm="1">
        <f t="array" ref="AI694">SUMPRODUCT(--(IFERROR(HOUR(Flights_2026_09_30333435363734567891011[entry_hour]),-1)=HOUR(AF694)),--(IFERROR(Flights_2026_09_30333435363734567891011[entry_sector],"")=AG694),--(IFERROR(Flights_2026_09_30333435363734567891011[nfl],-1)&gt;=AH694),--(IFERROR(Flights_2026_09_30333435363734567891011[nfl],-1)&lt;=IF(AH694=450,450,AH694+9)))</f>
        <v>0</v>
      </c>
    </row>
    <row r="695" spans="32:35" x14ac:dyDescent="0.2">
      <c r="AF695" s="2">
        <v>0.79166666666666663</v>
      </c>
      <c r="AG695" t="s">
        <v>744</v>
      </c>
      <c r="AH695" s="17">
        <v>370</v>
      </c>
      <c r="AI695" s="17" cm="1">
        <f t="array" ref="AI695">SUMPRODUCT(--(IFERROR(HOUR(Flights_2026_09_30333435363734567891011[entry_hour]),-1)=HOUR(AF695)),--(IFERROR(Flights_2026_09_30333435363734567891011[entry_sector],"")=AG695),--(IFERROR(Flights_2026_09_30333435363734567891011[nfl],-1)&gt;=AH695),--(IFERROR(Flights_2026_09_30333435363734567891011[nfl],-1)&lt;=IF(AH695=450,450,AH695+9)))</f>
        <v>0</v>
      </c>
    </row>
    <row r="696" spans="32:35" x14ac:dyDescent="0.2">
      <c r="AF696" s="2">
        <v>0.79166666666666663</v>
      </c>
      <c r="AG696" t="s">
        <v>744</v>
      </c>
      <c r="AH696" s="17">
        <v>380</v>
      </c>
      <c r="AI696" s="17" cm="1">
        <f t="array" ref="AI696">SUMPRODUCT(--(IFERROR(HOUR(Flights_2026_09_30333435363734567891011[entry_hour]),-1)=HOUR(AF696)),--(IFERROR(Flights_2026_09_30333435363734567891011[entry_sector],"")=AG696),--(IFERROR(Flights_2026_09_30333435363734567891011[nfl],-1)&gt;=AH696),--(IFERROR(Flights_2026_09_30333435363734567891011[nfl],-1)&lt;=IF(AH696=450,450,AH696+9)))</f>
        <v>0</v>
      </c>
    </row>
    <row r="697" spans="32:35" x14ac:dyDescent="0.2">
      <c r="AF697" s="2">
        <v>0.79166666666666663</v>
      </c>
      <c r="AG697" t="s">
        <v>744</v>
      </c>
      <c r="AH697" s="17">
        <v>390</v>
      </c>
      <c r="AI697" s="17" cm="1">
        <f t="array" ref="AI697">SUMPRODUCT(--(IFERROR(HOUR(Flights_2026_09_30333435363734567891011[entry_hour]),-1)=HOUR(AF697)),--(IFERROR(Flights_2026_09_30333435363734567891011[entry_sector],"")=AG697),--(IFERROR(Flights_2026_09_30333435363734567891011[nfl],-1)&gt;=AH697),--(IFERROR(Flights_2026_09_30333435363734567891011[nfl],-1)&lt;=IF(AH697=450,450,AH697+9)))</f>
        <v>0</v>
      </c>
    </row>
    <row r="698" spans="32:35" x14ac:dyDescent="0.2">
      <c r="AF698" s="2">
        <v>0.79166666666666663</v>
      </c>
      <c r="AG698" t="s">
        <v>744</v>
      </c>
      <c r="AH698" s="17">
        <v>400</v>
      </c>
      <c r="AI698" s="17" cm="1">
        <f t="array" ref="AI698">SUMPRODUCT(--(IFERROR(HOUR(Flights_2026_09_30333435363734567891011[entry_hour]),-1)=HOUR(AF698)),--(IFERROR(Flights_2026_09_30333435363734567891011[entry_sector],"")=AG698),--(IFERROR(Flights_2026_09_30333435363734567891011[nfl],-1)&gt;=AH698),--(IFERROR(Flights_2026_09_30333435363734567891011[nfl],-1)&lt;=IF(AH698=450,450,AH698+9)))</f>
        <v>0</v>
      </c>
    </row>
    <row r="699" spans="32:35" x14ac:dyDescent="0.2">
      <c r="AF699" s="2">
        <v>0.79166666666666663</v>
      </c>
      <c r="AG699" t="s">
        <v>744</v>
      </c>
      <c r="AH699" s="17">
        <v>410</v>
      </c>
      <c r="AI699" s="17" cm="1">
        <f t="array" ref="AI699">SUMPRODUCT(--(IFERROR(HOUR(Flights_2026_09_30333435363734567891011[entry_hour]),-1)=HOUR(AF699)),--(IFERROR(Flights_2026_09_30333435363734567891011[entry_sector],"")=AG699),--(IFERROR(Flights_2026_09_30333435363734567891011[nfl],-1)&gt;=AH699),--(IFERROR(Flights_2026_09_30333435363734567891011[nfl],-1)&lt;=IF(AH699=450,450,AH699+9)))</f>
        <v>0</v>
      </c>
    </row>
    <row r="700" spans="32:35" x14ac:dyDescent="0.2">
      <c r="AF700" s="2">
        <v>0.79166666666666663</v>
      </c>
      <c r="AG700" t="s">
        <v>744</v>
      </c>
      <c r="AH700" s="17">
        <v>420</v>
      </c>
      <c r="AI700" s="17" cm="1">
        <f t="array" ref="AI700">SUMPRODUCT(--(IFERROR(HOUR(Flights_2026_09_30333435363734567891011[entry_hour]),-1)=HOUR(AF700)),--(IFERROR(Flights_2026_09_30333435363734567891011[entry_sector],"")=AG700),--(IFERROR(Flights_2026_09_30333435363734567891011[nfl],-1)&gt;=AH700),--(IFERROR(Flights_2026_09_30333435363734567891011[nfl],-1)&lt;=IF(AH700=450,450,AH700+9)))</f>
        <v>0</v>
      </c>
    </row>
    <row r="701" spans="32:35" x14ac:dyDescent="0.2">
      <c r="AF701" s="2">
        <v>0.79166666666666663</v>
      </c>
      <c r="AG701" t="s">
        <v>744</v>
      </c>
      <c r="AH701" s="17">
        <v>430</v>
      </c>
      <c r="AI701" s="17" cm="1">
        <f t="array" ref="AI701">SUMPRODUCT(--(IFERROR(HOUR(Flights_2026_09_30333435363734567891011[entry_hour]),-1)=HOUR(AF701)),--(IFERROR(Flights_2026_09_30333435363734567891011[entry_sector],"")=AG701),--(IFERROR(Flights_2026_09_30333435363734567891011[nfl],-1)&gt;=AH701),--(IFERROR(Flights_2026_09_30333435363734567891011[nfl],-1)&lt;=IF(AH701=450,450,AH701+9)))</f>
        <v>0</v>
      </c>
    </row>
    <row r="702" spans="32:35" x14ac:dyDescent="0.2">
      <c r="AF702" s="2">
        <v>0.79166666666666663</v>
      </c>
      <c r="AG702" t="s">
        <v>744</v>
      </c>
      <c r="AH702" s="17">
        <v>440</v>
      </c>
      <c r="AI702" s="17" cm="1">
        <f t="array" ref="AI702">SUMPRODUCT(--(IFERROR(HOUR(Flights_2026_09_30333435363734567891011[entry_hour]),-1)=HOUR(AF702)),--(IFERROR(Flights_2026_09_30333435363734567891011[entry_sector],"")=AG702),--(IFERROR(Flights_2026_09_30333435363734567891011[nfl],-1)&gt;=AH702),--(IFERROR(Flights_2026_09_30333435363734567891011[nfl],-1)&lt;=IF(AH702=450,450,AH702+9)))</f>
        <v>0</v>
      </c>
    </row>
    <row r="703" spans="32:35" x14ac:dyDescent="0.2">
      <c r="AF703" s="2">
        <v>0.79166666666666663</v>
      </c>
      <c r="AG703" t="s">
        <v>744</v>
      </c>
      <c r="AH703" s="17">
        <v>450</v>
      </c>
      <c r="AI703" s="17" cm="1">
        <f t="array" ref="AI703">SUMPRODUCT(--(IFERROR(HOUR(Flights_2026_09_30333435363734567891011[entry_hour]),-1)=HOUR(AF703)),--(IFERROR(Flights_2026_09_30333435363734567891011[entry_sector],"")=AG703),--(IFERROR(Flights_2026_09_30333435363734567891011[nfl],-1)&gt;=AH703),--(IFERROR(Flights_2026_09_30333435363734567891011[nfl],-1)&lt;=IF(AH703=450,450,AH703+9)))</f>
        <v>0</v>
      </c>
    </row>
    <row r="704" spans="32:35" x14ac:dyDescent="0.2">
      <c r="AF704" s="2">
        <v>0.79166666666666663</v>
      </c>
      <c r="AG704" t="s">
        <v>745</v>
      </c>
      <c r="AH704" s="17">
        <v>200</v>
      </c>
      <c r="AI704" s="17" cm="1">
        <f t="array" ref="AI704">SUMPRODUCT(--(IFERROR(HOUR(Flights_2026_09_30333435363734567891011[entry_hour]),-1)=HOUR(AF704)),--(IFERROR(Flights_2026_09_30333435363734567891011[entry_sector],"")=AG704),--(IFERROR(Flights_2026_09_30333435363734567891011[nfl],-1)&gt;=AH704),--(IFERROR(Flights_2026_09_30333435363734567891011[nfl],-1)&lt;=IF(AH704=450,450,AH704+9)))</f>
        <v>0</v>
      </c>
    </row>
    <row r="705" spans="32:35" x14ac:dyDescent="0.2">
      <c r="AF705" s="2">
        <v>0.79166666666666663</v>
      </c>
      <c r="AG705" t="s">
        <v>745</v>
      </c>
      <c r="AH705" s="17">
        <v>210</v>
      </c>
      <c r="AI705" s="17" cm="1">
        <f t="array" ref="AI705">SUMPRODUCT(--(IFERROR(HOUR(Flights_2026_09_30333435363734567891011[entry_hour]),-1)=HOUR(AF705)),--(IFERROR(Flights_2026_09_30333435363734567891011[entry_sector],"")=AG705),--(IFERROR(Flights_2026_09_30333435363734567891011[nfl],-1)&gt;=AH705),--(IFERROR(Flights_2026_09_30333435363734567891011[nfl],-1)&lt;=IF(AH705=450,450,AH705+9)))</f>
        <v>0</v>
      </c>
    </row>
    <row r="706" spans="32:35" x14ac:dyDescent="0.2">
      <c r="AF706" s="2">
        <v>0.79166666666666663</v>
      </c>
      <c r="AG706" t="s">
        <v>745</v>
      </c>
      <c r="AH706" s="17">
        <v>220</v>
      </c>
      <c r="AI706" s="17" cm="1">
        <f t="array" ref="AI706">SUMPRODUCT(--(IFERROR(HOUR(Flights_2026_09_30333435363734567891011[entry_hour]),-1)=HOUR(AF706)),--(IFERROR(Flights_2026_09_30333435363734567891011[entry_sector],"")=AG706),--(IFERROR(Flights_2026_09_30333435363734567891011[nfl],-1)&gt;=AH706),--(IFERROR(Flights_2026_09_30333435363734567891011[nfl],-1)&lt;=IF(AH706=450,450,AH706+9)))</f>
        <v>0</v>
      </c>
    </row>
    <row r="707" spans="32:35" x14ac:dyDescent="0.2">
      <c r="AF707" s="2">
        <v>0.79166666666666663</v>
      </c>
      <c r="AG707" t="s">
        <v>745</v>
      </c>
      <c r="AH707" s="17">
        <v>230</v>
      </c>
      <c r="AI707" s="17" cm="1">
        <f t="array" ref="AI707">SUMPRODUCT(--(IFERROR(HOUR(Flights_2026_09_30333435363734567891011[entry_hour]),-1)=HOUR(AF707)),--(IFERROR(Flights_2026_09_30333435363734567891011[entry_sector],"")=AG707),--(IFERROR(Flights_2026_09_30333435363734567891011[nfl],-1)&gt;=AH707),--(IFERROR(Flights_2026_09_30333435363734567891011[nfl],-1)&lt;=IF(AH707=450,450,AH707+9)))</f>
        <v>0</v>
      </c>
    </row>
    <row r="708" spans="32:35" x14ac:dyDescent="0.2">
      <c r="AF708" s="2">
        <v>0.79166666666666663</v>
      </c>
      <c r="AG708" t="s">
        <v>745</v>
      </c>
      <c r="AH708" s="17">
        <v>240</v>
      </c>
      <c r="AI708" s="17" cm="1">
        <f t="array" ref="AI708">SUMPRODUCT(--(IFERROR(HOUR(Flights_2026_09_30333435363734567891011[entry_hour]),-1)=HOUR(AF708)),--(IFERROR(Flights_2026_09_30333435363734567891011[entry_sector],"")=AG708),--(IFERROR(Flights_2026_09_30333435363734567891011[nfl],-1)&gt;=AH708),--(IFERROR(Flights_2026_09_30333435363734567891011[nfl],-1)&lt;=IF(AH708=450,450,AH708+9)))</f>
        <v>0</v>
      </c>
    </row>
    <row r="709" spans="32:35" x14ac:dyDescent="0.2">
      <c r="AF709" s="2">
        <v>0.79166666666666663</v>
      </c>
      <c r="AG709" t="s">
        <v>745</v>
      </c>
      <c r="AH709" s="17">
        <v>250</v>
      </c>
      <c r="AI709" s="17" cm="1">
        <f t="array" ref="AI709">SUMPRODUCT(--(IFERROR(HOUR(Flights_2026_09_30333435363734567891011[entry_hour]),-1)=HOUR(AF709)),--(IFERROR(Flights_2026_09_30333435363734567891011[entry_sector],"")=AG709),--(IFERROR(Flights_2026_09_30333435363734567891011[nfl],-1)&gt;=AH709),--(IFERROR(Flights_2026_09_30333435363734567891011[nfl],-1)&lt;=IF(AH709=450,450,AH709+9)))</f>
        <v>0</v>
      </c>
    </row>
    <row r="710" spans="32:35" x14ac:dyDescent="0.2">
      <c r="AF710" s="2">
        <v>0.79166666666666663</v>
      </c>
      <c r="AG710" t="s">
        <v>745</v>
      </c>
      <c r="AH710" s="17">
        <v>260</v>
      </c>
      <c r="AI710" s="17" cm="1">
        <f t="array" ref="AI710">SUMPRODUCT(--(IFERROR(HOUR(Flights_2026_09_30333435363734567891011[entry_hour]),-1)=HOUR(AF710)),--(IFERROR(Flights_2026_09_30333435363734567891011[entry_sector],"")=AG710),--(IFERROR(Flights_2026_09_30333435363734567891011[nfl],-1)&gt;=AH710),--(IFERROR(Flights_2026_09_30333435363734567891011[nfl],-1)&lt;=IF(AH710=450,450,AH710+9)))</f>
        <v>0</v>
      </c>
    </row>
    <row r="711" spans="32:35" x14ac:dyDescent="0.2">
      <c r="AF711" s="2">
        <v>0.79166666666666663</v>
      </c>
      <c r="AG711" t="s">
        <v>745</v>
      </c>
      <c r="AH711" s="17">
        <v>270</v>
      </c>
      <c r="AI711" s="17" cm="1">
        <f t="array" ref="AI711">SUMPRODUCT(--(IFERROR(HOUR(Flights_2026_09_30333435363734567891011[entry_hour]),-1)=HOUR(AF711)),--(IFERROR(Flights_2026_09_30333435363734567891011[entry_sector],"")=AG711),--(IFERROR(Flights_2026_09_30333435363734567891011[nfl],-1)&gt;=AH711),--(IFERROR(Flights_2026_09_30333435363734567891011[nfl],-1)&lt;=IF(AH711=450,450,AH711+9)))</f>
        <v>0</v>
      </c>
    </row>
    <row r="712" spans="32:35" x14ac:dyDescent="0.2">
      <c r="AF712" s="2">
        <v>0.79166666666666663</v>
      </c>
      <c r="AG712" t="s">
        <v>745</v>
      </c>
      <c r="AH712" s="17">
        <v>280</v>
      </c>
      <c r="AI712" s="17" cm="1">
        <f t="array" ref="AI712">SUMPRODUCT(--(IFERROR(HOUR(Flights_2026_09_30333435363734567891011[entry_hour]),-1)=HOUR(AF712)),--(IFERROR(Flights_2026_09_30333435363734567891011[entry_sector],"")=AG712),--(IFERROR(Flights_2026_09_30333435363734567891011[nfl],-1)&gt;=AH712),--(IFERROR(Flights_2026_09_30333435363734567891011[nfl],-1)&lt;=IF(AH712=450,450,AH712+9)))</f>
        <v>0</v>
      </c>
    </row>
    <row r="713" spans="32:35" x14ac:dyDescent="0.2">
      <c r="AF713" s="2">
        <v>0.79166666666666663</v>
      </c>
      <c r="AG713" t="s">
        <v>745</v>
      </c>
      <c r="AH713" s="17">
        <v>290</v>
      </c>
      <c r="AI713" s="17" cm="1">
        <f t="array" ref="AI713">SUMPRODUCT(--(IFERROR(HOUR(Flights_2026_09_30333435363734567891011[entry_hour]),-1)=HOUR(AF713)),--(IFERROR(Flights_2026_09_30333435363734567891011[entry_sector],"")=AG713),--(IFERROR(Flights_2026_09_30333435363734567891011[nfl],-1)&gt;=AH713),--(IFERROR(Flights_2026_09_30333435363734567891011[nfl],-1)&lt;=IF(AH713=450,450,AH713+9)))</f>
        <v>0</v>
      </c>
    </row>
    <row r="714" spans="32:35" x14ac:dyDescent="0.2">
      <c r="AF714" s="2">
        <v>0.79166666666666663</v>
      </c>
      <c r="AG714" t="s">
        <v>745</v>
      </c>
      <c r="AH714" s="17">
        <v>300</v>
      </c>
      <c r="AI714" s="17" cm="1">
        <f t="array" ref="AI714">SUMPRODUCT(--(IFERROR(HOUR(Flights_2026_09_30333435363734567891011[entry_hour]),-1)=HOUR(AF714)),--(IFERROR(Flights_2026_09_30333435363734567891011[entry_sector],"")=AG714),--(IFERROR(Flights_2026_09_30333435363734567891011[nfl],-1)&gt;=AH714),--(IFERROR(Flights_2026_09_30333435363734567891011[nfl],-1)&lt;=IF(AH714=450,450,AH714+9)))</f>
        <v>0</v>
      </c>
    </row>
    <row r="715" spans="32:35" x14ac:dyDescent="0.2">
      <c r="AF715" s="2">
        <v>0.79166666666666663</v>
      </c>
      <c r="AG715" t="s">
        <v>745</v>
      </c>
      <c r="AH715" s="17">
        <v>310</v>
      </c>
      <c r="AI715" s="17" cm="1">
        <f t="array" ref="AI715">SUMPRODUCT(--(IFERROR(HOUR(Flights_2026_09_30333435363734567891011[entry_hour]),-1)=HOUR(AF715)),--(IFERROR(Flights_2026_09_30333435363734567891011[entry_sector],"")=AG715),--(IFERROR(Flights_2026_09_30333435363734567891011[nfl],-1)&gt;=AH715),--(IFERROR(Flights_2026_09_30333435363734567891011[nfl],-1)&lt;=IF(AH715=450,450,AH715+9)))</f>
        <v>0</v>
      </c>
    </row>
    <row r="716" spans="32:35" x14ac:dyDescent="0.2">
      <c r="AF716" s="2">
        <v>0.79166666666666663</v>
      </c>
      <c r="AG716" t="s">
        <v>745</v>
      </c>
      <c r="AH716" s="17">
        <v>320</v>
      </c>
      <c r="AI716" s="17" cm="1">
        <f t="array" ref="AI716">SUMPRODUCT(--(IFERROR(HOUR(Flights_2026_09_30333435363734567891011[entry_hour]),-1)=HOUR(AF716)),--(IFERROR(Flights_2026_09_30333435363734567891011[entry_sector],"")=AG716),--(IFERROR(Flights_2026_09_30333435363734567891011[nfl],-1)&gt;=AH716),--(IFERROR(Flights_2026_09_30333435363734567891011[nfl],-1)&lt;=IF(AH716=450,450,AH716+9)))</f>
        <v>0</v>
      </c>
    </row>
    <row r="717" spans="32:35" x14ac:dyDescent="0.2">
      <c r="AF717" s="2">
        <v>0.79166666666666663</v>
      </c>
      <c r="AG717" t="s">
        <v>745</v>
      </c>
      <c r="AH717" s="17">
        <v>330</v>
      </c>
      <c r="AI717" s="17" cm="1">
        <f t="array" ref="AI717">SUMPRODUCT(--(IFERROR(HOUR(Flights_2026_09_30333435363734567891011[entry_hour]),-1)=HOUR(AF717)),--(IFERROR(Flights_2026_09_30333435363734567891011[entry_sector],"")=AG717),--(IFERROR(Flights_2026_09_30333435363734567891011[nfl],-1)&gt;=AH717),--(IFERROR(Flights_2026_09_30333435363734567891011[nfl],-1)&lt;=IF(AH717=450,450,AH717+9)))</f>
        <v>1</v>
      </c>
    </row>
    <row r="718" spans="32:35" x14ac:dyDescent="0.2">
      <c r="AF718" s="2">
        <v>0.79166666666666663</v>
      </c>
      <c r="AG718" t="s">
        <v>745</v>
      </c>
      <c r="AH718" s="17">
        <v>340</v>
      </c>
      <c r="AI718" s="17" cm="1">
        <f t="array" ref="AI718">SUMPRODUCT(--(IFERROR(HOUR(Flights_2026_09_30333435363734567891011[entry_hour]),-1)=HOUR(AF718)),--(IFERROR(Flights_2026_09_30333435363734567891011[entry_sector],"")=AG718),--(IFERROR(Flights_2026_09_30333435363734567891011[nfl],-1)&gt;=AH718),--(IFERROR(Flights_2026_09_30333435363734567891011[nfl],-1)&lt;=IF(AH718=450,450,AH718+9)))</f>
        <v>0</v>
      </c>
    </row>
    <row r="719" spans="32:35" x14ac:dyDescent="0.2">
      <c r="AF719" s="2">
        <v>0.79166666666666663</v>
      </c>
      <c r="AG719" t="s">
        <v>745</v>
      </c>
      <c r="AH719" s="17">
        <v>350</v>
      </c>
      <c r="AI719" s="17" cm="1">
        <f t="array" ref="AI719">SUMPRODUCT(--(IFERROR(HOUR(Flights_2026_09_30333435363734567891011[entry_hour]),-1)=HOUR(AF719)),--(IFERROR(Flights_2026_09_30333435363734567891011[entry_sector],"")=AG719),--(IFERROR(Flights_2026_09_30333435363734567891011[nfl],-1)&gt;=AH719),--(IFERROR(Flights_2026_09_30333435363734567891011[nfl],-1)&lt;=IF(AH719=450,450,AH719+9)))</f>
        <v>4</v>
      </c>
    </row>
    <row r="720" spans="32:35" x14ac:dyDescent="0.2">
      <c r="AF720" s="2">
        <v>0.79166666666666663</v>
      </c>
      <c r="AG720" t="s">
        <v>745</v>
      </c>
      <c r="AH720" s="17">
        <v>360</v>
      </c>
      <c r="AI720" s="17" cm="1">
        <f t="array" ref="AI720">SUMPRODUCT(--(IFERROR(HOUR(Flights_2026_09_30333435363734567891011[entry_hour]),-1)=HOUR(AF720)),--(IFERROR(Flights_2026_09_30333435363734567891011[entry_sector],"")=AG720),--(IFERROR(Flights_2026_09_30333435363734567891011[nfl],-1)&gt;=AH720),--(IFERROR(Flights_2026_09_30333435363734567891011[nfl],-1)&lt;=IF(AH720=450,450,AH720+9)))</f>
        <v>0</v>
      </c>
    </row>
    <row r="721" spans="32:35" x14ac:dyDescent="0.2">
      <c r="AF721" s="2">
        <v>0.79166666666666663</v>
      </c>
      <c r="AG721" t="s">
        <v>745</v>
      </c>
      <c r="AH721" s="17">
        <v>370</v>
      </c>
      <c r="AI721" s="17" cm="1">
        <f t="array" ref="AI721">SUMPRODUCT(--(IFERROR(HOUR(Flights_2026_09_30333435363734567891011[entry_hour]),-1)=HOUR(AF721)),--(IFERROR(Flights_2026_09_30333435363734567891011[entry_sector],"")=AG721),--(IFERROR(Flights_2026_09_30333435363734567891011[nfl],-1)&gt;=AH721),--(IFERROR(Flights_2026_09_30333435363734567891011[nfl],-1)&lt;=IF(AH721=450,450,AH721+9)))</f>
        <v>2</v>
      </c>
    </row>
    <row r="722" spans="32:35" x14ac:dyDescent="0.2">
      <c r="AF722" s="2">
        <v>0.79166666666666663</v>
      </c>
      <c r="AG722" t="s">
        <v>745</v>
      </c>
      <c r="AH722" s="17">
        <v>380</v>
      </c>
      <c r="AI722" s="17" cm="1">
        <f t="array" ref="AI722">SUMPRODUCT(--(IFERROR(HOUR(Flights_2026_09_30333435363734567891011[entry_hour]),-1)=HOUR(AF722)),--(IFERROR(Flights_2026_09_30333435363734567891011[entry_sector],"")=AG722),--(IFERROR(Flights_2026_09_30333435363734567891011[nfl],-1)&gt;=AH722),--(IFERROR(Flights_2026_09_30333435363734567891011[nfl],-1)&lt;=IF(AH722=450,450,AH722+9)))</f>
        <v>0</v>
      </c>
    </row>
    <row r="723" spans="32:35" x14ac:dyDescent="0.2">
      <c r="AF723" s="2">
        <v>0.79166666666666663</v>
      </c>
      <c r="AG723" t="s">
        <v>745</v>
      </c>
      <c r="AH723" s="17">
        <v>390</v>
      </c>
      <c r="AI723" s="17" cm="1">
        <f t="array" ref="AI723">SUMPRODUCT(--(IFERROR(HOUR(Flights_2026_09_30333435363734567891011[entry_hour]),-1)=HOUR(AF723)),--(IFERROR(Flights_2026_09_30333435363734567891011[entry_sector],"")=AG723),--(IFERROR(Flights_2026_09_30333435363734567891011[nfl],-1)&gt;=AH723),--(IFERROR(Flights_2026_09_30333435363734567891011[nfl],-1)&lt;=IF(AH723=450,450,AH723+9)))</f>
        <v>0</v>
      </c>
    </row>
    <row r="724" spans="32:35" x14ac:dyDescent="0.2">
      <c r="AF724" s="2">
        <v>0.79166666666666663</v>
      </c>
      <c r="AG724" t="s">
        <v>745</v>
      </c>
      <c r="AH724" s="17">
        <v>400</v>
      </c>
      <c r="AI724" s="17" cm="1">
        <f t="array" ref="AI724">SUMPRODUCT(--(IFERROR(HOUR(Flights_2026_09_30333435363734567891011[entry_hour]),-1)=HOUR(AF724)),--(IFERROR(Flights_2026_09_30333435363734567891011[entry_sector],"")=AG724),--(IFERROR(Flights_2026_09_30333435363734567891011[nfl],-1)&gt;=AH724),--(IFERROR(Flights_2026_09_30333435363734567891011[nfl],-1)&lt;=IF(AH724=450,450,AH724+9)))</f>
        <v>0</v>
      </c>
    </row>
    <row r="725" spans="32:35" x14ac:dyDescent="0.2">
      <c r="AF725" s="2">
        <v>0.79166666666666663</v>
      </c>
      <c r="AG725" t="s">
        <v>745</v>
      </c>
      <c r="AH725" s="17">
        <v>410</v>
      </c>
      <c r="AI725" s="17" cm="1">
        <f t="array" ref="AI725">SUMPRODUCT(--(IFERROR(HOUR(Flights_2026_09_30333435363734567891011[entry_hour]),-1)=HOUR(AF725)),--(IFERROR(Flights_2026_09_30333435363734567891011[entry_sector],"")=AG725),--(IFERROR(Flights_2026_09_30333435363734567891011[nfl],-1)&gt;=AH725),--(IFERROR(Flights_2026_09_30333435363734567891011[nfl],-1)&lt;=IF(AH725=450,450,AH725+9)))</f>
        <v>0</v>
      </c>
    </row>
    <row r="726" spans="32:35" x14ac:dyDescent="0.2">
      <c r="AF726" s="2">
        <v>0.79166666666666663</v>
      </c>
      <c r="AG726" t="s">
        <v>745</v>
      </c>
      <c r="AH726" s="17">
        <v>420</v>
      </c>
      <c r="AI726" s="17" cm="1">
        <f t="array" ref="AI726">SUMPRODUCT(--(IFERROR(HOUR(Flights_2026_09_30333435363734567891011[entry_hour]),-1)=HOUR(AF726)),--(IFERROR(Flights_2026_09_30333435363734567891011[entry_sector],"")=AG726),--(IFERROR(Flights_2026_09_30333435363734567891011[nfl],-1)&gt;=AH726),--(IFERROR(Flights_2026_09_30333435363734567891011[nfl],-1)&lt;=IF(AH726=450,450,AH726+9)))</f>
        <v>0</v>
      </c>
    </row>
    <row r="727" spans="32:35" x14ac:dyDescent="0.2">
      <c r="AF727" s="2">
        <v>0.79166666666666663</v>
      </c>
      <c r="AG727" t="s">
        <v>745</v>
      </c>
      <c r="AH727" s="17">
        <v>430</v>
      </c>
      <c r="AI727" s="17" cm="1">
        <f t="array" ref="AI727">SUMPRODUCT(--(IFERROR(HOUR(Flights_2026_09_30333435363734567891011[entry_hour]),-1)=HOUR(AF727)),--(IFERROR(Flights_2026_09_30333435363734567891011[entry_sector],"")=AG727),--(IFERROR(Flights_2026_09_30333435363734567891011[nfl],-1)&gt;=AH727),--(IFERROR(Flights_2026_09_30333435363734567891011[nfl],-1)&lt;=IF(AH727=450,450,AH727+9)))</f>
        <v>0</v>
      </c>
    </row>
    <row r="728" spans="32:35" x14ac:dyDescent="0.2">
      <c r="AF728" s="2">
        <v>0.79166666666666663</v>
      </c>
      <c r="AG728" t="s">
        <v>745</v>
      </c>
      <c r="AH728" s="17">
        <v>440</v>
      </c>
      <c r="AI728" s="17" cm="1">
        <f t="array" ref="AI728">SUMPRODUCT(--(IFERROR(HOUR(Flights_2026_09_30333435363734567891011[entry_hour]),-1)=HOUR(AF728)),--(IFERROR(Flights_2026_09_30333435363734567891011[entry_sector],"")=AG728),--(IFERROR(Flights_2026_09_30333435363734567891011[nfl],-1)&gt;=AH728),--(IFERROR(Flights_2026_09_30333435363734567891011[nfl],-1)&lt;=IF(AH728=450,450,AH728+9)))</f>
        <v>0</v>
      </c>
    </row>
    <row r="729" spans="32:35" x14ac:dyDescent="0.2">
      <c r="AF729" s="2">
        <v>0.79166666666666663</v>
      </c>
      <c r="AG729" t="s">
        <v>745</v>
      </c>
      <c r="AH729" s="17">
        <v>450</v>
      </c>
      <c r="AI729" s="17" cm="1">
        <f t="array" ref="AI729">SUMPRODUCT(--(IFERROR(HOUR(Flights_2026_09_30333435363734567891011[entry_hour]),-1)=HOUR(AF729)),--(IFERROR(Flights_2026_09_30333435363734567891011[entry_sector],"")=AG729),--(IFERROR(Flights_2026_09_30333435363734567891011[nfl],-1)&gt;=AH729),--(IFERROR(Flights_2026_09_30333435363734567891011[nfl],-1)&lt;=IF(AH729=450,450,AH729+9)))</f>
        <v>0</v>
      </c>
    </row>
    <row r="730" spans="32:35" x14ac:dyDescent="0.2">
      <c r="AF730" s="2">
        <v>0.79166666666666663</v>
      </c>
      <c r="AG730" t="s">
        <v>840</v>
      </c>
      <c r="AH730" s="17">
        <v>200</v>
      </c>
      <c r="AI730" s="17" cm="1">
        <f t="array" ref="AI730">SUMPRODUCT(--(IFERROR(HOUR(Flights_2026_09_30333435363734567891011[entry_hour]),-1)=HOUR(AF730)),--(IFERROR(Flights_2026_09_30333435363734567891011[entry_sector],"")=AG730),--(IFERROR(Flights_2026_09_30333435363734567891011[nfl],-1)&gt;=AH730),--(IFERROR(Flights_2026_09_30333435363734567891011[nfl],-1)&lt;=IF(AH730=450,450,AH730+9)))</f>
        <v>0</v>
      </c>
    </row>
    <row r="731" spans="32:35" x14ac:dyDescent="0.2">
      <c r="AF731" s="2">
        <v>0.79166666666666663</v>
      </c>
      <c r="AG731" t="s">
        <v>840</v>
      </c>
      <c r="AH731" s="17">
        <v>210</v>
      </c>
      <c r="AI731" s="17" cm="1">
        <f t="array" ref="AI731">SUMPRODUCT(--(IFERROR(HOUR(Flights_2026_09_30333435363734567891011[entry_hour]),-1)=HOUR(AF731)),--(IFERROR(Flights_2026_09_30333435363734567891011[entry_sector],"")=AG731),--(IFERROR(Flights_2026_09_30333435363734567891011[nfl],-1)&gt;=AH731),--(IFERROR(Flights_2026_09_30333435363734567891011[nfl],-1)&lt;=IF(AH731=450,450,AH731+9)))</f>
        <v>0</v>
      </c>
    </row>
    <row r="732" spans="32:35" x14ac:dyDescent="0.2">
      <c r="AF732" s="2">
        <v>0.79166666666666663</v>
      </c>
      <c r="AG732" t="s">
        <v>840</v>
      </c>
      <c r="AH732" s="17">
        <v>220</v>
      </c>
      <c r="AI732" s="17" cm="1">
        <f t="array" ref="AI732">SUMPRODUCT(--(IFERROR(HOUR(Flights_2026_09_30333435363734567891011[entry_hour]),-1)=HOUR(AF732)),--(IFERROR(Flights_2026_09_30333435363734567891011[entry_sector],"")=AG732),--(IFERROR(Flights_2026_09_30333435363734567891011[nfl],-1)&gt;=AH732),--(IFERROR(Flights_2026_09_30333435363734567891011[nfl],-1)&lt;=IF(AH732=450,450,AH732+9)))</f>
        <v>0</v>
      </c>
    </row>
    <row r="733" spans="32:35" x14ac:dyDescent="0.2">
      <c r="AF733" s="2">
        <v>0.79166666666666663</v>
      </c>
      <c r="AG733" t="s">
        <v>840</v>
      </c>
      <c r="AH733" s="17">
        <v>230</v>
      </c>
      <c r="AI733" s="17" cm="1">
        <f t="array" ref="AI733">SUMPRODUCT(--(IFERROR(HOUR(Flights_2026_09_30333435363734567891011[entry_hour]),-1)=HOUR(AF733)),--(IFERROR(Flights_2026_09_30333435363734567891011[entry_sector],"")=AG733),--(IFERROR(Flights_2026_09_30333435363734567891011[nfl],-1)&gt;=AH733),--(IFERROR(Flights_2026_09_30333435363734567891011[nfl],-1)&lt;=IF(AH733=450,450,AH733+9)))</f>
        <v>0</v>
      </c>
    </row>
    <row r="734" spans="32:35" x14ac:dyDescent="0.2">
      <c r="AF734" s="2">
        <v>0.79166666666666663</v>
      </c>
      <c r="AG734" t="s">
        <v>840</v>
      </c>
      <c r="AH734" s="17">
        <v>240</v>
      </c>
      <c r="AI734" s="17" cm="1">
        <f t="array" ref="AI734">SUMPRODUCT(--(IFERROR(HOUR(Flights_2026_09_30333435363734567891011[entry_hour]),-1)=HOUR(AF734)),--(IFERROR(Flights_2026_09_30333435363734567891011[entry_sector],"")=AG734),--(IFERROR(Flights_2026_09_30333435363734567891011[nfl],-1)&gt;=AH734),--(IFERROR(Flights_2026_09_30333435363734567891011[nfl],-1)&lt;=IF(AH734=450,450,AH734+9)))</f>
        <v>0</v>
      </c>
    </row>
    <row r="735" spans="32:35" x14ac:dyDescent="0.2">
      <c r="AF735" s="2">
        <v>0.79166666666666663</v>
      </c>
      <c r="AG735" t="s">
        <v>840</v>
      </c>
      <c r="AH735" s="17">
        <v>250</v>
      </c>
      <c r="AI735" s="17" cm="1">
        <f t="array" ref="AI735">SUMPRODUCT(--(IFERROR(HOUR(Flights_2026_09_30333435363734567891011[entry_hour]),-1)=HOUR(AF735)),--(IFERROR(Flights_2026_09_30333435363734567891011[entry_sector],"")=AG735),--(IFERROR(Flights_2026_09_30333435363734567891011[nfl],-1)&gt;=AH735),--(IFERROR(Flights_2026_09_30333435363734567891011[nfl],-1)&lt;=IF(AH735=450,450,AH735+9)))</f>
        <v>0</v>
      </c>
    </row>
    <row r="736" spans="32:35" x14ac:dyDescent="0.2">
      <c r="AF736" s="2">
        <v>0.79166666666666663</v>
      </c>
      <c r="AG736" t="s">
        <v>840</v>
      </c>
      <c r="AH736" s="17">
        <v>260</v>
      </c>
      <c r="AI736" s="17" cm="1">
        <f t="array" ref="AI736">SUMPRODUCT(--(IFERROR(HOUR(Flights_2026_09_30333435363734567891011[entry_hour]),-1)=HOUR(AF736)),--(IFERROR(Flights_2026_09_30333435363734567891011[entry_sector],"")=AG736),--(IFERROR(Flights_2026_09_30333435363734567891011[nfl],-1)&gt;=AH736),--(IFERROR(Flights_2026_09_30333435363734567891011[nfl],-1)&lt;=IF(AH736=450,450,AH736+9)))</f>
        <v>0</v>
      </c>
    </row>
    <row r="737" spans="32:35" x14ac:dyDescent="0.2">
      <c r="AF737" s="2">
        <v>0.79166666666666663</v>
      </c>
      <c r="AG737" t="s">
        <v>840</v>
      </c>
      <c r="AH737" s="17">
        <v>270</v>
      </c>
      <c r="AI737" s="17" cm="1">
        <f t="array" ref="AI737">SUMPRODUCT(--(IFERROR(HOUR(Flights_2026_09_30333435363734567891011[entry_hour]),-1)=HOUR(AF737)),--(IFERROR(Flights_2026_09_30333435363734567891011[entry_sector],"")=AG737),--(IFERROR(Flights_2026_09_30333435363734567891011[nfl],-1)&gt;=AH737),--(IFERROR(Flights_2026_09_30333435363734567891011[nfl],-1)&lt;=IF(AH737=450,450,AH737+9)))</f>
        <v>0</v>
      </c>
    </row>
    <row r="738" spans="32:35" x14ac:dyDescent="0.2">
      <c r="AF738" s="2">
        <v>0.79166666666666663</v>
      </c>
      <c r="AG738" t="s">
        <v>840</v>
      </c>
      <c r="AH738" s="17">
        <v>280</v>
      </c>
      <c r="AI738" s="17" cm="1">
        <f t="array" ref="AI738">SUMPRODUCT(--(IFERROR(HOUR(Flights_2026_09_30333435363734567891011[entry_hour]),-1)=HOUR(AF738)),--(IFERROR(Flights_2026_09_30333435363734567891011[entry_sector],"")=AG738),--(IFERROR(Flights_2026_09_30333435363734567891011[nfl],-1)&gt;=AH738),--(IFERROR(Flights_2026_09_30333435363734567891011[nfl],-1)&lt;=IF(AH738=450,450,AH738+9)))</f>
        <v>0</v>
      </c>
    </row>
    <row r="739" spans="32:35" x14ac:dyDescent="0.2">
      <c r="AF739" s="2">
        <v>0.79166666666666663</v>
      </c>
      <c r="AG739" t="s">
        <v>840</v>
      </c>
      <c r="AH739" s="17">
        <v>290</v>
      </c>
      <c r="AI739" s="17" cm="1">
        <f t="array" ref="AI739">SUMPRODUCT(--(IFERROR(HOUR(Flights_2026_09_30333435363734567891011[entry_hour]),-1)=HOUR(AF739)),--(IFERROR(Flights_2026_09_30333435363734567891011[entry_sector],"")=AG739),--(IFERROR(Flights_2026_09_30333435363734567891011[nfl],-1)&gt;=AH739),--(IFERROR(Flights_2026_09_30333435363734567891011[nfl],-1)&lt;=IF(AH739=450,450,AH739+9)))</f>
        <v>0</v>
      </c>
    </row>
    <row r="740" spans="32:35" x14ac:dyDescent="0.2">
      <c r="AF740" s="2">
        <v>0.79166666666666663</v>
      </c>
      <c r="AG740" t="s">
        <v>840</v>
      </c>
      <c r="AH740" s="17">
        <v>300</v>
      </c>
      <c r="AI740" s="17" cm="1">
        <f t="array" ref="AI740">SUMPRODUCT(--(IFERROR(HOUR(Flights_2026_09_30333435363734567891011[entry_hour]),-1)=HOUR(AF740)),--(IFERROR(Flights_2026_09_30333435363734567891011[entry_sector],"")=AG740),--(IFERROR(Flights_2026_09_30333435363734567891011[nfl],-1)&gt;=AH740),--(IFERROR(Flights_2026_09_30333435363734567891011[nfl],-1)&lt;=IF(AH740=450,450,AH740+9)))</f>
        <v>0</v>
      </c>
    </row>
    <row r="741" spans="32:35" x14ac:dyDescent="0.2">
      <c r="AF741" s="2">
        <v>0.79166666666666663</v>
      </c>
      <c r="AG741" t="s">
        <v>840</v>
      </c>
      <c r="AH741" s="17">
        <v>310</v>
      </c>
      <c r="AI741" s="17" cm="1">
        <f t="array" ref="AI741">SUMPRODUCT(--(IFERROR(HOUR(Flights_2026_09_30333435363734567891011[entry_hour]),-1)=HOUR(AF741)),--(IFERROR(Flights_2026_09_30333435363734567891011[entry_sector],"")=AG741),--(IFERROR(Flights_2026_09_30333435363734567891011[nfl],-1)&gt;=AH741),--(IFERROR(Flights_2026_09_30333435363734567891011[nfl],-1)&lt;=IF(AH741=450,450,AH741+9)))</f>
        <v>0</v>
      </c>
    </row>
    <row r="742" spans="32:35" x14ac:dyDescent="0.2">
      <c r="AF742" s="2">
        <v>0.79166666666666663</v>
      </c>
      <c r="AG742" t="s">
        <v>840</v>
      </c>
      <c r="AH742" s="17">
        <v>320</v>
      </c>
      <c r="AI742" s="17" cm="1">
        <f t="array" ref="AI742">SUMPRODUCT(--(IFERROR(HOUR(Flights_2026_09_30333435363734567891011[entry_hour]),-1)=HOUR(AF742)),--(IFERROR(Flights_2026_09_30333435363734567891011[entry_sector],"")=AG742),--(IFERROR(Flights_2026_09_30333435363734567891011[nfl],-1)&gt;=AH742),--(IFERROR(Flights_2026_09_30333435363734567891011[nfl],-1)&lt;=IF(AH742=450,450,AH742+9)))</f>
        <v>0</v>
      </c>
    </row>
    <row r="743" spans="32:35" x14ac:dyDescent="0.2">
      <c r="AF743" s="2">
        <v>0.79166666666666663</v>
      </c>
      <c r="AG743" t="s">
        <v>840</v>
      </c>
      <c r="AH743" s="17">
        <v>330</v>
      </c>
      <c r="AI743" s="17" cm="1">
        <f t="array" ref="AI743">SUMPRODUCT(--(IFERROR(HOUR(Flights_2026_09_30333435363734567891011[entry_hour]),-1)=HOUR(AF743)),--(IFERROR(Flights_2026_09_30333435363734567891011[entry_sector],"")=AG743),--(IFERROR(Flights_2026_09_30333435363734567891011[nfl],-1)&gt;=AH743),--(IFERROR(Flights_2026_09_30333435363734567891011[nfl],-1)&lt;=IF(AH743=450,450,AH743+9)))</f>
        <v>0</v>
      </c>
    </row>
    <row r="744" spans="32:35" x14ac:dyDescent="0.2">
      <c r="AF744" s="2">
        <v>0.79166666666666663</v>
      </c>
      <c r="AG744" t="s">
        <v>840</v>
      </c>
      <c r="AH744" s="17">
        <v>340</v>
      </c>
      <c r="AI744" s="17" cm="1">
        <f t="array" ref="AI744">SUMPRODUCT(--(IFERROR(HOUR(Flights_2026_09_30333435363734567891011[entry_hour]),-1)=HOUR(AF744)),--(IFERROR(Flights_2026_09_30333435363734567891011[entry_sector],"")=AG744),--(IFERROR(Flights_2026_09_30333435363734567891011[nfl],-1)&gt;=AH744),--(IFERROR(Flights_2026_09_30333435363734567891011[nfl],-1)&lt;=IF(AH744=450,450,AH744+9)))</f>
        <v>0</v>
      </c>
    </row>
    <row r="745" spans="32:35" x14ac:dyDescent="0.2">
      <c r="AF745" s="2">
        <v>0.79166666666666663</v>
      </c>
      <c r="AG745" t="s">
        <v>840</v>
      </c>
      <c r="AH745" s="17">
        <v>350</v>
      </c>
      <c r="AI745" s="17" cm="1">
        <f t="array" ref="AI745">SUMPRODUCT(--(IFERROR(HOUR(Flights_2026_09_30333435363734567891011[entry_hour]),-1)=HOUR(AF745)),--(IFERROR(Flights_2026_09_30333435363734567891011[entry_sector],"")=AG745),--(IFERROR(Flights_2026_09_30333435363734567891011[nfl],-1)&gt;=AH745),--(IFERROR(Flights_2026_09_30333435363734567891011[nfl],-1)&lt;=IF(AH745=450,450,AH745+9)))</f>
        <v>0</v>
      </c>
    </row>
    <row r="746" spans="32:35" x14ac:dyDescent="0.2">
      <c r="AF746" s="2">
        <v>0.79166666666666663</v>
      </c>
      <c r="AG746" t="s">
        <v>840</v>
      </c>
      <c r="AH746" s="17">
        <v>360</v>
      </c>
      <c r="AI746" s="17" cm="1">
        <f t="array" ref="AI746">SUMPRODUCT(--(IFERROR(HOUR(Flights_2026_09_30333435363734567891011[entry_hour]),-1)=HOUR(AF746)),--(IFERROR(Flights_2026_09_30333435363734567891011[entry_sector],"")=AG746),--(IFERROR(Flights_2026_09_30333435363734567891011[nfl],-1)&gt;=AH746),--(IFERROR(Flights_2026_09_30333435363734567891011[nfl],-1)&lt;=IF(AH746=450,450,AH746+9)))</f>
        <v>0</v>
      </c>
    </row>
    <row r="747" spans="32:35" x14ac:dyDescent="0.2">
      <c r="AF747" s="2">
        <v>0.79166666666666663</v>
      </c>
      <c r="AG747" t="s">
        <v>840</v>
      </c>
      <c r="AH747" s="17">
        <v>370</v>
      </c>
      <c r="AI747" s="17" cm="1">
        <f t="array" ref="AI747">SUMPRODUCT(--(IFERROR(HOUR(Flights_2026_09_30333435363734567891011[entry_hour]),-1)=HOUR(AF747)),--(IFERROR(Flights_2026_09_30333435363734567891011[entry_sector],"")=AG747),--(IFERROR(Flights_2026_09_30333435363734567891011[nfl],-1)&gt;=AH747),--(IFERROR(Flights_2026_09_30333435363734567891011[nfl],-1)&lt;=IF(AH747=450,450,AH747+9)))</f>
        <v>0</v>
      </c>
    </row>
    <row r="748" spans="32:35" x14ac:dyDescent="0.2">
      <c r="AF748" s="2">
        <v>0.79166666666666663</v>
      </c>
      <c r="AG748" t="s">
        <v>840</v>
      </c>
      <c r="AH748" s="17">
        <v>380</v>
      </c>
      <c r="AI748" s="17" cm="1">
        <f t="array" ref="AI748">SUMPRODUCT(--(IFERROR(HOUR(Flights_2026_09_30333435363734567891011[entry_hour]),-1)=HOUR(AF748)),--(IFERROR(Flights_2026_09_30333435363734567891011[entry_sector],"")=AG748),--(IFERROR(Flights_2026_09_30333435363734567891011[nfl],-1)&gt;=AH748),--(IFERROR(Flights_2026_09_30333435363734567891011[nfl],-1)&lt;=IF(AH748=450,450,AH748+9)))</f>
        <v>0</v>
      </c>
    </row>
    <row r="749" spans="32:35" x14ac:dyDescent="0.2">
      <c r="AF749" s="2">
        <v>0.79166666666666663</v>
      </c>
      <c r="AG749" t="s">
        <v>840</v>
      </c>
      <c r="AH749" s="17">
        <v>390</v>
      </c>
      <c r="AI749" s="17" cm="1">
        <f t="array" ref="AI749">SUMPRODUCT(--(IFERROR(HOUR(Flights_2026_09_30333435363734567891011[entry_hour]),-1)=HOUR(AF749)),--(IFERROR(Flights_2026_09_30333435363734567891011[entry_sector],"")=AG749),--(IFERROR(Flights_2026_09_30333435363734567891011[nfl],-1)&gt;=AH749),--(IFERROR(Flights_2026_09_30333435363734567891011[nfl],-1)&lt;=IF(AH749=450,450,AH749+9)))</f>
        <v>0</v>
      </c>
    </row>
    <row r="750" spans="32:35" x14ac:dyDescent="0.2">
      <c r="AF750" s="2">
        <v>0.79166666666666663</v>
      </c>
      <c r="AG750" t="s">
        <v>840</v>
      </c>
      <c r="AH750" s="17">
        <v>400</v>
      </c>
      <c r="AI750" s="17" cm="1">
        <f t="array" ref="AI750">SUMPRODUCT(--(IFERROR(HOUR(Flights_2026_09_30333435363734567891011[entry_hour]),-1)=HOUR(AF750)),--(IFERROR(Flights_2026_09_30333435363734567891011[entry_sector],"")=AG750),--(IFERROR(Flights_2026_09_30333435363734567891011[nfl],-1)&gt;=AH750),--(IFERROR(Flights_2026_09_30333435363734567891011[nfl],-1)&lt;=IF(AH750=450,450,AH750+9)))</f>
        <v>0</v>
      </c>
    </row>
    <row r="751" spans="32:35" x14ac:dyDescent="0.2">
      <c r="AF751" s="2">
        <v>0.79166666666666663</v>
      </c>
      <c r="AG751" t="s">
        <v>840</v>
      </c>
      <c r="AH751" s="17">
        <v>410</v>
      </c>
      <c r="AI751" s="17" cm="1">
        <f t="array" ref="AI751">SUMPRODUCT(--(IFERROR(HOUR(Flights_2026_09_30333435363734567891011[entry_hour]),-1)=HOUR(AF751)),--(IFERROR(Flights_2026_09_30333435363734567891011[entry_sector],"")=AG751),--(IFERROR(Flights_2026_09_30333435363734567891011[nfl],-1)&gt;=AH751),--(IFERROR(Flights_2026_09_30333435363734567891011[nfl],-1)&lt;=IF(AH751=450,450,AH751+9)))</f>
        <v>0</v>
      </c>
    </row>
    <row r="752" spans="32:35" x14ac:dyDescent="0.2">
      <c r="AF752" s="2">
        <v>0.79166666666666663</v>
      </c>
      <c r="AG752" t="s">
        <v>840</v>
      </c>
      <c r="AH752" s="17">
        <v>420</v>
      </c>
      <c r="AI752" s="17" cm="1">
        <f t="array" ref="AI752">SUMPRODUCT(--(IFERROR(HOUR(Flights_2026_09_30333435363734567891011[entry_hour]),-1)=HOUR(AF752)),--(IFERROR(Flights_2026_09_30333435363734567891011[entry_sector],"")=AG752),--(IFERROR(Flights_2026_09_30333435363734567891011[nfl],-1)&gt;=AH752),--(IFERROR(Flights_2026_09_30333435363734567891011[nfl],-1)&lt;=IF(AH752=450,450,AH752+9)))</f>
        <v>0</v>
      </c>
    </row>
    <row r="753" spans="32:35" x14ac:dyDescent="0.2">
      <c r="AF753" s="2">
        <v>0.79166666666666663</v>
      </c>
      <c r="AG753" t="s">
        <v>840</v>
      </c>
      <c r="AH753" s="17">
        <v>430</v>
      </c>
      <c r="AI753" s="17" cm="1">
        <f t="array" ref="AI753">SUMPRODUCT(--(IFERROR(HOUR(Flights_2026_09_30333435363734567891011[entry_hour]),-1)=HOUR(AF753)),--(IFERROR(Flights_2026_09_30333435363734567891011[entry_sector],"")=AG753),--(IFERROR(Flights_2026_09_30333435363734567891011[nfl],-1)&gt;=AH753),--(IFERROR(Flights_2026_09_30333435363734567891011[nfl],-1)&lt;=IF(AH753=450,450,AH753+9)))</f>
        <v>0</v>
      </c>
    </row>
    <row r="754" spans="32:35" x14ac:dyDescent="0.2">
      <c r="AF754" s="2">
        <v>0.79166666666666663</v>
      </c>
      <c r="AG754" t="s">
        <v>840</v>
      </c>
      <c r="AH754" s="17">
        <v>440</v>
      </c>
      <c r="AI754" s="17" cm="1">
        <f t="array" ref="AI754">SUMPRODUCT(--(IFERROR(HOUR(Flights_2026_09_30333435363734567891011[entry_hour]),-1)=HOUR(AF754)),--(IFERROR(Flights_2026_09_30333435363734567891011[entry_sector],"")=AG754),--(IFERROR(Flights_2026_09_30333435363734567891011[nfl],-1)&gt;=AH754),--(IFERROR(Flights_2026_09_30333435363734567891011[nfl],-1)&lt;=IF(AH754=450,450,AH754+9)))</f>
        <v>0</v>
      </c>
    </row>
    <row r="755" spans="32:35" x14ac:dyDescent="0.2">
      <c r="AF755" s="2">
        <v>0.79166666666666663</v>
      </c>
      <c r="AG755" t="s">
        <v>840</v>
      </c>
      <c r="AH755" s="17">
        <v>450</v>
      </c>
      <c r="AI755" s="17" cm="1">
        <f t="array" ref="AI755">SUMPRODUCT(--(IFERROR(HOUR(Flights_2026_09_30333435363734567891011[entry_hour]),-1)=HOUR(AF755)),--(IFERROR(Flights_2026_09_30333435363734567891011[entry_sector],"")=AG755),--(IFERROR(Flights_2026_09_30333435363734567891011[nfl],-1)&gt;=AH755),--(IFERROR(Flights_2026_09_30333435363734567891011[nfl],-1)&lt;=IF(AH755=450,450,AH755+9)))</f>
        <v>0</v>
      </c>
    </row>
    <row r="756" spans="32:35" x14ac:dyDescent="0.2">
      <c r="AF756" s="2">
        <v>0.79166666666666663</v>
      </c>
      <c r="AG756" t="s">
        <v>747</v>
      </c>
      <c r="AH756" s="17">
        <v>200</v>
      </c>
      <c r="AI756" s="17" cm="1">
        <f t="array" ref="AI756">SUMPRODUCT(--(IFERROR(HOUR(Flights_2026_09_30333435363734567891011[entry_hour]),-1)=HOUR(AF756)),--(IFERROR(Flights_2026_09_30333435363734567891011[entry_sector],"")=AG756),--(IFERROR(Flights_2026_09_30333435363734567891011[nfl],-1)&gt;=AH756),--(IFERROR(Flights_2026_09_30333435363734567891011[nfl],-1)&lt;=IF(AH756=450,450,AH756+9)))</f>
        <v>0</v>
      </c>
    </row>
    <row r="757" spans="32:35" x14ac:dyDescent="0.2">
      <c r="AF757" s="2">
        <v>0.79166666666666663</v>
      </c>
      <c r="AG757" t="s">
        <v>747</v>
      </c>
      <c r="AH757" s="17">
        <v>210</v>
      </c>
      <c r="AI757" s="17" cm="1">
        <f t="array" ref="AI757">SUMPRODUCT(--(IFERROR(HOUR(Flights_2026_09_30333435363734567891011[entry_hour]),-1)=HOUR(AF757)),--(IFERROR(Flights_2026_09_30333435363734567891011[entry_sector],"")=AG757),--(IFERROR(Flights_2026_09_30333435363734567891011[nfl],-1)&gt;=AH757),--(IFERROR(Flights_2026_09_30333435363734567891011[nfl],-1)&lt;=IF(AH757=450,450,AH757+9)))</f>
        <v>1</v>
      </c>
    </row>
    <row r="758" spans="32:35" x14ac:dyDescent="0.2">
      <c r="AF758" s="2">
        <v>0.79166666666666663</v>
      </c>
      <c r="AG758" t="s">
        <v>747</v>
      </c>
      <c r="AH758" s="17">
        <v>220</v>
      </c>
      <c r="AI758" s="17" cm="1">
        <f t="array" ref="AI758">SUMPRODUCT(--(IFERROR(HOUR(Flights_2026_09_30333435363734567891011[entry_hour]),-1)=HOUR(AF758)),--(IFERROR(Flights_2026_09_30333435363734567891011[entry_sector],"")=AG758),--(IFERROR(Flights_2026_09_30333435363734567891011[nfl],-1)&gt;=AH758),--(IFERROR(Flights_2026_09_30333435363734567891011[nfl],-1)&lt;=IF(AH758=450,450,AH758+9)))</f>
        <v>0</v>
      </c>
    </row>
    <row r="759" spans="32:35" x14ac:dyDescent="0.2">
      <c r="AF759" s="2">
        <v>0.79166666666666663</v>
      </c>
      <c r="AG759" t="s">
        <v>747</v>
      </c>
      <c r="AH759" s="17">
        <v>230</v>
      </c>
      <c r="AI759" s="17" cm="1">
        <f t="array" ref="AI759">SUMPRODUCT(--(IFERROR(HOUR(Flights_2026_09_30333435363734567891011[entry_hour]),-1)=HOUR(AF759)),--(IFERROR(Flights_2026_09_30333435363734567891011[entry_sector],"")=AG759),--(IFERROR(Flights_2026_09_30333435363734567891011[nfl],-1)&gt;=AH759),--(IFERROR(Flights_2026_09_30333435363734567891011[nfl],-1)&lt;=IF(AH759=450,450,AH759+9)))</f>
        <v>0</v>
      </c>
    </row>
    <row r="760" spans="32:35" x14ac:dyDescent="0.2">
      <c r="AF760" s="2">
        <v>0.79166666666666663</v>
      </c>
      <c r="AG760" t="s">
        <v>747</v>
      </c>
      <c r="AH760" s="17">
        <v>240</v>
      </c>
      <c r="AI760" s="17" cm="1">
        <f t="array" ref="AI760">SUMPRODUCT(--(IFERROR(HOUR(Flights_2026_09_30333435363734567891011[entry_hour]),-1)=HOUR(AF760)),--(IFERROR(Flights_2026_09_30333435363734567891011[entry_sector],"")=AG760),--(IFERROR(Flights_2026_09_30333435363734567891011[nfl],-1)&gt;=AH760),--(IFERROR(Flights_2026_09_30333435363734567891011[nfl],-1)&lt;=IF(AH760=450,450,AH760+9)))</f>
        <v>0</v>
      </c>
    </row>
    <row r="761" spans="32:35" x14ac:dyDescent="0.2">
      <c r="AF761" s="2">
        <v>0.79166666666666663</v>
      </c>
      <c r="AG761" t="s">
        <v>747</v>
      </c>
      <c r="AH761" s="17">
        <v>250</v>
      </c>
      <c r="AI761" s="17" cm="1">
        <f t="array" ref="AI761">SUMPRODUCT(--(IFERROR(HOUR(Flights_2026_09_30333435363734567891011[entry_hour]),-1)=HOUR(AF761)),--(IFERROR(Flights_2026_09_30333435363734567891011[entry_sector],"")=AG761),--(IFERROR(Flights_2026_09_30333435363734567891011[nfl],-1)&gt;=AH761),--(IFERROR(Flights_2026_09_30333435363734567891011[nfl],-1)&lt;=IF(AH761=450,450,AH761+9)))</f>
        <v>0</v>
      </c>
    </row>
    <row r="762" spans="32:35" x14ac:dyDescent="0.2">
      <c r="AF762" s="2">
        <v>0.79166666666666663</v>
      </c>
      <c r="AG762" t="s">
        <v>747</v>
      </c>
      <c r="AH762" s="17">
        <v>260</v>
      </c>
      <c r="AI762" s="17" cm="1">
        <f t="array" ref="AI762">SUMPRODUCT(--(IFERROR(HOUR(Flights_2026_09_30333435363734567891011[entry_hour]),-1)=HOUR(AF762)),--(IFERROR(Flights_2026_09_30333435363734567891011[entry_sector],"")=AG762),--(IFERROR(Flights_2026_09_30333435363734567891011[nfl],-1)&gt;=AH762),--(IFERROR(Flights_2026_09_30333435363734567891011[nfl],-1)&lt;=IF(AH762=450,450,AH762+9)))</f>
        <v>0</v>
      </c>
    </row>
    <row r="763" spans="32:35" x14ac:dyDescent="0.2">
      <c r="AF763" s="2">
        <v>0.79166666666666663</v>
      </c>
      <c r="AG763" t="s">
        <v>747</v>
      </c>
      <c r="AH763" s="17">
        <v>270</v>
      </c>
      <c r="AI763" s="17" cm="1">
        <f t="array" ref="AI763">SUMPRODUCT(--(IFERROR(HOUR(Flights_2026_09_30333435363734567891011[entry_hour]),-1)=HOUR(AF763)),--(IFERROR(Flights_2026_09_30333435363734567891011[entry_sector],"")=AG763),--(IFERROR(Flights_2026_09_30333435363734567891011[nfl],-1)&gt;=AH763),--(IFERROR(Flights_2026_09_30333435363734567891011[nfl],-1)&lt;=IF(AH763=450,450,AH763+9)))</f>
        <v>0</v>
      </c>
    </row>
    <row r="764" spans="32:35" x14ac:dyDescent="0.2">
      <c r="AF764" s="2">
        <v>0.79166666666666663</v>
      </c>
      <c r="AG764" t="s">
        <v>747</v>
      </c>
      <c r="AH764" s="17">
        <v>280</v>
      </c>
      <c r="AI764" s="17" cm="1">
        <f t="array" ref="AI764">SUMPRODUCT(--(IFERROR(HOUR(Flights_2026_09_30333435363734567891011[entry_hour]),-1)=HOUR(AF764)),--(IFERROR(Flights_2026_09_30333435363734567891011[entry_sector],"")=AG764),--(IFERROR(Flights_2026_09_30333435363734567891011[nfl],-1)&gt;=AH764),--(IFERROR(Flights_2026_09_30333435363734567891011[nfl],-1)&lt;=IF(AH764=450,450,AH764+9)))</f>
        <v>0</v>
      </c>
    </row>
    <row r="765" spans="32:35" x14ac:dyDescent="0.2">
      <c r="AF765" s="2">
        <v>0.79166666666666663</v>
      </c>
      <c r="AG765" t="s">
        <v>747</v>
      </c>
      <c r="AH765" s="17">
        <v>290</v>
      </c>
      <c r="AI765" s="17" cm="1">
        <f t="array" ref="AI765">SUMPRODUCT(--(IFERROR(HOUR(Flights_2026_09_30333435363734567891011[entry_hour]),-1)=HOUR(AF765)),--(IFERROR(Flights_2026_09_30333435363734567891011[entry_sector],"")=AG765),--(IFERROR(Flights_2026_09_30333435363734567891011[nfl],-1)&gt;=AH765),--(IFERROR(Flights_2026_09_30333435363734567891011[nfl],-1)&lt;=IF(AH765=450,450,AH765+9)))</f>
        <v>0</v>
      </c>
    </row>
    <row r="766" spans="32:35" x14ac:dyDescent="0.2">
      <c r="AF766" s="2">
        <v>0.79166666666666663</v>
      </c>
      <c r="AG766" t="s">
        <v>747</v>
      </c>
      <c r="AH766" s="17">
        <v>300</v>
      </c>
      <c r="AI766" s="17" cm="1">
        <f t="array" ref="AI766">SUMPRODUCT(--(IFERROR(HOUR(Flights_2026_09_30333435363734567891011[entry_hour]),-1)=HOUR(AF766)),--(IFERROR(Flights_2026_09_30333435363734567891011[entry_sector],"")=AG766),--(IFERROR(Flights_2026_09_30333435363734567891011[nfl],-1)&gt;=AH766),--(IFERROR(Flights_2026_09_30333435363734567891011[nfl],-1)&lt;=IF(AH766=450,450,AH766+9)))</f>
        <v>0</v>
      </c>
    </row>
    <row r="767" spans="32:35" x14ac:dyDescent="0.2">
      <c r="AF767" s="2">
        <v>0.79166666666666663</v>
      </c>
      <c r="AG767" t="s">
        <v>747</v>
      </c>
      <c r="AH767" s="17">
        <v>310</v>
      </c>
      <c r="AI767" s="17" cm="1">
        <f t="array" ref="AI767">SUMPRODUCT(--(IFERROR(HOUR(Flights_2026_09_30333435363734567891011[entry_hour]),-1)=HOUR(AF767)),--(IFERROR(Flights_2026_09_30333435363734567891011[entry_sector],"")=AG767),--(IFERROR(Flights_2026_09_30333435363734567891011[nfl],-1)&gt;=AH767),--(IFERROR(Flights_2026_09_30333435363734567891011[nfl],-1)&lt;=IF(AH767=450,450,AH767+9)))</f>
        <v>0</v>
      </c>
    </row>
    <row r="768" spans="32:35" x14ac:dyDescent="0.2">
      <c r="AF768" s="2">
        <v>0.79166666666666663</v>
      </c>
      <c r="AG768" t="s">
        <v>747</v>
      </c>
      <c r="AH768" s="17">
        <v>320</v>
      </c>
      <c r="AI768" s="17" cm="1">
        <f t="array" ref="AI768">SUMPRODUCT(--(IFERROR(HOUR(Flights_2026_09_30333435363734567891011[entry_hour]),-1)=HOUR(AF768)),--(IFERROR(Flights_2026_09_30333435363734567891011[entry_sector],"")=AG768),--(IFERROR(Flights_2026_09_30333435363734567891011[nfl],-1)&gt;=AH768),--(IFERROR(Flights_2026_09_30333435363734567891011[nfl],-1)&lt;=IF(AH768=450,450,AH768+9)))</f>
        <v>0</v>
      </c>
    </row>
    <row r="769" spans="32:35" x14ac:dyDescent="0.2">
      <c r="AF769" s="2">
        <v>0.79166666666666663</v>
      </c>
      <c r="AG769" t="s">
        <v>747</v>
      </c>
      <c r="AH769" s="17">
        <v>330</v>
      </c>
      <c r="AI769" s="17" cm="1">
        <f t="array" ref="AI769">SUMPRODUCT(--(IFERROR(HOUR(Flights_2026_09_30333435363734567891011[entry_hour]),-1)=HOUR(AF769)),--(IFERROR(Flights_2026_09_30333435363734567891011[entry_sector],"")=AG769),--(IFERROR(Flights_2026_09_30333435363734567891011[nfl],-1)&gt;=AH769),--(IFERROR(Flights_2026_09_30333435363734567891011[nfl],-1)&lt;=IF(AH769=450,450,AH769+9)))</f>
        <v>0</v>
      </c>
    </row>
    <row r="770" spans="32:35" x14ac:dyDescent="0.2">
      <c r="AF770" s="2">
        <v>0.79166666666666663</v>
      </c>
      <c r="AG770" t="s">
        <v>747</v>
      </c>
      <c r="AH770" s="17">
        <v>340</v>
      </c>
      <c r="AI770" s="17" cm="1">
        <f t="array" ref="AI770">SUMPRODUCT(--(IFERROR(HOUR(Flights_2026_09_30333435363734567891011[entry_hour]),-1)=HOUR(AF770)),--(IFERROR(Flights_2026_09_30333435363734567891011[entry_sector],"")=AG770),--(IFERROR(Flights_2026_09_30333435363734567891011[nfl],-1)&gt;=AH770),--(IFERROR(Flights_2026_09_30333435363734567891011[nfl],-1)&lt;=IF(AH770=450,450,AH770+9)))</f>
        <v>0</v>
      </c>
    </row>
    <row r="771" spans="32:35" x14ac:dyDescent="0.2">
      <c r="AF771" s="2">
        <v>0.79166666666666663</v>
      </c>
      <c r="AG771" t="s">
        <v>747</v>
      </c>
      <c r="AH771" s="17">
        <v>350</v>
      </c>
      <c r="AI771" s="17" cm="1">
        <f t="array" ref="AI771">SUMPRODUCT(--(IFERROR(HOUR(Flights_2026_09_30333435363734567891011[entry_hour]),-1)=HOUR(AF771)),--(IFERROR(Flights_2026_09_30333435363734567891011[entry_sector],"")=AG771),--(IFERROR(Flights_2026_09_30333435363734567891011[nfl],-1)&gt;=AH771),--(IFERROR(Flights_2026_09_30333435363734567891011[nfl],-1)&lt;=IF(AH771=450,450,AH771+9)))</f>
        <v>0</v>
      </c>
    </row>
    <row r="772" spans="32:35" x14ac:dyDescent="0.2">
      <c r="AF772" s="2">
        <v>0.79166666666666663</v>
      </c>
      <c r="AG772" t="s">
        <v>747</v>
      </c>
      <c r="AH772" s="17">
        <v>360</v>
      </c>
      <c r="AI772" s="17" cm="1">
        <f t="array" ref="AI772">SUMPRODUCT(--(IFERROR(HOUR(Flights_2026_09_30333435363734567891011[entry_hour]),-1)=HOUR(AF772)),--(IFERROR(Flights_2026_09_30333435363734567891011[entry_sector],"")=AG772),--(IFERROR(Flights_2026_09_30333435363734567891011[nfl],-1)&gt;=AH772),--(IFERROR(Flights_2026_09_30333435363734567891011[nfl],-1)&lt;=IF(AH772=450,450,AH772+9)))</f>
        <v>0</v>
      </c>
    </row>
    <row r="773" spans="32:35" x14ac:dyDescent="0.2">
      <c r="AF773" s="2">
        <v>0.79166666666666663</v>
      </c>
      <c r="AG773" t="s">
        <v>747</v>
      </c>
      <c r="AH773" s="17">
        <v>370</v>
      </c>
      <c r="AI773" s="17" cm="1">
        <f t="array" ref="AI773">SUMPRODUCT(--(IFERROR(HOUR(Flights_2026_09_30333435363734567891011[entry_hour]),-1)=HOUR(AF773)),--(IFERROR(Flights_2026_09_30333435363734567891011[entry_sector],"")=AG773),--(IFERROR(Flights_2026_09_30333435363734567891011[nfl],-1)&gt;=AH773),--(IFERROR(Flights_2026_09_30333435363734567891011[nfl],-1)&lt;=IF(AH773=450,450,AH773+9)))</f>
        <v>0</v>
      </c>
    </row>
    <row r="774" spans="32:35" x14ac:dyDescent="0.2">
      <c r="AF774" s="2">
        <v>0.79166666666666663</v>
      </c>
      <c r="AG774" t="s">
        <v>747</v>
      </c>
      <c r="AH774" s="17">
        <v>380</v>
      </c>
      <c r="AI774" s="17" cm="1">
        <f t="array" ref="AI774">SUMPRODUCT(--(IFERROR(HOUR(Flights_2026_09_30333435363734567891011[entry_hour]),-1)=HOUR(AF774)),--(IFERROR(Flights_2026_09_30333435363734567891011[entry_sector],"")=AG774),--(IFERROR(Flights_2026_09_30333435363734567891011[nfl],-1)&gt;=AH774),--(IFERROR(Flights_2026_09_30333435363734567891011[nfl],-1)&lt;=IF(AH774=450,450,AH774+9)))</f>
        <v>0</v>
      </c>
    </row>
    <row r="775" spans="32:35" x14ac:dyDescent="0.2">
      <c r="AF775" s="2">
        <v>0.79166666666666663</v>
      </c>
      <c r="AG775" t="s">
        <v>747</v>
      </c>
      <c r="AH775" s="17">
        <v>390</v>
      </c>
      <c r="AI775" s="17" cm="1">
        <f t="array" ref="AI775">SUMPRODUCT(--(IFERROR(HOUR(Flights_2026_09_30333435363734567891011[entry_hour]),-1)=HOUR(AF775)),--(IFERROR(Flights_2026_09_30333435363734567891011[entry_sector],"")=AG775),--(IFERROR(Flights_2026_09_30333435363734567891011[nfl],-1)&gt;=AH775),--(IFERROR(Flights_2026_09_30333435363734567891011[nfl],-1)&lt;=IF(AH775=450,450,AH775+9)))</f>
        <v>0</v>
      </c>
    </row>
    <row r="776" spans="32:35" x14ac:dyDescent="0.2">
      <c r="AF776" s="2">
        <v>0.79166666666666663</v>
      </c>
      <c r="AG776" t="s">
        <v>747</v>
      </c>
      <c r="AH776" s="17">
        <v>400</v>
      </c>
      <c r="AI776" s="17" cm="1">
        <f t="array" ref="AI776">SUMPRODUCT(--(IFERROR(HOUR(Flights_2026_09_30333435363734567891011[entry_hour]),-1)=HOUR(AF776)),--(IFERROR(Flights_2026_09_30333435363734567891011[entry_sector],"")=AG776),--(IFERROR(Flights_2026_09_30333435363734567891011[nfl],-1)&gt;=AH776),--(IFERROR(Flights_2026_09_30333435363734567891011[nfl],-1)&lt;=IF(AH776=450,450,AH776+9)))</f>
        <v>0</v>
      </c>
    </row>
    <row r="777" spans="32:35" x14ac:dyDescent="0.2">
      <c r="AF777" s="2">
        <v>0.79166666666666663</v>
      </c>
      <c r="AG777" t="s">
        <v>747</v>
      </c>
      <c r="AH777" s="17">
        <v>410</v>
      </c>
      <c r="AI777" s="17" cm="1">
        <f t="array" ref="AI777">SUMPRODUCT(--(IFERROR(HOUR(Flights_2026_09_30333435363734567891011[entry_hour]),-1)=HOUR(AF777)),--(IFERROR(Flights_2026_09_30333435363734567891011[entry_sector],"")=AG777),--(IFERROR(Flights_2026_09_30333435363734567891011[nfl],-1)&gt;=AH777),--(IFERROR(Flights_2026_09_30333435363734567891011[nfl],-1)&lt;=IF(AH777=450,450,AH777+9)))</f>
        <v>0</v>
      </c>
    </row>
    <row r="778" spans="32:35" x14ac:dyDescent="0.2">
      <c r="AF778" s="2">
        <v>0.79166666666666663</v>
      </c>
      <c r="AG778" t="s">
        <v>747</v>
      </c>
      <c r="AH778" s="17">
        <v>420</v>
      </c>
      <c r="AI778" s="17" cm="1">
        <f t="array" ref="AI778">SUMPRODUCT(--(IFERROR(HOUR(Flights_2026_09_30333435363734567891011[entry_hour]),-1)=HOUR(AF778)),--(IFERROR(Flights_2026_09_30333435363734567891011[entry_sector],"")=AG778),--(IFERROR(Flights_2026_09_30333435363734567891011[nfl],-1)&gt;=AH778),--(IFERROR(Flights_2026_09_30333435363734567891011[nfl],-1)&lt;=IF(AH778=450,450,AH778+9)))</f>
        <v>0</v>
      </c>
    </row>
    <row r="779" spans="32:35" x14ac:dyDescent="0.2">
      <c r="AF779" s="2">
        <v>0.79166666666666663</v>
      </c>
      <c r="AG779" t="s">
        <v>747</v>
      </c>
      <c r="AH779" s="17">
        <v>430</v>
      </c>
      <c r="AI779" s="17" cm="1">
        <f t="array" ref="AI779">SUMPRODUCT(--(IFERROR(HOUR(Flights_2026_09_30333435363734567891011[entry_hour]),-1)=HOUR(AF779)),--(IFERROR(Flights_2026_09_30333435363734567891011[entry_sector],"")=AG779),--(IFERROR(Flights_2026_09_30333435363734567891011[nfl],-1)&gt;=AH779),--(IFERROR(Flights_2026_09_30333435363734567891011[nfl],-1)&lt;=IF(AH779=450,450,AH779+9)))</f>
        <v>0</v>
      </c>
    </row>
    <row r="780" spans="32:35" x14ac:dyDescent="0.2">
      <c r="AF780" s="2">
        <v>0.79166666666666663</v>
      </c>
      <c r="AG780" t="s">
        <v>747</v>
      </c>
      <c r="AH780" s="17">
        <v>440</v>
      </c>
      <c r="AI780" s="17" cm="1">
        <f t="array" ref="AI780">SUMPRODUCT(--(IFERROR(HOUR(Flights_2026_09_30333435363734567891011[entry_hour]),-1)=HOUR(AF780)),--(IFERROR(Flights_2026_09_30333435363734567891011[entry_sector],"")=AG780),--(IFERROR(Flights_2026_09_30333435363734567891011[nfl],-1)&gt;=AH780),--(IFERROR(Flights_2026_09_30333435363734567891011[nfl],-1)&lt;=IF(AH780=450,450,AH780+9)))</f>
        <v>0</v>
      </c>
    </row>
    <row r="781" spans="32:35" x14ac:dyDescent="0.2">
      <c r="AF781" s="2">
        <v>0.79166666666666663</v>
      </c>
      <c r="AG781" t="s">
        <v>747</v>
      </c>
      <c r="AH781" s="17">
        <v>450</v>
      </c>
      <c r="AI781" s="17" cm="1">
        <f t="array" ref="AI781">SUMPRODUCT(--(IFERROR(HOUR(Flights_2026_09_30333435363734567891011[entry_hour]),-1)=HOUR(AF781)),--(IFERROR(Flights_2026_09_30333435363734567891011[entry_sector],"")=AG781),--(IFERROR(Flights_2026_09_30333435363734567891011[nfl],-1)&gt;=AH781),--(IFERROR(Flights_2026_09_30333435363734567891011[nfl],-1)&lt;=IF(AH781=450,450,AH781+9)))</f>
        <v>0</v>
      </c>
    </row>
    <row r="782" spans="32:35" x14ac:dyDescent="0.2">
      <c r="AF782" s="2">
        <v>0.83333333333333337</v>
      </c>
      <c r="AG782" t="s">
        <v>743</v>
      </c>
      <c r="AH782" s="17">
        <v>200</v>
      </c>
      <c r="AI782" s="17" cm="1">
        <f t="array" ref="AI782">SUMPRODUCT(--(IFERROR(HOUR(Flights_2026_09_30333435363734567891011[entry_hour]),-1)=HOUR(AF782)),--(IFERROR(Flights_2026_09_30333435363734567891011[entry_sector],"")=AG782),--(IFERROR(Flights_2026_09_30333435363734567891011[nfl],-1)&gt;=AH782),--(IFERROR(Flights_2026_09_30333435363734567891011[nfl],-1)&lt;=IF(AH782=450,450,AH782+9)))</f>
        <v>0</v>
      </c>
    </row>
    <row r="783" spans="32:35" x14ac:dyDescent="0.2">
      <c r="AF783" s="2">
        <v>0.83333333333333337</v>
      </c>
      <c r="AG783" t="s">
        <v>743</v>
      </c>
      <c r="AH783" s="17">
        <v>210</v>
      </c>
      <c r="AI783" s="17" cm="1">
        <f t="array" ref="AI783">SUMPRODUCT(--(IFERROR(HOUR(Flights_2026_09_30333435363734567891011[entry_hour]),-1)=HOUR(AF783)),--(IFERROR(Flights_2026_09_30333435363734567891011[entry_sector],"")=AG783),--(IFERROR(Flights_2026_09_30333435363734567891011[nfl],-1)&gt;=AH783),--(IFERROR(Flights_2026_09_30333435363734567891011[nfl],-1)&lt;=IF(AH783=450,450,AH783+9)))</f>
        <v>0</v>
      </c>
    </row>
    <row r="784" spans="32:35" x14ac:dyDescent="0.2">
      <c r="AF784" s="2">
        <v>0.83333333333333337</v>
      </c>
      <c r="AG784" t="s">
        <v>743</v>
      </c>
      <c r="AH784" s="17">
        <v>220</v>
      </c>
      <c r="AI784" s="17" cm="1">
        <f t="array" ref="AI784">SUMPRODUCT(--(IFERROR(HOUR(Flights_2026_09_30333435363734567891011[entry_hour]),-1)=HOUR(AF784)),--(IFERROR(Flights_2026_09_30333435363734567891011[entry_sector],"")=AG784),--(IFERROR(Flights_2026_09_30333435363734567891011[nfl],-1)&gt;=AH784),--(IFERROR(Flights_2026_09_30333435363734567891011[nfl],-1)&lt;=IF(AH784=450,450,AH784+9)))</f>
        <v>0</v>
      </c>
    </row>
    <row r="785" spans="32:35" x14ac:dyDescent="0.2">
      <c r="AF785" s="2">
        <v>0.83333333333333337</v>
      </c>
      <c r="AG785" t="s">
        <v>743</v>
      </c>
      <c r="AH785" s="17">
        <v>230</v>
      </c>
      <c r="AI785" s="17" cm="1">
        <f t="array" ref="AI785">SUMPRODUCT(--(IFERROR(HOUR(Flights_2026_09_30333435363734567891011[entry_hour]),-1)=HOUR(AF785)),--(IFERROR(Flights_2026_09_30333435363734567891011[entry_sector],"")=AG785),--(IFERROR(Flights_2026_09_30333435363734567891011[nfl],-1)&gt;=AH785),--(IFERROR(Flights_2026_09_30333435363734567891011[nfl],-1)&lt;=IF(AH785=450,450,AH785+9)))</f>
        <v>0</v>
      </c>
    </row>
    <row r="786" spans="32:35" x14ac:dyDescent="0.2">
      <c r="AF786" s="2">
        <v>0.83333333333333337</v>
      </c>
      <c r="AG786" t="s">
        <v>743</v>
      </c>
      <c r="AH786" s="17">
        <v>240</v>
      </c>
      <c r="AI786" s="17" cm="1">
        <f t="array" ref="AI786">SUMPRODUCT(--(IFERROR(HOUR(Flights_2026_09_30333435363734567891011[entry_hour]),-1)=HOUR(AF786)),--(IFERROR(Flights_2026_09_30333435363734567891011[entry_sector],"")=AG786),--(IFERROR(Flights_2026_09_30333435363734567891011[nfl],-1)&gt;=AH786),--(IFERROR(Flights_2026_09_30333435363734567891011[nfl],-1)&lt;=IF(AH786=450,450,AH786+9)))</f>
        <v>0</v>
      </c>
    </row>
    <row r="787" spans="32:35" x14ac:dyDescent="0.2">
      <c r="AF787" s="2">
        <v>0.83333333333333337</v>
      </c>
      <c r="AG787" t="s">
        <v>743</v>
      </c>
      <c r="AH787" s="17">
        <v>250</v>
      </c>
      <c r="AI787" s="17" cm="1">
        <f t="array" ref="AI787">SUMPRODUCT(--(IFERROR(HOUR(Flights_2026_09_30333435363734567891011[entry_hour]),-1)=HOUR(AF787)),--(IFERROR(Flights_2026_09_30333435363734567891011[entry_sector],"")=AG787),--(IFERROR(Flights_2026_09_30333435363734567891011[nfl],-1)&gt;=AH787),--(IFERROR(Flights_2026_09_30333435363734567891011[nfl],-1)&lt;=IF(AH787=450,450,AH787+9)))</f>
        <v>0</v>
      </c>
    </row>
    <row r="788" spans="32:35" x14ac:dyDescent="0.2">
      <c r="AF788" s="2">
        <v>0.83333333333333337</v>
      </c>
      <c r="AG788" t="s">
        <v>743</v>
      </c>
      <c r="AH788" s="17">
        <v>260</v>
      </c>
      <c r="AI788" s="17" cm="1">
        <f t="array" ref="AI788">SUMPRODUCT(--(IFERROR(HOUR(Flights_2026_09_30333435363734567891011[entry_hour]),-1)=HOUR(AF788)),--(IFERROR(Flights_2026_09_30333435363734567891011[entry_sector],"")=AG788),--(IFERROR(Flights_2026_09_30333435363734567891011[nfl],-1)&gt;=AH788),--(IFERROR(Flights_2026_09_30333435363734567891011[nfl],-1)&lt;=IF(AH788=450,450,AH788+9)))</f>
        <v>0</v>
      </c>
    </row>
    <row r="789" spans="32:35" x14ac:dyDescent="0.2">
      <c r="AF789" s="2">
        <v>0.83333333333333337</v>
      </c>
      <c r="AG789" t="s">
        <v>743</v>
      </c>
      <c r="AH789" s="17">
        <v>270</v>
      </c>
      <c r="AI789" s="17" cm="1">
        <f t="array" ref="AI789">SUMPRODUCT(--(IFERROR(HOUR(Flights_2026_09_30333435363734567891011[entry_hour]),-1)=HOUR(AF789)),--(IFERROR(Flights_2026_09_30333435363734567891011[entry_sector],"")=AG789),--(IFERROR(Flights_2026_09_30333435363734567891011[nfl],-1)&gt;=AH789),--(IFERROR(Flights_2026_09_30333435363734567891011[nfl],-1)&lt;=IF(AH789=450,450,AH789+9)))</f>
        <v>0</v>
      </c>
    </row>
    <row r="790" spans="32:35" x14ac:dyDescent="0.2">
      <c r="AF790" s="2">
        <v>0.83333333333333337</v>
      </c>
      <c r="AG790" t="s">
        <v>743</v>
      </c>
      <c r="AH790" s="17">
        <v>280</v>
      </c>
      <c r="AI790" s="17" cm="1">
        <f t="array" ref="AI790">SUMPRODUCT(--(IFERROR(HOUR(Flights_2026_09_30333435363734567891011[entry_hour]),-1)=HOUR(AF790)),--(IFERROR(Flights_2026_09_30333435363734567891011[entry_sector],"")=AG790),--(IFERROR(Flights_2026_09_30333435363734567891011[nfl],-1)&gt;=AH790),--(IFERROR(Flights_2026_09_30333435363734567891011[nfl],-1)&lt;=IF(AH790=450,450,AH790+9)))</f>
        <v>0</v>
      </c>
    </row>
    <row r="791" spans="32:35" x14ac:dyDescent="0.2">
      <c r="AF791" s="2">
        <v>0.83333333333333337</v>
      </c>
      <c r="AG791" t="s">
        <v>743</v>
      </c>
      <c r="AH791" s="17">
        <v>290</v>
      </c>
      <c r="AI791" s="17" cm="1">
        <f t="array" ref="AI791">SUMPRODUCT(--(IFERROR(HOUR(Flights_2026_09_30333435363734567891011[entry_hour]),-1)=HOUR(AF791)),--(IFERROR(Flights_2026_09_30333435363734567891011[entry_sector],"")=AG791),--(IFERROR(Flights_2026_09_30333435363734567891011[nfl],-1)&gt;=AH791),--(IFERROR(Flights_2026_09_30333435363734567891011[nfl],-1)&lt;=IF(AH791=450,450,AH791+9)))</f>
        <v>0</v>
      </c>
    </row>
    <row r="792" spans="32:35" x14ac:dyDescent="0.2">
      <c r="AF792" s="2">
        <v>0.83333333333333337</v>
      </c>
      <c r="AG792" t="s">
        <v>743</v>
      </c>
      <c r="AH792" s="17">
        <v>300</v>
      </c>
      <c r="AI792" s="17" cm="1">
        <f t="array" ref="AI792">SUMPRODUCT(--(IFERROR(HOUR(Flights_2026_09_30333435363734567891011[entry_hour]),-1)=HOUR(AF792)),--(IFERROR(Flights_2026_09_30333435363734567891011[entry_sector],"")=AG792),--(IFERROR(Flights_2026_09_30333435363734567891011[nfl],-1)&gt;=AH792),--(IFERROR(Flights_2026_09_30333435363734567891011[nfl],-1)&lt;=IF(AH792=450,450,AH792+9)))</f>
        <v>0</v>
      </c>
    </row>
    <row r="793" spans="32:35" x14ac:dyDescent="0.2">
      <c r="AF793" s="2">
        <v>0.83333333333333337</v>
      </c>
      <c r="AG793" t="s">
        <v>743</v>
      </c>
      <c r="AH793" s="17">
        <v>310</v>
      </c>
      <c r="AI793" s="17" cm="1">
        <f t="array" ref="AI793">SUMPRODUCT(--(IFERROR(HOUR(Flights_2026_09_30333435363734567891011[entry_hour]),-1)=HOUR(AF793)),--(IFERROR(Flights_2026_09_30333435363734567891011[entry_sector],"")=AG793),--(IFERROR(Flights_2026_09_30333435363734567891011[nfl],-1)&gt;=AH793),--(IFERROR(Flights_2026_09_30333435363734567891011[nfl],-1)&lt;=IF(AH793=450,450,AH793+9)))</f>
        <v>0</v>
      </c>
    </row>
    <row r="794" spans="32:35" x14ac:dyDescent="0.2">
      <c r="AF794" s="2">
        <v>0.83333333333333337</v>
      </c>
      <c r="AG794" t="s">
        <v>743</v>
      </c>
      <c r="AH794" s="17">
        <v>320</v>
      </c>
      <c r="AI794" s="17" cm="1">
        <f t="array" ref="AI794">SUMPRODUCT(--(IFERROR(HOUR(Flights_2026_09_30333435363734567891011[entry_hour]),-1)=HOUR(AF794)),--(IFERROR(Flights_2026_09_30333435363734567891011[entry_sector],"")=AG794),--(IFERROR(Flights_2026_09_30333435363734567891011[nfl],-1)&gt;=AH794),--(IFERROR(Flights_2026_09_30333435363734567891011[nfl],-1)&lt;=IF(AH794=450,450,AH794+9)))</f>
        <v>0</v>
      </c>
    </row>
    <row r="795" spans="32:35" x14ac:dyDescent="0.2">
      <c r="AF795" s="2">
        <v>0.83333333333333337</v>
      </c>
      <c r="AG795" t="s">
        <v>743</v>
      </c>
      <c r="AH795" s="17">
        <v>330</v>
      </c>
      <c r="AI795" s="17" cm="1">
        <f t="array" ref="AI795">SUMPRODUCT(--(IFERROR(HOUR(Flights_2026_09_30333435363734567891011[entry_hour]),-1)=HOUR(AF795)),--(IFERROR(Flights_2026_09_30333435363734567891011[entry_sector],"")=AG795),--(IFERROR(Flights_2026_09_30333435363734567891011[nfl],-1)&gt;=AH795),--(IFERROR(Flights_2026_09_30333435363734567891011[nfl],-1)&lt;=IF(AH795=450,450,AH795+9)))</f>
        <v>0</v>
      </c>
    </row>
    <row r="796" spans="32:35" x14ac:dyDescent="0.2">
      <c r="AF796" s="2">
        <v>0.83333333333333337</v>
      </c>
      <c r="AG796" t="s">
        <v>743</v>
      </c>
      <c r="AH796" s="17">
        <v>340</v>
      </c>
      <c r="AI796" s="17" cm="1">
        <f t="array" ref="AI796">SUMPRODUCT(--(IFERROR(HOUR(Flights_2026_09_30333435363734567891011[entry_hour]),-1)=HOUR(AF796)),--(IFERROR(Flights_2026_09_30333435363734567891011[entry_sector],"")=AG796),--(IFERROR(Flights_2026_09_30333435363734567891011[nfl],-1)&gt;=AH796),--(IFERROR(Flights_2026_09_30333435363734567891011[nfl],-1)&lt;=IF(AH796=450,450,AH796+9)))</f>
        <v>0</v>
      </c>
    </row>
    <row r="797" spans="32:35" x14ac:dyDescent="0.2">
      <c r="AF797" s="2">
        <v>0.83333333333333337</v>
      </c>
      <c r="AG797" t="s">
        <v>743</v>
      </c>
      <c r="AH797" s="17">
        <v>350</v>
      </c>
      <c r="AI797" s="17" cm="1">
        <f t="array" ref="AI797">SUMPRODUCT(--(IFERROR(HOUR(Flights_2026_09_30333435363734567891011[entry_hour]),-1)=HOUR(AF797)),--(IFERROR(Flights_2026_09_30333435363734567891011[entry_sector],"")=AG797),--(IFERROR(Flights_2026_09_30333435363734567891011[nfl],-1)&gt;=AH797),--(IFERROR(Flights_2026_09_30333435363734567891011[nfl],-1)&lt;=IF(AH797=450,450,AH797+9)))</f>
        <v>0</v>
      </c>
    </row>
    <row r="798" spans="32:35" x14ac:dyDescent="0.2">
      <c r="AF798" s="2">
        <v>0.83333333333333337</v>
      </c>
      <c r="AG798" t="s">
        <v>743</v>
      </c>
      <c r="AH798" s="17">
        <v>360</v>
      </c>
      <c r="AI798" s="17" cm="1">
        <f t="array" ref="AI798">SUMPRODUCT(--(IFERROR(HOUR(Flights_2026_09_30333435363734567891011[entry_hour]),-1)=HOUR(AF798)),--(IFERROR(Flights_2026_09_30333435363734567891011[entry_sector],"")=AG798),--(IFERROR(Flights_2026_09_30333435363734567891011[nfl],-1)&gt;=AH798),--(IFERROR(Flights_2026_09_30333435363734567891011[nfl],-1)&lt;=IF(AH798=450,450,AH798+9)))</f>
        <v>0</v>
      </c>
    </row>
    <row r="799" spans="32:35" x14ac:dyDescent="0.2">
      <c r="AF799" s="2">
        <v>0.83333333333333337</v>
      </c>
      <c r="AG799" t="s">
        <v>743</v>
      </c>
      <c r="AH799" s="17">
        <v>370</v>
      </c>
      <c r="AI799" s="17" cm="1">
        <f t="array" ref="AI799">SUMPRODUCT(--(IFERROR(HOUR(Flights_2026_09_30333435363734567891011[entry_hour]),-1)=HOUR(AF799)),--(IFERROR(Flights_2026_09_30333435363734567891011[entry_sector],"")=AG799),--(IFERROR(Flights_2026_09_30333435363734567891011[nfl],-1)&gt;=AH799),--(IFERROR(Flights_2026_09_30333435363734567891011[nfl],-1)&lt;=IF(AH799=450,450,AH799+9)))</f>
        <v>0</v>
      </c>
    </row>
    <row r="800" spans="32:35" x14ac:dyDescent="0.2">
      <c r="AF800" s="2">
        <v>0.83333333333333337</v>
      </c>
      <c r="AG800" t="s">
        <v>743</v>
      </c>
      <c r="AH800" s="17">
        <v>380</v>
      </c>
      <c r="AI800" s="17" cm="1">
        <f t="array" ref="AI800">SUMPRODUCT(--(IFERROR(HOUR(Flights_2026_09_30333435363734567891011[entry_hour]),-1)=HOUR(AF800)),--(IFERROR(Flights_2026_09_30333435363734567891011[entry_sector],"")=AG800),--(IFERROR(Flights_2026_09_30333435363734567891011[nfl],-1)&gt;=AH800),--(IFERROR(Flights_2026_09_30333435363734567891011[nfl],-1)&lt;=IF(AH800=450,450,AH800+9)))</f>
        <v>0</v>
      </c>
    </row>
    <row r="801" spans="32:35" x14ac:dyDescent="0.2">
      <c r="AF801" s="2">
        <v>0.83333333333333337</v>
      </c>
      <c r="AG801" t="s">
        <v>743</v>
      </c>
      <c r="AH801" s="17">
        <v>390</v>
      </c>
      <c r="AI801" s="17" cm="1">
        <f t="array" ref="AI801">SUMPRODUCT(--(IFERROR(HOUR(Flights_2026_09_30333435363734567891011[entry_hour]),-1)=HOUR(AF801)),--(IFERROR(Flights_2026_09_30333435363734567891011[entry_sector],"")=AG801),--(IFERROR(Flights_2026_09_30333435363734567891011[nfl],-1)&gt;=AH801),--(IFERROR(Flights_2026_09_30333435363734567891011[nfl],-1)&lt;=IF(AH801=450,450,AH801+9)))</f>
        <v>0</v>
      </c>
    </row>
    <row r="802" spans="32:35" x14ac:dyDescent="0.2">
      <c r="AF802" s="2">
        <v>0.83333333333333337</v>
      </c>
      <c r="AG802" t="s">
        <v>743</v>
      </c>
      <c r="AH802" s="17">
        <v>400</v>
      </c>
      <c r="AI802" s="17" cm="1">
        <f t="array" ref="AI802">SUMPRODUCT(--(IFERROR(HOUR(Flights_2026_09_30333435363734567891011[entry_hour]),-1)=HOUR(AF802)),--(IFERROR(Flights_2026_09_30333435363734567891011[entry_sector],"")=AG802),--(IFERROR(Flights_2026_09_30333435363734567891011[nfl],-1)&gt;=AH802),--(IFERROR(Flights_2026_09_30333435363734567891011[nfl],-1)&lt;=IF(AH802=450,450,AH802+9)))</f>
        <v>0</v>
      </c>
    </row>
    <row r="803" spans="32:35" x14ac:dyDescent="0.2">
      <c r="AF803" s="2">
        <v>0.83333333333333337</v>
      </c>
      <c r="AG803" t="s">
        <v>743</v>
      </c>
      <c r="AH803" s="17">
        <v>410</v>
      </c>
      <c r="AI803" s="17" cm="1">
        <f t="array" ref="AI803">SUMPRODUCT(--(IFERROR(HOUR(Flights_2026_09_30333435363734567891011[entry_hour]),-1)=HOUR(AF803)),--(IFERROR(Flights_2026_09_30333435363734567891011[entry_sector],"")=AG803),--(IFERROR(Flights_2026_09_30333435363734567891011[nfl],-1)&gt;=AH803),--(IFERROR(Flights_2026_09_30333435363734567891011[nfl],-1)&lt;=IF(AH803=450,450,AH803+9)))</f>
        <v>0</v>
      </c>
    </row>
    <row r="804" spans="32:35" x14ac:dyDescent="0.2">
      <c r="AF804" s="2">
        <v>0.83333333333333337</v>
      </c>
      <c r="AG804" t="s">
        <v>743</v>
      </c>
      <c r="AH804" s="17">
        <v>420</v>
      </c>
      <c r="AI804" s="17" cm="1">
        <f t="array" ref="AI804">SUMPRODUCT(--(IFERROR(HOUR(Flights_2026_09_30333435363734567891011[entry_hour]),-1)=HOUR(AF804)),--(IFERROR(Flights_2026_09_30333435363734567891011[entry_sector],"")=AG804),--(IFERROR(Flights_2026_09_30333435363734567891011[nfl],-1)&gt;=AH804),--(IFERROR(Flights_2026_09_30333435363734567891011[nfl],-1)&lt;=IF(AH804=450,450,AH804+9)))</f>
        <v>0</v>
      </c>
    </row>
    <row r="805" spans="32:35" x14ac:dyDescent="0.2">
      <c r="AF805" s="2">
        <v>0.83333333333333337</v>
      </c>
      <c r="AG805" t="s">
        <v>743</v>
      </c>
      <c r="AH805" s="17">
        <v>430</v>
      </c>
      <c r="AI805" s="17" cm="1">
        <f t="array" ref="AI805">SUMPRODUCT(--(IFERROR(HOUR(Flights_2026_09_30333435363734567891011[entry_hour]),-1)=HOUR(AF805)),--(IFERROR(Flights_2026_09_30333435363734567891011[entry_sector],"")=AG805),--(IFERROR(Flights_2026_09_30333435363734567891011[nfl],-1)&gt;=AH805),--(IFERROR(Flights_2026_09_30333435363734567891011[nfl],-1)&lt;=IF(AH805=450,450,AH805+9)))</f>
        <v>0</v>
      </c>
    </row>
    <row r="806" spans="32:35" x14ac:dyDescent="0.2">
      <c r="AF806" s="2">
        <v>0.83333333333333337</v>
      </c>
      <c r="AG806" t="s">
        <v>743</v>
      </c>
      <c r="AH806" s="17">
        <v>440</v>
      </c>
      <c r="AI806" s="17" cm="1">
        <f t="array" ref="AI806">SUMPRODUCT(--(IFERROR(HOUR(Flights_2026_09_30333435363734567891011[entry_hour]),-1)=HOUR(AF806)),--(IFERROR(Flights_2026_09_30333435363734567891011[entry_sector],"")=AG806),--(IFERROR(Flights_2026_09_30333435363734567891011[nfl],-1)&gt;=AH806),--(IFERROR(Flights_2026_09_30333435363734567891011[nfl],-1)&lt;=IF(AH806=450,450,AH806+9)))</f>
        <v>0</v>
      </c>
    </row>
    <row r="807" spans="32:35" x14ac:dyDescent="0.2">
      <c r="AF807" s="2">
        <v>0.83333333333333337</v>
      </c>
      <c r="AG807" t="s">
        <v>743</v>
      </c>
      <c r="AH807" s="17">
        <v>450</v>
      </c>
      <c r="AI807" s="17" cm="1">
        <f t="array" ref="AI807">SUMPRODUCT(--(IFERROR(HOUR(Flights_2026_09_30333435363734567891011[entry_hour]),-1)=HOUR(AF807)),--(IFERROR(Flights_2026_09_30333435363734567891011[entry_sector],"")=AG807),--(IFERROR(Flights_2026_09_30333435363734567891011[nfl],-1)&gt;=AH807),--(IFERROR(Flights_2026_09_30333435363734567891011[nfl],-1)&lt;=IF(AH807=450,450,AH807+9)))</f>
        <v>0</v>
      </c>
    </row>
    <row r="808" spans="32:35" x14ac:dyDescent="0.2">
      <c r="AF808" s="2">
        <v>0.83333333333333337</v>
      </c>
      <c r="AG808" t="s">
        <v>744</v>
      </c>
      <c r="AH808" s="17">
        <v>200</v>
      </c>
      <c r="AI808" s="17" cm="1">
        <f t="array" ref="AI808">SUMPRODUCT(--(IFERROR(HOUR(Flights_2026_09_30333435363734567891011[entry_hour]),-1)=HOUR(AF808)),--(IFERROR(Flights_2026_09_30333435363734567891011[entry_sector],"")=AG808),--(IFERROR(Flights_2026_09_30333435363734567891011[nfl],-1)&gt;=AH808),--(IFERROR(Flights_2026_09_30333435363734567891011[nfl],-1)&lt;=IF(AH808=450,450,AH808+9)))</f>
        <v>0</v>
      </c>
    </row>
    <row r="809" spans="32:35" x14ac:dyDescent="0.2">
      <c r="AF809" s="2">
        <v>0.83333333333333337</v>
      </c>
      <c r="AG809" t="s">
        <v>744</v>
      </c>
      <c r="AH809" s="17">
        <v>210</v>
      </c>
      <c r="AI809" s="17" cm="1">
        <f t="array" ref="AI809">SUMPRODUCT(--(IFERROR(HOUR(Flights_2026_09_30333435363734567891011[entry_hour]),-1)=HOUR(AF809)),--(IFERROR(Flights_2026_09_30333435363734567891011[entry_sector],"")=AG809),--(IFERROR(Flights_2026_09_30333435363734567891011[nfl],-1)&gt;=AH809),--(IFERROR(Flights_2026_09_30333435363734567891011[nfl],-1)&lt;=IF(AH809=450,450,AH809+9)))</f>
        <v>0</v>
      </c>
    </row>
    <row r="810" spans="32:35" x14ac:dyDescent="0.2">
      <c r="AF810" s="2">
        <v>0.83333333333333337</v>
      </c>
      <c r="AG810" t="s">
        <v>744</v>
      </c>
      <c r="AH810" s="17">
        <v>220</v>
      </c>
      <c r="AI810" s="17" cm="1">
        <f t="array" ref="AI810">SUMPRODUCT(--(IFERROR(HOUR(Flights_2026_09_30333435363734567891011[entry_hour]),-1)=HOUR(AF810)),--(IFERROR(Flights_2026_09_30333435363734567891011[entry_sector],"")=AG810),--(IFERROR(Flights_2026_09_30333435363734567891011[nfl],-1)&gt;=AH810),--(IFERROR(Flights_2026_09_30333435363734567891011[nfl],-1)&lt;=IF(AH810=450,450,AH810+9)))</f>
        <v>1</v>
      </c>
    </row>
    <row r="811" spans="32:35" x14ac:dyDescent="0.2">
      <c r="AF811" s="2">
        <v>0.83333333333333337</v>
      </c>
      <c r="AG811" t="s">
        <v>744</v>
      </c>
      <c r="AH811" s="17">
        <v>230</v>
      </c>
      <c r="AI811" s="17" cm="1">
        <f t="array" ref="AI811">SUMPRODUCT(--(IFERROR(HOUR(Flights_2026_09_30333435363734567891011[entry_hour]),-1)=HOUR(AF811)),--(IFERROR(Flights_2026_09_30333435363734567891011[entry_sector],"")=AG811),--(IFERROR(Flights_2026_09_30333435363734567891011[nfl],-1)&gt;=AH811),--(IFERROR(Flights_2026_09_30333435363734567891011[nfl],-1)&lt;=IF(AH811=450,450,AH811+9)))</f>
        <v>0</v>
      </c>
    </row>
    <row r="812" spans="32:35" x14ac:dyDescent="0.2">
      <c r="AF812" s="2">
        <v>0.83333333333333337</v>
      </c>
      <c r="AG812" t="s">
        <v>744</v>
      </c>
      <c r="AH812" s="17">
        <v>240</v>
      </c>
      <c r="AI812" s="17" cm="1">
        <f t="array" ref="AI812">SUMPRODUCT(--(IFERROR(HOUR(Flights_2026_09_30333435363734567891011[entry_hour]),-1)=HOUR(AF812)),--(IFERROR(Flights_2026_09_30333435363734567891011[entry_sector],"")=AG812),--(IFERROR(Flights_2026_09_30333435363734567891011[nfl],-1)&gt;=AH812),--(IFERROR(Flights_2026_09_30333435363734567891011[nfl],-1)&lt;=IF(AH812=450,450,AH812+9)))</f>
        <v>0</v>
      </c>
    </row>
    <row r="813" spans="32:35" x14ac:dyDescent="0.2">
      <c r="AF813" s="2">
        <v>0.83333333333333337</v>
      </c>
      <c r="AG813" t="s">
        <v>744</v>
      </c>
      <c r="AH813" s="17">
        <v>250</v>
      </c>
      <c r="AI813" s="17" cm="1">
        <f t="array" ref="AI813">SUMPRODUCT(--(IFERROR(HOUR(Flights_2026_09_30333435363734567891011[entry_hour]),-1)=HOUR(AF813)),--(IFERROR(Flights_2026_09_30333435363734567891011[entry_sector],"")=AG813),--(IFERROR(Flights_2026_09_30333435363734567891011[nfl],-1)&gt;=AH813),--(IFERROR(Flights_2026_09_30333435363734567891011[nfl],-1)&lt;=IF(AH813=450,450,AH813+9)))</f>
        <v>0</v>
      </c>
    </row>
    <row r="814" spans="32:35" x14ac:dyDescent="0.2">
      <c r="AF814" s="2">
        <v>0.83333333333333337</v>
      </c>
      <c r="AG814" t="s">
        <v>744</v>
      </c>
      <c r="AH814" s="17">
        <v>260</v>
      </c>
      <c r="AI814" s="17" cm="1">
        <f t="array" ref="AI814">SUMPRODUCT(--(IFERROR(HOUR(Flights_2026_09_30333435363734567891011[entry_hour]),-1)=HOUR(AF814)),--(IFERROR(Flights_2026_09_30333435363734567891011[entry_sector],"")=AG814),--(IFERROR(Flights_2026_09_30333435363734567891011[nfl],-1)&gt;=AH814),--(IFERROR(Flights_2026_09_30333435363734567891011[nfl],-1)&lt;=IF(AH814=450,450,AH814+9)))</f>
        <v>0</v>
      </c>
    </row>
    <row r="815" spans="32:35" x14ac:dyDescent="0.2">
      <c r="AF815" s="2">
        <v>0.83333333333333337</v>
      </c>
      <c r="AG815" t="s">
        <v>744</v>
      </c>
      <c r="AH815" s="17">
        <v>270</v>
      </c>
      <c r="AI815" s="17" cm="1">
        <f t="array" ref="AI815">SUMPRODUCT(--(IFERROR(HOUR(Flights_2026_09_30333435363734567891011[entry_hour]),-1)=HOUR(AF815)),--(IFERROR(Flights_2026_09_30333435363734567891011[entry_sector],"")=AG815),--(IFERROR(Flights_2026_09_30333435363734567891011[nfl],-1)&gt;=AH815),--(IFERROR(Flights_2026_09_30333435363734567891011[nfl],-1)&lt;=IF(AH815=450,450,AH815+9)))</f>
        <v>0</v>
      </c>
    </row>
    <row r="816" spans="32:35" x14ac:dyDescent="0.2">
      <c r="AF816" s="2">
        <v>0.83333333333333337</v>
      </c>
      <c r="AG816" t="s">
        <v>744</v>
      </c>
      <c r="AH816" s="17">
        <v>280</v>
      </c>
      <c r="AI816" s="17" cm="1">
        <f t="array" ref="AI816">SUMPRODUCT(--(IFERROR(HOUR(Flights_2026_09_30333435363734567891011[entry_hour]),-1)=HOUR(AF816)),--(IFERROR(Flights_2026_09_30333435363734567891011[entry_sector],"")=AG816),--(IFERROR(Flights_2026_09_30333435363734567891011[nfl],-1)&gt;=AH816),--(IFERROR(Flights_2026_09_30333435363734567891011[nfl],-1)&lt;=IF(AH816=450,450,AH816+9)))</f>
        <v>0</v>
      </c>
    </row>
    <row r="817" spans="32:35" x14ac:dyDescent="0.2">
      <c r="AF817" s="2">
        <v>0.83333333333333337</v>
      </c>
      <c r="AG817" t="s">
        <v>744</v>
      </c>
      <c r="AH817" s="17">
        <v>290</v>
      </c>
      <c r="AI817" s="17" cm="1">
        <f t="array" ref="AI817">SUMPRODUCT(--(IFERROR(HOUR(Flights_2026_09_30333435363734567891011[entry_hour]),-1)=HOUR(AF817)),--(IFERROR(Flights_2026_09_30333435363734567891011[entry_sector],"")=AG817),--(IFERROR(Flights_2026_09_30333435363734567891011[nfl],-1)&gt;=AH817),--(IFERROR(Flights_2026_09_30333435363734567891011[nfl],-1)&lt;=IF(AH817=450,450,AH817+9)))</f>
        <v>0</v>
      </c>
    </row>
    <row r="818" spans="32:35" x14ac:dyDescent="0.2">
      <c r="AF818" s="2">
        <v>0.83333333333333337</v>
      </c>
      <c r="AG818" t="s">
        <v>744</v>
      </c>
      <c r="AH818" s="17">
        <v>300</v>
      </c>
      <c r="AI818" s="17" cm="1">
        <f t="array" ref="AI818">SUMPRODUCT(--(IFERROR(HOUR(Flights_2026_09_30333435363734567891011[entry_hour]),-1)=HOUR(AF818)),--(IFERROR(Flights_2026_09_30333435363734567891011[entry_sector],"")=AG818),--(IFERROR(Flights_2026_09_30333435363734567891011[nfl],-1)&gt;=AH818),--(IFERROR(Flights_2026_09_30333435363734567891011[nfl],-1)&lt;=IF(AH818=450,450,AH818+9)))</f>
        <v>0</v>
      </c>
    </row>
    <row r="819" spans="32:35" x14ac:dyDescent="0.2">
      <c r="AF819" s="2">
        <v>0.83333333333333337</v>
      </c>
      <c r="AG819" t="s">
        <v>744</v>
      </c>
      <c r="AH819" s="17">
        <v>310</v>
      </c>
      <c r="AI819" s="17" cm="1">
        <f t="array" ref="AI819">SUMPRODUCT(--(IFERROR(HOUR(Flights_2026_09_30333435363734567891011[entry_hour]),-1)=HOUR(AF819)),--(IFERROR(Flights_2026_09_30333435363734567891011[entry_sector],"")=AG819),--(IFERROR(Flights_2026_09_30333435363734567891011[nfl],-1)&gt;=AH819),--(IFERROR(Flights_2026_09_30333435363734567891011[nfl],-1)&lt;=IF(AH819=450,450,AH819+9)))</f>
        <v>0</v>
      </c>
    </row>
    <row r="820" spans="32:35" x14ac:dyDescent="0.2">
      <c r="AF820" s="2">
        <v>0.83333333333333337</v>
      </c>
      <c r="AG820" t="s">
        <v>744</v>
      </c>
      <c r="AH820" s="17">
        <v>320</v>
      </c>
      <c r="AI820" s="17" cm="1">
        <f t="array" ref="AI820">SUMPRODUCT(--(IFERROR(HOUR(Flights_2026_09_30333435363734567891011[entry_hour]),-1)=HOUR(AF820)),--(IFERROR(Flights_2026_09_30333435363734567891011[entry_sector],"")=AG820),--(IFERROR(Flights_2026_09_30333435363734567891011[nfl],-1)&gt;=AH820),--(IFERROR(Flights_2026_09_30333435363734567891011[nfl],-1)&lt;=IF(AH820=450,450,AH820+9)))</f>
        <v>0</v>
      </c>
    </row>
    <row r="821" spans="32:35" x14ac:dyDescent="0.2">
      <c r="AF821" s="2">
        <v>0.83333333333333337</v>
      </c>
      <c r="AG821" t="s">
        <v>744</v>
      </c>
      <c r="AH821" s="17">
        <v>330</v>
      </c>
      <c r="AI821" s="17" cm="1">
        <f t="array" ref="AI821">SUMPRODUCT(--(IFERROR(HOUR(Flights_2026_09_30333435363734567891011[entry_hour]),-1)=HOUR(AF821)),--(IFERROR(Flights_2026_09_30333435363734567891011[entry_sector],"")=AG821),--(IFERROR(Flights_2026_09_30333435363734567891011[nfl],-1)&gt;=AH821),--(IFERROR(Flights_2026_09_30333435363734567891011[nfl],-1)&lt;=IF(AH821=450,450,AH821+9)))</f>
        <v>0</v>
      </c>
    </row>
    <row r="822" spans="32:35" x14ac:dyDescent="0.2">
      <c r="AF822" s="2">
        <v>0.83333333333333337</v>
      </c>
      <c r="AG822" t="s">
        <v>744</v>
      </c>
      <c r="AH822" s="17">
        <v>340</v>
      </c>
      <c r="AI822" s="17" cm="1">
        <f t="array" ref="AI822">SUMPRODUCT(--(IFERROR(HOUR(Flights_2026_09_30333435363734567891011[entry_hour]),-1)=HOUR(AF822)),--(IFERROR(Flights_2026_09_30333435363734567891011[entry_sector],"")=AG822),--(IFERROR(Flights_2026_09_30333435363734567891011[nfl],-1)&gt;=AH822),--(IFERROR(Flights_2026_09_30333435363734567891011[nfl],-1)&lt;=IF(AH822=450,450,AH822+9)))</f>
        <v>0</v>
      </c>
    </row>
    <row r="823" spans="32:35" x14ac:dyDescent="0.2">
      <c r="AF823" s="2">
        <v>0.83333333333333337</v>
      </c>
      <c r="AG823" t="s">
        <v>744</v>
      </c>
      <c r="AH823" s="17">
        <v>350</v>
      </c>
      <c r="AI823" s="17" cm="1">
        <f t="array" ref="AI823">SUMPRODUCT(--(IFERROR(HOUR(Flights_2026_09_30333435363734567891011[entry_hour]),-1)=HOUR(AF823)),--(IFERROR(Flights_2026_09_30333435363734567891011[entry_sector],"")=AG823),--(IFERROR(Flights_2026_09_30333435363734567891011[nfl],-1)&gt;=AH823),--(IFERROR(Flights_2026_09_30333435363734567891011[nfl],-1)&lt;=IF(AH823=450,450,AH823+9)))</f>
        <v>1</v>
      </c>
    </row>
    <row r="824" spans="32:35" x14ac:dyDescent="0.2">
      <c r="AF824" s="2">
        <v>0.83333333333333337</v>
      </c>
      <c r="AG824" t="s">
        <v>744</v>
      </c>
      <c r="AH824" s="17">
        <v>360</v>
      </c>
      <c r="AI824" s="17" cm="1">
        <f t="array" ref="AI824">SUMPRODUCT(--(IFERROR(HOUR(Flights_2026_09_30333435363734567891011[entry_hour]),-1)=HOUR(AF824)),--(IFERROR(Flights_2026_09_30333435363734567891011[entry_sector],"")=AG824),--(IFERROR(Flights_2026_09_30333435363734567891011[nfl],-1)&gt;=AH824),--(IFERROR(Flights_2026_09_30333435363734567891011[nfl],-1)&lt;=IF(AH824=450,450,AH824+9)))</f>
        <v>0</v>
      </c>
    </row>
    <row r="825" spans="32:35" x14ac:dyDescent="0.2">
      <c r="AF825" s="2">
        <v>0.83333333333333337</v>
      </c>
      <c r="AG825" t="s">
        <v>744</v>
      </c>
      <c r="AH825" s="17">
        <v>370</v>
      </c>
      <c r="AI825" s="17" cm="1">
        <f t="array" ref="AI825">SUMPRODUCT(--(IFERROR(HOUR(Flights_2026_09_30333435363734567891011[entry_hour]),-1)=HOUR(AF825)),--(IFERROR(Flights_2026_09_30333435363734567891011[entry_sector],"")=AG825),--(IFERROR(Flights_2026_09_30333435363734567891011[nfl],-1)&gt;=AH825),--(IFERROR(Flights_2026_09_30333435363734567891011[nfl],-1)&lt;=IF(AH825=450,450,AH825+9)))</f>
        <v>0</v>
      </c>
    </row>
    <row r="826" spans="32:35" x14ac:dyDescent="0.2">
      <c r="AF826" s="2">
        <v>0.83333333333333337</v>
      </c>
      <c r="AG826" t="s">
        <v>744</v>
      </c>
      <c r="AH826" s="17">
        <v>380</v>
      </c>
      <c r="AI826" s="17" cm="1">
        <f t="array" ref="AI826">SUMPRODUCT(--(IFERROR(HOUR(Flights_2026_09_30333435363734567891011[entry_hour]),-1)=HOUR(AF826)),--(IFERROR(Flights_2026_09_30333435363734567891011[entry_sector],"")=AG826),--(IFERROR(Flights_2026_09_30333435363734567891011[nfl],-1)&gt;=AH826),--(IFERROR(Flights_2026_09_30333435363734567891011[nfl],-1)&lt;=IF(AH826=450,450,AH826+9)))</f>
        <v>0</v>
      </c>
    </row>
    <row r="827" spans="32:35" x14ac:dyDescent="0.2">
      <c r="AF827" s="2">
        <v>0.83333333333333337</v>
      </c>
      <c r="AG827" t="s">
        <v>744</v>
      </c>
      <c r="AH827" s="17">
        <v>390</v>
      </c>
      <c r="AI827" s="17" cm="1">
        <f t="array" ref="AI827">SUMPRODUCT(--(IFERROR(HOUR(Flights_2026_09_30333435363734567891011[entry_hour]),-1)=HOUR(AF827)),--(IFERROR(Flights_2026_09_30333435363734567891011[entry_sector],"")=AG827),--(IFERROR(Flights_2026_09_30333435363734567891011[nfl],-1)&gt;=AH827),--(IFERROR(Flights_2026_09_30333435363734567891011[nfl],-1)&lt;=IF(AH827=450,450,AH827+9)))</f>
        <v>0</v>
      </c>
    </row>
    <row r="828" spans="32:35" x14ac:dyDescent="0.2">
      <c r="AF828" s="2">
        <v>0.83333333333333337</v>
      </c>
      <c r="AG828" t="s">
        <v>744</v>
      </c>
      <c r="AH828" s="17">
        <v>400</v>
      </c>
      <c r="AI828" s="17" cm="1">
        <f t="array" ref="AI828">SUMPRODUCT(--(IFERROR(HOUR(Flights_2026_09_30333435363734567891011[entry_hour]),-1)=HOUR(AF828)),--(IFERROR(Flights_2026_09_30333435363734567891011[entry_sector],"")=AG828),--(IFERROR(Flights_2026_09_30333435363734567891011[nfl],-1)&gt;=AH828),--(IFERROR(Flights_2026_09_30333435363734567891011[nfl],-1)&lt;=IF(AH828=450,450,AH828+9)))</f>
        <v>0</v>
      </c>
    </row>
    <row r="829" spans="32:35" x14ac:dyDescent="0.2">
      <c r="AF829" s="2">
        <v>0.83333333333333337</v>
      </c>
      <c r="AG829" t="s">
        <v>744</v>
      </c>
      <c r="AH829" s="17">
        <v>410</v>
      </c>
      <c r="AI829" s="17" cm="1">
        <f t="array" ref="AI829">SUMPRODUCT(--(IFERROR(HOUR(Flights_2026_09_30333435363734567891011[entry_hour]),-1)=HOUR(AF829)),--(IFERROR(Flights_2026_09_30333435363734567891011[entry_sector],"")=AG829),--(IFERROR(Flights_2026_09_30333435363734567891011[nfl],-1)&gt;=AH829),--(IFERROR(Flights_2026_09_30333435363734567891011[nfl],-1)&lt;=IF(AH829=450,450,AH829+9)))</f>
        <v>0</v>
      </c>
    </row>
    <row r="830" spans="32:35" x14ac:dyDescent="0.2">
      <c r="AF830" s="2">
        <v>0.83333333333333337</v>
      </c>
      <c r="AG830" t="s">
        <v>744</v>
      </c>
      <c r="AH830" s="17">
        <v>420</v>
      </c>
      <c r="AI830" s="17" cm="1">
        <f t="array" ref="AI830">SUMPRODUCT(--(IFERROR(HOUR(Flights_2026_09_30333435363734567891011[entry_hour]),-1)=HOUR(AF830)),--(IFERROR(Flights_2026_09_30333435363734567891011[entry_sector],"")=AG830),--(IFERROR(Flights_2026_09_30333435363734567891011[nfl],-1)&gt;=AH830),--(IFERROR(Flights_2026_09_30333435363734567891011[nfl],-1)&lt;=IF(AH830=450,450,AH830+9)))</f>
        <v>0</v>
      </c>
    </row>
    <row r="831" spans="32:35" x14ac:dyDescent="0.2">
      <c r="AF831" s="2">
        <v>0.83333333333333337</v>
      </c>
      <c r="AG831" t="s">
        <v>744</v>
      </c>
      <c r="AH831" s="17">
        <v>430</v>
      </c>
      <c r="AI831" s="17" cm="1">
        <f t="array" ref="AI831">SUMPRODUCT(--(IFERROR(HOUR(Flights_2026_09_30333435363734567891011[entry_hour]),-1)=HOUR(AF831)),--(IFERROR(Flights_2026_09_30333435363734567891011[entry_sector],"")=AG831),--(IFERROR(Flights_2026_09_30333435363734567891011[nfl],-1)&gt;=AH831),--(IFERROR(Flights_2026_09_30333435363734567891011[nfl],-1)&lt;=IF(AH831=450,450,AH831+9)))</f>
        <v>0</v>
      </c>
    </row>
    <row r="832" spans="32:35" x14ac:dyDescent="0.2">
      <c r="AF832" s="2">
        <v>0.83333333333333337</v>
      </c>
      <c r="AG832" t="s">
        <v>744</v>
      </c>
      <c r="AH832" s="17">
        <v>440</v>
      </c>
      <c r="AI832" s="17" cm="1">
        <f t="array" ref="AI832">SUMPRODUCT(--(IFERROR(HOUR(Flights_2026_09_30333435363734567891011[entry_hour]),-1)=HOUR(AF832)),--(IFERROR(Flights_2026_09_30333435363734567891011[entry_sector],"")=AG832),--(IFERROR(Flights_2026_09_30333435363734567891011[nfl],-1)&gt;=AH832),--(IFERROR(Flights_2026_09_30333435363734567891011[nfl],-1)&lt;=IF(AH832=450,450,AH832+9)))</f>
        <v>0</v>
      </c>
    </row>
    <row r="833" spans="32:35" x14ac:dyDescent="0.2">
      <c r="AF833" s="2">
        <v>0.83333333333333337</v>
      </c>
      <c r="AG833" t="s">
        <v>744</v>
      </c>
      <c r="AH833" s="17">
        <v>450</v>
      </c>
      <c r="AI833" s="17" cm="1">
        <f t="array" ref="AI833">SUMPRODUCT(--(IFERROR(HOUR(Flights_2026_09_30333435363734567891011[entry_hour]),-1)=HOUR(AF833)),--(IFERROR(Flights_2026_09_30333435363734567891011[entry_sector],"")=AG833),--(IFERROR(Flights_2026_09_30333435363734567891011[nfl],-1)&gt;=AH833),--(IFERROR(Flights_2026_09_30333435363734567891011[nfl],-1)&lt;=IF(AH833=450,450,AH833+9)))</f>
        <v>0</v>
      </c>
    </row>
    <row r="834" spans="32:35" x14ac:dyDescent="0.2">
      <c r="AF834" s="2">
        <v>0.83333333333333337</v>
      </c>
      <c r="AG834" t="s">
        <v>745</v>
      </c>
      <c r="AH834" s="17">
        <v>200</v>
      </c>
      <c r="AI834" s="17" cm="1">
        <f t="array" ref="AI834">SUMPRODUCT(--(IFERROR(HOUR(Flights_2026_09_30333435363734567891011[entry_hour]),-1)=HOUR(AF834)),--(IFERROR(Flights_2026_09_30333435363734567891011[entry_sector],"")=AG834),--(IFERROR(Flights_2026_09_30333435363734567891011[nfl],-1)&gt;=AH834),--(IFERROR(Flights_2026_09_30333435363734567891011[nfl],-1)&lt;=IF(AH834=450,450,AH834+9)))</f>
        <v>0</v>
      </c>
    </row>
    <row r="835" spans="32:35" x14ac:dyDescent="0.2">
      <c r="AF835" s="2">
        <v>0.83333333333333337</v>
      </c>
      <c r="AG835" t="s">
        <v>745</v>
      </c>
      <c r="AH835" s="17">
        <v>210</v>
      </c>
      <c r="AI835" s="17" cm="1">
        <f t="array" ref="AI835">SUMPRODUCT(--(IFERROR(HOUR(Flights_2026_09_30333435363734567891011[entry_hour]),-1)=HOUR(AF835)),--(IFERROR(Flights_2026_09_30333435363734567891011[entry_sector],"")=AG835),--(IFERROR(Flights_2026_09_30333435363734567891011[nfl],-1)&gt;=AH835),--(IFERROR(Flights_2026_09_30333435363734567891011[nfl],-1)&lt;=IF(AH835=450,450,AH835+9)))</f>
        <v>0</v>
      </c>
    </row>
    <row r="836" spans="32:35" x14ac:dyDescent="0.2">
      <c r="AF836" s="2">
        <v>0.83333333333333337</v>
      </c>
      <c r="AG836" t="s">
        <v>745</v>
      </c>
      <c r="AH836" s="17">
        <v>220</v>
      </c>
      <c r="AI836" s="17" cm="1">
        <f t="array" ref="AI836">SUMPRODUCT(--(IFERROR(HOUR(Flights_2026_09_30333435363734567891011[entry_hour]),-1)=HOUR(AF836)),--(IFERROR(Flights_2026_09_30333435363734567891011[entry_sector],"")=AG836),--(IFERROR(Flights_2026_09_30333435363734567891011[nfl],-1)&gt;=AH836),--(IFERROR(Flights_2026_09_30333435363734567891011[nfl],-1)&lt;=IF(AH836=450,450,AH836+9)))</f>
        <v>0</v>
      </c>
    </row>
    <row r="837" spans="32:35" x14ac:dyDescent="0.2">
      <c r="AF837" s="2">
        <v>0.83333333333333337</v>
      </c>
      <c r="AG837" t="s">
        <v>745</v>
      </c>
      <c r="AH837" s="17">
        <v>230</v>
      </c>
      <c r="AI837" s="17" cm="1">
        <f t="array" ref="AI837">SUMPRODUCT(--(IFERROR(HOUR(Flights_2026_09_30333435363734567891011[entry_hour]),-1)=HOUR(AF837)),--(IFERROR(Flights_2026_09_30333435363734567891011[entry_sector],"")=AG837),--(IFERROR(Flights_2026_09_30333435363734567891011[nfl],-1)&gt;=AH837),--(IFERROR(Flights_2026_09_30333435363734567891011[nfl],-1)&lt;=IF(AH837=450,450,AH837+9)))</f>
        <v>0</v>
      </c>
    </row>
    <row r="838" spans="32:35" x14ac:dyDescent="0.2">
      <c r="AF838" s="2">
        <v>0.83333333333333337</v>
      </c>
      <c r="AG838" t="s">
        <v>745</v>
      </c>
      <c r="AH838" s="17">
        <v>240</v>
      </c>
      <c r="AI838" s="17" cm="1">
        <f t="array" ref="AI838">SUMPRODUCT(--(IFERROR(HOUR(Flights_2026_09_30333435363734567891011[entry_hour]),-1)=HOUR(AF838)),--(IFERROR(Flights_2026_09_30333435363734567891011[entry_sector],"")=AG838),--(IFERROR(Flights_2026_09_30333435363734567891011[nfl],-1)&gt;=AH838),--(IFERROR(Flights_2026_09_30333435363734567891011[nfl],-1)&lt;=IF(AH838=450,450,AH838+9)))</f>
        <v>0</v>
      </c>
    </row>
    <row r="839" spans="32:35" x14ac:dyDescent="0.2">
      <c r="AF839" s="2">
        <v>0.83333333333333337</v>
      </c>
      <c r="AG839" t="s">
        <v>745</v>
      </c>
      <c r="AH839" s="17">
        <v>250</v>
      </c>
      <c r="AI839" s="17" cm="1">
        <f t="array" ref="AI839">SUMPRODUCT(--(IFERROR(HOUR(Flights_2026_09_30333435363734567891011[entry_hour]),-1)=HOUR(AF839)),--(IFERROR(Flights_2026_09_30333435363734567891011[entry_sector],"")=AG839),--(IFERROR(Flights_2026_09_30333435363734567891011[nfl],-1)&gt;=AH839),--(IFERROR(Flights_2026_09_30333435363734567891011[nfl],-1)&lt;=IF(AH839=450,450,AH839+9)))</f>
        <v>0</v>
      </c>
    </row>
    <row r="840" spans="32:35" x14ac:dyDescent="0.2">
      <c r="AF840" s="2">
        <v>0.83333333333333337</v>
      </c>
      <c r="AG840" t="s">
        <v>745</v>
      </c>
      <c r="AH840" s="17">
        <v>260</v>
      </c>
      <c r="AI840" s="17" cm="1">
        <f t="array" ref="AI840">SUMPRODUCT(--(IFERROR(HOUR(Flights_2026_09_30333435363734567891011[entry_hour]),-1)=HOUR(AF840)),--(IFERROR(Flights_2026_09_30333435363734567891011[entry_sector],"")=AG840),--(IFERROR(Flights_2026_09_30333435363734567891011[nfl],-1)&gt;=AH840),--(IFERROR(Flights_2026_09_30333435363734567891011[nfl],-1)&lt;=IF(AH840=450,450,AH840+9)))</f>
        <v>0</v>
      </c>
    </row>
    <row r="841" spans="32:35" x14ac:dyDescent="0.2">
      <c r="AF841" s="2">
        <v>0.83333333333333337</v>
      </c>
      <c r="AG841" t="s">
        <v>745</v>
      </c>
      <c r="AH841" s="17">
        <v>270</v>
      </c>
      <c r="AI841" s="17" cm="1">
        <f t="array" ref="AI841">SUMPRODUCT(--(IFERROR(HOUR(Flights_2026_09_30333435363734567891011[entry_hour]),-1)=HOUR(AF841)),--(IFERROR(Flights_2026_09_30333435363734567891011[entry_sector],"")=AG841),--(IFERROR(Flights_2026_09_30333435363734567891011[nfl],-1)&gt;=AH841),--(IFERROR(Flights_2026_09_30333435363734567891011[nfl],-1)&lt;=IF(AH841=450,450,AH841+9)))</f>
        <v>0</v>
      </c>
    </row>
    <row r="842" spans="32:35" x14ac:dyDescent="0.2">
      <c r="AF842" s="2">
        <v>0.83333333333333337</v>
      </c>
      <c r="AG842" t="s">
        <v>745</v>
      </c>
      <c r="AH842" s="17">
        <v>280</v>
      </c>
      <c r="AI842" s="17" cm="1">
        <f t="array" ref="AI842">SUMPRODUCT(--(IFERROR(HOUR(Flights_2026_09_30333435363734567891011[entry_hour]),-1)=HOUR(AF842)),--(IFERROR(Flights_2026_09_30333435363734567891011[entry_sector],"")=AG842),--(IFERROR(Flights_2026_09_30333435363734567891011[nfl],-1)&gt;=AH842),--(IFERROR(Flights_2026_09_30333435363734567891011[nfl],-1)&lt;=IF(AH842=450,450,AH842+9)))</f>
        <v>0</v>
      </c>
    </row>
    <row r="843" spans="32:35" x14ac:dyDescent="0.2">
      <c r="AF843" s="2">
        <v>0.83333333333333337</v>
      </c>
      <c r="AG843" t="s">
        <v>745</v>
      </c>
      <c r="AH843" s="17">
        <v>290</v>
      </c>
      <c r="AI843" s="17" cm="1">
        <f t="array" ref="AI843">SUMPRODUCT(--(IFERROR(HOUR(Flights_2026_09_30333435363734567891011[entry_hour]),-1)=HOUR(AF843)),--(IFERROR(Flights_2026_09_30333435363734567891011[entry_sector],"")=AG843),--(IFERROR(Flights_2026_09_30333435363734567891011[nfl],-1)&gt;=AH843),--(IFERROR(Flights_2026_09_30333435363734567891011[nfl],-1)&lt;=IF(AH843=450,450,AH843+9)))</f>
        <v>0</v>
      </c>
    </row>
    <row r="844" spans="32:35" x14ac:dyDescent="0.2">
      <c r="AF844" s="2">
        <v>0.83333333333333337</v>
      </c>
      <c r="AG844" t="s">
        <v>745</v>
      </c>
      <c r="AH844" s="17">
        <v>300</v>
      </c>
      <c r="AI844" s="17" cm="1">
        <f t="array" ref="AI844">SUMPRODUCT(--(IFERROR(HOUR(Flights_2026_09_30333435363734567891011[entry_hour]),-1)=HOUR(AF844)),--(IFERROR(Flights_2026_09_30333435363734567891011[entry_sector],"")=AG844),--(IFERROR(Flights_2026_09_30333435363734567891011[nfl],-1)&gt;=AH844),--(IFERROR(Flights_2026_09_30333435363734567891011[nfl],-1)&lt;=IF(AH844=450,450,AH844+9)))</f>
        <v>0</v>
      </c>
    </row>
    <row r="845" spans="32:35" x14ac:dyDescent="0.2">
      <c r="AF845" s="2">
        <v>0.83333333333333337</v>
      </c>
      <c r="AG845" t="s">
        <v>745</v>
      </c>
      <c r="AH845" s="17">
        <v>310</v>
      </c>
      <c r="AI845" s="17" cm="1">
        <f t="array" ref="AI845">SUMPRODUCT(--(IFERROR(HOUR(Flights_2026_09_30333435363734567891011[entry_hour]),-1)=HOUR(AF845)),--(IFERROR(Flights_2026_09_30333435363734567891011[entry_sector],"")=AG845),--(IFERROR(Flights_2026_09_30333435363734567891011[nfl],-1)&gt;=AH845),--(IFERROR(Flights_2026_09_30333435363734567891011[nfl],-1)&lt;=IF(AH845=450,450,AH845+9)))</f>
        <v>0</v>
      </c>
    </row>
    <row r="846" spans="32:35" x14ac:dyDescent="0.2">
      <c r="AF846" s="2">
        <v>0.83333333333333337</v>
      </c>
      <c r="AG846" t="s">
        <v>745</v>
      </c>
      <c r="AH846" s="17">
        <v>320</v>
      </c>
      <c r="AI846" s="17" cm="1">
        <f t="array" ref="AI846">SUMPRODUCT(--(IFERROR(HOUR(Flights_2026_09_30333435363734567891011[entry_hour]),-1)=HOUR(AF846)),--(IFERROR(Flights_2026_09_30333435363734567891011[entry_sector],"")=AG846),--(IFERROR(Flights_2026_09_30333435363734567891011[nfl],-1)&gt;=AH846),--(IFERROR(Flights_2026_09_30333435363734567891011[nfl],-1)&lt;=IF(AH846=450,450,AH846+9)))</f>
        <v>0</v>
      </c>
    </row>
    <row r="847" spans="32:35" x14ac:dyDescent="0.2">
      <c r="AF847" s="2">
        <v>0.83333333333333337</v>
      </c>
      <c r="AG847" t="s">
        <v>745</v>
      </c>
      <c r="AH847" s="17">
        <v>330</v>
      </c>
      <c r="AI847" s="17" cm="1">
        <f t="array" ref="AI847">SUMPRODUCT(--(IFERROR(HOUR(Flights_2026_09_30333435363734567891011[entry_hour]),-1)=HOUR(AF847)),--(IFERROR(Flights_2026_09_30333435363734567891011[entry_sector],"")=AG847),--(IFERROR(Flights_2026_09_30333435363734567891011[nfl],-1)&gt;=AH847),--(IFERROR(Flights_2026_09_30333435363734567891011[nfl],-1)&lt;=IF(AH847=450,450,AH847+9)))</f>
        <v>1</v>
      </c>
    </row>
    <row r="848" spans="32:35" x14ac:dyDescent="0.2">
      <c r="AF848" s="2">
        <v>0.83333333333333337</v>
      </c>
      <c r="AG848" t="s">
        <v>745</v>
      </c>
      <c r="AH848" s="17">
        <v>340</v>
      </c>
      <c r="AI848" s="17" cm="1">
        <f t="array" ref="AI848">SUMPRODUCT(--(IFERROR(HOUR(Flights_2026_09_30333435363734567891011[entry_hour]),-1)=HOUR(AF848)),--(IFERROR(Flights_2026_09_30333435363734567891011[entry_sector],"")=AG848),--(IFERROR(Flights_2026_09_30333435363734567891011[nfl],-1)&gt;=AH848),--(IFERROR(Flights_2026_09_30333435363734567891011[nfl],-1)&lt;=IF(AH848=450,450,AH848+9)))</f>
        <v>0</v>
      </c>
    </row>
    <row r="849" spans="32:35" x14ac:dyDescent="0.2">
      <c r="AF849" s="2">
        <v>0.83333333333333337</v>
      </c>
      <c r="AG849" t="s">
        <v>745</v>
      </c>
      <c r="AH849" s="17">
        <v>350</v>
      </c>
      <c r="AI849" s="17" cm="1">
        <f t="array" ref="AI849">SUMPRODUCT(--(IFERROR(HOUR(Flights_2026_09_30333435363734567891011[entry_hour]),-1)=HOUR(AF849)),--(IFERROR(Flights_2026_09_30333435363734567891011[entry_sector],"")=AG849),--(IFERROR(Flights_2026_09_30333435363734567891011[nfl],-1)&gt;=AH849),--(IFERROR(Flights_2026_09_30333435363734567891011[nfl],-1)&lt;=IF(AH849=450,450,AH849+9)))</f>
        <v>2</v>
      </c>
    </row>
    <row r="850" spans="32:35" x14ac:dyDescent="0.2">
      <c r="AF850" s="2">
        <v>0.83333333333333337</v>
      </c>
      <c r="AG850" t="s">
        <v>745</v>
      </c>
      <c r="AH850" s="17">
        <v>360</v>
      </c>
      <c r="AI850" s="17" cm="1">
        <f t="array" ref="AI850">SUMPRODUCT(--(IFERROR(HOUR(Flights_2026_09_30333435363734567891011[entry_hour]),-1)=HOUR(AF850)),--(IFERROR(Flights_2026_09_30333435363734567891011[entry_sector],"")=AG850),--(IFERROR(Flights_2026_09_30333435363734567891011[nfl],-1)&gt;=AH850),--(IFERROR(Flights_2026_09_30333435363734567891011[nfl],-1)&lt;=IF(AH850=450,450,AH850+9)))</f>
        <v>0</v>
      </c>
    </row>
    <row r="851" spans="32:35" x14ac:dyDescent="0.2">
      <c r="AF851" s="2">
        <v>0.83333333333333337</v>
      </c>
      <c r="AG851" t="s">
        <v>745</v>
      </c>
      <c r="AH851" s="17">
        <v>370</v>
      </c>
      <c r="AI851" s="17" cm="1">
        <f t="array" ref="AI851">SUMPRODUCT(--(IFERROR(HOUR(Flights_2026_09_30333435363734567891011[entry_hour]),-1)=HOUR(AF851)),--(IFERROR(Flights_2026_09_30333435363734567891011[entry_sector],"")=AG851),--(IFERROR(Flights_2026_09_30333435363734567891011[nfl],-1)&gt;=AH851),--(IFERROR(Flights_2026_09_30333435363734567891011[nfl],-1)&lt;=IF(AH851=450,450,AH851+9)))</f>
        <v>0</v>
      </c>
    </row>
    <row r="852" spans="32:35" x14ac:dyDescent="0.2">
      <c r="AF852" s="2">
        <v>0.83333333333333337</v>
      </c>
      <c r="AG852" t="s">
        <v>745</v>
      </c>
      <c r="AH852" s="17">
        <v>380</v>
      </c>
      <c r="AI852" s="17" cm="1">
        <f t="array" ref="AI852">SUMPRODUCT(--(IFERROR(HOUR(Flights_2026_09_30333435363734567891011[entry_hour]),-1)=HOUR(AF852)),--(IFERROR(Flights_2026_09_30333435363734567891011[entry_sector],"")=AG852),--(IFERROR(Flights_2026_09_30333435363734567891011[nfl],-1)&gt;=AH852),--(IFERROR(Flights_2026_09_30333435363734567891011[nfl],-1)&lt;=IF(AH852=450,450,AH852+9)))</f>
        <v>0</v>
      </c>
    </row>
    <row r="853" spans="32:35" x14ac:dyDescent="0.2">
      <c r="AF853" s="2">
        <v>0.83333333333333337</v>
      </c>
      <c r="AG853" t="s">
        <v>745</v>
      </c>
      <c r="AH853" s="17">
        <v>390</v>
      </c>
      <c r="AI853" s="17" cm="1">
        <f t="array" ref="AI853">SUMPRODUCT(--(IFERROR(HOUR(Flights_2026_09_30333435363734567891011[entry_hour]),-1)=HOUR(AF853)),--(IFERROR(Flights_2026_09_30333435363734567891011[entry_sector],"")=AG853),--(IFERROR(Flights_2026_09_30333435363734567891011[nfl],-1)&gt;=AH853),--(IFERROR(Flights_2026_09_30333435363734567891011[nfl],-1)&lt;=IF(AH853=450,450,AH853+9)))</f>
        <v>0</v>
      </c>
    </row>
    <row r="854" spans="32:35" x14ac:dyDescent="0.2">
      <c r="AF854" s="2">
        <v>0.83333333333333337</v>
      </c>
      <c r="AG854" t="s">
        <v>745</v>
      </c>
      <c r="AH854" s="17">
        <v>400</v>
      </c>
      <c r="AI854" s="17" cm="1">
        <f t="array" ref="AI854">SUMPRODUCT(--(IFERROR(HOUR(Flights_2026_09_30333435363734567891011[entry_hour]),-1)=HOUR(AF854)),--(IFERROR(Flights_2026_09_30333435363734567891011[entry_sector],"")=AG854),--(IFERROR(Flights_2026_09_30333435363734567891011[nfl],-1)&gt;=AH854),--(IFERROR(Flights_2026_09_30333435363734567891011[nfl],-1)&lt;=IF(AH854=450,450,AH854+9)))</f>
        <v>0</v>
      </c>
    </row>
    <row r="855" spans="32:35" x14ac:dyDescent="0.2">
      <c r="AF855" s="2">
        <v>0.83333333333333337</v>
      </c>
      <c r="AG855" t="s">
        <v>745</v>
      </c>
      <c r="AH855" s="17">
        <v>410</v>
      </c>
      <c r="AI855" s="17" cm="1">
        <f t="array" ref="AI855">SUMPRODUCT(--(IFERROR(HOUR(Flights_2026_09_30333435363734567891011[entry_hour]),-1)=HOUR(AF855)),--(IFERROR(Flights_2026_09_30333435363734567891011[entry_sector],"")=AG855),--(IFERROR(Flights_2026_09_30333435363734567891011[nfl],-1)&gt;=AH855),--(IFERROR(Flights_2026_09_30333435363734567891011[nfl],-1)&lt;=IF(AH855=450,450,AH855+9)))</f>
        <v>0</v>
      </c>
    </row>
    <row r="856" spans="32:35" x14ac:dyDescent="0.2">
      <c r="AF856" s="2">
        <v>0.83333333333333337</v>
      </c>
      <c r="AG856" t="s">
        <v>745</v>
      </c>
      <c r="AH856" s="17">
        <v>420</v>
      </c>
      <c r="AI856" s="17" cm="1">
        <f t="array" ref="AI856">SUMPRODUCT(--(IFERROR(HOUR(Flights_2026_09_30333435363734567891011[entry_hour]),-1)=HOUR(AF856)),--(IFERROR(Flights_2026_09_30333435363734567891011[entry_sector],"")=AG856),--(IFERROR(Flights_2026_09_30333435363734567891011[nfl],-1)&gt;=AH856),--(IFERROR(Flights_2026_09_30333435363734567891011[nfl],-1)&lt;=IF(AH856=450,450,AH856+9)))</f>
        <v>0</v>
      </c>
    </row>
    <row r="857" spans="32:35" x14ac:dyDescent="0.2">
      <c r="AF857" s="2">
        <v>0.83333333333333337</v>
      </c>
      <c r="AG857" t="s">
        <v>745</v>
      </c>
      <c r="AH857" s="17">
        <v>430</v>
      </c>
      <c r="AI857" s="17" cm="1">
        <f t="array" ref="AI857">SUMPRODUCT(--(IFERROR(HOUR(Flights_2026_09_30333435363734567891011[entry_hour]),-1)=HOUR(AF857)),--(IFERROR(Flights_2026_09_30333435363734567891011[entry_sector],"")=AG857),--(IFERROR(Flights_2026_09_30333435363734567891011[nfl],-1)&gt;=AH857),--(IFERROR(Flights_2026_09_30333435363734567891011[nfl],-1)&lt;=IF(AH857=450,450,AH857+9)))</f>
        <v>0</v>
      </c>
    </row>
    <row r="858" spans="32:35" x14ac:dyDescent="0.2">
      <c r="AF858" s="2">
        <v>0.83333333333333337</v>
      </c>
      <c r="AG858" t="s">
        <v>745</v>
      </c>
      <c r="AH858" s="17">
        <v>440</v>
      </c>
      <c r="AI858" s="17" cm="1">
        <f t="array" ref="AI858">SUMPRODUCT(--(IFERROR(HOUR(Flights_2026_09_30333435363734567891011[entry_hour]),-1)=HOUR(AF858)),--(IFERROR(Flights_2026_09_30333435363734567891011[entry_sector],"")=AG858),--(IFERROR(Flights_2026_09_30333435363734567891011[nfl],-1)&gt;=AH858),--(IFERROR(Flights_2026_09_30333435363734567891011[nfl],-1)&lt;=IF(AH858=450,450,AH858+9)))</f>
        <v>0</v>
      </c>
    </row>
    <row r="859" spans="32:35" x14ac:dyDescent="0.2">
      <c r="AF859" s="2">
        <v>0.83333333333333337</v>
      </c>
      <c r="AG859" t="s">
        <v>745</v>
      </c>
      <c r="AH859" s="17">
        <v>450</v>
      </c>
      <c r="AI859" s="17" cm="1">
        <f t="array" ref="AI859">SUMPRODUCT(--(IFERROR(HOUR(Flights_2026_09_30333435363734567891011[entry_hour]),-1)=HOUR(AF859)),--(IFERROR(Flights_2026_09_30333435363734567891011[entry_sector],"")=AG859),--(IFERROR(Flights_2026_09_30333435363734567891011[nfl],-1)&gt;=AH859),--(IFERROR(Flights_2026_09_30333435363734567891011[nfl],-1)&lt;=IF(AH859=450,450,AH859+9)))</f>
        <v>1</v>
      </c>
    </row>
    <row r="860" spans="32:35" x14ac:dyDescent="0.2">
      <c r="AF860" s="2">
        <v>0.83333333333333337</v>
      </c>
      <c r="AG860" t="s">
        <v>840</v>
      </c>
      <c r="AH860" s="17">
        <v>200</v>
      </c>
      <c r="AI860" s="17" cm="1">
        <f t="array" ref="AI860">SUMPRODUCT(--(IFERROR(HOUR(Flights_2026_09_30333435363734567891011[entry_hour]),-1)=HOUR(AF860)),--(IFERROR(Flights_2026_09_30333435363734567891011[entry_sector],"")=AG860),--(IFERROR(Flights_2026_09_30333435363734567891011[nfl],-1)&gt;=AH860),--(IFERROR(Flights_2026_09_30333435363734567891011[nfl],-1)&lt;=IF(AH860=450,450,AH860+9)))</f>
        <v>0</v>
      </c>
    </row>
    <row r="861" spans="32:35" x14ac:dyDescent="0.2">
      <c r="AF861" s="2">
        <v>0.83333333333333337</v>
      </c>
      <c r="AG861" t="s">
        <v>840</v>
      </c>
      <c r="AH861" s="17">
        <v>210</v>
      </c>
      <c r="AI861" s="17" cm="1">
        <f t="array" ref="AI861">SUMPRODUCT(--(IFERROR(HOUR(Flights_2026_09_30333435363734567891011[entry_hour]),-1)=HOUR(AF861)),--(IFERROR(Flights_2026_09_30333435363734567891011[entry_sector],"")=AG861),--(IFERROR(Flights_2026_09_30333435363734567891011[nfl],-1)&gt;=AH861),--(IFERROR(Flights_2026_09_30333435363734567891011[nfl],-1)&lt;=IF(AH861=450,450,AH861+9)))</f>
        <v>0</v>
      </c>
    </row>
    <row r="862" spans="32:35" x14ac:dyDescent="0.2">
      <c r="AF862" s="2">
        <v>0.83333333333333337</v>
      </c>
      <c r="AG862" t="s">
        <v>840</v>
      </c>
      <c r="AH862" s="17">
        <v>220</v>
      </c>
      <c r="AI862" s="17" cm="1">
        <f t="array" ref="AI862">SUMPRODUCT(--(IFERROR(HOUR(Flights_2026_09_30333435363734567891011[entry_hour]),-1)=HOUR(AF862)),--(IFERROR(Flights_2026_09_30333435363734567891011[entry_sector],"")=AG862),--(IFERROR(Flights_2026_09_30333435363734567891011[nfl],-1)&gt;=AH862),--(IFERROR(Flights_2026_09_30333435363734567891011[nfl],-1)&lt;=IF(AH862=450,450,AH862+9)))</f>
        <v>0</v>
      </c>
    </row>
    <row r="863" spans="32:35" x14ac:dyDescent="0.2">
      <c r="AF863" s="2">
        <v>0.83333333333333337</v>
      </c>
      <c r="AG863" t="s">
        <v>840</v>
      </c>
      <c r="AH863" s="17">
        <v>230</v>
      </c>
      <c r="AI863" s="17" cm="1">
        <f t="array" ref="AI863">SUMPRODUCT(--(IFERROR(HOUR(Flights_2026_09_30333435363734567891011[entry_hour]),-1)=HOUR(AF863)),--(IFERROR(Flights_2026_09_30333435363734567891011[entry_sector],"")=AG863),--(IFERROR(Flights_2026_09_30333435363734567891011[nfl],-1)&gt;=AH863),--(IFERROR(Flights_2026_09_30333435363734567891011[nfl],-1)&lt;=IF(AH863=450,450,AH863+9)))</f>
        <v>0</v>
      </c>
    </row>
    <row r="864" spans="32:35" x14ac:dyDescent="0.2">
      <c r="AF864" s="2">
        <v>0.83333333333333337</v>
      </c>
      <c r="AG864" t="s">
        <v>840</v>
      </c>
      <c r="AH864" s="17">
        <v>240</v>
      </c>
      <c r="AI864" s="17" cm="1">
        <f t="array" ref="AI864">SUMPRODUCT(--(IFERROR(HOUR(Flights_2026_09_30333435363734567891011[entry_hour]),-1)=HOUR(AF864)),--(IFERROR(Flights_2026_09_30333435363734567891011[entry_sector],"")=AG864),--(IFERROR(Flights_2026_09_30333435363734567891011[nfl],-1)&gt;=AH864),--(IFERROR(Flights_2026_09_30333435363734567891011[nfl],-1)&lt;=IF(AH864=450,450,AH864+9)))</f>
        <v>0</v>
      </c>
    </row>
    <row r="865" spans="32:35" x14ac:dyDescent="0.2">
      <c r="AF865" s="2">
        <v>0.83333333333333337</v>
      </c>
      <c r="AG865" t="s">
        <v>840</v>
      </c>
      <c r="AH865" s="17">
        <v>250</v>
      </c>
      <c r="AI865" s="17" cm="1">
        <f t="array" ref="AI865">SUMPRODUCT(--(IFERROR(HOUR(Flights_2026_09_30333435363734567891011[entry_hour]),-1)=HOUR(AF865)),--(IFERROR(Flights_2026_09_30333435363734567891011[entry_sector],"")=AG865),--(IFERROR(Flights_2026_09_30333435363734567891011[nfl],-1)&gt;=AH865),--(IFERROR(Flights_2026_09_30333435363734567891011[nfl],-1)&lt;=IF(AH865=450,450,AH865+9)))</f>
        <v>0</v>
      </c>
    </row>
    <row r="866" spans="32:35" x14ac:dyDescent="0.2">
      <c r="AF866" s="2">
        <v>0.83333333333333337</v>
      </c>
      <c r="AG866" t="s">
        <v>840</v>
      </c>
      <c r="AH866" s="17">
        <v>260</v>
      </c>
      <c r="AI866" s="17" cm="1">
        <f t="array" ref="AI866">SUMPRODUCT(--(IFERROR(HOUR(Flights_2026_09_30333435363734567891011[entry_hour]),-1)=HOUR(AF866)),--(IFERROR(Flights_2026_09_30333435363734567891011[entry_sector],"")=AG866),--(IFERROR(Flights_2026_09_30333435363734567891011[nfl],-1)&gt;=AH866),--(IFERROR(Flights_2026_09_30333435363734567891011[nfl],-1)&lt;=IF(AH866=450,450,AH866+9)))</f>
        <v>0</v>
      </c>
    </row>
    <row r="867" spans="32:35" x14ac:dyDescent="0.2">
      <c r="AF867" s="2">
        <v>0.83333333333333337</v>
      </c>
      <c r="AG867" t="s">
        <v>840</v>
      </c>
      <c r="AH867" s="17">
        <v>270</v>
      </c>
      <c r="AI867" s="17" cm="1">
        <f t="array" ref="AI867">SUMPRODUCT(--(IFERROR(HOUR(Flights_2026_09_30333435363734567891011[entry_hour]),-1)=HOUR(AF867)),--(IFERROR(Flights_2026_09_30333435363734567891011[entry_sector],"")=AG867),--(IFERROR(Flights_2026_09_30333435363734567891011[nfl],-1)&gt;=AH867),--(IFERROR(Flights_2026_09_30333435363734567891011[nfl],-1)&lt;=IF(AH867=450,450,AH867+9)))</f>
        <v>0</v>
      </c>
    </row>
    <row r="868" spans="32:35" x14ac:dyDescent="0.2">
      <c r="AF868" s="2">
        <v>0.83333333333333337</v>
      </c>
      <c r="AG868" t="s">
        <v>840</v>
      </c>
      <c r="AH868" s="17">
        <v>280</v>
      </c>
      <c r="AI868" s="17" cm="1">
        <f t="array" ref="AI868">SUMPRODUCT(--(IFERROR(HOUR(Flights_2026_09_30333435363734567891011[entry_hour]),-1)=HOUR(AF868)),--(IFERROR(Flights_2026_09_30333435363734567891011[entry_sector],"")=AG868),--(IFERROR(Flights_2026_09_30333435363734567891011[nfl],-1)&gt;=AH868),--(IFERROR(Flights_2026_09_30333435363734567891011[nfl],-1)&lt;=IF(AH868=450,450,AH868+9)))</f>
        <v>0</v>
      </c>
    </row>
    <row r="869" spans="32:35" x14ac:dyDescent="0.2">
      <c r="AF869" s="2">
        <v>0.83333333333333337</v>
      </c>
      <c r="AG869" t="s">
        <v>840</v>
      </c>
      <c r="AH869" s="17">
        <v>290</v>
      </c>
      <c r="AI869" s="17" cm="1">
        <f t="array" ref="AI869">SUMPRODUCT(--(IFERROR(HOUR(Flights_2026_09_30333435363734567891011[entry_hour]),-1)=HOUR(AF869)),--(IFERROR(Flights_2026_09_30333435363734567891011[entry_sector],"")=AG869),--(IFERROR(Flights_2026_09_30333435363734567891011[nfl],-1)&gt;=AH869),--(IFERROR(Flights_2026_09_30333435363734567891011[nfl],-1)&lt;=IF(AH869=450,450,AH869+9)))</f>
        <v>0</v>
      </c>
    </row>
    <row r="870" spans="32:35" x14ac:dyDescent="0.2">
      <c r="AF870" s="2">
        <v>0.83333333333333337</v>
      </c>
      <c r="AG870" t="s">
        <v>840</v>
      </c>
      <c r="AH870" s="17">
        <v>300</v>
      </c>
      <c r="AI870" s="17" cm="1">
        <f t="array" ref="AI870">SUMPRODUCT(--(IFERROR(HOUR(Flights_2026_09_30333435363734567891011[entry_hour]),-1)=HOUR(AF870)),--(IFERROR(Flights_2026_09_30333435363734567891011[entry_sector],"")=AG870),--(IFERROR(Flights_2026_09_30333435363734567891011[nfl],-1)&gt;=AH870),--(IFERROR(Flights_2026_09_30333435363734567891011[nfl],-1)&lt;=IF(AH870=450,450,AH870+9)))</f>
        <v>0</v>
      </c>
    </row>
    <row r="871" spans="32:35" x14ac:dyDescent="0.2">
      <c r="AF871" s="2">
        <v>0.83333333333333337</v>
      </c>
      <c r="AG871" t="s">
        <v>840</v>
      </c>
      <c r="AH871" s="17">
        <v>310</v>
      </c>
      <c r="AI871" s="17" cm="1">
        <f t="array" ref="AI871">SUMPRODUCT(--(IFERROR(HOUR(Flights_2026_09_30333435363734567891011[entry_hour]),-1)=HOUR(AF871)),--(IFERROR(Flights_2026_09_30333435363734567891011[entry_sector],"")=AG871),--(IFERROR(Flights_2026_09_30333435363734567891011[nfl],-1)&gt;=AH871),--(IFERROR(Flights_2026_09_30333435363734567891011[nfl],-1)&lt;=IF(AH871=450,450,AH871+9)))</f>
        <v>0</v>
      </c>
    </row>
    <row r="872" spans="32:35" x14ac:dyDescent="0.2">
      <c r="AF872" s="2">
        <v>0.83333333333333337</v>
      </c>
      <c r="AG872" t="s">
        <v>840</v>
      </c>
      <c r="AH872" s="17">
        <v>320</v>
      </c>
      <c r="AI872" s="17" cm="1">
        <f t="array" ref="AI872">SUMPRODUCT(--(IFERROR(HOUR(Flights_2026_09_30333435363734567891011[entry_hour]),-1)=HOUR(AF872)),--(IFERROR(Flights_2026_09_30333435363734567891011[entry_sector],"")=AG872),--(IFERROR(Flights_2026_09_30333435363734567891011[nfl],-1)&gt;=AH872),--(IFERROR(Flights_2026_09_30333435363734567891011[nfl],-1)&lt;=IF(AH872=450,450,AH872+9)))</f>
        <v>0</v>
      </c>
    </row>
    <row r="873" spans="32:35" x14ac:dyDescent="0.2">
      <c r="AF873" s="2">
        <v>0.83333333333333337</v>
      </c>
      <c r="AG873" t="s">
        <v>840</v>
      </c>
      <c r="AH873" s="17">
        <v>330</v>
      </c>
      <c r="AI873" s="17" cm="1">
        <f t="array" ref="AI873">SUMPRODUCT(--(IFERROR(HOUR(Flights_2026_09_30333435363734567891011[entry_hour]),-1)=HOUR(AF873)),--(IFERROR(Flights_2026_09_30333435363734567891011[entry_sector],"")=AG873),--(IFERROR(Flights_2026_09_30333435363734567891011[nfl],-1)&gt;=AH873),--(IFERROR(Flights_2026_09_30333435363734567891011[nfl],-1)&lt;=IF(AH873=450,450,AH873+9)))</f>
        <v>0</v>
      </c>
    </row>
    <row r="874" spans="32:35" x14ac:dyDescent="0.2">
      <c r="AF874" s="2">
        <v>0.83333333333333337</v>
      </c>
      <c r="AG874" t="s">
        <v>840</v>
      </c>
      <c r="AH874" s="17">
        <v>340</v>
      </c>
      <c r="AI874" s="17" cm="1">
        <f t="array" ref="AI874">SUMPRODUCT(--(IFERROR(HOUR(Flights_2026_09_30333435363734567891011[entry_hour]),-1)=HOUR(AF874)),--(IFERROR(Flights_2026_09_30333435363734567891011[entry_sector],"")=AG874),--(IFERROR(Flights_2026_09_30333435363734567891011[nfl],-1)&gt;=AH874),--(IFERROR(Flights_2026_09_30333435363734567891011[nfl],-1)&lt;=IF(AH874=450,450,AH874+9)))</f>
        <v>0</v>
      </c>
    </row>
    <row r="875" spans="32:35" x14ac:dyDescent="0.2">
      <c r="AF875" s="2">
        <v>0.83333333333333337</v>
      </c>
      <c r="AG875" t="s">
        <v>840</v>
      </c>
      <c r="AH875" s="17">
        <v>350</v>
      </c>
      <c r="AI875" s="17" cm="1">
        <f t="array" ref="AI875">SUMPRODUCT(--(IFERROR(HOUR(Flights_2026_09_30333435363734567891011[entry_hour]),-1)=HOUR(AF875)),--(IFERROR(Flights_2026_09_30333435363734567891011[entry_sector],"")=AG875),--(IFERROR(Flights_2026_09_30333435363734567891011[nfl],-1)&gt;=AH875),--(IFERROR(Flights_2026_09_30333435363734567891011[nfl],-1)&lt;=IF(AH875=450,450,AH875+9)))</f>
        <v>0</v>
      </c>
    </row>
    <row r="876" spans="32:35" x14ac:dyDescent="0.2">
      <c r="AF876" s="2">
        <v>0.83333333333333337</v>
      </c>
      <c r="AG876" t="s">
        <v>840</v>
      </c>
      <c r="AH876" s="17">
        <v>360</v>
      </c>
      <c r="AI876" s="17" cm="1">
        <f t="array" ref="AI876">SUMPRODUCT(--(IFERROR(HOUR(Flights_2026_09_30333435363734567891011[entry_hour]),-1)=HOUR(AF876)),--(IFERROR(Flights_2026_09_30333435363734567891011[entry_sector],"")=AG876),--(IFERROR(Flights_2026_09_30333435363734567891011[nfl],-1)&gt;=AH876),--(IFERROR(Flights_2026_09_30333435363734567891011[nfl],-1)&lt;=IF(AH876=450,450,AH876+9)))</f>
        <v>0</v>
      </c>
    </row>
    <row r="877" spans="32:35" x14ac:dyDescent="0.2">
      <c r="AF877" s="2">
        <v>0.83333333333333337</v>
      </c>
      <c r="AG877" t="s">
        <v>840</v>
      </c>
      <c r="AH877" s="17">
        <v>370</v>
      </c>
      <c r="AI877" s="17" cm="1">
        <f t="array" ref="AI877">SUMPRODUCT(--(IFERROR(HOUR(Flights_2026_09_30333435363734567891011[entry_hour]),-1)=HOUR(AF877)),--(IFERROR(Flights_2026_09_30333435363734567891011[entry_sector],"")=AG877),--(IFERROR(Flights_2026_09_30333435363734567891011[nfl],-1)&gt;=AH877),--(IFERROR(Flights_2026_09_30333435363734567891011[nfl],-1)&lt;=IF(AH877=450,450,AH877+9)))</f>
        <v>1</v>
      </c>
    </row>
    <row r="878" spans="32:35" x14ac:dyDescent="0.2">
      <c r="AF878" s="2">
        <v>0.83333333333333337</v>
      </c>
      <c r="AG878" t="s">
        <v>840</v>
      </c>
      <c r="AH878" s="17">
        <v>380</v>
      </c>
      <c r="AI878" s="17" cm="1">
        <f t="array" ref="AI878">SUMPRODUCT(--(IFERROR(HOUR(Flights_2026_09_30333435363734567891011[entry_hour]),-1)=HOUR(AF878)),--(IFERROR(Flights_2026_09_30333435363734567891011[entry_sector],"")=AG878),--(IFERROR(Flights_2026_09_30333435363734567891011[nfl],-1)&gt;=AH878),--(IFERROR(Flights_2026_09_30333435363734567891011[nfl],-1)&lt;=IF(AH878=450,450,AH878+9)))</f>
        <v>0</v>
      </c>
    </row>
    <row r="879" spans="32:35" x14ac:dyDescent="0.2">
      <c r="AF879" s="2">
        <v>0.83333333333333337</v>
      </c>
      <c r="AG879" t="s">
        <v>840</v>
      </c>
      <c r="AH879" s="17">
        <v>390</v>
      </c>
      <c r="AI879" s="17" cm="1">
        <f t="array" ref="AI879">SUMPRODUCT(--(IFERROR(HOUR(Flights_2026_09_30333435363734567891011[entry_hour]),-1)=HOUR(AF879)),--(IFERROR(Flights_2026_09_30333435363734567891011[entry_sector],"")=AG879),--(IFERROR(Flights_2026_09_30333435363734567891011[nfl],-1)&gt;=AH879),--(IFERROR(Flights_2026_09_30333435363734567891011[nfl],-1)&lt;=IF(AH879=450,450,AH879+9)))</f>
        <v>1</v>
      </c>
    </row>
    <row r="880" spans="32:35" x14ac:dyDescent="0.2">
      <c r="AF880" s="2">
        <v>0.83333333333333337</v>
      </c>
      <c r="AG880" t="s">
        <v>840</v>
      </c>
      <c r="AH880" s="17">
        <v>400</v>
      </c>
      <c r="AI880" s="17" cm="1">
        <f t="array" ref="AI880">SUMPRODUCT(--(IFERROR(HOUR(Flights_2026_09_30333435363734567891011[entry_hour]),-1)=HOUR(AF880)),--(IFERROR(Flights_2026_09_30333435363734567891011[entry_sector],"")=AG880),--(IFERROR(Flights_2026_09_30333435363734567891011[nfl],-1)&gt;=AH880),--(IFERROR(Flights_2026_09_30333435363734567891011[nfl],-1)&lt;=IF(AH880=450,450,AH880+9)))</f>
        <v>0</v>
      </c>
    </row>
    <row r="881" spans="32:35" x14ac:dyDescent="0.2">
      <c r="AF881" s="2">
        <v>0.83333333333333337</v>
      </c>
      <c r="AG881" t="s">
        <v>840</v>
      </c>
      <c r="AH881" s="17">
        <v>410</v>
      </c>
      <c r="AI881" s="17" cm="1">
        <f t="array" ref="AI881">SUMPRODUCT(--(IFERROR(HOUR(Flights_2026_09_30333435363734567891011[entry_hour]),-1)=HOUR(AF881)),--(IFERROR(Flights_2026_09_30333435363734567891011[entry_sector],"")=AG881),--(IFERROR(Flights_2026_09_30333435363734567891011[nfl],-1)&gt;=AH881),--(IFERROR(Flights_2026_09_30333435363734567891011[nfl],-1)&lt;=IF(AH881=450,450,AH881+9)))</f>
        <v>0</v>
      </c>
    </row>
    <row r="882" spans="32:35" x14ac:dyDescent="0.2">
      <c r="AF882" s="2">
        <v>0.83333333333333337</v>
      </c>
      <c r="AG882" t="s">
        <v>840</v>
      </c>
      <c r="AH882" s="17">
        <v>420</v>
      </c>
      <c r="AI882" s="17" cm="1">
        <f t="array" ref="AI882">SUMPRODUCT(--(IFERROR(HOUR(Flights_2026_09_30333435363734567891011[entry_hour]),-1)=HOUR(AF882)),--(IFERROR(Flights_2026_09_30333435363734567891011[entry_sector],"")=AG882),--(IFERROR(Flights_2026_09_30333435363734567891011[nfl],-1)&gt;=AH882),--(IFERROR(Flights_2026_09_30333435363734567891011[nfl],-1)&lt;=IF(AH882=450,450,AH882+9)))</f>
        <v>0</v>
      </c>
    </row>
    <row r="883" spans="32:35" x14ac:dyDescent="0.2">
      <c r="AF883" s="2">
        <v>0.83333333333333337</v>
      </c>
      <c r="AG883" t="s">
        <v>840</v>
      </c>
      <c r="AH883" s="17">
        <v>430</v>
      </c>
      <c r="AI883" s="17" cm="1">
        <f t="array" ref="AI883">SUMPRODUCT(--(IFERROR(HOUR(Flights_2026_09_30333435363734567891011[entry_hour]),-1)=HOUR(AF883)),--(IFERROR(Flights_2026_09_30333435363734567891011[entry_sector],"")=AG883),--(IFERROR(Flights_2026_09_30333435363734567891011[nfl],-1)&gt;=AH883),--(IFERROR(Flights_2026_09_30333435363734567891011[nfl],-1)&lt;=IF(AH883=450,450,AH883+9)))</f>
        <v>0</v>
      </c>
    </row>
    <row r="884" spans="32:35" x14ac:dyDescent="0.2">
      <c r="AF884" s="2">
        <v>0.83333333333333337</v>
      </c>
      <c r="AG884" t="s">
        <v>840</v>
      </c>
      <c r="AH884" s="17">
        <v>440</v>
      </c>
      <c r="AI884" s="17" cm="1">
        <f t="array" ref="AI884">SUMPRODUCT(--(IFERROR(HOUR(Flights_2026_09_30333435363734567891011[entry_hour]),-1)=HOUR(AF884)),--(IFERROR(Flights_2026_09_30333435363734567891011[entry_sector],"")=AG884),--(IFERROR(Flights_2026_09_30333435363734567891011[nfl],-1)&gt;=AH884),--(IFERROR(Flights_2026_09_30333435363734567891011[nfl],-1)&lt;=IF(AH884=450,450,AH884+9)))</f>
        <v>0</v>
      </c>
    </row>
    <row r="885" spans="32:35" x14ac:dyDescent="0.2">
      <c r="AF885" s="2">
        <v>0.83333333333333337</v>
      </c>
      <c r="AG885" t="s">
        <v>840</v>
      </c>
      <c r="AH885" s="17">
        <v>450</v>
      </c>
      <c r="AI885" s="17" cm="1">
        <f t="array" ref="AI885">SUMPRODUCT(--(IFERROR(HOUR(Flights_2026_09_30333435363734567891011[entry_hour]),-1)=HOUR(AF885)),--(IFERROR(Flights_2026_09_30333435363734567891011[entry_sector],"")=AG885),--(IFERROR(Flights_2026_09_30333435363734567891011[nfl],-1)&gt;=AH885),--(IFERROR(Flights_2026_09_30333435363734567891011[nfl],-1)&lt;=IF(AH885=450,450,AH885+9)))</f>
        <v>0</v>
      </c>
    </row>
    <row r="886" spans="32:35" x14ac:dyDescent="0.2">
      <c r="AF886" s="2">
        <v>0.83333333333333337</v>
      </c>
      <c r="AG886" t="s">
        <v>747</v>
      </c>
      <c r="AH886" s="17">
        <v>200</v>
      </c>
      <c r="AI886" s="17" cm="1">
        <f t="array" ref="AI886">SUMPRODUCT(--(IFERROR(HOUR(Flights_2026_09_30333435363734567891011[entry_hour]),-1)=HOUR(AF886)),--(IFERROR(Flights_2026_09_30333435363734567891011[entry_sector],"")=AG886),--(IFERROR(Flights_2026_09_30333435363734567891011[nfl],-1)&gt;=AH886),--(IFERROR(Flights_2026_09_30333435363734567891011[nfl],-1)&lt;=IF(AH886=450,450,AH886+9)))</f>
        <v>0</v>
      </c>
    </row>
    <row r="887" spans="32:35" x14ac:dyDescent="0.2">
      <c r="AF887" s="2">
        <v>0.83333333333333337</v>
      </c>
      <c r="AG887" t="s">
        <v>747</v>
      </c>
      <c r="AH887" s="17">
        <v>210</v>
      </c>
      <c r="AI887" s="17" cm="1">
        <f t="array" ref="AI887">SUMPRODUCT(--(IFERROR(HOUR(Flights_2026_09_30333435363734567891011[entry_hour]),-1)=HOUR(AF887)),--(IFERROR(Flights_2026_09_30333435363734567891011[entry_sector],"")=AG887),--(IFERROR(Flights_2026_09_30333435363734567891011[nfl],-1)&gt;=AH887),--(IFERROR(Flights_2026_09_30333435363734567891011[nfl],-1)&lt;=IF(AH887=450,450,AH887+9)))</f>
        <v>1</v>
      </c>
    </row>
    <row r="888" spans="32:35" x14ac:dyDescent="0.2">
      <c r="AF888" s="2">
        <v>0.83333333333333337</v>
      </c>
      <c r="AG888" t="s">
        <v>747</v>
      </c>
      <c r="AH888" s="17">
        <v>220</v>
      </c>
      <c r="AI888" s="17" cm="1">
        <f t="array" ref="AI888">SUMPRODUCT(--(IFERROR(HOUR(Flights_2026_09_30333435363734567891011[entry_hour]),-1)=HOUR(AF888)),--(IFERROR(Flights_2026_09_30333435363734567891011[entry_sector],"")=AG888),--(IFERROR(Flights_2026_09_30333435363734567891011[nfl],-1)&gt;=AH888),--(IFERROR(Flights_2026_09_30333435363734567891011[nfl],-1)&lt;=IF(AH888=450,450,AH888+9)))</f>
        <v>0</v>
      </c>
    </row>
    <row r="889" spans="32:35" x14ac:dyDescent="0.2">
      <c r="AF889" s="2">
        <v>0.83333333333333337</v>
      </c>
      <c r="AG889" t="s">
        <v>747</v>
      </c>
      <c r="AH889" s="17">
        <v>230</v>
      </c>
      <c r="AI889" s="17" cm="1">
        <f t="array" ref="AI889">SUMPRODUCT(--(IFERROR(HOUR(Flights_2026_09_30333435363734567891011[entry_hour]),-1)=HOUR(AF889)),--(IFERROR(Flights_2026_09_30333435363734567891011[entry_sector],"")=AG889),--(IFERROR(Flights_2026_09_30333435363734567891011[nfl],-1)&gt;=AH889),--(IFERROR(Flights_2026_09_30333435363734567891011[nfl],-1)&lt;=IF(AH889=450,450,AH889+9)))</f>
        <v>0</v>
      </c>
    </row>
    <row r="890" spans="32:35" x14ac:dyDescent="0.2">
      <c r="AF890" s="2">
        <v>0.83333333333333337</v>
      </c>
      <c r="AG890" t="s">
        <v>747</v>
      </c>
      <c r="AH890" s="17">
        <v>240</v>
      </c>
      <c r="AI890" s="17" cm="1">
        <f t="array" ref="AI890">SUMPRODUCT(--(IFERROR(HOUR(Flights_2026_09_30333435363734567891011[entry_hour]),-1)=HOUR(AF890)),--(IFERROR(Flights_2026_09_30333435363734567891011[entry_sector],"")=AG890),--(IFERROR(Flights_2026_09_30333435363734567891011[nfl],-1)&gt;=AH890),--(IFERROR(Flights_2026_09_30333435363734567891011[nfl],-1)&lt;=IF(AH890=450,450,AH890+9)))</f>
        <v>0</v>
      </c>
    </row>
    <row r="891" spans="32:35" x14ac:dyDescent="0.2">
      <c r="AF891" s="2">
        <v>0.83333333333333337</v>
      </c>
      <c r="AG891" t="s">
        <v>747</v>
      </c>
      <c r="AH891" s="17">
        <v>250</v>
      </c>
      <c r="AI891" s="17" cm="1">
        <f t="array" ref="AI891">SUMPRODUCT(--(IFERROR(HOUR(Flights_2026_09_30333435363734567891011[entry_hour]),-1)=HOUR(AF891)),--(IFERROR(Flights_2026_09_30333435363734567891011[entry_sector],"")=AG891),--(IFERROR(Flights_2026_09_30333435363734567891011[nfl],-1)&gt;=AH891),--(IFERROR(Flights_2026_09_30333435363734567891011[nfl],-1)&lt;=IF(AH891=450,450,AH891+9)))</f>
        <v>0</v>
      </c>
    </row>
    <row r="892" spans="32:35" x14ac:dyDescent="0.2">
      <c r="AF892" s="2">
        <v>0.83333333333333337</v>
      </c>
      <c r="AG892" t="s">
        <v>747</v>
      </c>
      <c r="AH892" s="17">
        <v>260</v>
      </c>
      <c r="AI892" s="17" cm="1">
        <f t="array" ref="AI892">SUMPRODUCT(--(IFERROR(HOUR(Flights_2026_09_30333435363734567891011[entry_hour]),-1)=HOUR(AF892)),--(IFERROR(Flights_2026_09_30333435363734567891011[entry_sector],"")=AG892),--(IFERROR(Flights_2026_09_30333435363734567891011[nfl],-1)&gt;=AH892),--(IFERROR(Flights_2026_09_30333435363734567891011[nfl],-1)&lt;=IF(AH892=450,450,AH892+9)))</f>
        <v>0</v>
      </c>
    </row>
    <row r="893" spans="32:35" x14ac:dyDescent="0.2">
      <c r="AF893" s="2">
        <v>0.83333333333333337</v>
      </c>
      <c r="AG893" t="s">
        <v>747</v>
      </c>
      <c r="AH893" s="17">
        <v>270</v>
      </c>
      <c r="AI893" s="17" cm="1">
        <f t="array" ref="AI893">SUMPRODUCT(--(IFERROR(HOUR(Flights_2026_09_30333435363734567891011[entry_hour]),-1)=HOUR(AF893)),--(IFERROR(Flights_2026_09_30333435363734567891011[entry_sector],"")=AG893),--(IFERROR(Flights_2026_09_30333435363734567891011[nfl],-1)&gt;=AH893),--(IFERROR(Flights_2026_09_30333435363734567891011[nfl],-1)&lt;=IF(AH893=450,450,AH893+9)))</f>
        <v>0</v>
      </c>
    </row>
    <row r="894" spans="32:35" x14ac:dyDescent="0.2">
      <c r="AF894" s="2">
        <v>0.83333333333333337</v>
      </c>
      <c r="AG894" t="s">
        <v>747</v>
      </c>
      <c r="AH894" s="17">
        <v>280</v>
      </c>
      <c r="AI894" s="17" cm="1">
        <f t="array" ref="AI894">SUMPRODUCT(--(IFERROR(HOUR(Flights_2026_09_30333435363734567891011[entry_hour]),-1)=HOUR(AF894)),--(IFERROR(Flights_2026_09_30333435363734567891011[entry_sector],"")=AG894),--(IFERROR(Flights_2026_09_30333435363734567891011[nfl],-1)&gt;=AH894),--(IFERROR(Flights_2026_09_30333435363734567891011[nfl],-1)&lt;=IF(AH894=450,450,AH894+9)))</f>
        <v>0</v>
      </c>
    </row>
    <row r="895" spans="32:35" x14ac:dyDescent="0.2">
      <c r="AF895" s="2">
        <v>0.83333333333333337</v>
      </c>
      <c r="AG895" t="s">
        <v>747</v>
      </c>
      <c r="AH895" s="17">
        <v>290</v>
      </c>
      <c r="AI895" s="17" cm="1">
        <f t="array" ref="AI895">SUMPRODUCT(--(IFERROR(HOUR(Flights_2026_09_30333435363734567891011[entry_hour]),-1)=HOUR(AF895)),--(IFERROR(Flights_2026_09_30333435363734567891011[entry_sector],"")=AG895),--(IFERROR(Flights_2026_09_30333435363734567891011[nfl],-1)&gt;=AH895),--(IFERROR(Flights_2026_09_30333435363734567891011[nfl],-1)&lt;=IF(AH895=450,450,AH895+9)))</f>
        <v>0</v>
      </c>
    </row>
    <row r="896" spans="32:35" x14ac:dyDescent="0.2">
      <c r="AF896" s="2">
        <v>0.83333333333333337</v>
      </c>
      <c r="AG896" t="s">
        <v>747</v>
      </c>
      <c r="AH896" s="17">
        <v>300</v>
      </c>
      <c r="AI896" s="17" cm="1">
        <f t="array" ref="AI896">SUMPRODUCT(--(IFERROR(HOUR(Flights_2026_09_30333435363734567891011[entry_hour]),-1)=HOUR(AF896)),--(IFERROR(Flights_2026_09_30333435363734567891011[entry_sector],"")=AG896),--(IFERROR(Flights_2026_09_30333435363734567891011[nfl],-1)&gt;=AH896),--(IFERROR(Flights_2026_09_30333435363734567891011[nfl],-1)&lt;=IF(AH896=450,450,AH896+9)))</f>
        <v>0</v>
      </c>
    </row>
    <row r="897" spans="32:35" x14ac:dyDescent="0.2">
      <c r="AF897" s="2">
        <v>0.83333333333333337</v>
      </c>
      <c r="AG897" t="s">
        <v>747</v>
      </c>
      <c r="AH897" s="17">
        <v>310</v>
      </c>
      <c r="AI897" s="17" cm="1">
        <f t="array" ref="AI897">SUMPRODUCT(--(IFERROR(HOUR(Flights_2026_09_30333435363734567891011[entry_hour]),-1)=HOUR(AF897)),--(IFERROR(Flights_2026_09_30333435363734567891011[entry_sector],"")=AG897),--(IFERROR(Flights_2026_09_30333435363734567891011[nfl],-1)&gt;=AH897),--(IFERROR(Flights_2026_09_30333435363734567891011[nfl],-1)&lt;=IF(AH897=450,450,AH897+9)))</f>
        <v>0</v>
      </c>
    </row>
    <row r="898" spans="32:35" x14ac:dyDescent="0.2">
      <c r="AF898" s="2">
        <v>0.83333333333333337</v>
      </c>
      <c r="AG898" t="s">
        <v>747</v>
      </c>
      <c r="AH898" s="17">
        <v>320</v>
      </c>
      <c r="AI898" s="17" cm="1">
        <f t="array" ref="AI898">SUMPRODUCT(--(IFERROR(HOUR(Flights_2026_09_30333435363734567891011[entry_hour]),-1)=HOUR(AF898)),--(IFERROR(Flights_2026_09_30333435363734567891011[entry_sector],"")=AG898),--(IFERROR(Flights_2026_09_30333435363734567891011[nfl],-1)&gt;=AH898),--(IFERROR(Flights_2026_09_30333435363734567891011[nfl],-1)&lt;=IF(AH898=450,450,AH898+9)))</f>
        <v>0</v>
      </c>
    </row>
    <row r="899" spans="32:35" x14ac:dyDescent="0.2">
      <c r="AF899" s="2">
        <v>0.83333333333333337</v>
      </c>
      <c r="AG899" t="s">
        <v>747</v>
      </c>
      <c r="AH899" s="17">
        <v>330</v>
      </c>
      <c r="AI899" s="17" cm="1">
        <f t="array" ref="AI899">SUMPRODUCT(--(IFERROR(HOUR(Flights_2026_09_30333435363734567891011[entry_hour]),-1)=HOUR(AF899)),--(IFERROR(Flights_2026_09_30333435363734567891011[entry_sector],"")=AG899),--(IFERROR(Flights_2026_09_30333435363734567891011[nfl],-1)&gt;=AH899),--(IFERROR(Flights_2026_09_30333435363734567891011[nfl],-1)&lt;=IF(AH899=450,450,AH899+9)))</f>
        <v>0</v>
      </c>
    </row>
    <row r="900" spans="32:35" x14ac:dyDescent="0.2">
      <c r="AF900" s="2">
        <v>0.83333333333333337</v>
      </c>
      <c r="AG900" t="s">
        <v>747</v>
      </c>
      <c r="AH900" s="17">
        <v>340</v>
      </c>
      <c r="AI900" s="17" cm="1">
        <f t="array" ref="AI900">SUMPRODUCT(--(IFERROR(HOUR(Flights_2026_09_30333435363734567891011[entry_hour]),-1)=HOUR(AF900)),--(IFERROR(Flights_2026_09_30333435363734567891011[entry_sector],"")=AG900),--(IFERROR(Flights_2026_09_30333435363734567891011[nfl],-1)&gt;=AH900),--(IFERROR(Flights_2026_09_30333435363734567891011[nfl],-1)&lt;=IF(AH900=450,450,AH900+9)))</f>
        <v>0</v>
      </c>
    </row>
    <row r="901" spans="32:35" x14ac:dyDescent="0.2">
      <c r="AF901" s="2">
        <v>0.83333333333333337</v>
      </c>
      <c r="AG901" t="s">
        <v>747</v>
      </c>
      <c r="AH901" s="17">
        <v>350</v>
      </c>
      <c r="AI901" s="17" cm="1">
        <f t="array" ref="AI901">SUMPRODUCT(--(IFERROR(HOUR(Flights_2026_09_30333435363734567891011[entry_hour]),-1)=HOUR(AF901)),--(IFERROR(Flights_2026_09_30333435363734567891011[entry_sector],"")=AG901),--(IFERROR(Flights_2026_09_30333435363734567891011[nfl],-1)&gt;=AH901),--(IFERROR(Flights_2026_09_30333435363734567891011[nfl],-1)&lt;=IF(AH901=450,450,AH901+9)))</f>
        <v>0</v>
      </c>
    </row>
    <row r="902" spans="32:35" x14ac:dyDescent="0.2">
      <c r="AF902" s="2">
        <v>0.83333333333333337</v>
      </c>
      <c r="AG902" t="s">
        <v>747</v>
      </c>
      <c r="AH902" s="17">
        <v>360</v>
      </c>
      <c r="AI902" s="17" cm="1">
        <f t="array" ref="AI902">SUMPRODUCT(--(IFERROR(HOUR(Flights_2026_09_30333435363734567891011[entry_hour]),-1)=HOUR(AF902)),--(IFERROR(Flights_2026_09_30333435363734567891011[entry_sector],"")=AG902),--(IFERROR(Flights_2026_09_30333435363734567891011[nfl],-1)&gt;=AH902),--(IFERROR(Flights_2026_09_30333435363734567891011[nfl],-1)&lt;=IF(AH902=450,450,AH902+9)))</f>
        <v>0</v>
      </c>
    </row>
    <row r="903" spans="32:35" x14ac:dyDescent="0.2">
      <c r="AF903" s="2">
        <v>0.83333333333333337</v>
      </c>
      <c r="AG903" t="s">
        <v>747</v>
      </c>
      <c r="AH903" s="17">
        <v>370</v>
      </c>
      <c r="AI903" s="17" cm="1">
        <f t="array" ref="AI903">SUMPRODUCT(--(IFERROR(HOUR(Flights_2026_09_30333435363734567891011[entry_hour]),-1)=HOUR(AF903)),--(IFERROR(Flights_2026_09_30333435363734567891011[entry_sector],"")=AG903),--(IFERROR(Flights_2026_09_30333435363734567891011[nfl],-1)&gt;=AH903),--(IFERROR(Flights_2026_09_30333435363734567891011[nfl],-1)&lt;=IF(AH903=450,450,AH903+9)))</f>
        <v>0</v>
      </c>
    </row>
    <row r="904" spans="32:35" x14ac:dyDescent="0.2">
      <c r="AF904" s="2">
        <v>0.83333333333333337</v>
      </c>
      <c r="AG904" t="s">
        <v>747</v>
      </c>
      <c r="AH904" s="17">
        <v>380</v>
      </c>
      <c r="AI904" s="17" cm="1">
        <f t="array" ref="AI904">SUMPRODUCT(--(IFERROR(HOUR(Flights_2026_09_30333435363734567891011[entry_hour]),-1)=HOUR(AF904)),--(IFERROR(Flights_2026_09_30333435363734567891011[entry_sector],"")=AG904),--(IFERROR(Flights_2026_09_30333435363734567891011[nfl],-1)&gt;=AH904),--(IFERROR(Flights_2026_09_30333435363734567891011[nfl],-1)&lt;=IF(AH904=450,450,AH904+9)))</f>
        <v>0</v>
      </c>
    </row>
    <row r="905" spans="32:35" x14ac:dyDescent="0.2">
      <c r="AF905" s="2">
        <v>0.83333333333333337</v>
      </c>
      <c r="AG905" t="s">
        <v>747</v>
      </c>
      <c r="AH905" s="17">
        <v>390</v>
      </c>
      <c r="AI905" s="17" cm="1">
        <f t="array" ref="AI905">SUMPRODUCT(--(IFERROR(HOUR(Flights_2026_09_30333435363734567891011[entry_hour]),-1)=HOUR(AF905)),--(IFERROR(Flights_2026_09_30333435363734567891011[entry_sector],"")=AG905),--(IFERROR(Flights_2026_09_30333435363734567891011[nfl],-1)&gt;=AH905),--(IFERROR(Flights_2026_09_30333435363734567891011[nfl],-1)&lt;=IF(AH905=450,450,AH905+9)))</f>
        <v>1</v>
      </c>
    </row>
    <row r="906" spans="32:35" x14ac:dyDescent="0.2">
      <c r="AF906" s="2">
        <v>0.83333333333333337</v>
      </c>
      <c r="AG906" t="s">
        <v>747</v>
      </c>
      <c r="AH906" s="17">
        <v>400</v>
      </c>
      <c r="AI906" s="17" cm="1">
        <f t="array" ref="AI906">SUMPRODUCT(--(IFERROR(HOUR(Flights_2026_09_30333435363734567891011[entry_hour]),-1)=HOUR(AF906)),--(IFERROR(Flights_2026_09_30333435363734567891011[entry_sector],"")=AG906),--(IFERROR(Flights_2026_09_30333435363734567891011[nfl],-1)&gt;=AH906),--(IFERROR(Flights_2026_09_30333435363734567891011[nfl],-1)&lt;=IF(AH906=450,450,AH906+9)))</f>
        <v>0</v>
      </c>
    </row>
    <row r="907" spans="32:35" x14ac:dyDescent="0.2">
      <c r="AF907" s="2">
        <v>0.83333333333333337</v>
      </c>
      <c r="AG907" t="s">
        <v>747</v>
      </c>
      <c r="AH907" s="17">
        <v>410</v>
      </c>
      <c r="AI907" s="17" cm="1">
        <f t="array" ref="AI907">SUMPRODUCT(--(IFERROR(HOUR(Flights_2026_09_30333435363734567891011[entry_hour]),-1)=HOUR(AF907)),--(IFERROR(Flights_2026_09_30333435363734567891011[entry_sector],"")=AG907),--(IFERROR(Flights_2026_09_30333435363734567891011[nfl],-1)&gt;=AH907),--(IFERROR(Flights_2026_09_30333435363734567891011[nfl],-1)&lt;=IF(AH907=450,450,AH907+9)))</f>
        <v>0</v>
      </c>
    </row>
    <row r="908" spans="32:35" x14ac:dyDescent="0.2">
      <c r="AF908" s="2">
        <v>0.83333333333333337</v>
      </c>
      <c r="AG908" t="s">
        <v>747</v>
      </c>
      <c r="AH908" s="17">
        <v>420</v>
      </c>
      <c r="AI908" s="17" cm="1">
        <f t="array" ref="AI908">SUMPRODUCT(--(IFERROR(HOUR(Flights_2026_09_30333435363734567891011[entry_hour]),-1)=HOUR(AF908)),--(IFERROR(Flights_2026_09_30333435363734567891011[entry_sector],"")=AG908),--(IFERROR(Flights_2026_09_30333435363734567891011[nfl],-1)&gt;=AH908),--(IFERROR(Flights_2026_09_30333435363734567891011[nfl],-1)&lt;=IF(AH908=450,450,AH908+9)))</f>
        <v>0</v>
      </c>
    </row>
    <row r="909" spans="32:35" x14ac:dyDescent="0.2">
      <c r="AF909" s="2">
        <v>0.83333333333333337</v>
      </c>
      <c r="AG909" t="s">
        <v>747</v>
      </c>
      <c r="AH909" s="17">
        <v>430</v>
      </c>
      <c r="AI909" s="17" cm="1">
        <f t="array" ref="AI909">SUMPRODUCT(--(IFERROR(HOUR(Flights_2026_09_30333435363734567891011[entry_hour]),-1)=HOUR(AF909)),--(IFERROR(Flights_2026_09_30333435363734567891011[entry_sector],"")=AG909),--(IFERROR(Flights_2026_09_30333435363734567891011[nfl],-1)&gt;=AH909),--(IFERROR(Flights_2026_09_30333435363734567891011[nfl],-1)&lt;=IF(AH909=450,450,AH909+9)))</f>
        <v>0</v>
      </c>
    </row>
    <row r="910" spans="32:35" x14ac:dyDescent="0.2">
      <c r="AF910" s="2">
        <v>0.83333333333333337</v>
      </c>
      <c r="AG910" t="s">
        <v>747</v>
      </c>
      <c r="AH910" s="17">
        <v>440</v>
      </c>
      <c r="AI910" s="17" cm="1">
        <f t="array" ref="AI910">SUMPRODUCT(--(IFERROR(HOUR(Flights_2026_09_30333435363734567891011[entry_hour]),-1)=HOUR(AF910)),--(IFERROR(Flights_2026_09_30333435363734567891011[entry_sector],"")=AG910),--(IFERROR(Flights_2026_09_30333435363734567891011[nfl],-1)&gt;=AH910),--(IFERROR(Flights_2026_09_30333435363734567891011[nfl],-1)&lt;=IF(AH910=450,450,AH910+9)))</f>
        <v>0</v>
      </c>
    </row>
    <row r="911" spans="32:35" x14ac:dyDescent="0.2">
      <c r="AF911" s="2">
        <v>0.83333333333333337</v>
      </c>
      <c r="AG911" t="s">
        <v>747</v>
      </c>
      <c r="AH911" s="17">
        <v>450</v>
      </c>
      <c r="AI911" s="17" cm="1">
        <f t="array" ref="AI911">SUMPRODUCT(--(IFERROR(HOUR(Flights_2026_09_30333435363734567891011[entry_hour]),-1)=HOUR(AF911)),--(IFERROR(Flights_2026_09_30333435363734567891011[entry_sector],"")=AG911),--(IFERROR(Flights_2026_09_30333435363734567891011[nfl],-1)&gt;=AH911),--(IFERROR(Flights_2026_09_30333435363734567891011[nfl],-1)&lt;=IF(AH911=450,450,AH911+9)))</f>
        <v>0</v>
      </c>
    </row>
    <row r="912" spans="32:35" x14ac:dyDescent="0.2">
      <c r="AF912" s="2">
        <v>0.875</v>
      </c>
      <c r="AG912" t="s">
        <v>743</v>
      </c>
      <c r="AH912" s="17">
        <v>200</v>
      </c>
      <c r="AI912" s="17" cm="1">
        <f t="array" ref="AI912">SUMPRODUCT(--(IFERROR(HOUR(Flights_2026_09_30333435363734567891011[entry_hour]),-1)=HOUR(AF912)),--(IFERROR(Flights_2026_09_30333435363734567891011[entry_sector],"")=AG912),--(IFERROR(Flights_2026_09_30333435363734567891011[nfl],-1)&gt;=AH912),--(IFERROR(Flights_2026_09_30333435363734567891011[nfl],-1)&lt;=IF(AH912=450,450,AH912+9)))</f>
        <v>0</v>
      </c>
    </row>
    <row r="913" spans="32:35" x14ac:dyDescent="0.2">
      <c r="AF913" s="2">
        <v>0.875</v>
      </c>
      <c r="AG913" t="s">
        <v>743</v>
      </c>
      <c r="AH913" s="17">
        <v>210</v>
      </c>
      <c r="AI913" s="17" cm="1">
        <f t="array" ref="AI913">SUMPRODUCT(--(IFERROR(HOUR(Flights_2026_09_30333435363734567891011[entry_hour]),-1)=HOUR(AF913)),--(IFERROR(Flights_2026_09_30333435363734567891011[entry_sector],"")=AG913),--(IFERROR(Flights_2026_09_30333435363734567891011[nfl],-1)&gt;=AH913),--(IFERROR(Flights_2026_09_30333435363734567891011[nfl],-1)&lt;=IF(AH913=450,450,AH913+9)))</f>
        <v>0</v>
      </c>
    </row>
    <row r="914" spans="32:35" x14ac:dyDescent="0.2">
      <c r="AF914" s="2">
        <v>0.875</v>
      </c>
      <c r="AG914" t="s">
        <v>743</v>
      </c>
      <c r="AH914" s="17">
        <v>220</v>
      </c>
      <c r="AI914" s="17" cm="1">
        <f t="array" ref="AI914">SUMPRODUCT(--(IFERROR(HOUR(Flights_2026_09_30333435363734567891011[entry_hour]),-1)=HOUR(AF914)),--(IFERROR(Flights_2026_09_30333435363734567891011[entry_sector],"")=AG914),--(IFERROR(Flights_2026_09_30333435363734567891011[nfl],-1)&gt;=AH914),--(IFERROR(Flights_2026_09_30333435363734567891011[nfl],-1)&lt;=IF(AH914=450,450,AH914+9)))</f>
        <v>0</v>
      </c>
    </row>
    <row r="915" spans="32:35" x14ac:dyDescent="0.2">
      <c r="AF915" s="2">
        <v>0.875</v>
      </c>
      <c r="AG915" t="s">
        <v>743</v>
      </c>
      <c r="AH915" s="17">
        <v>230</v>
      </c>
      <c r="AI915" s="17" cm="1">
        <f t="array" ref="AI915">SUMPRODUCT(--(IFERROR(HOUR(Flights_2026_09_30333435363734567891011[entry_hour]),-1)=HOUR(AF915)),--(IFERROR(Flights_2026_09_30333435363734567891011[entry_sector],"")=AG915),--(IFERROR(Flights_2026_09_30333435363734567891011[nfl],-1)&gt;=AH915),--(IFERROR(Flights_2026_09_30333435363734567891011[nfl],-1)&lt;=IF(AH915=450,450,AH915+9)))</f>
        <v>0</v>
      </c>
    </row>
    <row r="916" spans="32:35" x14ac:dyDescent="0.2">
      <c r="AF916" s="2">
        <v>0.875</v>
      </c>
      <c r="AG916" t="s">
        <v>743</v>
      </c>
      <c r="AH916" s="17">
        <v>240</v>
      </c>
      <c r="AI916" s="17" cm="1">
        <f t="array" ref="AI916">SUMPRODUCT(--(IFERROR(HOUR(Flights_2026_09_30333435363734567891011[entry_hour]),-1)=HOUR(AF916)),--(IFERROR(Flights_2026_09_30333435363734567891011[entry_sector],"")=AG916),--(IFERROR(Flights_2026_09_30333435363734567891011[nfl],-1)&gt;=AH916),--(IFERROR(Flights_2026_09_30333435363734567891011[nfl],-1)&lt;=IF(AH916=450,450,AH916+9)))</f>
        <v>0</v>
      </c>
    </row>
    <row r="917" spans="32:35" x14ac:dyDescent="0.2">
      <c r="AF917" s="2">
        <v>0.875</v>
      </c>
      <c r="AG917" t="s">
        <v>743</v>
      </c>
      <c r="AH917" s="17">
        <v>250</v>
      </c>
      <c r="AI917" s="17" cm="1">
        <f t="array" ref="AI917">SUMPRODUCT(--(IFERROR(HOUR(Flights_2026_09_30333435363734567891011[entry_hour]),-1)=HOUR(AF917)),--(IFERROR(Flights_2026_09_30333435363734567891011[entry_sector],"")=AG917),--(IFERROR(Flights_2026_09_30333435363734567891011[nfl],-1)&gt;=AH917),--(IFERROR(Flights_2026_09_30333435363734567891011[nfl],-1)&lt;=IF(AH917=450,450,AH917+9)))</f>
        <v>0</v>
      </c>
    </row>
    <row r="918" spans="32:35" x14ac:dyDescent="0.2">
      <c r="AF918" s="2">
        <v>0.875</v>
      </c>
      <c r="AG918" t="s">
        <v>743</v>
      </c>
      <c r="AH918" s="17">
        <v>260</v>
      </c>
      <c r="AI918" s="17" cm="1">
        <f t="array" ref="AI918">SUMPRODUCT(--(IFERROR(HOUR(Flights_2026_09_30333435363734567891011[entry_hour]),-1)=HOUR(AF918)),--(IFERROR(Flights_2026_09_30333435363734567891011[entry_sector],"")=AG918),--(IFERROR(Flights_2026_09_30333435363734567891011[nfl],-1)&gt;=AH918),--(IFERROR(Flights_2026_09_30333435363734567891011[nfl],-1)&lt;=IF(AH918=450,450,AH918+9)))</f>
        <v>0</v>
      </c>
    </row>
    <row r="919" spans="32:35" x14ac:dyDescent="0.2">
      <c r="AF919" s="2">
        <v>0.875</v>
      </c>
      <c r="AG919" t="s">
        <v>743</v>
      </c>
      <c r="AH919" s="17">
        <v>270</v>
      </c>
      <c r="AI919" s="17" cm="1">
        <f t="array" ref="AI919">SUMPRODUCT(--(IFERROR(HOUR(Flights_2026_09_30333435363734567891011[entry_hour]),-1)=HOUR(AF919)),--(IFERROR(Flights_2026_09_30333435363734567891011[entry_sector],"")=AG919),--(IFERROR(Flights_2026_09_30333435363734567891011[nfl],-1)&gt;=AH919),--(IFERROR(Flights_2026_09_30333435363734567891011[nfl],-1)&lt;=IF(AH919=450,450,AH919+9)))</f>
        <v>0</v>
      </c>
    </row>
    <row r="920" spans="32:35" x14ac:dyDescent="0.2">
      <c r="AF920" s="2">
        <v>0.875</v>
      </c>
      <c r="AG920" t="s">
        <v>743</v>
      </c>
      <c r="AH920" s="17">
        <v>280</v>
      </c>
      <c r="AI920" s="17" cm="1">
        <f t="array" ref="AI920">SUMPRODUCT(--(IFERROR(HOUR(Flights_2026_09_30333435363734567891011[entry_hour]),-1)=HOUR(AF920)),--(IFERROR(Flights_2026_09_30333435363734567891011[entry_sector],"")=AG920),--(IFERROR(Flights_2026_09_30333435363734567891011[nfl],-1)&gt;=AH920),--(IFERROR(Flights_2026_09_30333435363734567891011[nfl],-1)&lt;=IF(AH920=450,450,AH920+9)))</f>
        <v>0</v>
      </c>
    </row>
    <row r="921" spans="32:35" x14ac:dyDescent="0.2">
      <c r="AF921" s="2">
        <v>0.875</v>
      </c>
      <c r="AG921" t="s">
        <v>743</v>
      </c>
      <c r="AH921" s="17">
        <v>290</v>
      </c>
      <c r="AI921" s="17" cm="1">
        <f t="array" ref="AI921">SUMPRODUCT(--(IFERROR(HOUR(Flights_2026_09_30333435363734567891011[entry_hour]),-1)=HOUR(AF921)),--(IFERROR(Flights_2026_09_30333435363734567891011[entry_sector],"")=AG921),--(IFERROR(Flights_2026_09_30333435363734567891011[nfl],-1)&gt;=AH921),--(IFERROR(Flights_2026_09_30333435363734567891011[nfl],-1)&lt;=IF(AH921=450,450,AH921+9)))</f>
        <v>0</v>
      </c>
    </row>
    <row r="922" spans="32:35" x14ac:dyDescent="0.2">
      <c r="AF922" s="2">
        <v>0.875</v>
      </c>
      <c r="AG922" t="s">
        <v>743</v>
      </c>
      <c r="AH922" s="17">
        <v>300</v>
      </c>
      <c r="AI922" s="17" cm="1">
        <f t="array" ref="AI922">SUMPRODUCT(--(IFERROR(HOUR(Flights_2026_09_30333435363734567891011[entry_hour]),-1)=HOUR(AF922)),--(IFERROR(Flights_2026_09_30333435363734567891011[entry_sector],"")=AG922),--(IFERROR(Flights_2026_09_30333435363734567891011[nfl],-1)&gt;=AH922),--(IFERROR(Flights_2026_09_30333435363734567891011[nfl],-1)&lt;=IF(AH922=450,450,AH922+9)))</f>
        <v>0</v>
      </c>
    </row>
    <row r="923" spans="32:35" x14ac:dyDescent="0.2">
      <c r="AF923" s="2">
        <v>0.875</v>
      </c>
      <c r="AG923" t="s">
        <v>743</v>
      </c>
      <c r="AH923" s="17">
        <v>310</v>
      </c>
      <c r="AI923" s="17" cm="1">
        <f t="array" ref="AI923">SUMPRODUCT(--(IFERROR(HOUR(Flights_2026_09_30333435363734567891011[entry_hour]),-1)=HOUR(AF923)),--(IFERROR(Flights_2026_09_30333435363734567891011[entry_sector],"")=AG923),--(IFERROR(Flights_2026_09_30333435363734567891011[nfl],-1)&gt;=AH923),--(IFERROR(Flights_2026_09_30333435363734567891011[nfl],-1)&lt;=IF(AH923=450,450,AH923+9)))</f>
        <v>0</v>
      </c>
    </row>
    <row r="924" spans="32:35" x14ac:dyDescent="0.2">
      <c r="AF924" s="2">
        <v>0.875</v>
      </c>
      <c r="AG924" t="s">
        <v>743</v>
      </c>
      <c r="AH924" s="17">
        <v>320</v>
      </c>
      <c r="AI924" s="17" cm="1">
        <f t="array" ref="AI924">SUMPRODUCT(--(IFERROR(HOUR(Flights_2026_09_30333435363734567891011[entry_hour]),-1)=HOUR(AF924)),--(IFERROR(Flights_2026_09_30333435363734567891011[entry_sector],"")=AG924),--(IFERROR(Flights_2026_09_30333435363734567891011[nfl],-1)&gt;=AH924),--(IFERROR(Flights_2026_09_30333435363734567891011[nfl],-1)&lt;=IF(AH924=450,450,AH924+9)))</f>
        <v>0</v>
      </c>
    </row>
    <row r="925" spans="32:35" x14ac:dyDescent="0.2">
      <c r="AF925" s="2">
        <v>0.875</v>
      </c>
      <c r="AG925" t="s">
        <v>743</v>
      </c>
      <c r="AH925" s="17">
        <v>330</v>
      </c>
      <c r="AI925" s="17" cm="1">
        <f t="array" ref="AI925">SUMPRODUCT(--(IFERROR(HOUR(Flights_2026_09_30333435363734567891011[entry_hour]),-1)=HOUR(AF925)),--(IFERROR(Flights_2026_09_30333435363734567891011[entry_sector],"")=AG925),--(IFERROR(Flights_2026_09_30333435363734567891011[nfl],-1)&gt;=AH925),--(IFERROR(Flights_2026_09_30333435363734567891011[nfl],-1)&lt;=IF(AH925=450,450,AH925+9)))</f>
        <v>0</v>
      </c>
    </row>
    <row r="926" spans="32:35" x14ac:dyDescent="0.2">
      <c r="AF926" s="2">
        <v>0.875</v>
      </c>
      <c r="AG926" t="s">
        <v>743</v>
      </c>
      <c r="AH926" s="17">
        <v>340</v>
      </c>
      <c r="AI926" s="17" cm="1">
        <f t="array" ref="AI926">SUMPRODUCT(--(IFERROR(HOUR(Flights_2026_09_30333435363734567891011[entry_hour]),-1)=HOUR(AF926)),--(IFERROR(Flights_2026_09_30333435363734567891011[entry_sector],"")=AG926),--(IFERROR(Flights_2026_09_30333435363734567891011[nfl],-1)&gt;=AH926),--(IFERROR(Flights_2026_09_30333435363734567891011[nfl],-1)&lt;=IF(AH926=450,450,AH926+9)))</f>
        <v>0</v>
      </c>
    </row>
    <row r="927" spans="32:35" x14ac:dyDescent="0.2">
      <c r="AF927" s="2">
        <v>0.875</v>
      </c>
      <c r="AG927" t="s">
        <v>743</v>
      </c>
      <c r="AH927" s="17">
        <v>350</v>
      </c>
      <c r="AI927" s="17" cm="1">
        <f t="array" ref="AI927">SUMPRODUCT(--(IFERROR(HOUR(Flights_2026_09_30333435363734567891011[entry_hour]),-1)=HOUR(AF927)),--(IFERROR(Flights_2026_09_30333435363734567891011[entry_sector],"")=AG927),--(IFERROR(Flights_2026_09_30333435363734567891011[nfl],-1)&gt;=AH927),--(IFERROR(Flights_2026_09_30333435363734567891011[nfl],-1)&lt;=IF(AH927=450,450,AH927+9)))</f>
        <v>0</v>
      </c>
    </row>
    <row r="928" spans="32:35" x14ac:dyDescent="0.2">
      <c r="AF928" s="2">
        <v>0.875</v>
      </c>
      <c r="AG928" t="s">
        <v>743</v>
      </c>
      <c r="AH928" s="17">
        <v>360</v>
      </c>
      <c r="AI928" s="17" cm="1">
        <f t="array" ref="AI928">SUMPRODUCT(--(IFERROR(HOUR(Flights_2026_09_30333435363734567891011[entry_hour]),-1)=HOUR(AF928)),--(IFERROR(Flights_2026_09_30333435363734567891011[entry_sector],"")=AG928),--(IFERROR(Flights_2026_09_30333435363734567891011[nfl],-1)&gt;=AH928),--(IFERROR(Flights_2026_09_30333435363734567891011[nfl],-1)&lt;=IF(AH928=450,450,AH928+9)))</f>
        <v>0</v>
      </c>
    </row>
    <row r="929" spans="32:35" x14ac:dyDescent="0.2">
      <c r="AF929" s="2">
        <v>0.875</v>
      </c>
      <c r="AG929" t="s">
        <v>743</v>
      </c>
      <c r="AH929" s="17">
        <v>370</v>
      </c>
      <c r="AI929" s="17" cm="1">
        <f t="array" ref="AI929">SUMPRODUCT(--(IFERROR(HOUR(Flights_2026_09_30333435363734567891011[entry_hour]),-1)=HOUR(AF929)),--(IFERROR(Flights_2026_09_30333435363734567891011[entry_sector],"")=AG929),--(IFERROR(Flights_2026_09_30333435363734567891011[nfl],-1)&gt;=AH929),--(IFERROR(Flights_2026_09_30333435363734567891011[nfl],-1)&lt;=IF(AH929=450,450,AH929+9)))</f>
        <v>0</v>
      </c>
    </row>
    <row r="930" spans="32:35" x14ac:dyDescent="0.2">
      <c r="AF930" s="2">
        <v>0.875</v>
      </c>
      <c r="AG930" t="s">
        <v>743</v>
      </c>
      <c r="AH930" s="17">
        <v>380</v>
      </c>
      <c r="AI930" s="17" cm="1">
        <f t="array" ref="AI930">SUMPRODUCT(--(IFERROR(HOUR(Flights_2026_09_30333435363734567891011[entry_hour]),-1)=HOUR(AF930)),--(IFERROR(Flights_2026_09_30333435363734567891011[entry_sector],"")=AG930),--(IFERROR(Flights_2026_09_30333435363734567891011[nfl],-1)&gt;=AH930),--(IFERROR(Flights_2026_09_30333435363734567891011[nfl],-1)&lt;=IF(AH930=450,450,AH930+9)))</f>
        <v>0</v>
      </c>
    </row>
    <row r="931" spans="32:35" x14ac:dyDescent="0.2">
      <c r="AF931" s="2">
        <v>0.875</v>
      </c>
      <c r="AG931" t="s">
        <v>743</v>
      </c>
      <c r="AH931" s="17">
        <v>390</v>
      </c>
      <c r="AI931" s="17" cm="1">
        <f t="array" ref="AI931">SUMPRODUCT(--(IFERROR(HOUR(Flights_2026_09_30333435363734567891011[entry_hour]),-1)=HOUR(AF931)),--(IFERROR(Flights_2026_09_30333435363734567891011[entry_sector],"")=AG931),--(IFERROR(Flights_2026_09_30333435363734567891011[nfl],-1)&gt;=AH931),--(IFERROR(Flights_2026_09_30333435363734567891011[nfl],-1)&lt;=IF(AH931=450,450,AH931+9)))</f>
        <v>0</v>
      </c>
    </row>
    <row r="932" spans="32:35" x14ac:dyDescent="0.2">
      <c r="AF932" s="2">
        <v>0.875</v>
      </c>
      <c r="AG932" t="s">
        <v>743</v>
      </c>
      <c r="AH932" s="17">
        <v>400</v>
      </c>
      <c r="AI932" s="17" cm="1">
        <f t="array" ref="AI932">SUMPRODUCT(--(IFERROR(HOUR(Flights_2026_09_30333435363734567891011[entry_hour]),-1)=HOUR(AF932)),--(IFERROR(Flights_2026_09_30333435363734567891011[entry_sector],"")=AG932),--(IFERROR(Flights_2026_09_30333435363734567891011[nfl],-1)&gt;=AH932),--(IFERROR(Flights_2026_09_30333435363734567891011[nfl],-1)&lt;=IF(AH932=450,450,AH932+9)))</f>
        <v>0</v>
      </c>
    </row>
    <row r="933" spans="32:35" x14ac:dyDescent="0.2">
      <c r="AF933" s="2">
        <v>0.875</v>
      </c>
      <c r="AG933" t="s">
        <v>743</v>
      </c>
      <c r="AH933" s="17">
        <v>410</v>
      </c>
      <c r="AI933" s="17" cm="1">
        <f t="array" ref="AI933">SUMPRODUCT(--(IFERROR(HOUR(Flights_2026_09_30333435363734567891011[entry_hour]),-1)=HOUR(AF933)),--(IFERROR(Flights_2026_09_30333435363734567891011[entry_sector],"")=AG933),--(IFERROR(Flights_2026_09_30333435363734567891011[nfl],-1)&gt;=AH933),--(IFERROR(Flights_2026_09_30333435363734567891011[nfl],-1)&lt;=IF(AH933=450,450,AH933+9)))</f>
        <v>0</v>
      </c>
    </row>
    <row r="934" spans="32:35" x14ac:dyDescent="0.2">
      <c r="AF934" s="2">
        <v>0.875</v>
      </c>
      <c r="AG934" t="s">
        <v>743</v>
      </c>
      <c r="AH934" s="17">
        <v>420</v>
      </c>
      <c r="AI934" s="17" cm="1">
        <f t="array" ref="AI934">SUMPRODUCT(--(IFERROR(HOUR(Flights_2026_09_30333435363734567891011[entry_hour]),-1)=HOUR(AF934)),--(IFERROR(Flights_2026_09_30333435363734567891011[entry_sector],"")=AG934),--(IFERROR(Flights_2026_09_30333435363734567891011[nfl],-1)&gt;=AH934),--(IFERROR(Flights_2026_09_30333435363734567891011[nfl],-1)&lt;=IF(AH934=450,450,AH934+9)))</f>
        <v>0</v>
      </c>
    </row>
    <row r="935" spans="32:35" x14ac:dyDescent="0.2">
      <c r="AF935" s="2">
        <v>0.875</v>
      </c>
      <c r="AG935" t="s">
        <v>743</v>
      </c>
      <c r="AH935" s="17">
        <v>430</v>
      </c>
      <c r="AI935" s="17" cm="1">
        <f t="array" ref="AI935">SUMPRODUCT(--(IFERROR(HOUR(Flights_2026_09_30333435363734567891011[entry_hour]),-1)=HOUR(AF935)),--(IFERROR(Flights_2026_09_30333435363734567891011[entry_sector],"")=AG935),--(IFERROR(Flights_2026_09_30333435363734567891011[nfl],-1)&gt;=AH935),--(IFERROR(Flights_2026_09_30333435363734567891011[nfl],-1)&lt;=IF(AH935=450,450,AH935+9)))</f>
        <v>0</v>
      </c>
    </row>
    <row r="936" spans="32:35" x14ac:dyDescent="0.2">
      <c r="AF936" s="2">
        <v>0.875</v>
      </c>
      <c r="AG936" t="s">
        <v>743</v>
      </c>
      <c r="AH936" s="17">
        <v>440</v>
      </c>
      <c r="AI936" s="17" cm="1">
        <f t="array" ref="AI936">SUMPRODUCT(--(IFERROR(HOUR(Flights_2026_09_30333435363734567891011[entry_hour]),-1)=HOUR(AF936)),--(IFERROR(Flights_2026_09_30333435363734567891011[entry_sector],"")=AG936),--(IFERROR(Flights_2026_09_30333435363734567891011[nfl],-1)&gt;=AH936),--(IFERROR(Flights_2026_09_30333435363734567891011[nfl],-1)&lt;=IF(AH936=450,450,AH936+9)))</f>
        <v>0</v>
      </c>
    </row>
    <row r="937" spans="32:35" x14ac:dyDescent="0.2">
      <c r="AF937" s="2">
        <v>0.875</v>
      </c>
      <c r="AG937" t="s">
        <v>743</v>
      </c>
      <c r="AH937" s="17">
        <v>450</v>
      </c>
      <c r="AI937" s="17" cm="1">
        <f t="array" ref="AI937">SUMPRODUCT(--(IFERROR(HOUR(Flights_2026_09_30333435363734567891011[entry_hour]),-1)=HOUR(AF937)),--(IFERROR(Flights_2026_09_30333435363734567891011[entry_sector],"")=AG937),--(IFERROR(Flights_2026_09_30333435363734567891011[nfl],-1)&gt;=AH937),--(IFERROR(Flights_2026_09_30333435363734567891011[nfl],-1)&lt;=IF(AH937=450,450,AH937+9)))</f>
        <v>0</v>
      </c>
    </row>
    <row r="938" spans="32:35" x14ac:dyDescent="0.2">
      <c r="AF938" s="2">
        <v>0.875</v>
      </c>
      <c r="AG938" t="s">
        <v>744</v>
      </c>
      <c r="AH938" s="17">
        <v>200</v>
      </c>
      <c r="AI938" s="17" cm="1">
        <f t="array" ref="AI938">SUMPRODUCT(--(IFERROR(HOUR(Flights_2026_09_30333435363734567891011[entry_hour]),-1)=HOUR(AF938)),--(IFERROR(Flights_2026_09_30333435363734567891011[entry_sector],"")=AG938),--(IFERROR(Flights_2026_09_30333435363734567891011[nfl],-1)&gt;=AH938),--(IFERROR(Flights_2026_09_30333435363734567891011[nfl],-1)&lt;=IF(AH938=450,450,AH938+9)))</f>
        <v>0</v>
      </c>
    </row>
    <row r="939" spans="32:35" x14ac:dyDescent="0.2">
      <c r="AF939" s="2">
        <v>0.875</v>
      </c>
      <c r="AG939" t="s">
        <v>744</v>
      </c>
      <c r="AH939" s="17">
        <v>210</v>
      </c>
      <c r="AI939" s="17" cm="1">
        <f t="array" ref="AI939">SUMPRODUCT(--(IFERROR(HOUR(Flights_2026_09_30333435363734567891011[entry_hour]),-1)=HOUR(AF939)),--(IFERROR(Flights_2026_09_30333435363734567891011[entry_sector],"")=AG939),--(IFERROR(Flights_2026_09_30333435363734567891011[nfl],-1)&gt;=AH939),--(IFERROR(Flights_2026_09_30333435363734567891011[nfl],-1)&lt;=IF(AH939=450,450,AH939+9)))</f>
        <v>0</v>
      </c>
    </row>
    <row r="940" spans="32:35" x14ac:dyDescent="0.2">
      <c r="AF940" s="2">
        <v>0.875</v>
      </c>
      <c r="AG940" t="s">
        <v>744</v>
      </c>
      <c r="AH940" s="17">
        <v>220</v>
      </c>
      <c r="AI940" s="17" cm="1">
        <f t="array" ref="AI940">SUMPRODUCT(--(IFERROR(HOUR(Flights_2026_09_30333435363734567891011[entry_hour]),-1)=HOUR(AF940)),--(IFERROR(Flights_2026_09_30333435363734567891011[entry_sector],"")=AG940),--(IFERROR(Flights_2026_09_30333435363734567891011[nfl],-1)&gt;=AH940),--(IFERROR(Flights_2026_09_30333435363734567891011[nfl],-1)&lt;=IF(AH940=450,450,AH940+9)))</f>
        <v>0</v>
      </c>
    </row>
    <row r="941" spans="32:35" x14ac:dyDescent="0.2">
      <c r="AF941" s="2">
        <v>0.875</v>
      </c>
      <c r="AG941" t="s">
        <v>744</v>
      </c>
      <c r="AH941" s="17">
        <v>230</v>
      </c>
      <c r="AI941" s="17" cm="1">
        <f t="array" ref="AI941">SUMPRODUCT(--(IFERROR(HOUR(Flights_2026_09_30333435363734567891011[entry_hour]),-1)=HOUR(AF941)),--(IFERROR(Flights_2026_09_30333435363734567891011[entry_sector],"")=AG941),--(IFERROR(Flights_2026_09_30333435363734567891011[nfl],-1)&gt;=AH941),--(IFERROR(Flights_2026_09_30333435363734567891011[nfl],-1)&lt;=IF(AH941=450,450,AH941+9)))</f>
        <v>0</v>
      </c>
    </row>
    <row r="942" spans="32:35" x14ac:dyDescent="0.2">
      <c r="AF942" s="2">
        <v>0.875</v>
      </c>
      <c r="AG942" t="s">
        <v>744</v>
      </c>
      <c r="AH942" s="17">
        <v>240</v>
      </c>
      <c r="AI942" s="17" cm="1">
        <f t="array" ref="AI942">SUMPRODUCT(--(IFERROR(HOUR(Flights_2026_09_30333435363734567891011[entry_hour]),-1)=HOUR(AF942)),--(IFERROR(Flights_2026_09_30333435363734567891011[entry_sector],"")=AG942),--(IFERROR(Flights_2026_09_30333435363734567891011[nfl],-1)&gt;=AH942),--(IFERROR(Flights_2026_09_30333435363734567891011[nfl],-1)&lt;=IF(AH942=450,450,AH942+9)))</f>
        <v>0</v>
      </c>
    </row>
    <row r="943" spans="32:35" x14ac:dyDescent="0.2">
      <c r="AF943" s="2">
        <v>0.875</v>
      </c>
      <c r="AG943" t="s">
        <v>744</v>
      </c>
      <c r="AH943" s="17">
        <v>250</v>
      </c>
      <c r="AI943" s="17" cm="1">
        <f t="array" ref="AI943">SUMPRODUCT(--(IFERROR(HOUR(Flights_2026_09_30333435363734567891011[entry_hour]),-1)=HOUR(AF943)),--(IFERROR(Flights_2026_09_30333435363734567891011[entry_sector],"")=AG943),--(IFERROR(Flights_2026_09_30333435363734567891011[nfl],-1)&gt;=AH943),--(IFERROR(Flights_2026_09_30333435363734567891011[nfl],-1)&lt;=IF(AH943=450,450,AH943+9)))</f>
        <v>0</v>
      </c>
    </row>
    <row r="944" spans="32:35" x14ac:dyDescent="0.2">
      <c r="AF944" s="2">
        <v>0.875</v>
      </c>
      <c r="AG944" t="s">
        <v>744</v>
      </c>
      <c r="AH944" s="17">
        <v>260</v>
      </c>
      <c r="AI944" s="17" cm="1">
        <f t="array" ref="AI944">SUMPRODUCT(--(IFERROR(HOUR(Flights_2026_09_30333435363734567891011[entry_hour]),-1)=HOUR(AF944)),--(IFERROR(Flights_2026_09_30333435363734567891011[entry_sector],"")=AG944),--(IFERROR(Flights_2026_09_30333435363734567891011[nfl],-1)&gt;=AH944),--(IFERROR(Flights_2026_09_30333435363734567891011[nfl],-1)&lt;=IF(AH944=450,450,AH944+9)))</f>
        <v>0</v>
      </c>
    </row>
    <row r="945" spans="32:35" x14ac:dyDescent="0.2">
      <c r="AF945" s="2">
        <v>0.875</v>
      </c>
      <c r="AG945" t="s">
        <v>744</v>
      </c>
      <c r="AH945" s="17">
        <v>270</v>
      </c>
      <c r="AI945" s="17" cm="1">
        <f t="array" ref="AI945">SUMPRODUCT(--(IFERROR(HOUR(Flights_2026_09_30333435363734567891011[entry_hour]),-1)=HOUR(AF945)),--(IFERROR(Flights_2026_09_30333435363734567891011[entry_sector],"")=AG945),--(IFERROR(Flights_2026_09_30333435363734567891011[nfl],-1)&gt;=AH945),--(IFERROR(Flights_2026_09_30333435363734567891011[nfl],-1)&lt;=IF(AH945=450,450,AH945+9)))</f>
        <v>0</v>
      </c>
    </row>
    <row r="946" spans="32:35" x14ac:dyDescent="0.2">
      <c r="AF946" s="2">
        <v>0.875</v>
      </c>
      <c r="AG946" t="s">
        <v>744</v>
      </c>
      <c r="AH946" s="17">
        <v>280</v>
      </c>
      <c r="AI946" s="17" cm="1">
        <f t="array" ref="AI946">SUMPRODUCT(--(IFERROR(HOUR(Flights_2026_09_30333435363734567891011[entry_hour]),-1)=HOUR(AF946)),--(IFERROR(Flights_2026_09_30333435363734567891011[entry_sector],"")=AG946),--(IFERROR(Flights_2026_09_30333435363734567891011[nfl],-1)&gt;=AH946),--(IFERROR(Flights_2026_09_30333435363734567891011[nfl],-1)&lt;=IF(AH946=450,450,AH946+9)))</f>
        <v>0</v>
      </c>
    </row>
    <row r="947" spans="32:35" x14ac:dyDescent="0.2">
      <c r="AF947" s="2">
        <v>0.875</v>
      </c>
      <c r="AG947" t="s">
        <v>744</v>
      </c>
      <c r="AH947" s="17">
        <v>290</v>
      </c>
      <c r="AI947" s="17" cm="1">
        <f t="array" ref="AI947">SUMPRODUCT(--(IFERROR(HOUR(Flights_2026_09_30333435363734567891011[entry_hour]),-1)=HOUR(AF947)),--(IFERROR(Flights_2026_09_30333435363734567891011[entry_sector],"")=AG947),--(IFERROR(Flights_2026_09_30333435363734567891011[nfl],-1)&gt;=AH947),--(IFERROR(Flights_2026_09_30333435363734567891011[nfl],-1)&lt;=IF(AH947=450,450,AH947+9)))</f>
        <v>0</v>
      </c>
    </row>
    <row r="948" spans="32:35" x14ac:dyDescent="0.2">
      <c r="AF948" s="2">
        <v>0.875</v>
      </c>
      <c r="AG948" t="s">
        <v>744</v>
      </c>
      <c r="AH948" s="17">
        <v>300</v>
      </c>
      <c r="AI948" s="17" cm="1">
        <f t="array" ref="AI948">SUMPRODUCT(--(IFERROR(HOUR(Flights_2026_09_30333435363734567891011[entry_hour]),-1)=HOUR(AF948)),--(IFERROR(Flights_2026_09_30333435363734567891011[entry_sector],"")=AG948),--(IFERROR(Flights_2026_09_30333435363734567891011[nfl],-1)&gt;=AH948),--(IFERROR(Flights_2026_09_30333435363734567891011[nfl],-1)&lt;=IF(AH948=450,450,AH948+9)))</f>
        <v>0</v>
      </c>
    </row>
    <row r="949" spans="32:35" x14ac:dyDescent="0.2">
      <c r="AF949" s="2">
        <v>0.875</v>
      </c>
      <c r="AG949" t="s">
        <v>744</v>
      </c>
      <c r="AH949" s="17">
        <v>310</v>
      </c>
      <c r="AI949" s="17" cm="1">
        <f t="array" ref="AI949">SUMPRODUCT(--(IFERROR(HOUR(Flights_2026_09_30333435363734567891011[entry_hour]),-1)=HOUR(AF949)),--(IFERROR(Flights_2026_09_30333435363734567891011[entry_sector],"")=AG949),--(IFERROR(Flights_2026_09_30333435363734567891011[nfl],-1)&gt;=AH949),--(IFERROR(Flights_2026_09_30333435363734567891011[nfl],-1)&lt;=IF(AH949=450,450,AH949+9)))</f>
        <v>0</v>
      </c>
    </row>
    <row r="950" spans="32:35" x14ac:dyDescent="0.2">
      <c r="AF950" s="2">
        <v>0.875</v>
      </c>
      <c r="AG950" t="s">
        <v>744</v>
      </c>
      <c r="AH950" s="17">
        <v>320</v>
      </c>
      <c r="AI950" s="17" cm="1">
        <f t="array" ref="AI950">SUMPRODUCT(--(IFERROR(HOUR(Flights_2026_09_30333435363734567891011[entry_hour]),-1)=HOUR(AF950)),--(IFERROR(Flights_2026_09_30333435363734567891011[entry_sector],"")=AG950),--(IFERROR(Flights_2026_09_30333435363734567891011[nfl],-1)&gt;=AH950),--(IFERROR(Flights_2026_09_30333435363734567891011[nfl],-1)&lt;=IF(AH950=450,450,AH950+9)))</f>
        <v>0</v>
      </c>
    </row>
    <row r="951" spans="32:35" x14ac:dyDescent="0.2">
      <c r="AF951" s="2">
        <v>0.875</v>
      </c>
      <c r="AG951" t="s">
        <v>744</v>
      </c>
      <c r="AH951" s="17">
        <v>330</v>
      </c>
      <c r="AI951" s="17" cm="1">
        <f t="array" ref="AI951">SUMPRODUCT(--(IFERROR(HOUR(Flights_2026_09_30333435363734567891011[entry_hour]),-1)=HOUR(AF951)),--(IFERROR(Flights_2026_09_30333435363734567891011[entry_sector],"")=AG951),--(IFERROR(Flights_2026_09_30333435363734567891011[nfl],-1)&gt;=AH951),--(IFERROR(Flights_2026_09_30333435363734567891011[nfl],-1)&lt;=IF(AH951=450,450,AH951+9)))</f>
        <v>0</v>
      </c>
    </row>
    <row r="952" spans="32:35" x14ac:dyDescent="0.2">
      <c r="AF952" s="2">
        <v>0.875</v>
      </c>
      <c r="AG952" t="s">
        <v>744</v>
      </c>
      <c r="AH952" s="17">
        <v>340</v>
      </c>
      <c r="AI952" s="17" cm="1">
        <f t="array" ref="AI952">SUMPRODUCT(--(IFERROR(HOUR(Flights_2026_09_30333435363734567891011[entry_hour]),-1)=HOUR(AF952)),--(IFERROR(Flights_2026_09_30333435363734567891011[entry_sector],"")=AG952),--(IFERROR(Flights_2026_09_30333435363734567891011[nfl],-1)&gt;=AH952),--(IFERROR(Flights_2026_09_30333435363734567891011[nfl],-1)&lt;=IF(AH952=450,450,AH952+9)))</f>
        <v>0</v>
      </c>
    </row>
    <row r="953" spans="32:35" x14ac:dyDescent="0.2">
      <c r="AF953" s="2">
        <v>0.875</v>
      </c>
      <c r="AG953" t="s">
        <v>744</v>
      </c>
      <c r="AH953" s="17">
        <v>350</v>
      </c>
      <c r="AI953" s="17" cm="1">
        <f t="array" ref="AI953">SUMPRODUCT(--(IFERROR(HOUR(Flights_2026_09_30333435363734567891011[entry_hour]),-1)=HOUR(AF953)),--(IFERROR(Flights_2026_09_30333435363734567891011[entry_sector],"")=AG953),--(IFERROR(Flights_2026_09_30333435363734567891011[nfl],-1)&gt;=AH953),--(IFERROR(Flights_2026_09_30333435363734567891011[nfl],-1)&lt;=IF(AH953=450,450,AH953+9)))</f>
        <v>0</v>
      </c>
    </row>
    <row r="954" spans="32:35" x14ac:dyDescent="0.2">
      <c r="AF954" s="2">
        <v>0.875</v>
      </c>
      <c r="AG954" t="s">
        <v>744</v>
      </c>
      <c r="AH954" s="17">
        <v>360</v>
      </c>
      <c r="AI954" s="17" cm="1">
        <f t="array" ref="AI954">SUMPRODUCT(--(IFERROR(HOUR(Flights_2026_09_30333435363734567891011[entry_hour]),-1)=HOUR(AF954)),--(IFERROR(Flights_2026_09_30333435363734567891011[entry_sector],"")=AG954),--(IFERROR(Flights_2026_09_30333435363734567891011[nfl],-1)&gt;=AH954),--(IFERROR(Flights_2026_09_30333435363734567891011[nfl],-1)&lt;=IF(AH954=450,450,AH954+9)))</f>
        <v>0</v>
      </c>
    </row>
    <row r="955" spans="32:35" x14ac:dyDescent="0.2">
      <c r="AF955" s="2">
        <v>0.875</v>
      </c>
      <c r="AG955" t="s">
        <v>744</v>
      </c>
      <c r="AH955" s="17">
        <v>370</v>
      </c>
      <c r="AI955" s="17" cm="1">
        <f t="array" ref="AI955">SUMPRODUCT(--(IFERROR(HOUR(Flights_2026_09_30333435363734567891011[entry_hour]),-1)=HOUR(AF955)),--(IFERROR(Flights_2026_09_30333435363734567891011[entry_sector],"")=AG955),--(IFERROR(Flights_2026_09_30333435363734567891011[nfl],-1)&gt;=AH955),--(IFERROR(Flights_2026_09_30333435363734567891011[nfl],-1)&lt;=IF(AH955=450,450,AH955+9)))</f>
        <v>0</v>
      </c>
    </row>
    <row r="956" spans="32:35" x14ac:dyDescent="0.2">
      <c r="AF956" s="2">
        <v>0.875</v>
      </c>
      <c r="AG956" t="s">
        <v>744</v>
      </c>
      <c r="AH956" s="17">
        <v>380</v>
      </c>
      <c r="AI956" s="17" cm="1">
        <f t="array" ref="AI956">SUMPRODUCT(--(IFERROR(HOUR(Flights_2026_09_30333435363734567891011[entry_hour]),-1)=HOUR(AF956)),--(IFERROR(Flights_2026_09_30333435363734567891011[entry_sector],"")=AG956),--(IFERROR(Flights_2026_09_30333435363734567891011[nfl],-1)&gt;=AH956),--(IFERROR(Flights_2026_09_30333435363734567891011[nfl],-1)&lt;=IF(AH956=450,450,AH956+9)))</f>
        <v>0</v>
      </c>
    </row>
    <row r="957" spans="32:35" x14ac:dyDescent="0.2">
      <c r="AF957" s="2">
        <v>0.875</v>
      </c>
      <c r="AG957" t="s">
        <v>744</v>
      </c>
      <c r="AH957" s="17">
        <v>390</v>
      </c>
      <c r="AI957" s="17" cm="1">
        <f t="array" ref="AI957">SUMPRODUCT(--(IFERROR(HOUR(Flights_2026_09_30333435363734567891011[entry_hour]),-1)=HOUR(AF957)),--(IFERROR(Flights_2026_09_30333435363734567891011[entry_sector],"")=AG957),--(IFERROR(Flights_2026_09_30333435363734567891011[nfl],-1)&gt;=AH957),--(IFERROR(Flights_2026_09_30333435363734567891011[nfl],-1)&lt;=IF(AH957=450,450,AH957+9)))</f>
        <v>0</v>
      </c>
    </row>
    <row r="958" spans="32:35" x14ac:dyDescent="0.2">
      <c r="AF958" s="2">
        <v>0.875</v>
      </c>
      <c r="AG958" t="s">
        <v>744</v>
      </c>
      <c r="AH958" s="17">
        <v>400</v>
      </c>
      <c r="AI958" s="17" cm="1">
        <f t="array" ref="AI958">SUMPRODUCT(--(IFERROR(HOUR(Flights_2026_09_30333435363734567891011[entry_hour]),-1)=HOUR(AF958)),--(IFERROR(Flights_2026_09_30333435363734567891011[entry_sector],"")=AG958),--(IFERROR(Flights_2026_09_30333435363734567891011[nfl],-1)&gt;=AH958),--(IFERROR(Flights_2026_09_30333435363734567891011[nfl],-1)&lt;=IF(AH958=450,450,AH958+9)))</f>
        <v>0</v>
      </c>
    </row>
    <row r="959" spans="32:35" x14ac:dyDescent="0.2">
      <c r="AF959" s="2">
        <v>0.875</v>
      </c>
      <c r="AG959" t="s">
        <v>744</v>
      </c>
      <c r="AH959" s="17">
        <v>410</v>
      </c>
      <c r="AI959" s="17" cm="1">
        <f t="array" ref="AI959">SUMPRODUCT(--(IFERROR(HOUR(Flights_2026_09_30333435363734567891011[entry_hour]),-1)=HOUR(AF959)),--(IFERROR(Flights_2026_09_30333435363734567891011[entry_sector],"")=AG959),--(IFERROR(Flights_2026_09_30333435363734567891011[nfl],-1)&gt;=AH959),--(IFERROR(Flights_2026_09_30333435363734567891011[nfl],-1)&lt;=IF(AH959=450,450,AH959+9)))</f>
        <v>0</v>
      </c>
    </row>
    <row r="960" spans="32:35" x14ac:dyDescent="0.2">
      <c r="AF960" s="2">
        <v>0.875</v>
      </c>
      <c r="AG960" t="s">
        <v>744</v>
      </c>
      <c r="AH960" s="17">
        <v>420</v>
      </c>
      <c r="AI960" s="17" cm="1">
        <f t="array" ref="AI960">SUMPRODUCT(--(IFERROR(HOUR(Flights_2026_09_30333435363734567891011[entry_hour]),-1)=HOUR(AF960)),--(IFERROR(Flights_2026_09_30333435363734567891011[entry_sector],"")=AG960),--(IFERROR(Flights_2026_09_30333435363734567891011[nfl],-1)&gt;=AH960),--(IFERROR(Flights_2026_09_30333435363734567891011[nfl],-1)&lt;=IF(AH960=450,450,AH960+9)))</f>
        <v>0</v>
      </c>
    </row>
    <row r="961" spans="32:35" x14ac:dyDescent="0.2">
      <c r="AF961" s="2">
        <v>0.875</v>
      </c>
      <c r="AG961" t="s">
        <v>744</v>
      </c>
      <c r="AH961" s="17">
        <v>430</v>
      </c>
      <c r="AI961" s="17" cm="1">
        <f t="array" ref="AI961">SUMPRODUCT(--(IFERROR(HOUR(Flights_2026_09_30333435363734567891011[entry_hour]),-1)=HOUR(AF961)),--(IFERROR(Flights_2026_09_30333435363734567891011[entry_sector],"")=AG961),--(IFERROR(Flights_2026_09_30333435363734567891011[nfl],-1)&gt;=AH961),--(IFERROR(Flights_2026_09_30333435363734567891011[nfl],-1)&lt;=IF(AH961=450,450,AH961+9)))</f>
        <v>0</v>
      </c>
    </row>
    <row r="962" spans="32:35" x14ac:dyDescent="0.2">
      <c r="AF962" s="2">
        <v>0.875</v>
      </c>
      <c r="AG962" t="s">
        <v>744</v>
      </c>
      <c r="AH962" s="17">
        <v>440</v>
      </c>
      <c r="AI962" s="17" cm="1">
        <f t="array" ref="AI962">SUMPRODUCT(--(IFERROR(HOUR(Flights_2026_09_30333435363734567891011[entry_hour]),-1)=HOUR(AF962)),--(IFERROR(Flights_2026_09_30333435363734567891011[entry_sector],"")=AG962),--(IFERROR(Flights_2026_09_30333435363734567891011[nfl],-1)&gt;=AH962),--(IFERROR(Flights_2026_09_30333435363734567891011[nfl],-1)&lt;=IF(AH962=450,450,AH962+9)))</f>
        <v>0</v>
      </c>
    </row>
    <row r="963" spans="32:35" x14ac:dyDescent="0.2">
      <c r="AF963" s="2">
        <v>0.875</v>
      </c>
      <c r="AG963" t="s">
        <v>744</v>
      </c>
      <c r="AH963" s="17">
        <v>450</v>
      </c>
      <c r="AI963" s="17" cm="1">
        <f t="array" ref="AI963">SUMPRODUCT(--(IFERROR(HOUR(Flights_2026_09_30333435363734567891011[entry_hour]),-1)=HOUR(AF963)),--(IFERROR(Flights_2026_09_30333435363734567891011[entry_sector],"")=AG963),--(IFERROR(Flights_2026_09_30333435363734567891011[nfl],-1)&gt;=AH963),--(IFERROR(Flights_2026_09_30333435363734567891011[nfl],-1)&lt;=IF(AH963=450,450,AH963+9)))</f>
        <v>0</v>
      </c>
    </row>
    <row r="964" spans="32:35" x14ac:dyDescent="0.2">
      <c r="AF964" s="2">
        <v>0.875</v>
      </c>
      <c r="AG964" t="s">
        <v>745</v>
      </c>
      <c r="AH964" s="17">
        <v>200</v>
      </c>
      <c r="AI964" s="17" cm="1">
        <f t="array" ref="AI964">SUMPRODUCT(--(IFERROR(HOUR(Flights_2026_09_30333435363734567891011[entry_hour]),-1)=HOUR(AF964)),--(IFERROR(Flights_2026_09_30333435363734567891011[entry_sector],"")=AG964),--(IFERROR(Flights_2026_09_30333435363734567891011[nfl],-1)&gt;=AH964),--(IFERROR(Flights_2026_09_30333435363734567891011[nfl],-1)&lt;=IF(AH964=450,450,AH964+9)))</f>
        <v>0</v>
      </c>
    </row>
    <row r="965" spans="32:35" x14ac:dyDescent="0.2">
      <c r="AF965" s="2">
        <v>0.875</v>
      </c>
      <c r="AG965" t="s">
        <v>745</v>
      </c>
      <c r="AH965" s="17">
        <v>210</v>
      </c>
      <c r="AI965" s="17" cm="1">
        <f t="array" ref="AI965">SUMPRODUCT(--(IFERROR(HOUR(Flights_2026_09_30333435363734567891011[entry_hour]),-1)=HOUR(AF965)),--(IFERROR(Flights_2026_09_30333435363734567891011[entry_sector],"")=AG965),--(IFERROR(Flights_2026_09_30333435363734567891011[nfl],-1)&gt;=AH965),--(IFERROR(Flights_2026_09_30333435363734567891011[nfl],-1)&lt;=IF(AH965=450,450,AH965+9)))</f>
        <v>0</v>
      </c>
    </row>
    <row r="966" spans="32:35" x14ac:dyDescent="0.2">
      <c r="AF966" s="2">
        <v>0.875</v>
      </c>
      <c r="AG966" t="s">
        <v>745</v>
      </c>
      <c r="AH966" s="17">
        <v>220</v>
      </c>
      <c r="AI966" s="17" cm="1">
        <f t="array" ref="AI966">SUMPRODUCT(--(IFERROR(HOUR(Flights_2026_09_30333435363734567891011[entry_hour]),-1)=HOUR(AF966)),--(IFERROR(Flights_2026_09_30333435363734567891011[entry_sector],"")=AG966),--(IFERROR(Flights_2026_09_30333435363734567891011[nfl],-1)&gt;=AH966),--(IFERROR(Flights_2026_09_30333435363734567891011[nfl],-1)&lt;=IF(AH966=450,450,AH966+9)))</f>
        <v>0</v>
      </c>
    </row>
    <row r="967" spans="32:35" x14ac:dyDescent="0.2">
      <c r="AF967" s="2">
        <v>0.875</v>
      </c>
      <c r="AG967" t="s">
        <v>745</v>
      </c>
      <c r="AH967" s="17">
        <v>230</v>
      </c>
      <c r="AI967" s="17" cm="1">
        <f t="array" ref="AI967">SUMPRODUCT(--(IFERROR(HOUR(Flights_2026_09_30333435363734567891011[entry_hour]),-1)=HOUR(AF967)),--(IFERROR(Flights_2026_09_30333435363734567891011[entry_sector],"")=AG967),--(IFERROR(Flights_2026_09_30333435363734567891011[nfl],-1)&gt;=AH967),--(IFERROR(Flights_2026_09_30333435363734567891011[nfl],-1)&lt;=IF(AH967=450,450,AH967+9)))</f>
        <v>0</v>
      </c>
    </row>
    <row r="968" spans="32:35" x14ac:dyDescent="0.2">
      <c r="AF968" s="2">
        <v>0.875</v>
      </c>
      <c r="AG968" t="s">
        <v>745</v>
      </c>
      <c r="AH968" s="17">
        <v>240</v>
      </c>
      <c r="AI968" s="17" cm="1">
        <f t="array" ref="AI968">SUMPRODUCT(--(IFERROR(HOUR(Flights_2026_09_30333435363734567891011[entry_hour]),-1)=HOUR(AF968)),--(IFERROR(Flights_2026_09_30333435363734567891011[entry_sector],"")=AG968),--(IFERROR(Flights_2026_09_30333435363734567891011[nfl],-1)&gt;=AH968),--(IFERROR(Flights_2026_09_30333435363734567891011[nfl],-1)&lt;=IF(AH968=450,450,AH968+9)))</f>
        <v>0</v>
      </c>
    </row>
    <row r="969" spans="32:35" x14ac:dyDescent="0.2">
      <c r="AF969" s="2">
        <v>0.875</v>
      </c>
      <c r="AG969" t="s">
        <v>745</v>
      </c>
      <c r="AH969" s="17">
        <v>250</v>
      </c>
      <c r="AI969" s="17" cm="1">
        <f t="array" ref="AI969">SUMPRODUCT(--(IFERROR(HOUR(Flights_2026_09_30333435363734567891011[entry_hour]),-1)=HOUR(AF969)),--(IFERROR(Flights_2026_09_30333435363734567891011[entry_sector],"")=AG969),--(IFERROR(Flights_2026_09_30333435363734567891011[nfl],-1)&gt;=AH969),--(IFERROR(Flights_2026_09_30333435363734567891011[nfl],-1)&lt;=IF(AH969=450,450,AH969+9)))</f>
        <v>0</v>
      </c>
    </row>
    <row r="970" spans="32:35" x14ac:dyDescent="0.2">
      <c r="AF970" s="2">
        <v>0.875</v>
      </c>
      <c r="AG970" t="s">
        <v>745</v>
      </c>
      <c r="AH970" s="17">
        <v>260</v>
      </c>
      <c r="AI970" s="17" cm="1">
        <f t="array" ref="AI970">SUMPRODUCT(--(IFERROR(HOUR(Flights_2026_09_30333435363734567891011[entry_hour]),-1)=HOUR(AF970)),--(IFERROR(Flights_2026_09_30333435363734567891011[entry_sector],"")=AG970),--(IFERROR(Flights_2026_09_30333435363734567891011[nfl],-1)&gt;=AH970),--(IFERROR(Flights_2026_09_30333435363734567891011[nfl],-1)&lt;=IF(AH970=450,450,AH970+9)))</f>
        <v>0</v>
      </c>
    </row>
    <row r="971" spans="32:35" x14ac:dyDescent="0.2">
      <c r="AF971" s="2">
        <v>0.875</v>
      </c>
      <c r="AG971" t="s">
        <v>745</v>
      </c>
      <c r="AH971" s="17">
        <v>270</v>
      </c>
      <c r="AI971" s="17" cm="1">
        <f t="array" ref="AI971">SUMPRODUCT(--(IFERROR(HOUR(Flights_2026_09_30333435363734567891011[entry_hour]),-1)=HOUR(AF971)),--(IFERROR(Flights_2026_09_30333435363734567891011[entry_sector],"")=AG971),--(IFERROR(Flights_2026_09_30333435363734567891011[nfl],-1)&gt;=AH971),--(IFERROR(Flights_2026_09_30333435363734567891011[nfl],-1)&lt;=IF(AH971=450,450,AH971+9)))</f>
        <v>0</v>
      </c>
    </row>
    <row r="972" spans="32:35" x14ac:dyDescent="0.2">
      <c r="AF972" s="2">
        <v>0.875</v>
      </c>
      <c r="AG972" t="s">
        <v>745</v>
      </c>
      <c r="AH972" s="17">
        <v>280</v>
      </c>
      <c r="AI972" s="17" cm="1">
        <f t="array" ref="AI972">SUMPRODUCT(--(IFERROR(HOUR(Flights_2026_09_30333435363734567891011[entry_hour]),-1)=HOUR(AF972)),--(IFERROR(Flights_2026_09_30333435363734567891011[entry_sector],"")=AG972),--(IFERROR(Flights_2026_09_30333435363734567891011[nfl],-1)&gt;=AH972),--(IFERROR(Flights_2026_09_30333435363734567891011[nfl],-1)&lt;=IF(AH972=450,450,AH972+9)))</f>
        <v>0</v>
      </c>
    </row>
    <row r="973" spans="32:35" x14ac:dyDescent="0.2">
      <c r="AF973" s="2">
        <v>0.875</v>
      </c>
      <c r="AG973" t="s">
        <v>745</v>
      </c>
      <c r="AH973" s="17">
        <v>290</v>
      </c>
      <c r="AI973" s="17" cm="1">
        <f t="array" ref="AI973">SUMPRODUCT(--(IFERROR(HOUR(Flights_2026_09_30333435363734567891011[entry_hour]),-1)=HOUR(AF973)),--(IFERROR(Flights_2026_09_30333435363734567891011[entry_sector],"")=AG973),--(IFERROR(Flights_2026_09_30333435363734567891011[nfl],-1)&gt;=AH973),--(IFERROR(Flights_2026_09_30333435363734567891011[nfl],-1)&lt;=IF(AH973=450,450,AH973+9)))</f>
        <v>0</v>
      </c>
    </row>
    <row r="974" spans="32:35" x14ac:dyDescent="0.2">
      <c r="AF974" s="2">
        <v>0.875</v>
      </c>
      <c r="AG974" t="s">
        <v>745</v>
      </c>
      <c r="AH974" s="17">
        <v>300</v>
      </c>
      <c r="AI974" s="17" cm="1">
        <f t="array" ref="AI974">SUMPRODUCT(--(IFERROR(HOUR(Flights_2026_09_30333435363734567891011[entry_hour]),-1)=HOUR(AF974)),--(IFERROR(Flights_2026_09_30333435363734567891011[entry_sector],"")=AG974),--(IFERROR(Flights_2026_09_30333435363734567891011[nfl],-1)&gt;=AH974),--(IFERROR(Flights_2026_09_30333435363734567891011[nfl],-1)&lt;=IF(AH974=450,450,AH974+9)))</f>
        <v>0</v>
      </c>
    </row>
    <row r="975" spans="32:35" x14ac:dyDescent="0.2">
      <c r="AF975" s="2">
        <v>0.875</v>
      </c>
      <c r="AG975" t="s">
        <v>745</v>
      </c>
      <c r="AH975" s="17">
        <v>310</v>
      </c>
      <c r="AI975" s="17" cm="1">
        <f t="array" ref="AI975">SUMPRODUCT(--(IFERROR(HOUR(Flights_2026_09_30333435363734567891011[entry_hour]),-1)=HOUR(AF975)),--(IFERROR(Flights_2026_09_30333435363734567891011[entry_sector],"")=AG975),--(IFERROR(Flights_2026_09_30333435363734567891011[nfl],-1)&gt;=AH975),--(IFERROR(Flights_2026_09_30333435363734567891011[nfl],-1)&lt;=IF(AH975=450,450,AH975+9)))</f>
        <v>0</v>
      </c>
    </row>
    <row r="976" spans="32:35" x14ac:dyDescent="0.2">
      <c r="AF976" s="2">
        <v>0.875</v>
      </c>
      <c r="AG976" t="s">
        <v>745</v>
      </c>
      <c r="AH976" s="17">
        <v>320</v>
      </c>
      <c r="AI976" s="17" cm="1">
        <f t="array" ref="AI976">SUMPRODUCT(--(IFERROR(HOUR(Flights_2026_09_30333435363734567891011[entry_hour]),-1)=HOUR(AF976)),--(IFERROR(Flights_2026_09_30333435363734567891011[entry_sector],"")=AG976),--(IFERROR(Flights_2026_09_30333435363734567891011[nfl],-1)&gt;=AH976),--(IFERROR(Flights_2026_09_30333435363734567891011[nfl],-1)&lt;=IF(AH976=450,450,AH976+9)))</f>
        <v>0</v>
      </c>
    </row>
    <row r="977" spans="32:35" x14ac:dyDescent="0.2">
      <c r="AF977" s="2">
        <v>0.875</v>
      </c>
      <c r="AG977" t="s">
        <v>745</v>
      </c>
      <c r="AH977" s="17">
        <v>330</v>
      </c>
      <c r="AI977" s="17" cm="1">
        <f t="array" ref="AI977">SUMPRODUCT(--(IFERROR(HOUR(Flights_2026_09_30333435363734567891011[entry_hour]),-1)=HOUR(AF977)),--(IFERROR(Flights_2026_09_30333435363734567891011[entry_sector],"")=AG977),--(IFERROR(Flights_2026_09_30333435363734567891011[nfl],-1)&gt;=AH977),--(IFERROR(Flights_2026_09_30333435363734567891011[nfl],-1)&lt;=IF(AH977=450,450,AH977+9)))</f>
        <v>0</v>
      </c>
    </row>
    <row r="978" spans="32:35" x14ac:dyDescent="0.2">
      <c r="AF978" s="2">
        <v>0.875</v>
      </c>
      <c r="AG978" t="s">
        <v>745</v>
      </c>
      <c r="AH978" s="17">
        <v>340</v>
      </c>
      <c r="AI978" s="17" cm="1">
        <f t="array" ref="AI978">SUMPRODUCT(--(IFERROR(HOUR(Flights_2026_09_30333435363734567891011[entry_hour]),-1)=HOUR(AF978)),--(IFERROR(Flights_2026_09_30333435363734567891011[entry_sector],"")=AG978),--(IFERROR(Flights_2026_09_30333435363734567891011[nfl],-1)&gt;=AH978),--(IFERROR(Flights_2026_09_30333435363734567891011[nfl],-1)&lt;=IF(AH978=450,450,AH978+9)))</f>
        <v>0</v>
      </c>
    </row>
    <row r="979" spans="32:35" x14ac:dyDescent="0.2">
      <c r="AF979" s="2">
        <v>0.875</v>
      </c>
      <c r="AG979" t="s">
        <v>745</v>
      </c>
      <c r="AH979" s="17">
        <v>350</v>
      </c>
      <c r="AI979" s="17" cm="1">
        <f t="array" ref="AI979">SUMPRODUCT(--(IFERROR(HOUR(Flights_2026_09_30333435363734567891011[entry_hour]),-1)=HOUR(AF979)),--(IFERROR(Flights_2026_09_30333435363734567891011[entry_sector],"")=AG979),--(IFERROR(Flights_2026_09_30333435363734567891011[nfl],-1)&gt;=AH979),--(IFERROR(Flights_2026_09_30333435363734567891011[nfl],-1)&lt;=IF(AH979=450,450,AH979+9)))</f>
        <v>0</v>
      </c>
    </row>
    <row r="980" spans="32:35" x14ac:dyDescent="0.2">
      <c r="AF980" s="2">
        <v>0.875</v>
      </c>
      <c r="AG980" t="s">
        <v>745</v>
      </c>
      <c r="AH980" s="17">
        <v>360</v>
      </c>
      <c r="AI980" s="17" cm="1">
        <f t="array" ref="AI980">SUMPRODUCT(--(IFERROR(HOUR(Flights_2026_09_30333435363734567891011[entry_hour]),-1)=HOUR(AF980)),--(IFERROR(Flights_2026_09_30333435363734567891011[entry_sector],"")=AG980),--(IFERROR(Flights_2026_09_30333435363734567891011[nfl],-1)&gt;=AH980),--(IFERROR(Flights_2026_09_30333435363734567891011[nfl],-1)&lt;=IF(AH980=450,450,AH980+9)))</f>
        <v>0</v>
      </c>
    </row>
    <row r="981" spans="32:35" x14ac:dyDescent="0.2">
      <c r="AF981" s="2">
        <v>0.875</v>
      </c>
      <c r="AG981" t="s">
        <v>745</v>
      </c>
      <c r="AH981" s="17">
        <v>370</v>
      </c>
      <c r="AI981" s="17" cm="1">
        <f t="array" ref="AI981">SUMPRODUCT(--(IFERROR(HOUR(Flights_2026_09_30333435363734567891011[entry_hour]),-1)=HOUR(AF981)),--(IFERROR(Flights_2026_09_30333435363734567891011[entry_sector],"")=AG981),--(IFERROR(Flights_2026_09_30333435363734567891011[nfl],-1)&gt;=AH981),--(IFERROR(Flights_2026_09_30333435363734567891011[nfl],-1)&lt;=IF(AH981=450,450,AH981+9)))</f>
        <v>1</v>
      </c>
    </row>
    <row r="982" spans="32:35" x14ac:dyDescent="0.2">
      <c r="AF982" s="2">
        <v>0.875</v>
      </c>
      <c r="AG982" t="s">
        <v>745</v>
      </c>
      <c r="AH982" s="17">
        <v>380</v>
      </c>
      <c r="AI982" s="17" cm="1">
        <f t="array" ref="AI982">SUMPRODUCT(--(IFERROR(HOUR(Flights_2026_09_30333435363734567891011[entry_hour]),-1)=HOUR(AF982)),--(IFERROR(Flights_2026_09_30333435363734567891011[entry_sector],"")=AG982),--(IFERROR(Flights_2026_09_30333435363734567891011[nfl],-1)&gt;=AH982),--(IFERROR(Flights_2026_09_30333435363734567891011[nfl],-1)&lt;=IF(AH982=450,450,AH982+9)))</f>
        <v>0</v>
      </c>
    </row>
    <row r="983" spans="32:35" x14ac:dyDescent="0.2">
      <c r="AF983" s="2">
        <v>0.875</v>
      </c>
      <c r="AG983" t="s">
        <v>745</v>
      </c>
      <c r="AH983" s="17">
        <v>390</v>
      </c>
      <c r="AI983" s="17" cm="1">
        <f t="array" ref="AI983">SUMPRODUCT(--(IFERROR(HOUR(Flights_2026_09_30333435363734567891011[entry_hour]),-1)=HOUR(AF983)),--(IFERROR(Flights_2026_09_30333435363734567891011[entry_sector],"")=AG983),--(IFERROR(Flights_2026_09_30333435363734567891011[nfl],-1)&gt;=AH983),--(IFERROR(Flights_2026_09_30333435363734567891011[nfl],-1)&lt;=IF(AH983=450,450,AH983+9)))</f>
        <v>1</v>
      </c>
    </row>
    <row r="984" spans="32:35" x14ac:dyDescent="0.2">
      <c r="AF984" s="2">
        <v>0.875</v>
      </c>
      <c r="AG984" t="s">
        <v>745</v>
      </c>
      <c r="AH984" s="17">
        <v>400</v>
      </c>
      <c r="AI984" s="17" cm="1">
        <f t="array" ref="AI984">SUMPRODUCT(--(IFERROR(HOUR(Flights_2026_09_30333435363734567891011[entry_hour]),-1)=HOUR(AF984)),--(IFERROR(Flights_2026_09_30333435363734567891011[entry_sector],"")=AG984),--(IFERROR(Flights_2026_09_30333435363734567891011[nfl],-1)&gt;=AH984),--(IFERROR(Flights_2026_09_30333435363734567891011[nfl],-1)&lt;=IF(AH984=450,450,AH984+9)))</f>
        <v>0</v>
      </c>
    </row>
    <row r="985" spans="32:35" x14ac:dyDescent="0.2">
      <c r="AF985" s="2">
        <v>0.875</v>
      </c>
      <c r="AG985" t="s">
        <v>745</v>
      </c>
      <c r="AH985" s="17">
        <v>410</v>
      </c>
      <c r="AI985" s="17" cm="1">
        <f t="array" ref="AI985">SUMPRODUCT(--(IFERROR(HOUR(Flights_2026_09_30333435363734567891011[entry_hour]),-1)=HOUR(AF985)),--(IFERROR(Flights_2026_09_30333435363734567891011[entry_sector],"")=AG985),--(IFERROR(Flights_2026_09_30333435363734567891011[nfl],-1)&gt;=AH985),--(IFERROR(Flights_2026_09_30333435363734567891011[nfl],-1)&lt;=IF(AH985=450,450,AH985+9)))</f>
        <v>0</v>
      </c>
    </row>
    <row r="986" spans="32:35" x14ac:dyDescent="0.2">
      <c r="AF986" s="2">
        <v>0.875</v>
      </c>
      <c r="AG986" t="s">
        <v>745</v>
      </c>
      <c r="AH986" s="17">
        <v>420</v>
      </c>
      <c r="AI986" s="17" cm="1">
        <f t="array" ref="AI986">SUMPRODUCT(--(IFERROR(HOUR(Flights_2026_09_30333435363734567891011[entry_hour]),-1)=HOUR(AF986)),--(IFERROR(Flights_2026_09_30333435363734567891011[entry_sector],"")=AG986),--(IFERROR(Flights_2026_09_30333435363734567891011[nfl],-1)&gt;=AH986),--(IFERROR(Flights_2026_09_30333435363734567891011[nfl],-1)&lt;=IF(AH986=450,450,AH986+9)))</f>
        <v>0</v>
      </c>
    </row>
    <row r="987" spans="32:35" x14ac:dyDescent="0.2">
      <c r="AF987" s="2">
        <v>0.875</v>
      </c>
      <c r="AG987" t="s">
        <v>745</v>
      </c>
      <c r="AH987" s="17">
        <v>430</v>
      </c>
      <c r="AI987" s="17" cm="1">
        <f t="array" ref="AI987">SUMPRODUCT(--(IFERROR(HOUR(Flights_2026_09_30333435363734567891011[entry_hour]),-1)=HOUR(AF987)),--(IFERROR(Flights_2026_09_30333435363734567891011[entry_sector],"")=AG987),--(IFERROR(Flights_2026_09_30333435363734567891011[nfl],-1)&gt;=AH987),--(IFERROR(Flights_2026_09_30333435363734567891011[nfl],-1)&lt;=IF(AH987=450,450,AH987+9)))</f>
        <v>0</v>
      </c>
    </row>
    <row r="988" spans="32:35" x14ac:dyDescent="0.2">
      <c r="AF988" s="2">
        <v>0.875</v>
      </c>
      <c r="AG988" t="s">
        <v>745</v>
      </c>
      <c r="AH988" s="17">
        <v>440</v>
      </c>
      <c r="AI988" s="17" cm="1">
        <f t="array" ref="AI988">SUMPRODUCT(--(IFERROR(HOUR(Flights_2026_09_30333435363734567891011[entry_hour]),-1)=HOUR(AF988)),--(IFERROR(Flights_2026_09_30333435363734567891011[entry_sector],"")=AG988),--(IFERROR(Flights_2026_09_30333435363734567891011[nfl],-1)&gt;=AH988),--(IFERROR(Flights_2026_09_30333435363734567891011[nfl],-1)&lt;=IF(AH988=450,450,AH988+9)))</f>
        <v>0</v>
      </c>
    </row>
    <row r="989" spans="32:35" x14ac:dyDescent="0.2">
      <c r="AF989" s="2">
        <v>0.875</v>
      </c>
      <c r="AG989" t="s">
        <v>745</v>
      </c>
      <c r="AH989" s="17">
        <v>450</v>
      </c>
      <c r="AI989" s="17" cm="1">
        <f t="array" ref="AI989">SUMPRODUCT(--(IFERROR(HOUR(Flights_2026_09_30333435363734567891011[entry_hour]),-1)=HOUR(AF989)),--(IFERROR(Flights_2026_09_30333435363734567891011[entry_sector],"")=AG989),--(IFERROR(Flights_2026_09_30333435363734567891011[nfl],-1)&gt;=AH989),--(IFERROR(Flights_2026_09_30333435363734567891011[nfl],-1)&lt;=IF(AH989=450,450,AH989+9)))</f>
        <v>0</v>
      </c>
    </row>
    <row r="990" spans="32:35" x14ac:dyDescent="0.2">
      <c r="AF990" s="2">
        <v>0.875</v>
      </c>
      <c r="AG990" t="s">
        <v>840</v>
      </c>
      <c r="AH990" s="17">
        <v>200</v>
      </c>
      <c r="AI990" s="17" cm="1">
        <f t="array" ref="AI990">SUMPRODUCT(--(IFERROR(HOUR(Flights_2026_09_30333435363734567891011[entry_hour]),-1)=HOUR(AF990)),--(IFERROR(Flights_2026_09_30333435363734567891011[entry_sector],"")=AG990),--(IFERROR(Flights_2026_09_30333435363734567891011[nfl],-1)&gt;=AH990),--(IFERROR(Flights_2026_09_30333435363734567891011[nfl],-1)&lt;=IF(AH990=450,450,AH990+9)))</f>
        <v>0</v>
      </c>
    </row>
    <row r="991" spans="32:35" x14ac:dyDescent="0.2">
      <c r="AF991" s="2">
        <v>0.875</v>
      </c>
      <c r="AG991" t="s">
        <v>840</v>
      </c>
      <c r="AH991" s="17">
        <v>210</v>
      </c>
      <c r="AI991" s="17" cm="1">
        <f t="array" ref="AI991">SUMPRODUCT(--(IFERROR(HOUR(Flights_2026_09_30333435363734567891011[entry_hour]),-1)=HOUR(AF991)),--(IFERROR(Flights_2026_09_30333435363734567891011[entry_sector],"")=AG991),--(IFERROR(Flights_2026_09_30333435363734567891011[nfl],-1)&gt;=AH991),--(IFERROR(Flights_2026_09_30333435363734567891011[nfl],-1)&lt;=IF(AH991=450,450,AH991+9)))</f>
        <v>0</v>
      </c>
    </row>
    <row r="992" spans="32:35" x14ac:dyDescent="0.2">
      <c r="AF992" s="2">
        <v>0.875</v>
      </c>
      <c r="AG992" t="s">
        <v>840</v>
      </c>
      <c r="AH992" s="17">
        <v>220</v>
      </c>
      <c r="AI992" s="17" cm="1">
        <f t="array" ref="AI992">SUMPRODUCT(--(IFERROR(HOUR(Flights_2026_09_30333435363734567891011[entry_hour]),-1)=HOUR(AF992)),--(IFERROR(Flights_2026_09_30333435363734567891011[entry_sector],"")=AG992),--(IFERROR(Flights_2026_09_30333435363734567891011[nfl],-1)&gt;=AH992),--(IFERROR(Flights_2026_09_30333435363734567891011[nfl],-1)&lt;=IF(AH992=450,450,AH992+9)))</f>
        <v>0</v>
      </c>
    </row>
    <row r="993" spans="32:35" x14ac:dyDescent="0.2">
      <c r="AF993" s="2">
        <v>0.875</v>
      </c>
      <c r="AG993" t="s">
        <v>840</v>
      </c>
      <c r="AH993" s="17">
        <v>230</v>
      </c>
      <c r="AI993" s="17" cm="1">
        <f t="array" ref="AI993">SUMPRODUCT(--(IFERROR(HOUR(Flights_2026_09_30333435363734567891011[entry_hour]),-1)=HOUR(AF993)),--(IFERROR(Flights_2026_09_30333435363734567891011[entry_sector],"")=AG993),--(IFERROR(Flights_2026_09_30333435363734567891011[nfl],-1)&gt;=AH993),--(IFERROR(Flights_2026_09_30333435363734567891011[nfl],-1)&lt;=IF(AH993=450,450,AH993+9)))</f>
        <v>0</v>
      </c>
    </row>
    <row r="994" spans="32:35" x14ac:dyDescent="0.2">
      <c r="AF994" s="2">
        <v>0.875</v>
      </c>
      <c r="AG994" t="s">
        <v>840</v>
      </c>
      <c r="AH994" s="17">
        <v>240</v>
      </c>
      <c r="AI994" s="17" cm="1">
        <f t="array" ref="AI994">SUMPRODUCT(--(IFERROR(HOUR(Flights_2026_09_30333435363734567891011[entry_hour]),-1)=HOUR(AF994)),--(IFERROR(Flights_2026_09_30333435363734567891011[entry_sector],"")=AG994),--(IFERROR(Flights_2026_09_30333435363734567891011[nfl],-1)&gt;=AH994),--(IFERROR(Flights_2026_09_30333435363734567891011[nfl],-1)&lt;=IF(AH994=450,450,AH994+9)))</f>
        <v>0</v>
      </c>
    </row>
    <row r="995" spans="32:35" x14ac:dyDescent="0.2">
      <c r="AF995" s="2">
        <v>0.875</v>
      </c>
      <c r="AG995" t="s">
        <v>840</v>
      </c>
      <c r="AH995" s="17">
        <v>250</v>
      </c>
      <c r="AI995" s="17" cm="1">
        <f t="array" ref="AI995">SUMPRODUCT(--(IFERROR(HOUR(Flights_2026_09_30333435363734567891011[entry_hour]),-1)=HOUR(AF995)),--(IFERROR(Flights_2026_09_30333435363734567891011[entry_sector],"")=AG995),--(IFERROR(Flights_2026_09_30333435363734567891011[nfl],-1)&gt;=AH995),--(IFERROR(Flights_2026_09_30333435363734567891011[nfl],-1)&lt;=IF(AH995=450,450,AH995+9)))</f>
        <v>0</v>
      </c>
    </row>
    <row r="996" spans="32:35" x14ac:dyDescent="0.2">
      <c r="AF996" s="2">
        <v>0.875</v>
      </c>
      <c r="AG996" t="s">
        <v>840</v>
      </c>
      <c r="AH996" s="17">
        <v>260</v>
      </c>
      <c r="AI996" s="17" cm="1">
        <f t="array" ref="AI996">SUMPRODUCT(--(IFERROR(HOUR(Flights_2026_09_30333435363734567891011[entry_hour]),-1)=HOUR(AF996)),--(IFERROR(Flights_2026_09_30333435363734567891011[entry_sector],"")=AG996),--(IFERROR(Flights_2026_09_30333435363734567891011[nfl],-1)&gt;=AH996),--(IFERROR(Flights_2026_09_30333435363734567891011[nfl],-1)&lt;=IF(AH996=450,450,AH996+9)))</f>
        <v>0</v>
      </c>
    </row>
    <row r="997" spans="32:35" x14ac:dyDescent="0.2">
      <c r="AF997" s="2">
        <v>0.875</v>
      </c>
      <c r="AG997" t="s">
        <v>840</v>
      </c>
      <c r="AH997" s="17">
        <v>270</v>
      </c>
      <c r="AI997" s="17" cm="1">
        <f t="array" ref="AI997">SUMPRODUCT(--(IFERROR(HOUR(Flights_2026_09_30333435363734567891011[entry_hour]),-1)=HOUR(AF997)),--(IFERROR(Flights_2026_09_30333435363734567891011[entry_sector],"")=AG997),--(IFERROR(Flights_2026_09_30333435363734567891011[nfl],-1)&gt;=AH997),--(IFERROR(Flights_2026_09_30333435363734567891011[nfl],-1)&lt;=IF(AH997=450,450,AH997+9)))</f>
        <v>0</v>
      </c>
    </row>
    <row r="998" spans="32:35" x14ac:dyDescent="0.2">
      <c r="AF998" s="2">
        <v>0.875</v>
      </c>
      <c r="AG998" t="s">
        <v>840</v>
      </c>
      <c r="AH998" s="17">
        <v>280</v>
      </c>
      <c r="AI998" s="17" cm="1">
        <f t="array" ref="AI998">SUMPRODUCT(--(IFERROR(HOUR(Flights_2026_09_30333435363734567891011[entry_hour]),-1)=HOUR(AF998)),--(IFERROR(Flights_2026_09_30333435363734567891011[entry_sector],"")=AG998),--(IFERROR(Flights_2026_09_30333435363734567891011[nfl],-1)&gt;=AH998),--(IFERROR(Flights_2026_09_30333435363734567891011[nfl],-1)&lt;=IF(AH998=450,450,AH998+9)))</f>
        <v>0</v>
      </c>
    </row>
    <row r="999" spans="32:35" x14ac:dyDescent="0.2">
      <c r="AF999" s="2">
        <v>0.875</v>
      </c>
      <c r="AG999" t="s">
        <v>840</v>
      </c>
      <c r="AH999" s="17">
        <v>290</v>
      </c>
      <c r="AI999" s="17" cm="1">
        <f t="array" ref="AI999">SUMPRODUCT(--(IFERROR(HOUR(Flights_2026_09_30333435363734567891011[entry_hour]),-1)=HOUR(AF999)),--(IFERROR(Flights_2026_09_30333435363734567891011[entry_sector],"")=AG999),--(IFERROR(Flights_2026_09_30333435363734567891011[nfl],-1)&gt;=AH999),--(IFERROR(Flights_2026_09_30333435363734567891011[nfl],-1)&lt;=IF(AH999=450,450,AH999+9)))</f>
        <v>0</v>
      </c>
    </row>
    <row r="1000" spans="32:35" x14ac:dyDescent="0.2">
      <c r="AF1000" s="2">
        <v>0.875</v>
      </c>
      <c r="AG1000" t="s">
        <v>840</v>
      </c>
      <c r="AH1000" s="17">
        <v>300</v>
      </c>
      <c r="AI1000" s="17" cm="1">
        <f t="array" ref="AI1000">SUMPRODUCT(--(IFERROR(HOUR(Flights_2026_09_30333435363734567891011[entry_hour]),-1)=HOUR(AF1000)),--(IFERROR(Flights_2026_09_30333435363734567891011[entry_sector],"")=AG1000),--(IFERROR(Flights_2026_09_30333435363734567891011[nfl],-1)&gt;=AH1000),--(IFERROR(Flights_2026_09_30333435363734567891011[nfl],-1)&lt;=IF(AH1000=450,450,AH1000+9)))</f>
        <v>0</v>
      </c>
    </row>
    <row r="1001" spans="32:35" x14ac:dyDescent="0.2">
      <c r="AF1001" s="2">
        <v>0.875</v>
      </c>
      <c r="AG1001" t="s">
        <v>840</v>
      </c>
      <c r="AH1001" s="17">
        <v>310</v>
      </c>
      <c r="AI1001" s="17" cm="1">
        <f t="array" ref="AI1001">SUMPRODUCT(--(IFERROR(HOUR(Flights_2026_09_30333435363734567891011[entry_hour]),-1)=HOUR(AF1001)),--(IFERROR(Flights_2026_09_30333435363734567891011[entry_sector],"")=AG1001),--(IFERROR(Flights_2026_09_30333435363734567891011[nfl],-1)&gt;=AH1001),--(IFERROR(Flights_2026_09_30333435363734567891011[nfl],-1)&lt;=IF(AH1001=450,450,AH1001+9)))</f>
        <v>0</v>
      </c>
    </row>
    <row r="1002" spans="32:35" x14ac:dyDescent="0.2">
      <c r="AF1002" s="2">
        <v>0.875</v>
      </c>
      <c r="AG1002" t="s">
        <v>840</v>
      </c>
      <c r="AH1002" s="17">
        <v>320</v>
      </c>
      <c r="AI1002" s="17" cm="1">
        <f t="array" ref="AI1002">SUMPRODUCT(--(IFERROR(HOUR(Flights_2026_09_30333435363734567891011[entry_hour]),-1)=HOUR(AF1002)),--(IFERROR(Flights_2026_09_30333435363734567891011[entry_sector],"")=AG1002),--(IFERROR(Flights_2026_09_30333435363734567891011[nfl],-1)&gt;=AH1002),--(IFERROR(Flights_2026_09_30333435363734567891011[nfl],-1)&lt;=IF(AH1002=450,450,AH1002+9)))</f>
        <v>0</v>
      </c>
    </row>
    <row r="1003" spans="32:35" x14ac:dyDescent="0.2">
      <c r="AF1003" s="2">
        <v>0.875</v>
      </c>
      <c r="AG1003" t="s">
        <v>840</v>
      </c>
      <c r="AH1003" s="17">
        <v>330</v>
      </c>
      <c r="AI1003" s="17" cm="1">
        <f t="array" ref="AI1003">SUMPRODUCT(--(IFERROR(HOUR(Flights_2026_09_30333435363734567891011[entry_hour]),-1)=HOUR(AF1003)),--(IFERROR(Flights_2026_09_30333435363734567891011[entry_sector],"")=AG1003),--(IFERROR(Flights_2026_09_30333435363734567891011[nfl],-1)&gt;=AH1003),--(IFERROR(Flights_2026_09_30333435363734567891011[nfl],-1)&lt;=IF(AH1003=450,450,AH1003+9)))</f>
        <v>0</v>
      </c>
    </row>
    <row r="1004" spans="32:35" x14ac:dyDescent="0.2">
      <c r="AF1004" s="2">
        <v>0.875</v>
      </c>
      <c r="AG1004" t="s">
        <v>840</v>
      </c>
      <c r="AH1004" s="17">
        <v>340</v>
      </c>
      <c r="AI1004" s="17" cm="1">
        <f t="array" ref="AI1004">SUMPRODUCT(--(IFERROR(HOUR(Flights_2026_09_30333435363734567891011[entry_hour]),-1)=HOUR(AF1004)),--(IFERROR(Flights_2026_09_30333435363734567891011[entry_sector],"")=AG1004),--(IFERROR(Flights_2026_09_30333435363734567891011[nfl],-1)&gt;=AH1004),--(IFERROR(Flights_2026_09_30333435363734567891011[nfl],-1)&lt;=IF(AH1004=450,450,AH1004+9)))</f>
        <v>0</v>
      </c>
    </row>
    <row r="1005" spans="32:35" x14ac:dyDescent="0.2">
      <c r="AF1005" s="2">
        <v>0.875</v>
      </c>
      <c r="AG1005" t="s">
        <v>840</v>
      </c>
      <c r="AH1005" s="17">
        <v>350</v>
      </c>
      <c r="AI1005" s="17" cm="1">
        <f t="array" ref="AI1005">SUMPRODUCT(--(IFERROR(HOUR(Flights_2026_09_30333435363734567891011[entry_hour]),-1)=HOUR(AF1005)),--(IFERROR(Flights_2026_09_30333435363734567891011[entry_sector],"")=AG1005),--(IFERROR(Flights_2026_09_30333435363734567891011[nfl],-1)&gt;=AH1005),--(IFERROR(Flights_2026_09_30333435363734567891011[nfl],-1)&lt;=IF(AH1005=450,450,AH1005+9)))</f>
        <v>0</v>
      </c>
    </row>
    <row r="1006" spans="32:35" x14ac:dyDescent="0.2">
      <c r="AF1006" s="2">
        <v>0.875</v>
      </c>
      <c r="AG1006" t="s">
        <v>840</v>
      </c>
      <c r="AH1006" s="17">
        <v>360</v>
      </c>
      <c r="AI1006" s="17" cm="1">
        <f t="array" ref="AI1006">SUMPRODUCT(--(IFERROR(HOUR(Flights_2026_09_30333435363734567891011[entry_hour]),-1)=HOUR(AF1006)),--(IFERROR(Flights_2026_09_30333435363734567891011[entry_sector],"")=AG1006),--(IFERROR(Flights_2026_09_30333435363734567891011[nfl],-1)&gt;=AH1006),--(IFERROR(Flights_2026_09_30333435363734567891011[nfl],-1)&lt;=IF(AH1006=450,450,AH1006+9)))</f>
        <v>0</v>
      </c>
    </row>
    <row r="1007" spans="32:35" x14ac:dyDescent="0.2">
      <c r="AF1007" s="2">
        <v>0.875</v>
      </c>
      <c r="AG1007" t="s">
        <v>840</v>
      </c>
      <c r="AH1007" s="17">
        <v>370</v>
      </c>
      <c r="AI1007" s="17" cm="1">
        <f t="array" ref="AI1007">SUMPRODUCT(--(IFERROR(HOUR(Flights_2026_09_30333435363734567891011[entry_hour]),-1)=HOUR(AF1007)),--(IFERROR(Flights_2026_09_30333435363734567891011[entry_sector],"")=AG1007),--(IFERROR(Flights_2026_09_30333435363734567891011[nfl],-1)&gt;=AH1007),--(IFERROR(Flights_2026_09_30333435363734567891011[nfl],-1)&lt;=IF(AH1007=450,450,AH1007+9)))</f>
        <v>1</v>
      </c>
    </row>
    <row r="1008" spans="32:35" x14ac:dyDescent="0.2">
      <c r="AF1008" s="2">
        <v>0.875</v>
      </c>
      <c r="AG1008" t="s">
        <v>840</v>
      </c>
      <c r="AH1008" s="17">
        <v>380</v>
      </c>
      <c r="AI1008" s="17" cm="1">
        <f t="array" ref="AI1008">SUMPRODUCT(--(IFERROR(HOUR(Flights_2026_09_30333435363734567891011[entry_hour]),-1)=HOUR(AF1008)),--(IFERROR(Flights_2026_09_30333435363734567891011[entry_sector],"")=AG1008),--(IFERROR(Flights_2026_09_30333435363734567891011[nfl],-1)&gt;=AH1008),--(IFERROR(Flights_2026_09_30333435363734567891011[nfl],-1)&lt;=IF(AH1008=450,450,AH1008+9)))</f>
        <v>0</v>
      </c>
    </row>
    <row r="1009" spans="32:35" x14ac:dyDescent="0.2">
      <c r="AF1009" s="2">
        <v>0.875</v>
      </c>
      <c r="AG1009" t="s">
        <v>840</v>
      </c>
      <c r="AH1009" s="17">
        <v>390</v>
      </c>
      <c r="AI1009" s="17" cm="1">
        <f t="array" ref="AI1009">SUMPRODUCT(--(IFERROR(HOUR(Flights_2026_09_30333435363734567891011[entry_hour]),-1)=HOUR(AF1009)),--(IFERROR(Flights_2026_09_30333435363734567891011[entry_sector],"")=AG1009),--(IFERROR(Flights_2026_09_30333435363734567891011[nfl],-1)&gt;=AH1009),--(IFERROR(Flights_2026_09_30333435363734567891011[nfl],-1)&lt;=IF(AH1009=450,450,AH1009+9)))</f>
        <v>1</v>
      </c>
    </row>
    <row r="1010" spans="32:35" x14ac:dyDescent="0.2">
      <c r="AF1010" s="2">
        <v>0.875</v>
      </c>
      <c r="AG1010" t="s">
        <v>840</v>
      </c>
      <c r="AH1010" s="17">
        <v>400</v>
      </c>
      <c r="AI1010" s="17" cm="1">
        <f t="array" ref="AI1010">SUMPRODUCT(--(IFERROR(HOUR(Flights_2026_09_30333435363734567891011[entry_hour]),-1)=HOUR(AF1010)),--(IFERROR(Flights_2026_09_30333435363734567891011[entry_sector],"")=AG1010),--(IFERROR(Flights_2026_09_30333435363734567891011[nfl],-1)&gt;=AH1010),--(IFERROR(Flights_2026_09_30333435363734567891011[nfl],-1)&lt;=IF(AH1010=450,450,AH1010+9)))</f>
        <v>0</v>
      </c>
    </row>
    <row r="1011" spans="32:35" x14ac:dyDescent="0.2">
      <c r="AF1011" s="2">
        <v>0.875</v>
      </c>
      <c r="AG1011" t="s">
        <v>840</v>
      </c>
      <c r="AH1011" s="17">
        <v>410</v>
      </c>
      <c r="AI1011" s="17" cm="1">
        <f t="array" ref="AI1011">SUMPRODUCT(--(IFERROR(HOUR(Flights_2026_09_30333435363734567891011[entry_hour]),-1)=HOUR(AF1011)),--(IFERROR(Flights_2026_09_30333435363734567891011[entry_sector],"")=AG1011),--(IFERROR(Flights_2026_09_30333435363734567891011[nfl],-1)&gt;=AH1011),--(IFERROR(Flights_2026_09_30333435363734567891011[nfl],-1)&lt;=IF(AH1011=450,450,AH1011+9)))</f>
        <v>0</v>
      </c>
    </row>
    <row r="1012" spans="32:35" x14ac:dyDescent="0.2">
      <c r="AF1012" s="2">
        <v>0.875</v>
      </c>
      <c r="AG1012" t="s">
        <v>840</v>
      </c>
      <c r="AH1012" s="17">
        <v>420</v>
      </c>
      <c r="AI1012" s="17" cm="1">
        <f t="array" ref="AI1012">SUMPRODUCT(--(IFERROR(HOUR(Flights_2026_09_30333435363734567891011[entry_hour]),-1)=HOUR(AF1012)),--(IFERROR(Flights_2026_09_30333435363734567891011[entry_sector],"")=AG1012),--(IFERROR(Flights_2026_09_30333435363734567891011[nfl],-1)&gt;=AH1012),--(IFERROR(Flights_2026_09_30333435363734567891011[nfl],-1)&lt;=IF(AH1012=450,450,AH1012+9)))</f>
        <v>0</v>
      </c>
    </row>
    <row r="1013" spans="32:35" x14ac:dyDescent="0.2">
      <c r="AF1013" s="2">
        <v>0.875</v>
      </c>
      <c r="AG1013" t="s">
        <v>840</v>
      </c>
      <c r="AH1013" s="17">
        <v>430</v>
      </c>
      <c r="AI1013" s="17" cm="1">
        <f t="array" ref="AI1013">SUMPRODUCT(--(IFERROR(HOUR(Flights_2026_09_30333435363734567891011[entry_hour]),-1)=HOUR(AF1013)),--(IFERROR(Flights_2026_09_30333435363734567891011[entry_sector],"")=AG1013),--(IFERROR(Flights_2026_09_30333435363734567891011[nfl],-1)&gt;=AH1013),--(IFERROR(Flights_2026_09_30333435363734567891011[nfl],-1)&lt;=IF(AH1013=450,450,AH1013+9)))</f>
        <v>0</v>
      </c>
    </row>
    <row r="1014" spans="32:35" x14ac:dyDescent="0.2">
      <c r="AF1014" s="2">
        <v>0.875</v>
      </c>
      <c r="AG1014" t="s">
        <v>840</v>
      </c>
      <c r="AH1014" s="17">
        <v>440</v>
      </c>
      <c r="AI1014" s="17" cm="1">
        <f t="array" ref="AI1014">SUMPRODUCT(--(IFERROR(HOUR(Flights_2026_09_30333435363734567891011[entry_hour]),-1)=HOUR(AF1014)),--(IFERROR(Flights_2026_09_30333435363734567891011[entry_sector],"")=AG1014),--(IFERROR(Flights_2026_09_30333435363734567891011[nfl],-1)&gt;=AH1014),--(IFERROR(Flights_2026_09_30333435363734567891011[nfl],-1)&lt;=IF(AH1014=450,450,AH1014+9)))</f>
        <v>0</v>
      </c>
    </row>
    <row r="1015" spans="32:35" x14ac:dyDescent="0.2">
      <c r="AF1015" s="2">
        <v>0.875</v>
      </c>
      <c r="AG1015" t="s">
        <v>840</v>
      </c>
      <c r="AH1015" s="17">
        <v>450</v>
      </c>
      <c r="AI1015" s="17" cm="1">
        <f t="array" ref="AI1015">SUMPRODUCT(--(IFERROR(HOUR(Flights_2026_09_30333435363734567891011[entry_hour]),-1)=HOUR(AF1015)),--(IFERROR(Flights_2026_09_30333435363734567891011[entry_sector],"")=AG1015),--(IFERROR(Flights_2026_09_30333435363734567891011[nfl],-1)&gt;=AH1015),--(IFERROR(Flights_2026_09_30333435363734567891011[nfl],-1)&lt;=IF(AH1015=450,450,AH1015+9)))</f>
        <v>0</v>
      </c>
    </row>
    <row r="1016" spans="32:35" x14ac:dyDescent="0.2">
      <c r="AF1016" s="2">
        <v>0.875</v>
      </c>
      <c r="AG1016" t="s">
        <v>747</v>
      </c>
      <c r="AH1016" s="17">
        <v>200</v>
      </c>
      <c r="AI1016" s="17" cm="1">
        <f t="array" ref="AI1016">SUMPRODUCT(--(IFERROR(HOUR(Flights_2026_09_30333435363734567891011[entry_hour]),-1)=HOUR(AF1016)),--(IFERROR(Flights_2026_09_30333435363734567891011[entry_sector],"")=AG1016),--(IFERROR(Flights_2026_09_30333435363734567891011[nfl],-1)&gt;=AH1016),--(IFERROR(Flights_2026_09_30333435363734567891011[nfl],-1)&lt;=IF(AH1016=450,450,AH1016+9)))</f>
        <v>0</v>
      </c>
    </row>
    <row r="1017" spans="32:35" x14ac:dyDescent="0.2">
      <c r="AF1017" s="2">
        <v>0.875</v>
      </c>
      <c r="AG1017" t="s">
        <v>747</v>
      </c>
      <c r="AH1017" s="17">
        <v>210</v>
      </c>
      <c r="AI1017" s="17" cm="1">
        <f t="array" ref="AI1017">SUMPRODUCT(--(IFERROR(HOUR(Flights_2026_09_30333435363734567891011[entry_hour]),-1)=HOUR(AF1017)),--(IFERROR(Flights_2026_09_30333435363734567891011[entry_sector],"")=AG1017),--(IFERROR(Flights_2026_09_30333435363734567891011[nfl],-1)&gt;=AH1017),--(IFERROR(Flights_2026_09_30333435363734567891011[nfl],-1)&lt;=IF(AH1017=450,450,AH1017+9)))</f>
        <v>0</v>
      </c>
    </row>
    <row r="1018" spans="32:35" x14ac:dyDescent="0.2">
      <c r="AF1018" s="2">
        <v>0.875</v>
      </c>
      <c r="AG1018" t="s">
        <v>747</v>
      </c>
      <c r="AH1018" s="17">
        <v>220</v>
      </c>
      <c r="AI1018" s="17" cm="1">
        <f t="array" ref="AI1018">SUMPRODUCT(--(IFERROR(HOUR(Flights_2026_09_30333435363734567891011[entry_hour]),-1)=HOUR(AF1018)),--(IFERROR(Flights_2026_09_30333435363734567891011[entry_sector],"")=AG1018),--(IFERROR(Flights_2026_09_30333435363734567891011[nfl],-1)&gt;=AH1018),--(IFERROR(Flights_2026_09_30333435363734567891011[nfl],-1)&lt;=IF(AH1018=450,450,AH1018+9)))</f>
        <v>0</v>
      </c>
    </row>
    <row r="1019" spans="32:35" x14ac:dyDescent="0.2">
      <c r="AF1019" s="2">
        <v>0.875</v>
      </c>
      <c r="AG1019" t="s">
        <v>747</v>
      </c>
      <c r="AH1019" s="17">
        <v>230</v>
      </c>
      <c r="AI1019" s="17" cm="1">
        <f t="array" ref="AI1019">SUMPRODUCT(--(IFERROR(HOUR(Flights_2026_09_30333435363734567891011[entry_hour]),-1)=HOUR(AF1019)),--(IFERROR(Flights_2026_09_30333435363734567891011[entry_sector],"")=AG1019),--(IFERROR(Flights_2026_09_30333435363734567891011[nfl],-1)&gt;=AH1019),--(IFERROR(Flights_2026_09_30333435363734567891011[nfl],-1)&lt;=IF(AH1019=450,450,AH1019+9)))</f>
        <v>0</v>
      </c>
    </row>
    <row r="1020" spans="32:35" x14ac:dyDescent="0.2">
      <c r="AF1020" s="2">
        <v>0.875</v>
      </c>
      <c r="AG1020" t="s">
        <v>747</v>
      </c>
      <c r="AH1020" s="17">
        <v>240</v>
      </c>
      <c r="AI1020" s="17" cm="1">
        <f t="array" ref="AI1020">SUMPRODUCT(--(IFERROR(HOUR(Flights_2026_09_30333435363734567891011[entry_hour]),-1)=HOUR(AF1020)),--(IFERROR(Flights_2026_09_30333435363734567891011[entry_sector],"")=AG1020),--(IFERROR(Flights_2026_09_30333435363734567891011[nfl],-1)&gt;=AH1020),--(IFERROR(Flights_2026_09_30333435363734567891011[nfl],-1)&lt;=IF(AH1020=450,450,AH1020+9)))</f>
        <v>0</v>
      </c>
    </row>
    <row r="1021" spans="32:35" x14ac:dyDescent="0.2">
      <c r="AF1021" s="2">
        <v>0.875</v>
      </c>
      <c r="AG1021" t="s">
        <v>747</v>
      </c>
      <c r="AH1021" s="17">
        <v>250</v>
      </c>
      <c r="AI1021" s="17" cm="1">
        <f t="array" ref="AI1021">SUMPRODUCT(--(IFERROR(HOUR(Flights_2026_09_30333435363734567891011[entry_hour]),-1)=HOUR(AF1021)),--(IFERROR(Flights_2026_09_30333435363734567891011[entry_sector],"")=AG1021),--(IFERROR(Flights_2026_09_30333435363734567891011[nfl],-1)&gt;=AH1021),--(IFERROR(Flights_2026_09_30333435363734567891011[nfl],-1)&lt;=IF(AH1021=450,450,AH1021+9)))</f>
        <v>0</v>
      </c>
    </row>
    <row r="1022" spans="32:35" x14ac:dyDescent="0.2">
      <c r="AF1022" s="2">
        <v>0.875</v>
      </c>
      <c r="AG1022" t="s">
        <v>747</v>
      </c>
      <c r="AH1022" s="17">
        <v>260</v>
      </c>
      <c r="AI1022" s="17" cm="1">
        <f t="array" ref="AI1022">SUMPRODUCT(--(IFERROR(HOUR(Flights_2026_09_30333435363734567891011[entry_hour]),-1)=HOUR(AF1022)),--(IFERROR(Flights_2026_09_30333435363734567891011[entry_sector],"")=AG1022),--(IFERROR(Flights_2026_09_30333435363734567891011[nfl],-1)&gt;=AH1022),--(IFERROR(Flights_2026_09_30333435363734567891011[nfl],-1)&lt;=IF(AH1022=450,450,AH1022+9)))</f>
        <v>0</v>
      </c>
    </row>
    <row r="1023" spans="32:35" x14ac:dyDescent="0.2">
      <c r="AF1023" s="2">
        <v>0.875</v>
      </c>
      <c r="AG1023" t="s">
        <v>747</v>
      </c>
      <c r="AH1023" s="17">
        <v>270</v>
      </c>
      <c r="AI1023" s="17" cm="1">
        <f t="array" ref="AI1023">SUMPRODUCT(--(IFERROR(HOUR(Flights_2026_09_30333435363734567891011[entry_hour]),-1)=HOUR(AF1023)),--(IFERROR(Flights_2026_09_30333435363734567891011[entry_sector],"")=AG1023),--(IFERROR(Flights_2026_09_30333435363734567891011[nfl],-1)&gt;=AH1023),--(IFERROR(Flights_2026_09_30333435363734567891011[nfl],-1)&lt;=IF(AH1023=450,450,AH1023+9)))</f>
        <v>0</v>
      </c>
    </row>
    <row r="1024" spans="32:35" x14ac:dyDescent="0.2">
      <c r="AF1024" s="2">
        <v>0.875</v>
      </c>
      <c r="AG1024" t="s">
        <v>747</v>
      </c>
      <c r="AH1024" s="17">
        <v>280</v>
      </c>
      <c r="AI1024" s="17" cm="1">
        <f t="array" ref="AI1024">SUMPRODUCT(--(IFERROR(HOUR(Flights_2026_09_30333435363734567891011[entry_hour]),-1)=HOUR(AF1024)),--(IFERROR(Flights_2026_09_30333435363734567891011[entry_sector],"")=AG1024),--(IFERROR(Flights_2026_09_30333435363734567891011[nfl],-1)&gt;=AH1024),--(IFERROR(Flights_2026_09_30333435363734567891011[nfl],-1)&lt;=IF(AH1024=450,450,AH1024+9)))</f>
        <v>0</v>
      </c>
    </row>
    <row r="1025" spans="32:35" x14ac:dyDescent="0.2">
      <c r="AF1025" s="2">
        <v>0.875</v>
      </c>
      <c r="AG1025" t="s">
        <v>747</v>
      </c>
      <c r="AH1025" s="17">
        <v>290</v>
      </c>
      <c r="AI1025" s="17" cm="1">
        <f t="array" ref="AI1025">SUMPRODUCT(--(IFERROR(HOUR(Flights_2026_09_30333435363734567891011[entry_hour]),-1)=HOUR(AF1025)),--(IFERROR(Flights_2026_09_30333435363734567891011[entry_sector],"")=AG1025),--(IFERROR(Flights_2026_09_30333435363734567891011[nfl],-1)&gt;=AH1025),--(IFERROR(Flights_2026_09_30333435363734567891011[nfl],-1)&lt;=IF(AH1025=450,450,AH1025+9)))</f>
        <v>0</v>
      </c>
    </row>
    <row r="1026" spans="32:35" x14ac:dyDescent="0.2">
      <c r="AF1026" s="2">
        <v>0.875</v>
      </c>
      <c r="AG1026" t="s">
        <v>747</v>
      </c>
      <c r="AH1026" s="17">
        <v>300</v>
      </c>
      <c r="AI1026" s="17" cm="1">
        <f t="array" ref="AI1026">SUMPRODUCT(--(IFERROR(HOUR(Flights_2026_09_30333435363734567891011[entry_hour]),-1)=HOUR(AF1026)),--(IFERROR(Flights_2026_09_30333435363734567891011[entry_sector],"")=AG1026),--(IFERROR(Flights_2026_09_30333435363734567891011[nfl],-1)&gt;=AH1026),--(IFERROR(Flights_2026_09_30333435363734567891011[nfl],-1)&lt;=IF(AH1026=450,450,AH1026+9)))</f>
        <v>0</v>
      </c>
    </row>
    <row r="1027" spans="32:35" x14ac:dyDescent="0.2">
      <c r="AF1027" s="2">
        <v>0.875</v>
      </c>
      <c r="AG1027" t="s">
        <v>747</v>
      </c>
      <c r="AH1027" s="17">
        <v>310</v>
      </c>
      <c r="AI1027" s="17" cm="1">
        <f t="array" ref="AI1027">SUMPRODUCT(--(IFERROR(HOUR(Flights_2026_09_30333435363734567891011[entry_hour]),-1)=HOUR(AF1027)),--(IFERROR(Flights_2026_09_30333435363734567891011[entry_sector],"")=AG1027),--(IFERROR(Flights_2026_09_30333435363734567891011[nfl],-1)&gt;=AH1027),--(IFERROR(Flights_2026_09_30333435363734567891011[nfl],-1)&lt;=IF(AH1027=450,450,AH1027+9)))</f>
        <v>0</v>
      </c>
    </row>
    <row r="1028" spans="32:35" x14ac:dyDescent="0.2">
      <c r="AF1028" s="2">
        <v>0.875</v>
      </c>
      <c r="AG1028" t="s">
        <v>747</v>
      </c>
      <c r="AH1028" s="17">
        <v>320</v>
      </c>
      <c r="AI1028" s="17" cm="1">
        <f t="array" ref="AI1028">SUMPRODUCT(--(IFERROR(HOUR(Flights_2026_09_30333435363734567891011[entry_hour]),-1)=HOUR(AF1028)),--(IFERROR(Flights_2026_09_30333435363734567891011[entry_sector],"")=AG1028),--(IFERROR(Flights_2026_09_30333435363734567891011[nfl],-1)&gt;=AH1028),--(IFERROR(Flights_2026_09_30333435363734567891011[nfl],-1)&lt;=IF(AH1028=450,450,AH1028+9)))</f>
        <v>0</v>
      </c>
    </row>
    <row r="1029" spans="32:35" x14ac:dyDescent="0.2">
      <c r="AF1029" s="2">
        <v>0.875</v>
      </c>
      <c r="AG1029" t="s">
        <v>747</v>
      </c>
      <c r="AH1029" s="17">
        <v>330</v>
      </c>
      <c r="AI1029" s="17" cm="1">
        <f t="array" ref="AI1029">SUMPRODUCT(--(IFERROR(HOUR(Flights_2026_09_30333435363734567891011[entry_hour]),-1)=HOUR(AF1029)),--(IFERROR(Flights_2026_09_30333435363734567891011[entry_sector],"")=AG1029),--(IFERROR(Flights_2026_09_30333435363734567891011[nfl],-1)&gt;=AH1029),--(IFERROR(Flights_2026_09_30333435363734567891011[nfl],-1)&lt;=IF(AH1029=450,450,AH1029+9)))</f>
        <v>0</v>
      </c>
    </row>
    <row r="1030" spans="32:35" x14ac:dyDescent="0.2">
      <c r="AF1030" s="2">
        <v>0.875</v>
      </c>
      <c r="AG1030" t="s">
        <v>747</v>
      </c>
      <c r="AH1030" s="17">
        <v>340</v>
      </c>
      <c r="AI1030" s="17" cm="1">
        <f t="array" ref="AI1030">SUMPRODUCT(--(IFERROR(HOUR(Flights_2026_09_30333435363734567891011[entry_hour]),-1)=HOUR(AF1030)),--(IFERROR(Flights_2026_09_30333435363734567891011[entry_sector],"")=AG1030),--(IFERROR(Flights_2026_09_30333435363734567891011[nfl],-1)&gt;=AH1030),--(IFERROR(Flights_2026_09_30333435363734567891011[nfl],-1)&lt;=IF(AH1030=450,450,AH1030+9)))</f>
        <v>0</v>
      </c>
    </row>
    <row r="1031" spans="32:35" x14ac:dyDescent="0.2">
      <c r="AF1031" s="2">
        <v>0.875</v>
      </c>
      <c r="AG1031" t="s">
        <v>747</v>
      </c>
      <c r="AH1031" s="17">
        <v>350</v>
      </c>
      <c r="AI1031" s="17" cm="1">
        <f t="array" ref="AI1031">SUMPRODUCT(--(IFERROR(HOUR(Flights_2026_09_30333435363734567891011[entry_hour]),-1)=HOUR(AF1031)),--(IFERROR(Flights_2026_09_30333435363734567891011[entry_sector],"")=AG1031),--(IFERROR(Flights_2026_09_30333435363734567891011[nfl],-1)&gt;=AH1031),--(IFERROR(Flights_2026_09_30333435363734567891011[nfl],-1)&lt;=IF(AH1031=450,450,AH1031+9)))</f>
        <v>0</v>
      </c>
    </row>
    <row r="1032" spans="32:35" x14ac:dyDescent="0.2">
      <c r="AF1032" s="2">
        <v>0.875</v>
      </c>
      <c r="AG1032" t="s">
        <v>747</v>
      </c>
      <c r="AH1032" s="17">
        <v>360</v>
      </c>
      <c r="AI1032" s="17" cm="1">
        <f t="array" ref="AI1032">SUMPRODUCT(--(IFERROR(HOUR(Flights_2026_09_30333435363734567891011[entry_hour]),-1)=HOUR(AF1032)),--(IFERROR(Flights_2026_09_30333435363734567891011[entry_sector],"")=AG1032),--(IFERROR(Flights_2026_09_30333435363734567891011[nfl],-1)&gt;=AH1032),--(IFERROR(Flights_2026_09_30333435363734567891011[nfl],-1)&lt;=IF(AH1032=450,450,AH1032+9)))</f>
        <v>1</v>
      </c>
    </row>
    <row r="1033" spans="32:35" x14ac:dyDescent="0.2">
      <c r="AF1033" s="2">
        <v>0.875</v>
      </c>
      <c r="AG1033" t="s">
        <v>747</v>
      </c>
      <c r="AH1033" s="17">
        <v>370</v>
      </c>
      <c r="AI1033" s="17" cm="1">
        <f t="array" ref="AI1033">SUMPRODUCT(--(IFERROR(HOUR(Flights_2026_09_30333435363734567891011[entry_hour]),-1)=HOUR(AF1033)),--(IFERROR(Flights_2026_09_30333435363734567891011[entry_sector],"")=AG1033),--(IFERROR(Flights_2026_09_30333435363734567891011[nfl],-1)&gt;=AH1033),--(IFERROR(Flights_2026_09_30333435363734567891011[nfl],-1)&lt;=IF(AH1033=450,450,AH1033+9)))</f>
        <v>0</v>
      </c>
    </row>
    <row r="1034" spans="32:35" x14ac:dyDescent="0.2">
      <c r="AF1034" s="2">
        <v>0.875</v>
      </c>
      <c r="AG1034" t="s">
        <v>747</v>
      </c>
      <c r="AH1034" s="17">
        <v>380</v>
      </c>
      <c r="AI1034" s="17" cm="1">
        <f t="array" ref="AI1034">SUMPRODUCT(--(IFERROR(HOUR(Flights_2026_09_30333435363734567891011[entry_hour]),-1)=HOUR(AF1034)),--(IFERROR(Flights_2026_09_30333435363734567891011[entry_sector],"")=AG1034),--(IFERROR(Flights_2026_09_30333435363734567891011[nfl],-1)&gt;=AH1034),--(IFERROR(Flights_2026_09_30333435363734567891011[nfl],-1)&lt;=IF(AH1034=450,450,AH1034+9)))</f>
        <v>0</v>
      </c>
    </row>
    <row r="1035" spans="32:35" x14ac:dyDescent="0.2">
      <c r="AF1035" s="2">
        <v>0.875</v>
      </c>
      <c r="AG1035" t="s">
        <v>747</v>
      </c>
      <c r="AH1035" s="17">
        <v>390</v>
      </c>
      <c r="AI1035" s="17" cm="1">
        <f t="array" ref="AI1035">SUMPRODUCT(--(IFERROR(HOUR(Flights_2026_09_30333435363734567891011[entry_hour]),-1)=HOUR(AF1035)),--(IFERROR(Flights_2026_09_30333435363734567891011[entry_sector],"")=AG1035),--(IFERROR(Flights_2026_09_30333435363734567891011[nfl],-1)&gt;=AH1035),--(IFERROR(Flights_2026_09_30333435363734567891011[nfl],-1)&lt;=IF(AH1035=450,450,AH1035+9)))</f>
        <v>0</v>
      </c>
    </row>
    <row r="1036" spans="32:35" x14ac:dyDescent="0.2">
      <c r="AF1036" s="2">
        <v>0.875</v>
      </c>
      <c r="AG1036" t="s">
        <v>747</v>
      </c>
      <c r="AH1036" s="17">
        <v>400</v>
      </c>
      <c r="AI1036" s="17" cm="1">
        <f t="array" ref="AI1036">SUMPRODUCT(--(IFERROR(HOUR(Flights_2026_09_30333435363734567891011[entry_hour]),-1)=HOUR(AF1036)),--(IFERROR(Flights_2026_09_30333435363734567891011[entry_sector],"")=AG1036),--(IFERROR(Flights_2026_09_30333435363734567891011[nfl],-1)&gt;=AH1036),--(IFERROR(Flights_2026_09_30333435363734567891011[nfl],-1)&lt;=IF(AH1036=450,450,AH1036+9)))</f>
        <v>0</v>
      </c>
    </row>
    <row r="1037" spans="32:35" x14ac:dyDescent="0.2">
      <c r="AF1037" s="2">
        <v>0.875</v>
      </c>
      <c r="AG1037" t="s">
        <v>747</v>
      </c>
      <c r="AH1037" s="17">
        <v>410</v>
      </c>
      <c r="AI1037" s="17" cm="1">
        <f t="array" ref="AI1037">SUMPRODUCT(--(IFERROR(HOUR(Flights_2026_09_30333435363734567891011[entry_hour]),-1)=HOUR(AF1037)),--(IFERROR(Flights_2026_09_30333435363734567891011[entry_sector],"")=AG1037),--(IFERROR(Flights_2026_09_30333435363734567891011[nfl],-1)&gt;=AH1037),--(IFERROR(Flights_2026_09_30333435363734567891011[nfl],-1)&lt;=IF(AH1037=450,450,AH1037+9)))</f>
        <v>0</v>
      </c>
    </row>
    <row r="1038" spans="32:35" x14ac:dyDescent="0.2">
      <c r="AF1038" s="2">
        <v>0.875</v>
      </c>
      <c r="AG1038" t="s">
        <v>747</v>
      </c>
      <c r="AH1038" s="17">
        <v>420</v>
      </c>
      <c r="AI1038" s="17" cm="1">
        <f t="array" ref="AI1038">SUMPRODUCT(--(IFERROR(HOUR(Flights_2026_09_30333435363734567891011[entry_hour]),-1)=HOUR(AF1038)),--(IFERROR(Flights_2026_09_30333435363734567891011[entry_sector],"")=AG1038),--(IFERROR(Flights_2026_09_30333435363734567891011[nfl],-1)&gt;=AH1038),--(IFERROR(Flights_2026_09_30333435363734567891011[nfl],-1)&lt;=IF(AH1038=450,450,AH1038+9)))</f>
        <v>0</v>
      </c>
    </row>
    <row r="1039" spans="32:35" x14ac:dyDescent="0.2">
      <c r="AF1039" s="2">
        <v>0.875</v>
      </c>
      <c r="AG1039" t="s">
        <v>747</v>
      </c>
      <c r="AH1039" s="17">
        <v>430</v>
      </c>
      <c r="AI1039" s="17" cm="1">
        <f t="array" ref="AI1039">SUMPRODUCT(--(IFERROR(HOUR(Flights_2026_09_30333435363734567891011[entry_hour]),-1)=HOUR(AF1039)),--(IFERROR(Flights_2026_09_30333435363734567891011[entry_sector],"")=AG1039),--(IFERROR(Flights_2026_09_30333435363734567891011[nfl],-1)&gt;=AH1039),--(IFERROR(Flights_2026_09_30333435363734567891011[nfl],-1)&lt;=IF(AH1039=450,450,AH1039+9)))</f>
        <v>0</v>
      </c>
    </row>
    <row r="1040" spans="32:35" x14ac:dyDescent="0.2">
      <c r="AF1040" s="2">
        <v>0.875</v>
      </c>
      <c r="AG1040" t="s">
        <v>747</v>
      </c>
      <c r="AH1040" s="17">
        <v>440</v>
      </c>
      <c r="AI1040" s="17" cm="1">
        <f t="array" ref="AI1040">SUMPRODUCT(--(IFERROR(HOUR(Flights_2026_09_30333435363734567891011[entry_hour]),-1)=HOUR(AF1040)),--(IFERROR(Flights_2026_09_30333435363734567891011[entry_sector],"")=AG1040),--(IFERROR(Flights_2026_09_30333435363734567891011[nfl],-1)&gt;=AH1040),--(IFERROR(Flights_2026_09_30333435363734567891011[nfl],-1)&lt;=IF(AH1040=450,450,AH1040+9)))</f>
        <v>0</v>
      </c>
    </row>
    <row r="1041" spans="32:35" x14ac:dyDescent="0.2">
      <c r="AF1041" s="2">
        <v>0.875</v>
      </c>
      <c r="AG1041" t="s">
        <v>747</v>
      </c>
      <c r="AH1041" s="17">
        <v>450</v>
      </c>
      <c r="AI1041" s="17" cm="1">
        <f t="array" ref="AI1041">SUMPRODUCT(--(IFERROR(HOUR(Flights_2026_09_30333435363734567891011[entry_hour]),-1)=HOUR(AF1041)),--(IFERROR(Flights_2026_09_30333435363734567891011[entry_sector],"")=AG1041),--(IFERROR(Flights_2026_09_30333435363734567891011[nfl],-1)&gt;=AH1041),--(IFERROR(Flights_2026_09_30333435363734567891011[nfl],-1)&lt;=IF(AH1041=450,450,AH1041+9)))</f>
        <v>0</v>
      </c>
    </row>
    <row r="1042" spans="32:35" x14ac:dyDescent="0.2">
      <c r="AF1042" s="2">
        <v>0.91666666666666663</v>
      </c>
      <c r="AG1042" t="s">
        <v>743</v>
      </c>
      <c r="AH1042" s="17">
        <v>200</v>
      </c>
      <c r="AI1042" s="17" cm="1">
        <f t="array" ref="AI1042">SUMPRODUCT(--(IFERROR(HOUR(Flights_2026_09_30333435363734567891011[entry_hour]),-1)=HOUR(AF1042)),--(IFERROR(Flights_2026_09_30333435363734567891011[entry_sector],"")=AG1042),--(IFERROR(Flights_2026_09_30333435363734567891011[nfl],-1)&gt;=AH1042),--(IFERROR(Flights_2026_09_30333435363734567891011[nfl],-1)&lt;=IF(AH1042=450,450,AH1042+9)))</f>
        <v>0</v>
      </c>
    </row>
    <row r="1043" spans="32:35" x14ac:dyDescent="0.2">
      <c r="AF1043" s="2">
        <v>0.91666666666666663</v>
      </c>
      <c r="AG1043" t="s">
        <v>743</v>
      </c>
      <c r="AH1043" s="17">
        <v>210</v>
      </c>
      <c r="AI1043" s="17" cm="1">
        <f t="array" ref="AI1043">SUMPRODUCT(--(IFERROR(HOUR(Flights_2026_09_30333435363734567891011[entry_hour]),-1)=HOUR(AF1043)),--(IFERROR(Flights_2026_09_30333435363734567891011[entry_sector],"")=AG1043),--(IFERROR(Flights_2026_09_30333435363734567891011[nfl],-1)&gt;=AH1043),--(IFERROR(Flights_2026_09_30333435363734567891011[nfl],-1)&lt;=IF(AH1043=450,450,AH1043+9)))</f>
        <v>0</v>
      </c>
    </row>
    <row r="1044" spans="32:35" x14ac:dyDescent="0.2">
      <c r="AF1044" s="2">
        <v>0.91666666666666663</v>
      </c>
      <c r="AG1044" t="s">
        <v>743</v>
      </c>
      <c r="AH1044" s="17">
        <v>220</v>
      </c>
      <c r="AI1044" s="17" cm="1">
        <f t="array" ref="AI1044">SUMPRODUCT(--(IFERROR(HOUR(Flights_2026_09_30333435363734567891011[entry_hour]),-1)=HOUR(AF1044)),--(IFERROR(Flights_2026_09_30333435363734567891011[entry_sector],"")=AG1044),--(IFERROR(Flights_2026_09_30333435363734567891011[nfl],-1)&gt;=AH1044),--(IFERROR(Flights_2026_09_30333435363734567891011[nfl],-1)&lt;=IF(AH1044=450,450,AH1044+9)))</f>
        <v>0</v>
      </c>
    </row>
    <row r="1045" spans="32:35" x14ac:dyDescent="0.2">
      <c r="AF1045" s="2">
        <v>0.91666666666666663</v>
      </c>
      <c r="AG1045" t="s">
        <v>743</v>
      </c>
      <c r="AH1045" s="17">
        <v>230</v>
      </c>
      <c r="AI1045" s="17" cm="1">
        <f t="array" ref="AI1045">SUMPRODUCT(--(IFERROR(HOUR(Flights_2026_09_30333435363734567891011[entry_hour]),-1)=HOUR(AF1045)),--(IFERROR(Flights_2026_09_30333435363734567891011[entry_sector],"")=AG1045),--(IFERROR(Flights_2026_09_30333435363734567891011[nfl],-1)&gt;=AH1045),--(IFERROR(Flights_2026_09_30333435363734567891011[nfl],-1)&lt;=IF(AH1045=450,450,AH1045+9)))</f>
        <v>0</v>
      </c>
    </row>
    <row r="1046" spans="32:35" x14ac:dyDescent="0.2">
      <c r="AF1046" s="2">
        <v>0.91666666666666663</v>
      </c>
      <c r="AG1046" t="s">
        <v>743</v>
      </c>
      <c r="AH1046" s="17">
        <v>240</v>
      </c>
      <c r="AI1046" s="17" cm="1">
        <f t="array" ref="AI1046">SUMPRODUCT(--(IFERROR(HOUR(Flights_2026_09_30333435363734567891011[entry_hour]),-1)=HOUR(AF1046)),--(IFERROR(Flights_2026_09_30333435363734567891011[entry_sector],"")=AG1046),--(IFERROR(Flights_2026_09_30333435363734567891011[nfl],-1)&gt;=AH1046),--(IFERROR(Flights_2026_09_30333435363734567891011[nfl],-1)&lt;=IF(AH1046=450,450,AH1046+9)))</f>
        <v>0</v>
      </c>
    </row>
    <row r="1047" spans="32:35" x14ac:dyDescent="0.2">
      <c r="AF1047" s="2">
        <v>0.91666666666666663</v>
      </c>
      <c r="AG1047" t="s">
        <v>743</v>
      </c>
      <c r="AH1047" s="17">
        <v>250</v>
      </c>
      <c r="AI1047" s="17" cm="1">
        <f t="array" ref="AI1047">SUMPRODUCT(--(IFERROR(HOUR(Flights_2026_09_30333435363734567891011[entry_hour]),-1)=HOUR(AF1047)),--(IFERROR(Flights_2026_09_30333435363734567891011[entry_sector],"")=AG1047),--(IFERROR(Flights_2026_09_30333435363734567891011[nfl],-1)&gt;=AH1047),--(IFERROR(Flights_2026_09_30333435363734567891011[nfl],-1)&lt;=IF(AH1047=450,450,AH1047+9)))</f>
        <v>0</v>
      </c>
    </row>
    <row r="1048" spans="32:35" x14ac:dyDescent="0.2">
      <c r="AF1048" s="2">
        <v>0.91666666666666663</v>
      </c>
      <c r="AG1048" t="s">
        <v>743</v>
      </c>
      <c r="AH1048" s="17">
        <v>260</v>
      </c>
      <c r="AI1048" s="17" cm="1">
        <f t="array" ref="AI1048">SUMPRODUCT(--(IFERROR(HOUR(Flights_2026_09_30333435363734567891011[entry_hour]),-1)=HOUR(AF1048)),--(IFERROR(Flights_2026_09_30333435363734567891011[entry_sector],"")=AG1048),--(IFERROR(Flights_2026_09_30333435363734567891011[nfl],-1)&gt;=AH1048),--(IFERROR(Flights_2026_09_30333435363734567891011[nfl],-1)&lt;=IF(AH1048=450,450,AH1048+9)))</f>
        <v>0</v>
      </c>
    </row>
    <row r="1049" spans="32:35" x14ac:dyDescent="0.2">
      <c r="AF1049" s="2">
        <v>0.91666666666666663</v>
      </c>
      <c r="AG1049" t="s">
        <v>743</v>
      </c>
      <c r="AH1049" s="17">
        <v>270</v>
      </c>
      <c r="AI1049" s="17" cm="1">
        <f t="array" ref="AI1049">SUMPRODUCT(--(IFERROR(HOUR(Flights_2026_09_30333435363734567891011[entry_hour]),-1)=HOUR(AF1049)),--(IFERROR(Flights_2026_09_30333435363734567891011[entry_sector],"")=AG1049),--(IFERROR(Flights_2026_09_30333435363734567891011[nfl],-1)&gt;=AH1049),--(IFERROR(Flights_2026_09_30333435363734567891011[nfl],-1)&lt;=IF(AH1049=450,450,AH1049+9)))</f>
        <v>0</v>
      </c>
    </row>
    <row r="1050" spans="32:35" x14ac:dyDescent="0.2">
      <c r="AF1050" s="2">
        <v>0.91666666666666663</v>
      </c>
      <c r="AG1050" t="s">
        <v>743</v>
      </c>
      <c r="AH1050" s="17">
        <v>280</v>
      </c>
      <c r="AI1050" s="17" cm="1">
        <f t="array" ref="AI1050">SUMPRODUCT(--(IFERROR(HOUR(Flights_2026_09_30333435363734567891011[entry_hour]),-1)=HOUR(AF1050)),--(IFERROR(Flights_2026_09_30333435363734567891011[entry_sector],"")=AG1050),--(IFERROR(Flights_2026_09_30333435363734567891011[nfl],-1)&gt;=AH1050),--(IFERROR(Flights_2026_09_30333435363734567891011[nfl],-1)&lt;=IF(AH1050=450,450,AH1050+9)))</f>
        <v>0</v>
      </c>
    </row>
    <row r="1051" spans="32:35" x14ac:dyDescent="0.2">
      <c r="AF1051" s="2">
        <v>0.91666666666666663</v>
      </c>
      <c r="AG1051" t="s">
        <v>743</v>
      </c>
      <c r="AH1051" s="17">
        <v>290</v>
      </c>
      <c r="AI1051" s="17" cm="1">
        <f t="array" ref="AI1051">SUMPRODUCT(--(IFERROR(HOUR(Flights_2026_09_30333435363734567891011[entry_hour]),-1)=HOUR(AF1051)),--(IFERROR(Flights_2026_09_30333435363734567891011[entry_sector],"")=AG1051),--(IFERROR(Flights_2026_09_30333435363734567891011[nfl],-1)&gt;=AH1051),--(IFERROR(Flights_2026_09_30333435363734567891011[nfl],-1)&lt;=IF(AH1051=450,450,AH1051+9)))</f>
        <v>0</v>
      </c>
    </row>
    <row r="1052" spans="32:35" x14ac:dyDescent="0.2">
      <c r="AF1052" s="2">
        <v>0.91666666666666663</v>
      </c>
      <c r="AG1052" t="s">
        <v>743</v>
      </c>
      <c r="AH1052" s="17">
        <v>300</v>
      </c>
      <c r="AI1052" s="17" cm="1">
        <f t="array" ref="AI1052">SUMPRODUCT(--(IFERROR(HOUR(Flights_2026_09_30333435363734567891011[entry_hour]),-1)=HOUR(AF1052)),--(IFERROR(Flights_2026_09_30333435363734567891011[entry_sector],"")=AG1052),--(IFERROR(Flights_2026_09_30333435363734567891011[nfl],-1)&gt;=AH1052),--(IFERROR(Flights_2026_09_30333435363734567891011[nfl],-1)&lt;=IF(AH1052=450,450,AH1052+9)))</f>
        <v>0</v>
      </c>
    </row>
    <row r="1053" spans="32:35" x14ac:dyDescent="0.2">
      <c r="AF1053" s="2">
        <v>0.91666666666666663</v>
      </c>
      <c r="AG1053" t="s">
        <v>743</v>
      </c>
      <c r="AH1053" s="17">
        <v>310</v>
      </c>
      <c r="AI1053" s="17" cm="1">
        <f t="array" ref="AI1053">SUMPRODUCT(--(IFERROR(HOUR(Flights_2026_09_30333435363734567891011[entry_hour]),-1)=HOUR(AF1053)),--(IFERROR(Flights_2026_09_30333435363734567891011[entry_sector],"")=AG1053),--(IFERROR(Flights_2026_09_30333435363734567891011[nfl],-1)&gt;=AH1053),--(IFERROR(Flights_2026_09_30333435363734567891011[nfl],-1)&lt;=IF(AH1053=450,450,AH1053+9)))</f>
        <v>0</v>
      </c>
    </row>
    <row r="1054" spans="32:35" x14ac:dyDescent="0.2">
      <c r="AF1054" s="2">
        <v>0.91666666666666663</v>
      </c>
      <c r="AG1054" t="s">
        <v>743</v>
      </c>
      <c r="AH1054" s="17">
        <v>320</v>
      </c>
      <c r="AI1054" s="17" cm="1">
        <f t="array" ref="AI1054">SUMPRODUCT(--(IFERROR(HOUR(Flights_2026_09_30333435363734567891011[entry_hour]),-1)=HOUR(AF1054)),--(IFERROR(Flights_2026_09_30333435363734567891011[entry_sector],"")=AG1054),--(IFERROR(Flights_2026_09_30333435363734567891011[nfl],-1)&gt;=AH1054),--(IFERROR(Flights_2026_09_30333435363734567891011[nfl],-1)&lt;=IF(AH1054=450,450,AH1054+9)))</f>
        <v>0</v>
      </c>
    </row>
    <row r="1055" spans="32:35" x14ac:dyDescent="0.2">
      <c r="AF1055" s="2">
        <v>0.91666666666666663</v>
      </c>
      <c r="AG1055" t="s">
        <v>743</v>
      </c>
      <c r="AH1055" s="17">
        <v>330</v>
      </c>
      <c r="AI1055" s="17" cm="1">
        <f t="array" ref="AI1055">SUMPRODUCT(--(IFERROR(HOUR(Flights_2026_09_30333435363734567891011[entry_hour]),-1)=HOUR(AF1055)),--(IFERROR(Flights_2026_09_30333435363734567891011[entry_sector],"")=AG1055),--(IFERROR(Flights_2026_09_30333435363734567891011[nfl],-1)&gt;=AH1055),--(IFERROR(Flights_2026_09_30333435363734567891011[nfl],-1)&lt;=IF(AH1055=450,450,AH1055+9)))</f>
        <v>0</v>
      </c>
    </row>
    <row r="1056" spans="32:35" x14ac:dyDescent="0.2">
      <c r="AF1056" s="2">
        <v>0.91666666666666663</v>
      </c>
      <c r="AG1056" t="s">
        <v>743</v>
      </c>
      <c r="AH1056" s="17">
        <v>340</v>
      </c>
      <c r="AI1056" s="17" cm="1">
        <f t="array" ref="AI1056">SUMPRODUCT(--(IFERROR(HOUR(Flights_2026_09_30333435363734567891011[entry_hour]),-1)=HOUR(AF1056)),--(IFERROR(Flights_2026_09_30333435363734567891011[entry_sector],"")=AG1056),--(IFERROR(Flights_2026_09_30333435363734567891011[nfl],-1)&gt;=AH1056),--(IFERROR(Flights_2026_09_30333435363734567891011[nfl],-1)&lt;=IF(AH1056=450,450,AH1056+9)))</f>
        <v>0</v>
      </c>
    </row>
    <row r="1057" spans="32:35" x14ac:dyDescent="0.2">
      <c r="AF1057" s="2">
        <v>0.91666666666666663</v>
      </c>
      <c r="AG1057" t="s">
        <v>743</v>
      </c>
      <c r="AH1057" s="17">
        <v>350</v>
      </c>
      <c r="AI1057" s="17" cm="1">
        <f t="array" ref="AI1057">SUMPRODUCT(--(IFERROR(HOUR(Flights_2026_09_30333435363734567891011[entry_hour]),-1)=HOUR(AF1057)),--(IFERROR(Flights_2026_09_30333435363734567891011[entry_sector],"")=AG1057),--(IFERROR(Flights_2026_09_30333435363734567891011[nfl],-1)&gt;=AH1057),--(IFERROR(Flights_2026_09_30333435363734567891011[nfl],-1)&lt;=IF(AH1057=450,450,AH1057+9)))</f>
        <v>0</v>
      </c>
    </row>
    <row r="1058" spans="32:35" x14ac:dyDescent="0.2">
      <c r="AF1058" s="2">
        <v>0.91666666666666663</v>
      </c>
      <c r="AG1058" t="s">
        <v>743</v>
      </c>
      <c r="AH1058" s="17">
        <v>360</v>
      </c>
      <c r="AI1058" s="17" cm="1">
        <f t="array" ref="AI1058">SUMPRODUCT(--(IFERROR(HOUR(Flights_2026_09_30333435363734567891011[entry_hour]),-1)=HOUR(AF1058)),--(IFERROR(Flights_2026_09_30333435363734567891011[entry_sector],"")=AG1058),--(IFERROR(Flights_2026_09_30333435363734567891011[nfl],-1)&gt;=AH1058),--(IFERROR(Flights_2026_09_30333435363734567891011[nfl],-1)&lt;=IF(AH1058=450,450,AH1058+9)))</f>
        <v>0</v>
      </c>
    </row>
    <row r="1059" spans="32:35" x14ac:dyDescent="0.2">
      <c r="AF1059" s="2">
        <v>0.91666666666666663</v>
      </c>
      <c r="AG1059" t="s">
        <v>743</v>
      </c>
      <c r="AH1059" s="17">
        <v>370</v>
      </c>
      <c r="AI1059" s="17" cm="1">
        <f t="array" ref="AI1059">SUMPRODUCT(--(IFERROR(HOUR(Flights_2026_09_30333435363734567891011[entry_hour]),-1)=HOUR(AF1059)),--(IFERROR(Flights_2026_09_30333435363734567891011[entry_sector],"")=AG1059),--(IFERROR(Flights_2026_09_30333435363734567891011[nfl],-1)&gt;=AH1059),--(IFERROR(Flights_2026_09_30333435363734567891011[nfl],-1)&lt;=IF(AH1059=450,450,AH1059+9)))</f>
        <v>0</v>
      </c>
    </row>
    <row r="1060" spans="32:35" x14ac:dyDescent="0.2">
      <c r="AF1060" s="2">
        <v>0.91666666666666663</v>
      </c>
      <c r="AG1060" t="s">
        <v>743</v>
      </c>
      <c r="AH1060" s="17">
        <v>380</v>
      </c>
      <c r="AI1060" s="17" cm="1">
        <f t="array" ref="AI1060">SUMPRODUCT(--(IFERROR(HOUR(Flights_2026_09_30333435363734567891011[entry_hour]),-1)=HOUR(AF1060)),--(IFERROR(Flights_2026_09_30333435363734567891011[entry_sector],"")=AG1060),--(IFERROR(Flights_2026_09_30333435363734567891011[nfl],-1)&gt;=AH1060),--(IFERROR(Flights_2026_09_30333435363734567891011[nfl],-1)&lt;=IF(AH1060=450,450,AH1060+9)))</f>
        <v>0</v>
      </c>
    </row>
    <row r="1061" spans="32:35" x14ac:dyDescent="0.2">
      <c r="AF1061" s="2">
        <v>0.91666666666666663</v>
      </c>
      <c r="AG1061" t="s">
        <v>743</v>
      </c>
      <c r="AH1061" s="17">
        <v>390</v>
      </c>
      <c r="AI1061" s="17" cm="1">
        <f t="array" ref="AI1061">SUMPRODUCT(--(IFERROR(HOUR(Flights_2026_09_30333435363734567891011[entry_hour]),-1)=HOUR(AF1061)),--(IFERROR(Flights_2026_09_30333435363734567891011[entry_sector],"")=AG1061),--(IFERROR(Flights_2026_09_30333435363734567891011[nfl],-1)&gt;=AH1061),--(IFERROR(Flights_2026_09_30333435363734567891011[nfl],-1)&lt;=IF(AH1061=450,450,AH1061+9)))</f>
        <v>0</v>
      </c>
    </row>
    <row r="1062" spans="32:35" x14ac:dyDescent="0.2">
      <c r="AF1062" s="2">
        <v>0.91666666666666663</v>
      </c>
      <c r="AG1062" t="s">
        <v>743</v>
      </c>
      <c r="AH1062" s="17">
        <v>400</v>
      </c>
      <c r="AI1062" s="17" cm="1">
        <f t="array" ref="AI1062">SUMPRODUCT(--(IFERROR(HOUR(Flights_2026_09_30333435363734567891011[entry_hour]),-1)=HOUR(AF1062)),--(IFERROR(Flights_2026_09_30333435363734567891011[entry_sector],"")=AG1062),--(IFERROR(Flights_2026_09_30333435363734567891011[nfl],-1)&gt;=AH1062),--(IFERROR(Flights_2026_09_30333435363734567891011[nfl],-1)&lt;=IF(AH1062=450,450,AH1062+9)))</f>
        <v>0</v>
      </c>
    </row>
    <row r="1063" spans="32:35" x14ac:dyDescent="0.2">
      <c r="AF1063" s="2">
        <v>0.91666666666666663</v>
      </c>
      <c r="AG1063" t="s">
        <v>743</v>
      </c>
      <c r="AH1063" s="17">
        <v>410</v>
      </c>
      <c r="AI1063" s="17" cm="1">
        <f t="array" ref="AI1063">SUMPRODUCT(--(IFERROR(HOUR(Flights_2026_09_30333435363734567891011[entry_hour]),-1)=HOUR(AF1063)),--(IFERROR(Flights_2026_09_30333435363734567891011[entry_sector],"")=AG1063),--(IFERROR(Flights_2026_09_30333435363734567891011[nfl],-1)&gt;=AH1063),--(IFERROR(Flights_2026_09_30333435363734567891011[nfl],-1)&lt;=IF(AH1063=450,450,AH1063+9)))</f>
        <v>0</v>
      </c>
    </row>
    <row r="1064" spans="32:35" x14ac:dyDescent="0.2">
      <c r="AF1064" s="2">
        <v>0.91666666666666663</v>
      </c>
      <c r="AG1064" t="s">
        <v>743</v>
      </c>
      <c r="AH1064" s="17">
        <v>420</v>
      </c>
      <c r="AI1064" s="17" cm="1">
        <f t="array" ref="AI1064">SUMPRODUCT(--(IFERROR(HOUR(Flights_2026_09_30333435363734567891011[entry_hour]),-1)=HOUR(AF1064)),--(IFERROR(Flights_2026_09_30333435363734567891011[entry_sector],"")=AG1064),--(IFERROR(Flights_2026_09_30333435363734567891011[nfl],-1)&gt;=AH1064),--(IFERROR(Flights_2026_09_30333435363734567891011[nfl],-1)&lt;=IF(AH1064=450,450,AH1064+9)))</f>
        <v>0</v>
      </c>
    </row>
    <row r="1065" spans="32:35" x14ac:dyDescent="0.2">
      <c r="AF1065" s="2">
        <v>0.91666666666666663</v>
      </c>
      <c r="AG1065" t="s">
        <v>743</v>
      </c>
      <c r="AH1065" s="17">
        <v>430</v>
      </c>
      <c r="AI1065" s="17" cm="1">
        <f t="array" ref="AI1065">SUMPRODUCT(--(IFERROR(HOUR(Flights_2026_09_30333435363734567891011[entry_hour]),-1)=HOUR(AF1065)),--(IFERROR(Flights_2026_09_30333435363734567891011[entry_sector],"")=AG1065),--(IFERROR(Flights_2026_09_30333435363734567891011[nfl],-1)&gt;=AH1065),--(IFERROR(Flights_2026_09_30333435363734567891011[nfl],-1)&lt;=IF(AH1065=450,450,AH1065+9)))</f>
        <v>0</v>
      </c>
    </row>
    <row r="1066" spans="32:35" x14ac:dyDescent="0.2">
      <c r="AF1066" s="2">
        <v>0.91666666666666663</v>
      </c>
      <c r="AG1066" t="s">
        <v>743</v>
      </c>
      <c r="AH1066" s="17">
        <v>440</v>
      </c>
      <c r="AI1066" s="17" cm="1">
        <f t="array" ref="AI1066">SUMPRODUCT(--(IFERROR(HOUR(Flights_2026_09_30333435363734567891011[entry_hour]),-1)=HOUR(AF1066)),--(IFERROR(Flights_2026_09_30333435363734567891011[entry_sector],"")=AG1066),--(IFERROR(Flights_2026_09_30333435363734567891011[nfl],-1)&gt;=AH1066),--(IFERROR(Flights_2026_09_30333435363734567891011[nfl],-1)&lt;=IF(AH1066=450,450,AH1066+9)))</f>
        <v>0</v>
      </c>
    </row>
    <row r="1067" spans="32:35" x14ac:dyDescent="0.2">
      <c r="AF1067" s="2">
        <v>0.91666666666666663</v>
      </c>
      <c r="AG1067" t="s">
        <v>743</v>
      </c>
      <c r="AH1067" s="17">
        <v>450</v>
      </c>
      <c r="AI1067" s="17" cm="1">
        <f t="array" ref="AI1067">SUMPRODUCT(--(IFERROR(HOUR(Flights_2026_09_30333435363734567891011[entry_hour]),-1)=HOUR(AF1067)),--(IFERROR(Flights_2026_09_30333435363734567891011[entry_sector],"")=AG1067),--(IFERROR(Flights_2026_09_30333435363734567891011[nfl],-1)&gt;=AH1067),--(IFERROR(Flights_2026_09_30333435363734567891011[nfl],-1)&lt;=IF(AH1067=450,450,AH1067+9)))</f>
        <v>0</v>
      </c>
    </row>
    <row r="1068" spans="32:35" x14ac:dyDescent="0.2">
      <c r="AF1068" s="2">
        <v>0.91666666666666663</v>
      </c>
      <c r="AG1068" t="s">
        <v>744</v>
      </c>
      <c r="AH1068" s="17">
        <v>200</v>
      </c>
      <c r="AI1068" s="17" cm="1">
        <f t="array" ref="AI1068">SUMPRODUCT(--(IFERROR(HOUR(Flights_2026_09_30333435363734567891011[entry_hour]),-1)=HOUR(AF1068)),--(IFERROR(Flights_2026_09_30333435363734567891011[entry_sector],"")=AG1068),--(IFERROR(Flights_2026_09_30333435363734567891011[nfl],-1)&gt;=AH1068),--(IFERROR(Flights_2026_09_30333435363734567891011[nfl],-1)&lt;=IF(AH1068=450,450,AH1068+9)))</f>
        <v>0</v>
      </c>
    </row>
    <row r="1069" spans="32:35" x14ac:dyDescent="0.2">
      <c r="AF1069" s="2">
        <v>0.91666666666666663</v>
      </c>
      <c r="AG1069" t="s">
        <v>744</v>
      </c>
      <c r="AH1069" s="17">
        <v>210</v>
      </c>
      <c r="AI1069" s="17" cm="1">
        <f t="array" ref="AI1069">SUMPRODUCT(--(IFERROR(HOUR(Flights_2026_09_30333435363734567891011[entry_hour]),-1)=HOUR(AF1069)),--(IFERROR(Flights_2026_09_30333435363734567891011[entry_sector],"")=AG1069),--(IFERROR(Flights_2026_09_30333435363734567891011[nfl],-1)&gt;=AH1069),--(IFERROR(Flights_2026_09_30333435363734567891011[nfl],-1)&lt;=IF(AH1069=450,450,AH1069+9)))</f>
        <v>0</v>
      </c>
    </row>
    <row r="1070" spans="32:35" x14ac:dyDescent="0.2">
      <c r="AF1070" s="2">
        <v>0.91666666666666663</v>
      </c>
      <c r="AG1070" t="s">
        <v>744</v>
      </c>
      <c r="AH1070" s="17">
        <v>220</v>
      </c>
      <c r="AI1070" s="17" cm="1">
        <f t="array" ref="AI1070">SUMPRODUCT(--(IFERROR(HOUR(Flights_2026_09_30333435363734567891011[entry_hour]),-1)=HOUR(AF1070)),--(IFERROR(Flights_2026_09_30333435363734567891011[entry_sector],"")=AG1070),--(IFERROR(Flights_2026_09_30333435363734567891011[nfl],-1)&gt;=AH1070),--(IFERROR(Flights_2026_09_30333435363734567891011[nfl],-1)&lt;=IF(AH1070=450,450,AH1070+9)))</f>
        <v>5</v>
      </c>
    </row>
    <row r="1071" spans="32:35" x14ac:dyDescent="0.2">
      <c r="AF1071" s="2">
        <v>0.91666666666666663</v>
      </c>
      <c r="AG1071" t="s">
        <v>744</v>
      </c>
      <c r="AH1071" s="17">
        <v>230</v>
      </c>
      <c r="AI1071" s="17" cm="1">
        <f t="array" ref="AI1071">SUMPRODUCT(--(IFERROR(HOUR(Flights_2026_09_30333435363734567891011[entry_hour]),-1)=HOUR(AF1071)),--(IFERROR(Flights_2026_09_30333435363734567891011[entry_sector],"")=AG1071),--(IFERROR(Flights_2026_09_30333435363734567891011[nfl],-1)&gt;=AH1071),--(IFERROR(Flights_2026_09_30333435363734567891011[nfl],-1)&lt;=IF(AH1071=450,450,AH1071+9)))</f>
        <v>0</v>
      </c>
    </row>
    <row r="1072" spans="32:35" x14ac:dyDescent="0.2">
      <c r="AF1072" s="2">
        <v>0.91666666666666663</v>
      </c>
      <c r="AG1072" t="s">
        <v>744</v>
      </c>
      <c r="AH1072" s="17">
        <v>240</v>
      </c>
      <c r="AI1072" s="17" cm="1">
        <f t="array" ref="AI1072">SUMPRODUCT(--(IFERROR(HOUR(Flights_2026_09_30333435363734567891011[entry_hour]),-1)=HOUR(AF1072)),--(IFERROR(Flights_2026_09_30333435363734567891011[entry_sector],"")=AG1072),--(IFERROR(Flights_2026_09_30333435363734567891011[nfl],-1)&gt;=AH1072),--(IFERROR(Flights_2026_09_30333435363734567891011[nfl],-1)&lt;=IF(AH1072=450,450,AH1072+9)))</f>
        <v>0</v>
      </c>
    </row>
    <row r="1073" spans="32:35" x14ac:dyDescent="0.2">
      <c r="AF1073" s="2">
        <v>0.91666666666666663</v>
      </c>
      <c r="AG1073" t="s">
        <v>744</v>
      </c>
      <c r="AH1073" s="17">
        <v>250</v>
      </c>
      <c r="AI1073" s="17" cm="1">
        <f t="array" ref="AI1073">SUMPRODUCT(--(IFERROR(HOUR(Flights_2026_09_30333435363734567891011[entry_hour]),-1)=HOUR(AF1073)),--(IFERROR(Flights_2026_09_30333435363734567891011[entry_sector],"")=AG1073),--(IFERROR(Flights_2026_09_30333435363734567891011[nfl],-1)&gt;=AH1073),--(IFERROR(Flights_2026_09_30333435363734567891011[nfl],-1)&lt;=IF(AH1073=450,450,AH1073+9)))</f>
        <v>0</v>
      </c>
    </row>
    <row r="1074" spans="32:35" x14ac:dyDescent="0.2">
      <c r="AF1074" s="2">
        <v>0.91666666666666663</v>
      </c>
      <c r="AG1074" t="s">
        <v>744</v>
      </c>
      <c r="AH1074" s="17">
        <v>260</v>
      </c>
      <c r="AI1074" s="17" cm="1">
        <f t="array" ref="AI1074">SUMPRODUCT(--(IFERROR(HOUR(Flights_2026_09_30333435363734567891011[entry_hour]),-1)=HOUR(AF1074)),--(IFERROR(Flights_2026_09_30333435363734567891011[entry_sector],"")=AG1074),--(IFERROR(Flights_2026_09_30333435363734567891011[nfl],-1)&gt;=AH1074),--(IFERROR(Flights_2026_09_30333435363734567891011[nfl],-1)&lt;=IF(AH1074=450,450,AH1074+9)))</f>
        <v>0</v>
      </c>
    </row>
    <row r="1075" spans="32:35" x14ac:dyDescent="0.2">
      <c r="AF1075" s="2">
        <v>0.91666666666666663</v>
      </c>
      <c r="AG1075" t="s">
        <v>744</v>
      </c>
      <c r="AH1075" s="17">
        <v>270</v>
      </c>
      <c r="AI1075" s="17" cm="1">
        <f t="array" ref="AI1075">SUMPRODUCT(--(IFERROR(HOUR(Flights_2026_09_30333435363734567891011[entry_hour]),-1)=HOUR(AF1075)),--(IFERROR(Flights_2026_09_30333435363734567891011[entry_sector],"")=AG1075),--(IFERROR(Flights_2026_09_30333435363734567891011[nfl],-1)&gt;=AH1075),--(IFERROR(Flights_2026_09_30333435363734567891011[nfl],-1)&lt;=IF(AH1075=450,450,AH1075+9)))</f>
        <v>0</v>
      </c>
    </row>
    <row r="1076" spans="32:35" x14ac:dyDescent="0.2">
      <c r="AF1076" s="2">
        <v>0.91666666666666663</v>
      </c>
      <c r="AG1076" t="s">
        <v>744</v>
      </c>
      <c r="AH1076" s="17">
        <v>280</v>
      </c>
      <c r="AI1076" s="17" cm="1">
        <f t="array" ref="AI1076">SUMPRODUCT(--(IFERROR(HOUR(Flights_2026_09_30333435363734567891011[entry_hour]),-1)=HOUR(AF1076)),--(IFERROR(Flights_2026_09_30333435363734567891011[entry_sector],"")=AG1076),--(IFERROR(Flights_2026_09_30333435363734567891011[nfl],-1)&gt;=AH1076),--(IFERROR(Flights_2026_09_30333435363734567891011[nfl],-1)&lt;=IF(AH1076=450,450,AH1076+9)))</f>
        <v>0</v>
      </c>
    </row>
    <row r="1077" spans="32:35" x14ac:dyDescent="0.2">
      <c r="AF1077" s="2">
        <v>0.91666666666666663</v>
      </c>
      <c r="AG1077" t="s">
        <v>744</v>
      </c>
      <c r="AH1077" s="17">
        <v>290</v>
      </c>
      <c r="AI1077" s="17" cm="1">
        <f t="array" ref="AI1077">SUMPRODUCT(--(IFERROR(HOUR(Flights_2026_09_30333435363734567891011[entry_hour]),-1)=HOUR(AF1077)),--(IFERROR(Flights_2026_09_30333435363734567891011[entry_sector],"")=AG1077),--(IFERROR(Flights_2026_09_30333435363734567891011[nfl],-1)&gt;=AH1077),--(IFERROR(Flights_2026_09_30333435363734567891011[nfl],-1)&lt;=IF(AH1077=450,450,AH1077+9)))</f>
        <v>0</v>
      </c>
    </row>
    <row r="1078" spans="32:35" x14ac:dyDescent="0.2">
      <c r="AF1078" s="2">
        <v>0.91666666666666663</v>
      </c>
      <c r="AG1078" t="s">
        <v>744</v>
      </c>
      <c r="AH1078" s="17">
        <v>300</v>
      </c>
      <c r="AI1078" s="17" cm="1">
        <f t="array" ref="AI1078">SUMPRODUCT(--(IFERROR(HOUR(Flights_2026_09_30333435363734567891011[entry_hour]),-1)=HOUR(AF1078)),--(IFERROR(Flights_2026_09_30333435363734567891011[entry_sector],"")=AG1078),--(IFERROR(Flights_2026_09_30333435363734567891011[nfl],-1)&gt;=AH1078),--(IFERROR(Flights_2026_09_30333435363734567891011[nfl],-1)&lt;=IF(AH1078=450,450,AH1078+9)))</f>
        <v>0</v>
      </c>
    </row>
    <row r="1079" spans="32:35" x14ac:dyDescent="0.2">
      <c r="AF1079" s="2">
        <v>0.91666666666666663</v>
      </c>
      <c r="AG1079" t="s">
        <v>744</v>
      </c>
      <c r="AH1079" s="17">
        <v>310</v>
      </c>
      <c r="AI1079" s="17" cm="1">
        <f t="array" ref="AI1079">SUMPRODUCT(--(IFERROR(HOUR(Flights_2026_09_30333435363734567891011[entry_hour]),-1)=HOUR(AF1079)),--(IFERROR(Flights_2026_09_30333435363734567891011[entry_sector],"")=AG1079),--(IFERROR(Flights_2026_09_30333435363734567891011[nfl],-1)&gt;=AH1079),--(IFERROR(Flights_2026_09_30333435363734567891011[nfl],-1)&lt;=IF(AH1079=450,450,AH1079+9)))</f>
        <v>0</v>
      </c>
    </row>
    <row r="1080" spans="32:35" x14ac:dyDescent="0.2">
      <c r="AF1080" s="2">
        <v>0.91666666666666663</v>
      </c>
      <c r="AG1080" t="s">
        <v>744</v>
      </c>
      <c r="AH1080" s="17">
        <v>320</v>
      </c>
      <c r="AI1080" s="17" cm="1">
        <f t="array" ref="AI1080">SUMPRODUCT(--(IFERROR(HOUR(Flights_2026_09_30333435363734567891011[entry_hour]),-1)=HOUR(AF1080)),--(IFERROR(Flights_2026_09_30333435363734567891011[entry_sector],"")=AG1080),--(IFERROR(Flights_2026_09_30333435363734567891011[nfl],-1)&gt;=AH1080),--(IFERROR(Flights_2026_09_30333435363734567891011[nfl],-1)&lt;=IF(AH1080=450,450,AH1080+9)))</f>
        <v>0</v>
      </c>
    </row>
    <row r="1081" spans="32:35" x14ac:dyDescent="0.2">
      <c r="AF1081" s="2">
        <v>0.91666666666666663</v>
      </c>
      <c r="AG1081" t="s">
        <v>744</v>
      </c>
      <c r="AH1081" s="17">
        <v>330</v>
      </c>
      <c r="AI1081" s="17" cm="1">
        <f t="array" ref="AI1081">SUMPRODUCT(--(IFERROR(HOUR(Flights_2026_09_30333435363734567891011[entry_hour]),-1)=HOUR(AF1081)),--(IFERROR(Flights_2026_09_30333435363734567891011[entry_sector],"")=AG1081),--(IFERROR(Flights_2026_09_30333435363734567891011[nfl],-1)&gt;=AH1081),--(IFERROR(Flights_2026_09_30333435363734567891011[nfl],-1)&lt;=IF(AH1081=450,450,AH1081+9)))</f>
        <v>0</v>
      </c>
    </row>
    <row r="1082" spans="32:35" x14ac:dyDescent="0.2">
      <c r="AF1082" s="2">
        <v>0.91666666666666663</v>
      </c>
      <c r="AG1082" t="s">
        <v>744</v>
      </c>
      <c r="AH1082" s="17">
        <v>340</v>
      </c>
      <c r="AI1082" s="17" cm="1">
        <f t="array" ref="AI1082">SUMPRODUCT(--(IFERROR(HOUR(Flights_2026_09_30333435363734567891011[entry_hour]),-1)=HOUR(AF1082)),--(IFERROR(Flights_2026_09_30333435363734567891011[entry_sector],"")=AG1082),--(IFERROR(Flights_2026_09_30333435363734567891011[nfl],-1)&gt;=AH1082),--(IFERROR(Flights_2026_09_30333435363734567891011[nfl],-1)&lt;=IF(AH1082=450,450,AH1082+9)))</f>
        <v>0</v>
      </c>
    </row>
    <row r="1083" spans="32:35" x14ac:dyDescent="0.2">
      <c r="AF1083" s="2">
        <v>0.91666666666666663</v>
      </c>
      <c r="AG1083" t="s">
        <v>744</v>
      </c>
      <c r="AH1083" s="17">
        <v>350</v>
      </c>
      <c r="AI1083" s="17" cm="1">
        <f t="array" ref="AI1083">SUMPRODUCT(--(IFERROR(HOUR(Flights_2026_09_30333435363734567891011[entry_hour]),-1)=HOUR(AF1083)),--(IFERROR(Flights_2026_09_30333435363734567891011[entry_sector],"")=AG1083),--(IFERROR(Flights_2026_09_30333435363734567891011[nfl],-1)&gt;=AH1083),--(IFERROR(Flights_2026_09_30333435363734567891011[nfl],-1)&lt;=IF(AH1083=450,450,AH1083+9)))</f>
        <v>0</v>
      </c>
    </row>
    <row r="1084" spans="32:35" x14ac:dyDescent="0.2">
      <c r="AF1084" s="2">
        <v>0.91666666666666663</v>
      </c>
      <c r="AG1084" t="s">
        <v>744</v>
      </c>
      <c r="AH1084" s="17">
        <v>360</v>
      </c>
      <c r="AI1084" s="17" cm="1">
        <f t="array" ref="AI1084">SUMPRODUCT(--(IFERROR(HOUR(Flights_2026_09_30333435363734567891011[entry_hour]),-1)=HOUR(AF1084)),--(IFERROR(Flights_2026_09_30333435363734567891011[entry_sector],"")=AG1084),--(IFERROR(Flights_2026_09_30333435363734567891011[nfl],-1)&gt;=AH1084),--(IFERROR(Flights_2026_09_30333435363734567891011[nfl],-1)&lt;=IF(AH1084=450,450,AH1084+9)))</f>
        <v>0</v>
      </c>
    </row>
    <row r="1085" spans="32:35" x14ac:dyDescent="0.2">
      <c r="AF1085" s="2">
        <v>0.91666666666666663</v>
      </c>
      <c r="AG1085" t="s">
        <v>744</v>
      </c>
      <c r="AH1085" s="17">
        <v>370</v>
      </c>
      <c r="AI1085" s="17" cm="1">
        <f t="array" ref="AI1085">SUMPRODUCT(--(IFERROR(HOUR(Flights_2026_09_30333435363734567891011[entry_hour]),-1)=HOUR(AF1085)),--(IFERROR(Flights_2026_09_30333435363734567891011[entry_sector],"")=AG1085),--(IFERROR(Flights_2026_09_30333435363734567891011[nfl],-1)&gt;=AH1085),--(IFERROR(Flights_2026_09_30333435363734567891011[nfl],-1)&lt;=IF(AH1085=450,450,AH1085+9)))</f>
        <v>0</v>
      </c>
    </row>
    <row r="1086" spans="32:35" x14ac:dyDescent="0.2">
      <c r="AF1086" s="2">
        <v>0.91666666666666663</v>
      </c>
      <c r="AG1086" t="s">
        <v>744</v>
      </c>
      <c r="AH1086" s="17">
        <v>380</v>
      </c>
      <c r="AI1086" s="17" cm="1">
        <f t="array" ref="AI1086">SUMPRODUCT(--(IFERROR(HOUR(Flights_2026_09_30333435363734567891011[entry_hour]),-1)=HOUR(AF1086)),--(IFERROR(Flights_2026_09_30333435363734567891011[entry_sector],"")=AG1086),--(IFERROR(Flights_2026_09_30333435363734567891011[nfl],-1)&gt;=AH1086),--(IFERROR(Flights_2026_09_30333435363734567891011[nfl],-1)&lt;=IF(AH1086=450,450,AH1086+9)))</f>
        <v>0</v>
      </c>
    </row>
    <row r="1087" spans="32:35" x14ac:dyDescent="0.2">
      <c r="AF1087" s="2">
        <v>0.91666666666666663</v>
      </c>
      <c r="AG1087" t="s">
        <v>744</v>
      </c>
      <c r="AH1087" s="17">
        <v>390</v>
      </c>
      <c r="AI1087" s="17" cm="1">
        <f t="array" ref="AI1087">SUMPRODUCT(--(IFERROR(HOUR(Flights_2026_09_30333435363734567891011[entry_hour]),-1)=HOUR(AF1087)),--(IFERROR(Flights_2026_09_30333435363734567891011[entry_sector],"")=AG1087),--(IFERROR(Flights_2026_09_30333435363734567891011[nfl],-1)&gt;=AH1087),--(IFERROR(Flights_2026_09_30333435363734567891011[nfl],-1)&lt;=IF(AH1087=450,450,AH1087+9)))</f>
        <v>0</v>
      </c>
    </row>
    <row r="1088" spans="32:35" x14ac:dyDescent="0.2">
      <c r="AF1088" s="2">
        <v>0.91666666666666663</v>
      </c>
      <c r="AG1088" t="s">
        <v>744</v>
      </c>
      <c r="AH1088" s="17">
        <v>400</v>
      </c>
      <c r="AI1088" s="17" cm="1">
        <f t="array" ref="AI1088">SUMPRODUCT(--(IFERROR(HOUR(Flights_2026_09_30333435363734567891011[entry_hour]),-1)=HOUR(AF1088)),--(IFERROR(Flights_2026_09_30333435363734567891011[entry_sector],"")=AG1088),--(IFERROR(Flights_2026_09_30333435363734567891011[nfl],-1)&gt;=AH1088),--(IFERROR(Flights_2026_09_30333435363734567891011[nfl],-1)&lt;=IF(AH1088=450,450,AH1088+9)))</f>
        <v>0</v>
      </c>
    </row>
    <row r="1089" spans="32:35" x14ac:dyDescent="0.2">
      <c r="AF1089" s="2">
        <v>0.91666666666666663</v>
      </c>
      <c r="AG1089" t="s">
        <v>744</v>
      </c>
      <c r="AH1089" s="17">
        <v>410</v>
      </c>
      <c r="AI1089" s="17" cm="1">
        <f t="array" ref="AI1089">SUMPRODUCT(--(IFERROR(HOUR(Flights_2026_09_30333435363734567891011[entry_hour]),-1)=HOUR(AF1089)),--(IFERROR(Flights_2026_09_30333435363734567891011[entry_sector],"")=AG1089),--(IFERROR(Flights_2026_09_30333435363734567891011[nfl],-1)&gt;=AH1089),--(IFERROR(Flights_2026_09_30333435363734567891011[nfl],-1)&lt;=IF(AH1089=450,450,AH1089+9)))</f>
        <v>0</v>
      </c>
    </row>
    <row r="1090" spans="32:35" x14ac:dyDescent="0.2">
      <c r="AF1090" s="2">
        <v>0.91666666666666663</v>
      </c>
      <c r="AG1090" t="s">
        <v>744</v>
      </c>
      <c r="AH1090" s="17">
        <v>420</v>
      </c>
      <c r="AI1090" s="17" cm="1">
        <f t="array" ref="AI1090">SUMPRODUCT(--(IFERROR(HOUR(Flights_2026_09_30333435363734567891011[entry_hour]),-1)=HOUR(AF1090)),--(IFERROR(Flights_2026_09_30333435363734567891011[entry_sector],"")=AG1090),--(IFERROR(Flights_2026_09_30333435363734567891011[nfl],-1)&gt;=AH1090),--(IFERROR(Flights_2026_09_30333435363734567891011[nfl],-1)&lt;=IF(AH1090=450,450,AH1090+9)))</f>
        <v>0</v>
      </c>
    </row>
    <row r="1091" spans="32:35" x14ac:dyDescent="0.2">
      <c r="AF1091" s="2">
        <v>0.91666666666666663</v>
      </c>
      <c r="AG1091" t="s">
        <v>744</v>
      </c>
      <c r="AH1091" s="17">
        <v>430</v>
      </c>
      <c r="AI1091" s="17" cm="1">
        <f t="array" ref="AI1091">SUMPRODUCT(--(IFERROR(HOUR(Flights_2026_09_30333435363734567891011[entry_hour]),-1)=HOUR(AF1091)),--(IFERROR(Flights_2026_09_30333435363734567891011[entry_sector],"")=AG1091),--(IFERROR(Flights_2026_09_30333435363734567891011[nfl],-1)&gt;=AH1091),--(IFERROR(Flights_2026_09_30333435363734567891011[nfl],-1)&lt;=IF(AH1091=450,450,AH1091+9)))</f>
        <v>0</v>
      </c>
    </row>
    <row r="1092" spans="32:35" x14ac:dyDescent="0.2">
      <c r="AF1092" s="2">
        <v>0.91666666666666663</v>
      </c>
      <c r="AG1092" t="s">
        <v>744</v>
      </c>
      <c r="AH1092" s="17">
        <v>440</v>
      </c>
      <c r="AI1092" s="17" cm="1">
        <f t="array" ref="AI1092">SUMPRODUCT(--(IFERROR(HOUR(Flights_2026_09_30333435363734567891011[entry_hour]),-1)=HOUR(AF1092)),--(IFERROR(Flights_2026_09_30333435363734567891011[entry_sector],"")=AG1092),--(IFERROR(Flights_2026_09_30333435363734567891011[nfl],-1)&gt;=AH1092),--(IFERROR(Flights_2026_09_30333435363734567891011[nfl],-1)&lt;=IF(AH1092=450,450,AH1092+9)))</f>
        <v>0</v>
      </c>
    </row>
    <row r="1093" spans="32:35" x14ac:dyDescent="0.2">
      <c r="AF1093" s="2">
        <v>0.91666666666666663</v>
      </c>
      <c r="AG1093" t="s">
        <v>744</v>
      </c>
      <c r="AH1093" s="17">
        <v>450</v>
      </c>
      <c r="AI1093" s="17" cm="1">
        <f t="array" ref="AI1093">SUMPRODUCT(--(IFERROR(HOUR(Flights_2026_09_30333435363734567891011[entry_hour]),-1)=HOUR(AF1093)),--(IFERROR(Flights_2026_09_30333435363734567891011[entry_sector],"")=AG1093),--(IFERROR(Flights_2026_09_30333435363734567891011[nfl],-1)&gt;=AH1093),--(IFERROR(Flights_2026_09_30333435363734567891011[nfl],-1)&lt;=IF(AH1093=450,450,AH1093+9)))</f>
        <v>0</v>
      </c>
    </row>
    <row r="1094" spans="32:35" x14ac:dyDescent="0.2">
      <c r="AF1094" s="2">
        <v>0.91666666666666663</v>
      </c>
      <c r="AG1094" t="s">
        <v>745</v>
      </c>
      <c r="AH1094" s="17">
        <v>200</v>
      </c>
      <c r="AI1094" s="17" cm="1">
        <f t="array" ref="AI1094">SUMPRODUCT(--(IFERROR(HOUR(Flights_2026_09_30333435363734567891011[entry_hour]),-1)=HOUR(AF1094)),--(IFERROR(Flights_2026_09_30333435363734567891011[entry_sector],"")=AG1094),--(IFERROR(Flights_2026_09_30333435363734567891011[nfl],-1)&gt;=AH1094),--(IFERROR(Flights_2026_09_30333435363734567891011[nfl],-1)&lt;=IF(AH1094=450,450,AH1094+9)))</f>
        <v>0</v>
      </c>
    </row>
    <row r="1095" spans="32:35" x14ac:dyDescent="0.2">
      <c r="AF1095" s="2">
        <v>0.91666666666666663</v>
      </c>
      <c r="AG1095" t="s">
        <v>745</v>
      </c>
      <c r="AH1095" s="17">
        <v>210</v>
      </c>
      <c r="AI1095" s="17" cm="1">
        <f t="array" ref="AI1095">SUMPRODUCT(--(IFERROR(HOUR(Flights_2026_09_30333435363734567891011[entry_hour]),-1)=HOUR(AF1095)),--(IFERROR(Flights_2026_09_30333435363734567891011[entry_sector],"")=AG1095),--(IFERROR(Flights_2026_09_30333435363734567891011[nfl],-1)&gt;=AH1095),--(IFERROR(Flights_2026_09_30333435363734567891011[nfl],-1)&lt;=IF(AH1095=450,450,AH1095+9)))</f>
        <v>0</v>
      </c>
    </row>
    <row r="1096" spans="32:35" x14ac:dyDescent="0.2">
      <c r="AF1096" s="2">
        <v>0.91666666666666663</v>
      </c>
      <c r="AG1096" t="s">
        <v>745</v>
      </c>
      <c r="AH1096" s="17">
        <v>220</v>
      </c>
      <c r="AI1096" s="17" cm="1">
        <f t="array" ref="AI1096">SUMPRODUCT(--(IFERROR(HOUR(Flights_2026_09_30333435363734567891011[entry_hour]),-1)=HOUR(AF1096)),--(IFERROR(Flights_2026_09_30333435363734567891011[entry_sector],"")=AG1096),--(IFERROR(Flights_2026_09_30333435363734567891011[nfl],-1)&gt;=AH1096),--(IFERROR(Flights_2026_09_30333435363734567891011[nfl],-1)&lt;=IF(AH1096=450,450,AH1096+9)))</f>
        <v>0</v>
      </c>
    </row>
    <row r="1097" spans="32:35" x14ac:dyDescent="0.2">
      <c r="AF1097" s="2">
        <v>0.91666666666666663</v>
      </c>
      <c r="AG1097" t="s">
        <v>745</v>
      </c>
      <c r="AH1097" s="17">
        <v>230</v>
      </c>
      <c r="AI1097" s="17" cm="1">
        <f t="array" ref="AI1097">SUMPRODUCT(--(IFERROR(HOUR(Flights_2026_09_30333435363734567891011[entry_hour]),-1)=HOUR(AF1097)),--(IFERROR(Flights_2026_09_30333435363734567891011[entry_sector],"")=AG1097),--(IFERROR(Flights_2026_09_30333435363734567891011[nfl],-1)&gt;=AH1097),--(IFERROR(Flights_2026_09_30333435363734567891011[nfl],-1)&lt;=IF(AH1097=450,450,AH1097+9)))</f>
        <v>0</v>
      </c>
    </row>
    <row r="1098" spans="32:35" x14ac:dyDescent="0.2">
      <c r="AF1098" s="2">
        <v>0.91666666666666663</v>
      </c>
      <c r="AG1098" t="s">
        <v>745</v>
      </c>
      <c r="AH1098" s="17">
        <v>240</v>
      </c>
      <c r="AI1098" s="17" cm="1">
        <f t="array" ref="AI1098">SUMPRODUCT(--(IFERROR(HOUR(Flights_2026_09_30333435363734567891011[entry_hour]),-1)=HOUR(AF1098)),--(IFERROR(Flights_2026_09_30333435363734567891011[entry_sector],"")=AG1098),--(IFERROR(Flights_2026_09_30333435363734567891011[nfl],-1)&gt;=AH1098),--(IFERROR(Flights_2026_09_30333435363734567891011[nfl],-1)&lt;=IF(AH1098=450,450,AH1098+9)))</f>
        <v>0</v>
      </c>
    </row>
    <row r="1099" spans="32:35" x14ac:dyDescent="0.2">
      <c r="AF1099" s="2">
        <v>0.91666666666666663</v>
      </c>
      <c r="AG1099" t="s">
        <v>745</v>
      </c>
      <c r="AH1099" s="17">
        <v>250</v>
      </c>
      <c r="AI1099" s="17" cm="1">
        <f t="array" ref="AI1099">SUMPRODUCT(--(IFERROR(HOUR(Flights_2026_09_30333435363734567891011[entry_hour]),-1)=HOUR(AF1099)),--(IFERROR(Flights_2026_09_30333435363734567891011[entry_sector],"")=AG1099),--(IFERROR(Flights_2026_09_30333435363734567891011[nfl],-1)&gt;=AH1099),--(IFERROR(Flights_2026_09_30333435363734567891011[nfl],-1)&lt;=IF(AH1099=450,450,AH1099+9)))</f>
        <v>0</v>
      </c>
    </row>
    <row r="1100" spans="32:35" x14ac:dyDescent="0.2">
      <c r="AF1100" s="2">
        <v>0.91666666666666663</v>
      </c>
      <c r="AG1100" t="s">
        <v>745</v>
      </c>
      <c r="AH1100" s="17">
        <v>260</v>
      </c>
      <c r="AI1100" s="17" cm="1">
        <f t="array" ref="AI1100">SUMPRODUCT(--(IFERROR(HOUR(Flights_2026_09_30333435363734567891011[entry_hour]),-1)=HOUR(AF1100)),--(IFERROR(Flights_2026_09_30333435363734567891011[entry_sector],"")=AG1100),--(IFERROR(Flights_2026_09_30333435363734567891011[nfl],-1)&gt;=AH1100),--(IFERROR(Flights_2026_09_30333435363734567891011[nfl],-1)&lt;=IF(AH1100=450,450,AH1100+9)))</f>
        <v>0</v>
      </c>
    </row>
    <row r="1101" spans="32:35" x14ac:dyDescent="0.2">
      <c r="AF1101" s="2">
        <v>0.91666666666666663</v>
      </c>
      <c r="AG1101" t="s">
        <v>745</v>
      </c>
      <c r="AH1101" s="17">
        <v>270</v>
      </c>
      <c r="AI1101" s="17" cm="1">
        <f t="array" ref="AI1101">SUMPRODUCT(--(IFERROR(HOUR(Flights_2026_09_30333435363734567891011[entry_hour]),-1)=HOUR(AF1101)),--(IFERROR(Flights_2026_09_30333435363734567891011[entry_sector],"")=AG1101),--(IFERROR(Flights_2026_09_30333435363734567891011[nfl],-1)&gt;=AH1101),--(IFERROR(Flights_2026_09_30333435363734567891011[nfl],-1)&lt;=IF(AH1101=450,450,AH1101+9)))</f>
        <v>0</v>
      </c>
    </row>
    <row r="1102" spans="32:35" x14ac:dyDescent="0.2">
      <c r="AF1102" s="2">
        <v>0.91666666666666663</v>
      </c>
      <c r="AG1102" t="s">
        <v>745</v>
      </c>
      <c r="AH1102" s="17">
        <v>280</v>
      </c>
      <c r="AI1102" s="17" cm="1">
        <f t="array" ref="AI1102">SUMPRODUCT(--(IFERROR(HOUR(Flights_2026_09_30333435363734567891011[entry_hour]),-1)=HOUR(AF1102)),--(IFERROR(Flights_2026_09_30333435363734567891011[entry_sector],"")=AG1102),--(IFERROR(Flights_2026_09_30333435363734567891011[nfl],-1)&gt;=AH1102),--(IFERROR(Flights_2026_09_30333435363734567891011[nfl],-1)&lt;=IF(AH1102=450,450,AH1102+9)))</f>
        <v>0</v>
      </c>
    </row>
    <row r="1103" spans="32:35" x14ac:dyDescent="0.2">
      <c r="AF1103" s="2">
        <v>0.91666666666666663</v>
      </c>
      <c r="AG1103" t="s">
        <v>745</v>
      </c>
      <c r="AH1103" s="17">
        <v>290</v>
      </c>
      <c r="AI1103" s="17" cm="1">
        <f t="array" ref="AI1103">SUMPRODUCT(--(IFERROR(HOUR(Flights_2026_09_30333435363734567891011[entry_hour]),-1)=HOUR(AF1103)),--(IFERROR(Flights_2026_09_30333435363734567891011[entry_sector],"")=AG1103),--(IFERROR(Flights_2026_09_30333435363734567891011[nfl],-1)&gt;=AH1103),--(IFERROR(Flights_2026_09_30333435363734567891011[nfl],-1)&lt;=IF(AH1103=450,450,AH1103+9)))</f>
        <v>0</v>
      </c>
    </row>
    <row r="1104" spans="32:35" x14ac:dyDescent="0.2">
      <c r="AF1104" s="2">
        <v>0.91666666666666663</v>
      </c>
      <c r="AG1104" t="s">
        <v>745</v>
      </c>
      <c r="AH1104" s="17">
        <v>300</v>
      </c>
      <c r="AI1104" s="17" cm="1">
        <f t="array" ref="AI1104">SUMPRODUCT(--(IFERROR(HOUR(Flights_2026_09_30333435363734567891011[entry_hour]),-1)=HOUR(AF1104)),--(IFERROR(Flights_2026_09_30333435363734567891011[entry_sector],"")=AG1104),--(IFERROR(Flights_2026_09_30333435363734567891011[nfl],-1)&gt;=AH1104),--(IFERROR(Flights_2026_09_30333435363734567891011[nfl],-1)&lt;=IF(AH1104=450,450,AH1104+9)))</f>
        <v>0</v>
      </c>
    </row>
    <row r="1105" spans="32:35" x14ac:dyDescent="0.2">
      <c r="AF1105" s="2">
        <v>0.91666666666666663</v>
      </c>
      <c r="AG1105" t="s">
        <v>745</v>
      </c>
      <c r="AH1105" s="17">
        <v>310</v>
      </c>
      <c r="AI1105" s="17" cm="1">
        <f t="array" ref="AI1105">SUMPRODUCT(--(IFERROR(HOUR(Flights_2026_09_30333435363734567891011[entry_hour]),-1)=HOUR(AF1105)),--(IFERROR(Flights_2026_09_30333435363734567891011[entry_sector],"")=AG1105),--(IFERROR(Flights_2026_09_30333435363734567891011[nfl],-1)&gt;=AH1105),--(IFERROR(Flights_2026_09_30333435363734567891011[nfl],-1)&lt;=IF(AH1105=450,450,AH1105+9)))</f>
        <v>0</v>
      </c>
    </row>
    <row r="1106" spans="32:35" x14ac:dyDescent="0.2">
      <c r="AF1106" s="2">
        <v>0.91666666666666663</v>
      </c>
      <c r="AG1106" t="s">
        <v>745</v>
      </c>
      <c r="AH1106" s="17">
        <v>320</v>
      </c>
      <c r="AI1106" s="17" cm="1">
        <f t="array" ref="AI1106">SUMPRODUCT(--(IFERROR(HOUR(Flights_2026_09_30333435363734567891011[entry_hour]),-1)=HOUR(AF1106)),--(IFERROR(Flights_2026_09_30333435363734567891011[entry_sector],"")=AG1106),--(IFERROR(Flights_2026_09_30333435363734567891011[nfl],-1)&gt;=AH1106),--(IFERROR(Flights_2026_09_30333435363734567891011[nfl],-1)&lt;=IF(AH1106=450,450,AH1106+9)))</f>
        <v>0</v>
      </c>
    </row>
    <row r="1107" spans="32:35" x14ac:dyDescent="0.2">
      <c r="AF1107" s="2">
        <v>0.91666666666666663</v>
      </c>
      <c r="AG1107" t="s">
        <v>745</v>
      </c>
      <c r="AH1107" s="17">
        <v>330</v>
      </c>
      <c r="AI1107" s="17" cm="1">
        <f t="array" ref="AI1107">SUMPRODUCT(--(IFERROR(HOUR(Flights_2026_09_30333435363734567891011[entry_hour]),-1)=HOUR(AF1107)),--(IFERROR(Flights_2026_09_30333435363734567891011[entry_sector],"")=AG1107),--(IFERROR(Flights_2026_09_30333435363734567891011[nfl],-1)&gt;=AH1107),--(IFERROR(Flights_2026_09_30333435363734567891011[nfl],-1)&lt;=IF(AH1107=450,450,AH1107+9)))</f>
        <v>0</v>
      </c>
    </row>
    <row r="1108" spans="32:35" x14ac:dyDescent="0.2">
      <c r="AF1108" s="2">
        <v>0.91666666666666663</v>
      </c>
      <c r="AG1108" t="s">
        <v>745</v>
      </c>
      <c r="AH1108" s="17">
        <v>340</v>
      </c>
      <c r="AI1108" s="17" cm="1">
        <f t="array" ref="AI1108">SUMPRODUCT(--(IFERROR(HOUR(Flights_2026_09_30333435363734567891011[entry_hour]),-1)=HOUR(AF1108)),--(IFERROR(Flights_2026_09_30333435363734567891011[entry_sector],"")=AG1108),--(IFERROR(Flights_2026_09_30333435363734567891011[nfl],-1)&gt;=AH1108),--(IFERROR(Flights_2026_09_30333435363734567891011[nfl],-1)&lt;=IF(AH1108=450,450,AH1108+9)))</f>
        <v>0</v>
      </c>
    </row>
    <row r="1109" spans="32:35" x14ac:dyDescent="0.2">
      <c r="AF1109" s="2">
        <v>0.91666666666666663</v>
      </c>
      <c r="AG1109" t="s">
        <v>745</v>
      </c>
      <c r="AH1109" s="17">
        <v>350</v>
      </c>
      <c r="AI1109" s="17" cm="1">
        <f t="array" ref="AI1109">SUMPRODUCT(--(IFERROR(HOUR(Flights_2026_09_30333435363734567891011[entry_hour]),-1)=HOUR(AF1109)),--(IFERROR(Flights_2026_09_30333435363734567891011[entry_sector],"")=AG1109),--(IFERROR(Flights_2026_09_30333435363734567891011[nfl],-1)&gt;=AH1109),--(IFERROR(Flights_2026_09_30333435363734567891011[nfl],-1)&lt;=IF(AH1109=450,450,AH1109+9)))</f>
        <v>1</v>
      </c>
    </row>
    <row r="1110" spans="32:35" x14ac:dyDescent="0.2">
      <c r="AF1110" s="2">
        <v>0.91666666666666663</v>
      </c>
      <c r="AG1110" t="s">
        <v>745</v>
      </c>
      <c r="AH1110" s="17">
        <v>360</v>
      </c>
      <c r="AI1110" s="17" cm="1">
        <f t="array" ref="AI1110">SUMPRODUCT(--(IFERROR(HOUR(Flights_2026_09_30333435363734567891011[entry_hour]),-1)=HOUR(AF1110)),--(IFERROR(Flights_2026_09_30333435363734567891011[entry_sector],"")=AG1110),--(IFERROR(Flights_2026_09_30333435363734567891011[nfl],-1)&gt;=AH1110),--(IFERROR(Flights_2026_09_30333435363734567891011[nfl],-1)&lt;=IF(AH1110=450,450,AH1110+9)))</f>
        <v>0</v>
      </c>
    </row>
    <row r="1111" spans="32:35" x14ac:dyDescent="0.2">
      <c r="AF1111" s="2">
        <v>0.91666666666666663</v>
      </c>
      <c r="AG1111" t="s">
        <v>745</v>
      </c>
      <c r="AH1111" s="17">
        <v>370</v>
      </c>
      <c r="AI1111" s="17" cm="1">
        <f t="array" ref="AI1111">SUMPRODUCT(--(IFERROR(HOUR(Flights_2026_09_30333435363734567891011[entry_hour]),-1)=HOUR(AF1111)),--(IFERROR(Flights_2026_09_30333435363734567891011[entry_sector],"")=AG1111),--(IFERROR(Flights_2026_09_30333435363734567891011[nfl],-1)&gt;=AH1111),--(IFERROR(Flights_2026_09_30333435363734567891011[nfl],-1)&lt;=IF(AH1111=450,450,AH1111+9)))</f>
        <v>0</v>
      </c>
    </row>
    <row r="1112" spans="32:35" x14ac:dyDescent="0.2">
      <c r="AF1112" s="2">
        <v>0.91666666666666663</v>
      </c>
      <c r="AG1112" t="s">
        <v>745</v>
      </c>
      <c r="AH1112" s="17">
        <v>380</v>
      </c>
      <c r="AI1112" s="17" cm="1">
        <f t="array" ref="AI1112">SUMPRODUCT(--(IFERROR(HOUR(Flights_2026_09_30333435363734567891011[entry_hour]),-1)=HOUR(AF1112)),--(IFERROR(Flights_2026_09_30333435363734567891011[entry_sector],"")=AG1112),--(IFERROR(Flights_2026_09_30333435363734567891011[nfl],-1)&gt;=AH1112),--(IFERROR(Flights_2026_09_30333435363734567891011[nfl],-1)&lt;=IF(AH1112=450,450,AH1112+9)))</f>
        <v>0</v>
      </c>
    </row>
    <row r="1113" spans="32:35" x14ac:dyDescent="0.2">
      <c r="AF1113" s="2">
        <v>0.91666666666666663</v>
      </c>
      <c r="AG1113" t="s">
        <v>745</v>
      </c>
      <c r="AH1113" s="17">
        <v>390</v>
      </c>
      <c r="AI1113" s="17" cm="1">
        <f t="array" ref="AI1113">SUMPRODUCT(--(IFERROR(HOUR(Flights_2026_09_30333435363734567891011[entry_hour]),-1)=HOUR(AF1113)),--(IFERROR(Flights_2026_09_30333435363734567891011[entry_sector],"")=AG1113),--(IFERROR(Flights_2026_09_30333435363734567891011[nfl],-1)&gt;=AH1113),--(IFERROR(Flights_2026_09_30333435363734567891011[nfl],-1)&lt;=IF(AH1113=450,450,AH1113+9)))</f>
        <v>1</v>
      </c>
    </row>
    <row r="1114" spans="32:35" x14ac:dyDescent="0.2">
      <c r="AF1114" s="2">
        <v>0.91666666666666663</v>
      </c>
      <c r="AG1114" t="s">
        <v>745</v>
      </c>
      <c r="AH1114" s="17">
        <v>400</v>
      </c>
      <c r="AI1114" s="17" cm="1">
        <f t="array" ref="AI1114">SUMPRODUCT(--(IFERROR(HOUR(Flights_2026_09_30333435363734567891011[entry_hour]),-1)=HOUR(AF1114)),--(IFERROR(Flights_2026_09_30333435363734567891011[entry_sector],"")=AG1114),--(IFERROR(Flights_2026_09_30333435363734567891011[nfl],-1)&gt;=AH1114),--(IFERROR(Flights_2026_09_30333435363734567891011[nfl],-1)&lt;=IF(AH1114=450,450,AH1114+9)))</f>
        <v>0</v>
      </c>
    </row>
    <row r="1115" spans="32:35" x14ac:dyDescent="0.2">
      <c r="AF1115" s="2">
        <v>0.91666666666666663</v>
      </c>
      <c r="AG1115" t="s">
        <v>745</v>
      </c>
      <c r="AH1115" s="17">
        <v>410</v>
      </c>
      <c r="AI1115" s="17" cm="1">
        <f t="array" ref="AI1115">SUMPRODUCT(--(IFERROR(HOUR(Flights_2026_09_30333435363734567891011[entry_hour]),-1)=HOUR(AF1115)),--(IFERROR(Flights_2026_09_30333435363734567891011[entry_sector],"")=AG1115),--(IFERROR(Flights_2026_09_30333435363734567891011[nfl],-1)&gt;=AH1115),--(IFERROR(Flights_2026_09_30333435363734567891011[nfl],-1)&lt;=IF(AH1115=450,450,AH1115+9)))</f>
        <v>1</v>
      </c>
    </row>
    <row r="1116" spans="32:35" x14ac:dyDescent="0.2">
      <c r="AF1116" s="2">
        <v>0.91666666666666663</v>
      </c>
      <c r="AG1116" t="s">
        <v>745</v>
      </c>
      <c r="AH1116" s="17">
        <v>420</v>
      </c>
      <c r="AI1116" s="17" cm="1">
        <f t="array" ref="AI1116">SUMPRODUCT(--(IFERROR(HOUR(Flights_2026_09_30333435363734567891011[entry_hour]),-1)=HOUR(AF1116)),--(IFERROR(Flights_2026_09_30333435363734567891011[entry_sector],"")=AG1116),--(IFERROR(Flights_2026_09_30333435363734567891011[nfl],-1)&gt;=AH1116),--(IFERROR(Flights_2026_09_30333435363734567891011[nfl],-1)&lt;=IF(AH1116=450,450,AH1116+9)))</f>
        <v>0</v>
      </c>
    </row>
    <row r="1117" spans="32:35" x14ac:dyDescent="0.2">
      <c r="AF1117" s="2">
        <v>0.91666666666666663</v>
      </c>
      <c r="AG1117" t="s">
        <v>745</v>
      </c>
      <c r="AH1117" s="17">
        <v>430</v>
      </c>
      <c r="AI1117" s="17" cm="1">
        <f t="array" ref="AI1117">SUMPRODUCT(--(IFERROR(HOUR(Flights_2026_09_30333435363734567891011[entry_hour]),-1)=HOUR(AF1117)),--(IFERROR(Flights_2026_09_30333435363734567891011[entry_sector],"")=AG1117),--(IFERROR(Flights_2026_09_30333435363734567891011[nfl],-1)&gt;=AH1117),--(IFERROR(Flights_2026_09_30333435363734567891011[nfl],-1)&lt;=IF(AH1117=450,450,AH1117+9)))</f>
        <v>0</v>
      </c>
    </row>
    <row r="1118" spans="32:35" x14ac:dyDescent="0.2">
      <c r="AF1118" s="2">
        <v>0.91666666666666663</v>
      </c>
      <c r="AG1118" t="s">
        <v>745</v>
      </c>
      <c r="AH1118" s="17">
        <v>440</v>
      </c>
      <c r="AI1118" s="17" cm="1">
        <f t="array" ref="AI1118">SUMPRODUCT(--(IFERROR(HOUR(Flights_2026_09_30333435363734567891011[entry_hour]),-1)=HOUR(AF1118)),--(IFERROR(Flights_2026_09_30333435363734567891011[entry_sector],"")=AG1118),--(IFERROR(Flights_2026_09_30333435363734567891011[nfl],-1)&gt;=AH1118),--(IFERROR(Flights_2026_09_30333435363734567891011[nfl],-1)&lt;=IF(AH1118=450,450,AH1118+9)))</f>
        <v>0</v>
      </c>
    </row>
    <row r="1119" spans="32:35" x14ac:dyDescent="0.2">
      <c r="AF1119" s="2">
        <v>0.91666666666666663</v>
      </c>
      <c r="AG1119" t="s">
        <v>745</v>
      </c>
      <c r="AH1119" s="17">
        <v>450</v>
      </c>
      <c r="AI1119" s="17" cm="1">
        <f t="array" ref="AI1119">SUMPRODUCT(--(IFERROR(HOUR(Flights_2026_09_30333435363734567891011[entry_hour]),-1)=HOUR(AF1119)),--(IFERROR(Flights_2026_09_30333435363734567891011[entry_sector],"")=AG1119),--(IFERROR(Flights_2026_09_30333435363734567891011[nfl],-1)&gt;=AH1119),--(IFERROR(Flights_2026_09_30333435363734567891011[nfl],-1)&lt;=IF(AH1119=450,450,AH1119+9)))</f>
        <v>0</v>
      </c>
    </row>
    <row r="1120" spans="32:35" x14ac:dyDescent="0.2">
      <c r="AF1120" s="2">
        <v>0.91666666666666663</v>
      </c>
      <c r="AG1120" t="s">
        <v>840</v>
      </c>
      <c r="AH1120" s="17">
        <v>200</v>
      </c>
      <c r="AI1120" s="17" cm="1">
        <f t="array" ref="AI1120">SUMPRODUCT(--(IFERROR(HOUR(Flights_2026_09_30333435363734567891011[entry_hour]),-1)=HOUR(AF1120)),--(IFERROR(Flights_2026_09_30333435363734567891011[entry_sector],"")=AG1120),--(IFERROR(Flights_2026_09_30333435363734567891011[nfl],-1)&gt;=AH1120),--(IFERROR(Flights_2026_09_30333435363734567891011[nfl],-1)&lt;=IF(AH1120=450,450,AH1120+9)))</f>
        <v>0</v>
      </c>
    </row>
    <row r="1121" spans="32:35" x14ac:dyDescent="0.2">
      <c r="AF1121" s="2">
        <v>0.91666666666666663</v>
      </c>
      <c r="AG1121" t="s">
        <v>840</v>
      </c>
      <c r="AH1121" s="17">
        <v>210</v>
      </c>
      <c r="AI1121" s="17" cm="1">
        <f t="array" ref="AI1121">SUMPRODUCT(--(IFERROR(HOUR(Flights_2026_09_30333435363734567891011[entry_hour]),-1)=HOUR(AF1121)),--(IFERROR(Flights_2026_09_30333435363734567891011[entry_sector],"")=AG1121),--(IFERROR(Flights_2026_09_30333435363734567891011[nfl],-1)&gt;=AH1121),--(IFERROR(Flights_2026_09_30333435363734567891011[nfl],-1)&lt;=IF(AH1121=450,450,AH1121+9)))</f>
        <v>0</v>
      </c>
    </row>
    <row r="1122" spans="32:35" x14ac:dyDescent="0.2">
      <c r="AF1122" s="2">
        <v>0.91666666666666663</v>
      </c>
      <c r="AG1122" t="s">
        <v>840</v>
      </c>
      <c r="AH1122" s="17">
        <v>220</v>
      </c>
      <c r="AI1122" s="17" cm="1">
        <f t="array" ref="AI1122">SUMPRODUCT(--(IFERROR(HOUR(Flights_2026_09_30333435363734567891011[entry_hour]),-1)=HOUR(AF1122)),--(IFERROR(Flights_2026_09_30333435363734567891011[entry_sector],"")=AG1122),--(IFERROR(Flights_2026_09_30333435363734567891011[nfl],-1)&gt;=AH1122),--(IFERROR(Flights_2026_09_30333435363734567891011[nfl],-1)&lt;=IF(AH1122=450,450,AH1122+9)))</f>
        <v>0</v>
      </c>
    </row>
    <row r="1123" spans="32:35" x14ac:dyDescent="0.2">
      <c r="AF1123" s="2">
        <v>0.91666666666666663</v>
      </c>
      <c r="AG1123" t="s">
        <v>840</v>
      </c>
      <c r="AH1123" s="17">
        <v>230</v>
      </c>
      <c r="AI1123" s="17" cm="1">
        <f t="array" ref="AI1123">SUMPRODUCT(--(IFERROR(HOUR(Flights_2026_09_30333435363734567891011[entry_hour]),-1)=HOUR(AF1123)),--(IFERROR(Flights_2026_09_30333435363734567891011[entry_sector],"")=AG1123),--(IFERROR(Flights_2026_09_30333435363734567891011[nfl],-1)&gt;=AH1123),--(IFERROR(Flights_2026_09_30333435363734567891011[nfl],-1)&lt;=IF(AH1123=450,450,AH1123+9)))</f>
        <v>0</v>
      </c>
    </row>
    <row r="1124" spans="32:35" x14ac:dyDescent="0.2">
      <c r="AF1124" s="2">
        <v>0.91666666666666663</v>
      </c>
      <c r="AG1124" t="s">
        <v>840</v>
      </c>
      <c r="AH1124" s="17">
        <v>240</v>
      </c>
      <c r="AI1124" s="17" cm="1">
        <f t="array" ref="AI1124">SUMPRODUCT(--(IFERROR(HOUR(Flights_2026_09_30333435363734567891011[entry_hour]),-1)=HOUR(AF1124)),--(IFERROR(Flights_2026_09_30333435363734567891011[entry_sector],"")=AG1124),--(IFERROR(Flights_2026_09_30333435363734567891011[nfl],-1)&gt;=AH1124),--(IFERROR(Flights_2026_09_30333435363734567891011[nfl],-1)&lt;=IF(AH1124=450,450,AH1124+9)))</f>
        <v>0</v>
      </c>
    </row>
    <row r="1125" spans="32:35" x14ac:dyDescent="0.2">
      <c r="AF1125" s="2">
        <v>0.91666666666666663</v>
      </c>
      <c r="AG1125" t="s">
        <v>840</v>
      </c>
      <c r="AH1125" s="17">
        <v>250</v>
      </c>
      <c r="AI1125" s="17" cm="1">
        <f t="array" ref="AI1125">SUMPRODUCT(--(IFERROR(HOUR(Flights_2026_09_30333435363734567891011[entry_hour]),-1)=HOUR(AF1125)),--(IFERROR(Flights_2026_09_30333435363734567891011[entry_sector],"")=AG1125),--(IFERROR(Flights_2026_09_30333435363734567891011[nfl],-1)&gt;=AH1125),--(IFERROR(Flights_2026_09_30333435363734567891011[nfl],-1)&lt;=IF(AH1125=450,450,AH1125+9)))</f>
        <v>0</v>
      </c>
    </row>
    <row r="1126" spans="32:35" x14ac:dyDescent="0.2">
      <c r="AF1126" s="2">
        <v>0.91666666666666663</v>
      </c>
      <c r="AG1126" t="s">
        <v>840</v>
      </c>
      <c r="AH1126" s="17">
        <v>260</v>
      </c>
      <c r="AI1126" s="17" cm="1">
        <f t="array" ref="AI1126">SUMPRODUCT(--(IFERROR(HOUR(Flights_2026_09_30333435363734567891011[entry_hour]),-1)=HOUR(AF1126)),--(IFERROR(Flights_2026_09_30333435363734567891011[entry_sector],"")=AG1126),--(IFERROR(Flights_2026_09_30333435363734567891011[nfl],-1)&gt;=AH1126),--(IFERROR(Flights_2026_09_30333435363734567891011[nfl],-1)&lt;=IF(AH1126=450,450,AH1126+9)))</f>
        <v>0</v>
      </c>
    </row>
    <row r="1127" spans="32:35" x14ac:dyDescent="0.2">
      <c r="AF1127" s="2">
        <v>0.91666666666666663</v>
      </c>
      <c r="AG1127" t="s">
        <v>840</v>
      </c>
      <c r="AH1127" s="17">
        <v>270</v>
      </c>
      <c r="AI1127" s="17" cm="1">
        <f t="array" ref="AI1127">SUMPRODUCT(--(IFERROR(HOUR(Flights_2026_09_30333435363734567891011[entry_hour]),-1)=HOUR(AF1127)),--(IFERROR(Flights_2026_09_30333435363734567891011[entry_sector],"")=AG1127),--(IFERROR(Flights_2026_09_30333435363734567891011[nfl],-1)&gt;=AH1127),--(IFERROR(Flights_2026_09_30333435363734567891011[nfl],-1)&lt;=IF(AH1127=450,450,AH1127+9)))</f>
        <v>0</v>
      </c>
    </row>
    <row r="1128" spans="32:35" x14ac:dyDescent="0.2">
      <c r="AF1128" s="2">
        <v>0.91666666666666663</v>
      </c>
      <c r="AG1128" t="s">
        <v>840</v>
      </c>
      <c r="AH1128" s="17">
        <v>280</v>
      </c>
      <c r="AI1128" s="17" cm="1">
        <f t="array" ref="AI1128">SUMPRODUCT(--(IFERROR(HOUR(Flights_2026_09_30333435363734567891011[entry_hour]),-1)=HOUR(AF1128)),--(IFERROR(Flights_2026_09_30333435363734567891011[entry_sector],"")=AG1128),--(IFERROR(Flights_2026_09_30333435363734567891011[nfl],-1)&gt;=AH1128),--(IFERROR(Flights_2026_09_30333435363734567891011[nfl],-1)&lt;=IF(AH1128=450,450,AH1128+9)))</f>
        <v>0</v>
      </c>
    </row>
    <row r="1129" spans="32:35" x14ac:dyDescent="0.2">
      <c r="AF1129" s="2">
        <v>0.91666666666666663</v>
      </c>
      <c r="AG1129" t="s">
        <v>840</v>
      </c>
      <c r="AH1129" s="17">
        <v>290</v>
      </c>
      <c r="AI1129" s="17" cm="1">
        <f t="array" ref="AI1129">SUMPRODUCT(--(IFERROR(HOUR(Flights_2026_09_30333435363734567891011[entry_hour]),-1)=HOUR(AF1129)),--(IFERROR(Flights_2026_09_30333435363734567891011[entry_sector],"")=AG1129),--(IFERROR(Flights_2026_09_30333435363734567891011[nfl],-1)&gt;=AH1129),--(IFERROR(Flights_2026_09_30333435363734567891011[nfl],-1)&lt;=IF(AH1129=450,450,AH1129+9)))</f>
        <v>0</v>
      </c>
    </row>
    <row r="1130" spans="32:35" x14ac:dyDescent="0.2">
      <c r="AF1130" s="2">
        <v>0.91666666666666663</v>
      </c>
      <c r="AG1130" t="s">
        <v>840</v>
      </c>
      <c r="AH1130" s="17">
        <v>300</v>
      </c>
      <c r="AI1130" s="17" cm="1">
        <f t="array" ref="AI1130">SUMPRODUCT(--(IFERROR(HOUR(Flights_2026_09_30333435363734567891011[entry_hour]),-1)=HOUR(AF1130)),--(IFERROR(Flights_2026_09_30333435363734567891011[entry_sector],"")=AG1130),--(IFERROR(Flights_2026_09_30333435363734567891011[nfl],-1)&gt;=AH1130),--(IFERROR(Flights_2026_09_30333435363734567891011[nfl],-1)&lt;=IF(AH1130=450,450,AH1130+9)))</f>
        <v>0</v>
      </c>
    </row>
    <row r="1131" spans="32:35" x14ac:dyDescent="0.2">
      <c r="AF1131" s="2">
        <v>0.91666666666666663</v>
      </c>
      <c r="AG1131" t="s">
        <v>840</v>
      </c>
      <c r="AH1131" s="17">
        <v>310</v>
      </c>
      <c r="AI1131" s="17" cm="1">
        <f t="array" ref="AI1131">SUMPRODUCT(--(IFERROR(HOUR(Flights_2026_09_30333435363734567891011[entry_hour]),-1)=HOUR(AF1131)),--(IFERROR(Flights_2026_09_30333435363734567891011[entry_sector],"")=AG1131),--(IFERROR(Flights_2026_09_30333435363734567891011[nfl],-1)&gt;=AH1131),--(IFERROR(Flights_2026_09_30333435363734567891011[nfl],-1)&lt;=IF(AH1131=450,450,AH1131+9)))</f>
        <v>0</v>
      </c>
    </row>
    <row r="1132" spans="32:35" x14ac:dyDescent="0.2">
      <c r="AF1132" s="2">
        <v>0.91666666666666663</v>
      </c>
      <c r="AG1132" t="s">
        <v>840</v>
      </c>
      <c r="AH1132" s="17">
        <v>320</v>
      </c>
      <c r="AI1132" s="17" cm="1">
        <f t="array" ref="AI1132">SUMPRODUCT(--(IFERROR(HOUR(Flights_2026_09_30333435363734567891011[entry_hour]),-1)=HOUR(AF1132)),--(IFERROR(Flights_2026_09_30333435363734567891011[entry_sector],"")=AG1132),--(IFERROR(Flights_2026_09_30333435363734567891011[nfl],-1)&gt;=AH1132),--(IFERROR(Flights_2026_09_30333435363734567891011[nfl],-1)&lt;=IF(AH1132=450,450,AH1132+9)))</f>
        <v>0</v>
      </c>
    </row>
    <row r="1133" spans="32:35" x14ac:dyDescent="0.2">
      <c r="AF1133" s="2">
        <v>0.91666666666666663</v>
      </c>
      <c r="AG1133" t="s">
        <v>840</v>
      </c>
      <c r="AH1133" s="17">
        <v>330</v>
      </c>
      <c r="AI1133" s="17" cm="1">
        <f t="array" ref="AI1133">SUMPRODUCT(--(IFERROR(HOUR(Flights_2026_09_30333435363734567891011[entry_hour]),-1)=HOUR(AF1133)),--(IFERROR(Flights_2026_09_30333435363734567891011[entry_sector],"")=AG1133),--(IFERROR(Flights_2026_09_30333435363734567891011[nfl],-1)&gt;=AH1133),--(IFERROR(Flights_2026_09_30333435363734567891011[nfl],-1)&lt;=IF(AH1133=450,450,AH1133+9)))</f>
        <v>0</v>
      </c>
    </row>
    <row r="1134" spans="32:35" x14ac:dyDescent="0.2">
      <c r="AF1134" s="2">
        <v>0.91666666666666663</v>
      </c>
      <c r="AG1134" t="s">
        <v>840</v>
      </c>
      <c r="AH1134" s="17">
        <v>340</v>
      </c>
      <c r="AI1134" s="17" cm="1">
        <f t="array" ref="AI1134">SUMPRODUCT(--(IFERROR(HOUR(Flights_2026_09_30333435363734567891011[entry_hour]),-1)=HOUR(AF1134)),--(IFERROR(Flights_2026_09_30333435363734567891011[entry_sector],"")=AG1134),--(IFERROR(Flights_2026_09_30333435363734567891011[nfl],-1)&gt;=AH1134),--(IFERROR(Flights_2026_09_30333435363734567891011[nfl],-1)&lt;=IF(AH1134=450,450,AH1134+9)))</f>
        <v>0</v>
      </c>
    </row>
    <row r="1135" spans="32:35" x14ac:dyDescent="0.2">
      <c r="AF1135" s="2">
        <v>0.91666666666666663</v>
      </c>
      <c r="AG1135" t="s">
        <v>840</v>
      </c>
      <c r="AH1135" s="17">
        <v>350</v>
      </c>
      <c r="AI1135" s="17" cm="1">
        <f t="array" ref="AI1135">SUMPRODUCT(--(IFERROR(HOUR(Flights_2026_09_30333435363734567891011[entry_hour]),-1)=HOUR(AF1135)),--(IFERROR(Flights_2026_09_30333435363734567891011[entry_sector],"")=AG1135),--(IFERROR(Flights_2026_09_30333435363734567891011[nfl],-1)&gt;=AH1135),--(IFERROR(Flights_2026_09_30333435363734567891011[nfl],-1)&lt;=IF(AH1135=450,450,AH1135+9)))</f>
        <v>1</v>
      </c>
    </row>
    <row r="1136" spans="32:35" x14ac:dyDescent="0.2">
      <c r="AF1136" s="2">
        <v>0.91666666666666663</v>
      </c>
      <c r="AG1136" t="s">
        <v>840</v>
      </c>
      <c r="AH1136" s="17">
        <v>360</v>
      </c>
      <c r="AI1136" s="17" cm="1">
        <f t="array" ref="AI1136">SUMPRODUCT(--(IFERROR(HOUR(Flights_2026_09_30333435363734567891011[entry_hour]),-1)=HOUR(AF1136)),--(IFERROR(Flights_2026_09_30333435363734567891011[entry_sector],"")=AG1136),--(IFERROR(Flights_2026_09_30333435363734567891011[nfl],-1)&gt;=AH1136),--(IFERROR(Flights_2026_09_30333435363734567891011[nfl],-1)&lt;=IF(AH1136=450,450,AH1136+9)))</f>
        <v>0</v>
      </c>
    </row>
    <row r="1137" spans="32:35" x14ac:dyDescent="0.2">
      <c r="AF1137" s="2">
        <v>0.91666666666666663</v>
      </c>
      <c r="AG1137" t="s">
        <v>840</v>
      </c>
      <c r="AH1137" s="17">
        <v>370</v>
      </c>
      <c r="AI1137" s="17" cm="1">
        <f t="array" ref="AI1137">SUMPRODUCT(--(IFERROR(HOUR(Flights_2026_09_30333435363734567891011[entry_hour]),-1)=HOUR(AF1137)),--(IFERROR(Flights_2026_09_30333435363734567891011[entry_sector],"")=AG1137),--(IFERROR(Flights_2026_09_30333435363734567891011[nfl],-1)&gt;=AH1137),--(IFERROR(Flights_2026_09_30333435363734567891011[nfl],-1)&lt;=IF(AH1137=450,450,AH1137+9)))</f>
        <v>1</v>
      </c>
    </row>
    <row r="1138" spans="32:35" x14ac:dyDescent="0.2">
      <c r="AF1138" s="2">
        <v>0.91666666666666663</v>
      </c>
      <c r="AG1138" t="s">
        <v>840</v>
      </c>
      <c r="AH1138" s="17">
        <v>380</v>
      </c>
      <c r="AI1138" s="17" cm="1">
        <f t="array" ref="AI1138">SUMPRODUCT(--(IFERROR(HOUR(Flights_2026_09_30333435363734567891011[entry_hour]),-1)=HOUR(AF1138)),--(IFERROR(Flights_2026_09_30333435363734567891011[entry_sector],"")=AG1138),--(IFERROR(Flights_2026_09_30333435363734567891011[nfl],-1)&gt;=AH1138),--(IFERROR(Flights_2026_09_30333435363734567891011[nfl],-1)&lt;=IF(AH1138=450,450,AH1138+9)))</f>
        <v>0</v>
      </c>
    </row>
    <row r="1139" spans="32:35" x14ac:dyDescent="0.2">
      <c r="AF1139" s="2">
        <v>0.91666666666666663</v>
      </c>
      <c r="AG1139" t="s">
        <v>840</v>
      </c>
      <c r="AH1139" s="17">
        <v>390</v>
      </c>
      <c r="AI1139" s="17" cm="1">
        <f t="array" ref="AI1139">SUMPRODUCT(--(IFERROR(HOUR(Flights_2026_09_30333435363734567891011[entry_hour]),-1)=HOUR(AF1139)),--(IFERROR(Flights_2026_09_30333435363734567891011[entry_sector],"")=AG1139),--(IFERROR(Flights_2026_09_30333435363734567891011[nfl],-1)&gt;=AH1139),--(IFERROR(Flights_2026_09_30333435363734567891011[nfl],-1)&lt;=IF(AH1139=450,450,AH1139+9)))</f>
        <v>0</v>
      </c>
    </row>
    <row r="1140" spans="32:35" x14ac:dyDescent="0.2">
      <c r="AF1140" s="2">
        <v>0.91666666666666663</v>
      </c>
      <c r="AG1140" t="s">
        <v>840</v>
      </c>
      <c r="AH1140" s="17">
        <v>400</v>
      </c>
      <c r="AI1140" s="17" cm="1">
        <f t="array" ref="AI1140">SUMPRODUCT(--(IFERROR(HOUR(Flights_2026_09_30333435363734567891011[entry_hour]),-1)=HOUR(AF1140)),--(IFERROR(Flights_2026_09_30333435363734567891011[entry_sector],"")=AG1140),--(IFERROR(Flights_2026_09_30333435363734567891011[nfl],-1)&gt;=AH1140),--(IFERROR(Flights_2026_09_30333435363734567891011[nfl],-1)&lt;=IF(AH1140=450,450,AH1140+9)))</f>
        <v>0</v>
      </c>
    </row>
    <row r="1141" spans="32:35" x14ac:dyDescent="0.2">
      <c r="AF1141" s="2">
        <v>0.91666666666666663</v>
      </c>
      <c r="AG1141" t="s">
        <v>840</v>
      </c>
      <c r="AH1141" s="17">
        <v>410</v>
      </c>
      <c r="AI1141" s="17" cm="1">
        <f t="array" ref="AI1141">SUMPRODUCT(--(IFERROR(HOUR(Flights_2026_09_30333435363734567891011[entry_hour]),-1)=HOUR(AF1141)),--(IFERROR(Flights_2026_09_30333435363734567891011[entry_sector],"")=AG1141),--(IFERROR(Flights_2026_09_30333435363734567891011[nfl],-1)&gt;=AH1141),--(IFERROR(Flights_2026_09_30333435363734567891011[nfl],-1)&lt;=IF(AH1141=450,450,AH1141+9)))</f>
        <v>0</v>
      </c>
    </row>
    <row r="1142" spans="32:35" x14ac:dyDescent="0.2">
      <c r="AF1142" s="2">
        <v>0.91666666666666663</v>
      </c>
      <c r="AG1142" t="s">
        <v>840</v>
      </c>
      <c r="AH1142" s="17">
        <v>420</v>
      </c>
      <c r="AI1142" s="17" cm="1">
        <f t="array" ref="AI1142">SUMPRODUCT(--(IFERROR(HOUR(Flights_2026_09_30333435363734567891011[entry_hour]),-1)=HOUR(AF1142)),--(IFERROR(Flights_2026_09_30333435363734567891011[entry_sector],"")=AG1142),--(IFERROR(Flights_2026_09_30333435363734567891011[nfl],-1)&gt;=AH1142),--(IFERROR(Flights_2026_09_30333435363734567891011[nfl],-1)&lt;=IF(AH1142=450,450,AH1142+9)))</f>
        <v>0</v>
      </c>
    </row>
    <row r="1143" spans="32:35" x14ac:dyDescent="0.2">
      <c r="AF1143" s="2">
        <v>0.91666666666666663</v>
      </c>
      <c r="AG1143" t="s">
        <v>840</v>
      </c>
      <c r="AH1143" s="17">
        <v>430</v>
      </c>
      <c r="AI1143" s="17" cm="1">
        <f t="array" ref="AI1143">SUMPRODUCT(--(IFERROR(HOUR(Flights_2026_09_30333435363734567891011[entry_hour]),-1)=HOUR(AF1143)),--(IFERROR(Flights_2026_09_30333435363734567891011[entry_sector],"")=AG1143),--(IFERROR(Flights_2026_09_30333435363734567891011[nfl],-1)&gt;=AH1143),--(IFERROR(Flights_2026_09_30333435363734567891011[nfl],-1)&lt;=IF(AH1143=450,450,AH1143+9)))</f>
        <v>0</v>
      </c>
    </row>
    <row r="1144" spans="32:35" x14ac:dyDescent="0.2">
      <c r="AF1144" s="2">
        <v>0.91666666666666663</v>
      </c>
      <c r="AG1144" t="s">
        <v>840</v>
      </c>
      <c r="AH1144" s="17">
        <v>440</v>
      </c>
      <c r="AI1144" s="17" cm="1">
        <f t="array" ref="AI1144">SUMPRODUCT(--(IFERROR(HOUR(Flights_2026_09_30333435363734567891011[entry_hour]),-1)=HOUR(AF1144)),--(IFERROR(Flights_2026_09_30333435363734567891011[entry_sector],"")=AG1144),--(IFERROR(Flights_2026_09_30333435363734567891011[nfl],-1)&gt;=AH1144),--(IFERROR(Flights_2026_09_30333435363734567891011[nfl],-1)&lt;=IF(AH1144=450,450,AH1144+9)))</f>
        <v>0</v>
      </c>
    </row>
    <row r="1145" spans="32:35" x14ac:dyDescent="0.2">
      <c r="AF1145" s="2">
        <v>0.91666666666666663</v>
      </c>
      <c r="AG1145" t="s">
        <v>840</v>
      </c>
      <c r="AH1145" s="17">
        <v>450</v>
      </c>
      <c r="AI1145" s="17" cm="1">
        <f t="array" ref="AI1145">SUMPRODUCT(--(IFERROR(HOUR(Flights_2026_09_30333435363734567891011[entry_hour]),-1)=HOUR(AF1145)),--(IFERROR(Flights_2026_09_30333435363734567891011[entry_sector],"")=AG1145),--(IFERROR(Flights_2026_09_30333435363734567891011[nfl],-1)&gt;=AH1145),--(IFERROR(Flights_2026_09_30333435363734567891011[nfl],-1)&lt;=IF(AH1145=450,450,AH1145+9)))</f>
        <v>0</v>
      </c>
    </row>
    <row r="1146" spans="32:35" x14ac:dyDescent="0.2">
      <c r="AF1146" s="2">
        <v>0.91666666666666663</v>
      </c>
      <c r="AG1146" t="s">
        <v>747</v>
      </c>
      <c r="AH1146" s="17">
        <v>200</v>
      </c>
      <c r="AI1146" s="17" cm="1">
        <f t="array" ref="AI1146">SUMPRODUCT(--(IFERROR(HOUR(Flights_2026_09_30333435363734567891011[entry_hour]),-1)=HOUR(AF1146)),--(IFERROR(Flights_2026_09_30333435363734567891011[entry_sector],"")=AG1146),--(IFERROR(Flights_2026_09_30333435363734567891011[nfl],-1)&gt;=AH1146),--(IFERROR(Flights_2026_09_30333435363734567891011[nfl],-1)&lt;=IF(AH1146=450,450,AH1146+9)))</f>
        <v>0</v>
      </c>
    </row>
    <row r="1147" spans="32:35" x14ac:dyDescent="0.2">
      <c r="AF1147" s="2">
        <v>0.91666666666666663</v>
      </c>
      <c r="AG1147" t="s">
        <v>747</v>
      </c>
      <c r="AH1147" s="17">
        <v>210</v>
      </c>
      <c r="AI1147" s="17" cm="1">
        <f t="array" ref="AI1147">SUMPRODUCT(--(IFERROR(HOUR(Flights_2026_09_30333435363734567891011[entry_hour]),-1)=HOUR(AF1147)),--(IFERROR(Flights_2026_09_30333435363734567891011[entry_sector],"")=AG1147),--(IFERROR(Flights_2026_09_30333435363734567891011[nfl],-1)&gt;=AH1147),--(IFERROR(Flights_2026_09_30333435363734567891011[nfl],-1)&lt;=IF(AH1147=450,450,AH1147+9)))</f>
        <v>0</v>
      </c>
    </row>
    <row r="1148" spans="32:35" x14ac:dyDescent="0.2">
      <c r="AF1148" s="2">
        <v>0.91666666666666663</v>
      </c>
      <c r="AG1148" t="s">
        <v>747</v>
      </c>
      <c r="AH1148" s="17">
        <v>220</v>
      </c>
      <c r="AI1148" s="17" cm="1">
        <f t="array" ref="AI1148">SUMPRODUCT(--(IFERROR(HOUR(Flights_2026_09_30333435363734567891011[entry_hour]),-1)=HOUR(AF1148)),--(IFERROR(Flights_2026_09_30333435363734567891011[entry_sector],"")=AG1148),--(IFERROR(Flights_2026_09_30333435363734567891011[nfl],-1)&gt;=AH1148),--(IFERROR(Flights_2026_09_30333435363734567891011[nfl],-1)&lt;=IF(AH1148=450,450,AH1148+9)))</f>
        <v>0</v>
      </c>
    </row>
    <row r="1149" spans="32:35" x14ac:dyDescent="0.2">
      <c r="AF1149" s="2">
        <v>0.91666666666666663</v>
      </c>
      <c r="AG1149" t="s">
        <v>747</v>
      </c>
      <c r="AH1149" s="17">
        <v>230</v>
      </c>
      <c r="AI1149" s="17" cm="1">
        <f t="array" ref="AI1149">SUMPRODUCT(--(IFERROR(HOUR(Flights_2026_09_30333435363734567891011[entry_hour]),-1)=HOUR(AF1149)),--(IFERROR(Flights_2026_09_30333435363734567891011[entry_sector],"")=AG1149),--(IFERROR(Flights_2026_09_30333435363734567891011[nfl],-1)&gt;=AH1149),--(IFERROR(Flights_2026_09_30333435363734567891011[nfl],-1)&lt;=IF(AH1149=450,450,AH1149+9)))</f>
        <v>0</v>
      </c>
    </row>
    <row r="1150" spans="32:35" x14ac:dyDescent="0.2">
      <c r="AF1150" s="2">
        <v>0.91666666666666663</v>
      </c>
      <c r="AG1150" t="s">
        <v>747</v>
      </c>
      <c r="AH1150" s="17">
        <v>240</v>
      </c>
      <c r="AI1150" s="17" cm="1">
        <f t="array" ref="AI1150">SUMPRODUCT(--(IFERROR(HOUR(Flights_2026_09_30333435363734567891011[entry_hour]),-1)=HOUR(AF1150)),--(IFERROR(Flights_2026_09_30333435363734567891011[entry_sector],"")=AG1150),--(IFERROR(Flights_2026_09_30333435363734567891011[nfl],-1)&gt;=AH1150),--(IFERROR(Flights_2026_09_30333435363734567891011[nfl],-1)&lt;=IF(AH1150=450,450,AH1150+9)))</f>
        <v>0</v>
      </c>
    </row>
    <row r="1151" spans="32:35" x14ac:dyDescent="0.2">
      <c r="AF1151" s="2">
        <v>0.91666666666666663</v>
      </c>
      <c r="AG1151" t="s">
        <v>747</v>
      </c>
      <c r="AH1151" s="17">
        <v>250</v>
      </c>
      <c r="AI1151" s="17" cm="1">
        <f t="array" ref="AI1151">SUMPRODUCT(--(IFERROR(HOUR(Flights_2026_09_30333435363734567891011[entry_hour]),-1)=HOUR(AF1151)),--(IFERROR(Flights_2026_09_30333435363734567891011[entry_sector],"")=AG1151),--(IFERROR(Flights_2026_09_30333435363734567891011[nfl],-1)&gt;=AH1151),--(IFERROR(Flights_2026_09_30333435363734567891011[nfl],-1)&lt;=IF(AH1151=450,450,AH1151+9)))</f>
        <v>0</v>
      </c>
    </row>
    <row r="1152" spans="32:35" x14ac:dyDescent="0.2">
      <c r="AF1152" s="2">
        <v>0.91666666666666663</v>
      </c>
      <c r="AG1152" t="s">
        <v>747</v>
      </c>
      <c r="AH1152" s="17">
        <v>260</v>
      </c>
      <c r="AI1152" s="17" cm="1">
        <f t="array" ref="AI1152">SUMPRODUCT(--(IFERROR(HOUR(Flights_2026_09_30333435363734567891011[entry_hour]),-1)=HOUR(AF1152)),--(IFERROR(Flights_2026_09_30333435363734567891011[entry_sector],"")=AG1152),--(IFERROR(Flights_2026_09_30333435363734567891011[nfl],-1)&gt;=AH1152),--(IFERROR(Flights_2026_09_30333435363734567891011[nfl],-1)&lt;=IF(AH1152=450,450,AH1152+9)))</f>
        <v>0</v>
      </c>
    </row>
    <row r="1153" spans="32:35" x14ac:dyDescent="0.2">
      <c r="AF1153" s="2">
        <v>0.91666666666666663</v>
      </c>
      <c r="AG1153" t="s">
        <v>747</v>
      </c>
      <c r="AH1153" s="17">
        <v>270</v>
      </c>
      <c r="AI1153" s="17" cm="1">
        <f t="array" ref="AI1153">SUMPRODUCT(--(IFERROR(HOUR(Flights_2026_09_30333435363734567891011[entry_hour]),-1)=HOUR(AF1153)),--(IFERROR(Flights_2026_09_30333435363734567891011[entry_sector],"")=AG1153),--(IFERROR(Flights_2026_09_30333435363734567891011[nfl],-1)&gt;=AH1153),--(IFERROR(Flights_2026_09_30333435363734567891011[nfl],-1)&lt;=IF(AH1153=450,450,AH1153+9)))</f>
        <v>0</v>
      </c>
    </row>
    <row r="1154" spans="32:35" x14ac:dyDescent="0.2">
      <c r="AF1154" s="2">
        <v>0.91666666666666663</v>
      </c>
      <c r="AG1154" t="s">
        <v>747</v>
      </c>
      <c r="AH1154" s="17">
        <v>280</v>
      </c>
      <c r="AI1154" s="17" cm="1">
        <f t="array" ref="AI1154">SUMPRODUCT(--(IFERROR(HOUR(Flights_2026_09_30333435363734567891011[entry_hour]),-1)=HOUR(AF1154)),--(IFERROR(Flights_2026_09_30333435363734567891011[entry_sector],"")=AG1154),--(IFERROR(Flights_2026_09_30333435363734567891011[nfl],-1)&gt;=AH1154),--(IFERROR(Flights_2026_09_30333435363734567891011[nfl],-1)&lt;=IF(AH1154=450,450,AH1154+9)))</f>
        <v>0</v>
      </c>
    </row>
    <row r="1155" spans="32:35" x14ac:dyDescent="0.2">
      <c r="AF1155" s="2">
        <v>0.91666666666666663</v>
      </c>
      <c r="AG1155" t="s">
        <v>747</v>
      </c>
      <c r="AH1155" s="17">
        <v>290</v>
      </c>
      <c r="AI1155" s="17" cm="1">
        <f t="array" ref="AI1155">SUMPRODUCT(--(IFERROR(HOUR(Flights_2026_09_30333435363734567891011[entry_hour]),-1)=HOUR(AF1155)),--(IFERROR(Flights_2026_09_30333435363734567891011[entry_sector],"")=AG1155),--(IFERROR(Flights_2026_09_30333435363734567891011[nfl],-1)&gt;=AH1155),--(IFERROR(Flights_2026_09_30333435363734567891011[nfl],-1)&lt;=IF(AH1155=450,450,AH1155+9)))</f>
        <v>0</v>
      </c>
    </row>
    <row r="1156" spans="32:35" x14ac:dyDescent="0.2">
      <c r="AF1156" s="2">
        <v>0.91666666666666663</v>
      </c>
      <c r="AG1156" t="s">
        <v>747</v>
      </c>
      <c r="AH1156" s="17">
        <v>300</v>
      </c>
      <c r="AI1156" s="17" cm="1">
        <f t="array" ref="AI1156">SUMPRODUCT(--(IFERROR(HOUR(Flights_2026_09_30333435363734567891011[entry_hour]),-1)=HOUR(AF1156)),--(IFERROR(Flights_2026_09_30333435363734567891011[entry_sector],"")=AG1156),--(IFERROR(Flights_2026_09_30333435363734567891011[nfl],-1)&gt;=AH1156),--(IFERROR(Flights_2026_09_30333435363734567891011[nfl],-1)&lt;=IF(AH1156=450,450,AH1156+9)))</f>
        <v>0</v>
      </c>
    </row>
    <row r="1157" spans="32:35" x14ac:dyDescent="0.2">
      <c r="AF1157" s="2">
        <v>0.91666666666666663</v>
      </c>
      <c r="AG1157" t="s">
        <v>747</v>
      </c>
      <c r="AH1157" s="17">
        <v>310</v>
      </c>
      <c r="AI1157" s="17" cm="1">
        <f t="array" ref="AI1157">SUMPRODUCT(--(IFERROR(HOUR(Flights_2026_09_30333435363734567891011[entry_hour]),-1)=HOUR(AF1157)),--(IFERROR(Flights_2026_09_30333435363734567891011[entry_sector],"")=AG1157),--(IFERROR(Flights_2026_09_30333435363734567891011[nfl],-1)&gt;=AH1157),--(IFERROR(Flights_2026_09_30333435363734567891011[nfl],-1)&lt;=IF(AH1157=450,450,AH1157+9)))</f>
        <v>0</v>
      </c>
    </row>
    <row r="1158" spans="32:35" x14ac:dyDescent="0.2">
      <c r="AF1158" s="2">
        <v>0.91666666666666663</v>
      </c>
      <c r="AG1158" t="s">
        <v>747</v>
      </c>
      <c r="AH1158" s="17">
        <v>320</v>
      </c>
      <c r="AI1158" s="17" cm="1">
        <f t="array" ref="AI1158">SUMPRODUCT(--(IFERROR(HOUR(Flights_2026_09_30333435363734567891011[entry_hour]),-1)=HOUR(AF1158)),--(IFERROR(Flights_2026_09_30333435363734567891011[entry_sector],"")=AG1158),--(IFERROR(Flights_2026_09_30333435363734567891011[nfl],-1)&gt;=AH1158),--(IFERROR(Flights_2026_09_30333435363734567891011[nfl],-1)&lt;=IF(AH1158=450,450,AH1158+9)))</f>
        <v>0</v>
      </c>
    </row>
    <row r="1159" spans="32:35" x14ac:dyDescent="0.2">
      <c r="AF1159" s="2">
        <v>0.91666666666666663</v>
      </c>
      <c r="AG1159" t="s">
        <v>747</v>
      </c>
      <c r="AH1159" s="17">
        <v>330</v>
      </c>
      <c r="AI1159" s="17" cm="1">
        <f t="array" ref="AI1159">SUMPRODUCT(--(IFERROR(HOUR(Flights_2026_09_30333435363734567891011[entry_hour]),-1)=HOUR(AF1159)),--(IFERROR(Flights_2026_09_30333435363734567891011[entry_sector],"")=AG1159),--(IFERROR(Flights_2026_09_30333435363734567891011[nfl],-1)&gt;=AH1159),--(IFERROR(Flights_2026_09_30333435363734567891011[nfl],-1)&lt;=IF(AH1159=450,450,AH1159+9)))</f>
        <v>0</v>
      </c>
    </row>
    <row r="1160" spans="32:35" x14ac:dyDescent="0.2">
      <c r="AF1160" s="2">
        <v>0.91666666666666663</v>
      </c>
      <c r="AG1160" t="s">
        <v>747</v>
      </c>
      <c r="AH1160" s="17">
        <v>340</v>
      </c>
      <c r="AI1160" s="17" cm="1">
        <f t="array" ref="AI1160">SUMPRODUCT(--(IFERROR(HOUR(Flights_2026_09_30333435363734567891011[entry_hour]),-1)=HOUR(AF1160)),--(IFERROR(Flights_2026_09_30333435363734567891011[entry_sector],"")=AG1160),--(IFERROR(Flights_2026_09_30333435363734567891011[nfl],-1)&gt;=AH1160),--(IFERROR(Flights_2026_09_30333435363734567891011[nfl],-1)&lt;=IF(AH1160=450,450,AH1160+9)))</f>
        <v>0</v>
      </c>
    </row>
    <row r="1161" spans="32:35" x14ac:dyDescent="0.2">
      <c r="AF1161" s="2">
        <v>0.91666666666666663</v>
      </c>
      <c r="AG1161" t="s">
        <v>747</v>
      </c>
      <c r="AH1161" s="17">
        <v>350</v>
      </c>
      <c r="AI1161" s="17" cm="1">
        <f t="array" ref="AI1161">SUMPRODUCT(--(IFERROR(HOUR(Flights_2026_09_30333435363734567891011[entry_hour]),-1)=HOUR(AF1161)),--(IFERROR(Flights_2026_09_30333435363734567891011[entry_sector],"")=AG1161),--(IFERROR(Flights_2026_09_30333435363734567891011[nfl],-1)&gt;=AH1161),--(IFERROR(Flights_2026_09_30333435363734567891011[nfl],-1)&lt;=IF(AH1161=450,450,AH1161+9)))</f>
        <v>0</v>
      </c>
    </row>
    <row r="1162" spans="32:35" x14ac:dyDescent="0.2">
      <c r="AF1162" s="2">
        <v>0.91666666666666663</v>
      </c>
      <c r="AG1162" t="s">
        <v>747</v>
      </c>
      <c r="AH1162" s="17">
        <v>360</v>
      </c>
      <c r="AI1162" s="17" cm="1">
        <f t="array" ref="AI1162">SUMPRODUCT(--(IFERROR(HOUR(Flights_2026_09_30333435363734567891011[entry_hour]),-1)=HOUR(AF1162)),--(IFERROR(Flights_2026_09_30333435363734567891011[entry_sector],"")=AG1162),--(IFERROR(Flights_2026_09_30333435363734567891011[nfl],-1)&gt;=AH1162),--(IFERROR(Flights_2026_09_30333435363734567891011[nfl],-1)&lt;=IF(AH1162=450,450,AH1162+9)))</f>
        <v>1</v>
      </c>
    </row>
    <row r="1163" spans="32:35" x14ac:dyDescent="0.2">
      <c r="AF1163" s="2">
        <v>0.91666666666666663</v>
      </c>
      <c r="AG1163" t="s">
        <v>747</v>
      </c>
      <c r="AH1163" s="17">
        <v>370</v>
      </c>
      <c r="AI1163" s="17" cm="1">
        <f t="array" ref="AI1163">SUMPRODUCT(--(IFERROR(HOUR(Flights_2026_09_30333435363734567891011[entry_hour]),-1)=HOUR(AF1163)),--(IFERROR(Flights_2026_09_30333435363734567891011[entry_sector],"")=AG1163),--(IFERROR(Flights_2026_09_30333435363734567891011[nfl],-1)&gt;=AH1163),--(IFERROR(Flights_2026_09_30333435363734567891011[nfl],-1)&lt;=IF(AH1163=450,450,AH1163+9)))</f>
        <v>0</v>
      </c>
    </row>
    <row r="1164" spans="32:35" x14ac:dyDescent="0.2">
      <c r="AF1164" s="2">
        <v>0.91666666666666663</v>
      </c>
      <c r="AG1164" t="s">
        <v>747</v>
      </c>
      <c r="AH1164" s="17">
        <v>380</v>
      </c>
      <c r="AI1164" s="17" cm="1">
        <f t="array" ref="AI1164">SUMPRODUCT(--(IFERROR(HOUR(Flights_2026_09_30333435363734567891011[entry_hour]),-1)=HOUR(AF1164)),--(IFERROR(Flights_2026_09_30333435363734567891011[entry_sector],"")=AG1164),--(IFERROR(Flights_2026_09_30333435363734567891011[nfl],-1)&gt;=AH1164),--(IFERROR(Flights_2026_09_30333435363734567891011[nfl],-1)&lt;=IF(AH1164=450,450,AH1164+9)))</f>
        <v>0</v>
      </c>
    </row>
    <row r="1165" spans="32:35" x14ac:dyDescent="0.2">
      <c r="AF1165" s="2">
        <v>0.91666666666666663</v>
      </c>
      <c r="AG1165" t="s">
        <v>747</v>
      </c>
      <c r="AH1165" s="17">
        <v>390</v>
      </c>
      <c r="AI1165" s="17" cm="1">
        <f t="array" ref="AI1165">SUMPRODUCT(--(IFERROR(HOUR(Flights_2026_09_30333435363734567891011[entry_hour]),-1)=HOUR(AF1165)),--(IFERROR(Flights_2026_09_30333435363734567891011[entry_sector],"")=AG1165),--(IFERROR(Flights_2026_09_30333435363734567891011[nfl],-1)&gt;=AH1165),--(IFERROR(Flights_2026_09_30333435363734567891011[nfl],-1)&lt;=IF(AH1165=450,450,AH1165+9)))</f>
        <v>0</v>
      </c>
    </row>
    <row r="1166" spans="32:35" x14ac:dyDescent="0.2">
      <c r="AF1166" s="2">
        <v>0.91666666666666663</v>
      </c>
      <c r="AG1166" t="s">
        <v>747</v>
      </c>
      <c r="AH1166" s="17">
        <v>400</v>
      </c>
      <c r="AI1166" s="17" cm="1">
        <f t="array" ref="AI1166">SUMPRODUCT(--(IFERROR(HOUR(Flights_2026_09_30333435363734567891011[entry_hour]),-1)=HOUR(AF1166)),--(IFERROR(Flights_2026_09_30333435363734567891011[entry_sector],"")=AG1166),--(IFERROR(Flights_2026_09_30333435363734567891011[nfl],-1)&gt;=AH1166),--(IFERROR(Flights_2026_09_30333435363734567891011[nfl],-1)&lt;=IF(AH1166=450,450,AH1166+9)))</f>
        <v>0</v>
      </c>
    </row>
    <row r="1167" spans="32:35" x14ac:dyDescent="0.2">
      <c r="AF1167" s="2">
        <v>0.91666666666666663</v>
      </c>
      <c r="AG1167" t="s">
        <v>747</v>
      </c>
      <c r="AH1167" s="17">
        <v>410</v>
      </c>
      <c r="AI1167" s="17" cm="1">
        <f t="array" ref="AI1167">SUMPRODUCT(--(IFERROR(HOUR(Flights_2026_09_30333435363734567891011[entry_hour]),-1)=HOUR(AF1167)),--(IFERROR(Flights_2026_09_30333435363734567891011[entry_sector],"")=AG1167),--(IFERROR(Flights_2026_09_30333435363734567891011[nfl],-1)&gt;=AH1167),--(IFERROR(Flights_2026_09_30333435363734567891011[nfl],-1)&lt;=IF(AH1167=450,450,AH1167+9)))</f>
        <v>0</v>
      </c>
    </row>
    <row r="1168" spans="32:35" x14ac:dyDescent="0.2">
      <c r="AF1168" s="2">
        <v>0.91666666666666663</v>
      </c>
      <c r="AG1168" t="s">
        <v>747</v>
      </c>
      <c r="AH1168" s="17">
        <v>420</v>
      </c>
      <c r="AI1168" s="17" cm="1">
        <f t="array" ref="AI1168">SUMPRODUCT(--(IFERROR(HOUR(Flights_2026_09_30333435363734567891011[entry_hour]),-1)=HOUR(AF1168)),--(IFERROR(Flights_2026_09_30333435363734567891011[entry_sector],"")=AG1168),--(IFERROR(Flights_2026_09_30333435363734567891011[nfl],-1)&gt;=AH1168),--(IFERROR(Flights_2026_09_30333435363734567891011[nfl],-1)&lt;=IF(AH1168=450,450,AH1168+9)))</f>
        <v>0</v>
      </c>
    </row>
    <row r="1169" spans="32:35" x14ac:dyDescent="0.2">
      <c r="AF1169" s="2">
        <v>0.91666666666666663</v>
      </c>
      <c r="AG1169" t="s">
        <v>747</v>
      </c>
      <c r="AH1169" s="17">
        <v>430</v>
      </c>
      <c r="AI1169" s="17" cm="1">
        <f t="array" ref="AI1169">SUMPRODUCT(--(IFERROR(HOUR(Flights_2026_09_30333435363734567891011[entry_hour]),-1)=HOUR(AF1169)),--(IFERROR(Flights_2026_09_30333435363734567891011[entry_sector],"")=AG1169),--(IFERROR(Flights_2026_09_30333435363734567891011[nfl],-1)&gt;=AH1169),--(IFERROR(Flights_2026_09_30333435363734567891011[nfl],-1)&lt;=IF(AH1169=450,450,AH1169+9)))</f>
        <v>1</v>
      </c>
    </row>
    <row r="1170" spans="32:35" x14ac:dyDescent="0.2">
      <c r="AF1170" s="2">
        <v>0.91666666666666663</v>
      </c>
      <c r="AG1170" t="s">
        <v>747</v>
      </c>
      <c r="AH1170" s="17">
        <v>440</v>
      </c>
      <c r="AI1170" s="17" cm="1">
        <f t="array" ref="AI1170">SUMPRODUCT(--(IFERROR(HOUR(Flights_2026_09_30333435363734567891011[entry_hour]),-1)=HOUR(AF1170)),--(IFERROR(Flights_2026_09_30333435363734567891011[entry_sector],"")=AG1170),--(IFERROR(Flights_2026_09_30333435363734567891011[nfl],-1)&gt;=AH1170),--(IFERROR(Flights_2026_09_30333435363734567891011[nfl],-1)&lt;=IF(AH1170=450,450,AH1170+9)))</f>
        <v>0</v>
      </c>
    </row>
    <row r="1171" spans="32:35" x14ac:dyDescent="0.2">
      <c r="AF1171" s="2">
        <v>0.91666666666666663</v>
      </c>
      <c r="AG1171" t="s">
        <v>747</v>
      </c>
      <c r="AH1171" s="17">
        <v>450</v>
      </c>
      <c r="AI1171" s="17" cm="1">
        <f t="array" ref="AI1171">SUMPRODUCT(--(IFERROR(HOUR(Flights_2026_09_30333435363734567891011[entry_hour]),-1)=HOUR(AF1171)),--(IFERROR(Flights_2026_09_30333435363734567891011[entry_sector],"")=AG1171),--(IFERROR(Flights_2026_09_30333435363734567891011[nfl],-1)&gt;=AH1171),--(IFERROR(Flights_2026_09_30333435363734567891011[nfl],-1)&lt;=IF(AH1171=450,450,AH1171+9)))</f>
        <v>0</v>
      </c>
    </row>
  </sheetData>
  <mergeCells count="11">
    <mergeCell ref="A311:O311"/>
    <mergeCell ref="A349:J349"/>
    <mergeCell ref="A350:J350"/>
    <mergeCell ref="A411:J411"/>
    <mergeCell ref="A412:J412"/>
    <mergeCell ref="A199:J199"/>
    <mergeCell ref="A233:J233"/>
    <mergeCell ref="A234:J234"/>
    <mergeCell ref="A265:J265"/>
    <mergeCell ref="A266:J266"/>
    <mergeCell ref="A277:J277"/>
  </mergeCells>
  <conditionalFormatting sqref="B237:J262">
    <cfRule type="expression" dxfId="19" priority="1">
      <formula>AND(B237&lt;&gt;"",B237=1)</formula>
    </cfRule>
    <cfRule type="expression" dxfId="18" priority="2">
      <formula>AND(B237&lt;&gt;"",B237&gt;=2,B237&lt;=3)</formula>
    </cfRule>
    <cfRule type="expression" dxfId="17" priority="3">
      <formula>AND(B237&lt;&gt;"",B237&gt;=4,B237&lt;=5)</formula>
    </cfRule>
    <cfRule type="expression" dxfId="16" priority="4">
      <formula>AND(B237&lt;&gt;"",B237&gt;=6)</formula>
    </cfRule>
  </conditionalFormatting>
  <conditionalFormatting sqref="B269:J273">
    <cfRule type="expression" dxfId="15" priority="5" stopIfTrue="1">
      <formula>AK2=0</formula>
    </cfRule>
    <cfRule type="expression" dxfId="14" priority="6" stopIfTrue="1">
      <formula>AK2=1</formula>
    </cfRule>
    <cfRule type="expression" dxfId="13" priority="7" stopIfTrue="1">
      <formula>AND(AK2&gt;=2,AK2&lt;=3)</formula>
    </cfRule>
    <cfRule type="expression" dxfId="12" priority="8" stopIfTrue="1">
      <formula>AND(AK2&gt;=4,AK2&lt;=5)</formula>
    </cfRule>
    <cfRule type="expression" dxfId="11"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8AE25-7E5F-644E-A21C-2C2855BC50A5}">
  <dimension ref="A1:AS1171"/>
  <sheetViews>
    <sheetView showGridLines="0" tabSelected="1" zoomScaleNormal="100" workbookViewId="0">
      <selection activeCell="A2" sqref="A2:Q177"/>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t="s">
        <v>17</v>
      </c>
      <c r="B2" t="s">
        <v>18</v>
      </c>
      <c r="C2" t="s">
        <v>19</v>
      </c>
      <c r="D2" t="s">
        <v>20</v>
      </c>
      <c r="E2" t="s">
        <v>4833</v>
      </c>
      <c r="F2" s="35">
        <v>46309.004525462966</v>
      </c>
      <c r="G2" t="s">
        <v>21</v>
      </c>
      <c r="H2" t="s">
        <v>4834</v>
      </c>
      <c r="I2">
        <v>350</v>
      </c>
      <c r="J2" t="s">
        <v>22</v>
      </c>
      <c r="K2" t="s">
        <v>23</v>
      </c>
      <c r="L2">
        <v>492</v>
      </c>
      <c r="M2" t="s">
        <v>924</v>
      </c>
      <c r="N2" s="35">
        <v>46308.97592592593</v>
      </c>
      <c r="O2">
        <v>350</v>
      </c>
      <c r="P2" t="s">
        <v>26</v>
      </c>
      <c r="Q2">
        <v>350</v>
      </c>
      <c r="R2" t="str">
        <f>IF(B2="","",_xlfn.XLOOKUP(B2,DB!$A$2:$A$205,DB!$C$2:$C$205,"")&amp;"")</f>
        <v>Sector 5</v>
      </c>
      <c r="S2" t="str">
        <f>IF(B2="","",_xlfn.XLOOKUP(B2,DB!$A$2:$A$205,DB!$E$2:$E$205,""))</f>
        <v>Sector 4</v>
      </c>
      <c r="T2" t="str">
        <f>IF(B2="","",_xlfn.XLOOKUP(B2,DB!$A$2:$A$205,DB!$F$2:$F$205,""))</f>
        <v>VOMAR/XUDUN</v>
      </c>
      <c r="U2" t="str">
        <f>IF(B2="","",_xlfn.XLOOKUP(B2,DB!$A$2:$A$205,DB!$D$2:$D$205,""))</f>
        <v>KZHU</v>
      </c>
      <c r="V2" t="str">
        <f>IF(B2="","",IF(OR(COUNTIF(M2,"????N?????W")&gt;0,COUNTIF(M2,"????N?????E")&gt;0,COUNTIF(M2,"????S?????W")&gt;0,COUNTIF(M2,"????S?????E")&gt;0),_xlfn.XLOOKUP(B2,DB!$A$2:$A$205,DB!$B$2:$B$205,""),M2))</f>
        <v>IPSEV</v>
      </c>
      <c r="AF2" s="2">
        <v>0.58333333333333337</v>
      </c>
      <c r="AG2" t="s">
        <v>743</v>
      </c>
      <c r="AH2" s="17">
        <v>200</v>
      </c>
      <c r="AI2" s="17" cm="1">
        <f t="array" ref="AI2">SUMPRODUCT(--(IFERROR(HOUR(Flights_2026_09_3033343536373456789101112[entry_hour]),-1)=HOUR(AF2)),--(IFERROR(Flights_2026_09_3033343536373456789101112[entry_sector],"")=AG2),--(IFERROR(Flights_2026_09_3033343536373456789101112[nfl],-1)&gt;=AH2),--(IFERROR(Flights_2026_09_3033343536373456789101112[nfl],-1)&lt;=IF(AH2=450,450,AH2+9)))</f>
        <v>0</v>
      </c>
      <c r="AJ2" t="s">
        <v>743</v>
      </c>
      <c r="AK2" s="17">
        <f t="shared" ref="AK2:AS6" si="0">_xlfn.MAXIFS($AI$2:$AI$1171,$AF$2:$AF$1171,AK$1,$AG$2:$AG$1171,$AJ2)</f>
        <v>0</v>
      </c>
      <c r="AL2" s="17">
        <f t="shared" si="0"/>
        <v>0</v>
      </c>
      <c r="AM2" s="17">
        <f t="shared" si="0"/>
        <v>0</v>
      </c>
      <c r="AN2" s="17">
        <f t="shared" si="0"/>
        <v>0</v>
      </c>
      <c r="AO2" s="17">
        <f t="shared" si="0"/>
        <v>1</v>
      </c>
      <c r="AP2" s="17">
        <f t="shared" si="0"/>
        <v>1</v>
      </c>
      <c r="AQ2" s="17">
        <f t="shared" si="0"/>
        <v>0</v>
      </c>
      <c r="AR2" s="17">
        <f t="shared" si="0"/>
        <v>0</v>
      </c>
      <c r="AS2" s="17">
        <f t="shared" si="0"/>
        <v>0</v>
      </c>
    </row>
    <row r="3" spans="1:45" x14ac:dyDescent="0.2">
      <c r="A3" t="s">
        <v>45</v>
      </c>
      <c r="B3" t="s">
        <v>46</v>
      </c>
      <c r="C3" t="s">
        <v>19</v>
      </c>
      <c r="D3" t="s">
        <v>47</v>
      </c>
      <c r="E3" t="s">
        <v>4835</v>
      </c>
      <c r="F3" s="35">
        <v>46309.022997685184</v>
      </c>
      <c r="G3" t="s">
        <v>21</v>
      </c>
      <c r="H3" t="s">
        <v>4836</v>
      </c>
      <c r="I3">
        <v>340</v>
      </c>
      <c r="J3" t="s">
        <v>22</v>
      </c>
      <c r="K3" t="s">
        <v>23</v>
      </c>
      <c r="L3">
        <v>165</v>
      </c>
      <c r="M3" t="s">
        <v>37</v>
      </c>
      <c r="N3" s="35">
        <v>46309.010289351849</v>
      </c>
      <c r="O3">
        <v>289</v>
      </c>
      <c r="P3" t="s">
        <v>26</v>
      </c>
      <c r="Q3">
        <v>220</v>
      </c>
      <c r="R3" t="str">
        <f>IF(B3="","",_xlfn.XLOOKUP(B3,DB!$A$2:$A$205,DB!$C$2:$C$205,"")&amp;"")</f>
        <v>Sector 3</v>
      </c>
      <c r="S3" t="str">
        <f>IF(B3="","",_xlfn.XLOOKUP(B3,DB!$A$2:$A$205,DB!$E$2:$E$205,""))</f>
        <v>Sector 3</v>
      </c>
      <c r="T3" t="str">
        <f>IF(B3="","",_xlfn.XLOOKUP(B3,DB!$A$2:$A$205,DB!$F$2:$F$205,""))</f>
        <v>NOSAT</v>
      </c>
      <c r="U3" t="str">
        <f>IF(B3="","",_xlfn.XLOOKUP(B3,DB!$A$2:$A$205,DB!$D$2:$D$205,""))</f>
        <v>KZHU</v>
      </c>
      <c r="V3" t="str">
        <f>IF(B3="","",IF(OR(COUNTIF(M3,"????N?????W")&gt;0,COUNTIF(M3,"????N?????E")&gt;0,COUNTIF(M3,"????S?????W")&gt;0,COUNTIF(M3,"????S?????E")&gt;0),_xlfn.XLOOKUP(B3,DB!$A$2:$A$205,DB!$B$2:$B$205,""),M3))</f>
        <v>NOSAT</v>
      </c>
      <c r="AF3" s="2">
        <v>0.58333333333333337</v>
      </c>
      <c r="AG3" t="s">
        <v>743</v>
      </c>
      <c r="AH3" s="17">
        <v>210</v>
      </c>
      <c r="AI3" s="17" cm="1">
        <f t="array" ref="AI3">SUMPRODUCT(--(IFERROR(HOUR(Flights_2026_09_3033343536373456789101112[entry_hour]),-1)=HOUR(AF3)),--(IFERROR(Flights_2026_09_3033343536373456789101112[entry_sector],"")=AG3),--(IFERROR(Flights_2026_09_3033343536373456789101112[nfl],-1)&gt;=AH3),--(IFERROR(Flights_2026_09_3033343536373456789101112[nfl],-1)&lt;=IF(AH3=450,450,AH3+9)))</f>
        <v>0</v>
      </c>
      <c r="AJ3" t="s">
        <v>744</v>
      </c>
      <c r="AK3" s="17">
        <f t="shared" si="0"/>
        <v>2</v>
      </c>
      <c r="AL3" s="17">
        <f t="shared" si="0"/>
        <v>11</v>
      </c>
      <c r="AM3" s="17">
        <f t="shared" si="0"/>
        <v>6</v>
      </c>
      <c r="AN3" s="17">
        <f t="shared" si="0"/>
        <v>5</v>
      </c>
      <c r="AO3" s="17">
        <f t="shared" si="0"/>
        <v>6</v>
      </c>
      <c r="AP3" s="17">
        <f t="shared" si="0"/>
        <v>3</v>
      </c>
      <c r="AQ3" s="17">
        <f t="shared" si="0"/>
        <v>2</v>
      </c>
      <c r="AR3" s="17">
        <f t="shared" si="0"/>
        <v>0</v>
      </c>
      <c r="AS3" s="17">
        <f t="shared" si="0"/>
        <v>2</v>
      </c>
    </row>
    <row r="4" spans="1:45" x14ac:dyDescent="0.2">
      <c r="A4" t="s">
        <v>48</v>
      </c>
      <c r="B4" t="s">
        <v>49</v>
      </c>
      <c r="C4" t="s">
        <v>19</v>
      </c>
      <c r="D4" t="s">
        <v>50</v>
      </c>
      <c r="E4" t="s">
        <v>659</v>
      </c>
      <c r="F4" s="35">
        <v>46309.025659722218</v>
      </c>
      <c r="G4" t="s">
        <v>21</v>
      </c>
      <c r="H4" t="s">
        <v>4837</v>
      </c>
      <c r="I4">
        <v>340</v>
      </c>
      <c r="J4" t="s">
        <v>22</v>
      </c>
      <c r="K4" t="s">
        <v>23</v>
      </c>
      <c r="L4">
        <v>173</v>
      </c>
      <c r="M4" t="s">
        <v>37</v>
      </c>
      <c r="N4" s="35">
        <v>46309.01190972222</v>
      </c>
      <c r="O4">
        <v>231</v>
      </c>
      <c r="P4" t="s">
        <v>26</v>
      </c>
      <c r="Q4">
        <v>220</v>
      </c>
      <c r="R4" t="str">
        <f>IF(B4="","",_xlfn.XLOOKUP(B4,DB!$A$2:$A$205,DB!$C$2:$C$205,"")&amp;"")</f>
        <v>Sector 3</v>
      </c>
      <c r="S4" t="str">
        <f>IF(B4="","",_xlfn.XLOOKUP(B4,DB!$A$2:$A$205,DB!$E$2:$E$205,""))</f>
        <v>Sector 3</v>
      </c>
      <c r="T4" t="str">
        <f>IF(B4="","",_xlfn.XLOOKUP(B4,DB!$A$2:$A$205,DB!$F$2:$F$205,""))</f>
        <v>NOSAT</v>
      </c>
      <c r="U4" t="str">
        <f>IF(B4="","",_xlfn.XLOOKUP(B4,DB!$A$2:$A$205,DB!$D$2:$D$205,""))</f>
        <v>KZHU</v>
      </c>
      <c r="V4" t="str">
        <f>IF(B4="","",IF(OR(COUNTIF(M4,"????N?????W")&gt;0,COUNTIF(M4,"????N?????E")&gt;0,COUNTIF(M4,"????S?????W")&gt;0,COUNTIF(M4,"????S?????E")&gt;0),_xlfn.XLOOKUP(B4,DB!$A$2:$A$205,DB!$B$2:$B$205,""),M4))</f>
        <v>NOSAT</v>
      </c>
      <c r="AF4" s="2">
        <v>0.58333333333333337</v>
      </c>
      <c r="AG4" t="s">
        <v>743</v>
      </c>
      <c r="AH4" s="17">
        <v>220</v>
      </c>
      <c r="AI4" s="17" cm="1">
        <f t="array" ref="AI4">SUMPRODUCT(--(IFERROR(HOUR(Flights_2026_09_3033343536373456789101112[entry_hour]),-1)=HOUR(AF4)),--(IFERROR(Flights_2026_09_3033343536373456789101112[entry_sector],"")=AG4),--(IFERROR(Flights_2026_09_3033343536373456789101112[nfl],-1)&gt;=AH4),--(IFERROR(Flights_2026_09_3033343536373456789101112[nfl],-1)&lt;=IF(AH4=450,450,AH4+9)))</f>
        <v>0</v>
      </c>
      <c r="AJ4" t="s">
        <v>745</v>
      </c>
      <c r="AK4" s="17">
        <f t="shared" si="0"/>
        <v>2</v>
      </c>
      <c r="AL4" s="17">
        <f t="shared" si="0"/>
        <v>1</v>
      </c>
      <c r="AM4" s="17">
        <f t="shared" si="0"/>
        <v>4</v>
      </c>
      <c r="AN4" s="17">
        <f t="shared" si="0"/>
        <v>3</v>
      </c>
      <c r="AO4" s="17">
        <f t="shared" si="0"/>
        <v>3</v>
      </c>
      <c r="AP4" s="17">
        <f t="shared" si="0"/>
        <v>3</v>
      </c>
      <c r="AQ4" s="17">
        <f t="shared" si="0"/>
        <v>2</v>
      </c>
      <c r="AR4" s="17">
        <f t="shared" si="0"/>
        <v>2</v>
      </c>
      <c r="AS4" s="17">
        <f t="shared" si="0"/>
        <v>2</v>
      </c>
    </row>
    <row r="5" spans="1:45" x14ac:dyDescent="0.2">
      <c r="A5" t="s">
        <v>2176</v>
      </c>
      <c r="B5" t="s">
        <v>57</v>
      </c>
      <c r="C5" t="s">
        <v>19</v>
      </c>
      <c r="D5" t="s">
        <v>47</v>
      </c>
      <c r="E5" t="s">
        <v>4838</v>
      </c>
      <c r="F5" s="35">
        <v>46309.030509259261</v>
      </c>
      <c r="G5" t="s">
        <v>21</v>
      </c>
      <c r="H5" t="s">
        <v>4839</v>
      </c>
      <c r="I5">
        <v>370</v>
      </c>
      <c r="J5" t="s">
        <v>22</v>
      </c>
      <c r="K5" t="s">
        <v>23</v>
      </c>
      <c r="L5">
        <v>511</v>
      </c>
      <c r="M5" t="s">
        <v>25</v>
      </c>
      <c r="N5" s="35">
        <v>46308.999826388885</v>
      </c>
      <c r="O5">
        <v>370</v>
      </c>
      <c r="P5" t="s">
        <v>26</v>
      </c>
      <c r="Q5">
        <v>370</v>
      </c>
      <c r="R5" t="str">
        <f>IF(B5="","",_xlfn.XLOOKUP(B5,DB!$A$2:$A$205,DB!$C$2:$C$205,"")&amp;"")</f>
        <v>Sector 5</v>
      </c>
      <c r="S5" t="str">
        <f>IF(B5="","",_xlfn.XLOOKUP(B5,DB!$A$2:$A$205,DB!$E$2:$E$205,""))</f>
        <v>Sector 4</v>
      </c>
      <c r="T5" t="str">
        <f>IF(B5="","",_xlfn.XLOOKUP(B5,DB!$A$2:$A$205,DB!$F$2:$F$205,""))</f>
        <v>VOMAR/XUDUN</v>
      </c>
      <c r="U5" t="str">
        <f>IF(B5="","",_xlfn.XLOOKUP(B5,DB!$A$2:$A$205,DB!$D$2:$D$205,""))</f>
        <v>KZHU</v>
      </c>
      <c r="V5" t="str">
        <f>IF(B5="","",IF(OR(COUNTIF(M5,"????N?????W")&gt;0,COUNTIF(M5,"????N?????E")&gt;0,COUNTIF(M5,"????S?????W")&gt;0,COUNTIF(M5,"????S?????E")&gt;0),_xlfn.XLOOKUP(B5,DB!$A$2:$A$205,DB!$B$2:$B$205,""),M5))</f>
        <v>KEHLI</v>
      </c>
      <c r="AF5" s="2">
        <v>0.58333333333333337</v>
      </c>
      <c r="AG5" t="s">
        <v>743</v>
      </c>
      <c r="AH5" s="17">
        <v>230</v>
      </c>
      <c r="AI5" s="17" cm="1">
        <f t="array" ref="AI5">SUMPRODUCT(--(IFERROR(HOUR(Flights_2026_09_3033343536373456789101112[entry_hour]),-1)=HOUR(AF5)),--(IFERROR(Flights_2026_09_3033343536373456789101112[entry_sector],"")=AG5),--(IFERROR(Flights_2026_09_3033343536373456789101112[nfl],-1)&gt;=AH5),--(IFERROR(Flights_2026_09_3033343536373456789101112[nfl],-1)&lt;=IF(AH5=450,450,AH5+9)))</f>
        <v>0</v>
      </c>
      <c r="AJ5" t="s">
        <v>840</v>
      </c>
      <c r="AK5" s="17">
        <f t="shared" si="0"/>
        <v>1</v>
      </c>
      <c r="AL5" s="17">
        <f t="shared" si="0"/>
        <v>2</v>
      </c>
      <c r="AM5" s="17">
        <f t="shared" si="0"/>
        <v>1</v>
      </c>
      <c r="AN5" s="17">
        <f t="shared" si="0"/>
        <v>2</v>
      </c>
      <c r="AO5" s="17">
        <f t="shared" si="0"/>
        <v>2</v>
      </c>
      <c r="AP5" s="17">
        <f t="shared" si="0"/>
        <v>0</v>
      </c>
      <c r="AQ5" s="17">
        <f t="shared" si="0"/>
        <v>1</v>
      </c>
      <c r="AR5" s="17">
        <f t="shared" si="0"/>
        <v>1</v>
      </c>
      <c r="AS5" s="17">
        <f t="shared" si="0"/>
        <v>1</v>
      </c>
    </row>
    <row r="6" spans="1:45" x14ac:dyDescent="0.2">
      <c r="A6" t="s">
        <v>58</v>
      </c>
      <c r="B6" t="s">
        <v>59</v>
      </c>
      <c r="C6" t="s">
        <v>19</v>
      </c>
      <c r="D6" t="s">
        <v>60</v>
      </c>
      <c r="E6" t="s">
        <v>61</v>
      </c>
      <c r="F6" s="35">
        <v>46309.046053240745</v>
      </c>
      <c r="G6" t="s">
        <v>21</v>
      </c>
      <c r="H6" t="s">
        <v>4840</v>
      </c>
      <c r="I6">
        <v>340</v>
      </c>
      <c r="J6" t="s">
        <v>22</v>
      </c>
      <c r="K6" t="s">
        <v>23</v>
      </c>
      <c r="L6">
        <v>164</v>
      </c>
      <c r="M6" t="s">
        <v>37</v>
      </c>
      <c r="N6" s="35">
        <v>46309.031909722224</v>
      </c>
      <c r="O6">
        <v>280</v>
      </c>
      <c r="P6" t="s">
        <v>26</v>
      </c>
      <c r="Q6">
        <v>220</v>
      </c>
      <c r="R6" t="str">
        <f>IF(B6="","",_xlfn.XLOOKUP(B6,DB!$A$2:$A$205,DB!$C$2:$C$205,"")&amp;"")</f>
        <v>Sector 3</v>
      </c>
      <c r="S6" t="str">
        <f>IF(B6="","",_xlfn.XLOOKUP(B6,DB!$A$2:$A$205,DB!$E$2:$E$205,""))</f>
        <v>Sector 3</v>
      </c>
      <c r="T6" t="str">
        <f>IF(B6="","",_xlfn.XLOOKUP(B6,DB!$A$2:$A$205,DB!$F$2:$F$205,""))</f>
        <v>NOSAT</v>
      </c>
      <c r="U6" t="str">
        <f>IF(B6="","",_xlfn.XLOOKUP(B6,DB!$A$2:$A$205,DB!$D$2:$D$205,""))</f>
        <v>MUFH</v>
      </c>
      <c r="V6" t="str">
        <f>IF(B6="","",IF(OR(COUNTIF(M6,"????N?????W")&gt;0,COUNTIF(M6,"????N?????E")&gt;0,COUNTIF(M6,"????S?????W")&gt;0,COUNTIF(M6,"????S?????E")&gt;0),_xlfn.XLOOKUP(B6,DB!$A$2:$A$205,DB!$B$2:$B$205,""),M6))</f>
        <v>NOSAT</v>
      </c>
      <c r="AF6" s="2">
        <v>0.58333333333333337</v>
      </c>
      <c r="AG6" t="s">
        <v>743</v>
      </c>
      <c r="AH6" s="17">
        <v>240</v>
      </c>
      <c r="AI6" s="17" cm="1">
        <f t="array" ref="AI6">SUMPRODUCT(--(IFERROR(HOUR(Flights_2026_09_3033343536373456789101112[entry_hour]),-1)=HOUR(AF6)),--(IFERROR(Flights_2026_09_3033343536373456789101112[entry_sector],"")=AG6),--(IFERROR(Flights_2026_09_3033343536373456789101112[nfl],-1)&gt;=AH6),--(IFERROR(Flights_2026_09_3033343536373456789101112[nfl],-1)&lt;=IF(AH6=450,450,AH6+9)))</f>
        <v>0</v>
      </c>
      <c r="AJ6" t="s">
        <v>747</v>
      </c>
      <c r="AK6" s="17">
        <f t="shared" si="0"/>
        <v>1</v>
      </c>
      <c r="AL6" s="17">
        <f t="shared" si="0"/>
        <v>2</v>
      </c>
      <c r="AM6" s="17">
        <f t="shared" si="0"/>
        <v>0</v>
      </c>
      <c r="AN6" s="17">
        <f t="shared" si="0"/>
        <v>1</v>
      </c>
      <c r="AO6" s="17">
        <f t="shared" si="0"/>
        <v>1</v>
      </c>
      <c r="AP6" s="17">
        <f t="shared" si="0"/>
        <v>1</v>
      </c>
      <c r="AQ6" s="17">
        <f t="shared" si="0"/>
        <v>1</v>
      </c>
      <c r="AR6" s="17">
        <f t="shared" si="0"/>
        <v>1</v>
      </c>
      <c r="AS6" s="17">
        <f t="shared" si="0"/>
        <v>1</v>
      </c>
    </row>
    <row r="7" spans="1:45" x14ac:dyDescent="0.2">
      <c r="A7" t="s">
        <v>68</v>
      </c>
      <c r="B7" t="s">
        <v>69</v>
      </c>
      <c r="C7" t="s">
        <v>19</v>
      </c>
      <c r="D7" t="s">
        <v>41</v>
      </c>
      <c r="E7" t="s">
        <v>100</v>
      </c>
      <c r="F7" s="35">
        <v>46309.05467592593</v>
      </c>
      <c r="G7" t="s">
        <v>21</v>
      </c>
      <c r="H7" t="s">
        <v>4841</v>
      </c>
      <c r="I7">
        <v>390</v>
      </c>
      <c r="J7" t="s">
        <v>22</v>
      </c>
      <c r="K7" t="s">
        <v>23</v>
      </c>
      <c r="L7">
        <v>792</v>
      </c>
      <c r="M7" t="s">
        <v>69</v>
      </c>
      <c r="N7" s="35">
        <v>46309.006249999999</v>
      </c>
      <c r="O7">
        <v>0</v>
      </c>
      <c r="P7" t="s">
        <v>26</v>
      </c>
      <c r="Q7">
        <v>390</v>
      </c>
      <c r="R7" t="str">
        <f>IF(B7="","",_xlfn.XLOOKUP(B7,DB!$A$2:$A$205,DB!$C$2:$C$205,"")&amp;"")</f>
        <v>Sector 1</v>
      </c>
      <c r="S7" t="str">
        <f>IF(B7="","",_xlfn.XLOOKUP(B7,DB!$A$2:$A$205,DB!$E$2:$E$205,""))</f>
        <v>Sector 4</v>
      </c>
      <c r="T7" t="str">
        <f>IF(B7="","",_xlfn.XLOOKUP(B7,DB!$A$2:$A$205,DB!$F$2:$F$205,""))</f>
        <v>VOMAR/XUDUN</v>
      </c>
      <c r="U7" t="str">
        <f>IF(B7="","",_xlfn.XLOOKUP(B7,DB!$A$2:$A$205,DB!$D$2:$D$205,""))</f>
        <v>MMID</v>
      </c>
      <c r="V7" t="str">
        <f>IF(B7="","",IF(OR(COUNTIF(M7,"????N?????W")&gt;0,COUNTIF(M7,"????N?????E")&gt;0,COUNTIF(M7,"????S?????W")&gt;0,COUNTIF(M7,"????S?????E")&gt;0),_xlfn.XLOOKUP(B7,DB!$A$2:$A$205,DB!$B$2:$B$205,""),M7))</f>
        <v>MMVA</v>
      </c>
      <c r="AF7" s="2">
        <v>0.58333333333333337</v>
      </c>
      <c r="AG7" t="s">
        <v>743</v>
      </c>
      <c r="AH7" s="17">
        <v>250</v>
      </c>
      <c r="AI7" s="17" cm="1">
        <f t="array" ref="AI7">SUMPRODUCT(--(IFERROR(HOUR(Flights_2026_09_3033343536373456789101112[entry_hour]),-1)=HOUR(AF7)),--(IFERROR(Flights_2026_09_3033343536373456789101112[entry_sector],"")=AG7),--(IFERROR(Flights_2026_09_3033343536373456789101112[nfl],-1)&gt;=AH7),--(IFERROR(Flights_2026_09_3033343536373456789101112[nfl],-1)&lt;=IF(AH7=450,450,AH7+9)))</f>
        <v>0</v>
      </c>
    </row>
    <row r="8" spans="1:45" x14ac:dyDescent="0.2">
      <c r="A8" t="s">
        <v>64</v>
      </c>
      <c r="B8" t="s">
        <v>65</v>
      </c>
      <c r="C8" t="s">
        <v>19</v>
      </c>
      <c r="D8" t="s">
        <v>20</v>
      </c>
      <c r="E8" t="s">
        <v>3403</v>
      </c>
      <c r="F8" s="35">
        <v>46309.064907407403</v>
      </c>
      <c r="G8" t="s">
        <v>21</v>
      </c>
      <c r="H8" t="s">
        <v>4842</v>
      </c>
      <c r="I8">
        <v>370</v>
      </c>
      <c r="J8" t="s">
        <v>22</v>
      </c>
      <c r="K8" t="s">
        <v>23</v>
      </c>
      <c r="L8">
        <v>1055</v>
      </c>
      <c r="M8" t="s">
        <v>572</v>
      </c>
      <c r="N8" s="35">
        <v>46309.00582175926</v>
      </c>
      <c r="O8">
        <v>370</v>
      </c>
      <c r="P8" t="s">
        <v>26</v>
      </c>
      <c r="Q8">
        <v>370</v>
      </c>
      <c r="R8" t="str">
        <f>IF(B8="","",_xlfn.XLOOKUP(B8,DB!$A$2:$A$205,DB!$C$2:$C$205,"")&amp;"")</f>
        <v>Sector 6</v>
      </c>
      <c r="S8" t="str">
        <f>IF(B8="","",_xlfn.XLOOKUP(B8,DB!$A$2:$A$205,DB!$E$2:$E$205,""))</f>
        <v>Sector 4</v>
      </c>
      <c r="T8" t="str">
        <f>IF(B8="","",_xlfn.XLOOKUP(B8,DB!$A$2:$A$205,DB!$F$2:$F$205,""))</f>
        <v>VOMAR/XUDUN</v>
      </c>
      <c r="U8" t="str">
        <f>IF(B8="","",_xlfn.XLOOKUP(B8,DB!$A$2:$A$205,DB!$D$2:$D$205,""))</f>
        <v>MMEX</v>
      </c>
      <c r="V8" t="str">
        <f>IF(B8="","",IF(OR(COUNTIF(M8,"????N?????W")&gt;0,COUNTIF(M8,"????N?????E")&gt;0,COUNTIF(M8,"????S?????W")&gt;0,COUNTIF(M8,"????S?????E")&gt;0),_xlfn.XLOOKUP(B8,DB!$A$2:$A$205,DB!$B$2:$B$205,""),M8))</f>
        <v>GOTAS</v>
      </c>
      <c r="AF8" s="2">
        <v>0.58333333333333337</v>
      </c>
      <c r="AG8" t="s">
        <v>743</v>
      </c>
      <c r="AH8" s="17">
        <v>260</v>
      </c>
      <c r="AI8" s="17" cm="1">
        <f t="array" ref="AI8">SUMPRODUCT(--(IFERROR(HOUR(Flights_2026_09_3033343536373456789101112[entry_hour]),-1)=HOUR(AF8)),--(IFERROR(Flights_2026_09_3033343536373456789101112[entry_sector],"")=AG8),--(IFERROR(Flights_2026_09_3033343536373456789101112[nfl],-1)&gt;=AH8),--(IFERROR(Flights_2026_09_3033343536373456789101112[nfl],-1)&lt;=IF(AH8=450,450,AH8+9)))</f>
        <v>0</v>
      </c>
    </row>
    <row r="9" spans="1:45" x14ac:dyDescent="0.2">
      <c r="A9" t="s">
        <v>79</v>
      </c>
      <c r="B9" t="s">
        <v>65</v>
      </c>
      <c r="C9" t="s">
        <v>19</v>
      </c>
      <c r="D9" t="s">
        <v>76</v>
      </c>
      <c r="E9" t="s">
        <v>3279</v>
      </c>
      <c r="F9" s="35">
        <v>46309.070104166662</v>
      </c>
      <c r="G9" t="s">
        <v>21</v>
      </c>
      <c r="H9" t="s">
        <v>4843</v>
      </c>
      <c r="I9">
        <v>350</v>
      </c>
      <c r="J9" t="s">
        <v>22</v>
      </c>
      <c r="K9" t="s">
        <v>23</v>
      </c>
      <c r="L9">
        <v>887</v>
      </c>
      <c r="M9" t="s">
        <v>2468</v>
      </c>
      <c r="N9" s="35">
        <v>46309.020324074074</v>
      </c>
      <c r="O9">
        <v>350</v>
      </c>
      <c r="P9" t="s">
        <v>26</v>
      </c>
      <c r="Q9">
        <v>350</v>
      </c>
      <c r="R9" t="str">
        <f>IF(B9="","",_xlfn.XLOOKUP(B9,DB!$A$2:$A$205,DB!$C$2:$C$205,"")&amp;"")</f>
        <v>Sector 6</v>
      </c>
      <c r="S9" t="str">
        <f>IF(B9="","",_xlfn.XLOOKUP(B9,DB!$A$2:$A$205,DB!$E$2:$E$205,""))</f>
        <v>Sector 4</v>
      </c>
      <c r="T9" t="str">
        <f>IF(B9="","",_xlfn.XLOOKUP(B9,DB!$A$2:$A$205,DB!$F$2:$F$205,""))</f>
        <v>VOMAR/XUDUN</v>
      </c>
      <c r="U9" t="str">
        <f>IF(B9="","",_xlfn.XLOOKUP(B9,DB!$A$2:$A$205,DB!$D$2:$D$205,""))</f>
        <v>MMEX</v>
      </c>
      <c r="V9" t="str">
        <f>IF(B9="","",IF(OR(COUNTIF(M9,"????N?????W")&gt;0,COUNTIF(M9,"????N?????E")&gt;0,COUNTIF(M9,"????S?????W")&gt;0,COUNTIF(M9,"????S?????E")&gt;0),_xlfn.XLOOKUP(B9,DB!$A$2:$A$205,DB!$B$2:$B$205,""),M9))</f>
        <v>GOTAS</v>
      </c>
      <c r="AF9" s="2">
        <v>0.58333333333333337</v>
      </c>
      <c r="AG9" t="s">
        <v>743</v>
      </c>
      <c r="AH9" s="17">
        <v>270</v>
      </c>
      <c r="AI9" s="17" cm="1">
        <f t="array" ref="AI9">SUMPRODUCT(--(IFERROR(HOUR(Flights_2026_09_3033343536373456789101112[entry_hour]),-1)=HOUR(AF9)),--(IFERROR(Flights_2026_09_3033343536373456789101112[entry_sector],"")=AG9),--(IFERROR(Flights_2026_09_3033343536373456789101112[nfl],-1)&gt;=AH9),--(IFERROR(Flights_2026_09_3033343536373456789101112[nfl],-1)&lt;=IF(AH9=450,450,AH9+9)))</f>
        <v>0</v>
      </c>
    </row>
    <row r="10" spans="1:45" x14ac:dyDescent="0.2">
      <c r="A10" t="s">
        <v>433</v>
      </c>
      <c r="B10" t="s">
        <v>75</v>
      </c>
      <c r="C10" t="s">
        <v>19</v>
      </c>
      <c r="D10" t="s">
        <v>41</v>
      </c>
      <c r="E10" t="s">
        <v>103</v>
      </c>
      <c r="F10" s="35">
        <v>46309.071956018517</v>
      </c>
      <c r="G10" t="s">
        <v>21</v>
      </c>
      <c r="H10" t="s">
        <v>4844</v>
      </c>
      <c r="I10">
        <v>370</v>
      </c>
      <c r="J10" t="s">
        <v>22</v>
      </c>
      <c r="K10" t="s">
        <v>23</v>
      </c>
      <c r="L10">
        <v>851</v>
      </c>
      <c r="M10" t="s">
        <v>136</v>
      </c>
      <c r="N10" s="35">
        <v>46309.024502314816</v>
      </c>
      <c r="O10">
        <v>370</v>
      </c>
      <c r="P10" t="s">
        <v>26</v>
      </c>
      <c r="Q10">
        <v>370</v>
      </c>
      <c r="R10" t="str">
        <f>IF(B10="","",_xlfn.XLOOKUP(B10,DB!$A$2:$A$205,DB!$C$2:$C$205,"")&amp;"")</f>
        <v>Sector 5</v>
      </c>
      <c r="S10" t="str">
        <f>IF(B10="","",_xlfn.XLOOKUP(B10,DB!$A$2:$A$205,DB!$E$2:$E$205,""))</f>
        <v>Sector 4</v>
      </c>
      <c r="T10" t="str">
        <f>IF(B10="","",_xlfn.XLOOKUP(B10,DB!$A$2:$A$205,DB!$F$2:$F$205,""))</f>
        <v>VOMAR/XUDUN</v>
      </c>
      <c r="U10" t="str">
        <f>IF(B10="","",_xlfn.XLOOKUP(B10,DB!$A$2:$A$205,DB!$D$2:$D$205,""))</f>
        <v>MMEX</v>
      </c>
      <c r="V10" t="str">
        <f>IF(B10="","",IF(OR(COUNTIF(M10,"????N?????W")&gt;0,COUNTIF(M10,"????N?????E")&gt;0,COUNTIF(M10,"????S?????W")&gt;0,COUNTIF(M10,"????S?????E")&gt;0),_xlfn.XLOOKUP(B10,DB!$A$2:$A$205,DB!$B$2:$B$205,""),M10))</f>
        <v>LIDAM</v>
      </c>
      <c r="AF10" s="2">
        <v>0.58333333333333337</v>
      </c>
      <c r="AG10" t="s">
        <v>743</v>
      </c>
      <c r="AH10" s="17">
        <v>280</v>
      </c>
      <c r="AI10" s="17" cm="1">
        <f t="array" ref="AI10">SUMPRODUCT(--(IFERROR(HOUR(Flights_2026_09_3033343536373456789101112[entry_hour]),-1)=HOUR(AF10)),--(IFERROR(Flights_2026_09_3033343536373456789101112[entry_sector],"")=AG10),--(IFERROR(Flights_2026_09_3033343536373456789101112[nfl],-1)&gt;=AH10),--(IFERROR(Flights_2026_09_3033343536373456789101112[nfl],-1)&lt;=IF(AH10=450,450,AH10+9)))</f>
        <v>0</v>
      </c>
    </row>
    <row r="11" spans="1:45" x14ac:dyDescent="0.2">
      <c r="A11" t="s">
        <v>360</v>
      </c>
      <c r="B11" t="s">
        <v>52</v>
      </c>
      <c r="C11" t="s">
        <v>19</v>
      </c>
      <c r="D11" t="s">
        <v>53</v>
      </c>
      <c r="E11" t="s">
        <v>469</v>
      </c>
      <c r="F11" s="35">
        <v>46309.075567129628</v>
      </c>
      <c r="G11" t="s">
        <v>21</v>
      </c>
      <c r="H11" t="s">
        <v>4845</v>
      </c>
      <c r="I11">
        <v>350</v>
      </c>
      <c r="J11" t="s">
        <v>22</v>
      </c>
      <c r="K11" t="s">
        <v>23</v>
      </c>
      <c r="L11">
        <v>854</v>
      </c>
      <c r="M11" t="s">
        <v>56</v>
      </c>
      <c r="N11" s="35">
        <v>46309.028865740736</v>
      </c>
      <c r="O11">
        <v>350</v>
      </c>
      <c r="P11" t="s">
        <v>26</v>
      </c>
      <c r="Q11">
        <v>350</v>
      </c>
      <c r="R11" t="str">
        <f>IF(B11="","",_xlfn.XLOOKUP(B11,DB!$A$2:$A$205,DB!$C$2:$C$205,"")&amp;"")</f>
        <v>Sector 6</v>
      </c>
      <c r="S11" t="str">
        <f>IF(B11="","",_xlfn.XLOOKUP(B11,DB!$A$2:$A$205,DB!$E$2:$E$205,""))</f>
        <v>Sector 4</v>
      </c>
      <c r="T11" t="str">
        <f>IF(B11="","",_xlfn.XLOOKUP(B11,DB!$A$2:$A$205,DB!$F$2:$F$205,""))</f>
        <v>VOMAR/XUDUN</v>
      </c>
      <c r="U11" t="str">
        <f>IF(B11="","",_xlfn.XLOOKUP(B11,DB!$A$2:$A$205,DB!$D$2:$D$205,""))</f>
        <v>MMEX</v>
      </c>
      <c r="V11" t="str">
        <f>IF(B11="","",IF(OR(COUNTIF(M11,"????N?????W")&gt;0,COUNTIF(M11,"????N?????E")&gt;0,COUNTIF(M11,"????S?????W")&gt;0,COUNTIF(M11,"????S?????E")&gt;0),_xlfn.XLOOKUP(B11,DB!$A$2:$A$205,DB!$B$2:$B$205,""),M11))</f>
        <v>ELURA</v>
      </c>
      <c r="AF11" s="2">
        <v>0.58333333333333337</v>
      </c>
      <c r="AG11" t="s">
        <v>743</v>
      </c>
      <c r="AH11" s="17">
        <v>290</v>
      </c>
      <c r="AI11" s="17" cm="1">
        <f t="array" ref="AI11">SUMPRODUCT(--(IFERROR(HOUR(Flights_2026_09_3033343536373456789101112[entry_hour]),-1)=HOUR(AF11)),--(IFERROR(Flights_2026_09_3033343536373456789101112[entry_sector],"")=AG11),--(IFERROR(Flights_2026_09_3033343536373456789101112[nfl],-1)&gt;=AH11),--(IFERROR(Flights_2026_09_3033343536373456789101112[nfl],-1)&lt;=IF(AH11=450,450,AH11+9)))</f>
        <v>0</v>
      </c>
    </row>
    <row r="12" spans="1:45" x14ac:dyDescent="0.2">
      <c r="A12" t="s">
        <v>88</v>
      </c>
      <c r="B12" t="s">
        <v>89</v>
      </c>
      <c r="C12" t="s">
        <v>19</v>
      </c>
      <c r="D12" t="s">
        <v>47</v>
      </c>
      <c r="E12" t="s">
        <v>932</v>
      </c>
      <c r="F12" s="35">
        <v>46309.11383101852</v>
      </c>
      <c r="G12" t="s">
        <v>21</v>
      </c>
      <c r="H12" t="s">
        <v>4846</v>
      </c>
      <c r="I12">
        <v>360</v>
      </c>
      <c r="J12" t="s">
        <v>22</v>
      </c>
      <c r="K12" t="s">
        <v>23</v>
      </c>
      <c r="L12">
        <v>244</v>
      </c>
      <c r="M12" t="s">
        <v>44</v>
      </c>
      <c r="N12" s="35">
        <v>46309.093229166669</v>
      </c>
      <c r="O12">
        <v>294</v>
      </c>
      <c r="P12" t="s">
        <v>26</v>
      </c>
      <c r="Q12">
        <v>340</v>
      </c>
      <c r="R12" t="str">
        <f>IF(B12="","",_xlfn.XLOOKUP(B12,DB!$A$2:$A$205,DB!$C$2:$C$205,"")&amp;"")</f>
        <v>Sector 7</v>
      </c>
      <c r="S12" t="str">
        <f>IF(B12="","",_xlfn.XLOOKUP(B12,DB!$A$2:$A$205,DB!$E$2:$E$205,""))</f>
        <v>Sector 7</v>
      </c>
      <c r="T12" t="str">
        <f>IF(B12="","",_xlfn.XLOOKUP(B12,DB!$A$2:$A$205,DB!$F$2:$F$205,""))</f>
        <v>PAULE/SIGMA</v>
      </c>
      <c r="U12" t="str">
        <f>IF(B12="","",_xlfn.XLOOKUP(B12,DB!$A$2:$A$205,DB!$D$2:$D$205,""))</f>
        <v>MHCC</v>
      </c>
      <c r="V12" t="str">
        <f>IF(B12="","",IF(OR(COUNTIF(M12,"????N?????W")&gt;0,COUNTIF(M12,"????N?????E")&gt;0,COUNTIF(M12,"????S?????W")&gt;0,COUNTIF(M12,"????S?????E")&gt;0),_xlfn.XLOOKUP(B12,DB!$A$2:$A$205,DB!$B$2:$B$205,""),M12))</f>
        <v>SIGMA</v>
      </c>
      <c r="AF12" s="2">
        <v>0.58333333333333337</v>
      </c>
      <c r="AG12" t="s">
        <v>743</v>
      </c>
      <c r="AH12" s="17">
        <v>300</v>
      </c>
      <c r="AI12" s="17" cm="1">
        <f t="array" ref="AI12">SUMPRODUCT(--(IFERROR(HOUR(Flights_2026_09_3033343536373456789101112[entry_hour]),-1)=HOUR(AF12)),--(IFERROR(Flights_2026_09_3033343536373456789101112[entry_sector],"")=AG12),--(IFERROR(Flights_2026_09_3033343536373456789101112[nfl],-1)&gt;=AH12),--(IFERROR(Flights_2026_09_3033343536373456789101112[nfl],-1)&lt;=IF(AH12=450,450,AH12+9)))</f>
        <v>0</v>
      </c>
    </row>
    <row r="13" spans="1:45" x14ac:dyDescent="0.2">
      <c r="A13" t="s">
        <v>96</v>
      </c>
      <c r="B13" t="s">
        <v>65</v>
      </c>
      <c r="C13" t="s">
        <v>19</v>
      </c>
      <c r="D13" t="s">
        <v>20</v>
      </c>
      <c r="E13" t="s">
        <v>2202</v>
      </c>
      <c r="F13" s="35">
        <v>46309.133877314816</v>
      </c>
      <c r="G13" t="s">
        <v>21</v>
      </c>
      <c r="H13" t="s">
        <v>4847</v>
      </c>
      <c r="I13">
        <v>350</v>
      </c>
      <c r="J13" t="s">
        <v>22</v>
      </c>
      <c r="K13" t="s">
        <v>23</v>
      </c>
      <c r="L13">
        <v>889</v>
      </c>
      <c r="M13" t="s">
        <v>422</v>
      </c>
      <c r="N13" s="35">
        <v>46309.08388888889</v>
      </c>
      <c r="O13">
        <v>350</v>
      </c>
      <c r="P13" t="s">
        <v>26</v>
      </c>
      <c r="Q13">
        <v>350</v>
      </c>
      <c r="R13" t="str">
        <f>IF(B13="","",_xlfn.XLOOKUP(B13,DB!$A$2:$A$205,DB!$C$2:$C$205,"")&amp;"")</f>
        <v>Sector 6</v>
      </c>
      <c r="S13" t="str">
        <f>IF(B13="","",_xlfn.XLOOKUP(B13,DB!$A$2:$A$205,DB!$E$2:$E$205,""))</f>
        <v>Sector 4</v>
      </c>
      <c r="T13" t="str">
        <f>IF(B13="","",_xlfn.XLOOKUP(B13,DB!$A$2:$A$205,DB!$F$2:$F$205,""))</f>
        <v>VOMAR/XUDUN</v>
      </c>
      <c r="U13" t="str">
        <f>IF(B13="","",_xlfn.XLOOKUP(B13,DB!$A$2:$A$205,DB!$D$2:$D$205,""))</f>
        <v>MMEX</v>
      </c>
      <c r="V13" t="str">
        <f>IF(B13="","",IF(OR(COUNTIF(M13,"????N?????W")&gt;0,COUNTIF(M13,"????N?????E")&gt;0,COUNTIF(M13,"????S?????W")&gt;0,COUNTIF(M13,"????S?????E")&gt;0),_xlfn.XLOOKUP(B13,DB!$A$2:$A$205,DB!$B$2:$B$205,""),M13))</f>
        <v>GOTAS</v>
      </c>
      <c r="AF13" s="2">
        <v>0.58333333333333337</v>
      </c>
      <c r="AG13" t="s">
        <v>743</v>
      </c>
      <c r="AH13" s="17">
        <v>310</v>
      </c>
      <c r="AI13" s="17" cm="1">
        <f t="array" ref="AI13">SUMPRODUCT(--(IFERROR(HOUR(Flights_2026_09_3033343536373456789101112[entry_hour]),-1)=HOUR(AF13)),--(IFERROR(Flights_2026_09_3033343536373456789101112[entry_sector],"")=AG13),--(IFERROR(Flights_2026_09_3033343536373456789101112[nfl],-1)&gt;=AH13),--(IFERROR(Flights_2026_09_3033343536373456789101112[nfl],-1)&lt;=IF(AH13=450,450,AH13+9)))</f>
        <v>0</v>
      </c>
    </row>
    <row r="14" spans="1:45" x14ac:dyDescent="0.2">
      <c r="A14" t="s">
        <v>101</v>
      </c>
      <c r="B14" t="s">
        <v>102</v>
      </c>
      <c r="C14" t="s">
        <v>19</v>
      </c>
      <c r="D14" t="s">
        <v>50</v>
      </c>
      <c r="E14" t="s">
        <v>548</v>
      </c>
      <c r="F14" s="35">
        <v>46309.156921296293</v>
      </c>
      <c r="G14" t="s">
        <v>21</v>
      </c>
      <c r="H14" t="s">
        <v>4848</v>
      </c>
      <c r="I14">
        <v>330</v>
      </c>
      <c r="J14" t="s">
        <v>22</v>
      </c>
      <c r="K14" t="s">
        <v>23</v>
      </c>
      <c r="L14">
        <v>884</v>
      </c>
      <c r="M14" t="s">
        <v>105</v>
      </c>
      <c r="N14" s="35">
        <v>46309.10527777778</v>
      </c>
      <c r="O14">
        <v>283</v>
      </c>
      <c r="P14" t="s">
        <v>26</v>
      </c>
      <c r="Q14">
        <v>350</v>
      </c>
      <c r="R14" t="str">
        <f>IF(B14="","",_xlfn.XLOOKUP(B14,DB!$A$2:$A$205,DB!$C$2:$C$205,"")&amp;"")</f>
        <v>Sector 6</v>
      </c>
      <c r="S14" t="str">
        <f>IF(B14="","",_xlfn.XLOOKUP(B14,DB!$A$2:$A$205,DB!$E$2:$E$205,""))</f>
        <v>Sector 4</v>
      </c>
      <c r="T14" t="str">
        <f>IF(B14="","",_xlfn.XLOOKUP(B14,DB!$A$2:$A$205,DB!$F$2:$F$205,""))</f>
        <v>VOMAR/XUDUN</v>
      </c>
      <c r="U14" t="str">
        <f>IF(B14="","",_xlfn.XLOOKUP(B14,DB!$A$2:$A$205,DB!$D$2:$D$205,""))</f>
        <v>MMEX</v>
      </c>
      <c r="V14" t="str">
        <f>IF(B14="","",IF(OR(COUNTIF(M14,"????N?????W")&gt;0,COUNTIF(M14,"????N?????E")&gt;0,COUNTIF(M14,"????S?????W")&gt;0,COUNTIF(M14,"????S?????E")&gt;0),_xlfn.XLOOKUP(B14,DB!$A$2:$A$205,DB!$B$2:$B$205,""),M14))</f>
        <v>OMPAN</v>
      </c>
      <c r="AF14" s="2">
        <v>0.58333333333333337</v>
      </c>
      <c r="AG14" t="s">
        <v>743</v>
      </c>
      <c r="AH14" s="17">
        <v>320</v>
      </c>
      <c r="AI14" s="17" cm="1">
        <f t="array" ref="AI14">SUMPRODUCT(--(IFERROR(HOUR(Flights_2026_09_3033343536373456789101112[entry_hour]),-1)=HOUR(AF14)),--(IFERROR(Flights_2026_09_3033343536373456789101112[entry_sector],"")=AG14),--(IFERROR(Flights_2026_09_3033343536373456789101112[nfl],-1)&gt;=AH14),--(IFERROR(Flights_2026_09_3033343536373456789101112[nfl],-1)&lt;=IF(AH14=450,450,AH14+9)))</f>
        <v>0</v>
      </c>
    </row>
    <row r="15" spans="1:45" x14ac:dyDescent="0.2">
      <c r="A15" t="s">
        <v>106</v>
      </c>
      <c r="B15" t="s">
        <v>65</v>
      </c>
      <c r="C15" t="s">
        <v>19</v>
      </c>
      <c r="D15" t="s">
        <v>47</v>
      </c>
      <c r="E15" t="s">
        <v>4849</v>
      </c>
      <c r="F15" s="35">
        <v>46309.173113425924</v>
      </c>
      <c r="G15" t="s">
        <v>21</v>
      </c>
      <c r="H15" t="s">
        <v>4850</v>
      </c>
      <c r="I15">
        <v>370</v>
      </c>
      <c r="J15" t="s">
        <v>22</v>
      </c>
      <c r="K15" t="s">
        <v>23</v>
      </c>
      <c r="L15">
        <v>872</v>
      </c>
      <c r="M15" t="s">
        <v>437</v>
      </c>
      <c r="N15" s="35">
        <v>46309.120324074072</v>
      </c>
      <c r="O15">
        <v>370</v>
      </c>
      <c r="P15" t="s">
        <v>26</v>
      </c>
      <c r="Q15">
        <v>370</v>
      </c>
      <c r="R15" t="str">
        <f>IF(B15="","",_xlfn.XLOOKUP(B15,DB!$A$2:$A$205,DB!$C$2:$C$205,"")&amp;"")</f>
        <v>Sector 6</v>
      </c>
      <c r="S15" t="str">
        <f>IF(B15="","",_xlfn.XLOOKUP(B15,DB!$A$2:$A$205,DB!$E$2:$E$205,""))</f>
        <v>Sector 4</v>
      </c>
      <c r="T15" t="str">
        <f>IF(B15="","",_xlfn.XLOOKUP(B15,DB!$A$2:$A$205,DB!$F$2:$F$205,""))</f>
        <v>VOMAR/XUDUN</v>
      </c>
      <c r="U15" t="str">
        <f>IF(B15="","",_xlfn.XLOOKUP(B15,DB!$A$2:$A$205,DB!$D$2:$D$205,""))</f>
        <v>MMEX</v>
      </c>
      <c r="V15" t="str">
        <f>IF(B15="","",IF(OR(COUNTIF(M15,"????N?????W")&gt;0,COUNTIF(M15,"????N?????E")&gt;0,COUNTIF(M15,"????S?????W")&gt;0,COUNTIF(M15,"????S?????E")&gt;0),_xlfn.XLOOKUP(B15,DB!$A$2:$A$205,DB!$B$2:$B$205,""),M15))</f>
        <v>GOTAS</v>
      </c>
      <c r="AF15" s="2">
        <v>0.58333333333333337</v>
      </c>
      <c r="AG15" t="s">
        <v>743</v>
      </c>
      <c r="AH15" s="17">
        <v>330</v>
      </c>
      <c r="AI15" s="17" cm="1">
        <f t="array" ref="AI15">SUMPRODUCT(--(IFERROR(HOUR(Flights_2026_09_3033343536373456789101112[entry_hour]),-1)=HOUR(AF15)),--(IFERROR(Flights_2026_09_3033343536373456789101112[entry_sector],"")=AG15),--(IFERROR(Flights_2026_09_3033343536373456789101112[nfl],-1)&gt;=AH15),--(IFERROR(Flights_2026_09_3033343536373456789101112[nfl],-1)&lt;=IF(AH15=450,450,AH15+9)))</f>
        <v>0</v>
      </c>
    </row>
    <row r="16" spans="1:45" x14ac:dyDescent="0.2">
      <c r="A16" t="s">
        <v>367</v>
      </c>
      <c r="B16" t="s">
        <v>81</v>
      </c>
      <c r="C16" t="s">
        <v>19</v>
      </c>
      <c r="D16" t="s">
        <v>76</v>
      </c>
      <c r="E16" t="s">
        <v>2501</v>
      </c>
      <c r="F16" s="35">
        <v>46309.175706018519</v>
      </c>
      <c r="G16" t="s">
        <v>21</v>
      </c>
      <c r="H16" t="s">
        <v>3219</v>
      </c>
      <c r="I16">
        <v>350</v>
      </c>
      <c r="J16" t="s">
        <v>22</v>
      </c>
      <c r="K16" t="s">
        <v>23</v>
      </c>
      <c r="L16">
        <v>803</v>
      </c>
      <c r="M16" t="s">
        <v>84</v>
      </c>
      <c r="N16" s="35">
        <v>46309.126608796301</v>
      </c>
      <c r="O16">
        <v>350</v>
      </c>
      <c r="P16" t="s">
        <v>26</v>
      </c>
      <c r="Q16">
        <v>350</v>
      </c>
      <c r="R16" t="str">
        <f>IF(B16="","",_xlfn.XLOOKUP(B16,DB!$A$2:$A$205,DB!$C$2:$C$205,"")&amp;"")</f>
        <v>Sector 5</v>
      </c>
      <c r="S16" t="str">
        <f>IF(B16="","",_xlfn.XLOOKUP(B16,DB!$A$2:$A$205,DB!$E$2:$E$205,""))</f>
        <v>Sector 4</v>
      </c>
      <c r="T16" t="str">
        <f>IF(B16="","",_xlfn.XLOOKUP(B16,DB!$A$2:$A$205,DB!$F$2:$F$205,""))</f>
        <v>VOMAR/XUDUN</v>
      </c>
      <c r="U16" t="str">
        <f>IF(B16="","",_xlfn.XLOOKUP(B16,DB!$A$2:$A$205,DB!$D$2:$D$205,""))</f>
        <v>MMTY</v>
      </c>
      <c r="V16" t="str">
        <f>IF(B16="","",IF(OR(COUNTIF(M16,"????N?????W")&gt;0,COUNTIF(M16,"????N?????E")&gt;0,COUNTIF(M16,"????S?????W")&gt;0,COUNTIF(M16,"????S?????E")&gt;0),_xlfn.XLOOKUP(B16,DB!$A$2:$A$205,DB!$B$2:$B$205,""),M16))</f>
        <v>MATOL</v>
      </c>
      <c r="AF16" s="2">
        <v>0.58333333333333337</v>
      </c>
      <c r="AG16" t="s">
        <v>743</v>
      </c>
      <c r="AH16" s="17">
        <v>340</v>
      </c>
      <c r="AI16" s="17" cm="1">
        <f t="array" ref="AI16">SUMPRODUCT(--(IFERROR(HOUR(Flights_2026_09_3033343536373456789101112[entry_hour]),-1)=HOUR(AF16)),--(IFERROR(Flights_2026_09_3033343536373456789101112[entry_sector],"")=AG16),--(IFERROR(Flights_2026_09_3033343536373456789101112[nfl],-1)&gt;=AH16),--(IFERROR(Flights_2026_09_3033343536373456789101112[nfl],-1)&lt;=IF(AH16=450,450,AH16+9)))</f>
        <v>0</v>
      </c>
    </row>
    <row r="17" spans="1:35" x14ac:dyDescent="0.2">
      <c r="A17" t="s">
        <v>94</v>
      </c>
      <c r="B17" t="s">
        <v>65</v>
      </c>
      <c r="C17" t="s">
        <v>19</v>
      </c>
      <c r="D17" t="s">
        <v>76</v>
      </c>
      <c r="E17" t="s">
        <v>2383</v>
      </c>
      <c r="F17" s="35">
        <v>46309.178541666668</v>
      </c>
      <c r="G17" t="s">
        <v>21</v>
      </c>
      <c r="H17" t="s">
        <v>4851</v>
      </c>
      <c r="I17">
        <v>350</v>
      </c>
      <c r="J17" t="s">
        <v>22</v>
      </c>
      <c r="K17" t="s">
        <v>23</v>
      </c>
      <c r="L17">
        <v>866</v>
      </c>
      <c r="M17" t="s">
        <v>2880</v>
      </c>
      <c r="N17" s="35">
        <v>46309.129502314812</v>
      </c>
      <c r="O17">
        <v>350</v>
      </c>
      <c r="P17" t="s">
        <v>26</v>
      </c>
      <c r="Q17">
        <v>350</v>
      </c>
      <c r="R17" t="str">
        <f>IF(B17="","",_xlfn.XLOOKUP(B17,DB!$A$2:$A$205,DB!$C$2:$C$205,"")&amp;"")</f>
        <v>Sector 6</v>
      </c>
      <c r="S17" t="str">
        <f>IF(B17="","",_xlfn.XLOOKUP(B17,DB!$A$2:$A$205,DB!$E$2:$E$205,""))</f>
        <v>Sector 4</v>
      </c>
      <c r="T17" t="str">
        <f>IF(B17="","",_xlfn.XLOOKUP(B17,DB!$A$2:$A$205,DB!$F$2:$F$205,""))</f>
        <v>VOMAR/XUDUN</v>
      </c>
      <c r="U17" t="str">
        <f>IF(B17="","",_xlfn.XLOOKUP(B17,DB!$A$2:$A$205,DB!$D$2:$D$205,""))</f>
        <v>MMEX</v>
      </c>
      <c r="V17" t="str">
        <f>IF(B17="","",IF(OR(COUNTIF(M17,"????N?????W")&gt;0,COUNTIF(M17,"????N?????E")&gt;0,COUNTIF(M17,"????S?????W")&gt;0,COUNTIF(M17,"????S?????E")&gt;0),_xlfn.XLOOKUP(B17,DB!$A$2:$A$205,DB!$B$2:$B$205,""),M17))</f>
        <v>GOTAS</v>
      </c>
      <c r="AF17" s="2">
        <v>0.58333333333333337</v>
      </c>
      <c r="AG17" t="s">
        <v>743</v>
      </c>
      <c r="AH17" s="17">
        <v>350</v>
      </c>
      <c r="AI17" s="17" cm="1">
        <f t="array" ref="AI17">SUMPRODUCT(--(IFERROR(HOUR(Flights_2026_09_3033343536373456789101112[entry_hour]),-1)=HOUR(AF17)),--(IFERROR(Flights_2026_09_3033343536373456789101112[entry_sector],"")=AG17),--(IFERROR(Flights_2026_09_3033343536373456789101112[nfl],-1)&gt;=AH17),--(IFERROR(Flights_2026_09_3033343536373456789101112[nfl],-1)&lt;=IF(AH17=450,450,AH17+9)))</f>
        <v>0</v>
      </c>
    </row>
    <row r="18" spans="1:35" x14ac:dyDescent="0.2">
      <c r="A18" t="s">
        <v>523</v>
      </c>
      <c r="B18" t="s">
        <v>524</v>
      </c>
      <c r="C18" t="s">
        <v>19</v>
      </c>
      <c r="D18" t="s">
        <v>41</v>
      </c>
      <c r="E18" t="s">
        <v>403</v>
      </c>
      <c r="F18" s="35">
        <v>46309.193564814814</v>
      </c>
      <c r="G18" t="s">
        <v>21</v>
      </c>
      <c r="H18" t="s">
        <v>4852</v>
      </c>
      <c r="I18">
        <v>390</v>
      </c>
      <c r="J18" t="s">
        <v>22</v>
      </c>
      <c r="K18" t="s">
        <v>23</v>
      </c>
      <c r="L18">
        <v>799</v>
      </c>
      <c r="M18" t="s">
        <v>84</v>
      </c>
      <c r="N18" s="35">
        <v>46309.144317129627</v>
      </c>
      <c r="O18">
        <v>390</v>
      </c>
      <c r="P18" t="s">
        <v>26</v>
      </c>
      <c r="Q18">
        <v>390</v>
      </c>
      <c r="R18" t="str">
        <f>IF(B18="","",_xlfn.XLOOKUP(B18,DB!$A$2:$A$205,DB!$C$2:$C$205,"")&amp;"")</f>
        <v>Sector 5</v>
      </c>
      <c r="S18" t="str">
        <f>IF(B18="","",_xlfn.XLOOKUP(B18,DB!$A$2:$A$205,DB!$E$2:$E$205,""))</f>
        <v>Sector 4</v>
      </c>
      <c r="T18" t="str">
        <f>IF(B18="","",_xlfn.XLOOKUP(B18,DB!$A$2:$A$205,DB!$F$2:$F$205,""))</f>
        <v>VOMAR/XUDUN</v>
      </c>
      <c r="U18" t="str">
        <f>IF(B18="","",_xlfn.XLOOKUP(B18,DB!$A$2:$A$205,DB!$D$2:$D$205,""))</f>
        <v>MMTY</v>
      </c>
      <c r="V18" t="str">
        <f>IF(B18="","",IF(OR(COUNTIF(M18,"????N?????W")&gt;0,COUNTIF(M18,"????N?????E")&gt;0,COUNTIF(M18,"????S?????W")&gt;0,COUNTIF(M18,"????S?????E")&gt;0),_xlfn.XLOOKUP(B18,DB!$A$2:$A$205,DB!$B$2:$B$205,""),M18))</f>
        <v>MATOL</v>
      </c>
      <c r="AF18" s="2">
        <v>0.58333333333333337</v>
      </c>
      <c r="AG18" t="s">
        <v>743</v>
      </c>
      <c r="AH18" s="17">
        <v>360</v>
      </c>
      <c r="AI18" s="17" cm="1">
        <f t="array" ref="AI18">SUMPRODUCT(--(IFERROR(HOUR(Flights_2026_09_3033343536373456789101112[entry_hour]),-1)=HOUR(AF18)),--(IFERROR(Flights_2026_09_3033343536373456789101112[entry_sector],"")=AG18),--(IFERROR(Flights_2026_09_3033343536373456789101112[nfl],-1)&gt;=AH18),--(IFERROR(Flights_2026_09_3033343536373456789101112[nfl],-1)&lt;=IF(AH18=450,450,AH18+9)))</f>
        <v>0</v>
      </c>
    </row>
    <row r="19" spans="1:35" x14ac:dyDescent="0.2">
      <c r="A19" t="s">
        <v>108</v>
      </c>
      <c r="B19" t="s">
        <v>65</v>
      </c>
      <c r="C19" t="s">
        <v>19</v>
      </c>
      <c r="D19" t="s">
        <v>76</v>
      </c>
      <c r="E19" t="s">
        <v>4853</v>
      </c>
      <c r="F19" s="35">
        <v>46309.201307870375</v>
      </c>
      <c r="G19" t="s">
        <v>21</v>
      </c>
      <c r="H19" t="s">
        <v>4854</v>
      </c>
      <c r="I19">
        <v>370</v>
      </c>
      <c r="J19" t="s">
        <v>22</v>
      </c>
      <c r="K19" t="s">
        <v>23</v>
      </c>
      <c r="L19">
        <v>862</v>
      </c>
      <c r="M19" t="s">
        <v>526</v>
      </c>
      <c r="N19" s="35">
        <v>46309.15152777778</v>
      </c>
      <c r="O19">
        <v>370</v>
      </c>
      <c r="P19" t="s">
        <v>26</v>
      </c>
      <c r="Q19">
        <v>370</v>
      </c>
      <c r="R19" t="str">
        <f>IF(B19="","",_xlfn.XLOOKUP(B19,DB!$A$2:$A$205,DB!$C$2:$C$205,"")&amp;"")</f>
        <v>Sector 6</v>
      </c>
      <c r="S19" t="str">
        <f>IF(B19="","",_xlfn.XLOOKUP(B19,DB!$A$2:$A$205,DB!$E$2:$E$205,""))</f>
        <v>Sector 4</v>
      </c>
      <c r="T19" t="str">
        <f>IF(B19="","",_xlfn.XLOOKUP(B19,DB!$A$2:$A$205,DB!$F$2:$F$205,""))</f>
        <v>VOMAR/XUDUN</v>
      </c>
      <c r="U19" t="str">
        <f>IF(B19="","",_xlfn.XLOOKUP(B19,DB!$A$2:$A$205,DB!$D$2:$D$205,""))</f>
        <v>MMEX</v>
      </c>
      <c r="V19" t="str">
        <f>IF(B19="","",IF(OR(COUNTIF(M19,"????N?????W")&gt;0,COUNTIF(M19,"????N?????E")&gt;0,COUNTIF(M19,"????S?????W")&gt;0,COUNTIF(M19,"????S?????E")&gt;0),_xlfn.XLOOKUP(B19,DB!$A$2:$A$205,DB!$B$2:$B$205,""),M19))</f>
        <v>GOTAS</v>
      </c>
      <c r="AF19" s="2">
        <v>0.58333333333333337</v>
      </c>
      <c r="AG19" t="s">
        <v>743</v>
      </c>
      <c r="AH19" s="17">
        <v>370</v>
      </c>
      <c r="AI19" s="17" cm="1">
        <f t="array" ref="AI19">SUMPRODUCT(--(IFERROR(HOUR(Flights_2026_09_3033343536373456789101112[entry_hour]),-1)=HOUR(AF19)),--(IFERROR(Flights_2026_09_3033343536373456789101112[entry_sector],"")=AG19),--(IFERROR(Flights_2026_09_3033343536373456789101112[nfl],-1)&gt;=AH19),--(IFERROR(Flights_2026_09_3033343536373456789101112[nfl],-1)&lt;=IF(AH19=450,450,AH19+9)))</f>
        <v>0</v>
      </c>
    </row>
    <row r="20" spans="1:35" x14ac:dyDescent="0.2">
      <c r="A20" t="s">
        <v>114</v>
      </c>
      <c r="B20" t="s">
        <v>65</v>
      </c>
      <c r="C20" t="s">
        <v>19</v>
      </c>
      <c r="D20" t="s">
        <v>20</v>
      </c>
      <c r="E20" t="s">
        <v>2866</v>
      </c>
      <c r="F20" s="35">
        <v>46309.258101851854</v>
      </c>
      <c r="G20" t="s">
        <v>21</v>
      </c>
      <c r="H20" t="s">
        <v>4855</v>
      </c>
      <c r="I20">
        <v>370</v>
      </c>
      <c r="J20" t="s">
        <v>22</v>
      </c>
      <c r="K20" t="s">
        <v>23</v>
      </c>
      <c r="L20">
        <v>865</v>
      </c>
      <c r="M20" t="s">
        <v>128</v>
      </c>
      <c r="N20" s="35">
        <v>46309.210659722223</v>
      </c>
      <c r="O20">
        <v>370</v>
      </c>
      <c r="P20" t="s">
        <v>26</v>
      </c>
      <c r="Q20">
        <v>370</v>
      </c>
      <c r="R20" t="str">
        <f>IF(B20="","",_xlfn.XLOOKUP(B20,DB!$A$2:$A$205,DB!$C$2:$C$205,"")&amp;"")</f>
        <v>Sector 6</v>
      </c>
      <c r="S20" t="str">
        <f>IF(B20="","",_xlfn.XLOOKUP(B20,DB!$A$2:$A$205,DB!$E$2:$E$205,""))</f>
        <v>Sector 4</v>
      </c>
      <c r="T20" t="str">
        <f>IF(B20="","",_xlfn.XLOOKUP(B20,DB!$A$2:$A$205,DB!$F$2:$F$205,""))</f>
        <v>VOMAR/XUDUN</v>
      </c>
      <c r="U20" t="str">
        <f>IF(B20="","",_xlfn.XLOOKUP(B20,DB!$A$2:$A$205,DB!$D$2:$D$205,""))</f>
        <v>MMEX</v>
      </c>
      <c r="V20" t="str">
        <f>IF(B20="","",IF(OR(COUNTIF(M20,"????N?????W")&gt;0,COUNTIF(M20,"????N?????E")&gt;0,COUNTIF(M20,"????S?????W")&gt;0,COUNTIF(M20,"????S?????E")&gt;0),_xlfn.XLOOKUP(B20,DB!$A$2:$A$205,DB!$B$2:$B$205,""),M20))</f>
        <v>GOTAS</v>
      </c>
      <c r="AF20" s="2">
        <v>0.58333333333333337</v>
      </c>
      <c r="AG20" t="s">
        <v>743</v>
      </c>
      <c r="AH20" s="17">
        <v>380</v>
      </c>
      <c r="AI20" s="17" cm="1">
        <f t="array" ref="AI20">SUMPRODUCT(--(IFERROR(HOUR(Flights_2026_09_3033343536373456789101112[entry_hour]),-1)=HOUR(AF20)),--(IFERROR(Flights_2026_09_3033343536373456789101112[entry_sector],"")=AG20),--(IFERROR(Flights_2026_09_3033343536373456789101112[nfl],-1)&gt;=AH20),--(IFERROR(Flights_2026_09_3033343536373456789101112[nfl],-1)&lt;=IF(AH20=450,450,AH20+9)))</f>
        <v>0</v>
      </c>
    </row>
    <row r="21" spans="1:35" x14ac:dyDescent="0.2">
      <c r="A21" t="s">
        <v>115</v>
      </c>
      <c r="B21" t="s">
        <v>65</v>
      </c>
      <c r="C21" t="s">
        <v>19</v>
      </c>
      <c r="D21" t="s">
        <v>41</v>
      </c>
      <c r="E21" t="s">
        <v>3401</v>
      </c>
      <c r="F21" s="35">
        <v>46309.300856481481</v>
      </c>
      <c r="G21" t="s">
        <v>21</v>
      </c>
      <c r="H21" t="s">
        <v>4856</v>
      </c>
      <c r="I21">
        <v>370</v>
      </c>
      <c r="J21" t="s">
        <v>22</v>
      </c>
      <c r="K21" t="s">
        <v>23</v>
      </c>
      <c r="L21">
        <v>863</v>
      </c>
      <c r="M21" t="s">
        <v>56</v>
      </c>
      <c r="N21" s="35">
        <v>46309.251712962963</v>
      </c>
      <c r="O21">
        <v>370</v>
      </c>
      <c r="P21" t="s">
        <v>26</v>
      </c>
      <c r="Q21">
        <v>370</v>
      </c>
      <c r="R21" t="str">
        <f>IF(B21="","",_xlfn.XLOOKUP(B21,DB!$A$2:$A$205,DB!$C$2:$C$205,"")&amp;"")</f>
        <v>Sector 6</v>
      </c>
      <c r="S21" t="str">
        <f>IF(B21="","",_xlfn.XLOOKUP(B21,DB!$A$2:$A$205,DB!$E$2:$E$205,""))</f>
        <v>Sector 4</v>
      </c>
      <c r="T21" t="str">
        <f>IF(B21="","",_xlfn.XLOOKUP(B21,DB!$A$2:$A$205,DB!$F$2:$F$205,""))</f>
        <v>VOMAR/XUDUN</v>
      </c>
      <c r="U21" t="str">
        <f>IF(B21="","",_xlfn.XLOOKUP(B21,DB!$A$2:$A$205,DB!$D$2:$D$205,""))</f>
        <v>MMEX</v>
      </c>
      <c r="V21" t="str">
        <f>IF(B21="","",IF(OR(COUNTIF(M21,"????N?????W")&gt;0,COUNTIF(M21,"????N?????E")&gt;0,COUNTIF(M21,"????S?????W")&gt;0,COUNTIF(M21,"????S?????E")&gt;0),_xlfn.XLOOKUP(B21,DB!$A$2:$A$205,DB!$B$2:$B$205,""),M21))</f>
        <v>ELURA</v>
      </c>
      <c r="AF21" s="2">
        <v>0.58333333333333337</v>
      </c>
      <c r="AG21" t="s">
        <v>743</v>
      </c>
      <c r="AH21" s="17">
        <v>390</v>
      </c>
      <c r="AI21" s="17" cm="1">
        <f t="array" ref="AI21">SUMPRODUCT(--(IFERROR(HOUR(Flights_2026_09_3033343536373456789101112[entry_hour]),-1)=HOUR(AF21)),--(IFERROR(Flights_2026_09_3033343536373456789101112[entry_sector],"")=AG21),--(IFERROR(Flights_2026_09_3033343536373456789101112[nfl],-1)&gt;=AH21),--(IFERROR(Flights_2026_09_3033343536373456789101112[nfl],-1)&lt;=IF(AH21=450,450,AH21+9)))</f>
        <v>0</v>
      </c>
    </row>
    <row r="22" spans="1:35" x14ac:dyDescent="0.2">
      <c r="A22" t="s">
        <v>118</v>
      </c>
      <c r="B22" t="s">
        <v>119</v>
      </c>
      <c r="C22" t="s">
        <v>19</v>
      </c>
      <c r="D22" t="s">
        <v>120</v>
      </c>
      <c r="E22" t="s">
        <v>4857</v>
      </c>
      <c r="F22" s="35">
        <v>46309.476944444439</v>
      </c>
      <c r="G22" t="s">
        <v>21</v>
      </c>
      <c r="H22" t="s">
        <v>4858</v>
      </c>
      <c r="I22">
        <v>330</v>
      </c>
      <c r="J22" t="s">
        <v>22</v>
      </c>
      <c r="K22" t="s">
        <v>23</v>
      </c>
      <c r="L22">
        <v>798</v>
      </c>
      <c r="M22" t="s">
        <v>84</v>
      </c>
      <c r="N22" s="35">
        <v>46309.430810185186</v>
      </c>
      <c r="O22">
        <v>330</v>
      </c>
      <c r="P22" t="s">
        <v>26</v>
      </c>
      <c r="Q22">
        <v>330</v>
      </c>
      <c r="R22" t="str">
        <f>IF(B22="","",_xlfn.XLOOKUP(B22,DB!$A$2:$A$205,DB!$C$2:$C$205,"")&amp;"")</f>
        <v>Sector 5</v>
      </c>
      <c r="S22" t="str">
        <f>IF(B22="","",_xlfn.XLOOKUP(B22,DB!$A$2:$A$205,DB!$E$2:$E$205,""))</f>
        <v>Sector 4</v>
      </c>
      <c r="T22" t="str">
        <f>IF(B22="","",_xlfn.XLOOKUP(B22,DB!$A$2:$A$205,DB!$F$2:$F$205,""))</f>
        <v>VOMAR/XUDUN</v>
      </c>
      <c r="U22" t="str">
        <f>IF(B22="","",_xlfn.XLOOKUP(B22,DB!$A$2:$A$205,DB!$D$2:$D$205,""))</f>
        <v>MMTY</v>
      </c>
      <c r="V22" t="str">
        <f>IF(B22="","",IF(OR(COUNTIF(M22,"????N?????W")&gt;0,COUNTIF(M22,"????N?????E")&gt;0,COUNTIF(M22,"????S?????W")&gt;0,COUNTIF(M22,"????S?????E")&gt;0),_xlfn.XLOOKUP(B22,DB!$A$2:$A$205,DB!$B$2:$B$205,""),M22))</f>
        <v>MATOL</v>
      </c>
      <c r="AF22" s="2">
        <v>0.58333333333333337</v>
      </c>
      <c r="AG22" t="s">
        <v>743</v>
      </c>
      <c r="AH22" s="17">
        <v>400</v>
      </c>
      <c r="AI22" s="17" cm="1">
        <f t="array" ref="AI22">SUMPRODUCT(--(IFERROR(HOUR(Flights_2026_09_3033343536373456789101112[entry_hour]),-1)=HOUR(AF22)),--(IFERROR(Flights_2026_09_3033343536373456789101112[entry_sector],"")=AG22),--(IFERROR(Flights_2026_09_3033343536373456789101112[nfl],-1)&gt;=AH22),--(IFERROR(Flights_2026_09_3033343536373456789101112[nfl],-1)&lt;=IF(AH22=450,450,AH22+9)))</f>
        <v>0</v>
      </c>
    </row>
    <row r="23" spans="1:35" x14ac:dyDescent="0.2">
      <c r="A23" t="s">
        <v>121</v>
      </c>
      <c r="B23" t="s">
        <v>122</v>
      </c>
      <c r="C23" t="s">
        <v>19</v>
      </c>
      <c r="D23" t="s">
        <v>123</v>
      </c>
      <c r="E23" t="s">
        <v>124</v>
      </c>
      <c r="F23" s="35">
        <v>46309.513761574075</v>
      </c>
      <c r="G23" t="s">
        <v>21</v>
      </c>
      <c r="H23" t="s">
        <v>4859</v>
      </c>
      <c r="I23">
        <v>330</v>
      </c>
      <c r="J23" t="s">
        <v>22</v>
      </c>
      <c r="K23" t="s">
        <v>23</v>
      </c>
      <c r="L23">
        <v>850</v>
      </c>
      <c r="M23" t="s">
        <v>4860</v>
      </c>
      <c r="N23" s="35">
        <v>46309.466851851852</v>
      </c>
      <c r="O23">
        <v>330</v>
      </c>
      <c r="P23" t="s">
        <v>26</v>
      </c>
      <c r="Q23">
        <v>330</v>
      </c>
      <c r="R23" t="str">
        <f>IF(B23="","",_xlfn.XLOOKUP(B23,DB!$A$2:$A$205,DB!$C$2:$C$205,"")&amp;"")</f>
        <v>Sector 5</v>
      </c>
      <c r="S23" t="str">
        <f>IF(B23="","",_xlfn.XLOOKUP(B23,DB!$A$2:$A$205,DB!$E$2:$E$205,""))</f>
        <v>Sector 4</v>
      </c>
      <c r="T23" t="str">
        <f>IF(B23="","",_xlfn.XLOOKUP(B23,DB!$A$2:$A$205,DB!$F$2:$F$205,""))</f>
        <v>VOMAR/XUDUN</v>
      </c>
      <c r="U23" t="str">
        <f>IF(B23="","",_xlfn.XLOOKUP(B23,DB!$A$2:$A$205,DB!$D$2:$D$205,""))</f>
        <v>MMEX</v>
      </c>
      <c r="V23" t="str">
        <f>IF(B23="","",IF(OR(COUNTIF(M23,"????N?????W")&gt;0,COUNTIF(M23,"????N?????E")&gt;0,COUNTIF(M23,"????S?????W")&gt;0,COUNTIF(M23,"????S?????E")&gt;0),_xlfn.XLOOKUP(B23,DB!$A$2:$A$205,DB!$B$2:$B$205,""),M23))</f>
        <v>LIDAM</v>
      </c>
      <c r="AF23" s="2">
        <v>0.58333333333333337</v>
      </c>
      <c r="AG23" t="s">
        <v>743</v>
      </c>
      <c r="AH23" s="17">
        <v>410</v>
      </c>
      <c r="AI23" s="17" cm="1">
        <f t="array" ref="AI23">SUMPRODUCT(--(IFERROR(HOUR(Flights_2026_09_3033343536373456789101112[entry_hour]),-1)=HOUR(AF23)),--(IFERROR(Flights_2026_09_3033343536373456789101112[entry_sector],"")=AG23),--(IFERROR(Flights_2026_09_3033343536373456789101112[nfl],-1)&gt;=AH23),--(IFERROR(Flights_2026_09_3033343536373456789101112[nfl],-1)&lt;=IF(AH23=450,450,AH23+9)))</f>
        <v>0</v>
      </c>
    </row>
    <row r="24" spans="1:35" x14ac:dyDescent="0.2">
      <c r="A24" t="s">
        <v>144</v>
      </c>
      <c r="B24" t="s">
        <v>69</v>
      </c>
      <c r="C24" t="s">
        <v>19</v>
      </c>
      <c r="D24" t="s">
        <v>60</v>
      </c>
      <c r="F24" s="35">
        <v>46309.578680555554</v>
      </c>
      <c r="G24" t="s">
        <v>28</v>
      </c>
      <c r="H24" t="s">
        <v>4861</v>
      </c>
      <c r="I24">
        <v>330</v>
      </c>
      <c r="J24" t="s">
        <v>22</v>
      </c>
      <c r="K24" t="s">
        <v>23</v>
      </c>
      <c r="L24">
        <v>747</v>
      </c>
      <c r="M24" t="s">
        <v>69</v>
      </c>
      <c r="N24" s="35">
        <v>46309.536006944443</v>
      </c>
      <c r="O24">
        <v>0</v>
      </c>
      <c r="P24" t="s">
        <v>26</v>
      </c>
      <c r="Q24">
        <v>330</v>
      </c>
      <c r="R24" t="str">
        <f>IF(B24="","",_xlfn.XLOOKUP(B24,DB!$A$2:$A$205,DB!$C$2:$C$205,"")&amp;"")</f>
        <v>Sector 1</v>
      </c>
      <c r="S24" t="str">
        <f>IF(B24="","",_xlfn.XLOOKUP(B24,DB!$A$2:$A$205,DB!$E$2:$E$205,""))</f>
        <v>Sector 4</v>
      </c>
      <c r="T24" t="str">
        <f>IF(B24="","",_xlfn.XLOOKUP(B24,DB!$A$2:$A$205,DB!$F$2:$F$205,""))</f>
        <v>VOMAR/XUDUN</v>
      </c>
      <c r="U24" t="str">
        <f>IF(B24="","",_xlfn.XLOOKUP(B24,DB!$A$2:$A$205,DB!$D$2:$D$205,""))</f>
        <v>MMID</v>
      </c>
      <c r="V24" t="str">
        <f>IF(B24="","",IF(OR(COUNTIF(M24,"????N?????W")&gt;0,COUNTIF(M24,"????N?????E")&gt;0,COUNTIF(M24,"????S?????W")&gt;0,COUNTIF(M24,"????S?????E")&gt;0),_xlfn.XLOOKUP(B24,DB!$A$2:$A$205,DB!$B$2:$B$205,""),M24))</f>
        <v>MMVA</v>
      </c>
      <c r="AF24" s="2">
        <v>0.58333333333333337</v>
      </c>
      <c r="AG24" t="s">
        <v>743</v>
      </c>
      <c r="AH24" s="17">
        <v>420</v>
      </c>
      <c r="AI24" s="17" cm="1">
        <f t="array" ref="AI24">SUMPRODUCT(--(IFERROR(HOUR(Flights_2026_09_3033343536373456789101112[entry_hour]),-1)=HOUR(AF24)),--(IFERROR(Flights_2026_09_3033343536373456789101112[entry_sector],"")=AG24),--(IFERROR(Flights_2026_09_3033343536373456789101112[nfl],-1)&gt;=AH24),--(IFERROR(Flights_2026_09_3033343536373456789101112[nfl],-1)&lt;=IF(AH24=450,450,AH24+9)))</f>
        <v>0</v>
      </c>
    </row>
    <row r="25" spans="1:35" x14ac:dyDescent="0.2">
      <c r="A25" t="s">
        <v>129</v>
      </c>
      <c r="B25" t="s">
        <v>65</v>
      </c>
      <c r="C25" t="s">
        <v>19</v>
      </c>
      <c r="D25" t="s">
        <v>76</v>
      </c>
      <c r="E25" t="s">
        <v>921</v>
      </c>
      <c r="F25" s="35">
        <v>46309.584837962961</v>
      </c>
      <c r="G25" t="s">
        <v>21</v>
      </c>
      <c r="H25" t="s">
        <v>4862</v>
      </c>
      <c r="I25">
        <v>370</v>
      </c>
      <c r="J25" t="s">
        <v>22</v>
      </c>
      <c r="K25" t="s">
        <v>23</v>
      </c>
      <c r="L25">
        <v>855</v>
      </c>
      <c r="M25" t="s">
        <v>56</v>
      </c>
      <c r="N25" s="35">
        <v>46309.537731481483</v>
      </c>
      <c r="O25">
        <v>370</v>
      </c>
      <c r="P25" t="s">
        <v>26</v>
      </c>
      <c r="Q25">
        <v>370</v>
      </c>
      <c r="R25" t="str">
        <f>IF(B25="","",_xlfn.XLOOKUP(B25,DB!$A$2:$A$205,DB!$C$2:$C$205,"")&amp;"")</f>
        <v>Sector 6</v>
      </c>
      <c r="S25" t="str">
        <f>IF(B25="","",_xlfn.XLOOKUP(B25,DB!$A$2:$A$205,DB!$E$2:$E$205,""))</f>
        <v>Sector 4</v>
      </c>
      <c r="T25" t="str">
        <f>IF(B25="","",_xlfn.XLOOKUP(B25,DB!$A$2:$A$205,DB!$F$2:$F$205,""))</f>
        <v>VOMAR/XUDUN</v>
      </c>
      <c r="U25" t="str">
        <f>IF(B25="","",_xlfn.XLOOKUP(B25,DB!$A$2:$A$205,DB!$D$2:$D$205,""))</f>
        <v>MMEX</v>
      </c>
      <c r="V25" t="str">
        <f>IF(B25="","",IF(OR(COUNTIF(M25,"????N?????W")&gt;0,COUNTIF(M25,"????N?????E")&gt;0,COUNTIF(M25,"????S?????W")&gt;0,COUNTIF(M25,"????S?????E")&gt;0),_xlfn.XLOOKUP(B25,DB!$A$2:$A$205,DB!$B$2:$B$205,""),M25))</f>
        <v>ELURA</v>
      </c>
      <c r="AF25" s="2">
        <v>0.58333333333333337</v>
      </c>
      <c r="AG25" t="s">
        <v>743</v>
      </c>
      <c r="AH25" s="17">
        <v>430</v>
      </c>
      <c r="AI25" s="17" cm="1">
        <f t="array" ref="AI25">SUMPRODUCT(--(IFERROR(HOUR(Flights_2026_09_3033343536373456789101112[entry_hour]),-1)=HOUR(AF25)),--(IFERROR(Flights_2026_09_3033343536373456789101112[entry_sector],"")=AG25),--(IFERROR(Flights_2026_09_3033343536373456789101112[nfl],-1)&gt;=AH25),--(IFERROR(Flights_2026_09_3033343536373456789101112[nfl],-1)&lt;=IF(AH25=450,450,AH25+9)))</f>
        <v>0</v>
      </c>
    </row>
    <row r="26" spans="1:35" x14ac:dyDescent="0.2">
      <c r="A26" t="s">
        <v>496</v>
      </c>
      <c r="B26" t="s">
        <v>267</v>
      </c>
      <c r="C26" t="s">
        <v>19</v>
      </c>
      <c r="D26" t="s">
        <v>441</v>
      </c>
      <c r="F26" s="35">
        <v>46309.585243055553</v>
      </c>
      <c r="G26" t="s">
        <v>28</v>
      </c>
      <c r="H26" t="s">
        <v>29</v>
      </c>
      <c r="I26">
        <v>15</v>
      </c>
      <c r="J26" t="s">
        <v>30</v>
      </c>
      <c r="K26" t="s">
        <v>31</v>
      </c>
      <c r="L26">
        <v>25</v>
      </c>
      <c r="M26" t="s">
        <v>267</v>
      </c>
      <c r="N26" s="35">
        <v>46309.573182870372</v>
      </c>
      <c r="O26">
        <v>0</v>
      </c>
      <c r="P26" t="s">
        <v>32</v>
      </c>
      <c r="Q26">
        <v>927</v>
      </c>
      <c r="R26" t="str">
        <f>IF(B26="","",_xlfn.XLOOKUP(B26,DB!$A$2:$A$205,DB!$C$2:$C$205,"")&amp;"")</f>
        <v>Sector 7</v>
      </c>
      <c r="S26" t="str">
        <f>IF(B26="","",_xlfn.XLOOKUP(B26,DB!$A$2:$A$205,DB!$E$2:$E$205,""))</f>
        <v>Sector 7</v>
      </c>
      <c r="T26" t="str">
        <f>IF(B26="","",_xlfn.XLOOKUP(B26,DB!$A$2:$A$205,DB!$F$2:$F$205,""))</f>
        <v>PAULE/SIGMA</v>
      </c>
      <c r="U26" t="str">
        <f>IF(B26="","",_xlfn.XLOOKUP(B26,DB!$A$2:$A$205,DB!$D$2:$D$205,""))</f>
        <v>MMID</v>
      </c>
      <c r="V26" t="str">
        <f>IF(B26="","",IF(OR(COUNTIF(M26,"????N?????W")&gt;0,COUNTIF(M26,"????N?????E")&gt;0,COUNTIF(M26,"????S?????W")&gt;0,COUNTIF(M26,"????S?????E")&gt;0),_xlfn.XLOOKUP(B26,DB!$A$2:$A$205,DB!$B$2:$B$205,""),M26))</f>
        <v>MMCZ</v>
      </c>
      <c r="AF26" s="2">
        <v>0.58333333333333337</v>
      </c>
      <c r="AG26" t="s">
        <v>743</v>
      </c>
      <c r="AH26" s="17">
        <v>440</v>
      </c>
      <c r="AI26" s="17" cm="1">
        <f t="array" ref="AI26">SUMPRODUCT(--(IFERROR(HOUR(Flights_2026_09_3033343536373456789101112[entry_hour]),-1)=HOUR(AF26)),--(IFERROR(Flights_2026_09_3033343536373456789101112[entry_sector],"")=AG26),--(IFERROR(Flights_2026_09_3033343536373456789101112[nfl],-1)&gt;=AH26),--(IFERROR(Flights_2026_09_3033343536373456789101112[nfl],-1)&lt;=IF(AH26=450,450,AH26+9)))</f>
        <v>0</v>
      </c>
    </row>
    <row r="27" spans="1:35" x14ac:dyDescent="0.2">
      <c r="A27" t="s">
        <v>375</v>
      </c>
      <c r="B27" t="s">
        <v>49</v>
      </c>
      <c r="C27" t="s">
        <v>19</v>
      </c>
      <c r="D27" t="s">
        <v>107</v>
      </c>
      <c r="E27" t="s">
        <v>2839</v>
      </c>
      <c r="F27" s="35">
        <v>46309.588287037041</v>
      </c>
      <c r="G27" t="s">
        <v>21</v>
      </c>
      <c r="H27" t="s">
        <v>4863</v>
      </c>
      <c r="I27">
        <v>340</v>
      </c>
      <c r="J27" t="s">
        <v>22</v>
      </c>
      <c r="K27" t="s">
        <v>23</v>
      </c>
      <c r="L27">
        <v>248</v>
      </c>
      <c r="M27" t="s">
        <v>4864</v>
      </c>
      <c r="N27" s="35">
        <v>46309.572789351849</v>
      </c>
      <c r="O27">
        <v>195</v>
      </c>
      <c r="P27" t="s">
        <v>26</v>
      </c>
      <c r="Q27">
        <v>220</v>
      </c>
      <c r="R27" t="str">
        <f>IF(B27="","",_xlfn.XLOOKUP(B27,DB!$A$2:$A$205,DB!$C$2:$C$205,"")&amp;"")</f>
        <v>Sector 3</v>
      </c>
      <c r="S27" t="str">
        <f>IF(B27="","",_xlfn.XLOOKUP(B27,DB!$A$2:$A$205,DB!$E$2:$E$205,""))</f>
        <v>Sector 3</v>
      </c>
      <c r="T27" t="str">
        <f>IF(B27="","",_xlfn.XLOOKUP(B27,DB!$A$2:$A$205,DB!$F$2:$F$205,""))</f>
        <v>NOSAT</v>
      </c>
      <c r="U27" t="str">
        <f>IF(B27="","",_xlfn.XLOOKUP(B27,DB!$A$2:$A$205,DB!$D$2:$D$205,""))</f>
        <v>KZHU</v>
      </c>
      <c r="V27" t="str">
        <f>IF(B27="","",IF(OR(COUNTIF(M27,"????N?????W")&gt;0,COUNTIF(M27,"????N?????E")&gt;0,COUNTIF(M27,"????S?????W")&gt;0,COUNTIF(M27,"????S?????E")&gt;0),_xlfn.XLOOKUP(B27,DB!$A$2:$A$205,DB!$B$2:$B$205,""),M27))</f>
        <v>PISAD</v>
      </c>
      <c r="AF27" s="2">
        <v>0.58333333333333337</v>
      </c>
      <c r="AG27" t="s">
        <v>743</v>
      </c>
      <c r="AH27" s="17">
        <v>450</v>
      </c>
      <c r="AI27" s="17" cm="1">
        <f t="array" ref="AI27">SUMPRODUCT(--(IFERROR(HOUR(Flights_2026_09_3033343536373456789101112[entry_hour]),-1)=HOUR(AF27)),--(IFERROR(Flights_2026_09_3033343536373456789101112[entry_sector],"")=AG27),--(IFERROR(Flights_2026_09_3033343536373456789101112[nfl],-1)&gt;=AH27),--(IFERROR(Flights_2026_09_3033343536373456789101112[nfl],-1)&lt;=IF(AH27=450,450,AH27+9)))</f>
        <v>0</v>
      </c>
    </row>
    <row r="28" spans="1:35" x14ac:dyDescent="0.2">
      <c r="A28" t="s">
        <v>125</v>
      </c>
      <c r="B28" t="s">
        <v>81</v>
      </c>
      <c r="C28" t="s">
        <v>19</v>
      </c>
      <c r="D28" t="s">
        <v>53</v>
      </c>
      <c r="E28" t="s">
        <v>4865</v>
      </c>
      <c r="F28" s="35">
        <v>46309.590879629628</v>
      </c>
      <c r="G28" t="s">
        <v>21</v>
      </c>
      <c r="H28" t="s">
        <v>4866</v>
      </c>
      <c r="I28">
        <v>370</v>
      </c>
      <c r="J28" t="s">
        <v>22</v>
      </c>
      <c r="K28" t="s">
        <v>23</v>
      </c>
      <c r="L28">
        <v>802</v>
      </c>
      <c r="M28" t="s">
        <v>84</v>
      </c>
      <c r="N28" s="35">
        <v>46309.542499999996</v>
      </c>
      <c r="O28">
        <v>370</v>
      </c>
      <c r="P28" t="s">
        <v>26</v>
      </c>
      <c r="Q28">
        <v>370</v>
      </c>
      <c r="R28" t="str">
        <f>IF(B28="","",_xlfn.XLOOKUP(B28,DB!$A$2:$A$205,DB!$C$2:$C$205,"")&amp;"")</f>
        <v>Sector 5</v>
      </c>
      <c r="S28" t="str">
        <f>IF(B28="","",_xlfn.XLOOKUP(B28,DB!$A$2:$A$205,DB!$E$2:$E$205,""))</f>
        <v>Sector 4</v>
      </c>
      <c r="T28" t="str">
        <f>IF(B28="","",_xlfn.XLOOKUP(B28,DB!$A$2:$A$205,DB!$F$2:$F$205,""))</f>
        <v>VOMAR/XUDUN</v>
      </c>
      <c r="U28" t="str">
        <f>IF(B28="","",_xlfn.XLOOKUP(B28,DB!$A$2:$A$205,DB!$D$2:$D$205,""))</f>
        <v>MMTY</v>
      </c>
      <c r="V28" t="str">
        <f>IF(B28="","",IF(OR(COUNTIF(M28,"????N?????W")&gt;0,COUNTIF(M28,"????N?????E")&gt;0,COUNTIF(M28,"????S?????W")&gt;0,COUNTIF(M28,"????S?????E")&gt;0),_xlfn.XLOOKUP(B28,DB!$A$2:$A$205,DB!$B$2:$B$205,""),M28))</f>
        <v>MATOL</v>
      </c>
      <c r="AF28" s="2">
        <v>0.58333333333333337</v>
      </c>
      <c r="AG28" t="s">
        <v>744</v>
      </c>
      <c r="AH28" s="17">
        <v>200</v>
      </c>
      <c r="AI28" s="17" cm="1">
        <f t="array" ref="AI28">SUMPRODUCT(--(IFERROR(HOUR(Flights_2026_09_3033343536373456789101112[entry_hour]),-1)=HOUR(AF28)),--(IFERROR(Flights_2026_09_3033343536373456789101112[entry_sector],"")=AG28),--(IFERROR(Flights_2026_09_3033343536373456789101112[nfl],-1)&gt;=AH28),--(IFERROR(Flights_2026_09_3033343536373456789101112[nfl],-1)&lt;=IF(AH28=450,450,AH28+9)))</f>
        <v>0</v>
      </c>
    </row>
    <row r="29" spans="1:35" x14ac:dyDescent="0.2">
      <c r="A29" t="s">
        <v>126</v>
      </c>
      <c r="B29" t="s">
        <v>86</v>
      </c>
      <c r="C29" t="s">
        <v>19</v>
      </c>
      <c r="D29" t="s">
        <v>41</v>
      </c>
      <c r="E29" t="s">
        <v>3772</v>
      </c>
      <c r="F29" s="35">
        <v>46309.593310185184</v>
      </c>
      <c r="G29" t="s">
        <v>21</v>
      </c>
      <c r="H29" t="s">
        <v>4867</v>
      </c>
      <c r="I29">
        <v>370</v>
      </c>
      <c r="J29" t="s">
        <v>22</v>
      </c>
      <c r="K29" t="s">
        <v>23</v>
      </c>
      <c r="L29">
        <v>875</v>
      </c>
      <c r="M29" t="s">
        <v>372</v>
      </c>
      <c r="N29" s="35">
        <v>46309.541006944448</v>
      </c>
      <c r="O29">
        <v>370</v>
      </c>
      <c r="P29" t="s">
        <v>26</v>
      </c>
      <c r="Q29">
        <v>370</v>
      </c>
      <c r="R29" t="str">
        <f>IF(B29="","",_xlfn.XLOOKUP(B29,DB!$A$2:$A$205,DB!$C$2:$C$205,"")&amp;"")</f>
        <v>Sector 6</v>
      </c>
      <c r="S29" t="str">
        <f>IF(B29="","",_xlfn.XLOOKUP(B29,DB!$A$2:$A$205,DB!$E$2:$E$205,""))</f>
        <v>Sector 4</v>
      </c>
      <c r="T29" t="str">
        <f>IF(B29="","",_xlfn.XLOOKUP(B29,DB!$A$2:$A$205,DB!$F$2:$F$205,""))</f>
        <v>VOMAR/XUDUN</v>
      </c>
      <c r="U29" t="str">
        <f>IF(B29="","",_xlfn.XLOOKUP(B29,DB!$A$2:$A$205,DB!$D$2:$D$205,""))</f>
        <v>MMEX</v>
      </c>
      <c r="V29" t="str">
        <f>IF(B29="","",IF(OR(COUNTIF(M29,"????N?????W")&gt;0,COUNTIF(M29,"????N?????E")&gt;0,COUNTIF(M29,"????S?????W")&gt;0,COUNTIF(M29,"????S?????E")&gt;0),_xlfn.XLOOKUP(B29,DB!$A$2:$A$205,DB!$B$2:$B$205,""),M29))</f>
        <v>DUTRO</v>
      </c>
      <c r="AF29" s="2">
        <v>0.58333333333333337</v>
      </c>
      <c r="AG29" t="s">
        <v>744</v>
      </c>
      <c r="AH29" s="17">
        <v>210</v>
      </c>
      <c r="AI29" s="17" cm="1">
        <f t="array" ref="AI29">SUMPRODUCT(--(IFERROR(HOUR(Flights_2026_09_3033343536373456789101112[entry_hour]),-1)=HOUR(AF29)),--(IFERROR(Flights_2026_09_3033343536373456789101112[entry_sector],"")=AG29),--(IFERROR(Flights_2026_09_3033343536373456789101112[nfl],-1)&gt;=AH29),--(IFERROR(Flights_2026_09_3033343536373456789101112[nfl],-1)&lt;=IF(AH29=450,450,AH29+9)))</f>
        <v>0</v>
      </c>
    </row>
    <row r="30" spans="1:35" x14ac:dyDescent="0.2">
      <c r="A30" t="s">
        <v>137</v>
      </c>
      <c r="B30" t="s">
        <v>52</v>
      </c>
      <c r="C30" t="s">
        <v>19</v>
      </c>
      <c r="D30" t="s">
        <v>53</v>
      </c>
      <c r="E30" t="s">
        <v>606</v>
      </c>
      <c r="F30" s="35">
        <v>46309.600150462968</v>
      </c>
      <c r="G30" t="s">
        <v>21</v>
      </c>
      <c r="H30" t="s">
        <v>4868</v>
      </c>
      <c r="I30">
        <v>370</v>
      </c>
      <c r="J30" t="s">
        <v>22</v>
      </c>
      <c r="K30" t="s">
        <v>23</v>
      </c>
      <c r="L30">
        <v>855</v>
      </c>
      <c r="M30" t="s">
        <v>56</v>
      </c>
      <c r="N30" s="35">
        <v>46309.55232638889</v>
      </c>
      <c r="O30">
        <v>370</v>
      </c>
      <c r="P30" t="s">
        <v>26</v>
      </c>
      <c r="Q30">
        <v>370</v>
      </c>
      <c r="R30" t="str">
        <f>IF(B30="","",_xlfn.XLOOKUP(B30,DB!$A$2:$A$205,DB!$C$2:$C$205,"")&amp;"")</f>
        <v>Sector 6</v>
      </c>
      <c r="S30" t="str">
        <f>IF(B30="","",_xlfn.XLOOKUP(B30,DB!$A$2:$A$205,DB!$E$2:$E$205,""))</f>
        <v>Sector 4</v>
      </c>
      <c r="T30" t="str">
        <f>IF(B30="","",_xlfn.XLOOKUP(B30,DB!$A$2:$A$205,DB!$F$2:$F$205,""))</f>
        <v>VOMAR/XUDUN</v>
      </c>
      <c r="U30" t="str">
        <f>IF(B30="","",_xlfn.XLOOKUP(B30,DB!$A$2:$A$205,DB!$D$2:$D$205,""))</f>
        <v>MMEX</v>
      </c>
      <c r="V30" t="str">
        <f>IF(B30="","",IF(OR(COUNTIF(M30,"????N?????W")&gt;0,COUNTIF(M30,"????N?????E")&gt;0,COUNTIF(M30,"????S?????W")&gt;0,COUNTIF(M30,"????S?????E")&gt;0),_xlfn.XLOOKUP(B30,DB!$A$2:$A$205,DB!$B$2:$B$205,""),M30))</f>
        <v>ELURA</v>
      </c>
      <c r="AF30" s="2">
        <v>0.58333333333333337</v>
      </c>
      <c r="AG30" t="s">
        <v>744</v>
      </c>
      <c r="AH30" s="17">
        <v>220</v>
      </c>
      <c r="AI30" s="17" cm="1">
        <f t="array" ref="AI30">SUMPRODUCT(--(IFERROR(HOUR(Flights_2026_09_3033343536373456789101112[entry_hour]),-1)=HOUR(AF30)),--(IFERROR(Flights_2026_09_3033343536373456789101112[entry_sector],"")=AG30),--(IFERROR(Flights_2026_09_3033343536373456789101112[nfl],-1)&gt;=AH30),--(IFERROR(Flights_2026_09_3033343536373456789101112[nfl],-1)&lt;=IF(AH30=450,450,AH30+9)))</f>
        <v>2</v>
      </c>
    </row>
    <row r="31" spans="1:35" x14ac:dyDescent="0.2">
      <c r="A31" t="s">
        <v>4869</v>
      </c>
      <c r="B31" t="s">
        <v>4870</v>
      </c>
      <c r="C31" t="s">
        <v>19</v>
      </c>
      <c r="D31" t="s">
        <v>169</v>
      </c>
      <c r="E31" t="s">
        <v>4871</v>
      </c>
      <c r="F31" s="35">
        <v>46309.601863425924</v>
      </c>
      <c r="G31" t="s">
        <v>21</v>
      </c>
      <c r="H31" t="s">
        <v>4872</v>
      </c>
      <c r="I31">
        <v>450</v>
      </c>
      <c r="J31" t="s">
        <v>22</v>
      </c>
      <c r="K31" t="s">
        <v>31</v>
      </c>
      <c r="L31">
        <v>489</v>
      </c>
      <c r="M31" t="s">
        <v>25</v>
      </c>
      <c r="N31" s="35">
        <v>46309.568888888884</v>
      </c>
      <c r="O31">
        <v>450</v>
      </c>
      <c r="P31" t="s">
        <v>26</v>
      </c>
      <c r="Q31">
        <v>450</v>
      </c>
      <c r="R31" t="str">
        <f>IF(B31="","",_xlfn.XLOOKUP(B31,DB!$A$2:$A$205,DB!$C$2:$C$205,"")&amp;"")</f>
        <v/>
      </c>
      <c r="S31" t="str">
        <f>IF(B31="","",_xlfn.XLOOKUP(B31,DB!$A$2:$A$205,DB!$E$2:$E$205,""))</f>
        <v/>
      </c>
      <c r="T31" t="str">
        <f>IF(B31="","",_xlfn.XLOOKUP(B31,DB!$A$2:$A$205,DB!$F$2:$F$205,""))</f>
        <v/>
      </c>
      <c r="U31" t="str">
        <f>IF(B31="","",_xlfn.XLOOKUP(B31,DB!$A$2:$A$205,DB!$D$2:$D$205,""))</f>
        <v/>
      </c>
      <c r="V31" t="str">
        <f>IF(B31="","",IF(OR(COUNTIF(M31,"????N?????W")&gt;0,COUNTIF(M31,"????N?????E")&gt;0,COUNTIF(M31,"????S?????W")&gt;0,COUNTIF(M31,"????S?????E")&gt;0),_xlfn.XLOOKUP(B31,DB!$A$2:$A$205,DB!$B$2:$B$205,""),M31))</f>
        <v>KEHLI</v>
      </c>
      <c r="AF31" s="2">
        <v>0.58333333333333337</v>
      </c>
      <c r="AG31" t="s">
        <v>744</v>
      </c>
      <c r="AH31" s="17">
        <v>230</v>
      </c>
      <c r="AI31" s="17" cm="1">
        <f t="array" ref="AI31">SUMPRODUCT(--(IFERROR(HOUR(Flights_2026_09_3033343536373456789101112[entry_hour]),-1)=HOUR(AF31)),--(IFERROR(Flights_2026_09_3033343536373456789101112[entry_sector],"")=AG31),--(IFERROR(Flights_2026_09_3033343536373456789101112[nfl],-1)&gt;=AH31),--(IFERROR(Flights_2026_09_3033343536373456789101112[nfl],-1)&lt;=IF(AH31=450,450,AH31+9)))</f>
        <v>0</v>
      </c>
    </row>
    <row r="32" spans="1:35" x14ac:dyDescent="0.2">
      <c r="A32" t="s">
        <v>376</v>
      </c>
      <c r="B32" t="s">
        <v>49</v>
      </c>
      <c r="C32" t="s">
        <v>19</v>
      </c>
      <c r="D32" t="s">
        <v>107</v>
      </c>
      <c r="E32" t="s">
        <v>2324</v>
      </c>
      <c r="F32" s="35">
        <v>46309.604004629626</v>
      </c>
      <c r="G32" t="s">
        <v>21</v>
      </c>
      <c r="H32" t="s">
        <v>4873</v>
      </c>
      <c r="I32">
        <v>360</v>
      </c>
      <c r="J32" t="s">
        <v>22</v>
      </c>
      <c r="K32" t="s">
        <v>23</v>
      </c>
      <c r="L32">
        <v>164</v>
      </c>
      <c r="M32" t="s">
        <v>37</v>
      </c>
      <c r="N32" s="35">
        <v>46309.590231481481</v>
      </c>
      <c r="O32">
        <v>297</v>
      </c>
      <c r="P32" t="s">
        <v>26</v>
      </c>
      <c r="Q32">
        <v>220</v>
      </c>
      <c r="R32" t="str">
        <f>IF(B32="","",_xlfn.XLOOKUP(B32,DB!$A$2:$A$205,DB!$C$2:$C$205,"")&amp;"")</f>
        <v>Sector 3</v>
      </c>
      <c r="S32" t="str">
        <f>IF(B32="","",_xlfn.XLOOKUP(B32,DB!$A$2:$A$205,DB!$E$2:$E$205,""))</f>
        <v>Sector 3</v>
      </c>
      <c r="T32" t="str">
        <f>IF(B32="","",_xlfn.XLOOKUP(B32,DB!$A$2:$A$205,DB!$F$2:$F$205,""))</f>
        <v>NOSAT</v>
      </c>
      <c r="U32" t="str">
        <f>IF(B32="","",_xlfn.XLOOKUP(B32,DB!$A$2:$A$205,DB!$D$2:$D$205,""))</f>
        <v>KZHU</v>
      </c>
      <c r="V32" t="str">
        <f>IF(B32="","",IF(OR(COUNTIF(M32,"????N?????W")&gt;0,COUNTIF(M32,"????N?????E")&gt;0,COUNTIF(M32,"????S?????W")&gt;0,COUNTIF(M32,"????S?????E")&gt;0),_xlfn.XLOOKUP(B32,DB!$A$2:$A$205,DB!$B$2:$B$205,""),M32))</f>
        <v>NOSAT</v>
      </c>
      <c r="AF32" s="2">
        <v>0.58333333333333337</v>
      </c>
      <c r="AG32" t="s">
        <v>744</v>
      </c>
      <c r="AH32" s="17">
        <v>240</v>
      </c>
      <c r="AI32" s="17" cm="1">
        <f t="array" ref="AI32">SUMPRODUCT(--(IFERROR(HOUR(Flights_2026_09_3033343536373456789101112[entry_hour]),-1)=HOUR(AF32)),--(IFERROR(Flights_2026_09_3033343536373456789101112[entry_sector],"")=AG32),--(IFERROR(Flights_2026_09_3033343536373456789101112[nfl],-1)&gt;=AH32),--(IFERROR(Flights_2026_09_3033343536373456789101112[nfl],-1)&lt;=IF(AH32=450,450,AH32+9)))</f>
        <v>0</v>
      </c>
    </row>
    <row r="33" spans="1:35" x14ac:dyDescent="0.2">
      <c r="A33" t="s">
        <v>134</v>
      </c>
      <c r="B33" t="s">
        <v>75</v>
      </c>
      <c r="C33" t="s">
        <v>19</v>
      </c>
      <c r="D33" t="s">
        <v>41</v>
      </c>
      <c r="E33" t="s">
        <v>2593</v>
      </c>
      <c r="F33" s="35">
        <v>46309.606493055559</v>
      </c>
      <c r="G33" t="s">
        <v>28</v>
      </c>
      <c r="H33" t="s">
        <v>4874</v>
      </c>
      <c r="I33">
        <v>390</v>
      </c>
      <c r="J33" t="s">
        <v>22</v>
      </c>
      <c r="K33" t="s">
        <v>23</v>
      </c>
      <c r="L33">
        <v>846</v>
      </c>
      <c r="M33" t="s">
        <v>2391</v>
      </c>
      <c r="N33" s="35">
        <v>46309.559062500004</v>
      </c>
      <c r="O33">
        <v>390</v>
      </c>
      <c r="P33" t="s">
        <v>26</v>
      </c>
      <c r="Q33">
        <v>390</v>
      </c>
      <c r="R33" t="str">
        <f>IF(B33="","",_xlfn.XLOOKUP(B33,DB!$A$2:$A$205,DB!$C$2:$C$205,"")&amp;"")</f>
        <v>Sector 5</v>
      </c>
      <c r="S33" t="str">
        <f>IF(B33="","",_xlfn.XLOOKUP(B33,DB!$A$2:$A$205,DB!$E$2:$E$205,""))</f>
        <v>Sector 4</v>
      </c>
      <c r="T33" t="str">
        <f>IF(B33="","",_xlfn.XLOOKUP(B33,DB!$A$2:$A$205,DB!$F$2:$F$205,""))</f>
        <v>VOMAR/XUDUN</v>
      </c>
      <c r="U33" t="str">
        <f>IF(B33="","",_xlfn.XLOOKUP(B33,DB!$A$2:$A$205,DB!$D$2:$D$205,""))</f>
        <v>MMEX</v>
      </c>
      <c r="V33" t="str">
        <f>IF(B33="","",IF(OR(COUNTIF(M33,"????N?????W")&gt;0,COUNTIF(M33,"????N?????E")&gt;0,COUNTIF(M33,"????S?????W")&gt;0,COUNTIF(M33,"????S?????E")&gt;0),_xlfn.XLOOKUP(B33,DB!$A$2:$A$205,DB!$B$2:$B$205,""),M33))</f>
        <v>LIDAM</v>
      </c>
      <c r="AF33" s="2">
        <v>0.58333333333333337</v>
      </c>
      <c r="AG33" t="s">
        <v>744</v>
      </c>
      <c r="AH33" s="17">
        <v>250</v>
      </c>
      <c r="AI33" s="17" cm="1">
        <f t="array" ref="AI33">SUMPRODUCT(--(IFERROR(HOUR(Flights_2026_09_3033343536373456789101112[entry_hour]),-1)=HOUR(AF33)),--(IFERROR(Flights_2026_09_3033343536373456789101112[entry_sector],"")=AG33),--(IFERROR(Flights_2026_09_3033343536373456789101112[nfl],-1)&gt;=AH33),--(IFERROR(Flights_2026_09_3033343536373456789101112[nfl],-1)&lt;=IF(AH33=450,450,AH33+9)))</f>
        <v>0</v>
      </c>
    </row>
    <row r="34" spans="1:35" x14ac:dyDescent="0.2">
      <c r="A34" t="s">
        <v>3147</v>
      </c>
      <c r="B34" t="s">
        <v>472</v>
      </c>
      <c r="C34" t="s">
        <v>19</v>
      </c>
      <c r="D34" t="s">
        <v>50</v>
      </c>
      <c r="E34" t="s">
        <v>4697</v>
      </c>
      <c r="F34" s="35">
        <v>46309.607291666667</v>
      </c>
      <c r="G34" t="s">
        <v>21</v>
      </c>
      <c r="H34" t="s">
        <v>4875</v>
      </c>
      <c r="I34">
        <v>310</v>
      </c>
      <c r="J34" t="s">
        <v>22</v>
      </c>
      <c r="K34" t="s">
        <v>23</v>
      </c>
      <c r="L34">
        <v>467</v>
      </c>
      <c r="M34" t="s">
        <v>218</v>
      </c>
      <c r="N34" s="35">
        <v>46309.579826388886</v>
      </c>
      <c r="O34">
        <v>310</v>
      </c>
      <c r="P34" t="s">
        <v>26</v>
      </c>
      <c r="Q34">
        <v>310</v>
      </c>
      <c r="R34" t="str">
        <f>IF(B34="","",_xlfn.XLOOKUP(B34,DB!$A$2:$A$205,DB!$C$2:$C$205,"")&amp;"")</f>
        <v>Sector 5</v>
      </c>
      <c r="S34" t="str">
        <f>IF(B34="","",_xlfn.XLOOKUP(B34,DB!$A$2:$A$205,DB!$E$2:$E$205,""))</f>
        <v>Sector 4</v>
      </c>
      <c r="T34" t="str">
        <f>IF(B34="","",_xlfn.XLOOKUP(B34,DB!$A$2:$A$205,DB!$F$2:$F$205,""))</f>
        <v>VOMAR/XUDUN</v>
      </c>
      <c r="U34" t="str">
        <f>IF(B34="","",_xlfn.XLOOKUP(B34,DB!$A$2:$A$205,DB!$D$2:$D$205,""))</f>
        <v>KZHU</v>
      </c>
      <c r="V34" t="str">
        <f>IF(B34="","",IF(OR(COUNTIF(M34,"????N?????W")&gt;0,COUNTIF(M34,"????N?????E")&gt;0,COUNTIF(M34,"????S?????W")&gt;0,COUNTIF(M34,"????S?????E")&gt;0),_xlfn.XLOOKUP(B34,DB!$A$2:$A$205,DB!$B$2:$B$205,""),M34))</f>
        <v>IRDOV</v>
      </c>
      <c r="AF34" s="2">
        <v>0.58333333333333337</v>
      </c>
      <c r="AG34" t="s">
        <v>744</v>
      </c>
      <c r="AH34" s="17">
        <v>260</v>
      </c>
      <c r="AI34" s="17" cm="1">
        <f t="array" ref="AI34">SUMPRODUCT(--(IFERROR(HOUR(Flights_2026_09_3033343536373456789101112[entry_hour]),-1)=HOUR(AF34)),--(IFERROR(Flights_2026_09_3033343536373456789101112[entry_sector],"")=AG34),--(IFERROR(Flights_2026_09_3033343536373456789101112[nfl],-1)&gt;=AH34),--(IFERROR(Flights_2026_09_3033343536373456789101112[nfl],-1)&lt;=IF(AH34=450,450,AH34+9)))</f>
        <v>0</v>
      </c>
    </row>
    <row r="35" spans="1:35" x14ac:dyDescent="0.2">
      <c r="A35" t="s">
        <v>130</v>
      </c>
      <c r="B35" t="s">
        <v>65</v>
      </c>
      <c r="C35" t="s">
        <v>19</v>
      </c>
      <c r="D35" t="s">
        <v>20</v>
      </c>
      <c r="E35" t="s">
        <v>592</v>
      </c>
      <c r="F35" s="35">
        <v>46309.6096875</v>
      </c>
      <c r="G35" t="s">
        <v>21</v>
      </c>
      <c r="H35" t="s">
        <v>4876</v>
      </c>
      <c r="I35">
        <v>350</v>
      </c>
      <c r="J35" t="s">
        <v>22</v>
      </c>
      <c r="K35" t="s">
        <v>23</v>
      </c>
      <c r="L35">
        <v>863</v>
      </c>
      <c r="M35" t="s">
        <v>56</v>
      </c>
      <c r="N35" s="35">
        <v>46309.562256944446</v>
      </c>
      <c r="O35">
        <v>350</v>
      </c>
      <c r="P35" t="s">
        <v>26</v>
      </c>
      <c r="Q35">
        <v>350</v>
      </c>
      <c r="R35" t="str">
        <f>IF(B35="","",_xlfn.XLOOKUP(B35,DB!$A$2:$A$205,DB!$C$2:$C$205,"")&amp;"")</f>
        <v>Sector 6</v>
      </c>
      <c r="S35" t="str">
        <f>IF(B35="","",_xlfn.XLOOKUP(B35,DB!$A$2:$A$205,DB!$E$2:$E$205,""))</f>
        <v>Sector 4</v>
      </c>
      <c r="T35" t="str">
        <f>IF(B35="","",_xlfn.XLOOKUP(B35,DB!$A$2:$A$205,DB!$F$2:$F$205,""))</f>
        <v>VOMAR/XUDUN</v>
      </c>
      <c r="U35" t="str">
        <f>IF(B35="","",_xlfn.XLOOKUP(B35,DB!$A$2:$A$205,DB!$D$2:$D$205,""))</f>
        <v>MMEX</v>
      </c>
      <c r="V35" t="str">
        <f>IF(B35="","",IF(OR(COUNTIF(M35,"????N?????W")&gt;0,COUNTIF(M35,"????N?????E")&gt;0,COUNTIF(M35,"????S?????W")&gt;0,COUNTIF(M35,"????S?????E")&gt;0),_xlfn.XLOOKUP(B35,DB!$A$2:$A$205,DB!$B$2:$B$205,""),M35))</f>
        <v>ELURA</v>
      </c>
      <c r="AF35" s="2">
        <v>0.58333333333333337</v>
      </c>
      <c r="AG35" t="s">
        <v>744</v>
      </c>
      <c r="AH35" s="17">
        <v>270</v>
      </c>
      <c r="AI35" s="17" cm="1">
        <f t="array" ref="AI35">SUMPRODUCT(--(IFERROR(HOUR(Flights_2026_09_3033343536373456789101112[entry_hour]),-1)=HOUR(AF35)),--(IFERROR(Flights_2026_09_3033343536373456789101112[entry_sector],"")=AG35),--(IFERROR(Flights_2026_09_3033343536373456789101112[nfl],-1)&gt;=AH35),--(IFERROR(Flights_2026_09_3033343536373456789101112[nfl],-1)&lt;=IF(AH35=450,450,AH35+9)))</f>
        <v>0</v>
      </c>
    </row>
    <row r="36" spans="1:35" x14ac:dyDescent="0.2">
      <c r="A36" t="s">
        <v>142</v>
      </c>
      <c r="B36" t="s">
        <v>49</v>
      </c>
      <c r="C36" t="s">
        <v>19</v>
      </c>
      <c r="D36" t="s">
        <v>50</v>
      </c>
      <c r="E36" t="s">
        <v>2613</v>
      </c>
      <c r="F36" s="35">
        <v>46309.610821759255</v>
      </c>
      <c r="G36" t="s">
        <v>21</v>
      </c>
      <c r="H36" t="s">
        <v>4877</v>
      </c>
      <c r="I36">
        <v>360</v>
      </c>
      <c r="J36" t="s">
        <v>22</v>
      </c>
      <c r="K36" t="s">
        <v>23</v>
      </c>
      <c r="L36">
        <v>186</v>
      </c>
      <c r="M36" t="s">
        <v>37</v>
      </c>
      <c r="N36" s="35">
        <v>46309.597083333334</v>
      </c>
      <c r="O36">
        <v>267</v>
      </c>
      <c r="P36" t="s">
        <v>26</v>
      </c>
      <c r="Q36">
        <v>220</v>
      </c>
      <c r="R36" t="str">
        <f>IF(B36="","",_xlfn.XLOOKUP(B36,DB!$A$2:$A$205,DB!$C$2:$C$205,"")&amp;"")</f>
        <v>Sector 3</v>
      </c>
      <c r="S36" t="str">
        <f>IF(B36="","",_xlfn.XLOOKUP(B36,DB!$A$2:$A$205,DB!$E$2:$E$205,""))</f>
        <v>Sector 3</v>
      </c>
      <c r="T36" t="str">
        <f>IF(B36="","",_xlfn.XLOOKUP(B36,DB!$A$2:$A$205,DB!$F$2:$F$205,""))</f>
        <v>NOSAT</v>
      </c>
      <c r="U36" t="str">
        <f>IF(B36="","",_xlfn.XLOOKUP(B36,DB!$A$2:$A$205,DB!$D$2:$D$205,""))</f>
        <v>KZHU</v>
      </c>
      <c r="V36" t="str">
        <f>IF(B36="","",IF(OR(COUNTIF(M36,"????N?????W")&gt;0,COUNTIF(M36,"????N?????E")&gt;0,COUNTIF(M36,"????S?????W")&gt;0,COUNTIF(M36,"????S?????E")&gt;0),_xlfn.XLOOKUP(B36,DB!$A$2:$A$205,DB!$B$2:$B$205,""),M36))</f>
        <v>NOSAT</v>
      </c>
      <c r="AF36" s="2">
        <v>0.58333333333333337</v>
      </c>
      <c r="AG36" t="s">
        <v>744</v>
      </c>
      <c r="AH36" s="17">
        <v>280</v>
      </c>
      <c r="AI36" s="17" cm="1">
        <f t="array" ref="AI36">SUMPRODUCT(--(IFERROR(HOUR(Flights_2026_09_3033343536373456789101112[entry_hour]),-1)=HOUR(AF36)),--(IFERROR(Flights_2026_09_3033343536373456789101112[entry_sector],"")=AG36),--(IFERROR(Flights_2026_09_3033343536373456789101112[nfl],-1)&gt;=AH36),--(IFERROR(Flights_2026_09_3033343536373456789101112[nfl],-1)&lt;=IF(AH36=450,450,AH36+9)))</f>
        <v>0</v>
      </c>
    </row>
    <row r="37" spans="1:35" x14ac:dyDescent="0.2">
      <c r="A37" t="s">
        <v>442</v>
      </c>
      <c r="B37" t="s">
        <v>86</v>
      </c>
      <c r="C37" t="s">
        <v>19</v>
      </c>
      <c r="D37" t="s">
        <v>41</v>
      </c>
      <c r="E37" t="s">
        <v>4241</v>
      </c>
      <c r="F37" s="35">
        <v>46309.612083333333</v>
      </c>
      <c r="G37" t="s">
        <v>21</v>
      </c>
      <c r="H37" t="s">
        <v>4878</v>
      </c>
      <c r="I37">
        <v>370</v>
      </c>
      <c r="J37" t="s">
        <v>22</v>
      </c>
      <c r="K37" t="s">
        <v>23</v>
      </c>
      <c r="L37">
        <v>878</v>
      </c>
      <c r="M37" t="s">
        <v>4068</v>
      </c>
      <c r="N37" s="35">
        <v>46309.559907407413</v>
      </c>
      <c r="O37">
        <v>370</v>
      </c>
      <c r="P37" t="s">
        <v>26</v>
      </c>
      <c r="Q37">
        <v>370</v>
      </c>
      <c r="R37" t="str">
        <f>IF(B37="","",_xlfn.XLOOKUP(B37,DB!$A$2:$A$205,DB!$C$2:$C$205,"")&amp;"")</f>
        <v>Sector 6</v>
      </c>
      <c r="S37" t="str">
        <f>IF(B37="","",_xlfn.XLOOKUP(B37,DB!$A$2:$A$205,DB!$E$2:$E$205,""))</f>
        <v>Sector 4</v>
      </c>
      <c r="T37" t="str">
        <f>IF(B37="","",_xlfn.XLOOKUP(B37,DB!$A$2:$A$205,DB!$F$2:$F$205,""))</f>
        <v>VOMAR/XUDUN</v>
      </c>
      <c r="U37" t="str">
        <f>IF(B37="","",_xlfn.XLOOKUP(B37,DB!$A$2:$A$205,DB!$D$2:$D$205,""))</f>
        <v>MMEX</v>
      </c>
      <c r="V37" t="str">
        <f>IF(B37="","",IF(OR(COUNTIF(M37,"????N?????W")&gt;0,COUNTIF(M37,"????N?????E")&gt;0,COUNTIF(M37,"????S?????W")&gt;0,COUNTIF(M37,"????S?????E")&gt;0),_xlfn.XLOOKUP(B37,DB!$A$2:$A$205,DB!$B$2:$B$205,""),M37))</f>
        <v>GOTAS</v>
      </c>
      <c r="AF37" s="2">
        <v>0.58333333333333337</v>
      </c>
      <c r="AG37" t="s">
        <v>744</v>
      </c>
      <c r="AH37" s="17">
        <v>290</v>
      </c>
      <c r="AI37" s="17" cm="1">
        <f t="array" ref="AI37">SUMPRODUCT(--(IFERROR(HOUR(Flights_2026_09_3033343536373456789101112[entry_hour]),-1)=HOUR(AF37)),--(IFERROR(Flights_2026_09_3033343536373456789101112[entry_sector],"")=AG37),--(IFERROR(Flights_2026_09_3033343536373456789101112[nfl],-1)&gt;=AH37),--(IFERROR(Flights_2026_09_3033343536373456789101112[nfl],-1)&lt;=IF(AH37=450,450,AH37+9)))</f>
        <v>0</v>
      </c>
    </row>
    <row r="38" spans="1:35" x14ac:dyDescent="0.2">
      <c r="A38" t="s">
        <v>596</v>
      </c>
      <c r="B38" t="s">
        <v>597</v>
      </c>
      <c r="C38" t="s">
        <v>19</v>
      </c>
      <c r="D38" t="s">
        <v>47</v>
      </c>
      <c r="E38" t="s">
        <v>4879</v>
      </c>
      <c r="F38" s="35">
        <v>46309.61336805555</v>
      </c>
      <c r="G38" t="s">
        <v>21</v>
      </c>
      <c r="H38" t="s">
        <v>4880</v>
      </c>
      <c r="I38">
        <v>370</v>
      </c>
      <c r="J38" t="s">
        <v>22</v>
      </c>
      <c r="K38" t="s">
        <v>23</v>
      </c>
      <c r="L38">
        <v>720</v>
      </c>
      <c r="M38" t="s">
        <v>251</v>
      </c>
      <c r="N38" s="35">
        <v>46309.569861111115</v>
      </c>
      <c r="O38">
        <v>370</v>
      </c>
      <c r="P38" t="s">
        <v>26</v>
      </c>
      <c r="Q38">
        <v>370</v>
      </c>
      <c r="R38" t="str">
        <f>IF(B38="","",_xlfn.XLOOKUP(B38,DB!$A$2:$A$205,DB!$C$2:$C$205,"")&amp;"")</f>
        <v>Sector 3</v>
      </c>
      <c r="S38" t="str">
        <f>IF(B38="","",_xlfn.XLOOKUP(B38,DB!$A$2:$A$205,DB!$E$2:$E$205,""))</f>
        <v>Sector 3</v>
      </c>
      <c r="T38" t="str">
        <f>IF(B38="","",_xlfn.XLOOKUP(B38,DB!$A$2:$A$205,DB!$F$2:$F$205,""))</f>
        <v>NOSAT</v>
      </c>
      <c r="U38" t="str">
        <f>IF(B38="","",_xlfn.XLOOKUP(B38,DB!$A$2:$A$205,DB!$D$2:$D$205,""))</f>
        <v>KZHU</v>
      </c>
      <c r="V38" t="str">
        <f>IF(B38="","",IF(OR(COUNTIF(M38,"????N?????W")&gt;0,COUNTIF(M38,"????N?????E")&gt;0,COUNTIF(M38,"????S?????W")&gt;0,COUNTIF(M38,"????S?????E")&gt;0),_xlfn.XLOOKUP(B38,DB!$A$2:$A$205,DB!$B$2:$B$205,""),M38))</f>
        <v>IPSEV</v>
      </c>
      <c r="AF38" s="2">
        <v>0.58333333333333337</v>
      </c>
      <c r="AG38" t="s">
        <v>744</v>
      </c>
      <c r="AH38" s="17">
        <v>300</v>
      </c>
      <c r="AI38" s="17" cm="1">
        <f t="array" ref="AI38">SUMPRODUCT(--(IFERROR(HOUR(Flights_2026_09_3033343536373456789101112[entry_hour]),-1)=HOUR(AF38)),--(IFERROR(Flights_2026_09_3033343536373456789101112[entry_sector],"")=AG38),--(IFERROR(Flights_2026_09_3033343536373456789101112[nfl],-1)&gt;=AH38),--(IFERROR(Flights_2026_09_3033343536373456789101112[nfl],-1)&lt;=IF(AH38=450,450,AH38+9)))</f>
        <v>0</v>
      </c>
    </row>
    <row r="39" spans="1:35" x14ac:dyDescent="0.2">
      <c r="A39" t="s">
        <v>146</v>
      </c>
      <c r="B39" t="s">
        <v>89</v>
      </c>
      <c r="C39" t="s">
        <v>19</v>
      </c>
      <c r="D39" t="s">
        <v>47</v>
      </c>
      <c r="E39" t="s">
        <v>2548</v>
      </c>
      <c r="F39" s="35">
        <v>46309.614803240736</v>
      </c>
      <c r="G39" t="s">
        <v>21</v>
      </c>
      <c r="H39" t="s">
        <v>4881</v>
      </c>
      <c r="I39">
        <v>340</v>
      </c>
      <c r="J39" t="s">
        <v>22</v>
      </c>
      <c r="K39" t="s">
        <v>23</v>
      </c>
      <c r="L39">
        <v>244</v>
      </c>
      <c r="M39" t="s">
        <v>44</v>
      </c>
      <c r="N39" s="35">
        <v>46309.59547453704</v>
      </c>
      <c r="O39">
        <v>150</v>
      </c>
      <c r="P39" t="s">
        <v>26</v>
      </c>
      <c r="Q39">
        <v>360</v>
      </c>
      <c r="R39" t="str">
        <f>IF(B39="","",_xlfn.XLOOKUP(B39,DB!$A$2:$A$205,DB!$C$2:$C$205,"")&amp;"")</f>
        <v>Sector 7</v>
      </c>
      <c r="S39" t="str">
        <f>IF(B39="","",_xlfn.XLOOKUP(B39,DB!$A$2:$A$205,DB!$E$2:$E$205,""))</f>
        <v>Sector 7</v>
      </c>
      <c r="T39" t="str">
        <f>IF(B39="","",_xlfn.XLOOKUP(B39,DB!$A$2:$A$205,DB!$F$2:$F$205,""))</f>
        <v>PAULE/SIGMA</v>
      </c>
      <c r="U39" t="str">
        <f>IF(B39="","",_xlfn.XLOOKUP(B39,DB!$A$2:$A$205,DB!$D$2:$D$205,""))</f>
        <v>MHCC</v>
      </c>
      <c r="V39" t="str">
        <f>IF(B39="","",IF(OR(COUNTIF(M39,"????N?????W")&gt;0,COUNTIF(M39,"????N?????E")&gt;0,COUNTIF(M39,"????S?????W")&gt;0,COUNTIF(M39,"????S?????E")&gt;0),_xlfn.XLOOKUP(B39,DB!$A$2:$A$205,DB!$B$2:$B$205,""),M39))</f>
        <v>SIGMA</v>
      </c>
      <c r="AF39" s="2">
        <v>0.58333333333333337</v>
      </c>
      <c r="AG39" t="s">
        <v>744</v>
      </c>
      <c r="AH39" s="17">
        <v>310</v>
      </c>
      <c r="AI39" s="17" cm="1">
        <f t="array" ref="AI39">SUMPRODUCT(--(IFERROR(HOUR(Flights_2026_09_3033343536373456789101112[entry_hour]),-1)=HOUR(AF39)),--(IFERROR(Flights_2026_09_3033343536373456789101112[entry_sector],"")=AG39),--(IFERROR(Flights_2026_09_3033343536373456789101112[nfl],-1)&gt;=AH39),--(IFERROR(Flights_2026_09_3033343536373456789101112[nfl],-1)&lt;=IF(AH39=450,450,AH39+9)))</f>
        <v>0</v>
      </c>
    </row>
    <row r="40" spans="1:35" x14ac:dyDescent="0.2">
      <c r="A40" t="s">
        <v>2248</v>
      </c>
      <c r="B40" t="s">
        <v>57</v>
      </c>
      <c r="C40" t="s">
        <v>19</v>
      </c>
      <c r="D40" t="s">
        <v>47</v>
      </c>
      <c r="E40" t="s">
        <v>3023</v>
      </c>
      <c r="F40" s="35">
        <v>46309.615798611107</v>
      </c>
      <c r="G40" t="s">
        <v>21</v>
      </c>
      <c r="H40" t="s">
        <v>4882</v>
      </c>
      <c r="I40">
        <v>370</v>
      </c>
      <c r="J40" t="s">
        <v>22</v>
      </c>
      <c r="K40" t="s">
        <v>23</v>
      </c>
      <c r="L40">
        <v>560</v>
      </c>
      <c r="M40" t="s">
        <v>25</v>
      </c>
      <c r="N40" s="35">
        <v>46309.581087962964</v>
      </c>
      <c r="O40">
        <v>370</v>
      </c>
      <c r="P40" t="s">
        <v>26</v>
      </c>
      <c r="Q40">
        <v>370</v>
      </c>
      <c r="R40" t="str">
        <f>IF(B40="","",_xlfn.XLOOKUP(B40,DB!$A$2:$A$205,DB!$C$2:$C$205,"")&amp;"")</f>
        <v>Sector 5</v>
      </c>
      <c r="S40" t="str">
        <f>IF(B40="","",_xlfn.XLOOKUP(B40,DB!$A$2:$A$205,DB!$E$2:$E$205,""))</f>
        <v>Sector 4</v>
      </c>
      <c r="T40" t="str">
        <f>IF(B40="","",_xlfn.XLOOKUP(B40,DB!$A$2:$A$205,DB!$F$2:$F$205,""))</f>
        <v>VOMAR/XUDUN</v>
      </c>
      <c r="U40" t="str">
        <f>IF(B40="","",_xlfn.XLOOKUP(B40,DB!$A$2:$A$205,DB!$D$2:$D$205,""))</f>
        <v>KZHU</v>
      </c>
      <c r="V40" t="str">
        <f>IF(B40="","",IF(OR(COUNTIF(M40,"????N?????W")&gt;0,COUNTIF(M40,"????N?????E")&gt;0,COUNTIF(M40,"????S?????W")&gt;0,COUNTIF(M40,"????S?????E")&gt;0),_xlfn.XLOOKUP(B40,DB!$A$2:$A$205,DB!$B$2:$B$205,""),M40))</f>
        <v>KEHLI</v>
      </c>
      <c r="AF40" s="2">
        <v>0.58333333333333337</v>
      </c>
      <c r="AG40" t="s">
        <v>744</v>
      </c>
      <c r="AH40" s="17">
        <v>320</v>
      </c>
      <c r="AI40" s="17" cm="1">
        <f t="array" ref="AI40">SUMPRODUCT(--(IFERROR(HOUR(Flights_2026_09_3033343536373456789101112[entry_hour]),-1)=HOUR(AF40)),--(IFERROR(Flights_2026_09_3033343536373456789101112[entry_sector],"")=AG40),--(IFERROR(Flights_2026_09_3033343536373456789101112[nfl],-1)&gt;=AH40),--(IFERROR(Flights_2026_09_3033343536373456789101112[nfl],-1)&lt;=IF(AH40=450,450,AH40+9)))</f>
        <v>0</v>
      </c>
    </row>
    <row r="41" spans="1:35" x14ac:dyDescent="0.2">
      <c r="A41" t="s">
        <v>139</v>
      </c>
      <c r="B41" t="s">
        <v>140</v>
      </c>
      <c r="C41" t="s">
        <v>19</v>
      </c>
      <c r="D41" t="s">
        <v>60</v>
      </c>
      <c r="E41" t="s">
        <v>61</v>
      </c>
      <c r="F41" s="35">
        <v>46309.617511574077</v>
      </c>
      <c r="G41" t="s">
        <v>21</v>
      </c>
      <c r="H41" t="s">
        <v>4883</v>
      </c>
      <c r="I41">
        <v>210</v>
      </c>
      <c r="J41" t="s">
        <v>22</v>
      </c>
      <c r="K41" t="s">
        <v>23</v>
      </c>
      <c r="L41">
        <v>477</v>
      </c>
      <c r="M41" t="s">
        <v>140</v>
      </c>
      <c r="N41" s="35">
        <v>46309.584652777776</v>
      </c>
      <c r="O41">
        <v>0</v>
      </c>
      <c r="P41" t="s">
        <v>26</v>
      </c>
      <c r="Q41">
        <v>70</v>
      </c>
      <c r="R41" t="str">
        <f>IF(B41="","",_xlfn.XLOOKUP(B41,DB!$A$2:$A$205,DB!$C$2:$C$205,"")&amp;"")</f>
        <v>Sector 4</v>
      </c>
      <c r="S41" t="str">
        <f>IF(B41="","",_xlfn.XLOOKUP(B41,DB!$A$2:$A$205,DB!$E$2:$E$205,""))</f>
        <v>Sector 4</v>
      </c>
      <c r="T41" t="str">
        <f>IF(B41="","",_xlfn.XLOOKUP(B41,DB!$A$2:$A$205,DB!$F$2:$F$205,""))</f>
        <v>VOMAR/XUDUN</v>
      </c>
      <c r="U41" t="str">
        <f>IF(B41="","",_xlfn.XLOOKUP(B41,DB!$A$2:$A$205,DB!$D$2:$D$205,""))</f>
        <v>MMID</v>
      </c>
      <c r="V41" t="str">
        <f>IF(B41="","",IF(OR(COUNTIF(M41,"????N?????W")&gt;0,COUNTIF(M41,"????N?????E")&gt;0,COUNTIF(M41,"????S?????W")&gt;0,COUNTIF(M41,"????S?????E")&gt;0),_xlfn.XLOOKUP(B41,DB!$A$2:$A$205,DB!$B$2:$B$205,""),M41))</f>
        <v>MMMD</v>
      </c>
      <c r="AF41" s="2">
        <v>0.58333333333333337</v>
      </c>
      <c r="AG41" t="s">
        <v>744</v>
      </c>
      <c r="AH41" s="17">
        <v>330</v>
      </c>
      <c r="AI41" s="17" cm="1">
        <f t="array" ref="AI41">SUMPRODUCT(--(IFERROR(HOUR(Flights_2026_09_3033343536373456789101112[entry_hour]),-1)=HOUR(AF41)),--(IFERROR(Flights_2026_09_3033343536373456789101112[entry_sector],"")=AG41),--(IFERROR(Flights_2026_09_3033343536373456789101112[nfl],-1)&gt;=AH41),--(IFERROR(Flights_2026_09_3033343536373456789101112[nfl],-1)&lt;=IF(AH41=450,450,AH41+9)))</f>
        <v>1</v>
      </c>
    </row>
    <row r="42" spans="1:35" x14ac:dyDescent="0.2">
      <c r="A42" t="s">
        <v>392</v>
      </c>
      <c r="B42" t="s">
        <v>19</v>
      </c>
      <c r="C42" t="s">
        <v>19</v>
      </c>
      <c r="D42" t="s">
        <v>393</v>
      </c>
      <c r="F42" s="35">
        <v>46309.618668981479</v>
      </c>
      <c r="G42" t="s">
        <v>28</v>
      </c>
      <c r="H42" t="s">
        <v>4884</v>
      </c>
      <c r="I42">
        <v>15</v>
      </c>
      <c r="J42" t="s">
        <v>30</v>
      </c>
      <c r="K42" t="s">
        <v>31</v>
      </c>
      <c r="L42">
        <v>79</v>
      </c>
      <c r="M42" t="s">
        <v>19</v>
      </c>
      <c r="N42" s="35">
        <v>46309.586157407408</v>
      </c>
      <c r="O42">
        <v>0</v>
      </c>
      <c r="P42" t="s">
        <v>32</v>
      </c>
      <c r="Q42">
        <v>15</v>
      </c>
      <c r="R42" t="str">
        <f>IF(B42="","",_xlfn.XLOOKUP(B42,DB!$A$2:$A$205,DB!$C$2:$C$205,"")&amp;"")</f>
        <v/>
      </c>
      <c r="S42" t="str">
        <f>IF(B42="","",_xlfn.XLOOKUP(B42,DB!$A$2:$A$205,DB!$E$2:$E$205,""))</f>
        <v/>
      </c>
      <c r="T42" t="str">
        <f>IF(B42="","",_xlfn.XLOOKUP(B42,DB!$A$2:$A$205,DB!$F$2:$F$205,""))</f>
        <v/>
      </c>
      <c r="U42" t="str">
        <f>IF(B42="","",_xlfn.XLOOKUP(B42,DB!$A$2:$A$205,DB!$D$2:$D$205,""))</f>
        <v/>
      </c>
      <c r="V42" t="str">
        <f>IF(B42="","",IF(OR(COUNTIF(M42,"????N?????W")&gt;0,COUNTIF(M42,"????N?????E")&gt;0,COUNTIF(M42,"????S?????W")&gt;0,COUNTIF(M42,"????S?????E")&gt;0),_xlfn.XLOOKUP(B42,DB!$A$2:$A$205,DB!$B$2:$B$205,""),M42))</f>
        <v>MMUN</v>
      </c>
      <c r="AF42" s="2">
        <v>0.58333333333333337</v>
      </c>
      <c r="AG42" t="s">
        <v>744</v>
      </c>
      <c r="AH42" s="17">
        <v>340</v>
      </c>
      <c r="AI42" s="17" cm="1">
        <f t="array" ref="AI42">SUMPRODUCT(--(IFERROR(HOUR(Flights_2026_09_3033343536373456789101112[entry_hour]),-1)=HOUR(AF42)),--(IFERROR(Flights_2026_09_3033343536373456789101112[entry_sector],"")=AG42),--(IFERROR(Flights_2026_09_3033343536373456789101112[nfl],-1)&gt;=AH42),--(IFERROR(Flights_2026_09_3033343536373456789101112[nfl],-1)&lt;=IF(AH42=450,450,AH42+9)))</f>
        <v>0</v>
      </c>
    </row>
    <row r="43" spans="1:35" x14ac:dyDescent="0.2">
      <c r="A43" t="s">
        <v>132</v>
      </c>
      <c r="B43" t="s">
        <v>81</v>
      </c>
      <c r="C43" t="s">
        <v>19</v>
      </c>
      <c r="D43" t="s">
        <v>50</v>
      </c>
      <c r="E43" t="s">
        <v>2994</v>
      </c>
      <c r="F43" s="35">
        <v>46309.618796296301</v>
      </c>
      <c r="G43" t="s">
        <v>21</v>
      </c>
      <c r="H43" t="s">
        <v>4885</v>
      </c>
      <c r="I43">
        <v>350</v>
      </c>
      <c r="J43" t="s">
        <v>22</v>
      </c>
      <c r="K43" t="s">
        <v>23</v>
      </c>
      <c r="L43">
        <v>802</v>
      </c>
      <c r="M43" t="s">
        <v>84</v>
      </c>
      <c r="N43" s="35">
        <v>46309.571504629625</v>
      </c>
      <c r="O43">
        <v>350</v>
      </c>
      <c r="P43" t="s">
        <v>26</v>
      </c>
      <c r="Q43">
        <v>350</v>
      </c>
      <c r="R43" t="str">
        <f>IF(B43="","",_xlfn.XLOOKUP(B43,DB!$A$2:$A$205,DB!$C$2:$C$205,"")&amp;"")</f>
        <v>Sector 5</v>
      </c>
      <c r="S43" t="str">
        <f>IF(B43="","",_xlfn.XLOOKUP(B43,DB!$A$2:$A$205,DB!$E$2:$E$205,""))</f>
        <v>Sector 4</v>
      </c>
      <c r="T43" t="str">
        <f>IF(B43="","",_xlfn.XLOOKUP(B43,DB!$A$2:$A$205,DB!$F$2:$F$205,""))</f>
        <v>VOMAR/XUDUN</v>
      </c>
      <c r="U43" t="str">
        <f>IF(B43="","",_xlfn.XLOOKUP(B43,DB!$A$2:$A$205,DB!$D$2:$D$205,""))</f>
        <v>MMTY</v>
      </c>
      <c r="V43" t="str">
        <f>IF(B43="","",IF(OR(COUNTIF(M43,"????N?????W")&gt;0,COUNTIF(M43,"????N?????E")&gt;0,COUNTIF(M43,"????S?????W")&gt;0,COUNTIF(M43,"????S?????E")&gt;0),_xlfn.XLOOKUP(B43,DB!$A$2:$A$205,DB!$B$2:$B$205,""),M43))</f>
        <v>MATOL</v>
      </c>
      <c r="AF43" s="2">
        <v>0.58333333333333337</v>
      </c>
      <c r="AG43" t="s">
        <v>744</v>
      </c>
      <c r="AH43" s="17">
        <v>350</v>
      </c>
      <c r="AI43" s="17" cm="1">
        <f t="array" ref="AI43">SUMPRODUCT(--(IFERROR(HOUR(Flights_2026_09_3033343536373456789101112[entry_hour]),-1)=HOUR(AF43)),--(IFERROR(Flights_2026_09_3033343536373456789101112[entry_sector],"")=AG43),--(IFERROR(Flights_2026_09_3033343536373456789101112[nfl],-1)&gt;=AH43),--(IFERROR(Flights_2026_09_3033343536373456789101112[nfl],-1)&lt;=IF(AH43=450,450,AH43+9)))</f>
        <v>0</v>
      </c>
    </row>
    <row r="44" spans="1:35" x14ac:dyDescent="0.2">
      <c r="A44" t="s">
        <v>151</v>
      </c>
      <c r="B44" t="s">
        <v>65</v>
      </c>
      <c r="C44" t="s">
        <v>19</v>
      </c>
      <c r="D44" t="s">
        <v>76</v>
      </c>
      <c r="E44" t="s">
        <v>449</v>
      </c>
      <c r="F44" s="35">
        <v>46309.620034722218</v>
      </c>
      <c r="G44" t="s">
        <v>21</v>
      </c>
      <c r="H44" t="s">
        <v>4886</v>
      </c>
      <c r="I44">
        <v>350</v>
      </c>
      <c r="J44" t="s">
        <v>22</v>
      </c>
      <c r="K44" t="s">
        <v>23</v>
      </c>
      <c r="L44">
        <v>885</v>
      </c>
      <c r="M44" t="s">
        <v>117</v>
      </c>
      <c r="N44" s="35">
        <v>46309.57131944444</v>
      </c>
      <c r="O44">
        <v>370</v>
      </c>
      <c r="P44" t="s">
        <v>26</v>
      </c>
      <c r="Q44">
        <v>350</v>
      </c>
      <c r="R44" t="str">
        <f>IF(B44="","",_xlfn.XLOOKUP(B44,DB!$A$2:$A$205,DB!$C$2:$C$205,"")&amp;"")</f>
        <v>Sector 6</v>
      </c>
      <c r="S44" t="str">
        <f>IF(B44="","",_xlfn.XLOOKUP(B44,DB!$A$2:$A$205,DB!$E$2:$E$205,""))</f>
        <v>Sector 4</v>
      </c>
      <c r="T44" t="str">
        <f>IF(B44="","",_xlfn.XLOOKUP(B44,DB!$A$2:$A$205,DB!$F$2:$F$205,""))</f>
        <v>VOMAR/XUDUN</v>
      </c>
      <c r="U44" t="str">
        <f>IF(B44="","",_xlfn.XLOOKUP(B44,DB!$A$2:$A$205,DB!$D$2:$D$205,""))</f>
        <v>MMEX</v>
      </c>
      <c r="V44" t="str">
        <f>IF(B44="","",IF(OR(COUNTIF(M44,"????N?????W")&gt;0,COUNTIF(M44,"????N?????E")&gt;0,COUNTIF(M44,"????S?????W")&gt;0,COUNTIF(M44,"????S?????E")&gt;0),_xlfn.XLOOKUP(B44,DB!$A$2:$A$205,DB!$B$2:$B$205,""),M44))</f>
        <v>GOTAS</v>
      </c>
      <c r="AF44" s="2">
        <v>0.58333333333333337</v>
      </c>
      <c r="AG44" t="s">
        <v>744</v>
      </c>
      <c r="AH44" s="17">
        <v>360</v>
      </c>
      <c r="AI44" s="17" cm="1">
        <f t="array" ref="AI44">SUMPRODUCT(--(IFERROR(HOUR(Flights_2026_09_3033343536373456789101112[entry_hour]),-1)=HOUR(AF44)),--(IFERROR(Flights_2026_09_3033343536373456789101112[entry_sector],"")=AG44),--(IFERROR(Flights_2026_09_3033343536373456789101112[nfl],-1)&gt;=AH44),--(IFERROR(Flights_2026_09_3033343536373456789101112[nfl],-1)&lt;=IF(AH44=450,450,AH44+9)))</f>
        <v>0</v>
      </c>
    </row>
    <row r="45" spans="1:35" x14ac:dyDescent="0.2">
      <c r="A45" t="s">
        <v>155</v>
      </c>
      <c r="B45" t="s">
        <v>18</v>
      </c>
      <c r="C45" t="s">
        <v>19</v>
      </c>
      <c r="D45" t="s">
        <v>20</v>
      </c>
      <c r="E45" t="s">
        <v>1142</v>
      </c>
      <c r="F45" s="35">
        <v>46309.621458333335</v>
      </c>
      <c r="G45" t="s">
        <v>21</v>
      </c>
      <c r="H45" t="s">
        <v>4887</v>
      </c>
      <c r="I45">
        <v>350</v>
      </c>
      <c r="J45" t="s">
        <v>22</v>
      </c>
      <c r="K45" t="s">
        <v>23</v>
      </c>
      <c r="L45">
        <v>570</v>
      </c>
      <c r="M45" t="s">
        <v>25</v>
      </c>
      <c r="N45" s="35">
        <v>46309.587835648148</v>
      </c>
      <c r="O45">
        <v>350</v>
      </c>
      <c r="P45" t="s">
        <v>26</v>
      </c>
      <c r="Q45">
        <v>350</v>
      </c>
      <c r="R45" t="str">
        <f>IF(B45="","",_xlfn.XLOOKUP(B45,DB!$A$2:$A$205,DB!$C$2:$C$205,"")&amp;"")</f>
        <v>Sector 5</v>
      </c>
      <c r="S45" t="str">
        <f>IF(B45="","",_xlfn.XLOOKUP(B45,DB!$A$2:$A$205,DB!$E$2:$E$205,""))</f>
        <v>Sector 4</v>
      </c>
      <c r="T45" t="str">
        <f>IF(B45="","",_xlfn.XLOOKUP(B45,DB!$A$2:$A$205,DB!$F$2:$F$205,""))</f>
        <v>VOMAR/XUDUN</v>
      </c>
      <c r="U45" t="str">
        <f>IF(B45="","",_xlfn.XLOOKUP(B45,DB!$A$2:$A$205,DB!$D$2:$D$205,""))</f>
        <v>KZHU</v>
      </c>
      <c r="V45" t="str">
        <f>IF(B45="","",IF(OR(COUNTIF(M45,"????N?????W")&gt;0,COUNTIF(M45,"????N?????E")&gt;0,COUNTIF(M45,"????S?????W")&gt;0,COUNTIF(M45,"????S?????E")&gt;0),_xlfn.XLOOKUP(B45,DB!$A$2:$A$205,DB!$B$2:$B$205,""),M45))</f>
        <v>KEHLI</v>
      </c>
      <c r="AF45" s="2">
        <v>0.58333333333333337</v>
      </c>
      <c r="AG45" t="s">
        <v>744</v>
      </c>
      <c r="AH45" s="17">
        <v>370</v>
      </c>
      <c r="AI45" s="17" cm="1">
        <f t="array" ref="AI45">SUMPRODUCT(--(IFERROR(HOUR(Flights_2026_09_3033343536373456789101112[entry_hour]),-1)=HOUR(AF45)),--(IFERROR(Flights_2026_09_3033343536373456789101112[entry_sector],"")=AG45),--(IFERROR(Flights_2026_09_3033343536373456789101112[nfl],-1)&gt;=AH45),--(IFERROR(Flights_2026_09_3033343536373456789101112[nfl],-1)&lt;=IF(AH45=450,450,AH45+9)))</f>
        <v>0</v>
      </c>
    </row>
    <row r="46" spans="1:35" x14ac:dyDescent="0.2">
      <c r="A46" t="s">
        <v>160</v>
      </c>
      <c r="B46" t="s">
        <v>65</v>
      </c>
      <c r="C46" t="s">
        <v>19</v>
      </c>
      <c r="D46" t="s">
        <v>41</v>
      </c>
      <c r="E46" t="s">
        <v>113</v>
      </c>
      <c r="F46" s="35">
        <v>46309.623715277776</v>
      </c>
      <c r="G46" t="s">
        <v>21</v>
      </c>
      <c r="H46" t="s">
        <v>4888</v>
      </c>
      <c r="I46">
        <v>370</v>
      </c>
      <c r="J46" t="s">
        <v>22</v>
      </c>
      <c r="K46" t="s">
        <v>23</v>
      </c>
      <c r="L46">
        <v>895</v>
      </c>
      <c r="M46" t="s">
        <v>3602</v>
      </c>
      <c r="N46" s="35">
        <v>46309.574583333335</v>
      </c>
      <c r="O46">
        <v>370</v>
      </c>
      <c r="P46" t="s">
        <v>26</v>
      </c>
      <c r="Q46">
        <v>370</v>
      </c>
      <c r="R46" t="str">
        <f>IF(B46="","",_xlfn.XLOOKUP(B46,DB!$A$2:$A$205,DB!$C$2:$C$205,"")&amp;"")</f>
        <v>Sector 6</v>
      </c>
      <c r="S46" t="str">
        <f>IF(B46="","",_xlfn.XLOOKUP(B46,DB!$A$2:$A$205,DB!$E$2:$E$205,""))</f>
        <v>Sector 4</v>
      </c>
      <c r="T46" t="str">
        <f>IF(B46="","",_xlfn.XLOOKUP(B46,DB!$A$2:$A$205,DB!$F$2:$F$205,""))</f>
        <v>VOMAR/XUDUN</v>
      </c>
      <c r="U46" t="str">
        <f>IF(B46="","",_xlfn.XLOOKUP(B46,DB!$A$2:$A$205,DB!$D$2:$D$205,""))</f>
        <v>MMEX</v>
      </c>
      <c r="V46" t="str">
        <f>IF(B46="","",IF(OR(COUNTIF(M46,"????N?????W")&gt;0,COUNTIF(M46,"????N?????E")&gt;0,COUNTIF(M46,"????S?????W")&gt;0,COUNTIF(M46,"????S?????E")&gt;0),_xlfn.XLOOKUP(B46,DB!$A$2:$A$205,DB!$B$2:$B$205,""),M46))</f>
        <v>GOTAS</v>
      </c>
      <c r="AF46" s="2">
        <v>0.58333333333333337</v>
      </c>
      <c r="AG46" t="s">
        <v>744</v>
      </c>
      <c r="AH46" s="17">
        <v>380</v>
      </c>
      <c r="AI46" s="17" cm="1">
        <f t="array" ref="AI46">SUMPRODUCT(--(IFERROR(HOUR(Flights_2026_09_3033343536373456789101112[entry_hour]),-1)=HOUR(AF46)),--(IFERROR(Flights_2026_09_3033343536373456789101112[entry_sector],"")=AG46),--(IFERROR(Flights_2026_09_3033343536373456789101112[nfl],-1)&gt;=AH46),--(IFERROR(Flights_2026_09_3033343536373456789101112[nfl],-1)&lt;=IF(AH46=450,450,AH46+9)))</f>
        <v>0</v>
      </c>
    </row>
    <row r="47" spans="1:35" x14ac:dyDescent="0.2">
      <c r="A47" t="s">
        <v>157</v>
      </c>
      <c r="B47" t="s">
        <v>102</v>
      </c>
      <c r="C47" t="s">
        <v>19</v>
      </c>
      <c r="D47" t="s">
        <v>76</v>
      </c>
      <c r="E47" t="s">
        <v>2501</v>
      </c>
      <c r="F47" s="35">
        <v>46309.629710648151</v>
      </c>
      <c r="G47" t="s">
        <v>21</v>
      </c>
      <c r="H47" t="s">
        <v>4889</v>
      </c>
      <c r="I47">
        <v>350</v>
      </c>
      <c r="J47" t="s">
        <v>22</v>
      </c>
      <c r="K47" t="s">
        <v>23</v>
      </c>
      <c r="L47">
        <v>903</v>
      </c>
      <c r="M47" t="s">
        <v>78</v>
      </c>
      <c r="N47" s="35">
        <v>46309.577199074076</v>
      </c>
      <c r="O47">
        <v>269</v>
      </c>
      <c r="P47" t="s">
        <v>26</v>
      </c>
      <c r="Q47">
        <v>350</v>
      </c>
      <c r="R47" t="str">
        <f>IF(B47="","",_xlfn.XLOOKUP(B47,DB!$A$2:$A$205,DB!$C$2:$C$205,"")&amp;"")</f>
        <v>Sector 6</v>
      </c>
      <c r="S47" t="str">
        <f>IF(B47="","",_xlfn.XLOOKUP(B47,DB!$A$2:$A$205,DB!$E$2:$E$205,""))</f>
        <v>Sector 4</v>
      </c>
      <c r="T47" t="str">
        <f>IF(B47="","",_xlfn.XLOOKUP(B47,DB!$A$2:$A$205,DB!$F$2:$F$205,""))</f>
        <v>VOMAR/XUDUN</v>
      </c>
      <c r="U47" t="str">
        <f>IF(B47="","",_xlfn.XLOOKUP(B47,DB!$A$2:$A$205,DB!$D$2:$D$205,""))</f>
        <v>MMEX</v>
      </c>
      <c r="V47" t="str">
        <f>IF(B47="","",IF(OR(COUNTIF(M47,"????N?????W")&gt;0,COUNTIF(M47,"????N?????E")&gt;0,COUNTIF(M47,"????S?????W")&gt;0,COUNTIF(M47,"????S?????E")&gt;0),_xlfn.XLOOKUP(B47,DB!$A$2:$A$205,DB!$B$2:$B$205,""),M47))</f>
        <v>GOTAS</v>
      </c>
      <c r="AF47" s="2">
        <v>0.58333333333333337</v>
      </c>
      <c r="AG47" t="s">
        <v>744</v>
      </c>
      <c r="AH47" s="17">
        <v>390</v>
      </c>
      <c r="AI47" s="17" cm="1">
        <f t="array" ref="AI47">SUMPRODUCT(--(IFERROR(HOUR(Flights_2026_09_3033343536373456789101112[entry_hour]),-1)=HOUR(AF47)),--(IFERROR(Flights_2026_09_3033343536373456789101112[entry_sector],"")=AG47),--(IFERROR(Flights_2026_09_3033343536373456789101112[nfl],-1)&gt;=AH47),--(IFERROR(Flights_2026_09_3033343536373456789101112[nfl],-1)&lt;=IF(AH47=450,450,AH47+9)))</f>
        <v>0</v>
      </c>
    </row>
    <row r="48" spans="1:35" x14ac:dyDescent="0.2">
      <c r="A48" t="s">
        <v>3144</v>
      </c>
      <c r="B48" t="s">
        <v>208</v>
      </c>
      <c r="C48" t="s">
        <v>19</v>
      </c>
      <c r="D48" t="s">
        <v>50</v>
      </c>
      <c r="E48" t="s">
        <v>4890</v>
      </c>
      <c r="F48" s="35">
        <v>46309.638773148152</v>
      </c>
      <c r="G48" t="s">
        <v>21</v>
      </c>
      <c r="H48" t="s">
        <v>4891</v>
      </c>
      <c r="I48">
        <v>330</v>
      </c>
      <c r="J48" t="s">
        <v>22</v>
      </c>
      <c r="K48" t="s">
        <v>23</v>
      </c>
      <c r="L48">
        <v>423</v>
      </c>
      <c r="M48" t="s">
        <v>218</v>
      </c>
      <c r="N48" s="35">
        <v>46309.612268518518</v>
      </c>
      <c r="O48">
        <v>330</v>
      </c>
      <c r="P48" t="s">
        <v>26</v>
      </c>
      <c r="Q48">
        <v>330</v>
      </c>
      <c r="R48" t="str">
        <f>IF(B48="","",_xlfn.XLOOKUP(B48,DB!$A$2:$A$205,DB!$C$2:$C$205,"")&amp;"")</f>
        <v>Sector 3</v>
      </c>
      <c r="S48" t="str">
        <f>IF(B48="","",_xlfn.XLOOKUP(B48,DB!$A$2:$A$205,DB!$E$2:$E$205,""))</f>
        <v>Sector 3</v>
      </c>
      <c r="T48" t="str">
        <f>IF(B48="","",_xlfn.XLOOKUP(B48,DB!$A$2:$A$205,DB!$F$2:$F$205,""))</f>
        <v>NOSAT</v>
      </c>
      <c r="U48" t="str">
        <f>IF(B48="","",_xlfn.XLOOKUP(B48,DB!$A$2:$A$205,DB!$D$2:$D$205,""))</f>
        <v>KZHU</v>
      </c>
      <c r="V48" t="str">
        <f>IF(B48="","",IF(OR(COUNTIF(M48,"????N?????W")&gt;0,COUNTIF(M48,"????N?????E")&gt;0,COUNTIF(M48,"????S?????W")&gt;0,COUNTIF(M48,"????S?????E")&gt;0),_xlfn.XLOOKUP(B48,DB!$A$2:$A$205,DB!$B$2:$B$205,""),M48))</f>
        <v>IRDOV</v>
      </c>
      <c r="AF48" s="2">
        <v>0.58333333333333337</v>
      </c>
      <c r="AG48" t="s">
        <v>744</v>
      </c>
      <c r="AH48" s="17">
        <v>400</v>
      </c>
      <c r="AI48" s="17" cm="1">
        <f t="array" ref="AI48">SUMPRODUCT(--(IFERROR(HOUR(Flights_2026_09_3033343536373456789101112[entry_hour]),-1)=HOUR(AF48)),--(IFERROR(Flights_2026_09_3033343536373456789101112[entry_sector],"")=AG48),--(IFERROR(Flights_2026_09_3033343536373456789101112[nfl],-1)&gt;=AH48),--(IFERROR(Flights_2026_09_3033343536373456789101112[nfl],-1)&lt;=IF(AH48=450,450,AH48+9)))</f>
        <v>0</v>
      </c>
    </row>
    <row r="49" spans="1:35" x14ac:dyDescent="0.2">
      <c r="A49" t="s">
        <v>162</v>
      </c>
      <c r="B49" t="s">
        <v>163</v>
      </c>
      <c r="C49" t="s">
        <v>19</v>
      </c>
      <c r="D49" t="s">
        <v>41</v>
      </c>
      <c r="E49" t="s">
        <v>100</v>
      </c>
      <c r="F49" s="35">
        <v>46309.640289351853</v>
      </c>
      <c r="G49" t="s">
        <v>21</v>
      </c>
      <c r="H49" t="s">
        <v>4892</v>
      </c>
      <c r="I49">
        <v>380</v>
      </c>
      <c r="J49" t="s">
        <v>22</v>
      </c>
      <c r="K49" t="s">
        <v>23</v>
      </c>
      <c r="L49">
        <v>165</v>
      </c>
      <c r="M49" t="s">
        <v>37</v>
      </c>
      <c r="N49" s="35">
        <v>46309.627418981487</v>
      </c>
      <c r="O49">
        <v>308</v>
      </c>
      <c r="P49" t="s">
        <v>26</v>
      </c>
      <c r="Q49">
        <v>220</v>
      </c>
      <c r="R49" t="str">
        <f>IF(B49="","",_xlfn.XLOOKUP(B49,DB!$A$2:$A$205,DB!$C$2:$C$205,"")&amp;"")</f>
        <v>Sector 3</v>
      </c>
      <c r="S49" t="str">
        <f>IF(B49="","",_xlfn.XLOOKUP(B49,DB!$A$2:$A$205,DB!$E$2:$E$205,""))</f>
        <v>Sector 3</v>
      </c>
      <c r="T49" t="str">
        <f>IF(B49="","",_xlfn.XLOOKUP(B49,DB!$A$2:$A$205,DB!$F$2:$F$205,""))</f>
        <v>NOSAT</v>
      </c>
      <c r="U49" t="str">
        <f>IF(B49="","",_xlfn.XLOOKUP(B49,DB!$A$2:$A$205,DB!$D$2:$D$205,""))</f>
        <v>MUFH</v>
      </c>
      <c r="V49" t="str">
        <f>IF(B49="","",IF(OR(COUNTIF(M49,"????N?????W")&gt;0,COUNTIF(M49,"????N?????E")&gt;0,COUNTIF(M49,"????S?????W")&gt;0,COUNTIF(M49,"????S?????E")&gt;0),_xlfn.XLOOKUP(B49,DB!$A$2:$A$205,DB!$B$2:$B$205,""),M49))</f>
        <v>NOSAT</v>
      </c>
      <c r="AF49" s="2">
        <v>0.58333333333333337</v>
      </c>
      <c r="AG49" t="s">
        <v>744</v>
      </c>
      <c r="AH49" s="17">
        <v>410</v>
      </c>
      <c r="AI49" s="17" cm="1">
        <f t="array" ref="AI49">SUMPRODUCT(--(IFERROR(HOUR(Flights_2026_09_3033343536373456789101112[entry_hour]),-1)=HOUR(AF49)),--(IFERROR(Flights_2026_09_3033343536373456789101112[entry_sector],"")=AG49),--(IFERROR(Flights_2026_09_3033343536373456789101112[nfl],-1)&gt;=AH49),--(IFERROR(Flights_2026_09_3033343536373456789101112[nfl],-1)&lt;=IF(AH49=450,450,AH49+9)))</f>
        <v>0</v>
      </c>
    </row>
    <row r="50" spans="1:35" x14ac:dyDescent="0.2">
      <c r="A50" t="s">
        <v>176</v>
      </c>
      <c r="B50" t="s">
        <v>177</v>
      </c>
      <c r="C50" t="s">
        <v>19</v>
      </c>
      <c r="D50" t="s">
        <v>120</v>
      </c>
      <c r="E50" t="s">
        <v>903</v>
      </c>
      <c r="F50" s="35">
        <v>46309.643460648149</v>
      </c>
      <c r="G50" t="s">
        <v>21</v>
      </c>
      <c r="H50" t="s">
        <v>4893</v>
      </c>
      <c r="I50">
        <v>340</v>
      </c>
      <c r="J50" t="s">
        <v>22</v>
      </c>
      <c r="K50" t="s">
        <v>23</v>
      </c>
      <c r="L50">
        <v>160</v>
      </c>
      <c r="M50" t="s">
        <v>37</v>
      </c>
      <c r="N50" s="35">
        <v>46309.630520833336</v>
      </c>
      <c r="O50">
        <v>153</v>
      </c>
      <c r="P50" t="s">
        <v>26</v>
      </c>
      <c r="Q50">
        <v>220</v>
      </c>
      <c r="R50" t="str">
        <f>IF(B50="","",_xlfn.XLOOKUP(B50,DB!$A$2:$A$205,DB!$C$2:$C$205,"")&amp;"")</f>
        <v>Sector 3</v>
      </c>
      <c r="S50" t="str">
        <f>IF(B50="","",_xlfn.XLOOKUP(B50,DB!$A$2:$A$205,DB!$E$2:$E$205,""))</f>
        <v>Sector 3</v>
      </c>
      <c r="T50" t="str">
        <f>IF(B50="","",_xlfn.XLOOKUP(B50,DB!$A$2:$A$205,DB!$F$2:$F$205,""))</f>
        <v>NOSAT</v>
      </c>
      <c r="U50" t="str">
        <f>IF(B50="","",_xlfn.XLOOKUP(B50,DB!$A$2:$A$205,DB!$D$2:$D$205,""))</f>
        <v>KZHU</v>
      </c>
      <c r="V50" t="str">
        <f>IF(B50="","",IF(OR(COUNTIF(M50,"????N?????W")&gt;0,COUNTIF(M50,"????N?????E")&gt;0,COUNTIF(M50,"????S?????W")&gt;0,COUNTIF(M50,"????S?????E")&gt;0),_xlfn.XLOOKUP(B50,DB!$A$2:$A$205,DB!$B$2:$B$205,""),M50))</f>
        <v>NOSAT</v>
      </c>
      <c r="AF50" s="2">
        <v>0.58333333333333337</v>
      </c>
      <c r="AG50" t="s">
        <v>744</v>
      </c>
      <c r="AH50" s="17">
        <v>420</v>
      </c>
      <c r="AI50" s="17" cm="1">
        <f t="array" ref="AI50">SUMPRODUCT(--(IFERROR(HOUR(Flights_2026_09_3033343536373456789101112[entry_hour]),-1)=HOUR(AF50)),--(IFERROR(Flights_2026_09_3033343536373456789101112[entry_sector],"")=AG50),--(IFERROR(Flights_2026_09_3033343536373456789101112[nfl],-1)&gt;=AH50),--(IFERROR(Flights_2026_09_3033343536373456789101112[nfl],-1)&lt;=IF(AH50=450,450,AH50+9)))</f>
        <v>0</v>
      </c>
    </row>
    <row r="51" spans="1:35" x14ac:dyDescent="0.2">
      <c r="A51" t="s">
        <v>153</v>
      </c>
      <c r="B51" t="s">
        <v>154</v>
      </c>
      <c r="C51" t="s">
        <v>19</v>
      </c>
      <c r="D51" t="s">
        <v>53</v>
      </c>
      <c r="E51" t="s">
        <v>138</v>
      </c>
      <c r="F51" s="35">
        <v>46309.646006944444</v>
      </c>
      <c r="G51" t="s">
        <v>21</v>
      </c>
      <c r="H51" t="s">
        <v>4894</v>
      </c>
      <c r="I51">
        <v>370</v>
      </c>
      <c r="J51" t="s">
        <v>22</v>
      </c>
      <c r="K51" t="s">
        <v>23</v>
      </c>
      <c r="L51">
        <v>789</v>
      </c>
      <c r="M51" t="s">
        <v>84</v>
      </c>
      <c r="N51" s="35">
        <v>46309.599155092597</v>
      </c>
      <c r="O51">
        <v>370</v>
      </c>
      <c r="P51" t="s">
        <v>26</v>
      </c>
      <c r="Q51">
        <v>370</v>
      </c>
      <c r="R51" t="str">
        <f>IF(B51="","",_xlfn.XLOOKUP(B51,DB!$A$2:$A$205,DB!$C$2:$C$205,"")&amp;"")</f>
        <v>Sector 5</v>
      </c>
      <c r="S51" t="str">
        <f>IF(B51="","",_xlfn.XLOOKUP(B51,DB!$A$2:$A$205,DB!$E$2:$E$205,""))</f>
        <v>Sector 4</v>
      </c>
      <c r="T51" t="str">
        <f>IF(B51="","",_xlfn.XLOOKUP(B51,DB!$A$2:$A$205,DB!$F$2:$F$205,""))</f>
        <v>VOMAR/XUDUN</v>
      </c>
      <c r="U51" t="str">
        <f>IF(B51="","",_xlfn.XLOOKUP(B51,DB!$A$2:$A$205,DB!$D$2:$D$205,""))</f>
        <v>MMTY</v>
      </c>
      <c r="V51" t="str">
        <f>IF(B51="","",IF(OR(COUNTIF(M51,"????N?????W")&gt;0,COUNTIF(M51,"????N?????E")&gt;0,COUNTIF(M51,"????S?????W")&gt;0,COUNTIF(M51,"????S?????E")&gt;0),_xlfn.XLOOKUP(B51,DB!$A$2:$A$205,DB!$B$2:$B$205,""),M51))</f>
        <v>MATOL</v>
      </c>
      <c r="AF51" s="2">
        <v>0.58333333333333337</v>
      </c>
      <c r="AG51" t="s">
        <v>744</v>
      </c>
      <c r="AH51" s="17">
        <v>430</v>
      </c>
      <c r="AI51" s="17" cm="1">
        <f t="array" ref="AI51">SUMPRODUCT(--(IFERROR(HOUR(Flights_2026_09_3033343536373456789101112[entry_hour]),-1)=HOUR(AF51)),--(IFERROR(Flights_2026_09_3033343536373456789101112[entry_sector],"")=AG51),--(IFERROR(Flights_2026_09_3033343536373456789101112[nfl],-1)&gt;=AH51),--(IFERROR(Flights_2026_09_3033343536373456789101112[nfl],-1)&lt;=IF(AH51=450,450,AH51+9)))</f>
        <v>0</v>
      </c>
    </row>
    <row r="52" spans="1:35" x14ac:dyDescent="0.2">
      <c r="A52" t="s">
        <v>165</v>
      </c>
      <c r="B52" t="s">
        <v>65</v>
      </c>
      <c r="C52" t="s">
        <v>19</v>
      </c>
      <c r="D52" t="s">
        <v>20</v>
      </c>
      <c r="E52" t="s">
        <v>264</v>
      </c>
      <c r="F52" s="35">
        <v>46309.647245370375</v>
      </c>
      <c r="G52" t="s">
        <v>21</v>
      </c>
      <c r="H52" t="s">
        <v>4895</v>
      </c>
      <c r="I52">
        <v>370</v>
      </c>
      <c r="J52" t="s">
        <v>22</v>
      </c>
      <c r="K52" t="s">
        <v>23</v>
      </c>
      <c r="L52">
        <v>871</v>
      </c>
      <c r="M52" t="s">
        <v>4896</v>
      </c>
      <c r="N52" s="35">
        <v>46309.598634259259</v>
      </c>
      <c r="O52">
        <v>370</v>
      </c>
      <c r="P52" t="s">
        <v>26</v>
      </c>
      <c r="Q52">
        <v>370</v>
      </c>
      <c r="R52" t="str">
        <f>IF(B52="","",_xlfn.XLOOKUP(B52,DB!$A$2:$A$205,DB!$C$2:$C$205,"")&amp;"")</f>
        <v>Sector 6</v>
      </c>
      <c r="S52" t="str">
        <f>IF(B52="","",_xlfn.XLOOKUP(B52,DB!$A$2:$A$205,DB!$E$2:$E$205,""))</f>
        <v>Sector 4</v>
      </c>
      <c r="T52" t="str">
        <f>IF(B52="","",_xlfn.XLOOKUP(B52,DB!$A$2:$A$205,DB!$F$2:$F$205,""))</f>
        <v>VOMAR/XUDUN</v>
      </c>
      <c r="U52" t="str">
        <f>IF(B52="","",_xlfn.XLOOKUP(B52,DB!$A$2:$A$205,DB!$D$2:$D$205,""))</f>
        <v>MMEX</v>
      </c>
      <c r="V52" t="str">
        <f>IF(B52="","",IF(OR(COUNTIF(M52,"????N?????W")&gt;0,COUNTIF(M52,"????N?????E")&gt;0,COUNTIF(M52,"????S?????W")&gt;0,COUNTIF(M52,"????S?????E")&gt;0),_xlfn.XLOOKUP(B52,DB!$A$2:$A$205,DB!$B$2:$B$205,""),M52))</f>
        <v>GOTAS</v>
      </c>
      <c r="AF52" s="2">
        <v>0.58333333333333337</v>
      </c>
      <c r="AG52" t="s">
        <v>744</v>
      </c>
      <c r="AH52" s="17">
        <v>440</v>
      </c>
      <c r="AI52" s="17" cm="1">
        <f t="array" ref="AI52">SUMPRODUCT(--(IFERROR(HOUR(Flights_2026_09_3033343536373456789101112[entry_hour]),-1)=HOUR(AF52)),--(IFERROR(Flights_2026_09_3033343536373456789101112[entry_sector],"")=AG52),--(IFERROR(Flights_2026_09_3033343536373456789101112[nfl],-1)&gt;=AH52),--(IFERROR(Flights_2026_09_3033343536373456789101112[nfl],-1)&lt;=IF(AH52=450,450,AH52+9)))</f>
        <v>0</v>
      </c>
    </row>
    <row r="53" spans="1:35" x14ac:dyDescent="0.2">
      <c r="A53" t="s">
        <v>180</v>
      </c>
      <c r="B53" t="s">
        <v>57</v>
      </c>
      <c r="C53" t="s">
        <v>19</v>
      </c>
      <c r="D53" t="s">
        <v>76</v>
      </c>
      <c r="E53" t="s">
        <v>4437</v>
      </c>
      <c r="F53" s="35">
        <v>46309.649317129632</v>
      </c>
      <c r="G53" t="s">
        <v>21</v>
      </c>
      <c r="H53" t="s">
        <v>4897</v>
      </c>
      <c r="I53">
        <v>350</v>
      </c>
      <c r="J53" t="s">
        <v>22</v>
      </c>
      <c r="K53" t="s">
        <v>23</v>
      </c>
      <c r="L53">
        <v>488</v>
      </c>
      <c r="M53" t="s">
        <v>25</v>
      </c>
      <c r="N53" s="35">
        <v>46309.618495370371</v>
      </c>
      <c r="O53">
        <v>350</v>
      </c>
      <c r="P53" t="s">
        <v>26</v>
      </c>
      <c r="Q53">
        <v>350</v>
      </c>
      <c r="R53" t="str">
        <f>IF(B53="","",_xlfn.XLOOKUP(B53,DB!$A$2:$A$205,DB!$C$2:$C$205,"")&amp;"")</f>
        <v>Sector 5</v>
      </c>
      <c r="S53" t="str">
        <f>IF(B53="","",_xlfn.XLOOKUP(B53,DB!$A$2:$A$205,DB!$E$2:$E$205,""))</f>
        <v>Sector 4</v>
      </c>
      <c r="T53" t="str">
        <f>IF(B53="","",_xlfn.XLOOKUP(B53,DB!$A$2:$A$205,DB!$F$2:$F$205,""))</f>
        <v>VOMAR/XUDUN</v>
      </c>
      <c r="U53" t="str">
        <f>IF(B53="","",_xlfn.XLOOKUP(B53,DB!$A$2:$A$205,DB!$D$2:$D$205,""))</f>
        <v>KZHU</v>
      </c>
      <c r="V53" t="str">
        <f>IF(B53="","",IF(OR(COUNTIF(M53,"????N?????W")&gt;0,COUNTIF(M53,"????N?????E")&gt;0,COUNTIF(M53,"????S?????W")&gt;0,COUNTIF(M53,"????S?????E")&gt;0),_xlfn.XLOOKUP(B53,DB!$A$2:$A$205,DB!$B$2:$B$205,""),M53))</f>
        <v>KEHLI</v>
      </c>
      <c r="AF53" s="2">
        <v>0.58333333333333337</v>
      </c>
      <c r="AG53" t="s">
        <v>744</v>
      </c>
      <c r="AH53" s="17">
        <v>450</v>
      </c>
      <c r="AI53" s="17" cm="1">
        <f t="array" ref="AI53">SUMPRODUCT(--(IFERROR(HOUR(Flights_2026_09_3033343536373456789101112[entry_hour]),-1)=HOUR(AF53)),--(IFERROR(Flights_2026_09_3033343536373456789101112[entry_sector],"")=AG53),--(IFERROR(Flights_2026_09_3033343536373456789101112[nfl],-1)&gt;=AH53),--(IFERROR(Flights_2026_09_3033343536373456789101112[nfl],-1)&lt;=IF(AH53=450,450,AH53+9)))</f>
        <v>0</v>
      </c>
    </row>
    <row r="54" spans="1:35" x14ac:dyDescent="0.2">
      <c r="A54" t="s">
        <v>164</v>
      </c>
      <c r="B54" t="s">
        <v>89</v>
      </c>
      <c r="C54" t="s">
        <v>19</v>
      </c>
      <c r="D54" t="s">
        <v>47</v>
      </c>
      <c r="E54" t="s">
        <v>4898</v>
      </c>
      <c r="F54" s="35">
        <v>46309.650393518517</v>
      </c>
      <c r="G54" t="s">
        <v>21</v>
      </c>
      <c r="H54" t="s">
        <v>4899</v>
      </c>
      <c r="I54">
        <v>360</v>
      </c>
      <c r="J54" t="s">
        <v>22</v>
      </c>
      <c r="K54" t="s">
        <v>23</v>
      </c>
      <c r="L54">
        <v>222</v>
      </c>
      <c r="M54" t="s">
        <v>44</v>
      </c>
      <c r="N54" s="35">
        <v>46309.631064814814</v>
      </c>
      <c r="O54">
        <v>103</v>
      </c>
      <c r="P54" t="s">
        <v>26</v>
      </c>
      <c r="Q54">
        <v>210</v>
      </c>
      <c r="R54" t="str">
        <f>IF(B54="","",_xlfn.XLOOKUP(B54,DB!$A$2:$A$205,DB!$C$2:$C$205,"")&amp;"")</f>
        <v>Sector 7</v>
      </c>
      <c r="S54" t="str">
        <f>IF(B54="","",_xlfn.XLOOKUP(B54,DB!$A$2:$A$205,DB!$E$2:$E$205,""))</f>
        <v>Sector 7</v>
      </c>
      <c r="T54" t="str">
        <f>IF(B54="","",_xlfn.XLOOKUP(B54,DB!$A$2:$A$205,DB!$F$2:$F$205,""))</f>
        <v>PAULE/SIGMA</v>
      </c>
      <c r="U54" t="str">
        <f>IF(B54="","",_xlfn.XLOOKUP(B54,DB!$A$2:$A$205,DB!$D$2:$D$205,""))</f>
        <v>MHCC</v>
      </c>
      <c r="V54" t="str">
        <f>IF(B54="","",IF(OR(COUNTIF(M54,"????N?????W")&gt;0,COUNTIF(M54,"????N?????E")&gt;0,COUNTIF(M54,"????S?????W")&gt;0,COUNTIF(M54,"????S?????E")&gt;0),_xlfn.XLOOKUP(B54,DB!$A$2:$A$205,DB!$B$2:$B$205,""),M54))</f>
        <v>SIGMA</v>
      </c>
      <c r="AF54" s="2">
        <v>0.58333333333333337</v>
      </c>
      <c r="AG54" t="s">
        <v>745</v>
      </c>
      <c r="AH54" s="17">
        <v>200</v>
      </c>
      <c r="AI54" s="17" cm="1">
        <f t="array" ref="AI54">SUMPRODUCT(--(IFERROR(HOUR(Flights_2026_09_3033343536373456789101112[entry_hour]),-1)=HOUR(AF54)),--(IFERROR(Flights_2026_09_3033343536373456789101112[entry_sector],"")=AG54),--(IFERROR(Flights_2026_09_3033343536373456789101112[nfl],-1)&gt;=AH54),--(IFERROR(Flights_2026_09_3033343536373456789101112[nfl],-1)&lt;=IF(AH54=450,450,AH54+9)))</f>
        <v>0</v>
      </c>
    </row>
    <row r="55" spans="1:35" x14ac:dyDescent="0.2">
      <c r="A55" t="s">
        <v>149</v>
      </c>
      <c r="B55" t="s">
        <v>150</v>
      </c>
      <c r="C55" t="s">
        <v>19</v>
      </c>
      <c r="D55" t="s">
        <v>41</v>
      </c>
      <c r="E55" t="s">
        <v>632</v>
      </c>
      <c r="F55" s="35">
        <v>46309.652002314819</v>
      </c>
      <c r="G55" t="s">
        <v>21</v>
      </c>
      <c r="H55" t="s">
        <v>4900</v>
      </c>
      <c r="I55">
        <v>390</v>
      </c>
      <c r="J55" t="s">
        <v>22</v>
      </c>
      <c r="K55" t="s">
        <v>23</v>
      </c>
      <c r="L55">
        <v>853</v>
      </c>
      <c r="M55" t="s">
        <v>136</v>
      </c>
      <c r="N55" s="35">
        <v>46309.603819444441</v>
      </c>
      <c r="O55">
        <v>390</v>
      </c>
      <c r="P55" t="s">
        <v>26</v>
      </c>
      <c r="Q55">
        <v>390</v>
      </c>
      <c r="R55" t="str">
        <f>IF(B55="","",_xlfn.XLOOKUP(B55,DB!$A$2:$A$205,DB!$C$2:$C$205,"")&amp;"")</f>
        <v>Sector 5</v>
      </c>
      <c r="S55" t="str">
        <f>IF(B55="","",_xlfn.XLOOKUP(B55,DB!$A$2:$A$205,DB!$E$2:$E$205,""))</f>
        <v>Sector 4</v>
      </c>
      <c r="T55" t="str">
        <f>IF(B55="","",_xlfn.XLOOKUP(B55,DB!$A$2:$A$205,DB!$F$2:$F$205,""))</f>
        <v>VOMAR/XUDUN</v>
      </c>
      <c r="U55" t="str">
        <f>IF(B55="","",_xlfn.XLOOKUP(B55,DB!$A$2:$A$205,DB!$D$2:$D$205,""))</f>
        <v>MMEX</v>
      </c>
      <c r="V55" t="str">
        <f>IF(B55="","",IF(OR(COUNTIF(M55,"????N?????W")&gt;0,COUNTIF(M55,"????N?????E")&gt;0,COUNTIF(M55,"????S?????W")&gt;0,COUNTIF(M55,"????S?????E")&gt;0),_xlfn.XLOOKUP(B55,DB!$A$2:$A$205,DB!$B$2:$B$205,""),M55))</f>
        <v>LIDAM</v>
      </c>
      <c r="AF55" s="2">
        <v>0.58333333333333337</v>
      </c>
      <c r="AG55" t="s">
        <v>745</v>
      </c>
      <c r="AH55" s="17">
        <v>210</v>
      </c>
      <c r="AI55" s="17" cm="1">
        <f t="array" ref="AI55">SUMPRODUCT(--(IFERROR(HOUR(Flights_2026_09_3033343536373456789101112[entry_hour]),-1)=HOUR(AF55)),--(IFERROR(Flights_2026_09_3033343536373456789101112[entry_sector],"")=AG55),--(IFERROR(Flights_2026_09_3033343536373456789101112[nfl],-1)&gt;=AH55),--(IFERROR(Flights_2026_09_3033343536373456789101112[nfl],-1)&lt;=IF(AH55=450,450,AH55+9)))</f>
        <v>0</v>
      </c>
    </row>
    <row r="56" spans="1:35" x14ac:dyDescent="0.2">
      <c r="A56" t="s">
        <v>4901</v>
      </c>
      <c r="B56" t="s">
        <v>86</v>
      </c>
      <c r="C56" t="s">
        <v>19</v>
      </c>
      <c r="D56" t="s">
        <v>464</v>
      </c>
      <c r="E56" t="s">
        <v>845</v>
      </c>
      <c r="F56" s="35">
        <v>46309.653391203705</v>
      </c>
      <c r="G56" t="s">
        <v>21</v>
      </c>
      <c r="H56" t="s">
        <v>4902</v>
      </c>
      <c r="I56">
        <v>450</v>
      </c>
      <c r="J56" t="s">
        <v>22</v>
      </c>
      <c r="K56" t="s">
        <v>55</v>
      </c>
      <c r="L56">
        <v>877</v>
      </c>
      <c r="M56" t="s">
        <v>387</v>
      </c>
      <c r="N56" s="35">
        <v>46309.604085648149</v>
      </c>
      <c r="O56">
        <v>450</v>
      </c>
      <c r="P56" t="s">
        <v>26</v>
      </c>
      <c r="Q56">
        <v>450</v>
      </c>
      <c r="R56" t="str">
        <f>IF(B56="","",_xlfn.XLOOKUP(B56,DB!$A$2:$A$205,DB!$C$2:$C$205,"")&amp;"")</f>
        <v>Sector 6</v>
      </c>
      <c r="S56" t="str">
        <f>IF(B56="","",_xlfn.XLOOKUP(B56,DB!$A$2:$A$205,DB!$E$2:$E$205,""))</f>
        <v>Sector 4</v>
      </c>
      <c r="T56" t="str">
        <f>IF(B56="","",_xlfn.XLOOKUP(B56,DB!$A$2:$A$205,DB!$F$2:$F$205,""))</f>
        <v>VOMAR/XUDUN</v>
      </c>
      <c r="U56" t="str">
        <f>IF(B56="","",_xlfn.XLOOKUP(B56,DB!$A$2:$A$205,DB!$D$2:$D$205,""))</f>
        <v>MMEX</v>
      </c>
      <c r="V56" t="str">
        <f>IF(B56="","",IF(OR(COUNTIF(M56,"????N?????W")&gt;0,COUNTIF(M56,"????N?????E")&gt;0,COUNTIF(M56,"????S?????W")&gt;0,COUNTIF(M56,"????S?????E")&gt;0),_xlfn.XLOOKUP(B56,DB!$A$2:$A$205,DB!$B$2:$B$205,""),M56))</f>
        <v>GOTAS</v>
      </c>
      <c r="AF56" s="2">
        <v>0.58333333333333337</v>
      </c>
      <c r="AG56" t="s">
        <v>745</v>
      </c>
      <c r="AH56" s="17">
        <v>220</v>
      </c>
      <c r="AI56" s="17" cm="1">
        <f t="array" ref="AI56">SUMPRODUCT(--(IFERROR(HOUR(Flights_2026_09_3033343536373456789101112[entry_hour]),-1)=HOUR(AF56)),--(IFERROR(Flights_2026_09_3033343536373456789101112[entry_sector],"")=AG56),--(IFERROR(Flights_2026_09_3033343536373456789101112[nfl],-1)&gt;=AH56),--(IFERROR(Flights_2026_09_3033343536373456789101112[nfl],-1)&lt;=IF(AH56=450,450,AH56+9)))</f>
        <v>0</v>
      </c>
    </row>
    <row r="57" spans="1:35" x14ac:dyDescent="0.2">
      <c r="A57" t="s">
        <v>3077</v>
      </c>
      <c r="B57" t="s">
        <v>382</v>
      </c>
      <c r="C57" t="s">
        <v>19</v>
      </c>
      <c r="D57" t="s">
        <v>41</v>
      </c>
      <c r="E57" t="s">
        <v>403</v>
      </c>
      <c r="F57" s="35">
        <v>46309.654803240745</v>
      </c>
      <c r="G57" t="s">
        <v>21</v>
      </c>
      <c r="H57" t="s">
        <v>4903</v>
      </c>
      <c r="I57">
        <v>380</v>
      </c>
      <c r="J57" t="s">
        <v>22</v>
      </c>
      <c r="K57" t="s">
        <v>23</v>
      </c>
      <c r="L57">
        <v>183</v>
      </c>
      <c r="M57" t="s">
        <v>37</v>
      </c>
      <c r="N57" s="35">
        <v>46309.638726851852</v>
      </c>
      <c r="O57">
        <v>371</v>
      </c>
      <c r="P57" t="s">
        <v>26</v>
      </c>
      <c r="Q57">
        <v>220</v>
      </c>
      <c r="R57" t="str">
        <f>IF(B57="","",_xlfn.XLOOKUP(B57,DB!$A$2:$A$205,DB!$C$2:$C$205,"")&amp;"")</f>
        <v>Sector 3</v>
      </c>
      <c r="S57" t="str">
        <f>IF(B57="","",_xlfn.XLOOKUP(B57,DB!$A$2:$A$205,DB!$E$2:$E$205,""))</f>
        <v>Sector 3</v>
      </c>
      <c r="T57" t="str">
        <f>IF(B57="","",_xlfn.XLOOKUP(B57,DB!$A$2:$A$205,DB!$F$2:$F$205,""))</f>
        <v>NOSAT</v>
      </c>
      <c r="U57" t="str">
        <f>IF(B57="","",_xlfn.XLOOKUP(B57,DB!$A$2:$A$205,DB!$D$2:$D$205,""))</f>
        <v>MUFH</v>
      </c>
      <c r="V57" t="str">
        <f>IF(B57="","",IF(OR(COUNTIF(M57,"????N?????W")&gt;0,COUNTIF(M57,"????N?????E")&gt;0,COUNTIF(M57,"????S?????W")&gt;0,COUNTIF(M57,"????S?????E")&gt;0),_xlfn.XLOOKUP(B57,DB!$A$2:$A$205,DB!$B$2:$B$205,""),M57))</f>
        <v>NOSAT</v>
      </c>
      <c r="AF57" s="2">
        <v>0.58333333333333337</v>
      </c>
      <c r="AG57" t="s">
        <v>745</v>
      </c>
      <c r="AH57" s="17">
        <v>230</v>
      </c>
      <c r="AI57" s="17" cm="1">
        <f t="array" ref="AI57">SUMPRODUCT(--(IFERROR(HOUR(Flights_2026_09_3033343536373456789101112[entry_hour]),-1)=HOUR(AF57)),--(IFERROR(Flights_2026_09_3033343536373456789101112[entry_sector],"")=AG57),--(IFERROR(Flights_2026_09_3033343536373456789101112[nfl],-1)&gt;=AH57),--(IFERROR(Flights_2026_09_3033343536373456789101112[nfl],-1)&lt;=IF(AH57=450,450,AH57+9)))</f>
        <v>0</v>
      </c>
    </row>
    <row r="58" spans="1:35" x14ac:dyDescent="0.2">
      <c r="A58" t="s">
        <v>159</v>
      </c>
      <c r="B58" t="s">
        <v>62</v>
      </c>
      <c r="C58" t="s">
        <v>19</v>
      </c>
      <c r="D58" t="s">
        <v>50</v>
      </c>
      <c r="E58" t="s">
        <v>904</v>
      </c>
      <c r="F58" s="35">
        <v>46309.655717592592</v>
      </c>
      <c r="G58" t="s">
        <v>21</v>
      </c>
      <c r="H58" t="s">
        <v>4904</v>
      </c>
      <c r="I58">
        <v>340</v>
      </c>
      <c r="J58" t="s">
        <v>22</v>
      </c>
      <c r="K58" t="s">
        <v>23</v>
      </c>
      <c r="L58">
        <v>183</v>
      </c>
      <c r="M58" t="s">
        <v>37</v>
      </c>
      <c r="N58" s="35">
        <v>46309.6409375</v>
      </c>
      <c r="O58">
        <v>293</v>
      </c>
      <c r="P58" t="s">
        <v>26</v>
      </c>
      <c r="Q58">
        <v>220</v>
      </c>
      <c r="R58" t="str">
        <f>IF(B58="","",_xlfn.XLOOKUP(B58,DB!$A$2:$A$205,DB!$C$2:$C$205,"")&amp;"")</f>
        <v>Sector 3</v>
      </c>
      <c r="S58" t="str">
        <f>IF(B58="","",_xlfn.XLOOKUP(B58,DB!$A$2:$A$205,DB!$E$2:$E$205,""))</f>
        <v>Sector 3</v>
      </c>
      <c r="T58" t="str">
        <f>IF(B58="","",_xlfn.XLOOKUP(B58,DB!$A$2:$A$205,DB!$F$2:$F$205,""))</f>
        <v>NOSAT</v>
      </c>
      <c r="U58" t="str">
        <f>IF(B58="","",_xlfn.XLOOKUP(B58,DB!$A$2:$A$205,DB!$D$2:$D$205,""))</f>
        <v>KZHU</v>
      </c>
      <c r="V58" t="str">
        <f>IF(B58="","",IF(OR(COUNTIF(M58,"????N?????W")&gt;0,COUNTIF(M58,"????N?????E")&gt;0,COUNTIF(M58,"????S?????W")&gt;0,COUNTIF(M58,"????S?????E")&gt;0),_xlfn.XLOOKUP(B58,DB!$A$2:$A$205,DB!$B$2:$B$205,""),M58))</f>
        <v>NOSAT</v>
      </c>
      <c r="AF58" s="2">
        <v>0.58333333333333337</v>
      </c>
      <c r="AG58" t="s">
        <v>745</v>
      </c>
      <c r="AH58" s="17">
        <v>240</v>
      </c>
      <c r="AI58" s="17" cm="1">
        <f t="array" ref="AI58">SUMPRODUCT(--(IFERROR(HOUR(Flights_2026_09_3033343536373456789101112[entry_hour]),-1)=HOUR(AF58)),--(IFERROR(Flights_2026_09_3033343536373456789101112[entry_sector],"")=AG58),--(IFERROR(Flights_2026_09_3033343536373456789101112[nfl],-1)&gt;=AH58),--(IFERROR(Flights_2026_09_3033343536373456789101112[nfl],-1)&lt;=IF(AH58=450,450,AH58+9)))</f>
        <v>0</v>
      </c>
    </row>
    <row r="59" spans="1:35" x14ac:dyDescent="0.2">
      <c r="A59" t="s">
        <v>3181</v>
      </c>
      <c r="B59" t="s">
        <v>182</v>
      </c>
      <c r="C59" t="s">
        <v>19</v>
      </c>
      <c r="D59" t="s">
        <v>53</v>
      </c>
      <c r="E59" t="s">
        <v>4905</v>
      </c>
      <c r="F59" s="35">
        <v>46309.657337962963</v>
      </c>
      <c r="G59" t="s">
        <v>21</v>
      </c>
      <c r="H59" t="s">
        <v>4906</v>
      </c>
      <c r="I59">
        <v>360</v>
      </c>
      <c r="J59" t="s">
        <v>22</v>
      </c>
      <c r="K59" t="s">
        <v>23</v>
      </c>
      <c r="L59">
        <v>168</v>
      </c>
      <c r="M59" t="s">
        <v>37</v>
      </c>
      <c r="N59" s="35">
        <v>46309.64329861111</v>
      </c>
      <c r="O59">
        <v>262</v>
      </c>
      <c r="P59" t="s">
        <v>26</v>
      </c>
      <c r="Q59">
        <v>220</v>
      </c>
      <c r="R59" t="str">
        <f>IF(B59="","",_xlfn.XLOOKUP(B59,DB!$A$2:$A$205,DB!$C$2:$C$205,"")&amp;"")</f>
        <v>Sector 3</v>
      </c>
      <c r="S59" t="str">
        <f>IF(B59="","",_xlfn.XLOOKUP(B59,DB!$A$2:$A$205,DB!$E$2:$E$205,""))</f>
        <v>Sector 3</v>
      </c>
      <c r="T59" t="str">
        <f>IF(B59="","",_xlfn.XLOOKUP(B59,DB!$A$2:$A$205,DB!$F$2:$F$205,""))</f>
        <v>NOSAT</v>
      </c>
      <c r="U59" t="str">
        <f>IF(B59="","",_xlfn.XLOOKUP(B59,DB!$A$2:$A$205,DB!$D$2:$D$205,""))</f>
        <v>MUFH</v>
      </c>
      <c r="V59" t="str">
        <f>IF(B59="","",IF(OR(COUNTIF(M59,"????N?????W")&gt;0,COUNTIF(M59,"????N?????E")&gt;0,COUNTIF(M59,"????S?????W")&gt;0,COUNTIF(M59,"????S?????E")&gt;0),_xlfn.XLOOKUP(B59,DB!$A$2:$A$205,DB!$B$2:$B$205,""),M59))</f>
        <v>NOSAT</v>
      </c>
      <c r="AF59" s="2">
        <v>0.58333333333333337</v>
      </c>
      <c r="AG59" t="s">
        <v>745</v>
      </c>
      <c r="AH59" s="17">
        <v>250</v>
      </c>
      <c r="AI59" s="17" cm="1">
        <f t="array" ref="AI59">SUMPRODUCT(--(IFERROR(HOUR(Flights_2026_09_3033343536373456789101112[entry_hour]),-1)=HOUR(AF59)),--(IFERROR(Flights_2026_09_3033343536373456789101112[entry_sector],"")=AG59),--(IFERROR(Flights_2026_09_3033343536373456789101112[nfl],-1)&gt;=AH59),--(IFERROR(Flights_2026_09_3033343536373456789101112[nfl],-1)&lt;=IF(AH59=450,450,AH59+9)))</f>
        <v>0</v>
      </c>
    </row>
    <row r="60" spans="1:35" x14ac:dyDescent="0.2">
      <c r="A60" t="s">
        <v>4151</v>
      </c>
      <c r="B60" t="s">
        <v>398</v>
      </c>
      <c r="C60" t="s">
        <v>19</v>
      </c>
      <c r="D60" t="s">
        <v>47</v>
      </c>
      <c r="E60" t="s">
        <v>4907</v>
      </c>
      <c r="F60" s="35">
        <v>46309.658599537041</v>
      </c>
      <c r="G60" t="s">
        <v>21</v>
      </c>
      <c r="H60" t="s">
        <v>4908</v>
      </c>
      <c r="I60">
        <v>370</v>
      </c>
      <c r="J60" t="s">
        <v>22</v>
      </c>
      <c r="K60" t="s">
        <v>23</v>
      </c>
      <c r="L60">
        <v>429</v>
      </c>
      <c r="M60" t="s">
        <v>218</v>
      </c>
      <c r="N60" s="35">
        <v>46309.631979166668</v>
      </c>
      <c r="O60">
        <v>370</v>
      </c>
      <c r="P60" t="s">
        <v>26</v>
      </c>
      <c r="Q60">
        <v>370</v>
      </c>
      <c r="R60" t="str">
        <f>IF(B60="","",_xlfn.XLOOKUP(B60,DB!$A$2:$A$205,DB!$C$2:$C$205,"")&amp;"")</f>
        <v>Sector 5</v>
      </c>
      <c r="S60" t="str">
        <f>IF(B60="","",_xlfn.XLOOKUP(B60,DB!$A$2:$A$205,DB!$E$2:$E$205,""))</f>
        <v>Sector 4</v>
      </c>
      <c r="T60" t="str">
        <f>IF(B60="","",_xlfn.XLOOKUP(B60,DB!$A$2:$A$205,DB!$F$2:$F$205,""))</f>
        <v>VOMAR/XUDUN</v>
      </c>
      <c r="U60" t="str">
        <f>IF(B60="","",_xlfn.XLOOKUP(B60,DB!$A$2:$A$205,DB!$D$2:$D$205,""))</f>
        <v>KZHU</v>
      </c>
      <c r="V60" t="str">
        <f>IF(B60="","",IF(OR(COUNTIF(M60,"????N?????W")&gt;0,COUNTIF(M60,"????N?????E")&gt;0,COUNTIF(M60,"????S?????W")&gt;0,COUNTIF(M60,"????S?????E")&gt;0),_xlfn.XLOOKUP(B60,DB!$A$2:$A$205,DB!$B$2:$B$205,""),M60))</f>
        <v>IRDOV</v>
      </c>
      <c r="AF60" s="2">
        <v>0.58333333333333337</v>
      </c>
      <c r="AG60" t="s">
        <v>745</v>
      </c>
      <c r="AH60" s="17">
        <v>260</v>
      </c>
      <c r="AI60" s="17" cm="1">
        <f t="array" ref="AI60">SUMPRODUCT(--(IFERROR(HOUR(Flights_2026_09_3033343536373456789101112[entry_hour]),-1)=HOUR(AF60)),--(IFERROR(Flights_2026_09_3033343536373456789101112[entry_sector],"")=AG60),--(IFERROR(Flights_2026_09_3033343536373456789101112[nfl],-1)&gt;=AH60),--(IFERROR(Flights_2026_09_3033343536373456789101112[nfl],-1)&lt;=IF(AH60=450,450,AH60+9)))</f>
        <v>0</v>
      </c>
    </row>
    <row r="61" spans="1:35" x14ac:dyDescent="0.2">
      <c r="A61" t="s">
        <v>174</v>
      </c>
      <c r="B61" t="s">
        <v>175</v>
      </c>
      <c r="C61" t="s">
        <v>19</v>
      </c>
      <c r="D61" t="s">
        <v>50</v>
      </c>
      <c r="E61" t="s">
        <v>1745</v>
      </c>
      <c r="F61" s="35">
        <v>46309.659988425927</v>
      </c>
      <c r="G61" t="s">
        <v>21</v>
      </c>
      <c r="H61" t="s">
        <v>4909</v>
      </c>
      <c r="I61">
        <v>340</v>
      </c>
      <c r="J61" t="s">
        <v>22</v>
      </c>
      <c r="K61" t="s">
        <v>23</v>
      </c>
      <c r="L61">
        <v>177</v>
      </c>
      <c r="M61" t="s">
        <v>37</v>
      </c>
      <c r="N61" s="35">
        <v>46309.645532407405</v>
      </c>
      <c r="O61">
        <v>264</v>
      </c>
      <c r="P61" t="s">
        <v>26</v>
      </c>
      <c r="Q61">
        <v>220</v>
      </c>
      <c r="R61" t="str">
        <f>IF(B61="","",_xlfn.XLOOKUP(B61,DB!$A$2:$A$205,DB!$C$2:$C$205,"")&amp;"")</f>
        <v>Sector 3</v>
      </c>
      <c r="S61" t="str">
        <f>IF(B61="","",_xlfn.XLOOKUP(B61,DB!$A$2:$A$205,DB!$E$2:$E$205,""))</f>
        <v>Sector 3</v>
      </c>
      <c r="T61" t="str">
        <f>IF(B61="","",_xlfn.XLOOKUP(B61,DB!$A$2:$A$205,DB!$F$2:$F$205,""))</f>
        <v>NOSAT</v>
      </c>
      <c r="U61" t="str">
        <f>IF(B61="","",_xlfn.XLOOKUP(B61,DB!$A$2:$A$205,DB!$D$2:$D$205,""))</f>
        <v>KZHU</v>
      </c>
      <c r="V61" t="str">
        <f>IF(B61="","",IF(OR(COUNTIF(M61,"????N?????W")&gt;0,COUNTIF(M61,"????N?????E")&gt;0,COUNTIF(M61,"????S?????W")&gt;0,COUNTIF(M61,"????S?????E")&gt;0),_xlfn.XLOOKUP(B61,DB!$A$2:$A$205,DB!$B$2:$B$205,""),M61))</f>
        <v>NOSAT</v>
      </c>
      <c r="AF61" s="2">
        <v>0.58333333333333337</v>
      </c>
      <c r="AG61" t="s">
        <v>745</v>
      </c>
      <c r="AH61" s="17">
        <v>270</v>
      </c>
      <c r="AI61" s="17" cm="1">
        <f t="array" ref="AI61">SUMPRODUCT(--(IFERROR(HOUR(Flights_2026_09_3033343536373456789101112[entry_hour]),-1)=HOUR(AF61)),--(IFERROR(Flights_2026_09_3033343536373456789101112[entry_sector],"")=AG61),--(IFERROR(Flights_2026_09_3033343536373456789101112[nfl],-1)&gt;=AH61),--(IFERROR(Flights_2026_09_3033343536373456789101112[nfl],-1)&lt;=IF(AH61=450,450,AH61+9)))</f>
        <v>0</v>
      </c>
    </row>
    <row r="62" spans="1:35" x14ac:dyDescent="0.2">
      <c r="A62" t="s">
        <v>170</v>
      </c>
      <c r="B62" t="s">
        <v>171</v>
      </c>
      <c r="C62" t="s">
        <v>19</v>
      </c>
      <c r="D62" t="s">
        <v>50</v>
      </c>
      <c r="E62" t="s">
        <v>1860</v>
      </c>
      <c r="F62" s="35">
        <v>46309.661782407406</v>
      </c>
      <c r="G62" t="s">
        <v>21</v>
      </c>
      <c r="H62" t="s">
        <v>4910</v>
      </c>
      <c r="I62">
        <v>340</v>
      </c>
      <c r="J62" t="s">
        <v>22</v>
      </c>
      <c r="K62" t="s">
        <v>23</v>
      </c>
      <c r="L62">
        <v>170</v>
      </c>
      <c r="M62" t="s">
        <v>37</v>
      </c>
      <c r="N62" s="35">
        <v>46309.647893518515</v>
      </c>
      <c r="O62">
        <v>296</v>
      </c>
      <c r="P62" t="s">
        <v>26</v>
      </c>
      <c r="Q62">
        <v>220</v>
      </c>
      <c r="R62" t="str">
        <f>IF(B62="","",_xlfn.XLOOKUP(B62,DB!$A$2:$A$205,DB!$C$2:$C$205,"")&amp;"")</f>
        <v>Sector 3</v>
      </c>
      <c r="S62" t="str">
        <f>IF(B62="","",_xlfn.XLOOKUP(B62,DB!$A$2:$A$205,DB!$E$2:$E$205,""))</f>
        <v>Sector 3</v>
      </c>
      <c r="T62" t="str">
        <f>IF(B62="","",_xlfn.XLOOKUP(B62,DB!$A$2:$A$205,DB!$F$2:$F$205,""))</f>
        <v>NOSAT</v>
      </c>
      <c r="U62" t="str">
        <f>IF(B62="","",_xlfn.XLOOKUP(B62,DB!$A$2:$A$205,DB!$D$2:$D$205,""))</f>
        <v>KZHU</v>
      </c>
      <c r="V62" t="str">
        <f>IF(B62="","",IF(OR(COUNTIF(M62,"????N?????W")&gt;0,COUNTIF(M62,"????N?????E")&gt;0,COUNTIF(M62,"????S?????W")&gt;0,COUNTIF(M62,"????S?????E")&gt;0),_xlfn.XLOOKUP(B62,DB!$A$2:$A$205,DB!$B$2:$B$205,""),M62))</f>
        <v>NOSAT</v>
      </c>
      <c r="AF62" s="2">
        <v>0.58333333333333337</v>
      </c>
      <c r="AG62" t="s">
        <v>745</v>
      </c>
      <c r="AH62" s="17">
        <v>280</v>
      </c>
      <c r="AI62" s="17" cm="1">
        <f t="array" ref="AI62">SUMPRODUCT(--(IFERROR(HOUR(Flights_2026_09_3033343536373456789101112[entry_hour]),-1)=HOUR(AF62)),--(IFERROR(Flights_2026_09_3033343536373456789101112[entry_sector],"")=AG62),--(IFERROR(Flights_2026_09_3033343536373456789101112[nfl],-1)&gt;=AH62),--(IFERROR(Flights_2026_09_3033343536373456789101112[nfl],-1)&lt;=IF(AH62=450,450,AH62+9)))</f>
        <v>0</v>
      </c>
    </row>
    <row r="63" spans="1:35" x14ac:dyDescent="0.2">
      <c r="A63" t="s">
        <v>384</v>
      </c>
      <c r="B63" t="s">
        <v>122</v>
      </c>
      <c r="C63" t="s">
        <v>19</v>
      </c>
      <c r="D63" t="s">
        <v>41</v>
      </c>
      <c r="E63" t="s">
        <v>1019</v>
      </c>
      <c r="F63" s="35">
        <v>46309.66405092593</v>
      </c>
      <c r="G63" t="s">
        <v>21</v>
      </c>
      <c r="H63" t="s">
        <v>4911</v>
      </c>
      <c r="I63">
        <v>390</v>
      </c>
      <c r="J63" t="s">
        <v>22</v>
      </c>
      <c r="K63" t="s">
        <v>23</v>
      </c>
      <c r="L63">
        <v>849</v>
      </c>
      <c r="M63" t="s">
        <v>136</v>
      </c>
      <c r="N63" s="35">
        <v>46309.613252314812</v>
      </c>
      <c r="O63">
        <v>390</v>
      </c>
      <c r="P63" t="s">
        <v>26</v>
      </c>
      <c r="Q63">
        <v>390</v>
      </c>
      <c r="R63" t="str">
        <f>IF(B63="","",_xlfn.XLOOKUP(B63,DB!$A$2:$A$205,DB!$C$2:$C$205,"")&amp;"")</f>
        <v>Sector 5</v>
      </c>
      <c r="S63" t="str">
        <f>IF(B63="","",_xlfn.XLOOKUP(B63,DB!$A$2:$A$205,DB!$E$2:$E$205,""))</f>
        <v>Sector 4</v>
      </c>
      <c r="T63" t="str">
        <f>IF(B63="","",_xlfn.XLOOKUP(B63,DB!$A$2:$A$205,DB!$F$2:$F$205,""))</f>
        <v>VOMAR/XUDUN</v>
      </c>
      <c r="U63" t="str">
        <f>IF(B63="","",_xlfn.XLOOKUP(B63,DB!$A$2:$A$205,DB!$D$2:$D$205,""))</f>
        <v>MMEX</v>
      </c>
      <c r="V63" t="str">
        <f>IF(B63="","",IF(OR(COUNTIF(M63,"????N?????W")&gt;0,COUNTIF(M63,"????N?????E")&gt;0,COUNTIF(M63,"????S?????W")&gt;0,COUNTIF(M63,"????S?????E")&gt;0),_xlfn.XLOOKUP(B63,DB!$A$2:$A$205,DB!$B$2:$B$205,""),M63))</f>
        <v>LIDAM</v>
      </c>
      <c r="AF63" s="2">
        <v>0.58333333333333337</v>
      </c>
      <c r="AG63" t="s">
        <v>745</v>
      </c>
      <c r="AH63" s="17">
        <v>290</v>
      </c>
      <c r="AI63" s="17" cm="1">
        <f t="array" ref="AI63">SUMPRODUCT(--(IFERROR(HOUR(Flights_2026_09_3033343536373456789101112[entry_hour]),-1)=HOUR(AF63)),--(IFERROR(Flights_2026_09_3033343536373456789101112[entry_sector],"")=AG63),--(IFERROR(Flights_2026_09_3033343536373456789101112[nfl],-1)&gt;=AH63),--(IFERROR(Flights_2026_09_3033343536373456789101112[nfl],-1)&lt;=IF(AH63=450,450,AH63+9)))</f>
        <v>0</v>
      </c>
    </row>
    <row r="64" spans="1:35" x14ac:dyDescent="0.2">
      <c r="A64" t="s">
        <v>184</v>
      </c>
      <c r="B64" t="s">
        <v>141</v>
      </c>
      <c r="C64" t="s">
        <v>19</v>
      </c>
      <c r="D64" t="s">
        <v>76</v>
      </c>
      <c r="E64" t="s">
        <v>4912</v>
      </c>
      <c r="F64" s="35">
        <v>46309.665937500002</v>
      </c>
      <c r="G64" t="s">
        <v>21</v>
      </c>
      <c r="H64" t="s">
        <v>4913</v>
      </c>
      <c r="I64">
        <v>320</v>
      </c>
      <c r="J64" t="s">
        <v>22</v>
      </c>
      <c r="K64" t="s">
        <v>23</v>
      </c>
      <c r="L64">
        <v>188</v>
      </c>
      <c r="M64" t="s">
        <v>37</v>
      </c>
      <c r="N64" s="35">
        <v>46309.65016203704</v>
      </c>
      <c r="O64">
        <v>235</v>
      </c>
      <c r="P64" t="s">
        <v>26</v>
      </c>
      <c r="Q64">
        <v>220</v>
      </c>
      <c r="R64" t="str">
        <f>IF(B64="","",_xlfn.XLOOKUP(B64,DB!$A$2:$A$205,DB!$C$2:$C$205,"")&amp;"")</f>
        <v>Sector 3</v>
      </c>
      <c r="S64" t="str">
        <f>IF(B64="","",_xlfn.XLOOKUP(B64,DB!$A$2:$A$205,DB!$E$2:$E$205,""))</f>
        <v>Sector 3</v>
      </c>
      <c r="T64" t="str">
        <f>IF(B64="","",_xlfn.XLOOKUP(B64,DB!$A$2:$A$205,DB!$F$2:$F$205,""))</f>
        <v>NOSAT</v>
      </c>
      <c r="U64" t="str">
        <f>IF(B64="","",_xlfn.XLOOKUP(B64,DB!$A$2:$A$205,DB!$D$2:$D$205,""))</f>
        <v>KZHU</v>
      </c>
      <c r="V64" t="str">
        <f>IF(B64="","",IF(OR(COUNTIF(M64,"????N?????W")&gt;0,COUNTIF(M64,"????N?????E")&gt;0,COUNTIF(M64,"????S?????W")&gt;0,COUNTIF(M64,"????S?????E")&gt;0),_xlfn.XLOOKUP(B64,DB!$A$2:$A$205,DB!$B$2:$B$205,""),M64))</f>
        <v>NOSAT</v>
      </c>
      <c r="AF64" s="2">
        <v>0.58333333333333337</v>
      </c>
      <c r="AG64" t="s">
        <v>745</v>
      </c>
      <c r="AH64" s="17">
        <v>300</v>
      </c>
      <c r="AI64" s="17" cm="1">
        <f t="array" ref="AI64">SUMPRODUCT(--(IFERROR(HOUR(Flights_2026_09_3033343536373456789101112[entry_hour]),-1)=HOUR(AF64)),--(IFERROR(Flights_2026_09_3033343536373456789101112[entry_sector],"")=AG64),--(IFERROR(Flights_2026_09_3033343536373456789101112[nfl],-1)&gt;=AH64),--(IFERROR(Flights_2026_09_3033343536373456789101112[nfl],-1)&lt;=IF(AH64=450,450,AH64+9)))</f>
        <v>0</v>
      </c>
    </row>
    <row r="65" spans="1:35" x14ac:dyDescent="0.2">
      <c r="A65" t="s">
        <v>202</v>
      </c>
      <c r="B65" t="s">
        <v>203</v>
      </c>
      <c r="C65" t="s">
        <v>19</v>
      </c>
      <c r="D65" t="s">
        <v>50</v>
      </c>
      <c r="E65" t="s">
        <v>2364</v>
      </c>
      <c r="F65" s="35">
        <v>46309.667384259257</v>
      </c>
      <c r="G65" t="s">
        <v>21</v>
      </c>
      <c r="H65" t="s">
        <v>4914</v>
      </c>
      <c r="I65">
        <v>320</v>
      </c>
      <c r="J65" t="s">
        <v>22</v>
      </c>
      <c r="K65" t="s">
        <v>23</v>
      </c>
      <c r="L65">
        <v>182</v>
      </c>
      <c r="M65" t="s">
        <v>37</v>
      </c>
      <c r="N65" s="35">
        <v>46309.652337962965</v>
      </c>
      <c r="O65">
        <v>254</v>
      </c>
      <c r="P65" t="s">
        <v>26</v>
      </c>
      <c r="Q65">
        <v>220</v>
      </c>
      <c r="R65" t="str">
        <f>IF(B65="","",_xlfn.XLOOKUP(B65,DB!$A$2:$A$205,DB!$C$2:$C$205,"")&amp;"")</f>
        <v>Sector 3</v>
      </c>
      <c r="S65" t="str">
        <f>IF(B65="","",_xlfn.XLOOKUP(B65,DB!$A$2:$A$205,DB!$E$2:$E$205,""))</f>
        <v>Sector 3</v>
      </c>
      <c r="T65" t="str">
        <f>IF(B65="","",_xlfn.XLOOKUP(B65,DB!$A$2:$A$205,DB!$F$2:$F$205,""))</f>
        <v>NOSAT</v>
      </c>
      <c r="U65" t="str">
        <f>IF(B65="","",_xlfn.XLOOKUP(B65,DB!$A$2:$A$205,DB!$D$2:$D$205,""))</f>
        <v>KZHU</v>
      </c>
      <c r="V65" t="str">
        <f>IF(B65="","",IF(OR(COUNTIF(M65,"????N?????W")&gt;0,COUNTIF(M65,"????N?????E")&gt;0,COUNTIF(M65,"????S?????W")&gt;0,COUNTIF(M65,"????S?????E")&gt;0),_xlfn.XLOOKUP(B65,DB!$A$2:$A$205,DB!$B$2:$B$205,""),M65))</f>
        <v>NOSAT</v>
      </c>
      <c r="AF65" s="2">
        <v>0.58333333333333337</v>
      </c>
      <c r="AG65" t="s">
        <v>745</v>
      </c>
      <c r="AH65" s="17">
        <v>310</v>
      </c>
      <c r="AI65" s="17" cm="1">
        <f t="array" ref="AI65">SUMPRODUCT(--(IFERROR(HOUR(Flights_2026_09_3033343536373456789101112[entry_hour]),-1)=HOUR(AF65)),--(IFERROR(Flights_2026_09_3033343536373456789101112[entry_sector],"")=AG65),--(IFERROR(Flights_2026_09_3033343536373456789101112[nfl],-1)&gt;=AH65),--(IFERROR(Flights_2026_09_3033343536373456789101112[nfl],-1)&lt;=IF(AH65=450,450,AH65+9)))</f>
        <v>0</v>
      </c>
    </row>
    <row r="66" spans="1:35" x14ac:dyDescent="0.2">
      <c r="A66" t="s">
        <v>238</v>
      </c>
      <c r="B66" t="s">
        <v>46</v>
      </c>
      <c r="C66" t="s">
        <v>19</v>
      </c>
      <c r="D66" t="s">
        <v>50</v>
      </c>
      <c r="E66" t="s">
        <v>1764</v>
      </c>
      <c r="F66" s="35">
        <v>46309.669351851851</v>
      </c>
      <c r="G66" t="s">
        <v>21</v>
      </c>
      <c r="H66" t="s">
        <v>4915</v>
      </c>
      <c r="I66">
        <v>340</v>
      </c>
      <c r="J66" t="s">
        <v>22</v>
      </c>
      <c r="K66" t="s">
        <v>23</v>
      </c>
      <c r="L66">
        <v>163</v>
      </c>
      <c r="M66" t="s">
        <v>37</v>
      </c>
      <c r="N66" s="35">
        <v>46309.65626157407</v>
      </c>
      <c r="O66">
        <v>311</v>
      </c>
      <c r="P66" t="s">
        <v>26</v>
      </c>
      <c r="Q66">
        <v>220</v>
      </c>
      <c r="R66" t="str">
        <f>IF(B66="","",_xlfn.XLOOKUP(B66,DB!$A$2:$A$205,DB!$C$2:$C$205,"")&amp;"")</f>
        <v>Sector 3</v>
      </c>
      <c r="S66" t="str">
        <f>IF(B66="","",_xlfn.XLOOKUP(B66,DB!$A$2:$A$205,DB!$E$2:$E$205,""))</f>
        <v>Sector 3</v>
      </c>
      <c r="T66" t="str">
        <f>IF(B66="","",_xlfn.XLOOKUP(B66,DB!$A$2:$A$205,DB!$F$2:$F$205,""))</f>
        <v>NOSAT</v>
      </c>
      <c r="U66" t="str">
        <f>IF(B66="","",_xlfn.XLOOKUP(B66,DB!$A$2:$A$205,DB!$D$2:$D$205,""))</f>
        <v>KZHU</v>
      </c>
      <c r="V66" t="str">
        <f>IF(B66="","",IF(OR(COUNTIF(M66,"????N?????W")&gt;0,COUNTIF(M66,"????N?????E")&gt;0,COUNTIF(M66,"????S?????W")&gt;0,COUNTIF(M66,"????S?????E")&gt;0),_xlfn.XLOOKUP(B66,DB!$A$2:$A$205,DB!$B$2:$B$205,""),M66))</f>
        <v>NOSAT</v>
      </c>
      <c r="AF66" s="2">
        <v>0.58333333333333337</v>
      </c>
      <c r="AG66" t="s">
        <v>745</v>
      </c>
      <c r="AH66" s="17">
        <v>320</v>
      </c>
      <c r="AI66" s="17" cm="1">
        <f t="array" ref="AI66">SUMPRODUCT(--(IFERROR(HOUR(Flights_2026_09_3033343536373456789101112[entry_hour]),-1)=HOUR(AF66)),--(IFERROR(Flights_2026_09_3033343536373456789101112[entry_sector],"")=AG66),--(IFERROR(Flights_2026_09_3033343536373456789101112[nfl],-1)&gt;=AH66),--(IFERROR(Flights_2026_09_3033343536373456789101112[nfl],-1)&lt;=IF(AH66=450,450,AH66+9)))</f>
        <v>0</v>
      </c>
    </row>
    <row r="67" spans="1:35" x14ac:dyDescent="0.2">
      <c r="A67" t="s">
        <v>198</v>
      </c>
      <c r="B67" t="s">
        <v>199</v>
      </c>
      <c r="C67" t="s">
        <v>19</v>
      </c>
      <c r="D67" t="s">
        <v>41</v>
      </c>
      <c r="E67" t="s">
        <v>4916</v>
      </c>
      <c r="F67" s="35">
        <v>46309.672465277778</v>
      </c>
      <c r="G67" t="s">
        <v>21</v>
      </c>
      <c r="H67" t="s">
        <v>4917</v>
      </c>
      <c r="I67">
        <v>360</v>
      </c>
      <c r="J67" t="s">
        <v>22</v>
      </c>
      <c r="K67" t="s">
        <v>23</v>
      </c>
      <c r="L67">
        <v>257</v>
      </c>
      <c r="M67" t="s">
        <v>4918</v>
      </c>
      <c r="N67" s="35">
        <v>46309.655752314815</v>
      </c>
      <c r="O67">
        <v>150</v>
      </c>
      <c r="P67" t="s">
        <v>26</v>
      </c>
      <c r="Q67">
        <v>360</v>
      </c>
      <c r="R67" t="str">
        <f>IF(B67="","",_xlfn.XLOOKUP(B67,DB!$A$2:$A$205,DB!$C$2:$C$205,"")&amp;"")</f>
        <v>Sector 7</v>
      </c>
      <c r="S67" t="str">
        <f>IF(B67="","",_xlfn.XLOOKUP(B67,DB!$A$2:$A$205,DB!$E$2:$E$205,""))</f>
        <v>Sector 7</v>
      </c>
      <c r="T67" t="str">
        <f>IF(B67="","",_xlfn.XLOOKUP(B67,DB!$A$2:$A$205,DB!$F$2:$F$205,""))</f>
        <v>PAULE/SIGMA</v>
      </c>
      <c r="U67" t="str">
        <f>IF(B67="","",_xlfn.XLOOKUP(B67,DB!$A$2:$A$205,DB!$D$2:$D$205,""))</f>
        <v>MHCC</v>
      </c>
      <c r="V67" t="str">
        <f>IF(B67="","",IF(OR(COUNTIF(M67,"????N?????W")&gt;0,COUNTIF(M67,"????N?????E")&gt;0,COUNTIF(M67,"????S?????W")&gt;0,COUNTIF(M67,"????S?????E")&gt;0),_xlfn.XLOOKUP(B67,DB!$A$2:$A$205,DB!$B$2:$B$205,""),M67))</f>
        <v>SIGMA</v>
      </c>
      <c r="AF67" s="2">
        <v>0.58333333333333337</v>
      </c>
      <c r="AG67" t="s">
        <v>745</v>
      </c>
      <c r="AH67" s="17">
        <v>330</v>
      </c>
      <c r="AI67" s="17" cm="1">
        <f t="array" ref="AI67">SUMPRODUCT(--(IFERROR(HOUR(Flights_2026_09_3033343536373456789101112[entry_hour]),-1)=HOUR(AF67)),--(IFERROR(Flights_2026_09_3033343536373456789101112[entry_sector],"")=AG67),--(IFERROR(Flights_2026_09_3033343536373456789101112[nfl],-1)&gt;=AH67),--(IFERROR(Flights_2026_09_3033343536373456789101112[nfl],-1)&lt;=IF(AH67=450,450,AH67+9)))</f>
        <v>0</v>
      </c>
    </row>
    <row r="68" spans="1:35" x14ac:dyDescent="0.2">
      <c r="A68" t="s">
        <v>4919</v>
      </c>
      <c r="B68" t="s">
        <v>4419</v>
      </c>
      <c r="C68" t="s">
        <v>19</v>
      </c>
      <c r="D68" t="s">
        <v>4920</v>
      </c>
      <c r="E68" t="s">
        <v>4919</v>
      </c>
      <c r="F68" s="35">
        <v>46309.673946759256</v>
      </c>
      <c r="G68" t="s">
        <v>21</v>
      </c>
      <c r="H68" t="s">
        <v>4921</v>
      </c>
      <c r="I68">
        <v>400</v>
      </c>
      <c r="J68" t="s">
        <v>22</v>
      </c>
      <c r="K68" t="s">
        <v>31</v>
      </c>
      <c r="L68">
        <v>179</v>
      </c>
      <c r="M68" t="s">
        <v>37</v>
      </c>
      <c r="N68" s="35">
        <v>46309.659988425927</v>
      </c>
      <c r="O68">
        <v>176</v>
      </c>
      <c r="P68" t="s">
        <v>26</v>
      </c>
      <c r="Q68">
        <v>220</v>
      </c>
      <c r="R68" t="str">
        <f>IF(B68="","",_xlfn.XLOOKUP(B68,DB!$A$2:$A$205,DB!$C$2:$C$205,"")&amp;"")</f>
        <v/>
      </c>
      <c r="S68" t="str">
        <f>IF(B68="","",_xlfn.XLOOKUP(B68,DB!$A$2:$A$205,DB!$E$2:$E$205,""))</f>
        <v/>
      </c>
      <c r="T68" t="str">
        <f>IF(B68="","",_xlfn.XLOOKUP(B68,DB!$A$2:$A$205,DB!$F$2:$F$205,""))</f>
        <v/>
      </c>
      <c r="U68" t="str">
        <f>IF(B68="","",_xlfn.XLOOKUP(B68,DB!$A$2:$A$205,DB!$D$2:$D$205,""))</f>
        <v/>
      </c>
      <c r="V68" t="str">
        <f>IF(B68="","",IF(OR(COUNTIF(M68,"????N?????W")&gt;0,COUNTIF(M68,"????N?????E")&gt;0,COUNTIF(M68,"????S?????W")&gt;0,COUNTIF(M68,"????S?????E")&gt;0),_xlfn.XLOOKUP(B68,DB!$A$2:$A$205,DB!$B$2:$B$205,""),M68))</f>
        <v>NOSAT</v>
      </c>
      <c r="AF68" s="2">
        <v>0.58333333333333337</v>
      </c>
      <c r="AG68" t="s">
        <v>745</v>
      </c>
      <c r="AH68" s="17">
        <v>340</v>
      </c>
      <c r="AI68" s="17" cm="1">
        <f t="array" ref="AI68">SUMPRODUCT(--(IFERROR(HOUR(Flights_2026_09_3033343536373456789101112[entry_hour]),-1)=HOUR(AF68)),--(IFERROR(Flights_2026_09_3033343536373456789101112[entry_sector],"")=AG68),--(IFERROR(Flights_2026_09_3033343536373456789101112[nfl],-1)&gt;=AH68),--(IFERROR(Flights_2026_09_3033343536373456789101112[nfl],-1)&lt;=IF(AH68=450,450,AH68+9)))</f>
        <v>0</v>
      </c>
    </row>
    <row r="69" spans="1:35" x14ac:dyDescent="0.2">
      <c r="A69" t="s">
        <v>185</v>
      </c>
      <c r="B69" t="s">
        <v>186</v>
      </c>
      <c r="C69" t="s">
        <v>19</v>
      </c>
      <c r="D69" t="s">
        <v>20</v>
      </c>
      <c r="E69" t="s">
        <v>4922</v>
      </c>
      <c r="F69" s="35">
        <v>46309.678379629629</v>
      </c>
      <c r="G69" t="s">
        <v>21</v>
      </c>
      <c r="H69" t="s">
        <v>4923</v>
      </c>
      <c r="I69">
        <v>320</v>
      </c>
      <c r="J69" t="s">
        <v>22</v>
      </c>
      <c r="K69" t="s">
        <v>23</v>
      </c>
      <c r="L69">
        <v>214</v>
      </c>
      <c r="M69" t="s">
        <v>37</v>
      </c>
      <c r="N69" s="35">
        <v>46309.6640625</v>
      </c>
      <c r="O69">
        <v>156</v>
      </c>
      <c r="P69" t="s">
        <v>26</v>
      </c>
      <c r="Q69">
        <v>220</v>
      </c>
      <c r="R69" t="str">
        <f>IF(B69="","",_xlfn.XLOOKUP(B69,DB!$A$2:$A$205,DB!$C$2:$C$205,"")&amp;"")</f>
        <v>Sector 3</v>
      </c>
      <c r="S69" t="str">
        <f>IF(B69="","",_xlfn.XLOOKUP(B69,DB!$A$2:$A$205,DB!$E$2:$E$205,""))</f>
        <v>Sector 3</v>
      </c>
      <c r="T69" t="str">
        <f>IF(B69="","",_xlfn.XLOOKUP(B69,DB!$A$2:$A$205,DB!$F$2:$F$205,""))</f>
        <v>NOSAT</v>
      </c>
      <c r="U69" t="str">
        <f>IF(B69="","",_xlfn.XLOOKUP(B69,DB!$A$2:$A$205,DB!$D$2:$D$205,""))</f>
        <v>KZHU</v>
      </c>
      <c r="V69" t="str">
        <f>IF(B69="","",IF(OR(COUNTIF(M69,"????N?????W")&gt;0,COUNTIF(M69,"????N?????E")&gt;0,COUNTIF(M69,"????S?????W")&gt;0,COUNTIF(M69,"????S?????E")&gt;0),_xlfn.XLOOKUP(B69,DB!$A$2:$A$205,DB!$B$2:$B$205,""),M69))</f>
        <v>NOSAT</v>
      </c>
      <c r="AF69" s="2">
        <v>0.58333333333333337</v>
      </c>
      <c r="AG69" t="s">
        <v>745</v>
      </c>
      <c r="AH69" s="17">
        <v>350</v>
      </c>
      <c r="AI69" s="17" cm="1">
        <f t="array" ref="AI69">SUMPRODUCT(--(IFERROR(HOUR(Flights_2026_09_3033343536373456789101112[entry_hour]),-1)=HOUR(AF69)),--(IFERROR(Flights_2026_09_3033343536373456789101112[entry_sector],"")=AG69),--(IFERROR(Flights_2026_09_3033343536373456789101112[nfl],-1)&gt;=AH69),--(IFERROR(Flights_2026_09_3033343536373456789101112[nfl],-1)&lt;=IF(AH69=450,450,AH69+9)))</f>
        <v>2</v>
      </c>
    </row>
    <row r="70" spans="1:35" x14ac:dyDescent="0.2">
      <c r="A70" t="s">
        <v>295</v>
      </c>
      <c r="B70" t="s">
        <v>59</v>
      </c>
      <c r="C70" t="s">
        <v>19</v>
      </c>
      <c r="D70" t="s">
        <v>50</v>
      </c>
      <c r="E70" t="s">
        <v>825</v>
      </c>
      <c r="F70" s="35">
        <v>46309.683530092589</v>
      </c>
      <c r="G70" t="s">
        <v>21</v>
      </c>
      <c r="H70" t="s">
        <v>4924</v>
      </c>
      <c r="I70">
        <v>360</v>
      </c>
      <c r="J70" t="s">
        <v>22</v>
      </c>
      <c r="K70" t="s">
        <v>23</v>
      </c>
      <c r="L70">
        <v>169</v>
      </c>
      <c r="M70" t="s">
        <v>37</v>
      </c>
      <c r="N70" s="35">
        <v>46309.670115740737</v>
      </c>
      <c r="O70">
        <v>150</v>
      </c>
      <c r="P70" t="s">
        <v>26</v>
      </c>
      <c r="Q70">
        <v>220</v>
      </c>
      <c r="R70" t="str">
        <f>IF(B70="","",_xlfn.XLOOKUP(B70,DB!$A$2:$A$205,DB!$C$2:$C$205,"")&amp;"")</f>
        <v>Sector 3</v>
      </c>
      <c r="S70" t="str">
        <f>IF(B70="","",_xlfn.XLOOKUP(B70,DB!$A$2:$A$205,DB!$E$2:$E$205,""))</f>
        <v>Sector 3</v>
      </c>
      <c r="T70" t="str">
        <f>IF(B70="","",_xlfn.XLOOKUP(B70,DB!$A$2:$A$205,DB!$F$2:$F$205,""))</f>
        <v>NOSAT</v>
      </c>
      <c r="U70" t="str">
        <f>IF(B70="","",_xlfn.XLOOKUP(B70,DB!$A$2:$A$205,DB!$D$2:$D$205,""))</f>
        <v>MUFH</v>
      </c>
      <c r="V70" t="str">
        <f>IF(B70="","",IF(OR(COUNTIF(M70,"????N?????W")&gt;0,COUNTIF(M70,"????N?????E")&gt;0,COUNTIF(M70,"????S?????W")&gt;0,COUNTIF(M70,"????S?????E")&gt;0),_xlfn.XLOOKUP(B70,DB!$A$2:$A$205,DB!$B$2:$B$205,""),M70))</f>
        <v>NOSAT</v>
      </c>
      <c r="AF70" s="2">
        <v>0.58333333333333337</v>
      </c>
      <c r="AG70" t="s">
        <v>745</v>
      </c>
      <c r="AH70" s="17">
        <v>360</v>
      </c>
      <c r="AI70" s="17" cm="1">
        <f t="array" ref="AI70">SUMPRODUCT(--(IFERROR(HOUR(Flights_2026_09_3033343536373456789101112[entry_hour]),-1)=HOUR(AF70)),--(IFERROR(Flights_2026_09_3033343536373456789101112[entry_sector],"")=AG70),--(IFERROR(Flights_2026_09_3033343536373456789101112[nfl],-1)&gt;=AH70),--(IFERROR(Flights_2026_09_3033343536373456789101112[nfl],-1)&lt;=IF(AH70=450,450,AH70+9)))</f>
        <v>0</v>
      </c>
    </row>
    <row r="71" spans="1:35" x14ac:dyDescent="0.2">
      <c r="A71" t="s">
        <v>255</v>
      </c>
      <c r="B71" t="s">
        <v>19</v>
      </c>
      <c r="C71" t="s">
        <v>19</v>
      </c>
      <c r="D71" t="s">
        <v>256</v>
      </c>
      <c r="F71" s="35">
        <v>46309.688333333332</v>
      </c>
      <c r="G71" t="s">
        <v>28</v>
      </c>
      <c r="H71" t="s">
        <v>4925</v>
      </c>
      <c r="I71">
        <v>15</v>
      </c>
      <c r="J71" t="s">
        <v>30</v>
      </c>
      <c r="K71" t="s">
        <v>31</v>
      </c>
      <c r="L71">
        <v>167</v>
      </c>
      <c r="M71" t="s">
        <v>19</v>
      </c>
      <c r="N71" s="35">
        <v>46309.581759259258</v>
      </c>
      <c r="O71">
        <v>0</v>
      </c>
      <c r="P71" t="s">
        <v>32</v>
      </c>
      <c r="Q71">
        <v>15</v>
      </c>
      <c r="R71" t="str">
        <f>IF(B71="","",_xlfn.XLOOKUP(B71,DB!$A$2:$A$205,DB!$C$2:$C$205,"")&amp;"")</f>
        <v/>
      </c>
      <c r="S71" t="str">
        <f>IF(B71="","",_xlfn.XLOOKUP(B71,DB!$A$2:$A$205,DB!$E$2:$E$205,""))</f>
        <v/>
      </c>
      <c r="T71" t="str">
        <f>IF(B71="","",_xlfn.XLOOKUP(B71,DB!$A$2:$A$205,DB!$F$2:$F$205,""))</f>
        <v/>
      </c>
      <c r="U71" t="str">
        <f>IF(B71="","",_xlfn.XLOOKUP(B71,DB!$A$2:$A$205,DB!$D$2:$D$205,""))</f>
        <v/>
      </c>
      <c r="V71" t="str">
        <f>IF(B71="","",IF(OR(COUNTIF(M71,"????N?????W")&gt;0,COUNTIF(M71,"????N?????E")&gt;0,COUNTIF(M71,"????S?????W")&gt;0,COUNTIF(M71,"????S?????E")&gt;0),_xlfn.XLOOKUP(B71,DB!$A$2:$A$205,DB!$B$2:$B$205,""),M71))</f>
        <v>MMUN</v>
      </c>
      <c r="AF71" s="2">
        <v>0.58333333333333337</v>
      </c>
      <c r="AG71" t="s">
        <v>745</v>
      </c>
      <c r="AH71" s="17">
        <v>370</v>
      </c>
      <c r="AI71" s="17" cm="1">
        <f t="array" ref="AI71">SUMPRODUCT(--(IFERROR(HOUR(Flights_2026_09_3033343536373456789101112[entry_hour]),-1)=HOUR(AF71)),--(IFERROR(Flights_2026_09_3033343536373456789101112[entry_sector],"")=AG71),--(IFERROR(Flights_2026_09_3033343536373456789101112[nfl],-1)&gt;=AH71),--(IFERROR(Flights_2026_09_3033343536373456789101112[nfl],-1)&lt;=IF(AH71=450,450,AH71+9)))</f>
        <v>1</v>
      </c>
    </row>
    <row r="72" spans="1:35" x14ac:dyDescent="0.2">
      <c r="A72" t="s">
        <v>207</v>
      </c>
      <c r="B72" t="s">
        <v>65</v>
      </c>
      <c r="C72" t="s">
        <v>19</v>
      </c>
      <c r="D72" t="s">
        <v>20</v>
      </c>
      <c r="E72" t="s">
        <v>2715</v>
      </c>
      <c r="F72" s="35">
        <v>46309.689641203702</v>
      </c>
      <c r="G72" t="s">
        <v>21</v>
      </c>
      <c r="H72" t="s">
        <v>4926</v>
      </c>
      <c r="I72">
        <v>370</v>
      </c>
      <c r="J72" t="s">
        <v>22</v>
      </c>
      <c r="K72" t="s">
        <v>23</v>
      </c>
      <c r="L72">
        <v>867</v>
      </c>
      <c r="M72" t="s">
        <v>3764</v>
      </c>
      <c r="N72" s="35">
        <v>46309.641944444447</v>
      </c>
      <c r="O72">
        <v>350</v>
      </c>
      <c r="P72" t="s">
        <v>26</v>
      </c>
      <c r="Q72">
        <v>350</v>
      </c>
      <c r="R72" t="str">
        <f>IF(B72="","",_xlfn.XLOOKUP(B72,DB!$A$2:$A$205,DB!$C$2:$C$205,"")&amp;"")</f>
        <v>Sector 6</v>
      </c>
      <c r="S72" t="str">
        <f>IF(B72="","",_xlfn.XLOOKUP(B72,DB!$A$2:$A$205,DB!$E$2:$E$205,""))</f>
        <v>Sector 4</v>
      </c>
      <c r="T72" t="str">
        <f>IF(B72="","",_xlfn.XLOOKUP(B72,DB!$A$2:$A$205,DB!$F$2:$F$205,""))</f>
        <v>VOMAR/XUDUN</v>
      </c>
      <c r="U72" t="str">
        <f>IF(B72="","",_xlfn.XLOOKUP(B72,DB!$A$2:$A$205,DB!$D$2:$D$205,""))</f>
        <v>MMEX</v>
      </c>
      <c r="V72" t="str">
        <f>IF(B72="","",IF(OR(COUNTIF(M72,"????N?????W")&gt;0,COUNTIF(M72,"????N?????E")&gt;0,COUNTIF(M72,"????S?????W")&gt;0,COUNTIF(M72,"????S?????E")&gt;0),_xlfn.XLOOKUP(B72,DB!$A$2:$A$205,DB!$B$2:$B$205,""),M72))</f>
        <v>GOTAS</v>
      </c>
      <c r="AF72" s="2">
        <v>0.58333333333333337</v>
      </c>
      <c r="AG72" t="s">
        <v>745</v>
      </c>
      <c r="AH72" s="17">
        <v>380</v>
      </c>
      <c r="AI72" s="17" cm="1">
        <f t="array" ref="AI72">SUMPRODUCT(--(IFERROR(HOUR(Flights_2026_09_3033343536373456789101112[entry_hour]),-1)=HOUR(AF72)),--(IFERROR(Flights_2026_09_3033343536373456789101112[entry_sector],"")=AG72),--(IFERROR(Flights_2026_09_3033343536373456789101112[nfl],-1)&gt;=AH72),--(IFERROR(Flights_2026_09_3033343536373456789101112[nfl],-1)&lt;=IF(AH72=450,450,AH72+9)))</f>
        <v>0</v>
      </c>
    </row>
    <row r="73" spans="1:35" x14ac:dyDescent="0.2">
      <c r="A73" t="s">
        <v>193</v>
      </c>
      <c r="B73" t="s">
        <v>81</v>
      </c>
      <c r="C73" t="s">
        <v>19</v>
      </c>
      <c r="D73" t="s">
        <v>76</v>
      </c>
      <c r="E73" t="s">
        <v>380</v>
      </c>
      <c r="F73" s="35">
        <v>46309.692685185189</v>
      </c>
      <c r="G73" t="s">
        <v>21</v>
      </c>
      <c r="H73" t="s">
        <v>4927</v>
      </c>
      <c r="I73">
        <v>350</v>
      </c>
      <c r="J73" t="s">
        <v>22</v>
      </c>
      <c r="K73" t="s">
        <v>23</v>
      </c>
      <c r="L73">
        <v>785</v>
      </c>
      <c r="M73" t="s">
        <v>84</v>
      </c>
      <c r="N73" s="35">
        <v>46309.647013888884</v>
      </c>
      <c r="O73">
        <v>330</v>
      </c>
      <c r="P73" t="s">
        <v>26</v>
      </c>
      <c r="Q73">
        <v>350</v>
      </c>
      <c r="R73" t="str">
        <f>IF(B73="","",_xlfn.XLOOKUP(B73,DB!$A$2:$A$205,DB!$C$2:$C$205,"")&amp;"")</f>
        <v>Sector 5</v>
      </c>
      <c r="S73" t="str">
        <f>IF(B73="","",_xlfn.XLOOKUP(B73,DB!$A$2:$A$205,DB!$E$2:$E$205,""))</f>
        <v>Sector 4</v>
      </c>
      <c r="T73" t="str">
        <f>IF(B73="","",_xlfn.XLOOKUP(B73,DB!$A$2:$A$205,DB!$F$2:$F$205,""))</f>
        <v>VOMAR/XUDUN</v>
      </c>
      <c r="U73" t="str">
        <f>IF(B73="","",_xlfn.XLOOKUP(B73,DB!$A$2:$A$205,DB!$D$2:$D$205,""))</f>
        <v>MMTY</v>
      </c>
      <c r="V73" t="str">
        <f>IF(B73="","",IF(OR(COUNTIF(M73,"????N?????W")&gt;0,COUNTIF(M73,"????N?????E")&gt;0,COUNTIF(M73,"????S?????W")&gt;0,COUNTIF(M73,"????S?????E")&gt;0),_xlfn.XLOOKUP(B73,DB!$A$2:$A$205,DB!$B$2:$B$205,""),M73))</f>
        <v>MATOL</v>
      </c>
      <c r="AF73" s="2">
        <v>0.58333333333333337</v>
      </c>
      <c r="AG73" t="s">
        <v>745</v>
      </c>
      <c r="AH73" s="17">
        <v>390</v>
      </c>
      <c r="AI73" s="17" cm="1">
        <f t="array" ref="AI73">SUMPRODUCT(--(IFERROR(HOUR(Flights_2026_09_3033343536373456789101112[entry_hour]),-1)=HOUR(AF73)),--(IFERROR(Flights_2026_09_3033343536373456789101112[entry_sector],"")=AG73),--(IFERROR(Flights_2026_09_3033343536373456789101112[nfl],-1)&gt;=AH73),--(IFERROR(Flights_2026_09_3033343536373456789101112[nfl],-1)&lt;=IF(AH73=450,450,AH73+9)))</f>
        <v>2</v>
      </c>
    </row>
    <row r="74" spans="1:35" x14ac:dyDescent="0.2">
      <c r="A74" t="s">
        <v>205</v>
      </c>
      <c r="B74" t="s">
        <v>206</v>
      </c>
      <c r="C74" t="s">
        <v>19</v>
      </c>
      <c r="D74" t="s">
        <v>41</v>
      </c>
      <c r="E74" t="s">
        <v>3344</v>
      </c>
      <c r="F74" s="35">
        <v>46309.696504629625</v>
      </c>
      <c r="G74" t="s">
        <v>21</v>
      </c>
      <c r="H74" t="s">
        <v>4928</v>
      </c>
      <c r="I74">
        <v>320</v>
      </c>
      <c r="J74" t="s">
        <v>22</v>
      </c>
      <c r="K74" t="s">
        <v>23</v>
      </c>
      <c r="L74">
        <v>298</v>
      </c>
      <c r="M74" t="s">
        <v>44</v>
      </c>
      <c r="N74" s="35">
        <v>46309.665300925924</v>
      </c>
      <c r="O74">
        <v>136</v>
      </c>
      <c r="P74" t="s">
        <v>26</v>
      </c>
      <c r="Q74">
        <v>360</v>
      </c>
      <c r="R74" t="str">
        <f>IF(B74="","",_xlfn.XLOOKUP(B74,DB!$A$2:$A$205,DB!$C$2:$C$205,"")&amp;"")</f>
        <v>Sector 7</v>
      </c>
      <c r="S74" t="str">
        <f>IF(B74="","",_xlfn.XLOOKUP(B74,DB!$A$2:$A$205,DB!$E$2:$E$205,""))</f>
        <v>Sector 7</v>
      </c>
      <c r="T74" t="str">
        <f>IF(B74="","",_xlfn.XLOOKUP(B74,DB!$A$2:$A$205,DB!$F$2:$F$205,""))</f>
        <v>PAULE/SIGMA</v>
      </c>
      <c r="U74" t="str">
        <f>IF(B74="","",_xlfn.XLOOKUP(B74,DB!$A$2:$A$205,DB!$D$2:$D$205,""))</f>
        <v>MHCC</v>
      </c>
      <c r="V74" t="str">
        <f>IF(B74="","",IF(OR(COUNTIF(M74,"????N?????W")&gt;0,COUNTIF(M74,"????N?????E")&gt;0,COUNTIF(M74,"????S?????W")&gt;0,COUNTIF(M74,"????S?????E")&gt;0),_xlfn.XLOOKUP(B74,DB!$A$2:$A$205,DB!$B$2:$B$205,""),M74))</f>
        <v>SIGMA</v>
      </c>
      <c r="AF74" s="2">
        <v>0.58333333333333337</v>
      </c>
      <c r="AG74" t="s">
        <v>745</v>
      </c>
      <c r="AH74" s="17">
        <v>400</v>
      </c>
      <c r="AI74" s="17" cm="1">
        <f t="array" ref="AI74">SUMPRODUCT(--(IFERROR(HOUR(Flights_2026_09_3033343536373456789101112[entry_hour]),-1)=HOUR(AF74)),--(IFERROR(Flights_2026_09_3033343536373456789101112[entry_sector],"")=AG74),--(IFERROR(Flights_2026_09_3033343536373456789101112[nfl],-1)&gt;=AH74),--(IFERROR(Flights_2026_09_3033343536373456789101112[nfl],-1)&lt;=IF(AH74=450,450,AH74+9)))</f>
        <v>0</v>
      </c>
    </row>
    <row r="75" spans="1:35" x14ac:dyDescent="0.2">
      <c r="A75" t="s">
        <v>194</v>
      </c>
      <c r="B75" t="s">
        <v>65</v>
      </c>
      <c r="C75" t="s">
        <v>19</v>
      </c>
      <c r="D75" t="s">
        <v>76</v>
      </c>
      <c r="E75" t="s">
        <v>495</v>
      </c>
      <c r="F75" s="35">
        <v>46309.698067129633</v>
      </c>
      <c r="G75" t="s">
        <v>21</v>
      </c>
      <c r="H75" t="s">
        <v>4929</v>
      </c>
      <c r="I75">
        <v>350</v>
      </c>
      <c r="J75" t="s">
        <v>22</v>
      </c>
      <c r="K75" t="s">
        <v>23</v>
      </c>
      <c r="L75">
        <v>914</v>
      </c>
      <c r="M75" t="s">
        <v>78</v>
      </c>
      <c r="N75" s="35">
        <v>46309.644490740742</v>
      </c>
      <c r="O75">
        <v>350</v>
      </c>
      <c r="P75" t="s">
        <v>26</v>
      </c>
      <c r="Q75">
        <v>350</v>
      </c>
      <c r="R75" t="str">
        <f>IF(B75="","",_xlfn.XLOOKUP(B75,DB!$A$2:$A$205,DB!$C$2:$C$205,"")&amp;"")</f>
        <v>Sector 6</v>
      </c>
      <c r="S75" t="str">
        <f>IF(B75="","",_xlfn.XLOOKUP(B75,DB!$A$2:$A$205,DB!$E$2:$E$205,""))</f>
        <v>Sector 4</v>
      </c>
      <c r="T75" t="str">
        <f>IF(B75="","",_xlfn.XLOOKUP(B75,DB!$A$2:$A$205,DB!$F$2:$F$205,""))</f>
        <v>VOMAR/XUDUN</v>
      </c>
      <c r="U75" t="str">
        <f>IF(B75="","",_xlfn.XLOOKUP(B75,DB!$A$2:$A$205,DB!$D$2:$D$205,""))</f>
        <v>MMEX</v>
      </c>
      <c r="V75" t="str">
        <f>IF(B75="","",IF(OR(COUNTIF(M75,"????N?????W")&gt;0,COUNTIF(M75,"????N?????E")&gt;0,COUNTIF(M75,"????S?????W")&gt;0,COUNTIF(M75,"????S?????E")&gt;0),_xlfn.XLOOKUP(B75,DB!$A$2:$A$205,DB!$B$2:$B$205,""),M75))</f>
        <v>GOTAS</v>
      </c>
      <c r="AF75" s="2">
        <v>0.58333333333333337</v>
      </c>
      <c r="AG75" t="s">
        <v>745</v>
      </c>
      <c r="AH75" s="17">
        <v>410</v>
      </c>
      <c r="AI75" s="17" cm="1">
        <f t="array" ref="AI75">SUMPRODUCT(--(IFERROR(HOUR(Flights_2026_09_3033343536373456789101112[entry_hour]),-1)=HOUR(AF75)),--(IFERROR(Flights_2026_09_3033343536373456789101112[entry_sector],"")=AG75),--(IFERROR(Flights_2026_09_3033343536373456789101112[nfl],-1)&gt;=AH75),--(IFERROR(Flights_2026_09_3033343536373456789101112[nfl],-1)&lt;=IF(AH75=450,450,AH75+9)))</f>
        <v>0</v>
      </c>
    </row>
    <row r="76" spans="1:35" x14ac:dyDescent="0.2">
      <c r="A76" t="s">
        <v>195</v>
      </c>
      <c r="B76" t="s">
        <v>196</v>
      </c>
      <c r="C76" t="s">
        <v>19</v>
      </c>
      <c r="D76" t="s">
        <v>107</v>
      </c>
      <c r="E76" t="s">
        <v>1295</v>
      </c>
      <c r="F76" s="35">
        <v>46309.699907407412</v>
      </c>
      <c r="G76" t="s">
        <v>21</v>
      </c>
      <c r="H76" t="s">
        <v>4930</v>
      </c>
      <c r="I76">
        <v>340</v>
      </c>
      <c r="J76" t="s">
        <v>22</v>
      </c>
      <c r="K76" t="s">
        <v>23</v>
      </c>
      <c r="L76">
        <v>216</v>
      </c>
      <c r="M76" t="s">
        <v>37</v>
      </c>
      <c r="N76" s="35">
        <v>46309.684340277774</v>
      </c>
      <c r="O76">
        <v>107</v>
      </c>
      <c r="P76" t="s">
        <v>26</v>
      </c>
      <c r="Q76">
        <v>220</v>
      </c>
      <c r="R76" t="str">
        <f>IF(B76="","",_xlfn.XLOOKUP(B76,DB!$A$2:$A$205,DB!$C$2:$C$205,"")&amp;"")</f>
        <v>Sector 3</v>
      </c>
      <c r="S76" t="str">
        <f>IF(B76="","",_xlfn.XLOOKUP(B76,DB!$A$2:$A$205,DB!$E$2:$E$205,""))</f>
        <v>Sector 3</v>
      </c>
      <c r="T76" t="str">
        <f>IF(B76="","",_xlfn.XLOOKUP(B76,DB!$A$2:$A$205,DB!$F$2:$F$205,""))</f>
        <v>NOSAT</v>
      </c>
      <c r="U76" t="str">
        <f>IF(B76="","",_xlfn.XLOOKUP(B76,DB!$A$2:$A$205,DB!$D$2:$D$205,""))</f>
        <v>KZHU</v>
      </c>
      <c r="V76" t="str">
        <f>IF(B76="","",IF(OR(COUNTIF(M76,"????N?????W")&gt;0,COUNTIF(M76,"????N?????E")&gt;0,COUNTIF(M76,"????S?????W")&gt;0,COUNTIF(M76,"????S?????E")&gt;0),_xlfn.XLOOKUP(B76,DB!$A$2:$A$205,DB!$B$2:$B$205,""),M76))</f>
        <v>NOSAT</v>
      </c>
      <c r="AF76" s="2">
        <v>0.58333333333333337</v>
      </c>
      <c r="AG76" t="s">
        <v>745</v>
      </c>
      <c r="AH76" s="17">
        <v>420</v>
      </c>
      <c r="AI76" s="17" cm="1">
        <f t="array" ref="AI76">SUMPRODUCT(--(IFERROR(HOUR(Flights_2026_09_3033343536373456789101112[entry_hour]),-1)=HOUR(AF76)),--(IFERROR(Flights_2026_09_3033343536373456789101112[entry_sector],"")=AG76),--(IFERROR(Flights_2026_09_3033343536373456789101112[nfl],-1)&gt;=AH76),--(IFERROR(Flights_2026_09_3033343536373456789101112[nfl],-1)&lt;=IF(AH76=450,450,AH76+9)))</f>
        <v>0</v>
      </c>
    </row>
    <row r="77" spans="1:35" x14ac:dyDescent="0.2">
      <c r="A77" t="s">
        <v>212</v>
      </c>
      <c r="B77" t="s">
        <v>213</v>
      </c>
      <c r="C77" t="s">
        <v>19</v>
      </c>
      <c r="D77" t="s">
        <v>107</v>
      </c>
      <c r="E77" t="s">
        <v>4931</v>
      </c>
      <c r="F77" s="35">
        <v>46309.70112268519</v>
      </c>
      <c r="G77" t="s">
        <v>21</v>
      </c>
      <c r="H77" t="s">
        <v>3891</v>
      </c>
      <c r="I77">
        <v>330</v>
      </c>
      <c r="J77" t="s">
        <v>22</v>
      </c>
      <c r="K77" t="s">
        <v>23</v>
      </c>
      <c r="L77">
        <v>489</v>
      </c>
      <c r="M77" t="s">
        <v>25</v>
      </c>
      <c r="N77" s="35">
        <v>46309.671539351853</v>
      </c>
      <c r="O77">
        <v>330</v>
      </c>
      <c r="P77" t="s">
        <v>26</v>
      </c>
      <c r="Q77">
        <v>330</v>
      </c>
      <c r="R77" t="str">
        <f>IF(B77="","",_xlfn.XLOOKUP(B77,DB!$A$2:$A$205,DB!$C$2:$C$205,"")&amp;"")</f>
        <v>Sector 5</v>
      </c>
      <c r="S77" t="str">
        <f>IF(B77="","",_xlfn.XLOOKUP(B77,DB!$A$2:$A$205,DB!$E$2:$E$205,""))</f>
        <v>Sector 4</v>
      </c>
      <c r="T77" t="str">
        <f>IF(B77="","",_xlfn.XLOOKUP(B77,DB!$A$2:$A$205,DB!$F$2:$F$205,""))</f>
        <v>VOMAR/XUDUN</v>
      </c>
      <c r="U77" t="str">
        <f>IF(B77="","",_xlfn.XLOOKUP(B77,DB!$A$2:$A$205,DB!$D$2:$D$205,""))</f>
        <v>KZHU</v>
      </c>
      <c r="V77" t="str">
        <f>IF(B77="","",IF(OR(COUNTIF(M77,"????N?????W")&gt;0,COUNTIF(M77,"????N?????E")&gt;0,COUNTIF(M77,"????S?????W")&gt;0,COUNTIF(M77,"????S?????E")&gt;0),_xlfn.XLOOKUP(B77,DB!$A$2:$A$205,DB!$B$2:$B$205,""),M77))</f>
        <v>KEHLI</v>
      </c>
      <c r="AF77" s="2">
        <v>0.58333333333333337</v>
      </c>
      <c r="AG77" t="s">
        <v>745</v>
      </c>
      <c r="AH77" s="17">
        <v>430</v>
      </c>
      <c r="AI77" s="17" cm="1">
        <f t="array" ref="AI77">SUMPRODUCT(--(IFERROR(HOUR(Flights_2026_09_3033343536373456789101112[entry_hour]),-1)=HOUR(AF77)),--(IFERROR(Flights_2026_09_3033343536373456789101112[entry_sector],"")=AG77),--(IFERROR(Flights_2026_09_3033343536373456789101112[nfl],-1)&gt;=AH77),--(IFERROR(Flights_2026_09_3033343536373456789101112[nfl],-1)&lt;=IF(AH77=450,450,AH77+9)))</f>
        <v>0</v>
      </c>
    </row>
    <row r="78" spans="1:35" x14ac:dyDescent="0.2">
      <c r="A78" t="s">
        <v>219</v>
      </c>
      <c r="B78" t="s">
        <v>49</v>
      </c>
      <c r="C78" t="s">
        <v>19</v>
      </c>
      <c r="D78" t="s">
        <v>107</v>
      </c>
      <c r="E78" t="s">
        <v>800</v>
      </c>
      <c r="F78" s="35">
        <v>46309.707071759258</v>
      </c>
      <c r="G78" t="s">
        <v>21</v>
      </c>
      <c r="H78" t="s">
        <v>4932</v>
      </c>
      <c r="I78">
        <v>360</v>
      </c>
      <c r="J78" t="s">
        <v>22</v>
      </c>
      <c r="K78" t="s">
        <v>23</v>
      </c>
      <c r="L78">
        <v>184</v>
      </c>
      <c r="M78" t="s">
        <v>37</v>
      </c>
      <c r="N78" s="35">
        <v>46309.693645833337</v>
      </c>
      <c r="O78">
        <v>121</v>
      </c>
      <c r="P78" t="s">
        <v>26</v>
      </c>
      <c r="Q78">
        <v>220</v>
      </c>
      <c r="R78" t="str">
        <f>IF(B78="","",_xlfn.XLOOKUP(B78,DB!$A$2:$A$205,DB!$C$2:$C$205,"")&amp;"")</f>
        <v>Sector 3</v>
      </c>
      <c r="S78" t="str">
        <f>IF(B78="","",_xlfn.XLOOKUP(B78,DB!$A$2:$A$205,DB!$E$2:$E$205,""))</f>
        <v>Sector 3</v>
      </c>
      <c r="T78" t="str">
        <f>IF(B78="","",_xlfn.XLOOKUP(B78,DB!$A$2:$A$205,DB!$F$2:$F$205,""))</f>
        <v>NOSAT</v>
      </c>
      <c r="U78" t="str">
        <f>IF(B78="","",_xlfn.XLOOKUP(B78,DB!$A$2:$A$205,DB!$D$2:$D$205,""))</f>
        <v>KZHU</v>
      </c>
      <c r="V78" t="str">
        <f>IF(B78="","",IF(OR(COUNTIF(M78,"????N?????W")&gt;0,COUNTIF(M78,"????N?????E")&gt;0,COUNTIF(M78,"????S?????W")&gt;0,COUNTIF(M78,"????S?????E")&gt;0),_xlfn.XLOOKUP(B78,DB!$A$2:$A$205,DB!$B$2:$B$205,""),M78))</f>
        <v>NOSAT</v>
      </c>
      <c r="AF78" s="2">
        <v>0.58333333333333337</v>
      </c>
      <c r="AG78" t="s">
        <v>745</v>
      </c>
      <c r="AH78" s="17">
        <v>440</v>
      </c>
      <c r="AI78" s="17" cm="1">
        <f t="array" ref="AI78">SUMPRODUCT(--(IFERROR(HOUR(Flights_2026_09_3033343536373456789101112[entry_hour]),-1)=HOUR(AF78)),--(IFERROR(Flights_2026_09_3033343536373456789101112[entry_sector],"")=AG78),--(IFERROR(Flights_2026_09_3033343536373456789101112[nfl],-1)&gt;=AH78),--(IFERROR(Flights_2026_09_3033343536373456789101112[nfl],-1)&lt;=IF(AH78=450,450,AH78+9)))</f>
        <v>0</v>
      </c>
    </row>
    <row r="79" spans="1:35" x14ac:dyDescent="0.2">
      <c r="A79" t="s">
        <v>248</v>
      </c>
      <c r="B79" t="s">
        <v>2959</v>
      </c>
      <c r="C79" t="s">
        <v>19</v>
      </c>
      <c r="D79" t="s">
        <v>249</v>
      </c>
      <c r="F79" s="35">
        <v>46309.708877314813</v>
      </c>
      <c r="G79" t="s">
        <v>28</v>
      </c>
      <c r="H79" t="s">
        <v>4933</v>
      </c>
      <c r="I79">
        <v>15</v>
      </c>
      <c r="J79" t="s">
        <v>30</v>
      </c>
      <c r="K79" t="s">
        <v>31</v>
      </c>
      <c r="L79">
        <v>83</v>
      </c>
      <c r="M79" t="s">
        <v>2959</v>
      </c>
      <c r="N79" s="35">
        <v>46309.691759259258</v>
      </c>
      <c r="O79">
        <v>0</v>
      </c>
      <c r="P79" t="s">
        <v>32</v>
      </c>
      <c r="Q79">
        <v>15</v>
      </c>
      <c r="R79" t="str">
        <f>IF(B79="","",_xlfn.XLOOKUP(B79,DB!$A$2:$A$205,DB!$C$2:$C$205,"")&amp;"")</f>
        <v/>
      </c>
      <c r="S79" t="str">
        <f>IF(B79="","",_xlfn.XLOOKUP(B79,DB!$A$2:$A$205,DB!$E$2:$E$205,""))</f>
        <v/>
      </c>
      <c r="T79" t="str">
        <f>IF(B79="","",_xlfn.XLOOKUP(B79,DB!$A$2:$A$205,DB!$F$2:$F$205,""))</f>
        <v/>
      </c>
      <c r="U79" t="str">
        <f>IF(B79="","",_xlfn.XLOOKUP(B79,DB!$A$2:$A$205,DB!$D$2:$D$205,""))</f>
        <v/>
      </c>
      <c r="V79" t="str">
        <f>IF(B79="","",IF(OR(COUNTIF(M79,"????N?????W")&gt;0,COUNTIF(M79,"????N?????E")&gt;0,COUNTIF(M79,"????S?????W")&gt;0,COUNTIF(M79,"????S?????E")&gt;0),_xlfn.XLOOKUP(B79,DB!$A$2:$A$205,DB!$B$2:$B$205,""),M79))</f>
        <v>XHOL</v>
      </c>
      <c r="AF79" s="2">
        <v>0.58333333333333337</v>
      </c>
      <c r="AG79" t="s">
        <v>745</v>
      </c>
      <c r="AH79" s="17">
        <v>450</v>
      </c>
      <c r="AI79" s="17" cm="1">
        <f t="array" ref="AI79">SUMPRODUCT(--(IFERROR(HOUR(Flights_2026_09_3033343536373456789101112[entry_hour]),-1)=HOUR(AF79)),--(IFERROR(Flights_2026_09_3033343536373456789101112[entry_sector],"")=AG79),--(IFERROR(Flights_2026_09_3033343536373456789101112[nfl],-1)&gt;=AH79),--(IFERROR(Flights_2026_09_3033343536373456789101112[nfl],-1)&lt;=IF(AH79=450,450,AH79+9)))</f>
        <v>0</v>
      </c>
    </row>
    <row r="80" spans="1:35" x14ac:dyDescent="0.2">
      <c r="A80" t="s">
        <v>200</v>
      </c>
      <c r="B80" t="s">
        <v>75</v>
      </c>
      <c r="C80" t="s">
        <v>19</v>
      </c>
      <c r="D80" t="s">
        <v>41</v>
      </c>
      <c r="E80" t="s">
        <v>4752</v>
      </c>
      <c r="F80" s="35">
        <v>46309.709907407407</v>
      </c>
      <c r="G80" t="s">
        <v>21</v>
      </c>
      <c r="H80" t="s">
        <v>4934</v>
      </c>
      <c r="I80">
        <v>390</v>
      </c>
      <c r="J80" t="s">
        <v>22</v>
      </c>
      <c r="K80" t="s">
        <v>23</v>
      </c>
      <c r="L80">
        <v>850</v>
      </c>
      <c r="M80" t="s">
        <v>136</v>
      </c>
      <c r="N80" s="35">
        <v>46309.660613425927</v>
      </c>
      <c r="O80">
        <v>390</v>
      </c>
      <c r="P80" t="s">
        <v>26</v>
      </c>
      <c r="Q80">
        <v>390</v>
      </c>
      <c r="R80" t="str">
        <f>IF(B80="","",_xlfn.XLOOKUP(B80,DB!$A$2:$A$205,DB!$C$2:$C$205,"")&amp;"")</f>
        <v>Sector 5</v>
      </c>
      <c r="S80" t="str">
        <f>IF(B80="","",_xlfn.XLOOKUP(B80,DB!$A$2:$A$205,DB!$E$2:$E$205,""))</f>
        <v>Sector 4</v>
      </c>
      <c r="T80" t="str">
        <f>IF(B80="","",_xlfn.XLOOKUP(B80,DB!$A$2:$A$205,DB!$F$2:$F$205,""))</f>
        <v>VOMAR/XUDUN</v>
      </c>
      <c r="U80" t="str">
        <f>IF(B80="","",_xlfn.XLOOKUP(B80,DB!$A$2:$A$205,DB!$D$2:$D$205,""))</f>
        <v>MMEX</v>
      </c>
      <c r="V80" t="str">
        <f>IF(B80="","",IF(OR(COUNTIF(M80,"????N?????W")&gt;0,COUNTIF(M80,"????N?????E")&gt;0,COUNTIF(M80,"????S?????W")&gt;0,COUNTIF(M80,"????S?????E")&gt;0),_xlfn.XLOOKUP(B80,DB!$A$2:$A$205,DB!$B$2:$B$205,""),M80))</f>
        <v>LIDAM</v>
      </c>
      <c r="AF80" s="2">
        <v>0.58333333333333337</v>
      </c>
      <c r="AG80" t="s">
        <v>840</v>
      </c>
      <c r="AH80" s="17">
        <v>200</v>
      </c>
      <c r="AI80" s="17" cm="1">
        <f t="array" ref="AI80">SUMPRODUCT(--(IFERROR(HOUR(Flights_2026_09_3033343536373456789101112[entry_hour]),-1)=HOUR(AF80)),--(IFERROR(Flights_2026_09_3033343536373456789101112[entry_sector],"")=AG80),--(IFERROR(Flights_2026_09_3033343536373456789101112[nfl],-1)&gt;=AH80),--(IFERROR(Flights_2026_09_3033343536373456789101112[nfl],-1)&lt;=IF(AH80=450,450,AH80+9)))</f>
        <v>0</v>
      </c>
    </row>
    <row r="81" spans="1:35" x14ac:dyDescent="0.2">
      <c r="A81" t="s">
        <v>209</v>
      </c>
      <c r="B81" t="s">
        <v>62</v>
      </c>
      <c r="C81" t="s">
        <v>19</v>
      </c>
      <c r="D81" t="s">
        <v>50</v>
      </c>
      <c r="E81" t="s">
        <v>3548</v>
      </c>
      <c r="F81" s="35">
        <v>46309.711377314816</v>
      </c>
      <c r="G81" t="s">
        <v>21</v>
      </c>
      <c r="H81" t="s">
        <v>4935</v>
      </c>
      <c r="I81">
        <v>360</v>
      </c>
      <c r="J81" t="s">
        <v>22</v>
      </c>
      <c r="K81" t="s">
        <v>23</v>
      </c>
      <c r="L81">
        <v>183</v>
      </c>
      <c r="M81" t="s">
        <v>37</v>
      </c>
      <c r="N81" s="35">
        <v>46309.69666666667</v>
      </c>
      <c r="O81">
        <v>147</v>
      </c>
      <c r="P81" t="s">
        <v>26</v>
      </c>
      <c r="Q81">
        <v>220</v>
      </c>
      <c r="R81" t="str">
        <f>IF(B81="","",_xlfn.XLOOKUP(B81,DB!$A$2:$A$205,DB!$C$2:$C$205,"")&amp;"")</f>
        <v>Sector 3</v>
      </c>
      <c r="S81" t="str">
        <f>IF(B81="","",_xlfn.XLOOKUP(B81,DB!$A$2:$A$205,DB!$E$2:$E$205,""))</f>
        <v>Sector 3</v>
      </c>
      <c r="T81" t="str">
        <f>IF(B81="","",_xlfn.XLOOKUP(B81,DB!$A$2:$A$205,DB!$F$2:$F$205,""))</f>
        <v>NOSAT</v>
      </c>
      <c r="U81" t="str">
        <f>IF(B81="","",_xlfn.XLOOKUP(B81,DB!$A$2:$A$205,DB!$D$2:$D$205,""))</f>
        <v>KZHU</v>
      </c>
      <c r="V81" t="str">
        <f>IF(B81="","",IF(OR(COUNTIF(M81,"????N?????W")&gt;0,COUNTIF(M81,"????N?????E")&gt;0,COUNTIF(M81,"????S?????W")&gt;0,COUNTIF(M81,"????S?????E")&gt;0),_xlfn.XLOOKUP(B81,DB!$A$2:$A$205,DB!$B$2:$B$205,""),M81))</f>
        <v>NOSAT</v>
      </c>
      <c r="AF81" s="2">
        <v>0.58333333333333337</v>
      </c>
      <c r="AG81" t="s">
        <v>840</v>
      </c>
      <c r="AH81" s="17">
        <v>210</v>
      </c>
      <c r="AI81" s="17" cm="1">
        <f t="array" ref="AI81">SUMPRODUCT(--(IFERROR(HOUR(Flights_2026_09_3033343536373456789101112[entry_hour]),-1)=HOUR(AF81)),--(IFERROR(Flights_2026_09_3033343536373456789101112[entry_sector],"")=AG81),--(IFERROR(Flights_2026_09_3033343536373456789101112[nfl],-1)&gt;=AH81),--(IFERROR(Flights_2026_09_3033343536373456789101112[nfl],-1)&lt;=IF(AH81=450,450,AH81+9)))</f>
        <v>0</v>
      </c>
    </row>
    <row r="82" spans="1:35" x14ac:dyDescent="0.2">
      <c r="A82" t="s">
        <v>227</v>
      </c>
      <c r="B82" t="s">
        <v>18</v>
      </c>
      <c r="C82" t="s">
        <v>19</v>
      </c>
      <c r="D82" t="s">
        <v>120</v>
      </c>
      <c r="E82" t="s">
        <v>3848</v>
      </c>
      <c r="F82" s="35">
        <v>46309.712500000001</v>
      </c>
      <c r="G82" t="s">
        <v>21</v>
      </c>
      <c r="H82" t="s">
        <v>4936</v>
      </c>
      <c r="I82">
        <v>330</v>
      </c>
      <c r="J82" t="s">
        <v>22</v>
      </c>
      <c r="K82" t="s">
        <v>23</v>
      </c>
      <c r="L82">
        <v>599</v>
      </c>
      <c r="M82" t="s">
        <v>540</v>
      </c>
      <c r="N82" s="35">
        <v>46309.676238425927</v>
      </c>
      <c r="O82">
        <v>330</v>
      </c>
      <c r="P82" t="s">
        <v>26</v>
      </c>
      <c r="Q82">
        <v>330</v>
      </c>
      <c r="R82" t="str">
        <f>IF(B82="","",_xlfn.XLOOKUP(B82,DB!$A$2:$A$205,DB!$C$2:$C$205,"")&amp;"")</f>
        <v>Sector 5</v>
      </c>
      <c r="S82" t="str">
        <f>IF(B82="","",_xlfn.XLOOKUP(B82,DB!$A$2:$A$205,DB!$E$2:$E$205,""))</f>
        <v>Sector 4</v>
      </c>
      <c r="T82" t="str">
        <f>IF(B82="","",_xlfn.XLOOKUP(B82,DB!$A$2:$A$205,DB!$F$2:$F$205,""))</f>
        <v>VOMAR/XUDUN</v>
      </c>
      <c r="U82" t="str">
        <f>IF(B82="","",_xlfn.XLOOKUP(B82,DB!$A$2:$A$205,DB!$D$2:$D$205,""))</f>
        <v>KZHU</v>
      </c>
      <c r="V82" t="str">
        <f>IF(B82="","",IF(OR(COUNTIF(M82,"????N?????W")&gt;0,COUNTIF(M82,"????N?????E")&gt;0,COUNTIF(M82,"????S?????W")&gt;0,COUNTIF(M82,"????S?????E")&gt;0),_xlfn.XLOOKUP(B82,DB!$A$2:$A$205,DB!$B$2:$B$205,""),M82))</f>
        <v>DUTNA</v>
      </c>
      <c r="AF82" s="2">
        <v>0.58333333333333337</v>
      </c>
      <c r="AG82" t="s">
        <v>840</v>
      </c>
      <c r="AH82" s="17">
        <v>220</v>
      </c>
      <c r="AI82" s="17" cm="1">
        <f t="array" ref="AI82">SUMPRODUCT(--(IFERROR(HOUR(Flights_2026_09_3033343536373456789101112[entry_hour]),-1)=HOUR(AF82)),--(IFERROR(Flights_2026_09_3033343536373456789101112[entry_sector],"")=AG82),--(IFERROR(Flights_2026_09_3033343536373456789101112[nfl],-1)&gt;=AH82),--(IFERROR(Flights_2026_09_3033343536373456789101112[nfl],-1)&lt;=IF(AH82=450,450,AH82+9)))</f>
        <v>0</v>
      </c>
    </row>
    <row r="83" spans="1:35" x14ac:dyDescent="0.2">
      <c r="A83" t="s">
        <v>2299</v>
      </c>
      <c r="B83" t="s">
        <v>208</v>
      </c>
      <c r="C83" t="s">
        <v>19</v>
      </c>
      <c r="D83" t="s">
        <v>50</v>
      </c>
      <c r="E83" t="s">
        <v>4937</v>
      </c>
      <c r="F83" s="35">
        <v>46309.714351851857</v>
      </c>
      <c r="G83" t="s">
        <v>21</v>
      </c>
      <c r="H83" t="s">
        <v>4938</v>
      </c>
      <c r="I83">
        <v>350</v>
      </c>
      <c r="J83" t="s">
        <v>22</v>
      </c>
      <c r="K83" t="s">
        <v>23</v>
      </c>
      <c r="L83">
        <v>502</v>
      </c>
      <c r="M83" t="s">
        <v>25</v>
      </c>
      <c r="N83" s="35">
        <v>46309.682673611111</v>
      </c>
      <c r="O83">
        <v>350</v>
      </c>
      <c r="P83" t="s">
        <v>26</v>
      </c>
      <c r="Q83">
        <v>350</v>
      </c>
      <c r="R83" t="str">
        <f>IF(B83="","",_xlfn.XLOOKUP(B83,DB!$A$2:$A$205,DB!$C$2:$C$205,"")&amp;"")</f>
        <v>Sector 3</v>
      </c>
      <c r="S83" t="str">
        <f>IF(B83="","",_xlfn.XLOOKUP(B83,DB!$A$2:$A$205,DB!$E$2:$E$205,""))</f>
        <v>Sector 3</v>
      </c>
      <c r="T83" t="str">
        <f>IF(B83="","",_xlfn.XLOOKUP(B83,DB!$A$2:$A$205,DB!$F$2:$F$205,""))</f>
        <v>NOSAT</v>
      </c>
      <c r="U83" t="str">
        <f>IF(B83="","",_xlfn.XLOOKUP(B83,DB!$A$2:$A$205,DB!$D$2:$D$205,""))</f>
        <v>KZHU</v>
      </c>
      <c r="V83" t="str">
        <f>IF(B83="","",IF(OR(COUNTIF(M83,"????N?????W")&gt;0,COUNTIF(M83,"????N?????E")&gt;0,COUNTIF(M83,"????S?????W")&gt;0,COUNTIF(M83,"????S?????E")&gt;0),_xlfn.XLOOKUP(B83,DB!$A$2:$A$205,DB!$B$2:$B$205,""),M83))</f>
        <v>KEHLI</v>
      </c>
      <c r="AF83" s="2">
        <v>0.58333333333333337</v>
      </c>
      <c r="AG83" t="s">
        <v>840</v>
      </c>
      <c r="AH83" s="17">
        <v>230</v>
      </c>
      <c r="AI83" s="17" cm="1">
        <f t="array" ref="AI83">SUMPRODUCT(--(IFERROR(HOUR(Flights_2026_09_3033343536373456789101112[entry_hour]),-1)=HOUR(AF83)),--(IFERROR(Flights_2026_09_3033343536373456789101112[entry_sector],"")=AG83),--(IFERROR(Flights_2026_09_3033343536373456789101112[nfl],-1)&gt;=AH83),--(IFERROR(Flights_2026_09_3033343536373456789101112[nfl],-1)&lt;=IF(AH83=450,450,AH83+9)))</f>
        <v>0</v>
      </c>
    </row>
    <row r="84" spans="1:35" x14ac:dyDescent="0.2">
      <c r="A84" t="s">
        <v>220</v>
      </c>
      <c r="B84" t="s">
        <v>49</v>
      </c>
      <c r="C84" t="s">
        <v>19</v>
      </c>
      <c r="D84" t="s">
        <v>221</v>
      </c>
      <c r="E84" t="s">
        <v>4939</v>
      </c>
      <c r="F84" s="35">
        <v>46309.715856481482</v>
      </c>
      <c r="G84" t="s">
        <v>21</v>
      </c>
      <c r="H84" t="s">
        <v>4940</v>
      </c>
      <c r="I84">
        <v>380</v>
      </c>
      <c r="J84" t="s">
        <v>22</v>
      </c>
      <c r="K84" t="s">
        <v>23</v>
      </c>
      <c r="L84">
        <v>181</v>
      </c>
      <c r="M84" t="s">
        <v>37</v>
      </c>
      <c r="N84" s="35">
        <v>46309.700671296298</v>
      </c>
      <c r="O84">
        <v>82</v>
      </c>
      <c r="P84" t="s">
        <v>26</v>
      </c>
      <c r="Q84">
        <v>220</v>
      </c>
      <c r="R84" t="str">
        <f>IF(B84="","",_xlfn.XLOOKUP(B84,DB!$A$2:$A$205,DB!$C$2:$C$205,"")&amp;"")</f>
        <v>Sector 3</v>
      </c>
      <c r="S84" t="str">
        <f>IF(B84="","",_xlfn.XLOOKUP(B84,DB!$A$2:$A$205,DB!$E$2:$E$205,""))</f>
        <v>Sector 3</v>
      </c>
      <c r="T84" t="str">
        <f>IF(B84="","",_xlfn.XLOOKUP(B84,DB!$A$2:$A$205,DB!$F$2:$F$205,""))</f>
        <v>NOSAT</v>
      </c>
      <c r="U84" t="str">
        <f>IF(B84="","",_xlfn.XLOOKUP(B84,DB!$A$2:$A$205,DB!$D$2:$D$205,""))</f>
        <v>KZHU</v>
      </c>
      <c r="V84" t="str">
        <f>IF(B84="","",IF(OR(COUNTIF(M84,"????N?????W")&gt;0,COUNTIF(M84,"????N?????E")&gt;0,COUNTIF(M84,"????S?????W")&gt;0,COUNTIF(M84,"????S?????E")&gt;0),_xlfn.XLOOKUP(B84,DB!$A$2:$A$205,DB!$B$2:$B$205,""),M84))</f>
        <v>NOSAT</v>
      </c>
      <c r="AF84" s="2">
        <v>0.58333333333333337</v>
      </c>
      <c r="AG84" t="s">
        <v>840</v>
      </c>
      <c r="AH84" s="17">
        <v>240</v>
      </c>
      <c r="AI84" s="17" cm="1">
        <f t="array" ref="AI84">SUMPRODUCT(--(IFERROR(HOUR(Flights_2026_09_3033343536373456789101112[entry_hour]),-1)=HOUR(AF84)),--(IFERROR(Flights_2026_09_3033343536373456789101112[entry_sector],"")=AG84),--(IFERROR(Flights_2026_09_3033343536373456789101112[nfl],-1)&gt;=AH84),--(IFERROR(Flights_2026_09_3033343536373456789101112[nfl],-1)&lt;=IF(AH84=450,450,AH84+9)))</f>
        <v>0</v>
      </c>
    </row>
    <row r="85" spans="1:35" x14ac:dyDescent="0.2">
      <c r="A85" t="s">
        <v>224</v>
      </c>
      <c r="B85" t="s">
        <v>141</v>
      </c>
      <c r="C85" t="s">
        <v>19</v>
      </c>
      <c r="D85" t="s">
        <v>53</v>
      </c>
      <c r="E85" t="s">
        <v>2048</v>
      </c>
      <c r="F85" s="35">
        <v>46309.717129629629</v>
      </c>
      <c r="G85" t="s">
        <v>21</v>
      </c>
      <c r="H85" t="s">
        <v>4941</v>
      </c>
      <c r="I85">
        <v>340</v>
      </c>
      <c r="J85" t="s">
        <v>22</v>
      </c>
      <c r="K85" t="s">
        <v>23</v>
      </c>
      <c r="L85">
        <v>167</v>
      </c>
      <c r="M85" t="s">
        <v>37</v>
      </c>
      <c r="N85" s="35">
        <v>46309.703634259262</v>
      </c>
      <c r="O85">
        <v>92</v>
      </c>
      <c r="P85" t="s">
        <v>26</v>
      </c>
      <c r="Q85">
        <v>220</v>
      </c>
      <c r="R85" t="str">
        <f>IF(B85="","",_xlfn.XLOOKUP(B85,DB!$A$2:$A$205,DB!$C$2:$C$205,"")&amp;"")</f>
        <v>Sector 3</v>
      </c>
      <c r="S85" t="str">
        <f>IF(B85="","",_xlfn.XLOOKUP(B85,DB!$A$2:$A$205,DB!$E$2:$E$205,""))</f>
        <v>Sector 3</v>
      </c>
      <c r="T85" t="str">
        <f>IF(B85="","",_xlfn.XLOOKUP(B85,DB!$A$2:$A$205,DB!$F$2:$F$205,""))</f>
        <v>NOSAT</v>
      </c>
      <c r="U85" t="str">
        <f>IF(B85="","",_xlfn.XLOOKUP(B85,DB!$A$2:$A$205,DB!$D$2:$D$205,""))</f>
        <v>KZHU</v>
      </c>
      <c r="V85" t="str">
        <f>IF(B85="","",IF(OR(COUNTIF(M85,"????N?????W")&gt;0,COUNTIF(M85,"????N?????E")&gt;0,COUNTIF(M85,"????S?????W")&gt;0,COUNTIF(M85,"????S?????E")&gt;0),_xlfn.XLOOKUP(B85,DB!$A$2:$A$205,DB!$B$2:$B$205,""),M85))</f>
        <v>NOSAT</v>
      </c>
      <c r="AF85" s="2">
        <v>0.58333333333333337</v>
      </c>
      <c r="AG85" t="s">
        <v>840</v>
      </c>
      <c r="AH85" s="17">
        <v>250</v>
      </c>
      <c r="AI85" s="17" cm="1">
        <f t="array" ref="AI85">SUMPRODUCT(--(IFERROR(HOUR(Flights_2026_09_3033343536373456789101112[entry_hour]),-1)=HOUR(AF85)),--(IFERROR(Flights_2026_09_3033343536373456789101112[entry_sector],"")=AG85),--(IFERROR(Flights_2026_09_3033343536373456789101112[nfl],-1)&gt;=AH85),--(IFERROR(Flights_2026_09_3033343536373456789101112[nfl],-1)&lt;=IF(AH85=450,450,AH85+9)))</f>
        <v>0</v>
      </c>
    </row>
    <row r="86" spans="1:35" x14ac:dyDescent="0.2">
      <c r="A86" t="s">
        <v>226</v>
      </c>
      <c r="B86" t="s">
        <v>81</v>
      </c>
      <c r="C86" t="s">
        <v>19</v>
      </c>
      <c r="D86" t="s">
        <v>53</v>
      </c>
      <c r="E86" t="s">
        <v>381</v>
      </c>
      <c r="F86" s="35">
        <v>46309.718634259261</v>
      </c>
      <c r="G86" t="s">
        <v>21</v>
      </c>
      <c r="H86" t="s">
        <v>4942</v>
      </c>
      <c r="I86">
        <v>370</v>
      </c>
      <c r="J86" t="s">
        <v>22</v>
      </c>
      <c r="K86" t="s">
        <v>23</v>
      </c>
      <c r="L86">
        <v>785</v>
      </c>
      <c r="M86" t="s">
        <v>84</v>
      </c>
      <c r="N86" s="35">
        <v>46309.672372685185</v>
      </c>
      <c r="O86">
        <v>370</v>
      </c>
      <c r="P86" t="s">
        <v>26</v>
      </c>
      <c r="Q86">
        <v>370</v>
      </c>
      <c r="R86" t="str">
        <f>IF(B86="","",_xlfn.XLOOKUP(B86,DB!$A$2:$A$205,DB!$C$2:$C$205,"")&amp;"")</f>
        <v>Sector 5</v>
      </c>
      <c r="S86" t="str">
        <f>IF(B86="","",_xlfn.XLOOKUP(B86,DB!$A$2:$A$205,DB!$E$2:$E$205,""))</f>
        <v>Sector 4</v>
      </c>
      <c r="T86" t="str">
        <f>IF(B86="","",_xlfn.XLOOKUP(B86,DB!$A$2:$A$205,DB!$F$2:$F$205,""))</f>
        <v>VOMAR/XUDUN</v>
      </c>
      <c r="U86" t="str">
        <f>IF(B86="","",_xlfn.XLOOKUP(B86,DB!$A$2:$A$205,DB!$D$2:$D$205,""))</f>
        <v>MMTY</v>
      </c>
      <c r="V86" t="str">
        <f>IF(B86="","",IF(OR(COUNTIF(M86,"????N?????W")&gt;0,COUNTIF(M86,"????N?????E")&gt;0,COUNTIF(M86,"????S?????W")&gt;0,COUNTIF(M86,"????S?????E")&gt;0),_xlfn.XLOOKUP(B86,DB!$A$2:$A$205,DB!$B$2:$B$205,""),M86))</f>
        <v>MATOL</v>
      </c>
      <c r="AF86" s="2">
        <v>0.58333333333333337</v>
      </c>
      <c r="AG86" t="s">
        <v>840</v>
      </c>
      <c r="AH86" s="17">
        <v>260</v>
      </c>
      <c r="AI86" s="17" cm="1">
        <f t="array" ref="AI86">SUMPRODUCT(--(IFERROR(HOUR(Flights_2026_09_3033343536373456789101112[entry_hour]),-1)=HOUR(AF86)),--(IFERROR(Flights_2026_09_3033343536373456789101112[entry_sector],"")=AG86),--(IFERROR(Flights_2026_09_3033343536373456789101112[nfl],-1)&gt;=AH86),--(IFERROR(Flights_2026_09_3033343536373456789101112[nfl],-1)&lt;=IF(AH86=450,450,AH86+9)))</f>
        <v>0</v>
      </c>
    </row>
    <row r="87" spans="1:35" x14ac:dyDescent="0.2">
      <c r="A87" t="s">
        <v>4943</v>
      </c>
      <c r="B87" t="s">
        <v>86</v>
      </c>
      <c r="C87" t="s">
        <v>19</v>
      </c>
      <c r="D87" t="s">
        <v>506</v>
      </c>
      <c r="E87" t="s">
        <v>4944</v>
      </c>
      <c r="F87" s="35">
        <v>46309.721597222218</v>
      </c>
      <c r="G87" t="s">
        <v>21</v>
      </c>
      <c r="H87" t="s">
        <v>4945</v>
      </c>
      <c r="I87">
        <v>410</v>
      </c>
      <c r="J87" t="s">
        <v>22</v>
      </c>
      <c r="K87" t="s">
        <v>31</v>
      </c>
      <c r="L87">
        <v>890</v>
      </c>
      <c r="M87" t="s">
        <v>422</v>
      </c>
      <c r="N87" s="35">
        <v>46309.670300925922</v>
      </c>
      <c r="O87">
        <v>410</v>
      </c>
      <c r="P87" t="s">
        <v>26</v>
      </c>
      <c r="Q87">
        <v>410</v>
      </c>
      <c r="R87" t="str">
        <f>IF(B87="","",_xlfn.XLOOKUP(B87,DB!$A$2:$A$205,DB!$C$2:$C$205,"")&amp;"")</f>
        <v>Sector 6</v>
      </c>
      <c r="S87" t="str">
        <f>IF(B87="","",_xlfn.XLOOKUP(B87,DB!$A$2:$A$205,DB!$E$2:$E$205,""))</f>
        <v>Sector 4</v>
      </c>
      <c r="T87" t="str">
        <f>IF(B87="","",_xlfn.XLOOKUP(B87,DB!$A$2:$A$205,DB!$F$2:$F$205,""))</f>
        <v>VOMAR/XUDUN</v>
      </c>
      <c r="U87" t="str">
        <f>IF(B87="","",_xlfn.XLOOKUP(B87,DB!$A$2:$A$205,DB!$D$2:$D$205,""))</f>
        <v>MMEX</v>
      </c>
      <c r="V87" t="str">
        <f>IF(B87="","",IF(OR(COUNTIF(M87,"????N?????W")&gt;0,COUNTIF(M87,"????N?????E")&gt;0,COUNTIF(M87,"????S?????W")&gt;0,COUNTIF(M87,"????S?????E")&gt;0),_xlfn.XLOOKUP(B87,DB!$A$2:$A$205,DB!$B$2:$B$205,""),M87))</f>
        <v>GOTAS</v>
      </c>
      <c r="AF87" s="2">
        <v>0.58333333333333337</v>
      </c>
      <c r="AG87" t="s">
        <v>840</v>
      </c>
      <c r="AH87" s="17">
        <v>270</v>
      </c>
      <c r="AI87" s="17" cm="1">
        <f t="array" ref="AI87">SUMPRODUCT(--(IFERROR(HOUR(Flights_2026_09_3033343536373456789101112[entry_hour]),-1)=HOUR(AF87)),--(IFERROR(Flights_2026_09_3033343536373456789101112[entry_sector],"")=AG87),--(IFERROR(Flights_2026_09_3033343536373456789101112[nfl],-1)&gt;=AH87),--(IFERROR(Flights_2026_09_3033343536373456789101112[nfl],-1)&lt;=IF(AH87=450,450,AH87+9)))</f>
        <v>0</v>
      </c>
    </row>
    <row r="88" spans="1:35" x14ac:dyDescent="0.2">
      <c r="A88" t="s">
        <v>233</v>
      </c>
      <c r="B88" t="s">
        <v>122</v>
      </c>
      <c r="C88" t="s">
        <v>19</v>
      </c>
      <c r="D88" t="s">
        <v>53</v>
      </c>
      <c r="E88" t="s">
        <v>4946</v>
      </c>
      <c r="F88" s="35">
        <v>46309.724733796298</v>
      </c>
      <c r="G88" t="s">
        <v>21</v>
      </c>
      <c r="H88" t="s">
        <v>4947</v>
      </c>
      <c r="I88">
        <v>330</v>
      </c>
      <c r="J88" t="s">
        <v>22</v>
      </c>
      <c r="K88" t="s">
        <v>23</v>
      </c>
      <c r="L88">
        <v>851</v>
      </c>
      <c r="M88" t="s">
        <v>136</v>
      </c>
      <c r="N88" s="35">
        <v>46309.675312499996</v>
      </c>
      <c r="O88">
        <v>350</v>
      </c>
      <c r="P88" t="s">
        <v>26</v>
      </c>
      <c r="Q88">
        <v>350</v>
      </c>
      <c r="R88" t="str">
        <f>IF(B88="","",_xlfn.XLOOKUP(B88,DB!$A$2:$A$205,DB!$C$2:$C$205,"")&amp;"")</f>
        <v>Sector 5</v>
      </c>
      <c r="S88" t="str">
        <f>IF(B88="","",_xlfn.XLOOKUP(B88,DB!$A$2:$A$205,DB!$E$2:$E$205,""))</f>
        <v>Sector 4</v>
      </c>
      <c r="T88" t="str">
        <f>IF(B88="","",_xlfn.XLOOKUP(B88,DB!$A$2:$A$205,DB!$F$2:$F$205,""))</f>
        <v>VOMAR/XUDUN</v>
      </c>
      <c r="U88" t="str">
        <f>IF(B88="","",_xlfn.XLOOKUP(B88,DB!$A$2:$A$205,DB!$D$2:$D$205,""))</f>
        <v>MMEX</v>
      </c>
      <c r="V88" t="str">
        <f>IF(B88="","",IF(OR(COUNTIF(M88,"????N?????W")&gt;0,COUNTIF(M88,"????N?????E")&gt;0,COUNTIF(M88,"????S?????W")&gt;0,COUNTIF(M88,"????S?????E")&gt;0),_xlfn.XLOOKUP(B88,DB!$A$2:$A$205,DB!$B$2:$B$205,""),M88))</f>
        <v>LIDAM</v>
      </c>
      <c r="AF88" s="2">
        <v>0.58333333333333337</v>
      </c>
      <c r="AG88" t="s">
        <v>840</v>
      </c>
      <c r="AH88" s="17">
        <v>280</v>
      </c>
      <c r="AI88" s="17" cm="1">
        <f t="array" ref="AI88">SUMPRODUCT(--(IFERROR(HOUR(Flights_2026_09_3033343536373456789101112[entry_hour]),-1)=HOUR(AF88)),--(IFERROR(Flights_2026_09_3033343536373456789101112[entry_sector],"")=AG88),--(IFERROR(Flights_2026_09_3033343536373456789101112[nfl],-1)&gt;=AH88),--(IFERROR(Flights_2026_09_3033343536373456789101112[nfl],-1)&lt;=IF(AH88=450,450,AH88+9)))</f>
        <v>0</v>
      </c>
    </row>
    <row r="89" spans="1:35" x14ac:dyDescent="0.2">
      <c r="A89" t="s">
        <v>391</v>
      </c>
      <c r="B89" t="s">
        <v>65</v>
      </c>
      <c r="C89" t="s">
        <v>19</v>
      </c>
      <c r="D89" t="s">
        <v>211</v>
      </c>
      <c r="E89" t="s">
        <v>3863</v>
      </c>
      <c r="F89" s="35">
        <v>46309.729571759264</v>
      </c>
      <c r="G89" t="s">
        <v>21</v>
      </c>
      <c r="H89" t="s">
        <v>4948</v>
      </c>
      <c r="I89">
        <v>370</v>
      </c>
      <c r="J89" t="s">
        <v>22</v>
      </c>
      <c r="K89" t="s">
        <v>23</v>
      </c>
      <c r="L89">
        <v>906</v>
      </c>
      <c r="M89" t="s">
        <v>475</v>
      </c>
      <c r="N89" s="35">
        <v>46309.679432870369</v>
      </c>
      <c r="O89">
        <v>370</v>
      </c>
      <c r="P89" t="s">
        <v>38</v>
      </c>
      <c r="Q89">
        <v>370</v>
      </c>
      <c r="R89" t="str">
        <f>IF(B89="","",_xlfn.XLOOKUP(B89,DB!$A$2:$A$205,DB!$C$2:$C$205,"")&amp;"")</f>
        <v>Sector 6</v>
      </c>
      <c r="S89" t="str">
        <f>IF(B89="","",_xlfn.XLOOKUP(B89,DB!$A$2:$A$205,DB!$E$2:$E$205,""))</f>
        <v>Sector 4</v>
      </c>
      <c r="T89" t="str">
        <f>IF(B89="","",_xlfn.XLOOKUP(B89,DB!$A$2:$A$205,DB!$F$2:$F$205,""))</f>
        <v>VOMAR/XUDUN</v>
      </c>
      <c r="U89" t="str">
        <f>IF(B89="","",_xlfn.XLOOKUP(B89,DB!$A$2:$A$205,DB!$D$2:$D$205,""))</f>
        <v>MMEX</v>
      </c>
      <c r="V89" t="str">
        <f>IF(B89="","",IF(OR(COUNTIF(M89,"????N?????W")&gt;0,COUNTIF(M89,"????N?????E")&gt;0,COUNTIF(M89,"????S?????W")&gt;0,COUNTIF(M89,"????S?????E")&gt;0),_xlfn.XLOOKUP(B89,DB!$A$2:$A$205,DB!$B$2:$B$205,""),M89))</f>
        <v>GOTAS</v>
      </c>
      <c r="AF89" s="2">
        <v>0.58333333333333337</v>
      </c>
      <c r="AG89" t="s">
        <v>840</v>
      </c>
      <c r="AH89" s="17">
        <v>290</v>
      </c>
      <c r="AI89" s="17" cm="1">
        <f t="array" ref="AI89">SUMPRODUCT(--(IFERROR(HOUR(Flights_2026_09_3033343536373456789101112[entry_hour]),-1)=HOUR(AF89)),--(IFERROR(Flights_2026_09_3033343536373456789101112[entry_sector],"")=AG89),--(IFERROR(Flights_2026_09_3033343536373456789101112[nfl],-1)&gt;=AH89),--(IFERROR(Flights_2026_09_3033343536373456789101112[nfl],-1)&lt;=IF(AH89=450,450,AH89+9)))</f>
        <v>0</v>
      </c>
    </row>
    <row r="90" spans="1:35" x14ac:dyDescent="0.2">
      <c r="A90" t="s">
        <v>241</v>
      </c>
      <c r="B90" t="s">
        <v>18</v>
      </c>
      <c r="C90" t="s">
        <v>19</v>
      </c>
      <c r="D90" t="s">
        <v>120</v>
      </c>
      <c r="E90" t="s">
        <v>4949</v>
      </c>
      <c r="F90" s="35">
        <v>46309.731574074074</v>
      </c>
      <c r="G90" t="s">
        <v>21</v>
      </c>
      <c r="H90" t="s">
        <v>4950</v>
      </c>
      <c r="I90">
        <v>350</v>
      </c>
      <c r="J90" t="s">
        <v>22</v>
      </c>
      <c r="K90" t="s">
        <v>23</v>
      </c>
      <c r="L90">
        <v>491</v>
      </c>
      <c r="M90" t="s">
        <v>25</v>
      </c>
      <c r="N90" s="35">
        <v>46309.701550925922</v>
      </c>
      <c r="O90">
        <v>350</v>
      </c>
      <c r="P90" t="s">
        <v>26</v>
      </c>
      <c r="Q90">
        <v>350</v>
      </c>
      <c r="R90" t="str">
        <f>IF(B90="","",_xlfn.XLOOKUP(B90,DB!$A$2:$A$205,DB!$C$2:$C$205,"")&amp;"")</f>
        <v>Sector 5</v>
      </c>
      <c r="S90" t="str">
        <f>IF(B90="","",_xlfn.XLOOKUP(B90,DB!$A$2:$A$205,DB!$E$2:$E$205,""))</f>
        <v>Sector 4</v>
      </c>
      <c r="T90" t="str">
        <f>IF(B90="","",_xlfn.XLOOKUP(B90,DB!$A$2:$A$205,DB!$F$2:$F$205,""))</f>
        <v>VOMAR/XUDUN</v>
      </c>
      <c r="U90" t="str">
        <f>IF(B90="","",_xlfn.XLOOKUP(B90,DB!$A$2:$A$205,DB!$D$2:$D$205,""))</f>
        <v>KZHU</v>
      </c>
      <c r="V90" t="str">
        <f>IF(B90="","",IF(OR(COUNTIF(M90,"????N?????W")&gt;0,COUNTIF(M90,"????N?????E")&gt;0,COUNTIF(M90,"????S?????W")&gt;0,COUNTIF(M90,"????S?????E")&gt;0),_xlfn.XLOOKUP(B90,DB!$A$2:$A$205,DB!$B$2:$B$205,""),M90))</f>
        <v>KEHLI</v>
      </c>
      <c r="AF90" s="2">
        <v>0.58333333333333337</v>
      </c>
      <c r="AG90" t="s">
        <v>840</v>
      </c>
      <c r="AH90" s="17">
        <v>300</v>
      </c>
      <c r="AI90" s="17" cm="1">
        <f t="array" ref="AI90">SUMPRODUCT(--(IFERROR(HOUR(Flights_2026_09_3033343536373456789101112[entry_hour]),-1)=HOUR(AF90)),--(IFERROR(Flights_2026_09_3033343536373456789101112[entry_sector],"")=AG90),--(IFERROR(Flights_2026_09_3033343536373456789101112[nfl],-1)&gt;=AH90),--(IFERROR(Flights_2026_09_3033343536373456789101112[nfl],-1)&lt;=IF(AH90=450,450,AH90+9)))</f>
        <v>0</v>
      </c>
    </row>
    <row r="91" spans="1:35" x14ac:dyDescent="0.2">
      <c r="A91" t="s">
        <v>181</v>
      </c>
      <c r="B91" t="s">
        <v>182</v>
      </c>
      <c r="C91" t="s">
        <v>19</v>
      </c>
      <c r="D91" t="s">
        <v>53</v>
      </c>
      <c r="E91" t="s">
        <v>4951</v>
      </c>
      <c r="F91" s="35">
        <v>46309.735902777778</v>
      </c>
      <c r="G91" t="s">
        <v>21</v>
      </c>
      <c r="H91" t="s">
        <v>4952</v>
      </c>
      <c r="I91">
        <v>360</v>
      </c>
      <c r="J91" t="s">
        <v>22</v>
      </c>
      <c r="K91" t="s">
        <v>23</v>
      </c>
      <c r="L91">
        <v>164</v>
      </c>
      <c r="M91" t="s">
        <v>37</v>
      </c>
      <c r="N91" s="35">
        <v>46309.722708333335</v>
      </c>
      <c r="O91">
        <v>222</v>
      </c>
      <c r="P91" t="s">
        <v>26</v>
      </c>
      <c r="Q91">
        <v>220</v>
      </c>
      <c r="R91" t="str">
        <f>IF(B91="","",_xlfn.XLOOKUP(B91,DB!$A$2:$A$205,DB!$C$2:$C$205,"")&amp;"")</f>
        <v>Sector 3</v>
      </c>
      <c r="S91" t="str">
        <f>IF(B91="","",_xlfn.XLOOKUP(B91,DB!$A$2:$A$205,DB!$E$2:$E$205,""))</f>
        <v>Sector 3</v>
      </c>
      <c r="T91" t="str">
        <f>IF(B91="","",_xlfn.XLOOKUP(B91,DB!$A$2:$A$205,DB!$F$2:$F$205,""))</f>
        <v>NOSAT</v>
      </c>
      <c r="U91" t="str">
        <f>IF(B91="","",_xlfn.XLOOKUP(B91,DB!$A$2:$A$205,DB!$D$2:$D$205,""))</f>
        <v>MUFH</v>
      </c>
      <c r="V91" t="str">
        <f>IF(B91="","",IF(OR(COUNTIF(M91,"????N?????W")&gt;0,COUNTIF(M91,"????N?????E")&gt;0,COUNTIF(M91,"????S?????W")&gt;0,COUNTIF(M91,"????S?????E")&gt;0),_xlfn.XLOOKUP(B91,DB!$A$2:$A$205,DB!$B$2:$B$205,""),M91))</f>
        <v>NOSAT</v>
      </c>
      <c r="AF91" s="2">
        <v>0.58333333333333337</v>
      </c>
      <c r="AG91" t="s">
        <v>840</v>
      </c>
      <c r="AH91" s="17">
        <v>310</v>
      </c>
      <c r="AI91" s="17" cm="1">
        <f t="array" ref="AI91">SUMPRODUCT(--(IFERROR(HOUR(Flights_2026_09_3033343536373456789101112[entry_hour]),-1)=HOUR(AF91)),--(IFERROR(Flights_2026_09_3033343536373456789101112[entry_sector],"")=AG91),--(IFERROR(Flights_2026_09_3033343536373456789101112[nfl],-1)&gt;=AH91),--(IFERROR(Flights_2026_09_3033343536373456789101112[nfl],-1)&lt;=IF(AH91=450,450,AH91+9)))</f>
        <v>0</v>
      </c>
    </row>
    <row r="92" spans="1:35" x14ac:dyDescent="0.2">
      <c r="A92" t="s">
        <v>235</v>
      </c>
      <c r="B92" t="s">
        <v>57</v>
      </c>
      <c r="C92" t="s">
        <v>19</v>
      </c>
      <c r="D92" t="s">
        <v>50</v>
      </c>
      <c r="E92" t="s">
        <v>4953</v>
      </c>
      <c r="F92" s="35">
        <v>46309.737592592588</v>
      </c>
      <c r="G92" t="s">
        <v>21</v>
      </c>
      <c r="H92" t="s">
        <v>4954</v>
      </c>
      <c r="I92">
        <v>330</v>
      </c>
      <c r="J92" t="s">
        <v>22</v>
      </c>
      <c r="K92" t="s">
        <v>23</v>
      </c>
      <c r="L92">
        <v>495</v>
      </c>
      <c r="M92" t="s">
        <v>25</v>
      </c>
      <c r="N92" s="35">
        <v>46309.706828703704</v>
      </c>
      <c r="O92">
        <v>330</v>
      </c>
      <c r="P92" t="s">
        <v>26</v>
      </c>
      <c r="Q92">
        <v>330</v>
      </c>
      <c r="R92" t="str">
        <f>IF(B92="","",_xlfn.XLOOKUP(B92,DB!$A$2:$A$205,DB!$C$2:$C$205,"")&amp;"")</f>
        <v>Sector 5</v>
      </c>
      <c r="S92" t="str">
        <f>IF(B92="","",_xlfn.XLOOKUP(B92,DB!$A$2:$A$205,DB!$E$2:$E$205,""))</f>
        <v>Sector 4</v>
      </c>
      <c r="T92" t="str">
        <f>IF(B92="","",_xlfn.XLOOKUP(B92,DB!$A$2:$A$205,DB!$F$2:$F$205,""))</f>
        <v>VOMAR/XUDUN</v>
      </c>
      <c r="U92" t="str">
        <f>IF(B92="","",_xlfn.XLOOKUP(B92,DB!$A$2:$A$205,DB!$D$2:$D$205,""))</f>
        <v>KZHU</v>
      </c>
      <c r="V92" t="str">
        <f>IF(B92="","",IF(OR(COUNTIF(M92,"????N?????W")&gt;0,COUNTIF(M92,"????N?????E")&gt;0,COUNTIF(M92,"????S?????W")&gt;0,COUNTIF(M92,"????S?????E")&gt;0),_xlfn.XLOOKUP(B92,DB!$A$2:$A$205,DB!$B$2:$B$205,""),M92))</f>
        <v>KEHLI</v>
      </c>
      <c r="AF92" s="2">
        <v>0.58333333333333337</v>
      </c>
      <c r="AG92" t="s">
        <v>840</v>
      </c>
      <c r="AH92" s="17">
        <v>320</v>
      </c>
      <c r="AI92" s="17" cm="1">
        <f t="array" ref="AI92">SUMPRODUCT(--(IFERROR(HOUR(Flights_2026_09_3033343536373456789101112[entry_hour]),-1)=HOUR(AF92)),--(IFERROR(Flights_2026_09_3033343536373456789101112[entry_sector],"")=AG92),--(IFERROR(Flights_2026_09_3033343536373456789101112[nfl],-1)&gt;=AH92),--(IFERROR(Flights_2026_09_3033343536373456789101112[nfl],-1)&lt;=IF(AH92=450,450,AH92+9)))</f>
        <v>0</v>
      </c>
    </row>
    <row r="93" spans="1:35" x14ac:dyDescent="0.2">
      <c r="A93" t="s">
        <v>397</v>
      </c>
      <c r="B93" t="s">
        <v>398</v>
      </c>
      <c r="C93" t="s">
        <v>19</v>
      </c>
      <c r="D93" t="s">
        <v>50</v>
      </c>
      <c r="E93" t="s">
        <v>3827</v>
      </c>
      <c r="F93" s="35">
        <v>46309.738900462966</v>
      </c>
      <c r="G93" t="s">
        <v>21</v>
      </c>
      <c r="H93" t="s">
        <v>4955</v>
      </c>
      <c r="I93">
        <v>330</v>
      </c>
      <c r="J93" t="s">
        <v>22</v>
      </c>
      <c r="K93" t="s">
        <v>23</v>
      </c>
      <c r="L93">
        <v>512</v>
      </c>
      <c r="M93" t="s">
        <v>25</v>
      </c>
      <c r="N93" s="35">
        <v>46309.708194444444</v>
      </c>
      <c r="O93">
        <v>310</v>
      </c>
      <c r="P93" t="s">
        <v>26</v>
      </c>
      <c r="Q93">
        <v>330</v>
      </c>
      <c r="R93" t="str">
        <f>IF(B93="","",_xlfn.XLOOKUP(B93,DB!$A$2:$A$205,DB!$C$2:$C$205,"")&amp;"")</f>
        <v>Sector 5</v>
      </c>
      <c r="S93" t="str">
        <f>IF(B93="","",_xlfn.XLOOKUP(B93,DB!$A$2:$A$205,DB!$E$2:$E$205,""))</f>
        <v>Sector 4</v>
      </c>
      <c r="T93" t="str">
        <f>IF(B93="","",_xlfn.XLOOKUP(B93,DB!$A$2:$A$205,DB!$F$2:$F$205,""))</f>
        <v>VOMAR/XUDUN</v>
      </c>
      <c r="U93" t="str">
        <f>IF(B93="","",_xlfn.XLOOKUP(B93,DB!$A$2:$A$205,DB!$D$2:$D$205,""))</f>
        <v>KZHU</v>
      </c>
      <c r="V93" t="str">
        <f>IF(B93="","",IF(OR(COUNTIF(M93,"????N?????W")&gt;0,COUNTIF(M93,"????N?????E")&gt;0,COUNTIF(M93,"????S?????W")&gt;0,COUNTIF(M93,"????S?????E")&gt;0),_xlfn.XLOOKUP(B93,DB!$A$2:$A$205,DB!$B$2:$B$205,""),M93))</f>
        <v>KEHLI</v>
      </c>
      <c r="AF93" s="2">
        <v>0.58333333333333337</v>
      </c>
      <c r="AG93" t="s">
        <v>840</v>
      </c>
      <c r="AH93" s="17">
        <v>330</v>
      </c>
      <c r="AI93" s="17" cm="1">
        <f t="array" ref="AI93">SUMPRODUCT(--(IFERROR(HOUR(Flights_2026_09_3033343536373456789101112[entry_hour]),-1)=HOUR(AF93)),--(IFERROR(Flights_2026_09_3033343536373456789101112[entry_sector],"")=AG93),--(IFERROR(Flights_2026_09_3033343536373456789101112[nfl],-1)&gt;=AH93),--(IFERROR(Flights_2026_09_3033343536373456789101112[nfl],-1)&lt;=IF(AH93=450,450,AH93+9)))</f>
        <v>0</v>
      </c>
    </row>
    <row r="94" spans="1:35" x14ac:dyDescent="0.2">
      <c r="A94" t="s">
        <v>1280</v>
      </c>
      <c r="B94" t="s">
        <v>215</v>
      </c>
      <c r="C94" t="s">
        <v>19</v>
      </c>
      <c r="D94" t="s">
        <v>107</v>
      </c>
      <c r="E94" t="s">
        <v>4956</v>
      </c>
      <c r="F94" s="35">
        <v>46309.739953703705</v>
      </c>
      <c r="G94" t="s">
        <v>21</v>
      </c>
      <c r="H94" t="s">
        <v>4957</v>
      </c>
      <c r="I94">
        <v>330</v>
      </c>
      <c r="J94" t="s">
        <v>22</v>
      </c>
      <c r="K94" t="s">
        <v>23</v>
      </c>
      <c r="L94">
        <v>490</v>
      </c>
      <c r="M94" t="s">
        <v>218</v>
      </c>
      <c r="N94" s="35">
        <v>46309.710439814815</v>
      </c>
      <c r="O94">
        <v>330</v>
      </c>
      <c r="P94" t="s">
        <v>26</v>
      </c>
      <c r="Q94">
        <v>330</v>
      </c>
      <c r="R94" t="str">
        <f>IF(B94="","",_xlfn.XLOOKUP(B94,DB!$A$2:$A$205,DB!$C$2:$C$205,"")&amp;"")</f>
        <v>Sector 3</v>
      </c>
      <c r="S94" t="str">
        <f>IF(B94="","",_xlfn.XLOOKUP(B94,DB!$A$2:$A$205,DB!$E$2:$E$205,""))</f>
        <v>Sector 3</v>
      </c>
      <c r="T94" t="str">
        <f>IF(B94="","",_xlfn.XLOOKUP(B94,DB!$A$2:$A$205,DB!$F$2:$F$205,""))</f>
        <v>NOSAT</v>
      </c>
      <c r="U94" t="str">
        <f>IF(B94="","",_xlfn.XLOOKUP(B94,DB!$A$2:$A$205,DB!$D$2:$D$205,""))</f>
        <v>KZHU</v>
      </c>
      <c r="V94" t="str">
        <f>IF(B94="","",IF(OR(COUNTIF(M94,"????N?????W")&gt;0,COUNTIF(M94,"????N?????E")&gt;0,COUNTIF(M94,"????S?????W")&gt;0,COUNTIF(M94,"????S?????E")&gt;0),_xlfn.XLOOKUP(B94,DB!$A$2:$A$205,DB!$B$2:$B$205,""),M94))</f>
        <v>IRDOV</v>
      </c>
      <c r="AF94" s="2">
        <v>0.58333333333333337</v>
      </c>
      <c r="AG94" t="s">
        <v>840</v>
      </c>
      <c r="AH94" s="17">
        <v>340</v>
      </c>
      <c r="AI94" s="17" cm="1">
        <f t="array" ref="AI94">SUMPRODUCT(--(IFERROR(HOUR(Flights_2026_09_3033343536373456789101112[entry_hour]),-1)=HOUR(AF94)),--(IFERROR(Flights_2026_09_3033343536373456789101112[entry_sector],"")=AG94),--(IFERROR(Flights_2026_09_3033343536373456789101112[nfl],-1)&gt;=AH94),--(IFERROR(Flights_2026_09_3033343536373456789101112[nfl],-1)&lt;=IF(AH94=450,450,AH94+9)))</f>
        <v>0</v>
      </c>
    </row>
    <row r="95" spans="1:35" x14ac:dyDescent="0.2">
      <c r="A95" t="s">
        <v>244</v>
      </c>
      <c r="B95" t="s">
        <v>89</v>
      </c>
      <c r="C95" t="s">
        <v>19</v>
      </c>
      <c r="D95" t="s">
        <v>47</v>
      </c>
      <c r="E95" t="s">
        <v>1107</v>
      </c>
      <c r="F95" s="35">
        <v>46309.741805555561</v>
      </c>
      <c r="G95" t="s">
        <v>21</v>
      </c>
      <c r="H95" t="s">
        <v>4958</v>
      </c>
      <c r="I95">
        <v>340</v>
      </c>
      <c r="J95" t="s">
        <v>22</v>
      </c>
      <c r="K95" t="s">
        <v>23</v>
      </c>
      <c r="L95">
        <v>245</v>
      </c>
      <c r="M95" t="s">
        <v>44</v>
      </c>
      <c r="N95" s="35">
        <v>46309.722013888888</v>
      </c>
      <c r="O95">
        <v>235</v>
      </c>
      <c r="P95" t="s">
        <v>26</v>
      </c>
      <c r="Q95">
        <v>340</v>
      </c>
      <c r="R95" t="str">
        <f>IF(B95="","",_xlfn.XLOOKUP(B95,DB!$A$2:$A$205,DB!$C$2:$C$205,"")&amp;"")</f>
        <v>Sector 7</v>
      </c>
      <c r="S95" t="str">
        <f>IF(B95="","",_xlfn.XLOOKUP(B95,DB!$A$2:$A$205,DB!$E$2:$E$205,""))</f>
        <v>Sector 7</v>
      </c>
      <c r="T95" t="str">
        <f>IF(B95="","",_xlfn.XLOOKUP(B95,DB!$A$2:$A$205,DB!$F$2:$F$205,""))</f>
        <v>PAULE/SIGMA</v>
      </c>
      <c r="U95" t="str">
        <f>IF(B95="","",_xlfn.XLOOKUP(B95,DB!$A$2:$A$205,DB!$D$2:$D$205,""))</f>
        <v>MHCC</v>
      </c>
      <c r="V95" t="str">
        <f>IF(B95="","",IF(OR(COUNTIF(M95,"????N?????W")&gt;0,COUNTIF(M95,"????N?????E")&gt;0,COUNTIF(M95,"????S?????W")&gt;0,COUNTIF(M95,"????S?????E")&gt;0),_xlfn.XLOOKUP(B95,DB!$A$2:$A$205,DB!$B$2:$B$205,""),M95))</f>
        <v>SIGMA</v>
      </c>
      <c r="AF95" s="2">
        <v>0.58333333333333337</v>
      </c>
      <c r="AG95" t="s">
        <v>840</v>
      </c>
      <c r="AH95" s="17">
        <v>350</v>
      </c>
      <c r="AI95" s="17" cm="1">
        <f t="array" ref="AI95">SUMPRODUCT(--(IFERROR(HOUR(Flights_2026_09_3033343536373456789101112[entry_hour]),-1)=HOUR(AF95)),--(IFERROR(Flights_2026_09_3033343536373456789101112[entry_sector],"")=AG95),--(IFERROR(Flights_2026_09_3033343536373456789101112[nfl],-1)&gt;=AH95),--(IFERROR(Flights_2026_09_3033343536373456789101112[nfl],-1)&lt;=IF(AH95=450,450,AH95+9)))</f>
        <v>0</v>
      </c>
    </row>
    <row r="96" spans="1:35" x14ac:dyDescent="0.2">
      <c r="A96" t="s">
        <v>4959</v>
      </c>
      <c r="B96" t="s">
        <v>398</v>
      </c>
      <c r="C96" t="s">
        <v>19</v>
      </c>
      <c r="D96" t="s">
        <v>47</v>
      </c>
      <c r="E96" t="s">
        <v>4960</v>
      </c>
      <c r="F96" s="35">
        <v>46309.742800925931</v>
      </c>
      <c r="G96" t="s">
        <v>21</v>
      </c>
      <c r="H96" t="s">
        <v>4961</v>
      </c>
      <c r="I96">
        <v>370</v>
      </c>
      <c r="J96" t="s">
        <v>22</v>
      </c>
      <c r="K96" t="s">
        <v>23</v>
      </c>
      <c r="L96">
        <v>429</v>
      </c>
      <c r="M96" t="s">
        <v>218</v>
      </c>
      <c r="N96" s="35">
        <v>46309.714791666665</v>
      </c>
      <c r="O96">
        <v>370</v>
      </c>
      <c r="P96" t="s">
        <v>26</v>
      </c>
      <c r="Q96">
        <v>370</v>
      </c>
      <c r="R96" t="str">
        <f>IF(B96="","",_xlfn.XLOOKUP(B96,DB!$A$2:$A$205,DB!$C$2:$C$205,"")&amp;"")</f>
        <v>Sector 5</v>
      </c>
      <c r="S96" t="str">
        <f>IF(B96="","",_xlfn.XLOOKUP(B96,DB!$A$2:$A$205,DB!$E$2:$E$205,""))</f>
        <v>Sector 4</v>
      </c>
      <c r="T96" t="str">
        <f>IF(B96="","",_xlfn.XLOOKUP(B96,DB!$A$2:$A$205,DB!$F$2:$F$205,""))</f>
        <v>VOMAR/XUDUN</v>
      </c>
      <c r="U96" t="str">
        <f>IF(B96="","",_xlfn.XLOOKUP(B96,DB!$A$2:$A$205,DB!$D$2:$D$205,""))</f>
        <v>KZHU</v>
      </c>
      <c r="V96" t="str">
        <f>IF(B96="","",IF(OR(COUNTIF(M96,"????N?????W")&gt;0,COUNTIF(M96,"????N?????E")&gt;0,COUNTIF(M96,"????S?????W")&gt;0,COUNTIF(M96,"????S?????E")&gt;0),_xlfn.XLOOKUP(B96,DB!$A$2:$A$205,DB!$B$2:$B$205,""),M96))</f>
        <v>IRDOV</v>
      </c>
      <c r="AF96" s="2">
        <v>0.58333333333333337</v>
      </c>
      <c r="AG96" t="s">
        <v>840</v>
      </c>
      <c r="AH96" s="17">
        <v>360</v>
      </c>
      <c r="AI96" s="17" cm="1">
        <f t="array" ref="AI96">SUMPRODUCT(--(IFERROR(HOUR(Flights_2026_09_3033343536373456789101112[entry_hour]),-1)=HOUR(AF96)),--(IFERROR(Flights_2026_09_3033343536373456789101112[entry_sector],"")=AG96),--(IFERROR(Flights_2026_09_3033343536373456789101112[nfl],-1)&gt;=AH96),--(IFERROR(Flights_2026_09_3033343536373456789101112[nfl],-1)&lt;=IF(AH96=450,450,AH96+9)))</f>
        <v>0</v>
      </c>
    </row>
    <row r="97" spans="1:35" x14ac:dyDescent="0.2">
      <c r="A97" t="s">
        <v>252</v>
      </c>
      <c r="B97" t="s">
        <v>253</v>
      </c>
      <c r="C97" t="s">
        <v>19</v>
      </c>
      <c r="D97" t="s">
        <v>254</v>
      </c>
      <c r="E97" t="s">
        <v>627</v>
      </c>
      <c r="F97" s="35">
        <v>46309.744004629625</v>
      </c>
      <c r="G97" t="s">
        <v>28</v>
      </c>
      <c r="H97" t="s">
        <v>4962</v>
      </c>
      <c r="I97">
        <v>90</v>
      </c>
      <c r="J97" t="s">
        <v>22</v>
      </c>
      <c r="K97" t="s">
        <v>23</v>
      </c>
      <c r="L97">
        <v>368</v>
      </c>
      <c r="M97" t="s">
        <v>253</v>
      </c>
      <c r="N97" s="35">
        <v>46309.682106481487</v>
      </c>
      <c r="O97">
        <v>0</v>
      </c>
      <c r="P97" t="s">
        <v>32</v>
      </c>
      <c r="Q97">
        <v>90</v>
      </c>
      <c r="R97" t="str">
        <f>IF(B97="","",_xlfn.XLOOKUP(B97,DB!$A$2:$A$205,DB!$C$2:$C$205,"")&amp;"")</f>
        <v>Sector 7</v>
      </c>
      <c r="S97" t="str">
        <f>IF(B97="","",_xlfn.XLOOKUP(B97,DB!$A$2:$A$205,DB!$E$2:$E$205,""))</f>
        <v>Sector 7</v>
      </c>
      <c r="T97" t="str">
        <f>IF(B97="","",_xlfn.XLOOKUP(B97,DB!$A$2:$A$205,DB!$F$2:$F$205,""))</f>
        <v>PAULE/SIGMA</v>
      </c>
      <c r="U97" t="str">
        <f>IF(B97="","",_xlfn.XLOOKUP(B97,DB!$A$2:$A$205,DB!$D$2:$D$205,""))</f>
        <v>MHCC</v>
      </c>
      <c r="V97" t="str">
        <f>IF(B97="","",IF(OR(COUNTIF(M97,"????N?????W")&gt;0,COUNTIF(M97,"????N?????E")&gt;0,COUNTIF(M97,"????S?????W")&gt;0,COUNTIF(M97,"????S?????E")&gt;0),_xlfn.XLOOKUP(B97,DB!$A$2:$A$205,DB!$B$2:$B$205,""),M97))</f>
        <v>MZBZ</v>
      </c>
      <c r="AF97" s="2">
        <v>0.58333333333333337</v>
      </c>
      <c r="AG97" t="s">
        <v>840</v>
      </c>
      <c r="AH97" s="17">
        <v>370</v>
      </c>
      <c r="AI97" s="17" cm="1">
        <f t="array" ref="AI97">SUMPRODUCT(--(IFERROR(HOUR(Flights_2026_09_3033343536373456789101112[entry_hour]),-1)=HOUR(AF97)),--(IFERROR(Flights_2026_09_3033343536373456789101112[entry_sector],"")=AG97),--(IFERROR(Flights_2026_09_3033343536373456789101112[nfl],-1)&gt;=AH97),--(IFERROR(Flights_2026_09_3033343536373456789101112[nfl],-1)&lt;=IF(AH97=450,450,AH97+9)))</f>
        <v>1</v>
      </c>
    </row>
    <row r="98" spans="1:35" x14ac:dyDescent="0.2">
      <c r="A98" t="s">
        <v>191</v>
      </c>
      <c r="B98" t="s">
        <v>52</v>
      </c>
      <c r="C98" t="s">
        <v>19</v>
      </c>
      <c r="D98" t="s">
        <v>50</v>
      </c>
      <c r="E98" t="s">
        <v>548</v>
      </c>
      <c r="F98" s="35">
        <v>46309.745092592595</v>
      </c>
      <c r="G98" t="s">
        <v>21</v>
      </c>
      <c r="H98" t="s">
        <v>4963</v>
      </c>
      <c r="I98">
        <v>350</v>
      </c>
      <c r="J98" t="s">
        <v>22</v>
      </c>
      <c r="K98" t="s">
        <v>23</v>
      </c>
      <c r="L98">
        <v>865</v>
      </c>
      <c r="M98" t="s">
        <v>526</v>
      </c>
      <c r="N98" s="35">
        <v>46309.694641203707</v>
      </c>
      <c r="O98">
        <v>350</v>
      </c>
      <c r="P98" t="s">
        <v>26</v>
      </c>
      <c r="Q98">
        <v>350</v>
      </c>
      <c r="R98" t="str">
        <f>IF(B98="","",_xlfn.XLOOKUP(B98,DB!$A$2:$A$205,DB!$C$2:$C$205,"")&amp;"")</f>
        <v>Sector 6</v>
      </c>
      <c r="S98" t="str">
        <f>IF(B98="","",_xlfn.XLOOKUP(B98,DB!$A$2:$A$205,DB!$E$2:$E$205,""))</f>
        <v>Sector 4</v>
      </c>
      <c r="T98" t="str">
        <f>IF(B98="","",_xlfn.XLOOKUP(B98,DB!$A$2:$A$205,DB!$F$2:$F$205,""))</f>
        <v>VOMAR/XUDUN</v>
      </c>
      <c r="U98" t="str">
        <f>IF(B98="","",_xlfn.XLOOKUP(B98,DB!$A$2:$A$205,DB!$D$2:$D$205,""))</f>
        <v>MMEX</v>
      </c>
      <c r="V98" t="str">
        <f>IF(B98="","",IF(OR(COUNTIF(M98,"????N?????W")&gt;0,COUNTIF(M98,"????N?????E")&gt;0,COUNTIF(M98,"????S?????W")&gt;0,COUNTIF(M98,"????S?????E")&gt;0),_xlfn.XLOOKUP(B98,DB!$A$2:$A$205,DB!$B$2:$B$205,""),M98))</f>
        <v>GOTAS</v>
      </c>
      <c r="AF98" s="2">
        <v>0.58333333333333337</v>
      </c>
      <c r="AG98" t="s">
        <v>840</v>
      </c>
      <c r="AH98" s="17">
        <v>380</v>
      </c>
      <c r="AI98" s="17" cm="1">
        <f t="array" ref="AI98">SUMPRODUCT(--(IFERROR(HOUR(Flights_2026_09_3033343536373456789101112[entry_hour]),-1)=HOUR(AF98)),--(IFERROR(Flights_2026_09_3033343536373456789101112[entry_sector],"")=AG98),--(IFERROR(Flights_2026_09_3033343536373456789101112[nfl],-1)&gt;=AH98),--(IFERROR(Flights_2026_09_3033343536373456789101112[nfl],-1)&lt;=IF(AH98=450,450,AH98+9)))</f>
        <v>0</v>
      </c>
    </row>
    <row r="99" spans="1:35" x14ac:dyDescent="0.2">
      <c r="A99" t="s">
        <v>296</v>
      </c>
      <c r="B99" t="s">
        <v>324</v>
      </c>
      <c r="C99" t="s">
        <v>19</v>
      </c>
      <c r="D99" t="s">
        <v>41</v>
      </c>
      <c r="E99" t="s">
        <v>2666</v>
      </c>
      <c r="F99" s="35">
        <v>46309.746736111112</v>
      </c>
      <c r="G99" t="s">
        <v>21</v>
      </c>
      <c r="H99" t="s">
        <v>4964</v>
      </c>
      <c r="I99">
        <v>350</v>
      </c>
      <c r="J99" t="s">
        <v>22</v>
      </c>
      <c r="K99" t="s">
        <v>23</v>
      </c>
      <c r="L99">
        <v>513</v>
      </c>
      <c r="M99" t="s">
        <v>4965</v>
      </c>
      <c r="N99" s="35">
        <v>46309.714502314819</v>
      </c>
      <c r="O99">
        <v>350</v>
      </c>
      <c r="P99" t="s">
        <v>26</v>
      </c>
      <c r="Q99">
        <v>350</v>
      </c>
      <c r="R99" t="str">
        <f>IF(B99="","",_xlfn.XLOOKUP(B99,DB!$A$2:$A$205,DB!$C$2:$C$205,"")&amp;"")</f>
        <v>Sector 7</v>
      </c>
      <c r="S99" t="str">
        <f>IF(B99="","",_xlfn.XLOOKUP(B99,DB!$A$2:$A$205,DB!$E$2:$E$205,""))</f>
        <v>Sector 7</v>
      </c>
      <c r="T99" t="str">
        <f>IF(B99="","",_xlfn.XLOOKUP(B99,DB!$A$2:$A$205,DB!$F$2:$F$205,""))</f>
        <v>PAULE/SIGMA</v>
      </c>
      <c r="U99" t="str">
        <f>IF(B99="","",_xlfn.XLOOKUP(B99,DB!$A$2:$A$205,DB!$D$2:$D$205,""))</f>
        <v>MHCC</v>
      </c>
      <c r="V99" t="str">
        <f>IF(B99="","",IF(OR(COUNTIF(M99,"????N?????W")&gt;0,COUNTIF(M99,"????N?????E")&gt;0,COUNTIF(M99,"????S?????W")&gt;0,COUNTIF(M99,"????S?????E")&gt;0),_xlfn.XLOOKUP(B99,DB!$A$2:$A$205,DB!$B$2:$B$205,""),M99))</f>
        <v>CTM</v>
      </c>
      <c r="AF99" s="2">
        <v>0.58333333333333337</v>
      </c>
      <c r="AG99" t="s">
        <v>840</v>
      </c>
      <c r="AH99" s="17">
        <v>390</v>
      </c>
      <c r="AI99" s="17" cm="1">
        <f t="array" ref="AI99">SUMPRODUCT(--(IFERROR(HOUR(Flights_2026_09_3033343536373456789101112[entry_hour]),-1)=HOUR(AF99)),--(IFERROR(Flights_2026_09_3033343536373456789101112[entry_sector],"")=AG99),--(IFERROR(Flights_2026_09_3033343536373456789101112[nfl],-1)&gt;=AH99),--(IFERROR(Flights_2026_09_3033343536373456789101112[nfl],-1)&lt;=IF(AH99=450,450,AH99+9)))</f>
        <v>0</v>
      </c>
    </row>
    <row r="100" spans="1:35" x14ac:dyDescent="0.2">
      <c r="A100" t="s">
        <v>245</v>
      </c>
      <c r="B100" t="s">
        <v>208</v>
      </c>
      <c r="C100" t="s">
        <v>19</v>
      </c>
      <c r="D100" t="s">
        <v>20</v>
      </c>
      <c r="E100" t="s">
        <v>4966</v>
      </c>
      <c r="F100" s="35">
        <v>46309.747870370367</v>
      </c>
      <c r="G100" t="s">
        <v>21</v>
      </c>
      <c r="H100" t="s">
        <v>4967</v>
      </c>
      <c r="I100">
        <v>340</v>
      </c>
      <c r="J100" t="s">
        <v>22</v>
      </c>
      <c r="K100" t="s">
        <v>23</v>
      </c>
      <c r="L100">
        <v>180</v>
      </c>
      <c r="M100" t="s">
        <v>37</v>
      </c>
      <c r="N100" s="35">
        <v>46309.73269675926</v>
      </c>
      <c r="O100">
        <v>294</v>
      </c>
      <c r="P100" t="s">
        <v>26</v>
      </c>
      <c r="Q100">
        <v>220</v>
      </c>
      <c r="R100" t="str">
        <f>IF(B100="","",_xlfn.XLOOKUP(B100,DB!$A$2:$A$205,DB!$C$2:$C$205,"")&amp;"")</f>
        <v>Sector 3</v>
      </c>
      <c r="S100" t="str">
        <f>IF(B100="","",_xlfn.XLOOKUP(B100,DB!$A$2:$A$205,DB!$E$2:$E$205,""))</f>
        <v>Sector 3</v>
      </c>
      <c r="T100" t="str">
        <f>IF(B100="","",_xlfn.XLOOKUP(B100,DB!$A$2:$A$205,DB!$F$2:$F$205,""))</f>
        <v>NOSAT</v>
      </c>
      <c r="U100" t="str">
        <f>IF(B100="","",_xlfn.XLOOKUP(B100,DB!$A$2:$A$205,DB!$D$2:$D$205,""))</f>
        <v>KZHU</v>
      </c>
      <c r="V100" t="str">
        <f>IF(B100="","",IF(OR(COUNTIF(M100,"????N?????W")&gt;0,COUNTIF(M100,"????N?????E")&gt;0,COUNTIF(M100,"????S?????W")&gt;0,COUNTIF(M100,"????S?????E")&gt;0),_xlfn.XLOOKUP(B100,DB!$A$2:$A$205,DB!$B$2:$B$205,""),M100))</f>
        <v>NOSAT</v>
      </c>
      <c r="AF100" s="2">
        <v>0.58333333333333337</v>
      </c>
      <c r="AG100" t="s">
        <v>840</v>
      </c>
      <c r="AH100" s="17">
        <v>400</v>
      </c>
      <c r="AI100" s="17" cm="1">
        <f t="array" ref="AI100">SUMPRODUCT(--(IFERROR(HOUR(Flights_2026_09_3033343536373456789101112[entry_hour]),-1)=HOUR(AF100)),--(IFERROR(Flights_2026_09_3033343536373456789101112[entry_sector],"")=AG100),--(IFERROR(Flights_2026_09_3033343536373456789101112[nfl],-1)&gt;=AH100),--(IFERROR(Flights_2026_09_3033343536373456789101112[nfl],-1)&lt;=IF(AH100=450,450,AH100+9)))</f>
        <v>0</v>
      </c>
    </row>
    <row r="101" spans="1:35" x14ac:dyDescent="0.2">
      <c r="A101" t="s">
        <v>231</v>
      </c>
      <c r="B101" t="s">
        <v>232</v>
      </c>
      <c r="C101" t="s">
        <v>19</v>
      </c>
      <c r="D101" t="s">
        <v>53</v>
      </c>
      <c r="E101" t="s">
        <v>828</v>
      </c>
      <c r="F101" s="35">
        <v>46309.75167824074</v>
      </c>
      <c r="G101" t="s">
        <v>21</v>
      </c>
      <c r="H101" t="s">
        <v>4968</v>
      </c>
      <c r="I101">
        <v>390</v>
      </c>
      <c r="J101" t="s">
        <v>22</v>
      </c>
      <c r="K101" t="s">
        <v>23</v>
      </c>
      <c r="L101">
        <v>831</v>
      </c>
      <c r="M101" t="s">
        <v>84</v>
      </c>
      <c r="N101" s="35">
        <v>46309.698888888888</v>
      </c>
      <c r="O101">
        <v>390</v>
      </c>
      <c r="P101" t="s">
        <v>26</v>
      </c>
      <c r="Q101">
        <v>390</v>
      </c>
      <c r="R101" t="str">
        <f>IF(B101="","",_xlfn.XLOOKUP(B101,DB!$A$2:$A$205,DB!$C$2:$C$205,"")&amp;"")</f>
        <v>Sector 5</v>
      </c>
      <c r="S101" t="str">
        <f>IF(B101="","",_xlfn.XLOOKUP(B101,DB!$A$2:$A$205,DB!$E$2:$E$205,""))</f>
        <v>Sector 4</v>
      </c>
      <c r="T101" t="str">
        <f>IF(B101="","",_xlfn.XLOOKUP(B101,DB!$A$2:$A$205,DB!$F$2:$F$205,""))</f>
        <v>VOMAR/XUDUN</v>
      </c>
      <c r="U101" t="str">
        <f>IF(B101="","",_xlfn.XLOOKUP(B101,DB!$A$2:$A$205,DB!$D$2:$D$205,""))</f>
        <v>MMTY</v>
      </c>
      <c r="V101" t="str">
        <f>IF(B101="","",IF(OR(COUNTIF(M101,"????N?????W")&gt;0,COUNTIF(M101,"????N?????E")&gt;0,COUNTIF(M101,"????S?????W")&gt;0,COUNTIF(M101,"????S?????E")&gt;0),_xlfn.XLOOKUP(B101,DB!$A$2:$A$205,DB!$B$2:$B$205,""),M101))</f>
        <v>MATOL</v>
      </c>
      <c r="AF101" s="2">
        <v>0.58333333333333337</v>
      </c>
      <c r="AG101" t="s">
        <v>840</v>
      </c>
      <c r="AH101" s="17">
        <v>410</v>
      </c>
      <c r="AI101" s="17" cm="1">
        <f t="array" ref="AI101">SUMPRODUCT(--(IFERROR(HOUR(Flights_2026_09_3033343536373456789101112[entry_hour]),-1)=HOUR(AF101)),--(IFERROR(Flights_2026_09_3033343536373456789101112[entry_sector],"")=AG101),--(IFERROR(Flights_2026_09_3033343536373456789101112[nfl],-1)&gt;=AH101),--(IFERROR(Flights_2026_09_3033343536373456789101112[nfl],-1)&lt;=IF(AH101=450,450,AH101+9)))</f>
        <v>0</v>
      </c>
    </row>
    <row r="102" spans="1:35" x14ac:dyDescent="0.2">
      <c r="A102" t="s">
        <v>239</v>
      </c>
      <c r="B102" t="s">
        <v>59</v>
      </c>
      <c r="C102" t="s">
        <v>19</v>
      </c>
      <c r="D102" t="s">
        <v>107</v>
      </c>
      <c r="E102" t="s">
        <v>4969</v>
      </c>
      <c r="F102" s="35">
        <v>46309.753182870365</v>
      </c>
      <c r="G102" t="s">
        <v>21</v>
      </c>
      <c r="H102" t="s">
        <v>4970</v>
      </c>
      <c r="I102">
        <v>340</v>
      </c>
      <c r="J102" t="s">
        <v>22</v>
      </c>
      <c r="K102" t="s">
        <v>23</v>
      </c>
      <c r="L102">
        <v>190</v>
      </c>
      <c r="M102" t="s">
        <v>37</v>
      </c>
      <c r="N102" s="35">
        <v>46309.736597222218</v>
      </c>
      <c r="O102">
        <v>257</v>
      </c>
      <c r="P102" t="s">
        <v>26</v>
      </c>
      <c r="Q102">
        <v>220</v>
      </c>
      <c r="R102" t="str">
        <f>IF(B102="","",_xlfn.XLOOKUP(B102,DB!$A$2:$A$205,DB!$C$2:$C$205,"")&amp;"")</f>
        <v>Sector 3</v>
      </c>
      <c r="S102" t="str">
        <f>IF(B102="","",_xlfn.XLOOKUP(B102,DB!$A$2:$A$205,DB!$E$2:$E$205,""))</f>
        <v>Sector 3</v>
      </c>
      <c r="T102" t="str">
        <f>IF(B102="","",_xlfn.XLOOKUP(B102,DB!$A$2:$A$205,DB!$F$2:$F$205,""))</f>
        <v>NOSAT</v>
      </c>
      <c r="U102" t="str">
        <f>IF(B102="","",_xlfn.XLOOKUP(B102,DB!$A$2:$A$205,DB!$D$2:$D$205,""))</f>
        <v>MUFH</v>
      </c>
      <c r="V102" t="str">
        <f>IF(B102="","",IF(OR(COUNTIF(M102,"????N?????W")&gt;0,COUNTIF(M102,"????N?????E")&gt;0,COUNTIF(M102,"????S?????W")&gt;0,COUNTIF(M102,"????S?????E")&gt;0),_xlfn.XLOOKUP(B102,DB!$A$2:$A$205,DB!$B$2:$B$205,""),M102))</f>
        <v>NOSAT</v>
      </c>
      <c r="AF102" s="2">
        <v>0.58333333333333337</v>
      </c>
      <c r="AG102" t="s">
        <v>840</v>
      </c>
      <c r="AH102" s="17">
        <v>420</v>
      </c>
      <c r="AI102" s="17" cm="1">
        <f t="array" ref="AI102">SUMPRODUCT(--(IFERROR(HOUR(Flights_2026_09_3033343536373456789101112[entry_hour]),-1)=HOUR(AF102)),--(IFERROR(Flights_2026_09_3033343536373456789101112[entry_sector],"")=AG102),--(IFERROR(Flights_2026_09_3033343536373456789101112[nfl],-1)&gt;=AH102),--(IFERROR(Flights_2026_09_3033343536373456789101112[nfl],-1)&lt;=IF(AH102=450,450,AH102+9)))</f>
        <v>0</v>
      </c>
    </row>
    <row r="103" spans="1:35" x14ac:dyDescent="0.2">
      <c r="A103" t="s">
        <v>624</v>
      </c>
      <c r="B103" t="s">
        <v>301</v>
      </c>
      <c r="C103" t="s">
        <v>19</v>
      </c>
      <c r="D103" t="s">
        <v>76</v>
      </c>
      <c r="E103" t="s">
        <v>4971</v>
      </c>
      <c r="F103" s="35">
        <v>46309.755173611113</v>
      </c>
      <c r="G103" t="s">
        <v>21</v>
      </c>
      <c r="H103" t="s">
        <v>4972</v>
      </c>
      <c r="I103">
        <v>330</v>
      </c>
      <c r="J103" t="s">
        <v>22</v>
      </c>
      <c r="K103" t="s">
        <v>23</v>
      </c>
      <c r="L103">
        <v>793</v>
      </c>
      <c r="M103" t="s">
        <v>84</v>
      </c>
      <c r="N103" s="35">
        <v>46309.709004629629</v>
      </c>
      <c r="O103">
        <v>330</v>
      </c>
      <c r="P103" t="s">
        <v>26</v>
      </c>
      <c r="Q103">
        <v>330</v>
      </c>
      <c r="R103" t="str">
        <f>IF(B103="","",_xlfn.XLOOKUP(B103,DB!$A$2:$A$205,DB!$C$2:$C$205,"")&amp;"")</f>
        <v>Sector 5</v>
      </c>
      <c r="S103" t="str">
        <f>IF(B103="","",_xlfn.XLOOKUP(B103,DB!$A$2:$A$205,DB!$E$2:$E$205,""))</f>
        <v>Sector 4</v>
      </c>
      <c r="T103" t="str">
        <f>IF(B103="","",_xlfn.XLOOKUP(B103,DB!$A$2:$A$205,DB!$F$2:$F$205,""))</f>
        <v>VOMAR/XUDUN</v>
      </c>
      <c r="U103" t="str">
        <f>IF(B103="","",_xlfn.XLOOKUP(B103,DB!$A$2:$A$205,DB!$D$2:$D$205,""))</f>
        <v>MMTY</v>
      </c>
      <c r="V103" t="str">
        <f>IF(B103="","",IF(OR(COUNTIF(M103,"????N?????W")&gt;0,COUNTIF(M103,"????N?????E")&gt;0,COUNTIF(M103,"????S?????W")&gt;0,COUNTIF(M103,"????S?????E")&gt;0),_xlfn.XLOOKUP(B103,DB!$A$2:$A$205,DB!$B$2:$B$205,""),M103))</f>
        <v>MATOL</v>
      </c>
      <c r="AF103" s="2">
        <v>0.58333333333333337</v>
      </c>
      <c r="AG103" t="s">
        <v>840</v>
      </c>
      <c r="AH103" s="17">
        <v>430</v>
      </c>
      <c r="AI103" s="17" cm="1">
        <f t="array" ref="AI103">SUMPRODUCT(--(IFERROR(HOUR(Flights_2026_09_3033343536373456789101112[entry_hour]),-1)=HOUR(AF103)),--(IFERROR(Flights_2026_09_3033343536373456789101112[entry_sector],"")=AG103),--(IFERROR(Flights_2026_09_3033343536373456789101112[nfl],-1)&gt;=AH103),--(IFERROR(Flights_2026_09_3033343536373456789101112[nfl],-1)&lt;=IF(AH103=450,450,AH103+9)))</f>
        <v>0</v>
      </c>
    </row>
    <row r="104" spans="1:35" x14ac:dyDescent="0.2">
      <c r="A104" t="s">
        <v>260</v>
      </c>
      <c r="B104" t="s">
        <v>186</v>
      </c>
      <c r="C104" t="s">
        <v>19</v>
      </c>
      <c r="D104" t="s">
        <v>20</v>
      </c>
      <c r="E104" t="s">
        <v>4973</v>
      </c>
      <c r="F104" s="35">
        <v>46309.759016203709</v>
      </c>
      <c r="G104" t="s">
        <v>21</v>
      </c>
      <c r="H104" t="s">
        <v>4974</v>
      </c>
      <c r="I104">
        <v>340</v>
      </c>
      <c r="J104" t="s">
        <v>22</v>
      </c>
      <c r="K104" t="s">
        <v>23</v>
      </c>
      <c r="L104">
        <v>160</v>
      </c>
      <c r="M104" t="s">
        <v>37</v>
      </c>
      <c r="N104" s="35">
        <v>46309.746261574073</v>
      </c>
      <c r="O104">
        <v>252</v>
      </c>
      <c r="P104" t="s">
        <v>26</v>
      </c>
      <c r="Q104">
        <v>220</v>
      </c>
      <c r="R104" t="str">
        <f>IF(B104="","",_xlfn.XLOOKUP(B104,DB!$A$2:$A$205,DB!$C$2:$C$205,"")&amp;"")</f>
        <v>Sector 3</v>
      </c>
      <c r="S104" t="str">
        <f>IF(B104="","",_xlfn.XLOOKUP(B104,DB!$A$2:$A$205,DB!$E$2:$E$205,""))</f>
        <v>Sector 3</v>
      </c>
      <c r="T104" t="str">
        <f>IF(B104="","",_xlfn.XLOOKUP(B104,DB!$A$2:$A$205,DB!$F$2:$F$205,""))</f>
        <v>NOSAT</v>
      </c>
      <c r="U104" t="str">
        <f>IF(B104="","",_xlfn.XLOOKUP(B104,DB!$A$2:$A$205,DB!$D$2:$D$205,""))</f>
        <v>KZHU</v>
      </c>
      <c r="V104" t="str">
        <f>IF(B104="","",IF(OR(COUNTIF(M104,"????N?????W")&gt;0,COUNTIF(M104,"????N?????E")&gt;0,COUNTIF(M104,"????S?????W")&gt;0,COUNTIF(M104,"????S?????E")&gt;0),_xlfn.XLOOKUP(B104,DB!$A$2:$A$205,DB!$B$2:$B$205,""),M104))</f>
        <v>NOSAT</v>
      </c>
      <c r="AF104" s="2">
        <v>0.58333333333333337</v>
      </c>
      <c r="AG104" t="s">
        <v>840</v>
      </c>
      <c r="AH104" s="17">
        <v>440</v>
      </c>
      <c r="AI104" s="17" cm="1">
        <f t="array" ref="AI104">SUMPRODUCT(--(IFERROR(HOUR(Flights_2026_09_3033343536373456789101112[entry_hour]),-1)=HOUR(AF104)),--(IFERROR(Flights_2026_09_3033343536373456789101112[entry_sector],"")=AG104),--(IFERROR(Flights_2026_09_3033343536373456789101112[nfl],-1)&gt;=AH104),--(IFERROR(Flights_2026_09_3033343536373456789101112[nfl],-1)&lt;=IF(AH104=450,450,AH104+9)))</f>
        <v>0</v>
      </c>
    </row>
    <row r="105" spans="1:35" x14ac:dyDescent="0.2">
      <c r="A105" t="s">
        <v>250</v>
      </c>
      <c r="B105" t="s">
        <v>213</v>
      </c>
      <c r="C105" t="s">
        <v>19</v>
      </c>
      <c r="D105" t="s">
        <v>47</v>
      </c>
      <c r="E105" t="s">
        <v>3563</v>
      </c>
      <c r="F105" s="35">
        <v>46309.760891203703</v>
      </c>
      <c r="G105" t="s">
        <v>21</v>
      </c>
      <c r="H105" t="s">
        <v>4975</v>
      </c>
      <c r="I105">
        <v>370</v>
      </c>
      <c r="J105" t="s">
        <v>22</v>
      </c>
      <c r="K105" t="s">
        <v>23</v>
      </c>
      <c r="L105">
        <v>496</v>
      </c>
      <c r="M105" t="s">
        <v>25</v>
      </c>
      <c r="N105" s="35">
        <v>46309.730624999997</v>
      </c>
      <c r="O105">
        <v>363</v>
      </c>
      <c r="P105" t="s">
        <v>26</v>
      </c>
      <c r="Q105">
        <v>330</v>
      </c>
      <c r="R105" t="str">
        <f>IF(B105="","",_xlfn.XLOOKUP(B105,DB!$A$2:$A$205,DB!$C$2:$C$205,"")&amp;"")</f>
        <v>Sector 5</v>
      </c>
      <c r="S105" t="str">
        <f>IF(B105="","",_xlfn.XLOOKUP(B105,DB!$A$2:$A$205,DB!$E$2:$E$205,""))</f>
        <v>Sector 4</v>
      </c>
      <c r="T105" t="str">
        <f>IF(B105="","",_xlfn.XLOOKUP(B105,DB!$A$2:$A$205,DB!$F$2:$F$205,""))</f>
        <v>VOMAR/XUDUN</v>
      </c>
      <c r="U105" t="str">
        <f>IF(B105="","",_xlfn.XLOOKUP(B105,DB!$A$2:$A$205,DB!$D$2:$D$205,""))</f>
        <v>KZHU</v>
      </c>
      <c r="V105" t="str">
        <f>IF(B105="","",IF(OR(COUNTIF(M105,"????N?????W")&gt;0,COUNTIF(M105,"????N?????E")&gt;0,COUNTIF(M105,"????S?????W")&gt;0,COUNTIF(M105,"????S?????E")&gt;0),_xlfn.XLOOKUP(B105,DB!$A$2:$A$205,DB!$B$2:$B$205,""),M105))</f>
        <v>KEHLI</v>
      </c>
      <c r="AF105" s="2">
        <v>0.58333333333333337</v>
      </c>
      <c r="AG105" t="s">
        <v>840</v>
      </c>
      <c r="AH105" s="17">
        <v>450</v>
      </c>
      <c r="AI105" s="17" cm="1">
        <f t="array" ref="AI105">SUMPRODUCT(--(IFERROR(HOUR(Flights_2026_09_3033343536373456789101112[entry_hour]),-1)=HOUR(AF105)),--(IFERROR(Flights_2026_09_3033343536373456789101112[entry_sector],"")=AG105),--(IFERROR(Flights_2026_09_3033343536373456789101112[nfl],-1)&gt;=AH105),--(IFERROR(Flights_2026_09_3033343536373456789101112[nfl],-1)&lt;=IF(AH105=450,450,AH105+9)))</f>
        <v>1</v>
      </c>
    </row>
    <row r="106" spans="1:35" x14ac:dyDescent="0.2">
      <c r="A106" t="s">
        <v>242</v>
      </c>
      <c r="B106" t="s">
        <v>46</v>
      </c>
      <c r="C106" t="s">
        <v>19</v>
      </c>
      <c r="D106" t="s">
        <v>50</v>
      </c>
      <c r="E106" t="s">
        <v>4976</v>
      </c>
      <c r="F106" s="35">
        <v>46309.762719907405</v>
      </c>
      <c r="G106" t="s">
        <v>21</v>
      </c>
      <c r="H106" t="s">
        <v>4977</v>
      </c>
      <c r="I106">
        <v>320</v>
      </c>
      <c r="J106" t="s">
        <v>22</v>
      </c>
      <c r="K106" t="s">
        <v>23</v>
      </c>
      <c r="L106">
        <v>166</v>
      </c>
      <c r="M106" t="s">
        <v>37</v>
      </c>
      <c r="N106" s="35">
        <v>46309.748831018514</v>
      </c>
      <c r="O106">
        <v>254</v>
      </c>
      <c r="P106" t="s">
        <v>26</v>
      </c>
      <c r="Q106">
        <v>220</v>
      </c>
      <c r="R106" t="str">
        <f>IF(B106="","",_xlfn.XLOOKUP(B106,DB!$A$2:$A$205,DB!$C$2:$C$205,"")&amp;"")</f>
        <v>Sector 3</v>
      </c>
      <c r="S106" t="str">
        <f>IF(B106="","",_xlfn.XLOOKUP(B106,DB!$A$2:$A$205,DB!$E$2:$E$205,""))</f>
        <v>Sector 3</v>
      </c>
      <c r="T106" t="str">
        <f>IF(B106="","",_xlfn.XLOOKUP(B106,DB!$A$2:$A$205,DB!$F$2:$F$205,""))</f>
        <v>NOSAT</v>
      </c>
      <c r="U106" t="str">
        <f>IF(B106="","",_xlfn.XLOOKUP(B106,DB!$A$2:$A$205,DB!$D$2:$D$205,""))</f>
        <v>KZHU</v>
      </c>
      <c r="V106" t="str">
        <f>IF(B106="","",IF(OR(COUNTIF(M106,"????N?????W")&gt;0,COUNTIF(M106,"????N?????E")&gt;0,COUNTIF(M106,"????S?????W")&gt;0,COUNTIF(M106,"????S?????E")&gt;0),_xlfn.XLOOKUP(B106,DB!$A$2:$A$205,DB!$B$2:$B$205,""),M106))</f>
        <v>NOSAT</v>
      </c>
      <c r="AF106" s="2">
        <v>0.58333333333333337</v>
      </c>
      <c r="AG106" t="s">
        <v>747</v>
      </c>
      <c r="AH106" s="17">
        <v>200</v>
      </c>
      <c r="AI106" s="17" cm="1">
        <f t="array" ref="AI106">SUMPRODUCT(--(IFERROR(HOUR(Flights_2026_09_3033343536373456789101112[entry_hour]),-1)=HOUR(AF106)),--(IFERROR(Flights_2026_09_3033343536373456789101112[entry_sector],"")=AG106),--(IFERROR(Flights_2026_09_3033343536373456789101112[nfl],-1)&gt;=AH106),--(IFERROR(Flights_2026_09_3033343536373456789101112[nfl],-1)&lt;=IF(AH106=450,450,AH106+9)))</f>
        <v>0</v>
      </c>
    </row>
    <row r="107" spans="1:35" x14ac:dyDescent="0.2">
      <c r="A107" t="s">
        <v>265</v>
      </c>
      <c r="B107" t="s">
        <v>171</v>
      </c>
      <c r="C107" t="s">
        <v>19</v>
      </c>
      <c r="D107" t="s">
        <v>50</v>
      </c>
      <c r="E107" t="s">
        <v>4978</v>
      </c>
      <c r="F107" s="35">
        <v>46309.765196759261</v>
      </c>
      <c r="G107" t="s">
        <v>21</v>
      </c>
      <c r="H107" t="s">
        <v>4979</v>
      </c>
      <c r="I107">
        <v>340</v>
      </c>
      <c r="J107" t="s">
        <v>22</v>
      </c>
      <c r="K107" t="s">
        <v>23</v>
      </c>
      <c r="L107">
        <v>172</v>
      </c>
      <c r="M107" t="s">
        <v>4980</v>
      </c>
      <c r="N107" s="35">
        <v>46309.751296296294</v>
      </c>
      <c r="O107">
        <v>304</v>
      </c>
      <c r="P107" t="s">
        <v>26</v>
      </c>
      <c r="Q107">
        <v>220</v>
      </c>
      <c r="R107" t="str">
        <f>IF(B107="","",_xlfn.XLOOKUP(B107,DB!$A$2:$A$205,DB!$C$2:$C$205,"")&amp;"")</f>
        <v>Sector 3</v>
      </c>
      <c r="S107" t="str">
        <f>IF(B107="","",_xlfn.XLOOKUP(B107,DB!$A$2:$A$205,DB!$E$2:$E$205,""))</f>
        <v>Sector 3</v>
      </c>
      <c r="T107" t="str">
        <f>IF(B107="","",_xlfn.XLOOKUP(B107,DB!$A$2:$A$205,DB!$F$2:$F$205,""))</f>
        <v>NOSAT</v>
      </c>
      <c r="U107" t="str">
        <f>IF(B107="","",_xlfn.XLOOKUP(B107,DB!$A$2:$A$205,DB!$D$2:$D$205,""))</f>
        <v>KZHU</v>
      </c>
      <c r="V107" t="str">
        <f>IF(B107="","",IF(OR(COUNTIF(M107,"????N?????W")&gt;0,COUNTIF(M107,"????N?????E")&gt;0,COUNTIF(M107,"????S?????W")&gt;0,COUNTIF(M107,"????S?????E")&gt;0),_xlfn.XLOOKUP(B107,DB!$A$2:$A$205,DB!$B$2:$B$205,""),M107))</f>
        <v>PISAD</v>
      </c>
      <c r="AF107" s="2">
        <v>0.58333333333333337</v>
      </c>
      <c r="AG107" t="s">
        <v>747</v>
      </c>
      <c r="AH107" s="17">
        <v>210</v>
      </c>
      <c r="AI107" s="17" cm="1">
        <f t="array" ref="AI107">SUMPRODUCT(--(IFERROR(HOUR(Flights_2026_09_3033343536373456789101112[entry_hour]),-1)=HOUR(AF107)),--(IFERROR(Flights_2026_09_3033343536373456789101112[entry_sector],"")=AG107),--(IFERROR(Flights_2026_09_3033343536373456789101112[nfl],-1)&gt;=AH107),--(IFERROR(Flights_2026_09_3033343536373456789101112[nfl],-1)&lt;=IF(AH107=450,450,AH107+9)))</f>
        <v>0</v>
      </c>
    </row>
    <row r="108" spans="1:35" x14ac:dyDescent="0.2">
      <c r="A108" t="s">
        <v>255</v>
      </c>
      <c r="B108" t="s">
        <v>19</v>
      </c>
      <c r="C108" t="s">
        <v>19</v>
      </c>
      <c r="D108" t="s">
        <v>256</v>
      </c>
      <c r="F108" s="35">
        <v>46309.765625</v>
      </c>
      <c r="G108" t="s">
        <v>28</v>
      </c>
      <c r="H108" t="s">
        <v>2590</v>
      </c>
      <c r="I108">
        <v>15</v>
      </c>
      <c r="J108" t="s">
        <v>30</v>
      </c>
      <c r="K108" t="s">
        <v>31</v>
      </c>
      <c r="L108">
        <v>122</v>
      </c>
      <c r="M108" t="s">
        <v>19</v>
      </c>
      <c r="N108" s="35">
        <v>46309.704861111109</v>
      </c>
      <c r="O108">
        <v>0</v>
      </c>
      <c r="P108" t="s">
        <v>32</v>
      </c>
      <c r="Q108">
        <v>15</v>
      </c>
      <c r="R108" t="str">
        <f>IF(B108="","",_xlfn.XLOOKUP(B108,DB!$A$2:$A$205,DB!$C$2:$C$205,"")&amp;"")</f>
        <v/>
      </c>
      <c r="S108" t="str">
        <f>IF(B108="","",_xlfn.XLOOKUP(B108,DB!$A$2:$A$205,DB!$E$2:$E$205,""))</f>
        <v/>
      </c>
      <c r="T108" t="str">
        <f>IF(B108="","",_xlfn.XLOOKUP(B108,DB!$A$2:$A$205,DB!$F$2:$F$205,""))</f>
        <v/>
      </c>
      <c r="U108" t="str">
        <f>IF(B108="","",_xlfn.XLOOKUP(B108,DB!$A$2:$A$205,DB!$D$2:$D$205,""))</f>
        <v/>
      </c>
      <c r="V108" t="str">
        <f>IF(B108="","",IF(OR(COUNTIF(M108,"????N?????W")&gt;0,COUNTIF(M108,"????N?????E")&gt;0,COUNTIF(M108,"????S?????W")&gt;0,COUNTIF(M108,"????S?????E")&gt;0),_xlfn.XLOOKUP(B108,DB!$A$2:$A$205,DB!$B$2:$B$205,""),M108))</f>
        <v>MMUN</v>
      </c>
      <c r="AF108" s="2">
        <v>0.58333333333333337</v>
      </c>
      <c r="AG108" t="s">
        <v>747</v>
      </c>
      <c r="AH108" s="17">
        <v>220</v>
      </c>
      <c r="AI108" s="17" cm="1">
        <f t="array" ref="AI108">SUMPRODUCT(--(IFERROR(HOUR(Flights_2026_09_3033343536373456789101112[entry_hour]),-1)=HOUR(AF108)),--(IFERROR(Flights_2026_09_3033343536373456789101112[entry_sector],"")=AG108),--(IFERROR(Flights_2026_09_3033343536373456789101112[nfl],-1)&gt;=AH108),--(IFERROR(Flights_2026_09_3033343536373456789101112[nfl],-1)&lt;=IF(AH108=450,450,AH108+9)))</f>
        <v>0</v>
      </c>
    </row>
    <row r="109" spans="1:35" x14ac:dyDescent="0.2">
      <c r="A109" t="s">
        <v>471</v>
      </c>
      <c r="B109" t="s">
        <v>472</v>
      </c>
      <c r="C109" t="s">
        <v>19</v>
      </c>
      <c r="D109" t="s">
        <v>47</v>
      </c>
      <c r="E109" t="s">
        <v>3822</v>
      </c>
      <c r="F109" s="35">
        <v>46309.767280092594</v>
      </c>
      <c r="G109" t="s">
        <v>21</v>
      </c>
      <c r="H109" t="s">
        <v>4981</v>
      </c>
      <c r="I109">
        <v>350</v>
      </c>
      <c r="J109" t="s">
        <v>22</v>
      </c>
      <c r="K109" t="s">
        <v>23</v>
      </c>
      <c r="L109">
        <v>431</v>
      </c>
      <c r="M109" t="s">
        <v>218</v>
      </c>
      <c r="N109" s="35">
        <v>46309.74046296296</v>
      </c>
      <c r="O109">
        <v>350</v>
      </c>
      <c r="P109" t="s">
        <v>26</v>
      </c>
      <c r="Q109">
        <v>350</v>
      </c>
      <c r="R109" t="str">
        <f>IF(B109="","",_xlfn.XLOOKUP(B109,DB!$A$2:$A$205,DB!$C$2:$C$205,"")&amp;"")</f>
        <v>Sector 5</v>
      </c>
      <c r="S109" t="str">
        <f>IF(B109="","",_xlfn.XLOOKUP(B109,DB!$A$2:$A$205,DB!$E$2:$E$205,""))</f>
        <v>Sector 4</v>
      </c>
      <c r="T109" t="str">
        <f>IF(B109="","",_xlfn.XLOOKUP(B109,DB!$A$2:$A$205,DB!$F$2:$F$205,""))</f>
        <v>VOMAR/XUDUN</v>
      </c>
      <c r="U109" t="str">
        <f>IF(B109="","",_xlfn.XLOOKUP(B109,DB!$A$2:$A$205,DB!$D$2:$D$205,""))</f>
        <v>KZHU</v>
      </c>
      <c r="V109" t="str">
        <f>IF(B109="","",IF(OR(COUNTIF(M109,"????N?????W")&gt;0,COUNTIF(M109,"????N?????E")&gt;0,COUNTIF(M109,"????S?????W")&gt;0,COUNTIF(M109,"????S?????E")&gt;0),_xlfn.XLOOKUP(B109,DB!$A$2:$A$205,DB!$B$2:$B$205,""),M109))</f>
        <v>IRDOV</v>
      </c>
      <c r="AF109" s="2">
        <v>0.58333333333333337</v>
      </c>
      <c r="AG109" t="s">
        <v>747</v>
      </c>
      <c r="AH109" s="17">
        <v>230</v>
      </c>
      <c r="AI109" s="17" cm="1">
        <f t="array" ref="AI109">SUMPRODUCT(--(IFERROR(HOUR(Flights_2026_09_3033343536373456789101112[entry_hour]),-1)=HOUR(AF109)),--(IFERROR(Flights_2026_09_3033343536373456789101112[entry_sector],"")=AG109),--(IFERROR(Flights_2026_09_3033343536373456789101112[nfl],-1)&gt;=AH109),--(IFERROR(Flights_2026_09_3033343536373456789101112[nfl],-1)&lt;=IF(AH109=450,450,AH109+9)))</f>
        <v>0</v>
      </c>
    </row>
    <row r="110" spans="1:35" x14ac:dyDescent="0.2">
      <c r="A110" t="s">
        <v>263</v>
      </c>
      <c r="B110" t="s">
        <v>65</v>
      </c>
      <c r="C110" t="s">
        <v>19</v>
      </c>
      <c r="D110" t="s">
        <v>20</v>
      </c>
      <c r="E110" t="s">
        <v>166</v>
      </c>
      <c r="F110" s="35">
        <v>46309.772546296299</v>
      </c>
      <c r="G110" t="s">
        <v>21</v>
      </c>
      <c r="H110" t="s">
        <v>4982</v>
      </c>
      <c r="I110">
        <v>350</v>
      </c>
      <c r="J110" t="s">
        <v>22</v>
      </c>
      <c r="K110" t="s">
        <v>23</v>
      </c>
      <c r="L110">
        <v>910</v>
      </c>
      <c r="M110" t="s">
        <v>422</v>
      </c>
      <c r="N110" s="35">
        <v>46309.719004629631</v>
      </c>
      <c r="O110">
        <v>350</v>
      </c>
      <c r="P110" t="s">
        <v>26</v>
      </c>
      <c r="Q110">
        <v>350</v>
      </c>
      <c r="R110" t="str">
        <f>IF(B110="","",_xlfn.XLOOKUP(B110,DB!$A$2:$A$205,DB!$C$2:$C$205,"")&amp;"")</f>
        <v>Sector 6</v>
      </c>
      <c r="S110" t="str">
        <f>IF(B110="","",_xlfn.XLOOKUP(B110,DB!$A$2:$A$205,DB!$E$2:$E$205,""))</f>
        <v>Sector 4</v>
      </c>
      <c r="T110" t="str">
        <f>IF(B110="","",_xlfn.XLOOKUP(B110,DB!$A$2:$A$205,DB!$F$2:$F$205,""))</f>
        <v>VOMAR/XUDUN</v>
      </c>
      <c r="U110" t="str">
        <f>IF(B110="","",_xlfn.XLOOKUP(B110,DB!$A$2:$A$205,DB!$D$2:$D$205,""))</f>
        <v>MMEX</v>
      </c>
      <c r="V110" t="str">
        <f>IF(B110="","",IF(OR(COUNTIF(M110,"????N?????W")&gt;0,COUNTIF(M110,"????N?????E")&gt;0,COUNTIF(M110,"????S?????W")&gt;0,COUNTIF(M110,"????S?????E")&gt;0),_xlfn.XLOOKUP(B110,DB!$A$2:$A$205,DB!$B$2:$B$205,""),M110))</f>
        <v>GOTAS</v>
      </c>
      <c r="AF110" s="2">
        <v>0.58333333333333337</v>
      </c>
      <c r="AG110" t="s">
        <v>747</v>
      </c>
      <c r="AH110" s="17">
        <v>240</v>
      </c>
      <c r="AI110" s="17" cm="1">
        <f t="array" ref="AI110">SUMPRODUCT(--(IFERROR(HOUR(Flights_2026_09_3033343536373456789101112[entry_hour]),-1)=HOUR(AF110)),--(IFERROR(Flights_2026_09_3033343536373456789101112[entry_sector],"")=AG110),--(IFERROR(Flights_2026_09_3033343536373456789101112[nfl],-1)&gt;=AH110),--(IFERROR(Flights_2026_09_3033343536373456789101112[nfl],-1)&lt;=IF(AH110=450,450,AH110+9)))</f>
        <v>0</v>
      </c>
    </row>
    <row r="111" spans="1:35" x14ac:dyDescent="0.2">
      <c r="A111" t="s">
        <v>859</v>
      </c>
      <c r="B111" t="s">
        <v>208</v>
      </c>
      <c r="C111" t="s">
        <v>19</v>
      </c>
      <c r="D111" t="s">
        <v>47</v>
      </c>
      <c r="E111" t="s">
        <v>3056</v>
      </c>
      <c r="F111" s="35">
        <v>46309.7737962963</v>
      </c>
      <c r="G111" t="s">
        <v>21</v>
      </c>
      <c r="H111" t="s">
        <v>4983</v>
      </c>
      <c r="I111">
        <v>350</v>
      </c>
      <c r="J111" t="s">
        <v>22</v>
      </c>
      <c r="K111" t="s">
        <v>23</v>
      </c>
      <c r="L111">
        <v>530</v>
      </c>
      <c r="M111" t="s">
        <v>25</v>
      </c>
      <c r="N111" s="35">
        <v>46309.740729166668</v>
      </c>
      <c r="O111">
        <v>350</v>
      </c>
      <c r="P111" t="s">
        <v>26</v>
      </c>
      <c r="Q111">
        <v>350</v>
      </c>
      <c r="R111" t="str">
        <f>IF(B111="","",_xlfn.XLOOKUP(B111,DB!$A$2:$A$205,DB!$C$2:$C$205,"")&amp;"")</f>
        <v>Sector 3</v>
      </c>
      <c r="S111" t="str">
        <f>IF(B111="","",_xlfn.XLOOKUP(B111,DB!$A$2:$A$205,DB!$E$2:$E$205,""))</f>
        <v>Sector 3</v>
      </c>
      <c r="T111" t="str">
        <f>IF(B111="","",_xlfn.XLOOKUP(B111,DB!$A$2:$A$205,DB!$F$2:$F$205,""))</f>
        <v>NOSAT</v>
      </c>
      <c r="U111" t="str">
        <f>IF(B111="","",_xlfn.XLOOKUP(B111,DB!$A$2:$A$205,DB!$D$2:$D$205,""))</f>
        <v>KZHU</v>
      </c>
      <c r="V111" t="str">
        <f>IF(B111="","",IF(OR(COUNTIF(M111,"????N?????W")&gt;0,COUNTIF(M111,"????N?????E")&gt;0,COUNTIF(M111,"????S?????W")&gt;0,COUNTIF(M111,"????S?????E")&gt;0),_xlfn.XLOOKUP(B111,DB!$A$2:$A$205,DB!$B$2:$B$205,""),M111))</f>
        <v>KEHLI</v>
      </c>
      <c r="AF111" s="2">
        <v>0.58333333333333337</v>
      </c>
      <c r="AG111" t="s">
        <v>747</v>
      </c>
      <c r="AH111" s="17">
        <v>250</v>
      </c>
      <c r="AI111" s="17" cm="1">
        <f t="array" ref="AI111">SUMPRODUCT(--(IFERROR(HOUR(Flights_2026_09_3033343536373456789101112[entry_hour]),-1)=HOUR(AF111)),--(IFERROR(Flights_2026_09_3033343536373456789101112[entry_sector],"")=AG111),--(IFERROR(Flights_2026_09_3033343536373456789101112[nfl],-1)&gt;=AH111),--(IFERROR(Flights_2026_09_3033343536373456789101112[nfl],-1)&lt;=IF(AH111=450,450,AH111+9)))</f>
        <v>0</v>
      </c>
    </row>
    <row r="112" spans="1:35" x14ac:dyDescent="0.2">
      <c r="A112" t="s">
        <v>273</v>
      </c>
      <c r="B112" t="s">
        <v>81</v>
      </c>
      <c r="C112" t="s">
        <v>19</v>
      </c>
      <c r="D112" t="s">
        <v>53</v>
      </c>
      <c r="E112" t="s">
        <v>4631</v>
      </c>
      <c r="F112" s="35">
        <v>46309.77542824074</v>
      </c>
      <c r="G112" t="s">
        <v>28</v>
      </c>
      <c r="H112" t="s">
        <v>4984</v>
      </c>
      <c r="I112">
        <v>330</v>
      </c>
      <c r="J112" t="s">
        <v>22</v>
      </c>
      <c r="K112" t="s">
        <v>23</v>
      </c>
      <c r="L112">
        <v>817</v>
      </c>
      <c r="M112" t="s">
        <v>84</v>
      </c>
      <c r="N112" s="35">
        <v>46309.727638888886</v>
      </c>
      <c r="O112">
        <v>330</v>
      </c>
      <c r="P112" t="s">
        <v>26</v>
      </c>
      <c r="Q112">
        <v>330</v>
      </c>
      <c r="R112" t="str">
        <f>IF(B112="","",_xlfn.XLOOKUP(B112,DB!$A$2:$A$205,DB!$C$2:$C$205,"")&amp;"")</f>
        <v>Sector 5</v>
      </c>
      <c r="S112" t="str">
        <f>IF(B112="","",_xlfn.XLOOKUP(B112,DB!$A$2:$A$205,DB!$E$2:$E$205,""))</f>
        <v>Sector 4</v>
      </c>
      <c r="T112" t="str">
        <f>IF(B112="","",_xlfn.XLOOKUP(B112,DB!$A$2:$A$205,DB!$F$2:$F$205,""))</f>
        <v>VOMAR/XUDUN</v>
      </c>
      <c r="U112" t="str">
        <f>IF(B112="","",_xlfn.XLOOKUP(B112,DB!$A$2:$A$205,DB!$D$2:$D$205,""))</f>
        <v>MMTY</v>
      </c>
      <c r="V112" t="str">
        <f>IF(B112="","",IF(OR(COUNTIF(M112,"????N?????W")&gt;0,COUNTIF(M112,"????N?????E")&gt;0,COUNTIF(M112,"????S?????W")&gt;0,COUNTIF(M112,"????S?????E")&gt;0),_xlfn.XLOOKUP(B112,DB!$A$2:$A$205,DB!$B$2:$B$205,""),M112))</f>
        <v>MATOL</v>
      </c>
      <c r="AF112" s="2">
        <v>0.58333333333333337</v>
      </c>
      <c r="AG112" t="s">
        <v>747</v>
      </c>
      <c r="AH112" s="17">
        <v>260</v>
      </c>
      <c r="AI112" s="17" cm="1">
        <f t="array" ref="AI112">SUMPRODUCT(--(IFERROR(HOUR(Flights_2026_09_3033343536373456789101112[entry_hour]),-1)=HOUR(AF112)),--(IFERROR(Flights_2026_09_3033343536373456789101112[entry_sector],"")=AG112),--(IFERROR(Flights_2026_09_3033343536373456789101112[nfl],-1)&gt;=AH112),--(IFERROR(Flights_2026_09_3033343536373456789101112[nfl],-1)&lt;=IF(AH112=450,450,AH112+9)))</f>
        <v>0</v>
      </c>
    </row>
    <row r="113" spans="1:35" x14ac:dyDescent="0.2">
      <c r="A113" t="s">
        <v>268</v>
      </c>
      <c r="B113" t="s">
        <v>269</v>
      </c>
      <c r="C113" t="s">
        <v>19</v>
      </c>
      <c r="D113" t="s">
        <v>76</v>
      </c>
      <c r="E113" t="s">
        <v>3119</v>
      </c>
      <c r="F113" s="35">
        <v>46309.777118055557</v>
      </c>
      <c r="G113" t="s">
        <v>21</v>
      </c>
      <c r="H113" t="s">
        <v>4985</v>
      </c>
      <c r="I113">
        <v>350</v>
      </c>
      <c r="J113" t="s">
        <v>22</v>
      </c>
      <c r="K113" t="s">
        <v>23</v>
      </c>
      <c r="L113">
        <v>854</v>
      </c>
      <c r="M113" t="s">
        <v>84</v>
      </c>
      <c r="N113" s="35">
        <v>46309.727222222224</v>
      </c>
      <c r="O113">
        <v>350</v>
      </c>
      <c r="P113" t="s">
        <v>26</v>
      </c>
      <c r="Q113">
        <v>350</v>
      </c>
      <c r="R113" t="str">
        <f>IF(B113="","",_xlfn.XLOOKUP(B113,DB!$A$2:$A$205,DB!$C$2:$C$205,"")&amp;"")</f>
        <v>Sector 5</v>
      </c>
      <c r="S113" t="str">
        <f>IF(B113="","",_xlfn.XLOOKUP(B113,DB!$A$2:$A$205,DB!$E$2:$E$205,""))</f>
        <v>Sector 4</v>
      </c>
      <c r="T113" t="str">
        <f>IF(B113="","",_xlfn.XLOOKUP(B113,DB!$A$2:$A$205,DB!$F$2:$F$205,""))</f>
        <v>VOMAR/XUDUN</v>
      </c>
      <c r="U113" t="str">
        <f>IF(B113="","",_xlfn.XLOOKUP(B113,DB!$A$2:$A$205,DB!$D$2:$D$205,""))</f>
        <v>MMTY</v>
      </c>
      <c r="V113" t="str">
        <f>IF(B113="","",IF(OR(COUNTIF(M113,"????N?????W")&gt;0,COUNTIF(M113,"????N?????E")&gt;0,COUNTIF(M113,"????S?????W")&gt;0,COUNTIF(M113,"????S?????E")&gt;0),_xlfn.XLOOKUP(B113,DB!$A$2:$A$205,DB!$B$2:$B$205,""),M113))</f>
        <v>MATOL</v>
      </c>
      <c r="AF113" s="2">
        <v>0.58333333333333337</v>
      </c>
      <c r="AG113" t="s">
        <v>747</v>
      </c>
      <c r="AH113" s="17">
        <v>270</v>
      </c>
      <c r="AI113" s="17" cm="1">
        <f t="array" ref="AI113">SUMPRODUCT(--(IFERROR(HOUR(Flights_2026_09_3033343536373456789101112[entry_hour]),-1)=HOUR(AF113)),--(IFERROR(Flights_2026_09_3033343536373456789101112[entry_sector],"")=AG113),--(IFERROR(Flights_2026_09_3033343536373456789101112[nfl],-1)&gt;=AH113),--(IFERROR(Flights_2026_09_3033343536373456789101112[nfl],-1)&lt;=IF(AH113=450,450,AH113+9)))</f>
        <v>0</v>
      </c>
    </row>
    <row r="114" spans="1:35" x14ac:dyDescent="0.2">
      <c r="A114" t="s">
        <v>2382</v>
      </c>
      <c r="B114" t="s">
        <v>81</v>
      </c>
      <c r="C114" t="s">
        <v>19</v>
      </c>
      <c r="D114" t="s">
        <v>41</v>
      </c>
      <c r="E114" t="s">
        <v>379</v>
      </c>
      <c r="F114" s="35">
        <v>46309.779363425929</v>
      </c>
      <c r="G114" t="s">
        <v>21</v>
      </c>
      <c r="H114" t="s">
        <v>4986</v>
      </c>
      <c r="I114">
        <v>310</v>
      </c>
      <c r="J114" t="s">
        <v>22</v>
      </c>
      <c r="K114" t="s">
        <v>23</v>
      </c>
      <c r="L114">
        <v>795</v>
      </c>
      <c r="M114" t="s">
        <v>84</v>
      </c>
      <c r="N114" s="35">
        <v>46309.730856481481</v>
      </c>
      <c r="O114">
        <v>310</v>
      </c>
      <c r="P114" t="s">
        <v>26</v>
      </c>
      <c r="Q114">
        <v>310</v>
      </c>
      <c r="R114" t="str">
        <f>IF(B114="","",_xlfn.XLOOKUP(B114,DB!$A$2:$A$205,DB!$C$2:$C$205,"")&amp;"")</f>
        <v>Sector 5</v>
      </c>
      <c r="S114" t="str">
        <f>IF(B114="","",_xlfn.XLOOKUP(B114,DB!$A$2:$A$205,DB!$E$2:$E$205,""))</f>
        <v>Sector 4</v>
      </c>
      <c r="T114" t="str">
        <f>IF(B114="","",_xlfn.XLOOKUP(B114,DB!$A$2:$A$205,DB!$F$2:$F$205,""))</f>
        <v>VOMAR/XUDUN</v>
      </c>
      <c r="U114" t="str">
        <f>IF(B114="","",_xlfn.XLOOKUP(B114,DB!$A$2:$A$205,DB!$D$2:$D$205,""))</f>
        <v>MMTY</v>
      </c>
      <c r="V114" t="str">
        <f>IF(B114="","",IF(OR(COUNTIF(M114,"????N?????W")&gt;0,COUNTIF(M114,"????N?????E")&gt;0,COUNTIF(M114,"????S?????W")&gt;0,COUNTIF(M114,"????S?????E")&gt;0),_xlfn.XLOOKUP(B114,DB!$A$2:$A$205,DB!$B$2:$B$205,""),M114))</f>
        <v>MATOL</v>
      </c>
      <c r="AF114" s="2">
        <v>0.58333333333333337</v>
      </c>
      <c r="AG114" t="s">
        <v>747</v>
      </c>
      <c r="AH114" s="17">
        <v>280</v>
      </c>
      <c r="AI114" s="17" cm="1">
        <f t="array" ref="AI114">SUMPRODUCT(--(IFERROR(HOUR(Flights_2026_09_3033343536373456789101112[entry_hour]),-1)=HOUR(AF114)),--(IFERROR(Flights_2026_09_3033343536373456789101112[entry_sector],"")=AG114),--(IFERROR(Flights_2026_09_3033343536373456789101112[nfl],-1)&gt;=AH114),--(IFERROR(Flights_2026_09_3033343536373456789101112[nfl],-1)&lt;=IF(AH114=450,450,AH114+9)))</f>
        <v>0</v>
      </c>
    </row>
    <row r="115" spans="1:35" x14ac:dyDescent="0.2">
      <c r="A115" t="s">
        <v>286</v>
      </c>
      <c r="B115" t="s">
        <v>287</v>
      </c>
      <c r="C115" t="s">
        <v>19</v>
      </c>
      <c r="D115" t="s">
        <v>53</v>
      </c>
      <c r="E115" t="s">
        <v>4728</v>
      </c>
      <c r="F115" s="35">
        <v>46309.780451388884</v>
      </c>
      <c r="G115" t="s">
        <v>21</v>
      </c>
      <c r="H115" t="s">
        <v>4987</v>
      </c>
      <c r="I115">
        <v>360</v>
      </c>
      <c r="J115" t="s">
        <v>22</v>
      </c>
      <c r="K115" t="s">
        <v>23</v>
      </c>
      <c r="L115">
        <v>199</v>
      </c>
      <c r="M115" t="s">
        <v>37</v>
      </c>
      <c r="N115" s="35">
        <v>46309.765011574069</v>
      </c>
      <c r="O115">
        <v>154</v>
      </c>
      <c r="P115" t="s">
        <v>26</v>
      </c>
      <c r="Q115">
        <v>220</v>
      </c>
      <c r="R115" t="str">
        <f>IF(B115="","",_xlfn.XLOOKUP(B115,DB!$A$2:$A$205,DB!$C$2:$C$205,"")&amp;"")</f>
        <v>Sector 3</v>
      </c>
      <c r="S115" t="str">
        <f>IF(B115="","",_xlfn.XLOOKUP(B115,DB!$A$2:$A$205,DB!$E$2:$E$205,""))</f>
        <v>Sector 3</v>
      </c>
      <c r="T115" t="str">
        <f>IF(B115="","",_xlfn.XLOOKUP(B115,DB!$A$2:$A$205,DB!$F$2:$F$205,""))</f>
        <v>NOSAT</v>
      </c>
      <c r="U115" t="str">
        <f>IF(B115="","",_xlfn.XLOOKUP(B115,DB!$A$2:$A$205,DB!$D$2:$D$205,""))</f>
        <v>MUFH</v>
      </c>
      <c r="V115" t="str">
        <f>IF(B115="","",IF(OR(COUNTIF(M115,"????N?????W")&gt;0,COUNTIF(M115,"????N?????E")&gt;0,COUNTIF(M115,"????S?????W")&gt;0,COUNTIF(M115,"????S?????E")&gt;0),_xlfn.XLOOKUP(B115,DB!$A$2:$A$205,DB!$B$2:$B$205,""),M115))</f>
        <v>NOSAT</v>
      </c>
      <c r="AF115" s="2">
        <v>0.58333333333333337</v>
      </c>
      <c r="AG115" t="s">
        <v>747</v>
      </c>
      <c r="AH115" s="17">
        <v>290</v>
      </c>
      <c r="AI115" s="17" cm="1">
        <f t="array" ref="AI115">SUMPRODUCT(--(IFERROR(HOUR(Flights_2026_09_3033343536373456789101112[entry_hour]),-1)=HOUR(AF115)),--(IFERROR(Flights_2026_09_3033343536373456789101112[entry_sector],"")=AG115),--(IFERROR(Flights_2026_09_3033343536373456789101112[nfl],-1)&gt;=AH115),--(IFERROR(Flights_2026_09_3033343536373456789101112[nfl],-1)&lt;=IF(AH115=450,450,AH115+9)))</f>
        <v>0</v>
      </c>
    </row>
    <row r="116" spans="1:35" x14ac:dyDescent="0.2">
      <c r="A116" t="s">
        <v>276</v>
      </c>
      <c r="B116" t="s">
        <v>65</v>
      </c>
      <c r="C116" t="s">
        <v>19</v>
      </c>
      <c r="D116" t="s">
        <v>50</v>
      </c>
      <c r="E116" t="s">
        <v>2508</v>
      </c>
      <c r="F116" s="35">
        <v>46309.781851851847</v>
      </c>
      <c r="G116" t="s">
        <v>21</v>
      </c>
      <c r="H116" t="s">
        <v>4988</v>
      </c>
      <c r="I116">
        <v>350</v>
      </c>
      <c r="J116" t="s">
        <v>22</v>
      </c>
      <c r="K116" t="s">
        <v>23</v>
      </c>
      <c r="L116">
        <v>917</v>
      </c>
      <c r="M116" t="s">
        <v>892</v>
      </c>
      <c r="N116" s="35">
        <v>46309.728576388894</v>
      </c>
      <c r="O116">
        <v>350</v>
      </c>
      <c r="P116" t="s">
        <v>26</v>
      </c>
      <c r="Q116">
        <v>350</v>
      </c>
      <c r="R116" t="str">
        <f>IF(B116="","",_xlfn.XLOOKUP(B116,DB!$A$2:$A$205,DB!$C$2:$C$205,"")&amp;"")</f>
        <v>Sector 6</v>
      </c>
      <c r="S116" t="str">
        <f>IF(B116="","",_xlfn.XLOOKUP(B116,DB!$A$2:$A$205,DB!$E$2:$E$205,""))</f>
        <v>Sector 4</v>
      </c>
      <c r="T116" t="str">
        <f>IF(B116="","",_xlfn.XLOOKUP(B116,DB!$A$2:$A$205,DB!$F$2:$F$205,""))</f>
        <v>VOMAR/XUDUN</v>
      </c>
      <c r="U116" t="str">
        <f>IF(B116="","",_xlfn.XLOOKUP(B116,DB!$A$2:$A$205,DB!$D$2:$D$205,""))</f>
        <v>MMEX</v>
      </c>
      <c r="V116" t="str">
        <f>IF(B116="","",IF(OR(COUNTIF(M116,"????N?????W")&gt;0,COUNTIF(M116,"????N?????E")&gt;0,COUNTIF(M116,"????S?????W")&gt;0,COUNTIF(M116,"????S?????E")&gt;0),_xlfn.XLOOKUP(B116,DB!$A$2:$A$205,DB!$B$2:$B$205,""),M116))</f>
        <v>GOTAS</v>
      </c>
      <c r="AF116" s="2">
        <v>0.58333333333333337</v>
      </c>
      <c r="AG116" t="s">
        <v>747</v>
      </c>
      <c r="AH116" s="17">
        <v>300</v>
      </c>
      <c r="AI116" s="17" cm="1">
        <f t="array" ref="AI116">SUMPRODUCT(--(IFERROR(HOUR(Flights_2026_09_3033343536373456789101112[entry_hour]),-1)=HOUR(AF116)),--(IFERROR(Flights_2026_09_3033343536373456789101112[entry_sector],"")=AG116),--(IFERROR(Flights_2026_09_3033343536373456789101112[nfl],-1)&gt;=AH116),--(IFERROR(Flights_2026_09_3033343536373456789101112[nfl],-1)&lt;=IF(AH116=450,450,AH116+9)))</f>
        <v>0</v>
      </c>
    </row>
    <row r="117" spans="1:35" x14ac:dyDescent="0.2">
      <c r="A117" t="s">
        <v>283</v>
      </c>
      <c r="B117" t="s">
        <v>272</v>
      </c>
      <c r="C117" t="s">
        <v>19</v>
      </c>
      <c r="D117" t="s">
        <v>53</v>
      </c>
      <c r="E117" t="s">
        <v>317</v>
      </c>
      <c r="F117" s="35">
        <v>46309.786168981482</v>
      </c>
      <c r="G117" t="s">
        <v>28</v>
      </c>
      <c r="H117" t="s">
        <v>4989</v>
      </c>
      <c r="I117">
        <v>370</v>
      </c>
      <c r="J117" t="s">
        <v>22</v>
      </c>
      <c r="K117" t="s">
        <v>23</v>
      </c>
      <c r="L117">
        <v>858</v>
      </c>
      <c r="M117" t="s">
        <v>136</v>
      </c>
      <c r="N117" s="35">
        <v>46309.734976851847</v>
      </c>
      <c r="O117">
        <v>370</v>
      </c>
      <c r="P117" t="s">
        <v>26</v>
      </c>
      <c r="Q117">
        <v>370</v>
      </c>
      <c r="R117" t="str">
        <f>IF(B117="","",_xlfn.XLOOKUP(B117,DB!$A$2:$A$205,DB!$C$2:$C$205,"")&amp;"")</f>
        <v>Sector 5</v>
      </c>
      <c r="S117" t="str">
        <f>IF(B117="","",_xlfn.XLOOKUP(B117,DB!$A$2:$A$205,DB!$E$2:$E$205,""))</f>
        <v>Sector 4</v>
      </c>
      <c r="T117" t="str">
        <f>IF(B117="","",_xlfn.XLOOKUP(B117,DB!$A$2:$A$205,DB!$F$2:$F$205,""))</f>
        <v>VOMAR/XUDUN</v>
      </c>
      <c r="U117" t="str">
        <f>IF(B117="","",_xlfn.XLOOKUP(B117,DB!$A$2:$A$205,DB!$D$2:$D$205,""))</f>
        <v>MMEX</v>
      </c>
      <c r="V117" t="str">
        <f>IF(B117="","",IF(OR(COUNTIF(M117,"????N?????W")&gt;0,COUNTIF(M117,"????N?????E")&gt;0,COUNTIF(M117,"????S?????W")&gt;0,COUNTIF(M117,"????S?????E")&gt;0),_xlfn.XLOOKUP(B117,DB!$A$2:$A$205,DB!$B$2:$B$205,""),M117))</f>
        <v>LIDAM</v>
      </c>
      <c r="AF117" s="2">
        <v>0.58333333333333337</v>
      </c>
      <c r="AG117" t="s">
        <v>747</v>
      </c>
      <c r="AH117" s="17">
        <v>310</v>
      </c>
      <c r="AI117" s="17" cm="1">
        <f t="array" ref="AI117">SUMPRODUCT(--(IFERROR(HOUR(Flights_2026_09_3033343536373456789101112[entry_hour]),-1)=HOUR(AF117)),--(IFERROR(Flights_2026_09_3033343536373456789101112[entry_sector],"")=AG117),--(IFERROR(Flights_2026_09_3033343536373456789101112[nfl],-1)&gt;=AH117),--(IFERROR(Flights_2026_09_3033343536373456789101112[nfl],-1)&lt;=IF(AH117=450,450,AH117+9)))</f>
        <v>0</v>
      </c>
    </row>
    <row r="118" spans="1:35" x14ac:dyDescent="0.2">
      <c r="A118" t="s">
        <v>285</v>
      </c>
      <c r="B118" t="s">
        <v>46</v>
      </c>
      <c r="C118" t="s">
        <v>19</v>
      </c>
      <c r="D118" t="s">
        <v>120</v>
      </c>
      <c r="E118" t="s">
        <v>4990</v>
      </c>
      <c r="F118" s="35">
        <v>46309.787175925929</v>
      </c>
      <c r="G118" t="s">
        <v>21</v>
      </c>
      <c r="H118" t="s">
        <v>4991</v>
      </c>
      <c r="I118">
        <v>340</v>
      </c>
      <c r="J118" t="s">
        <v>22</v>
      </c>
      <c r="K118" t="s">
        <v>23</v>
      </c>
      <c r="L118">
        <v>207</v>
      </c>
      <c r="M118" t="s">
        <v>37</v>
      </c>
      <c r="N118" s="35">
        <v>46309.771620370375</v>
      </c>
      <c r="O118">
        <v>146</v>
      </c>
      <c r="P118" t="s">
        <v>26</v>
      </c>
      <c r="Q118">
        <v>220</v>
      </c>
      <c r="R118" t="str">
        <f>IF(B118="","",_xlfn.XLOOKUP(B118,DB!$A$2:$A$205,DB!$C$2:$C$205,"")&amp;"")</f>
        <v>Sector 3</v>
      </c>
      <c r="S118" t="str">
        <f>IF(B118="","",_xlfn.XLOOKUP(B118,DB!$A$2:$A$205,DB!$E$2:$E$205,""))</f>
        <v>Sector 3</v>
      </c>
      <c r="T118" t="str">
        <f>IF(B118="","",_xlfn.XLOOKUP(B118,DB!$A$2:$A$205,DB!$F$2:$F$205,""))</f>
        <v>NOSAT</v>
      </c>
      <c r="U118" t="str">
        <f>IF(B118="","",_xlfn.XLOOKUP(B118,DB!$A$2:$A$205,DB!$D$2:$D$205,""))</f>
        <v>KZHU</v>
      </c>
      <c r="V118" t="str">
        <f>IF(B118="","",IF(OR(COUNTIF(M118,"????N?????W")&gt;0,COUNTIF(M118,"????N?????E")&gt;0,COUNTIF(M118,"????S?????W")&gt;0,COUNTIF(M118,"????S?????E")&gt;0),_xlfn.XLOOKUP(B118,DB!$A$2:$A$205,DB!$B$2:$B$205,""),M118))</f>
        <v>NOSAT</v>
      </c>
      <c r="AF118" s="2">
        <v>0.58333333333333337</v>
      </c>
      <c r="AG118" t="s">
        <v>747</v>
      </c>
      <c r="AH118" s="17">
        <v>320</v>
      </c>
      <c r="AI118" s="17" cm="1">
        <f t="array" ref="AI118">SUMPRODUCT(--(IFERROR(HOUR(Flights_2026_09_3033343536373456789101112[entry_hour]),-1)=HOUR(AF118)),--(IFERROR(Flights_2026_09_3033343536373456789101112[entry_sector],"")=AG118),--(IFERROR(Flights_2026_09_3033343536373456789101112[nfl],-1)&gt;=AH118),--(IFERROR(Flights_2026_09_3033343536373456789101112[nfl],-1)&lt;=IF(AH118=450,450,AH118+9)))</f>
        <v>0</v>
      </c>
    </row>
    <row r="119" spans="1:35" x14ac:dyDescent="0.2">
      <c r="A119" t="s">
        <v>858</v>
      </c>
      <c r="B119" t="s">
        <v>57</v>
      </c>
      <c r="C119" t="s">
        <v>19</v>
      </c>
      <c r="D119" t="s">
        <v>47</v>
      </c>
      <c r="E119" t="s">
        <v>4274</v>
      </c>
      <c r="F119" s="35">
        <v>46309.788495370369</v>
      </c>
      <c r="G119" t="s">
        <v>21</v>
      </c>
      <c r="H119" t="s">
        <v>4992</v>
      </c>
      <c r="I119">
        <v>350</v>
      </c>
      <c r="J119" t="s">
        <v>22</v>
      </c>
      <c r="K119" t="s">
        <v>23</v>
      </c>
      <c r="L119">
        <v>500</v>
      </c>
      <c r="M119" t="s">
        <v>25</v>
      </c>
      <c r="N119" s="35">
        <v>46309.755474537036</v>
      </c>
      <c r="O119">
        <v>350</v>
      </c>
      <c r="P119" t="s">
        <v>26</v>
      </c>
      <c r="Q119">
        <v>350</v>
      </c>
      <c r="R119" t="str">
        <f>IF(B119="","",_xlfn.XLOOKUP(B119,DB!$A$2:$A$205,DB!$C$2:$C$205,"")&amp;"")</f>
        <v>Sector 5</v>
      </c>
      <c r="S119" t="str">
        <f>IF(B119="","",_xlfn.XLOOKUP(B119,DB!$A$2:$A$205,DB!$E$2:$E$205,""))</f>
        <v>Sector 4</v>
      </c>
      <c r="T119" t="str">
        <f>IF(B119="","",_xlfn.XLOOKUP(B119,DB!$A$2:$A$205,DB!$F$2:$F$205,""))</f>
        <v>VOMAR/XUDUN</v>
      </c>
      <c r="U119" t="str">
        <f>IF(B119="","",_xlfn.XLOOKUP(B119,DB!$A$2:$A$205,DB!$D$2:$D$205,""))</f>
        <v>KZHU</v>
      </c>
      <c r="V119" t="str">
        <f>IF(B119="","",IF(OR(COUNTIF(M119,"????N?????W")&gt;0,COUNTIF(M119,"????N?????E")&gt;0,COUNTIF(M119,"????S?????W")&gt;0,COUNTIF(M119,"????S?????E")&gt;0),_xlfn.XLOOKUP(B119,DB!$A$2:$A$205,DB!$B$2:$B$205,""),M119))</f>
        <v>KEHLI</v>
      </c>
      <c r="AF119" s="2">
        <v>0.58333333333333337</v>
      </c>
      <c r="AG119" t="s">
        <v>747</v>
      </c>
      <c r="AH119" s="17">
        <v>330</v>
      </c>
      <c r="AI119" s="17" cm="1">
        <f t="array" ref="AI119">SUMPRODUCT(--(IFERROR(HOUR(Flights_2026_09_3033343536373456789101112[entry_hour]),-1)=HOUR(AF119)),--(IFERROR(Flights_2026_09_3033343536373456789101112[entry_sector],"")=AG119),--(IFERROR(Flights_2026_09_3033343536373456789101112[nfl],-1)&gt;=AH119),--(IFERROR(Flights_2026_09_3033343536373456789101112[nfl],-1)&lt;=IF(AH119=450,450,AH119+9)))</f>
        <v>0</v>
      </c>
    </row>
    <row r="120" spans="1:35" x14ac:dyDescent="0.2">
      <c r="A120" t="s">
        <v>281</v>
      </c>
      <c r="B120" t="s">
        <v>282</v>
      </c>
      <c r="C120" t="s">
        <v>19</v>
      </c>
      <c r="D120" t="s">
        <v>53</v>
      </c>
      <c r="E120" t="s">
        <v>4761</v>
      </c>
      <c r="F120" s="35">
        <v>46309.789895833332</v>
      </c>
      <c r="G120" t="s">
        <v>21</v>
      </c>
      <c r="H120" t="s">
        <v>4993</v>
      </c>
      <c r="I120">
        <v>340</v>
      </c>
      <c r="J120" t="s">
        <v>22</v>
      </c>
      <c r="K120" t="s">
        <v>23</v>
      </c>
      <c r="L120">
        <v>244</v>
      </c>
      <c r="M120" t="s">
        <v>44</v>
      </c>
      <c r="N120" s="35">
        <v>46309.771134259259</v>
      </c>
      <c r="O120">
        <v>39</v>
      </c>
      <c r="P120" t="s">
        <v>26</v>
      </c>
      <c r="Q120">
        <v>380</v>
      </c>
      <c r="R120" t="str">
        <f>IF(B120="","",_xlfn.XLOOKUP(B120,DB!$A$2:$A$205,DB!$C$2:$C$205,"")&amp;"")</f>
        <v>Sector 7</v>
      </c>
      <c r="S120" t="str">
        <f>IF(B120="","",_xlfn.XLOOKUP(B120,DB!$A$2:$A$205,DB!$E$2:$E$205,""))</f>
        <v>Sector 7</v>
      </c>
      <c r="T120" t="str">
        <f>IF(B120="","",_xlfn.XLOOKUP(B120,DB!$A$2:$A$205,DB!$F$2:$F$205,""))</f>
        <v>PAULE/SIGMA</v>
      </c>
      <c r="U120" t="str">
        <f>IF(B120="","",_xlfn.XLOOKUP(B120,DB!$A$2:$A$205,DB!$D$2:$D$205,""))</f>
        <v>MHCC</v>
      </c>
      <c r="V120" t="str">
        <f>IF(B120="","",IF(OR(COUNTIF(M120,"????N?????W")&gt;0,COUNTIF(M120,"????N?????E")&gt;0,COUNTIF(M120,"????S?????W")&gt;0,COUNTIF(M120,"????S?????E")&gt;0),_xlfn.XLOOKUP(B120,DB!$A$2:$A$205,DB!$B$2:$B$205,""),M120))</f>
        <v>SIGMA</v>
      </c>
      <c r="AF120" s="2">
        <v>0.58333333333333337</v>
      </c>
      <c r="AG120" t="s">
        <v>747</v>
      </c>
      <c r="AH120" s="17">
        <v>340</v>
      </c>
      <c r="AI120" s="17" cm="1">
        <f t="array" ref="AI120">SUMPRODUCT(--(IFERROR(HOUR(Flights_2026_09_3033343536373456789101112[entry_hour]),-1)=HOUR(AF120)),--(IFERROR(Flights_2026_09_3033343536373456789101112[entry_sector],"")=AG120),--(IFERROR(Flights_2026_09_3033343536373456789101112[nfl],-1)&gt;=AH120),--(IFERROR(Flights_2026_09_3033343536373456789101112[nfl],-1)&lt;=IF(AH120=450,450,AH120+9)))</f>
        <v>0</v>
      </c>
    </row>
    <row r="121" spans="1:35" x14ac:dyDescent="0.2">
      <c r="A121" t="s">
        <v>3009</v>
      </c>
      <c r="B121" t="s">
        <v>405</v>
      </c>
      <c r="C121" t="s">
        <v>19</v>
      </c>
      <c r="D121" t="s">
        <v>352</v>
      </c>
      <c r="E121" t="s">
        <v>406</v>
      </c>
      <c r="F121" s="35">
        <v>46309.791377314818</v>
      </c>
      <c r="G121" t="s">
        <v>21</v>
      </c>
      <c r="H121" t="s">
        <v>4994</v>
      </c>
      <c r="I121">
        <v>400</v>
      </c>
      <c r="J121" t="s">
        <v>22</v>
      </c>
      <c r="K121" t="s">
        <v>23</v>
      </c>
      <c r="L121">
        <v>188</v>
      </c>
      <c r="M121" t="s">
        <v>37</v>
      </c>
      <c r="N121" s="35">
        <v>46309.776458333334</v>
      </c>
      <c r="O121">
        <v>128</v>
      </c>
      <c r="P121" t="s">
        <v>38</v>
      </c>
      <c r="Q121">
        <v>220</v>
      </c>
      <c r="R121" t="str">
        <f>IF(B121="","",_xlfn.XLOOKUP(B121,DB!$A$2:$A$205,DB!$C$2:$C$205,"")&amp;"")</f>
        <v>Sector 3</v>
      </c>
      <c r="S121" t="str">
        <f>IF(B121="","",_xlfn.XLOOKUP(B121,DB!$A$2:$A$205,DB!$E$2:$E$205,""))</f>
        <v>Sector 3</v>
      </c>
      <c r="T121" t="str">
        <f>IF(B121="","",_xlfn.XLOOKUP(B121,DB!$A$2:$A$205,DB!$F$2:$F$205,""))</f>
        <v>NOSAT</v>
      </c>
      <c r="U121" t="str">
        <f>IF(B121="","",_xlfn.XLOOKUP(B121,DB!$A$2:$A$205,DB!$D$2:$D$205,""))</f>
        <v>MUFH</v>
      </c>
      <c r="V121" t="str">
        <f>IF(B121="","",IF(OR(COUNTIF(M121,"????N?????W")&gt;0,COUNTIF(M121,"????N?????E")&gt;0,COUNTIF(M121,"????S?????W")&gt;0,COUNTIF(M121,"????S?????E")&gt;0),_xlfn.XLOOKUP(B121,DB!$A$2:$A$205,DB!$B$2:$B$205,""),M121))</f>
        <v>NOSAT</v>
      </c>
      <c r="AF121" s="2">
        <v>0.58333333333333337</v>
      </c>
      <c r="AG121" t="s">
        <v>747</v>
      </c>
      <c r="AH121" s="17">
        <v>350</v>
      </c>
      <c r="AI121" s="17" cm="1">
        <f t="array" ref="AI121">SUMPRODUCT(--(IFERROR(HOUR(Flights_2026_09_3033343536373456789101112[entry_hour]),-1)=HOUR(AF121)),--(IFERROR(Flights_2026_09_3033343536373456789101112[entry_sector],"")=AG121),--(IFERROR(Flights_2026_09_3033343536373456789101112[nfl],-1)&gt;=AH121),--(IFERROR(Flights_2026_09_3033343536373456789101112[nfl],-1)&lt;=IF(AH121=450,450,AH121+9)))</f>
        <v>0</v>
      </c>
    </row>
    <row r="122" spans="1:35" x14ac:dyDescent="0.2">
      <c r="A122" t="s">
        <v>291</v>
      </c>
      <c r="B122" t="s">
        <v>86</v>
      </c>
      <c r="C122" t="s">
        <v>19</v>
      </c>
      <c r="D122" t="s">
        <v>41</v>
      </c>
      <c r="E122" t="s">
        <v>4108</v>
      </c>
      <c r="F122" s="35">
        <v>46309.793414351851</v>
      </c>
      <c r="G122" t="s">
        <v>21</v>
      </c>
      <c r="H122" t="s">
        <v>4995</v>
      </c>
      <c r="I122">
        <v>390</v>
      </c>
      <c r="J122" t="s">
        <v>22</v>
      </c>
      <c r="K122" t="s">
        <v>23</v>
      </c>
      <c r="L122">
        <v>884</v>
      </c>
      <c r="M122" t="s">
        <v>2539</v>
      </c>
      <c r="N122" s="35">
        <v>46309.742743055554</v>
      </c>
      <c r="O122">
        <v>390</v>
      </c>
      <c r="P122" t="s">
        <v>26</v>
      </c>
      <c r="Q122">
        <v>390</v>
      </c>
      <c r="R122" t="str">
        <f>IF(B122="","",_xlfn.XLOOKUP(B122,DB!$A$2:$A$205,DB!$C$2:$C$205,"")&amp;"")</f>
        <v>Sector 6</v>
      </c>
      <c r="S122" t="str">
        <f>IF(B122="","",_xlfn.XLOOKUP(B122,DB!$A$2:$A$205,DB!$E$2:$E$205,""))</f>
        <v>Sector 4</v>
      </c>
      <c r="T122" t="str">
        <f>IF(B122="","",_xlfn.XLOOKUP(B122,DB!$A$2:$A$205,DB!$F$2:$F$205,""))</f>
        <v>VOMAR/XUDUN</v>
      </c>
      <c r="U122" t="str">
        <f>IF(B122="","",_xlfn.XLOOKUP(B122,DB!$A$2:$A$205,DB!$D$2:$D$205,""))</f>
        <v>MMEX</v>
      </c>
      <c r="V122" t="str">
        <f>IF(B122="","",IF(OR(COUNTIF(M122,"????N?????W")&gt;0,COUNTIF(M122,"????N?????E")&gt;0,COUNTIF(M122,"????S?????W")&gt;0,COUNTIF(M122,"????S?????E")&gt;0),_xlfn.XLOOKUP(B122,DB!$A$2:$A$205,DB!$B$2:$B$205,""),M122))</f>
        <v>GOTAS</v>
      </c>
      <c r="AF122" s="2">
        <v>0.58333333333333337</v>
      </c>
      <c r="AG122" t="s">
        <v>747</v>
      </c>
      <c r="AH122" s="17">
        <v>360</v>
      </c>
      <c r="AI122" s="17" cm="1">
        <f t="array" ref="AI122">SUMPRODUCT(--(IFERROR(HOUR(Flights_2026_09_3033343536373456789101112[entry_hour]),-1)=HOUR(AF122)),--(IFERROR(Flights_2026_09_3033343536373456789101112[entry_sector],"")=AG122),--(IFERROR(Flights_2026_09_3033343536373456789101112[nfl],-1)&gt;=AH122),--(IFERROR(Flights_2026_09_3033343536373456789101112[nfl],-1)&lt;=IF(AH122=450,450,AH122+9)))</f>
        <v>1</v>
      </c>
    </row>
    <row r="123" spans="1:35" x14ac:dyDescent="0.2">
      <c r="A123" t="s">
        <v>288</v>
      </c>
      <c r="B123" t="s">
        <v>52</v>
      </c>
      <c r="C123" t="s">
        <v>19</v>
      </c>
      <c r="D123" t="s">
        <v>76</v>
      </c>
      <c r="E123" t="s">
        <v>4996</v>
      </c>
      <c r="F123" s="35">
        <v>46309.795624999999</v>
      </c>
      <c r="G123" t="s">
        <v>28</v>
      </c>
      <c r="H123" t="s">
        <v>4997</v>
      </c>
      <c r="I123">
        <v>370</v>
      </c>
      <c r="J123" t="s">
        <v>22</v>
      </c>
      <c r="K123" t="s">
        <v>23</v>
      </c>
      <c r="L123">
        <v>877</v>
      </c>
      <c r="M123" t="s">
        <v>525</v>
      </c>
      <c r="N123" s="35">
        <v>46309.746655092589</v>
      </c>
      <c r="O123">
        <v>370</v>
      </c>
      <c r="P123" t="s">
        <v>26</v>
      </c>
      <c r="Q123">
        <v>370</v>
      </c>
      <c r="R123" t="str">
        <f>IF(B123="","",_xlfn.XLOOKUP(B123,DB!$A$2:$A$205,DB!$C$2:$C$205,"")&amp;"")</f>
        <v>Sector 6</v>
      </c>
      <c r="S123" t="str">
        <f>IF(B123="","",_xlfn.XLOOKUP(B123,DB!$A$2:$A$205,DB!$E$2:$E$205,""))</f>
        <v>Sector 4</v>
      </c>
      <c r="T123" t="str">
        <f>IF(B123="","",_xlfn.XLOOKUP(B123,DB!$A$2:$A$205,DB!$F$2:$F$205,""))</f>
        <v>VOMAR/XUDUN</v>
      </c>
      <c r="U123" t="str">
        <f>IF(B123="","",_xlfn.XLOOKUP(B123,DB!$A$2:$A$205,DB!$D$2:$D$205,""))</f>
        <v>MMEX</v>
      </c>
      <c r="V123" t="str">
        <f>IF(B123="","",IF(OR(COUNTIF(M123,"????N?????W")&gt;0,COUNTIF(M123,"????N?????E")&gt;0,COUNTIF(M123,"????S?????W")&gt;0,COUNTIF(M123,"????S?????E")&gt;0),_xlfn.XLOOKUP(B123,DB!$A$2:$A$205,DB!$B$2:$B$205,""),M123))</f>
        <v>GOTAS</v>
      </c>
      <c r="AF123" s="2">
        <v>0.58333333333333337</v>
      </c>
      <c r="AG123" t="s">
        <v>747</v>
      </c>
      <c r="AH123" s="17">
        <v>370</v>
      </c>
      <c r="AI123" s="17" cm="1">
        <f t="array" ref="AI123">SUMPRODUCT(--(IFERROR(HOUR(Flights_2026_09_3033343536373456789101112[entry_hour]),-1)=HOUR(AF123)),--(IFERROR(Flights_2026_09_3033343536373456789101112[entry_sector],"")=AG123),--(IFERROR(Flights_2026_09_3033343536373456789101112[nfl],-1)&gt;=AH123),--(IFERROR(Flights_2026_09_3033343536373456789101112[nfl],-1)&lt;=IF(AH123=450,450,AH123+9)))</f>
        <v>0</v>
      </c>
    </row>
    <row r="124" spans="1:35" x14ac:dyDescent="0.2">
      <c r="A124" t="s">
        <v>4998</v>
      </c>
      <c r="B124" t="s">
        <v>293</v>
      </c>
      <c r="C124" t="s">
        <v>19</v>
      </c>
      <c r="D124" t="s">
        <v>4999</v>
      </c>
      <c r="F124" s="35">
        <v>46309.798657407402</v>
      </c>
      <c r="G124" t="s">
        <v>21</v>
      </c>
      <c r="H124" t="s">
        <v>5000</v>
      </c>
      <c r="I124">
        <v>380</v>
      </c>
      <c r="J124" t="s">
        <v>22</v>
      </c>
      <c r="K124" t="s">
        <v>55</v>
      </c>
      <c r="L124">
        <v>163</v>
      </c>
      <c r="M124" t="s">
        <v>37</v>
      </c>
      <c r="N124" s="35">
        <v>46309.783541666664</v>
      </c>
      <c r="O124">
        <v>182</v>
      </c>
      <c r="P124" t="s">
        <v>26</v>
      </c>
      <c r="Q124">
        <v>220</v>
      </c>
      <c r="R124" t="str">
        <f>IF(B124="","",_xlfn.XLOOKUP(B124,DB!$A$2:$A$205,DB!$C$2:$C$205,"")&amp;"")</f>
        <v>Sector 3</v>
      </c>
      <c r="S124" t="str">
        <f>IF(B124="","",_xlfn.XLOOKUP(B124,DB!$A$2:$A$205,DB!$E$2:$E$205,""))</f>
        <v>Sector 3</v>
      </c>
      <c r="T124" t="str">
        <f>IF(B124="","",_xlfn.XLOOKUP(B124,DB!$A$2:$A$205,DB!$F$2:$F$205,""))</f>
        <v>NOSAT</v>
      </c>
      <c r="U124" t="str">
        <f>IF(B124="","",_xlfn.XLOOKUP(B124,DB!$A$2:$A$205,DB!$D$2:$D$205,""))</f>
        <v>MUFH</v>
      </c>
      <c r="V124" t="str">
        <f>IF(B124="","",IF(OR(COUNTIF(M124,"????N?????W")&gt;0,COUNTIF(M124,"????N?????E")&gt;0,COUNTIF(M124,"????S?????W")&gt;0,COUNTIF(M124,"????S?????E")&gt;0),_xlfn.XLOOKUP(B124,DB!$A$2:$A$205,DB!$B$2:$B$205,""),M124))</f>
        <v>NOSAT</v>
      </c>
      <c r="AF124" s="2">
        <v>0.58333333333333337</v>
      </c>
      <c r="AG124" t="s">
        <v>747</v>
      </c>
      <c r="AH124" s="17">
        <v>380</v>
      </c>
      <c r="AI124" s="17" cm="1">
        <f t="array" ref="AI124">SUMPRODUCT(--(IFERROR(HOUR(Flights_2026_09_3033343536373456789101112[entry_hour]),-1)=HOUR(AF124)),--(IFERROR(Flights_2026_09_3033343536373456789101112[entry_sector],"")=AG124),--(IFERROR(Flights_2026_09_3033343536373456789101112[nfl],-1)&gt;=AH124),--(IFERROR(Flights_2026_09_3033343536373456789101112[nfl],-1)&lt;=IF(AH124=450,450,AH124+9)))</f>
        <v>0</v>
      </c>
    </row>
    <row r="125" spans="1:35" x14ac:dyDescent="0.2">
      <c r="A125" t="s">
        <v>487</v>
      </c>
      <c r="B125" t="s">
        <v>171</v>
      </c>
      <c r="C125" t="s">
        <v>19</v>
      </c>
      <c r="D125" t="s">
        <v>50</v>
      </c>
      <c r="E125" t="s">
        <v>5001</v>
      </c>
      <c r="F125" s="35">
        <v>46309.799814814818</v>
      </c>
      <c r="G125" t="s">
        <v>21</v>
      </c>
      <c r="H125" t="s">
        <v>5002</v>
      </c>
      <c r="I125">
        <v>340</v>
      </c>
      <c r="J125" t="s">
        <v>22</v>
      </c>
      <c r="K125" t="s">
        <v>23</v>
      </c>
      <c r="L125">
        <v>166</v>
      </c>
      <c r="M125" t="s">
        <v>37</v>
      </c>
      <c r="N125" s="35">
        <v>46309.785729166666</v>
      </c>
      <c r="O125">
        <v>189</v>
      </c>
      <c r="P125" t="s">
        <v>26</v>
      </c>
      <c r="Q125">
        <v>220</v>
      </c>
      <c r="R125" t="str">
        <f>IF(B125="","",_xlfn.XLOOKUP(B125,DB!$A$2:$A$205,DB!$C$2:$C$205,"")&amp;"")</f>
        <v>Sector 3</v>
      </c>
      <c r="S125" t="str">
        <f>IF(B125="","",_xlfn.XLOOKUP(B125,DB!$A$2:$A$205,DB!$E$2:$E$205,""))</f>
        <v>Sector 3</v>
      </c>
      <c r="T125" t="str">
        <f>IF(B125="","",_xlfn.XLOOKUP(B125,DB!$A$2:$A$205,DB!$F$2:$F$205,""))</f>
        <v>NOSAT</v>
      </c>
      <c r="U125" t="str">
        <f>IF(B125="","",_xlfn.XLOOKUP(B125,DB!$A$2:$A$205,DB!$D$2:$D$205,""))</f>
        <v>KZHU</v>
      </c>
      <c r="V125" t="str">
        <f>IF(B125="","",IF(OR(COUNTIF(M125,"????N?????W")&gt;0,COUNTIF(M125,"????N?????E")&gt;0,COUNTIF(M125,"????S?????W")&gt;0,COUNTIF(M125,"????S?????E")&gt;0),_xlfn.XLOOKUP(B125,DB!$A$2:$A$205,DB!$B$2:$B$205,""),M125))</f>
        <v>NOSAT</v>
      </c>
      <c r="AF125" s="2">
        <v>0.58333333333333337</v>
      </c>
      <c r="AG125" t="s">
        <v>747</v>
      </c>
      <c r="AH125" s="17">
        <v>390</v>
      </c>
      <c r="AI125" s="17" cm="1">
        <f t="array" ref="AI125">SUMPRODUCT(--(IFERROR(HOUR(Flights_2026_09_3033343536373456789101112[entry_hour]),-1)=HOUR(AF125)),--(IFERROR(Flights_2026_09_3033343536373456789101112[entry_sector],"")=AG125),--(IFERROR(Flights_2026_09_3033343536373456789101112[nfl],-1)&gt;=AH125),--(IFERROR(Flights_2026_09_3033343536373456789101112[nfl],-1)&lt;=IF(AH125=450,450,AH125+9)))</f>
        <v>0</v>
      </c>
    </row>
    <row r="126" spans="1:35" x14ac:dyDescent="0.2">
      <c r="A126" t="s">
        <v>228</v>
      </c>
      <c r="B126" t="s">
        <v>229</v>
      </c>
      <c r="C126" t="s">
        <v>19</v>
      </c>
      <c r="D126" t="s">
        <v>107</v>
      </c>
      <c r="E126" t="s">
        <v>5003</v>
      </c>
      <c r="F126" s="35">
        <v>46309.800740740742</v>
      </c>
      <c r="G126" t="s">
        <v>21</v>
      </c>
      <c r="H126" t="s">
        <v>5004</v>
      </c>
      <c r="I126">
        <v>330</v>
      </c>
      <c r="J126" t="s">
        <v>22</v>
      </c>
      <c r="K126" t="s">
        <v>23</v>
      </c>
      <c r="L126">
        <v>490</v>
      </c>
      <c r="M126" t="s">
        <v>25</v>
      </c>
      <c r="N126" s="35">
        <v>46309.771030092597</v>
      </c>
      <c r="O126">
        <v>330</v>
      </c>
      <c r="P126" t="s">
        <v>26</v>
      </c>
      <c r="Q126">
        <v>330</v>
      </c>
      <c r="R126" t="str">
        <f>IF(B126="","",_xlfn.XLOOKUP(B126,DB!$A$2:$A$205,DB!$C$2:$C$205,"")&amp;"")</f>
        <v>Sector 5</v>
      </c>
      <c r="S126" t="str">
        <f>IF(B126="","",_xlfn.XLOOKUP(B126,DB!$A$2:$A$205,DB!$E$2:$E$205,""))</f>
        <v>Sector 4</v>
      </c>
      <c r="T126" t="str">
        <f>IF(B126="","",_xlfn.XLOOKUP(B126,DB!$A$2:$A$205,DB!$F$2:$F$205,""))</f>
        <v>VOMAR/XUDUN</v>
      </c>
      <c r="U126" t="str">
        <f>IF(B126="","",_xlfn.XLOOKUP(B126,DB!$A$2:$A$205,DB!$D$2:$D$205,""))</f>
        <v>KZHU</v>
      </c>
      <c r="V126" t="str">
        <f>IF(B126="","",IF(OR(COUNTIF(M126,"????N?????W")&gt;0,COUNTIF(M126,"????N?????E")&gt;0,COUNTIF(M126,"????S?????W")&gt;0,COUNTIF(M126,"????S?????E")&gt;0),_xlfn.XLOOKUP(B126,DB!$A$2:$A$205,DB!$B$2:$B$205,""),M126))</f>
        <v>KEHLI</v>
      </c>
      <c r="AF126" s="2">
        <v>0.58333333333333337</v>
      </c>
      <c r="AG126" t="s">
        <v>747</v>
      </c>
      <c r="AH126" s="17">
        <v>400</v>
      </c>
      <c r="AI126" s="17" cm="1">
        <f t="array" ref="AI126">SUMPRODUCT(--(IFERROR(HOUR(Flights_2026_09_3033343536373456789101112[entry_hour]),-1)=HOUR(AF126)),--(IFERROR(Flights_2026_09_3033343536373456789101112[entry_sector],"")=AG126),--(IFERROR(Flights_2026_09_3033343536373456789101112[nfl],-1)&gt;=AH126),--(IFERROR(Flights_2026_09_3033343536373456789101112[nfl],-1)&lt;=IF(AH126=450,450,AH126+9)))</f>
        <v>0</v>
      </c>
    </row>
    <row r="127" spans="1:35" x14ac:dyDescent="0.2">
      <c r="A127" t="s">
        <v>294</v>
      </c>
      <c r="B127" t="s">
        <v>65</v>
      </c>
      <c r="C127" t="s">
        <v>19</v>
      </c>
      <c r="D127" t="s">
        <v>50</v>
      </c>
      <c r="E127" t="s">
        <v>445</v>
      </c>
      <c r="F127" s="35">
        <v>46309.802129629628</v>
      </c>
      <c r="G127" t="s">
        <v>21</v>
      </c>
      <c r="H127" t="s">
        <v>5005</v>
      </c>
      <c r="I127">
        <v>350</v>
      </c>
      <c r="J127" t="s">
        <v>22</v>
      </c>
      <c r="K127" t="s">
        <v>23</v>
      </c>
      <c r="L127">
        <v>897</v>
      </c>
      <c r="M127" t="s">
        <v>3803</v>
      </c>
      <c r="N127" s="35">
        <v>46309.752152777779</v>
      </c>
      <c r="O127">
        <v>350</v>
      </c>
      <c r="P127" t="s">
        <v>26</v>
      </c>
      <c r="Q127">
        <v>350</v>
      </c>
      <c r="R127" t="str">
        <f>IF(B127="","",_xlfn.XLOOKUP(B127,DB!$A$2:$A$205,DB!$C$2:$C$205,"")&amp;"")</f>
        <v>Sector 6</v>
      </c>
      <c r="S127" t="str">
        <f>IF(B127="","",_xlfn.XLOOKUP(B127,DB!$A$2:$A$205,DB!$E$2:$E$205,""))</f>
        <v>Sector 4</v>
      </c>
      <c r="T127" t="str">
        <f>IF(B127="","",_xlfn.XLOOKUP(B127,DB!$A$2:$A$205,DB!$F$2:$F$205,""))</f>
        <v>VOMAR/XUDUN</v>
      </c>
      <c r="U127" t="str">
        <f>IF(B127="","",_xlfn.XLOOKUP(B127,DB!$A$2:$A$205,DB!$D$2:$D$205,""))</f>
        <v>MMEX</v>
      </c>
      <c r="V127" t="str">
        <f>IF(B127="","",IF(OR(COUNTIF(M127,"????N?????W")&gt;0,COUNTIF(M127,"????N?????E")&gt;0,COUNTIF(M127,"????S?????W")&gt;0,COUNTIF(M127,"????S?????E")&gt;0),_xlfn.XLOOKUP(B127,DB!$A$2:$A$205,DB!$B$2:$B$205,""),M127))</f>
        <v>GOTAS</v>
      </c>
      <c r="AF127" s="2">
        <v>0.58333333333333337</v>
      </c>
      <c r="AG127" t="s">
        <v>747</v>
      </c>
      <c r="AH127" s="17">
        <v>410</v>
      </c>
      <c r="AI127" s="17" cm="1">
        <f t="array" ref="AI127">SUMPRODUCT(--(IFERROR(HOUR(Flights_2026_09_3033343536373456789101112[entry_hour]),-1)=HOUR(AF127)),--(IFERROR(Flights_2026_09_3033343536373456789101112[entry_sector],"")=AG127),--(IFERROR(Flights_2026_09_3033343536373456789101112[nfl],-1)&gt;=AH127),--(IFERROR(Flights_2026_09_3033343536373456789101112[nfl],-1)&lt;=IF(AH127=450,450,AH127+9)))</f>
        <v>0</v>
      </c>
    </row>
    <row r="128" spans="1:35" x14ac:dyDescent="0.2">
      <c r="A128" t="s">
        <v>5006</v>
      </c>
      <c r="B128" t="s">
        <v>86</v>
      </c>
      <c r="C128" t="s">
        <v>19</v>
      </c>
      <c r="D128" t="s">
        <v>1342</v>
      </c>
      <c r="F128" s="35">
        <v>46309.803877314815</v>
      </c>
      <c r="G128" t="s">
        <v>21</v>
      </c>
      <c r="H128" t="s">
        <v>5007</v>
      </c>
      <c r="I128">
        <v>450</v>
      </c>
      <c r="J128" t="s">
        <v>22</v>
      </c>
      <c r="K128" t="s">
        <v>31</v>
      </c>
      <c r="L128">
        <v>934</v>
      </c>
      <c r="M128" t="s">
        <v>78</v>
      </c>
      <c r="N128" s="35">
        <v>46309.752071759256</v>
      </c>
      <c r="O128">
        <v>470</v>
      </c>
      <c r="P128" t="s">
        <v>26</v>
      </c>
      <c r="Q128">
        <v>450</v>
      </c>
      <c r="R128" t="str">
        <f>IF(B128="","",_xlfn.XLOOKUP(B128,DB!$A$2:$A$205,DB!$C$2:$C$205,"")&amp;"")</f>
        <v>Sector 6</v>
      </c>
      <c r="S128" t="str">
        <f>IF(B128="","",_xlfn.XLOOKUP(B128,DB!$A$2:$A$205,DB!$E$2:$E$205,""))</f>
        <v>Sector 4</v>
      </c>
      <c r="T128" t="str">
        <f>IF(B128="","",_xlfn.XLOOKUP(B128,DB!$A$2:$A$205,DB!$F$2:$F$205,""))</f>
        <v>VOMAR/XUDUN</v>
      </c>
      <c r="U128" t="str">
        <f>IF(B128="","",_xlfn.XLOOKUP(B128,DB!$A$2:$A$205,DB!$D$2:$D$205,""))</f>
        <v>MMEX</v>
      </c>
      <c r="V128" t="str">
        <f>IF(B128="","",IF(OR(COUNTIF(M128,"????N?????W")&gt;0,COUNTIF(M128,"????N?????E")&gt;0,COUNTIF(M128,"????S?????W")&gt;0,COUNTIF(M128,"????S?????E")&gt;0),_xlfn.XLOOKUP(B128,DB!$A$2:$A$205,DB!$B$2:$B$205,""),M128))</f>
        <v>GOTAS</v>
      </c>
      <c r="AF128" s="2">
        <v>0.58333333333333337</v>
      </c>
      <c r="AG128" t="s">
        <v>747</v>
      </c>
      <c r="AH128" s="17">
        <v>420</v>
      </c>
      <c r="AI128" s="17" cm="1">
        <f t="array" ref="AI128">SUMPRODUCT(--(IFERROR(HOUR(Flights_2026_09_3033343536373456789101112[entry_hour]),-1)=HOUR(AF128)),--(IFERROR(Flights_2026_09_3033343536373456789101112[entry_sector],"")=AG128),--(IFERROR(Flights_2026_09_3033343536373456789101112[nfl],-1)&gt;=AH128),--(IFERROR(Flights_2026_09_3033343536373456789101112[nfl],-1)&lt;=IF(AH128=450,450,AH128+9)))</f>
        <v>0</v>
      </c>
    </row>
    <row r="129" spans="1:35" x14ac:dyDescent="0.2">
      <c r="A129" t="s">
        <v>302</v>
      </c>
      <c r="B129" t="s">
        <v>18</v>
      </c>
      <c r="C129" t="s">
        <v>19</v>
      </c>
      <c r="D129" t="s">
        <v>20</v>
      </c>
      <c r="E129" t="s">
        <v>567</v>
      </c>
      <c r="F129" s="35">
        <v>46309.809074074074</v>
      </c>
      <c r="G129" t="s">
        <v>21</v>
      </c>
      <c r="H129" t="s">
        <v>5008</v>
      </c>
      <c r="I129">
        <v>330</v>
      </c>
      <c r="J129" t="s">
        <v>22</v>
      </c>
      <c r="K129" t="s">
        <v>23</v>
      </c>
      <c r="L129">
        <v>502</v>
      </c>
      <c r="M129" t="s">
        <v>25</v>
      </c>
      <c r="N129" s="35">
        <v>46309.77815972222</v>
      </c>
      <c r="O129">
        <v>330</v>
      </c>
      <c r="P129" t="s">
        <v>26</v>
      </c>
      <c r="Q129">
        <v>330</v>
      </c>
      <c r="R129" t="str">
        <f>IF(B129="","",_xlfn.XLOOKUP(B129,DB!$A$2:$A$205,DB!$C$2:$C$205,"")&amp;"")</f>
        <v>Sector 5</v>
      </c>
      <c r="S129" t="str">
        <f>IF(B129="","",_xlfn.XLOOKUP(B129,DB!$A$2:$A$205,DB!$E$2:$E$205,""))</f>
        <v>Sector 4</v>
      </c>
      <c r="T129" t="str">
        <f>IF(B129="","",_xlfn.XLOOKUP(B129,DB!$A$2:$A$205,DB!$F$2:$F$205,""))</f>
        <v>VOMAR/XUDUN</v>
      </c>
      <c r="U129" t="str">
        <f>IF(B129="","",_xlfn.XLOOKUP(B129,DB!$A$2:$A$205,DB!$D$2:$D$205,""))</f>
        <v>KZHU</v>
      </c>
      <c r="V129" t="str">
        <f>IF(B129="","",IF(OR(COUNTIF(M129,"????N?????W")&gt;0,COUNTIF(M129,"????N?????E")&gt;0,COUNTIF(M129,"????S?????W")&gt;0,COUNTIF(M129,"????S?????E")&gt;0),_xlfn.XLOOKUP(B129,DB!$A$2:$A$205,DB!$B$2:$B$205,""),M129))</f>
        <v>KEHLI</v>
      </c>
      <c r="AF129" s="2">
        <v>0.58333333333333337</v>
      </c>
      <c r="AG129" t="s">
        <v>747</v>
      </c>
      <c r="AH129" s="17">
        <v>430</v>
      </c>
      <c r="AI129" s="17" cm="1">
        <f t="array" ref="AI129">SUMPRODUCT(--(IFERROR(HOUR(Flights_2026_09_3033343536373456789101112[entry_hour]),-1)=HOUR(AF129)),--(IFERROR(Flights_2026_09_3033343536373456789101112[entry_sector],"")=AG129),--(IFERROR(Flights_2026_09_3033343536373456789101112[nfl],-1)&gt;=AH129),--(IFERROR(Flights_2026_09_3033343536373456789101112[nfl],-1)&lt;=IF(AH129=450,450,AH129+9)))</f>
        <v>0</v>
      </c>
    </row>
    <row r="130" spans="1:35" x14ac:dyDescent="0.2">
      <c r="A130" t="s">
        <v>5009</v>
      </c>
      <c r="B130" t="s">
        <v>140</v>
      </c>
      <c r="C130" t="s">
        <v>19</v>
      </c>
      <c r="D130" t="s">
        <v>5010</v>
      </c>
      <c r="F130" s="35">
        <v>46309.815034722225</v>
      </c>
      <c r="G130" t="s">
        <v>21</v>
      </c>
      <c r="H130" t="s">
        <v>5011</v>
      </c>
      <c r="I130">
        <v>150</v>
      </c>
      <c r="J130" t="s">
        <v>22</v>
      </c>
      <c r="K130" t="s">
        <v>31</v>
      </c>
      <c r="L130">
        <v>336</v>
      </c>
      <c r="M130" t="s">
        <v>140</v>
      </c>
      <c r="N130" s="35">
        <v>46309.783333333333</v>
      </c>
      <c r="O130">
        <v>0</v>
      </c>
      <c r="P130" t="s">
        <v>32</v>
      </c>
      <c r="Q130">
        <v>70</v>
      </c>
      <c r="R130" t="str">
        <f>IF(B130="","",_xlfn.XLOOKUP(B130,DB!$A$2:$A$205,DB!$C$2:$C$205,"")&amp;"")</f>
        <v>Sector 4</v>
      </c>
      <c r="S130" t="str">
        <f>IF(B130="","",_xlfn.XLOOKUP(B130,DB!$A$2:$A$205,DB!$E$2:$E$205,""))</f>
        <v>Sector 4</v>
      </c>
      <c r="T130" t="str">
        <f>IF(B130="","",_xlfn.XLOOKUP(B130,DB!$A$2:$A$205,DB!$F$2:$F$205,""))</f>
        <v>VOMAR/XUDUN</v>
      </c>
      <c r="U130" t="str">
        <f>IF(B130="","",_xlfn.XLOOKUP(B130,DB!$A$2:$A$205,DB!$D$2:$D$205,""))</f>
        <v>MMID</v>
      </c>
      <c r="V130" t="str">
        <f>IF(B130="","",IF(OR(COUNTIF(M130,"????N?????W")&gt;0,COUNTIF(M130,"????N?????E")&gt;0,COUNTIF(M130,"????S?????W")&gt;0,COUNTIF(M130,"????S?????E")&gt;0),_xlfn.XLOOKUP(B130,DB!$A$2:$A$205,DB!$B$2:$B$205,""),M130))</f>
        <v>MMMD</v>
      </c>
      <c r="AF130" s="2">
        <v>0.58333333333333337</v>
      </c>
      <c r="AG130" t="s">
        <v>747</v>
      </c>
      <c r="AH130" s="17">
        <v>440</v>
      </c>
      <c r="AI130" s="17" cm="1">
        <f t="array" ref="AI130">SUMPRODUCT(--(IFERROR(HOUR(Flights_2026_09_3033343536373456789101112[entry_hour]),-1)=HOUR(AF130)),--(IFERROR(Flights_2026_09_3033343536373456789101112[entry_sector],"")=AG130),--(IFERROR(Flights_2026_09_3033343536373456789101112[nfl],-1)&gt;=AH130),--(IFERROR(Flights_2026_09_3033343536373456789101112[nfl],-1)&lt;=IF(AH130=450,450,AH130+9)))</f>
        <v>0</v>
      </c>
    </row>
    <row r="131" spans="1:35" x14ac:dyDescent="0.2">
      <c r="A131" t="s">
        <v>3015</v>
      </c>
      <c r="B131" t="s">
        <v>415</v>
      </c>
      <c r="C131" t="s">
        <v>19</v>
      </c>
      <c r="D131" t="s">
        <v>211</v>
      </c>
      <c r="E131" t="s">
        <v>280</v>
      </c>
      <c r="F131" s="35">
        <v>46309.820891203708</v>
      </c>
      <c r="G131" t="s">
        <v>21</v>
      </c>
      <c r="H131" t="s">
        <v>5012</v>
      </c>
      <c r="I131">
        <v>400</v>
      </c>
      <c r="J131" t="s">
        <v>22</v>
      </c>
      <c r="K131" t="s">
        <v>23</v>
      </c>
      <c r="L131">
        <v>166</v>
      </c>
      <c r="M131" t="s">
        <v>37</v>
      </c>
      <c r="N131" s="35">
        <v>46309.807453703703</v>
      </c>
      <c r="O131">
        <v>376</v>
      </c>
      <c r="P131" t="s">
        <v>38</v>
      </c>
      <c r="Q131">
        <v>220</v>
      </c>
      <c r="R131" t="str">
        <f>IF(B131="","",_xlfn.XLOOKUP(B131,DB!$A$2:$A$205,DB!$C$2:$C$205,"")&amp;"")</f>
        <v>Sector 3</v>
      </c>
      <c r="S131" t="str">
        <f>IF(B131="","",_xlfn.XLOOKUP(B131,DB!$A$2:$A$205,DB!$E$2:$E$205,""))</f>
        <v>Sector 3</v>
      </c>
      <c r="T131" t="str">
        <f>IF(B131="","",_xlfn.XLOOKUP(B131,DB!$A$2:$A$205,DB!$F$2:$F$205,""))</f>
        <v>NOSAT</v>
      </c>
      <c r="U131" t="str">
        <f>IF(B131="","",_xlfn.XLOOKUP(B131,DB!$A$2:$A$205,DB!$D$2:$D$205,""))</f>
        <v>MUFH</v>
      </c>
      <c r="V131" t="str">
        <f>IF(B131="","",IF(OR(COUNTIF(M131,"????N?????W")&gt;0,COUNTIF(M131,"????N?????E")&gt;0,COUNTIF(M131,"????S?????W")&gt;0,COUNTIF(M131,"????S?????E")&gt;0),_xlfn.XLOOKUP(B131,DB!$A$2:$A$205,DB!$B$2:$B$205,""),M131))</f>
        <v>NOSAT</v>
      </c>
      <c r="AF131" s="2">
        <v>0.58333333333333337</v>
      </c>
      <c r="AG131" t="s">
        <v>747</v>
      </c>
      <c r="AH131" s="17">
        <v>450</v>
      </c>
      <c r="AI131" s="17" cm="1">
        <f t="array" ref="AI131">SUMPRODUCT(--(IFERROR(HOUR(Flights_2026_09_3033343536373456789101112[entry_hour]),-1)=HOUR(AF131)),--(IFERROR(Flights_2026_09_3033343536373456789101112[entry_sector],"")=AG131),--(IFERROR(Flights_2026_09_3033343536373456789101112[nfl],-1)&gt;=AH131),--(IFERROR(Flights_2026_09_3033343536373456789101112[nfl],-1)&lt;=IF(AH131=450,450,AH131+9)))</f>
        <v>0</v>
      </c>
    </row>
    <row r="132" spans="1:35" x14ac:dyDescent="0.2">
      <c r="A132" t="s">
        <v>412</v>
      </c>
      <c r="B132" t="s">
        <v>354</v>
      </c>
      <c r="C132" t="s">
        <v>19</v>
      </c>
      <c r="D132" t="s">
        <v>41</v>
      </c>
      <c r="E132" t="s">
        <v>413</v>
      </c>
      <c r="F132" s="35">
        <v>46309.824722222227</v>
      </c>
      <c r="G132" t="s">
        <v>21</v>
      </c>
      <c r="H132" t="s">
        <v>5013</v>
      </c>
      <c r="I132">
        <v>390</v>
      </c>
      <c r="J132" t="s">
        <v>22</v>
      </c>
      <c r="K132" t="s">
        <v>23</v>
      </c>
      <c r="L132">
        <v>883</v>
      </c>
      <c r="M132" t="s">
        <v>136</v>
      </c>
      <c r="N132" s="35">
        <v>46309.772673611107</v>
      </c>
      <c r="O132">
        <v>390</v>
      </c>
      <c r="P132" t="s">
        <v>26</v>
      </c>
      <c r="Q132">
        <v>370</v>
      </c>
      <c r="R132" t="str">
        <f>IF(B132="","",_xlfn.XLOOKUP(B132,DB!$A$2:$A$205,DB!$C$2:$C$205,"")&amp;"")</f>
        <v>Sector 5</v>
      </c>
      <c r="S132" t="str">
        <f>IF(B132="","",_xlfn.XLOOKUP(B132,DB!$A$2:$A$205,DB!$E$2:$E$205,""))</f>
        <v>Sector 4</v>
      </c>
      <c r="T132" t="str">
        <f>IF(B132="","",_xlfn.XLOOKUP(B132,DB!$A$2:$A$205,DB!$F$2:$F$205,""))</f>
        <v>VOMAR/XUDUN</v>
      </c>
      <c r="U132" t="str">
        <f>IF(B132="","",_xlfn.XLOOKUP(B132,DB!$A$2:$A$205,DB!$D$2:$D$205,""))</f>
        <v>MMEX</v>
      </c>
      <c r="V132" t="str">
        <f>IF(B132="","",IF(OR(COUNTIF(M132,"????N?????W")&gt;0,COUNTIF(M132,"????N?????E")&gt;0,COUNTIF(M132,"????S?????W")&gt;0,COUNTIF(M132,"????S?????E")&gt;0),_xlfn.XLOOKUP(B132,DB!$A$2:$A$205,DB!$B$2:$B$205,""),M132))</f>
        <v>LIDAM</v>
      </c>
      <c r="AF132" s="2">
        <v>0.625</v>
      </c>
      <c r="AG132" t="s">
        <v>743</v>
      </c>
      <c r="AH132" s="17">
        <v>200</v>
      </c>
      <c r="AI132" s="17" cm="1">
        <f t="array" ref="AI132">SUMPRODUCT(--(IFERROR(HOUR(Flights_2026_09_3033343536373456789101112[entry_hour]),-1)=HOUR(AF132)),--(IFERROR(Flights_2026_09_3033343536373456789101112[entry_sector],"")=AG132),--(IFERROR(Flights_2026_09_3033343536373456789101112[nfl],-1)&gt;=AH132),--(IFERROR(Flights_2026_09_3033343536373456789101112[nfl],-1)&lt;=IF(AH132=450,450,AH132+9)))</f>
        <v>0</v>
      </c>
    </row>
    <row r="133" spans="1:35" x14ac:dyDescent="0.2">
      <c r="A133" t="s">
        <v>320</v>
      </c>
      <c r="B133" t="s">
        <v>52</v>
      </c>
      <c r="C133" t="s">
        <v>19</v>
      </c>
      <c r="D133" t="s">
        <v>76</v>
      </c>
      <c r="E133" t="s">
        <v>2383</v>
      </c>
      <c r="F133" s="35">
        <v>46309.82707175926</v>
      </c>
      <c r="G133" t="s">
        <v>21</v>
      </c>
      <c r="H133" t="s">
        <v>5014</v>
      </c>
      <c r="I133">
        <v>350</v>
      </c>
      <c r="J133" t="s">
        <v>22</v>
      </c>
      <c r="K133" t="s">
        <v>55</v>
      </c>
      <c r="L133">
        <v>925</v>
      </c>
      <c r="M133" t="s">
        <v>3803</v>
      </c>
      <c r="N133" s="35">
        <v>46309.773877314816</v>
      </c>
      <c r="O133">
        <v>350</v>
      </c>
      <c r="P133" t="s">
        <v>26</v>
      </c>
      <c r="Q133">
        <v>350</v>
      </c>
      <c r="R133" t="str">
        <f>IF(B133="","",_xlfn.XLOOKUP(B133,DB!$A$2:$A$205,DB!$C$2:$C$205,"")&amp;"")</f>
        <v>Sector 6</v>
      </c>
      <c r="S133" t="str">
        <f>IF(B133="","",_xlfn.XLOOKUP(B133,DB!$A$2:$A$205,DB!$E$2:$E$205,""))</f>
        <v>Sector 4</v>
      </c>
      <c r="T133" t="str">
        <f>IF(B133="","",_xlfn.XLOOKUP(B133,DB!$A$2:$A$205,DB!$F$2:$F$205,""))</f>
        <v>VOMAR/XUDUN</v>
      </c>
      <c r="U133" t="str">
        <f>IF(B133="","",_xlfn.XLOOKUP(B133,DB!$A$2:$A$205,DB!$D$2:$D$205,""))</f>
        <v>MMEX</v>
      </c>
      <c r="V133" t="str">
        <f>IF(B133="","",IF(OR(COUNTIF(M133,"????N?????W")&gt;0,COUNTIF(M133,"????N?????E")&gt;0,COUNTIF(M133,"????S?????W")&gt;0,COUNTIF(M133,"????S?????E")&gt;0),_xlfn.XLOOKUP(B133,DB!$A$2:$A$205,DB!$B$2:$B$205,""),M133))</f>
        <v>GOTAS</v>
      </c>
      <c r="AF133" s="2">
        <v>0.625</v>
      </c>
      <c r="AG133" t="s">
        <v>743</v>
      </c>
      <c r="AH133" s="17">
        <v>210</v>
      </c>
      <c r="AI133" s="17" cm="1">
        <f t="array" ref="AI133">SUMPRODUCT(--(IFERROR(HOUR(Flights_2026_09_3033343536373456789101112[entry_hour]),-1)=HOUR(AF133)),--(IFERROR(Flights_2026_09_3033343536373456789101112[entry_sector],"")=AG133),--(IFERROR(Flights_2026_09_3033343536373456789101112[nfl],-1)&gt;=AH133),--(IFERROR(Flights_2026_09_3033343536373456789101112[nfl],-1)&lt;=IF(AH133=450,450,AH133+9)))</f>
        <v>0</v>
      </c>
    </row>
    <row r="134" spans="1:35" x14ac:dyDescent="0.2">
      <c r="A134" t="s">
        <v>488</v>
      </c>
      <c r="B134" t="s">
        <v>208</v>
      </c>
      <c r="C134" t="s">
        <v>19</v>
      </c>
      <c r="D134" t="s">
        <v>20</v>
      </c>
      <c r="E134" t="s">
        <v>1070</v>
      </c>
      <c r="F134" s="35">
        <v>46309.828587962962</v>
      </c>
      <c r="G134" t="s">
        <v>21</v>
      </c>
      <c r="H134" t="s">
        <v>5015</v>
      </c>
      <c r="I134">
        <v>340</v>
      </c>
      <c r="J134" t="s">
        <v>22</v>
      </c>
      <c r="K134" t="s">
        <v>23</v>
      </c>
      <c r="L134">
        <v>191</v>
      </c>
      <c r="M134" t="s">
        <v>37</v>
      </c>
      <c r="N134" s="35">
        <v>46309.813460648147</v>
      </c>
      <c r="O134">
        <v>296</v>
      </c>
      <c r="P134" t="s">
        <v>26</v>
      </c>
      <c r="Q134">
        <v>220</v>
      </c>
      <c r="R134" t="str">
        <f>IF(B134="","",_xlfn.XLOOKUP(B134,DB!$A$2:$A$205,DB!$C$2:$C$205,"")&amp;"")</f>
        <v>Sector 3</v>
      </c>
      <c r="S134" t="str">
        <f>IF(B134="","",_xlfn.XLOOKUP(B134,DB!$A$2:$A$205,DB!$E$2:$E$205,""))</f>
        <v>Sector 3</v>
      </c>
      <c r="T134" t="str">
        <f>IF(B134="","",_xlfn.XLOOKUP(B134,DB!$A$2:$A$205,DB!$F$2:$F$205,""))</f>
        <v>NOSAT</v>
      </c>
      <c r="U134" t="str">
        <f>IF(B134="","",_xlfn.XLOOKUP(B134,DB!$A$2:$A$205,DB!$D$2:$D$205,""))</f>
        <v>KZHU</v>
      </c>
      <c r="V134" t="str">
        <f>IF(B134="","",IF(OR(COUNTIF(M134,"????N?????W")&gt;0,COUNTIF(M134,"????N?????E")&gt;0,COUNTIF(M134,"????S?????W")&gt;0,COUNTIF(M134,"????S?????E")&gt;0),_xlfn.XLOOKUP(B134,DB!$A$2:$A$205,DB!$B$2:$B$205,""),M134))</f>
        <v>NOSAT</v>
      </c>
      <c r="AF134" s="2">
        <v>0.625</v>
      </c>
      <c r="AG134" t="s">
        <v>743</v>
      </c>
      <c r="AH134" s="17">
        <v>220</v>
      </c>
      <c r="AI134" s="17" cm="1">
        <f t="array" ref="AI134">SUMPRODUCT(--(IFERROR(HOUR(Flights_2026_09_3033343536373456789101112[entry_hour]),-1)=HOUR(AF134)),--(IFERROR(Flights_2026_09_3033343536373456789101112[entry_sector],"")=AG134),--(IFERROR(Flights_2026_09_3033343536373456789101112[nfl],-1)&gt;=AH134),--(IFERROR(Flights_2026_09_3033343536373456789101112[nfl],-1)&lt;=IF(AH134=450,450,AH134+9)))</f>
        <v>0</v>
      </c>
    </row>
    <row r="135" spans="1:35" x14ac:dyDescent="0.2">
      <c r="A135" t="s">
        <v>392</v>
      </c>
      <c r="B135" t="s">
        <v>267</v>
      </c>
      <c r="C135" t="s">
        <v>19</v>
      </c>
      <c r="D135" t="s">
        <v>393</v>
      </c>
      <c r="F135" s="35">
        <v>46309.832233796296</v>
      </c>
      <c r="G135" t="s">
        <v>21</v>
      </c>
      <c r="H135" t="s">
        <v>29</v>
      </c>
      <c r="I135">
        <v>15</v>
      </c>
      <c r="J135" t="s">
        <v>30</v>
      </c>
      <c r="K135" t="s">
        <v>31</v>
      </c>
      <c r="L135">
        <v>58</v>
      </c>
      <c r="M135" t="s">
        <v>267</v>
      </c>
      <c r="N135" s="35">
        <v>46309.815138888887</v>
      </c>
      <c r="O135">
        <v>0</v>
      </c>
      <c r="P135" t="s">
        <v>32</v>
      </c>
      <c r="Q135">
        <v>927</v>
      </c>
      <c r="R135" t="str">
        <f>IF(B135="","",_xlfn.XLOOKUP(B135,DB!$A$2:$A$205,DB!$C$2:$C$205,"")&amp;"")</f>
        <v>Sector 7</v>
      </c>
      <c r="S135" t="str">
        <f>IF(B135="","",_xlfn.XLOOKUP(B135,DB!$A$2:$A$205,DB!$E$2:$E$205,""))</f>
        <v>Sector 7</v>
      </c>
      <c r="T135" t="str">
        <f>IF(B135="","",_xlfn.XLOOKUP(B135,DB!$A$2:$A$205,DB!$F$2:$F$205,""))</f>
        <v>PAULE/SIGMA</v>
      </c>
      <c r="U135" t="str">
        <f>IF(B135="","",_xlfn.XLOOKUP(B135,DB!$A$2:$A$205,DB!$D$2:$D$205,""))</f>
        <v>MMID</v>
      </c>
      <c r="V135" t="str">
        <f>IF(B135="","",IF(OR(COUNTIF(M135,"????N?????W")&gt;0,COUNTIF(M135,"????N?????E")&gt;0,COUNTIF(M135,"????S?????W")&gt;0,COUNTIF(M135,"????S?????E")&gt;0),_xlfn.XLOOKUP(B135,DB!$A$2:$A$205,DB!$B$2:$B$205,""),M135))</f>
        <v>MMCZ</v>
      </c>
      <c r="AF135" s="2">
        <v>0.625</v>
      </c>
      <c r="AG135" t="s">
        <v>743</v>
      </c>
      <c r="AH135" s="17">
        <v>230</v>
      </c>
      <c r="AI135" s="17" cm="1">
        <f t="array" ref="AI135">SUMPRODUCT(--(IFERROR(HOUR(Flights_2026_09_3033343536373456789101112[entry_hour]),-1)=HOUR(AF135)),--(IFERROR(Flights_2026_09_3033343536373456789101112[entry_sector],"")=AG135),--(IFERROR(Flights_2026_09_3033343536373456789101112[nfl],-1)&gt;=AH135),--(IFERROR(Flights_2026_09_3033343536373456789101112[nfl],-1)&lt;=IF(AH135=450,450,AH135+9)))</f>
        <v>0</v>
      </c>
    </row>
    <row r="136" spans="1:35" x14ac:dyDescent="0.2">
      <c r="A136" t="s">
        <v>311</v>
      </c>
      <c r="B136" t="s">
        <v>81</v>
      </c>
      <c r="C136" t="s">
        <v>19</v>
      </c>
      <c r="D136" t="s">
        <v>41</v>
      </c>
      <c r="E136" t="s">
        <v>275</v>
      </c>
      <c r="F136" s="35">
        <v>46309.832858796297</v>
      </c>
      <c r="G136" t="s">
        <v>21</v>
      </c>
      <c r="H136" t="s">
        <v>5016</v>
      </c>
      <c r="I136">
        <v>350</v>
      </c>
      <c r="J136" t="s">
        <v>22</v>
      </c>
      <c r="K136" t="s">
        <v>23</v>
      </c>
      <c r="L136">
        <v>787</v>
      </c>
      <c r="M136" t="s">
        <v>84</v>
      </c>
      <c r="N136" s="35">
        <v>46309.788530092592</v>
      </c>
      <c r="O136">
        <v>350</v>
      </c>
      <c r="P136" t="s">
        <v>26</v>
      </c>
      <c r="Q136">
        <v>350</v>
      </c>
      <c r="R136" t="str">
        <f>IF(B136="","",_xlfn.XLOOKUP(B136,DB!$A$2:$A$205,DB!$C$2:$C$205,"")&amp;"")</f>
        <v>Sector 5</v>
      </c>
      <c r="S136" t="str">
        <f>IF(B136="","",_xlfn.XLOOKUP(B136,DB!$A$2:$A$205,DB!$E$2:$E$205,""))</f>
        <v>Sector 4</v>
      </c>
      <c r="T136" t="str">
        <f>IF(B136="","",_xlfn.XLOOKUP(B136,DB!$A$2:$A$205,DB!$F$2:$F$205,""))</f>
        <v>VOMAR/XUDUN</v>
      </c>
      <c r="U136" t="str">
        <f>IF(B136="","",_xlfn.XLOOKUP(B136,DB!$A$2:$A$205,DB!$D$2:$D$205,""))</f>
        <v>MMTY</v>
      </c>
      <c r="V136" t="str">
        <f>IF(B136="","",IF(OR(COUNTIF(M136,"????N?????W")&gt;0,COUNTIF(M136,"????N?????E")&gt;0,COUNTIF(M136,"????S?????W")&gt;0,COUNTIF(M136,"????S?????E")&gt;0),_xlfn.XLOOKUP(B136,DB!$A$2:$A$205,DB!$B$2:$B$205,""),M136))</f>
        <v>MATOL</v>
      </c>
      <c r="AF136" s="2">
        <v>0.625</v>
      </c>
      <c r="AG136" t="s">
        <v>743</v>
      </c>
      <c r="AH136" s="17">
        <v>240</v>
      </c>
      <c r="AI136" s="17" cm="1">
        <f t="array" ref="AI136">SUMPRODUCT(--(IFERROR(HOUR(Flights_2026_09_3033343536373456789101112[entry_hour]),-1)=HOUR(AF136)),--(IFERROR(Flights_2026_09_3033343536373456789101112[entry_sector],"")=AG136),--(IFERROR(Flights_2026_09_3033343536373456789101112[nfl],-1)&gt;=AH136),--(IFERROR(Flights_2026_09_3033343536373456789101112[nfl],-1)&lt;=IF(AH136=450,450,AH136+9)))</f>
        <v>0</v>
      </c>
    </row>
    <row r="137" spans="1:35" x14ac:dyDescent="0.2">
      <c r="A137" t="s">
        <v>300</v>
      </c>
      <c r="B137" t="s">
        <v>301</v>
      </c>
      <c r="C137" t="s">
        <v>19</v>
      </c>
      <c r="D137" t="s">
        <v>20</v>
      </c>
      <c r="E137" t="s">
        <v>378</v>
      </c>
      <c r="F137" s="35">
        <v>46309.836319444439</v>
      </c>
      <c r="G137" t="s">
        <v>21</v>
      </c>
      <c r="H137" t="s">
        <v>5017</v>
      </c>
      <c r="I137">
        <v>350</v>
      </c>
      <c r="J137" t="s">
        <v>22</v>
      </c>
      <c r="K137" t="s">
        <v>23</v>
      </c>
      <c r="L137">
        <v>637</v>
      </c>
      <c r="M137" t="s">
        <v>540</v>
      </c>
      <c r="N137" s="35">
        <v>46309.799027777779</v>
      </c>
      <c r="O137">
        <v>350</v>
      </c>
      <c r="P137" t="s">
        <v>26</v>
      </c>
      <c r="Q137">
        <v>350</v>
      </c>
      <c r="R137" t="str">
        <f>IF(B137="","",_xlfn.XLOOKUP(B137,DB!$A$2:$A$205,DB!$C$2:$C$205,"")&amp;"")</f>
        <v>Sector 5</v>
      </c>
      <c r="S137" t="str">
        <f>IF(B137="","",_xlfn.XLOOKUP(B137,DB!$A$2:$A$205,DB!$E$2:$E$205,""))</f>
        <v>Sector 4</v>
      </c>
      <c r="T137" t="str">
        <f>IF(B137="","",_xlfn.XLOOKUP(B137,DB!$A$2:$A$205,DB!$F$2:$F$205,""))</f>
        <v>VOMAR/XUDUN</v>
      </c>
      <c r="U137" t="str">
        <f>IF(B137="","",_xlfn.XLOOKUP(B137,DB!$A$2:$A$205,DB!$D$2:$D$205,""))</f>
        <v>MMTY</v>
      </c>
      <c r="V137" t="str">
        <f>IF(B137="","",IF(OR(COUNTIF(M137,"????N?????W")&gt;0,COUNTIF(M137,"????N?????E")&gt;0,COUNTIF(M137,"????S?????W")&gt;0,COUNTIF(M137,"????S?????E")&gt;0),_xlfn.XLOOKUP(B137,DB!$A$2:$A$205,DB!$B$2:$B$205,""),M137))</f>
        <v>DUTNA</v>
      </c>
      <c r="AF137" s="2">
        <v>0.625</v>
      </c>
      <c r="AG137" t="s">
        <v>743</v>
      </c>
      <c r="AH137" s="17">
        <v>250</v>
      </c>
      <c r="AI137" s="17" cm="1">
        <f t="array" ref="AI137">SUMPRODUCT(--(IFERROR(HOUR(Flights_2026_09_3033343536373456789101112[entry_hour]),-1)=HOUR(AF137)),--(IFERROR(Flights_2026_09_3033343536373456789101112[entry_sector],"")=AG137),--(IFERROR(Flights_2026_09_3033343536373456789101112[nfl],-1)&gt;=AH137),--(IFERROR(Flights_2026_09_3033343536373456789101112[nfl],-1)&lt;=IF(AH137=450,450,AH137+9)))</f>
        <v>0</v>
      </c>
    </row>
    <row r="138" spans="1:35" x14ac:dyDescent="0.2">
      <c r="A138" t="s">
        <v>306</v>
      </c>
      <c r="B138" t="s">
        <v>307</v>
      </c>
      <c r="C138" t="s">
        <v>19</v>
      </c>
      <c r="D138" t="s">
        <v>120</v>
      </c>
      <c r="E138" t="s">
        <v>5018</v>
      </c>
      <c r="F138" s="35">
        <v>46309.837870370371</v>
      </c>
      <c r="G138" t="s">
        <v>21</v>
      </c>
      <c r="H138" t="s">
        <v>5019</v>
      </c>
      <c r="I138">
        <v>350</v>
      </c>
      <c r="J138" t="s">
        <v>22</v>
      </c>
      <c r="K138" t="s">
        <v>23</v>
      </c>
      <c r="L138">
        <v>532</v>
      </c>
      <c r="M138" t="s">
        <v>25</v>
      </c>
      <c r="N138" s="35">
        <v>46309.80605324074</v>
      </c>
      <c r="O138">
        <v>350</v>
      </c>
      <c r="P138" t="s">
        <v>26</v>
      </c>
      <c r="Q138">
        <v>350</v>
      </c>
      <c r="R138" t="str">
        <f>IF(B138="","",_xlfn.XLOOKUP(B138,DB!$A$2:$A$205,DB!$C$2:$C$205,"")&amp;"")</f>
        <v>Sector 5</v>
      </c>
      <c r="S138" t="str">
        <f>IF(B138="","",_xlfn.XLOOKUP(B138,DB!$A$2:$A$205,DB!$E$2:$E$205,""))</f>
        <v>Sector 4</v>
      </c>
      <c r="T138" t="str">
        <f>IF(B138="","",_xlfn.XLOOKUP(B138,DB!$A$2:$A$205,DB!$F$2:$F$205,""))</f>
        <v>VOMAR/XUDUN</v>
      </c>
      <c r="U138" t="str">
        <f>IF(B138="","",_xlfn.XLOOKUP(B138,DB!$A$2:$A$205,DB!$D$2:$D$205,""))</f>
        <v>KZHU</v>
      </c>
      <c r="V138" t="str">
        <f>IF(B138="","",IF(OR(COUNTIF(M138,"????N?????W")&gt;0,COUNTIF(M138,"????N?????E")&gt;0,COUNTIF(M138,"????S?????W")&gt;0,COUNTIF(M138,"????S?????E")&gt;0),_xlfn.XLOOKUP(B138,DB!$A$2:$A$205,DB!$B$2:$B$205,""),M138))</f>
        <v>KEHLI</v>
      </c>
      <c r="AF138" s="2">
        <v>0.625</v>
      </c>
      <c r="AG138" t="s">
        <v>743</v>
      </c>
      <c r="AH138" s="17">
        <v>260</v>
      </c>
      <c r="AI138" s="17" cm="1">
        <f t="array" ref="AI138">SUMPRODUCT(--(IFERROR(HOUR(Flights_2026_09_3033343536373456789101112[entry_hour]),-1)=HOUR(AF138)),--(IFERROR(Flights_2026_09_3033343536373456789101112[entry_sector],"")=AG138),--(IFERROR(Flights_2026_09_3033343536373456789101112[nfl],-1)&gt;=AH138),--(IFERROR(Flights_2026_09_3033343536373456789101112[nfl],-1)&lt;=IF(AH138=450,450,AH138+9)))</f>
        <v>0</v>
      </c>
    </row>
    <row r="139" spans="1:35" x14ac:dyDescent="0.2">
      <c r="A139" t="s">
        <v>489</v>
      </c>
      <c r="B139" t="s">
        <v>490</v>
      </c>
      <c r="C139" t="s">
        <v>19</v>
      </c>
      <c r="D139" t="s">
        <v>50</v>
      </c>
      <c r="E139" t="s">
        <v>3820</v>
      </c>
      <c r="F139" s="35">
        <v>46309.839560185181</v>
      </c>
      <c r="G139" t="s">
        <v>21</v>
      </c>
      <c r="H139" t="s">
        <v>5020</v>
      </c>
      <c r="I139">
        <v>330</v>
      </c>
      <c r="J139" t="s">
        <v>22</v>
      </c>
      <c r="K139" t="s">
        <v>23</v>
      </c>
      <c r="L139">
        <v>791</v>
      </c>
      <c r="M139" t="s">
        <v>84</v>
      </c>
      <c r="N139" s="35">
        <v>46309.793668981481</v>
      </c>
      <c r="O139">
        <v>330</v>
      </c>
      <c r="P139" t="s">
        <v>26</v>
      </c>
      <c r="Q139">
        <v>330</v>
      </c>
      <c r="R139" t="str">
        <f>IF(B139="","",_xlfn.XLOOKUP(B139,DB!$A$2:$A$205,DB!$C$2:$C$205,"")&amp;"")</f>
        <v>Sector 5</v>
      </c>
      <c r="S139" t="str">
        <f>IF(B139="","",_xlfn.XLOOKUP(B139,DB!$A$2:$A$205,DB!$E$2:$E$205,""))</f>
        <v>Sector 4</v>
      </c>
      <c r="T139" t="str">
        <f>IF(B139="","",_xlfn.XLOOKUP(B139,DB!$A$2:$A$205,DB!$F$2:$F$205,""))</f>
        <v>VOMAR/XUDUN</v>
      </c>
      <c r="U139" t="str">
        <f>IF(B139="","",_xlfn.XLOOKUP(B139,DB!$A$2:$A$205,DB!$D$2:$D$205,""))</f>
        <v>KZHU</v>
      </c>
      <c r="V139" t="str">
        <f>IF(B139="","",IF(OR(COUNTIF(M139,"????N?????W")&gt;0,COUNTIF(M139,"????N?????E")&gt;0,COUNTIF(M139,"????S?????W")&gt;0,COUNTIF(M139,"????S?????E")&gt;0),_xlfn.XLOOKUP(B139,DB!$A$2:$A$205,DB!$B$2:$B$205,""),M139))</f>
        <v>MATOL</v>
      </c>
      <c r="AF139" s="2">
        <v>0.625</v>
      </c>
      <c r="AG139" t="s">
        <v>743</v>
      </c>
      <c r="AH139" s="17">
        <v>270</v>
      </c>
      <c r="AI139" s="17" cm="1">
        <f t="array" ref="AI139">SUMPRODUCT(--(IFERROR(HOUR(Flights_2026_09_3033343536373456789101112[entry_hour]),-1)=HOUR(AF139)),--(IFERROR(Flights_2026_09_3033343536373456789101112[entry_sector],"")=AG139),--(IFERROR(Flights_2026_09_3033343536373456789101112[nfl],-1)&gt;=AH139),--(IFERROR(Flights_2026_09_3033343536373456789101112[nfl],-1)&lt;=IF(AH139=450,450,AH139+9)))</f>
        <v>0</v>
      </c>
    </row>
    <row r="140" spans="1:35" x14ac:dyDescent="0.2">
      <c r="A140" t="s">
        <v>1268</v>
      </c>
      <c r="B140" t="s">
        <v>287</v>
      </c>
      <c r="C140" t="s">
        <v>19</v>
      </c>
      <c r="D140" t="s">
        <v>90</v>
      </c>
      <c r="E140" t="s">
        <v>677</v>
      </c>
      <c r="F140" s="35">
        <v>46309.840775462959</v>
      </c>
      <c r="G140" t="s">
        <v>21</v>
      </c>
      <c r="H140" t="s">
        <v>5021</v>
      </c>
      <c r="I140">
        <v>380</v>
      </c>
      <c r="J140" t="s">
        <v>22</v>
      </c>
      <c r="K140" t="s">
        <v>23</v>
      </c>
      <c r="L140">
        <v>193</v>
      </c>
      <c r="M140" t="s">
        <v>37</v>
      </c>
      <c r="N140" s="35">
        <v>46309.824456018519</v>
      </c>
      <c r="O140">
        <v>304</v>
      </c>
      <c r="P140" t="s">
        <v>26</v>
      </c>
      <c r="Q140">
        <v>220</v>
      </c>
      <c r="R140" t="str">
        <f>IF(B140="","",_xlfn.XLOOKUP(B140,DB!$A$2:$A$205,DB!$C$2:$C$205,"")&amp;"")</f>
        <v>Sector 3</v>
      </c>
      <c r="S140" t="str">
        <f>IF(B140="","",_xlfn.XLOOKUP(B140,DB!$A$2:$A$205,DB!$E$2:$E$205,""))</f>
        <v>Sector 3</v>
      </c>
      <c r="T140" t="str">
        <f>IF(B140="","",_xlfn.XLOOKUP(B140,DB!$A$2:$A$205,DB!$F$2:$F$205,""))</f>
        <v>NOSAT</v>
      </c>
      <c r="U140" t="str">
        <f>IF(B140="","",_xlfn.XLOOKUP(B140,DB!$A$2:$A$205,DB!$D$2:$D$205,""))</f>
        <v>MUFH</v>
      </c>
      <c r="V140" t="str">
        <f>IF(B140="","",IF(OR(COUNTIF(M140,"????N?????W")&gt;0,COUNTIF(M140,"????N?????E")&gt;0,COUNTIF(M140,"????S?????W")&gt;0,COUNTIF(M140,"????S?????E")&gt;0),_xlfn.XLOOKUP(B140,DB!$A$2:$A$205,DB!$B$2:$B$205,""),M140))</f>
        <v>NOSAT</v>
      </c>
      <c r="AF140" s="2">
        <v>0.625</v>
      </c>
      <c r="AG140" t="s">
        <v>743</v>
      </c>
      <c r="AH140" s="17">
        <v>280</v>
      </c>
      <c r="AI140" s="17" cm="1">
        <f t="array" ref="AI140">SUMPRODUCT(--(IFERROR(HOUR(Flights_2026_09_3033343536373456789101112[entry_hour]),-1)=HOUR(AF140)),--(IFERROR(Flights_2026_09_3033343536373456789101112[entry_sector],"")=AG140),--(IFERROR(Flights_2026_09_3033343536373456789101112[nfl],-1)&gt;=AH140),--(IFERROR(Flights_2026_09_3033343536373456789101112[nfl],-1)&lt;=IF(AH140=450,450,AH140+9)))</f>
        <v>0</v>
      </c>
    </row>
    <row r="141" spans="1:35" x14ac:dyDescent="0.2">
      <c r="A141" t="s">
        <v>255</v>
      </c>
      <c r="B141" t="s">
        <v>19</v>
      </c>
      <c r="C141" t="s">
        <v>19</v>
      </c>
      <c r="D141" t="s">
        <v>256</v>
      </c>
      <c r="F141" s="35">
        <v>46309.841527777782</v>
      </c>
      <c r="G141" t="s">
        <v>28</v>
      </c>
      <c r="H141" t="s">
        <v>5022</v>
      </c>
      <c r="I141">
        <v>15</v>
      </c>
      <c r="J141" t="s">
        <v>30</v>
      </c>
      <c r="K141" t="s">
        <v>31</v>
      </c>
      <c r="L141">
        <v>128</v>
      </c>
      <c r="M141" t="s">
        <v>19</v>
      </c>
      <c r="N141" s="35">
        <v>46309.810914351852</v>
      </c>
      <c r="O141">
        <v>0</v>
      </c>
      <c r="P141" t="s">
        <v>32</v>
      </c>
      <c r="Q141">
        <v>15</v>
      </c>
      <c r="R141" t="str">
        <f>IF(B141="","",_xlfn.XLOOKUP(B141,DB!$A$2:$A$205,DB!$C$2:$C$205,"")&amp;"")</f>
        <v/>
      </c>
      <c r="S141" t="str">
        <f>IF(B141="","",_xlfn.XLOOKUP(B141,DB!$A$2:$A$205,DB!$E$2:$E$205,""))</f>
        <v/>
      </c>
      <c r="T141" t="str">
        <f>IF(B141="","",_xlfn.XLOOKUP(B141,DB!$A$2:$A$205,DB!$F$2:$F$205,""))</f>
        <v/>
      </c>
      <c r="U141" t="str">
        <f>IF(B141="","",_xlfn.XLOOKUP(B141,DB!$A$2:$A$205,DB!$D$2:$D$205,""))</f>
        <v/>
      </c>
      <c r="V141" t="str">
        <f>IF(B141="","",IF(OR(COUNTIF(M141,"????N?????W")&gt;0,COUNTIF(M141,"????N?????E")&gt;0,COUNTIF(M141,"????S?????W")&gt;0,COUNTIF(M141,"????S?????E")&gt;0),_xlfn.XLOOKUP(B141,DB!$A$2:$A$205,DB!$B$2:$B$205,""),M141))</f>
        <v>MMUN</v>
      </c>
      <c r="AF141" s="2">
        <v>0.625</v>
      </c>
      <c r="AG141" t="s">
        <v>743</v>
      </c>
      <c r="AH141" s="17">
        <v>290</v>
      </c>
      <c r="AI141" s="17" cm="1">
        <f t="array" ref="AI141">SUMPRODUCT(--(IFERROR(HOUR(Flights_2026_09_3033343536373456789101112[entry_hour]),-1)=HOUR(AF141)),--(IFERROR(Flights_2026_09_3033343536373456789101112[entry_sector],"")=AG141),--(IFERROR(Flights_2026_09_3033343536373456789101112[nfl],-1)&gt;=AH141),--(IFERROR(Flights_2026_09_3033343536373456789101112[nfl],-1)&lt;=IF(AH141=450,450,AH141+9)))</f>
        <v>0</v>
      </c>
    </row>
    <row r="142" spans="1:35" x14ac:dyDescent="0.2">
      <c r="A142" t="s">
        <v>500</v>
      </c>
      <c r="B142" t="s">
        <v>301</v>
      </c>
      <c r="C142" t="s">
        <v>19</v>
      </c>
      <c r="D142" t="s">
        <v>107</v>
      </c>
      <c r="E142" t="s">
        <v>501</v>
      </c>
      <c r="F142" s="35">
        <v>46309.842731481476</v>
      </c>
      <c r="G142" t="s">
        <v>21</v>
      </c>
      <c r="H142" t="s">
        <v>5023</v>
      </c>
      <c r="I142">
        <v>350</v>
      </c>
      <c r="J142" t="s">
        <v>22</v>
      </c>
      <c r="K142" t="s">
        <v>23</v>
      </c>
      <c r="L142">
        <v>516</v>
      </c>
      <c r="M142" t="s">
        <v>25</v>
      </c>
      <c r="N142" s="35">
        <v>46309.810219907406</v>
      </c>
      <c r="O142">
        <v>370</v>
      </c>
      <c r="P142" t="s">
        <v>26</v>
      </c>
      <c r="Q142">
        <v>350</v>
      </c>
      <c r="R142" t="str">
        <f>IF(B142="","",_xlfn.XLOOKUP(B142,DB!$A$2:$A$205,DB!$C$2:$C$205,"")&amp;"")</f>
        <v>Sector 5</v>
      </c>
      <c r="S142" t="str">
        <f>IF(B142="","",_xlfn.XLOOKUP(B142,DB!$A$2:$A$205,DB!$E$2:$E$205,""))</f>
        <v>Sector 4</v>
      </c>
      <c r="T142" t="str">
        <f>IF(B142="","",_xlfn.XLOOKUP(B142,DB!$A$2:$A$205,DB!$F$2:$F$205,""))</f>
        <v>VOMAR/XUDUN</v>
      </c>
      <c r="U142" t="str">
        <f>IF(B142="","",_xlfn.XLOOKUP(B142,DB!$A$2:$A$205,DB!$D$2:$D$205,""))</f>
        <v>MMTY</v>
      </c>
      <c r="V142" t="str">
        <f>IF(B142="","",IF(OR(COUNTIF(M142,"????N?????W")&gt;0,COUNTIF(M142,"????N?????E")&gt;0,COUNTIF(M142,"????S?????W")&gt;0,COUNTIF(M142,"????S?????E")&gt;0),_xlfn.XLOOKUP(B142,DB!$A$2:$A$205,DB!$B$2:$B$205,""),M142))</f>
        <v>KEHLI</v>
      </c>
      <c r="AF142" s="2">
        <v>0.625</v>
      </c>
      <c r="AG142" t="s">
        <v>743</v>
      </c>
      <c r="AH142" s="17">
        <v>300</v>
      </c>
      <c r="AI142" s="17" cm="1">
        <f t="array" ref="AI142">SUMPRODUCT(--(IFERROR(HOUR(Flights_2026_09_3033343536373456789101112[entry_hour]),-1)=HOUR(AF142)),--(IFERROR(Flights_2026_09_3033343536373456789101112[entry_sector],"")=AG142),--(IFERROR(Flights_2026_09_3033343536373456789101112[nfl],-1)&gt;=AH142),--(IFERROR(Flights_2026_09_3033343536373456789101112[nfl],-1)&lt;=IF(AH142=450,450,AH142+9)))</f>
        <v>0</v>
      </c>
    </row>
    <row r="143" spans="1:35" x14ac:dyDescent="0.2">
      <c r="A143" t="s">
        <v>314</v>
      </c>
      <c r="B143" t="s">
        <v>89</v>
      </c>
      <c r="C143" t="s">
        <v>19</v>
      </c>
      <c r="D143" t="s">
        <v>47</v>
      </c>
      <c r="E143" t="s">
        <v>4430</v>
      </c>
      <c r="F143" s="35">
        <v>46309.844178240739</v>
      </c>
      <c r="G143" t="s">
        <v>21</v>
      </c>
      <c r="H143" t="s">
        <v>5024</v>
      </c>
      <c r="I143">
        <v>340</v>
      </c>
      <c r="J143" t="s">
        <v>22</v>
      </c>
      <c r="K143" t="s">
        <v>23</v>
      </c>
      <c r="L143">
        <v>217</v>
      </c>
      <c r="M143" t="s">
        <v>44</v>
      </c>
      <c r="N143" s="35">
        <v>46309.826192129629</v>
      </c>
      <c r="O143">
        <v>274</v>
      </c>
      <c r="P143" t="s">
        <v>26</v>
      </c>
      <c r="Q143">
        <v>360</v>
      </c>
      <c r="R143" t="str">
        <f>IF(B143="","",_xlfn.XLOOKUP(B143,DB!$A$2:$A$205,DB!$C$2:$C$205,"")&amp;"")</f>
        <v>Sector 7</v>
      </c>
      <c r="S143" t="str">
        <f>IF(B143="","",_xlfn.XLOOKUP(B143,DB!$A$2:$A$205,DB!$E$2:$E$205,""))</f>
        <v>Sector 7</v>
      </c>
      <c r="T143" t="str">
        <f>IF(B143="","",_xlfn.XLOOKUP(B143,DB!$A$2:$A$205,DB!$F$2:$F$205,""))</f>
        <v>PAULE/SIGMA</v>
      </c>
      <c r="U143" t="str">
        <f>IF(B143="","",_xlfn.XLOOKUP(B143,DB!$A$2:$A$205,DB!$D$2:$D$205,""))</f>
        <v>MHCC</v>
      </c>
      <c r="V143" t="str">
        <f>IF(B143="","",IF(OR(COUNTIF(M143,"????N?????W")&gt;0,COUNTIF(M143,"????N?????E")&gt;0,COUNTIF(M143,"????S?????W")&gt;0,COUNTIF(M143,"????S?????E")&gt;0),_xlfn.XLOOKUP(B143,DB!$A$2:$A$205,DB!$B$2:$B$205,""),M143))</f>
        <v>SIGMA</v>
      </c>
      <c r="AF143" s="2">
        <v>0.625</v>
      </c>
      <c r="AG143" t="s">
        <v>743</v>
      </c>
      <c r="AH143" s="17">
        <v>310</v>
      </c>
      <c r="AI143" s="17" cm="1">
        <f t="array" ref="AI143">SUMPRODUCT(--(IFERROR(HOUR(Flights_2026_09_3033343536373456789101112[entry_hour]),-1)=HOUR(AF143)),--(IFERROR(Flights_2026_09_3033343536373456789101112[entry_sector],"")=AG143),--(IFERROR(Flights_2026_09_3033343536373456789101112[nfl],-1)&gt;=AH143),--(IFERROR(Flights_2026_09_3033343536373456789101112[nfl],-1)&lt;=IF(AH143=450,450,AH143+9)))</f>
        <v>0</v>
      </c>
    </row>
    <row r="144" spans="1:35" x14ac:dyDescent="0.2">
      <c r="A144" t="s">
        <v>156</v>
      </c>
      <c r="B144" t="s">
        <v>75</v>
      </c>
      <c r="C144" t="s">
        <v>19</v>
      </c>
      <c r="D144" t="s">
        <v>50</v>
      </c>
      <c r="E144" t="s">
        <v>799</v>
      </c>
      <c r="F144" s="35">
        <v>46309.845625000002</v>
      </c>
      <c r="G144" t="s">
        <v>21</v>
      </c>
      <c r="H144" t="s">
        <v>5025</v>
      </c>
      <c r="I144">
        <v>350</v>
      </c>
      <c r="J144" t="s">
        <v>22</v>
      </c>
      <c r="K144" t="s">
        <v>23</v>
      </c>
      <c r="L144">
        <v>931</v>
      </c>
      <c r="M144" t="s">
        <v>136</v>
      </c>
      <c r="N144" s="35">
        <v>46309.790902777779</v>
      </c>
      <c r="O144">
        <v>350</v>
      </c>
      <c r="P144" t="s">
        <v>26</v>
      </c>
      <c r="Q144">
        <v>350</v>
      </c>
      <c r="R144" t="str">
        <f>IF(B144="","",_xlfn.XLOOKUP(B144,DB!$A$2:$A$205,DB!$C$2:$C$205,"")&amp;"")</f>
        <v>Sector 5</v>
      </c>
      <c r="S144" t="str">
        <f>IF(B144="","",_xlfn.XLOOKUP(B144,DB!$A$2:$A$205,DB!$E$2:$E$205,""))</f>
        <v>Sector 4</v>
      </c>
      <c r="T144" t="str">
        <f>IF(B144="","",_xlfn.XLOOKUP(B144,DB!$A$2:$A$205,DB!$F$2:$F$205,""))</f>
        <v>VOMAR/XUDUN</v>
      </c>
      <c r="U144" t="str">
        <f>IF(B144="","",_xlfn.XLOOKUP(B144,DB!$A$2:$A$205,DB!$D$2:$D$205,""))</f>
        <v>MMEX</v>
      </c>
      <c r="V144" t="str">
        <f>IF(B144="","",IF(OR(COUNTIF(M144,"????N?????W")&gt;0,COUNTIF(M144,"????N?????E")&gt;0,COUNTIF(M144,"????S?????W")&gt;0,COUNTIF(M144,"????S?????E")&gt;0),_xlfn.XLOOKUP(B144,DB!$A$2:$A$205,DB!$B$2:$B$205,""),M144))</f>
        <v>LIDAM</v>
      </c>
      <c r="AF144" s="2">
        <v>0.625</v>
      </c>
      <c r="AG144" t="s">
        <v>743</v>
      </c>
      <c r="AH144" s="17">
        <v>320</v>
      </c>
      <c r="AI144" s="17" cm="1">
        <f t="array" ref="AI144">SUMPRODUCT(--(IFERROR(HOUR(Flights_2026_09_3033343536373456789101112[entry_hour]),-1)=HOUR(AF144)),--(IFERROR(Flights_2026_09_3033343536373456789101112[entry_sector],"")=AG144),--(IFERROR(Flights_2026_09_3033343536373456789101112[nfl],-1)&gt;=AH144),--(IFERROR(Flights_2026_09_3033343536373456789101112[nfl],-1)&lt;=IF(AH144=450,450,AH144+9)))</f>
        <v>0</v>
      </c>
    </row>
    <row r="145" spans="1:35" x14ac:dyDescent="0.2">
      <c r="A145" t="s">
        <v>312</v>
      </c>
      <c r="B145" t="s">
        <v>313</v>
      </c>
      <c r="C145" t="s">
        <v>19</v>
      </c>
      <c r="D145" t="s">
        <v>41</v>
      </c>
      <c r="E145" t="s">
        <v>3285</v>
      </c>
      <c r="F145" s="35">
        <v>46309.847581018519</v>
      </c>
      <c r="G145" t="s">
        <v>21</v>
      </c>
      <c r="H145" t="s">
        <v>5026</v>
      </c>
      <c r="I145">
        <v>350</v>
      </c>
      <c r="J145" t="s">
        <v>22</v>
      </c>
      <c r="K145" t="s">
        <v>23</v>
      </c>
      <c r="L145">
        <v>929</v>
      </c>
      <c r="M145" t="s">
        <v>313</v>
      </c>
      <c r="N145" s="35">
        <v>46309.790972222225</v>
      </c>
      <c r="O145">
        <v>15</v>
      </c>
      <c r="P145" t="s">
        <v>26</v>
      </c>
      <c r="Q145">
        <v>350</v>
      </c>
      <c r="R145" t="str">
        <f>IF(B145="","",_xlfn.XLOOKUP(B145,DB!$A$2:$A$205,DB!$C$2:$C$205,"")&amp;"")</f>
        <v>Sector 1</v>
      </c>
      <c r="S145" t="str">
        <f>IF(B145="","",_xlfn.XLOOKUP(B145,DB!$A$2:$A$205,DB!$E$2:$E$205,""))</f>
        <v>Sector 4</v>
      </c>
      <c r="T145" t="str">
        <f>IF(B145="","",_xlfn.XLOOKUP(B145,DB!$A$2:$A$205,DB!$F$2:$F$205,""))</f>
        <v>VOMAR/XUDUN</v>
      </c>
      <c r="U145" t="str">
        <f>IF(B145="","",_xlfn.XLOOKUP(B145,DB!$A$2:$A$205,DB!$D$2:$D$205,""))</f>
        <v>MMID</v>
      </c>
      <c r="V145" t="str">
        <f>IF(B145="","",IF(OR(COUNTIF(M145,"????N?????W")&gt;0,COUNTIF(M145,"????N?????E")&gt;0,COUNTIF(M145,"????S?????W")&gt;0,COUNTIF(M145,"????S?????E")&gt;0),_xlfn.XLOOKUP(B145,DB!$A$2:$A$205,DB!$B$2:$B$205,""),M145))</f>
        <v>MMTG</v>
      </c>
      <c r="AF145" s="2">
        <v>0.625</v>
      </c>
      <c r="AG145" t="s">
        <v>743</v>
      </c>
      <c r="AH145" s="17">
        <v>330</v>
      </c>
      <c r="AI145" s="17" cm="1">
        <f t="array" ref="AI145">SUMPRODUCT(--(IFERROR(HOUR(Flights_2026_09_3033343536373456789101112[entry_hour]),-1)=HOUR(AF145)),--(IFERROR(Flights_2026_09_3033343536373456789101112[entry_sector],"")=AG145),--(IFERROR(Flights_2026_09_3033343536373456789101112[nfl],-1)&gt;=AH145),--(IFERROR(Flights_2026_09_3033343536373456789101112[nfl],-1)&lt;=IF(AH145=450,450,AH145+9)))</f>
        <v>0</v>
      </c>
    </row>
    <row r="146" spans="1:35" x14ac:dyDescent="0.2">
      <c r="A146" t="s">
        <v>316</v>
      </c>
      <c r="B146" t="s">
        <v>75</v>
      </c>
      <c r="C146" t="s">
        <v>19</v>
      </c>
      <c r="D146" t="s">
        <v>41</v>
      </c>
      <c r="E146" t="s">
        <v>641</v>
      </c>
      <c r="F146" s="35">
        <v>46309.850659722222</v>
      </c>
      <c r="G146" t="s">
        <v>28</v>
      </c>
      <c r="H146" t="s">
        <v>5027</v>
      </c>
      <c r="I146">
        <v>370</v>
      </c>
      <c r="J146" t="s">
        <v>22</v>
      </c>
      <c r="K146" t="s">
        <v>23</v>
      </c>
      <c r="L146">
        <v>865</v>
      </c>
      <c r="M146" t="s">
        <v>136</v>
      </c>
      <c r="N146" s="35">
        <v>46309.801018518519</v>
      </c>
      <c r="O146">
        <v>370</v>
      </c>
      <c r="P146" t="s">
        <v>26</v>
      </c>
      <c r="Q146">
        <v>370</v>
      </c>
      <c r="R146" t="str">
        <f>IF(B146="","",_xlfn.XLOOKUP(B146,DB!$A$2:$A$205,DB!$C$2:$C$205,"")&amp;"")</f>
        <v>Sector 5</v>
      </c>
      <c r="S146" t="str">
        <f>IF(B146="","",_xlfn.XLOOKUP(B146,DB!$A$2:$A$205,DB!$E$2:$E$205,""))</f>
        <v>Sector 4</v>
      </c>
      <c r="T146" t="str">
        <f>IF(B146="","",_xlfn.XLOOKUP(B146,DB!$A$2:$A$205,DB!$F$2:$F$205,""))</f>
        <v>VOMAR/XUDUN</v>
      </c>
      <c r="U146" t="str">
        <f>IF(B146="","",_xlfn.XLOOKUP(B146,DB!$A$2:$A$205,DB!$D$2:$D$205,""))</f>
        <v>MMEX</v>
      </c>
      <c r="V146" t="str">
        <f>IF(B146="","",IF(OR(COUNTIF(M146,"????N?????W")&gt;0,COUNTIF(M146,"????N?????E")&gt;0,COUNTIF(M146,"????S?????W")&gt;0,COUNTIF(M146,"????S?????E")&gt;0),_xlfn.XLOOKUP(B146,DB!$A$2:$A$205,DB!$B$2:$B$205,""),M146))</f>
        <v>LIDAM</v>
      </c>
      <c r="AF146" s="2">
        <v>0.625</v>
      </c>
      <c r="AG146" t="s">
        <v>743</v>
      </c>
      <c r="AH146" s="17">
        <v>340</v>
      </c>
      <c r="AI146" s="17" cm="1">
        <f t="array" ref="AI146">SUMPRODUCT(--(IFERROR(HOUR(Flights_2026_09_3033343536373456789101112[entry_hour]),-1)=HOUR(AF146)),--(IFERROR(Flights_2026_09_3033343536373456789101112[entry_sector],"")=AG146),--(IFERROR(Flights_2026_09_3033343536373456789101112[nfl],-1)&gt;=AH146),--(IFERROR(Flights_2026_09_3033343536373456789101112[nfl],-1)&lt;=IF(AH146=450,450,AH146+9)))</f>
        <v>0</v>
      </c>
    </row>
    <row r="147" spans="1:35" x14ac:dyDescent="0.2">
      <c r="A147" t="s">
        <v>1872</v>
      </c>
      <c r="B147" t="s">
        <v>735</v>
      </c>
      <c r="C147" t="s">
        <v>19</v>
      </c>
      <c r="D147" t="s">
        <v>259</v>
      </c>
      <c r="E147" t="s">
        <v>5028</v>
      </c>
      <c r="F147" s="35">
        <v>46309.853310185186</v>
      </c>
      <c r="G147" t="s">
        <v>21</v>
      </c>
      <c r="H147" t="s">
        <v>5029</v>
      </c>
      <c r="I147">
        <v>310</v>
      </c>
      <c r="J147" t="s">
        <v>22</v>
      </c>
      <c r="K147" t="s">
        <v>23</v>
      </c>
      <c r="L147">
        <v>453</v>
      </c>
      <c r="M147" t="s">
        <v>218</v>
      </c>
      <c r="N147" s="35">
        <v>46309.823715277773</v>
      </c>
      <c r="O147">
        <v>310</v>
      </c>
      <c r="P147" t="s">
        <v>26</v>
      </c>
      <c r="Q147">
        <v>310</v>
      </c>
      <c r="R147" t="str">
        <f>IF(B147="","",_xlfn.XLOOKUP(B147,DB!$A$2:$A$205,DB!$C$2:$C$205,"")&amp;"")</f>
        <v>Sector 5</v>
      </c>
      <c r="S147" t="str">
        <f>IF(B147="","",_xlfn.XLOOKUP(B147,DB!$A$2:$A$205,DB!$E$2:$E$205,""))</f>
        <v>Sector 4</v>
      </c>
      <c r="T147" t="str">
        <f>IF(B147="","",_xlfn.XLOOKUP(B147,DB!$A$2:$A$205,DB!$F$2:$F$205,""))</f>
        <v>VOMAR/XUDUN</v>
      </c>
      <c r="U147" t="str">
        <f>IF(B147="","",_xlfn.XLOOKUP(B147,DB!$A$2:$A$205,DB!$D$2:$D$205,""))</f>
        <v>KZHU</v>
      </c>
      <c r="V147" t="str">
        <f>IF(B147="","",IF(OR(COUNTIF(M147,"????N?????W")&gt;0,COUNTIF(M147,"????N?????E")&gt;0,COUNTIF(M147,"????S?????W")&gt;0,COUNTIF(M147,"????S?????E")&gt;0),_xlfn.XLOOKUP(B147,DB!$A$2:$A$205,DB!$B$2:$B$205,""),M147))</f>
        <v>IRDOV</v>
      </c>
      <c r="AF147" s="2">
        <v>0.625</v>
      </c>
      <c r="AG147" t="s">
        <v>743</v>
      </c>
      <c r="AH147" s="17">
        <v>350</v>
      </c>
      <c r="AI147" s="17" cm="1">
        <f t="array" ref="AI147">SUMPRODUCT(--(IFERROR(HOUR(Flights_2026_09_3033343536373456789101112[entry_hour]),-1)=HOUR(AF147)),--(IFERROR(Flights_2026_09_3033343536373456789101112[entry_sector],"")=AG147),--(IFERROR(Flights_2026_09_3033343536373456789101112[nfl],-1)&gt;=AH147),--(IFERROR(Flights_2026_09_3033343536373456789101112[nfl],-1)&lt;=IF(AH147=450,450,AH147+9)))</f>
        <v>0</v>
      </c>
    </row>
    <row r="148" spans="1:35" x14ac:dyDescent="0.2">
      <c r="A148" t="s">
        <v>318</v>
      </c>
      <c r="B148" t="s">
        <v>206</v>
      </c>
      <c r="C148" t="s">
        <v>19</v>
      </c>
      <c r="D148" t="s">
        <v>53</v>
      </c>
      <c r="E148" t="s">
        <v>4687</v>
      </c>
      <c r="F148" s="35">
        <v>46309.854699074072</v>
      </c>
      <c r="G148" t="s">
        <v>21</v>
      </c>
      <c r="H148" t="s">
        <v>5030</v>
      </c>
      <c r="I148">
        <v>320</v>
      </c>
      <c r="J148" t="s">
        <v>22</v>
      </c>
      <c r="K148" t="s">
        <v>23</v>
      </c>
      <c r="L148">
        <v>211</v>
      </c>
      <c r="M148" t="s">
        <v>44</v>
      </c>
      <c r="N148" s="35">
        <v>46309.837476851855</v>
      </c>
      <c r="O148">
        <v>210</v>
      </c>
      <c r="P148" t="s">
        <v>26</v>
      </c>
      <c r="Q148">
        <v>360</v>
      </c>
      <c r="R148" t="str">
        <f>IF(B148="","",_xlfn.XLOOKUP(B148,DB!$A$2:$A$205,DB!$C$2:$C$205,"")&amp;"")</f>
        <v>Sector 7</v>
      </c>
      <c r="S148" t="str">
        <f>IF(B148="","",_xlfn.XLOOKUP(B148,DB!$A$2:$A$205,DB!$E$2:$E$205,""))</f>
        <v>Sector 7</v>
      </c>
      <c r="T148" t="str">
        <f>IF(B148="","",_xlfn.XLOOKUP(B148,DB!$A$2:$A$205,DB!$F$2:$F$205,""))</f>
        <v>PAULE/SIGMA</v>
      </c>
      <c r="U148" t="str">
        <f>IF(B148="","",_xlfn.XLOOKUP(B148,DB!$A$2:$A$205,DB!$D$2:$D$205,""))</f>
        <v>MHCC</v>
      </c>
      <c r="V148" t="str">
        <f>IF(B148="","",IF(OR(COUNTIF(M148,"????N?????W")&gt;0,COUNTIF(M148,"????N?????E")&gt;0,COUNTIF(M148,"????S?????W")&gt;0,COUNTIF(M148,"????S?????E")&gt;0),_xlfn.XLOOKUP(B148,DB!$A$2:$A$205,DB!$B$2:$B$205,""),M148))</f>
        <v>SIGMA</v>
      </c>
      <c r="AF148" s="2">
        <v>0.625</v>
      </c>
      <c r="AG148" t="s">
        <v>743</v>
      </c>
      <c r="AH148" s="17">
        <v>360</v>
      </c>
      <c r="AI148" s="17" cm="1">
        <f t="array" ref="AI148">SUMPRODUCT(--(IFERROR(HOUR(Flights_2026_09_3033343536373456789101112[entry_hour]),-1)=HOUR(AF148)),--(IFERROR(Flights_2026_09_3033343536373456789101112[entry_sector],"")=AG148),--(IFERROR(Flights_2026_09_3033343536373456789101112[nfl],-1)&gt;=AH148),--(IFERROR(Flights_2026_09_3033343536373456789101112[nfl],-1)&lt;=IF(AH148=450,450,AH148+9)))</f>
        <v>0</v>
      </c>
    </row>
    <row r="149" spans="1:35" x14ac:dyDescent="0.2">
      <c r="A149" t="s">
        <v>304</v>
      </c>
      <c r="B149" t="s">
        <v>213</v>
      </c>
      <c r="C149" t="s">
        <v>19</v>
      </c>
      <c r="D149" t="s">
        <v>90</v>
      </c>
      <c r="E149" t="s">
        <v>230</v>
      </c>
      <c r="F149" s="35">
        <v>46309.855694444443</v>
      </c>
      <c r="G149" t="s">
        <v>21</v>
      </c>
      <c r="H149" t="s">
        <v>5031</v>
      </c>
      <c r="I149">
        <v>390</v>
      </c>
      <c r="J149" t="s">
        <v>22</v>
      </c>
      <c r="K149" t="s">
        <v>23</v>
      </c>
      <c r="L149">
        <v>492</v>
      </c>
      <c r="M149" t="s">
        <v>25</v>
      </c>
      <c r="N149" s="35">
        <v>46309.824849537035</v>
      </c>
      <c r="O149">
        <v>390</v>
      </c>
      <c r="P149" t="s">
        <v>26</v>
      </c>
      <c r="Q149">
        <v>390</v>
      </c>
      <c r="R149" t="str">
        <f>IF(B149="","",_xlfn.XLOOKUP(B149,DB!$A$2:$A$205,DB!$C$2:$C$205,"")&amp;"")</f>
        <v>Sector 5</v>
      </c>
      <c r="S149" t="str">
        <f>IF(B149="","",_xlfn.XLOOKUP(B149,DB!$A$2:$A$205,DB!$E$2:$E$205,""))</f>
        <v>Sector 4</v>
      </c>
      <c r="T149" t="str">
        <f>IF(B149="","",_xlfn.XLOOKUP(B149,DB!$A$2:$A$205,DB!$F$2:$F$205,""))</f>
        <v>VOMAR/XUDUN</v>
      </c>
      <c r="U149" t="str">
        <f>IF(B149="","",_xlfn.XLOOKUP(B149,DB!$A$2:$A$205,DB!$D$2:$D$205,""))</f>
        <v>KZHU</v>
      </c>
      <c r="V149" t="str">
        <f>IF(B149="","",IF(OR(COUNTIF(M149,"????N?????W")&gt;0,COUNTIF(M149,"????N?????E")&gt;0,COUNTIF(M149,"????S?????W")&gt;0,COUNTIF(M149,"????S?????E")&gt;0),_xlfn.XLOOKUP(B149,DB!$A$2:$A$205,DB!$B$2:$B$205,""),M149))</f>
        <v>KEHLI</v>
      </c>
      <c r="AF149" s="2">
        <v>0.625</v>
      </c>
      <c r="AG149" t="s">
        <v>743</v>
      </c>
      <c r="AH149" s="17">
        <v>370</v>
      </c>
      <c r="AI149" s="17" cm="1">
        <f t="array" ref="AI149">SUMPRODUCT(--(IFERROR(HOUR(Flights_2026_09_3033343536373456789101112[entry_hour]),-1)=HOUR(AF149)),--(IFERROR(Flights_2026_09_3033343536373456789101112[entry_sector],"")=AG149),--(IFERROR(Flights_2026_09_3033343536373456789101112[nfl],-1)&gt;=AH149),--(IFERROR(Flights_2026_09_3033343536373456789101112[nfl],-1)&lt;=IF(AH149=450,450,AH149+9)))</f>
        <v>0</v>
      </c>
    </row>
    <row r="150" spans="1:35" x14ac:dyDescent="0.2">
      <c r="A150" t="s">
        <v>417</v>
      </c>
      <c r="B150" t="s">
        <v>71</v>
      </c>
      <c r="C150" t="s">
        <v>19</v>
      </c>
      <c r="D150" t="s">
        <v>72</v>
      </c>
      <c r="E150" t="s">
        <v>4051</v>
      </c>
      <c r="F150" s="35">
        <v>46309.857187500005</v>
      </c>
      <c r="G150" t="s">
        <v>21</v>
      </c>
      <c r="H150" t="s">
        <v>5032</v>
      </c>
      <c r="I150">
        <v>220</v>
      </c>
      <c r="J150" t="s">
        <v>22</v>
      </c>
      <c r="K150" t="s">
        <v>23</v>
      </c>
      <c r="L150">
        <v>190</v>
      </c>
      <c r="M150" t="s">
        <v>37</v>
      </c>
      <c r="N150" s="35">
        <v>46309.842280092591</v>
      </c>
      <c r="O150">
        <v>179</v>
      </c>
      <c r="P150" t="s">
        <v>38</v>
      </c>
      <c r="Q150">
        <v>220</v>
      </c>
      <c r="R150" t="str">
        <f>IF(B150="","",_xlfn.XLOOKUP(B150,DB!$A$2:$A$205,DB!$C$2:$C$205,"")&amp;"")</f>
        <v>Sector 3</v>
      </c>
      <c r="S150" t="str">
        <f>IF(B150="","",_xlfn.XLOOKUP(B150,DB!$A$2:$A$205,DB!$E$2:$E$205,""))</f>
        <v>Sector 3</v>
      </c>
      <c r="T150" t="str">
        <f>IF(B150="","",_xlfn.XLOOKUP(B150,DB!$A$2:$A$205,DB!$F$2:$F$205,""))</f>
        <v>NOSAT</v>
      </c>
      <c r="U150" t="str">
        <f>IF(B150="","",_xlfn.XLOOKUP(B150,DB!$A$2:$A$205,DB!$D$2:$D$205,""))</f>
        <v>MUFH</v>
      </c>
      <c r="V150" t="str">
        <f>IF(B150="","",IF(OR(COUNTIF(M150,"????N?????W")&gt;0,COUNTIF(M150,"????N?????E")&gt;0,COUNTIF(M150,"????S?????W")&gt;0,COUNTIF(M150,"????S?????E")&gt;0),_xlfn.XLOOKUP(B150,DB!$A$2:$A$205,DB!$B$2:$B$205,""),M150))</f>
        <v>NOSAT</v>
      </c>
      <c r="AF150" s="2">
        <v>0.625</v>
      </c>
      <c r="AG150" t="s">
        <v>743</v>
      </c>
      <c r="AH150" s="17">
        <v>380</v>
      </c>
      <c r="AI150" s="17" cm="1">
        <f t="array" ref="AI150">SUMPRODUCT(--(IFERROR(HOUR(Flights_2026_09_3033343536373456789101112[entry_hour]),-1)=HOUR(AF150)),--(IFERROR(Flights_2026_09_3033343536373456789101112[entry_sector],"")=AG150),--(IFERROR(Flights_2026_09_3033343536373456789101112[nfl],-1)&gt;=AH150),--(IFERROR(Flights_2026_09_3033343536373456789101112[nfl],-1)&lt;=IF(AH150=450,450,AH150+9)))</f>
        <v>0</v>
      </c>
    </row>
    <row r="151" spans="1:35" x14ac:dyDescent="0.2">
      <c r="A151" t="s">
        <v>323</v>
      </c>
      <c r="B151" t="s">
        <v>324</v>
      </c>
      <c r="C151" t="s">
        <v>19</v>
      </c>
      <c r="D151" t="s">
        <v>41</v>
      </c>
      <c r="E151" t="s">
        <v>632</v>
      </c>
      <c r="F151" s="35">
        <v>46309.86037037037</v>
      </c>
      <c r="G151" t="s">
        <v>21</v>
      </c>
      <c r="H151" t="s">
        <v>5033</v>
      </c>
      <c r="I151">
        <v>390</v>
      </c>
      <c r="J151" t="s">
        <v>22</v>
      </c>
      <c r="K151" t="s">
        <v>23</v>
      </c>
      <c r="L151">
        <v>363</v>
      </c>
      <c r="M151" t="s">
        <v>4285</v>
      </c>
      <c r="N151" s="35">
        <v>46309.835312499999</v>
      </c>
      <c r="O151">
        <v>390</v>
      </c>
      <c r="P151" t="s">
        <v>26</v>
      </c>
      <c r="Q151">
        <v>390</v>
      </c>
      <c r="R151" t="str">
        <f>IF(B151="","",_xlfn.XLOOKUP(B151,DB!$A$2:$A$205,DB!$C$2:$C$205,"")&amp;"")</f>
        <v>Sector 7</v>
      </c>
      <c r="S151" t="str">
        <f>IF(B151="","",_xlfn.XLOOKUP(B151,DB!$A$2:$A$205,DB!$E$2:$E$205,""))</f>
        <v>Sector 7</v>
      </c>
      <c r="T151" t="str">
        <f>IF(B151="","",_xlfn.XLOOKUP(B151,DB!$A$2:$A$205,DB!$F$2:$F$205,""))</f>
        <v>PAULE/SIGMA</v>
      </c>
      <c r="U151" t="str">
        <f>IF(B151="","",_xlfn.XLOOKUP(B151,DB!$A$2:$A$205,DB!$D$2:$D$205,""))</f>
        <v>MHCC</v>
      </c>
      <c r="V151" t="str">
        <f>IF(B151="","",IF(OR(COUNTIF(M151,"????N?????W")&gt;0,COUNTIF(M151,"????N?????E")&gt;0,COUNTIF(M151,"????S?????W")&gt;0,COUNTIF(M151,"????S?????E")&gt;0),_xlfn.XLOOKUP(B151,DB!$A$2:$A$205,DB!$B$2:$B$205,""),M151))</f>
        <v>CTM</v>
      </c>
      <c r="AF151" s="2">
        <v>0.625</v>
      </c>
      <c r="AG151" t="s">
        <v>743</v>
      </c>
      <c r="AH151" s="17">
        <v>390</v>
      </c>
      <c r="AI151" s="17" cm="1">
        <f t="array" ref="AI151">SUMPRODUCT(--(IFERROR(HOUR(Flights_2026_09_3033343536373456789101112[entry_hour]),-1)=HOUR(AF151)),--(IFERROR(Flights_2026_09_3033343536373456789101112[entry_sector],"")=AG151),--(IFERROR(Flights_2026_09_3033343536373456789101112[nfl],-1)&gt;=AH151),--(IFERROR(Flights_2026_09_3033343536373456789101112[nfl],-1)&lt;=IF(AH151=450,450,AH151+9)))</f>
        <v>0</v>
      </c>
    </row>
    <row r="152" spans="1:35" x14ac:dyDescent="0.2">
      <c r="A152" t="s">
        <v>308</v>
      </c>
      <c r="B152" t="s">
        <v>59</v>
      </c>
      <c r="C152" t="s">
        <v>19</v>
      </c>
      <c r="D152" t="s">
        <v>47</v>
      </c>
      <c r="E152" t="s">
        <v>4405</v>
      </c>
      <c r="F152" s="35">
        <v>46309.863483796296</v>
      </c>
      <c r="G152" t="s">
        <v>21</v>
      </c>
      <c r="H152" t="s">
        <v>5034</v>
      </c>
      <c r="I152">
        <v>360</v>
      </c>
      <c r="J152" t="s">
        <v>22</v>
      </c>
      <c r="K152" t="s">
        <v>23</v>
      </c>
      <c r="L152">
        <v>162</v>
      </c>
      <c r="M152" t="s">
        <v>37</v>
      </c>
      <c r="N152" s="35">
        <v>46309.851423611108</v>
      </c>
      <c r="O152">
        <v>248</v>
      </c>
      <c r="P152" t="s">
        <v>26</v>
      </c>
      <c r="Q152">
        <v>220</v>
      </c>
      <c r="R152" t="str">
        <f>IF(B152="","",_xlfn.XLOOKUP(B152,DB!$A$2:$A$205,DB!$C$2:$C$205,"")&amp;"")</f>
        <v>Sector 3</v>
      </c>
      <c r="S152" t="str">
        <f>IF(B152="","",_xlfn.XLOOKUP(B152,DB!$A$2:$A$205,DB!$E$2:$E$205,""))</f>
        <v>Sector 3</v>
      </c>
      <c r="T152" t="str">
        <f>IF(B152="","",_xlfn.XLOOKUP(B152,DB!$A$2:$A$205,DB!$F$2:$F$205,""))</f>
        <v>NOSAT</v>
      </c>
      <c r="U152" t="str">
        <f>IF(B152="","",_xlfn.XLOOKUP(B152,DB!$A$2:$A$205,DB!$D$2:$D$205,""))</f>
        <v>MUFH</v>
      </c>
      <c r="V152" t="str">
        <f>IF(B152="","",IF(OR(COUNTIF(M152,"????N?????W")&gt;0,COUNTIF(M152,"????N?????E")&gt;0,COUNTIF(M152,"????S?????W")&gt;0,COUNTIF(M152,"????S?????E")&gt;0),_xlfn.XLOOKUP(B152,DB!$A$2:$A$205,DB!$B$2:$B$205,""),M152))</f>
        <v>NOSAT</v>
      </c>
      <c r="AF152" s="2">
        <v>0.625</v>
      </c>
      <c r="AG152" t="s">
        <v>743</v>
      </c>
      <c r="AH152" s="17">
        <v>400</v>
      </c>
      <c r="AI152" s="17" cm="1">
        <f t="array" ref="AI152">SUMPRODUCT(--(IFERROR(HOUR(Flights_2026_09_3033343536373456789101112[entry_hour]),-1)=HOUR(AF152)),--(IFERROR(Flights_2026_09_3033343536373456789101112[entry_sector],"")=AG152),--(IFERROR(Flights_2026_09_3033343536373456789101112[nfl],-1)&gt;=AH152),--(IFERROR(Flights_2026_09_3033343536373456789101112[nfl],-1)&lt;=IF(AH152=450,450,AH152+9)))</f>
        <v>0</v>
      </c>
    </row>
    <row r="153" spans="1:35" x14ac:dyDescent="0.2">
      <c r="A153" t="s">
        <v>319</v>
      </c>
      <c r="B153" t="s">
        <v>313</v>
      </c>
      <c r="C153" t="s">
        <v>19</v>
      </c>
      <c r="D153" t="s">
        <v>41</v>
      </c>
      <c r="E153" t="s">
        <v>403</v>
      </c>
      <c r="F153" s="35">
        <v>46309.865902777776</v>
      </c>
      <c r="G153" t="s">
        <v>21</v>
      </c>
      <c r="H153" t="s">
        <v>5035</v>
      </c>
      <c r="I153">
        <v>370</v>
      </c>
      <c r="J153" t="s">
        <v>22</v>
      </c>
      <c r="K153" t="s">
        <v>23</v>
      </c>
      <c r="L153">
        <v>900</v>
      </c>
      <c r="M153" t="s">
        <v>313</v>
      </c>
      <c r="N153" s="35">
        <v>46309.80972222222</v>
      </c>
      <c r="O153">
        <v>15</v>
      </c>
      <c r="P153" t="s">
        <v>26</v>
      </c>
      <c r="Q153">
        <v>370</v>
      </c>
      <c r="R153" t="str">
        <f>IF(B153="","",_xlfn.XLOOKUP(B153,DB!$A$2:$A$205,DB!$C$2:$C$205,"")&amp;"")</f>
        <v>Sector 1</v>
      </c>
      <c r="S153" t="str">
        <f>IF(B153="","",_xlfn.XLOOKUP(B153,DB!$A$2:$A$205,DB!$E$2:$E$205,""))</f>
        <v>Sector 4</v>
      </c>
      <c r="T153" t="str">
        <f>IF(B153="","",_xlfn.XLOOKUP(B153,DB!$A$2:$A$205,DB!$F$2:$F$205,""))</f>
        <v>VOMAR/XUDUN</v>
      </c>
      <c r="U153" t="str">
        <f>IF(B153="","",_xlfn.XLOOKUP(B153,DB!$A$2:$A$205,DB!$D$2:$D$205,""))</f>
        <v>MMID</v>
      </c>
      <c r="V153" t="str">
        <f>IF(B153="","",IF(OR(COUNTIF(M153,"????N?????W")&gt;0,COUNTIF(M153,"????N?????E")&gt;0,COUNTIF(M153,"????S?????W")&gt;0,COUNTIF(M153,"????S?????E")&gt;0),_xlfn.XLOOKUP(B153,DB!$A$2:$A$205,DB!$B$2:$B$205,""),M153))</f>
        <v>MMTG</v>
      </c>
      <c r="AF153" s="2">
        <v>0.625</v>
      </c>
      <c r="AG153" t="s">
        <v>743</v>
      </c>
      <c r="AH153" s="17">
        <v>410</v>
      </c>
      <c r="AI153" s="17" cm="1">
        <f t="array" ref="AI153">SUMPRODUCT(--(IFERROR(HOUR(Flights_2026_09_3033343536373456789101112[entry_hour]),-1)=HOUR(AF153)),--(IFERROR(Flights_2026_09_3033343536373456789101112[entry_sector],"")=AG153),--(IFERROR(Flights_2026_09_3033343536373456789101112[nfl],-1)&gt;=AH153),--(IFERROR(Flights_2026_09_3033343536373456789101112[nfl],-1)&lt;=IF(AH153=450,450,AH153+9)))</f>
        <v>0</v>
      </c>
    </row>
    <row r="154" spans="1:35" x14ac:dyDescent="0.2">
      <c r="A154" t="s">
        <v>2752</v>
      </c>
      <c r="B154" t="s">
        <v>188</v>
      </c>
      <c r="C154" t="s">
        <v>19</v>
      </c>
      <c r="D154" t="s">
        <v>408</v>
      </c>
      <c r="E154" t="s">
        <v>531</v>
      </c>
      <c r="F154" s="35">
        <v>46309.878148148149</v>
      </c>
      <c r="G154" t="s">
        <v>21</v>
      </c>
      <c r="H154" t="s">
        <v>5036</v>
      </c>
      <c r="I154">
        <v>400</v>
      </c>
      <c r="J154" t="s">
        <v>22</v>
      </c>
      <c r="K154" t="s">
        <v>23</v>
      </c>
      <c r="L154">
        <v>243</v>
      </c>
      <c r="M154" t="s">
        <v>190</v>
      </c>
      <c r="N154" s="35">
        <v>46309.858518518522</v>
      </c>
      <c r="O154">
        <v>229</v>
      </c>
      <c r="P154" t="s">
        <v>38</v>
      </c>
      <c r="Q154">
        <v>400</v>
      </c>
      <c r="R154" t="str">
        <f>IF(B154="","",_xlfn.XLOOKUP(B154,DB!$A$2:$A$205,DB!$C$2:$C$205,"")&amp;"")</f>
        <v>Sector 7</v>
      </c>
      <c r="S154" t="str">
        <f>IF(B154="","",_xlfn.XLOOKUP(B154,DB!$A$2:$A$205,DB!$E$2:$E$205,""))</f>
        <v>Sector 7</v>
      </c>
      <c r="T154" t="str">
        <f>IF(B154="","",_xlfn.XLOOKUP(B154,DB!$A$2:$A$205,DB!$F$2:$F$205,""))</f>
        <v>PAULE/SIGMA</v>
      </c>
      <c r="U154" t="str">
        <f>IF(B154="","",_xlfn.XLOOKUP(B154,DB!$A$2:$A$205,DB!$D$2:$D$205,""))</f>
        <v>MHCC</v>
      </c>
      <c r="V154" t="str">
        <f>IF(B154="","",IF(OR(COUNTIF(M154,"????N?????W")&gt;0,COUNTIF(M154,"????N?????E")&gt;0,COUNTIF(M154,"????S?????W")&gt;0,COUNTIF(M154,"????S?????E")&gt;0),_xlfn.XLOOKUP(B154,DB!$A$2:$A$205,DB!$B$2:$B$205,""),M154))</f>
        <v>ILUBA</v>
      </c>
      <c r="AF154" s="2">
        <v>0.625</v>
      </c>
      <c r="AG154" t="s">
        <v>743</v>
      </c>
      <c r="AH154" s="17">
        <v>420</v>
      </c>
      <c r="AI154" s="17" cm="1">
        <f t="array" ref="AI154">SUMPRODUCT(--(IFERROR(HOUR(Flights_2026_09_3033343536373456789101112[entry_hour]),-1)=HOUR(AF154)),--(IFERROR(Flights_2026_09_3033343536373456789101112[entry_sector],"")=AG154),--(IFERROR(Flights_2026_09_3033343536373456789101112[nfl],-1)&gt;=AH154),--(IFERROR(Flights_2026_09_3033343536373456789101112[nfl],-1)&lt;=IF(AH154=450,450,AH154+9)))</f>
        <v>0</v>
      </c>
    </row>
    <row r="155" spans="1:35" x14ac:dyDescent="0.2">
      <c r="A155" t="s">
        <v>643</v>
      </c>
      <c r="B155" t="s">
        <v>310</v>
      </c>
      <c r="C155" t="s">
        <v>19</v>
      </c>
      <c r="D155" t="s">
        <v>107</v>
      </c>
      <c r="E155" t="s">
        <v>5037</v>
      </c>
      <c r="F155" s="35">
        <v>46309.880543981482</v>
      </c>
      <c r="G155" t="s">
        <v>21</v>
      </c>
      <c r="H155" t="s">
        <v>5038</v>
      </c>
      <c r="I155">
        <v>350</v>
      </c>
      <c r="J155" t="s">
        <v>22</v>
      </c>
      <c r="K155" t="s">
        <v>23</v>
      </c>
      <c r="L155">
        <v>489</v>
      </c>
      <c r="M155" t="s">
        <v>24</v>
      </c>
      <c r="N155" s="35">
        <v>46309.849861111114</v>
      </c>
      <c r="O155">
        <v>350</v>
      </c>
      <c r="P155" t="s">
        <v>26</v>
      </c>
      <c r="Q155">
        <v>350</v>
      </c>
      <c r="R155" t="str">
        <f>IF(B155="","",_xlfn.XLOOKUP(B155,DB!$A$2:$A$205,DB!$C$2:$C$205,"")&amp;"")</f>
        <v>Sector 3</v>
      </c>
      <c r="S155" t="str">
        <f>IF(B155="","",_xlfn.XLOOKUP(B155,DB!$A$2:$A$205,DB!$E$2:$E$205,""))</f>
        <v>Sector 3</v>
      </c>
      <c r="T155" t="str">
        <f>IF(B155="","",_xlfn.XLOOKUP(B155,DB!$A$2:$A$205,DB!$F$2:$F$205,""))</f>
        <v>NOSAT</v>
      </c>
      <c r="U155" t="str">
        <f>IF(B155="","",_xlfn.XLOOKUP(B155,DB!$A$2:$A$205,DB!$D$2:$D$205,""))</f>
        <v>KZHU</v>
      </c>
      <c r="V155" t="str">
        <f>IF(B155="","",IF(OR(COUNTIF(M155,"????N?????W")&gt;0,COUNTIF(M155,"????N?????E")&gt;0,COUNTIF(M155,"????S?????W")&gt;0,COUNTIF(M155,"????S?????E")&gt;0),_xlfn.XLOOKUP(B155,DB!$A$2:$A$205,DB!$B$2:$B$205,""),M155))</f>
        <v>PISAD</v>
      </c>
      <c r="AF155" s="2">
        <v>0.625</v>
      </c>
      <c r="AG155" t="s">
        <v>743</v>
      </c>
      <c r="AH155" s="17">
        <v>430</v>
      </c>
      <c r="AI155" s="17" cm="1">
        <f t="array" ref="AI155">SUMPRODUCT(--(IFERROR(HOUR(Flights_2026_09_3033343536373456789101112[entry_hour]),-1)=HOUR(AF155)),--(IFERROR(Flights_2026_09_3033343536373456789101112[entry_sector],"")=AG155),--(IFERROR(Flights_2026_09_3033343536373456789101112[nfl],-1)&gt;=AH155),--(IFERROR(Flights_2026_09_3033343536373456789101112[nfl],-1)&lt;=IF(AH155=450,450,AH155+9)))</f>
        <v>0</v>
      </c>
    </row>
    <row r="156" spans="1:35" x14ac:dyDescent="0.2">
      <c r="A156" t="s">
        <v>5039</v>
      </c>
      <c r="B156" t="s">
        <v>4870</v>
      </c>
      <c r="C156" t="s">
        <v>19</v>
      </c>
      <c r="D156" t="s">
        <v>169</v>
      </c>
      <c r="E156" t="s">
        <v>5039</v>
      </c>
      <c r="F156" s="35">
        <v>46309.882210648153</v>
      </c>
      <c r="G156" t="s">
        <v>21</v>
      </c>
      <c r="H156" t="s">
        <v>5040</v>
      </c>
      <c r="I156">
        <v>430</v>
      </c>
      <c r="J156" t="s">
        <v>22</v>
      </c>
      <c r="K156" t="s">
        <v>31</v>
      </c>
      <c r="L156">
        <v>499</v>
      </c>
      <c r="M156" t="s">
        <v>25</v>
      </c>
      <c r="N156" s="35">
        <v>46309.850243055553</v>
      </c>
      <c r="O156">
        <v>430</v>
      </c>
      <c r="P156" t="s">
        <v>26</v>
      </c>
      <c r="Q156">
        <v>430</v>
      </c>
      <c r="R156" t="str">
        <f>IF(B156="","",_xlfn.XLOOKUP(B156,DB!$A$2:$A$205,DB!$C$2:$C$205,"")&amp;"")</f>
        <v/>
      </c>
      <c r="S156" t="str">
        <f>IF(B156="","",_xlfn.XLOOKUP(B156,DB!$A$2:$A$205,DB!$E$2:$E$205,""))</f>
        <v/>
      </c>
      <c r="T156" t="str">
        <f>IF(B156="","",_xlfn.XLOOKUP(B156,DB!$A$2:$A$205,DB!$F$2:$F$205,""))</f>
        <v/>
      </c>
      <c r="U156" t="str">
        <f>IF(B156="","",_xlfn.XLOOKUP(B156,DB!$A$2:$A$205,DB!$D$2:$D$205,""))</f>
        <v/>
      </c>
      <c r="V156" t="str">
        <f>IF(B156="","",IF(OR(COUNTIF(M156,"????N?????W")&gt;0,COUNTIF(M156,"????N?????E")&gt;0,COUNTIF(M156,"????S?????W")&gt;0,COUNTIF(M156,"????S?????E")&gt;0),_xlfn.XLOOKUP(B156,DB!$A$2:$A$205,DB!$B$2:$B$205,""),M156))</f>
        <v>KEHLI</v>
      </c>
      <c r="AF156" s="2">
        <v>0.625</v>
      </c>
      <c r="AG156" t="s">
        <v>743</v>
      </c>
      <c r="AH156" s="17">
        <v>440</v>
      </c>
      <c r="AI156" s="17" cm="1">
        <f t="array" ref="AI156">SUMPRODUCT(--(IFERROR(HOUR(Flights_2026_09_3033343536373456789101112[entry_hour]),-1)=HOUR(AF156)),--(IFERROR(Flights_2026_09_3033343536373456789101112[entry_sector],"")=AG156),--(IFERROR(Flights_2026_09_3033343536373456789101112[nfl],-1)&gt;=AH156),--(IFERROR(Flights_2026_09_3033343536373456789101112[nfl],-1)&lt;=IF(AH156=450,450,AH156+9)))</f>
        <v>0</v>
      </c>
    </row>
    <row r="157" spans="1:35" x14ac:dyDescent="0.2">
      <c r="A157" t="s">
        <v>416</v>
      </c>
      <c r="B157" t="s">
        <v>188</v>
      </c>
      <c r="C157" t="s">
        <v>19</v>
      </c>
      <c r="D157" t="s">
        <v>107</v>
      </c>
      <c r="E157" t="s">
        <v>189</v>
      </c>
      <c r="F157" s="35">
        <v>46309.88585648148</v>
      </c>
      <c r="G157" t="s">
        <v>21</v>
      </c>
      <c r="H157" t="s">
        <v>5041</v>
      </c>
      <c r="I157">
        <v>340</v>
      </c>
      <c r="J157" t="s">
        <v>22</v>
      </c>
      <c r="K157" t="s">
        <v>23</v>
      </c>
      <c r="L157">
        <v>264</v>
      </c>
      <c r="M157" t="s">
        <v>190</v>
      </c>
      <c r="N157" s="35">
        <v>46309.868067129632</v>
      </c>
      <c r="O157">
        <v>160</v>
      </c>
      <c r="P157" t="s">
        <v>26</v>
      </c>
      <c r="Q157">
        <v>370</v>
      </c>
      <c r="R157" t="str">
        <f>IF(B157="","",_xlfn.XLOOKUP(B157,DB!$A$2:$A$205,DB!$C$2:$C$205,"")&amp;"")</f>
        <v>Sector 7</v>
      </c>
      <c r="S157" t="str">
        <f>IF(B157="","",_xlfn.XLOOKUP(B157,DB!$A$2:$A$205,DB!$E$2:$E$205,""))</f>
        <v>Sector 7</v>
      </c>
      <c r="T157" t="str">
        <f>IF(B157="","",_xlfn.XLOOKUP(B157,DB!$A$2:$A$205,DB!$F$2:$F$205,""))</f>
        <v>PAULE/SIGMA</v>
      </c>
      <c r="U157" t="str">
        <f>IF(B157="","",_xlfn.XLOOKUP(B157,DB!$A$2:$A$205,DB!$D$2:$D$205,""))</f>
        <v>MHCC</v>
      </c>
      <c r="V157" t="str">
        <f>IF(B157="","",IF(OR(COUNTIF(M157,"????N?????W")&gt;0,COUNTIF(M157,"????N?????E")&gt;0,COUNTIF(M157,"????S?????W")&gt;0,COUNTIF(M157,"????S?????E")&gt;0),_xlfn.XLOOKUP(B157,DB!$A$2:$A$205,DB!$B$2:$B$205,""),M157))</f>
        <v>ILUBA</v>
      </c>
      <c r="AF157" s="2">
        <v>0.625</v>
      </c>
      <c r="AG157" t="s">
        <v>743</v>
      </c>
      <c r="AH157" s="17">
        <v>450</v>
      </c>
      <c r="AI157" s="17" cm="1">
        <f t="array" ref="AI157">SUMPRODUCT(--(IFERROR(HOUR(Flights_2026_09_3033343536373456789101112[entry_hour]),-1)=HOUR(AF157)),--(IFERROR(Flights_2026_09_3033343536373456789101112[entry_sector],"")=AG157),--(IFERROR(Flights_2026_09_3033343536373456789101112[nfl],-1)&gt;=AH157),--(IFERROR(Flights_2026_09_3033343536373456789101112[nfl],-1)&lt;=IF(AH157=450,450,AH157+9)))</f>
        <v>0</v>
      </c>
    </row>
    <row r="158" spans="1:35" x14ac:dyDescent="0.2">
      <c r="A158" t="s">
        <v>5042</v>
      </c>
      <c r="B158" t="s">
        <v>102</v>
      </c>
      <c r="C158" t="s">
        <v>19</v>
      </c>
      <c r="D158" t="s">
        <v>41</v>
      </c>
      <c r="E158" t="s">
        <v>100</v>
      </c>
      <c r="F158" s="35">
        <v>46309.887511574074</v>
      </c>
      <c r="G158" t="s">
        <v>21</v>
      </c>
      <c r="H158" t="s">
        <v>5043</v>
      </c>
      <c r="I158">
        <v>370</v>
      </c>
      <c r="J158" t="s">
        <v>22</v>
      </c>
      <c r="K158" t="s">
        <v>23</v>
      </c>
      <c r="L158">
        <v>937</v>
      </c>
      <c r="M158" t="s">
        <v>892</v>
      </c>
      <c r="N158" s="35">
        <v>46309.836076388892</v>
      </c>
      <c r="O158">
        <v>287</v>
      </c>
      <c r="P158" t="s">
        <v>26</v>
      </c>
      <c r="Q158">
        <v>370</v>
      </c>
      <c r="R158" t="str">
        <f>IF(B158="","",_xlfn.XLOOKUP(B158,DB!$A$2:$A$205,DB!$C$2:$C$205,"")&amp;"")</f>
        <v>Sector 6</v>
      </c>
      <c r="S158" t="str">
        <f>IF(B158="","",_xlfn.XLOOKUP(B158,DB!$A$2:$A$205,DB!$E$2:$E$205,""))</f>
        <v>Sector 4</v>
      </c>
      <c r="T158" t="str">
        <f>IF(B158="","",_xlfn.XLOOKUP(B158,DB!$A$2:$A$205,DB!$F$2:$F$205,""))</f>
        <v>VOMAR/XUDUN</v>
      </c>
      <c r="U158" t="str">
        <f>IF(B158="","",_xlfn.XLOOKUP(B158,DB!$A$2:$A$205,DB!$D$2:$D$205,""))</f>
        <v>MMEX</v>
      </c>
      <c r="V158" t="str">
        <f>IF(B158="","",IF(OR(COUNTIF(M158,"????N?????W")&gt;0,COUNTIF(M158,"????N?????E")&gt;0,COUNTIF(M158,"????S?????W")&gt;0,COUNTIF(M158,"????S?????E")&gt;0),_xlfn.XLOOKUP(B158,DB!$A$2:$A$205,DB!$B$2:$B$205,""),M158))</f>
        <v>GOTAS</v>
      </c>
      <c r="AF158" s="2">
        <v>0.625</v>
      </c>
      <c r="AG158" t="s">
        <v>744</v>
      </c>
      <c r="AH158" s="17">
        <v>200</v>
      </c>
      <c r="AI158" s="17" cm="1">
        <f t="array" ref="AI158">SUMPRODUCT(--(IFERROR(HOUR(Flights_2026_09_3033343536373456789101112[entry_hour]),-1)=HOUR(AF158)),--(IFERROR(Flights_2026_09_3033343536373456789101112[entry_sector],"")=AG158),--(IFERROR(Flights_2026_09_3033343536373456789101112[nfl],-1)&gt;=AH158),--(IFERROR(Flights_2026_09_3033343536373456789101112[nfl],-1)&lt;=IF(AH158=450,450,AH158+9)))</f>
        <v>0</v>
      </c>
    </row>
    <row r="159" spans="1:35" x14ac:dyDescent="0.2">
      <c r="A159" t="s">
        <v>329</v>
      </c>
      <c r="B159" t="s">
        <v>330</v>
      </c>
      <c r="C159" t="s">
        <v>19</v>
      </c>
      <c r="D159" t="s">
        <v>20</v>
      </c>
      <c r="E159" t="s">
        <v>5044</v>
      </c>
      <c r="F159" s="35">
        <v>46309.890486111108</v>
      </c>
      <c r="G159" t="s">
        <v>21</v>
      </c>
      <c r="H159" t="s">
        <v>1102</v>
      </c>
      <c r="I159">
        <v>350</v>
      </c>
      <c r="J159" t="s">
        <v>22</v>
      </c>
      <c r="K159" t="s">
        <v>23</v>
      </c>
      <c r="L159">
        <v>802</v>
      </c>
      <c r="M159" t="s">
        <v>84</v>
      </c>
      <c r="N159" s="35">
        <v>46309.844317129631</v>
      </c>
      <c r="O159">
        <v>350</v>
      </c>
      <c r="P159" t="s">
        <v>26</v>
      </c>
      <c r="Q159">
        <v>350</v>
      </c>
      <c r="R159" t="str">
        <f>IF(B159="","",_xlfn.XLOOKUP(B159,DB!$A$2:$A$205,DB!$C$2:$C$205,"")&amp;"")</f>
        <v>Sector 5</v>
      </c>
      <c r="S159" t="str">
        <f>IF(B159="","",_xlfn.XLOOKUP(B159,DB!$A$2:$A$205,DB!$E$2:$E$205,""))</f>
        <v>Sector 4</v>
      </c>
      <c r="T159" t="str">
        <f>IF(B159="","",_xlfn.XLOOKUP(B159,DB!$A$2:$A$205,DB!$F$2:$F$205,""))</f>
        <v>VOMAR/XUDUN</v>
      </c>
      <c r="U159" t="str">
        <f>IF(B159="","",_xlfn.XLOOKUP(B159,DB!$A$2:$A$205,DB!$D$2:$D$205,""))</f>
        <v>MMTY</v>
      </c>
      <c r="V159" t="str">
        <f>IF(B159="","",IF(OR(COUNTIF(M159,"????N?????W")&gt;0,COUNTIF(M159,"????N?????E")&gt;0,COUNTIF(M159,"????S?????W")&gt;0,COUNTIF(M159,"????S?????E")&gt;0),_xlfn.XLOOKUP(B159,DB!$A$2:$A$205,DB!$B$2:$B$205,""),M159))</f>
        <v>MATOL</v>
      </c>
      <c r="AF159" s="2">
        <v>0.625</v>
      </c>
      <c r="AG159" t="s">
        <v>744</v>
      </c>
      <c r="AH159" s="17">
        <v>210</v>
      </c>
      <c r="AI159" s="17" cm="1">
        <f t="array" ref="AI159">SUMPRODUCT(--(IFERROR(HOUR(Flights_2026_09_3033343536373456789101112[entry_hour]),-1)=HOUR(AF159)),--(IFERROR(Flights_2026_09_3033343536373456789101112[entry_sector],"")=AG159),--(IFERROR(Flights_2026_09_3033343536373456789101112[nfl],-1)&gt;=AH159),--(IFERROR(Flights_2026_09_3033343536373456789101112[nfl],-1)&lt;=IF(AH159=450,450,AH159+9)))</f>
        <v>0</v>
      </c>
    </row>
    <row r="160" spans="1:35" x14ac:dyDescent="0.2">
      <c r="A160" t="s">
        <v>327</v>
      </c>
      <c r="B160" t="s">
        <v>65</v>
      </c>
      <c r="C160" t="s">
        <v>19</v>
      </c>
      <c r="D160" t="s">
        <v>20</v>
      </c>
      <c r="E160" t="s">
        <v>527</v>
      </c>
      <c r="F160" s="35">
        <v>46309.897627314815</v>
      </c>
      <c r="G160" t="s">
        <v>21</v>
      </c>
      <c r="H160" t="s">
        <v>5045</v>
      </c>
      <c r="I160">
        <v>350</v>
      </c>
      <c r="J160" t="s">
        <v>22</v>
      </c>
      <c r="K160" t="s">
        <v>23</v>
      </c>
      <c r="L160">
        <v>943</v>
      </c>
      <c r="M160" t="s">
        <v>657</v>
      </c>
      <c r="N160" s="35">
        <v>46309.846342592587</v>
      </c>
      <c r="O160">
        <v>350</v>
      </c>
      <c r="P160" t="s">
        <v>26</v>
      </c>
      <c r="Q160">
        <v>350</v>
      </c>
      <c r="R160" t="str">
        <f>IF(B160="","",_xlfn.XLOOKUP(B160,DB!$A$2:$A$205,DB!$C$2:$C$205,"")&amp;"")</f>
        <v>Sector 6</v>
      </c>
      <c r="S160" t="str">
        <f>IF(B160="","",_xlfn.XLOOKUP(B160,DB!$A$2:$A$205,DB!$E$2:$E$205,""))</f>
        <v>Sector 4</v>
      </c>
      <c r="T160" t="str">
        <f>IF(B160="","",_xlfn.XLOOKUP(B160,DB!$A$2:$A$205,DB!$F$2:$F$205,""))</f>
        <v>VOMAR/XUDUN</v>
      </c>
      <c r="U160" t="str">
        <f>IF(B160="","",_xlfn.XLOOKUP(B160,DB!$A$2:$A$205,DB!$D$2:$D$205,""))</f>
        <v>MMEX</v>
      </c>
      <c r="V160" t="str">
        <f>IF(B160="","",IF(OR(COUNTIF(M160,"????N?????W")&gt;0,COUNTIF(M160,"????N?????E")&gt;0,COUNTIF(M160,"????S?????W")&gt;0,COUNTIF(M160,"????S?????E")&gt;0),_xlfn.XLOOKUP(B160,DB!$A$2:$A$205,DB!$B$2:$B$205,""),M160))</f>
        <v>GOTAS</v>
      </c>
      <c r="AF160" s="2">
        <v>0.625</v>
      </c>
      <c r="AG160" t="s">
        <v>744</v>
      </c>
      <c r="AH160" s="17">
        <v>220</v>
      </c>
      <c r="AI160" s="17" cm="1">
        <f t="array" ref="AI160">SUMPRODUCT(--(IFERROR(HOUR(Flights_2026_09_3033343536373456789101112[entry_hour]),-1)=HOUR(AF160)),--(IFERROR(Flights_2026_09_3033343536373456789101112[entry_sector],"")=AG160),--(IFERROR(Flights_2026_09_3033343536373456789101112[nfl],-1)&gt;=AH160),--(IFERROR(Flights_2026_09_3033343536373456789101112[nfl],-1)&lt;=IF(AH160=450,450,AH160+9)))</f>
        <v>11</v>
      </c>
    </row>
    <row r="161" spans="1:35" x14ac:dyDescent="0.2">
      <c r="A161" t="s">
        <v>423</v>
      </c>
      <c r="B161" t="s">
        <v>269</v>
      </c>
      <c r="C161" t="s">
        <v>19</v>
      </c>
      <c r="D161" t="s">
        <v>41</v>
      </c>
      <c r="E161" t="s">
        <v>927</v>
      </c>
      <c r="F161" s="35">
        <v>46309.900173611109</v>
      </c>
      <c r="G161" t="s">
        <v>21</v>
      </c>
      <c r="H161" t="s">
        <v>4885</v>
      </c>
      <c r="I161">
        <v>370</v>
      </c>
      <c r="J161" t="s">
        <v>22</v>
      </c>
      <c r="K161" t="s">
        <v>23</v>
      </c>
      <c r="L161">
        <v>802</v>
      </c>
      <c r="M161" t="s">
        <v>84</v>
      </c>
      <c r="N161" s="35">
        <v>46309.853634259256</v>
      </c>
      <c r="O161">
        <v>370</v>
      </c>
      <c r="P161" t="s">
        <v>26</v>
      </c>
      <c r="Q161">
        <v>370</v>
      </c>
      <c r="R161" t="str">
        <f>IF(B161="","",_xlfn.XLOOKUP(B161,DB!$A$2:$A$205,DB!$C$2:$C$205,"")&amp;"")</f>
        <v>Sector 5</v>
      </c>
      <c r="S161" t="str">
        <f>IF(B161="","",_xlfn.XLOOKUP(B161,DB!$A$2:$A$205,DB!$E$2:$E$205,""))</f>
        <v>Sector 4</v>
      </c>
      <c r="T161" t="str">
        <f>IF(B161="","",_xlfn.XLOOKUP(B161,DB!$A$2:$A$205,DB!$F$2:$F$205,""))</f>
        <v>VOMAR/XUDUN</v>
      </c>
      <c r="U161" t="str">
        <f>IF(B161="","",_xlfn.XLOOKUP(B161,DB!$A$2:$A$205,DB!$D$2:$D$205,""))</f>
        <v>MMTY</v>
      </c>
      <c r="V161" t="str">
        <f>IF(B161="","",IF(OR(COUNTIF(M161,"????N?????W")&gt;0,COUNTIF(M161,"????N?????E")&gt;0,COUNTIF(M161,"????S?????W")&gt;0,COUNTIF(M161,"????S?????E")&gt;0),_xlfn.XLOOKUP(B161,DB!$A$2:$A$205,DB!$B$2:$B$205,""),M161))</f>
        <v>MATOL</v>
      </c>
      <c r="AF161" s="2">
        <v>0.625</v>
      </c>
      <c r="AG161" t="s">
        <v>744</v>
      </c>
      <c r="AH161" s="17">
        <v>230</v>
      </c>
      <c r="AI161" s="17" cm="1">
        <f t="array" ref="AI161">SUMPRODUCT(--(IFERROR(HOUR(Flights_2026_09_3033343536373456789101112[entry_hour]),-1)=HOUR(AF161)),--(IFERROR(Flights_2026_09_3033343536373456789101112[entry_sector],"")=AG161),--(IFERROR(Flights_2026_09_3033343536373456789101112[nfl],-1)&gt;=AH161),--(IFERROR(Flights_2026_09_3033343536373456789101112[nfl],-1)&lt;=IF(AH161=450,450,AH161+9)))</f>
        <v>0</v>
      </c>
    </row>
    <row r="162" spans="1:35" x14ac:dyDescent="0.2">
      <c r="A162" t="s">
        <v>334</v>
      </c>
      <c r="B162" t="s">
        <v>335</v>
      </c>
      <c r="C162" t="s">
        <v>19</v>
      </c>
      <c r="D162" t="s">
        <v>41</v>
      </c>
      <c r="E162" t="s">
        <v>289</v>
      </c>
      <c r="F162" s="35">
        <v>46309.904803240745</v>
      </c>
      <c r="G162" t="s">
        <v>28</v>
      </c>
      <c r="H162" t="s">
        <v>5046</v>
      </c>
      <c r="I162">
        <v>390</v>
      </c>
      <c r="J162" t="s">
        <v>22</v>
      </c>
      <c r="K162" t="s">
        <v>23</v>
      </c>
      <c r="L162">
        <v>948</v>
      </c>
      <c r="M162" t="s">
        <v>796</v>
      </c>
      <c r="N162" s="35">
        <v>46309.850324074076</v>
      </c>
      <c r="O162">
        <v>390</v>
      </c>
      <c r="P162" t="s">
        <v>26</v>
      </c>
      <c r="Q162">
        <v>390</v>
      </c>
      <c r="R162" t="str">
        <f>IF(B162="","",_xlfn.XLOOKUP(B162,DB!$A$2:$A$205,DB!$C$2:$C$205,"")&amp;"")</f>
        <v>Sector 6</v>
      </c>
      <c r="S162" t="str">
        <f>IF(B162="","",_xlfn.XLOOKUP(B162,DB!$A$2:$A$205,DB!$E$2:$E$205,""))</f>
        <v>Sector 4</v>
      </c>
      <c r="T162" t="str">
        <f>IF(B162="","",_xlfn.XLOOKUP(B162,DB!$A$2:$A$205,DB!$F$2:$F$205,""))</f>
        <v>VOMAR/XUDUN</v>
      </c>
      <c r="U162" t="str">
        <f>IF(B162="","",_xlfn.XLOOKUP(B162,DB!$A$2:$A$205,DB!$D$2:$D$205,""))</f>
        <v>MMEX</v>
      </c>
      <c r="V162" t="str">
        <f>IF(B162="","",IF(OR(COUNTIF(M162,"????N?????W")&gt;0,COUNTIF(M162,"????N?????E")&gt;0,COUNTIF(M162,"????S?????W")&gt;0,COUNTIF(M162,"????S?????E")&gt;0),_xlfn.XLOOKUP(B162,DB!$A$2:$A$205,DB!$B$2:$B$205,""),M162))</f>
        <v>GOTAS</v>
      </c>
      <c r="AF162" s="2">
        <v>0.625</v>
      </c>
      <c r="AG162" t="s">
        <v>744</v>
      </c>
      <c r="AH162" s="17">
        <v>240</v>
      </c>
      <c r="AI162" s="17" cm="1">
        <f t="array" ref="AI162">SUMPRODUCT(--(IFERROR(HOUR(Flights_2026_09_3033343536373456789101112[entry_hour]),-1)=HOUR(AF162)),--(IFERROR(Flights_2026_09_3033343536373456789101112[entry_sector],"")=AG162),--(IFERROR(Flights_2026_09_3033343536373456789101112[nfl],-1)&gt;=AH162),--(IFERROR(Flights_2026_09_3033343536373456789101112[nfl],-1)&lt;=IF(AH162=450,450,AH162+9)))</f>
        <v>0</v>
      </c>
    </row>
    <row r="163" spans="1:35" x14ac:dyDescent="0.2">
      <c r="A163" t="s">
        <v>333</v>
      </c>
      <c r="B163" t="s">
        <v>119</v>
      </c>
      <c r="C163" t="s">
        <v>19</v>
      </c>
      <c r="D163" t="s">
        <v>47</v>
      </c>
      <c r="E163" t="s">
        <v>5047</v>
      </c>
      <c r="F163" s="35">
        <v>46309.906585648147</v>
      </c>
      <c r="G163" t="s">
        <v>21</v>
      </c>
      <c r="H163" t="s">
        <v>5048</v>
      </c>
      <c r="I163">
        <v>350</v>
      </c>
      <c r="J163" t="s">
        <v>22</v>
      </c>
      <c r="K163" t="s">
        <v>23</v>
      </c>
      <c r="L163">
        <v>802</v>
      </c>
      <c r="M163" t="s">
        <v>84</v>
      </c>
      <c r="N163" s="35">
        <v>46309.860173611116</v>
      </c>
      <c r="O163">
        <v>350</v>
      </c>
      <c r="P163" t="s">
        <v>26</v>
      </c>
      <c r="Q163">
        <v>350</v>
      </c>
      <c r="R163" t="str">
        <f>IF(B163="","",_xlfn.XLOOKUP(B163,DB!$A$2:$A$205,DB!$C$2:$C$205,"")&amp;"")</f>
        <v>Sector 5</v>
      </c>
      <c r="S163" t="str">
        <f>IF(B163="","",_xlfn.XLOOKUP(B163,DB!$A$2:$A$205,DB!$E$2:$E$205,""))</f>
        <v>Sector 4</v>
      </c>
      <c r="T163" t="str">
        <f>IF(B163="","",_xlfn.XLOOKUP(B163,DB!$A$2:$A$205,DB!$F$2:$F$205,""))</f>
        <v>VOMAR/XUDUN</v>
      </c>
      <c r="U163" t="str">
        <f>IF(B163="","",_xlfn.XLOOKUP(B163,DB!$A$2:$A$205,DB!$D$2:$D$205,""))</f>
        <v>MMTY</v>
      </c>
      <c r="V163" t="str">
        <f>IF(B163="","",IF(OR(COUNTIF(M163,"????N?????W")&gt;0,COUNTIF(M163,"????N?????E")&gt;0,COUNTIF(M163,"????S?????W")&gt;0,COUNTIF(M163,"????S?????E")&gt;0),_xlfn.XLOOKUP(B163,DB!$A$2:$A$205,DB!$B$2:$B$205,""),M163))</f>
        <v>MATOL</v>
      </c>
      <c r="AF163" s="2">
        <v>0.625</v>
      </c>
      <c r="AG163" t="s">
        <v>744</v>
      </c>
      <c r="AH163" s="17">
        <v>250</v>
      </c>
      <c r="AI163" s="17" cm="1">
        <f t="array" ref="AI163">SUMPRODUCT(--(IFERROR(HOUR(Flights_2026_09_3033343536373456789101112[entry_hour]),-1)=HOUR(AF163)),--(IFERROR(Flights_2026_09_3033343536373456789101112[entry_sector],"")=AG163),--(IFERROR(Flights_2026_09_3033343536373456789101112[nfl],-1)&gt;=AH163),--(IFERROR(Flights_2026_09_3033343536373456789101112[nfl],-1)&lt;=IF(AH163=450,450,AH163+9)))</f>
        <v>0</v>
      </c>
    </row>
    <row r="164" spans="1:35" x14ac:dyDescent="0.2">
      <c r="A164" t="s">
        <v>392</v>
      </c>
      <c r="B164" t="s">
        <v>19</v>
      </c>
      <c r="C164" t="s">
        <v>19</v>
      </c>
      <c r="D164" t="s">
        <v>393</v>
      </c>
      <c r="F164" s="35">
        <v>46309.907858796301</v>
      </c>
      <c r="G164" t="s">
        <v>21</v>
      </c>
      <c r="H164" t="s">
        <v>5049</v>
      </c>
      <c r="I164">
        <v>15</v>
      </c>
      <c r="J164" t="s">
        <v>30</v>
      </c>
      <c r="K164" t="s">
        <v>31</v>
      </c>
      <c r="L164">
        <v>135</v>
      </c>
      <c r="M164" t="s">
        <v>19</v>
      </c>
      <c r="N164" s="35">
        <v>46309.863518518519</v>
      </c>
      <c r="O164">
        <v>0</v>
      </c>
      <c r="P164" t="s">
        <v>32</v>
      </c>
      <c r="Q164">
        <v>15</v>
      </c>
      <c r="R164" t="str">
        <f>IF(B164="","",_xlfn.XLOOKUP(B164,DB!$A$2:$A$205,DB!$C$2:$C$205,"")&amp;"")</f>
        <v/>
      </c>
      <c r="S164" t="str">
        <f>IF(B164="","",_xlfn.XLOOKUP(B164,DB!$A$2:$A$205,DB!$E$2:$E$205,""))</f>
        <v/>
      </c>
      <c r="T164" t="str">
        <f>IF(B164="","",_xlfn.XLOOKUP(B164,DB!$A$2:$A$205,DB!$F$2:$F$205,""))</f>
        <v/>
      </c>
      <c r="U164" t="str">
        <f>IF(B164="","",_xlfn.XLOOKUP(B164,DB!$A$2:$A$205,DB!$D$2:$D$205,""))</f>
        <v/>
      </c>
      <c r="V164" t="str">
        <f>IF(B164="","",IF(OR(COUNTIF(M164,"????N?????W")&gt;0,COUNTIF(M164,"????N?????E")&gt;0,COUNTIF(M164,"????S?????W")&gt;0,COUNTIF(M164,"????S?????E")&gt;0),_xlfn.XLOOKUP(B164,DB!$A$2:$A$205,DB!$B$2:$B$205,""),M164))</f>
        <v>MMUN</v>
      </c>
      <c r="AF164" s="2">
        <v>0.625</v>
      </c>
      <c r="AG164" t="s">
        <v>744</v>
      </c>
      <c r="AH164" s="17">
        <v>260</v>
      </c>
      <c r="AI164" s="17" cm="1">
        <f t="array" ref="AI164">SUMPRODUCT(--(IFERROR(HOUR(Flights_2026_09_3033343536373456789101112[entry_hour]),-1)=HOUR(AF164)),--(IFERROR(Flights_2026_09_3033343536373456789101112[entry_sector],"")=AG164),--(IFERROR(Flights_2026_09_3033343536373456789101112[nfl],-1)&gt;=AH164),--(IFERROR(Flights_2026_09_3033343536373456789101112[nfl],-1)&lt;=IF(AH164=450,450,AH164+9)))</f>
        <v>0</v>
      </c>
    </row>
    <row r="165" spans="1:35" x14ac:dyDescent="0.2">
      <c r="A165" t="s">
        <v>337</v>
      </c>
      <c r="B165" t="s">
        <v>206</v>
      </c>
      <c r="C165" t="s">
        <v>19</v>
      </c>
      <c r="D165" t="s">
        <v>41</v>
      </c>
      <c r="E165" t="s">
        <v>2774</v>
      </c>
      <c r="F165" s="35">
        <v>46309.923113425924</v>
      </c>
      <c r="G165" t="s">
        <v>21</v>
      </c>
      <c r="H165" t="s">
        <v>5050</v>
      </c>
      <c r="I165">
        <v>380</v>
      </c>
      <c r="J165" t="s">
        <v>22</v>
      </c>
      <c r="K165" t="s">
        <v>23</v>
      </c>
      <c r="L165">
        <v>206</v>
      </c>
      <c r="M165" t="s">
        <v>44</v>
      </c>
      <c r="N165" s="35">
        <v>46309.906967592593</v>
      </c>
      <c r="O165">
        <v>289</v>
      </c>
      <c r="P165" t="s">
        <v>26</v>
      </c>
      <c r="Q165">
        <v>360</v>
      </c>
      <c r="R165" t="str">
        <f>IF(B165="","",_xlfn.XLOOKUP(B165,DB!$A$2:$A$205,DB!$C$2:$C$205,"")&amp;"")</f>
        <v>Sector 7</v>
      </c>
      <c r="S165" t="str">
        <f>IF(B165="","",_xlfn.XLOOKUP(B165,DB!$A$2:$A$205,DB!$E$2:$E$205,""))</f>
        <v>Sector 7</v>
      </c>
      <c r="T165" t="str">
        <f>IF(B165="","",_xlfn.XLOOKUP(B165,DB!$A$2:$A$205,DB!$F$2:$F$205,""))</f>
        <v>PAULE/SIGMA</v>
      </c>
      <c r="U165" t="str">
        <f>IF(B165="","",_xlfn.XLOOKUP(B165,DB!$A$2:$A$205,DB!$D$2:$D$205,""))</f>
        <v>MHCC</v>
      </c>
      <c r="V165" t="str">
        <f>IF(B165="","",IF(OR(COUNTIF(M165,"????N?????W")&gt;0,COUNTIF(M165,"????N?????E")&gt;0,COUNTIF(M165,"????S?????W")&gt;0,COUNTIF(M165,"????S?????E")&gt;0),_xlfn.XLOOKUP(B165,DB!$A$2:$A$205,DB!$B$2:$B$205,""),M165))</f>
        <v>SIGMA</v>
      </c>
      <c r="AF165" s="2">
        <v>0.625</v>
      </c>
      <c r="AG165" t="s">
        <v>744</v>
      </c>
      <c r="AH165" s="17">
        <v>270</v>
      </c>
      <c r="AI165" s="17" cm="1">
        <f t="array" ref="AI165">SUMPRODUCT(--(IFERROR(HOUR(Flights_2026_09_3033343536373456789101112[entry_hour]),-1)=HOUR(AF165)),--(IFERROR(Flights_2026_09_3033343536373456789101112[entry_sector],"")=AG165),--(IFERROR(Flights_2026_09_3033343536373456789101112[nfl],-1)&gt;=AH165),--(IFERROR(Flights_2026_09_3033343536373456789101112[nfl],-1)&lt;=IF(AH165=450,450,AH165+9)))</f>
        <v>0</v>
      </c>
    </row>
    <row r="166" spans="1:35" x14ac:dyDescent="0.2">
      <c r="A166" t="s">
        <v>344</v>
      </c>
      <c r="B166" t="s">
        <v>52</v>
      </c>
      <c r="C166" t="s">
        <v>19</v>
      </c>
      <c r="D166" t="s">
        <v>20</v>
      </c>
      <c r="E166" t="s">
        <v>592</v>
      </c>
      <c r="F166" s="35">
        <v>46309.931423611109</v>
      </c>
      <c r="G166" t="s">
        <v>21</v>
      </c>
      <c r="H166" t="s">
        <v>5051</v>
      </c>
      <c r="I166">
        <v>370</v>
      </c>
      <c r="J166" t="s">
        <v>22</v>
      </c>
      <c r="K166" t="s">
        <v>23</v>
      </c>
      <c r="L166">
        <v>890</v>
      </c>
      <c r="M166" t="s">
        <v>2499</v>
      </c>
      <c r="N166" s="35">
        <v>46309.883715277778</v>
      </c>
      <c r="O166">
        <v>370</v>
      </c>
      <c r="P166" t="s">
        <v>26</v>
      </c>
      <c r="Q166">
        <v>370</v>
      </c>
      <c r="R166" t="str">
        <f>IF(B166="","",_xlfn.XLOOKUP(B166,DB!$A$2:$A$205,DB!$C$2:$C$205,"")&amp;"")</f>
        <v>Sector 6</v>
      </c>
      <c r="S166" t="str">
        <f>IF(B166="","",_xlfn.XLOOKUP(B166,DB!$A$2:$A$205,DB!$E$2:$E$205,""))</f>
        <v>Sector 4</v>
      </c>
      <c r="T166" t="str">
        <f>IF(B166="","",_xlfn.XLOOKUP(B166,DB!$A$2:$A$205,DB!$F$2:$F$205,""))</f>
        <v>VOMAR/XUDUN</v>
      </c>
      <c r="U166" t="str">
        <f>IF(B166="","",_xlfn.XLOOKUP(B166,DB!$A$2:$A$205,DB!$D$2:$D$205,""))</f>
        <v>MMEX</v>
      </c>
      <c r="V166" t="str">
        <f>IF(B166="","",IF(OR(COUNTIF(M166,"????N?????W")&gt;0,COUNTIF(M166,"????N?????E")&gt;0,COUNTIF(M166,"????S?????W")&gt;0,COUNTIF(M166,"????S?????E")&gt;0),_xlfn.XLOOKUP(B166,DB!$A$2:$A$205,DB!$B$2:$B$205,""),M166))</f>
        <v>GOTAS</v>
      </c>
      <c r="AF166" s="2">
        <v>0.625</v>
      </c>
      <c r="AG166" t="s">
        <v>744</v>
      </c>
      <c r="AH166" s="17">
        <v>280</v>
      </c>
      <c r="AI166" s="17" cm="1">
        <f t="array" ref="AI166">SUMPRODUCT(--(IFERROR(HOUR(Flights_2026_09_3033343536373456789101112[entry_hour]),-1)=HOUR(AF166)),--(IFERROR(Flights_2026_09_3033343536373456789101112[entry_sector],"")=AG166),--(IFERROR(Flights_2026_09_3033343536373456789101112[nfl],-1)&gt;=AH166),--(IFERROR(Flights_2026_09_3033343536373456789101112[nfl],-1)&lt;=IF(AH166=450,450,AH166+9)))</f>
        <v>0</v>
      </c>
    </row>
    <row r="167" spans="1:35" x14ac:dyDescent="0.2">
      <c r="A167" t="s">
        <v>342</v>
      </c>
      <c r="B167" t="s">
        <v>122</v>
      </c>
      <c r="C167" t="s">
        <v>19</v>
      </c>
      <c r="D167" t="s">
        <v>41</v>
      </c>
      <c r="E167" t="s">
        <v>4231</v>
      </c>
      <c r="F167" s="35">
        <v>46309.934432870374</v>
      </c>
      <c r="G167" t="s">
        <v>21</v>
      </c>
      <c r="H167" t="s">
        <v>5052</v>
      </c>
      <c r="I167">
        <v>390</v>
      </c>
      <c r="J167" t="s">
        <v>22</v>
      </c>
      <c r="K167" t="s">
        <v>23</v>
      </c>
      <c r="L167">
        <v>871</v>
      </c>
      <c r="M167" t="s">
        <v>818</v>
      </c>
      <c r="N167" s="35">
        <v>46309.884502314817</v>
      </c>
      <c r="O167">
        <v>390</v>
      </c>
      <c r="P167" t="s">
        <v>26</v>
      </c>
      <c r="Q167">
        <v>390</v>
      </c>
      <c r="R167" t="str">
        <f>IF(B167="","",_xlfn.XLOOKUP(B167,DB!$A$2:$A$205,DB!$C$2:$C$205,"")&amp;"")</f>
        <v>Sector 5</v>
      </c>
      <c r="S167" t="str">
        <f>IF(B167="","",_xlfn.XLOOKUP(B167,DB!$A$2:$A$205,DB!$E$2:$E$205,""))</f>
        <v>Sector 4</v>
      </c>
      <c r="T167" t="str">
        <f>IF(B167="","",_xlfn.XLOOKUP(B167,DB!$A$2:$A$205,DB!$F$2:$F$205,""))</f>
        <v>VOMAR/XUDUN</v>
      </c>
      <c r="U167" t="str">
        <f>IF(B167="","",_xlfn.XLOOKUP(B167,DB!$A$2:$A$205,DB!$D$2:$D$205,""))</f>
        <v>MMEX</v>
      </c>
      <c r="V167" t="str">
        <f>IF(B167="","",IF(OR(COUNTIF(M167,"????N?????W")&gt;0,COUNTIF(M167,"????N?????E")&gt;0,COUNTIF(M167,"????S?????W")&gt;0,COUNTIF(M167,"????S?????E")&gt;0),_xlfn.XLOOKUP(B167,DB!$A$2:$A$205,DB!$B$2:$B$205,""),M167))</f>
        <v>LIDAM</v>
      </c>
      <c r="AF167" s="2">
        <v>0.625</v>
      </c>
      <c r="AG167" t="s">
        <v>744</v>
      </c>
      <c r="AH167" s="17">
        <v>290</v>
      </c>
      <c r="AI167" s="17" cm="1">
        <f t="array" ref="AI167">SUMPRODUCT(--(IFERROR(HOUR(Flights_2026_09_3033343536373456789101112[entry_hour]),-1)=HOUR(AF167)),--(IFERROR(Flights_2026_09_3033343536373456789101112[entry_sector],"")=AG167),--(IFERROR(Flights_2026_09_3033343536373456789101112[nfl],-1)&gt;=AH167),--(IFERROR(Flights_2026_09_3033343536373456789101112[nfl],-1)&lt;=IF(AH167=450,450,AH167+9)))</f>
        <v>0</v>
      </c>
    </row>
    <row r="168" spans="1:35" x14ac:dyDescent="0.2">
      <c r="A168" t="s">
        <v>347</v>
      </c>
      <c r="B168" t="s">
        <v>282</v>
      </c>
      <c r="C168" t="s">
        <v>19</v>
      </c>
      <c r="D168" t="s">
        <v>41</v>
      </c>
      <c r="E168" t="s">
        <v>2709</v>
      </c>
      <c r="F168" s="35">
        <v>46309.937627314815</v>
      </c>
      <c r="G168" t="s">
        <v>21</v>
      </c>
      <c r="H168" t="s">
        <v>2782</v>
      </c>
      <c r="I168">
        <v>340</v>
      </c>
      <c r="J168" t="s">
        <v>22</v>
      </c>
      <c r="K168" t="s">
        <v>23</v>
      </c>
      <c r="L168">
        <v>222</v>
      </c>
      <c r="M168" t="s">
        <v>44</v>
      </c>
      <c r="N168" s="35">
        <v>46309.917685185181</v>
      </c>
      <c r="O168">
        <v>210</v>
      </c>
      <c r="P168" t="s">
        <v>26</v>
      </c>
      <c r="Q168">
        <v>300</v>
      </c>
      <c r="R168" t="str">
        <f>IF(B168="","",_xlfn.XLOOKUP(B168,DB!$A$2:$A$205,DB!$C$2:$C$205,"")&amp;"")</f>
        <v>Sector 7</v>
      </c>
      <c r="S168" t="str">
        <f>IF(B168="","",_xlfn.XLOOKUP(B168,DB!$A$2:$A$205,DB!$E$2:$E$205,""))</f>
        <v>Sector 7</v>
      </c>
      <c r="T168" t="str">
        <f>IF(B168="","",_xlfn.XLOOKUP(B168,DB!$A$2:$A$205,DB!$F$2:$F$205,""))</f>
        <v>PAULE/SIGMA</v>
      </c>
      <c r="U168" t="str">
        <f>IF(B168="","",_xlfn.XLOOKUP(B168,DB!$A$2:$A$205,DB!$D$2:$D$205,""))</f>
        <v>MHCC</v>
      </c>
      <c r="V168" t="str">
        <f>IF(B168="","",IF(OR(COUNTIF(M168,"????N?????W")&gt;0,COUNTIF(M168,"????N?????E")&gt;0,COUNTIF(M168,"????S?????W")&gt;0,COUNTIF(M168,"????S?????E")&gt;0),_xlfn.XLOOKUP(B168,DB!$A$2:$A$205,DB!$B$2:$B$205,""),M168))</f>
        <v>SIGMA</v>
      </c>
      <c r="AF168" s="2">
        <v>0.625</v>
      </c>
      <c r="AG168" t="s">
        <v>744</v>
      </c>
      <c r="AH168" s="17">
        <v>300</v>
      </c>
      <c r="AI168" s="17" cm="1">
        <f t="array" ref="AI168">SUMPRODUCT(--(IFERROR(HOUR(Flights_2026_09_3033343536373456789101112[entry_hour]),-1)=HOUR(AF168)),--(IFERROR(Flights_2026_09_3033343536373456789101112[entry_sector],"")=AG168),--(IFERROR(Flights_2026_09_3033343536373456789101112[nfl],-1)&gt;=AH168),--(IFERROR(Flights_2026_09_3033343536373456789101112[nfl],-1)&lt;=IF(AH168=450,450,AH168+9)))</f>
        <v>0</v>
      </c>
    </row>
    <row r="169" spans="1:35" x14ac:dyDescent="0.2">
      <c r="A169" t="s">
        <v>364</v>
      </c>
      <c r="B169" t="s">
        <v>279</v>
      </c>
      <c r="C169" t="s">
        <v>19</v>
      </c>
      <c r="D169" t="s">
        <v>365</v>
      </c>
      <c r="E169" t="s">
        <v>3696</v>
      </c>
      <c r="F169" s="35">
        <v>46309.940208333333</v>
      </c>
      <c r="G169" t="s">
        <v>21</v>
      </c>
      <c r="H169" t="s">
        <v>5053</v>
      </c>
      <c r="I169">
        <v>380</v>
      </c>
      <c r="J169" t="s">
        <v>22</v>
      </c>
      <c r="K169" t="s">
        <v>23</v>
      </c>
      <c r="L169">
        <v>173</v>
      </c>
      <c r="M169" t="s">
        <v>37</v>
      </c>
      <c r="N169" s="35">
        <v>46309.925902777773</v>
      </c>
      <c r="O169">
        <v>297</v>
      </c>
      <c r="P169" t="s">
        <v>38</v>
      </c>
      <c r="Q169">
        <v>220</v>
      </c>
      <c r="R169" t="str">
        <f>IF(B169="","",_xlfn.XLOOKUP(B169,DB!$A$2:$A$205,DB!$C$2:$C$205,"")&amp;"")</f>
        <v>Sector 3</v>
      </c>
      <c r="S169" t="str">
        <f>IF(B169="","",_xlfn.XLOOKUP(B169,DB!$A$2:$A$205,DB!$E$2:$E$205,""))</f>
        <v>Sector 3</v>
      </c>
      <c r="T169" t="str">
        <f>IF(B169="","",_xlfn.XLOOKUP(B169,DB!$A$2:$A$205,DB!$F$2:$F$205,""))</f>
        <v>NOSAT</v>
      </c>
      <c r="U169" t="str">
        <f>IF(B169="","",_xlfn.XLOOKUP(B169,DB!$A$2:$A$205,DB!$D$2:$D$205,""))</f>
        <v>MUFH</v>
      </c>
      <c r="V169" t="str">
        <f>IF(B169="","",IF(OR(COUNTIF(M169,"????N?????W")&gt;0,COUNTIF(M169,"????N?????E")&gt;0,COUNTIF(M169,"????S?????W")&gt;0,COUNTIF(M169,"????S?????E")&gt;0),_xlfn.XLOOKUP(B169,DB!$A$2:$A$205,DB!$B$2:$B$205,""),M169))</f>
        <v>NOSAT</v>
      </c>
      <c r="AF169" s="2">
        <v>0.625</v>
      </c>
      <c r="AG169" t="s">
        <v>744</v>
      </c>
      <c r="AH169" s="17">
        <v>310</v>
      </c>
      <c r="AI169" s="17" cm="1">
        <f t="array" ref="AI169">SUMPRODUCT(--(IFERROR(HOUR(Flights_2026_09_3033343536373456789101112[entry_hour]),-1)=HOUR(AF169)),--(IFERROR(Flights_2026_09_3033343536373456789101112[entry_sector],"")=AG169),--(IFERROR(Flights_2026_09_3033343536373456789101112[nfl],-1)&gt;=AH169),--(IFERROR(Flights_2026_09_3033343536373456789101112[nfl],-1)&lt;=IF(AH169=450,450,AH169+9)))</f>
        <v>0</v>
      </c>
    </row>
    <row r="170" spans="1:35" x14ac:dyDescent="0.2">
      <c r="A170" t="s">
        <v>5054</v>
      </c>
      <c r="B170" t="s">
        <v>59</v>
      </c>
      <c r="C170" t="s">
        <v>19</v>
      </c>
      <c r="D170" t="s">
        <v>506</v>
      </c>
      <c r="E170" t="s">
        <v>5055</v>
      </c>
      <c r="F170" s="35">
        <v>46309.948564814811</v>
      </c>
      <c r="G170" t="s">
        <v>28</v>
      </c>
      <c r="H170" t="s">
        <v>5056</v>
      </c>
      <c r="I170">
        <v>400</v>
      </c>
      <c r="J170" t="s">
        <v>22</v>
      </c>
      <c r="K170" t="s">
        <v>55</v>
      </c>
      <c r="L170">
        <v>156</v>
      </c>
      <c r="M170" t="s">
        <v>37</v>
      </c>
      <c r="N170" s="35">
        <v>46309.935081018513</v>
      </c>
      <c r="O170">
        <v>307</v>
      </c>
      <c r="P170" t="s">
        <v>26</v>
      </c>
      <c r="Q170">
        <v>220</v>
      </c>
      <c r="R170" t="str">
        <f>IF(B170="","",_xlfn.XLOOKUP(B170,DB!$A$2:$A$205,DB!$C$2:$C$205,"")&amp;"")</f>
        <v>Sector 3</v>
      </c>
      <c r="S170" t="str">
        <f>IF(B170="","",_xlfn.XLOOKUP(B170,DB!$A$2:$A$205,DB!$E$2:$E$205,""))</f>
        <v>Sector 3</v>
      </c>
      <c r="T170" t="str">
        <f>IF(B170="","",_xlfn.XLOOKUP(B170,DB!$A$2:$A$205,DB!$F$2:$F$205,""))</f>
        <v>NOSAT</v>
      </c>
      <c r="U170" t="str">
        <f>IF(B170="","",_xlfn.XLOOKUP(B170,DB!$A$2:$A$205,DB!$D$2:$D$205,""))</f>
        <v>MUFH</v>
      </c>
      <c r="V170" t="str">
        <f>IF(B170="","",IF(OR(COUNTIF(M170,"????N?????W")&gt;0,COUNTIF(M170,"????N?????E")&gt;0,COUNTIF(M170,"????S?????W")&gt;0,COUNTIF(M170,"????S?????E")&gt;0),_xlfn.XLOOKUP(B170,DB!$A$2:$A$205,DB!$B$2:$B$205,""),M170))</f>
        <v>NOSAT</v>
      </c>
      <c r="AF170" s="2">
        <v>0.625</v>
      </c>
      <c r="AG170" t="s">
        <v>744</v>
      </c>
      <c r="AH170" s="17">
        <v>320</v>
      </c>
      <c r="AI170" s="17" cm="1">
        <f t="array" ref="AI170">SUMPRODUCT(--(IFERROR(HOUR(Flights_2026_09_3033343536373456789101112[entry_hour]),-1)=HOUR(AF170)),--(IFERROR(Flights_2026_09_3033343536373456789101112[entry_sector],"")=AG170),--(IFERROR(Flights_2026_09_3033343536373456789101112[nfl],-1)&gt;=AH170),--(IFERROR(Flights_2026_09_3033343536373456789101112[nfl],-1)&lt;=IF(AH170=450,450,AH170+9)))</f>
        <v>0</v>
      </c>
    </row>
    <row r="171" spans="1:35" x14ac:dyDescent="0.2">
      <c r="A171" t="s">
        <v>349</v>
      </c>
      <c r="B171" t="s">
        <v>75</v>
      </c>
      <c r="C171" t="s">
        <v>19</v>
      </c>
      <c r="D171" t="s">
        <v>41</v>
      </c>
      <c r="E171" t="s">
        <v>641</v>
      </c>
      <c r="F171" s="35">
        <v>46309.964814814812</v>
      </c>
      <c r="G171" t="s">
        <v>21</v>
      </c>
      <c r="H171" t="s">
        <v>5057</v>
      </c>
      <c r="I171">
        <v>390</v>
      </c>
      <c r="J171" t="s">
        <v>22</v>
      </c>
      <c r="K171" t="s">
        <v>23</v>
      </c>
      <c r="L171">
        <v>892</v>
      </c>
      <c r="M171" t="s">
        <v>5058</v>
      </c>
      <c r="N171" s="35">
        <v>46309.911875000005</v>
      </c>
      <c r="O171">
        <v>390</v>
      </c>
      <c r="P171" t="s">
        <v>26</v>
      </c>
      <c r="Q171">
        <v>390</v>
      </c>
      <c r="R171" t="str">
        <f>IF(B171="","",_xlfn.XLOOKUP(B171,DB!$A$2:$A$205,DB!$C$2:$C$205,"")&amp;"")</f>
        <v>Sector 5</v>
      </c>
      <c r="S171" t="str">
        <f>IF(B171="","",_xlfn.XLOOKUP(B171,DB!$A$2:$A$205,DB!$E$2:$E$205,""))</f>
        <v>Sector 4</v>
      </c>
      <c r="T171" t="str">
        <f>IF(B171="","",_xlfn.XLOOKUP(B171,DB!$A$2:$A$205,DB!$F$2:$F$205,""))</f>
        <v>VOMAR/XUDUN</v>
      </c>
      <c r="U171" t="str">
        <f>IF(B171="","",_xlfn.XLOOKUP(B171,DB!$A$2:$A$205,DB!$D$2:$D$205,""))</f>
        <v>MMEX</v>
      </c>
      <c r="V171" t="str">
        <f>IF(B171="","",IF(OR(COUNTIF(M171,"????N?????W")&gt;0,COUNTIF(M171,"????N?????E")&gt;0,COUNTIF(M171,"????S?????W")&gt;0,COUNTIF(M171,"????S?????E")&gt;0),_xlfn.XLOOKUP(B171,DB!$A$2:$A$205,DB!$B$2:$B$205,""),M171))</f>
        <v>LIDAM</v>
      </c>
      <c r="AF171" s="2">
        <v>0.625</v>
      </c>
      <c r="AG171" t="s">
        <v>744</v>
      </c>
      <c r="AH171" s="17">
        <v>330</v>
      </c>
      <c r="AI171" s="17" cm="1">
        <f t="array" ref="AI171">SUMPRODUCT(--(IFERROR(HOUR(Flights_2026_09_3033343536373456789101112[entry_hour]),-1)=HOUR(AF171)),--(IFERROR(Flights_2026_09_3033343536373456789101112[entry_sector],"")=AG171),--(IFERROR(Flights_2026_09_3033343536373456789101112[nfl],-1)&gt;=AH171),--(IFERROR(Flights_2026_09_3033343536373456789101112[nfl],-1)&lt;=IF(AH171=450,450,AH171+9)))</f>
        <v>0</v>
      </c>
    </row>
    <row r="172" spans="1:35" x14ac:dyDescent="0.2">
      <c r="A172" t="s">
        <v>392</v>
      </c>
      <c r="B172" t="s">
        <v>19</v>
      </c>
      <c r="C172" t="s">
        <v>19</v>
      </c>
      <c r="D172" t="s">
        <v>393</v>
      </c>
      <c r="F172" s="35">
        <v>46309.971770833334</v>
      </c>
      <c r="G172" t="s">
        <v>28</v>
      </c>
      <c r="H172" t="s">
        <v>2590</v>
      </c>
      <c r="I172">
        <v>15</v>
      </c>
      <c r="J172" t="s">
        <v>30</v>
      </c>
      <c r="K172" t="s">
        <v>31</v>
      </c>
      <c r="L172">
        <v>131</v>
      </c>
      <c r="M172" t="s">
        <v>19</v>
      </c>
      <c r="N172" s="35">
        <v>46309.944699074069</v>
      </c>
      <c r="O172">
        <v>0</v>
      </c>
      <c r="P172" t="s">
        <v>32</v>
      </c>
      <c r="Q172">
        <v>15</v>
      </c>
      <c r="R172" t="str">
        <f>IF(B172="","",_xlfn.XLOOKUP(B172,DB!$A$2:$A$205,DB!$C$2:$C$205,"")&amp;"")</f>
        <v/>
      </c>
      <c r="S172" t="str">
        <f>IF(B172="","",_xlfn.XLOOKUP(B172,DB!$A$2:$A$205,DB!$E$2:$E$205,""))</f>
        <v/>
      </c>
      <c r="T172" t="str">
        <f>IF(B172="","",_xlfn.XLOOKUP(B172,DB!$A$2:$A$205,DB!$F$2:$F$205,""))</f>
        <v/>
      </c>
      <c r="U172" t="str">
        <f>IF(B172="","",_xlfn.XLOOKUP(B172,DB!$A$2:$A$205,DB!$D$2:$D$205,""))</f>
        <v/>
      </c>
      <c r="V172" t="str">
        <f>IF(B172="","",IF(OR(COUNTIF(M172,"????N?????W")&gt;0,COUNTIF(M172,"????N?????E")&gt;0,COUNTIF(M172,"????S?????W")&gt;0,COUNTIF(M172,"????S?????E")&gt;0),_xlfn.XLOOKUP(B172,DB!$A$2:$A$205,DB!$B$2:$B$205,""),M172))</f>
        <v>MMUN</v>
      </c>
      <c r="AF172" s="2">
        <v>0.625</v>
      </c>
      <c r="AG172" t="s">
        <v>744</v>
      </c>
      <c r="AH172" s="17">
        <v>340</v>
      </c>
      <c r="AI172" s="17" cm="1">
        <f t="array" ref="AI172">SUMPRODUCT(--(IFERROR(HOUR(Flights_2026_09_3033343536373456789101112[entry_hour]),-1)=HOUR(AF172)),--(IFERROR(Flights_2026_09_3033343536373456789101112[entry_sector],"")=AG172),--(IFERROR(Flights_2026_09_3033343536373456789101112[nfl],-1)&gt;=AH172),--(IFERROR(Flights_2026_09_3033343536373456789101112[nfl],-1)&lt;=IF(AH172=450,450,AH172+9)))</f>
        <v>0</v>
      </c>
    </row>
    <row r="173" spans="1:35" x14ac:dyDescent="0.2">
      <c r="A173" t="s">
        <v>2179</v>
      </c>
      <c r="B173" t="s">
        <v>86</v>
      </c>
      <c r="C173" t="s">
        <v>19</v>
      </c>
      <c r="D173" t="s">
        <v>359</v>
      </c>
      <c r="F173" s="35">
        <v>46309.973923611113</v>
      </c>
      <c r="G173" t="s">
        <v>21</v>
      </c>
      <c r="H173" t="s">
        <v>5059</v>
      </c>
      <c r="I173">
        <v>370</v>
      </c>
      <c r="J173" t="s">
        <v>22</v>
      </c>
      <c r="K173" t="s">
        <v>31</v>
      </c>
      <c r="L173">
        <v>942</v>
      </c>
      <c r="M173" t="s">
        <v>518</v>
      </c>
      <c r="N173" s="35">
        <v>46309.919687500005</v>
      </c>
      <c r="O173">
        <v>370</v>
      </c>
      <c r="P173" t="s">
        <v>26</v>
      </c>
      <c r="Q173">
        <v>370</v>
      </c>
      <c r="R173" t="str">
        <f>IF(B173="","",_xlfn.XLOOKUP(B173,DB!$A$2:$A$205,DB!$C$2:$C$205,"")&amp;"")</f>
        <v>Sector 6</v>
      </c>
      <c r="S173" t="str">
        <f>IF(B173="","",_xlfn.XLOOKUP(B173,DB!$A$2:$A$205,DB!$E$2:$E$205,""))</f>
        <v>Sector 4</v>
      </c>
      <c r="T173" t="str">
        <f>IF(B173="","",_xlfn.XLOOKUP(B173,DB!$A$2:$A$205,DB!$F$2:$F$205,""))</f>
        <v>VOMAR/XUDUN</v>
      </c>
      <c r="U173" t="str">
        <f>IF(B173="","",_xlfn.XLOOKUP(B173,DB!$A$2:$A$205,DB!$D$2:$D$205,""))</f>
        <v>MMEX</v>
      </c>
      <c r="V173" t="str">
        <f>IF(B173="","",IF(OR(COUNTIF(M173,"????N?????W")&gt;0,COUNTIF(M173,"????N?????E")&gt;0,COUNTIF(M173,"????S?????W")&gt;0,COUNTIF(M173,"????S?????E")&gt;0),_xlfn.XLOOKUP(B173,DB!$A$2:$A$205,DB!$B$2:$B$205,""),M173))</f>
        <v>GOTAS</v>
      </c>
      <c r="AF173" s="2">
        <v>0.625</v>
      </c>
      <c r="AG173" t="s">
        <v>744</v>
      </c>
      <c r="AH173" s="17">
        <v>350</v>
      </c>
      <c r="AI173" s="17" cm="1">
        <f t="array" ref="AI173">SUMPRODUCT(--(IFERROR(HOUR(Flights_2026_09_3033343536373456789101112[entry_hour]),-1)=HOUR(AF173)),--(IFERROR(Flights_2026_09_3033343536373456789101112[entry_sector],"")=AG173),--(IFERROR(Flights_2026_09_3033343536373456789101112[nfl],-1)&gt;=AH173),--(IFERROR(Flights_2026_09_3033343536373456789101112[nfl],-1)&lt;=IF(AH173=450,450,AH173+9)))</f>
        <v>0</v>
      </c>
    </row>
    <row r="174" spans="1:35" x14ac:dyDescent="0.2">
      <c r="A174" t="s">
        <v>358</v>
      </c>
      <c r="B174" t="s">
        <v>81</v>
      </c>
      <c r="C174" t="s">
        <v>19</v>
      </c>
      <c r="D174" t="s">
        <v>53</v>
      </c>
      <c r="E174" t="s">
        <v>2577</v>
      </c>
      <c r="F174" s="35">
        <v>46309.989502314813</v>
      </c>
      <c r="G174" t="s">
        <v>21</v>
      </c>
      <c r="H174" t="s">
        <v>5060</v>
      </c>
      <c r="I174">
        <v>350</v>
      </c>
      <c r="J174" t="s">
        <v>22</v>
      </c>
      <c r="K174" t="s">
        <v>23</v>
      </c>
      <c r="L174">
        <v>800</v>
      </c>
      <c r="M174" t="s">
        <v>84</v>
      </c>
      <c r="N174" s="35">
        <v>46309.941678240742</v>
      </c>
      <c r="O174">
        <v>370</v>
      </c>
      <c r="P174" t="s">
        <v>26</v>
      </c>
      <c r="Q174">
        <v>350</v>
      </c>
      <c r="R174" t="str">
        <f>IF(B174="","",_xlfn.XLOOKUP(B174,DB!$A$2:$A$205,DB!$C$2:$C$205,"")&amp;"")</f>
        <v>Sector 5</v>
      </c>
      <c r="S174" t="str">
        <f>IF(B174="","",_xlfn.XLOOKUP(B174,DB!$A$2:$A$205,DB!$E$2:$E$205,""))</f>
        <v>Sector 4</v>
      </c>
      <c r="T174" t="str">
        <f>IF(B174="","",_xlfn.XLOOKUP(B174,DB!$A$2:$A$205,DB!$F$2:$F$205,""))</f>
        <v>VOMAR/XUDUN</v>
      </c>
      <c r="U174" t="str">
        <f>IF(B174="","",_xlfn.XLOOKUP(B174,DB!$A$2:$A$205,DB!$D$2:$D$205,""))</f>
        <v>MMTY</v>
      </c>
      <c r="V174" t="str">
        <f>IF(B174="","",IF(OR(COUNTIF(M174,"????N?????W")&gt;0,COUNTIF(M174,"????N?????E")&gt;0,COUNTIF(M174,"????S?????W")&gt;0,COUNTIF(M174,"????S?????E")&gt;0),_xlfn.XLOOKUP(B174,DB!$A$2:$A$205,DB!$B$2:$B$205,""),M174))</f>
        <v>MATOL</v>
      </c>
      <c r="AF174" s="2">
        <v>0.625</v>
      </c>
      <c r="AG174" t="s">
        <v>744</v>
      </c>
      <c r="AH174" s="17">
        <v>360</v>
      </c>
      <c r="AI174" s="17" cm="1">
        <f t="array" ref="AI174">SUMPRODUCT(--(IFERROR(HOUR(Flights_2026_09_3033343536373456789101112[entry_hour]),-1)=HOUR(AF174)),--(IFERROR(Flights_2026_09_3033343536373456789101112[entry_sector],"")=AG174),--(IFERROR(Flights_2026_09_3033343536373456789101112[nfl],-1)&gt;=AH174),--(IFERROR(Flights_2026_09_3033343536373456789101112[nfl],-1)&lt;=IF(AH174=450,450,AH174+9)))</f>
        <v>0</v>
      </c>
    </row>
    <row r="175" spans="1:35" ht="28" customHeight="1" x14ac:dyDescent="0.2">
      <c r="A175" t="s">
        <v>5061</v>
      </c>
      <c r="B175" t="s">
        <v>5062</v>
      </c>
      <c r="C175" t="s">
        <v>19</v>
      </c>
      <c r="D175" t="s">
        <v>875</v>
      </c>
      <c r="E175" t="s">
        <v>5063</v>
      </c>
      <c r="F175" s="35">
        <v>46309.991805555561</v>
      </c>
      <c r="G175" t="s">
        <v>21</v>
      </c>
      <c r="H175" t="s">
        <v>5064</v>
      </c>
      <c r="I175">
        <v>450</v>
      </c>
      <c r="J175" t="s">
        <v>22</v>
      </c>
      <c r="K175" t="s">
        <v>31</v>
      </c>
      <c r="L175">
        <v>417</v>
      </c>
      <c r="M175" t="s">
        <v>204</v>
      </c>
      <c r="N175" s="35">
        <v>46309.965115740742</v>
      </c>
      <c r="O175">
        <v>450</v>
      </c>
      <c r="P175" t="s">
        <v>26</v>
      </c>
      <c r="Q175">
        <v>450</v>
      </c>
      <c r="R175" t="str">
        <f>IF(B175="","",_xlfn.XLOOKUP(B175,DB!$A$2:$A$205,DB!$C$2:$C$205,"")&amp;"")</f>
        <v/>
      </c>
      <c r="S175" t="str">
        <f>IF(B175="","",_xlfn.XLOOKUP(B175,DB!$A$2:$A$205,DB!$E$2:$E$205,""))</f>
        <v/>
      </c>
      <c r="T175" t="str">
        <f>IF(B175="","",_xlfn.XLOOKUP(B175,DB!$A$2:$A$205,DB!$F$2:$F$205,""))</f>
        <v/>
      </c>
      <c r="U175" t="str">
        <f>IF(B175="","",_xlfn.XLOOKUP(B175,DB!$A$2:$A$205,DB!$D$2:$D$205,""))</f>
        <v/>
      </c>
      <c r="V175" t="str">
        <f>IF(B175="","",IF(OR(COUNTIF(M175,"????N?????W")&gt;0,COUNTIF(M175,"????N?????E")&gt;0,COUNTIF(M175,"????S?????W")&gt;0,COUNTIF(M175,"????S?????E")&gt;0),_xlfn.XLOOKUP(B175,DB!$A$2:$A$205,DB!$B$2:$B$205,""),M175))</f>
        <v>PISAD</v>
      </c>
      <c r="AF175" s="2">
        <v>0.625</v>
      </c>
      <c r="AG175" t="s">
        <v>744</v>
      </c>
      <c r="AH175" s="17">
        <v>370</v>
      </c>
      <c r="AI175" s="17" cm="1">
        <f t="array" ref="AI175">SUMPRODUCT(--(IFERROR(HOUR(Flights_2026_09_3033343536373456789101112[entry_hour]),-1)=HOUR(AF175)),--(IFERROR(Flights_2026_09_3033343536373456789101112[entry_sector],"")=AG175),--(IFERROR(Flights_2026_09_3033343536373456789101112[nfl],-1)&gt;=AH175),--(IFERROR(Flights_2026_09_3033343536373456789101112[nfl],-1)&lt;=IF(AH175=450,450,AH175+9)))</f>
        <v>0</v>
      </c>
    </row>
    <row r="176" spans="1:35" x14ac:dyDescent="0.2">
      <c r="A176" t="s">
        <v>355</v>
      </c>
      <c r="B176" t="s">
        <v>81</v>
      </c>
      <c r="C176" t="s">
        <v>19</v>
      </c>
      <c r="D176" t="s">
        <v>76</v>
      </c>
      <c r="E176" t="s">
        <v>495</v>
      </c>
      <c r="F176" s="35">
        <v>46309.993599537032</v>
      </c>
      <c r="G176" t="s">
        <v>21</v>
      </c>
      <c r="H176" t="s">
        <v>5065</v>
      </c>
      <c r="I176">
        <v>350</v>
      </c>
      <c r="J176" t="s">
        <v>22</v>
      </c>
      <c r="K176" t="s">
        <v>23</v>
      </c>
      <c r="L176">
        <v>801</v>
      </c>
      <c r="M176" t="s">
        <v>84</v>
      </c>
      <c r="N176" s="35">
        <v>46309.94730324074</v>
      </c>
      <c r="O176">
        <v>350</v>
      </c>
      <c r="P176" t="s">
        <v>26</v>
      </c>
      <c r="Q176">
        <v>350</v>
      </c>
      <c r="R176" t="str">
        <f>IF(B176="","",_xlfn.XLOOKUP(B176,DB!$A$2:$A$205,DB!$C$2:$C$205,"")&amp;"")</f>
        <v>Sector 5</v>
      </c>
      <c r="S176" t="str">
        <f>IF(B176="","",_xlfn.XLOOKUP(B176,DB!$A$2:$A$205,DB!$E$2:$E$205,""))</f>
        <v>Sector 4</v>
      </c>
      <c r="T176" t="str">
        <f>IF(B176="","",_xlfn.XLOOKUP(B176,DB!$A$2:$A$205,DB!$F$2:$F$205,""))</f>
        <v>VOMAR/XUDUN</v>
      </c>
      <c r="U176" t="str">
        <f>IF(B176="","",_xlfn.XLOOKUP(B176,DB!$A$2:$A$205,DB!$D$2:$D$205,""))</f>
        <v>MMTY</v>
      </c>
      <c r="V176" t="str">
        <f>IF(B176="","",IF(OR(COUNTIF(M176,"????N?????W")&gt;0,COUNTIF(M176,"????N?????E")&gt;0,COUNTIF(M176,"????S?????W")&gt;0,COUNTIF(M176,"????S?????E")&gt;0),_xlfn.XLOOKUP(B176,DB!$A$2:$A$205,DB!$B$2:$B$205,""),M176))</f>
        <v>MATOL</v>
      </c>
      <c r="AF176" s="2">
        <v>0.625</v>
      </c>
      <c r="AG176" t="s">
        <v>744</v>
      </c>
      <c r="AH176" s="17">
        <v>380</v>
      </c>
      <c r="AI176" s="17" cm="1">
        <f t="array" ref="AI176">SUMPRODUCT(--(IFERROR(HOUR(Flights_2026_09_3033343536373456789101112[entry_hour]),-1)=HOUR(AF176)),--(IFERROR(Flights_2026_09_3033343536373456789101112[entry_sector],"")=AG176),--(IFERROR(Flights_2026_09_3033343536373456789101112[nfl],-1)&gt;=AH176),--(IFERROR(Flights_2026_09_3033343536373456789101112[nfl],-1)&lt;=IF(AH176=450,450,AH176+9)))</f>
        <v>0</v>
      </c>
    </row>
    <row r="177" spans="1:35" x14ac:dyDescent="0.2">
      <c r="A177" t="s">
        <v>346</v>
      </c>
      <c r="B177" t="s">
        <v>335</v>
      </c>
      <c r="C177" t="s">
        <v>19</v>
      </c>
      <c r="D177" t="s">
        <v>50</v>
      </c>
      <c r="E177" t="s">
        <v>548</v>
      </c>
      <c r="F177" s="35">
        <v>46309.994756944448</v>
      </c>
      <c r="G177" t="s">
        <v>21</v>
      </c>
      <c r="H177" t="s">
        <v>5066</v>
      </c>
      <c r="I177">
        <v>350</v>
      </c>
      <c r="J177" t="s">
        <v>22</v>
      </c>
      <c r="K177" t="s">
        <v>23</v>
      </c>
      <c r="L177">
        <v>931</v>
      </c>
      <c r="M177" t="s">
        <v>892</v>
      </c>
      <c r="N177" s="35">
        <v>46309.944421296299</v>
      </c>
      <c r="O177">
        <v>350</v>
      </c>
      <c r="P177" t="s">
        <v>26</v>
      </c>
      <c r="Q177">
        <v>350</v>
      </c>
      <c r="R177" t="str">
        <f>IF(B177="","",_xlfn.XLOOKUP(B177,DB!$A$2:$A$205,DB!$C$2:$C$205,"")&amp;"")</f>
        <v>Sector 6</v>
      </c>
      <c r="S177" t="str">
        <f>IF(B177="","",_xlfn.XLOOKUP(B177,DB!$A$2:$A$205,DB!$E$2:$E$205,""))</f>
        <v>Sector 4</v>
      </c>
      <c r="T177" t="str">
        <f>IF(B177="","",_xlfn.XLOOKUP(B177,DB!$A$2:$A$205,DB!$F$2:$F$205,""))</f>
        <v>VOMAR/XUDUN</v>
      </c>
      <c r="U177" t="str">
        <f>IF(B177="","",_xlfn.XLOOKUP(B177,DB!$A$2:$A$205,DB!$D$2:$D$205,""))</f>
        <v>MMEX</v>
      </c>
      <c r="V177" t="str">
        <f>IF(B177="","",IF(OR(COUNTIF(M177,"????N?????W")&gt;0,COUNTIF(M177,"????N?????E")&gt;0,COUNTIF(M177,"????S?????W")&gt;0,COUNTIF(M177,"????S?????E")&gt;0),_xlfn.XLOOKUP(B177,DB!$A$2:$A$205,DB!$B$2:$B$205,""),M177))</f>
        <v>GOTAS</v>
      </c>
      <c r="AF177" s="2">
        <v>0.625</v>
      </c>
      <c r="AG177" t="s">
        <v>744</v>
      </c>
      <c r="AH177" s="17">
        <v>390</v>
      </c>
      <c r="AI177" s="17" cm="1">
        <f t="array" ref="AI177">SUMPRODUCT(--(IFERROR(HOUR(Flights_2026_09_3033343536373456789101112[entry_hour]),-1)=HOUR(AF177)),--(IFERROR(Flights_2026_09_3033343536373456789101112[entry_sector],"")=AG177),--(IFERROR(Flights_2026_09_3033343536373456789101112[nfl],-1)&gt;=AH177),--(IFERROR(Flights_2026_09_3033343536373456789101112[nfl],-1)&lt;=IF(AH177=450,450,AH177+9)))</f>
        <v>0</v>
      </c>
    </row>
    <row r="178" spans="1:35" x14ac:dyDescent="0.2">
      <c r="F178" s="35"/>
      <c r="N178" s="35"/>
      <c r="R178" t="str">
        <f>IF(B178="","",_xlfn.XLOOKUP(B178,DB!$A$2:$A$205,DB!$C$2:$C$205,"")&amp;"")</f>
        <v/>
      </c>
      <c r="S178" t="str">
        <f>IF(B178="","",_xlfn.XLOOKUP(B178,DB!$A$2:$A$205,DB!$E$2:$E$205,""))</f>
        <v/>
      </c>
      <c r="T178" t="str">
        <f>IF(B178="","",_xlfn.XLOOKUP(B178,DB!$A$2:$A$205,DB!$F$2:$F$205,""))</f>
        <v/>
      </c>
      <c r="U178" t="str">
        <f>IF(B178="","",_xlfn.XLOOKUP(B178,DB!$A$2:$A$205,DB!$D$2:$D$205,""))</f>
        <v/>
      </c>
      <c r="V178" t="str">
        <f>IF(B178="","",IF(OR(COUNTIF(M178,"????N?????W")&gt;0,COUNTIF(M178,"????N?????E")&gt;0,COUNTIF(M178,"????S?????W")&gt;0,COUNTIF(M178,"????S?????E")&gt;0),_xlfn.XLOOKUP(B178,DB!$A$2:$A$205,DB!$B$2:$B$205,""),M178))</f>
        <v/>
      </c>
      <c r="AF178" s="2">
        <v>0.625</v>
      </c>
      <c r="AG178" t="s">
        <v>744</v>
      </c>
      <c r="AH178" s="17">
        <v>400</v>
      </c>
      <c r="AI178" s="17" cm="1">
        <f t="array" ref="AI178">SUMPRODUCT(--(IFERROR(HOUR(Flights_2026_09_3033343536373456789101112[entry_hour]),-1)=HOUR(AF178)),--(IFERROR(Flights_2026_09_3033343536373456789101112[entry_sector],"")=AG178),--(IFERROR(Flights_2026_09_3033343536373456789101112[nfl],-1)&gt;=AH178),--(IFERROR(Flights_2026_09_3033343536373456789101112[nfl],-1)&lt;=IF(AH178=450,450,AH178+9)))</f>
        <v>0</v>
      </c>
    </row>
    <row r="179" spans="1:35" x14ac:dyDescent="0.2">
      <c r="F179" s="35"/>
      <c r="N179" s="35"/>
      <c r="R179" t="str">
        <f>IF(B179="","",_xlfn.XLOOKUP(B179,DB!$A$2:$A$205,DB!$C$2:$C$205,"")&amp;"")</f>
        <v/>
      </c>
      <c r="S179" t="str">
        <f>IF(B179="","",_xlfn.XLOOKUP(B179,DB!$A$2:$A$205,DB!$E$2:$E$205,""))</f>
        <v/>
      </c>
      <c r="T179" t="str">
        <f>IF(B179="","",_xlfn.XLOOKUP(B179,DB!$A$2:$A$205,DB!$F$2:$F$205,""))</f>
        <v/>
      </c>
      <c r="U179" t="str">
        <f>IF(B179="","",_xlfn.XLOOKUP(B179,DB!$A$2:$A$205,DB!$D$2:$D$205,""))</f>
        <v/>
      </c>
      <c r="V179" t="str">
        <f>IF(B179="","",IF(OR(COUNTIF(M179,"????N?????W")&gt;0,COUNTIF(M179,"????N?????E")&gt;0,COUNTIF(M179,"????S?????W")&gt;0,COUNTIF(M179,"????S?????E")&gt;0),_xlfn.XLOOKUP(B179,DB!$A$2:$A$205,DB!$B$2:$B$205,""),M179))</f>
        <v/>
      </c>
      <c r="AF179" s="2">
        <v>0.625</v>
      </c>
      <c r="AG179" t="s">
        <v>744</v>
      </c>
      <c r="AH179" s="17">
        <v>410</v>
      </c>
      <c r="AI179" s="17" cm="1">
        <f t="array" ref="AI179">SUMPRODUCT(--(IFERROR(HOUR(Flights_2026_09_3033343536373456789101112[entry_hour]),-1)=HOUR(AF179)),--(IFERROR(Flights_2026_09_3033343536373456789101112[entry_sector],"")=AG179),--(IFERROR(Flights_2026_09_3033343536373456789101112[nfl],-1)&gt;=AH179),--(IFERROR(Flights_2026_09_3033343536373456789101112[nfl],-1)&lt;=IF(AH179=450,450,AH179+9)))</f>
        <v>0</v>
      </c>
    </row>
    <row r="180" spans="1:35" x14ac:dyDescent="0.2">
      <c r="F180" s="35"/>
      <c r="N180" s="35"/>
      <c r="R180" t="str">
        <f>IF(B180="","",_xlfn.XLOOKUP(B180,DB!$A$2:$A$205,DB!$C$2:$C$205,"")&amp;"")</f>
        <v/>
      </c>
      <c r="S180" t="str">
        <f>IF(B180="","",_xlfn.XLOOKUP(B180,DB!$A$2:$A$205,DB!$E$2:$E$205,""))</f>
        <v/>
      </c>
      <c r="T180" t="str">
        <f>IF(B180="","",_xlfn.XLOOKUP(B180,DB!$A$2:$A$205,DB!$F$2:$F$205,""))</f>
        <v/>
      </c>
      <c r="U180" t="str">
        <f>IF(B180="","",_xlfn.XLOOKUP(B180,DB!$A$2:$A$205,DB!$D$2:$D$205,""))</f>
        <v/>
      </c>
      <c r="V180" t="str">
        <f>IF(B180="","",IF(OR(COUNTIF(M180,"????N?????W")&gt;0,COUNTIF(M180,"????N?????E")&gt;0,COUNTIF(M180,"????S?????W")&gt;0,COUNTIF(M180,"????S?????E")&gt;0),_xlfn.XLOOKUP(B180,DB!$A$2:$A$205,DB!$B$2:$B$205,""),M180))</f>
        <v/>
      </c>
      <c r="AF180" s="2">
        <v>0.625</v>
      </c>
      <c r="AG180" t="s">
        <v>744</v>
      </c>
      <c r="AH180" s="17">
        <v>420</v>
      </c>
      <c r="AI180" s="17" cm="1">
        <f t="array" ref="AI180">SUMPRODUCT(--(IFERROR(HOUR(Flights_2026_09_3033343536373456789101112[entry_hour]),-1)=HOUR(AF180)),--(IFERROR(Flights_2026_09_3033343536373456789101112[entry_sector],"")=AG180),--(IFERROR(Flights_2026_09_3033343536373456789101112[nfl],-1)&gt;=AH180),--(IFERROR(Flights_2026_09_3033343536373456789101112[nfl],-1)&lt;=IF(AH180=450,450,AH180+9)))</f>
        <v>0</v>
      </c>
    </row>
    <row r="181" spans="1:35" x14ac:dyDescent="0.2">
      <c r="F181" s="35"/>
      <c r="N181" s="35"/>
      <c r="R181" t="str">
        <f>IF(B181="","",_xlfn.XLOOKUP(B181,DB!$A$2:$A$205,DB!$C$2:$C$205,"")&amp;"")</f>
        <v/>
      </c>
      <c r="S181" t="str">
        <f>IF(B181="","",_xlfn.XLOOKUP(B181,DB!$A$2:$A$205,DB!$E$2:$E$205,""))</f>
        <v/>
      </c>
      <c r="T181" t="str">
        <f>IF(B181="","",_xlfn.XLOOKUP(B181,DB!$A$2:$A$205,DB!$F$2:$F$205,""))</f>
        <v/>
      </c>
      <c r="U181" t="str">
        <f>IF(B181="","",_xlfn.XLOOKUP(B181,DB!$A$2:$A$205,DB!$D$2:$D$205,""))</f>
        <v/>
      </c>
      <c r="V181" t="str">
        <f>IF(B181="","",IF(OR(COUNTIF(M181,"????N?????W")&gt;0,COUNTIF(M181,"????N?????E")&gt;0,COUNTIF(M181,"????S?????W")&gt;0,COUNTIF(M181,"????S?????E")&gt;0),_xlfn.XLOOKUP(B181,DB!$A$2:$A$205,DB!$B$2:$B$205,""),M181))</f>
        <v/>
      </c>
      <c r="AF181" s="2">
        <v>0.625</v>
      </c>
      <c r="AG181" t="s">
        <v>744</v>
      </c>
      <c r="AH181" s="17">
        <v>430</v>
      </c>
      <c r="AI181" s="17" cm="1">
        <f t="array" ref="AI181">SUMPRODUCT(--(IFERROR(HOUR(Flights_2026_09_3033343536373456789101112[entry_hour]),-1)=HOUR(AF181)),--(IFERROR(Flights_2026_09_3033343536373456789101112[entry_sector],"")=AG181),--(IFERROR(Flights_2026_09_3033343536373456789101112[nfl],-1)&gt;=AH181),--(IFERROR(Flights_2026_09_3033343536373456789101112[nfl],-1)&lt;=IF(AH181=450,450,AH181+9)))</f>
        <v>0</v>
      </c>
    </row>
    <row r="182" spans="1:35" x14ac:dyDescent="0.2">
      <c r="F182" s="35"/>
      <c r="N182" s="35"/>
      <c r="R182" t="str">
        <f>IF(B182="","",_xlfn.XLOOKUP(B182,DB!$A$2:$A$205,DB!$C$2:$C$205,"")&amp;"")</f>
        <v/>
      </c>
      <c r="S182" t="str">
        <f>IF(B182="","",_xlfn.XLOOKUP(B182,DB!$A$2:$A$205,DB!$E$2:$E$205,""))</f>
        <v/>
      </c>
      <c r="T182" t="str">
        <f>IF(B182="","",_xlfn.XLOOKUP(B182,DB!$A$2:$A$205,DB!$F$2:$F$205,""))</f>
        <v/>
      </c>
      <c r="U182" t="str">
        <f>IF(B182="","",_xlfn.XLOOKUP(B182,DB!$A$2:$A$205,DB!$D$2:$D$205,""))</f>
        <v/>
      </c>
      <c r="V182" t="str">
        <f>IF(B182="","",IF(OR(COUNTIF(M182,"????N?????W")&gt;0,COUNTIF(M182,"????N?????E")&gt;0,COUNTIF(M182,"????S?????W")&gt;0,COUNTIF(M182,"????S?????E")&gt;0),_xlfn.XLOOKUP(B182,DB!$A$2:$A$205,DB!$B$2:$B$205,""),M182))</f>
        <v/>
      </c>
      <c r="AF182" s="2">
        <v>0.625</v>
      </c>
      <c r="AG182" t="s">
        <v>744</v>
      </c>
      <c r="AH182" s="17">
        <v>440</v>
      </c>
      <c r="AI182" s="17" cm="1">
        <f t="array" ref="AI182">SUMPRODUCT(--(IFERROR(HOUR(Flights_2026_09_3033343536373456789101112[entry_hour]),-1)=HOUR(AF182)),--(IFERROR(Flights_2026_09_3033343536373456789101112[entry_sector],"")=AG182),--(IFERROR(Flights_2026_09_3033343536373456789101112[nfl],-1)&gt;=AH182),--(IFERROR(Flights_2026_09_3033343536373456789101112[nfl],-1)&lt;=IF(AH182=450,450,AH182+9)))</f>
        <v>0</v>
      </c>
    </row>
    <row r="183" spans="1:35" x14ac:dyDescent="0.2">
      <c r="F183" s="35"/>
      <c r="N183" s="35"/>
      <c r="R183" t="str">
        <f>IF(B183="","",_xlfn.XLOOKUP(B183,DB!$A$2:$A$205,DB!$C$2:$C$205,"")&amp;"")</f>
        <v/>
      </c>
      <c r="S183" t="str">
        <f>IF(B183="","",_xlfn.XLOOKUP(B183,DB!$A$2:$A$205,DB!$E$2:$E$205,""))</f>
        <v/>
      </c>
      <c r="T183" t="str">
        <f>IF(B183="","",_xlfn.XLOOKUP(B183,DB!$A$2:$A$205,DB!$F$2:$F$205,""))</f>
        <v/>
      </c>
      <c r="U183" t="str">
        <f>IF(B183="","",_xlfn.XLOOKUP(B183,DB!$A$2:$A$205,DB!$D$2:$D$205,""))</f>
        <v/>
      </c>
      <c r="V183" t="str">
        <f>IF(B183="","",IF(OR(COUNTIF(M183,"????N?????W")&gt;0,COUNTIF(M183,"????N?????E")&gt;0,COUNTIF(M183,"????S?????W")&gt;0,COUNTIF(M183,"????S?????E")&gt;0),_xlfn.XLOOKUP(B183,DB!$A$2:$A$205,DB!$B$2:$B$205,""),M183))</f>
        <v/>
      </c>
      <c r="AF183" s="2">
        <v>0.625</v>
      </c>
      <c r="AG183" t="s">
        <v>744</v>
      </c>
      <c r="AH183" s="17">
        <v>450</v>
      </c>
      <c r="AI183" s="17" cm="1">
        <f t="array" ref="AI183">SUMPRODUCT(--(IFERROR(HOUR(Flights_2026_09_3033343536373456789101112[entry_hour]),-1)=HOUR(AF183)),--(IFERROR(Flights_2026_09_3033343536373456789101112[entry_sector],"")=AG183),--(IFERROR(Flights_2026_09_3033343536373456789101112[nfl],-1)&gt;=AH183),--(IFERROR(Flights_2026_09_3033343536373456789101112[nfl],-1)&lt;=IF(AH183=450,450,AH183+9)))</f>
        <v>0</v>
      </c>
    </row>
    <row r="184" spans="1:35" x14ac:dyDescent="0.2">
      <c r="F184" s="35"/>
      <c r="N184" s="35"/>
      <c r="R184" t="str">
        <f>IF(B184="","",_xlfn.XLOOKUP(B184,DB!$A$2:$A$205,DB!$C$2:$C$205,"")&amp;"")</f>
        <v/>
      </c>
      <c r="S184" t="str">
        <f>IF(B184="","",_xlfn.XLOOKUP(B184,DB!$A$2:$A$205,DB!$E$2:$E$205,""))</f>
        <v/>
      </c>
      <c r="T184" t="str">
        <f>IF(B184="","",_xlfn.XLOOKUP(B184,DB!$A$2:$A$205,DB!$F$2:$F$205,""))</f>
        <v/>
      </c>
      <c r="U184" t="str">
        <f>IF(B184="","",_xlfn.XLOOKUP(B184,DB!$A$2:$A$205,DB!$D$2:$D$205,""))</f>
        <v/>
      </c>
      <c r="V184" t="str">
        <f>IF(B184="","",IF(OR(COUNTIF(M184,"????N?????W")&gt;0,COUNTIF(M184,"????N?????E")&gt;0,COUNTIF(M184,"????S?????W")&gt;0,COUNTIF(M184,"????S?????E")&gt;0),_xlfn.XLOOKUP(B184,DB!$A$2:$A$205,DB!$B$2:$B$205,""),M184))</f>
        <v/>
      </c>
      <c r="AF184" s="2">
        <v>0.625</v>
      </c>
      <c r="AG184" t="s">
        <v>745</v>
      </c>
      <c r="AH184" s="17">
        <v>200</v>
      </c>
      <c r="AI184" s="17" cm="1">
        <f t="array" ref="AI184">SUMPRODUCT(--(IFERROR(HOUR(Flights_2026_09_3033343536373456789101112[entry_hour]),-1)=HOUR(AF184)),--(IFERROR(Flights_2026_09_3033343536373456789101112[entry_sector],"")=AG184),--(IFERROR(Flights_2026_09_3033343536373456789101112[nfl],-1)&gt;=AH184),--(IFERROR(Flights_2026_09_3033343536373456789101112[nfl],-1)&lt;=IF(AH184=450,450,AH184+9)))</f>
        <v>0</v>
      </c>
    </row>
    <row r="185" spans="1:35" x14ac:dyDescent="0.2">
      <c r="F185" s="35"/>
      <c r="N185" s="35"/>
      <c r="R185" t="str">
        <f>IF(B185="","",_xlfn.XLOOKUP(B185,DB!$A$2:$A$205,DB!$C$2:$C$205,"")&amp;"")</f>
        <v/>
      </c>
      <c r="S185" t="str">
        <f>IF(B185="","",_xlfn.XLOOKUP(B185,DB!$A$2:$A$205,DB!$E$2:$E$205,""))</f>
        <v/>
      </c>
      <c r="T185" t="str">
        <f>IF(B185="","",_xlfn.XLOOKUP(B185,DB!$A$2:$A$205,DB!$F$2:$F$205,""))</f>
        <v/>
      </c>
      <c r="U185" t="str">
        <f>IF(B185="","",_xlfn.XLOOKUP(B185,DB!$A$2:$A$205,DB!$D$2:$D$205,""))</f>
        <v/>
      </c>
      <c r="V185" t="str">
        <f>IF(B185="","",IF(OR(COUNTIF(M185,"????N?????W")&gt;0,COUNTIF(M185,"????N?????E")&gt;0,COUNTIF(M185,"????S?????W")&gt;0,COUNTIF(M185,"????S?????E")&gt;0),_xlfn.XLOOKUP(B185,DB!$A$2:$A$205,DB!$B$2:$B$205,""),M185))</f>
        <v/>
      </c>
      <c r="AF185" s="2">
        <v>0.625</v>
      </c>
      <c r="AG185" t="s">
        <v>745</v>
      </c>
      <c r="AH185" s="17">
        <v>210</v>
      </c>
      <c r="AI185" s="17" cm="1">
        <f t="array" ref="AI185">SUMPRODUCT(--(IFERROR(HOUR(Flights_2026_09_3033343536373456789101112[entry_hour]),-1)=HOUR(AF185)),--(IFERROR(Flights_2026_09_3033343536373456789101112[entry_sector],"")=AG185),--(IFERROR(Flights_2026_09_3033343536373456789101112[nfl],-1)&gt;=AH185),--(IFERROR(Flights_2026_09_3033343536373456789101112[nfl],-1)&lt;=IF(AH185=450,450,AH185+9)))</f>
        <v>0</v>
      </c>
    </row>
    <row r="186" spans="1:35" x14ac:dyDescent="0.2">
      <c r="F186" s="35"/>
      <c r="N186" s="35"/>
      <c r="R186" t="str">
        <f>IF(B186="","",_xlfn.XLOOKUP(B186,DB!$A$2:$A$205,DB!$C$2:$C$205,"")&amp;"")</f>
        <v/>
      </c>
      <c r="S186" t="str">
        <f>IF(B186="","",_xlfn.XLOOKUP(B186,DB!$A$2:$A$205,DB!$E$2:$E$205,""))</f>
        <v/>
      </c>
      <c r="T186" t="str">
        <f>IF(B186="","",_xlfn.XLOOKUP(B186,DB!$A$2:$A$205,DB!$F$2:$F$205,""))</f>
        <v/>
      </c>
      <c r="U186" t="str">
        <f>IF(B186="","",_xlfn.XLOOKUP(B186,DB!$A$2:$A$205,DB!$D$2:$D$205,""))</f>
        <v/>
      </c>
      <c r="V186" t="str">
        <f>IF(B186="","",IF(OR(COUNTIF(M186,"????N?????W")&gt;0,COUNTIF(M186,"????N?????E")&gt;0,COUNTIF(M186,"????S?????W")&gt;0,COUNTIF(M186,"????S?????E")&gt;0),_xlfn.XLOOKUP(B186,DB!$A$2:$A$205,DB!$B$2:$B$205,""),M186))</f>
        <v/>
      </c>
      <c r="AF186" s="2">
        <v>0.625</v>
      </c>
      <c r="AG186" t="s">
        <v>745</v>
      </c>
      <c r="AH186" s="17">
        <v>220</v>
      </c>
      <c r="AI186" s="17" cm="1">
        <f t="array" ref="AI186">SUMPRODUCT(--(IFERROR(HOUR(Flights_2026_09_3033343536373456789101112[entry_hour]),-1)=HOUR(AF186)),--(IFERROR(Flights_2026_09_3033343536373456789101112[entry_sector],"")=AG186),--(IFERROR(Flights_2026_09_3033343536373456789101112[nfl],-1)&gt;=AH186),--(IFERROR(Flights_2026_09_3033343536373456789101112[nfl],-1)&lt;=IF(AH186=450,450,AH186+9)))</f>
        <v>0</v>
      </c>
    </row>
    <row r="187" spans="1:35" x14ac:dyDescent="0.2">
      <c r="F187" s="35"/>
      <c r="N187" s="35"/>
      <c r="R187" t="str">
        <f>IF(B187="","",_xlfn.XLOOKUP(B187,DB!$A$2:$A$205,DB!$C$2:$C$205,"")&amp;"")</f>
        <v/>
      </c>
      <c r="S187" t="str">
        <f>IF(B187="","",_xlfn.XLOOKUP(B187,DB!$A$2:$A$205,DB!$E$2:$E$205,""))</f>
        <v/>
      </c>
      <c r="T187" t="str">
        <f>IF(B187="","",_xlfn.XLOOKUP(B187,DB!$A$2:$A$205,DB!$F$2:$F$205,""))</f>
        <v/>
      </c>
      <c r="U187" t="str">
        <f>IF(B187="","",_xlfn.XLOOKUP(B187,DB!$A$2:$A$205,DB!$D$2:$D$205,""))</f>
        <v/>
      </c>
      <c r="V187" t="str">
        <f>IF(B187="","",IF(OR(COUNTIF(M187,"????N?????W")&gt;0,COUNTIF(M187,"????N?????E")&gt;0,COUNTIF(M187,"????S?????W")&gt;0,COUNTIF(M187,"????S?????E")&gt;0),_xlfn.XLOOKUP(B187,DB!$A$2:$A$205,DB!$B$2:$B$205,""),M187))</f>
        <v/>
      </c>
      <c r="AF187" s="2">
        <v>0.625</v>
      </c>
      <c r="AG187" t="s">
        <v>745</v>
      </c>
      <c r="AH187" s="17">
        <v>230</v>
      </c>
      <c r="AI187" s="17" cm="1">
        <f t="array" ref="AI187">SUMPRODUCT(--(IFERROR(HOUR(Flights_2026_09_3033343536373456789101112[entry_hour]),-1)=HOUR(AF187)),--(IFERROR(Flights_2026_09_3033343536373456789101112[entry_sector],"")=AG187),--(IFERROR(Flights_2026_09_3033343536373456789101112[nfl],-1)&gt;=AH187),--(IFERROR(Flights_2026_09_3033343536373456789101112[nfl],-1)&lt;=IF(AH187=450,450,AH187+9)))</f>
        <v>0</v>
      </c>
    </row>
    <row r="188" spans="1:35" x14ac:dyDescent="0.2">
      <c r="F188" s="35"/>
      <c r="N188" s="35"/>
      <c r="R188" t="str">
        <f>IF(B188="","",_xlfn.XLOOKUP(B188,DB!$A$2:$A$205,DB!$C$2:$C$205,"")&amp;"")</f>
        <v/>
      </c>
      <c r="S188" t="str">
        <f>IF(B188="","",_xlfn.XLOOKUP(B188,DB!$A$2:$A$205,DB!$E$2:$E$205,""))</f>
        <v/>
      </c>
      <c r="T188" t="str">
        <f>IF(B188="","",_xlfn.XLOOKUP(B188,DB!$A$2:$A$205,DB!$F$2:$F$205,""))</f>
        <v/>
      </c>
      <c r="U188" t="str">
        <f>IF(B188="","",_xlfn.XLOOKUP(B188,DB!$A$2:$A$205,DB!$D$2:$D$205,""))</f>
        <v/>
      </c>
      <c r="V188" t="str">
        <f>IF(B188="","",IF(OR(COUNTIF(M188,"????N?????W")&gt;0,COUNTIF(M188,"????N?????E")&gt;0,COUNTIF(M188,"????S?????W")&gt;0,COUNTIF(M188,"????S?????E")&gt;0),_xlfn.XLOOKUP(B188,DB!$A$2:$A$205,DB!$B$2:$B$205,""),M188))</f>
        <v/>
      </c>
      <c r="AF188" s="2">
        <v>0.625</v>
      </c>
      <c r="AG188" t="s">
        <v>745</v>
      </c>
      <c r="AH188" s="17">
        <v>240</v>
      </c>
      <c r="AI188" s="17" cm="1">
        <f t="array" ref="AI188">SUMPRODUCT(--(IFERROR(HOUR(Flights_2026_09_3033343536373456789101112[entry_hour]),-1)=HOUR(AF188)),--(IFERROR(Flights_2026_09_3033343536373456789101112[entry_sector],"")=AG188),--(IFERROR(Flights_2026_09_3033343536373456789101112[nfl],-1)&gt;=AH188),--(IFERROR(Flights_2026_09_3033343536373456789101112[nfl],-1)&lt;=IF(AH188=450,450,AH188+9)))</f>
        <v>0</v>
      </c>
    </row>
    <row r="189" spans="1:35" x14ac:dyDescent="0.2">
      <c r="F189" s="35"/>
      <c r="N189" s="35"/>
      <c r="R189" t="str">
        <f>IF(B189="","",_xlfn.XLOOKUP(B189,DB!$A$2:$A$205,DB!$C$2:$C$205,"")&amp;"")</f>
        <v/>
      </c>
      <c r="S189" t="str">
        <f>IF(B189="","",_xlfn.XLOOKUP(B189,DB!$A$2:$A$205,DB!$E$2:$E$205,""))</f>
        <v/>
      </c>
      <c r="T189" t="str">
        <f>IF(B189="","",_xlfn.XLOOKUP(B189,DB!$A$2:$A$205,DB!$F$2:$F$205,""))</f>
        <v/>
      </c>
      <c r="U189" t="str">
        <f>IF(B189="","",_xlfn.XLOOKUP(B189,DB!$A$2:$A$205,DB!$D$2:$D$205,""))</f>
        <v/>
      </c>
      <c r="V189" t="str">
        <f>IF(B189="","",IF(OR(COUNTIF(M189,"????N?????W")&gt;0,COUNTIF(M189,"????N?????E")&gt;0,COUNTIF(M189,"????S?????W")&gt;0,COUNTIF(M189,"????S?????E")&gt;0),_xlfn.XLOOKUP(B189,DB!$A$2:$A$205,DB!$B$2:$B$205,""),M189))</f>
        <v/>
      </c>
      <c r="AF189" s="2">
        <v>0.625</v>
      </c>
      <c r="AG189" t="s">
        <v>745</v>
      </c>
      <c r="AH189" s="17">
        <v>250</v>
      </c>
      <c r="AI189" s="17" cm="1">
        <f t="array" ref="AI189">SUMPRODUCT(--(IFERROR(HOUR(Flights_2026_09_3033343536373456789101112[entry_hour]),-1)=HOUR(AF189)),--(IFERROR(Flights_2026_09_3033343536373456789101112[entry_sector],"")=AG189),--(IFERROR(Flights_2026_09_3033343536373456789101112[nfl],-1)&gt;=AH189),--(IFERROR(Flights_2026_09_3033343536373456789101112[nfl],-1)&lt;=IF(AH189=450,450,AH189+9)))</f>
        <v>0</v>
      </c>
    </row>
    <row r="190" spans="1:35" x14ac:dyDescent="0.2">
      <c r="F190" s="35"/>
      <c r="N190" s="35"/>
      <c r="R190" t="str">
        <f>IF(B190="","",_xlfn.XLOOKUP(B190,DB!$A$2:$A$205,DB!$C$2:$C$205,"")&amp;"")</f>
        <v/>
      </c>
      <c r="S190" t="str">
        <f>IF(B190="","",_xlfn.XLOOKUP(B190,DB!$A$2:$A$205,DB!$E$2:$E$205,""))</f>
        <v/>
      </c>
      <c r="T190" t="str">
        <f>IF(B190="","",_xlfn.XLOOKUP(B190,DB!$A$2:$A$205,DB!$F$2:$F$205,""))</f>
        <v/>
      </c>
      <c r="U190" t="str">
        <f>IF(B190="","",_xlfn.XLOOKUP(B190,DB!$A$2:$A$205,DB!$D$2:$D$205,""))</f>
        <v/>
      </c>
      <c r="V190" t="str">
        <f>IF(B190="","",IF(OR(COUNTIF(M190,"????N?????W")&gt;0,COUNTIF(M190,"????N?????E")&gt;0,COUNTIF(M190,"????S?????W")&gt;0,COUNTIF(M190,"????S?????E")&gt;0),_xlfn.XLOOKUP(B190,DB!$A$2:$A$205,DB!$B$2:$B$205,""),M190))</f>
        <v/>
      </c>
      <c r="AF190" s="2">
        <v>0.625</v>
      </c>
      <c r="AG190" t="s">
        <v>745</v>
      </c>
      <c r="AH190" s="17">
        <v>260</v>
      </c>
      <c r="AI190" s="17" cm="1">
        <f t="array" ref="AI190">SUMPRODUCT(--(IFERROR(HOUR(Flights_2026_09_3033343536373456789101112[entry_hour]),-1)=HOUR(AF190)),--(IFERROR(Flights_2026_09_3033343536373456789101112[entry_sector],"")=AG190),--(IFERROR(Flights_2026_09_3033343536373456789101112[nfl],-1)&gt;=AH190),--(IFERROR(Flights_2026_09_3033343536373456789101112[nfl],-1)&lt;=IF(AH190=450,450,AH190+9)))</f>
        <v>0</v>
      </c>
    </row>
    <row r="191" spans="1:35" x14ac:dyDescent="0.2">
      <c r="F191" s="35"/>
      <c r="N191" s="35"/>
      <c r="R191" t="str">
        <f>IF(B191="","",_xlfn.XLOOKUP(B191,DB!$A$2:$A$205,DB!$C$2:$C$205,"")&amp;"")</f>
        <v/>
      </c>
      <c r="S191" t="str">
        <f>IF(B191="","",_xlfn.XLOOKUP(B191,DB!$A$2:$A$205,DB!$E$2:$E$205,""))</f>
        <v/>
      </c>
      <c r="T191" t="str">
        <f>IF(B191="","",_xlfn.XLOOKUP(B191,DB!$A$2:$A$205,DB!$F$2:$F$205,""))</f>
        <v/>
      </c>
      <c r="U191" t="str">
        <f>IF(B191="","",_xlfn.XLOOKUP(B191,DB!$A$2:$A$205,DB!$D$2:$D$205,""))</f>
        <v/>
      </c>
      <c r="V191" t="str">
        <f>IF(B191="","",IF(OR(COUNTIF(M191,"????N?????W")&gt;0,COUNTIF(M191,"????N?????E")&gt;0,COUNTIF(M191,"????S?????W")&gt;0,COUNTIF(M191,"????S?????E")&gt;0),_xlfn.XLOOKUP(B191,DB!$A$2:$A$205,DB!$B$2:$B$205,""),M191))</f>
        <v/>
      </c>
      <c r="AF191" s="2">
        <v>0.625</v>
      </c>
      <c r="AG191" t="s">
        <v>745</v>
      </c>
      <c r="AH191" s="17">
        <v>270</v>
      </c>
      <c r="AI191" s="17" cm="1">
        <f t="array" ref="AI191">SUMPRODUCT(--(IFERROR(HOUR(Flights_2026_09_3033343536373456789101112[entry_hour]),-1)=HOUR(AF191)),--(IFERROR(Flights_2026_09_3033343536373456789101112[entry_sector],"")=AG191),--(IFERROR(Flights_2026_09_3033343536373456789101112[nfl],-1)&gt;=AH191),--(IFERROR(Flights_2026_09_3033343536373456789101112[nfl],-1)&lt;=IF(AH191=450,450,AH191+9)))</f>
        <v>0</v>
      </c>
    </row>
    <row r="192" spans="1:35" x14ac:dyDescent="0.2">
      <c r="F192" s="35"/>
      <c r="N192" s="35"/>
      <c r="R192" t="str">
        <f>IF(B192="","",_xlfn.XLOOKUP(B192,DB!$A$2:$A$205,DB!$C$2:$C$205,"")&amp;"")</f>
        <v/>
      </c>
      <c r="S192" t="str">
        <f>IF(B192="","",_xlfn.XLOOKUP(B192,DB!$A$2:$A$205,DB!$E$2:$E$205,""))</f>
        <v/>
      </c>
      <c r="T192" t="str">
        <f>IF(B192="","",_xlfn.XLOOKUP(B192,DB!$A$2:$A$205,DB!$F$2:$F$205,""))</f>
        <v/>
      </c>
      <c r="U192" t="str">
        <f>IF(B192="","",_xlfn.XLOOKUP(B192,DB!$A$2:$A$205,DB!$D$2:$D$205,""))</f>
        <v/>
      </c>
      <c r="V192" t="str">
        <f>IF(B192="","",IF(OR(COUNTIF(M192,"????N?????W")&gt;0,COUNTIF(M192,"????N?????E")&gt;0,COUNTIF(M192,"????S?????W")&gt;0,COUNTIF(M192,"????S?????E")&gt;0),_xlfn.XLOOKUP(B192,DB!$A$2:$A$205,DB!$B$2:$B$205,""),M192))</f>
        <v/>
      </c>
      <c r="AF192" s="2">
        <v>0.625</v>
      </c>
      <c r="AG192" t="s">
        <v>745</v>
      </c>
      <c r="AH192" s="17">
        <v>280</v>
      </c>
      <c r="AI192" s="17" cm="1">
        <f t="array" ref="AI192">SUMPRODUCT(--(IFERROR(HOUR(Flights_2026_09_3033343536373456789101112[entry_hour]),-1)=HOUR(AF192)),--(IFERROR(Flights_2026_09_3033343536373456789101112[entry_sector],"")=AG192),--(IFERROR(Flights_2026_09_3033343536373456789101112[nfl],-1)&gt;=AH192),--(IFERROR(Flights_2026_09_3033343536373456789101112[nfl],-1)&lt;=IF(AH192=450,450,AH192+9)))</f>
        <v>0</v>
      </c>
    </row>
    <row r="193" spans="1:35" x14ac:dyDescent="0.2">
      <c r="F193" s="35"/>
      <c r="N193" s="35"/>
      <c r="R193" t="str">
        <f>IF(B193="","",_xlfn.XLOOKUP(B193,DB!$A$2:$A$205,DB!$C$2:$C$205,"")&amp;"")</f>
        <v/>
      </c>
      <c r="S193" t="str">
        <f>IF(B193="","",_xlfn.XLOOKUP(B193,DB!$A$2:$A$205,DB!$E$2:$E$205,""))</f>
        <v/>
      </c>
      <c r="T193" t="str">
        <f>IF(B193="","",_xlfn.XLOOKUP(B193,DB!$A$2:$A$205,DB!$F$2:$F$205,""))</f>
        <v/>
      </c>
      <c r="U193" t="str">
        <f>IF(B193="","",_xlfn.XLOOKUP(B193,DB!$A$2:$A$205,DB!$D$2:$D$205,""))</f>
        <v/>
      </c>
      <c r="V193" t="str">
        <f>IF(B193="","",IF(OR(COUNTIF(M193,"????N?????W")&gt;0,COUNTIF(M193,"????N?????E")&gt;0,COUNTIF(M193,"????S?????W")&gt;0,COUNTIF(M193,"????S?????E")&gt;0),_xlfn.XLOOKUP(B193,DB!$A$2:$A$205,DB!$B$2:$B$205,""),M193))</f>
        <v/>
      </c>
      <c r="AF193" s="2">
        <v>0.625</v>
      </c>
      <c r="AG193" t="s">
        <v>745</v>
      </c>
      <c r="AH193" s="17">
        <v>290</v>
      </c>
      <c r="AI193" s="17" cm="1">
        <f t="array" ref="AI193">SUMPRODUCT(--(IFERROR(HOUR(Flights_2026_09_3033343536373456789101112[entry_hour]),-1)=HOUR(AF193)),--(IFERROR(Flights_2026_09_3033343536373456789101112[entry_sector],"")=AG193),--(IFERROR(Flights_2026_09_3033343536373456789101112[nfl],-1)&gt;=AH193),--(IFERROR(Flights_2026_09_3033343536373456789101112[nfl],-1)&lt;=IF(AH193=450,450,AH193+9)))</f>
        <v>0</v>
      </c>
    </row>
    <row r="194" spans="1:35" x14ac:dyDescent="0.2">
      <c r="A194" s="29"/>
      <c r="B194" s="29"/>
      <c r="C194" s="29"/>
      <c r="D194" s="29"/>
      <c r="E194" s="29"/>
      <c r="F194" s="30"/>
      <c r="G194" s="29"/>
      <c r="H194" s="29"/>
      <c r="I194" s="31"/>
      <c r="J194" s="29"/>
      <c r="K194" s="29"/>
      <c r="L194" s="31"/>
      <c r="M194" s="29"/>
      <c r="N194" s="30"/>
      <c r="O194" s="31"/>
      <c r="P194" s="29"/>
      <c r="Q194" s="31"/>
      <c r="R194" t="str">
        <f>IF(B194="","",_xlfn.XLOOKUP(B194,DB!$A$2:$A$205,DB!$C$2:$C$205,"")&amp;"")</f>
        <v/>
      </c>
      <c r="S194" t="str">
        <f>IF(B194="","",_xlfn.XLOOKUP(B194,DB!$A$2:$A$205,DB!$E$2:$E$205,""))</f>
        <v/>
      </c>
      <c r="T194" t="str">
        <f>IF(B194="","",_xlfn.XLOOKUP(B194,DB!$A$2:$A$205,DB!$F$2:$F$205,""))</f>
        <v/>
      </c>
      <c r="U194" t="str">
        <f>IF(B194="","",_xlfn.XLOOKUP(B194,DB!$A$2:$A$205,DB!$D$2:$D$205,""))</f>
        <v/>
      </c>
      <c r="V194" t="str">
        <f>IF(B194="","",IF(OR(COUNTIF(M194,"????N?????W")&gt;0,COUNTIF(M194,"????N?????E")&gt;0,COUNTIF(M194,"????S?????W")&gt;0,COUNTIF(M194,"????S?????E")&gt;0),_xlfn.XLOOKUP(B194,DB!$A$2:$A$205,DB!$B$2:$B$205,""),M194))</f>
        <v/>
      </c>
      <c r="AF194" s="2">
        <v>0.625</v>
      </c>
      <c r="AG194" t="s">
        <v>745</v>
      </c>
      <c r="AH194" s="17">
        <v>300</v>
      </c>
      <c r="AI194" s="17" cm="1">
        <f t="array" ref="AI194">SUMPRODUCT(--(IFERROR(HOUR(Flights_2026_09_3033343536373456789101112[entry_hour]),-1)=HOUR(AF194)),--(IFERROR(Flights_2026_09_3033343536373456789101112[entry_sector],"")=AG194),--(IFERROR(Flights_2026_09_3033343536373456789101112[nfl],-1)&gt;=AH194),--(IFERROR(Flights_2026_09_3033343536373456789101112[nfl],-1)&lt;=IF(AH194=450,450,AH194+9)))</f>
        <v>0</v>
      </c>
    </row>
    <row r="195" spans="1:35" x14ac:dyDescent="0.2">
      <c r="A195" s="29"/>
      <c r="B195" s="29"/>
      <c r="C195" s="29"/>
      <c r="D195" s="29"/>
      <c r="E195" s="29"/>
      <c r="F195" s="30"/>
      <c r="G195" s="29"/>
      <c r="H195" s="29"/>
      <c r="I195" s="31"/>
      <c r="J195" s="29"/>
      <c r="K195" s="29"/>
      <c r="L195" s="31"/>
      <c r="M195" s="29"/>
      <c r="N195" s="30"/>
      <c r="O195" s="31"/>
      <c r="P195" s="29"/>
      <c r="Q195" s="31"/>
      <c r="R195" t="str">
        <f>IF(B195="","",_xlfn.XLOOKUP(B195,DB!$A$2:$A$205,DB!$C$2:$C$205,"")&amp;"")</f>
        <v/>
      </c>
      <c r="S195" t="str">
        <f>IF(B195="","",_xlfn.XLOOKUP(B195,DB!$A$2:$A$205,DB!$E$2:$E$205,""))</f>
        <v/>
      </c>
      <c r="T195" t="str">
        <f>IF(B195="","",_xlfn.XLOOKUP(B195,DB!$A$2:$A$205,DB!$F$2:$F$205,""))</f>
        <v/>
      </c>
      <c r="U195" t="str">
        <f>IF(B195="","",_xlfn.XLOOKUP(B195,DB!$A$2:$A$205,DB!$D$2:$D$205,""))</f>
        <v/>
      </c>
      <c r="V195" t="str">
        <f>IF(B195="","",IF(OR(COUNTIF(M195,"????N?????W")&gt;0,COUNTIF(M195,"????N?????E")&gt;0,COUNTIF(M195,"????S?????W")&gt;0,COUNTIF(M195,"????S?????E")&gt;0),_xlfn.XLOOKUP(B195,DB!$A$2:$A$205,DB!$B$2:$B$205,""),M195))</f>
        <v/>
      </c>
      <c r="AF195" s="2">
        <v>0.625</v>
      </c>
      <c r="AG195" t="s">
        <v>745</v>
      </c>
      <c r="AH195" s="17">
        <v>310</v>
      </c>
      <c r="AI195" s="17" cm="1">
        <f t="array" ref="AI195">SUMPRODUCT(--(IFERROR(HOUR(Flights_2026_09_3033343536373456789101112[entry_hour]),-1)=HOUR(AF195)),--(IFERROR(Flights_2026_09_3033343536373456789101112[entry_sector],"")=AG195),--(IFERROR(Flights_2026_09_3033343536373456789101112[nfl],-1)&gt;=AH195),--(IFERROR(Flights_2026_09_3033343536373456789101112[nfl],-1)&lt;=IF(AH195=450,450,AH195+9)))</f>
        <v>0</v>
      </c>
    </row>
    <row r="196" spans="1:35" x14ac:dyDescent="0.2">
      <c r="A196" s="29"/>
      <c r="B196" s="29"/>
      <c r="C196" s="29"/>
      <c r="D196" s="29"/>
      <c r="E196" s="29"/>
      <c r="F196" s="30"/>
      <c r="G196" s="29"/>
      <c r="H196" s="29"/>
      <c r="I196" s="31"/>
      <c r="J196" s="29"/>
      <c r="K196" s="29"/>
      <c r="L196" s="31"/>
      <c r="M196" s="29"/>
      <c r="N196" s="30"/>
      <c r="O196" s="31"/>
      <c r="P196" s="29"/>
      <c r="Q196" s="31"/>
      <c r="R196" t="str">
        <f>IF(B196="","",_xlfn.XLOOKUP(B196,DB!$A$2:$A$205,DB!$C$2:$C$205,"")&amp;"")</f>
        <v/>
      </c>
      <c r="S196" t="str">
        <f>IF(B196="","",_xlfn.XLOOKUP(B196,DB!$A$2:$A$205,DB!$E$2:$E$205,""))</f>
        <v/>
      </c>
      <c r="T196" t="str">
        <f>IF(B196="","",_xlfn.XLOOKUP(B196,DB!$A$2:$A$205,DB!$F$2:$F$205,""))</f>
        <v/>
      </c>
      <c r="U196" t="str">
        <f>IF(B196="","",_xlfn.XLOOKUP(B196,DB!$A$2:$A$205,DB!$D$2:$D$205,""))</f>
        <v/>
      </c>
      <c r="V196" t="str">
        <f>IF(B196="","",IF(OR(COUNTIF(M196,"????N?????W")&gt;0,COUNTIF(M196,"????N?????E")&gt;0,COUNTIF(M196,"????S?????W")&gt;0,COUNTIF(M196,"????S?????E")&gt;0),_xlfn.XLOOKUP(B196,DB!$A$2:$A$205,DB!$B$2:$B$205,""),M196))</f>
        <v/>
      </c>
      <c r="AF196" s="2">
        <v>0.625</v>
      </c>
      <c r="AG196" t="s">
        <v>745</v>
      </c>
      <c r="AH196" s="17">
        <v>320</v>
      </c>
      <c r="AI196" s="17" cm="1">
        <f t="array" ref="AI196">SUMPRODUCT(--(IFERROR(HOUR(Flights_2026_09_3033343536373456789101112[entry_hour]),-1)=HOUR(AF196)),--(IFERROR(Flights_2026_09_3033343536373456789101112[entry_sector],"")=AG196),--(IFERROR(Flights_2026_09_3033343536373456789101112[nfl],-1)&gt;=AH196),--(IFERROR(Flights_2026_09_3033343536373456789101112[nfl],-1)&lt;=IF(AH196=450,450,AH196+9)))</f>
        <v>0</v>
      </c>
    </row>
    <row r="197" spans="1:35" x14ac:dyDescent="0.2">
      <c r="A197" s="29"/>
      <c r="B197" s="29"/>
      <c r="C197" s="29"/>
      <c r="D197" s="29"/>
      <c r="E197" s="29"/>
      <c r="F197" s="30"/>
      <c r="G197" s="29"/>
      <c r="H197" s="29"/>
      <c r="I197" s="31"/>
      <c r="J197" s="29"/>
      <c r="K197" s="29"/>
      <c r="L197" s="31"/>
      <c r="M197" s="29"/>
      <c r="N197" s="30"/>
      <c r="O197" s="31"/>
      <c r="P197" s="29"/>
      <c r="Q197" s="31"/>
      <c r="R197" t="str">
        <f>IF(B197="","",_xlfn.XLOOKUP(B197,DB!$A$2:$A$205,DB!$C$2:$C$205,"")&amp;"")</f>
        <v/>
      </c>
      <c r="S197" t="str">
        <f>IF(B197="","",_xlfn.XLOOKUP(B197,DB!$A$2:$A$205,DB!$E$2:$E$205,""))</f>
        <v/>
      </c>
      <c r="T197" t="str">
        <f>IF(B197="","",_xlfn.XLOOKUP(B197,DB!$A$2:$A$205,DB!$F$2:$F$205,""))</f>
        <v/>
      </c>
      <c r="U197" t="str">
        <f>IF(B197="","",_xlfn.XLOOKUP(B197,DB!$A$2:$A$205,DB!$D$2:$D$205,""))</f>
        <v/>
      </c>
      <c r="V197" t="str">
        <f>IF(B197="","",IF(OR(COUNTIF(M197,"????N?????W")&gt;0,COUNTIF(M197,"????N?????E")&gt;0,COUNTIF(M197,"????S?????W")&gt;0,COUNTIF(M197,"????S?????E")&gt;0),_xlfn.XLOOKUP(B197,DB!$A$2:$A$205,DB!$B$2:$B$205,""),M197))</f>
        <v/>
      </c>
      <c r="AF197" s="2">
        <v>0.625</v>
      </c>
      <c r="AG197" t="s">
        <v>745</v>
      </c>
      <c r="AH197" s="17">
        <v>330</v>
      </c>
      <c r="AI197" s="17" cm="1">
        <f t="array" ref="AI197">SUMPRODUCT(--(IFERROR(HOUR(Flights_2026_09_3033343536373456789101112[entry_hour]),-1)=HOUR(AF197)),--(IFERROR(Flights_2026_09_3033343536373456789101112[entry_sector],"")=AG197),--(IFERROR(Flights_2026_09_3033343536373456789101112[nfl],-1)&gt;=AH197),--(IFERROR(Flights_2026_09_3033343536373456789101112[nfl],-1)&lt;=IF(AH197=450,450,AH197+9)))</f>
        <v>0</v>
      </c>
    </row>
    <row r="198" spans="1:35" x14ac:dyDescent="0.2">
      <c r="A198" s="29"/>
      <c r="B198" s="29"/>
      <c r="C198" s="29"/>
      <c r="D198" s="29"/>
      <c r="E198" s="29"/>
      <c r="F198" s="30"/>
      <c r="G198" s="29"/>
      <c r="H198" s="29"/>
      <c r="I198" s="31"/>
      <c r="J198" s="29"/>
      <c r="K198" s="29"/>
      <c r="L198" s="31"/>
      <c r="M198" s="29"/>
      <c r="N198" s="30"/>
      <c r="O198" s="31"/>
      <c r="P198" s="29"/>
      <c r="Q198" s="31"/>
      <c r="R198" t="str">
        <f>IF(B198="","",_xlfn.XLOOKUP(B198,DB!$A$2:$A$205,DB!$C$2:$C$205,"")&amp;"")</f>
        <v/>
      </c>
      <c r="S198" t="str">
        <f>IF(B198="","",_xlfn.XLOOKUP(B198,DB!$A$2:$A$205,DB!$E$2:$E$205,""))</f>
        <v/>
      </c>
      <c r="T198" t="str">
        <f>IF(B198="","",_xlfn.XLOOKUP(B198,DB!$A$2:$A$205,DB!$F$2:$F$205,""))</f>
        <v/>
      </c>
      <c r="U198" t="str">
        <f>IF(B198="","",_xlfn.XLOOKUP(B198,DB!$A$2:$A$205,DB!$D$2:$D$205,""))</f>
        <v/>
      </c>
      <c r="V198" t="str">
        <f>IF(B198="","",IF(OR(COUNTIF(M198,"????N?????W")&gt;0,COUNTIF(M198,"????N?????E")&gt;0,COUNTIF(M198,"????S?????W")&gt;0,COUNTIF(M198,"????S?????E")&gt;0),_xlfn.XLOOKUP(B198,DB!$A$2:$A$205,DB!$B$2:$B$205,""),M198))</f>
        <v/>
      </c>
      <c r="AF198" s="2">
        <v>0.625</v>
      </c>
      <c r="AG198" t="s">
        <v>745</v>
      </c>
      <c r="AH198" s="17">
        <v>340</v>
      </c>
      <c r="AI198" s="17" cm="1">
        <f t="array" ref="AI198">SUMPRODUCT(--(IFERROR(HOUR(Flights_2026_09_3033343536373456789101112[entry_hour]),-1)=HOUR(AF198)),--(IFERROR(Flights_2026_09_3033343536373456789101112[entry_sector],"")=AG198),--(IFERROR(Flights_2026_09_3033343536373456789101112[nfl],-1)&gt;=AH198),--(IFERROR(Flights_2026_09_3033343536373456789101112[nfl],-1)&lt;=IF(AH198=450,450,AH198+9)))</f>
        <v>0</v>
      </c>
    </row>
    <row r="199" spans="1:35" ht="19" x14ac:dyDescent="0.2">
      <c r="A199" s="36" t="s">
        <v>2163</v>
      </c>
      <c r="B199" s="36"/>
      <c r="C199" s="36"/>
      <c r="D199" s="36"/>
      <c r="E199" s="36"/>
      <c r="F199" s="36"/>
      <c r="G199" s="36"/>
      <c r="H199" s="36"/>
      <c r="I199" s="36"/>
      <c r="J199" s="36"/>
      <c r="AF199" s="2">
        <v>0.625</v>
      </c>
      <c r="AG199" t="s">
        <v>745</v>
      </c>
      <c r="AH199" s="17">
        <v>350</v>
      </c>
      <c r="AI199" s="17" cm="1">
        <f t="array" ref="AI199">SUMPRODUCT(--(IFERROR(HOUR(Flights_2026_09_3033343536373456789101112[entry_hour]),-1)=HOUR(AF199)),--(IFERROR(Flights_2026_09_3033343536373456789101112[entry_sector],"")=AG199),--(IFERROR(Flights_2026_09_3033343536373456789101112[nfl],-1)&gt;=AH199),--(IFERROR(Flights_2026_09_3033343536373456789101112[nfl],-1)&lt;=IF(AH199=450,450,AH199+9)))</f>
        <v>1</v>
      </c>
    </row>
    <row r="200" spans="1:35" x14ac:dyDescent="0.2">
      <c r="AF200" s="2">
        <v>0.625</v>
      </c>
      <c r="AG200" t="s">
        <v>745</v>
      </c>
      <c r="AH200" s="17">
        <v>360</v>
      </c>
      <c r="AI200" s="17" cm="1">
        <f t="array" ref="AI200">SUMPRODUCT(--(IFERROR(HOUR(Flights_2026_09_3033343536373456789101112[entry_hour]),-1)=HOUR(AF200)),--(IFERROR(Flights_2026_09_3033343536373456789101112[entry_sector],"")=AG200),--(IFERROR(Flights_2026_09_3033343536373456789101112[nfl],-1)&gt;=AH200),--(IFERROR(Flights_2026_09_3033343536373456789101112[nfl],-1)&lt;=IF(AH200=450,450,AH200+9)))</f>
        <v>0</v>
      </c>
    </row>
    <row r="201" spans="1:35" x14ac:dyDescent="0.2">
      <c r="AF201" s="2">
        <v>0.625</v>
      </c>
      <c r="AG201" t="s">
        <v>745</v>
      </c>
      <c r="AH201" s="17">
        <v>370</v>
      </c>
      <c r="AI201" s="17" cm="1">
        <f t="array" ref="AI201">SUMPRODUCT(--(IFERROR(HOUR(Flights_2026_09_3033343536373456789101112[entry_hour]),-1)=HOUR(AF201)),--(IFERROR(Flights_2026_09_3033343536373456789101112[entry_sector],"")=AG201),--(IFERROR(Flights_2026_09_3033343536373456789101112[nfl],-1)&gt;=AH201),--(IFERROR(Flights_2026_09_3033343536373456789101112[nfl],-1)&lt;=IF(AH201=450,450,AH201+9)))</f>
        <v>1</v>
      </c>
    </row>
    <row r="202" spans="1:35" x14ac:dyDescent="0.2">
      <c r="AF202" s="2">
        <v>0.625</v>
      </c>
      <c r="AG202" t="s">
        <v>745</v>
      </c>
      <c r="AH202" s="17">
        <v>380</v>
      </c>
      <c r="AI202" s="17" cm="1">
        <f t="array" ref="AI202">SUMPRODUCT(--(IFERROR(HOUR(Flights_2026_09_3033343536373456789101112[entry_hour]),-1)=HOUR(AF202)),--(IFERROR(Flights_2026_09_3033343536373456789101112[entry_sector],"")=AG202),--(IFERROR(Flights_2026_09_3033343536373456789101112[nfl],-1)&gt;=AH202),--(IFERROR(Flights_2026_09_3033343536373456789101112[nfl],-1)&lt;=IF(AH202=450,450,AH202+9)))</f>
        <v>0</v>
      </c>
    </row>
    <row r="203" spans="1:35" x14ac:dyDescent="0.2">
      <c r="AF203" s="2">
        <v>0.625</v>
      </c>
      <c r="AG203" t="s">
        <v>745</v>
      </c>
      <c r="AH203" s="17">
        <v>390</v>
      </c>
      <c r="AI203" s="17" cm="1">
        <f t="array" ref="AI203">SUMPRODUCT(--(IFERROR(HOUR(Flights_2026_09_3033343536373456789101112[entry_hour]),-1)=HOUR(AF203)),--(IFERROR(Flights_2026_09_3033343536373456789101112[entry_sector],"")=AG203),--(IFERROR(Flights_2026_09_3033343536373456789101112[nfl],-1)&gt;=AH203),--(IFERROR(Flights_2026_09_3033343536373456789101112[nfl],-1)&lt;=IF(AH203=450,450,AH203+9)))</f>
        <v>1</v>
      </c>
    </row>
    <row r="204" spans="1:35" x14ac:dyDescent="0.2">
      <c r="AF204" s="2">
        <v>0.625</v>
      </c>
      <c r="AG204" t="s">
        <v>745</v>
      </c>
      <c r="AH204" s="17">
        <v>400</v>
      </c>
      <c r="AI204" s="17" cm="1">
        <f t="array" ref="AI204">SUMPRODUCT(--(IFERROR(HOUR(Flights_2026_09_3033343536373456789101112[entry_hour]),-1)=HOUR(AF204)),--(IFERROR(Flights_2026_09_3033343536373456789101112[entry_sector],"")=AG204),--(IFERROR(Flights_2026_09_3033343536373456789101112[nfl],-1)&gt;=AH204),--(IFERROR(Flights_2026_09_3033343536373456789101112[nfl],-1)&lt;=IF(AH204=450,450,AH204+9)))</f>
        <v>0</v>
      </c>
    </row>
    <row r="205" spans="1:35" x14ac:dyDescent="0.2">
      <c r="AF205" s="2">
        <v>0.625</v>
      </c>
      <c r="AG205" t="s">
        <v>745</v>
      </c>
      <c r="AH205" s="17">
        <v>410</v>
      </c>
      <c r="AI205" s="17" cm="1">
        <f t="array" ref="AI205">SUMPRODUCT(--(IFERROR(HOUR(Flights_2026_09_3033343536373456789101112[entry_hour]),-1)=HOUR(AF205)),--(IFERROR(Flights_2026_09_3033343536373456789101112[entry_sector],"")=AG205),--(IFERROR(Flights_2026_09_3033343536373456789101112[nfl],-1)&gt;=AH205),--(IFERROR(Flights_2026_09_3033343536373456789101112[nfl],-1)&lt;=IF(AH205=450,450,AH205+9)))</f>
        <v>0</v>
      </c>
    </row>
    <row r="206" spans="1:35" x14ac:dyDescent="0.2">
      <c r="AF206" s="2">
        <v>0.625</v>
      </c>
      <c r="AG206" t="s">
        <v>745</v>
      </c>
      <c r="AH206" s="17">
        <v>420</v>
      </c>
      <c r="AI206" s="17" cm="1">
        <f t="array" ref="AI206">SUMPRODUCT(--(IFERROR(HOUR(Flights_2026_09_3033343536373456789101112[entry_hour]),-1)=HOUR(AF206)),--(IFERROR(Flights_2026_09_3033343536373456789101112[entry_sector],"")=AG206),--(IFERROR(Flights_2026_09_3033343536373456789101112[nfl],-1)&gt;=AH206),--(IFERROR(Flights_2026_09_3033343536373456789101112[nfl],-1)&lt;=IF(AH206=450,450,AH206+9)))</f>
        <v>0</v>
      </c>
    </row>
    <row r="207" spans="1:35" x14ac:dyDescent="0.2">
      <c r="AF207" s="2">
        <v>0.625</v>
      </c>
      <c r="AG207" t="s">
        <v>745</v>
      </c>
      <c r="AH207" s="17">
        <v>430</v>
      </c>
      <c r="AI207" s="17" cm="1">
        <f t="array" ref="AI207">SUMPRODUCT(--(IFERROR(HOUR(Flights_2026_09_3033343536373456789101112[entry_hour]),-1)=HOUR(AF207)),--(IFERROR(Flights_2026_09_3033343536373456789101112[entry_sector],"")=AG207),--(IFERROR(Flights_2026_09_3033343536373456789101112[nfl],-1)&gt;=AH207),--(IFERROR(Flights_2026_09_3033343536373456789101112[nfl],-1)&lt;=IF(AH207=450,450,AH207+9)))</f>
        <v>0</v>
      </c>
    </row>
    <row r="208" spans="1:35" x14ac:dyDescent="0.2">
      <c r="AF208" s="2">
        <v>0.625</v>
      </c>
      <c r="AG208" t="s">
        <v>745</v>
      </c>
      <c r="AH208" s="17">
        <v>440</v>
      </c>
      <c r="AI208" s="17" cm="1">
        <f t="array" ref="AI208">SUMPRODUCT(--(IFERROR(HOUR(Flights_2026_09_3033343536373456789101112[entry_hour]),-1)=HOUR(AF208)),--(IFERROR(Flights_2026_09_3033343536373456789101112[entry_sector],"")=AG208),--(IFERROR(Flights_2026_09_3033343536373456789101112[nfl],-1)&gt;=AH208),--(IFERROR(Flights_2026_09_3033343536373456789101112[nfl],-1)&lt;=IF(AH208=450,450,AH208+9)))</f>
        <v>0</v>
      </c>
    </row>
    <row r="209" spans="1:35" ht="28" customHeight="1" x14ac:dyDescent="0.2">
      <c r="AF209" s="2">
        <v>0.625</v>
      </c>
      <c r="AG209" t="s">
        <v>745</v>
      </c>
      <c r="AH209" s="17">
        <v>450</v>
      </c>
      <c r="AI209" s="17" cm="1">
        <f t="array" ref="AI209">SUMPRODUCT(--(IFERROR(HOUR(Flights_2026_09_3033343536373456789101112[entry_hour]),-1)=HOUR(AF209)),--(IFERROR(Flights_2026_09_3033343536373456789101112[entry_sector],"")=AG209),--(IFERROR(Flights_2026_09_3033343536373456789101112[nfl],-1)&gt;=AH209),--(IFERROR(Flights_2026_09_3033343536373456789101112[nfl],-1)&lt;=IF(AH209=450,450,AH209+9)))</f>
        <v>0</v>
      </c>
    </row>
    <row r="210" spans="1:35" ht="25" customHeight="1" x14ac:dyDescent="0.2">
      <c r="AF210" s="2">
        <v>0.625</v>
      </c>
      <c r="AG210" t="s">
        <v>840</v>
      </c>
      <c r="AH210" s="17">
        <v>200</v>
      </c>
      <c r="AI210" s="17" cm="1">
        <f t="array" ref="AI210">SUMPRODUCT(--(IFERROR(HOUR(Flights_2026_09_3033343536373456789101112[entry_hour]),-1)=HOUR(AF210)),--(IFERROR(Flights_2026_09_3033343536373456789101112[entry_sector],"")=AG210),--(IFERROR(Flights_2026_09_3033343536373456789101112[nfl],-1)&gt;=AH210),--(IFERROR(Flights_2026_09_3033343536373456789101112[nfl],-1)&lt;=IF(AH210=450,450,AH210+9)))</f>
        <v>0</v>
      </c>
    </row>
    <row r="211" spans="1:35" x14ac:dyDescent="0.2">
      <c r="AF211" s="2">
        <v>0.625</v>
      </c>
      <c r="AG211" t="s">
        <v>840</v>
      </c>
      <c r="AH211" s="17">
        <v>210</v>
      </c>
      <c r="AI211" s="17" cm="1">
        <f t="array" ref="AI211">SUMPRODUCT(--(IFERROR(HOUR(Flights_2026_09_3033343536373456789101112[entry_hour]),-1)=HOUR(AF211)),--(IFERROR(Flights_2026_09_3033343536373456789101112[entry_sector],"")=AG211),--(IFERROR(Flights_2026_09_3033343536373456789101112[nfl],-1)&gt;=AH211),--(IFERROR(Flights_2026_09_3033343536373456789101112[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3033343536373456789101112[entry_hour]),-1)=HOUR(AF212)),--(IFERROR(Flights_2026_09_3033343536373456789101112[entry_sector],"")=AG212),--(IFERROR(Flights_2026_09_3033343536373456789101112[nfl],-1)&gt;=AH212),--(IFERROR(Flights_2026_09_3033343536373456789101112[nfl],-1)&lt;=IF(AH212=450,450,AH212+9)))</f>
        <v>0</v>
      </c>
    </row>
    <row r="213" spans="1:35" x14ac:dyDescent="0.2">
      <c r="W213" s="17" cm="1">
        <f t="array" ref="W213">SUMPRODUCT(--(IFERROR(HOUR(Flights_2026_09_3033343536373456789101112[entry_hour]),-1)=HOUR(W$212)),--(IFERROR(Flights_2026_09_3033343536373456789101112[nfl],-1)&gt;=IF($V237=450,450,$V237)),--(IFERROR(Flights_2026_09_3033343536373456789101112[nfl],-1)&lt;=IF($V237=450,450,$V237+9)))</f>
        <v>1</v>
      </c>
      <c r="X213" s="17" cm="1">
        <f t="array" ref="X213">SUMPRODUCT(--(IFERROR(HOUR(Flights_2026_09_3033343536373456789101112[entry_hour]),-1)=HOUR(X$212)),--(IFERROR(Flights_2026_09_3033343536373456789101112[nfl],-1)&gt;=IF($V237=450,450,$V237)),--(IFERROR(Flights_2026_09_3033343536373456789101112[nfl],-1)&lt;=IF($V237=450,450,$V237+9)))</f>
        <v>0</v>
      </c>
      <c r="Y213" s="17" cm="1">
        <f t="array" ref="Y213">SUMPRODUCT(--(IFERROR(HOUR(Flights_2026_09_3033343536373456789101112[entry_hour]),-1)=HOUR(Y$212)),--(IFERROR(Flights_2026_09_3033343536373456789101112[nfl],-1)&gt;=IF($V237=450,450,$V237)),--(IFERROR(Flights_2026_09_3033343536373456789101112[nfl],-1)&lt;=IF($V237=450,450,$V237+9)))</f>
        <v>0</v>
      </c>
      <c r="Z213" s="17" cm="1">
        <f t="array" ref="Z213">SUMPRODUCT(--(IFERROR(HOUR(Flights_2026_09_3033343536373456789101112[entry_hour]),-1)=HOUR(Z$212)),--(IFERROR(Flights_2026_09_3033343536373456789101112[nfl],-1)&gt;=IF($V237=450,450,$V237)),--(IFERROR(Flights_2026_09_3033343536373456789101112[nfl],-1)&lt;=IF($V237=450,450,$V237+9)))</f>
        <v>0</v>
      </c>
      <c r="AA213" s="17" cm="1">
        <f t="array" ref="AA213">SUMPRODUCT(--(IFERROR(HOUR(Flights_2026_09_3033343536373456789101112[entry_hour]),-1)=HOUR(AA$212)),--(IFERROR(Flights_2026_09_3033343536373456789101112[nfl],-1)&gt;=IF($V237=450,450,$V237)),--(IFERROR(Flights_2026_09_3033343536373456789101112[nfl],-1)&lt;=IF($V237=450,450,$V237+9)))</f>
        <v>1</v>
      </c>
      <c r="AB213" s="17" cm="1">
        <f t="array" ref="AB213">SUMPRODUCT(--(IFERROR(HOUR(Flights_2026_09_3033343536373456789101112[entry_hour]),-1)=HOUR(AB$212)),--(IFERROR(Flights_2026_09_3033343536373456789101112[nfl],-1)&gt;=IF($V237=450,450,$V237)),--(IFERROR(Flights_2026_09_3033343536373456789101112[nfl],-1)&lt;=IF($V237=450,450,$V237+9)))</f>
        <v>0</v>
      </c>
      <c r="AC213" s="17" cm="1">
        <f t="array" ref="AC213">SUMPRODUCT(--(IFERROR(HOUR(Flights_2026_09_3033343536373456789101112[entry_hour]),-1)=HOUR(AC$212)),--(IFERROR(Flights_2026_09_3033343536373456789101112[nfl],-1)&gt;=IF($V237=450,450,$V237)),--(IFERROR(Flights_2026_09_3033343536373456789101112[nfl],-1)&lt;=IF($V237=450,450,$V237+9)))</f>
        <v>0</v>
      </c>
      <c r="AD213" s="17" cm="1">
        <f t="array" ref="AD213">SUMPRODUCT(--(IFERROR(HOUR(Flights_2026_09_3033343536373456789101112[entry_hour]),-1)=HOUR(AD$212)),--(IFERROR(Flights_2026_09_3033343536373456789101112[nfl],-1)&gt;=IF($V237=450,450,$V237)),--(IFERROR(Flights_2026_09_3033343536373456789101112[nfl],-1)&lt;=IF($V237=450,450,$V237+9)))</f>
        <v>0</v>
      </c>
      <c r="AE213" s="17" cm="1">
        <f t="array" ref="AE213">SUMPRODUCT(--(IFERROR(HOUR(Flights_2026_09_3033343536373456789101112[entry_hour]),-1)=HOUR(AE$212)),--(IFERROR(Flights_2026_09_3033343536373456789101112[nfl],-1)&gt;=IF($V237=450,450,$V237)),--(IFERROR(Flights_2026_09_3033343536373456789101112[nfl],-1)&lt;=IF($V237=450,450,$V237+9)))</f>
        <v>0</v>
      </c>
      <c r="AF213" s="2">
        <v>0.625</v>
      </c>
      <c r="AG213" t="s">
        <v>840</v>
      </c>
      <c r="AH213" s="17">
        <v>230</v>
      </c>
      <c r="AI213" s="17" cm="1">
        <f t="array" ref="AI213">SUMPRODUCT(--(IFERROR(HOUR(Flights_2026_09_3033343536373456789101112[entry_hour]),-1)=HOUR(AF213)),--(IFERROR(Flights_2026_09_3033343536373456789101112[entry_sector],"")=AG213),--(IFERROR(Flights_2026_09_3033343536373456789101112[nfl],-1)&gt;=AH213),--(IFERROR(Flights_2026_09_3033343536373456789101112[nfl],-1)&lt;=IF(AH213=450,450,AH213+9)))</f>
        <v>0</v>
      </c>
    </row>
    <row r="214" spans="1:35" x14ac:dyDescent="0.2">
      <c r="W214" s="17" cm="1">
        <f t="array" ref="W214">SUMPRODUCT(--(IFERROR(HOUR(Flights_2026_09_3033343536373456789101112[entry_hour]),-1)=HOUR(W$212)),--(IFERROR(Flights_2026_09_3033343536373456789101112[nfl],-1)&gt;=IF($V238=450,450,$V238)),--(IFERROR(Flights_2026_09_3033343536373456789101112[nfl],-1)&lt;=IF($V238=450,450,$V238+9)))</f>
        <v>0</v>
      </c>
      <c r="X214" s="17" cm="1">
        <f t="array" ref="X214">SUMPRODUCT(--(IFERROR(HOUR(Flights_2026_09_3033343536373456789101112[entry_hour]),-1)=HOUR(X$212)),--(IFERROR(Flights_2026_09_3033343536373456789101112[nfl],-1)&gt;=IF($V238=450,450,$V238)),--(IFERROR(Flights_2026_09_3033343536373456789101112[nfl],-1)&lt;=IF($V238=450,450,$V238+9)))</f>
        <v>0</v>
      </c>
      <c r="Y214" s="17" cm="1">
        <f t="array" ref="Y214">SUMPRODUCT(--(IFERROR(HOUR(Flights_2026_09_3033343536373456789101112[entry_hour]),-1)=HOUR(Y$212)),--(IFERROR(Flights_2026_09_3033343536373456789101112[nfl],-1)&gt;=IF($V238=450,450,$V238)),--(IFERROR(Flights_2026_09_3033343536373456789101112[nfl],-1)&lt;=IF($V238=450,450,$V238+9)))</f>
        <v>0</v>
      </c>
      <c r="Z214" s="17" cm="1">
        <f t="array" ref="Z214">SUMPRODUCT(--(IFERROR(HOUR(Flights_2026_09_3033343536373456789101112[entry_hour]),-1)=HOUR(Z$212)),--(IFERROR(Flights_2026_09_3033343536373456789101112[nfl],-1)&gt;=IF($V238=450,450,$V238)),--(IFERROR(Flights_2026_09_3033343536373456789101112[nfl],-1)&lt;=IF($V238=450,450,$V238+9)))</f>
        <v>0</v>
      </c>
      <c r="AA214" s="17" cm="1">
        <f t="array" ref="AA214">SUMPRODUCT(--(IFERROR(HOUR(Flights_2026_09_3033343536373456789101112[entry_hour]),-1)=HOUR(AA$212)),--(IFERROR(Flights_2026_09_3033343536373456789101112[nfl],-1)&gt;=IF($V238=450,450,$V238)),--(IFERROR(Flights_2026_09_3033343536373456789101112[nfl],-1)&lt;=IF($V238=450,450,$V238+9)))</f>
        <v>0</v>
      </c>
      <c r="AB214" s="17" cm="1">
        <f t="array" ref="AB214">SUMPRODUCT(--(IFERROR(HOUR(Flights_2026_09_3033343536373456789101112[entry_hour]),-1)=HOUR(AB$212)),--(IFERROR(Flights_2026_09_3033343536373456789101112[nfl],-1)&gt;=IF($V238=450,450,$V238)),--(IFERROR(Flights_2026_09_3033343536373456789101112[nfl],-1)&lt;=IF($V238=450,450,$V238+9)))</f>
        <v>0</v>
      </c>
      <c r="AC214" s="17" cm="1">
        <f t="array" ref="AC214">SUMPRODUCT(--(IFERROR(HOUR(Flights_2026_09_3033343536373456789101112[entry_hour]),-1)=HOUR(AC$212)),--(IFERROR(Flights_2026_09_3033343536373456789101112[nfl],-1)&gt;=IF($V238=450,450,$V238)),--(IFERROR(Flights_2026_09_3033343536373456789101112[nfl],-1)&lt;=IF($V238=450,450,$V238+9)))</f>
        <v>0</v>
      </c>
      <c r="AD214" s="17" cm="1">
        <f t="array" ref="AD214">SUMPRODUCT(--(IFERROR(HOUR(Flights_2026_09_3033343536373456789101112[entry_hour]),-1)=HOUR(AD$212)),--(IFERROR(Flights_2026_09_3033343536373456789101112[nfl],-1)&gt;=IF($V238=450,450,$V238)),--(IFERROR(Flights_2026_09_3033343536373456789101112[nfl],-1)&lt;=IF($V238=450,450,$V238+9)))</f>
        <v>0</v>
      </c>
      <c r="AE214" s="17" cm="1">
        <f t="array" ref="AE214">SUMPRODUCT(--(IFERROR(HOUR(Flights_2026_09_3033343536373456789101112[entry_hour]),-1)=HOUR(AE$212)),--(IFERROR(Flights_2026_09_3033343536373456789101112[nfl],-1)&gt;=IF($V238=450,450,$V238)),--(IFERROR(Flights_2026_09_3033343536373456789101112[nfl],-1)&lt;=IF($V238=450,450,$V238+9)))</f>
        <v>0</v>
      </c>
      <c r="AF214" s="2">
        <v>0.625</v>
      </c>
      <c r="AG214" t="s">
        <v>840</v>
      </c>
      <c r="AH214" s="17">
        <v>240</v>
      </c>
      <c r="AI214" s="17" cm="1">
        <f t="array" ref="AI214">SUMPRODUCT(--(IFERROR(HOUR(Flights_2026_09_3033343536373456789101112[entry_hour]),-1)=HOUR(AF214)),--(IFERROR(Flights_2026_09_3033343536373456789101112[entry_sector],"")=AG214),--(IFERROR(Flights_2026_09_3033343536373456789101112[nfl],-1)&gt;=AH214),--(IFERROR(Flights_2026_09_3033343536373456789101112[nfl],-1)&lt;=IF(AH214=450,450,AH214+9)))</f>
        <v>0</v>
      </c>
    </row>
    <row r="215" spans="1:35" x14ac:dyDescent="0.2">
      <c r="W215" s="17" cm="1">
        <f t="array" ref="W215">SUMPRODUCT(--(IFERROR(HOUR(Flights_2026_09_3033343536373456789101112[entry_hour]),-1)=HOUR(W$212)),--(IFERROR(Flights_2026_09_3033343536373456789101112[nfl],-1)&gt;=IF($V239=450,450,$V239)),--(IFERROR(Flights_2026_09_3033343536373456789101112[nfl],-1)&lt;=IF($V239=450,450,$V239+9)))</f>
        <v>0</v>
      </c>
      <c r="X215" s="17" cm="1">
        <f t="array" ref="X215">SUMPRODUCT(--(IFERROR(HOUR(Flights_2026_09_3033343536373456789101112[entry_hour]),-1)=HOUR(X$212)),--(IFERROR(Flights_2026_09_3033343536373456789101112[nfl],-1)&gt;=IF($V239=450,450,$V239)),--(IFERROR(Flights_2026_09_3033343536373456789101112[nfl],-1)&lt;=IF($V239=450,450,$V239+9)))</f>
        <v>0</v>
      </c>
      <c r="Y215" s="17" cm="1">
        <f t="array" ref="Y215">SUMPRODUCT(--(IFERROR(HOUR(Flights_2026_09_3033343536373456789101112[entry_hour]),-1)=HOUR(Y$212)),--(IFERROR(Flights_2026_09_3033343536373456789101112[nfl],-1)&gt;=IF($V239=450,450,$V239)),--(IFERROR(Flights_2026_09_3033343536373456789101112[nfl],-1)&lt;=IF($V239=450,450,$V239+9)))</f>
        <v>0</v>
      </c>
      <c r="Z215" s="17" cm="1">
        <f t="array" ref="Z215">SUMPRODUCT(--(IFERROR(HOUR(Flights_2026_09_3033343536373456789101112[entry_hour]),-1)=HOUR(Z$212)),--(IFERROR(Flights_2026_09_3033343536373456789101112[nfl],-1)&gt;=IF($V239=450,450,$V239)),--(IFERROR(Flights_2026_09_3033343536373456789101112[nfl],-1)&lt;=IF($V239=450,450,$V239+9)))</f>
        <v>0</v>
      </c>
      <c r="AA215" s="17" cm="1">
        <f t="array" ref="AA215">SUMPRODUCT(--(IFERROR(HOUR(Flights_2026_09_3033343536373456789101112[entry_hour]),-1)=HOUR(AA$212)),--(IFERROR(Flights_2026_09_3033343536373456789101112[nfl],-1)&gt;=IF($V239=450,450,$V239)),--(IFERROR(Flights_2026_09_3033343536373456789101112[nfl],-1)&lt;=IF($V239=450,450,$V239+9)))</f>
        <v>0</v>
      </c>
      <c r="AB215" s="17" cm="1">
        <f t="array" ref="AB215">SUMPRODUCT(--(IFERROR(HOUR(Flights_2026_09_3033343536373456789101112[entry_hour]),-1)=HOUR(AB$212)),--(IFERROR(Flights_2026_09_3033343536373456789101112[nfl],-1)&gt;=IF($V239=450,450,$V239)),--(IFERROR(Flights_2026_09_3033343536373456789101112[nfl],-1)&lt;=IF($V239=450,450,$V239+9)))</f>
        <v>0</v>
      </c>
      <c r="AC215" s="17" cm="1">
        <f t="array" ref="AC215">SUMPRODUCT(--(IFERROR(HOUR(Flights_2026_09_3033343536373456789101112[entry_hour]),-1)=HOUR(AC$212)),--(IFERROR(Flights_2026_09_3033343536373456789101112[nfl],-1)&gt;=IF($V239=450,450,$V239)),--(IFERROR(Flights_2026_09_3033343536373456789101112[nfl],-1)&lt;=IF($V239=450,450,$V239+9)))</f>
        <v>1</v>
      </c>
      <c r="AD215" s="17" cm="1">
        <f t="array" ref="AD215">SUMPRODUCT(--(IFERROR(HOUR(Flights_2026_09_3033343536373456789101112[entry_hour]),-1)=HOUR(AD$212)),--(IFERROR(Flights_2026_09_3033343536373456789101112[nfl],-1)&gt;=IF($V239=450,450,$V239)),--(IFERROR(Flights_2026_09_3033343536373456789101112[nfl],-1)&lt;=IF($V239=450,450,$V239+9)))</f>
        <v>0</v>
      </c>
      <c r="AE215" s="17" cm="1">
        <f t="array" ref="AE215">SUMPRODUCT(--(IFERROR(HOUR(Flights_2026_09_3033343536373456789101112[entry_hour]),-1)=HOUR(AE$212)),--(IFERROR(Flights_2026_09_3033343536373456789101112[nfl],-1)&gt;=IF($V239=450,450,$V239)),--(IFERROR(Flights_2026_09_3033343536373456789101112[nfl],-1)&lt;=IF($V239=450,450,$V239+9)))</f>
        <v>0</v>
      </c>
      <c r="AF215" s="2">
        <v>0.625</v>
      </c>
      <c r="AG215" t="s">
        <v>840</v>
      </c>
      <c r="AH215" s="17">
        <v>250</v>
      </c>
      <c r="AI215" s="17" cm="1">
        <f t="array" ref="AI215">SUMPRODUCT(--(IFERROR(HOUR(Flights_2026_09_3033343536373456789101112[entry_hour]),-1)=HOUR(AF215)),--(IFERROR(Flights_2026_09_3033343536373456789101112[entry_sector],"")=AG215),--(IFERROR(Flights_2026_09_3033343536373456789101112[nfl],-1)&gt;=AH215),--(IFERROR(Flights_2026_09_3033343536373456789101112[nfl],-1)&lt;=IF(AH215=450,450,AH215+9)))</f>
        <v>0</v>
      </c>
    </row>
    <row r="216" spans="1:35" x14ac:dyDescent="0.2">
      <c r="W216" s="17" cm="1">
        <f t="array" ref="W216">SUMPRODUCT(--(IFERROR(HOUR(Flights_2026_09_3033343536373456789101112[entry_hour]),-1)=HOUR(W$212)),--(IFERROR(Flights_2026_09_3033343536373456789101112[nfl],-1)&gt;=IF($V240=450,450,$V240)),--(IFERROR(Flights_2026_09_3033343536373456789101112[nfl],-1)&lt;=IF($V240=450,450,$V240+9)))</f>
        <v>0</v>
      </c>
      <c r="X216" s="17" cm="1">
        <f t="array" ref="X216">SUMPRODUCT(--(IFERROR(HOUR(Flights_2026_09_3033343536373456789101112[entry_hour]),-1)=HOUR(X$212)),--(IFERROR(Flights_2026_09_3033343536373456789101112[nfl],-1)&gt;=IF($V240=450,450,$V240)),--(IFERROR(Flights_2026_09_3033343536373456789101112[nfl],-1)&lt;=IF($V240=450,450,$V240+9)))</f>
        <v>0</v>
      </c>
      <c r="Y216" s="17" cm="1">
        <f t="array" ref="Y216">SUMPRODUCT(--(IFERROR(HOUR(Flights_2026_09_3033343536373456789101112[entry_hour]),-1)=HOUR(Y$212)),--(IFERROR(Flights_2026_09_3033343536373456789101112[nfl],-1)&gt;=IF($V240=450,450,$V240)),--(IFERROR(Flights_2026_09_3033343536373456789101112[nfl],-1)&lt;=IF($V240=450,450,$V240+9)))</f>
        <v>0</v>
      </c>
      <c r="Z216" s="17" cm="1">
        <f t="array" ref="Z216">SUMPRODUCT(--(IFERROR(HOUR(Flights_2026_09_3033343536373456789101112[entry_hour]),-1)=HOUR(Z$212)),--(IFERROR(Flights_2026_09_3033343536373456789101112[nfl],-1)&gt;=IF($V240=450,450,$V240)),--(IFERROR(Flights_2026_09_3033343536373456789101112[nfl],-1)&lt;=IF($V240=450,450,$V240+9)))</f>
        <v>0</v>
      </c>
      <c r="AA216" s="17" cm="1">
        <f t="array" ref="AA216">SUMPRODUCT(--(IFERROR(HOUR(Flights_2026_09_3033343536373456789101112[entry_hour]),-1)=HOUR(AA$212)),--(IFERROR(Flights_2026_09_3033343536373456789101112[nfl],-1)&gt;=IF($V240=450,450,$V240)),--(IFERROR(Flights_2026_09_3033343536373456789101112[nfl],-1)&lt;=IF($V240=450,450,$V240+9)))</f>
        <v>0</v>
      </c>
      <c r="AB216" s="17" cm="1">
        <f t="array" ref="AB216">SUMPRODUCT(--(IFERROR(HOUR(Flights_2026_09_3033343536373456789101112[entry_hour]),-1)=HOUR(AB$212)),--(IFERROR(Flights_2026_09_3033343536373456789101112[nfl],-1)&gt;=IF($V240=450,450,$V240)),--(IFERROR(Flights_2026_09_3033343536373456789101112[nfl],-1)&lt;=IF($V240=450,450,$V240+9)))</f>
        <v>0</v>
      </c>
      <c r="AC216" s="17" cm="1">
        <f t="array" ref="AC216">SUMPRODUCT(--(IFERROR(HOUR(Flights_2026_09_3033343536373456789101112[entry_hour]),-1)=HOUR(AC$212)),--(IFERROR(Flights_2026_09_3033343536373456789101112[nfl],-1)&gt;=IF($V240=450,450,$V240)),--(IFERROR(Flights_2026_09_3033343536373456789101112[nfl],-1)&lt;=IF($V240=450,450,$V240+9)))</f>
        <v>0</v>
      </c>
      <c r="AD216" s="17" cm="1">
        <f t="array" ref="AD216">SUMPRODUCT(--(IFERROR(HOUR(Flights_2026_09_3033343536373456789101112[entry_hour]),-1)=HOUR(AD$212)),--(IFERROR(Flights_2026_09_3033343536373456789101112[nfl],-1)&gt;=IF($V240=450,450,$V240)),--(IFERROR(Flights_2026_09_3033343536373456789101112[nfl],-1)&lt;=IF($V240=450,450,$V240+9)))</f>
        <v>0</v>
      </c>
      <c r="AE216" s="17" cm="1">
        <f t="array" ref="AE216">SUMPRODUCT(--(IFERROR(HOUR(Flights_2026_09_3033343536373456789101112[entry_hour]),-1)=HOUR(AE$212)),--(IFERROR(Flights_2026_09_3033343536373456789101112[nfl],-1)&gt;=IF($V240=450,450,$V240)),--(IFERROR(Flights_2026_09_3033343536373456789101112[nfl],-1)&lt;=IF($V240=450,450,$V240+9)))</f>
        <v>0</v>
      </c>
      <c r="AF216" s="2">
        <v>0.625</v>
      </c>
      <c r="AG216" t="s">
        <v>840</v>
      </c>
      <c r="AH216" s="17">
        <v>260</v>
      </c>
      <c r="AI216" s="17" cm="1">
        <f t="array" ref="AI216">SUMPRODUCT(--(IFERROR(HOUR(Flights_2026_09_3033343536373456789101112[entry_hour]),-1)=HOUR(AF216)),--(IFERROR(Flights_2026_09_3033343536373456789101112[entry_sector],"")=AG216),--(IFERROR(Flights_2026_09_3033343536373456789101112[nfl],-1)&gt;=AH216),--(IFERROR(Flights_2026_09_3033343536373456789101112[nfl],-1)&lt;=IF(AH216=450,450,AH216+9)))</f>
        <v>0</v>
      </c>
    </row>
    <row r="217" spans="1:35" x14ac:dyDescent="0.2">
      <c r="W217" s="17" cm="1">
        <f t="array" ref="W217">SUMPRODUCT(--(IFERROR(HOUR(Flights_2026_09_3033343536373456789101112[entry_hour]),-1)=HOUR(W$212)),--(IFERROR(Flights_2026_09_3033343536373456789101112[nfl],-1)&gt;=IF($V241=450,450,$V241)),--(IFERROR(Flights_2026_09_3033343536373456789101112[nfl],-1)&lt;=IF($V241=450,450,$V241+9)))</f>
        <v>0</v>
      </c>
      <c r="X217" s="17" cm="1">
        <f t="array" ref="X217">SUMPRODUCT(--(IFERROR(HOUR(Flights_2026_09_3033343536373456789101112[entry_hour]),-1)=HOUR(X$212)),--(IFERROR(Flights_2026_09_3033343536373456789101112[nfl],-1)&gt;=IF($V241=450,450,$V241)),--(IFERROR(Flights_2026_09_3033343536373456789101112[nfl],-1)&lt;=IF($V241=450,450,$V241+9)))</f>
        <v>0</v>
      </c>
      <c r="Y217" s="17" cm="1">
        <f t="array" ref="Y217">SUMPRODUCT(--(IFERROR(HOUR(Flights_2026_09_3033343536373456789101112[entry_hour]),-1)=HOUR(Y$212)),--(IFERROR(Flights_2026_09_3033343536373456789101112[nfl],-1)&gt;=IF($V241=450,450,$V241)),--(IFERROR(Flights_2026_09_3033343536373456789101112[nfl],-1)&lt;=IF($V241=450,450,$V241+9)))</f>
        <v>1</v>
      </c>
      <c r="Z217" s="17" cm="1">
        <f t="array" ref="Z217">SUMPRODUCT(--(IFERROR(HOUR(Flights_2026_09_3033343536373456789101112[entry_hour]),-1)=HOUR(Z$212)),--(IFERROR(Flights_2026_09_3033343536373456789101112[nfl],-1)&gt;=IF($V241=450,450,$V241)),--(IFERROR(Flights_2026_09_3033343536373456789101112[nfl],-1)&lt;=IF($V241=450,450,$V241+9)))</f>
        <v>0</v>
      </c>
      <c r="AA217" s="17" cm="1">
        <f t="array" ref="AA217">SUMPRODUCT(--(IFERROR(HOUR(Flights_2026_09_3033343536373456789101112[entry_hour]),-1)=HOUR(AA$212)),--(IFERROR(Flights_2026_09_3033343536373456789101112[nfl],-1)&gt;=IF($V241=450,450,$V241)),--(IFERROR(Flights_2026_09_3033343536373456789101112[nfl],-1)&lt;=IF($V241=450,450,$V241+9)))</f>
        <v>0</v>
      </c>
      <c r="AB217" s="17" cm="1">
        <f t="array" ref="AB217">SUMPRODUCT(--(IFERROR(HOUR(Flights_2026_09_3033343536373456789101112[entry_hour]),-1)=HOUR(AB$212)),--(IFERROR(Flights_2026_09_3033343536373456789101112[nfl],-1)&gt;=IF($V241=450,450,$V241)),--(IFERROR(Flights_2026_09_3033343536373456789101112[nfl],-1)&lt;=IF($V241=450,450,$V241+9)))</f>
        <v>0</v>
      </c>
      <c r="AC217" s="17" cm="1">
        <f t="array" ref="AC217">SUMPRODUCT(--(IFERROR(HOUR(Flights_2026_09_3033343536373456789101112[entry_hour]),-1)=HOUR(AC$212)),--(IFERROR(Flights_2026_09_3033343536373456789101112[nfl],-1)&gt;=IF($V241=450,450,$V241)),--(IFERROR(Flights_2026_09_3033343536373456789101112[nfl],-1)&lt;=IF($V241=450,450,$V241+9)))</f>
        <v>0</v>
      </c>
      <c r="AD217" s="17" cm="1">
        <f t="array" ref="AD217">SUMPRODUCT(--(IFERROR(HOUR(Flights_2026_09_3033343536373456789101112[entry_hour]),-1)=HOUR(AD$212)),--(IFERROR(Flights_2026_09_3033343536373456789101112[nfl],-1)&gt;=IF($V241=450,450,$V241)),--(IFERROR(Flights_2026_09_3033343536373456789101112[nfl],-1)&lt;=IF($V241=450,450,$V241+9)))</f>
        <v>0</v>
      </c>
      <c r="AE217" s="17" cm="1">
        <f t="array" ref="AE217">SUMPRODUCT(--(IFERROR(HOUR(Flights_2026_09_3033343536373456789101112[entry_hour]),-1)=HOUR(AE$212)),--(IFERROR(Flights_2026_09_3033343536373456789101112[nfl],-1)&gt;=IF($V241=450,450,$V241)),--(IFERROR(Flights_2026_09_3033343536373456789101112[nfl],-1)&lt;=IF($V241=450,450,$V241+9)))</f>
        <v>0</v>
      </c>
      <c r="AF217" s="2">
        <v>0.625</v>
      </c>
      <c r="AG217" t="s">
        <v>840</v>
      </c>
      <c r="AH217" s="17">
        <v>270</v>
      </c>
      <c r="AI217" s="17" cm="1">
        <f t="array" ref="AI217">SUMPRODUCT(--(IFERROR(HOUR(Flights_2026_09_3033343536373456789101112[entry_hour]),-1)=HOUR(AF217)),--(IFERROR(Flights_2026_09_3033343536373456789101112[entry_sector],"")=AG217),--(IFERROR(Flights_2026_09_3033343536373456789101112[nfl],-1)&gt;=AH217),--(IFERROR(Flights_2026_09_3033343536373456789101112[nfl],-1)&lt;=IF(AH217=450,450,AH217+9)))</f>
        <v>0</v>
      </c>
    </row>
    <row r="218" spans="1:35" x14ac:dyDescent="0.2">
      <c r="W218" s="17" cm="1">
        <f t="array" ref="W218">SUMPRODUCT(--(IFERROR(HOUR(Flights_2026_09_3033343536373456789101112[entry_hour]),-1)=HOUR(W$212)),--(IFERROR(Flights_2026_09_3033343536373456789101112[nfl],-1)&gt;=IF($V242=450,450,$V242)),--(IFERROR(Flights_2026_09_3033343536373456789101112[nfl],-1)&lt;=IF($V242=450,450,$V242+9)))</f>
        <v>0</v>
      </c>
      <c r="X218" s="17" cm="1">
        <f t="array" ref="X218">SUMPRODUCT(--(IFERROR(HOUR(Flights_2026_09_3033343536373456789101112[entry_hour]),-1)=HOUR(X$212)),--(IFERROR(Flights_2026_09_3033343536373456789101112[nfl],-1)&gt;=IF($V242=450,450,$V242)),--(IFERROR(Flights_2026_09_3033343536373456789101112[nfl],-1)&lt;=IF($V242=450,450,$V242+9)))</f>
        <v>0</v>
      </c>
      <c r="Y218" s="17" cm="1">
        <f t="array" ref="Y218">SUMPRODUCT(--(IFERROR(HOUR(Flights_2026_09_3033343536373456789101112[entry_hour]),-1)=HOUR(Y$212)),--(IFERROR(Flights_2026_09_3033343536373456789101112[nfl],-1)&gt;=IF($V242=450,450,$V242)),--(IFERROR(Flights_2026_09_3033343536373456789101112[nfl],-1)&lt;=IF($V242=450,450,$V242+9)))</f>
        <v>0</v>
      </c>
      <c r="Z218" s="17" cm="1">
        <f t="array" ref="Z218">SUMPRODUCT(--(IFERROR(HOUR(Flights_2026_09_3033343536373456789101112[entry_hour]),-1)=HOUR(Z$212)),--(IFERROR(Flights_2026_09_3033343536373456789101112[nfl],-1)&gt;=IF($V242=450,450,$V242)),--(IFERROR(Flights_2026_09_3033343536373456789101112[nfl],-1)&lt;=IF($V242=450,450,$V242+9)))</f>
        <v>0</v>
      </c>
      <c r="AA218" s="17" cm="1">
        <f t="array" ref="AA218">SUMPRODUCT(--(IFERROR(HOUR(Flights_2026_09_3033343536373456789101112[entry_hour]),-1)=HOUR(AA$212)),--(IFERROR(Flights_2026_09_3033343536373456789101112[nfl],-1)&gt;=IF($V242=450,450,$V242)),--(IFERROR(Flights_2026_09_3033343536373456789101112[nfl],-1)&lt;=IF($V242=450,450,$V242+9)))</f>
        <v>0</v>
      </c>
      <c r="AB218" s="17" cm="1">
        <f t="array" ref="AB218">SUMPRODUCT(--(IFERROR(HOUR(Flights_2026_09_3033343536373456789101112[entry_hour]),-1)=HOUR(AB$212)),--(IFERROR(Flights_2026_09_3033343536373456789101112[nfl],-1)&gt;=IF($V242=450,450,$V242)),--(IFERROR(Flights_2026_09_3033343536373456789101112[nfl],-1)&lt;=IF($V242=450,450,$V242+9)))</f>
        <v>0</v>
      </c>
      <c r="AC218" s="17" cm="1">
        <f t="array" ref="AC218">SUMPRODUCT(--(IFERROR(HOUR(Flights_2026_09_3033343536373456789101112[entry_hour]),-1)=HOUR(AC$212)),--(IFERROR(Flights_2026_09_3033343536373456789101112[nfl],-1)&gt;=IF($V242=450,450,$V242)),--(IFERROR(Flights_2026_09_3033343536373456789101112[nfl],-1)&lt;=IF($V242=450,450,$V242+9)))</f>
        <v>1</v>
      </c>
      <c r="AD218" s="17" cm="1">
        <f t="array" ref="AD218">SUMPRODUCT(--(IFERROR(HOUR(Flights_2026_09_3033343536373456789101112[entry_hour]),-1)=HOUR(AD$212)),--(IFERROR(Flights_2026_09_3033343536373456789101112[nfl],-1)&gt;=IF($V242=450,450,$V242)),--(IFERROR(Flights_2026_09_3033343536373456789101112[nfl],-1)&lt;=IF($V242=450,450,$V242+9)))</f>
        <v>0</v>
      </c>
      <c r="AE218" s="17" cm="1">
        <f t="array" ref="AE218">SUMPRODUCT(--(IFERROR(HOUR(Flights_2026_09_3033343536373456789101112[entry_hour]),-1)=HOUR(AE$212)),--(IFERROR(Flights_2026_09_3033343536373456789101112[nfl],-1)&gt;=IF($V242=450,450,$V242)),--(IFERROR(Flights_2026_09_3033343536373456789101112[nfl],-1)&lt;=IF($V242=450,450,$V242+9)))</f>
        <v>0</v>
      </c>
      <c r="AF218" s="2">
        <v>0.625</v>
      </c>
      <c r="AG218" t="s">
        <v>840</v>
      </c>
      <c r="AH218" s="17">
        <v>280</v>
      </c>
      <c r="AI218" s="17" cm="1">
        <f t="array" ref="AI218">SUMPRODUCT(--(IFERROR(HOUR(Flights_2026_09_3033343536373456789101112[entry_hour]),-1)=HOUR(AF218)),--(IFERROR(Flights_2026_09_3033343536373456789101112[entry_sector],"")=AG218),--(IFERROR(Flights_2026_09_3033343536373456789101112[nfl],-1)&gt;=AH218),--(IFERROR(Flights_2026_09_3033343536373456789101112[nfl],-1)&lt;=IF(AH218=450,450,AH218+9)))</f>
        <v>0</v>
      </c>
    </row>
    <row r="219" spans="1:35" x14ac:dyDescent="0.2">
      <c r="W219" s="17" cm="1">
        <f t="array" ref="W219">SUMPRODUCT(--(IFERROR(HOUR(Flights_2026_09_3033343536373456789101112[entry_hour]),-1)=HOUR(W$212)),--(IFERROR(Flights_2026_09_3033343536373456789101112[nfl],-1)&gt;=IF($V243=450,450,$V243)),--(IFERROR(Flights_2026_09_3033343536373456789101112[nfl],-1)&lt;=IF($V243=450,450,$V243+9)))</f>
        <v>2</v>
      </c>
      <c r="X219" s="17" cm="1">
        <f t="array" ref="X219">SUMPRODUCT(--(IFERROR(HOUR(Flights_2026_09_3033343536373456789101112[entry_hour]),-1)=HOUR(X$212)),--(IFERROR(Flights_2026_09_3033343536373456789101112[nfl],-1)&gt;=IF($V243=450,450,$V243)),--(IFERROR(Flights_2026_09_3033343536373456789101112[nfl],-1)&lt;=IF($V243=450,450,$V243+9)))</f>
        <v>1</v>
      </c>
      <c r="Y219" s="17" cm="1">
        <f t="array" ref="Y219">SUMPRODUCT(--(IFERROR(HOUR(Flights_2026_09_3033343536373456789101112[entry_hour]),-1)=HOUR(Y$212)),--(IFERROR(Flights_2026_09_3033343536373456789101112[nfl],-1)&gt;=IF($V243=450,450,$V243)),--(IFERROR(Flights_2026_09_3033343536373456789101112[nfl],-1)&lt;=IF($V243=450,450,$V243+9)))</f>
        <v>1</v>
      </c>
      <c r="Z219" s="17" cm="1">
        <f t="array" ref="Z219">SUMPRODUCT(--(IFERROR(HOUR(Flights_2026_09_3033343536373456789101112[entry_hour]),-1)=HOUR(Z$212)),--(IFERROR(Flights_2026_09_3033343536373456789101112[nfl],-1)&gt;=IF($V243=450,450,$V243)),--(IFERROR(Flights_2026_09_3033343536373456789101112[nfl],-1)&lt;=IF($V243=450,450,$V243+9)))</f>
        <v>1</v>
      </c>
      <c r="AA219" s="17" cm="1">
        <f t="array" ref="AA219">SUMPRODUCT(--(IFERROR(HOUR(Flights_2026_09_3033343536373456789101112[entry_hour]),-1)=HOUR(AA$212)),--(IFERROR(Flights_2026_09_3033343536373456789101112[nfl],-1)&gt;=IF($V243=450,450,$V243)),--(IFERROR(Flights_2026_09_3033343536373456789101112[nfl],-1)&lt;=IF($V243=450,450,$V243+9)))</f>
        <v>0</v>
      </c>
      <c r="AB219" s="17" cm="1">
        <f t="array" ref="AB219">SUMPRODUCT(--(IFERROR(HOUR(Flights_2026_09_3033343536373456789101112[entry_hour]),-1)=HOUR(AB$212)),--(IFERROR(Flights_2026_09_3033343536373456789101112[nfl],-1)&gt;=IF($V243=450,450,$V243)),--(IFERROR(Flights_2026_09_3033343536373456789101112[nfl],-1)&lt;=IF($V243=450,450,$V243+9)))</f>
        <v>1</v>
      </c>
      <c r="AC219" s="17" cm="1">
        <f t="array" ref="AC219">SUMPRODUCT(--(IFERROR(HOUR(Flights_2026_09_3033343536373456789101112[entry_hour]),-1)=HOUR(AC$212)),--(IFERROR(Flights_2026_09_3033343536373456789101112[nfl],-1)&gt;=IF($V243=450,450,$V243)),--(IFERROR(Flights_2026_09_3033343536373456789101112[nfl],-1)&lt;=IF($V243=450,450,$V243+9)))</f>
        <v>2</v>
      </c>
      <c r="AD219" s="17" cm="1">
        <f t="array" ref="AD219">SUMPRODUCT(--(IFERROR(HOUR(Flights_2026_09_3033343536373456789101112[entry_hour]),-1)=HOUR(AD$212)),--(IFERROR(Flights_2026_09_3033343536373456789101112[nfl],-1)&gt;=IF($V243=450,450,$V243)),--(IFERROR(Flights_2026_09_3033343536373456789101112[nfl],-1)&lt;=IF($V243=450,450,$V243+9)))</f>
        <v>2</v>
      </c>
      <c r="AE219" s="17" cm="1">
        <f t="array" ref="AE219">SUMPRODUCT(--(IFERROR(HOUR(Flights_2026_09_3033343536373456789101112[entry_hour]),-1)=HOUR(AE$212)),--(IFERROR(Flights_2026_09_3033343536373456789101112[nfl],-1)&gt;=IF($V243=450,450,$V243)),--(IFERROR(Flights_2026_09_3033343536373456789101112[nfl],-1)&lt;=IF($V243=450,450,$V243+9)))</f>
        <v>0</v>
      </c>
      <c r="AF219" s="2">
        <v>0.625</v>
      </c>
      <c r="AG219" t="s">
        <v>840</v>
      </c>
      <c r="AH219" s="17">
        <v>290</v>
      </c>
      <c r="AI219" s="17" cm="1">
        <f t="array" ref="AI219">SUMPRODUCT(--(IFERROR(HOUR(Flights_2026_09_3033343536373456789101112[entry_hour]),-1)=HOUR(AF219)),--(IFERROR(Flights_2026_09_3033343536373456789101112[entry_sector],"")=AG219),--(IFERROR(Flights_2026_09_3033343536373456789101112[nfl],-1)&gt;=AH219),--(IFERROR(Flights_2026_09_3033343536373456789101112[nfl],-1)&lt;=IF(AH219=450,450,AH219+9)))</f>
        <v>0</v>
      </c>
    </row>
    <row r="220" spans="1:35" x14ac:dyDescent="0.2">
      <c r="W220" s="17" cm="1">
        <f t="array" ref="W220">SUMPRODUCT(--(IFERROR(HOUR(Flights_2026_09_3033343536373456789101112[entry_hour]),-1)=HOUR(W$212)),--(IFERROR(Flights_2026_09_3033343536373456789101112[nfl],-1)&gt;=IF($V244=450,450,$V244)),--(IFERROR(Flights_2026_09_3033343536373456789101112[nfl],-1)&lt;=IF($V244=450,450,$V244+9)))</f>
        <v>0</v>
      </c>
      <c r="X220" s="17" cm="1">
        <f t="array" ref="X220">SUMPRODUCT(--(IFERROR(HOUR(Flights_2026_09_3033343536373456789101112[entry_hour]),-1)=HOUR(X$212)),--(IFERROR(Flights_2026_09_3033343536373456789101112[nfl],-1)&gt;=IF($V244=450,450,$V244)),--(IFERROR(Flights_2026_09_3033343536373456789101112[nfl],-1)&lt;=IF($V244=450,450,$V244+9)))</f>
        <v>0</v>
      </c>
      <c r="Y220" s="17" cm="1">
        <f t="array" ref="Y220">SUMPRODUCT(--(IFERROR(HOUR(Flights_2026_09_3033343536373456789101112[entry_hour]),-1)=HOUR(Y$212)),--(IFERROR(Flights_2026_09_3033343536373456789101112[nfl],-1)&gt;=IF($V244=450,450,$V244)),--(IFERROR(Flights_2026_09_3033343536373456789101112[nfl],-1)&lt;=IF($V244=450,450,$V244+9)))</f>
        <v>0</v>
      </c>
      <c r="Z220" s="17" cm="1">
        <f t="array" ref="Z220">SUMPRODUCT(--(IFERROR(HOUR(Flights_2026_09_3033343536373456789101112[entry_hour]),-1)=HOUR(Z$212)),--(IFERROR(Flights_2026_09_3033343536373456789101112[nfl],-1)&gt;=IF($V244=450,450,$V244)),--(IFERROR(Flights_2026_09_3033343536373456789101112[nfl],-1)&lt;=IF($V244=450,450,$V244+9)))</f>
        <v>0</v>
      </c>
      <c r="AA220" s="17" cm="1">
        <f t="array" ref="AA220">SUMPRODUCT(--(IFERROR(HOUR(Flights_2026_09_3033343536373456789101112[entry_hour]),-1)=HOUR(AA$212)),--(IFERROR(Flights_2026_09_3033343536373456789101112[nfl],-1)&gt;=IF($V244=450,450,$V244)),--(IFERROR(Flights_2026_09_3033343536373456789101112[nfl],-1)&lt;=IF($V244=450,450,$V244+9)))</f>
        <v>1</v>
      </c>
      <c r="AB220" s="17" cm="1">
        <f t="array" ref="AB220">SUMPRODUCT(--(IFERROR(HOUR(Flights_2026_09_3033343536373456789101112[entry_hour]),-1)=HOUR(AB$212)),--(IFERROR(Flights_2026_09_3033343536373456789101112[nfl],-1)&gt;=IF($V244=450,450,$V244)),--(IFERROR(Flights_2026_09_3033343536373456789101112[nfl],-1)&lt;=IF($V244=450,450,$V244+9)))</f>
        <v>0</v>
      </c>
      <c r="AC220" s="17" cm="1">
        <f t="array" ref="AC220">SUMPRODUCT(--(IFERROR(HOUR(Flights_2026_09_3033343536373456789101112[entry_hour]),-1)=HOUR(AC$212)),--(IFERROR(Flights_2026_09_3033343536373456789101112[nfl],-1)&gt;=IF($V244=450,450,$V244)),--(IFERROR(Flights_2026_09_3033343536373456789101112[nfl],-1)&lt;=IF($V244=450,450,$V244+9)))</f>
        <v>0</v>
      </c>
      <c r="AD220" s="17" cm="1">
        <f t="array" ref="AD220">SUMPRODUCT(--(IFERROR(HOUR(Flights_2026_09_3033343536373456789101112[entry_hour]),-1)=HOUR(AD$212)),--(IFERROR(Flights_2026_09_3033343536373456789101112[nfl],-1)&gt;=IF($V244=450,450,$V244)),--(IFERROR(Flights_2026_09_3033343536373456789101112[nfl],-1)&lt;=IF($V244=450,450,$V244+9)))</f>
        <v>0</v>
      </c>
      <c r="AE220" s="17" cm="1">
        <f t="array" ref="AE220">SUMPRODUCT(--(IFERROR(HOUR(Flights_2026_09_3033343536373456789101112[entry_hour]),-1)=HOUR(AE$212)),--(IFERROR(Flights_2026_09_3033343536373456789101112[nfl],-1)&gt;=IF($V244=450,450,$V244)),--(IFERROR(Flights_2026_09_3033343536373456789101112[nfl],-1)&lt;=IF($V244=450,450,$V244+9)))</f>
        <v>0</v>
      </c>
      <c r="AF220" s="2">
        <v>0.625</v>
      </c>
      <c r="AG220" t="s">
        <v>840</v>
      </c>
      <c r="AH220" s="17">
        <v>300</v>
      </c>
      <c r="AI220" s="17" cm="1">
        <f t="array" ref="AI220">SUMPRODUCT(--(IFERROR(HOUR(Flights_2026_09_3033343536373456789101112[entry_hour]),-1)=HOUR(AF220)),--(IFERROR(Flights_2026_09_3033343536373456789101112[entry_sector],"")=AG220),--(IFERROR(Flights_2026_09_3033343536373456789101112[nfl],-1)&gt;=AH220),--(IFERROR(Flights_2026_09_3033343536373456789101112[nfl],-1)&lt;=IF(AH220=450,450,AH220+9)))</f>
        <v>0</v>
      </c>
    </row>
    <row r="221" spans="1:35" x14ac:dyDescent="0.2">
      <c r="A221" s="3" t="s">
        <v>989</v>
      </c>
      <c r="B221" s="3" t="s">
        <v>743</v>
      </c>
      <c r="C221" s="3" t="s">
        <v>987</v>
      </c>
      <c r="D221" s="3" t="s">
        <v>744</v>
      </c>
      <c r="E221" s="3" t="s">
        <v>933</v>
      </c>
      <c r="F221" s="3" t="s">
        <v>745</v>
      </c>
      <c r="G221" s="3" t="s">
        <v>840</v>
      </c>
      <c r="H221" s="3" t="s">
        <v>747</v>
      </c>
      <c r="I221" s="3" t="s">
        <v>988</v>
      </c>
      <c r="W221" s="17" cm="1">
        <f t="array" ref="W221">SUMPRODUCT(--(IFERROR(HOUR(Flights_2026_09_3033343536373456789101112[entry_hour]),-1)=HOUR(W$212)),--(IFERROR(Flights_2026_09_3033343536373456789101112[nfl],-1)&gt;=IF($V245=450,450,$V245)),--(IFERROR(Flights_2026_09_3033343536373456789101112[nfl],-1)&lt;=IF($V245=450,450,$V245+9)))</f>
        <v>2</v>
      </c>
      <c r="X221" s="17" cm="1">
        <f t="array" ref="X221">SUMPRODUCT(--(IFERROR(HOUR(Flights_2026_09_3033343536373456789101112[entry_hour]),-1)=HOUR(X$212)),--(IFERROR(Flights_2026_09_3033343536373456789101112[nfl],-1)&gt;=IF($V245=450,450,$V245)),--(IFERROR(Flights_2026_09_3033343536373456789101112[nfl],-1)&lt;=IF($V245=450,450,$V245+9)))</f>
        <v>1</v>
      </c>
      <c r="Y221" s="17" cm="1">
        <f t="array" ref="Y221">SUMPRODUCT(--(IFERROR(HOUR(Flights_2026_09_3033343536373456789101112[entry_hour]),-1)=HOUR(Y$212)),--(IFERROR(Flights_2026_09_3033343536373456789101112[nfl],-1)&gt;=IF($V245=450,450,$V245)),--(IFERROR(Flights_2026_09_3033343536373456789101112[nfl],-1)&lt;=IF($V245=450,450,$V245+9)))</f>
        <v>2</v>
      </c>
      <c r="Z221" s="17" cm="1">
        <f t="array" ref="Z221">SUMPRODUCT(--(IFERROR(HOUR(Flights_2026_09_3033343536373456789101112[entry_hour]),-1)=HOUR(Z$212)),--(IFERROR(Flights_2026_09_3033343536373456789101112[nfl],-1)&gt;=IF($V245=450,450,$V245)),--(IFERROR(Flights_2026_09_3033343536373456789101112[nfl],-1)&lt;=IF($V245=450,450,$V245+9)))</f>
        <v>3</v>
      </c>
      <c r="AA221" s="17" cm="1">
        <f t="array" ref="AA221">SUMPRODUCT(--(IFERROR(HOUR(Flights_2026_09_3033343536373456789101112[entry_hour]),-1)=HOUR(AA$212)),--(IFERROR(Flights_2026_09_3033343536373456789101112[nfl],-1)&gt;=IF($V245=450,450,$V245)),--(IFERROR(Flights_2026_09_3033343536373456789101112[nfl],-1)&lt;=IF($V245=450,450,$V245+9)))</f>
        <v>1</v>
      </c>
      <c r="AB221" s="17" cm="1">
        <f t="array" ref="AB221">SUMPRODUCT(--(IFERROR(HOUR(Flights_2026_09_3033343536373456789101112[entry_hour]),-1)=HOUR(AB$212)),--(IFERROR(Flights_2026_09_3033343536373456789101112[nfl],-1)&gt;=IF($V245=450,450,$V245)),--(IFERROR(Flights_2026_09_3033343536373456789101112[nfl],-1)&lt;=IF($V245=450,450,$V245+9)))</f>
        <v>2</v>
      </c>
      <c r="AC221" s="17" cm="1">
        <f t="array" ref="AC221">SUMPRODUCT(--(IFERROR(HOUR(Flights_2026_09_3033343536373456789101112[entry_hour]),-1)=HOUR(AC$212)),--(IFERROR(Flights_2026_09_3033343536373456789101112[nfl],-1)&gt;=IF($V245=450,450,$V245)),--(IFERROR(Flights_2026_09_3033343536373456789101112[nfl],-1)&lt;=IF($V245=450,450,$V245+9)))</f>
        <v>3</v>
      </c>
      <c r="AD221" s="17" cm="1">
        <f t="array" ref="AD221">SUMPRODUCT(--(IFERROR(HOUR(Flights_2026_09_3033343536373456789101112[entry_hour]),-1)=HOUR(AD$212)),--(IFERROR(Flights_2026_09_3033343536373456789101112[nfl],-1)&gt;=IF($V245=450,450,$V245)),--(IFERROR(Flights_2026_09_3033343536373456789101112[nfl],-1)&lt;=IF($V245=450,450,$V245+9)))</f>
        <v>1</v>
      </c>
      <c r="AE221" s="17" cm="1">
        <f t="array" ref="AE221">SUMPRODUCT(--(IFERROR(HOUR(Flights_2026_09_3033343536373456789101112[entry_hour]),-1)=HOUR(AE$212)),--(IFERROR(Flights_2026_09_3033343536373456789101112[nfl],-1)&gt;=IF($V245=450,450,$V245)),--(IFERROR(Flights_2026_09_3033343536373456789101112[nfl],-1)&lt;=IF($V245=450,450,$V245+9)))</f>
        <v>1</v>
      </c>
      <c r="AF221" s="2">
        <v>0.625</v>
      </c>
      <c r="AG221" t="s">
        <v>840</v>
      </c>
      <c r="AH221" s="17">
        <v>310</v>
      </c>
      <c r="AI221" s="17" cm="1">
        <f t="array" ref="AI221">SUMPRODUCT(--(IFERROR(HOUR(Flights_2026_09_3033343536373456789101112[entry_hour]),-1)=HOUR(AF221)),--(IFERROR(Flights_2026_09_3033343536373456789101112[entry_sector],"")=AG221),--(IFERROR(Flights_2026_09_3033343536373456789101112[nfl],-1)&gt;=AH221),--(IFERROR(Flights_2026_09_3033343536373456789101112[nfl],-1)&lt;=IF(AH221=450,450,AH221+9)))</f>
        <v>0</v>
      </c>
    </row>
    <row r="222" spans="1:35" x14ac:dyDescent="0.2">
      <c r="A222" s="4">
        <v>0.58333333333333337</v>
      </c>
      <c r="B222" s="28" cm="1">
        <f t="array" ref="B222">_xlfn.LET(_xlpm.h,HOUR($A222),_xlpm.s,B$221,_xlpm.hrs,IFERROR(HOUR(Flights_2026_09_3033343536373456789101112[entry_hour]),-1),_xlpm.sectors,IF(_xlpm.s="Sector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C222" s="28" cm="1">
        <f t="array" ref="C222">_xlfn.LET(_xlpm.h,HOUR($A222),_xlpm.s,C$221,_xlpm.hrs,IFERROR(HOUR(Flights_2026_09_3033343536373456789101112[entry_hour]),-1),_xlpm.sectors,IF(_xlpm.s="Sector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22" s="28" cm="1">
        <f t="array" ref="D222">_xlfn.LET(_xlpm.h,HOUR($A222),_xlpm.s,D$221,_xlpm.hrs,IFERROR(HOUR(Flights_2026_09_3033343536373456789101112[entry_hour]),-1),_xlpm.sectors,IF(_xlpm.s="Sector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E222" s="28" cm="1">
        <f t="array" ref="E222">_xlfn.LET(_xlpm.h,HOUR($A222),_xlpm.s,E$221,_xlpm.hrs,IFERROR(HOUR(Flights_2026_09_3033343536373456789101112[entry_hour]),-1),_xlpm.sectors,IF(_xlpm.s="Sector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8</v>
      </c>
      <c r="F222" s="28" cm="1">
        <f t="array" ref="F222">_xlfn.LET(_xlpm.h,HOUR($A222),_xlpm.s,F$221,_xlpm.hrs,IFERROR(HOUR(Flights_2026_09_3033343536373456789101112[entry_hour]),-1),_xlpm.sectors,IF(_xlpm.s="Sector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5</v>
      </c>
      <c r="G222" s="28" cm="1">
        <f t="array" ref="G222">_xlfn.LET(_xlpm.h,HOUR($A222),_xlpm.s,G$221,_xlpm.hrs,IFERROR(HOUR(Flights_2026_09_3033343536373456789101112[entry_hour]),-1),_xlpm.sectors,IF(_xlpm.s="Sector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2</v>
      </c>
      <c r="H222" s="17" cm="1">
        <f t="array" ref="H222">_xlfn.LET(_xlpm.h,HOUR($A222),_xlpm.s,H$221,_xlpm.hrs,IFERROR(HOUR(Flights_2026_09_3033343536373456789101112[entry_hour]),-1),_xlpm.sectors,IF(_xlpm.s="Sector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v>
      </c>
      <c r="I222" s="17">
        <f t="shared" ref="I222:I230" si="1">SUM(B222:H222)</f>
        <v>19</v>
      </c>
      <c r="W222" s="17" cm="1">
        <f t="array" ref="W222">SUMPRODUCT(--(IFERROR(HOUR(Flights_2026_09_3033343536373456789101112[entry_hour]),-1)=HOUR(W$212)),--(IFERROR(Flights_2026_09_3033343536373456789101112[nfl],-1)&gt;=IF($V246=450,450,$V246)),--(IFERROR(Flights_2026_09_3033343536373456789101112[nfl],-1)&lt;=IF($V246=450,450,$V246+9)))</f>
        <v>1</v>
      </c>
      <c r="X222" s="17" cm="1">
        <f t="array" ref="X222">SUMPRODUCT(--(IFERROR(HOUR(Flights_2026_09_3033343536373456789101112[entry_hour]),-1)=HOUR(X$212)),--(IFERROR(Flights_2026_09_3033343536373456789101112[nfl],-1)&gt;=IF($V246=450,450,$V246)),--(IFERROR(Flights_2026_09_3033343536373456789101112[nfl],-1)&lt;=IF($V246=450,450,$V246+9)))</f>
        <v>2</v>
      </c>
      <c r="Y222" s="17" cm="1">
        <f t="array" ref="Y222">SUMPRODUCT(--(IFERROR(HOUR(Flights_2026_09_3033343536373456789101112[entry_hour]),-1)=HOUR(Y$212)),--(IFERROR(Flights_2026_09_3033343536373456789101112[nfl],-1)&gt;=IF($V246=450,450,$V246)),--(IFERROR(Flights_2026_09_3033343536373456789101112[nfl],-1)&lt;=IF($V246=450,450,$V246+9)))</f>
        <v>0</v>
      </c>
      <c r="Z222" s="17" cm="1">
        <f t="array" ref="Z222">SUMPRODUCT(--(IFERROR(HOUR(Flights_2026_09_3033343536373456789101112[entry_hour]),-1)=HOUR(Z$212)),--(IFERROR(Flights_2026_09_3033343536373456789101112[nfl],-1)&gt;=IF($V246=450,450,$V246)),--(IFERROR(Flights_2026_09_3033343536373456789101112[nfl],-1)&lt;=IF($V246=450,450,$V246+9)))</f>
        <v>0</v>
      </c>
      <c r="AA222" s="17" cm="1">
        <f t="array" ref="AA222">SUMPRODUCT(--(IFERROR(HOUR(Flights_2026_09_3033343536373456789101112[entry_hour]),-1)=HOUR(AA$212)),--(IFERROR(Flights_2026_09_3033343536373456789101112[nfl],-1)&gt;=IF($V246=450,450,$V246)),--(IFERROR(Flights_2026_09_3033343536373456789101112[nfl],-1)&lt;=IF($V246=450,450,$V246+9)))</f>
        <v>0</v>
      </c>
      <c r="AB222" s="17" cm="1">
        <f t="array" ref="AB222">SUMPRODUCT(--(IFERROR(HOUR(Flights_2026_09_3033343536373456789101112[entry_hour]),-1)=HOUR(AB$212)),--(IFERROR(Flights_2026_09_3033343536373456789101112[nfl],-1)&gt;=IF($V246=450,450,$V246)),--(IFERROR(Flights_2026_09_3033343536373456789101112[nfl],-1)&lt;=IF($V246=450,450,$V246+9)))</f>
        <v>1</v>
      </c>
      <c r="AC222" s="17" cm="1">
        <f t="array" ref="AC222">SUMPRODUCT(--(IFERROR(HOUR(Flights_2026_09_3033343536373456789101112[entry_hour]),-1)=HOUR(AC$212)),--(IFERROR(Flights_2026_09_3033343536373456789101112[nfl],-1)&gt;=IF($V246=450,450,$V246)),--(IFERROR(Flights_2026_09_3033343536373456789101112[nfl],-1)&lt;=IF($V246=450,450,$V246+9)))</f>
        <v>1</v>
      </c>
      <c r="AD222" s="17" cm="1">
        <f t="array" ref="AD222">SUMPRODUCT(--(IFERROR(HOUR(Flights_2026_09_3033343536373456789101112[entry_hour]),-1)=HOUR(AD$212)),--(IFERROR(Flights_2026_09_3033343536373456789101112[nfl],-1)&gt;=IF($V246=450,450,$V246)),--(IFERROR(Flights_2026_09_3033343536373456789101112[nfl],-1)&lt;=IF($V246=450,450,$V246+9)))</f>
        <v>1</v>
      </c>
      <c r="AE222" s="17" cm="1">
        <f t="array" ref="AE222">SUMPRODUCT(--(IFERROR(HOUR(Flights_2026_09_3033343536373456789101112[entry_hour]),-1)=HOUR(AE$212)),--(IFERROR(Flights_2026_09_3033343536373456789101112[nfl],-1)&gt;=IF($V246=450,450,$V246)),--(IFERROR(Flights_2026_09_3033343536373456789101112[nfl],-1)&lt;=IF($V246=450,450,$V246+9)))</f>
        <v>0</v>
      </c>
      <c r="AF222" s="2">
        <v>0.625</v>
      </c>
      <c r="AG222" t="s">
        <v>840</v>
      </c>
      <c r="AH222" s="17">
        <v>320</v>
      </c>
      <c r="AI222" s="17" cm="1">
        <f t="array" ref="AI222">SUMPRODUCT(--(IFERROR(HOUR(Flights_2026_09_3033343536373456789101112[entry_hour]),-1)=HOUR(AF222)),--(IFERROR(Flights_2026_09_3033343536373456789101112[entry_sector],"")=AG222),--(IFERROR(Flights_2026_09_3033343536373456789101112[nfl],-1)&gt;=AH222),--(IFERROR(Flights_2026_09_3033343536373456789101112[nfl],-1)&lt;=IF(AH222=450,450,AH222+9)))</f>
        <v>0</v>
      </c>
    </row>
    <row r="223" spans="1:35" x14ac:dyDescent="0.2">
      <c r="A223" s="4">
        <v>0.625</v>
      </c>
      <c r="B223" s="28" cm="1">
        <f t="array" ref="B223">_xlfn.LET(_xlpm.h,HOUR($A223),_xlpm.s,B$221,_xlpm.hrs,IFERROR(HOUR(Flights_2026_09_3033343536373456789101112[entry_hour]),-1),_xlpm.sectors,IF(_xlpm.s="Sector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C223" s="28" cm="1">
        <f t="array" ref="C223">_xlfn.LET(_xlpm.h,HOUR($A223),_xlpm.s,C$221,_xlpm.hrs,IFERROR(HOUR(Flights_2026_09_3033343536373456789101112[entry_hour]),-1),_xlpm.sectors,IF(_xlpm.s="Sector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23" s="28" cm="1">
        <f t="array" ref="D223">_xlfn.LET(_xlpm.h,HOUR($A223),_xlpm.s,D$221,_xlpm.hrs,IFERROR(HOUR(Flights_2026_09_3033343536373456789101112[entry_hour]),-1),_xlpm.sectors,IF(_xlpm.s="Sector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11</v>
      </c>
      <c r="E223" s="28" cm="1">
        <f t="array" ref="E223">_xlfn.LET(_xlpm.h,HOUR($A223),_xlpm.s,E$221,_xlpm.hrs,IFERROR(HOUR(Flights_2026_09_3033343536373456789101112[entry_hour]),-1),_xlpm.sectors,IF(_xlpm.s="Sector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5</v>
      </c>
      <c r="F223" s="28" cm="1">
        <f t="array" ref="F223">_xlfn.LET(_xlpm.h,HOUR($A223),_xlpm.s,F$221,_xlpm.hrs,IFERROR(HOUR(Flights_2026_09_3033343536373456789101112[entry_hour]),-1),_xlpm.sectors,IF(_xlpm.s="Sector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G223" s="28" cm="1">
        <f t="array" ref="G223">_xlfn.LET(_xlpm.h,HOUR($A223),_xlpm.s,G$221,_xlpm.hrs,IFERROR(HOUR(Flights_2026_09_3033343536373456789101112[entry_hour]),-1),_xlpm.sectors,IF(_xlpm.s="Sector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2</v>
      </c>
      <c r="H223" s="17" cm="1">
        <f t="array" ref="H223">_xlfn.LET(_xlpm.h,HOUR($A223),_xlpm.s,H$221,_xlpm.hrs,IFERROR(HOUR(Flights_2026_09_3033343536373456789101112[entry_hour]),-1),_xlpm.sectors,IF(_xlpm.s="Sector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I223" s="17">
        <f t="shared" si="1"/>
        <v>24</v>
      </c>
      <c r="W223" s="17" cm="1">
        <f t="array" ref="W223">SUMPRODUCT(--(IFERROR(HOUR(Flights_2026_09_3033343536373456789101112[entry_hour]),-1)=HOUR(W$212)),--(IFERROR(Flights_2026_09_3033343536373456789101112[nfl],-1)&gt;=IF($V247=450,450,$V247)),--(IFERROR(Flights_2026_09_3033343536373456789101112[nfl],-1)&lt;=IF($V247=450,450,$V247+9)))</f>
        <v>2</v>
      </c>
      <c r="X223" s="17" cm="1">
        <f t="array" ref="X223">SUMPRODUCT(--(IFERROR(HOUR(Flights_2026_09_3033343536373456789101112[entry_hour]),-1)=HOUR(X$212)),--(IFERROR(Flights_2026_09_3033343536373456789101112[nfl],-1)&gt;=IF($V247=450,450,$V247)),--(IFERROR(Flights_2026_09_3033343536373456789101112[nfl],-1)&lt;=IF($V247=450,450,$V247+9)))</f>
        <v>3</v>
      </c>
      <c r="Y223" s="17" cm="1">
        <f t="array" ref="Y223">SUMPRODUCT(--(IFERROR(HOUR(Flights_2026_09_3033343536373456789101112[entry_hour]),-1)=HOUR(Y$212)),--(IFERROR(Flights_2026_09_3033343536373456789101112[nfl],-1)&gt;=IF($V247=450,450,$V247)),--(IFERROR(Flights_2026_09_3033343536373456789101112[nfl],-1)&lt;=IF($V247=450,450,$V247+9)))</f>
        <v>4</v>
      </c>
      <c r="Z223" s="17" cm="1">
        <f t="array" ref="Z223">SUMPRODUCT(--(IFERROR(HOUR(Flights_2026_09_3033343536373456789101112[entry_hour]),-1)=HOUR(Z$212)),--(IFERROR(Flights_2026_09_3033343536373456789101112[nfl],-1)&gt;=IF($V247=450,450,$V247)),--(IFERROR(Flights_2026_09_3033343536373456789101112[nfl],-1)&lt;=IF($V247=450,450,$V247+9)))</f>
        <v>6</v>
      </c>
      <c r="AA223" s="17" cm="1">
        <f t="array" ref="AA223">SUMPRODUCT(--(IFERROR(HOUR(Flights_2026_09_3033343536373456789101112[entry_hour]),-1)=HOUR(AA$212)),--(IFERROR(Flights_2026_09_3033343536373456789101112[nfl],-1)&gt;=IF($V247=450,450,$V247)),--(IFERROR(Flights_2026_09_3033343536373456789101112[nfl],-1)&lt;=IF($V247=450,450,$V247+9)))</f>
        <v>6</v>
      </c>
      <c r="AB223" s="17" cm="1">
        <f t="array" ref="AB223">SUMPRODUCT(--(IFERROR(HOUR(Flights_2026_09_3033343536373456789101112[entry_hour]),-1)=HOUR(AB$212)),--(IFERROR(Flights_2026_09_3033343536373456789101112[nfl],-1)&gt;=IF($V247=450,450,$V247)),--(IFERROR(Flights_2026_09_3033343536373456789101112[nfl],-1)&lt;=IF($V247=450,450,$V247+9)))</f>
        <v>3</v>
      </c>
      <c r="AC223" s="17" cm="1">
        <f t="array" ref="AC223">SUMPRODUCT(--(IFERROR(HOUR(Flights_2026_09_3033343536373456789101112[entry_hour]),-1)=HOUR(AC$212)),--(IFERROR(Flights_2026_09_3033343536373456789101112[nfl],-1)&gt;=IF($V247=450,450,$V247)),--(IFERROR(Flights_2026_09_3033343536373456789101112[nfl],-1)&lt;=IF($V247=450,450,$V247+9)))</f>
        <v>4</v>
      </c>
      <c r="AD223" s="17" cm="1">
        <f t="array" ref="AD223">SUMPRODUCT(--(IFERROR(HOUR(Flights_2026_09_3033343536373456789101112[entry_hour]),-1)=HOUR(AD$212)),--(IFERROR(Flights_2026_09_3033343536373456789101112[nfl],-1)&gt;=IF($V247=450,450,$V247)),--(IFERROR(Flights_2026_09_3033343536373456789101112[nfl],-1)&lt;=IF($V247=450,450,$V247+9)))</f>
        <v>0</v>
      </c>
      <c r="AE223" s="17" cm="1">
        <f t="array" ref="AE223">SUMPRODUCT(--(IFERROR(HOUR(Flights_2026_09_3033343536373456789101112[entry_hour]),-1)=HOUR(AE$212)),--(IFERROR(Flights_2026_09_3033343536373456789101112[nfl],-1)&gt;=IF($V247=450,450,$V247)),--(IFERROR(Flights_2026_09_3033343536373456789101112[nfl],-1)&lt;=IF($V247=450,450,$V247+9)))</f>
        <v>3</v>
      </c>
      <c r="AF223" s="2">
        <v>0.625</v>
      </c>
      <c r="AG223" t="s">
        <v>840</v>
      </c>
      <c r="AH223" s="17">
        <v>330</v>
      </c>
      <c r="AI223" s="17" cm="1">
        <f t="array" ref="AI223">SUMPRODUCT(--(IFERROR(HOUR(Flights_2026_09_3033343536373456789101112[entry_hour]),-1)=HOUR(AF223)),--(IFERROR(Flights_2026_09_3033343536373456789101112[entry_sector],"")=AG223),--(IFERROR(Flights_2026_09_3033343536373456789101112[nfl],-1)&gt;=AH223),--(IFERROR(Flights_2026_09_3033343536373456789101112[nfl],-1)&lt;=IF(AH223=450,450,AH223+9)))</f>
        <v>0</v>
      </c>
    </row>
    <row r="224" spans="1:35" x14ac:dyDescent="0.2">
      <c r="A224" s="4">
        <v>0.66666666666666674</v>
      </c>
      <c r="B224" s="28" cm="1">
        <f t="array" ref="B224">_xlfn.LET(_xlpm.h,HOUR($A224),_xlpm.s,B$221,_xlpm.hrs,IFERROR(HOUR(Flights_2026_09_3033343536373456789101112[entry_hour]),-1),_xlpm.sectors,IF(_xlpm.s="Sector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C224" s="28" cm="1">
        <f t="array" ref="C224">_xlfn.LET(_xlpm.h,HOUR($A224),_xlpm.s,C$221,_xlpm.hrs,IFERROR(HOUR(Flights_2026_09_3033343536373456789101112[entry_hour]),-1),_xlpm.sectors,IF(_xlpm.s="Sector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24" s="28" cm="1">
        <f t="array" ref="D224">_xlfn.LET(_xlpm.h,HOUR($A224),_xlpm.s,D$221,_xlpm.hrs,IFERROR(HOUR(Flights_2026_09_3033343536373456789101112[entry_hour]),-1),_xlpm.sectors,IF(_xlpm.s="Sector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7</v>
      </c>
      <c r="E224" s="28" cm="1">
        <f t="array" ref="E224">_xlfn.LET(_xlpm.h,HOUR($A224),_xlpm.s,E$221,_xlpm.hrs,IFERROR(HOUR(Flights_2026_09_3033343536373456789101112[entry_hour]),-1),_xlpm.sectors,IF(_xlpm.s="Sector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11</v>
      </c>
      <c r="F224" s="28" cm="1">
        <f t="array" ref="F224">_xlfn.LET(_xlpm.h,HOUR($A224),_xlpm.s,F$221,_xlpm.hrs,IFERROR(HOUR(Flights_2026_09_3033343536373456789101112[entry_hour]),-1),_xlpm.sectors,IF(_xlpm.s="Sector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8</v>
      </c>
      <c r="G224" s="28" cm="1">
        <f t="array" ref="G224">_xlfn.LET(_xlpm.h,HOUR($A224),_xlpm.s,G$221,_xlpm.hrs,IFERROR(HOUR(Flights_2026_09_3033343536373456789101112[entry_hour]),-1),_xlpm.sectors,IF(_xlpm.s="Sector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H224" s="17" cm="1">
        <f t="array" ref="H224">_xlfn.LET(_xlpm.h,HOUR($A224),_xlpm.s,H$221,_xlpm.hrs,IFERROR(HOUR(Flights_2026_09_3033343536373456789101112[entry_hour]),-1),_xlpm.sectors,IF(_xlpm.s="Sector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v>
      </c>
      <c r="I224" s="17">
        <f t="shared" si="1"/>
        <v>30</v>
      </c>
      <c r="W224" s="17" cm="1">
        <f t="array" ref="W224">SUMPRODUCT(--(IFERROR(HOUR(Flights_2026_09_3033343536373456789101112[entry_hour]),-1)=HOUR(W$212)),--(IFERROR(Flights_2026_09_3033343536373456789101112[nfl],-1)&gt;=IF($V248=450,450,$V248)),--(IFERROR(Flights_2026_09_3033343536373456789101112[nfl],-1)&lt;=IF($V248=450,450,$V248+9)))</f>
        <v>0</v>
      </c>
      <c r="X224" s="17" cm="1">
        <f t="array" ref="X224">SUMPRODUCT(--(IFERROR(HOUR(Flights_2026_09_3033343536373456789101112[entry_hour]),-1)=HOUR(X$212)),--(IFERROR(Flights_2026_09_3033343536373456789101112[nfl],-1)&gt;=IF($V248=450,450,$V248)),--(IFERROR(Flights_2026_09_3033343536373456789101112[nfl],-1)&lt;=IF($V248=450,450,$V248+9)))</f>
        <v>0</v>
      </c>
      <c r="Y224" s="17" cm="1">
        <f t="array" ref="Y224">SUMPRODUCT(--(IFERROR(HOUR(Flights_2026_09_3033343536373456789101112[entry_hour]),-1)=HOUR(Y$212)),--(IFERROR(Flights_2026_09_3033343536373456789101112[nfl],-1)&gt;=IF($V248=450,450,$V248)),--(IFERROR(Flights_2026_09_3033343536373456789101112[nfl],-1)&lt;=IF($V248=450,450,$V248+9)))</f>
        <v>0</v>
      </c>
      <c r="Z224" s="17" cm="1">
        <f t="array" ref="Z224">SUMPRODUCT(--(IFERROR(HOUR(Flights_2026_09_3033343536373456789101112[entry_hour]),-1)=HOUR(Z$212)),--(IFERROR(Flights_2026_09_3033343536373456789101112[nfl],-1)&gt;=IF($V248=450,450,$V248)),--(IFERROR(Flights_2026_09_3033343536373456789101112[nfl],-1)&lt;=IF($V248=450,450,$V248+9)))</f>
        <v>1</v>
      </c>
      <c r="AA224" s="17" cm="1">
        <f t="array" ref="AA224">SUMPRODUCT(--(IFERROR(HOUR(Flights_2026_09_3033343536373456789101112[entry_hour]),-1)=HOUR(AA$212)),--(IFERROR(Flights_2026_09_3033343536373456789101112[nfl],-1)&gt;=IF($V248=450,450,$V248)),--(IFERROR(Flights_2026_09_3033343536373456789101112[nfl],-1)&lt;=IF($V248=450,450,$V248+9)))</f>
        <v>0</v>
      </c>
      <c r="AB224" s="17" cm="1">
        <f t="array" ref="AB224">SUMPRODUCT(--(IFERROR(HOUR(Flights_2026_09_3033343536373456789101112[entry_hour]),-1)=HOUR(AB$212)),--(IFERROR(Flights_2026_09_3033343536373456789101112[nfl],-1)&gt;=IF($V248=450,450,$V248)),--(IFERROR(Flights_2026_09_3033343536373456789101112[nfl],-1)&lt;=IF($V248=450,450,$V248+9)))</f>
        <v>0</v>
      </c>
      <c r="AC224" s="17" cm="1">
        <f t="array" ref="AC224">SUMPRODUCT(--(IFERROR(HOUR(Flights_2026_09_3033343536373456789101112[entry_hour]),-1)=HOUR(AC$212)),--(IFERROR(Flights_2026_09_3033343536373456789101112[nfl],-1)&gt;=IF($V248=450,450,$V248)),--(IFERROR(Flights_2026_09_3033343536373456789101112[nfl],-1)&lt;=IF($V248=450,450,$V248+9)))</f>
        <v>0</v>
      </c>
      <c r="AD224" s="17" cm="1">
        <f t="array" ref="AD224">SUMPRODUCT(--(IFERROR(HOUR(Flights_2026_09_3033343536373456789101112[entry_hour]),-1)=HOUR(AD$212)),--(IFERROR(Flights_2026_09_3033343536373456789101112[nfl],-1)&gt;=IF($V248=450,450,$V248)),--(IFERROR(Flights_2026_09_3033343536373456789101112[nfl],-1)&lt;=IF($V248=450,450,$V248+9)))</f>
        <v>0</v>
      </c>
      <c r="AE224" s="17" cm="1">
        <f t="array" ref="AE224">SUMPRODUCT(--(IFERROR(HOUR(Flights_2026_09_3033343536373456789101112[entry_hour]),-1)=HOUR(AE$212)),--(IFERROR(Flights_2026_09_3033343536373456789101112[nfl],-1)&gt;=IF($V248=450,450,$V248)),--(IFERROR(Flights_2026_09_3033343536373456789101112[nfl],-1)&lt;=IF($V248=450,450,$V248+9)))</f>
        <v>0</v>
      </c>
      <c r="AF224" s="2">
        <v>0.625</v>
      </c>
      <c r="AG224" t="s">
        <v>840</v>
      </c>
      <c r="AH224" s="17">
        <v>340</v>
      </c>
      <c r="AI224" s="17" cm="1">
        <f t="array" ref="AI224">SUMPRODUCT(--(IFERROR(HOUR(Flights_2026_09_3033343536373456789101112[entry_hour]),-1)=HOUR(AF224)),--(IFERROR(Flights_2026_09_3033343536373456789101112[entry_sector],"")=AG224),--(IFERROR(Flights_2026_09_3033343536373456789101112[nfl],-1)&gt;=AH224),--(IFERROR(Flights_2026_09_3033343536373456789101112[nfl],-1)&lt;=IF(AH224=450,450,AH224+9)))</f>
        <v>0</v>
      </c>
    </row>
    <row r="225" spans="1:35" x14ac:dyDescent="0.2">
      <c r="A225" s="4">
        <v>0.70833333333333337</v>
      </c>
      <c r="B225" s="28" cm="1">
        <f t="array" ref="B225">_xlfn.LET(_xlpm.h,HOUR($A225),_xlpm.s,B$221,_xlpm.hrs,IFERROR(HOUR(Flights_2026_09_3033343536373456789101112[entry_hour]),-1),_xlpm.sectors,IF(_xlpm.s="Sector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C225" s="28" cm="1">
        <f t="array" ref="C225">_xlfn.LET(_xlpm.h,HOUR($A225),_xlpm.s,C$221,_xlpm.hrs,IFERROR(HOUR(Flights_2026_09_3033343536373456789101112[entry_hour]),-1),_xlpm.sectors,IF(_xlpm.s="Sector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25" s="28" cm="1">
        <f t="array" ref="D225">_xlfn.LET(_xlpm.h,HOUR($A225),_xlpm.s,D$221,_xlpm.hrs,IFERROR(HOUR(Flights_2026_09_3033343536373456789101112[entry_hour]),-1),_xlpm.sectors,IF(_xlpm.s="Sector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7</v>
      </c>
      <c r="E225" s="28" cm="1">
        <f t="array" ref="E225">_xlfn.LET(_xlpm.h,HOUR($A225),_xlpm.s,E$221,_xlpm.hrs,IFERROR(HOUR(Flights_2026_09_3033343536373456789101112[entry_hour]),-1),_xlpm.sectors,IF(_xlpm.s="Sector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12</v>
      </c>
      <c r="F225" s="28" cm="1">
        <f t="array" ref="F225">_xlfn.LET(_xlpm.h,HOUR($A225),_xlpm.s,F$221,_xlpm.hrs,IFERROR(HOUR(Flights_2026_09_3033343536373456789101112[entry_hour]),-1),_xlpm.sectors,IF(_xlpm.s="Sector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8</v>
      </c>
      <c r="G225" s="28" cm="1">
        <f t="array" ref="G225">_xlfn.LET(_xlpm.h,HOUR($A225),_xlpm.s,G$221,_xlpm.hrs,IFERROR(HOUR(Flights_2026_09_3033343536373456789101112[entry_hour]),-1),_xlpm.sectors,IF(_xlpm.s="Sector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4</v>
      </c>
      <c r="H225" s="17" cm="1">
        <f t="array" ref="H225">_xlfn.LET(_xlpm.h,HOUR($A225),_xlpm.s,H$221,_xlpm.hrs,IFERROR(HOUR(Flights_2026_09_3033343536373456789101112[entry_hour]),-1),_xlpm.sectors,IF(_xlpm.s="Sector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2</v>
      </c>
      <c r="I225" s="17">
        <f t="shared" si="1"/>
        <v>33</v>
      </c>
      <c r="W225" s="17" cm="1">
        <f t="array" ref="W225">SUMPRODUCT(--(IFERROR(HOUR(Flights_2026_09_3033343536373456789101112[entry_hour]),-1)=HOUR(W$212)),--(IFERROR(Flights_2026_09_3033343536373456789101112[nfl],-1)&gt;=IF($V249=450,450,$V249)),--(IFERROR(Flights_2026_09_3033343536373456789101112[nfl],-1)&lt;=IF($V249=450,450,$V249+9)))</f>
        <v>1</v>
      </c>
      <c r="X225" s="17" cm="1">
        <f t="array" ref="X225">SUMPRODUCT(--(IFERROR(HOUR(Flights_2026_09_3033343536373456789101112[entry_hour]),-1)=HOUR(X$212)),--(IFERROR(Flights_2026_09_3033343536373456789101112[nfl],-1)&gt;=IF($V249=450,450,$V249)),--(IFERROR(Flights_2026_09_3033343536373456789101112[nfl],-1)&lt;=IF($V249=450,450,$V249+9)))</f>
        <v>0</v>
      </c>
      <c r="Y225" s="17" cm="1">
        <f t="array" ref="Y225">SUMPRODUCT(--(IFERROR(HOUR(Flights_2026_09_3033343536373456789101112[entry_hour]),-1)=HOUR(Y$212)),--(IFERROR(Flights_2026_09_3033343536373456789101112[nfl],-1)&gt;=IF($V249=450,450,$V249)),--(IFERROR(Flights_2026_09_3033343536373456789101112[nfl],-1)&lt;=IF($V249=450,450,$V249+9)))</f>
        <v>4</v>
      </c>
      <c r="Z225" s="17" cm="1">
        <f t="array" ref="Z225">SUMPRODUCT(--(IFERROR(HOUR(Flights_2026_09_3033343536373456789101112[entry_hour]),-1)=HOUR(Z$212)),--(IFERROR(Flights_2026_09_3033343536373456789101112[nfl],-1)&gt;=IF($V249=450,450,$V249)),--(IFERROR(Flights_2026_09_3033343536373456789101112[nfl],-1)&lt;=IF($V249=450,450,$V249+9)))</f>
        <v>4</v>
      </c>
      <c r="AA225" s="17" cm="1">
        <f t="array" ref="AA225">SUMPRODUCT(--(IFERROR(HOUR(Flights_2026_09_3033343536373456789101112[entry_hour]),-1)=HOUR(AA$212)),--(IFERROR(Flights_2026_09_3033343536373456789101112[nfl],-1)&gt;=IF($V249=450,450,$V249)),--(IFERROR(Flights_2026_09_3033343536373456789101112[nfl],-1)&lt;=IF($V249=450,450,$V249+9)))</f>
        <v>2</v>
      </c>
      <c r="AB225" s="17" cm="1">
        <f t="array" ref="AB225">SUMPRODUCT(--(IFERROR(HOUR(Flights_2026_09_3033343536373456789101112[entry_hour]),-1)=HOUR(AB$212)),--(IFERROR(Flights_2026_09_3033343536373456789101112[nfl],-1)&gt;=IF($V249=450,450,$V249)),--(IFERROR(Flights_2026_09_3033343536373456789101112[nfl],-1)&lt;=IF($V249=450,450,$V249+9)))</f>
        <v>1</v>
      </c>
      <c r="AC225" s="17" cm="1">
        <f t="array" ref="AC225">SUMPRODUCT(--(IFERROR(HOUR(Flights_2026_09_3033343536373456789101112[entry_hour]),-1)=HOUR(AC$212)),--(IFERROR(Flights_2026_09_3033343536373456789101112[nfl],-1)&gt;=IF($V249=450,450,$V249)),--(IFERROR(Flights_2026_09_3033343536373456789101112[nfl],-1)&lt;=IF($V249=450,450,$V249+9)))</f>
        <v>0</v>
      </c>
      <c r="AD225" s="17" cm="1">
        <f t="array" ref="AD225">SUMPRODUCT(--(IFERROR(HOUR(Flights_2026_09_3033343536373456789101112[entry_hour]),-1)=HOUR(AD$212)),--(IFERROR(Flights_2026_09_3033343536373456789101112[nfl],-1)&gt;=IF($V249=450,450,$V249)),--(IFERROR(Flights_2026_09_3033343536373456789101112[nfl],-1)&lt;=IF($V249=450,450,$V249+9)))</f>
        <v>0</v>
      </c>
      <c r="AE225" s="17" cm="1">
        <f t="array" ref="AE225">SUMPRODUCT(--(IFERROR(HOUR(Flights_2026_09_3033343536373456789101112[entry_hour]),-1)=HOUR(AE$212)),--(IFERROR(Flights_2026_09_3033343536373456789101112[nfl],-1)&gt;=IF($V249=450,450,$V249)),--(IFERROR(Flights_2026_09_3033343536373456789101112[nfl],-1)&lt;=IF($V249=450,450,$V249+9)))</f>
        <v>0</v>
      </c>
      <c r="AF225" s="2">
        <v>0.625</v>
      </c>
      <c r="AG225" t="s">
        <v>840</v>
      </c>
      <c r="AH225" s="17">
        <v>350</v>
      </c>
      <c r="AI225" s="17" cm="1">
        <f t="array" ref="AI225">SUMPRODUCT(--(IFERROR(HOUR(Flights_2026_09_3033343536373456789101112[entry_hour]),-1)=HOUR(AF225)),--(IFERROR(Flights_2026_09_3033343536373456789101112[entry_sector],"")=AG225),--(IFERROR(Flights_2026_09_3033343536373456789101112[nfl],-1)&gt;=AH225),--(IFERROR(Flights_2026_09_3033343536373456789101112[nfl],-1)&lt;=IF(AH225=450,450,AH225+9)))</f>
        <v>2</v>
      </c>
    </row>
    <row r="226" spans="1:35" x14ac:dyDescent="0.2">
      <c r="A226" s="4">
        <v>0.75</v>
      </c>
      <c r="B226" s="28" cm="1">
        <f t="array" ref="B226">_xlfn.LET(_xlpm.h,HOUR($A226),_xlpm.s,B$221,_xlpm.hrs,IFERROR(HOUR(Flights_2026_09_3033343536373456789101112[entry_hour]),-1),_xlpm.sectors,IF(_xlpm.s="Sector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v>
      </c>
      <c r="C226" s="28" cm="1">
        <f t="array" ref="C226">_xlfn.LET(_xlpm.h,HOUR($A226),_xlpm.s,C$221,_xlpm.hrs,IFERROR(HOUR(Flights_2026_09_3033343536373456789101112[entry_hour]),-1),_xlpm.sectors,IF(_xlpm.s="Sector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26" s="28" cm="1">
        <f t="array" ref="D226">_xlfn.LET(_xlpm.h,HOUR($A226),_xlpm.s,D$221,_xlpm.hrs,IFERROR(HOUR(Flights_2026_09_3033343536373456789101112[entry_hour]),-1),_xlpm.sectors,IF(_xlpm.s="Sector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6</v>
      </c>
      <c r="E226" s="28" cm="1">
        <f t="array" ref="E226">_xlfn.LET(_xlpm.h,HOUR($A226),_xlpm.s,E$221,_xlpm.hrs,IFERROR(HOUR(Flights_2026_09_3033343536373456789101112[entry_hour]),-1),_xlpm.sectors,IF(_xlpm.s="Sector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11</v>
      </c>
      <c r="F226" s="28" cm="1">
        <f t="array" ref="F226">_xlfn.LET(_xlpm.h,HOUR($A226),_xlpm.s,F$221,_xlpm.hrs,IFERROR(HOUR(Flights_2026_09_3033343536373456789101112[entry_hour]),-1),_xlpm.sectors,IF(_xlpm.s="Sector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6</v>
      </c>
      <c r="G226" s="28" cm="1">
        <f t="array" ref="G226">_xlfn.LET(_xlpm.h,HOUR($A226),_xlpm.s,G$221,_xlpm.hrs,IFERROR(HOUR(Flights_2026_09_3033343536373456789101112[entry_hour]),-1),_xlpm.sectors,IF(_xlpm.s="Sector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H226" s="17" cm="1">
        <f t="array" ref="H226">_xlfn.LET(_xlpm.h,HOUR($A226),_xlpm.s,H$221,_xlpm.hrs,IFERROR(HOUR(Flights_2026_09_3033343536373456789101112[entry_hour]),-1),_xlpm.sectors,IF(_xlpm.s="Sector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v>
      </c>
      <c r="I226" s="17">
        <f t="shared" si="1"/>
        <v>28</v>
      </c>
      <c r="W226" s="17" cm="1">
        <f t="array" ref="W226">SUMPRODUCT(--(IFERROR(HOUR(Flights_2026_09_3033343536373456789101112[entry_hour]),-1)=HOUR(W$212)),--(IFERROR(Flights_2026_09_3033343536373456789101112[nfl],-1)&gt;=IF($V250=450,450,$V250)),--(IFERROR(Flights_2026_09_3033343536373456789101112[nfl],-1)&lt;=IF($V250=450,450,$V250+9)))</f>
        <v>0</v>
      </c>
      <c r="X226" s="17" cm="1">
        <f t="array" ref="X226">SUMPRODUCT(--(IFERROR(HOUR(Flights_2026_09_3033343536373456789101112[entry_hour]),-1)=HOUR(X$212)),--(IFERROR(Flights_2026_09_3033343536373456789101112[nfl],-1)&gt;=IF($V250=450,450,$V250)),--(IFERROR(Flights_2026_09_3033343536373456789101112[nfl],-1)&lt;=IF($V250=450,450,$V250+9)))</f>
        <v>0</v>
      </c>
      <c r="Y226" s="17" cm="1">
        <f t="array" ref="Y226">SUMPRODUCT(--(IFERROR(HOUR(Flights_2026_09_3033343536373456789101112[entry_hour]),-1)=HOUR(Y$212)),--(IFERROR(Flights_2026_09_3033343536373456789101112[nfl],-1)&gt;=IF($V250=450,450,$V250)),--(IFERROR(Flights_2026_09_3033343536373456789101112[nfl],-1)&lt;=IF($V250=450,450,$V250+9)))</f>
        <v>0</v>
      </c>
      <c r="Z226" s="17" cm="1">
        <f t="array" ref="Z226">SUMPRODUCT(--(IFERROR(HOUR(Flights_2026_09_3033343536373456789101112[entry_hour]),-1)=HOUR(Z$212)),--(IFERROR(Flights_2026_09_3033343536373456789101112[nfl],-1)&gt;=IF($V250=450,450,$V250)),--(IFERROR(Flights_2026_09_3033343536373456789101112[nfl],-1)&lt;=IF($V250=450,450,$V250+9)))</f>
        <v>0</v>
      </c>
      <c r="AA226" s="17" cm="1">
        <f t="array" ref="AA226">SUMPRODUCT(--(IFERROR(HOUR(Flights_2026_09_3033343536373456789101112[entry_hour]),-1)=HOUR(AA$212)),--(IFERROR(Flights_2026_09_3033343536373456789101112[nfl],-1)&gt;=IF($V250=450,450,$V250)),--(IFERROR(Flights_2026_09_3033343536373456789101112[nfl],-1)&lt;=IF($V250=450,450,$V250+9)))</f>
        <v>0</v>
      </c>
      <c r="AB226" s="17" cm="1">
        <f t="array" ref="AB226">SUMPRODUCT(--(IFERROR(HOUR(Flights_2026_09_3033343536373456789101112[entry_hour]),-1)=HOUR(AB$212)),--(IFERROR(Flights_2026_09_3033343536373456789101112[nfl],-1)&gt;=IF($V250=450,450,$V250)),--(IFERROR(Flights_2026_09_3033343536373456789101112[nfl],-1)&lt;=IF($V250=450,450,$V250+9)))</f>
        <v>0</v>
      </c>
      <c r="AC226" s="17" cm="1">
        <f t="array" ref="AC226">SUMPRODUCT(--(IFERROR(HOUR(Flights_2026_09_3033343536373456789101112[entry_hour]),-1)=HOUR(AC$212)),--(IFERROR(Flights_2026_09_3033343536373456789101112[nfl],-1)&gt;=IF($V250=450,450,$V250)),--(IFERROR(Flights_2026_09_3033343536373456789101112[nfl],-1)&lt;=IF($V250=450,450,$V250+9)))</f>
        <v>0</v>
      </c>
      <c r="AD226" s="17" cm="1">
        <f t="array" ref="AD226">SUMPRODUCT(--(IFERROR(HOUR(Flights_2026_09_3033343536373456789101112[entry_hour]),-1)=HOUR(AD$212)),--(IFERROR(Flights_2026_09_3033343536373456789101112[nfl],-1)&gt;=IF($V250=450,450,$V250)),--(IFERROR(Flights_2026_09_3033343536373456789101112[nfl],-1)&lt;=IF($V250=450,450,$V250+9)))</f>
        <v>0</v>
      </c>
      <c r="AE226" s="17" cm="1">
        <f t="array" ref="AE226">SUMPRODUCT(--(IFERROR(HOUR(Flights_2026_09_3033343536373456789101112[entry_hour]),-1)=HOUR(AE$212)),--(IFERROR(Flights_2026_09_3033343536373456789101112[nfl],-1)&gt;=IF($V250=450,450,$V250)),--(IFERROR(Flights_2026_09_3033343536373456789101112[nfl],-1)&lt;=IF($V250=450,450,$V250+9)))</f>
        <v>0</v>
      </c>
      <c r="AF226" s="2">
        <v>0.625</v>
      </c>
      <c r="AG226" t="s">
        <v>840</v>
      </c>
      <c r="AH226" s="17">
        <v>360</v>
      </c>
      <c r="AI226" s="17" cm="1">
        <f t="array" ref="AI226">SUMPRODUCT(--(IFERROR(HOUR(Flights_2026_09_3033343536373456789101112[entry_hour]),-1)=HOUR(AF226)),--(IFERROR(Flights_2026_09_3033343536373456789101112[entry_sector],"")=AG226),--(IFERROR(Flights_2026_09_3033343536373456789101112[nfl],-1)&gt;=AH226),--(IFERROR(Flights_2026_09_3033343536373456789101112[nfl],-1)&lt;=IF(AH226=450,450,AH226+9)))</f>
        <v>0</v>
      </c>
    </row>
    <row r="227" spans="1:35" x14ac:dyDescent="0.2">
      <c r="A227" s="4">
        <v>0.79166666666666674</v>
      </c>
      <c r="B227" s="28" cm="1">
        <f t="array" ref="B227">_xlfn.LET(_xlpm.h,HOUR($A227),_xlpm.s,B$221,_xlpm.hrs,IFERROR(HOUR(Flights_2026_09_3033343536373456789101112[entry_hour]),-1),_xlpm.sectors,IF(_xlpm.s="Sector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v>
      </c>
      <c r="C227" s="28" cm="1">
        <f t="array" ref="C227">_xlfn.LET(_xlpm.h,HOUR($A227),_xlpm.s,C$221,_xlpm.hrs,IFERROR(HOUR(Flights_2026_09_3033343536373456789101112[entry_hour]),-1),_xlpm.sectors,IF(_xlpm.s="Sector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27" s="28" cm="1">
        <f t="array" ref="D227">_xlfn.LET(_xlpm.h,HOUR($A227),_xlpm.s,D$221,_xlpm.hrs,IFERROR(HOUR(Flights_2026_09_3033343536373456789101112[entry_hour]),-1),_xlpm.sectors,IF(_xlpm.s="Sector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E227" s="28" cm="1">
        <f t="array" ref="E227">_xlfn.LET(_xlpm.h,HOUR($A227),_xlpm.s,E$221,_xlpm.hrs,IFERROR(HOUR(Flights_2026_09_3033343536373456789101112[entry_hour]),-1),_xlpm.sectors,IF(_xlpm.s="Sector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8</v>
      </c>
      <c r="F227" s="28" cm="1">
        <f t="array" ref="F227">_xlfn.LET(_xlpm.h,HOUR($A227),_xlpm.s,F$221,_xlpm.hrs,IFERROR(HOUR(Flights_2026_09_3033343536373456789101112[entry_hour]),-1),_xlpm.sectors,IF(_xlpm.s="Sector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7</v>
      </c>
      <c r="G227" s="28" cm="1">
        <f t="array" ref="G227">_xlfn.LET(_xlpm.h,HOUR($A227),_xlpm.s,G$221,_xlpm.hrs,IFERROR(HOUR(Flights_2026_09_3033343536373456789101112[entry_hour]),-1),_xlpm.sectors,IF(_xlpm.s="Sector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H227" s="17" cm="1">
        <f t="array" ref="H227">_xlfn.LET(_xlpm.h,HOUR($A227),_xlpm.s,H$221,_xlpm.hrs,IFERROR(HOUR(Flights_2026_09_3033343536373456789101112[entry_hour]),-1),_xlpm.sectors,IF(_xlpm.s="Sector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2</v>
      </c>
      <c r="I227" s="17">
        <f t="shared" si="1"/>
        <v>21</v>
      </c>
      <c r="W227" s="17" cm="1">
        <f t="array" ref="W227">SUMPRODUCT(--(IFERROR(HOUR(Flights_2026_09_3033343536373456789101112[entry_hour]),-1)=HOUR(W$212)),--(IFERROR(Flights_2026_09_3033343536373456789101112[nfl],-1)&gt;=IF($V251=450,450,$V251)),--(IFERROR(Flights_2026_09_3033343536373456789101112[nfl],-1)&lt;=IF($V251=450,450,$V251+9)))</f>
        <v>0</v>
      </c>
      <c r="X227" s="17" cm="1">
        <f t="array" ref="X227">SUMPRODUCT(--(IFERROR(HOUR(Flights_2026_09_3033343536373456789101112[entry_hour]),-1)=HOUR(X$212)),--(IFERROR(Flights_2026_09_3033343536373456789101112[nfl],-1)&gt;=IF($V251=450,450,$V251)),--(IFERROR(Flights_2026_09_3033343536373456789101112[nfl],-1)&lt;=IF($V251=450,450,$V251+9)))</f>
        <v>0</v>
      </c>
      <c r="Y227" s="17" cm="1">
        <f t="array" ref="Y227">SUMPRODUCT(--(IFERROR(HOUR(Flights_2026_09_3033343536373456789101112[entry_hour]),-1)=HOUR(Y$212)),--(IFERROR(Flights_2026_09_3033343536373456789101112[nfl],-1)&gt;=IF($V251=450,450,$V251)),--(IFERROR(Flights_2026_09_3033343536373456789101112[nfl],-1)&lt;=IF($V251=450,450,$V251+9)))</f>
        <v>0</v>
      </c>
      <c r="Z227" s="17" cm="1">
        <f t="array" ref="Z227">SUMPRODUCT(--(IFERROR(HOUR(Flights_2026_09_3033343536373456789101112[entry_hour]),-1)=HOUR(Z$212)),--(IFERROR(Flights_2026_09_3033343536373456789101112[nfl],-1)&gt;=IF($V251=450,450,$V251)),--(IFERROR(Flights_2026_09_3033343536373456789101112[nfl],-1)&lt;=IF($V251=450,450,$V251+9)))</f>
        <v>1</v>
      </c>
      <c r="AA227" s="17" cm="1">
        <f t="array" ref="AA227">SUMPRODUCT(--(IFERROR(HOUR(Flights_2026_09_3033343536373456789101112[entry_hour]),-1)=HOUR(AA$212)),--(IFERROR(Flights_2026_09_3033343536373456789101112[nfl],-1)&gt;=IF($V251=450,450,$V251)),--(IFERROR(Flights_2026_09_3033343536373456789101112[nfl],-1)&lt;=IF($V251=450,450,$V251+9)))</f>
        <v>0</v>
      </c>
      <c r="AB227" s="17" cm="1">
        <f t="array" ref="AB227">SUMPRODUCT(--(IFERROR(HOUR(Flights_2026_09_3033343536373456789101112[entry_hour]),-1)=HOUR(AB$212)),--(IFERROR(Flights_2026_09_3033343536373456789101112[nfl],-1)&gt;=IF($V251=450,450,$V251)),--(IFERROR(Flights_2026_09_3033343536373456789101112[nfl],-1)&lt;=IF($V251=450,450,$V251+9)))</f>
        <v>1</v>
      </c>
      <c r="AC227" s="17" cm="1">
        <f t="array" ref="AC227">SUMPRODUCT(--(IFERROR(HOUR(Flights_2026_09_3033343536373456789101112[entry_hour]),-1)=HOUR(AC$212)),--(IFERROR(Flights_2026_09_3033343536373456789101112[nfl],-1)&gt;=IF($V251=450,450,$V251)),--(IFERROR(Flights_2026_09_3033343536373456789101112[nfl],-1)&lt;=IF($V251=450,450,$V251+9)))</f>
        <v>0</v>
      </c>
      <c r="AD227" s="17" cm="1">
        <f t="array" ref="AD227">SUMPRODUCT(--(IFERROR(HOUR(Flights_2026_09_3033343536373456789101112[entry_hour]),-1)=HOUR(AD$212)),--(IFERROR(Flights_2026_09_3033343536373456789101112[nfl],-1)&gt;=IF($V251=450,450,$V251)),--(IFERROR(Flights_2026_09_3033343536373456789101112[nfl],-1)&lt;=IF($V251=450,450,$V251+9)))</f>
        <v>0</v>
      </c>
      <c r="AE227" s="17" cm="1">
        <f t="array" ref="AE227">SUMPRODUCT(--(IFERROR(HOUR(Flights_2026_09_3033343536373456789101112[entry_hour]),-1)=HOUR(AE$212)),--(IFERROR(Flights_2026_09_3033343536373456789101112[nfl],-1)&gt;=IF($V251=450,450,$V251)),--(IFERROR(Flights_2026_09_3033343536373456789101112[nfl],-1)&lt;=IF($V251=450,450,$V251+9)))</f>
        <v>0</v>
      </c>
      <c r="AF227" s="2">
        <v>0.625</v>
      </c>
      <c r="AG227" t="s">
        <v>840</v>
      </c>
      <c r="AH227" s="17">
        <v>370</v>
      </c>
      <c r="AI227" s="17" cm="1">
        <f t="array" ref="AI227">SUMPRODUCT(--(IFERROR(HOUR(Flights_2026_09_3033343536373456789101112[entry_hour]),-1)=HOUR(AF227)),--(IFERROR(Flights_2026_09_3033343536373456789101112[entry_sector],"")=AG227),--(IFERROR(Flights_2026_09_3033343536373456789101112[nfl],-1)&gt;=AH227),--(IFERROR(Flights_2026_09_3033343536373456789101112[nfl],-1)&lt;=IF(AH227=450,450,AH227+9)))</f>
        <v>0</v>
      </c>
    </row>
    <row r="228" spans="1:35" x14ac:dyDescent="0.2">
      <c r="A228" s="4">
        <v>0.83333333333333337</v>
      </c>
      <c r="B228" s="28" cm="1">
        <f t="array" ref="B228">_xlfn.LET(_xlpm.h,HOUR($A228),_xlpm.s,B$221,_xlpm.hrs,IFERROR(HOUR(Flights_2026_09_3033343536373456789101112[entry_hour]),-1),_xlpm.sectors,IF(_xlpm.s="Sector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C228" s="28" cm="1">
        <f t="array" ref="C228">_xlfn.LET(_xlpm.h,HOUR($A228),_xlpm.s,C$221,_xlpm.hrs,IFERROR(HOUR(Flights_2026_09_3033343536373456789101112[entry_hour]),-1),_xlpm.sectors,IF(_xlpm.s="Sector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28" s="28" cm="1">
        <f t="array" ref="D228">_xlfn.LET(_xlpm.h,HOUR($A228),_xlpm.s,D$221,_xlpm.hrs,IFERROR(HOUR(Flights_2026_09_3033343536373456789101112[entry_hour]),-1),_xlpm.sectors,IF(_xlpm.s="Sector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E228" s="28" cm="1">
        <f t="array" ref="E228">_xlfn.LET(_xlpm.h,HOUR($A228),_xlpm.s,E$221,_xlpm.hrs,IFERROR(HOUR(Flights_2026_09_3033343536373456789101112[entry_hour]),-1),_xlpm.sectors,IF(_xlpm.s="Sector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6</v>
      </c>
      <c r="F228" s="28" cm="1">
        <f t="array" ref="F228">_xlfn.LET(_xlpm.h,HOUR($A228),_xlpm.s,F$221,_xlpm.hrs,IFERROR(HOUR(Flights_2026_09_3033343536373456789101112[entry_hour]),-1),_xlpm.sectors,IF(_xlpm.s="Sector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G228" s="28" cm="1">
        <f t="array" ref="G228">_xlfn.LET(_xlpm.h,HOUR($A228),_xlpm.s,G$221,_xlpm.hrs,IFERROR(HOUR(Flights_2026_09_3033343536373456789101112[entry_hour]),-1),_xlpm.sectors,IF(_xlpm.s="Sector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H228" s="17" cm="1">
        <f t="array" ref="H228">_xlfn.LET(_xlpm.h,HOUR($A228),_xlpm.s,H$221,_xlpm.hrs,IFERROR(HOUR(Flights_2026_09_3033343536373456789101112[entry_hour]),-1),_xlpm.sectors,IF(_xlpm.s="Sector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4</v>
      </c>
      <c r="I228" s="17">
        <f t="shared" si="1"/>
        <v>19</v>
      </c>
      <c r="W228" s="17" cm="1">
        <f t="array" ref="W228">SUMPRODUCT(--(IFERROR(HOUR(Flights_2026_09_3033343536373456789101112[entry_hour]),-1)=HOUR(W$212)),--(IFERROR(Flights_2026_09_3033343536373456789101112[nfl],-1)&gt;=IF($V252=450,450,$V252)),--(IFERROR(Flights_2026_09_3033343536373456789101112[nfl],-1)&lt;=IF($V252=450,450,$V252+9)))</f>
        <v>0</v>
      </c>
      <c r="X228" s="17" cm="1">
        <f t="array" ref="X228">SUMPRODUCT(--(IFERROR(HOUR(Flights_2026_09_3033343536373456789101112[entry_hour]),-1)=HOUR(X$212)),--(IFERROR(Flights_2026_09_3033343536373456789101112[nfl],-1)&gt;=IF($V252=450,450,$V252)),--(IFERROR(Flights_2026_09_3033343536373456789101112[nfl],-1)&lt;=IF($V252=450,450,$V252+9)))</f>
        <v>0</v>
      </c>
      <c r="Y228" s="17" cm="1">
        <f t="array" ref="Y228">SUMPRODUCT(--(IFERROR(HOUR(Flights_2026_09_3033343536373456789101112[entry_hour]),-1)=HOUR(Y$212)),--(IFERROR(Flights_2026_09_3033343536373456789101112[nfl],-1)&gt;=IF($V252=450,450,$V252)),--(IFERROR(Flights_2026_09_3033343536373456789101112[nfl],-1)&lt;=IF($V252=450,450,$V252+9)))</f>
        <v>0</v>
      </c>
      <c r="Z228" s="17" cm="1">
        <f t="array" ref="Z228">SUMPRODUCT(--(IFERROR(HOUR(Flights_2026_09_3033343536373456789101112[entry_hour]),-1)=HOUR(Z$212)),--(IFERROR(Flights_2026_09_3033343536373456789101112[nfl],-1)&gt;=IF($V252=450,450,$V252)),--(IFERROR(Flights_2026_09_3033343536373456789101112[nfl],-1)&lt;=IF($V252=450,450,$V252+9)))</f>
        <v>0</v>
      </c>
      <c r="AA228" s="17" cm="1">
        <f t="array" ref="AA228">SUMPRODUCT(--(IFERROR(HOUR(Flights_2026_09_3033343536373456789101112[entry_hour]),-1)=HOUR(AA$212)),--(IFERROR(Flights_2026_09_3033343536373456789101112[nfl],-1)&gt;=IF($V252=450,450,$V252)),--(IFERROR(Flights_2026_09_3033343536373456789101112[nfl],-1)&lt;=IF($V252=450,450,$V252+9)))</f>
        <v>0</v>
      </c>
      <c r="AB228" s="17" cm="1">
        <f t="array" ref="AB228">SUMPRODUCT(--(IFERROR(HOUR(Flights_2026_09_3033343536373456789101112[entry_hour]),-1)=HOUR(AB$212)),--(IFERROR(Flights_2026_09_3033343536373456789101112[nfl],-1)&gt;=IF($V252=450,450,$V252)),--(IFERROR(Flights_2026_09_3033343536373456789101112[nfl],-1)&lt;=IF($V252=450,450,$V252+9)))</f>
        <v>0</v>
      </c>
      <c r="AC228" s="17" cm="1">
        <f t="array" ref="AC228">SUMPRODUCT(--(IFERROR(HOUR(Flights_2026_09_3033343536373456789101112[entry_hour]),-1)=HOUR(AC$212)),--(IFERROR(Flights_2026_09_3033343536373456789101112[nfl],-1)&gt;=IF($V252=450,450,$V252)),--(IFERROR(Flights_2026_09_3033343536373456789101112[nfl],-1)&lt;=IF($V252=450,450,$V252+9)))</f>
        <v>0</v>
      </c>
      <c r="AD228" s="17" cm="1">
        <f t="array" ref="AD228">SUMPRODUCT(--(IFERROR(HOUR(Flights_2026_09_3033343536373456789101112[entry_hour]),-1)=HOUR(AD$212)),--(IFERROR(Flights_2026_09_3033343536373456789101112[nfl],-1)&gt;=IF($V252=450,450,$V252)),--(IFERROR(Flights_2026_09_3033343536373456789101112[nfl],-1)&lt;=IF($V252=450,450,$V252+9)))</f>
        <v>0</v>
      </c>
      <c r="AE228" s="17" cm="1">
        <f t="array" ref="AE228">SUMPRODUCT(--(IFERROR(HOUR(Flights_2026_09_3033343536373456789101112[entry_hour]),-1)=HOUR(AE$212)),--(IFERROR(Flights_2026_09_3033343536373456789101112[nfl],-1)&gt;=IF($V252=450,450,$V252)),--(IFERROR(Flights_2026_09_3033343536373456789101112[nfl],-1)&lt;=IF($V252=450,450,$V252+9)))</f>
        <v>1</v>
      </c>
      <c r="AF228" s="2">
        <v>0.625</v>
      </c>
      <c r="AG228" t="s">
        <v>840</v>
      </c>
      <c r="AH228" s="17">
        <v>380</v>
      </c>
      <c r="AI228" s="17" cm="1">
        <f t="array" ref="AI228">SUMPRODUCT(--(IFERROR(HOUR(Flights_2026_09_3033343536373456789101112[entry_hour]),-1)=HOUR(AF228)),--(IFERROR(Flights_2026_09_3033343536373456789101112[entry_sector],"")=AG228),--(IFERROR(Flights_2026_09_3033343536373456789101112[nfl],-1)&gt;=AH228),--(IFERROR(Flights_2026_09_3033343536373456789101112[nfl],-1)&lt;=IF(AH228=450,450,AH228+9)))</f>
        <v>0</v>
      </c>
    </row>
    <row r="229" spans="1:35" x14ac:dyDescent="0.2">
      <c r="A229" s="4">
        <v>0.875</v>
      </c>
      <c r="B229" s="28" cm="1">
        <f t="array" ref="B229">_xlfn.LET(_xlpm.h,HOUR($A229),_xlpm.s,B$221,_xlpm.hrs,IFERROR(HOUR(Flights_2026_09_3033343536373456789101112[entry_hour]),-1),_xlpm.sectors,IF(_xlpm.s="Sector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C229" s="28" cm="1">
        <f t="array" ref="C229">_xlfn.LET(_xlpm.h,HOUR($A229),_xlpm.s,C$221,_xlpm.hrs,IFERROR(HOUR(Flights_2026_09_3033343536373456789101112[entry_hour]),-1),_xlpm.sectors,IF(_xlpm.s="Sector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29" s="28" cm="1">
        <f t="array" ref="D229">_xlfn.LET(_xlpm.h,HOUR($A229),_xlpm.s,D$221,_xlpm.hrs,IFERROR(HOUR(Flights_2026_09_3033343536373456789101112[entry_hour]),-1),_xlpm.sectors,IF(_xlpm.s="Sector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E229" s="28" cm="1">
        <f t="array" ref="E229">_xlfn.LET(_xlpm.h,HOUR($A229),_xlpm.s,E$221,_xlpm.hrs,IFERROR(HOUR(Flights_2026_09_3033343536373456789101112[entry_hour]),-1),_xlpm.sectors,IF(_xlpm.s="Sector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3</v>
      </c>
      <c r="F229" s="28" cm="1">
        <f t="array" ref="F229">_xlfn.LET(_xlpm.h,HOUR($A229),_xlpm.s,F$221,_xlpm.hrs,IFERROR(HOUR(Flights_2026_09_3033343536373456789101112[entry_hour]),-1),_xlpm.sectors,IF(_xlpm.s="Sector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2</v>
      </c>
      <c r="G229" s="28" cm="1">
        <f t="array" ref="G229">_xlfn.LET(_xlpm.h,HOUR($A229),_xlpm.s,G$221,_xlpm.hrs,IFERROR(HOUR(Flights_2026_09_3033343536373456789101112[entry_hour]),-1),_xlpm.sectors,IF(_xlpm.s="Sector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v>
      </c>
      <c r="H229" s="17" cm="1">
        <f t="array" ref="H229">_xlfn.LET(_xlpm.h,HOUR($A229),_xlpm.s,H$221,_xlpm.hrs,IFERROR(HOUR(Flights_2026_09_3033343536373456789101112[entry_hour]),-1),_xlpm.sectors,IF(_xlpm.s="Sector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v>
      </c>
      <c r="I229" s="17">
        <f t="shared" si="1"/>
        <v>7</v>
      </c>
      <c r="W229" s="17" cm="1">
        <f t="array" ref="W229">SUMPRODUCT(--(IFERROR(HOUR(Flights_2026_09_3033343536373456789101112[entry_hour]),-1)=HOUR(W$212)),--(IFERROR(Flights_2026_09_3033343536373456789101112[nfl],-1)&gt;=IF($V253=450,450,$V253)),--(IFERROR(Flights_2026_09_3033343536373456789101112[nfl],-1)&lt;=IF($V253=450,450,$V253+9)))</f>
        <v>0</v>
      </c>
      <c r="X229" s="17" cm="1">
        <f t="array" ref="X229">SUMPRODUCT(--(IFERROR(HOUR(Flights_2026_09_3033343536373456789101112[entry_hour]),-1)=HOUR(X$212)),--(IFERROR(Flights_2026_09_3033343536373456789101112[nfl],-1)&gt;=IF($V253=450,450,$V253)),--(IFERROR(Flights_2026_09_3033343536373456789101112[nfl],-1)&lt;=IF($V253=450,450,$V253+9)))</f>
        <v>0</v>
      </c>
      <c r="Y229" s="17" cm="1">
        <f t="array" ref="Y229">SUMPRODUCT(--(IFERROR(HOUR(Flights_2026_09_3033343536373456789101112[entry_hour]),-1)=HOUR(Y$212)),--(IFERROR(Flights_2026_09_3033343536373456789101112[nfl],-1)&gt;=IF($V253=450,450,$V253)),--(IFERROR(Flights_2026_09_3033343536373456789101112[nfl],-1)&lt;=IF($V253=450,450,$V253+9)))</f>
        <v>0</v>
      </c>
      <c r="Z229" s="17" cm="1">
        <f t="array" ref="Z229">SUMPRODUCT(--(IFERROR(HOUR(Flights_2026_09_3033343536373456789101112[entry_hour]),-1)=HOUR(Z$212)),--(IFERROR(Flights_2026_09_3033343536373456789101112[nfl],-1)&gt;=IF($V253=450,450,$V253)),--(IFERROR(Flights_2026_09_3033343536373456789101112[nfl],-1)&lt;=IF($V253=450,450,$V253+9)))</f>
        <v>0</v>
      </c>
      <c r="AA229" s="17" cm="1">
        <f t="array" ref="AA229">SUMPRODUCT(--(IFERROR(HOUR(Flights_2026_09_3033343536373456789101112[entry_hour]),-1)=HOUR(AA$212)),--(IFERROR(Flights_2026_09_3033343536373456789101112[nfl],-1)&gt;=IF($V253=450,450,$V253)),--(IFERROR(Flights_2026_09_3033343536373456789101112[nfl],-1)&lt;=IF($V253=450,450,$V253+9)))</f>
        <v>0</v>
      </c>
      <c r="AB229" s="17" cm="1">
        <f t="array" ref="AB229">SUMPRODUCT(--(IFERROR(HOUR(Flights_2026_09_3033343536373456789101112[entry_hour]),-1)=HOUR(AB$212)),--(IFERROR(Flights_2026_09_3033343536373456789101112[nfl],-1)&gt;=IF($V253=450,450,$V253)),--(IFERROR(Flights_2026_09_3033343536373456789101112[nfl],-1)&lt;=IF($V253=450,450,$V253+9)))</f>
        <v>0</v>
      </c>
      <c r="AC229" s="17" cm="1">
        <f t="array" ref="AC229">SUMPRODUCT(--(IFERROR(HOUR(Flights_2026_09_3033343536373456789101112[entry_hour]),-1)=HOUR(AC$212)),--(IFERROR(Flights_2026_09_3033343536373456789101112[nfl],-1)&gt;=IF($V253=450,450,$V253)),--(IFERROR(Flights_2026_09_3033343536373456789101112[nfl],-1)&lt;=IF($V253=450,450,$V253+9)))</f>
        <v>0</v>
      </c>
      <c r="AD229" s="17" cm="1">
        <f t="array" ref="AD229">SUMPRODUCT(--(IFERROR(HOUR(Flights_2026_09_3033343536373456789101112[entry_hour]),-1)=HOUR(AD$212)),--(IFERROR(Flights_2026_09_3033343536373456789101112[nfl],-1)&gt;=IF($V253=450,450,$V253)),--(IFERROR(Flights_2026_09_3033343536373456789101112[nfl],-1)&lt;=IF($V253=450,450,$V253+9)))</f>
        <v>0</v>
      </c>
      <c r="AE229" s="17" cm="1">
        <f t="array" ref="AE229">SUMPRODUCT(--(IFERROR(HOUR(Flights_2026_09_3033343536373456789101112[entry_hour]),-1)=HOUR(AE$212)),--(IFERROR(Flights_2026_09_3033343536373456789101112[nfl],-1)&gt;=IF($V253=450,450,$V253)),--(IFERROR(Flights_2026_09_3033343536373456789101112[nfl],-1)&lt;=IF($V253=450,450,$V253+9)))</f>
        <v>0</v>
      </c>
      <c r="AF229" s="2">
        <v>0.625</v>
      </c>
      <c r="AG229" t="s">
        <v>840</v>
      </c>
      <c r="AH229" s="17">
        <v>390</v>
      </c>
      <c r="AI229" s="17" cm="1">
        <f t="array" ref="AI229">SUMPRODUCT(--(IFERROR(HOUR(Flights_2026_09_3033343536373456789101112[entry_hour]),-1)=HOUR(AF229)),--(IFERROR(Flights_2026_09_3033343536373456789101112[entry_sector],"")=AG229),--(IFERROR(Flights_2026_09_3033343536373456789101112[nfl],-1)&gt;=AH229),--(IFERROR(Flights_2026_09_3033343536373456789101112[nfl],-1)&lt;=IF(AH229=450,450,AH229+9)))</f>
        <v>0</v>
      </c>
    </row>
    <row r="230" spans="1:35" x14ac:dyDescent="0.2">
      <c r="A230" s="4">
        <v>0.91666666666666674</v>
      </c>
      <c r="B230" s="28" cm="1">
        <f t="array" ref="B230">_xlfn.LET(_xlpm.h,HOUR($A230),_xlpm.s,B$221,_xlpm.hrs,IFERROR(HOUR(Flights_2026_09_3033343536373456789101112[entry_hour]),-1),_xlpm.sectors,IF(_xlpm.s="Sector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C230" s="28" cm="1">
        <f t="array" ref="C230">_xlfn.LET(_xlpm.h,HOUR($A230),_xlpm.s,C$221,_xlpm.hrs,IFERROR(HOUR(Flights_2026_09_3033343536373456789101112[entry_hour]),-1),_xlpm.sectors,IF(_xlpm.s="Sector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0</v>
      </c>
      <c r="D230" s="28" cm="1">
        <f t="array" ref="D230">_xlfn.LET(_xlpm.h,HOUR($A230),_xlpm.s,D$221,_xlpm.hrs,IFERROR(HOUR(Flights_2026_09_3033343536373456789101112[entry_hour]),-1),_xlpm.sectors,IF(_xlpm.s="Sector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2</v>
      </c>
      <c r="E230" s="28" cm="1">
        <f t="array" ref="E230">_xlfn.LET(_xlpm.h,HOUR($A230),_xlpm.s,E$221,_xlpm.hrs,IFERROR(HOUR(Flights_2026_09_3033343536373456789101112[entry_hour]),-1),_xlpm.sectors,IF(_xlpm.s="Sector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4</v>
      </c>
      <c r="F230" s="28" cm="1">
        <f t="array" ref="F230">_xlfn.LET(_xlpm.h,HOUR($A230),_xlpm.s,F$221,_xlpm.hrs,IFERROR(HOUR(Flights_2026_09_3033343536373456789101112[entry_hour]),-1),_xlpm.sectors,IF(_xlpm.s="Sector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2</v>
      </c>
      <c r="G230" s="28" cm="1">
        <f t="array" ref="G230">_xlfn.LET(_xlpm.h,HOUR($A230),_xlpm.s,G$221,_xlpm.hrs,IFERROR(HOUR(Flights_2026_09_3033343536373456789101112[entry_hour]),-1),_xlpm.sectors,IF(_xlpm.s="Sector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2</v>
      </c>
      <c r="H230" s="17" cm="1">
        <f t="array" ref="H230">_xlfn.LET(_xlpm.h,HOUR($A230),_xlpm.s,H$221,_xlpm.hrs,IFERROR(HOUR(Flights_2026_09_3033343536373456789101112[entry_hour]),-1),_xlpm.sectors,IF(_xlpm.s="Sector 4",_xlfn.XLOOKUP(Flights_2026_09_3033343536373456789101112[adep],Tabla42[ADEP],Tabla42[Sector_4],""),Flights_2026_09_3033343536373456789101112[entry_sector]),SUMPRODUCT(--(_xlpm.hrs=_xlpm.h),--(_xlpm.sectors=_xlpm.s)))</f>
        <v>1</v>
      </c>
      <c r="I230" s="17">
        <f t="shared" si="1"/>
        <v>11</v>
      </c>
      <c r="W230" s="17" cm="1">
        <f t="array" ref="W230">SUMPRODUCT(--(IFERROR(HOUR(Flights_2026_09_3033343536373456789101112[entry_hour]),-1)=HOUR(W$212)),--(IFERROR(Flights_2026_09_3033343536373456789101112[nfl],-1)&gt;=IF($V254=450,450,$V254)),--(IFERROR(Flights_2026_09_3033343536373456789101112[nfl],-1)&lt;=IF($V254=450,450,$V254+9)))</f>
        <v>0</v>
      </c>
      <c r="X230" s="17" cm="1">
        <f t="array" ref="X230">SUMPRODUCT(--(IFERROR(HOUR(Flights_2026_09_3033343536373456789101112[entry_hour]),-1)=HOUR(X$212)),--(IFERROR(Flights_2026_09_3033343536373456789101112[nfl],-1)&gt;=IF($V254=450,450,$V254)),--(IFERROR(Flights_2026_09_3033343536373456789101112[nfl],-1)&lt;=IF($V254=450,450,$V254+9)))</f>
        <v>0</v>
      </c>
      <c r="Y230" s="17" cm="1">
        <f t="array" ref="Y230">SUMPRODUCT(--(IFERROR(HOUR(Flights_2026_09_3033343536373456789101112[entry_hour]),-1)=HOUR(Y$212)),--(IFERROR(Flights_2026_09_3033343536373456789101112[nfl],-1)&gt;=IF($V254=450,450,$V254)),--(IFERROR(Flights_2026_09_3033343536373456789101112[nfl],-1)&lt;=IF($V254=450,450,$V254+9)))</f>
        <v>0</v>
      </c>
      <c r="Z230" s="17" cm="1">
        <f t="array" ref="Z230">SUMPRODUCT(--(IFERROR(HOUR(Flights_2026_09_3033343536373456789101112[entry_hour]),-1)=HOUR(Z$212)),--(IFERROR(Flights_2026_09_3033343536373456789101112[nfl],-1)&gt;=IF($V254=450,450,$V254)),--(IFERROR(Flights_2026_09_3033343536373456789101112[nfl],-1)&lt;=IF($V254=450,450,$V254+9)))</f>
        <v>0</v>
      </c>
      <c r="AA230" s="17" cm="1">
        <f t="array" ref="AA230">SUMPRODUCT(--(IFERROR(HOUR(Flights_2026_09_3033343536373456789101112[entry_hour]),-1)=HOUR(AA$212)),--(IFERROR(Flights_2026_09_3033343536373456789101112[nfl],-1)&gt;=IF($V254=450,450,$V254)),--(IFERROR(Flights_2026_09_3033343536373456789101112[nfl],-1)&lt;=IF($V254=450,450,$V254+9)))</f>
        <v>0</v>
      </c>
      <c r="AB230" s="17" cm="1">
        <f t="array" ref="AB230">SUMPRODUCT(--(IFERROR(HOUR(Flights_2026_09_3033343536373456789101112[entry_hour]),-1)=HOUR(AB$212)),--(IFERROR(Flights_2026_09_3033343536373456789101112[nfl],-1)&gt;=IF($V254=450,450,$V254)),--(IFERROR(Flights_2026_09_3033343536373456789101112[nfl],-1)&lt;=IF($V254=450,450,$V254+9)))</f>
        <v>0</v>
      </c>
      <c r="AC230" s="17" cm="1">
        <f t="array" ref="AC230">SUMPRODUCT(--(IFERROR(HOUR(Flights_2026_09_3033343536373456789101112[entry_hour]),-1)=HOUR(AC$212)),--(IFERROR(Flights_2026_09_3033343536373456789101112[nfl],-1)&gt;=IF($V254=450,450,$V254)),--(IFERROR(Flights_2026_09_3033343536373456789101112[nfl],-1)&lt;=IF($V254=450,450,$V254+9)))</f>
        <v>0</v>
      </c>
      <c r="AD230" s="17" cm="1">
        <f t="array" ref="AD230">SUMPRODUCT(--(IFERROR(HOUR(Flights_2026_09_3033343536373456789101112[entry_hour]),-1)=HOUR(AD$212)),--(IFERROR(Flights_2026_09_3033343536373456789101112[nfl],-1)&gt;=IF($V254=450,450,$V254)),--(IFERROR(Flights_2026_09_3033343536373456789101112[nfl],-1)&lt;=IF($V254=450,450,$V254+9)))</f>
        <v>0</v>
      </c>
      <c r="AE230" s="17" cm="1">
        <f t="array" ref="AE230">SUMPRODUCT(--(IFERROR(HOUR(Flights_2026_09_3033343536373456789101112[entry_hour]),-1)=HOUR(AE$212)),--(IFERROR(Flights_2026_09_3033343536373456789101112[nfl],-1)&gt;=IF($V254=450,450,$V254)),--(IFERROR(Flights_2026_09_3033343536373456789101112[nfl],-1)&lt;=IF($V254=450,450,$V254+9)))</f>
        <v>0</v>
      </c>
      <c r="AF230" s="2">
        <v>0.625</v>
      </c>
      <c r="AG230" t="s">
        <v>840</v>
      </c>
      <c r="AH230" s="17">
        <v>400</v>
      </c>
      <c r="AI230" s="17" cm="1">
        <f t="array" ref="AI230">SUMPRODUCT(--(IFERROR(HOUR(Flights_2026_09_3033343536373456789101112[entry_hour]),-1)=HOUR(AF230)),--(IFERROR(Flights_2026_09_3033343536373456789101112[entry_sector],"")=AG230),--(IFERROR(Flights_2026_09_3033343536373456789101112[nfl],-1)&gt;=AH230),--(IFERROR(Flights_2026_09_3033343536373456789101112[nfl],-1)&lt;=IF(AH230=450,450,AH230+9)))</f>
        <v>0</v>
      </c>
    </row>
    <row r="231" spans="1:35" x14ac:dyDescent="0.2">
      <c r="W231" s="17" cm="1">
        <f t="array" ref="W231">SUMPRODUCT(--(IFERROR(HOUR(Flights_2026_09_3033343536373456789101112[entry_hour]),-1)=HOUR(W$212)),--(IFERROR(Flights_2026_09_3033343536373456789101112[nfl],-1)&gt;=IF($V255=450,450,$V255)),--(IFERROR(Flights_2026_09_3033343536373456789101112[nfl],-1)&lt;=IF($V255=450,450,$V255+9)))</f>
        <v>0</v>
      </c>
      <c r="X231" s="17" cm="1">
        <f t="array" ref="X231">SUMPRODUCT(--(IFERROR(HOUR(Flights_2026_09_3033343536373456789101112[entry_hour]),-1)=HOUR(X$212)),--(IFERROR(Flights_2026_09_3033343536373456789101112[nfl],-1)&gt;=IF($V255=450,450,$V255)),--(IFERROR(Flights_2026_09_3033343536373456789101112[nfl],-1)&lt;=IF($V255=450,450,$V255+9)))</f>
        <v>0</v>
      </c>
      <c r="Y231" s="17" cm="1">
        <f t="array" ref="Y231">SUMPRODUCT(--(IFERROR(HOUR(Flights_2026_09_3033343536373456789101112[entry_hour]),-1)=HOUR(Y$212)),--(IFERROR(Flights_2026_09_3033343536373456789101112[nfl],-1)&gt;=IF($V255=450,450,$V255)),--(IFERROR(Flights_2026_09_3033343536373456789101112[nfl],-1)&lt;=IF($V255=450,450,$V255+9)))</f>
        <v>0</v>
      </c>
      <c r="Z231" s="17" cm="1">
        <f t="array" ref="Z231">SUMPRODUCT(--(IFERROR(HOUR(Flights_2026_09_3033343536373456789101112[entry_hour]),-1)=HOUR(Z$212)),--(IFERROR(Flights_2026_09_3033343536373456789101112[nfl],-1)&gt;=IF($V255=450,450,$V255)),--(IFERROR(Flights_2026_09_3033343536373456789101112[nfl],-1)&lt;=IF($V255=450,450,$V255+9)))</f>
        <v>0</v>
      </c>
      <c r="AA231" s="17" cm="1">
        <f t="array" ref="AA231">SUMPRODUCT(--(IFERROR(HOUR(Flights_2026_09_3033343536373456789101112[entry_hour]),-1)=HOUR(AA$212)),--(IFERROR(Flights_2026_09_3033343536373456789101112[nfl],-1)&gt;=IF($V255=450,450,$V255)),--(IFERROR(Flights_2026_09_3033343536373456789101112[nfl],-1)&lt;=IF($V255=450,450,$V255+9)))</f>
        <v>0</v>
      </c>
      <c r="AB231" s="17" cm="1">
        <f t="array" ref="AB231">SUMPRODUCT(--(IFERROR(HOUR(Flights_2026_09_3033343536373456789101112[entry_hour]),-1)=HOUR(AB$212)),--(IFERROR(Flights_2026_09_3033343536373456789101112[nfl],-1)&gt;=IF($V255=450,450,$V255)),--(IFERROR(Flights_2026_09_3033343536373456789101112[nfl],-1)&lt;=IF($V255=450,450,$V255+9)))</f>
        <v>0</v>
      </c>
      <c r="AC231" s="17" cm="1">
        <f t="array" ref="AC231">SUMPRODUCT(--(IFERROR(HOUR(Flights_2026_09_3033343536373456789101112[entry_hour]),-1)=HOUR(AC$212)),--(IFERROR(Flights_2026_09_3033343536373456789101112[nfl],-1)&gt;=IF($V255=450,450,$V255)),--(IFERROR(Flights_2026_09_3033343536373456789101112[nfl],-1)&lt;=IF($V255=450,450,$V255+9)))</f>
        <v>0</v>
      </c>
      <c r="AD231" s="17" cm="1">
        <f t="array" ref="AD231">SUMPRODUCT(--(IFERROR(HOUR(Flights_2026_09_3033343536373456789101112[entry_hour]),-1)=HOUR(AD$212)),--(IFERROR(Flights_2026_09_3033343536373456789101112[nfl],-1)&gt;=IF($V255=450,450,$V255)),--(IFERROR(Flights_2026_09_3033343536373456789101112[nfl],-1)&lt;=IF($V255=450,450,$V255+9)))</f>
        <v>0</v>
      </c>
      <c r="AE231" s="17" cm="1">
        <f t="array" ref="AE231">SUMPRODUCT(--(IFERROR(HOUR(Flights_2026_09_3033343536373456789101112[entry_hour]),-1)=HOUR(AE$212)),--(IFERROR(Flights_2026_09_3033343536373456789101112[nfl],-1)&gt;=IF($V255=450,450,$V255)),--(IFERROR(Flights_2026_09_3033343536373456789101112[nfl],-1)&lt;=IF($V255=450,450,$V255+9)))</f>
        <v>0</v>
      </c>
      <c r="AF231" s="2">
        <v>0.625</v>
      </c>
      <c r="AG231" t="s">
        <v>840</v>
      </c>
      <c r="AH231" s="17">
        <v>410</v>
      </c>
      <c r="AI231" s="17" cm="1">
        <f t="array" ref="AI231">SUMPRODUCT(--(IFERROR(HOUR(Flights_2026_09_3033343536373456789101112[entry_hour]),-1)=HOUR(AF231)),--(IFERROR(Flights_2026_09_3033343536373456789101112[entry_sector],"")=AG231),--(IFERROR(Flights_2026_09_3033343536373456789101112[nfl],-1)&gt;=AH231),--(IFERROR(Flights_2026_09_3033343536373456789101112[nfl],-1)&lt;=IF(AH231=450,450,AH231+9)))</f>
        <v>0</v>
      </c>
    </row>
    <row r="232" spans="1:35" x14ac:dyDescent="0.2">
      <c r="W232" s="17" cm="1">
        <f t="array" ref="W232">SUMPRODUCT(--(IFERROR(HOUR(Flights_2026_09_3033343536373456789101112[entry_hour]),-1)=HOUR(W$212)),--(IFERROR(Flights_2026_09_3033343536373456789101112[nfl],-1)&gt;=IF($V256=450,450,$V256)),--(IFERROR(Flights_2026_09_3033343536373456789101112[nfl],-1)&lt;=IF($V256=450,450,$V256+9)))</f>
        <v>0</v>
      </c>
      <c r="X232" s="17" cm="1">
        <f t="array" ref="X232">SUMPRODUCT(--(IFERROR(HOUR(Flights_2026_09_3033343536373456789101112[entry_hour]),-1)=HOUR(X$212)),--(IFERROR(Flights_2026_09_3033343536373456789101112[nfl],-1)&gt;=IF($V256=450,450,$V256)),--(IFERROR(Flights_2026_09_3033343536373456789101112[nfl],-1)&lt;=IF($V256=450,450,$V256+9)))</f>
        <v>0</v>
      </c>
      <c r="Y232" s="17" cm="1">
        <f t="array" ref="Y232">SUMPRODUCT(--(IFERROR(HOUR(Flights_2026_09_3033343536373456789101112[entry_hour]),-1)=HOUR(Y$212)),--(IFERROR(Flights_2026_09_3033343536373456789101112[nfl],-1)&gt;=IF($V256=450,450,$V256)),--(IFERROR(Flights_2026_09_3033343536373456789101112[nfl],-1)&lt;=IF($V256=450,450,$V256+9)))</f>
        <v>0</v>
      </c>
      <c r="Z232" s="17" cm="1">
        <f t="array" ref="Z232">SUMPRODUCT(--(IFERROR(HOUR(Flights_2026_09_3033343536373456789101112[entry_hour]),-1)=HOUR(Z$212)),--(IFERROR(Flights_2026_09_3033343536373456789101112[nfl],-1)&gt;=IF($V256=450,450,$V256)),--(IFERROR(Flights_2026_09_3033343536373456789101112[nfl],-1)&lt;=IF($V256=450,450,$V256+9)))</f>
        <v>0</v>
      </c>
      <c r="AA232" s="17" cm="1">
        <f t="array" ref="AA232">SUMPRODUCT(--(IFERROR(HOUR(Flights_2026_09_3033343536373456789101112[entry_hour]),-1)=HOUR(AA$212)),--(IFERROR(Flights_2026_09_3033343536373456789101112[nfl],-1)&gt;=IF($V256=450,450,$V256)),--(IFERROR(Flights_2026_09_3033343536373456789101112[nfl],-1)&lt;=IF($V256=450,450,$V256+9)))</f>
        <v>0</v>
      </c>
      <c r="AB232" s="17" cm="1">
        <f t="array" ref="AB232">SUMPRODUCT(--(IFERROR(HOUR(Flights_2026_09_3033343536373456789101112[entry_hour]),-1)=HOUR(AB$212)),--(IFERROR(Flights_2026_09_3033343536373456789101112[nfl],-1)&gt;=IF($V256=450,450,$V256)),--(IFERROR(Flights_2026_09_3033343536373456789101112[nfl],-1)&lt;=IF($V256=450,450,$V256+9)))</f>
        <v>0</v>
      </c>
      <c r="AC232" s="17" cm="1">
        <f t="array" ref="AC232">SUMPRODUCT(--(IFERROR(HOUR(Flights_2026_09_3033343536373456789101112[entry_hour]),-1)=HOUR(AC$212)),--(IFERROR(Flights_2026_09_3033343536373456789101112[nfl],-1)&gt;=IF($V256=450,450,$V256)),--(IFERROR(Flights_2026_09_3033343536373456789101112[nfl],-1)&lt;=IF($V256=450,450,$V256+9)))</f>
        <v>0</v>
      </c>
      <c r="AD232" s="17" cm="1">
        <f t="array" ref="AD232">SUMPRODUCT(--(IFERROR(HOUR(Flights_2026_09_3033343536373456789101112[entry_hour]),-1)=HOUR(AD$212)),--(IFERROR(Flights_2026_09_3033343536373456789101112[nfl],-1)&gt;=IF($V256=450,450,$V256)),--(IFERROR(Flights_2026_09_3033343536373456789101112[nfl],-1)&lt;=IF($V256=450,450,$V256+9)))</f>
        <v>0</v>
      </c>
      <c r="AE232" s="17" cm="1">
        <f t="array" ref="AE232">SUMPRODUCT(--(IFERROR(HOUR(Flights_2026_09_3033343536373456789101112[entry_hour]),-1)=HOUR(AE$212)),--(IFERROR(Flights_2026_09_3033343536373456789101112[nfl],-1)&gt;=IF($V256=450,450,$V256)),--(IFERROR(Flights_2026_09_3033343536373456789101112[nfl],-1)&lt;=IF($V256=450,450,$V256+9)))</f>
        <v>0</v>
      </c>
      <c r="AF232" s="2">
        <v>0.625</v>
      </c>
      <c r="AG232" t="s">
        <v>840</v>
      </c>
      <c r="AH232" s="17">
        <v>420</v>
      </c>
      <c r="AI232" s="17" cm="1">
        <f t="array" ref="AI232">SUMPRODUCT(--(IFERROR(HOUR(Flights_2026_09_3033343536373456789101112[entry_hour]),-1)=HOUR(AF232)),--(IFERROR(Flights_2026_09_3033343536373456789101112[entry_sector],"")=AG232),--(IFERROR(Flights_2026_09_3033343536373456789101112[nfl],-1)&gt;=AH232),--(IFERROR(Flights_2026_09_3033343536373456789101112[nfl],-1)&lt;=IF(AH232=450,450,AH232+9)))</f>
        <v>0</v>
      </c>
    </row>
    <row r="233" spans="1:35" ht="19" x14ac:dyDescent="0.2">
      <c r="A233" s="36" t="s">
        <v>2164</v>
      </c>
      <c r="B233" s="36"/>
      <c r="C233" s="36"/>
      <c r="D233" s="36"/>
      <c r="E233" s="36"/>
      <c r="F233" s="36"/>
      <c r="G233" s="36"/>
      <c r="H233" s="36"/>
      <c r="I233" s="36"/>
      <c r="J233" s="36"/>
      <c r="W233" s="17" cm="1">
        <f t="array" ref="W233">SUMPRODUCT(--(IFERROR(HOUR(Flights_2026_09_3033343536373456789101112[entry_hour]),-1)=HOUR(W$212)),--(IFERROR(Flights_2026_09_3033343536373456789101112[nfl],-1)&gt;=IF($V257=450,450,$V257)),--(IFERROR(Flights_2026_09_3033343536373456789101112[nfl],-1)&lt;=IF($V257=450,450,$V257+9)))</f>
        <v>0</v>
      </c>
      <c r="X233" s="17" cm="1">
        <f t="array" ref="X233">SUMPRODUCT(--(IFERROR(HOUR(Flights_2026_09_3033343536373456789101112[entry_hour]),-1)=HOUR(X$212)),--(IFERROR(Flights_2026_09_3033343536373456789101112[nfl],-1)&gt;=IF($V257=450,450,$V257)),--(IFERROR(Flights_2026_09_3033343536373456789101112[nfl],-1)&lt;=IF($V257=450,450,$V257+9)))</f>
        <v>0</v>
      </c>
      <c r="Y233" s="17" cm="1">
        <f t="array" ref="Y233">SUMPRODUCT(--(IFERROR(HOUR(Flights_2026_09_3033343536373456789101112[entry_hour]),-1)=HOUR(Y$212)),--(IFERROR(Flights_2026_09_3033343536373456789101112[nfl],-1)&gt;=IF($V257=450,450,$V257)),--(IFERROR(Flights_2026_09_3033343536373456789101112[nfl],-1)&lt;=IF($V257=450,450,$V257+9)))</f>
        <v>0</v>
      </c>
      <c r="Z233" s="17" cm="1">
        <f t="array" ref="Z233">SUMPRODUCT(--(IFERROR(HOUR(Flights_2026_09_3033343536373456789101112[entry_hour]),-1)=HOUR(Z$212)),--(IFERROR(Flights_2026_09_3033343536373456789101112[nfl],-1)&gt;=IF($V257=450,450,$V257)),--(IFERROR(Flights_2026_09_3033343536373456789101112[nfl],-1)&lt;=IF($V257=450,450,$V257+9)))</f>
        <v>0</v>
      </c>
      <c r="AA233" s="17" cm="1">
        <f t="array" ref="AA233">SUMPRODUCT(--(IFERROR(HOUR(Flights_2026_09_3033343536373456789101112[entry_hour]),-1)=HOUR(AA$212)),--(IFERROR(Flights_2026_09_3033343536373456789101112[nfl],-1)&gt;=IF($V257=450,450,$V257)),--(IFERROR(Flights_2026_09_3033343536373456789101112[nfl],-1)&lt;=IF($V257=450,450,$V257+9)))</f>
        <v>0</v>
      </c>
      <c r="AB233" s="17" cm="1">
        <f t="array" ref="AB233">SUMPRODUCT(--(IFERROR(HOUR(Flights_2026_09_3033343536373456789101112[entry_hour]),-1)=HOUR(AB$212)),--(IFERROR(Flights_2026_09_3033343536373456789101112[nfl],-1)&gt;=IF($V257=450,450,$V257)),--(IFERROR(Flights_2026_09_3033343536373456789101112[nfl],-1)&lt;=IF($V257=450,450,$V257+9)))</f>
        <v>0</v>
      </c>
      <c r="AC233" s="17" cm="1">
        <f t="array" ref="AC233">SUMPRODUCT(--(IFERROR(HOUR(Flights_2026_09_3033343536373456789101112[entry_hour]),-1)=HOUR(AC$212)),--(IFERROR(Flights_2026_09_3033343536373456789101112[nfl],-1)&gt;=IF($V257=450,450,$V257)),--(IFERROR(Flights_2026_09_3033343536373456789101112[nfl],-1)&lt;=IF($V257=450,450,$V257+9)))</f>
        <v>0</v>
      </c>
      <c r="AD233" s="17" cm="1">
        <f t="array" ref="AD233">SUMPRODUCT(--(IFERROR(HOUR(Flights_2026_09_3033343536373456789101112[entry_hour]),-1)=HOUR(AD$212)),--(IFERROR(Flights_2026_09_3033343536373456789101112[nfl],-1)&gt;=IF($V257=450,450,$V257)),--(IFERROR(Flights_2026_09_3033343536373456789101112[nfl],-1)&lt;=IF($V257=450,450,$V257+9)))</f>
        <v>0</v>
      </c>
      <c r="AE233" s="17" cm="1">
        <f t="array" ref="AE233">SUMPRODUCT(--(IFERROR(HOUR(Flights_2026_09_3033343536373456789101112[entry_hour]),-1)=HOUR(AE$212)),--(IFERROR(Flights_2026_09_3033343536373456789101112[nfl],-1)&gt;=IF($V257=450,450,$V257)),--(IFERROR(Flights_2026_09_3033343536373456789101112[nfl],-1)&lt;=IF($V257=450,450,$V257+9)))</f>
        <v>0</v>
      </c>
      <c r="AF233" s="2">
        <v>0.625</v>
      </c>
      <c r="AG233" t="s">
        <v>840</v>
      </c>
      <c r="AH233" s="17">
        <v>430</v>
      </c>
      <c r="AI233" s="17" cm="1">
        <f t="array" ref="AI233">SUMPRODUCT(--(IFERROR(HOUR(Flights_2026_09_3033343536373456789101112[entry_hour]),-1)=HOUR(AF233)),--(IFERROR(Flights_2026_09_3033343536373456789101112[entry_sector],"")=AG233),--(IFERROR(Flights_2026_09_3033343536373456789101112[nfl],-1)&gt;=AH233),--(IFERROR(Flights_2026_09_3033343536373456789101112[nfl],-1)&lt;=IF(AH233=450,450,AH233+9)))</f>
        <v>0</v>
      </c>
    </row>
    <row r="234" spans="1:35" x14ac:dyDescent="0.2">
      <c r="A234" s="39" t="s">
        <v>992</v>
      </c>
      <c r="B234" s="39"/>
      <c r="C234" s="39"/>
      <c r="D234" s="39"/>
      <c r="E234" s="39"/>
      <c r="F234" s="39"/>
      <c r="G234" s="39"/>
      <c r="H234" s="39"/>
      <c r="I234" s="39"/>
      <c r="J234" s="39"/>
      <c r="W234" s="17" cm="1">
        <f t="array" ref="W234">SUMPRODUCT(--(IFERROR(HOUR(Flights_2026_09_3033343536373456789101112[entry_hour]),-1)=HOUR(W$212)),--(IFERROR(Flights_2026_09_3033343536373456789101112[nfl],-1)&gt;=IF($V258=450,450,$V258)),--(IFERROR(Flights_2026_09_3033343536373456789101112[nfl],-1)&lt;=IF($V258=450,450,$V258+9)))</f>
        <v>0</v>
      </c>
      <c r="X234" s="17" cm="1">
        <f t="array" ref="X234">SUMPRODUCT(--(IFERROR(HOUR(Flights_2026_09_3033343536373456789101112[entry_hour]),-1)=HOUR(X$212)),--(IFERROR(Flights_2026_09_3033343536373456789101112[nfl],-1)&gt;=IF($V258=450,450,$V258)),--(IFERROR(Flights_2026_09_3033343536373456789101112[nfl],-1)&lt;=IF($V258=450,450,$V258+9)))</f>
        <v>0</v>
      </c>
      <c r="Y234" s="17" cm="1">
        <f t="array" ref="Y234">SUMPRODUCT(--(IFERROR(HOUR(Flights_2026_09_3033343536373456789101112[entry_hour]),-1)=HOUR(Y$212)),--(IFERROR(Flights_2026_09_3033343536373456789101112[nfl],-1)&gt;=IF($V258=450,450,$V258)),--(IFERROR(Flights_2026_09_3033343536373456789101112[nfl],-1)&lt;=IF($V258=450,450,$V258+9)))</f>
        <v>0</v>
      </c>
      <c r="Z234" s="17" cm="1">
        <f t="array" ref="Z234">SUMPRODUCT(--(IFERROR(HOUR(Flights_2026_09_3033343536373456789101112[entry_hour]),-1)=HOUR(Z$212)),--(IFERROR(Flights_2026_09_3033343536373456789101112[nfl],-1)&gt;=IF($V258=450,450,$V258)),--(IFERROR(Flights_2026_09_3033343536373456789101112[nfl],-1)&lt;=IF($V258=450,450,$V258+9)))</f>
        <v>0</v>
      </c>
      <c r="AA234" s="17" cm="1">
        <f t="array" ref="AA234">SUMPRODUCT(--(IFERROR(HOUR(Flights_2026_09_3033343536373456789101112[entry_hour]),-1)=HOUR(AA$212)),--(IFERROR(Flights_2026_09_3033343536373456789101112[nfl],-1)&gt;=IF($V258=450,450,$V258)),--(IFERROR(Flights_2026_09_3033343536373456789101112[nfl],-1)&lt;=IF($V258=450,450,$V258+9)))</f>
        <v>0</v>
      </c>
      <c r="AB234" s="17" cm="1">
        <f t="array" ref="AB234">SUMPRODUCT(--(IFERROR(HOUR(Flights_2026_09_3033343536373456789101112[entry_hour]),-1)=HOUR(AB$212)),--(IFERROR(Flights_2026_09_3033343536373456789101112[nfl],-1)&gt;=IF($V258=450,450,$V258)),--(IFERROR(Flights_2026_09_3033343536373456789101112[nfl],-1)&lt;=IF($V258=450,450,$V258+9)))</f>
        <v>0</v>
      </c>
      <c r="AC234" s="17" cm="1">
        <f t="array" ref="AC234">SUMPRODUCT(--(IFERROR(HOUR(Flights_2026_09_3033343536373456789101112[entry_hour]),-1)=HOUR(AC$212)),--(IFERROR(Flights_2026_09_3033343536373456789101112[nfl],-1)&gt;=IF($V258=450,450,$V258)),--(IFERROR(Flights_2026_09_3033343536373456789101112[nfl],-1)&lt;=IF($V258=450,450,$V258+9)))</f>
        <v>0</v>
      </c>
      <c r="AD234" s="17" cm="1">
        <f t="array" ref="AD234">SUMPRODUCT(--(IFERROR(HOUR(Flights_2026_09_3033343536373456789101112[entry_hour]),-1)=HOUR(AD$212)),--(IFERROR(Flights_2026_09_3033343536373456789101112[nfl],-1)&gt;=IF($V258=450,450,$V258)),--(IFERROR(Flights_2026_09_3033343536373456789101112[nfl],-1)&lt;=IF($V258=450,450,$V258+9)))</f>
        <v>0</v>
      </c>
      <c r="AE234" s="17" cm="1">
        <f t="array" ref="AE234">SUMPRODUCT(--(IFERROR(HOUR(Flights_2026_09_3033343536373456789101112[entry_hour]),-1)=HOUR(AE$212)),--(IFERROR(Flights_2026_09_3033343536373456789101112[nfl],-1)&gt;=IF($V258=450,450,$V258)),--(IFERROR(Flights_2026_09_3033343536373456789101112[nfl],-1)&lt;=IF($V258=450,450,$V258+9)))</f>
        <v>0</v>
      </c>
      <c r="AF234" s="2">
        <v>0.625</v>
      </c>
      <c r="AG234" t="s">
        <v>840</v>
      </c>
      <c r="AH234" s="17">
        <v>440</v>
      </c>
      <c r="AI234" s="17" cm="1">
        <f t="array" ref="AI234">SUMPRODUCT(--(IFERROR(HOUR(Flights_2026_09_3033343536373456789101112[entry_hour]),-1)=HOUR(AF234)),--(IFERROR(Flights_2026_09_3033343536373456789101112[entry_sector],"")=AG234),--(IFERROR(Flights_2026_09_3033343536373456789101112[nfl],-1)&gt;=AH234),--(IFERROR(Flights_2026_09_3033343536373456789101112[nfl],-1)&lt;=IF(AH234=450,450,AH234+9)))</f>
        <v>0</v>
      </c>
    </row>
    <row r="235" spans="1:35" x14ac:dyDescent="0.2">
      <c r="W235" s="17" cm="1">
        <f t="array" ref="W235">SUMPRODUCT(--(IFERROR(HOUR(Flights_2026_09_3033343536373456789101112[entry_hour]),-1)=HOUR(W$212)),--(IFERROR(Flights_2026_09_3033343536373456789101112[nfl],-1)&gt;=IF($V259=450,450,$V259)),--(IFERROR(Flights_2026_09_3033343536373456789101112[nfl],-1)&lt;=IF($V259=450,450,$V259+9)))</f>
        <v>0</v>
      </c>
      <c r="X235" s="17" cm="1">
        <f t="array" ref="X235">SUMPRODUCT(--(IFERROR(HOUR(Flights_2026_09_3033343536373456789101112[entry_hour]),-1)=HOUR(X$212)),--(IFERROR(Flights_2026_09_3033343536373456789101112[nfl],-1)&gt;=IF($V259=450,450,$V259)),--(IFERROR(Flights_2026_09_3033343536373456789101112[nfl],-1)&lt;=IF($V259=450,450,$V259+9)))</f>
        <v>0</v>
      </c>
      <c r="Y235" s="17" cm="1">
        <f t="array" ref="Y235">SUMPRODUCT(--(IFERROR(HOUR(Flights_2026_09_3033343536373456789101112[entry_hour]),-1)=HOUR(Y$212)),--(IFERROR(Flights_2026_09_3033343536373456789101112[nfl],-1)&gt;=IF($V259=450,450,$V259)),--(IFERROR(Flights_2026_09_3033343536373456789101112[nfl],-1)&lt;=IF($V259=450,450,$V259+9)))</f>
        <v>0</v>
      </c>
      <c r="Z235" s="17" cm="1">
        <f t="array" ref="Z235">SUMPRODUCT(--(IFERROR(HOUR(Flights_2026_09_3033343536373456789101112[entry_hour]),-1)=HOUR(Z$212)),--(IFERROR(Flights_2026_09_3033343536373456789101112[nfl],-1)&gt;=IF($V259=450,450,$V259)),--(IFERROR(Flights_2026_09_3033343536373456789101112[nfl],-1)&lt;=IF($V259=450,450,$V259+9)))</f>
        <v>0</v>
      </c>
      <c r="AA235" s="17" cm="1">
        <f t="array" ref="AA235">SUMPRODUCT(--(IFERROR(HOUR(Flights_2026_09_3033343536373456789101112[entry_hour]),-1)=HOUR(AA$212)),--(IFERROR(Flights_2026_09_3033343536373456789101112[nfl],-1)&gt;=IF($V259=450,450,$V259)),--(IFERROR(Flights_2026_09_3033343536373456789101112[nfl],-1)&lt;=IF($V259=450,450,$V259+9)))</f>
        <v>0</v>
      </c>
      <c r="AB235" s="17" cm="1">
        <f t="array" ref="AB235">SUMPRODUCT(--(IFERROR(HOUR(Flights_2026_09_3033343536373456789101112[entry_hour]),-1)=HOUR(AB$212)),--(IFERROR(Flights_2026_09_3033343536373456789101112[nfl],-1)&gt;=IF($V259=450,450,$V259)),--(IFERROR(Flights_2026_09_3033343536373456789101112[nfl],-1)&lt;=IF($V259=450,450,$V259+9)))</f>
        <v>0</v>
      </c>
      <c r="AC235" s="17" cm="1">
        <f t="array" ref="AC235">SUMPRODUCT(--(IFERROR(HOUR(Flights_2026_09_3033343536373456789101112[entry_hour]),-1)=HOUR(AC$212)),--(IFERROR(Flights_2026_09_3033343536373456789101112[nfl],-1)&gt;=IF($V259=450,450,$V259)),--(IFERROR(Flights_2026_09_3033343536373456789101112[nfl],-1)&lt;=IF($V259=450,450,$V259+9)))</f>
        <v>0</v>
      </c>
      <c r="AD235" s="17" cm="1">
        <f t="array" ref="AD235">SUMPRODUCT(--(IFERROR(HOUR(Flights_2026_09_3033343536373456789101112[entry_hour]),-1)=HOUR(AD$212)),--(IFERROR(Flights_2026_09_3033343536373456789101112[nfl],-1)&gt;=IF($V259=450,450,$V259)),--(IFERROR(Flights_2026_09_3033343536373456789101112[nfl],-1)&lt;=IF($V259=450,450,$V259+9)))</f>
        <v>0</v>
      </c>
      <c r="AE235" s="17" cm="1">
        <f t="array" ref="AE235">SUMPRODUCT(--(IFERROR(HOUR(Flights_2026_09_3033343536373456789101112[entry_hour]),-1)=HOUR(AE$212)),--(IFERROR(Flights_2026_09_3033343536373456789101112[nfl],-1)&gt;=IF($V259=450,450,$V259)),--(IFERROR(Flights_2026_09_3033343536373456789101112[nfl],-1)&lt;=IF($V259=450,450,$V259+9)))</f>
        <v>0</v>
      </c>
      <c r="AF235" s="2">
        <v>0.625</v>
      </c>
      <c r="AG235" t="s">
        <v>840</v>
      </c>
      <c r="AH235" s="17">
        <v>450</v>
      </c>
      <c r="AI235" s="17" cm="1">
        <f t="array" ref="AI235">SUMPRODUCT(--(IFERROR(HOUR(Flights_2026_09_3033343536373456789101112[entry_hour]),-1)=HOUR(AF235)),--(IFERROR(Flights_2026_09_3033343536373456789101112[entry_sector],"")=AG235),--(IFERROR(Flights_2026_09_3033343536373456789101112[nfl],-1)&gt;=AH235),--(IFERROR(Flights_2026_09_3033343536373456789101112[nfl],-1)&lt;=IF(AH235=450,450,AH235+9)))</f>
        <v>0</v>
      </c>
    </row>
    <row r="236" spans="1:35" ht="28" customHeight="1" x14ac:dyDescent="0.2">
      <c r="A236" s="14" t="s">
        <v>993</v>
      </c>
      <c r="B236" s="15">
        <v>0.58333333333333337</v>
      </c>
      <c r="C236" s="15">
        <v>0.625</v>
      </c>
      <c r="D236" s="15">
        <v>0.66666666666666663</v>
      </c>
      <c r="E236" s="15">
        <v>0.70833333333333337</v>
      </c>
      <c r="F236" s="15">
        <v>0.75</v>
      </c>
      <c r="G236" s="15">
        <v>0.79166666666666663</v>
      </c>
      <c r="H236" s="15">
        <v>0.83333333333333337</v>
      </c>
      <c r="I236" s="15">
        <v>0.875</v>
      </c>
      <c r="J236" s="15">
        <v>0.91666666666666663</v>
      </c>
      <c r="L236" s="16" t="s">
        <v>991</v>
      </c>
      <c r="M236" s="16" t="s">
        <v>778</v>
      </c>
      <c r="V236" t="s">
        <v>994</v>
      </c>
      <c r="W236" s="17" cm="1">
        <f t="array" ref="W236">SUMPRODUCT(--(IFERROR(HOUR(Flights_2026_09_3033343536373456789101112[entry_hour]),-1)=HOUR(W$212)),--(IFERROR(Flights_2026_09_3033343536373456789101112[nfl],-1)&gt;=IF($V260=450,450,$V260)),--(IFERROR(Flights_2026_09_3033343536373456789101112[nfl],-1)&lt;=IF($V260=450,450,$V260+9)))</f>
        <v>2</v>
      </c>
      <c r="X236" s="17" cm="1">
        <f t="array" ref="X236">SUMPRODUCT(--(IFERROR(HOUR(Flights_2026_09_3033343536373456789101112[entry_hour]),-1)=HOUR(X$212)),--(IFERROR(Flights_2026_09_3033343536373456789101112[nfl],-1)&gt;=IF($V260=450,450,$V260)),--(IFERROR(Flights_2026_09_3033343536373456789101112[nfl],-1)&lt;=IF($V260=450,450,$V260+9)))</f>
        <v>12</v>
      </c>
      <c r="Y236" s="17" cm="1">
        <f t="array" ref="Y236">SUMPRODUCT(--(IFERROR(HOUR(Flights_2026_09_3033343536373456789101112[entry_hour]),-1)=HOUR(Y$212)),--(IFERROR(Flights_2026_09_3033343536373456789101112[nfl],-1)&gt;=IF($V260=450,450,$V260)),--(IFERROR(Flights_2026_09_3033343536373456789101112[nfl],-1)&lt;=IF($V260=450,450,$V260+9)))</f>
        <v>6</v>
      </c>
      <c r="Z236" s="17" cm="1">
        <f t="array" ref="Z236">SUMPRODUCT(--(IFERROR(HOUR(Flights_2026_09_3033343536373456789101112[entry_hour]),-1)=HOUR(Z$212)),--(IFERROR(Flights_2026_09_3033343536373456789101112[nfl],-1)&gt;=IF($V260=450,450,$V260)),--(IFERROR(Flights_2026_09_3033343536373456789101112[nfl],-1)&lt;=IF($V260=450,450,$V260+9)))</f>
        <v>5</v>
      </c>
      <c r="AA236" s="17" cm="1">
        <f t="array" ref="AA236">SUMPRODUCT(--(IFERROR(HOUR(Flights_2026_09_3033343536373456789101112[entry_hour]),-1)=HOUR(AA$212)),--(IFERROR(Flights_2026_09_3033343536373456789101112[nfl],-1)&gt;=IF($V260=450,450,$V260)),--(IFERROR(Flights_2026_09_3033343536373456789101112[nfl],-1)&lt;=IF($V260=450,450,$V260+9)))</f>
        <v>6</v>
      </c>
      <c r="AB236" s="17" cm="1">
        <f t="array" ref="AB236">SUMPRODUCT(--(IFERROR(HOUR(Flights_2026_09_3033343536373456789101112[entry_hour]),-1)=HOUR(AB$212)),--(IFERROR(Flights_2026_09_3033343536373456789101112[nfl],-1)&gt;=IF($V260=450,450,$V260)),--(IFERROR(Flights_2026_09_3033343536373456789101112[nfl],-1)&lt;=IF($V260=450,450,$V260+9)))</f>
        <v>3</v>
      </c>
      <c r="AC236" s="17" cm="1">
        <f t="array" ref="AC236">SUMPRODUCT(--(IFERROR(HOUR(Flights_2026_09_3033343536373456789101112[entry_hour]),-1)=HOUR(AC$212)),--(IFERROR(Flights_2026_09_3033343536373456789101112[nfl],-1)&gt;=IF($V260=450,450,$V260)),--(IFERROR(Flights_2026_09_3033343536373456789101112[nfl],-1)&lt;=IF($V260=450,450,$V260+9)))</f>
        <v>2</v>
      </c>
      <c r="AD236" s="17" cm="1">
        <f t="array" ref="AD236">SUMPRODUCT(--(IFERROR(HOUR(Flights_2026_09_3033343536373456789101112[entry_hour]),-1)=HOUR(AD$212)),--(IFERROR(Flights_2026_09_3033343536373456789101112[nfl],-1)&gt;=IF($V260=450,450,$V260)),--(IFERROR(Flights_2026_09_3033343536373456789101112[nfl],-1)&lt;=IF($V260=450,450,$V260+9)))</f>
        <v>0</v>
      </c>
      <c r="AE236" s="17" cm="1">
        <f t="array" ref="AE236">SUMPRODUCT(--(IFERROR(HOUR(Flights_2026_09_3033343536373456789101112[entry_hour]),-1)=HOUR(AE$212)),--(IFERROR(Flights_2026_09_3033343536373456789101112[nfl],-1)&gt;=IF($V260=450,450,$V260)),--(IFERROR(Flights_2026_09_3033343536373456789101112[nfl],-1)&lt;=IF($V260=450,450,$V260+9)))</f>
        <v>2</v>
      </c>
      <c r="AF236" s="2">
        <v>0.625</v>
      </c>
      <c r="AG236" t="s">
        <v>747</v>
      </c>
      <c r="AH236" s="17">
        <v>200</v>
      </c>
      <c r="AI236" s="17" cm="1">
        <f t="array" ref="AI236">SUMPRODUCT(--(IFERROR(HOUR(Flights_2026_09_3033343536373456789101112[entry_hour]),-1)=HOUR(AF236)),--(IFERROR(Flights_2026_09_3033343536373456789101112[entry_sector],"")=AG236),--(IFERROR(Flights_2026_09_3033343536373456789101112[nfl],-1)&gt;=AH236),--(IFERROR(Flights_2026_09_3033343536373456789101112[nfl],-1)&lt;=IF(AH236=450,450,AH236+9)))</f>
        <v>0</v>
      </c>
    </row>
    <row r="237" spans="1:35" ht="25" customHeight="1" x14ac:dyDescent="0.2">
      <c r="A237" s="8">
        <v>450</v>
      </c>
      <c r="B237" s="19">
        <f>IF(AND(W213&gt;0,_xlfn.RANK.EQ(W213,W$213:W$238)+COUNTIF(W$213:W213,W213)-1&lt;=5),W213,"")</f>
        <v>1</v>
      </c>
      <c r="C237" s="19" t="str">
        <f>IF(AND(X213&gt;0,_xlfn.RANK.EQ(X213,X$213:X$238)+COUNTIF(X$213:X213,X213)-1&lt;=5),X213,"")</f>
        <v/>
      </c>
      <c r="D237" s="19" t="str">
        <f>IF(AND(Y213&gt;0,_xlfn.RANK.EQ(Y213,Y$213:Y$238)+COUNTIF(Y$213:Y213,Y213)-1&lt;=5),Y213,"")</f>
        <v/>
      </c>
      <c r="E237" s="19" t="str">
        <f>IF(AND(Z213&gt;0,_xlfn.RANK.EQ(Z213,Z$213:Z$238)+COUNTIF(Z$213:Z213,Z213)-1&lt;=5),Z213,"")</f>
        <v/>
      </c>
      <c r="F237" s="19">
        <f>IF(AND(AA213&gt;0,_xlfn.RANK.EQ(AA213,AA$213:AA$238)+COUNTIF(AA$213:AA213,AA213)-1&lt;=5),AA213,"")</f>
        <v>1</v>
      </c>
      <c r="G237" s="19" t="str">
        <f>IF(AND(AB213&gt;0,_xlfn.RANK.EQ(AB213,AB$213:AB$238)+COUNTIF(AB$213:AB213,AB213)-1&lt;=5),AB213,"")</f>
        <v/>
      </c>
      <c r="H237" s="19" t="str">
        <f>IF(AND(AC213&gt;0,_xlfn.RANK.EQ(AC213,AC$213:AC$238)+COUNTIF(AC$213:AC213,AC213)-1&lt;=5),AC213,"")</f>
        <v/>
      </c>
      <c r="I237" s="19" t="str">
        <f>IF(AND(AD213&gt;0,_xlfn.RANK.EQ(AD213,AD$213:AD$238)+COUNTIF(AD$213:AD213,AD213)-1&lt;=5),AD213,"")</f>
        <v/>
      </c>
      <c r="J237" s="19" t="str">
        <f>IF(AND(AE213&gt;0,_xlfn.RANK.EQ(AE213,AE$213:AE$238)+COUNTIF(AE$213:AE213,AE213)-1&lt;=5),AE213,"")</f>
        <v/>
      </c>
      <c r="L237" s="13">
        <v>1</v>
      </c>
      <c r="M237" s="9" t="s">
        <v>995</v>
      </c>
      <c r="V237">
        <v>450</v>
      </c>
      <c r="W237" s="17" cm="1">
        <f t="array" ref="W237">SUMPRODUCT(--(IFERROR(HOUR(Flights_2026_09_3033343536373456789101112[entry_hour]),-1)=HOUR(W$212)),--(IFERROR(Flights_2026_09_3033343536373456789101112[nfl],-1)&gt;=IF($V261=450,450,$V261)),--(IFERROR(Flights_2026_09_3033343536373456789101112[nfl],-1)&lt;=IF($V261=450,450,$V261+9)))</f>
        <v>0</v>
      </c>
      <c r="X237" s="17" cm="1">
        <f t="array" ref="X237">SUMPRODUCT(--(IFERROR(HOUR(Flights_2026_09_3033343536373456789101112[entry_hour]),-1)=HOUR(X$212)),--(IFERROR(Flights_2026_09_3033343536373456789101112[nfl],-1)&gt;=IF($V261=450,450,$V261)),--(IFERROR(Flights_2026_09_3033343536373456789101112[nfl],-1)&lt;=IF($V261=450,450,$V261+9)))</f>
        <v>1</v>
      </c>
      <c r="Y237" s="17" cm="1">
        <f t="array" ref="Y237">SUMPRODUCT(--(IFERROR(HOUR(Flights_2026_09_3033343536373456789101112[entry_hour]),-1)=HOUR(Y$212)),--(IFERROR(Flights_2026_09_3033343536373456789101112[nfl],-1)&gt;=IF($V261=450,450,$V261)),--(IFERROR(Flights_2026_09_3033343536373456789101112[nfl],-1)&lt;=IF($V261=450,450,$V261+9)))</f>
        <v>0</v>
      </c>
      <c r="Z237" s="17" cm="1">
        <f t="array" ref="Z237">SUMPRODUCT(--(IFERROR(HOUR(Flights_2026_09_3033343536373456789101112[entry_hour]),-1)=HOUR(Z$212)),--(IFERROR(Flights_2026_09_3033343536373456789101112[nfl],-1)&gt;=IF($V261=450,450,$V261)),--(IFERROR(Flights_2026_09_3033343536373456789101112[nfl],-1)&lt;=IF($V261=450,450,$V261+9)))</f>
        <v>0</v>
      </c>
      <c r="AA237" s="17" cm="1">
        <f t="array" ref="AA237">SUMPRODUCT(--(IFERROR(HOUR(Flights_2026_09_3033343536373456789101112[entry_hour]),-1)=HOUR(AA$212)),--(IFERROR(Flights_2026_09_3033343536373456789101112[nfl],-1)&gt;=IF($V261=450,450,$V261)),--(IFERROR(Flights_2026_09_3033343536373456789101112[nfl],-1)&lt;=IF($V261=450,450,$V261+9)))</f>
        <v>0</v>
      </c>
      <c r="AB237" s="17" cm="1">
        <f t="array" ref="AB237">SUMPRODUCT(--(IFERROR(HOUR(Flights_2026_09_3033343536373456789101112[entry_hour]),-1)=HOUR(AB$212)),--(IFERROR(Flights_2026_09_3033343536373456789101112[nfl],-1)&gt;=IF($V261=450,450,$V261)),--(IFERROR(Flights_2026_09_3033343536373456789101112[nfl],-1)&lt;=IF($V261=450,450,$V261+9)))</f>
        <v>0</v>
      </c>
      <c r="AC237" s="17" cm="1">
        <f t="array" ref="AC237">SUMPRODUCT(--(IFERROR(HOUR(Flights_2026_09_3033343536373456789101112[entry_hour]),-1)=HOUR(AC$212)),--(IFERROR(Flights_2026_09_3033343536373456789101112[nfl],-1)&gt;=IF($V261=450,450,$V261)),--(IFERROR(Flights_2026_09_3033343536373456789101112[nfl],-1)&lt;=IF($V261=450,450,$V261+9)))</f>
        <v>0</v>
      </c>
      <c r="AD237" s="17" cm="1">
        <f t="array" ref="AD237">SUMPRODUCT(--(IFERROR(HOUR(Flights_2026_09_3033343536373456789101112[entry_hour]),-1)=HOUR(AD$212)),--(IFERROR(Flights_2026_09_3033343536373456789101112[nfl],-1)&gt;=IF($V261=450,450,$V261)),--(IFERROR(Flights_2026_09_3033343536373456789101112[nfl],-1)&lt;=IF($V261=450,450,$V261+9)))</f>
        <v>0</v>
      </c>
      <c r="AE237" s="17" cm="1">
        <f t="array" ref="AE237">SUMPRODUCT(--(IFERROR(HOUR(Flights_2026_09_3033343536373456789101112[entry_hour]),-1)=HOUR(AE$212)),--(IFERROR(Flights_2026_09_3033343536373456789101112[nfl],-1)&gt;=IF($V261=450,450,$V261)),--(IFERROR(Flights_2026_09_3033343536373456789101112[nfl],-1)&lt;=IF($V261=450,450,$V261+9)))</f>
        <v>0</v>
      </c>
      <c r="AF237" s="2">
        <v>0.625</v>
      </c>
      <c r="AG237" t="s">
        <v>747</v>
      </c>
      <c r="AH237" s="17">
        <v>210</v>
      </c>
      <c r="AI237" s="17" cm="1">
        <f t="array" ref="AI237">SUMPRODUCT(--(IFERROR(HOUR(Flights_2026_09_3033343536373456789101112[entry_hour]),-1)=HOUR(AF237)),--(IFERROR(Flights_2026_09_3033343536373456789101112[entry_sector],"")=AG237),--(IFERROR(Flights_2026_09_3033343536373456789101112[nfl],-1)&gt;=AH237),--(IFERROR(Flights_2026_09_3033343536373456789101112[nfl],-1)&lt;=IF(AH237=450,450,AH237+9)))</f>
        <v>1</v>
      </c>
    </row>
    <row r="238" spans="1:35" x14ac:dyDescent="0.2">
      <c r="A238" s="8" t="s">
        <v>758</v>
      </c>
      <c r="B238" s="19" t="str">
        <f>IF(AND(W214&gt;0,_xlfn.RANK.EQ(W214,W$213:W$238)+COUNTIF(W$213:W214,W214)-1&lt;=5),W214,"")</f>
        <v/>
      </c>
      <c r="C238" s="19" t="str">
        <f>IF(AND(X214&gt;0,_xlfn.RANK.EQ(X214,X$213:X$238)+COUNTIF(X$213:X214,X214)-1&lt;=5),X214,"")</f>
        <v/>
      </c>
      <c r="D238" s="19" t="str">
        <f>IF(AND(Y214&gt;0,_xlfn.RANK.EQ(Y214,Y$213:Y$238)+COUNTIF(Y$213:Y214,Y214)-1&lt;=5),Y214,"")</f>
        <v/>
      </c>
      <c r="E238" s="19" t="str">
        <f>IF(AND(Z214&gt;0,_xlfn.RANK.EQ(Z214,Z$213:Z$238)+COUNTIF(Z$213:Z214,Z214)-1&lt;=5),Z214,"")</f>
        <v/>
      </c>
      <c r="F238" s="19" t="str">
        <f>IF(AND(AA214&gt;0,_xlfn.RANK.EQ(AA214,AA$213:AA$238)+COUNTIF(AA$213:AA214,AA214)-1&lt;=5),AA214,"")</f>
        <v/>
      </c>
      <c r="G238" s="19" t="str">
        <f>IF(AND(AB214&gt;0,_xlfn.RANK.EQ(AB214,AB$213:AB$238)+COUNTIF(AB$213:AB214,AB214)-1&lt;=5),AB214,"")</f>
        <v/>
      </c>
      <c r="H238" s="19" t="str">
        <f>IF(AND(AC214&gt;0,_xlfn.RANK.EQ(AC214,AC$213:AC$238)+COUNTIF(AC$213:AC214,AC214)-1&lt;=5),AC214,"")</f>
        <v/>
      </c>
      <c r="I238" s="19" t="str">
        <f>IF(AND(AD214&gt;0,_xlfn.RANK.EQ(AD214,AD$213:AD$238)+COUNTIF(AD$213:AD214,AD214)-1&lt;=5),AD214,"")</f>
        <v/>
      </c>
      <c r="J238" s="19" t="str">
        <f>IF(AND(AE214&gt;0,_xlfn.RANK.EQ(AE214,AE$213:AE$238)+COUNTIF(AE$213:AE214,AE214)-1&lt;=5),AE214,"")</f>
        <v/>
      </c>
      <c r="L238" s="10" t="s">
        <v>779</v>
      </c>
      <c r="M238" s="10" t="s">
        <v>996</v>
      </c>
      <c r="V238">
        <v>440</v>
      </c>
      <c r="W238" s="17" cm="1">
        <f t="array" ref="W238">SUMPRODUCT(--(IFERROR(HOUR(Flights_2026_09_3033343536373456789101112[entry_hour]),-1)=HOUR(W$212)),--(IFERROR(Flights_2026_09_3033343536373456789101112[nfl],-1)&gt;=IF($V262=450,450,$V262)),--(IFERROR(Flights_2026_09_3033343536373456789101112[nfl],-1)&lt;=IF($V262=450,450,$V262+9)))</f>
        <v>0</v>
      </c>
      <c r="X238" s="17" cm="1">
        <f t="array" ref="X238">SUMPRODUCT(--(IFERROR(HOUR(Flights_2026_09_3033343536373456789101112[entry_hour]),-1)=HOUR(X$212)),--(IFERROR(Flights_2026_09_3033343536373456789101112[nfl],-1)&gt;=IF($V262=450,450,$V262)),--(IFERROR(Flights_2026_09_3033343536373456789101112[nfl],-1)&lt;=IF($V262=450,450,$V262+9)))</f>
        <v>0</v>
      </c>
      <c r="Y238" s="17" cm="1">
        <f t="array" ref="Y238">SUMPRODUCT(--(IFERROR(HOUR(Flights_2026_09_3033343536373456789101112[entry_hour]),-1)=HOUR(Y$212)),--(IFERROR(Flights_2026_09_3033343536373456789101112[nfl],-1)&gt;=IF($V262=450,450,$V262)),--(IFERROR(Flights_2026_09_3033343536373456789101112[nfl],-1)&lt;=IF($V262=450,450,$V262+9)))</f>
        <v>0</v>
      </c>
      <c r="Z238" s="17" cm="1">
        <f t="array" ref="Z238">SUMPRODUCT(--(IFERROR(HOUR(Flights_2026_09_3033343536373456789101112[entry_hour]),-1)=HOUR(Z$212)),--(IFERROR(Flights_2026_09_3033343536373456789101112[nfl],-1)&gt;=IF($V262=450,450,$V262)),--(IFERROR(Flights_2026_09_3033343536373456789101112[nfl],-1)&lt;=IF($V262=450,450,$V262+9)))</f>
        <v>0</v>
      </c>
      <c r="AA238" s="17" cm="1">
        <f t="array" ref="AA238">SUMPRODUCT(--(IFERROR(HOUR(Flights_2026_09_3033343536373456789101112[entry_hour]),-1)=HOUR(AA$212)),--(IFERROR(Flights_2026_09_3033343536373456789101112[nfl],-1)&gt;=IF($V262=450,450,$V262)),--(IFERROR(Flights_2026_09_3033343536373456789101112[nfl],-1)&lt;=IF($V262=450,450,$V262+9)))</f>
        <v>0</v>
      </c>
      <c r="AB238" s="17" cm="1">
        <f t="array" ref="AB238">SUMPRODUCT(--(IFERROR(HOUR(Flights_2026_09_3033343536373456789101112[entry_hour]),-1)=HOUR(AB$212)),--(IFERROR(Flights_2026_09_3033343536373456789101112[nfl],-1)&gt;=IF($V262=450,450,$V262)),--(IFERROR(Flights_2026_09_3033343536373456789101112[nfl],-1)&lt;=IF($V262=450,450,$V262+9)))</f>
        <v>0</v>
      </c>
      <c r="AC238" s="17" cm="1">
        <f t="array" ref="AC238">SUMPRODUCT(--(IFERROR(HOUR(Flights_2026_09_3033343536373456789101112[entry_hour]),-1)=HOUR(AC$212)),--(IFERROR(Flights_2026_09_3033343536373456789101112[nfl],-1)&gt;=IF($V262=450,450,$V262)),--(IFERROR(Flights_2026_09_3033343536373456789101112[nfl],-1)&lt;=IF($V262=450,450,$V262+9)))</f>
        <v>0</v>
      </c>
      <c r="AD238" s="17" cm="1">
        <f t="array" ref="AD238">SUMPRODUCT(--(IFERROR(HOUR(Flights_2026_09_3033343536373456789101112[entry_hour]),-1)=HOUR(AD$212)),--(IFERROR(Flights_2026_09_3033343536373456789101112[nfl],-1)&gt;=IF($V262=450,450,$V262)),--(IFERROR(Flights_2026_09_3033343536373456789101112[nfl],-1)&lt;=IF($V262=450,450,$V262+9)))</f>
        <v>0</v>
      </c>
      <c r="AE238" s="17" cm="1">
        <f t="array" ref="AE238">SUMPRODUCT(--(IFERROR(HOUR(Flights_2026_09_3033343536373456789101112[entry_hour]),-1)=HOUR(AE$212)),--(IFERROR(Flights_2026_09_3033343536373456789101112[nfl],-1)&gt;=IF($V262=450,450,$V262)),--(IFERROR(Flights_2026_09_3033343536373456789101112[nfl],-1)&lt;=IF($V262=450,450,$V262+9)))</f>
        <v>0</v>
      </c>
      <c r="AF238" s="2">
        <v>0.625</v>
      </c>
      <c r="AG238" t="s">
        <v>747</v>
      </c>
      <c r="AH238" s="17">
        <v>220</v>
      </c>
      <c r="AI238" s="17" cm="1">
        <f t="array" ref="AI238">SUMPRODUCT(--(IFERROR(HOUR(Flights_2026_09_3033343536373456789101112[entry_hour]),-1)=HOUR(AF238)),--(IFERROR(Flights_2026_09_3033343536373456789101112[entry_sector],"")=AG238),--(IFERROR(Flights_2026_09_3033343536373456789101112[nfl],-1)&gt;=AH238),--(IFERROR(Flights_2026_09_3033343536373456789101112[nfl],-1)&lt;=IF(AH238=450,450,AH238+9)))</f>
        <v>0</v>
      </c>
    </row>
    <row r="239" spans="1:35" x14ac:dyDescent="0.2">
      <c r="A239" s="8" t="s">
        <v>759</v>
      </c>
      <c r="B239" s="19" t="str">
        <f>IF(AND(W215&gt;0,_xlfn.RANK.EQ(W215,W$213:W$238)+COUNTIF(W$213:W215,W215)-1&lt;=5),W215,"")</f>
        <v/>
      </c>
      <c r="C239" s="19" t="str">
        <f>IF(AND(X215&gt;0,_xlfn.RANK.EQ(X215,X$213:X$238)+COUNTIF(X$213:X215,X215)-1&lt;=5),X215,"")</f>
        <v/>
      </c>
      <c r="D239" s="19" t="str">
        <f>IF(AND(Y215&gt;0,_xlfn.RANK.EQ(Y215,Y$213:Y$238)+COUNTIF(Y$213:Y215,Y215)-1&lt;=5),Y215,"")</f>
        <v/>
      </c>
      <c r="E239" s="19" t="str">
        <f>IF(AND(Z215&gt;0,_xlfn.RANK.EQ(Z215,Z$213:Z$238)+COUNTIF(Z$213:Z215,Z215)-1&lt;=5),Z215,"")</f>
        <v/>
      </c>
      <c r="F239" s="19" t="str">
        <f>IF(AND(AA215&gt;0,_xlfn.RANK.EQ(AA215,AA$213:AA$238)+COUNTIF(AA$213:AA215,AA215)-1&lt;=5),AA215,"")</f>
        <v/>
      </c>
      <c r="G239" s="19" t="str">
        <f>IF(AND(AB215&gt;0,_xlfn.RANK.EQ(AB215,AB$213:AB$238)+COUNTIF(AB$213:AB215,AB215)-1&lt;=5),AB215,"")</f>
        <v/>
      </c>
      <c r="H239" s="19">
        <f>IF(AND(AC215&gt;0,_xlfn.RANK.EQ(AC215,AC$213:AC$238)+COUNTIF(AC$213:AC215,AC215)-1&lt;=5),AC215,"")</f>
        <v>1</v>
      </c>
      <c r="I239" s="19" t="str">
        <f>IF(AND(AD215&gt;0,_xlfn.RANK.EQ(AD215,AD$213:AD$238)+COUNTIF(AD$213:AD215,AD215)-1&lt;=5),AD215,"")</f>
        <v/>
      </c>
      <c r="J239" s="19" t="str">
        <f>IF(AND(AE215&gt;0,_xlfn.RANK.EQ(AE215,AE$213:AE$238)+COUNTIF(AE$213:AE215,AE215)-1&lt;=5),AE215,"")</f>
        <v/>
      </c>
      <c r="L239" s="11" t="s">
        <v>780</v>
      </c>
      <c r="M239" s="11" t="s">
        <v>997</v>
      </c>
      <c r="V239">
        <v>430</v>
      </c>
      <c r="AF239" s="2">
        <v>0.625</v>
      </c>
      <c r="AG239" t="s">
        <v>747</v>
      </c>
      <c r="AH239" s="17">
        <v>230</v>
      </c>
      <c r="AI239" s="17" cm="1">
        <f t="array" ref="AI239">SUMPRODUCT(--(IFERROR(HOUR(Flights_2026_09_3033343536373456789101112[entry_hour]),-1)=HOUR(AF239)),--(IFERROR(Flights_2026_09_3033343536373456789101112[entry_sector],"")=AG239),--(IFERROR(Flights_2026_09_3033343536373456789101112[nfl],-1)&gt;=AH239),--(IFERROR(Flights_2026_09_3033343536373456789101112[nfl],-1)&lt;=IF(AH239=450,450,AH239+9)))</f>
        <v>0</v>
      </c>
    </row>
    <row r="240" spans="1:35" ht="26" customHeight="1" x14ac:dyDescent="0.2">
      <c r="A240" s="8" t="s">
        <v>760</v>
      </c>
      <c r="B240" s="19" t="str">
        <f>IF(AND(W216&gt;0,_xlfn.RANK.EQ(W216,W$213:W$238)+COUNTIF(W$213:W216,W216)-1&lt;=5),W216,"")</f>
        <v/>
      </c>
      <c r="C240" s="19" t="str">
        <f>IF(AND(X216&gt;0,_xlfn.RANK.EQ(X216,X$213:X$238)+COUNTIF(X$213:X216,X216)-1&lt;=5),X216,"")</f>
        <v/>
      </c>
      <c r="D240" s="19" t="str">
        <f>IF(AND(Y216&gt;0,_xlfn.RANK.EQ(Y216,Y$213:Y$238)+COUNTIF(Y$213:Y216,Y216)-1&lt;=5),Y216,"")</f>
        <v/>
      </c>
      <c r="E240" s="19" t="str">
        <f>IF(AND(Z216&gt;0,_xlfn.RANK.EQ(Z216,Z$213:Z$238)+COUNTIF(Z$213:Z216,Z216)-1&lt;=5),Z216,"")</f>
        <v/>
      </c>
      <c r="F240" s="19" t="str">
        <f>IF(AND(AA216&gt;0,_xlfn.RANK.EQ(AA216,AA$213:AA$238)+COUNTIF(AA$213:AA216,AA216)-1&lt;=5),AA216,"")</f>
        <v/>
      </c>
      <c r="G240" s="19" t="str">
        <f>IF(AND(AB216&gt;0,_xlfn.RANK.EQ(AB216,AB$213:AB$238)+COUNTIF(AB$213:AB216,AB216)-1&lt;=5),AB216,"")</f>
        <v/>
      </c>
      <c r="H240" s="19" t="str">
        <f>IF(AND(AC216&gt;0,_xlfn.RANK.EQ(AC216,AC$213:AC$238)+COUNTIF(AC$213:AC216,AC216)-1&lt;=5),AC216,"")</f>
        <v/>
      </c>
      <c r="I240" s="19" t="str">
        <f>IF(AND(AD216&gt;0,_xlfn.RANK.EQ(AD216,AD$213:AD$238)+COUNTIF(AD$213:AD216,AD216)-1&lt;=5),AD216,"")</f>
        <v/>
      </c>
      <c r="J240" s="19" t="str">
        <f>IF(AND(AE216&gt;0,_xlfn.RANK.EQ(AE216,AE$213:AE$238)+COUNTIF(AE$213:AE216,AE216)-1&lt;=5),AE216,"")</f>
        <v/>
      </c>
      <c r="L240" s="12" t="s">
        <v>781</v>
      </c>
      <c r="M240" s="12" t="s">
        <v>998</v>
      </c>
      <c r="V240">
        <v>420</v>
      </c>
      <c r="AF240" s="2">
        <v>0.625</v>
      </c>
      <c r="AG240" t="s">
        <v>747</v>
      </c>
      <c r="AH240" s="17">
        <v>240</v>
      </c>
      <c r="AI240" s="17" cm="1">
        <f t="array" ref="AI240">SUMPRODUCT(--(IFERROR(HOUR(Flights_2026_09_3033343536373456789101112[entry_hour]),-1)=HOUR(AF240)),--(IFERROR(Flights_2026_09_3033343536373456789101112[entry_sector],"")=AG240),--(IFERROR(Flights_2026_09_3033343536373456789101112[nfl],-1)&gt;=AH240),--(IFERROR(Flights_2026_09_3033343536373456789101112[nfl],-1)&lt;=IF(AH240=450,450,AH240+9)))</f>
        <v>0</v>
      </c>
    </row>
    <row r="241" spans="1:35" ht="26" customHeight="1" x14ac:dyDescent="0.2">
      <c r="A241" s="8" t="s">
        <v>761</v>
      </c>
      <c r="B241" s="19" t="str">
        <f>IF(AND(W217&gt;0,_xlfn.RANK.EQ(W217,W$213:W$238)+COUNTIF(W$213:W217,W217)-1&lt;=5),W217,"")</f>
        <v/>
      </c>
      <c r="C241" s="19" t="str">
        <f>IF(AND(X217&gt;0,_xlfn.RANK.EQ(X217,X$213:X$238)+COUNTIF(X$213:X217,X217)-1&lt;=5),X217,"")</f>
        <v/>
      </c>
      <c r="D241" s="19">
        <f>IF(AND(Y217&gt;0,_xlfn.RANK.EQ(Y217,Y$213:Y$238)+COUNTIF(Y$213:Y217,Y217)-1&lt;=5),Y217,"")</f>
        <v>1</v>
      </c>
      <c r="E241" s="19" t="str">
        <f>IF(AND(Z217&gt;0,_xlfn.RANK.EQ(Z217,Z$213:Z$238)+COUNTIF(Z$213:Z217,Z217)-1&lt;=5),Z217,"")</f>
        <v/>
      </c>
      <c r="F241" s="19" t="str">
        <f>IF(AND(AA217&gt;0,_xlfn.RANK.EQ(AA217,AA$213:AA$238)+COUNTIF(AA$213:AA217,AA217)-1&lt;=5),AA217,"")</f>
        <v/>
      </c>
      <c r="G241" s="19" t="str">
        <f>IF(AND(AB217&gt;0,_xlfn.RANK.EQ(AB217,AB$213:AB$238)+COUNTIF(AB$213:AB217,AB217)-1&lt;=5),AB217,"")</f>
        <v/>
      </c>
      <c r="H241" s="19" t="str">
        <f>IF(AND(AC217&gt;0,_xlfn.RANK.EQ(AC217,AC$213:AC$238)+COUNTIF(AC$213:AC217,AC217)-1&lt;=5),AC217,"")</f>
        <v/>
      </c>
      <c r="I241" s="19" t="str">
        <f>IF(AND(AD217&gt;0,_xlfn.RANK.EQ(AD217,AD$213:AD$238)+COUNTIF(AD$213:AD217,AD217)-1&lt;=5),AD217,"")</f>
        <v/>
      </c>
      <c r="J241" s="19" t="str">
        <f>IF(AND(AE217&gt;0,_xlfn.RANK.EQ(AE217,AE$213:AE$238)+COUNTIF(AE$213:AE217,AE217)-1&lt;=5),AE217,"")</f>
        <v/>
      </c>
      <c r="V241">
        <v>410</v>
      </c>
      <c r="AF241" s="2">
        <v>0.625</v>
      </c>
      <c r="AG241" t="s">
        <v>747</v>
      </c>
      <c r="AH241" s="17">
        <v>250</v>
      </c>
      <c r="AI241" s="17" cm="1">
        <f t="array" ref="AI241">SUMPRODUCT(--(IFERROR(HOUR(Flights_2026_09_3033343536373456789101112[entry_hour]),-1)=HOUR(AF241)),--(IFERROR(Flights_2026_09_3033343536373456789101112[entry_sector],"")=AG241),--(IFERROR(Flights_2026_09_3033343536373456789101112[nfl],-1)&gt;=AH241),--(IFERROR(Flights_2026_09_3033343536373456789101112[nfl],-1)&lt;=IF(AH241=450,450,AH241+9)))</f>
        <v>0</v>
      </c>
    </row>
    <row r="242" spans="1:35" ht="26" customHeight="1" x14ac:dyDescent="0.2">
      <c r="A242" s="8" t="s">
        <v>762</v>
      </c>
      <c r="B242" s="19" t="str">
        <f>IF(AND(W218&gt;0,_xlfn.RANK.EQ(W218,W$213:W$238)+COUNTIF(W$213:W218,W218)-1&lt;=5),W218,"")</f>
        <v/>
      </c>
      <c r="C242" s="19" t="str">
        <f>IF(AND(X218&gt;0,_xlfn.RANK.EQ(X218,X$213:X$238)+COUNTIF(X$213:X218,X218)-1&lt;=5),X218,"")</f>
        <v/>
      </c>
      <c r="D242" s="19" t="str">
        <f>IF(AND(Y218&gt;0,_xlfn.RANK.EQ(Y218,Y$213:Y$238)+COUNTIF(Y$213:Y218,Y218)-1&lt;=5),Y218,"")</f>
        <v/>
      </c>
      <c r="E242" s="19" t="str">
        <f>IF(AND(Z218&gt;0,_xlfn.RANK.EQ(Z218,Z$213:Z$238)+COUNTIF(Z$213:Z218,Z218)-1&lt;=5),Z218,"")</f>
        <v/>
      </c>
      <c r="F242" s="19" t="str">
        <f>IF(AND(AA218&gt;0,_xlfn.RANK.EQ(AA218,AA$213:AA$238)+COUNTIF(AA$213:AA218,AA218)-1&lt;=5),AA218,"")</f>
        <v/>
      </c>
      <c r="G242" s="19" t="str">
        <f>IF(AND(AB218&gt;0,_xlfn.RANK.EQ(AB218,AB$213:AB$238)+COUNTIF(AB$213:AB218,AB218)-1&lt;=5),AB218,"")</f>
        <v/>
      </c>
      <c r="H242" s="19" t="str">
        <f>IF(AND(AC218&gt;0,_xlfn.RANK.EQ(AC218,AC$213:AC$238)+COUNTIF(AC$213:AC218,AC218)-1&lt;=5),AC218,"")</f>
        <v/>
      </c>
      <c r="I242" s="19" t="str">
        <f>IF(AND(AD218&gt;0,_xlfn.RANK.EQ(AD218,AD$213:AD$238)+COUNTIF(AD$213:AD218,AD218)-1&lt;=5),AD218,"")</f>
        <v/>
      </c>
      <c r="J242" s="19" t="str">
        <f>IF(AND(AE218&gt;0,_xlfn.RANK.EQ(AE218,AE$213:AE$238)+COUNTIF(AE$213:AE218,AE218)-1&lt;=5),AE218,"")</f>
        <v/>
      </c>
      <c r="V242">
        <v>400</v>
      </c>
      <c r="AF242" s="2">
        <v>0.625</v>
      </c>
      <c r="AG242" t="s">
        <v>747</v>
      </c>
      <c r="AH242" s="17">
        <v>260</v>
      </c>
      <c r="AI242" s="17" cm="1">
        <f t="array" ref="AI242">SUMPRODUCT(--(IFERROR(HOUR(Flights_2026_09_3033343536373456789101112[entry_hour]),-1)=HOUR(AF242)),--(IFERROR(Flights_2026_09_3033343536373456789101112[entry_sector],"")=AG242),--(IFERROR(Flights_2026_09_3033343536373456789101112[nfl],-1)&gt;=AH242),--(IFERROR(Flights_2026_09_3033343536373456789101112[nfl],-1)&lt;=IF(AH242=450,450,AH242+9)))</f>
        <v>0</v>
      </c>
    </row>
    <row r="243" spans="1:35" ht="26" customHeight="1" x14ac:dyDescent="0.2">
      <c r="A243" s="8" t="s">
        <v>763</v>
      </c>
      <c r="B243" s="19">
        <f>IF(AND(W219&gt;0,_xlfn.RANK.EQ(W219,W$213:W$238)+COUNTIF(W$213:W219,W219)-1&lt;=5),W219,"")</f>
        <v>2</v>
      </c>
      <c r="C243" s="19">
        <f>IF(AND(X219&gt;0,_xlfn.RANK.EQ(X219,X$213:X$238)+COUNTIF(X$213:X219,X219)-1&lt;=5),X219,"")</f>
        <v>1</v>
      </c>
      <c r="D243" s="19" t="str">
        <f>IF(AND(Y219&gt;0,_xlfn.RANK.EQ(Y219,Y$213:Y$238)+COUNTIF(Y$213:Y219,Y219)-1&lt;=5),Y219,"")</f>
        <v/>
      </c>
      <c r="E243" s="19">
        <f>IF(AND(Z219&gt;0,_xlfn.RANK.EQ(Z219,Z$213:Z$238)+COUNTIF(Z$213:Z219,Z219)-1&lt;=5),Z219,"")</f>
        <v>1</v>
      </c>
      <c r="F243" s="19" t="str">
        <f>IF(AND(AA219&gt;0,_xlfn.RANK.EQ(AA219,AA$213:AA$238)+COUNTIF(AA$213:AA219,AA219)-1&lt;=5),AA219,"")</f>
        <v/>
      </c>
      <c r="G243" s="19">
        <f>IF(AND(AB219&gt;0,_xlfn.RANK.EQ(AB219,AB$213:AB$238)+COUNTIF(AB$213:AB219,AB219)-1&lt;=5),AB219,"")</f>
        <v>1</v>
      </c>
      <c r="H243" s="19">
        <f>IF(AND(AC219&gt;0,_xlfn.RANK.EQ(AC219,AC$213:AC$238)+COUNTIF(AC$213:AC219,AC219)-1&lt;=5),AC219,"")</f>
        <v>2</v>
      </c>
      <c r="I243" s="19">
        <f>IF(AND(AD219&gt;0,_xlfn.RANK.EQ(AD219,AD$213:AD$238)+COUNTIF(AD$213:AD219,AD219)-1&lt;=5),AD219,"")</f>
        <v>2</v>
      </c>
      <c r="J243" s="19" t="str">
        <f>IF(AND(AE219&gt;0,_xlfn.RANK.EQ(AE219,AE$213:AE$238)+COUNTIF(AE$213:AE219,AE219)-1&lt;=5),AE219,"")</f>
        <v/>
      </c>
      <c r="V243">
        <v>390</v>
      </c>
      <c r="AF243" s="2">
        <v>0.625</v>
      </c>
      <c r="AG243" t="s">
        <v>747</v>
      </c>
      <c r="AH243" s="17">
        <v>270</v>
      </c>
      <c r="AI243" s="17" cm="1">
        <f t="array" ref="AI243">SUMPRODUCT(--(IFERROR(HOUR(Flights_2026_09_3033343536373456789101112[entry_hour]),-1)=HOUR(AF243)),--(IFERROR(Flights_2026_09_3033343536373456789101112[entry_sector],"")=AG243),--(IFERROR(Flights_2026_09_3033343536373456789101112[nfl],-1)&gt;=AH243),--(IFERROR(Flights_2026_09_3033343536373456789101112[nfl],-1)&lt;=IF(AH243=450,450,AH243+9)))</f>
        <v>0</v>
      </c>
    </row>
    <row r="244" spans="1:35" x14ac:dyDescent="0.2">
      <c r="A244" s="8" t="s">
        <v>764</v>
      </c>
      <c r="B244" s="19" t="str">
        <f>IF(AND(W220&gt;0,_xlfn.RANK.EQ(W220,W$213:W$238)+COUNTIF(W$213:W220,W220)-1&lt;=5),W220,"")</f>
        <v/>
      </c>
      <c r="C244" s="19" t="str">
        <f>IF(AND(X220&gt;0,_xlfn.RANK.EQ(X220,X$213:X$238)+COUNTIF(X$213:X220,X220)-1&lt;=5),X220,"")</f>
        <v/>
      </c>
      <c r="D244" s="19" t="str">
        <f>IF(AND(Y220&gt;0,_xlfn.RANK.EQ(Y220,Y$213:Y$238)+COUNTIF(Y$213:Y220,Y220)-1&lt;=5),Y220,"")</f>
        <v/>
      </c>
      <c r="E244" s="19" t="str">
        <f>IF(AND(Z220&gt;0,_xlfn.RANK.EQ(Z220,Z$213:Z$238)+COUNTIF(Z$213:Z220,Z220)-1&lt;=5),Z220,"")</f>
        <v/>
      </c>
      <c r="F244" s="19">
        <f>IF(AND(AA220&gt;0,_xlfn.RANK.EQ(AA220,AA$213:AA$238)+COUNTIF(AA$213:AA220,AA220)-1&lt;=5),AA220,"")</f>
        <v>1</v>
      </c>
      <c r="G244" s="19" t="str">
        <f>IF(AND(AB220&gt;0,_xlfn.RANK.EQ(AB220,AB$213:AB$238)+COUNTIF(AB$213:AB220,AB220)-1&lt;=5),AB220,"")</f>
        <v/>
      </c>
      <c r="H244" s="19" t="str">
        <f>IF(AND(AC220&gt;0,_xlfn.RANK.EQ(AC220,AC$213:AC$238)+COUNTIF(AC$213:AC220,AC220)-1&lt;=5),AC220,"")</f>
        <v/>
      </c>
      <c r="I244" s="19" t="str">
        <f>IF(AND(AD220&gt;0,_xlfn.RANK.EQ(AD220,AD$213:AD$238)+COUNTIF(AD$213:AD220,AD220)-1&lt;=5),AD220,"")</f>
        <v/>
      </c>
      <c r="J244" s="19" t="str">
        <f>IF(AND(AE220&gt;0,_xlfn.RANK.EQ(AE220,AE$213:AE$238)+COUNTIF(AE$213:AE220,AE220)-1&lt;=5),AE220,"")</f>
        <v/>
      </c>
      <c r="V244">
        <v>380</v>
      </c>
      <c r="AF244" s="2">
        <v>0.625</v>
      </c>
      <c r="AG244" t="s">
        <v>747</v>
      </c>
      <c r="AH244" s="17">
        <v>280</v>
      </c>
      <c r="AI244" s="17" cm="1">
        <f t="array" ref="AI244">SUMPRODUCT(--(IFERROR(HOUR(Flights_2026_09_3033343536373456789101112[entry_hour]),-1)=HOUR(AF244)),--(IFERROR(Flights_2026_09_3033343536373456789101112[entry_sector],"")=AG244),--(IFERROR(Flights_2026_09_3033343536373456789101112[nfl],-1)&gt;=AH244),--(IFERROR(Flights_2026_09_3033343536373456789101112[nfl],-1)&lt;=IF(AH244=450,450,AH244+9)))</f>
        <v>0</v>
      </c>
    </row>
    <row r="245" spans="1:35" x14ac:dyDescent="0.2">
      <c r="A245" s="8" t="s">
        <v>765</v>
      </c>
      <c r="B245" s="19">
        <f>IF(AND(W221&gt;0,_xlfn.RANK.EQ(W221,W$213:W$238)+COUNTIF(W$213:W221,W221)-1&lt;=5),W221,"")</f>
        <v>2</v>
      </c>
      <c r="C245" s="19">
        <f>IF(AND(X221&gt;0,_xlfn.RANK.EQ(X221,X$213:X$238)+COUNTIF(X$213:X221,X221)-1&lt;=5),X221,"")</f>
        <v>1</v>
      </c>
      <c r="D245" s="19">
        <f>IF(AND(Y221&gt;0,_xlfn.RANK.EQ(Y221,Y$213:Y$238)+COUNTIF(Y$213:Y221,Y221)-1&lt;=5),Y221,"")</f>
        <v>2</v>
      </c>
      <c r="E245" s="19">
        <f>IF(AND(Z221&gt;0,_xlfn.RANK.EQ(Z221,Z$213:Z$238)+COUNTIF(Z$213:Z221,Z221)-1&lt;=5),Z221,"")</f>
        <v>3</v>
      </c>
      <c r="F245" s="19" t="str">
        <f>IF(AND(AA221&gt;0,_xlfn.RANK.EQ(AA221,AA$213:AA$238)+COUNTIF(AA$213:AA221,AA221)-1&lt;=5),AA221,"")</f>
        <v/>
      </c>
      <c r="G245" s="19">
        <f>IF(AND(AB221&gt;0,_xlfn.RANK.EQ(AB221,AB$213:AB$238)+COUNTIF(AB$213:AB221,AB221)-1&lt;=5),AB221,"")</f>
        <v>2</v>
      </c>
      <c r="H245" s="19">
        <f>IF(AND(AC221&gt;0,_xlfn.RANK.EQ(AC221,AC$213:AC$238)+COUNTIF(AC$213:AC221,AC221)-1&lt;=5),AC221,"")</f>
        <v>3</v>
      </c>
      <c r="I245" s="19">
        <f>IF(AND(AD221&gt;0,_xlfn.RANK.EQ(AD221,AD$213:AD$238)+COUNTIF(AD$213:AD221,AD221)-1&lt;=5),AD221,"")</f>
        <v>1</v>
      </c>
      <c r="J245" s="19">
        <f>IF(AND(AE221&gt;0,_xlfn.RANK.EQ(AE221,AE$213:AE$238)+COUNTIF(AE$213:AE221,AE221)-1&lt;=5),AE221,"")</f>
        <v>1</v>
      </c>
      <c r="V245">
        <v>370</v>
      </c>
      <c r="AF245" s="2">
        <v>0.625</v>
      </c>
      <c r="AG245" t="s">
        <v>747</v>
      </c>
      <c r="AH245" s="17">
        <v>290</v>
      </c>
      <c r="AI245" s="17" cm="1">
        <f t="array" ref="AI245">SUMPRODUCT(--(IFERROR(HOUR(Flights_2026_09_3033343536373456789101112[entry_hour]),-1)=HOUR(AF245)),--(IFERROR(Flights_2026_09_3033343536373456789101112[entry_sector],"")=AG245),--(IFERROR(Flights_2026_09_3033343536373456789101112[nfl],-1)&gt;=AH245),--(IFERROR(Flights_2026_09_3033343536373456789101112[nfl],-1)&lt;=IF(AH245=450,450,AH245+9)))</f>
        <v>0</v>
      </c>
    </row>
    <row r="246" spans="1:35" x14ac:dyDescent="0.2">
      <c r="A246" s="8" t="s">
        <v>766</v>
      </c>
      <c r="B246" s="19" t="str">
        <f>IF(AND(W222&gt;0,_xlfn.RANK.EQ(W222,W$213:W$238)+COUNTIF(W$213:W222,W222)-1&lt;=5),W222,"")</f>
        <v/>
      </c>
      <c r="C246" s="19">
        <f>IF(AND(X222&gt;0,_xlfn.RANK.EQ(X222,X$213:X$238)+COUNTIF(X$213:X222,X222)-1&lt;=5),X222,"")</f>
        <v>2</v>
      </c>
      <c r="D246" s="19" t="str">
        <f>IF(AND(Y222&gt;0,_xlfn.RANK.EQ(Y222,Y$213:Y$238)+COUNTIF(Y$213:Y222,Y222)-1&lt;=5),Y222,"")</f>
        <v/>
      </c>
      <c r="E246" s="19" t="str">
        <f>IF(AND(Z222&gt;0,_xlfn.RANK.EQ(Z222,Z$213:Z$238)+COUNTIF(Z$213:Z222,Z222)-1&lt;=5),Z222,"")</f>
        <v/>
      </c>
      <c r="F246" s="19" t="str">
        <f>IF(AND(AA222&gt;0,_xlfn.RANK.EQ(AA222,AA$213:AA$238)+COUNTIF(AA$213:AA222,AA222)-1&lt;=5),AA222,"")</f>
        <v/>
      </c>
      <c r="G246" s="19">
        <f>IF(AND(AB222&gt;0,_xlfn.RANK.EQ(AB222,AB$213:AB$238)+COUNTIF(AB$213:AB222,AB222)-1&lt;=5),AB222,"")</f>
        <v>1</v>
      </c>
      <c r="H246" s="19" t="str">
        <f>IF(AND(AC222&gt;0,_xlfn.RANK.EQ(AC222,AC$213:AC$238)+COUNTIF(AC$213:AC222,AC222)-1&lt;=5),AC222,"")</f>
        <v/>
      </c>
      <c r="I246" s="19">
        <f>IF(AND(AD222&gt;0,_xlfn.RANK.EQ(AD222,AD$213:AD$238)+COUNTIF(AD$213:AD222,AD222)-1&lt;=5),AD222,"")</f>
        <v>1</v>
      </c>
      <c r="J246" s="19" t="str">
        <f>IF(AND(AE222&gt;0,_xlfn.RANK.EQ(AE222,AE$213:AE$238)+COUNTIF(AE$213:AE222,AE222)-1&lt;=5),AE222,"")</f>
        <v/>
      </c>
      <c r="V246">
        <v>360</v>
      </c>
      <c r="AF246" s="2">
        <v>0.625</v>
      </c>
      <c r="AG246" t="s">
        <v>747</v>
      </c>
      <c r="AH246" s="17">
        <v>300</v>
      </c>
      <c r="AI246" s="17" cm="1">
        <f t="array" ref="AI246">SUMPRODUCT(--(IFERROR(HOUR(Flights_2026_09_3033343536373456789101112[entry_hour]),-1)=HOUR(AF246)),--(IFERROR(Flights_2026_09_3033343536373456789101112[entry_sector],"")=AG246),--(IFERROR(Flights_2026_09_3033343536373456789101112[nfl],-1)&gt;=AH246),--(IFERROR(Flights_2026_09_3033343536373456789101112[nfl],-1)&lt;=IF(AH246=450,450,AH246+9)))</f>
        <v>0</v>
      </c>
    </row>
    <row r="247" spans="1:35" ht="28" customHeight="1" x14ac:dyDescent="0.2">
      <c r="A247" s="8" t="s">
        <v>767</v>
      </c>
      <c r="B247" s="19">
        <f>IF(AND(W223&gt;0,_xlfn.RANK.EQ(W223,W$213:W$238)+COUNTIF(W$213:W223,W223)-1&lt;=5),W223,"")</f>
        <v>2</v>
      </c>
      <c r="C247" s="19">
        <f>IF(AND(X223&gt;0,_xlfn.RANK.EQ(X223,X$213:X$238)+COUNTIF(X$213:X223,X223)-1&lt;=5),X223,"")</f>
        <v>3</v>
      </c>
      <c r="D247" s="19">
        <f>IF(AND(Y223&gt;0,_xlfn.RANK.EQ(Y223,Y$213:Y$238)+COUNTIF(Y$213:Y223,Y223)-1&lt;=5),Y223,"")</f>
        <v>4</v>
      </c>
      <c r="E247" s="19">
        <f>IF(AND(Z223&gt;0,_xlfn.RANK.EQ(Z223,Z$213:Z$238)+COUNTIF(Z$213:Z223,Z223)-1&lt;=5),Z223,"")</f>
        <v>6</v>
      </c>
      <c r="F247" s="19">
        <f>IF(AND(AA223&gt;0,_xlfn.RANK.EQ(AA223,AA$213:AA$238)+COUNTIF(AA$213:AA223,AA223)-1&lt;=5),AA223,"")</f>
        <v>6</v>
      </c>
      <c r="G247" s="19">
        <f>IF(AND(AB223&gt;0,_xlfn.RANK.EQ(AB223,AB$213:AB$238)+COUNTIF(AB$213:AB223,AB223)-1&lt;=5),AB223,"")</f>
        <v>3</v>
      </c>
      <c r="H247" s="19">
        <f>IF(AND(AC223&gt;0,_xlfn.RANK.EQ(AC223,AC$213:AC$238)+COUNTIF(AC$213:AC223,AC223)-1&lt;=5),AC223,"")</f>
        <v>4</v>
      </c>
      <c r="I247" s="19" t="str">
        <f>IF(AND(AD223&gt;0,_xlfn.RANK.EQ(AD223,AD$213:AD$238)+COUNTIF(AD$213:AD223,AD223)-1&lt;=5),AD223,"")</f>
        <v/>
      </c>
      <c r="J247" s="19">
        <f>IF(AND(AE223&gt;0,_xlfn.RANK.EQ(AE223,AE$213:AE$238)+COUNTIF(AE$213:AE223,AE223)-1&lt;=5),AE223,"")</f>
        <v>3</v>
      </c>
      <c r="V247">
        <v>350</v>
      </c>
      <c r="AF247" s="2">
        <v>0.625</v>
      </c>
      <c r="AG247" t="s">
        <v>747</v>
      </c>
      <c r="AH247" s="17">
        <v>310</v>
      </c>
      <c r="AI247" s="17" cm="1">
        <f t="array" ref="AI247">SUMPRODUCT(--(IFERROR(HOUR(Flights_2026_09_3033343536373456789101112[entry_hour]),-1)=HOUR(AF247)),--(IFERROR(Flights_2026_09_3033343536373456789101112[entry_sector],"")=AG247),--(IFERROR(Flights_2026_09_3033343536373456789101112[nfl],-1)&gt;=AH247),--(IFERROR(Flights_2026_09_3033343536373456789101112[nfl],-1)&lt;=IF(AH247=450,450,AH247+9)))</f>
        <v>0</v>
      </c>
    </row>
    <row r="248" spans="1:35" x14ac:dyDescent="0.2">
      <c r="A248" s="8" t="s">
        <v>768</v>
      </c>
      <c r="B248" s="19" t="str">
        <f>IF(AND(W224&gt;0,_xlfn.RANK.EQ(W224,W$213:W$238)+COUNTIF(W$213:W224,W224)-1&lt;=5),W224,"")</f>
        <v/>
      </c>
      <c r="C248" s="19" t="str">
        <f>IF(AND(X224&gt;0,_xlfn.RANK.EQ(X224,X$213:X$238)+COUNTIF(X$213:X224,X224)-1&lt;=5),X224,"")</f>
        <v/>
      </c>
      <c r="D248" s="19" t="str">
        <f>IF(AND(Y224&gt;0,_xlfn.RANK.EQ(Y224,Y$213:Y$238)+COUNTIF(Y$213:Y224,Y224)-1&lt;=5),Y224,"")</f>
        <v/>
      </c>
      <c r="E248" s="19" t="str">
        <f>IF(AND(Z224&gt;0,_xlfn.RANK.EQ(Z224,Z$213:Z$238)+COUNTIF(Z$213:Z224,Z224)-1&lt;=5),Z224,"")</f>
        <v/>
      </c>
      <c r="F248" s="19" t="str">
        <f>IF(AND(AA224&gt;0,_xlfn.RANK.EQ(AA224,AA$213:AA$238)+COUNTIF(AA$213:AA224,AA224)-1&lt;=5),AA224,"")</f>
        <v/>
      </c>
      <c r="G248" s="19" t="str">
        <f>IF(AND(AB224&gt;0,_xlfn.RANK.EQ(AB224,AB$213:AB$238)+COUNTIF(AB$213:AB224,AB224)-1&lt;=5),AB224,"")</f>
        <v/>
      </c>
      <c r="H248" s="19" t="str">
        <f>IF(AND(AC224&gt;0,_xlfn.RANK.EQ(AC224,AC$213:AC$238)+COUNTIF(AC$213:AC224,AC224)-1&lt;=5),AC224,"")</f>
        <v/>
      </c>
      <c r="I248" s="19" t="str">
        <f>IF(AND(AD224&gt;0,_xlfn.RANK.EQ(AD224,AD$213:AD$238)+COUNTIF(AD$213:AD224,AD224)-1&lt;=5),AD224,"")</f>
        <v/>
      </c>
      <c r="J248" s="19" t="str">
        <f>IF(AND(AE224&gt;0,_xlfn.RANK.EQ(AE224,AE$213:AE$238)+COUNTIF(AE$213:AE224,AE224)-1&lt;=5),AE224,"")</f>
        <v/>
      </c>
      <c r="V248">
        <v>340</v>
      </c>
      <c r="AF248" s="2">
        <v>0.625</v>
      </c>
      <c r="AG248" t="s">
        <v>747</v>
      </c>
      <c r="AH248" s="17">
        <v>320</v>
      </c>
      <c r="AI248" s="17" cm="1">
        <f t="array" ref="AI248">SUMPRODUCT(--(IFERROR(HOUR(Flights_2026_09_3033343536373456789101112[entry_hour]),-1)=HOUR(AF248)),--(IFERROR(Flights_2026_09_3033343536373456789101112[entry_sector],"")=AG248),--(IFERROR(Flights_2026_09_3033343536373456789101112[nfl],-1)&gt;=AH248),--(IFERROR(Flights_2026_09_3033343536373456789101112[nfl],-1)&lt;=IF(AH248=450,450,AH248+9)))</f>
        <v>0</v>
      </c>
    </row>
    <row r="249" spans="1:35" x14ac:dyDescent="0.2">
      <c r="A249" s="8" t="s">
        <v>769</v>
      </c>
      <c r="B249" s="19" t="str">
        <f>IF(AND(W225&gt;0,_xlfn.RANK.EQ(W225,W$213:W$238)+COUNTIF(W$213:W225,W225)-1&lt;=5),W225,"")</f>
        <v/>
      </c>
      <c r="C249" s="19" t="str">
        <f>IF(AND(X225&gt;0,_xlfn.RANK.EQ(X225,X$213:X$238)+COUNTIF(X$213:X225,X225)-1&lt;=5),X225,"")</f>
        <v/>
      </c>
      <c r="D249" s="19">
        <f>IF(AND(Y225&gt;0,_xlfn.RANK.EQ(Y225,Y$213:Y$238)+COUNTIF(Y$213:Y225,Y225)-1&lt;=5),Y225,"")</f>
        <v>4</v>
      </c>
      <c r="E249" s="19">
        <f>IF(AND(Z225&gt;0,_xlfn.RANK.EQ(Z225,Z$213:Z$238)+COUNTIF(Z$213:Z225,Z225)-1&lt;=5),Z225,"")</f>
        <v>4</v>
      </c>
      <c r="F249" s="19">
        <f>IF(AND(AA225&gt;0,_xlfn.RANK.EQ(AA225,AA$213:AA$238)+COUNTIF(AA$213:AA225,AA225)-1&lt;=5),AA225,"")</f>
        <v>2</v>
      </c>
      <c r="G249" s="19" t="str">
        <f>IF(AND(AB225&gt;0,_xlfn.RANK.EQ(AB225,AB$213:AB$238)+COUNTIF(AB$213:AB225,AB225)-1&lt;=5),AB225,"")</f>
        <v/>
      </c>
      <c r="H249" s="19" t="str">
        <f>IF(AND(AC225&gt;0,_xlfn.RANK.EQ(AC225,AC$213:AC$238)+COUNTIF(AC$213:AC225,AC225)-1&lt;=5),AC225,"")</f>
        <v/>
      </c>
      <c r="I249" s="19" t="str">
        <f>IF(AND(AD225&gt;0,_xlfn.RANK.EQ(AD225,AD$213:AD$238)+COUNTIF(AD$213:AD225,AD225)-1&lt;=5),AD225,"")</f>
        <v/>
      </c>
      <c r="J249" s="19" t="str">
        <f>IF(AND(AE225&gt;0,_xlfn.RANK.EQ(AE225,AE$213:AE$238)+COUNTIF(AE$213:AE225,AE225)-1&lt;=5),AE225,"")</f>
        <v/>
      </c>
      <c r="V249">
        <v>330</v>
      </c>
      <c r="AF249" s="2">
        <v>0.625</v>
      </c>
      <c r="AG249" t="s">
        <v>747</v>
      </c>
      <c r="AH249" s="17">
        <v>330</v>
      </c>
      <c r="AI249" s="17" cm="1">
        <f t="array" ref="AI249">SUMPRODUCT(--(IFERROR(HOUR(Flights_2026_09_3033343536373456789101112[entry_hour]),-1)=HOUR(AF249)),--(IFERROR(Flights_2026_09_3033343536373456789101112[entry_sector],"")=AG249),--(IFERROR(Flights_2026_09_3033343536373456789101112[nfl],-1)&gt;=AH249),--(IFERROR(Flights_2026_09_3033343536373456789101112[nfl],-1)&lt;=IF(AH249=450,450,AH249+9)))</f>
        <v>0</v>
      </c>
    </row>
    <row r="250" spans="1:35" x14ac:dyDescent="0.2">
      <c r="A250" s="8" t="s">
        <v>770</v>
      </c>
      <c r="B250" s="19" t="str">
        <f>IF(AND(W226&gt;0,_xlfn.RANK.EQ(W226,W$213:W$238)+COUNTIF(W$213:W226,W226)-1&lt;=5),W226,"")</f>
        <v/>
      </c>
      <c r="C250" s="19" t="str">
        <f>IF(AND(X226&gt;0,_xlfn.RANK.EQ(X226,X$213:X$238)+COUNTIF(X$213:X226,X226)-1&lt;=5),X226,"")</f>
        <v/>
      </c>
      <c r="D250" s="19" t="str">
        <f>IF(AND(Y226&gt;0,_xlfn.RANK.EQ(Y226,Y$213:Y$238)+COUNTIF(Y$213:Y226,Y226)-1&lt;=5),Y226,"")</f>
        <v/>
      </c>
      <c r="E250" s="19" t="str">
        <f>IF(AND(Z226&gt;0,_xlfn.RANK.EQ(Z226,Z$213:Z$238)+COUNTIF(Z$213:Z226,Z226)-1&lt;=5),Z226,"")</f>
        <v/>
      </c>
      <c r="F250" s="19" t="str">
        <f>IF(AND(AA226&gt;0,_xlfn.RANK.EQ(AA226,AA$213:AA$238)+COUNTIF(AA$213:AA226,AA226)-1&lt;=5),AA226,"")</f>
        <v/>
      </c>
      <c r="G250" s="19" t="str">
        <f>IF(AND(AB226&gt;0,_xlfn.RANK.EQ(AB226,AB$213:AB$238)+COUNTIF(AB$213:AB226,AB226)-1&lt;=5),AB226,"")</f>
        <v/>
      </c>
      <c r="H250" s="19" t="str">
        <f>IF(AND(AC226&gt;0,_xlfn.RANK.EQ(AC226,AC$213:AC$238)+COUNTIF(AC$213:AC226,AC226)-1&lt;=5),AC226,"")</f>
        <v/>
      </c>
      <c r="I250" s="19" t="str">
        <f>IF(AND(AD226&gt;0,_xlfn.RANK.EQ(AD226,AD$213:AD$238)+COUNTIF(AD$213:AD226,AD226)-1&lt;=5),AD226,"")</f>
        <v/>
      </c>
      <c r="J250" s="19" t="str">
        <f>IF(AND(AE226&gt;0,_xlfn.RANK.EQ(AE226,AE$213:AE$238)+COUNTIF(AE$213:AE226,AE226)-1&lt;=5),AE226,"")</f>
        <v/>
      </c>
      <c r="V250">
        <v>320</v>
      </c>
      <c r="AF250" s="2">
        <v>0.625</v>
      </c>
      <c r="AG250" t="s">
        <v>747</v>
      </c>
      <c r="AH250" s="17">
        <v>340</v>
      </c>
      <c r="AI250" s="17" cm="1">
        <f t="array" ref="AI250">SUMPRODUCT(--(IFERROR(HOUR(Flights_2026_09_3033343536373456789101112[entry_hour]),-1)=HOUR(AF250)),--(IFERROR(Flights_2026_09_3033343536373456789101112[entry_sector],"")=AG250),--(IFERROR(Flights_2026_09_3033343536373456789101112[nfl],-1)&gt;=AH250),--(IFERROR(Flights_2026_09_3033343536373456789101112[nfl],-1)&lt;=IF(AH250=450,450,AH250+9)))</f>
        <v>0</v>
      </c>
    </row>
    <row r="251" spans="1:35" x14ac:dyDescent="0.2">
      <c r="A251" s="8" t="s">
        <v>771</v>
      </c>
      <c r="B251" s="19" t="str">
        <f>IF(AND(W227&gt;0,_xlfn.RANK.EQ(W227,W$213:W$238)+COUNTIF(W$213:W227,W227)-1&lt;=5),W227,"")</f>
        <v/>
      </c>
      <c r="C251" s="19" t="str">
        <f>IF(AND(X227&gt;0,_xlfn.RANK.EQ(X227,X$213:X$238)+COUNTIF(X$213:X227,X227)-1&lt;=5),X227,"")</f>
        <v/>
      </c>
      <c r="D251" s="19" t="str">
        <f>IF(AND(Y227&gt;0,_xlfn.RANK.EQ(Y227,Y$213:Y$238)+COUNTIF(Y$213:Y227,Y227)-1&lt;=5),Y227,"")</f>
        <v/>
      </c>
      <c r="E251" s="19" t="str">
        <f>IF(AND(Z227&gt;0,_xlfn.RANK.EQ(Z227,Z$213:Z$238)+COUNTIF(Z$213:Z227,Z227)-1&lt;=5),Z227,"")</f>
        <v/>
      </c>
      <c r="F251" s="19" t="str">
        <f>IF(AND(AA227&gt;0,_xlfn.RANK.EQ(AA227,AA$213:AA$238)+COUNTIF(AA$213:AA227,AA227)-1&lt;=5),AA227,"")</f>
        <v/>
      </c>
      <c r="G251" s="19" t="str">
        <f>IF(AND(AB227&gt;0,_xlfn.RANK.EQ(AB227,AB$213:AB$238)+COUNTIF(AB$213:AB227,AB227)-1&lt;=5),AB227,"")</f>
        <v/>
      </c>
      <c r="H251" s="19" t="str">
        <f>IF(AND(AC227&gt;0,_xlfn.RANK.EQ(AC227,AC$213:AC$238)+COUNTIF(AC$213:AC227,AC227)-1&lt;=5),AC227,"")</f>
        <v/>
      </c>
      <c r="I251" s="19" t="str">
        <f>IF(AND(AD227&gt;0,_xlfn.RANK.EQ(AD227,AD$213:AD$238)+COUNTIF(AD$213:AD227,AD227)-1&lt;=5),AD227,"")</f>
        <v/>
      </c>
      <c r="J251" s="19" t="str">
        <f>IF(AND(AE227&gt;0,_xlfn.RANK.EQ(AE227,AE$213:AE$238)+COUNTIF(AE$213:AE227,AE227)-1&lt;=5),AE227,"")</f>
        <v/>
      </c>
      <c r="V251">
        <v>310</v>
      </c>
      <c r="AF251" s="2">
        <v>0.625</v>
      </c>
      <c r="AG251" t="s">
        <v>747</v>
      </c>
      <c r="AH251" s="17">
        <v>350</v>
      </c>
      <c r="AI251" s="17" cm="1">
        <f t="array" ref="AI251">SUMPRODUCT(--(IFERROR(HOUR(Flights_2026_09_3033343536373456789101112[entry_hour]),-1)=HOUR(AF251)),--(IFERROR(Flights_2026_09_3033343536373456789101112[entry_sector],"")=AG251),--(IFERROR(Flights_2026_09_3033343536373456789101112[nfl],-1)&gt;=AH251),--(IFERROR(Flights_2026_09_3033343536373456789101112[nfl],-1)&lt;=IF(AH251=450,450,AH251+9)))</f>
        <v>0</v>
      </c>
    </row>
    <row r="252" spans="1:35" x14ac:dyDescent="0.2">
      <c r="A252" s="8" t="s">
        <v>772</v>
      </c>
      <c r="B252" s="19" t="str">
        <f>IF(AND(W228&gt;0,_xlfn.RANK.EQ(W228,W$213:W$238)+COUNTIF(W$213:W228,W228)-1&lt;=5),W228,"")</f>
        <v/>
      </c>
      <c r="C252" s="19" t="str">
        <f>IF(AND(X228&gt;0,_xlfn.RANK.EQ(X228,X$213:X$238)+COUNTIF(X$213:X228,X228)-1&lt;=5),X228,"")</f>
        <v/>
      </c>
      <c r="D252" s="19" t="str">
        <f>IF(AND(Y228&gt;0,_xlfn.RANK.EQ(Y228,Y$213:Y$238)+COUNTIF(Y$213:Y228,Y228)-1&lt;=5),Y228,"")</f>
        <v/>
      </c>
      <c r="E252" s="19" t="str">
        <f>IF(AND(Z228&gt;0,_xlfn.RANK.EQ(Z228,Z$213:Z$238)+COUNTIF(Z$213:Z228,Z228)-1&lt;=5),Z228,"")</f>
        <v/>
      </c>
      <c r="F252" s="19" t="str">
        <f>IF(AND(AA228&gt;0,_xlfn.RANK.EQ(AA228,AA$213:AA$238)+COUNTIF(AA$213:AA228,AA228)-1&lt;=5),AA228,"")</f>
        <v/>
      </c>
      <c r="G252" s="19" t="str">
        <f>IF(AND(AB228&gt;0,_xlfn.RANK.EQ(AB228,AB$213:AB$238)+COUNTIF(AB$213:AB228,AB228)-1&lt;=5),AB228,"")</f>
        <v/>
      </c>
      <c r="H252" s="19" t="str">
        <f>IF(AND(AC228&gt;0,_xlfn.RANK.EQ(AC228,AC$213:AC$238)+COUNTIF(AC$213:AC228,AC228)-1&lt;=5),AC228,"")</f>
        <v/>
      </c>
      <c r="I252" s="19" t="str">
        <f>IF(AND(AD228&gt;0,_xlfn.RANK.EQ(AD228,AD$213:AD$238)+COUNTIF(AD$213:AD228,AD228)-1&lt;=5),AD228,"")</f>
        <v/>
      </c>
      <c r="J252" s="19">
        <f>IF(AND(AE228&gt;0,_xlfn.RANK.EQ(AE228,AE$213:AE$238)+COUNTIF(AE$213:AE228,AE228)-1&lt;=5),AE228,"")</f>
        <v>1</v>
      </c>
      <c r="V252">
        <v>300</v>
      </c>
      <c r="AF252" s="2">
        <v>0.625</v>
      </c>
      <c r="AG252" t="s">
        <v>747</v>
      </c>
      <c r="AH252" s="17">
        <v>360</v>
      </c>
      <c r="AI252" s="17" cm="1">
        <f t="array" ref="AI252">SUMPRODUCT(--(IFERROR(HOUR(Flights_2026_09_3033343536373456789101112[entry_hour]),-1)=HOUR(AF252)),--(IFERROR(Flights_2026_09_3033343536373456789101112[entry_sector],"")=AG252),--(IFERROR(Flights_2026_09_3033343536373456789101112[nfl],-1)&gt;=AH252),--(IFERROR(Flights_2026_09_3033343536373456789101112[nfl],-1)&lt;=IF(AH252=450,450,AH252+9)))</f>
        <v>2</v>
      </c>
    </row>
    <row r="253" spans="1:35" x14ac:dyDescent="0.2">
      <c r="A253" s="8" t="s">
        <v>773</v>
      </c>
      <c r="B253" s="19" t="str">
        <f>IF(AND(W229&gt;0,_xlfn.RANK.EQ(W229,W$213:W$238)+COUNTIF(W$213:W229,W229)-1&lt;=5),W229,"")</f>
        <v/>
      </c>
      <c r="C253" s="19" t="str">
        <f>IF(AND(X229&gt;0,_xlfn.RANK.EQ(X229,X$213:X$238)+COUNTIF(X$213:X229,X229)-1&lt;=5),X229,"")</f>
        <v/>
      </c>
      <c r="D253" s="19" t="str">
        <f>IF(AND(Y229&gt;0,_xlfn.RANK.EQ(Y229,Y$213:Y$238)+COUNTIF(Y$213:Y229,Y229)-1&lt;=5),Y229,"")</f>
        <v/>
      </c>
      <c r="E253" s="19" t="str">
        <f>IF(AND(Z229&gt;0,_xlfn.RANK.EQ(Z229,Z$213:Z$238)+COUNTIF(Z$213:Z229,Z229)-1&lt;=5),Z229,"")</f>
        <v/>
      </c>
      <c r="F253" s="19" t="str">
        <f>IF(AND(AA229&gt;0,_xlfn.RANK.EQ(AA229,AA$213:AA$238)+COUNTIF(AA$213:AA229,AA229)-1&lt;=5),AA229,"")</f>
        <v/>
      </c>
      <c r="G253" s="19" t="str">
        <f>IF(AND(AB229&gt;0,_xlfn.RANK.EQ(AB229,AB$213:AB$238)+COUNTIF(AB$213:AB229,AB229)-1&lt;=5),AB229,"")</f>
        <v/>
      </c>
      <c r="H253" s="19" t="str">
        <f>IF(AND(AC229&gt;0,_xlfn.RANK.EQ(AC229,AC$213:AC$238)+COUNTIF(AC$213:AC229,AC229)-1&lt;=5),AC229,"")</f>
        <v/>
      </c>
      <c r="I253" s="19" t="str">
        <f>IF(AND(AD229&gt;0,_xlfn.RANK.EQ(AD229,AD$213:AD$238)+COUNTIF(AD$213:AD229,AD229)-1&lt;=5),AD229,"")</f>
        <v/>
      </c>
      <c r="J253" s="19" t="str">
        <f>IF(AND(AE229&gt;0,_xlfn.RANK.EQ(AE229,AE$213:AE$238)+COUNTIF(AE$213:AE229,AE229)-1&lt;=5),AE229,"")</f>
        <v/>
      </c>
      <c r="V253">
        <v>290</v>
      </c>
      <c r="AF253" s="2">
        <v>0.625</v>
      </c>
      <c r="AG253" t="s">
        <v>747</v>
      </c>
      <c r="AH253" s="17">
        <v>370</v>
      </c>
      <c r="AI253" s="17" cm="1">
        <f t="array" ref="AI253">SUMPRODUCT(--(IFERROR(HOUR(Flights_2026_09_3033343536373456789101112[entry_hour]),-1)=HOUR(AF253)),--(IFERROR(Flights_2026_09_3033343536373456789101112[entry_sector],"")=AG253),--(IFERROR(Flights_2026_09_3033343536373456789101112[nfl],-1)&gt;=AH253),--(IFERROR(Flights_2026_09_3033343536373456789101112[nfl],-1)&lt;=IF(AH253=450,450,AH253+9)))</f>
        <v>0</v>
      </c>
    </row>
    <row r="254" spans="1:35" x14ac:dyDescent="0.2">
      <c r="A254" s="8" t="s">
        <v>774</v>
      </c>
      <c r="B254" s="19" t="str">
        <f>IF(AND(W230&gt;0,_xlfn.RANK.EQ(W230,W$213:W$238)+COUNTIF(W$213:W230,W230)-1&lt;=5),W230,"")</f>
        <v/>
      </c>
      <c r="C254" s="19" t="str">
        <f>IF(AND(X230&gt;0,_xlfn.RANK.EQ(X230,X$213:X$238)+COUNTIF(X$213:X230,X230)-1&lt;=5),X230,"")</f>
        <v/>
      </c>
      <c r="D254" s="19" t="str">
        <f>IF(AND(Y230&gt;0,_xlfn.RANK.EQ(Y230,Y$213:Y$238)+COUNTIF(Y$213:Y230,Y230)-1&lt;=5),Y230,"")</f>
        <v/>
      </c>
      <c r="E254" s="19" t="str">
        <f>IF(AND(Z230&gt;0,_xlfn.RANK.EQ(Z230,Z$213:Z$238)+COUNTIF(Z$213:Z230,Z230)-1&lt;=5),Z230,"")</f>
        <v/>
      </c>
      <c r="F254" s="19" t="str">
        <f>IF(AND(AA230&gt;0,_xlfn.RANK.EQ(AA230,AA$213:AA$238)+COUNTIF(AA$213:AA230,AA230)-1&lt;=5),AA230,"")</f>
        <v/>
      </c>
      <c r="G254" s="19" t="str">
        <f>IF(AND(AB230&gt;0,_xlfn.RANK.EQ(AB230,AB$213:AB$238)+COUNTIF(AB$213:AB230,AB230)-1&lt;=5),AB230,"")</f>
        <v/>
      </c>
      <c r="H254" s="19" t="str">
        <f>IF(AND(AC230&gt;0,_xlfn.RANK.EQ(AC230,AC$213:AC$238)+COUNTIF(AC$213:AC230,AC230)-1&lt;=5),AC230,"")</f>
        <v/>
      </c>
      <c r="I254" s="19" t="str">
        <f>IF(AND(AD230&gt;0,_xlfn.RANK.EQ(AD230,AD$213:AD$238)+COUNTIF(AD$213:AD230,AD230)-1&lt;=5),AD230,"")</f>
        <v/>
      </c>
      <c r="J254" s="19" t="str">
        <f>IF(AND(AE230&gt;0,_xlfn.RANK.EQ(AE230,AE$213:AE$238)+COUNTIF(AE$213:AE230,AE230)-1&lt;=5),AE230,"")</f>
        <v/>
      </c>
      <c r="V254">
        <v>280</v>
      </c>
      <c r="AF254" s="2">
        <v>0.625</v>
      </c>
      <c r="AG254" t="s">
        <v>747</v>
      </c>
      <c r="AH254" s="17">
        <v>380</v>
      </c>
      <c r="AI254" s="17" cm="1">
        <f t="array" ref="AI254">SUMPRODUCT(--(IFERROR(HOUR(Flights_2026_09_3033343536373456789101112[entry_hour]),-1)=HOUR(AF254)),--(IFERROR(Flights_2026_09_3033343536373456789101112[entry_sector],"")=AG254),--(IFERROR(Flights_2026_09_3033343536373456789101112[nfl],-1)&gt;=AH254),--(IFERROR(Flights_2026_09_3033343536373456789101112[nfl],-1)&lt;=IF(AH254=450,450,AH254+9)))</f>
        <v>0</v>
      </c>
    </row>
    <row r="255" spans="1:35" x14ac:dyDescent="0.2">
      <c r="A255" s="8" t="s">
        <v>775</v>
      </c>
      <c r="B255" s="19" t="str">
        <f>IF(AND(W231&gt;0,_xlfn.RANK.EQ(W231,W$213:W$238)+COUNTIF(W$213:W231,W231)-1&lt;=5),W231,"")</f>
        <v/>
      </c>
      <c r="C255" s="19" t="str">
        <f>IF(AND(X231&gt;0,_xlfn.RANK.EQ(X231,X$213:X$238)+COUNTIF(X$213:X231,X231)-1&lt;=5),X231,"")</f>
        <v/>
      </c>
      <c r="D255" s="19" t="str">
        <f>IF(AND(Y231&gt;0,_xlfn.RANK.EQ(Y231,Y$213:Y$238)+COUNTIF(Y$213:Y231,Y231)-1&lt;=5),Y231,"")</f>
        <v/>
      </c>
      <c r="E255" s="19" t="str">
        <f>IF(AND(Z231&gt;0,_xlfn.RANK.EQ(Z231,Z$213:Z$238)+COUNTIF(Z$213:Z231,Z231)-1&lt;=5),Z231,"")</f>
        <v/>
      </c>
      <c r="F255" s="19" t="str">
        <f>IF(AND(AA231&gt;0,_xlfn.RANK.EQ(AA231,AA$213:AA$238)+COUNTIF(AA$213:AA231,AA231)-1&lt;=5),AA231,"")</f>
        <v/>
      </c>
      <c r="G255" s="19" t="str">
        <f>IF(AND(AB231&gt;0,_xlfn.RANK.EQ(AB231,AB$213:AB$238)+COUNTIF(AB$213:AB231,AB231)-1&lt;=5),AB231,"")</f>
        <v/>
      </c>
      <c r="H255" s="19" t="str">
        <f>IF(AND(AC231&gt;0,_xlfn.RANK.EQ(AC231,AC$213:AC$238)+COUNTIF(AC$213:AC231,AC231)-1&lt;=5),AC231,"")</f>
        <v/>
      </c>
      <c r="I255" s="19" t="str">
        <f>IF(AND(AD231&gt;0,_xlfn.RANK.EQ(AD231,AD$213:AD$238)+COUNTIF(AD$213:AD231,AD231)-1&lt;=5),AD231,"")</f>
        <v/>
      </c>
      <c r="J255" s="19" t="str">
        <f>IF(AND(AE231&gt;0,_xlfn.RANK.EQ(AE231,AE$213:AE$238)+COUNTIF(AE$213:AE231,AE231)-1&lt;=5),AE231,"")</f>
        <v/>
      </c>
      <c r="V255">
        <v>270</v>
      </c>
      <c r="AF255" s="2">
        <v>0.625</v>
      </c>
      <c r="AG255" t="s">
        <v>747</v>
      </c>
      <c r="AH255" s="17">
        <v>390</v>
      </c>
      <c r="AI255" s="17" cm="1">
        <f t="array" ref="AI255">SUMPRODUCT(--(IFERROR(HOUR(Flights_2026_09_3033343536373456789101112[entry_hour]),-1)=HOUR(AF255)),--(IFERROR(Flights_2026_09_3033343536373456789101112[entry_sector],"")=AG255),--(IFERROR(Flights_2026_09_3033343536373456789101112[nfl],-1)&gt;=AH255),--(IFERROR(Flights_2026_09_3033343536373456789101112[nfl],-1)&lt;=IF(AH255=450,450,AH255+9)))</f>
        <v>0</v>
      </c>
    </row>
    <row r="256" spans="1:35" x14ac:dyDescent="0.2">
      <c r="A256" s="8" t="s">
        <v>776</v>
      </c>
      <c r="B256" s="19" t="str">
        <f>IF(AND(W232&gt;0,_xlfn.RANK.EQ(W232,W$213:W$238)+COUNTIF(W$213:W232,W232)-1&lt;=5),W232,"")</f>
        <v/>
      </c>
      <c r="C256" s="19" t="str">
        <f>IF(AND(X232&gt;0,_xlfn.RANK.EQ(X232,X$213:X$238)+COUNTIF(X$213:X232,X232)-1&lt;=5),X232,"")</f>
        <v/>
      </c>
      <c r="D256" s="19" t="str">
        <f>IF(AND(Y232&gt;0,_xlfn.RANK.EQ(Y232,Y$213:Y$238)+COUNTIF(Y$213:Y232,Y232)-1&lt;=5),Y232,"")</f>
        <v/>
      </c>
      <c r="E256" s="19" t="str">
        <f>IF(AND(Z232&gt;0,_xlfn.RANK.EQ(Z232,Z$213:Z$238)+COUNTIF(Z$213:Z232,Z232)-1&lt;=5),Z232,"")</f>
        <v/>
      </c>
      <c r="F256" s="19" t="str">
        <f>IF(AND(AA232&gt;0,_xlfn.RANK.EQ(AA232,AA$213:AA$238)+COUNTIF(AA$213:AA232,AA232)-1&lt;=5),AA232,"")</f>
        <v/>
      </c>
      <c r="G256" s="19" t="str">
        <f>IF(AND(AB232&gt;0,_xlfn.RANK.EQ(AB232,AB$213:AB$238)+COUNTIF(AB$213:AB232,AB232)-1&lt;=5),AB232,"")</f>
        <v/>
      </c>
      <c r="H256" s="19" t="str">
        <f>IF(AND(AC232&gt;0,_xlfn.RANK.EQ(AC232,AC$213:AC$238)+COUNTIF(AC$213:AC232,AC232)-1&lt;=5),AC232,"")</f>
        <v/>
      </c>
      <c r="I256" s="19" t="str">
        <f>IF(AND(AD232&gt;0,_xlfn.RANK.EQ(AD232,AD$213:AD$238)+COUNTIF(AD$213:AD232,AD232)-1&lt;=5),AD232,"")</f>
        <v/>
      </c>
      <c r="J256" s="19" t="str">
        <f>IF(AND(AE232&gt;0,_xlfn.RANK.EQ(AE232,AE$213:AE$238)+COUNTIF(AE$213:AE232,AE232)-1&lt;=5),AE232,"")</f>
        <v/>
      </c>
      <c r="V256">
        <v>260</v>
      </c>
      <c r="AF256" s="2">
        <v>0.625</v>
      </c>
      <c r="AG256" t="s">
        <v>747</v>
      </c>
      <c r="AH256" s="17">
        <v>400</v>
      </c>
      <c r="AI256" s="17" cm="1">
        <f t="array" ref="AI256">SUMPRODUCT(--(IFERROR(HOUR(Flights_2026_09_3033343536373456789101112[entry_hour]),-1)=HOUR(AF256)),--(IFERROR(Flights_2026_09_3033343536373456789101112[entry_sector],"")=AG256),--(IFERROR(Flights_2026_09_3033343536373456789101112[nfl],-1)&gt;=AH256),--(IFERROR(Flights_2026_09_3033343536373456789101112[nfl],-1)&lt;=IF(AH256=450,450,AH256+9)))</f>
        <v>0</v>
      </c>
    </row>
    <row r="257" spans="1:35" x14ac:dyDescent="0.2">
      <c r="A257" s="8" t="s">
        <v>777</v>
      </c>
      <c r="B257" s="19" t="str">
        <f>IF(AND(W233&gt;0,_xlfn.RANK.EQ(W233,W$213:W$238)+COUNTIF(W$213:W233,W233)-1&lt;=5),W233,"")</f>
        <v/>
      </c>
      <c r="C257" s="19" t="str">
        <f>IF(AND(X233&gt;0,_xlfn.RANK.EQ(X233,X$213:X$238)+COUNTIF(X$213:X233,X233)-1&lt;=5),X233,"")</f>
        <v/>
      </c>
      <c r="D257" s="19" t="str">
        <f>IF(AND(Y233&gt;0,_xlfn.RANK.EQ(Y233,Y$213:Y$238)+COUNTIF(Y$213:Y233,Y233)-1&lt;=5),Y233,"")</f>
        <v/>
      </c>
      <c r="E257" s="19" t="str">
        <f>IF(AND(Z233&gt;0,_xlfn.RANK.EQ(Z233,Z$213:Z$238)+COUNTIF(Z$213:Z233,Z233)-1&lt;=5),Z233,"")</f>
        <v/>
      </c>
      <c r="F257" s="19" t="str">
        <f>IF(AND(AA233&gt;0,_xlfn.RANK.EQ(AA233,AA$213:AA$238)+COUNTIF(AA$213:AA233,AA233)-1&lt;=5),AA233,"")</f>
        <v/>
      </c>
      <c r="G257" s="19" t="str">
        <f>IF(AND(AB233&gt;0,_xlfn.RANK.EQ(AB233,AB$213:AB$238)+COUNTIF(AB$213:AB233,AB233)-1&lt;=5),AB233,"")</f>
        <v/>
      </c>
      <c r="H257" s="19" t="str">
        <f>IF(AND(AC233&gt;0,_xlfn.RANK.EQ(AC233,AC$213:AC$238)+COUNTIF(AC$213:AC233,AC233)-1&lt;=5),AC233,"")</f>
        <v/>
      </c>
      <c r="I257" s="19" t="str">
        <f>IF(AND(AD233&gt;0,_xlfn.RANK.EQ(AD233,AD$213:AD$238)+COUNTIF(AD$213:AD233,AD233)-1&lt;=5),AD233,"")</f>
        <v/>
      </c>
      <c r="J257" s="19" t="str">
        <f>IF(AND(AE233&gt;0,_xlfn.RANK.EQ(AE233,AE$213:AE$238)+COUNTIF(AE$213:AE233,AE233)-1&lt;=5),AE233,"")</f>
        <v/>
      </c>
      <c r="V257">
        <v>250</v>
      </c>
      <c r="AF257" s="2">
        <v>0.625</v>
      </c>
      <c r="AG257" t="s">
        <v>747</v>
      </c>
      <c r="AH257" s="17">
        <v>410</v>
      </c>
      <c r="AI257" s="17" cm="1">
        <f t="array" ref="AI257">SUMPRODUCT(--(IFERROR(HOUR(Flights_2026_09_3033343536373456789101112[entry_hour]),-1)=HOUR(AF257)),--(IFERROR(Flights_2026_09_3033343536373456789101112[entry_sector],"")=AG257),--(IFERROR(Flights_2026_09_3033343536373456789101112[nfl],-1)&gt;=AH257),--(IFERROR(Flights_2026_09_3033343536373456789101112[nfl],-1)&lt;=IF(AH257=450,450,AH257+9)))</f>
        <v>0</v>
      </c>
    </row>
    <row r="258" spans="1:35" x14ac:dyDescent="0.2">
      <c r="A258" s="8" t="s">
        <v>835</v>
      </c>
      <c r="B258" s="19" t="str">
        <f>IF(AND(W234&gt;0,_xlfn.RANK.EQ(W234,W$213:W$238)+COUNTIF(W$213:W234,W234)-1&lt;=5),W234,"")</f>
        <v/>
      </c>
      <c r="C258" s="19" t="str">
        <f>IF(AND(X234&gt;0,_xlfn.RANK.EQ(X234,X$213:X$238)+COUNTIF(X$213:X234,X234)-1&lt;=5),X234,"")</f>
        <v/>
      </c>
      <c r="D258" s="19" t="str">
        <f>IF(AND(Y234&gt;0,_xlfn.RANK.EQ(Y234,Y$213:Y$238)+COUNTIF(Y$213:Y234,Y234)-1&lt;=5),Y234,"")</f>
        <v/>
      </c>
      <c r="E258" s="19" t="str">
        <f>IF(AND(Z234&gt;0,_xlfn.RANK.EQ(Z234,Z$213:Z$238)+COUNTIF(Z$213:Z234,Z234)-1&lt;=5),Z234,"")</f>
        <v/>
      </c>
      <c r="F258" s="19" t="str">
        <f>IF(AND(AA234&gt;0,_xlfn.RANK.EQ(AA234,AA$213:AA$238)+COUNTIF(AA$213:AA234,AA234)-1&lt;=5),AA234,"")</f>
        <v/>
      </c>
      <c r="G258" s="19" t="str">
        <f>IF(AND(AB234&gt;0,_xlfn.RANK.EQ(AB234,AB$213:AB$238)+COUNTIF(AB$213:AB234,AB234)-1&lt;=5),AB234,"")</f>
        <v/>
      </c>
      <c r="H258" s="19" t="str">
        <f>IF(AND(AC234&gt;0,_xlfn.RANK.EQ(AC234,AC$213:AC$238)+COUNTIF(AC$213:AC234,AC234)-1&lt;=5),AC234,"")</f>
        <v/>
      </c>
      <c r="I258" s="19" t="str">
        <f>IF(AND(AD234&gt;0,_xlfn.RANK.EQ(AD234,AD$213:AD$238)+COUNTIF(AD$213:AD234,AD234)-1&lt;=5),AD234,"")</f>
        <v/>
      </c>
      <c r="J258" s="19" t="str">
        <f>IF(AND(AE234&gt;0,_xlfn.RANK.EQ(AE234,AE$213:AE$238)+COUNTIF(AE$213:AE234,AE234)-1&lt;=5),AE234,"")</f>
        <v/>
      </c>
      <c r="V258">
        <v>240</v>
      </c>
      <c r="AF258" s="2">
        <v>0.625</v>
      </c>
      <c r="AG258" t="s">
        <v>747</v>
      </c>
      <c r="AH258" s="17">
        <v>420</v>
      </c>
      <c r="AI258" s="17" cm="1">
        <f t="array" ref="AI258">SUMPRODUCT(--(IFERROR(HOUR(Flights_2026_09_3033343536373456789101112[entry_hour]),-1)=HOUR(AF258)),--(IFERROR(Flights_2026_09_3033343536373456789101112[entry_sector],"")=AG258),--(IFERROR(Flights_2026_09_3033343536373456789101112[nfl],-1)&gt;=AH258),--(IFERROR(Flights_2026_09_3033343536373456789101112[nfl],-1)&lt;=IF(AH258=450,450,AH258+9)))</f>
        <v>0</v>
      </c>
    </row>
    <row r="259" spans="1:35" x14ac:dyDescent="0.2">
      <c r="A259" s="8" t="s">
        <v>836</v>
      </c>
      <c r="B259" s="19" t="str">
        <f>IF(AND(W235&gt;0,_xlfn.RANK.EQ(W235,W$213:W$238)+COUNTIF(W$213:W235,W235)-1&lt;=5),W235,"")</f>
        <v/>
      </c>
      <c r="C259" s="19" t="str">
        <f>IF(AND(X235&gt;0,_xlfn.RANK.EQ(X235,X$213:X$238)+COUNTIF(X$213:X235,X235)-1&lt;=5),X235,"")</f>
        <v/>
      </c>
      <c r="D259" s="19" t="str">
        <f>IF(AND(Y235&gt;0,_xlfn.RANK.EQ(Y235,Y$213:Y$238)+COUNTIF(Y$213:Y235,Y235)-1&lt;=5),Y235,"")</f>
        <v/>
      </c>
      <c r="E259" s="19" t="str">
        <f>IF(AND(Z235&gt;0,_xlfn.RANK.EQ(Z235,Z$213:Z$238)+COUNTIF(Z$213:Z235,Z235)-1&lt;=5),Z235,"")</f>
        <v/>
      </c>
      <c r="F259" s="19" t="str">
        <f>IF(AND(AA235&gt;0,_xlfn.RANK.EQ(AA235,AA$213:AA$238)+COUNTIF(AA$213:AA235,AA235)-1&lt;=5),AA235,"")</f>
        <v/>
      </c>
      <c r="G259" s="19" t="str">
        <f>IF(AND(AB235&gt;0,_xlfn.RANK.EQ(AB235,AB$213:AB$238)+COUNTIF(AB$213:AB235,AB235)-1&lt;=5),AB235,"")</f>
        <v/>
      </c>
      <c r="H259" s="19" t="str">
        <f>IF(AND(AC235&gt;0,_xlfn.RANK.EQ(AC235,AC$213:AC$238)+COUNTIF(AC$213:AC235,AC235)-1&lt;=5),AC235,"")</f>
        <v/>
      </c>
      <c r="I259" s="19" t="str">
        <f>IF(AND(AD235&gt;0,_xlfn.RANK.EQ(AD235,AD$213:AD$238)+COUNTIF(AD$213:AD235,AD235)-1&lt;=5),AD235,"")</f>
        <v/>
      </c>
      <c r="J259" s="19" t="str">
        <f>IF(AND(AE235&gt;0,_xlfn.RANK.EQ(AE235,AE$213:AE$238)+COUNTIF(AE$213:AE235,AE235)-1&lt;=5),AE235,"")</f>
        <v/>
      </c>
      <c r="V259">
        <v>230</v>
      </c>
      <c r="AF259" s="2">
        <v>0.625</v>
      </c>
      <c r="AG259" t="s">
        <v>747</v>
      </c>
      <c r="AH259" s="17">
        <v>430</v>
      </c>
      <c r="AI259" s="17" cm="1">
        <f t="array" ref="AI259">SUMPRODUCT(--(IFERROR(HOUR(Flights_2026_09_3033343536373456789101112[entry_hour]),-1)=HOUR(AF259)),--(IFERROR(Flights_2026_09_3033343536373456789101112[entry_sector],"")=AG259),--(IFERROR(Flights_2026_09_3033343536373456789101112[nfl],-1)&gt;=AH259),--(IFERROR(Flights_2026_09_3033343536373456789101112[nfl],-1)&lt;=IF(AH259=450,450,AH259+9)))</f>
        <v>0</v>
      </c>
    </row>
    <row r="260" spans="1:35" x14ac:dyDescent="0.2">
      <c r="A260" s="8" t="s">
        <v>837</v>
      </c>
      <c r="B260" s="19">
        <f>IF(AND(W236&gt;0,_xlfn.RANK.EQ(W236,W$213:W$238)+COUNTIF(W$213:W236,W236)-1&lt;=5),W236,"")</f>
        <v>2</v>
      </c>
      <c r="C260" s="19">
        <f>IF(AND(X236&gt;0,_xlfn.RANK.EQ(X236,X$213:X$238)+COUNTIF(X$213:X236,X236)-1&lt;=5),X236,"")</f>
        <v>12</v>
      </c>
      <c r="D260" s="19">
        <f>IF(AND(Y236&gt;0,_xlfn.RANK.EQ(Y236,Y$213:Y$238)+COUNTIF(Y$213:Y236,Y236)-1&lt;=5),Y236,"")</f>
        <v>6</v>
      </c>
      <c r="E260" s="19">
        <f>IF(AND(Z236&gt;0,_xlfn.RANK.EQ(Z236,Z$213:Z$238)+COUNTIF(Z$213:Z236,Z236)-1&lt;=5),Z236,"")</f>
        <v>5</v>
      </c>
      <c r="F260" s="19">
        <f>IF(AND(AA236&gt;0,_xlfn.RANK.EQ(AA236,AA$213:AA$238)+COUNTIF(AA$213:AA236,AA236)-1&lt;=5),AA236,"")</f>
        <v>6</v>
      </c>
      <c r="G260" s="19">
        <f>IF(AND(AB236&gt;0,_xlfn.RANK.EQ(AB236,AB$213:AB$238)+COUNTIF(AB$213:AB236,AB236)-1&lt;=5),AB236,"")</f>
        <v>3</v>
      </c>
      <c r="H260" s="19">
        <f>IF(AND(AC236&gt;0,_xlfn.RANK.EQ(AC236,AC$213:AC$238)+COUNTIF(AC$213:AC236,AC236)-1&lt;=5),AC236,"")</f>
        <v>2</v>
      </c>
      <c r="I260" s="19" t="str">
        <f>IF(AND(AD236&gt;0,_xlfn.RANK.EQ(AD236,AD$213:AD$238)+COUNTIF(AD$213:AD236,AD236)-1&lt;=5),AD236,"")</f>
        <v/>
      </c>
      <c r="J260" s="19">
        <f>IF(AND(AE236&gt;0,_xlfn.RANK.EQ(AE236,AE$213:AE$238)+COUNTIF(AE$213:AE236,AE236)-1&lt;=5),AE236,"")</f>
        <v>2</v>
      </c>
      <c r="V260">
        <v>220</v>
      </c>
      <c r="AF260" s="2">
        <v>0.625</v>
      </c>
      <c r="AG260" t="s">
        <v>747</v>
      </c>
      <c r="AH260" s="17">
        <v>440</v>
      </c>
      <c r="AI260" s="17" cm="1">
        <f t="array" ref="AI260">SUMPRODUCT(--(IFERROR(HOUR(Flights_2026_09_3033343536373456789101112[entry_hour]),-1)=HOUR(AF260)),--(IFERROR(Flights_2026_09_3033343536373456789101112[entry_sector],"")=AG260),--(IFERROR(Flights_2026_09_3033343536373456789101112[nfl],-1)&gt;=AH260),--(IFERROR(Flights_2026_09_3033343536373456789101112[nfl],-1)&lt;=IF(AH260=450,450,AH260+9)))</f>
        <v>0</v>
      </c>
    </row>
    <row r="261" spans="1:35" x14ac:dyDescent="0.2">
      <c r="A261" s="8" t="s">
        <v>838</v>
      </c>
      <c r="B261" s="19" t="str">
        <f>IF(AND(W237&gt;0,_xlfn.RANK.EQ(W237,W$213:W$238)+COUNTIF(W$213:W237,W237)-1&lt;=5),W237,"")</f>
        <v/>
      </c>
      <c r="C261" s="19" t="str">
        <f>IF(AND(X237&gt;0,_xlfn.RANK.EQ(X237,X$213:X$238)+COUNTIF(X$213:X237,X237)-1&lt;=5),X237,"")</f>
        <v/>
      </c>
      <c r="D261" s="19" t="str">
        <f>IF(AND(Y237&gt;0,_xlfn.RANK.EQ(Y237,Y$213:Y$238)+COUNTIF(Y$213:Y237,Y237)-1&lt;=5),Y237,"")</f>
        <v/>
      </c>
      <c r="E261" s="19" t="str">
        <f>IF(AND(Z237&gt;0,_xlfn.RANK.EQ(Z237,Z$213:Z$238)+COUNTIF(Z$213:Z237,Z237)-1&lt;=5),Z237,"")</f>
        <v/>
      </c>
      <c r="F261" s="19" t="str">
        <f>IF(AND(AA237&gt;0,_xlfn.RANK.EQ(AA237,AA$213:AA$238)+COUNTIF(AA$213:AA237,AA237)-1&lt;=5),AA237,"")</f>
        <v/>
      </c>
      <c r="G261" s="19" t="str">
        <f>IF(AND(AB237&gt;0,_xlfn.RANK.EQ(AB237,AB$213:AB$238)+COUNTIF(AB$213:AB237,AB237)-1&lt;=5),AB237,"")</f>
        <v/>
      </c>
      <c r="H261" s="19" t="str">
        <f>IF(AND(AC237&gt;0,_xlfn.RANK.EQ(AC237,AC$213:AC$238)+COUNTIF(AC$213:AC237,AC237)-1&lt;=5),AC237,"")</f>
        <v/>
      </c>
      <c r="I261" s="19" t="str">
        <f>IF(AND(AD237&gt;0,_xlfn.RANK.EQ(AD237,AD$213:AD$238)+COUNTIF(AD$213:AD237,AD237)-1&lt;=5),AD237,"")</f>
        <v/>
      </c>
      <c r="J261" s="19" t="str">
        <f>IF(AND(AE237&gt;0,_xlfn.RANK.EQ(AE237,AE$213:AE$238)+COUNTIF(AE$213:AE237,AE237)-1&lt;=5),AE237,"")</f>
        <v/>
      </c>
      <c r="V261">
        <v>210</v>
      </c>
      <c r="AF261" s="2">
        <v>0.625</v>
      </c>
      <c r="AG261" t="s">
        <v>747</v>
      </c>
      <c r="AH261" s="17">
        <v>450</v>
      </c>
      <c r="AI261" s="17" cm="1">
        <f t="array" ref="AI261">SUMPRODUCT(--(IFERROR(HOUR(Flights_2026_09_3033343536373456789101112[entry_hour]),-1)=HOUR(AF261)),--(IFERROR(Flights_2026_09_3033343536373456789101112[entry_sector],"")=AG261),--(IFERROR(Flights_2026_09_3033343536373456789101112[nfl],-1)&gt;=AH261),--(IFERROR(Flights_2026_09_3033343536373456789101112[nfl],-1)&lt;=IF(AH261=450,450,AH261+9)))</f>
        <v>0</v>
      </c>
    </row>
    <row r="262" spans="1:35" x14ac:dyDescent="0.2">
      <c r="A262" s="8" t="s">
        <v>839</v>
      </c>
      <c r="B262" s="19" t="str">
        <f>IF(AND(W238&gt;0,_xlfn.RANK.EQ(W238,W$213:W$238)+COUNTIF(W$213:W238,W238)-1&lt;=5),W238,"")</f>
        <v/>
      </c>
      <c r="C262" s="19" t="str">
        <f>IF(AND(X238&gt;0,_xlfn.RANK.EQ(X238,X$213:X$238)+COUNTIF(X$213:X238,X238)-1&lt;=5),X238,"")</f>
        <v/>
      </c>
      <c r="D262" s="19" t="str">
        <f>IF(AND(Y238&gt;0,_xlfn.RANK.EQ(Y238,Y$213:Y$238)+COUNTIF(Y$213:Y238,Y238)-1&lt;=5),Y238,"")</f>
        <v/>
      </c>
      <c r="E262" s="19" t="str">
        <f>IF(AND(Z238&gt;0,_xlfn.RANK.EQ(Z238,Z$213:Z$238)+COUNTIF(Z$213:Z238,Z238)-1&lt;=5),Z238,"")</f>
        <v/>
      </c>
      <c r="F262" s="19" t="str">
        <f>IF(AND(AA238&gt;0,_xlfn.RANK.EQ(AA238,AA$213:AA$238)+COUNTIF(AA$213:AA238,AA238)-1&lt;=5),AA238,"")</f>
        <v/>
      </c>
      <c r="G262" s="19" t="str">
        <f>IF(AND(AB238&gt;0,_xlfn.RANK.EQ(AB238,AB$213:AB$238)+COUNTIF(AB$213:AB238,AB238)-1&lt;=5),AB238,"")</f>
        <v/>
      </c>
      <c r="H262" s="19" t="str">
        <f>IF(AND(AC238&gt;0,_xlfn.RANK.EQ(AC238,AC$213:AC$238)+COUNTIF(AC$213:AC238,AC238)-1&lt;=5),AC238,"")</f>
        <v/>
      </c>
      <c r="I262" s="19" t="str">
        <f>IF(AND(AD238&gt;0,_xlfn.RANK.EQ(AD238,AD$213:AD$238)+COUNTIF(AD$213:AD238,AD238)-1&lt;=5),AD238,"")</f>
        <v/>
      </c>
      <c r="J262" s="19" t="str">
        <f>IF(AND(AE238&gt;0,_xlfn.RANK.EQ(AE238,AE$213:AE$238)+COUNTIF(AE$213:AE238,AE238)-1&lt;=5),AE238,"")</f>
        <v/>
      </c>
      <c r="V262">
        <v>200</v>
      </c>
      <c r="AF262" s="2">
        <v>0.66666666666666663</v>
      </c>
      <c r="AG262" t="s">
        <v>743</v>
      </c>
      <c r="AH262" s="17">
        <v>200</v>
      </c>
      <c r="AI262" s="17" cm="1">
        <f t="array" ref="AI262">SUMPRODUCT(--(IFERROR(HOUR(Flights_2026_09_3033343536373456789101112[entry_hour]),-1)=HOUR(AF262)),--(IFERROR(Flights_2026_09_3033343536373456789101112[entry_sector],"")=AG262),--(IFERROR(Flights_2026_09_3033343536373456789101112[nfl],-1)&gt;=AH262),--(IFERROR(Flights_2026_09_3033343536373456789101112[nfl],-1)&lt;=IF(AH262=450,450,AH262+9)))</f>
        <v>0</v>
      </c>
    </row>
    <row r="263" spans="1:35" x14ac:dyDescent="0.2">
      <c r="AF263" s="2">
        <v>0.66666666666666663</v>
      </c>
      <c r="AG263" t="s">
        <v>743</v>
      </c>
      <c r="AH263" s="17">
        <v>210</v>
      </c>
      <c r="AI263" s="17" cm="1">
        <f t="array" ref="AI263">SUMPRODUCT(--(IFERROR(HOUR(Flights_2026_09_3033343536373456789101112[entry_hour]),-1)=HOUR(AF263)),--(IFERROR(Flights_2026_09_3033343536373456789101112[entry_sector],"")=AG263),--(IFERROR(Flights_2026_09_3033343536373456789101112[nfl],-1)&gt;=AH263),--(IFERROR(Flights_2026_09_3033343536373456789101112[nfl],-1)&lt;=IF(AH263=450,450,AH263+9)))</f>
        <v>0</v>
      </c>
    </row>
    <row r="264" spans="1:35" x14ac:dyDescent="0.2">
      <c r="AF264" s="2">
        <v>0.66666666666666663</v>
      </c>
      <c r="AG264" t="s">
        <v>743</v>
      </c>
      <c r="AH264" s="17">
        <v>220</v>
      </c>
      <c r="AI264" s="17" cm="1">
        <f t="array" ref="AI264">SUMPRODUCT(--(IFERROR(HOUR(Flights_2026_09_3033343536373456789101112[entry_hour]),-1)=HOUR(AF264)),--(IFERROR(Flights_2026_09_3033343536373456789101112[entry_sector],"")=AG264),--(IFERROR(Flights_2026_09_3033343536373456789101112[nfl],-1)&gt;=AH264),--(IFERROR(Flights_2026_09_3033343536373456789101112[nfl],-1)&lt;=IF(AH264=450,450,AH264+9)))</f>
        <v>0</v>
      </c>
    </row>
    <row r="265" spans="1:35" ht="19" x14ac:dyDescent="0.2">
      <c r="A265" s="36" t="s">
        <v>2165</v>
      </c>
      <c r="B265" s="36"/>
      <c r="C265" s="36"/>
      <c r="D265" s="36"/>
      <c r="E265" s="36"/>
      <c r="F265" s="36"/>
      <c r="G265" s="36"/>
      <c r="H265" s="36"/>
      <c r="I265" s="36"/>
      <c r="J265" s="36"/>
      <c r="AF265" s="2">
        <v>0.66666666666666663</v>
      </c>
      <c r="AG265" t="s">
        <v>743</v>
      </c>
      <c r="AH265" s="17">
        <v>230</v>
      </c>
      <c r="AI265" s="17" cm="1">
        <f t="array" ref="AI265">SUMPRODUCT(--(IFERROR(HOUR(Flights_2026_09_3033343536373456789101112[entry_hour]),-1)=HOUR(AF265)),--(IFERROR(Flights_2026_09_3033343536373456789101112[entry_sector],"")=AG265),--(IFERROR(Flights_2026_09_3033343536373456789101112[nfl],-1)&gt;=AH265),--(IFERROR(Flights_2026_09_3033343536373456789101112[nfl],-1)&lt;=IF(AH265=450,450,AH265+9)))</f>
        <v>0</v>
      </c>
    </row>
    <row r="266" spans="1:35" x14ac:dyDescent="0.2">
      <c r="A266" s="39" t="s">
        <v>999</v>
      </c>
      <c r="B266" s="39"/>
      <c r="C266" s="39"/>
      <c r="D266" s="39"/>
      <c r="E266" s="39"/>
      <c r="F266" s="39"/>
      <c r="G266" s="39"/>
      <c r="H266" s="39"/>
      <c r="I266" s="39"/>
      <c r="J266" s="39"/>
      <c r="AF266" s="2">
        <v>0.66666666666666663</v>
      </c>
      <c r="AG266" t="s">
        <v>743</v>
      </c>
      <c r="AH266" s="17">
        <v>240</v>
      </c>
      <c r="AI266" s="17" cm="1">
        <f t="array" ref="AI266">SUMPRODUCT(--(IFERROR(HOUR(Flights_2026_09_3033343536373456789101112[entry_hour]),-1)=HOUR(AF266)),--(IFERROR(Flights_2026_09_3033343536373456789101112[entry_sector],"")=AG266),--(IFERROR(Flights_2026_09_3033343536373456789101112[nfl],-1)&gt;=AH266),--(IFERROR(Flights_2026_09_3033343536373456789101112[nfl],-1)&lt;=IF(AH266=450,450,AH266+9)))</f>
        <v>0</v>
      </c>
    </row>
    <row r="267" spans="1:35" x14ac:dyDescent="0.2">
      <c r="AF267" s="2">
        <v>0.66666666666666663</v>
      </c>
      <c r="AG267" t="s">
        <v>743</v>
      </c>
      <c r="AH267" s="17">
        <v>250</v>
      </c>
      <c r="AI267" s="17" cm="1">
        <f t="array" ref="AI267">SUMPRODUCT(--(IFERROR(HOUR(Flights_2026_09_3033343536373456789101112[entry_hour]),-1)=HOUR(AF267)),--(IFERROR(Flights_2026_09_3033343536373456789101112[entry_sector],"")=AG267),--(IFERROR(Flights_2026_09_3033343536373456789101112[nfl],-1)&gt;=AH267),--(IFERROR(Flights_2026_09_3033343536373456789101112[nfl],-1)&lt;=IF(AH267=450,450,AH267+9)))</f>
        <v>0</v>
      </c>
    </row>
    <row r="268" spans="1:35" x14ac:dyDescent="0.2">
      <c r="A268" s="6" t="s">
        <v>1000</v>
      </c>
      <c r="B268" s="7">
        <v>0.58333333333333337</v>
      </c>
      <c r="C268" s="7">
        <v>0.625</v>
      </c>
      <c r="D268" s="7">
        <v>0.66666666666666663</v>
      </c>
      <c r="E268" s="7">
        <v>0.70833333333333337</v>
      </c>
      <c r="F268" s="7">
        <v>0.75</v>
      </c>
      <c r="G268" s="7">
        <v>0.79166666666666663</v>
      </c>
      <c r="H268" s="7">
        <v>0.83333333333333337</v>
      </c>
      <c r="I268" s="7">
        <v>0.875</v>
      </c>
      <c r="J268" s="7">
        <v>0.91666666666666663</v>
      </c>
      <c r="L268" s="1" t="s">
        <v>991</v>
      </c>
      <c r="M268" s="1" t="s">
        <v>778</v>
      </c>
      <c r="AF268" s="2">
        <v>0.66666666666666663</v>
      </c>
      <c r="AG268" t="s">
        <v>743</v>
      </c>
      <c r="AH268" s="17">
        <v>260</v>
      </c>
      <c r="AI268" s="17" cm="1">
        <f t="array" ref="AI268">SUMPRODUCT(--(IFERROR(HOUR(Flights_2026_09_3033343536373456789101112[entry_hour]),-1)=HOUR(AF268)),--(IFERROR(Flights_2026_09_3033343536373456789101112[entry_sector],"")=AG268),--(IFERROR(Flights_2026_09_3033343536373456789101112[nfl],-1)&gt;=AH268),--(IFERROR(Flights_2026_09_3033343536373456789101112[nfl],-1)&lt;=IF(AH268=450,450,AH268+9)))</f>
        <v>0</v>
      </c>
    </row>
    <row r="269" spans="1:35" x14ac:dyDescent="0.2">
      <c r="A269" s="8" t="s">
        <v>743</v>
      </c>
      <c r="B269" s="20" t="str" cm="1">
        <f t="array" ref="B269">_xlfn.LET(_xlpm.m,AK2,_xlpm.b,_xlfn.XLOOKUP(1,($AF$2:$AF$1171=B$268)*($AG$2:$AG$1171=$A269)*($AI$2:$AI$1171=_xlpm.m),$AH$2:$AH$1171),IF(_xlpm.m=0,"No data",IF(_xlpm.b=450,"450",_xlpm.b&amp;"–"&amp;(_xlpm.b+9))&amp;" ("&amp;_xlpm.m&amp;")"))</f>
        <v>No data</v>
      </c>
      <c r="C269" s="20" t="str" cm="1">
        <f t="array" ref="C269">_xlfn.LET(_xlpm.m,AL2,_xlpm.b,_xlfn.XLOOKUP(1,($AF$2:$AF$1171=C$268)*($AG$2:$AG$1171=$A269)*($AI$2:$AI$1171=_xlpm.m),$AH$2:$AH$1171),IF(_xlpm.m=0,"No data",IF(_xlpm.b=450,"450",_xlpm.b&amp;"–"&amp;(_xlpm.b+9))&amp;" ("&amp;_xlpm.m&amp;")"))</f>
        <v>No data</v>
      </c>
      <c r="D269" s="20" t="str" cm="1">
        <f t="array" ref="D269">_xlfn.LET(_xlpm.m,AM2,_xlpm.b,_xlfn.XLOOKUP(1,($AF$2:$AF$1171=D$268)*($AG$2:$AG$1171=$A269)*($AI$2:$AI$1171=_xlpm.m),$AH$2:$AH$1171),IF(_xlpm.m=0,"No data",IF(_xlpm.b=450,"450",_xlpm.b&amp;"–"&amp;(_xlpm.b+9))&amp;" ("&amp;_xlpm.m&amp;")"))</f>
        <v>No data</v>
      </c>
      <c r="E269" s="20" t="str" cm="1">
        <f t="array" ref="E269">_xlfn.LET(_xlpm.m,AN2,_xlpm.b,_xlfn.XLOOKUP(1,($AF$2:$AF$1171=E$268)*($AG$2:$AG$1171=$A269)*($AI$2:$AI$1171=_xlpm.m),$AH$2:$AH$1171),IF(_xlpm.m=0,"No data",IF(_xlpm.b=450,"450",_xlpm.b&amp;"–"&amp;(_xlpm.b+9))&amp;" ("&amp;_xlpm.m&amp;")"))</f>
        <v>No data</v>
      </c>
      <c r="F269" s="20" t="str" cm="1">
        <f t="array" ref="F269">_xlfn.LET(_xlpm.m,AO2,_xlpm.b,_xlfn.XLOOKUP(1,($AF$2:$AF$1171=F$268)*($AG$2:$AG$1171=$A269)*($AI$2:$AI$1171=_xlpm.m),$AH$2:$AH$1171),IF(_xlpm.m=0,"No data",IF(_xlpm.b=450,"450",_xlpm.b&amp;"–"&amp;(_xlpm.b+9))&amp;" ("&amp;_xlpm.m&amp;")"))</f>
        <v>350–359 (1)</v>
      </c>
      <c r="G269" s="20" t="str" cm="1">
        <f t="array" ref="G269">_xlfn.LET(_xlpm.m,AP2,_xlpm.b,_xlfn.XLOOKUP(1,($AF$2:$AF$1171=G$268)*($AG$2:$AG$1171=$A269)*($AI$2:$AI$1171=_xlpm.m),$AH$2:$AH$1171),IF(_xlpm.m=0,"No data",IF(_xlpm.b=450,"450",_xlpm.b&amp;"–"&amp;(_xlpm.b+9))&amp;" ("&amp;_xlpm.m&amp;")"))</f>
        <v>370–379 (1)</v>
      </c>
      <c r="H269" s="20" t="str" cm="1">
        <f t="array" ref="H269">_xlfn.LET(_xlpm.m,AQ2,_xlpm.b,_xlfn.XLOOKUP(1,($AF$2:$AF$1171=H$268)*($AG$2:$AG$1171=$A269)*($AI$2:$AI$1171=_xlpm.m),$AH$2:$AH$1171),IF(_xlpm.m=0,"No data",IF(_xlpm.b=450,"450",_xlpm.b&amp;"–"&amp;(_xlpm.b+9))&amp;" ("&amp;_xlpm.m&amp;")"))</f>
        <v>No data</v>
      </c>
      <c r="I269" s="20" t="str" cm="1">
        <f t="array" ref="I269">_xlfn.LET(_xlpm.m,AR2,_xlpm.b,_xlfn.XLOOKUP(1,($AF$2:$AF$1171=I$268)*($AG$2:$AG$1171=$A269)*($AI$2:$AI$1171=_xlpm.m),$AH$2:$AH$1171),IF(_xlpm.m=0,"No data",IF(_xlpm.b=450,"450",_xlpm.b&amp;"–"&amp;(_xlpm.b+9))&amp;" ("&amp;_xlpm.m&amp;")"))</f>
        <v>No data</v>
      </c>
      <c r="J269" s="20" t="str" cm="1">
        <f t="array" ref="J269">_xlfn.LET(_xlpm.m,AS2,_xlpm.b,_xlfn.XLOOKUP(1,($AF$2:$AF$1171=J$268)*($AG$2:$AG$1171=$A269)*($AI$2:$AI$1171=_xlpm.m),$AH$2:$AH$1171),IF(_xlpm.m=0,"No data",IF(_xlpm.b=450,"450",_xlpm.b&amp;"–"&amp;(_xlpm.b+9))&amp;" ("&amp;_xlpm.m&amp;")"))</f>
        <v>No data</v>
      </c>
      <c r="L269" s="21">
        <v>0</v>
      </c>
      <c r="M269" s="21" t="s">
        <v>1005</v>
      </c>
      <c r="AF269" s="2">
        <v>0.66666666666666663</v>
      </c>
      <c r="AG269" t="s">
        <v>743</v>
      </c>
      <c r="AH269" s="17">
        <v>270</v>
      </c>
      <c r="AI269" s="17" cm="1">
        <f t="array" ref="AI269">SUMPRODUCT(--(IFERROR(HOUR(Flights_2026_09_3033343536373456789101112[entry_hour]),-1)=HOUR(AF269)),--(IFERROR(Flights_2026_09_3033343536373456789101112[entry_sector],"")=AG269),--(IFERROR(Flights_2026_09_3033343536373456789101112[nfl],-1)&gt;=AH269),--(IFERROR(Flights_2026_09_3033343536373456789101112[nfl],-1)&lt;=IF(AH269=450,450,AH269+9)))</f>
        <v>0</v>
      </c>
    </row>
    <row r="270" spans="1:35" x14ac:dyDescent="0.2">
      <c r="A270" s="8" t="s">
        <v>744</v>
      </c>
      <c r="B270" s="20" t="str" cm="1">
        <f t="array" ref="B270">_xlfn.LET(_xlpm.m,AK3,_xlpm.b,_xlfn.XLOOKUP(1,($AF$2:$AF$1171=B$268)*($AG$2:$AG$1171=$A270)*($AI$2:$AI$1171=_xlpm.m),$AH$2:$AH$1171),IF(_xlpm.m=0,"No data",IF(_xlpm.b=450,"450",_xlpm.b&amp;"–"&amp;(_xlpm.b+9))&amp;" ("&amp;_xlpm.m&amp;")"))</f>
        <v>220–229 (2)</v>
      </c>
      <c r="C270" s="20" t="str" cm="1">
        <f t="array" ref="C270">_xlfn.LET(_xlpm.m,AL3,_xlpm.b,_xlfn.XLOOKUP(1,($AF$2:$AF$1171=C$268)*($AG$2:$AG$1171=$A270)*($AI$2:$AI$1171=_xlpm.m),$AH$2:$AH$1171),IF(_xlpm.m=0,"No data",IF(_xlpm.b=450,"450",_xlpm.b&amp;"–"&amp;(_xlpm.b+9))&amp;" ("&amp;_xlpm.m&amp;")"))</f>
        <v>220–229 (11)</v>
      </c>
      <c r="D270" s="20" t="str" cm="1">
        <f t="array" ref="D270">_xlfn.LET(_xlpm.m,AM3,_xlpm.b,_xlfn.XLOOKUP(1,($AF$2:$AF$1171=D$268)*($AG$2:$AG$1171=$A270)*($AI$2:$AI$1171=_xlpm.m),$AH$2:$AH$1171),IF(_xlpm.m=0,"No data",IF(_xlpm.b=450,"450",_xlpm.b&amp;"–"&amp;(_xlpm.b+9))&amp;" ("&amp;_xlpm.m&amp;")"))</f>
        <v>220–229 (6)</v>
      </c>
      <c r="E270" s="20" t="str" cm="1">
        <f t="array" ref="E270">_xlfn.LET(_xlpm.m,AN3,_xlpm.b,_xlfn.XLOOKUP(1,($AF$2:$AF$1171=E$268)*($AG$2:$AG$1171=$A270)*($AI$2:$AI$1171=_xlpm.m),$AH$2:$AH$1171),IF(_xlpm.m=0,"No data",IF(_xlpm.b=450,"450",_xlpm.b&amp;"–"&amp;(_xlpm.b+9))&amp;" ("&amp;_xlpm.m&amp;")"))</f>
        <v>220–229 (5)</v>
      </c>
      <c r="F270" s="20" t="str" cm="1">
        <f t="array" ref="F270">_xlfn.LET(_xlpm.m,AO3,_xlpm.b,_xlfn.XLOOKUP(1,($AF$2:$AF$1171=F$268)*($AG$2:$AG$1171=$A270)*($AI$2:$AI$1171=_xlpm.m),$AH$2:$AH$1171),IF(_xlpm.m=0,"No data",IF(_xlpm.b=450,"450",_xlpm.b&amp;"–"&amp;(_xlpm.b+9))&amp;" ("&amp;_xlpm.m&amp;")"))</f>
        <v>220–229 (6)</v>
      </c>
      <c r="G270" s="20" t="str" cm="1">
        <f t="array" ref="G270">_xlfn.LET(_xlpm.m,AP3,_xlpm.b,_xlfn.XLOOKUP(1,($AF$2:$AF$1171=G$268)*($AG$2:$AG$1171=$A270)*($AI$2:$AI$1171=_xlpm.m),$AH$2:$AH$1171),IF(_xlpm.m=0,"No data",IF(_xlpm.b=450,"450",_xlpm.b&amp;"–"&amp;(_xlpm.b+9))&amp;" ("&amp;_xlpm.m&amp;")"))</f>
        <v>220–229 (3)</v>
      </c>
      <c r="H270" s="20" t="str" cm="1">
        <f t="array" ref="H270">_xlfn.LET(_xlpm.m,AQ3,_xlpm.b,_xlfn.XLOOKUP(1,($AF$2:$AF$1171=H$268)*($AG$2:$AG$1171=$A270)*($AI$2:$AI$1171=_xlpm.m),$AH$2:$AH$1171),IF(_xlpm.m=0,"No data",IF(_xlpm.b=450,"450",_xlpm.b&amp;"–"&amp;(_xlpm.b+9))&amp;" ("&amp;_xlpm.m&amp;")"))</f>
        <v>220–229 (2)</v>
      </c>
      <c r="I270" s="20" t="str" cm="1">
        <f t="array" ref="I270">_xlfn.LET(_xlpm.m,AR3,_xlpm.b,_xlfn.XLOOKUP(1,($AF$2:$AF$1171=I$268)*($AG$2:$AG$1171=$A270)*($AI$2:$AI$1171=_xlpm.m),$AH$2:$AH$1171),IF(_xlpm.m=0,"No data",IF(_xlpm.b=450,"450",_xlpm.b&amp;"–"&amp;(_xlpm.b+9))&amp;" ("&amp;_xlpm.m&amp;")"))</f>
        <v>No data</v>
      </c>
      <c r="J270" s="20" t="str" cm="1">
        <f t="array" ref="J270">_xlfn.LET(_xlpm.m,AS3,_xlpm.b,_xlfn.XLOOKUP(1,($AF$2:$AF$1171=J$268)*($AG$2:$AG$1171=$A270)*($AI$2:$AI$1171=_xlpm.m),$AH$2:$AH$1171),IF(_xlpm.m=0,"No data",IF(_xlpm.b=450,"450",_xlpm.b&amp;"–"&amp;(_xlpm.b+9))&amp;" ("&amp;_xlpm.m&amp;")"))</f>
        <v>220–229 (2)</v>
      </c>
      <c r="L270" s="22">
        <v>1</v>
      </c>
      <c r="M270" s="22" t="s">
        <v>995</v>
      </c>
      <c r="AF270" s="2">
        <v>0.66666666666666663</v>
      </c>
      <c r="AG270" t="s">
        <v>743</v>
      </c>
      <c r="AH270" s="17">
        <v>280</v>
      </c>
      <c r="AI270" s="17" cm="1">
        <f t="array" ref="AI270">SUMPRODUCT(--(IFERROR(HOUR(Flights_2026_09_3033343536373456789101112[entry_hour]),-1)=HOUR(AF270)),--(IFERROR(Flights_2026_09_3033343536373456789101112[entry_sector],"")=AG270),--(IFERROR(Flights_2026_09_3033343536373456789101112[nfl],-1)&gt;=AH270),--(IFERROR(Flights_2026_09_3033343536373456789101112[nfl],-1)&lt;=IF(AH270=450,450,AH270+9)))</f>
        <v>0</v>
      </c>
    </row>
    <row r="271" spans="1:35" x14ac:dyDescent="0.2">
      <c r="A271" s="8" t="s">
        <v>745</v>
      </c>
      <c r="B271" s="20" t="str" cm="1">
        <f t="array" ref="B271">_xlfn.LET(_xlpm.m,AK4,_xlpm.b,_xlfn.XLOOKUP(1,($AF$2:$AF$1171=B$268)*($AG$2:$AG$1171=$A271)*($AI$2:$AI$1171=_xlpm.m),$AH$2:$AH$1171),IF(_xlpm.m=0,"No data",IF(_xlpm.b=450,"450",_xlpm.b&amp;"–"&amp;(_xlpm.b+9))&amp;" ("&amp;_xlpm.m&amp;")"))</f>
        <v>350–359 (2)</v>
      </c>
      <c r="C271" s="20" t="str" cm="1">
        <f t="array" ref="C271">_xlfn.LET(_xlpm.m,AL4,_xlpm.b,_xlfn.XLOOKUP(1,($AF$2:$AF$1171=C$268)*($AG$2:$AG$1171=$A271)*($AI$2:$AI$1171=_xlpm.m),$AH$2:$AH$1171),IF(_xlpm.m=0,"No data",IF(_xlpm.b=450,"450",_xlpm.b&amp;"–"&amp;(_xlpm.b+9))&amp;" ("&amp;_xlpm.m&amp;")"))</f>
        <v>350–359 (1)</v>
      </c>
      <c r="D271" s="20" t="str" cm="1">
        <f t="array" ref="D271">_xlfn.LET(_xlpm.m,AM4,_xlpm.b,_xlfn.XLOOKUP(1,($AF$2:$AF$1171=D$268)*($AG$2:$AG$1171=$A271)*($AI$2:$AI$1171=_xlpm.m),$AH$2:$AH$1171),IF(_xlpm.m=0,"No data",IF(_xlpm.b=450,"450",_xlpm.b&amp;"–"&amp;(_xlpm.b+9))&amp;" ("&amp;_xlpm.m&amp;")"))</f>
        <v>330–339 (4)</v>
      </c>
      <c r="E271" s="20" t="str" cm="1">
        <f t="array" ref="E271">_xlfn.LET(_xlpm.m,AN4,_xlpm.b,_xlfn.XLOOKUP(1,($AF$2:$AF$1171=E$268)*($AG$2:$AG$1171=$A271)*($AI$2:$AI$1171=_xlpm.m),$AH$2:$AH$1171),IF(_xlpm.m=0,"No data",IF(_xlpm.b=450,"450",_xlpm.b&amp;"–"&amp;(_xlpm.b+9))&amp;" ("&amp;_xlpm.m&amp;")"))</f>
        <v>330–339 (3)</v>
      </c>
      <c r="F271" s="20" t="str" cm="1">
        <f t="array" ref="F271">_xlfn.LET(_xlpm.m,AO4,_xlpm.b,_xlfn.XLOOKUP(1,($AF$2:$AF$1171=F$268)*($AG$2:$AG$1171=$A271)*($AI$2:$AI$1171=_xlpm.m),$AH$2:$AH$1171),IF(_xlpm.m=0,"No data",IF(_xlpm.b=450,"450",_xlpm.b&amp;"–"&amp;(_xlpm.b+9))&amp;" ("&amp;_xlpm.m&amp;")"))</f>
        <v>350–359 (3)</v>
      </c>
      <c r="G271" s="20" t="str" cm="1">
        <f t="array" ref="G271">_xlfn.LET(_xlpm.m,AP4,_xlpm.b,_xlfn.XLOOKUP(1,($AF$2:$AF$1171=G$268)*($AG$2:$AG$1171=$A271)*($AI$2:$AI$1171=_xlpm.m),$AH$2:$AH$1171),IF(_xlpm.m=0,"No data",IF(_xlpm.b=450,"450",_xlpm.b&amp;"–"&amp;(_xlpm.b+9))&amp;" ("&amp;_xlpm.m&amp;")"))</f>
        <v>350–359 (3)</v>
      </c>
      <c r="H271" s="20" t="str" cm="1">
        <f t="array" ref="H271">_xlfn.LET(_xlpm.m,AQ4,_xlpm.b,_xlfn.XLOOKUP(1,($AF$2:$AF$1171=H$268)*($AG$2:$AG$1171=$A271)*($AI$2:$AI$1171=_xlpm.m),$AH$2:$AH$1171),IF(_xlpm.m=0,"No data",IF(_xlpm.b=450,"450",_xlpm.b&amp;"–"&amp;(_xlpm.b+9))&amp;" ("&amp;_xlpm.m&amp;")"))</f>
        <v>350–359 (2)</v>
      </c>
      <c r="I271" s="20" t="str" cm="1">
        <f t="array" ref="I271">_xlfn.LET(_xlpm.m,AR4,_xlpm.b,_xlfn.XLOOKUP(1,($AF$2:$AF$1171=I$268)*($AG$2:$AG$1171=$A271)*($AI$2:$AI$1171=_xlpm.m),$AH$2:$AH$1171),IF(_xlpm.m=0,"No data",IF(_xlpm.b=450,"450",_xlpm.b&amp;"–"&amp;(_xlpm.b+9))&amp;" ("&amp;_xlpm.m&amp;")"))</f>
        <v>390–399 (2)</v>
      </c>
      <c r="J271" s="20" t="str" cm="1">
        <f t="array" ref="J271">_xlfn.LET(_xlpm.m,AS4,_xlpm.b,_xlfn.XLOOKUP(1,($AF$2:$AF$1171=J$268)*($AG$2:$AG$1171=$A271)*($AI$2:$AI$1171=_xlpm.m),$AH$2:$AH$1171),IF(_xlpm.m=0,"No data",IF(_xlpm.b=450,"450",_xlpm.b&amp;"–"&amp;(_xlpm.b+9))&amp;" ("&amp;_xlpm.m&amp;")"))</f>
        <v>350–359 (2)</v>
      </c>
      <c r="L271" s="23" t="s">
        <v>779</v>
      </c>
      <c r="M271" s="23" t="s">
        <v>996</v>
      </c>
      <c r="AF271" s="2">
        <v>0.66666666666666663</v>
      </c>
      <c r="AG271" t="s">
        <v>743</v>
      </c>
      <c r="AH271" s="17">
        <v>290</v>
      </c>
      <c r="AI271" s="17" cm="1">
        <f t="array" ref="AI271">SUMPRODUCT(--(IFERROR(HOUR(Flights_2026_09_3033343536373456789101112[entry_hour]),-1)=HOUR(AF271)),--(IFERROR(Flights_2026_09_3033343536373456789101112[entry_sector],"")=AG271),--(IFERROR(Flights_2026_09_3033343536373456789101112[nfl],-1)&gt;=AH271),--(IFERROR(Flights_2026_09_3033343536373456789101112[nfl],-1)&lt;=IF(AH271=450,450,AH271+9)))</f>
        <v>0</v>
      </c>
    </row>
    <row r="272" spans="1:35" x14ac:dyDescent="0.2">
      <c r="A272" s="8" t="s">
        <v>840</v>
      </c>
      <c r="B272" s="20" t="str" cm="1">
        <f t="array" ref="B272">_xlfn.LET(_xlpm.m,AK5,_xlpm.b,_xlfn.XLOOKUP(1,($AF$2:$AF$1171=B$268)*($AG$2:$AG$1171=$A272)*($AI$2:$AI$1171=_xlpm.m),$AH$2:$AH$1171),IF(_xlpm.m=0,"No data",IF(_xlpm.b=450,"450",_xlpm.b&amp;"–"&amp;(_xlpm.b+9))&amp;" ("&amp;_xlpm.m&amp;")"))</f>
        <v>370–379 (1)</v>
      </c>
      <c r="C272" s="20" t="str" cm="1">
        <f t="array" ref="C272">_xlfn.LET(_xlpm.m,AL5,_xlpm.b,_xlfn.XLOOKUP(1,($AF$2:$AF$1171=C$268)*($AG$2:$AG$1171=$A272)*($AI$2:$AI$1171=_xlpm.m),$AH$2:$AH$1171),IF(_xlpm.m=0,"No data",IF(_xlpm.b=450,"450",_xlpm.b&amp;"–"&amp;(_xlpm.b+9))&amp;" ("&amp;_xlpm.m&amp;")"))</f>
        <v>350–359 (2)</v>
      </c>
      <c r="D272" s="20" t="str" cm="1">
        <f t="array" ref="D272">_xlfn.LET(_xlpm.m,AM5,_xlpm.b,_xlfn.XLOOKUP(1,($AF$2:$AF$1171=D$268)*($AG$2:$AG$1171=$A272)*($AI$2:$AI$1171=_xlpm.m),$AH$2:$AH$1171),IF(_xlpm.m=0,"No data",IF(_xlpm.b=450,"450",_xlpm.b&amp;"–"&amp;(_xlpm.b+9))&amp;" ("&amp;_xlpm.m&amp;")"))</f>
        <v>350–359 (1)</v>
      </c>
      <c r="E272" s="20" t="str" cm="1">
        <f t="array" ref="E272">_xlfn.LET(_xlpm.m,AN5,_xlpm.b,_xlfn.XLOOKUP(1,($AF$2:$AF$1171=E$268)*($AG$2:$AG$1171=$A272)*($AI$2:$AI$1171=_xlpm.m),$AH$2:$AH$1171),IF(_xlpm.m=0,"No data",IF(_xlpm.b=450,"450",_xlpm.b&amp;"–"&amp;(_xlpm.b+9))&amp;" ("&amp;_xlpm.m&amp;")"))</f>
        <v>350–359 (2)</v>
      </c>
      <c r="F272" s="20" t="str" cm="1">
        <f t="array" ref="F272">_xlfn.LET(_xlpm.m,AO5,_xlpm.b,_xlfn.XLOOKUP(1,($AF$2:$AF$1171=F$268)*($AG$2:$AG$1171=$A272)*($AI$2:$AI$1171=_xlpm.m),$AH$2:$AH$1171),IF(_xlpm.m=0,"No data",IF(_xlpm.b=450,"450",_xlpm.b&amp;"–"&amp;(_xlpm.b+9))&amp;" ("&amp;_xlpm.m&amp;")"))</f>
        <v>350–359 (2)</v>
      </c>
      <c r="G272" s="20" t="str" cm="1">
        <f t="array" ref="G272">_xlfn.LET(_xlpm.m,AP5,_xlpm.b,_xlfn.XLOOKUP(1,($AF$2:$AF$1171=G$268)*($AG$2:$AG$1171=$A272)*($AI$2:$AI$1171=_xlpm.m),$AH$2:$AH$1171),IF(_xlpm.m=0,"No data",IF(_xlpm.b=450,"450",_xlpm.b&amp;"–"&amp;(_xlpm.b+9))&amp;" ("&amp;_xlpm.m&amp;")"))</f>
        <v>No data</v>
      </c>
      <c r="H272" s="20" t="str" cm="1">
        <f t="array" ref="H272">_xlfn.LET(_xlpm.m,AQ5,_xlpm.b,_xlfn.XLOOKUP(1,($AF$2:$AF$1171=H$268)*($AG$2:$AG$1171=$A272)*($AI$2:$AI$1171=_xlpm.m),$AH$2:$AH$1171),IF(_xlpm.m=0,"No data",IF(_xlpm.b=450,"450",_xlpm.b&amp;"–"&amp;(_xlpm.b+9))&amp;" ("&amp;_xlpm.m&amp;")"))</f>
        <v>350–359 (1)</v>
      </c>
      <c r="I272" s="20" t="str" cm="1">
        <f t="array" ref="I272">_xlfn.LET(_xlpm.m,AR5,_xlpm.b,_xlfn.XLOOKUP(1,($AF$2:$AF$1171=I$268)*($AG$2:$AG$1171=$A272)*($AI$2:$AI$1171=_xlpm.m),$AH$2:$AH$1171),IF(_xlpm.m=0,"No data",IF(_xlpm.b=450,"450",_xlpm.b&amp;"–"&amp;(_xlpm.b+9))&amp;" ("&amp;_xlpm.m&amp;")"))</f>
        <v>370–379 (1)</v>
      </c>
      <c r="J272" s="20" t="str" cm="1">
        <f t="array" ref="J272">_xlfn.LET(_xlpm.m,AS5,_xlpm.b,_xlfn.XLOOKUP(1,($AF$2:$AF$1171=J$268)*($AG$2:$AG$1171=$A272)*($AI$2:$AI$1171=_xlpm.m),$AH$2:$AH$1171),IF(_xlpm.m=0,"No data",IF(_xlpm.b=450,"450",_xlpm.b&amp;"–"&amp;(_xlpm.b+9))&amp;" ("&amp;_xlpm.m&amp;")"))</f>
        <v>350–359 (1)</v>
      </c>
      <c r="L272" s="24" t="s">
        <v>780</v>
      </c>
      <c r="M272" s="24" t="s">
        <v>997</v>
      </c>
      <c r="AF272" s="2">
        <v>0.66666666666666663</v>
      </c>
      <c r="AG272" t="s">
        <v>743</v>
      </c>
      <c r="AH272" s="17">
        <v>300</v>
      </c>
      <c r="AI272" s="17" cm="1">
        <f t="array" ref="AI272">SUMPRODUCT(--(IFERROR(HOUR(Flights_2026_09_3033343536373456789101112[entry_hour]),-1)=HOUR(AF272)),--(IFERROR(Flights_2026_09_3033343536373456789101112[entry_sector],"")=AG272),--(IFERROR(Flights_2026_09_3033343536373456789101112[nfl],-1)&gt;=AH272),--(IFERROR(Flights_2026_09_3033343536373456789101112[nfl],-1)&lt;=IF(AH272=450,450,AH272+9)))</f>
        <v>0</v>
      </c>
    </row>
    <row r="273" spans="1:35" x14ac:dyDescent="0.2">
      <c r="A273" s="8" t="s">
        <v>747</v>
      </c>
      <c r="B273" s="20" t="str" cm="1">
        <f t="array" ref="B273">_xlfn.LET(_xlpm.m,AK6,_xlpm.b,_xlfn.XLOOKUP(1,($AF$2:$AF$1171=B$268)*($AG$2:$AG$1171=$A273)*($AI$2:$AI$1171=_xlpm.m),$AH$2:$AH$1171),IF(_xlpm.m=0,"No data",IF(_xlpm.b=450,"450",_xlpm.b&amp;"–"&amp;(_xlpm.b+9))&amp;" ("&amp;_xlpm.m&amp;")"))</f>
        <v>360–369 (1)</v>
      </c>
      <c r="C273" s="20" t="str" cm="1">
        <f t="array" ref="C273">_xlfn.LET(_xlpm.m,AL6,_xlpm.b,_xlfn.XLOOKUP(1,($AF$2:$AF$1171=C$268)*($AG$2:$AG$1171=$A273)*($AI$2:$AI$1171=_xlpm.m),$AH$2:$AH$1171),IF(_xlpm.m=0,"No data",IF(_xlpm.b=450,"450",_xlpm.b&amp;"–"&amp;(_xlpm.b+9))&amp;" ("&amp;_xlpm.m&amp;")"))</f>
        <v>360–369 (2)</v>
      </c>
      <c r="D273" s="20" t="str" cm="1">
        <f t="array" ref="D273">_xlfn.LET(_xlpm.m,AM6,_xlpm.b,_xlfn.XLOOKUP(1,($AF$2:$AF$1171=D$268)*($AG$2:$AG$1171=$A273)*($AI$2:$AI$1171=_xlpm.m),$AH$2:$AH$1171),IF(_xlpm.m=0,"No data",IF(_xlpm.b=450,"450",_xlpm.b&amp;"–"&amp;(_xlpm.b+9))&amp;" ("&amp;_xlpm.m&amp;")"))</f>
        <v>No data</v>
      </c>
      <c r="E273" s="20" t="str" cm="1">
        <f t="array" ref="E273">_xlfn.LET(_xlpm.m,AN6,_xlpm.b,_xlfn.XLOOKUP(1,($AF$2:$AF$1171=E$268)*($AG$2:$AG$1171=$A273)*($AI$2:$AI$1171=_xlpm.m),$AH$2:$AH$1171),IF(_xlpm.m=0,"No data",IF(_xlpm.b=450,"450",_xlpm.b&amp;"–"&amp;(_xlpm.b+9))&amp;" ("&amp;_xlpm.m&amp;")"))</f>
        <v>340–349 (1)</v>
      </c>
      <c r="F273" s="20" t="str" cm="1">
        <f t="array" ref="F273">_xlfn.LET(_xlpm.m,AO6,_xlpm.b,_xlfn.XLOOKUP(1,($AF$2:$AF$1171=F$268)*($AG$2:$AG$1171=$A273)*($AI$2:$AI$1171=_xlpm.m),$AH$2:$AH$1171),IF(_xlpm.m=0,"No data",IF(_xlpm.b=450,"450",_xlpm.b&amp;"–"&amp;(_xlpm.b+9))&amp;" ("&amp;_xlpm.m&amp;")"))</f>
        <v>380–389 (1)</v>
      </c>
      <c r="G273" s="20" t="str" cm="1">
        <f t="array" ref="G273">_xlfn.LET(_xlpm.m,AP6,_xlpm.b,_xlfn.XLOOKUP(1,($AF$2:$AF$1171=G$268)*($AG$2:$AG$1171=$A273)*($AI$2:$AI$1171=_xlpm.m),$AH$2:$AH$1171),IF(_xlpm.m=0,"No data",IF(_xlpm.b=450,"450",_xlpm.b&amp;"–"&amp;(_xlpm.b+9))&amp;" ("&amp;_xlpm.m&amp;")"))</f>
        <v>360–369 (1)</v>
      </c>
      <c r="H273" s="20" t="str" cm="1">
        <f t="array" ref="H273">_xlfn.LET(_xlpm.m,AQ6,_xlpm.b,_xlfn.XLOOKUP(1,($AF$2:$AF$1171=H$268)*($AG$2:$AG$1171=$A273)*($AI$2:$AI$1171=_xlpm.m),$AH$2:$AH$1171),IF(_xlpm.m=0,"No data",IF(_xlpm.b=450,"450",_xlpm.b&amp;"–"&amp;(_xlpm.b+9))&amp;" ("&amp;_xlpm.m&amp;")"))</f>
        <v>360–369 (1)</v>
      </c>
      <c r="I273" s="20" t="str" cm="1">
        <f t="array" ref="I273">_xlfn.LET(_xlpm.m,AR6,_xlpm.b,_xlfn.XLOOKUP(1,($AF$2:$AF$1171=I$268)*($AG$2:$AG$1171=$A273)*($AI$2:$AI$1171=_xlpm.m),$AH$2:$AH$1171),IF(_xlpm.m=0,"No data",IF(_xlpm.b=450,"450",_xlpm.b&amp;"–"&amp;(_xlpm.b+9))&amp;" ("&amp;_xlpm.m&amp;")"))</f>
        <v>360–369 (1)</v>
      </c>
      <c r="J273" s="20" t="str" cm="1">
        <f t="array" ref="J273">_xlfn.LET(_xlpm.m,AS6,_xlpm.b,_xlfn.XLOOKUP(1,($AF$2:$AF$1171=J$268)*($AG$2:$AG$1171=$A273)*($AI$2:$AI$1171=_xlpm.m),$AH$2:$AH$1171),IF(_xlpm.m=0,"No data",IF(_xlpm.b=450,"450",_xlpm.b&amp;"–"&amp;(_xlpm.b+9))&amp;" ("&amp;_xlpm.m&amp;")"))</f>
        <v>300–309 (1)</v>
      </c>
      <c r="L273" s="25" t="s">
        <v>781</v>
      </c>
      <c r="M273" s="25" t="s">
        <v>998</v>
      </c>
      <c r="AF273" s="2">
        <v>0.66666666666666663</v>
      </c>
      <c r="AG273" t="s">
        <v>743</v>
      </c>
      <c r="AH273" s="17">
        <v>310</v>
      </c>
      <c r="AI273" s="17" cm="1">
        <f t="array" ref="AI273">SUMPRODUCT(--(IFERROR(HOUR(Flights_2026_09_3033343536373456789101112[entry_hour]),-1)=HOUR(AF273)),--(IFERROR(Flights_2026_09_3033343536373456789101112[entry_sector],"")=AG273),--(IFERROR(Flights_2026_09_3033343536373456789101112[nfl],-1)&gt;=AH273),--(IFERROR(Flights_2026_09_3033343536373456789101112[nfl],-1)&lt;=IF(AH273=450,450,AH273+9)))</f>
        <v>0</v>
      </c>
    </row>
    <row r="274" spans="1:35" x14ac:dyDescent="0.2">
      <c r="AF274" s="2">
        <v>0.66666666666666663</v>
      </c>
      <c r="AG274" t="s">
        <v>743</v>
      </c>
      <c r="AH274" s="17">
        <v>320</v>
      </c>
      <c r="AI274" s="17" cm="1">
        <f t="array" ref="AI274">SUMPRODUCT(--(IFERROR(HOUR(Flights_2026_09_3033343536373456789101112[entry_hour]),-1)=HOUR(AF274)),--(IFERROR(Flights_2026_09_3033343536373456789101112[entry_sector],"")=AG274),--(IFERROR(Flights_2026_09_3033343536373456789101112[nfl],-1)&gt;=AH274),--(IFERROR(Flights_2026_09_3033343536373456789101112[nfl],-1)&lt;=IF(AH274=450,450,AH274+9)))</f>
        <v>0</v>
      </c>
    </row>
    <row r="275" spans="1:35" x14ac:dyDescent="0.2">
      <c r="AF275" s="2">
        <v>0.66666666666666663</v>
      </c>
      <c r="AG275" t="s">
        <v>743</v>
      </c>
      <c r="AH275" s="17">
        <v>330</v>
      </c>
      <c r="AI275" s="17" cm="1">
        <f t="array" ref="AI275">SUMPRODUCT(--(IFERROR(HOUR(Flights_2026_09_3033343536373456789101112[entry_hour]),-1)=HOUR(AF275)),--(IFERROR(Flights_2026_09_3033343536373456789101112[entry_sector],"")=AG275),--(IFERROR(Flights_2026_09_3033343536373456789101112[nfl],-1)&gt;=AH275),--(IFERROR(Flights_2026_09_3033343536373456789101112[nfl],-1)&lt;=IF(AH275=450,450,AH275+9)))</f>
        <v>0</v>
      </c>
    </row>
    <row r="276" spans="1:35" x14ac:dyDescent="0.2">
      <c r="AF276" s="2">
        <v>0.66666666666666663</v>
      </c>
      <c r="AG276" t="s">
        <v>743</v>
      </c>
      <c r="AH276" s="17">
        <v>340</v>
      </c>
      <c r="AI276" s="17" cm="1">
        <f t="array" ref="AI276">SUMPRODUCT(--(IFERROR(HOUR(Flights_2026_09_3033343536373456789101112[entry_hour]),-1)=HOUR(AF276)),--(IFERROR(Flights_2026_09_3033343536373456789101112[entry_sector],"")=AG276),--(IFERROR(Flights_2026_09_3033343536373456789101112[nfl],-1)&gt;=AH276),--(IFERROR(Flights_2026_09_3033343536373456789101112[nfl],-1)&lt;=IF(AH276=450,450,AH276+9)))</f>
        <v>0</v>
      </c>
    </row>
    <row r="277" spans="1:35" ht="19" x14ac:dyDescent="0.2">
      <c r="A277" s="36" t="s">
        <v>2166</v>
      </c>
      <c r="B277" s="36"/>
      <c r="C277" s="36"/>
      <c r="D277" s="36"/>
      <c r="E277" s="36"/>
      <c r="F277" s="36"/>
      <c r="G277" s="36"/>
      <c r="H277" s="36"/>
      <c r="I277" s="36"/>
      <c r="J277" s="36"/>
      <c r="AF277" s="2">
        <v>0.66666666666666663</v>
      </c>
      <c r="AG277" t="s">
        <v>743</v>
      </c>
      <c r="AH277" s="17">
        <v>350</v>
      </c>
      <c r="AI277" s="17" cm="1">
        <f t="array" ref="AI277">SUMPRODUCT(--(IFERROR(HOUR(Flights_2026_09_3033343536373456789101112[entry_hour]),-1)=HOUR(AF277)),--(IFERROR(Flights_2026_09_3033343536373456789101112[entry_sector],"")=AG277),--(IFERROR(Flights_2026_09_3033343536373456789101112[nfl],-1)&gt;=AH277),--(IFERROR(Flights_2026_09_3033343536373456789101112[nfl],-1)&lt;=IF(AH277=450,450,AH277+9)))</f>
        <v>0</v>
      </c>
    </row>
    <row r="278" spans="1:35" x14ac:dyDescent="0.2">
      <c r="AF278" s="2">
        <v>0.66666666666666663</v>
      </c>
      <c r="AG278" t="s">
        <v>743</v>
      </c>
      <c r="AH278" s="17">
        <v>360</v>
      </c>
      <c r="AI278" s="17" cm="1">
        <f t="array" ref="AI278">SUMPRODUCT(--(IFERROR(HOUR(Flights_2026_09_3033343536373456789101112[entry_hour]),-1)=HOUR(AF278)),--(IFERROR(Flights_2026_09_3033343536373456789101112[entry_sector],"")=AG278),--(IFERROR(Flights_2026_09_3033343536373456789101112[nfl],-1)&gt;=AH278),--(IFERROR(Flights_2026_09_3033343536373456789101112[nfl],-1)&lt;=IF(AH278=450,450,AH278+9)))</f>
        <v>0</v>
      </c>
    </row>
    <row r="279" spans="1:35" x14ac:dyDescent="0.2">
      <c r="AF279" s="2">
        <v>0.66666666666666663</v>
      </c>
      <c r="AG279" t="s">
        <v>743</v>
      </c>
      <c r="AH279" s="17">
        <v>370</v>
      </c>
      <c r="AI279" s="17" cm="1">
        <f t="array" ref="AI279">SUMPRODUCT(--(IFERROR(HOUR(Flights_2026_09_3033343536373456789101112[entry_hour]),-1)=HOUR(AF279)),--(IFERROR(Flights_2026_09_3033343536373456789101112[entry_sector],"")=AG279),--(IFERROR(Flights_2026_09_3033343536373456789101112[nfl],-1)&gt;=AH279),--(IFERROR(Flights_2026_09_3033343536373456789101112[nfl],-1)&lt;=IF(AH279=450,450,AH279+9)))</f>
        <v>0</v>
      </c>
    </row>
    <row r="280" spans="1:35" x14ac:dyDescent="0.2">
      <c r="AF280" s="2">
        <v>0.66666666666666663</v>
      </c>
      <c r="AG280" t="s">
        <v>743</v>
      </c>
      <c r="AH280" s="17">
        <v>380</v>
      </c>
      <c r="AI280" s="17" cm="1">
        <f t="array" ref="AI280">SUMPRODUCT(--(IFERROR(HOUR(Flights_2026_09_3033343536373456789101112[entry_hour]),-1)=HOUR(AF280)),--(IFERROR(Flights_2026_09_3033343536373456789101112[entry_sector],"")=AG280),--(IFERROR(Flights_2026_09_3033343536373456789101112[nfl],-1)&gt;=AH280),--(IFERROR(Flights_2026_09_3033343536373456789101112[nfl],-1)&lt;=IF(AH280=450,450,AH280+9)))</f>
        <v>0</v>
      </c>
    </row>
    <row r="281" spans="1:35" ht="16" customHeight="1" x14ac:dyDescent="0.2">
      <c r="AF281" s="2">
        <v>0.66666666666666663</v>
      </c>
      <c r="AG281" t="s">
        <v>743</v>
      </c>
      <c r="AH281" s="17">
        <v>390</v>
      </c>
      <c r="AI281" s="17" cm="1">
        <f t="array" ref="AI281">SUMPRODUCT(--(IFERROR(HOUR(Flights_2026_09_3033343536373456789101112[entry_hour]),-1)=HOUR(AF281)),--(IFERROR(Flights_2026_09_3033343536373456789101112[entry_sector],"")=AG281),--(IFERROR(Flights_2026_09_3033343536373456789101112[nfl],-1)&gt;=AH281),--(IFERROR(Flights_2026_09_3033343536373456789101112[nfl],-1)&lt;=IF(AH281=450,450,AH281+9)))</f>
        <v>0</v>
      </c>
    </row>
    <row r="282" spans="1:35" x14ac:dyDescent="0.2">
      <c r="AF282" s="2">
        <v>0.66666666666666663</v>
      </c>
      <c r="AG282" t="s">
        <v>743</v>
      </c>
      <c r="AH282" s="17">
        <v>400</v>
      </c>
      <c r="AI282" s="17" cm="1">
        <f t="array" ref="AI282">SUMPRODUCT(--(IFERROR(HOUR(Flights_2026_09_3033343536373456789101112[entry_hour]),-1)=HOUR(AF282)),--(IFERROR(Flights_2026_09_3033343536373456789101112[entry_sector],"")=AG282),--(IFERROR(Flights_2026_09_3033343536373456789101112[nfl],-1)&gt;=AH282),--(IFERROR(Flights_2026_09_3033343536373456789101112[nfl],-1)&lt;=IF(AH282=450,450,AH282+9)))</f>
        <v>0</v>
      </c>
    </row>
    <row r="283" spans="1:35" x14ac:dyDescent="0.2">
      <c r="AF283" s="2">
        <v>0.66666666666666663</v>
      </c>
      <c r="AG283" t="s">
        <v>743</v>
      </c>
      <c r="AH283" s="17">
        <v>410</v>
      </c>
      <c r="AI283" s="17" cm="1">
        <f t="array" ref="AI283">SUMPRODUCT(--(IFERROR(HOUR(Flights_2026_09_3033343536373456789101112[entry_hour]),-1)=HOUR(AF283)),--(IFERROR(Flights_2026_09_3033343536373456789101112[entry_sector],"")=AG283),--(IFERROR(Flights_2026_09_3033343536373456789101112[nfl],-1)&gt;=AH283),--(IFERROR(Flights_2026_09_3033343536373456789101112[nfl],-1)&lt;=IF(AH283=450,450,AH283+9)))</f>
        <v>0</v>
      </c>
    </row>
    <row r="284" spans="1:35" x14ac:dyDescent="0.2">
      <c r="AF284" s="2">
        <v>0.66666666666666663</v>
      </c>
      <c r="AG284" t="s">
        <v>743</v>
      </c>
      <c r="AH284" s="17">
        <v>420</v>
      </c>
      <c r="AI284" s="17" cm="1">
        <f t="array" ref="AI284">SUMPRODUCT(--(IFERROR(HOUR(Flights_2026_09_3033343536373456789101112[entry_hour]),-1)=HOUR(AF284)),--(IFERROR(Flights_2026_09_3033343536373456789101112[entry_sector],"")=AG284),--(IFERROR(Flights_2026_09_3033343536373456789101112[nfl],-1)&gt;=AH284),--(IFERROR(Flights_2026_09_3033343536373456789101112[nfl],-1)&lt;=IF(AH284=450,450,AH284+9)))</f>
        <v>0</v>
      </c>
    </row>
    <row r="285" spans="1:35" x14ac:dyDescent="0.2">
      <c r="AF285" s="2">
        <v>0.66666666666666663</v>
      </c>
      <c r="AG285" t="s">
        <v>743</v>
      </c>
      <c r="AH285" s="17">
        <v>430</v>
      </c>
      <c r="AI285" s="17" cm="1">
        <f t="array" ref="AI285">SUMPRODUCT(--(IFERROR(HOUR(Flights_2026_09_3033343536373456789101112[entry_hour]),-1)=HOUR(AF285)),--(IFERROR(Flights_2026_09_3033343536373456789101112[entry_sector],"")=AG285),--(IFERROR(Flights_2026_09_3033343536373456789101112[nfl],-1)&gt;=AH285),--(IFERROR(Flights_2026_09_3033343536373456789101112[nfl],-1)&lt;=IF(AH285=450,450,AH285+9)))</f>
        <v>0</v>
      </c>
    </row>
    <row r="286" spans="1:35" x14ac:dyDescent="0.2">
      <c r="AF286" s="2">
        <v>0.66666666666666663</v>
      </c>
      <c r="AG286" t="s">
        <v>743</v>
      </c>
      <c r="AH286" s="17">
        <v>440</v>
      </c>
      <c r="AI286" s="17" cm="1">
        <f t="array" ref="AI286">SUMPRODUCT(--(IFERROR(HOUR(Flights_2026_09_3033343536373456789101112[entry_hour]),-1)=HOUR(AF286)),--(IFERROR(Flights_2026_09_3033343536373456789101112[entry_sector],"")=AG286),--(IFERROR(Flights_2026_09_3033343536373456789101112[nfl],-1)&gt;=AH286),--(IFERROR(Flights_2026_09_3033343536373456789101112[nfl],-1)&lt;=IF(AH286=450,450,AH286+9)))</f>
        <v>0</v>
      </c>
    </row>
    <row r="287" spans="1:35" x14ac:dyDescent="0.2">
      <c r="AF287" s="2">
        <v>0.66666666666666663</v>
      </c>
      <c r="AG287" t="s">
        <v>743</v>
      </c>
      <c r="AH287" s="17">
        <v>450</v>
      </c>
      <c r="AI287" s="17" cm="1">
        <f t="array" ref="AI287">SUMPRODUCT(--(IFERROR(HOUR(Flights_2026_09_3033343536373456789101112[entry_hour]),-1)=HOUR(AF287)),--(IFERROR(Flights_2026_09_3033343536373456789101112[entry_sector],"")=AG287),--(IFERROR(Flights_2026_09_3033343536373456789101112[nfl],-1)&gt;=AH287),--(IFERROR(Flights_2026_09_3033343536373456789101112[nfl],-1)&lt;=IF(AH287=450,450,AH287+9)))</f>
        <v>0</v>
      </c>
    </row>
    <row r="288" spans="1:35" x14ac:dyDescent="0.2">
      <c r="AF288" s="2">
        <v>0.66666666666666663</v>
      </c>
      <c r="AG288" t="s">
        <v>744</v>
      </c>
      <c r="AH288" s="17">
        <v>200</v>
      </c>
      <c r="AI288" s="17" cm="1">
        <f t="array" ref="AI288">SUMPRODUCT(--(IFERROR(HOUR(Flights_2026_09_3033343536373456789101112[entry_hour]),-1)=HOUR(AF288)),--(IFERROR(Flights_2026_09_3033343536373456789101112[entry_sector],"")=AG288),--(IFERROR(Flights_2026_09_3033343536373456789101112[nfl],-1)&gt;=AH288),--(IFERROR(Flights_2026_09_3033343536373456789101112[nfl],-1)&lt;=IF(AH288=450,450,AH288+9)))</f>
        <v>0</v>
      </c>
    </row>
    <row r="289" spans="1:35" x14ac:dyDescent="0.2">
      <c r="AF289" s="2">
        <v>0.66666666666666663</v>
      </c>
      <c r="AG289" t="s">
        <v>744</v>
      </c>
      <c r="AH289" s="17">
        <v>210</v>
      </c>
      <c r="AI289" s="17" cm="1">
        <f t="array" ref="AI289">SUMPRODUCT(--(IFERROR(HOUR(Flights_2026_09_3033343536373456789101112[entry_hour]),-1)=HOUR(AF289)),--(IFERROR(Flights_2026_09_3033343536373456789101112[entry_sector],"")=AG289),--(IFERROR(Flights_2026_09_3033343536373456789101112[nfl],-1)&gt;=AH289),--(IFERROR(Flights_2026_09_3033343536373456789101112[nfl],-1)&lt;=IF(AH289=450,450,AH289+9)))</f>
        <v>0</v>
      </c>
    </row>
    <row r="290" spans="1:35" x14ac:dyDescent="0.2">
      <c r="AF290" s="2">
        <v>0.66666666666666663</v>
      </c>
      <c r="AG290" t="s">
        <v>744</v>
      </c>
      <c r="AH290" s="17">
        <v>220</v>
      </c>
      <c r="AI290" s="17" cm="1">
        <f t="array" ref="AI290">SUMPRODUCT(--(IFERROR(HOUR(Flights_2026_09_3033343536373456789101112[entry_hour]),-1)=HOUR(AF290)),--(IFERROR(Flights_2026_09_3033343536373456789101112[entry_sector],"")=AG290),--(IFERROR(Flights_2026_09_3033343536373456789101112[nfl],-1)&gt;=AH290),--(IFERROR(Flights_2026_09_3033343536373456789101112[nfl],-1)&lt;=IF(AH290=450,450,AH290+9)))</f>
        <v>6</v>
      </c>
    </row>
    <row r="291" spans="1:35" x14ac:dyDescent="0.2">
      <c r="AF291" s="2">
        <v>0.66666666666666663</v>
      </c>
      <c r="AG291" t="s">
        <v>744</v>
      </c>
      <c r="AH291" s="17">
        <v>230</v>
      </c>
      <c r="AI291" s="17" cm="1">
        <f t="array" ref="AI291">SUMPRODUCT(--(IFERROR(HOUR(Flights_2026_09_3033343536373456789101112[entry_hour]),-1)=HOUR(AF291)),--(IFERROR(Flights_2026_09_3033343536373456789101112[entry_sector],"")=AG291),--(IFERROR(Flights_2026_09_3033343536373456789101112[nfl],-1)&gt;=AH291),--(IFERROR(Flights_2026_09_3033343536373456789101112[nfl],-1)&lt;=IF(AH291=450,450,AH291+9)))</f>
        <v>0</v>
      </c>
    </row>
    <row r="292" spans="1:35" x14ac:dyDescent="0.2">
      <c r="AF292" s="2">
        <v>0.66666666666666663</v>
      </c>
      <c r="AG292" t="s">
        <v>744</v>
      </c>
      <c r="AH292" s="17">
        <v>240</v>
      </c>
      <c r="AI292" s="17" cm="1">
        <f t="array" ref="AI292">SUMPRODUCT(--(IFERROR(HOUR(Flights_2026_09_3033343536373456789101112[entry_hour]),-1)=HOUR(AF292)),--(IFERROR(Flights_2026_09_3033343536373456789101112[entry_sector],"")=AG292),--(IFERROR(Flights_2026_09_3033343536373456789101112[nfl],-1)&gt;=AH292),--(IFERROR(Flights_2026_09_3033343536373456789101112[nfl],-1)&lt;=IF(AH292=450,450,AH292+9)))</f>
        <v>0</v>
      </c>
    </row>
    <row r="293" spans="1:35" x14ac:dyDescent="0.2">
      <c r="AF293" s="2">
        <v>0.66666666666666663</v>
      </c>
      <c r="AG293" t="s">
        <v>744</v>
      </c>
      <c r="AH293" s="17">
        <v>250</v>
      </c>
      <c r="AI293" s="17" cm="1">
        <f t="array" ref="AI293">SUMPRODUCT(--(IFERROR(HOUR(Flights_2026_09_3033343536373456789101112[entry_hour]),-1)=HOUR(AF293)),--(IFERROR(Flights_2026_09_3033343536373456789101112[entry_sector],"")=AG293),--(IFERROR(Flights_2026_09_3033343536373456789101112[nfl],-1)&gt;=AH293),--(IFERROR(Flights_2026_09_3033343536373456789101112[nfl],-1)&lt;=IF(AH293=450,450,AH293+9)))</f>
        <v>0</v>
      </c>
    </row>
    <row r="294" spans="1:35" x14ac:dyDescent="0.2">
      <c r="AF294" s="2">
        <v>0.66666666666666663</v>
      </c>
      <c r="AG294" t="s">
        <v>744</v>
      </c>
      <c r="AH294" s="17">
        <v>260</v>
      </c>
      <c r="AI294" s="17" cm="1">
        <f t="array" ref="AI294">SUMPRODUCT(--(IFERROR(HOUR(Flights_2026_09_3033343536373456789101112[entry_hour]),-1)=HOUR(AF294)),--(IFERROR(Flights_2026_09_3033343536373456789101112[entry_sector],"")=AG294),--(IFERROR(Flights_2026_09_3033343536373456789101112[nfl],-1)&gt;=AH294),--(IFERROR(Flights_2026_09_3033343536373456789101112[nfl],-1)&lt;=IF(AH294=450,450,AH294+9)))</f>
        <v>0</v>
      </c>
    </row>
    <row r="295" spans="1:35" x14ac:dyDescent="0.2">
      <c r="AF295" s="2">
        <v>0.66666666666666663</v>
      </c>
      <c r="AG295" t="s">
        <v>744</v>
      </c>
      <c r="AH295" s="17">
        <v>270</v>
      </c>
      <c r="AI295" s="17" cm="1">
        <f t="array" ref="AI295">SUMPRODUCT(--(IFERROR(HOUR(Flights_2026_09_3033343536373456789101112[entry_hour]),-1)=HOUR(AF295)),--(IFERROR(Flights_2026_09_3033343536373456789101112[entry_sector],"")=AG295),--(IFERROR(Flights_2026_09_3033343536373456789101112[nfl],-1)&gt;=AH295),--(IFERROR(Flights_2026_09_3033343536373456789101112[nfl],-1)&lt;=IF(AH295=450,450,AH295+9)))</f>
        <v>0</v>
      </c>
    </row>
    <row r="296" spans="1:35" x14ac:dyDescent="0.2">
      <c r="AF296" s="2">
        <v>0.66666666666666663</v>
      </c>
      <c r="AG296" t="s">
        <v>744</v>
      </c>
      <c r="AH296" s="17">
        <v>280</v>
      </c>
      <c r="AI296" s="17" cm="1">
        <f t="array" ref="AI296">SUMPRODUCT(--(IFERROR(HOUR(Flights_2026_09_3033343536373456789101112[entry_hour]),-1)=HOUR(AF296)),--(IFERROR(Flights_2026_09_3033343536373456789101112[entry_sector],"")=AG296),--(IFERROR(Flights_2026_09_3033343536373456789101112[nfl],-1)&gt;=AH296),--(IFERROR(Flights_2026_09_3033343536373456789101112[nfl],-1)&lt;=IF(AH296=450,450,AH296+9)))</f>
        <v>0</v>
      </c>
    </row>
    <row r="297" spans="1:35" x14ac:dyDescent="0.2">
      <c r="AF297" s="2">
        <v>0.66666666666666663</v>
      </c>
      <c r="AG297" t="s">
        <v>744</v>
      </c>
      <c r="AH297" s="17">
        <v>290</v>
      </c>
      <c r="AI297" s="17" cm="1">
        <f t="array" ref="AI297">SUMPRODUCT(--(IFERROR(HOUR(Flights_2026_09_3033343536373456789101112[entry_hour]),-1)=HOUR(AF297)),--(IFERROR(Flights_2026_09_3033343536373456789101112[entry_sector],"")=AG297),--(IFERROR(Flights_2026_09_3033343536373456789101112[nfl],-1)&gt;=AH297),--(IFERROR(Flights_2026_09_3033343536373456789101112[nfl],-1)&lt;=IF(AH297=450,450,AH297+9)))</f>
        <v>0</v>
      </c>
    </row>
    <row r="298" spans="1:35" x14ac:dyDescent="0.2">
      <c r="AF298" s="2">
        <v>0.66666666666666663</v>
      </c>
      <c r="AG298" t="s">
        <v>744</v>
      </c>
      <c r="AH298" s="17">
        <v>300</v>
      </c>
      <c r="AI298" s="17" cm="1">
        <f t="array" ref="AI298">SUMPRODUCT(--(IFERROR(HOUR(Flights_2026_09_3033343536373456789101112[entry_hour]),-1)=HOUR(AF298)),--(IFERROR(Flights_2026_09_3033343536373456789101112[entry_sector],"")=AG298),--(IFERROR(Flights_2026_09_3033343536373456789101112[nfl],-1)&gt;=AH298),--(IFERROR(Flights_2026_09_3033343536373456789101112[nfl],-1)&lt;=IF(AH298=450,450,AH298+9)))</f>
        <v>0</v>
      </c>
    </row>
    <row r="299" spans="1:35" x14ac:dyDescent="0.2">
      <c r="A299" s="3" t="s">
        <v>989</v>
      </c>
      <c r="B299" s="3" t="s">
        <v>785</v>
      </c>
      <c r="C299" s="3" t="s">
        <v>37</v>
      </c>
      <c r="D299" s="3" t="s">
        <v>786</v>
      </c>
      <c r="AF299" s="2">
        <v>0.66666666666666663</v>
      </c>
      <c r="AG299" t="s">
        <v>744</v>
      </c>
      <c r="AH299" s="17">
        <v>310</v>
      </c>
      <c r="AI299" s="17" cm="1">
        <f t="array" ref="AI299">SUMPRODUCT(--(IFERROR(HOUR(Flights_2026_09_3033343536373456789101112[entry_hour]),-1)=HOUR(AF299)),--(IFERROR(Flights_2026_09_3033343536373456789101112[entry_sector],"")=AG299),--(IFERROR(Flights_2026_09_3033343536373456789101112[nfl],-1)&gt;=AH299),--(IFERROR(Flights_2026_09_3033343536373456789101112[nfl],-1)&lt;=IF(AH299=450,450,AH299+9)))</f>
        <v>0</v>
      </c>
    </row>
    <row r="300" spans="1:35" x14ac:dyDescent="0.2">
      <c r="A300" s="4">
        <v>0.58333333333333337</v>
      </c>
      <c r="B300" s="5" cm="1">
        <f t="array" ref="B300">SUMPRODUCT(--(HOUR(Flights_2026_09_3033343536373456789101112[entry_hour])=HOUR($A300)),--(Flights_2026_09_3033343536373456789101112[TMA_Fix]=B$299))</f>
        <v>8</v>
      </c>
      <c r="C300" s="5" cm="1">
        <f t="array" ref="C300">SUMPRODUCT(--(HOUR(Flights_2026_09_3033343536373456789101112[entry_hour])=HOUR($A300)),--(Flights_2026_09_3033343536373456789101112[BPN_2]=C$299))</f>
        <v>2</v>
      </c>
      <c r="D300" s="5" cm="1">
        <f t="array" ref="D300">SUMPRODUCT(--(HOUR(Flights_2026_09_3033343536373456789101112[entry_hour])=HOUR($A300)),--(Flights_2026_09_3033343536373456789101112[TMA_Fix]=D$299))</f>
        <v>1</v>
      </c>
      <c r="AF300" s="2">
        <v>0.66666666666666663</v>
      </c>
      <c r="AG300" t="s">
        <v>744</v>
      </c>
      <c r="AH300" s="17">
        <v>320</v>
      </c>
      <c r="AI300" s="17" cm="1">
        <f t="array" ref="AI300">SUMPRODUCT(--(IFERROR(HOUR(Flights_2026_09_3033343536373456789101112[entry_hour]),-1)=HOUR(AF300)),--(IFERROR(Flights_2026_09_3033343536373456789101112[entry_sector],"")=AG300),--(IFERROR(Flights_2026_09_3033343536373456789101112[nfl],-1)&gt;=AH300),--(IFERROR(Flights_2026_09_3033343536373456789101112[nfl],-1)&lt;=IF(AH300=450,450,AH300+9)))</f>
        <v>0</v>
      </c>
    </row>
    <row r="301" spans="1:35" x14ac:dyDescent="0.2">
      <c r="A301" s="4">
        <v>0.625</v>
      </c>
      <c r="B301" s="5" cm="1">
        <f t="array" ref="B301">SUMPRODUCT(--(HOUR(Flights_2026_09_3033343536373456789101112[entry_hour])=HOUR($A301)),--(Flights_2026_09_3033343536373456789101112[TMA_Fix]=B$299))</f>
        <v>5</v>
      </c>
      <c r="C301" s="5" cm="1">
        <f t="array" ref="C301">SUMPRODUCT(--(HOUR(Flights_2026_09_3033343536373456789101112[entry_hour])=HOUR($A301)),--(Flights_2026_09_3033343536373456789101112[BPN_2]=C$299))</f>
        <v>12</v>
      </c>
      <c r="D301" s="5" cm="1">
        <f t="array" ref="D301">SUMPRODUCT(--(HOUR(Flights_2026_09_3033343536373456789101112[entry_hour])=HOUR($A301)),--(Flights_2026_09_3033343536373456789101112[TMA_Fix]=D$299))</f>
        <v>3</v>
      </c>
      <c r="AF301" s="2">
        <v>0.66666666666666663</v>
      </c>
      <c r="AG301" t="s">
        <v>744</v>
      </c>
      <c r="AH301" s="17">
        <v>330</v>
      </c>
      <c r="AI301" s="17" cm="1">
        <f t="array" ref="AI301">SUMPRODUCT(--(IFERROR(HOUR(Flights_2026_09_3033343536373456789101112[entry_hour]),-1)=HOUR(AF301)),--(IFERROR(Flights_2026_09_3033343536373456789101112[entry_sector],"")=AG301),--(IFERROR(Flights_2026_09_3033343536373456789101112[nfl],-1)&gt;=AH301),--(IFERROR(Flights_2026_09_3033343536373456789101112[nfl],-1)&lt;=IF(AH301=450,450,AH301+9)))</f>
        <v>0</v>
      </c>
    </row>
    <row r="302" spans="1:35" x14ac:dyDescent="0.2">
      <c r="A302" s="4">
        <v>0.66666666666666663</v>
      </c>
      <c r="B302" s="5" cm="1">
        <f t="array" ref="B302">SUMPRODUCT(--(HOUR(Flights_2026_09_3033343536373456789101112[entry_hour])=HOUR($A302)),--(Flights_2026_09_3033343536373456789101112[TMA_Fix]=B$299))</f>
        <v>11</v>
      </c>
      <c r="C302" s="5" cm="1">
        <f t="array" ref="C302">SUMPRODUCT(--(HOUR(Flights_2026_09_3033343536373456789101112[entry_hour])=HOUR($A302)),--(Flights_2026_09_3033343536373456789101112[BPN_2]=C$299))</f>
        <v>6</v>
      </c>
      <c r="D302" s="5" cm="1">
        <f t="array" ref="D302">SUMPRODUCT(--(HOUR(Flights_2026_09_3033343536373456789101112[entry_hour])=HOUR($A302)),--(Flights_2026_09_3033343536373456789101112[TMA_Fix]=D$299))</f>
        <v>1</v>
      </c>
      <c r="AF302" s="2">
        <v>0.66666666666666663</v>
      </c>
      <c r="AG302" t="s">
        <v>744</v>
      </c>
      <c r="AH302" s="17">
        <v>340</v>
      </c>
      <c r="AI302" s="17" cm="1">
        <f t="array" ref="AI302">SUMPRODUCT(--(IFERROR(HOUR(Flights_2026_09_3033343536373456789101112[entry_hour]),-1)=HOUR(AF302)),--(IFERROR(Flights_2026_09_3033343536373456789101112[entry_sector],"")=AG302),--(IFERROR(Flights_2026_09_3033343536373456789101112[nfl],-1)&gt;=AH302),--(IFERROR(Flights_2026_09_3033343536373456789101112[nfl],-1)&lt;=IF(AH302=450,450,AH302+9)))</f>
        <v>0</v>
      </c>
    </row>
    <row r="303" spans="1:35" x14ac:dyDescent="0.2">
      <c r="A303" s="4">
        <v>0.70833333333333337</v>
      </c>
      <c r="B303" s="5" cm="1">
        <f t="array" ref="B303">SUMPRODUCT(--(HOUR(Flights_2026_09_3033343536373456789101112[entry_hour])=HOUR($A303)),--(Flights_2026_09_3033343536373456789101112[TMA_Fix]=B$299))</f>
        <v>12</v>
      </c>
      <c r="C303" s="5" cm="1">
        <f t="array" ref="C303">SUMPRODUCT(--(HOUR(Flights_2026_09_3033343536373456789101112[entry_hour])=HOUR($A303)),--(Flights_2026_09_3033343536373456789101112[BPN_2]=C$299))</f>
        <v>5</v>
      </c>
      <c r="D303" s="5" cm="1">
        <f t="array" ref="D303">SUMPRODUCT(--(HOUR(Flights_2026_09_3033343536373456789101112[entry_hour])=HOUR($A303)),--(Flights_2026_09_3033343536373456789101112[TMA_Fix]=D$299))</f>
        <v>2</v>
      </c>
      <c r="AF303" s="2">
        <v>0.66666666666666663</v>
      </c>
      <c r="AG303" t="s">
        <v>744</v>
      </c>
      <c r="AH303" s="17">
        <v>350</v>
      </c>
      <c r="AI303" s="17" cm="1">
        <f t="array" ref="AI303">SUMPRODUCT(--(IFERROR(HOUR(Flights_2026_09_3033343536373456789101112[entry_hour]),-1)=HOUR(AF303)),--(IFERROR(Flights_2026_09_3033343536373456789101112[entry_sector],"")=AG303),--(IFERROR(Flights_2026_09_3033343536373456789101112[nfl],-1)&gt;=AH303),--(IFERROR(Flights_2026_09_3033343536373456789101112[nfl],-1)&lt;=IF(AH303=450,450,AH303+9)))</f>
        <v>1</v>
      </c>
    </row>
    <row r="304" spans="1:35" x14ac:dyDescent="0.2">
      <c r="A304" s="4">
        <v>0.75</v>
      </c>
      <c r="B304" s="5" cm="1">
        <f t="array" ref="B304">SUMPRODUCT(--(HOUR(Flights_2026_09_3033343536373456789101112[entry_hour])=HOUR($A304)),--(Flights_2026_09_3033343536373456789101112[TMA_Fix]=B$299))</f>
        <v>11</v>
      </c>
      <c r="C304" s="5" cm="1">
        <f t="array" ref="C304">SUMPRODUCT(--(HOUR(Flights_2026_09_3033343536373456789101112[entry_hour])=HOUR($A304)),--(Flights_2026_09_3033343536373456789101112[BPN_2]=C$299))</f>
        <v>5</v>
      </c>
      <c r="D304" s="5" cm="1">
        <f t="array" ref="D304">SUMPRODUCT(--(HOUR(Flights_2026_09_3033343536373456789101112[entry_hour])=HOUR($A304)),--(Flights_2026_09_3033343536373456789101112[TMA_Fix]=D$299))</f>
        <v>1</v>
      </c>
      <c r="AF304" s="2">
        <v>0.66666666666666663</v>
      </c>
      <c r="AG304" t="s">
        <v>744</v>
      </c>
      <c r="AH304" s="17">
        <v>360</v>
      </c>
      <c r="AI304" s="17" cm="1">
        <f t="array" ref="AI304">SUMPRODUCT(--(IFERROR(HOUR(Flights_2026_09_3033343536373456789101112[entry_hour]),-1)=HOUR(AF304)),--(IFERROR(Flights_2026_09_3033343536373456789101112[entry_sector],"")=AG304),--(IFERROR(Flights_2026_09_3033343536373456789101112[nfl],-1)&gt;=AH304),--(IFERROR(Flights_2026_09_3033343536373456789101112[nfl],-1)&lt;=IF(AH304=450,450,AH304+9)))</f>
        <v>0</v>
      </c>
    </row>
    <row r="305" spans="1:35" x14ac:dyDescent="0.2">
      <c r="A305" s="4">
        <v>0.79166666666666663</v>
      </c>
      <c r="B305" s="5" cm="1">
        <f t="array" ref="B305">SUMPRODUCT(--(HOUR(Flights_2026_09_3033343536373456789101112[entry_hour])=HOUR($A305)),--(Flights_2026_09_3033343536373456789101112[TMA_Fix]=B$299))</f>
        <v>8</v>
      </c>
      <c r="C305" s="5" cm="1">
        <f t="array" ref="C305">SUMPRODUCT(--(HOUR(Flights_2026_09_3033343536373456789101112[entry_hour])=HOUR($A305)),--(Flights_2026_09_3033343536373456789101112[BPN_2]=C$299))</f>
        <v>3</v>
      </c>
      <c r="D305" s="5" cm="1">
        <f t="array" ref="D305">SUMPRODUCT(--(HOUR(Flights_2026_09_3033343536373456789101112[entry_hour])=HOUR($A305)),--(Flights_2026_09_3033343536373456789101112[TMA_Fix]=D$299))</f>
        <v>2</v>
      </c>
      <c r="AF305" s="2">
        <v>0.66666666666666663</v>
      </c>
      <c r="AG305" t="s">
        <v>744</v>
      </c>
      <c r="AH305" s="17">
        <v>370</v>
      </c>
      <c r="AI305" s="17" cm="1">
        <f t="array" ref="AI305">SUMPRODUCT(--(IFERROR(HOUR(Flights_2026_09_3033343536373456789101112[entry_hour]),-1)=HOUR(AF305)),--(IFERROR(Flights_2026_09_3033343536373456789101112[entry_sector],"")=AG305),--(IFERROR(Flights_2026_09_3033343536373456789101112[nfl],-1)&gt;=AH305),--(IFERROR(Flights_2026_09_3033343536373456789101112[nfl],-1)&lt;=IF(AH305=450,450,AH305+9)))</f>
        <v>0</v>
      </c>
    </row>
    <row r="306" spans="1:35" x14ac:dyDescent="0.2">
      <c r="A306" s="4">
        <v>0.83333333333333337</v>
      </c>
      <c r="B306" s="5" cm="1">
        <f t="array" ref="B306">SUMPRODUCT(--(HOUR(Flights_2026_09_3033343536373456789101112[entry_hour])=HOUR($A306)),--(Flights_2026_09_3033343536373456789101112[TMA_Fix]=B$299))</f>
        <v>6</v>
      </c>
      <c r="C306" s="5" cm="1">
        <f t="array" ref="C306">SUMPRODUCT(--(HOUR(Flights_2026_09_3033343536373456789101112[entry_hour])=HOUR($A306)),--(Flights_2026_09_3033343536373456789101112[BPN_2]=C$299))</f>
        <v>2</v>
      </c>
      <c r="D306" s="5" cm="1">
        <f t="array" ref="D306">SUMPRODUCT(--(HOUR(Flights_2026_09_3033343536373456789101112[entry_hour])=HOUR($A306)),--(Flights_2026_09_3033343536373456789101112[TMA_Fix]=D$299))</f>
        <v>4</v>
      </c>
      <c r="AF306" s="2">
        <v>0.66666666666666663</v>
      </c>
      <c r="AG306" t="s">
        <v>744</v>
      </c>
      <c r="AH306" s="17">
        <v>380</v>
      </c>
      <c r="AI306" s="17" cm="1">
        <f t="array" ref="AI306">SUMPRODUCT(--(IFERROR(HOUR(Flights_2026_09_3033343536373456789101112[entry_hour]),-1)=HOUR(AF306)),--(IFERROR(Flights_2026_09_3033343536373456789101112[entry_sector],"")=AG306),--(IFERROR(Flights_2026_09_3033343536373456789101112[nfl],-1)&gt;=AH306),--(IFERROR(Flights_2026_09_3033343536373456789101112[nfl],-1)&lt;=IF(AH306=450,450,AH306+9)))</f>
        <v>0</v>
      </c>
    </row>
    <row r="307" spans="1:35" x14ac:dyDescent="0.2">
      <c r="A307" s="4">
        <v>0.875</v>
      </c>
      <c r="B307" s="5" cm="1">
        <f t="array" ref="B307">SUMPRODUCT(--(HOUR(Flights_2026_09_3033343536373456789101112[entry_hour])=HOUR($A307)),--(Flights_2026_09_3033343536373456789101112[TMA_Fix]=B$299))</f>
        <v>3</v>
      </c>
      <c r="C307" s="5" cm="1">
        <f t="array" ref="C307">SUMPRODUCT(--(HOUR(Flights_2026_09_3033343536373456789101112[entry_hour])=HOUR($A307)),--(Flights_2026_09_3033343536373456789101112[BPN_2]=C$299))</f>
        <v>0</v>
      </c>
      <c r="D307" s="5" cm="1">
        <f t="array" ref="D307">SUMPRODUCT(--(HOUR(Flights_2026_09_3033343536373456789101112[entry_hour])=HOUR($A307)),--(Flights_2026_09_3033343536373456789101112[TMA_Fix]=D$299))</f>
        <v>1</v>
      </c>
      <c r="AF307" s="2">
        <v>0.66666666666666663</v>
      </c>
      <c r="AG307" t="s">
        <v>744</v>
      </c>
      <c r="AH307" s="17">
        <v>390</v>
      </c>
      <c r="AI307" s="17" cm="1">
        <f t="array" ref="AI307">SUMPRODUCT(--(IFERROR(HOUR(Flights_2026_09_3033343536373456789101112[entry_hour]),-1)=HOUR(AF307)),--(IFERROR(Flights_2026_09_3033343536373456789101112[entry_sector],"")=AG307),--(IFERROR(Flights_2026_09_3033343536373456789101112[nfl],-1)&gt;=AH307),--(IFERROR(Flights_2026_09_3033343536373456789101112[nfl],-1)&lt;=IF(AH307=450,450,AH307+9)))</f>
        <v>0</v>
      </c>
    </row>
    <row r="308" spans="1:35" x14ac:dyDescent="0.2">
      <c r="A308" s="4">
        <v>0.91666666666666663</v>
      </c>
      <c r="B308" s="5" cm="1">
        <f t="array" ref="B308">SUMPRODUCT(--(HOUR(Flights_2026_09_3033343536373456789101112[entry_hour])=HOUR($A308)),--(Flights_2026_09_3033343536373456789101112[TMA_Fix]=B$299))</f>
        <v>4</v>
      </c>
      <c r="C308" s="5" cm="1">
        <f t="array" ref="C308">SUMPRODUCT(--(HOUR(Flights_2026_09_3033343536373456789101112[entry_hour])=HOUR($A308)),--(Flights_2026_09_3033343536373456789101112[BPN_2]=C$299))</f>
        <v>2</v>
      </c>
      <c r="D308" s="5" cm="1">
        <f t="array" ref="D308">SUMPRODUCT(--(HOUR(Flights_2026_09_3033343536373456789101112[entry_hour])=HOUR($A308)),--(Flights_2026_09_3033343536373456789101112[TMA_Fix]=D$299))</f>
        <v>1</v>
      </c>
      <c r="AF308" s="2">
        <v>0.66666666666666663</v>
      </c>
      <c r="AG308" t="s">
        <v>744</v>
      </c>
      <c r="AH308" s="17">
        <v>400</v>
      </c>
      <c r="AI308" s="17" cm="1">
        <f t="array" ref="AI308">SUMPRODUCT(--(IFERROR(HOUR(Flights_2026_09_3033343536373456789101112[entry_hour]),-1)=HOUR(AF308)),--(IFERROR(Flights_2026_09_3033343536373456789101112[entry_sector],"")=AG308),--(IFERROR(Flights_2026_09_3033343536373456789101112[nfl],-1)&gt;=AH308),--(IFERROR(Flights_2026_09_3033343536373456789101112[nfl],-1)&lt;=IF(AH308=450,450,AH308+9)))</f>
        <v>0</v>
      </c>
    </row>
    <row r="309" spans="1:35" x14ac:dyDescent="0.2">
      <c r="AF309" s="2">
        <v>0.66666666666666663</v>
      </c>
      <c r="AG309" t="s">
        <v>744</v>
      </c>
      <c r="AH309" s="17">
        <v>410</v>
      </c>
      <c r="AI309" s="17" cm="1">
        <f t="array" ref="AI309">SUMPRODUCT(--(IFERROR(HOUR(Flights_2026_09_3033343536373456789101112[entry_hour]),-1)=HOUR(AF309)),--(IFERROR(Flights_2026_09_3033343536373456789101112[entry_sector],"")=AG309),--(IFERROR(Flights_2026_09_3033343536373456789101112[nfl],-1)&gt;=AH309),--(IFERROR(Flights_2026_09_3033343536373456789101112[nfl],-1)&lt;=IF(AH309=450,450,AH309+9)))</f>
        <v>0</v>
      </c>
    </row>
    <row r="310" spans="1:35" x14ac:dyDescent="0.2">
      <c r="AF310" s="2">
        <v>0.66666666666666663</v>
      </c>
      <c r="AG310" t="s">
        <v>744</v>
      </c>
      <c r="AH310" s="17">
        <v>420</v>
      </c>
      <c r="AI310" s="17" cm="1">
        <f t="array" ref="AI310">SUMPRODUCT(--(IFERROR(HOUR(Flights_2026_09_3033343536373456789101112[entry_hour]),-1)=HOUR(AF310)),--(IFERROR(Flights_2026_09_3033343536373456789101112[entry_sector],"")=AG310),--(IFERROR(Flights_2026_09_3033343536373456789101112[nfl],-1)&gt;=AH310),--(IFERROR(Flights_2026_09_3033343536373456789101112[nfl],-1)&lt;=IF(AH310=450,450,AH310+9)))</f>
        <v>0</v>
      </c>
    </row>
    <row r="311" spans="1:35" ht="19" x14ac:dyDescent="0.2">
      <c r="A311" s="36" t="s">
        <v>2167</v>
      </c>
      <c r="B311" s="36"/>
      <c r="C311" s="36"/>
      <c r="D311" s="36"/>
      <c r="E311" s="36"/>
      <c r="F311" s="36"/>
      <c r="G311" s="36"/>
      <c r="H311" s="36"/>
      <c r="I311" s="36"/>
      <c r="J311" s="36"/>
      <c r="K311" s="36"/>
      <c r="L311" s="36"/>
      <c r="M311" s="36"/>
      <c r="N311" s="36"/>
      <c r="O311" s="36"/>
      <c r="AF311" s="2">
        <v>0.66666666666666663</v>
      </c>
      <c r="AG311" t="s">
        <v>744</v>
      </c>
      <c r="AH311" s="17">
        <v>430</v>
      </c>
      <c r="AI311" s="17" cm="1">
        <f t="array" ref="AI311">SUMPRODUCT(--(IFERROR(HOUR(Flights_2026_09_3033343536373456789101112[entry_hour]),-1)=HOUR(AF311)),--(IFERROR(Flights_2026_09_3033343536373456789101112[entry_sector],"")=AG311),--(IFERROR(Flights_2026_09_3033343536373456789101112[nfl],-1)&gt;=AH311),--(IFERROR(Flights_2026_09_3033343536373456789101112[nfl],-1)&lt;=IF(AH311=450,450,AH311+9)))</f>
        <v>0</v>
      </c>
    </row>
    <row r="312" spans="1:35" x14ac:dyDescent="0.2">
      <c r="AF312" s="2">
        <v>0.66666666666666663</v>
      </c>
      <c r="AG312" t="s">
        <v>744</v>
      </c>
      <c r="AH312" s="17">
        <v>440</v>
      </c>
      <c r="AI312" s="17" cm="1">
        <f t="array" ref="AI312">SUMPRODUCT(--(IFERROR(HOUR(Flights_2026_09_3033343536373456789101112[entry_hour]),-1)=HOUR(AF312)),--(IFERROR(Flights_2026_09_3033343536373456789101112[entry_sector],"")=AG312),--(IFERROR(Flights_2026_09_3033343536373456789101112[nfl],-1)&gt;=AH312),--(IFERROR(Flights_2026_09_3033343536373456789101112[nfl],-1)&lt;=IF(AH312=450,450,AH312+9)))</f>
        <v>0</v>
      </c>
    </row>
    <row r="313" spans="1:35" x14ac:dyDescent="0.2">
      <c r="AF313" s="2">
        <v>0.66666666666666663</v>
      </c>
      <c r="AG313" t="s">
        <v>744</v>
      </c>
      <c r="AH313" s="17">
        <v>450</v>
      </c>
      <c r="AI313" s="17" cm="1">
        <f t="array" ref="AI313">SUMPRODUCT(--(IFERROR(HOUR(Flights_2026_09_3033343536373456789101112[entry_hour]),-1)=HOUR(AF313)),--(IFERROR(Flights_2026_09_3033343536373456789101112[entry_sector],"")=AG313),--(IFERROR(Flights_2026_09_3033343536373456789101112[nfl],-1)&gt;=AH313),--(IFERROR(Flights_2026_09_3033343536373456789101112[nfl],-1)&lt;=IF(AH313=450,450,AH313+9)))</f>
        <v>0</v>
      </c>
    </row>
    <row r="314" spans="1:35" x14ac:dyDescent="0.2">
      <c r="AF314" s="2">
        <v>0.66666666666666663</v>
      </c>
      <c r="AG314" t="s">
        <v>745</v>
      </c>
      <c r="AH314" s="17">
        <v>200</v>
      </c>
      <c r="AI314" s="17" cm="1">
        <f t="array" ref="AI314">SUMPRODUCT(--(IFERROR(HOUR(Flights_2026_09_3033343536373456789101112[entry_hour]),-1)=HOUR(AF314)),--(IFERROR(Flights_2026_09_3033343536373456789101112[entry_sector],"")=AG314),--(IFERROR(Flights_2026_09_3033343536373456789101112[nfl],-1)&gt;=AH314),--(IFERROR(Flights_2026_09_3033343536373456789101112[nfl],-1)&lt;=IF(AH314=450,450,AH314+9)))</f>
        <v>0</v>
      </c>
    </row>
    <row r="315" spans="1:35" x14ac:dyDescent="0.2">
      <c r="AF315" s="2">
        <v>0.66666666666666663</v>
      </c>
      <c r="AG315" t="s">
        <v>745</v>
      </c>
      <c r="AH315" s="17">
        <v>210</v>
      </c>
      <c r="AI315" s="17" cm="1">
        <f t="array" ref="AI315">SUMPRODUCT(--(IFERROR(HOUR(Flights_2026_09_3033343536373456789101112[entry_hour]),-1)=HOUR(AF315)),--(IFERROR(Flights_2026_09_3033343536373456789101112[entry_sector],"")=AG315),--(IFERROR(Flights_2026_09_3033343536373456789101112[nfl],-1)&gt;=AH315),--(IFERROR(Flights_2026_09_3033343536373456789101112[nfl],-1)&lt;=IF(AH315=450,450,AH315+9)))</f>
        <v>0</v>
      </c>
    </row>
    <row r="316" spans="1:35" x14ac:dyDescent="0.2">
      <c r="AF316" s="2">
        <v>0.66666666666666663</v>
      </c>
      <c r="AG316" t="s">
        <v>745</v>
      </c>
      <c r="AH316" s="17">
        <v>220</v>
      </c>
      <c r="AI316" s="17" cm="1">
        <f t="array" ref="AI316">SUMPRODUCT(--(IFERROR(HOUR(Flights_2026_09_3033343536373456789101112[entry_hour]),-1)=HOUR(AF316)),--(IFERROR(Flights_2026_09_3033343536373456789101112[entry_sector],"")=AG316),--(IFERROR(Flights_2026_09_3033343536373456789101112[nfl],-1)&gt;=AH316),--(IFERROR(Flights_2026_09_3033343536373456789101112[nfl],-1)&lt;=IF(AH316=450,450,AH316+9)))</f>
        <v>0</v>
      </c>
    </row>
    <row r="317" spans="1:35" x14ac:dyDescent="0.2">
      <c r="AF317" s="2">
        <v>0.66666666666666663</v>
      </c>
      <c r="AG317" t="s">
        <v>745</v>
      </c>
      <c r="AH317" s="17">
        <v>230</v>
      </c>
      <c r="AI317" s="17" cm="1">
        <f t="array" ref="AI317">SUMPRODUCT(--(IFERROR(HOUR(Flights_2026_09_3033343536373456789101112[entry_hour]),-1)=HOUR(AF317)),--(IFERROR(Flights_2026_09_3033343536373456789101112[entry_sector],"")=AG317),--(IFERROR(Flights_2026_09_3033343536373456789101112[nfl],-1)&gt;=AH317),--(IFERROR(Flights_2026_09_3033343536373456789101112[nfl],-1)&lt;=IF(AH317=450,450,AH317+9)))</f>
        <v>0</v>
      </c>
    </row>
    <row r="318" spans="1:35" x14ac:dyDescent="0.2">
      <c r="AF318" s="2">
        <v>0.66666666666666663</v>
      </c>
      <c r="AG318" t="s">
        <v>745</v>
      </c>
      <c r="AH318" s="17">
        <v>240</v>
      </c>
      <c r="AI318" s="17" cm="1">
        <f t="array" ref="AI318">SUMPRODUCT(--(IFERROR(HOUR(Flights_2026_09_3033343536373456789101112[entry_hour]),-1)=HOUR(AF318)),--(IFERROR(Flights_2026_09_3033343536373456789101112[entry_sector],"")=AG318),--(IFERROR(Flights_2026_09_3033343536373456789101112[nfl],-1)&gt;=AH318),--(IFERROR(Flights_2026_09_3033343536373456789101112[nfl],-1)&lt;=IF(AH318=450,450,AH318+9)))</f>
        <v>0</v>
      </c>
    </row>
    <row r="319" spans="1:35" x14ac:dyDescent="0.2">
      <c r="AF319" s="2">
        <v>0.66666666666666663</v>
      </c>
      <c r="AG319" t="s">
        <v>745</v>
      </c>
      <c r="AH319" s="17">
        <v>250</v>
      </c>
      <c r="AI319" s="17" cm="1">
        <f t="array" ref="AI319">SUMPRODUCT(--(IFERROR(HOUR(Flights_2026_09_3033343536373456789101112[entry_hour]),-1)=HOUR(AF319)),--(IFERROR(Flights_2026_09_3033343536373456789101112[entry_sector],"")=AG319),--(IFERROR(Flights_2026_09_3033343536373456789101112[nfl],-1)&gt;=AH319),--(IFERROR(Flights_2026_09_3033343536373456789101112[nfl],-1)&lt;=IF(AH319=450,450,AH319+9)))</f>
        <v>0</v>
      </c>
    </row>
    <row r="320" spans="1:35" x14ac:dyDescent="0.2">
      <c r="AF320" s="2">
        <v>0.66666666666666663</v>
      </c>
      <c r="AG320" t="s">
        <v>745</v>
      </c>
      <c r="AH320" s="17">
        <v>260</v>
      </c>
      <c r="AI320" s="17" cm="1">
        <f t="array" ref="AI320">SUMPRODUCT(--(IFERROR(HOUR(Flights_2026_09_3033343536373456789101112[entry_hour]),-1)=HOUR(AF320)),--(IFERROR(Flights_2026_09_3033343536373456789101112[entry_sector],"")=AG320),--(IFERROR(Flights_2026_09_3033343536373456789101112[nfl],-1)&gt;=AH320),--(IFERROR(Flights_2026_09_3033343536373456789101112[nfl],-1)&lt;=IF(AH320=450,450,AH320+9)))</f>
        <v>0</v>
      </c>
    </row>
    <row r="321" spans="1:35" x14ac:dyDescent="0.2">
      <c r="AF321" s="2">
        <v>0.66666666666666663</v>
      </c>
      <c r="AG321" t="s">
        <v>745</v>
      </c>
      <c r="AH321" s="17">
        <v>270</v>
      </c>
      <c r="AI321" s="17" cm="1">
        <f t="array" ref="AI321">SUMPRODUCT(--(IFERROR(HOUR(Flights_2026_09_3033343536373456789101112[entry_hour]),-1)=HOUR(AF321)),--(IFERROR(Flights_2026_09_3033343536373456789101112[entry_sector],"")=AG321),--(IFERROR(Flights_2026_09_3033343536373456789101112[nfl],-1)&gt;=AH321),--(IFERROR(Flights_2026_09_3033343536373456789101112[nfl],-1)&lt;=IF(AH321=450,450,AH321+9)))</f>
        <v>0</v>
      </c>
    </row>
    <row r="322" spans="1:35" x14ac:dyDescent="0.2">
      <c r="AF322" s="2">
        <v>0.66666666666666663</v>
      </c>
      <c r="AG322" t="s">
        <v>745</v>
      </c>
      <c r="AH322" s="17">
        <v>280</v>
      </c>
      <c r="AI322" s="17" cm="1">
        <f t="array" ref="AI322">SUMPRODUCT(--(IFERROR(HOUR(Flights_2026_09_3033343536373456789101112[entry_hour]),-1)=HOUR(AF322)),--(IFERROR(Flights_2026_09_3033343536373456789101112[entry_sector],"")=AG322),--(IFERROR(Flights_2026_09_3033343536373456789101112[nfl],-1)&gt;=AH322),--(IFERROR(Flights_2026_09_3033343536373456789101112[nfl],-1)&lt;=IF(AH322=450,450,AH322+9)))</f>
        <v>0</v>
      </c>
    </row>
    <row r="323" spans="1:35" x14ac:dyDescent="0.2">
      <c r="AF323" s="2">
        <v>0.66666666666666663</v>
      </c>
      <c r="AG323" t="s">
        <v>745</v>
      </c>
      <c r="AH323" s="17">
        <v>290</v>
      </c>
      <c r="AI323" s="17" cm="1">
        <f t="array" ref="AI323">SUMPRODUCT(--(IFERROR(HOUR(Flights_2026_09_3033343536373456789101112[entry_hour]),-1)=HOUR(AF323)),--(IFERROR(Flights_2026_09_3033343536373456789101112[entry_sector],"")=AG323),--(IFERROR(Flights_2026_09_3033343536373456789101112[nfl],-1)&gt;=AH323),--(IFERROR(Flights_2026_09_3033343536373456789101112[nfl],-1)&lt;=IF(AH323=450,450,AH323+9)))</f>
        <v>0</v>
      </c>
    </row>
    <row r="324" spans="1:35" x14ac:dyDescent="0.2">
      <c r="AF324" s="2">
        <v>0.66666666666666663</v>
      </c>
      <c r="AG324" t="s">
        <v>745</v>
      </c>
      <c r="AH324" s="17">
        <v>300</v>
      </c>
      <c r="AI324" s="17" cm="1">
        <f t="array" ref="AI324">SUMPRODUCT(--(IFERROR(HOUR(Flights_2026_09_3033343536373456789101112[entry_hour]),-1)=HOUR(AF324)),--(IFERROR(Flights_2026_09_3033343536373456789101112[entry_sector],"")=AG324),--(IFERROR(Flights_2026_09_3033343536373456789101112[nfl],-1)&gt;=AH324),--(IFERROR(Flights_2026_09_3033343536373456789101112[nfl],-1)&lt;=IF(AH324=450,450,AH324+9)))</f>
        <v>0</v>
      </c>
    </row>
    <row r="325" spans="1:35" x14ac:dyDescent="0.2">
      <c r="AF325" s="2">
        <v>0.66666666666666663</v>
      </c>
      <c r="AG325" t="s">
        <v>745</v>
      </c>
      <c r="AH325" s="17">
        <v>310</v>
      </c>
      <c r="AI325" s="17" cm="1">
        <f t="array" ref="AI325">SUMPRODUCT(--(IFERROR(HOUR(Flights_2026_09_3033343536373456789101112[entry_hour]),-1)=HOUR(AF325)),--(IFERROR(Flights_2026_09_3033343536373456789101112[entry_sector],"")=AG325),--(IFERROR(Flights_2026_09_3033343536373456789101112[nfl],-1)&gt;=AH325),--(IFERROR(Flights_2026_09_3033343536373456789101112[nfl],-1)&lt;=IF(AH325=450,450,AH325+9)))</f>
        <v>0</v>
      </c>
    </row>
    <row r="326" spans="1:35" x14ac:dyDescent="0.2">
      <c r="AF326" s="2">
        <v>0.66666666666666663</v>
      </c>
      <c r="AG326" t="s">
        <v>745</v>
      </c>
      <c r="AH326" s="17">
        <v>320</v>
      </c>
      <c r="AI326" s="17" cm="1">
        <f t="array" ref="AI326">SUMPRODUCT(--(IFERROR(HOUR(Flights_2026_09_3033343536373456789101112[entry_hour]),-1)=HOUR(AF326)),--(IFERROR(Flights_2026_09_3033343536373456789101112[entry_sector],"")=AG326),--(IFERROR(Flights_2026_09_3033343536373456789101112[nfl],-1)&gt;=AH326),--(IFERROR(Flights_2026_09_3033343536373456789101112[nfl],-1)&lt;=IF(AH326=450,450,AH326+9)))</f>
        <v>0</v>
      </c>
    </row>
    <row r="327" spans="1:35" x14ac:dyDescent="0.2">
      <c r="AF327" s="2">
        <v>0.66666666666666663</v>
      </c>
      <c r="AG327" t="s">
        <v>745</v>
      </c>
      <c r="AH327" s="17">
        <v>330</v>
      </c>
      <c r="AI327" s="17" cm="1">
        <f t="array" ref="AI327">SUMPRODUCT(--(IFERROR(HOUR(Flights_2026_09_3033343536373456789101112[entry_hour]),-1)=HOUR(AF327)),--(IFERROR(Flights_2026_09_3033343536373456789101112[entry_sector],"")=AG327),--(IFERROR(Flights_2026_09_3033343536373456789101112[nfl],-1)&gt;=AH327),--(IFERROR(Flights_2026_09_3033343536373456789101112[nfl],-1)&lt;=IF(AH327=450,450,AH327+9)))</f>
        <v>4</v>
      </c>
    </row>
    <row r="328" spans="1:35" x14ac:dyDescent="0.2">
      <c r="AF328" s="2">
        <v>0.66666666666666663</v>
      </c>
      <c r="AG328" t="s">
        <v>745</v>
      </c>
      <c r="AH328" s="17">
        <v>340</v>
      </c>
      <c r="AI328" s="17" cm="1">
        <f t="array" ref="AI328">SUMPRODUCT(--(IFERROR(HOUR(Flights_2026_09_3033343536373456789101112[entry_hour]),-1)=HOUR(AF328)),--(IFERROR(Flights_2026_09_3033343536373456789101112[entry_sector],"")=AG328),--(IFERROR(Flights_2026_09_3033343536373456789101112[nfl],-1)&gt;=AH328),--(IFERROR(Flights_2026_09_3033343536373456789101112[nfl],-1)&lt;=IF(AH328=450,450,AH328+9)))</f>
        <v>0</v>
      </c>
    </row>
    <row r="329" spans="1:35" x14ac:dyDescent="0.2">
      <c r="AF329" s="2">
        <v>0.66666666666666663</v>
      </c>
      <c r="AG329" t="s">
        <v>745</v>
      </c>
      <c r="AH329" s="17">
        <v>350</v>
      </c>
      <c r="AI329" s="17" cm="1">
        <f t="array" ref="AI329">SUMPRODUCT(--(IFERROR(HOUR(Flights_2026_09_3033343536373456789101112[entry_hour]),-1)=HOUR(AF329)),--(IFERROR(Flights_2026_09_3033343536373456789101112[entry_sector],"")=AG329),--(IFERROR(Flights_2026_09_3033343536373456789101112[nfl],-1)&gt;=AH329),--(IFERROR(Flights_2026_09_3033343536373456789101112[nfl],-1)&lt;=IF(AH329=450,450,AH329+9)))</f>
        <v>2</v>
      </c>
    </row>
    <row r="330" spans="1:35" x14ac:dyDescent="0.2">
      <c r="AF330" s="2">
        <v>0.66666666666666663</v>
      </c>
      <c r="AG330" t="s">
        <v>745</v>
      </c>
      <c r="AH330" s="17">
        <v>360</v>
      </c>
      <c r="AI330" s="17" cm="1">
        <f t="array" ref="AI330">SUMPRODUCT(--(IFERROR(HOUR(Flights_2026_09_3033343536373456789101112[entry_hour]),-1)=HOUR(AF330)),--(IFERROR(Flights_2026_09_3033343536373456789101112[entry_sector],"")=AG330),--(IFERROR(Flights_2026_09_3033343536373456789101112[nfl],-1)&gt;=AH330),--(IFERROR(Flights_2026_09_3033343536373456789101112[nfl],-1)&lt;=IF(AH330=450,450,AH330+9)))</f>
        <v>0</v>
      </c>
    </row>
    <row r="331" spans="1:35" x14ac:dyDescent="0.2">
      <c r="AF331" s="2">
        <v>0.66666666666666663</v>
      </c>
      <c r="AG331" t="s">
        <v>745</v>
      </c>
      <c r="AH331" s="17">
        <v>370</v>
      </c>
      <c r="AI331" s="17" cm="1">
        <f t="array" ref="AI331">SUMPRODUCT(--(IFERROR(HOUR(Flights_2026_09_3033343536373456789101112[entry_hour]),-1)=HOUR(AF331)),--(IFERROR(Flights_2026_09_3033343536373456789101112[entry_sector],"")=AG331),--(IFERROR(Flights_2026_09_3033343536373456789101112[nfl],-1)&gt;=AH331),--(IFERROR(Flights_2026_09_3033343536373456789101112[nfl],-1)&lt;=IF(AH331=450,450,AH331+9)))</f>
        <v>1</v>
      </c>
    </row>
    <row r="332" spans="1:35" x14ac:dyDescent="0.2">
      <c r="AF332" s="2">
        <v>0.66666666666666663</v>
      </c>
      <c r="AG332" t="s">
        <v>745</v>
      </c>
      <c r="AH332" s="17">
        <v>380</v>
      </c>
      <c r="AI332" s="17" cm="1">
        <f t="array" ref="AI332">SUMPRODUCT(--(IFERROR(HOUR(Flights_2026_09_3033343536373456789101112[entry_hour]),-1)=HOUR(AF332)),--(IFERROR(Flights_2026_09_3033343536373456789101112[entry_sector],"")=AG332),--(IFERROR(Flights_2026_09_3033343536373456789101112[nfl],-1)&gt;=AH332),--(IFERROR(Flights_2026_09_3033343536373456789101112[nfl],-1)&lt;=IF(AH332=450,450,AH332+9)))</f>
        <v>0</v>
      </c>
    </row>
    <row r="333" spans="1:35" x14ac:dyDescent="0.2">
      <c r="AF333" s="2">
        <v>0.66666666666666663</v>
      </c>
      <c r="AG333" t="s">
        <v>745</v>
      </c>
      <c r="AH333" s="17">
        <v>390</v>
      </c>
      <c r="AI333" s="17" cm="1">
        <f t="array" ref="AI333">SUMPRODUCT(--(IFERROR(HOUR(Flights_2026_09_3033343536373456789101112[entry_hour]),-1)=HOUR(AF333)),--(IFERROR(Flights_2026_09_3033343536373456789101112[entry_sector],"")=AG333),--(IFERROR(Flights_2026_09_3033343536373456789101112[nfl],-1)&gt;=AH333),--(IFERROR(Flights_2026_09_3033343536373456789101112[nfl],-1)&lt;=IF(AH333=450,450,AH333+9)))</f>
        <v>1</v>
      </c>
    </row>
    <row r="334" spans="1:35" x14ac:dyDescent="0.2">
      <c r="AF334" s="2">
        <v>0.66666666666666663</v>
      </c>
      <c r="AG334" t="s">
        <v>745</v>
      </c>
      <c r="AH334" s="17">
        <v>400</v>
      </c>
      <c r="AI334" s="17" cm="1">
        <f t="array" ref="AI334">SUMPRODUCT(--(IFERROR(HOUR(Flights_2026_09_3033343536373456789101112[entry_hour]),-1)=HOUR(AF334)),--(IFERROR(Flights_2026_09_3033343536373456789101112[entry_sector],"")=AG334),--(IFERROR(Flights_2026_09_3033343536373456789101112[nfl],-1)&gt;=AH334),--(IFERROR(Flights_2026_09_3033343536373456789101112[nfl],-1)&lt;=IF(AH334=450,450,AH334+9)))</f>
        <v>0</v>
      </c>
    </row>
    <row r="335" spans="1:35" x14ac:dyDescent="0.2">
      <c r="AF335" s="2">
        <v>0.66666666666666663</v>
      </c>
      <c r="AG335" t="s">
        <v>745</v>
      </c>
      <c r="AH335" s="17">
        <v>410</v>
      </c>
      <c r="AI335" s="17" cm="1">
        <f t="array" ref="AI335">SUMPRODUCT(--(IFERROR(HOUR(Flights_2026_09_3033343536373456789101112[entry_hour]),-1)=HOUR(AF335)),--(IFERROR(Flights_2026_09_3033343536373456789101112[entry_sector],"")=AG335),--(IFERROR(Flights_2026_09_3033343536373456789101112[nfl],-1)&gt;=AH335),--(IFERROR(Flights_2026_09_3033343536373456789101112[nfl],-1)&lt;=IF(AH335=450,450,AH335+9)))</f>
        <v>0</v>
      </c>
    </row>
    <row r="336" spans="1:35" x14ac:dyDescent="0.2">
      <c r="A336" s="3" t="s">
        <v>989</v>
      </c>
      <c r="B336" s="3" t="s">
        <v>251</v>
      </c>
      <c r="C336" s="3" t="s">
        <v>37</v>
      </c>
      <c r="D336" s="3" t="s">
        <v>44</v>
      </c>
      <c r="E336" s="3" t="s">
        <v>204</v>
      </c>
      <c r="F336" s="3" t="s">
        <v>78</v>
      </c>
      <c r="G336" s="3" t="s">
        <v>540</v>
      </c>
      <c r="H336" s="3" t="s">
        <v>746</v>
      </c>
      <c r="I336" s="3" t="s">
        <v>136</v>
      </c>
      <c r="J336" s="3" t="s">
        <v>84</v>
      </c>
      <c r="K336" s="3" t="s">
        <v>218</v>
      </c>
      <c r="L336" s="3" t="s">
        <v>714</v>
      </c>
      <c r="M336" s="3" t="s">
        <v>748</v>
      </c>
      <c r="N336" s="3" t="s">
        <v>550</v>
      </c>
      <c r="O336" s="3" t="s">
        <v>757</v>
      </c>
      <c r="AF336" s="2">
        <v>0.66666666666666663</v>
      </c>
      <c r="AG336" t="s">
        <v>745</v>
      </c>
      <c r="AH336" s="17">
        <v>420</v>
      </c>
      <c r="AI336" s="17" cm="1">
        <f t="array" ref="AI336">SUMPRODUCT(--(IFERROR(HOUR(Flights_2026_09_3033343536373456789101112[entry_hour]),-1)=HOUR(AF336)),--(IFERROR(Flights_2026_09_3033343536373456789101112[entry_sector],"")=AG336),--(IFERROR(Flights_2026_09_3033343536373456789101112[nfl],-1)&gt;=AH336),--(IFERROR(Flights_2026_09_3033343536373456789101112[nfl],-1)&lt;=IF(AH336=450,450,AH336+9)))</f>
        <v>0</v>
      </c>
    </row>
    <row r="337" spans="1:35" x14ac:dyDescent="0.2">
      <c r="A337" s="4">
        <v>0.58333333333333337</v>
      </c>
      <c r="B337" s="5" cm="1">
        <f t="array" ref="B337">SUMPRODUCT(--(HOUR(Flights_2026_09_3033343536373456789101112[entry_hour])=HOUR($A337)),--(Flights_2026_09_3033343536373456789101112[BPN_2]=B$336))</f>
        <v>0</v>
      </c>
      <c r="C337" s="5" cm="1">
        <f t="array" ref="C337">SUMPRODUCT(--(HOUR(Flights_2026_09_3033343536373456789101112[entry_hour])=HOUR($A337)),--(Flights_2026_09_3033343536373456789101112[BPN_2]=C$336))</f>
        <v>2</v>
      </c>
      <c r="D337" s="5" cm="1">
        <f t="array" ref="D337">SUMPRODUCT(--(HOUR(Flights_2026_09_3033343536373456789101112[entry_hour])=HOUR($A337)),--(Flights_2026_09_3033343536373456789101112[BPN_2]=D$336))</f>
        <v>1</v>
      </c>
      <c r="E337" s="5" cm="1">
        <f t="array" ref="E337">SUMPRODUCT(--(HOUR(Flights_2026_09_3033343536373456789101112[entry_hour])=HOUR($A337)),--(Flights_2026_09_3033343536373456789101112[BPN_2]=E$336))</f>
        <v>0</v>
      </c>
      <c r="F337" s="5" cm="1">
        <f t="array" ref="F337">SUMPRODUCT(--(HOUR(Flights_2026_09_3033343536373456789101112[entry_hour])=HOUR($A337)),--(Flights_2026_09_3033343536373456789101112[BPN_2]=F$336))</f>
        <v>2</v>
      </c>
      <c r="G337" s="5" cm="1">
        <f t="array" ref="G337">SUMPRODUCT(--(HOUR(Flights_2026_09_3033343536373456789101112[entry_hour])=HOUR($A337)),--(Flights_2026_09_3033343536373456789101112[BPN_2]=G$336))</f>
        <v>0</v>
      </c>
      <c r="H337" s="5" cm="1">
        <f t="array" ref="H337">SUMPRODUCT(--(HOUR(Flights_2026_09_3033343536373456789101112[entry_hour])=HOUR($A337)),--(Flights_2026_09_3033343536373456789101112[BPN_2]=H$336))</f>
        <v>0</v>
      </c>
      <c r="I337" s="5" cm="1">
        <f t="array" ref="I337">SUMPRODUCT(--(HOUR(Flights_2026_09_3033343536373456789101112[entry_hour])=HOUR($A337)),--(Flights_2026_09_3033343536373456789101112[BPN_2]=I$336))</f>
        <v>2</v>
      </c>
      <c r="J337" s="5" cm="1">
        <f t="array" ref="J337">SUMPRODUCT(--(HOUR(Flights_2026_09_3033343536373456789101112[entry_hour])=HOUR($A337)),--(Flights_2026_09_3033343536373456789101112[BPN_2]=J$336))</f>
        <v>1</v>
      </c>
      <c r="K337" s="5" cm="1">
        <f t="array" ref="K337">SUMPRODUCT(--(HOUR(Flights_2026_09_3033343536373456789101112[entry_hour])=HOUR($A337)),--(Flights_2026_09_3033343536373456789101112[BPN_2]=K$336))</f>
        <v>1</v>
      </c>
      <c r="L337" s="5" cm="1">
        <f t="array" ref="L337">SUMPRODUCT(--(HOUR(Flights_2026_09_3033343536373456789101112[entry_hour])=HOUR($A337)),--(Flights_2026_09_3033343536373456789101112[BPN_2]=L$336))</f>
        <v>0</v>
      </c>
      <c r="M337" s="5" cm="1">
        <f t="array" ref="M337">SUMPRODUCT(--(HOUR(Flights_2026_09_3033343536373456789101112[entry_hour])=HOUR($A337)),--(Flights_2026_09_3033343536373456789101112[BPN_2]=M$336))</f>
        <v>0</v>
      </c>
      <c r="N337" s="5" cm="1">
        <f t="array" ref="N337">SUMPRODUCT(--(HOUR(Flights_2026_09_3033343536373456789101112[entry_hour])=HOUR($A337)),--(Flights_2026_09_3033343536373456789101112[BPN_2]=N$336))</f>
        <v>0</v>
      </c>
      <c r="O337" s="5" cm="1">
        <f t="array" ref="O337">SUMPRODUCT(--(HOUR(Flights_2026_09_3033343536373456789101112[entry_hour])=HOUR($A337)),--(Flights_2026_09_3033343536373456789101112[BPN_2]=O$336))</f>
        <v>0</v>
      </c>
      <c r="AF337" s="2">
        <v>0.66666666666666663</v>
      </c>
      <c r="AG337" t="s">
        <v>745</v>
      </c>
      <c r="AH337" s="17">
        <v>430</v>
      </c>
      <c r="AI337" s="17" cm="1">
        <f t="array" ref="AI337">SUMPRODUCT(--(IFERROR(HOUR(Flights_2026_09_3033343536373456789101112[entry_hour]),-1)=HOUR(AF337)),--(IFERROR(Flights_2026_09_3033343536373456789101112[entry_sector],"")=AG337),--(IFERROR(Flights_2026_09_3033343536373456789101112[nfl],-1)&gt;=AH337),--(IFERROR(Flights_2026_09_3033343536373456789101112[nfl],-1)&lt;=IF(AH337=450,450,AH337+9)))</f>
        <v>0</v>
      </c>
    </row>
    <row r="338" spans="1:35" x14ac:dyDescent="0.2">
      <c r="A338" s="4">
        <v>0.625</v>
      </c>
      <c r="B338" s="5" cm="1">
        <f t="array" ref="B338">SUMPRODUCT(--(HOUR(Flights_2026_09_3033343536373456789101112[entry_hour])=HOUR($A338)),--(Flights_2026_09_3033343536373456789101112[BPN_2]=B$336))</f>
        <v>0</v>
      </c>
      <c r="C338" s="5" cm="1">
        <f t="array" ref="C338">SUMPRODUCT(--(HOUR(Flights_2026_09_3033343536373456789101112[entry_hour])=HOUR($A338)),--(Flights_2026_09_3033343536373456789101112[BPN_2]=C$336))</f>
        <v>12</v>
      </c>
      <c r="D338" s="5" cm="1">
        <f t="array" ref="D338">SUMPRODUCT(--(HOUR(Flights_2026_09_3033343536373456789101112[entry_hour])=HOUR($A338)),--(Flights_2026_09_3033343536373456789101112[BPN_2]=D$336))</f>
        <v>3</v>
      </c>
      <c r="E338" s="5" cm="1">
        <f t="array" ref="E338">SUMPRODUCT(--(HOUR(Flights_2026_09_3033343536373456789101112[entry_hour])=HOUR($A338)),--(Flights_2026_09_3033343536373456789101112[BPN_2]=E$336))</f>
        <v>0</v>
      </c>
      <c r="F338" s="5" cm="1">
        <f t="array" ref="F338">SUMPRODUCT(--(HOUR(Flights_2026_09_3033343536373456789101112[entry_hour])=HOUR($A338)),--(Flights_2026_09_3033343536373456789101112[BPN_2]=F$336))</f>
        <v>2</v>
      </c>
      <c r="G338" s="5" cm="1">
        <f t="array" ref="G338">SUMPRODUCT(--(HOUR(Flights_2026_09_3033343536373456789101112[entry_hour])=HOUR($A338)),--(Flights_2026_09_3033343536373456789101112[BPN_2]=G$336))</f>
        <v>0</v>
      </c>
      <c r="H338" s="5" cm="1">
        <f t="array" ref="H338">SUMPRODUCT(--(HOUR(Flights_2026_09_3033343536373456789101112[entry_hour])=HOUR($A338)),--(Flights_2026_09_3033343536373456789101112[BPN_2]=H$336))</f>
        <v>0</v>
      </c>
      <c r="I338" s="5" cm="1">
        <f t="array" ref="I338">SUMPRODUCT(--(HOUR(Flights_2026_09_3033343536373456789101112[entry_hour])=HOUR($A338)),--(Flights_2026_09_3033343536373456789101112[BPN_2]=I$336))</f>
        <v>1</v>
      </c>
      <c r="J338" s="5" cm="1">
        <f t="array" ref="J338">SUMPRODUCT(--(HOUR(Flights_2026_09_3033343536373456789101112[entry_hour])=HOUR($A338)),--(Flights_2026_09_3033343536373456789101112[BPN_2]=J$336))</f>
        <v>1</v>
      </c>
      <c r="K338" s="5" cm="1">
        <f t="array" ref="K338">SUMPRODUCT(--(HOUR(Flights_2026_09_3033343536373456789101112[entry_hour])=HOUR($A338)),--(Flights_2026_09_3033343536373456789101112[BPN_2]=K$336))</f>
        <v>1</v>
      </c>
      <c r="L338" s="5" cm="1">
        <f t="array" ref="L338">SUMPRODUCT(--(HOUR(Flights_2026_09_3033343536373456789101112[entry_hour])=HOUR($A338)),--(Flights_2026_09_3033343536373456789101112[BPN_2]=L$336))</f>
        <v>0</v>
      </c>
      <c r="M338" s="5" cm="1">
        <f t="array" ref="M338">SUMPRODUCT(--(HOUR(Flights_2026_09_3033343536373456789101112[entry_hour])=HOUR($A338)),--(Flights_2026_09_3033343536373456789101112[BPN_2]=M$336))</f>
        <v>0</v>
      </c>
      <c r="N338" s="5" cm="1">
        <f t="array" ref="N338">SUMPRODUCT(--(HOUR(Flights_2026_09_3033343536373456789101112[entry_hour])=HOUR($A338)),--(Flights_2026_09_3033343536373456789101112[BPN_2]=N$336))</f>
        <v>0</v>
      </c>
      <c r="O338" s="5" cm="1">
        <f t="array" ref="O338">SUMPRODUCT(--(HOUR(Flights_2026_09_3033343536373456789101112[entry_hour])=HOUR($A338)),--(Flights_2026_09_3033343536373456789101112[BPN_2]=O$336))</f>
        <v>0</v>
      </c>
      <c r="AF338" s="2">
        <v>0.66666666666666663</v>
      </c>
      <c r="AG338" t="s">
        <v>745</v>
      </c>
      <c r="AH338" s="17">
        <v>440</v>
      </c>
      <c r="AI338" s="17" cm="1">
        <f t="array" ref="AI338">SUMPRODUCT(--(IFERROR(HOUR(Flights_2026_09_3033343536373456789101112[entry_hour]),-1)=HOUR(AF338)),--(IFERROR(Flights_2026_09_3033343536373456789101112[entry_sector],"")=AG338),--(IFERROR(Flights_2026_09_3033343536373456789101112[nfl],-1)&gt;=AH338),--(IFERROR(Flights_2026_09_3033343536373456789101112[nfl],-1)&lt;=IF(AH338=450,450,AH338+9)))</f>
        <v>0</v>
      </c>
    </row>
    <row r="339" spans="1:35" x14ac:dyDescent="0.2">
      <c r="A339" s="4">
        <v>0.66666666666666663</v>
      </c>
      <c r="B339" s="5" cm="1">
        <f t="array" ref="B339">SUMPRODUCT(--(HOUR(Flights_2026_09_3033343536373456789101112[entry_hour])=HOUR($A339)),--(Flights_2026_09_3033343536373456789101112[BPN_2]=B$336))</f>
        <v>0</v>
      </c>
      <c r="C339" s="5" cm="1">
        <f t="array" ref="C339">SUMPRODUCT(--(HOUR(Flights_2026_09_3033343536373456789101112[entry_hour])=HOUR($A339)),--(Flights_2026_09_3033343536373456789101112[BPN_2]=C$336))</f>
        <v>6</v>
      </c>
      <c r="D339" s="5" cm="1">
        <f t="array" ref="D339">SUMPRODUCT(--(HOUR(Flights_2026_09_3033343536373456789101112[entry_hour])=HOUR($A339)),--(Flights_2026_09_3033343536373456789101112[BPN_2]=D$336))</f>
        <v>0</v>
      </c>
      <c r="E339" s="5" cm="1">
        <f t="array" ref="E339">SUMPRODUCT(--(HOUR(Flights_2026_09_3033343536373456789101112[entry_hour])=HOUR($A339)),--(Flights_2026_09_3033343536373456789101112[BPN_2]=E$336))</f>
        <v>0</v>
      </c>
      <c r="F339" s="5" cm="1">
        <f t="array" ref="F339">SUMPRODUCT(--(HOUR(Flights_2026_09_3033343536373456789101112[entry_hour])=HOUR($A339)),--(Flights_2026_09_3033343536373456789101112[BPN_2]=F$336))</f>
        <v>3</v>
      </c>
      <c r="G339" s="5" cm="1">
        <f t="array" ref="G339">SUMPRODUCT(--(HOUR(Flights_2026_09_3033343536373456789101112[entry_hour])=HOUR($A339)),--(Flights_2026_09_3033343536373456789101112[BPN_2]=G$336))</f>
        <v>1</v>
      </c>
      <c r="H339" s="5" cm="1">
        <f t="array" ref="H339">SUMPRODUCT(--(HOUR(Flights_2026_09_3033343536373456789101112[entry_hour])=HOUR($A339)),--(Flights_2026_09_3033343536373456789101112[BPN_2]=H$336))</f>
        <v>0</v>
      </c>
      <c r="I339" s="5" cm="1">
        <f t="array" ref="I339">SUMPRODUCT(--(HOUR(Flights_2026_09_3033343536373456789101112[entry_hour])=HOUR($A339)),--(Flights_2026_09_3033343536373456789101112[BPN_2]=I$336))</f>
        <v>1</v>
      </c>
      <c r="J339" s="5" cm="1">
        <f t="array" ref="J339">SUMPRODUCT(--(HOUR(Flights_2026_09_3033343536373456789101112[entry_hour])=HOUR($A339)),--(Flights_2026_09_3033343536373456789101112[BPN_2]=J$336))</f>
        <v>2</v>
      </c>
      <c r="K339" s="5" cm="1">
        <f t="array" ref="K339">SUMPRODUCT(--(HOUR(Flights_2026_09_3033343536373456789101112[entry_hour])=HOUR($A339)),--(Flights_2026_09_3033343536373456789101112[BPN_2]=K$336))</f>
        <v>0</v>
      </c>
      <c r="L339" s="5" cm="1">
        <f t="array" ref="L339">SUMPRODUCT(--(HOUR(Flights_2026_09_3033343536373456789101112[entry_hour])=HOUR($A339)),--(Flights_2026_09_3033343536373456789101112[BPN_2]=L$336))</f>
        <v>0</v>
      </c>
      <c r="M339" s="5" cm="1">
        <f t="array" ref="M339">SUMPRODUCT(--(HOUR(Flights_2026_09_3033343536373456789101112[entry_hour])=HOUR($A339)),--(Flights_2026_09_3033343536373456789101112[BPN_2]=M$336))</f>
        <v>0</v>
      </c>
      <c r="N339" s="5" cm="1">
        <f t="array" ref="N339">SUMPRODUCT(--(HOUR(Flights_2026_09_3033343536373456789101112[entry_hour])=HOUR($A339)),--(Flights_2026_09_3033343536373456789101112[BPN_2]=N$336))</f>
        <v>0</v>
      </c>
      <c r="O339" s="5" cm="1">
        <f t="array" ref="O339">SUMPRODUCT(--(HOUR(Flights_2026_09_3033343536373456789101112[entry_hour])=HOUR($A339)),--(Flights_2026_09_3033343536373456789101112[BPN_2]=O$336))</f>
        <v>0</v>
      </c>
      <c r="AF339" s="2">
        <v>0.66666666666666663</v>
      </c>
      <c r="AG339" t="s">
        <v>745</v>
      </c>
      <c r="AH339" s="17">
        <v>450</v>
      </c>
      <c r="AI339" s="17" cm="1">
        <f t="array" ref="AI339">SUMPRODUCT(--(IFERROR(HOUR(Flights_2026_09_3033343536373456789101112[entry_hour]),-1)=HOUR(AF339)),--(IFERROR(Flights_2026_09_3033343536373456789101112[entry_sector],"")=AG339),--(IFERROR(Flights_2026_09_3033343536373456789101112[nfl],-1)&gt;=AH339),--(IFERROR(Flights_2026_09_3033343536373456789101112[nfl],-1)&lt;=IF(AH339=450,450,AH339+9)))</f>
        <v>0</v>
      </c>
    </row>
    <row r="340" spans="1:35" x14ac:dyDescent="0.2">
      <c r="A340" s="4">
        <v>0.70833333333333337</v>
      </c>
      <c r="B340" s="5" cm="1">
        <f t="array" ref="B340">SUMPRODUCT(--(HOUR(Flights_2026_09_3033343536373456789101112[entry_hour])=HOUR($A340)),--(Flights_2026_09_3033343536373456789101112[BPN_2]=B$336))</f>
        <v>0</v>
      </c>
      <c r="C340" s="5" cm="1">
        <f t="array" ref="C340">SUMPRODUCT(--(HOUR(Flights_2026_09_3033343536373456789101112[entry_hour])=HOUR($A340)),--(Flights_2026_09_3033343536373456789101112[BPN_2]=C$336))</f>
        <v>5</v>
      </c>
      <c r="D340" s="5" cm="1">
        <f t="array" ref="D340">SUMPRODUCT(--(HOUR(Flights_2026_09_3033343536373456789101112[entry_hour])=HOUR($A340)),--(Flights_2026_09_3033343536373456789101112[BPN_2]=D$336))</f>
        <v>1</v>
      </c>
      <c r="E340" s="5" cm="1">
        <f t="array" ref="E340">SUMPRODUCT(--(HOUR(Flights_2026_09_3033343536373456789101112[entry_hour])=HOUR($A340)),--(Flights_2026_09_3033343536373456789101112[BPN_2]=E$336))</f>
        <v>0</v>
      </c>
      <c r="F340" s="5" cm="1">
        <f t="array" ref="F340">SUMPRODUCT(--(HOUR(Flights_2026_09_3033343536373456789101112[entry_hour])=HOUR($A340)),--(Flights_2026_09_3033343536373456789101112[BPN_2]=F$336))</f>
        <v>4</v>
      </c>
      <c r="G340" s="5" cm="1">
        <f t="array" ref="G340">SUMPRODUCT(--(HOUR(Flights_2026_09_3033343536373456789101112[entry_hour])=HOUR($A340)),--(Flights_2026_09_3033343536373456789101112[BPN_2]=G$336))</f>
        <v>0</v>
      </c>
      <c r="H340" s="5" cm="1">
        <f t="array" ref="H340">SUMPRODUCT(--(HOUR(Flights_2026_09_3033343536373456789101112[entry_hour])=HOUR($A340)),--(Flights_2026_09_3033343536373456789101112[BPN_2]=H$336))</f>
        <v>0</v>
      </c>
      <c r="I340" s="5" cm="1">
        <f t="array" ref="I340">SUMPRODUCT(--(HOUR(Flights_2026_09_3033343536373456789101112[entry_hour])=HOUR($A340)),--(Flights_2026_09_3033343536373456789101112[BPN_2]=I$336))</f>
        <v>1</v>
      </c>
      <c r="J340" s="5" cm="1">
        <f t="array" ref="J340">SUMPRODUCT(--(HOUR(Flights_2026_09_3033343536373456789101112[entry_hour])=HOUR($A340)),--(Flights_2026_09_3033343536373456789101112[BPN_2]=J$336))</f>
        <v>4</v>
      </c>
      <c r="K340" s="5" cm="1">
        <f t="array" ref="K340">SUMPRODUCT(--(HOUR(Flights_2026_09_3033343536373456789101112[entry_hour])=HOUR($A340)),--(Flights_2026_09_3033343536373456789101112[BPN_2]=K$336))</f>
        <v>3</v>
      </c>
      <c r="L340" s="5" cm="1">
        <f t="array" ref="L340">SUMPRODUCT(--(HOUR(Flights_2026_09_3033343536373456789101112[entry_hour])=HOUR($A340)),--(Flights_2026_09_3033343536373456789101112[BPN_2]=L$336))</f>
        <v>0</v>
      </c>
      <c r="M340" s="5" cm="1">
        <f t="array" ref="M340">SUMPRODUCT(--(HOUR(Flights_2026_09_3033343536373456789101112[entry_hour])=HOUR($A340)),--(Flights_2026_09_3033343536373456789101112[BPN_2]=M$336))</f>
        <v>0</v>
      </c>
      <c r="N340" s="5" cm="1">
        <f t="array" ref="N340">SUMPRODUCT(--(HOUR(Flights_2026_09_3033343536373456789101112[entry_hour])=HOUR($A340)),--(Flights_2026_09_3033343536373456789101112[BPN_2]=N$336))</f>
        <v>1</v>
      </c>
      <c r="O340" s="5" cm="1">
        <f t="array" ref="O340">SUMPRODUCT(--(HOUR(Flights_2026_09_3033343536373456789101112[entry_hour])=HOUR($A340)),--(Flights_2026_09_3033343536373456789101112[BPN_2]=O$336))</f>
        <v>0</v>
      </c>
      <c r="AF340" s="2">
        <v>0.66666666666666663</v>
      </c>
      <c r="AG340" t="s">
        <v>840</v>
      </c>
      <c r="AH340" s="17">
        <v>200</v>
      </c>
      <c r="AI340" s="17" cm="1">
        <f t="array" ref="AI340">SUMPRODUCT(--(IFERROR(HOUR(Flights_2026_09_3033343536373456789101112[entry_hour]),-1)=HOUR(AF340)),--(IFERROR(Flights_2026_09_3033343536373456789101112[entry_sector],"")=AG340),--(IFERROR(Flights_2026_09_3033343536373456789101112[nfl],-1)&gt;=AH340),--(IFERROR(Flights_2026_09_3033343536373456789101112[nfl],-1)&lt;=IF(AH340=450,450,AH340+9)))</f>
        <v>0</v>
      </c>
    </row>
    <row r="341" spans="1:35" x14ac:dyDescent="0.2">
      <c r="A341" s="4">
        <v>0.75</v>
      </c>
      <c r="B341" s="5" cm="1">
        <f t="array" ref="B341">SUMPRODUCT(--(HOUR(Flights_2026_09_3033343536373456789101112[entry_hour])=HOUR($A341)),--(Flights_2026_09_3033343536373456789101112[BPN_2]=B$336))</f>
        <v>0</v>
      </c>
      <c r="C341" s="5" cm="1">
        <f t="array" ref="C341">SUMPRODUCT(--(HOUR(Flights_2026_09_3033343536373456789101112[entry_hour])=HOUR($A341)),--(Flights_2026_09_3033343536373456789101112[BPN_2]=C$336))</f>
        <v>5</v>
      </c>
      <c r="D341" s="5" cm="1">
        <f t="array" ref="D341">SUMPRODUCT(--(HOUR(Flights_2026_09_3033343536373456789101112[entry_hour])=HOUR($A341)),--(Flights_2026_09_3033343536373456789101112[BPN_2]=D$336))</f>
        <v>1</v>
      </c>
      <c r="E341" s="5" cm="1">
        <f t="array" ref="E341">SUMPRODUCT(--(HOUR(Flights_2026_09_3033343536373456789101112[entry_hour])=HOUR($A341)),--(Flights_2026_09_3033343536373456789101112[BPN_2]=E$336))</f>
        <v>1</v>
      </c>
      <c r="F341" s="5" cm="1">
        <f t="array" ref="F341">SUMPRODUCT(--(HOUR(Flights_2026_09_3033343536373456789101112[entry_hour])=HOUR($A341)),--(Flights_2026_09_3033343536373456789101112[BPN_2]=F$336))</f>
        <v>3</v>
      </c>
      <c r="G341" s="5" cm="1">
        <f t="array" ref="G341">SUMPRODUCT(--(HOUR(Flights_2026_09_3033343536373456789101112[entry_hour])=HOUR($A341)),--(Flights_2026_09_3033343536373456789101112[BPN_2]=G$336))</f>
        <v>0</v>
      </c>
      <c r="H341" s="5" cm="1">
        <f t="array" ref="H341">SUMPRODUCT(--(HOUR(Flights_2026_09_3033343536373456789101112[entry_hour])=HOUR($A341)),--(Flights_2026_09_3033343536373456789101112[BPN_2]=H$336))</f>
        <v>0</v>
      </c>
      <c r="I341" s="5" cm="1">
        <f t="array" ref="I341">SUMPRODUCT(--(HOUR(Flights_2026_09_3033343536373456789101112[entry_hour])=HOUR($A341)),--(Flights_2026_09_3033343536373456789101112[BPN_2]=I$336))</f>
        <v>2</v>
      </c>
      <c r="J341" s="5" cm="1">
        <f t="array" ref="J341">SUMPRODUCT(--(HOUR(Flights_2026_09_3033343536373456789101112[entry_hour])=HOUR($A341)),--(Flights_2026_09_3033343536373456789101112[BPN_2]=J$336))</f>
        <v>1</v>
      </c>
      <c r="K341" s="5" cm="1">
        <f t="array" ref="K341">SUMPRODUCT(--(HOUR(Flights_2026_09_3033343536373456789101112[entry_hour])=HOUR($A341)),--(Flights_2026_09_3033343536373456789101112[BPN_2]=K$336))</f>
        <v>0</v>
      </c>
      <c r="L341" s="5" cm="1">
        <f t="array" ref="L341">SUMPRODUCT(--(HOUR(Flights_2026_09_3033343536373456789101112[entry_hour])=HOUR($A341)),--(Flights_2026_09_3033343536373456789101112[BPN_2]=L$336))</f>
        <v>0</v>
      </c>
      <c r="M341" s="5" cm="1">
        <f t="array" ref="M341">SUMPRODUCT(--(HOUR(Flights_2026_09_3033343536373456789101112[entry_hour])=HOUR($A341)),--(Flights_2026_09_3033343536373456789101112[BPN_2]=M$336))</f>
        <v>0</v>
      </c>
      <c r="N341" s="5" cm="1">
        <f t="array" ref="N341">SUMPRODUCT(--(HOUR(Flights_2026_09_3033343536373456789101112[entry_hour])=HOUR($A341)),--(Flights_2026_09_3033343536373456789101112[BPN_2]=N$336))</f>
        <v>0</v>
      </c>
      <c r="O341" s="5" cm="1">
        <f t="array" ref="O341">SUMPRODUCT(--(HOUR(Flights_2026_09_3033343536373456789101112[entry_hour])=HOUR($A341)),--(Flights_2026_09_3033343536373456789101112[BPN_2]=O$336))</f>
        <v>0</v>
      </c>
      <c r="AF341" s="2">
        <v>0.66666666666666663</v>
      </c>
      <c r="AG341" t="s">
        <v>840</v>
      </c>
      <c r="AH341" s="17">
        <v>210</v>
      </c>
      <c r="AI341" s="17" cm="1">
        <f t="array" ref="AI341">SUMPRODUCT(--(IFERROR(HOUR(Flights_2026_09_3033343536373456789101112[entry_hour]),-1)=HOUR(AF341)),--(IFERROR(Flights_2026_09_3033343536373456789101112[entry_sector],"")=AG341),--(IFERROR(Flights_2026_09_3033343536373456789101112[nfl],-1)&gt;=AH341),--(IFERROR(Flights_2026_09_3033343536373456789101112[nfl],-1)&lt;=IF(AH341=450,450,AH341+9)))</f>
        <v>0</v>
      </c>
    </row>
    <row r="342" spans="1:35" x14ac:dyDescent="0.2">
      <c r="A342" s="4">
        <v>0.79166666666666663</v>
      </c>
      <c r="B342" s="5" cm="1">
        <f t="array" ref="B342">SUMPRODUCT(--(HOUR(Flights_2026_09_3033343536373456789101112[entry_hour])=HOUR($A342)),--(Flights_2026_09_3033343536373456789101112[BPN_2]=B$336))</f>
        <v>0</v>
      </c>
      <c r="C342" s="5" cm="1">
        <f t="array" ref="C342">SUMPRODUCT(--(HOUR(Flights_2026_09_3033343536373456789101112[entry_hour])=HOUR($A342)),--(Flights_2026_09_3033343536373456789101112[BPN_2]=C$336))</f>
        <v>3</v>
      </c>
      <c r="D342" s="5" cm="1">
        <f t="array" ref="D342">SUMPRODUCT(--(HOUR(Flights_2026_09_3033343536373456789101112[entry_hour])=HOUR($A342)),--(Flights_2026_09_3033343536373456789101112[BPN_2]=D$336))</f>
        <v>1</v>
      </c>
      <c r="E342" s="5" cm="1">
        <f t="array" ref="E342">SUMPRODUCT(--(HOUR(Flights_2026_09_3033343536373456789101112[entry_hour])=HOUR($A342)),--(Flights_2026_09_3033343536373456789101112[BPN_2]=E$336))</f>
        <v>0</v>
      </c>
      <c r="F342" s="5" cm="1">
        <f t="array" ref="F342">SUMPRODUCT(--(HOUR(Flights_2026_09_3033343536373456789101112[entry_hour])=HOUR($A342)),--(Flights_2026_09_3033343536373456789101112[BPN_2]=F$336))</f>
        <v>0</v>
      </c>
      <c r="G342" s="5" cm="1">
        <f t="array" ref="G342">SUMPRODUCT(--(HOUR(Flights_2026_09_3033343536373456789101112[entry_hour])=HOUR($A342)),--(Flights_2026_09_3033343536373456789101112[BPN_2]=G$336))</f>
        <v>1</v>
      </c>
      <c r="H342" s="5" cm="1">
        <f t="array" ref="H342">SUMPRODUCT(--(HOUR(Flights_2026_09_3033343536373456789101112[entry_hour])=HOUR($A342)),--(Flights_2026_09_3033343536373456789101112[BPN_2]=H$336))</f>
        <v>0</v>
      </c>
      <c r="I342" s="5" cm="1">
        <f t="array" ref="I342">SUMPRODUCT(--(HOUR(Flights_2026_09_3033343536373456789101112[entry_hour])=HOUR($A342)),--(Flights_2026_09_3033343536373456789101112[BPN_2]=I$336))</f>
        <v>1</v>
      </c>
      <c r="J342" s="5" cm="1">
        <f t="array" ref="J342">SUMPRODUCT(--(HOUR(Flights_2026_09_3033343536373456789101112[entry_hour])=HOUR($A342)),--(Flights_2026_09_3033343536373456789101112[BPN_2]=J$336))</f>
        <v>1</v>
      </c>
      <c r="K342" s="5" cm="1">
        <f t="array" ref="K342">SUMPRODUCT(--(HOUR(Flights_2026_09_3033343536373456789101112[entry_hour])=HOUR($A342)),--(Flights_2026_09_3033343536373456789101112[BPN_2]=K$336))</f>
        <v>1</v>
      </c>
      <c r="L342" s="5" cm="1">
        <f t="array" ref="L342">SUMPRODUCT(--(HOUR(Flights_2026_09_3033343536373456789101112[entry_hour])=HOUR($A342)),--(Flights_2026_09_3033343536373456789101112[BPN_2]=L$336))</f>
        <v>0</v>
      </c>
      <c r="M342" s="5" cm="1">
        <f t="array" ref="M342">SUMPRODUCT(--(HOUR(Flights_2026_09_3033343536373456789101112[entry_hour])=HOUR($A342)),--(Flights_2026_09_3033343536373456789101112[BPN_2]=M$336))</f>
        <v>0</v>
      </c>
      <c r="N342" s="5" cm="1">
        <f t="array" ref="N342">SUMPRODUCT(--(HOUR(Flights_2026_09_3033343536373456789101112[entry_hour])=HOUR($A342)),--(Flights_2026_09_3033343536373456789101112[BPN_2]=N$336))</f>
        <v>0</v>
      </c>
      <c r="O342" s="5" cm="1">
        <f t="array" ref="O342">SUMPRODUCT(--(HOUR(Flights_2026_09_3033343536373456789101112[entry_hour])=HOUR($A342)),--(Flights_2026_09_3033343536373456789101112[BPN_2]=O$336))</f>
        <v>0</v>
      </c>
      <c r="AF342" s="2">
        <v>0.66666666666666663</v>
      </c>
      <c r="AG342" t="s">
        <v>840</v>
      </c>
      <c r="AH342" s="17">
        <v>220</v>
      </c>
      <c r="AI342" s="17" cm="1">
        <f t="array" ref="AI342">SUMPRODUCT(--(IFERROR(HOUR(Flights_2026_09_3033343536373456789101112[entry_hour]),-1)=HOUR(AF342)),--(IFERROR(Flights_2026_09_3033343536373456789101112[entry_sector],"")=AG342),--(IFERROR(Flights_2026_09_3033343536373456789101112[nfl],-1)&gt;=AH342),--(IFERROR(Flights_2026_09_3033343536373456789101112[nfl],-1)&lt;=IF(AH342=450,450,AH342+9)))</f>
        <v>0</v>
      </c>
    </row>
    <row r="343" spans="1:35" x14ac:dyDescent="0.2">
      <c r="A343" s="4">
        <v>0.83333333333333337</v>
      </c>
      <c r="B343" s="5" cm="1">
        <f t="array" ref="B343">SUMPRODUCT(--(HOUR(Flights_2026_09_3033343536373456789101112[entry_hour])=HOUR($A343)),--(Flights_2026_09_3033343536373456789101112[BPN_2]=B$336))</f>
        <v>0</v>
      </c>
      <c r="C343" s="5" cm="1">
        <f t="array" ref="C343">SUMPRODUCT(--(HOUR(Flights_2026_09_3033343536373456789101112[entry_hour])=HOUR($A343)),--(Flights_2026_09_3033343536373456789101112[BPN_2]=C$336))</f>
        <v>2</v>
      </c>
      <c r="D343" s="5" cm="1">
        <f t="array" ref="D343">SUMPRODUCT(--(HOUR(Flights_2026_09_3033343536373456789101112[entry_hour])=HOUR($A343)),--(Flights_2026_09_3033343536373456789101112[BPN_2]=D$336))</f>
        <v>1</v>
      </c>
      <c r="E343" s="5" cm="1">
        <f t="array" ref="E343">SUMPRODUCT(--(HOUR(Flights_2026_09_3033343536373456789101112[entry_hour])=HOUR($A343)),--(Flights_2026_09_3033343536373456789101112[BPN_2]=E$336))</f>
        <v>1</v>
      </c>
      <c r="F343" s="5" cm="1">
        <f t="array" ref="F343">SUMPRODUCT(--(HOUR(Flights_2026_09_3033343536373456789101112[entry_hour])=HOUR($A343)),--(Flights_2026_09_3033343536373456789101112[BPN_2]=F$336))</f>
        <v>3</v>
      </c>
      <c r="G343" s="5" cm="1">
        <f t="array" ref="G343">SUMPRODUCT(--(HOUR(Flights_2026_09_3033343536373456789101112[entry_hour])=HOUR($A343)),--(Flights_2026_09_3033343536373456789101112[BPN_2]=G$336))</f>
        <v>0</v>
      </c>
      <c r="H343" s="5" cm="1">
        <f t="array" ref="H343">SUMPRODUCT(--(HOUR(Flights_2026_09_3033343536373456789101112[entry_hour])=HOUR($A343)),--(Flights_2026_09_3033343536373456789101112[BPN_2]=H$336))</f>
        <v>0</v>
      </c>
      <c r="I343" s="5" cm="1">
        <f t="array" ref="I343">SUMPRODUCT(--(HOUR(Flights_2026_09_3033343536373456789101112[entry_hour])=HOUR($A343)),--(Flights_2026_09_3033343536373456789101112[BPN_2]=I$336))</f>
        <v>0</v>
      </c>
      <c r="J343" s="5" cm="1">
        <f t="array" ref="J343">SUMPRODUCT(--(HOUR(Flights_2026_09_3033343536373456789101112[entry_hour])=HOUR($A343)),--(Flights_2026_09_3033343536373456789101112[BPN_2]=J$336))</f>
        <v>3</v>
      </c>
      <c r="K343" s="5" cm="1">
        <f t="array" ref="K343">SUMPRODUCT(--(HOUR(Flights_2026_09_3033343536373456789101112[entry_hour])=HOUR($A343)),--(Flights_2026_09_3033343536373456789101112[BPN_2]=K$336))</f>
        <v>0</v>
      </c>
      <c r="L343" s="5" cm="1">
        <f t="array" ref="L343">SUMPRODUCT(--(HOUR(Flights_2026_09_3033343536373456789101112[entry_hour])=HOUR($A343)),--(Flights_2026_09_3033343536373456789101112[BPN_2]=L$336))</f>
        <v>0</v>
      </c>
      <c r="M343" s="5" cm="1">
        <f t="array" ref="M343">SUMPRODUCT(--(HOUR(Flights_2026_09_3033343536373456789101112[entry_hour])=HOUR($A343)),--(Flights_2026_09_3033343536373456789101112[BPN_2]=M$336))</f>
        <v>0</v>
      </c>
      <c r="N343" s="5" cm="1">
        <f t="array" ref="N343">SUMPRODUCT(--(HOUR(Flights_2026_09_3033343536373456789101112[entry_hour])=HOUR($A343)),--(Flights_2026_09_3033343536373456789101112[BPN_2]=N$336))</f>
        <v>1</v>
      </c>
      <c r="O343" s="5" cm="1">
        <f t="array" ref="O343">SUMPRODUCT(--(HOUR(Flights_2026_09_3033343536373456789101112[entry_hour])=HOUR($A343)),--(Flights_2026_09_3033343536373456789101112[BPN_2]=O$336))</f>
        <v>0</v>
      </c>
      <c r="AF343" s="2">
        <v>0.66666666666666663</v>
      </c>
      <c r="AG343" t="s">
        <v>840</v>
      </c>
      <c r="AH343" s="17">
        <v>230</v>
      </c>
      <c r="AI343" s="17" cm="1">
        <f t="array" ref="AI343">SUMPRODUCT(--(IFERROR(HOUR(Flights_2026_09_3033343536373456789101112[entry_hour]),-1)=HOUR(AF343)),--(IFERROR(Flights_2026_09_3033343536373456789101112[entry_sector],"")=AG343),--(IFERROR(Flights_2026_09_3033343536373456789101112[nfl],-1)&gt;=AH343),--(IFERROR(Flights_2026_09_3033343536373456789101112[nfl],-1)&lt;=IF(AH343=450,450,AH343+9)))</f>
        <v>0</v>
      </c>
    </row>
    <row r="344" spans="1:35" x14ac:dyDescent="0.2">
      <c r="A344" s="4">
        <v>0.875</v>
      </c>
      <c r="B344" s="5" cm="1">
        <f t="array" ref="B344">SUMPRODUCT(--(HOUR(Flights_2026_09_3033343536373456789101112[entry_hour])=HOUR($A344)),--(Flights_2026_09_3033343536373456789101112[BPN_2]=B$336))</f>
        <v>0</v>
      </c>
      <c r="C344" s="5" cm="1">
        <f t="array" ref="C344">SUMPRODUCT(--(HOUR(Flights_2026_09_3033343536373456789101112[entry_hour])=HOUR($A344)),--(Flights_2026_09_3033343536373456789101112[BPN_2]=C$336))</f>
        <v>0</v>
      </c>
      <c r="D344" s="5" cm="1">
        <f t="array" ref="D344">SUMPRODUCT(--(HOUR(Flights_2026_09_3033343536373456789101112[entry_hour])=HOUR($A344)),--(Flights_2026_09_3033343536373456789101112[BPN_2]=D$336))</f>
        <v>1</v>
      </c>
      <c r="E344" s="5" cm="1">
        <f t="array" ref="E344">SUMPRODUCT(--(HOUR(Flights_2026_09_3033343536373456789101112[entry_hour])=HOUR($A344)),--(Flights_2026_09_3033343536373456789101112[BPN_2]=E$336))</f>
        <v>0</v>
      </c>
      <c r="F344" s="5" cm="1">
        <f t="array" ref="F344">SUMPRODUCT(--(HOUR(Flights_2026_09_3033343536373456789101112[entry_hour])=HOUR($A344)),--(Flights_2026_09_3033343536373456789101112[BPN_2]=F$336))</f>
        <v>1</v>
      </c>
      <c r="G344" s="5" cm="1">
        <f t="array" ref="G344">SUMPRODUCT(--(HOUR(Flights_2026_09_3033343536373456789101112[entry_hour])=HOUR($A344)),--(Flights_2026_09_3033343536373456789101112[BPN_2]=G$336))</f>
        <v>0</v>
      </c>
      <c r="H344" s="5" cm="1">
        <f t="array" ref="H344">SUMPRODUCT(--(HOUR(Flights_2026_09_3033343536373456789101112[entry_hour])=HOUR($A344)),--(Flights_2026_09_3033343536373456789101112[BPN_2]=H$336))</f>
        <v>0</v>
      </c>
      <c r="I344" s="5" cm="1">
        <f t="array" ref="I344">SUMPRODUCT(--(HOUR(Flights_2026_09_3033343536373456789101112[entry_hour])=HOUR($A344)),--(Flights_2026_09_3033343536373456789101112[BPN_2]=I$336))</f>
        <v>2</v>
      </c>
      <c r="J344" s="5" cm="1">
        <f t="array" ref="J344">SUMPRODUCT(--(HOUR(Flights_2026_09_3033343536373456789101112[entry_hour])=HOUR($A344)),--(Flights_2026_09_3033343536373456789101112[BPN_2]=J$336))</f>
        <v>0</v>
      </c>
      <c r="K344" s="5" cm="1">
        <f t="array" ref="K344">SUMPRODUCT(--(HOUR(Flights_2026_09_3033343536373456789101112[entry_hour])=HOUR($A344)),--(Flights_2026_09_3033343536373456789101112[BPN_2]=K$336))</f>
        <v>0</v>
      </c>
      <c r="L344" s="5" cm="1">
        <f t="array" ref="L344">SUMPRODUCT(--(HOUR(Flights_2026_09_3033343536373456789101112[entry_hour])=HOUR($A344)),--(Flights_2026_09_3033343536373456789101112[BPN_2]=L$336))</f>
        <v>0</v>
      </c>
      <c r="M344" s="5" cm="1">
        <f t="array" ref="M344">SUMPRODUCT(--(HOUR(Flights_2026_09_3033343536373456789101112[entry_hour])=HOUR($A344)),--(Flights_2026_09_3033343536373456789101112[BPN_2]=M$336))</f>
        <v>0</v>
      </c>
      <c r="N344" s="5" cm="1">
        <f t="array" ref="N344">SUMPRODUCT(--(HOUR(Flights_2026_09_3033343536373456789101112[entry_hour])=HOUR($A344)),--(Flights_2026_09_3033343536373456789101112[BPN_2]=N$336))</f>
        <v>0</v>
      </c>
      <c r="O344" s="5" cm="1">
        <f t="array" ref="O344">SUMPRODUCT(--(HOUR(Flights_2026_09_3033343536373456789101112[entry_hour])=HOUR($A344)),--(Flights_2026_09_3033343536373456789101112[BPN_2]=O$336))</f>
        <v>0</v>
      </c>
      <c r="AF344" s="2">
        <v>0.66666666666666663</v>
      </c>
      <c r="AG344" t="s">
        <v>840</v>
      </c>
      <c r="AH344" s="17">
        <v>240</v>
      </c>
      <c r="AI344" s="17" cm="1">
        <f t="array" ref="AI344">SUMPRODUCT(--(IFERROR(HOUR(Flights_2026_09_3033343536373456789101112[entry_hour]),-1)=HOUR(AF344)),--(IFERROR(Flights_2026_09_3033343536373456789101112[entry_sector],"")=AG344),--(IFERROR(Flights_2026_09_3033343536373456789101112[nfl],-1)&gt;=AH344),--(IFERROR(Flights_2026_09_3033343536373456789101112[nfl],-1)&lt;=IF(AH344=450,450,AH344+9)))</f>
        <v>0</v>
      </c>
    </row>
    <row r="345" spans="1:35" x14ac:dyDescent="0.2">
      <c r="A345" s="4">
        <v>0.91666666666666663</v>
      </c>
      <c r="B345" s="5" cm="1">
        <f t="array" ref="B345">SUMPRODUCT(--(HOUR(Flights_2026_09_3033343536373456789101112[entry_hour])=HOUR($A345)),--(Flights_2026_09_3033343536373456789101112[BPN_2]=B$336))</f>
        <v>0</v>
      </c>
      <c r="C345" s="5" cm="1">
        <f t="array" ref="C345">SUMPRODUCT(--(HOUR(Flights_2026_09_3033343536373456789101112[entry_hour])=HOUR($A345)),--(Flights_2026_09_3033343536373456789101112[BPN_2]=C$336))</f>
        <v>2</v>
      </c>
      <c r="D345" s="5" cm="1">
        <f t="array" ref="D345">SUMPRODUCT(--(HOUR(Flights_2026_09_3033343536373456789101112[entry_hour])=HOUR($A345)),--(Flights_2026_09_3033343536373456789101112[BPN_2]=D$336))</f>
        <v>1</v>
      </c>
      <c r="E345" s="5" cm="1">
        <f t="array" ref="E345">SUMPRODUCT(--(HOUR(Flights_2026_09_3033343536373456789101112[entry_hour])=HOUR($A345)),--(Flights_2026_09_3033343536373456789101112[BPN_2]=E$336))</f>
        <v>0</v>
      </c>
      <c r="F345" s="5" cm="1">
        <f t="array" ref="F345">SUMPRODUCT(--(HOUR(Flights_2026_09_3033343536373456789101112[entry_hour])=HOUR($A345)),--(Flights_2026_09_3033343536373456789101112[BPN_2]=F$336))</f>
        <v>2</v>
      </c>
      <c r="G345" s="5" cm="1">
        <f t="array" ref="G345">SUMPRODUCT(--(HOUR(Flights_2026_09_3033343536373456789101112[entry_hour])=HOUR($A345)),--(Flights_2026_09_3033343536373456789101112[BPN_2]=G$336))</f>
        <v>0</v>
      </c>
      <c r="H345" s="5" cm="1">
        <f t="array" ref="H345">SUMPRODUCT(--(HOUR(Flights_2026_09_3033343536373456789101112[entry_hour])=HOUR($A345)),--(Flights_2026_09_3033343536373456789101112[BPN_2]=H$336))</f>
        <v>0</v>
      </c>
      <c r="I345" s="5" cm="1">
        <f t="array" ref="I345">SUMPRODUCT(--(HOUR(Flights_2026_09_3033343536373456789101112[entry_hour])=HOUR($A345)),--(Flights_2026_09_3033343536373456789101112[BPN_2]=I$336))</f>
        <v>0</v>
      </c>
      <c r="J345" s="5" cm="1">
        <f t="array" ref="J345">SUMPRODUCT(--(HOUR(Flights_2026_09_3033343536373456789101112[entry_hour])=HOUR($A345)),--(Flights_2026_09_3033343536373456789101112[BPN_2]=J$336))</f>
        <v>2</v>
      </c>
      <c r="K345" s="5" cm="1">
        <f t="array" ref="K345">SUMPRODUCT(--(HOUR(Flights_2026_09_3033343536373456789101112[entry_hour])=HOUR($A345)),--(Flights_2026_09_3033343536373456789101112[BPN_2]=K$336))</f>
        <v>0</v>
      </c>
      <c r="L345" s="5" cm="1">
        <f t="array" ref="L345">SUMPRODUCT(--(HOUR(Flights_2026_09_3033343536373456789101112[entry_hour])=HOUR($A345)),--(Flights_2026_09_3033343536373456789101112[BPN_2]=L$336))</f>
        <v>0</v>
      </c>
      <c r="M345" s="5" cm="1">
        <f t="array" ref="M345">SUMPRODUCT(--(HOUR(Flights_2026_09_3033343536373456789101112[entry_hour])=HOUR($A345)),--(Flights_2026_09_3033343536373456789101112[BPN_2]=M$336))</f>
        <v>0</v>
      </c>
      <c r="N345" s="5" cm="1">
        <f t="array" ref="N345">SUMPRODUCT(--(HOUR(Flights_2026_09_3033343536373456789101112[entry_hour])=HOUR($A345)),--(Flights_2026_09_3033343536373456789101112[BPN_2]=N$336))</f>
        <v>0</v>
      </c>
      <c r="O345" s="5" cm="1">
        <f t="array" ref="O345">SUMPRODUCT(--(HOUR(Flights_2026_09_3033343536373456789101112[entry_hour])=HOUR($A345)),--(Flights_2026_09_3033343536373456789101112[BPN_2]=O$336))</f>
        <v>0</v>
      </c>
      <c r="AF345" s="2">
        <v>0.66666666666666663</v>
      </c>
      <c r="AG345" t="s">
        <v>840</v>
      </c>
      <c r="AH345" s="17">
        <v>250</v>
      </c>
      <c r="AI345" s="17" cm="1">
        <f t="array" ref="AI345">SUMPRODUCT(--(IFERROR(HOUR(Flights_2026_09_3033343536373456789101112[entry_hour]),-1)=HOUR(AF345)),--(IFERROR(Flights_2026_09_3033343536373456789101112[entry_sector],"")=AG345),--(IFERROR(Flights_2026_09_3033343536373456789101112[nfl],-1)&gt;=AH345),--(IFERROR(Flights_2026_09_3033343536373456789101112[nfl],-1)&lt;=IF(AH345=450,450,AH345+9)))</f>
        <v>0</v>
      </c>
    </row>
    <row r="346" spans="1:35" x14ac:dyDescent="0.2">
      <c r="AF346" s="2">
        <v>0.66666666666666663</v>
      </c>
      <c r="AG346" t="s">
        <v>840</v>
      </c>
      <c r="AH346" s="17">
        <v>260</v>
      </c>
      <c r="AI346" s="17" cm="1">
        <f t="array" ref="AI346">SUMPRODUCT(--(IFERROR(HOUR(Flights_2026_09_3033343536373456789101112[entry_hour]),-1)=HOUR(AF346)),--(IFERROR(Flights_2026_09_3033343536373456789101112[entry_sector],"")=AG346),--(IFERROR(Flights_2026_09_3033343536373456789101112[nfl],-1)&gt;=AH346),--(IFERROR(Flights_2026_09_3033343536373456789101112[nfl],-1)&lt;=IF(AH346=450,450,AH346+9)))</f>
        <v>0</v>
      </c>
    </row>
    <row r="347" spans="1:35" x14ac:dyDescent="0.2">
      <c r="AF347" s="2">
        <v>0.66666666666666663</v>
      </c>
      <c r="AG347" t="s">
        <v>840</v>
      </c>
      <c r="AH347" s="17">
        <v>270</v>
      </c>
      <c r="AI347" s="17" cm="1">
        <f t="array" ref="AI347">SUMPRODUCT(--(IFERROR(HOUR(Flights_2026_09_3033343536373456789101112[entry_hour]),-1)=HOUR(AF347)),--(IFERROR(Flights_2026_09_3033343536373456789101112[entry_sector],"")=AG347),--(IFERROR(Flights_2026_09_3033343536373456789101112[nfl],-1)&gt;=AH347),--(IFERROR(Flights_2026_09_3033343536373456789101112[nfl],-1)&lt;=IF(AH347=450,450,AH347+9)))</f>
        <v>0</v>
      </c>
    </row>
    <row r="348" spans="1:35" x14ac:dyDescent="0.2">
      <c r="AF348" s="2">
        <v>0.66666666666666663</v>
      </c>
      <c r="AG348" t="s">
        <v>840</v>
      </c>
      <c r="AH348" s="17">
        <v>280</v>
      </c>
      <c r="AI348" s="17" cm="1">
        <f t="array" ref="AI348">SUMPRODUCT(--(IFERROR(HOUR(Flights_2026_09_3033343536373456789101112[entry_hour]),-1)=HOUR(AF348)),--(IFERROR(Flights_2026_09_3033343536373456789101112[entry_sector],"")=AG348),--(IFERROR(Flights_2026_09_3033343536373456789101112[nfl],-1)&gt;=AH348),--(IFERROR(Flights_2026_09_3033343536373456789101112[nfl],-1)&lt;=IF(AH348=450,450,AH348+9)))</f>
        <v>0</v>
      </c>
    </row>
    <row r="349" spans="1:35" ht="19" x14ac:dyDescent="0.25">
      <c r="A349" s="37" t="s">
        <v>2168</v>
      </c>
      <c r="B349" s="37"/>
      <c r="C349" s="37"/>
      <c r="D349" s="37"/>
      <c r="E349" s="37"/>
      <c r="F349" s="37"/>
      <c r="G349" s="37"/>
      <c r="H349" s="37"/>
      <c r="I349" s="37"/>
      <c r="J349" s="37"/>
      <c r="AF349" s="2">
        <v>0.66666666666666663</v>
      </c>
      <c r="AG349" t="s">
        <v>840</v>
      </c>
      <c r="AH349" s="17">
        <v>290</v>
      </c>
      <c r="AI349" s="17" cm="1">
        <f t="array" ref="AI349">SUMPRODUCT(--(IFERROR(HOUR(Flights_2026_09_3033343536373456789101112[entry_hour]),-1)=HOUR(AF349)),--(IFERROR(Flights_2026_09_3033343536373456789101112[entry_sector],"")=AG349),--(IFERROR(Flights_2026_09_3033343536373456789101112[nfl],-1)&gt;=AH349),--(IFERROR(Flights_2026_09_3033343536373456789101112[nfl],-1)&lt;=IF(AH349=450,450,AH349+9)))</f>
        <v>0</v>
      </c>
    </row>
    <row r="350" spans="1:35" x14ac:dyDescent="0.2">
      <c r="A350" s="38" t="s">
        <v>1001</v>
      </c>
      <c r="B350" s="38"/>
      <c r="C350" s="38"/>
      <c r="D350" s="38"/>
      <c r="E350" s="38"/>
      <c r="F350" s="38"/>
      <c r="G350" s="38"/>
      <c r="H350" s="38"/>
      <c r="I350" s="38"/>
      <c r="J350" s="38"/>
      <c r="AF350" s="2">
        <v>0.66666666666666663</v>
      </c>
      <c r="AG350" t="s">
        <v>840</v>
      </c>
      <c r="AH350" s="17">
        <v>300</v>
      </c>
      <c r="AI350" s="17" cm="1">
        <f t="array" ref="AI350">SUMPRODUCT(--(IFERROR(HOUR(Flights_2026_09_3033343536373456789101112[entry_hour]),-1)=HOUR(AF350)),--(IFERROR(Flights_2026_09_3033343536373456789101112[entry_sector],"")=AG350),--(IFERROR(Flights_2026_09_3033343536373456789101112[nfl],-1)&gt;=AH350),--(IFERROR(Flights_2026_09_3033343536373456789101112[nfl],-1)&lt;=IF(AH350=450,450,AH350+9)))</f>
        <v>0</v>
      </c>
    </row>
    <row r="351" spans="1:35" x14ac:dyDescent="0.2">
      <c r="AF351" s="2">
        <v>0.66666666666666663</v>
      </c>
      <c r="AG351" t="s">
        <v>840</v>
      </c>
      <c r="AH351" s="17">
        <v>310</v>
      </c>
      <c r="AI351" s="17" cm="1">
        <f t="array" ref="AI351">SUMPRODUCT(--(IFERROR(HOUR(Flights_2026_09_3033343536373456789101112[entry_hour]),-1)=HOUR(AF351)),--(IFERROR(Flights_2026_09_3033343536373456789101112[entry_sector],"")=AG351),--(IFERROR(Flights_2026_09_3033343536373456789101112[nfl],-1)&gt;=AH351),--(IFERROR(Flights_2026_09_3033343536373456789101112[nfl],-1)&lt;=IF(AH351=450,450,AH351+9)))</f>
        <v>0</v>
      </c>
    </row>
    <row r="352" spans="1:35" x14ac:dyDescent="0.2">
      <c r="A352" s="3" t="s">
        <v>1002</v>
      </c>
      <c r="B352" s="3" t="s">
        <v>21</v>
      </c>
      <c r="C352" s="3" t="s">
        <v>28</v>
      </c>
      <c r="D352" s="3" t="s">
        <v>470</v>
      </c>
      <c r="E352" s="3" t="s">
        <v>803</v>
      </c>
      <c r="AF352" s="2">
        <v>0.66666666666666663</v>
      </c>
      <c r="AG352" t="s">
        <v>840</v>
      </c>
      <c r="AH352" s="17">
        <v>320</v>
      </c>
      <c r="AI352" s="17" cm="1">
        <f t="array" ref="AI352">SUMPRODUCT(--(IFERROR(HOUR(Flights_2026_09_3033343536373456789101112[entry_hour]),-1)=HOUR(AF352)),--(IFERROR(Flights_2026_09_3033343536373456789101112[entry_sector],"")=AG352),--(IFERROR(Flights_2026_09_3033343536373456789101112[nfl],-1)&gt;=AH352),--(IFERROR(Flights_2026_09_3033343536373456789101112[nfl],-1)&lt;=IF(AH352=450,450,AH352+9)))</f>
        <v>0</v>
      </c>
    </row>
    <row r="353" spans="1:35" x14ac:dyDescent="0.2">
      <c r="A353" s="4">
        <v>0.58333333333333337</v>
      </c>
      <c r="B353" s="26" cm="1">
        <f t="array" ref="B353">SUMPRODUCT(--(IFERROR(HOUR(Flights_2026_09_3033343536373456789101112[ata]),-1)=HOUR($A353)),--(IFERROR(Flights_2026_09_3033343536373456789101112[arr_runway],"")=B$352))</f>
        <v>19</v>
      </c>
      <c r="C353" s="26" cm="1">
        <f t="array" ref="C353">SUMPRODUCT(--(IFERROR(HOUR(Flights_2026_09_3033343536373456789101112[ata]),-1)=HOUR($A353)),--(IFERROR(Flights_2026_09_3033343536373456789101112[arr_runway],"")=C$352))</f>
        <v>3</v>
      </c>
      <c r="D353" s="26" cm="1">
        <f t="array" ref="D353">SUMPRODUCT(--(IFERROR(HOUR(Flights_2026_09_3033343536373456789101112[ata]),-1)=HOUR($A353)),--(IFERROR(Flights_2026_09_3033343536373456789101112[arr_runway],"")=D$352))</f>
        <v>0</v>
      </c>
      <c r="E353" s="26" cm="1">
        <f t="array" ref="E353">SUMPRODUCT(--(IFERROR(HOUR(Flights_2026_09_3033343536373456789101112[ata]),-1)=HOUR($A353)),--(IFERROR(Flights_2026_09_3033343536373456789101112[arr_runway],"")=E$352))</f>
        <v>0</v>
      </c>
      <c r="AF353" s="2">
        <v>0.66666666666666663</v>
      </c>
      <c r="AG353" t="s">
        <v>840</v>
      </c>
      <c r="AH353" s="17">
        <v>330</v>
      </c>
      <c r="AI353" s="17" cm="1">
        <f t="array" ref="AI353">SUMPRODUCT(--(IFERROR(HOUR(Flights_2026_09_3033343536373456789101112[entry_hour]),-1)=HOUR(AF353)),--(IFERROR(Flights_2026_09_3033343536373456789101112[entry_sector],"")=AG353),--(IFERROR(Flights_2026_09_3033343536373456789101112[nfl],-1)&gt;=AH353),--(IFERROR(Flights_2026_09_3033343536373456789101112[nfl],-1)&lt;=IF(AH353=450,450,AH353+9)))</f>
        <v>0</v>
      </c>
    </row>
    <row r="354" spans="1:35" x14ac:dyDescent="0.2">
      <c r="A354" s="4">
        <v>0.625</v>
      </c>
      <c r="B354" s="26" cm="1">
        <f t="array" ref="B354">SUMPRODUCT(--(IFERROR(HOUR(Flights_2026_09_3033343536373456789101112[ata]),-1)=HOUR($A354)),--(IFERROR(Flights_2026_09_3033343536373456789101112[arr_runway],"")=B$352))</f>
        <v>18</v>
      </c>
      <c r="C354" s="26" cm="1">
        <f t="array" ref="C354">SUMPRODUCT(--(IFERROR(HOUR(Flights_2026_09_3033343536373456789101112[ata]),-1)=HOUR($A354)),--(IFERROR(Flights_2026_09_3033343536373456789101112[arr_runway],"")=C$352))</f>
        <v>0</v>
      </c>
      <c r="D354" s="26" cm="1">
        <f t="array" ref="D354">SUMPRODUCT(--(IFERROR(HOUR(Flights_2026_09_3033343536373456789101112[ata]),-1)=HOUR($A354)),--(IFERROR(Flights_2026_09_3033343536373456789101112[arr_runway],"")=D$352))</f>
        <v>0</v>
      </c>
      <c r="E354" s="26" cm="1">
        <f t="array" ref="E354">SUMPRODUCT(--(IFERROR(HOUR(Flights_2026_09_3033343536373456789101112[ata]),-1)=HOUR($A354)),--(IFERROR(Flights_2026_09_3033343536373456789101112[arr_runway],"")=E$352))</f>
        <v>0</v>
      </c>
      <c r="AF354" s="2">
        <v>0.66666666666666663</v>
      </c>
      <c r="AG354" t="s">
        <v>840</v>
      </c>
      <c r="AH354" s="17">
        <v>340</v>
      </c>
      <c r="AI354" s="17" cm="1">
        <f t="array" ref="AI354">SUMPRODUCT(--(IFERROR(HOUR(Flights_2026_09_3033343536373456789101112[entry_hour]),-1)=HOUR(AF354)),--(IFERROR(Flights_2026_09_3033343536373456789101112[entry_sector],"")=AG354),--(IFERROR(Flights_2026_09_3033343536373456789101112[nfl],-1)&gt;=AH354),--(IFERROR(Flights_2026_09_3033343536373456789101112[nfl],-1)&lt;=IF(AH354=450,450,AH354+9)))</f>
        <v>0</v>
      </c>
    </row>
    <row r="355" spans="1:35" x14ac:dyDescent="0.2">
      <c r="A355" s="4">
        <v>0.66666666666666674</v>
      </c>
      <c r="B355" s="26" cm="1">
        <f t="array" ref="B355">SUMPRODUCT(--(IFERROR(HOUR(Flights_2026_09_3033343536373456789101112[ata]),-1)=HOUR($A355)),--(IFERROR(Flights_2026_09_3033343536373456789101112[arr_runway],"")=B$352))</f>
        <v>13</v>
      </c>
      <c r="C355" s="26" cm="1">
        <f t="array" ref="C355">SUMPRODUCT(--(IFERROR(HOUR(Flights_2026_09_3033343536373456789101112[ata]),-1)=HOUR($A355)),--(IFERROR(Flights_2026_09_3033343536373456789101112[arr_runway],"")=C$352))</f>
        <v>1</v>
      </c>
      <c r="D355" s="26" cm="1">
        <f t="array" ref="D355">SUMPRODUCT(--(IFERROR(HOUR(Flights_2026_09_3033343536373456789101112[ata]),-1)=HOUR($A355)),--(IFERROR(Flights_2026_09_3033343536373456789101112[arr_runway],"")=D$352))</f>
        <v>0</v>
      </c>
      <c r="E355" s="26" cm="1">
        <f t="array" ref="E355">SUMPRODUCT(--(IFERROR(HOUR(Flights_2026_09_3033343536373456789101112[ata]),-1)=HOUR($A355)),--(IFERROR(Flights_2026_09_3033343536373456789101112[arr_runway],"")=E$352))</f>
        <v>0</v>
      </c>
      <c r="AF355" s="2">
        <v>0.66666666666666663</v>
      </c>
      <c r="AG355" t="s">
        <v>840</v>
      </c>
      <c r="AH355" s="17">
        <v>350</v>
      </c>
      <c r="AI355" s="17" cm="1">
        <f t="array" ref="AI355">SUMPRODUCT(--(IFERROR(HOUR(Flights_2026_09_3033343536373456789101112[entry_hour]),-1)=HOUR(AF355)),--(IFERROR(Flights_2026_09_3033343536373456789101112[entry_sector],"")=AG355),--(IFERROR(Flights_2026_09_3033343536373456789101112[nfl],-1)&gt;=AH355),--(IFERROR(Flights_2026_09_3033343536373456789101112[nfl],-1)&lt;=IF(AH355=450,450,AH355+9)))</f>
        <v>1</v>
      </c>
    </row>
    <row r="356" spans="1:35" x14ac:dyDescent="0.2">
      <c r="A356" s="4">
        <v>0.70833333333333337</v>
      </c>
      <c r="B356" s="26" cm="1">
        <f t="array" ref="B356">SUMPRODUCT(--(IFERROR(HOUR(Flights_2026_09_3033343536373456789101112[ata]),-1)=HOUR($A356)),--(IFERROR(Flights_2026_09_3033343536373456789101112[arr_runway],"")=B$352))</f>
        <v>20</v>
      </c>
      <c r="C356" s="26" cm="1">
        <f t="array" ref="C356">SUMPRODUCT(--(IFERROR(HOUR(Flights_2026_09_3033343536373456789101112[ata]),-1)=HOUR($A356)),--(IFERROR(Flights_2026_09_3033343536373456789101112[arr_runway],"")=C$352))</f>
        <v>2</v>
      </c>
      <c r="D356" s="26" cm="1">
        <f t="array" ref="D356">SUMPRODUCT(--(IFERROR(HOUR(Flights_2026_09_3033343536373456789101112[ata]),-1)=HOUR($A356)),--(IFERROR(Flights_2026_09_3033343536373456789101112[arr_runway],"")=D$352))</f>
        <v>0</v>
      </c>
      <c r="E356" s="26" cm="1">
        <f t="array" ref="E356">SUMPRODUCT(--(IFERROR(HOUR(Flights_2026_09_3033343536373456789101112[ata]),-1)=HOUR($A356)),--(IFERROR(Flights_2026_09_3033343536373456789101112[arr_runway],"")=E$352))</f>
        <v>0</v>
      </c>
      <c r="AF356" s="2">
        <v>0.66666666666666663</v>
      </c>
      <c r="AG356" t="s">
        <v>840</v>
      </c>
      <c r="AH356" s="17">
        <v>360</v>
      </c>
      <c r="AI356" s="17" cm="1">
        <f t="array" ref="AI356">SUMPRODUCT(--(IFERROR(HOUR(Flights_2026_09_3033343536373456789101112[entry_hour]),-1)=HOUR(AF356)),--(IFERROR(Flights_2026_09_3033343536373456789101112[entry_sector],"")=AG356),--(IFERROR(Flights_2026_09_3033343536373456789101112[nfl],-1)&gt;=AH356),--(IFERROR(Flights_2026_09_3033343536373456789101112[nfl],-1)&lt;=IF(AH356=450,450,AH356+9)))</f>
        <v>0</v>
      </c>
    </row>
    <row r="357" spans="1:35" x14ac:dyDescent="0.2">
      <c r="A357" s="4">
        <v>0.75</v>
      </c>
      <c r="B357" s="26" cm="1">
        <f t="array" ref="B357">SUMPRODUCT(--(IFERROR(HOUR(Flights_2026_09_3033343536373456789101112[ata]),-1)=HOUR($A357)),--(IFERROR(Flights_2026_09_3033343536373456789101112[arr_runway],"")=B$352))</f>
        <v>18</v>
      </c>
      <c r="C357" s="26" cm="1">
        <f t="array" ref="C357">SUMPRODUCT(--(IFERROR(HOUR(Flights_2026_09_3033343536373456789101112[ata]),-1)=HOUR($A357)),--(IFERROR(Flights_2026_09_3033343536373456789101112[arr_runway],"")=C$352))</f>
        <v>3</v>
      </c>
      <c r="D357" s="26" cm="1">
        <f t="array" ref="D357">SUMPRODUCT(--(IFERROR(HOUR(Flights_2026_09_3033343536373456789101112[ata]),-1)=HOUR($A357)),--(IFERROR(Flights_2026_09_3033343536373456789101112[arr_runway],"")=D$352))</f>
        <v>0</v>
      </c>
      <c r="E357" s="26" cm="1">
        <f t="array" ref="E357">SUMPRODUCT(--(IFERROR(HOUR(Flights_2026_09_3033343536373456789101112[ata]),-1)=HOUR($A357)),--(IFERROR(Flights_2026_09_3033343536373456789101112[arr_runway],"")=E$352))</f>
        <v>0</v>
      </c>
      <c r="AF357" s="2">
        <v>0.66666666666666663</v>
      </c>
      <c r="AG357" t="s">
        <v>840</v>
      </c>
      <c r="AH357" s="17">
        <v>370</v>
      </c>
      <c r="AI357" s="17" cm="1">
        <f t="array" ref="AI357">SUMPRODUCT(--(IFERROR(HOUR(Flights_2026_09_3033343536373456789101112[entry_hour]),-1)=HOUR(AF357)),--(IFERROR(Flights_2026_09_3033343536373456789101112[entry_sector],"")=AG357),--(IFERROR(Flights_2026_09_3033343536373456789101112[nfl],-1)&gt;=AH357),--(IFERROR(Flights_2026_09_3033343536373456789101112[nfl],-1)&lt;=IF(AH357=450,450,AH357+9)))</f>
        <v>1</v>
      </c>
    </row>
    <row r="358" spans="1:35" x14ac:dyDescent="0.2">
      <c r="A358" s="4">
        <v>0.79166666666666674</v>
      </c>
      <c r="B358" s="26" cm="1">
        <f t="array" ref="B358">SUMPRODUCT(--(IFERROR(HOUR(Flights_2026_09_3033343536373456789101112[ata]),-1)=HOUR($A358)),--(IFERROR(Flights_2026_09_3033343536373456789101112[arr_runway],"")=B$352))</f>
        <v>14</v>
      </c>
      <c r="C358" s="26" cm="1">
        <f t="array" ref="C358">SUMPRODUCT(--(IFERROR(HOUR(Flights_2026_09_3033343536373456789101112[ata]),-1)=HOUR($A358)),--(IFERROR(Flights_2026_09_3033343536373456789101112[arr_runway],"")=C$352))</f>
        <v>1</v>
      </c>
      <c r="D358" s="26" cm="1">
        <f t="array" ref="D358">SUMPRODUCT(--(IFERROR(HOUR(Flights_2026_09_3033343536373456789101112[ata]),-1)=HOUR($A358)),--(IFERROR(Flights_2026_09_3033343536373456789101112[arr_runway],"")=D$352))</f>
        <v>0</v>
      </c>
      <c r="E358" s="26" cm="1">
        <f t="array" ref="E358">SUMPRODUCT(--(IFERROR(HOUR(Flights_2026_09_3033343536373456789101112[ata]),-1)=HOUR($A358)),--(IFERROR(Flights_2026_09_3033343536373456789101112[arr_runway],"")=E$352))</f>
        <v>0</v>
      </c>
      <c r="AF358" s="2">
        <v>0.66666666666666663</v>
      </c>
      <c r="AG358" t="s">
        <v>840</v>
      </c>
      <c r="AH358" s="17">
        <v>380</v>
      </c>
      <c r="AI358" s="17" cm="1">
        <f t="array" ref="AI358">SUMPRODUCT(--(IFERROR(HOUR(Flights_2026_09_3033343536373456789101112[entry_hour]),-1)=HOUR(AF358)),--(IFERROR(Flights_2026_09_3033343536373456789101112[entry_sector],"")=AG358),--(IFERROR(Flights_2026_09_3033343536373456789101112[nfl],-1)&gt;=AH358),--(IFERROR(Flights_2026_09_3033343536373456789101112[nfl],-1)&lt;=IF(AH358=450,450,AH358+9)))</f>
        <v>0</v>
      </c>
    </row>
    <row r="359" spans="1:35" x14ac:dyDescent="0.2">
      <c r="A359" s="4">
        <v>0.83333333333333337</v>
      </c>
      <c r="B359" s="26" cm="1">
        <f t="array" ref="B359">SUMPRODUCT(--(IFERROR(HOUR(Flights_2026_09_3033343536373456789101112[ata]),-1)=HOUR($A359)),--(IFERROR(Flights_2026_09_3033343536373456789101112[arr_runway],"")=B$352))</f>
        <v>15</v>
      </c>
      <c r="C359" s="26" cm="1">
        <f t="array" ref="C359">SUMPRODUCT(--(IFERROR(HOUR(Flights_2026_09_3033343536373456789101112[ata]),-1)=HOUR($A359)),--(IFERROR(Flights_2026_09_3033343536373456789101112[arr_runway],"")=C$352))</f>
        <v>2</v>
      </c>
      <c r="D359" s="26" cm="1">
        <f t="array" ref="D359">SUMPRODUCT(--(IFERROR(HOUR(Flights_2026_09_3033343536373456789101112[ata]),-1)=HOUR($A359)),--(IFERROR(Flights_2026_09_3033343536373456789101112[arr_runway],"")=D$352))</f>
        <v>0</v>
      </c>
      <c r="E359" s="26" cm="1">
        <f t="array" ref="E359">SUMPRODUCT(--(IFERROR(HOUR(Flights_2026_09_3033343536373456789101112[ata]),-1)=HOUR($A359)),--(IFERROR(Flights_2026_09_3033343536373456789101112[arr_runway],"")=E$352))</f>
        <v>0</v>
      </c>
      <c r="AF359" s="2">
        <v>0.66666666666666663</v>
      </c>
      <c r="AG359" t="s">
        <v>840</v>
      </c>
      <c r="AH359" s="17">
        <v>390</v>
      </c>
      <c r="AI359" s="17" cm="1">
        <f t="array" ref="AI359">SUMPRODUCT(--(IFERROR(HOUR(Flights_2026_09_3033343536373456789101112[entry_hour]),-1)=HOUR(AF359)),--(IFERROR(Flights_2026_09_3033343536373456789101112[entry_sector],"")=AG359),--(IFERROR(Flights_2026_09_3033343536373456789101112[nfl],-1)&gt;=AH359),--(IFERROR(Flights_2026_09_3033343536373456789101112[nfl],-1)&lt;=IF(AH359=450,450,AH359+9)))</f>
        <v>0</v>
      </c>
    </row>
    <row r="360" spans="1:35" x14ac:dyDescent="0.2">
      <c r="A360" s="4">
        <v>0.875</v>
      </c>
      <c r="B360" s="26" cm="1">
        <f t="array" ref="B360">SUMPRODUCT(--(IFERROR(HOUR(Flights_2026_09_3033343536373456789101112[ata]),-1)=HOUR($A360)),--(IFERROR(Flights_2026_09_3033343536373456789101112[arr_runway],"")=B$352))</f>
        <v>10</v>
      </c>
      <c r="C360" s="26" cm="1">
        <f t="array" ref="C360">SUMPRODUCT(--(IFERROR(HOUR(Flights_2026_09_3033343536373456789101112[ata]),-1)=HOUR($A360)),--(IFERROR(Flights_2026_09_3033343536373456789101112[arr_runway],"")=C$352))</f>
        <v>1</v>
      </c>
      <c r="D360" s="26" cm="1">
        <f t="array" ref="D360">SUMPRODUCT(--(IFERROR(HOUR(Flights_2026_09_3033343536373456789101112[ata]),-1)=HOUR($A360)),--(IFERROR(Flights_2026_09_3033343536373456789101112[arr_runway],"")=D$352))</f>
        <v>0</v>
      </c>
      <c r="E360" s="26" cm="1">
        <f t="array" ref="E360">SUMPRODUCT(--(IFERROR(HOUR(Flights_2026_09_3033343536373456789101112[ata]),-1)=HOUR($A360)),--(IFERROR(Flights_2026_09_3033343536373456789101112[arr_runway],"")=E$352))</f>
        <v>0</v>
      </c>
      <c r="AF360" s="2">
        <v>0.66666666666666663</v>
      </c>
      <c r="AG360" t="s">
        <v>840</v>
      </c>
      <c r="AH360" s="17">
        <v>400</v>
      </c>
      <c r="AI360" s="17" cm="1">
        <f t="array" ref="AI360">SUMPRODUCT(--(IFERROR(HOUR(Flights_2026_09_3033343536373456789101112[entry_hour]),-1)=HOUR(AF360)),--(IFERROR(Flights_2026_09_3033343536373456789101112[entry_sector],"")=AG360),--(IFERROR(Flights_2026_09_3033343536373456789101112[nfl],-1)&gt;=AH360),--(IFERROR(Flights_2026_09_3033343536373456789101112[nfl],-1)&lt;=IF(AH360=450,450,AH360+9)))</f>
        <v>0</v>
      </c>
    </row>
    <row r="361" spans="1:35" x14ac:dyDescent="0.2">
      <c r="A361" s="4">
        <v>0.91666666666666674</v>
      </c>
      <c r="B361" s="26" cm="1">
        <f t="array" ref="B361">SUMPRODUCT(--(IFERROR(HOUR(Flights_2026_09_3033343536373456789101112[ata]),-1)=HOUR($A361)),--(IFERROR(Flights_2026_09_3033343536373456789101112[arr_runway],"")=B$352))</f>
        <v>5</v>
      </c>
      <c r="C361" s="26" cm="1">
        <f t="array" ref="C361">SUMPRODUCT(--(IFERROR(HOUR(Flights_2026_09_3033343536373456789101112[ata]),-1)=HOUR($A361)),--(IFERROR(Flights_2026_09_3033343536373456789101112[arr_runway],"")=C$352))</f>
        <v>1</v>
      </c>
      <c r="D361" s="26" cm="1">
        <f t="array" ref="D361">SUMPRODUCT(--(IFERROR(HOUR(Flights_2026_09_3033343536373456789101112[ata]),-1)=HOUR($A361)),--(IFERROR(Flights_2026_09_3033343536373456789101112[arr_runway],"")=D$352))</f>
        <v>0</v>
      </c>
      <c r="E361" s="26" cm="1">
        <f t="array" ref="E361">SUMPRODUCT(--(IFERROR(HOUR(Flights_2026_09_3033343536373456789101112[ata]),-1)=HOUR($A361)),--(IFERROR(Flights_2026_09_3033343536373456789101112[arr_runway],"")=E$352))</f>
        <v>0</v>
      </c>
      <c r="AF361" s="2">
        <v>0.66666666666666663</v>
      </c>
      <c r="AG361" t="s">
        <v>840</v>
      </c>
      <c r="AH361" s="17">
        <v>410</v>
      </c>
      <c r="AI361" s="17" cm="1">
        <f t="array" ref="AI361">SUMPRODUCT(--(IFERROR(HOUR(Flights_2026_09_3033343536373456789101112[entry_hour]),-1)=HOUR(AF361)),--(IFERROR(Flights_2026_09_3033343536373456789101112[entry_sector],"")=AG361),--(IFERROR(Flights_2026_09_3033343536373456789101112[nfl],-1)&gt;=AH361),--(IFERROR(Flights_2026_09_3033343536373456789101112[nfl],-1)&lt;=IF(AH361=450,450,AH361+9)))</f>
        <v>1</v>
      </c>
    </row>
    <row r="362" spans="1:35" x14ac:dyDescent="0.2">
      <c r="AF362" s="2">
        <v>0.66666666666666663</v>
      </c>
      <c r="AG362" t="s">
        <v>840</v>
      </c>
      <c r="AH362" s="17">
        <v>420</v>
      </c>
      <c r="AI362" s="17" cm="1">
        <f t="array" ref="AI362">SUMPRODUCT(--(IFERROR(HOUR(Flights_2026_09_3033343536373456789101112[entry_hour]),-1)=HOUR(AF362)),--(IFERROR(Flights_2026_09_3033343536373456789101112[entry_sector],"")=AG362),--(IFERROR(Flights_2026_09_3033343536373456789101112[nfl],-1)&gt;=AH362),--(IFERROR(Flights_2026_09_3033343536373456789101112[nfl],-1)&lt;=IF(AH362=450,450,AH362+9)))</f>
        <v>0</v>
      </c>
    </row>
    <row r="363" spans="1:35" x14ac:dyDescent="0.2">
      <c r="AF363" s="2">
        <v>0.66666666666666663</v>
      </c>
      <c r="AG363" t="s">
        <v>840</v>
      </c>
      <c r="AH363" s="17">
        <v>430</v>
      </c>
      <c r="AI363" s="17" cm="1">
        <f t="array" ref="AI363">SUMPRODUCT(--(IFERROR(HOUR(Flights_2026_09_3033343536373456789101112[entry_hour]),-1)=HOUR(AF363)),--(IFERROR(Flights_2026_09_3033343536373456789101112[entry_sector],"")=AG363),--(IFERROR(Flights_2026_09_3033343536373456789101112[nfl],-1)&gt;=AH363),--(IFERROR(Flights_2026_09_3033343536373456789101112[nfl],-1)&lt;=IF(AH363=450,450,AH363+9)))</f>
        <v>0</v>
      </c>
    </row>
    <row r="364" spans="1:35" x14ac:dyDescent="0.2">
      <c r="AF364" s="2">
        <v>0.66666666666666663</v>
      </c>
      <c r="AG364" t="s">
        <v>840</v>
      </c>
      <c r="AH364" s="17">
        <v>440</v>
      </c>
      <c r="AI364" s="17" cm="1">
        <f t="array" ref="AI364">SUMPRODUCT(--(IFERROR(HOUR(Flights_2026_09_3033343536373456789101112[entry_hour]),-1)=HOUR(AF364)),--(IFERROR(Flights_2026_09_3033343536373456789101112[entry_sector],"")=AG364),--(IFERROR(Flights_2026_09_3033343536373456789101112[nfl],-1)&gt;=AH364),--(IFERROR(Flights_2026_09_3033343536373456789101112[nfl],-1)&lt;=IF(AH364=450,450,AH364+9)))</f>
        <v>0</v>
      </c>
    </row>
    <row r="365" spans="1:35" x14ac:dyDescent="0.2">
      <c r="AF365" s="2">
        <v>0.66666666666666663</v>
      </c>
      <c r="AG365" t="s">
        <v>840</v>
      </c>
      <c r="AH365" s="17">
        <v>450</v>
      </c>
      <c r="AI365" s="17" cm="1">
        <f t="array" ref="AI365">SUMPRODUCT(--(IFERROR(HOUR(Flights_2026_09_3033343536373456789101112[entry_hour]),-1)=HOUR(AF365)),--(IFERROR(Flights_2026_09_3033343536373456789101112[entry_sector],"")=AG365),--(IFERROR(Flights_2026_09_3033343536373456789101112[nfl],-1)&gt;=AH365),--(IFERROR(Flights_2026_09_3033343536373456789101112[nfl],-1)&lt;=IF(AH365=450,450,AH365+9)))</f>
        <v>0</v>
      </c>
    </row>
    <row r="366" spans="1:35" x14ac:dyDescent="0.2">
      <c r="AF366" s="2">
        <v>0.66666666666666663</v>
      </c>
      <c r="AG366" t="s">
        <v>747</v>
      </c>
      <c r="AH366" s="17">
        <v>200</v>
      </c>
      <c r="AI366" s="17" cm="1">
        <f t="array" ref="AI366">SUMPRODUCT(--(IFERROR(HOUR(Flights_2026_09_3033343536373456789101112[entry_hour]),-1)=HOUR(AF366)),--(IFERROR(Flights_2026_09_3033343536373456789101112[entry_sector],"")=AG366),--(IFERROR(Flights_2026_09_3033343536373456789101112[nfl],-1)&gt;=AH366),--(IFERROR(Flights_2026_09_3033343536373456789101112[nfl],-1)&lt;=IF(AH366=450,450,AH366+9)))</f>
        <v>0</v>
      </c>
    </row>
    <row r="367" spans="1:35" x14ac:dyDescent="0.2">
      <c r="AF367" s="2">
        <v>0.66666666666666663</v>
      </c>
      <c r="AG367" t="s">
        <v>747</v>
      </c>
      <c r="AH367" s="17">
        <v>210</v>
      </c>
      <c r="AI367" s="17" cm="1">
        <f t="array" ref="AI367">SUMPRODUCT(--(IFERROR(HOUR(Flights_2026_09_3033343536373456789101112[entry_hour]),-1)=HOUR(AF367)),--(IFERROR(Flights_2026_09_3033343536373456789101112[entry_sector],"")=AG367),--(IFERROR(Flights_2026_09_3033343536373456789101112[nfl],-1)&gt;=AH367),--(IFERROR(Flights_2026_09_3033343536373456789101112[nfl],-1)&lt;=IF(AH367=450,450,AH367+9)))</f>
        <v>0</v>
      </c>
    </row>
    <row r="368" spans="1:35" x14ac:dyDescent="0.2">
      <c r="AF368" s="2">
        <v>0.66666666666666663</v>
      </c>
      <c r="AG368" t="s">
        <v>747</v>
      </c>
      <c r="AH368" s="17">
        <v>220</v>
      </c>
      <c r="AI368" s="17" cm="1">
        <f t="array" ref="AI368">SUMPRODUCT(--(IFERROR(HOUR(Flights_2026_09_3033343536373456789101112[entry_hour]),-1)=HOUR(AF368)),--(IFERROR(Flights_2026_09_3033343536373456789101112[entry_sector],"")=AG368),--(IFERROR(Flights_2026_09_3033343536373456789101112[nfl],-1)&gt;=AH368),--(IFERROR(Flights_2026_09_3033343536373456789101112[nfl],-1)&lt;=IF(AH368=450,450,AH368+9)))</f>
        <v>0</v>
      </c>
    </row>
    <row r="369" spans="32:35" x14ac:dyDescent="0.2">
      <c r="AF369" s="2">
        <v>0.66666666666666663</v>
      </c>
      <c r="AG369" t="s">
        <v>747</v>
      </c>
      <c r="AH369" s="17">
        <v>230</v>
      </c>
      <c r="AI369" s="17" cm="1">
        <f t="array" ref="AI369">SUMPRODUCT(--(IFERROR(HOUR(Flights_2026_09_3033343536373456789101112[entry_hour]),-1)=HOUR(AF369)),--(IFERROR(Flights_2026_09_3033343536373456789101112[entry_sector],"")=AG369),--(IFERROR(Flights_2026_09_3033343536373456789101112[nfl],-1)&gt;=AH369),--(IFERROR(Flights_2026_09_3033343536373456789101112[nfl],-1)&lt;=IF(AH369=450,450,AH369+9)))</f>
        <v>0</v>
      </c>
    </row>
    <row r="370" spans="32:35" x14ac:dyDescent="0.2">
      <c r="AF370" s="2">
        <v>0.66666666666666663</v>
      </c>
      <c r="AG370" t="s">
        <v>747</v>
      </c>
      <c r="AH370" s="17">
        <v>240</v>
      </c>
      <c r="AI370" s="17" cm="1">
        <f t="array" ref="AI370">SUMPRODUCT(--(IFERROR(HOUR(Flights_2026_09_3033343536373456789101112[entry_hour]),-1)=HOUR(AF370)),--(IFERROR(Flights_2026_09_3033343536373456789101112[entry_sector],"")=AG370),--(IFERROR(Flights_2026_09_3033343536373456789101112[nfl],-1)&gt;=AH370),--(IFERROR(Flights_2026_09_3033343536373456789101112[nfl],-1)&lt;=IF(AH370=450,450,AH370+9)))</f>
        <v>0</v>
      </c>
    </row>
    <row r="371" spans="32:35" x14ac:dyDescent="0.2">
      <c r="AF371" s="2">
        <v>0.66666666666666663</v>
      </c>
      <c r="AG371" t="s">
        <v>747</v>
      </c>
      <c r="AH371" s="17">
        <v>250</v>
      </c>
      <c r="AI371" s="17" cm="1">
        <f t="array" ref="AI371">SUMPRODUCT(--(IFERROR(HOUR(Flights_2026_09_3033343536373456789101112[entry_hour]),-1)=HOUR(AF371)),--(IFERROR(Flights_2026_09_3033343536373456789101112[entry_sector],"")=AG371),--(IFERROR(Flights_2026_09_3033343536373456789101112[nfl],-1)&gt;=AH371),--(IFERROR(Flights_2026_09_3033343536373456789101112[nfl],-1)&lt;=IF(AH371=450,450,AH371+9)))</f>
        <v>0</v>
      </c>
    </row>
    <row r="372" spans="32:35" x14ac:dyDescent="0.2">
      <c r="AF372" s="2">
        <v>0.66666666666666663</v>
      </c>
      <c r="AG372" t="s">
        <v>747</v>
      </c>
      <c r="AH372" s="17">
        <v>260</v>
      </c>
      <c r="AI372" s="17" cm="1">
        <f t="array" ref="AI372">SUMPRODUCT(--(IFERROR(HOUR(Flights_2026_09_3033343536373456789101112[entry_hour]),-1)=HOUR(AF372)),--(IFERROR(Flights_2026_09_3033343536373456789101112[entry_sector],"")=AG372),--(IFERROR(Flights_2026_09_3033343536373456789101112[nfl],-1)&gt;=AH372),--(IFERROR(Flights_2026_09_3033343536373456789101112[nfl],-1)&lt;=IF(AH372=450,450,AH372+9)))</f>
        <v>0</v>
      </c>
    </row>
    <row r="373" spans="32:35" x14ac:dyDescent="0.2">
      <c r="AF373" s="2">
        <v>0.66666666666666663</v>
      </c>
      <c r="AG373" t="s">
        <v>747</v>
      </c>
      <c r="AH373" s="17">
        <v>270</v>
      </c>
      <c r="AI373" s="17" cm="1">
        <f t="array" ref="AI373">SUMPRODUCT(--(IFERROR(HOUR(Flights_2026_09_3033343536373456789101112[entry_hour]),-1)=HOUR(AF373)),--(IFERROR(Flights_2026_09_3033343536373456789101112[entry_sector],"")=AG373),--(IFERROR(Flights_2026_09_3033343536373456789101112[nfl],-1)&gt;=AH373),--(IFERROR(Flights_2026_09_3033343536373456789101112[nfl],-1)&lt;=IF(AH373=450,450,AH373+9)))</f>
        <v>0</v>
      </c>
    </row>
    <row r="374" spans="32:35" x14ac:dyDescent="0.2">
      <c r="AF374" s="2">
        <v>0.66666666666666663</v>
      </c>
      <c r="AG374" t="s">
        <v>747</v>
      </c>
      <c r="AH374" s="17">
        <v>280</v>
      </c>
      <c r="AI374" s="17" cm="1">
        <f t="array" ref="AI374">SUMPRODUCT(--(IFERROR(HOUR(Flights_2026_09_3033343536373456789101112[entry_hour]),-1)=HOUR(AF374)),--(IFERROR(Flights_2026_09_3033343536373456789101112[entry_sector],"")=AG374),--(IFERROR(Flights_2026_09_3033343536373456789101112[nfl],-1)&gt;=AH374),--(IFERROR(Flights_2026_09_3033343536373456789101112[nfl],-1)&lt;=IF(AH374=450,450,AH374+9)))</f>
        <v>0</v>
      </c>
    </row>
    <row r="375" spans="32:35" x14ac:dyDescent="0.2">
      <c r="AF375" s="2">
        <v>0.66666666666666663</v>
      </c>
      <c r="AG375" t="s">
        <v>747</v>
      </c>
      <c r="AH375" s="17">
        <v>290</v>
      </c>
      <c r="AI375" s="17" cm="1">
        <f t="array" ref="AI375">SUMPRODUCT(--(IFERROR(HOUR(Flights_2026_09_3033343536373456789101112[entry_hour]),-1)=HOUR(AF375)),--(IFERROR(Flights_2026_09_3033343536373456789101112[entry_sector],"")=AG375),--(IFERROR(Flights_2026_09_3033343536373456789101112[nfl],-1)&gt;=AH375),--(IFERROR(Flights_2026_09_3033343536373456789101112[nfl],-1)&lt;=IF(AH375=450,450,AH375+9)))</f>
        <v>0</v>
      </c>
    </row>
    <row r="376" spans="32:35" x14ac:dyDescent="0.2">
      <c r="AF376" s="2">
        <v>0.66666666666666663</v>
      </c>
      <c r="AG376" t="s">
        <v>747</v>
      </c>
      <c r="AH376" s="17">
        <v>300</v>
      </c>
      <c r="AI376" s="17" cm="1">
        <f t="array" ref="AI376">SUMPRODUCT(--(IFERROR(HOUR(Flights_2026_09_3033343536373456789101112[entry_hour]),-1)=HOUR(AF376)),--(IFERROR(Flights_2026_09_3033343536373456789101112[entry_sector],"")=AG376),--(IFERROR(Flights_2026_09_3033343536373456789101112[nfl],-1)&gt;=AH376),--(IFERROR(Flights_2026_09_3033343536373456789101112[nfl],-1)&lt;=IF(AH376=450,450,AH376+9)))</f>
        <v>0</v>
      </c>
    </row>
    <row r="377" spans="32:35" x14ac:dyDescent="0.2">
      <c r="AF377" s="2">
        <v>0.66666666666666663</v>
      </c>
      <c r="AG377" t="s">
        <v>747</v>
      </c>
      <c r="AH377" s="17">
        <v>310</v>
      </c>
      <c r="AI377" s="17" cm="1">
        <f t="array" ref="AI377">SUMPRODUCT(--(IFERROR(HOUR(Flights_2026_09_3033343536373456789101112[entry_hour]),-1)=HOUR(AF377)),--(IFERROR(Flights_2026_09_3033343536373456789101112[entry_sector],"")=AG377),--(IFERROR(Flights_2026_09_3033343536373456789101112[nfl],-1)&gt;=AH377),--(IFERROR(Flights_2026_09_3033343536373456789101112[nfl],-1)&lt;=IF(AH377=450,450,AH377+9)))</f>
        <v>0</v>
      </c>
    </row>
    <row r="378" spans="32:35" x14ac:dyDescent="0.2">
      <c r="AF378" s="2">
        <v>0.66666666666666663</v>
      </c>
      <c r="AG378" t="s">
        <v>747</v>
      </c>
      <c r="AH378" s="17">
        <v>320</v>
      </c>
      <c r="AI378" s="17" cm="1">
        <f t="array" ref="AI378">SUMPRODUCT(--(IFERROR(HOUR(Flights_2026_09_3033343536373456789101112[entry_hour]),-1)=HOUR(AF378)),--(IFERROR(Flights_2026_09_3033343536373456789101112[entry_sector],"")=AG378),--(IFERROR(Flights_2026_09_3033343536373456789101112[nfl],-1)&gt;=AH378),--(IFERROR(Flights_2026_09_3033343536373456789101112[nfl],-1)&lt;=IF(AH378=450,450,AH378+9)))</f>
        <v>0</v>
      </c>
    </row>
    <row r="379" spans="32:35" x14ac:dyDescent="0.2">
      <c r="AF379" s="2">
        <v>0.66666666666666663</v>
      </c>
      <c r="AG379" t="s">
        <v>747</v>
      </c>
      <c r="AH379" s="17">
        <v>330</v>
      </c>
      <c r="AI379" s="17" cm="1">
        <f t="array" ref="AI379">SUMPRODUCT(--(IFERROR(HOUR(Flights_2026_09_3033343536373456789101112[entry_hour]),-1)=HOUR(AF379)),--(IFERROR(Flights_2026_09_3033343536373456789101112[entry_sector],"")=AG379),--(IFERROR(Flights_2026_09_3033343536373456789101112[nfl],-1)&gt;=AH379),--(IFERROR(Flights_2026_09_3033343536373456789101112[nfl],-1)&lt;=IF(AH379=450,450,AH379+9)))</f>
        <v>0</v>
      </c>
    </row>
    <row r="380" spans="32:35" x14ac:dyDescent="0.2">
      <c r="AF380" s="2">
        <v>0.66666666666666663</v>
      </c>
      <c r="AG380" t="s">
        <v>747</v>
      </c>
      <c r="AH380" s="17">
        <v>340</v>
      </c>
      <c r="AI380" s="17" cm="1">
        <f t="array" ref="AI380">SUMPRODUCT(--(IFERROR(HOUR(Flights_2026_09_3033343536373456789101112[entry_hour]),-1)=HOUR(AF380)),--(IFERROR(Flights_2026_09_3033343536373456789101112[entry_sector],"")=AG380),--(IFERROR(Flights_2026_09_3033343536373456789101112[nfl],-1)&gt;=AH380),--(IFERROR(Flights_2026_09_3033343536373456789101112[nfl],-1)&lt;=IF(AH380=450,450,AH380+9)))</f>
        <v>0</v>
      </c>
    </row>
    <row r="381" spans="32:35" x14ac:dyDescent="0.2">
      <c r="AF381" s="2">
        <v>0.66666666666666663</v>
      </c>
      <c r="AG381" t="s">
        <v>747</v>
      </c>
      <c r="AH381" s="17">
        <v>350</v>
      </c>
      <c r="AI381" s="17" cm="1">
        <f t="array" ref="AI381">SUMPRODUCT(--(IFERROR(HOUR(Flights_2026_09_3033343536373456789101112[entry_hour]),-1)=HOUR(AF381)),--(IFERROR(Flights_2026_09_3033343536373456789101112[entry_sector],"")=AG381),--(IFERROR(Flights_2026_09_3033343536373456789101112[nfl],-1)&gt;=AH381),--(IFERROR(Flights_2026_09_3033343536373456789101112[nfl],-1)&lt;=IF(AH381=450,450,AH381+9)))</f>
        <v>0</v>
      </c>
    </row>
    <row r="382" spans="32:35" x14ac:dyDescent="0.2">
      <c r="AF382" s="2">
        <v>0.66666666666666663</v>
      </c>
      <c r="AG382" t="s">
        <v>747</v>
      </c>
      <c r="AH382" s="17">
        <v>360</v>
      </c>
      <c r="AI382" s="17" cm="1">
        <f t="array" ref="AI382">SUMPRODUCT(--(IFERROR(HOUR(Flights_2026_09_3033343536373456789101112[entry_hour]),-1)=HOUR(AF382)),--(IFERROR(Flights_2026_09_3033343536373456789101112[entry_sector],"")=AG382),--(IFERROR(Flights_2026_09_3033343536373456789101112[nfl],-1)&gt;=AH382),--(IFERROR(Flights_2026_09_3033343536373456789101112[nfl],-1)&lt;=IF(AH382=450,450,AH382+9)))</f>
        <v>0</v>
      </c>
    </row>
    <row r="383" spans="32:35" x14ac:dyDescent="0.2">
      <c r="AF383" s="2">
        <v>0.66666666666666663</v>
      </c>
      <c r="AG383" t="s">
        <v>747</v>
      </c>
      <c r="AH383" s="17">
        <v>370</v>
      </c>
      <c r="AI383" s="17" cm="1">
        <f t="array" ref="AI383">SUMPRODUCT(--(IFERROR(HOUR(Flights_2026_09_3033343536373456789101112[entry_hour]),-1)=HOUR(AF383)),--(IFERROR(Flights_2026_09_3033343536373456789101112[entry_sector],"")=AG383),--(IFERROR(Flights_2026_09_3033343536373456789101112[nfl],-1)&gt;=AH383),--(IFERROR(Flights_2026_09_3033343536373456789101112[nfl],-1)&lt;=IF(AH383=450,450,AH383+9)))</f>
        <v>0</v>
      </c>
    </row>
    <row r="384" spans="32:35" x14ac:dyDescent="0.2">
      <c r="AF384" s="2">
        <v>0.66666666666666663</v>
      </c>
      <c r="AG384" t="s">
        <v>747</v>
      </c>
      <c r="AH384" s="17">
        <v>380</v>
      </c>
      <c r="AI384" s="17" cm="1">
        <f t="array" ref="AI384">SUMPRODUCT(--(IFERROR(HOUR(Flights_2026_09_3033343536373456789101112[entry_hour]),-1)=HOUR(AF384)),--(IFERROR(Flights_2026_09_3033343536373456789101112[entry_sector],"")=AG384),--(IFERROR(Flights_2026_09_3033343536373456789101112[nfl],-1)&gt;=AH384),--(IFERROR(Flights_2026_09_3033343536373456789101112[nfl],-1)&lt;=IF(AH384=450,450,AH384+9)))</f>
        <v>0</v>
      </c>
    </row>
    <row r="385" spans="32:35" x14ac:dyDescent="0.2">
      <c r="AF385" s="2">
        <v>0.66666666666666663</v>
      </c>
      <c r="AG385" t="s">
        <v>747</v>
      </c>
      <c r="AH385" s="17">
        <v>390</v>
      </c>
      <c r="AI385" s="17" cm="1">
        <f t="array" ref="AI385">SUMPRODUCT(--(IFERROR(HOUR(Flights_2026_09_3033343536373456789101112[entry_hour]),-1)=HOUR(AF385)),--(IFERROR(Flights_2026_09_3033343536373456789101112[entry_sector],"")=AG385),--(IFERROR(Flights_2026_09_3033343536373456789101112[nfl],-1)&gt;=AH385),--(IFERROR(Flights_2026_09_3033343536373456789101112[nfl],-1)&lt;=IF(AH385=450,450,AH385+9)))</f>
        <v>0</v>
      </c>
    </row>
    <row r="386" spans="32:35" x14ac:dyDescent="0.2">
      <c r="AF386" s="2">
        <v>0.66666666666666663</v>
      </c>
      <c r="AG386" t="s">
        <v>747</v>
      </c>
      <c r="AH386" s="17">
        <v>400</v>
      </c>
      <c r="AI386" s="17" cm="1">
        <f t="array" ref="AI386">SUMPRODUCT(--(IFERROR(HOUR(Flights_2026_09_3033343536373456789101112[entry_hour]),-1)=HOUR(AF386)),--(IFERROR(Flights_2026_09_3033343536373456789101112[entry_sector],"")=AG386),--(IFERROR(Flights_2026_09_3033343536373456789101112[nfl],-1)&gt;=AH386),--(IFERROR(Flights_2026_09_3033343536373456789101112[nfl],-1)&lt;=IF(AH386=450,450,AH386+9)))</f>
        <v>0</v>
      </c>
    </row>
    <row r="387" spans="32:35" ht="28" customHeight="1" x14ac:dyDescent="0.2">
      <c r="AF387" s="2">
        <v>0.66666666666666663</v>
      </c>
      <c r="AG387" t="s">
        <v>747</v>
      </c>
      <c r="AH387" s="17">
        <v>410</v>
      </c>
      <c r="AI387" s="17" cm="1">
        <f t="array" ref="AI387">SUMPRODUCT(--(IFERROR(HOUR(Flights_2026_09_3033343536373456789101112[entry_hour]),-1)=HOUR(AF387)),--(IFERROR(Flights_2026_09_3033343536373456789101112[entry_sector],"")=AG387),--(IFERROR(Flights_2026_09_3033343536373456789101112[nfl],-1)&gt;=AH387),--(IFERROR(Flights_2026_09_3033343536373456789101112[nfl],-1)&lt;=IF(AH387=450,450,AH387+9)))</f>
        <v>0</v>
      </c>
    </row>
    <row r="388" spans="32:35" x14ac:dyDescent="0.2">
      <c r="AF388" s="2">
        <v>0.66666666666666663</v>
      </c>
      <c r="AG388" t="s">
        <v>747</v>
      </c>
      <c r="AH388" s="17">
        <v>420</v>
      </c>
      <c r="AI388" s="17" cm="1">
        <f t="array" ref="AI388">SUMPRODUCT(--(IFERROR(HOUR(Flights_2026_09_3033343536373456789101112[entry_hour]),-1)=HOUR(AF388)),--(IFERROR(Flights_2026_09_3033343536373456789101112[entry_sector],"")=AG388),--(IFERROR(Flights_2026_09_3033343536373456789101112[nfl],-1)&gt;=AH388),--(IFERROR(Flights_2026_09_3033343536373456789101112[nfl],-1)&lt;=IF(AH388=450,450,AH388+9)))</f>
        <v>0</v>
      </c>
    </row>
    <row r="389" spans="32:35" x14ac:dyDescent="0.2">
      <c r="AF389" s="2">
        <v>0.66666666666666663</v>
      </c>
      <c r="AG389" t="s">
        <v>747</v>
      </c>
      <c r="AH389" s="17">
        <v>430</v>
      </c>
      <c r="AI389" s="17" cm="1">
        <f t="array" ref="AI389">SUMPRODUCT(--(IFERROR(HOUR(Flights_2026_09_3033343536373456789101112[entry_hour]),-1)=HOUR(AF389)),--(IFERROR(Flights_2026_09_3033343536373456789101112[entry_sector],"")=AG389),--(IFERROR(Flights_2026_09_3033343536373456789101112[nfl],-1)&gt;=AH389),--(IFERROR(Flights_2026_09_3033343536373456789101112[nfl],-1)&lt;=IF(AH389=450,450,AH389+9)))</f>
        <v>0</v>
      </c>
    </row>
    <row r="390" spans="32:35" x14ac:dyDescent="0.2">
      <c r="AF390" s="2">
        <v>0.66666666666666663</v>
      </c>
      <c r="AG390" t="s">
        <v>747</v>
      </c>
      <c r="AH390" s="17">
        <v>440</v>
      </c>
      <c r="AI390" s="17" cm="1">
        <f t="array" ref="AI390">SUMPRODUCT(--(IFERROR(HOUR(Flights_2026_09_3033343536373456789101112[entry_hour]),-1)=HOUR(AF390)),--(IFERROR(Flights_2026_09_3033343536373456789101112[entry_sector],"")=AG390),--(IFERROR(Flights_2026_09_3033343536373456789101112[nfl],-1)&gt;=AH390),--(IFERROR(Flights_2026_09_3033343536373456789101112[nfl],-1)&lt;=IF(AH390=450,450,AH390+9)))</f>
        <v>0</v>
      </c>
    </row>
    <row r="391" spans="32:35" x14ac:dyDescent="0.2">
      <c r="AF391" s="2">
        <v>0.66666666666666663</v>
      </c>
      <c r="AG391" t="s">
        <v>747</v>
      </c>
      <c r="AH391" s="17">
        <v>450</v>
      </c>
      <c r="AI391" s="17" cm="1">
        <f t="array" ref="AI391">SUMPRODUCT(--(IFERROR(HOUR(Flights_2026_09_3033343536373456789101112[entry_hour]),-1)=HOUR(AF391)),--(IFERROR(Flights_2026_09_3033343536373456789101112[entry_sector],"")=AG391),--(IFERROR(Flights_2026_09_3033343536373456789101112[nfl],-1)&gt;=AH391),--(IFERROR(Flights_2026_09_3033343536373456789101112[nfl],-1)&lt;=IF(AH391=450,450,AH391+9)))</f>
        <v>0</v>
      </c>
    </row>
    <row r="392" spans="32:35" x14ac:dyDescent="0.2">
      <c r="AF392" s="2">
        <v>0.70833333333333337</v>
      </c>
      <c r="AG392" t="s">
        <v>743</v>
      </c>
      <c r="AH392" s="17">
        <v>200</v>
      </c>
      <c r="AI392" s="17" cm="1">
        <f t="array" ref="AI392">SUMPRODUCT(--(IFERROR(HOUR(Flights_2026_09_3033343536373456789101112[entry_hour]),-1)=HOUR(AF392)),--(IFERROR(Flights_2026_09_3033343536373456789101112[entry_sector],"")=AG392),--(IFERROR(Flights_2026_09_3033343536373456789101112[nfl],-1)&gt;=AH392),--(IFERROR(Flights_2026_09_3033343536373456789101112[nfl],-1)&lt;=IF(AH392=450,450,AH392+9)))</f>
        <v>0</v>
      </c>
    </row>
    <row r="393" spans="32:35" x14ac:dyDescent="0.2">
      <c r="AF393" s="2">
        <v>0.70833333333333337</v>
      </c>
      <c r="AG393" t="s">
        <v>743</v>
      </c>
      <c r="AH393" s="17">
        <v>210</v>
      </c>
      <c r="AI393" s="17" cm="1">
        <f t="array" ref="AI393">SUMPRODUCT(--(IFERROR(HOUR(Flights_2026_09_3033343536373456789101112[entry_hour]),-1)=HOUR(AF393)),--(IFERROR(Flights_2026_09_3033343536373456789101112[entry_sector],"")=AG393),--(IFERROR(Flights_2026_09_3033343536373456789101112[nfl],-1)&gt;=AH393),--(IFERROR(Flights_2026_09_3033343536373456789101112[nfl],-1)&lt;=IF(AH393=450,450,AH393+9)))</f>
        <v>0</v>
      </c>
    </row>
    <row r="394" spans="32:35" x14ac:dyDescent="0.2">
      <c r="AF394" s="2">
        <v>0.70833333333333337</v>
      </c>
      <c r="AG394" t="s">
        <v>743</v>
      </c>
      <c r="AH394" s="17">
        <v>220</v>
      </c>
      <c r="AI394" s="17" cm="1">
        <f t="array" ref="AI394">SUMPRODUCT(--(IFERROR(HOUR(Flights_2026_09_3033343536373456789101112[entry_hour]),-1)=HOUR(AF394)),--(IFERROR(Flights_2026_09_3033343536373456789101112[entry_sector],"")=AG394),--(IFERROR(Flights_2026_09_3033343536373456789101112[nfl],-1)&gt;=AH394),--(IFERROR(Flights_2026_09_3033343536373456789101112[nfl],-1)&lt;=IF(AH394=450,450,AH394+9)))</f>
        <v>0</v>
      </c>
    </row>
    <row r="395" spans="32:35" x14ac:dyDescent="0.2">
      <c r="AF395" s="2">
        <v>0.70833333333333337</v>
      </c>
      <c r="AG395" t="s">
        <v>743</v>
      </c>
      <c r="AH395" s="17">
        <v>230</v>
      </c>
      <c r="AI395" s="17" cm="1">
        <f t="array" ref="AI395">SUMPRODUCT(--(IFERROR(HOUR(Flights_2026_09_3033343536373456789101112[entry_hour]),-1)=HOUR(AF395)),--(IFERROR(Flights_2026_09_3033343536373456789101112[entry_sector],"")=AG395),--(IFERROR(Flights_2026_09_3033343536373456789101112[nfl],-1)&gt;=AH395),--(IFERROR(Flights_2026_09_3033343536373456789101112[nfl],-1)&lt;=IF(AH395=450,450,AH395+9)))</f>
        <v>0</v>
      </c>
    </row>
    <row r="396" spans="32:35" x14ac:dyDescent="0.2">
      <c r="AF396" s="2">
        <v>0.70833333333333337</v>
      </c>
      <c r="AG396" t="s">
        <v>743</v>
      </c>
      <c r="AH396" s="17">
        <v>240</v>
      </c>
      <c r="AI396" s="17" cm="1">
        <f t="array" ref="AI396">SUMPRODUCT(--(IFERROR(HOUR(Flights_2026_09_3033343536373456789101112[entry_hour]),-1)=HOUR(AF396)),--(IFERROR(Flights_2026_09_3033343536373456789101112[entry_sector],"")=AG396),--(IFERROR(Flights_2026_09_3033343536373456789101112[nfl],-1)&gt;=AH396),--(IFERROR(Flights_2026_09_3033343536373456789101112[nfl],-1)&lt;=IF(AH396=450,450,AH396+9)))</f>
        <v>0</v>
      </c>
    </row>
    <row r="397" spans="32:35" x14ac:dyDescent="0.2">
      <c r="AF397" s="2">
        <v>0.70833333333333337</v>
      </c>
      <c r="AG397" t="s">
        <v>743</v>
      </c>
      <c r="AH397" s="17">
        <v>250</v>
      </c>
      <c r="AI397" s="17" cm="1">
        <f t="array" ref="AI397">SUMPRODUCT(--(IFERROR(HOUR(Flights_2026_09_3033343536373456789101112[entry_hour]),-1)=HOUR(AF397)),--(IFERROR(Flights_2026_09_3033343536373456789101112[entry_sector],"")=AG397),--(IFERROR(Flights_2026_09_3033343536373456789101112[nfl],-1)&gt;=AH397),--(IFERROR(Flights_2026_09_3033343536373456789101112[nfl],-1)&lt;=IF(AH397=450,450,AH397+9)))</f>
        <v>0</v>
      </c>
    </row>
    <row r="398" spans="32:35" x14ac:dyDescent="0.2">
      <c r="AF398" s="2">
        <v>0.70833333333333337</v>
      </c>
      <c r="AG398" t="s">
        <v>743</v>
      </c>
      <c r="AH398" s="17">
        <v>260</v>
      </c>
      <c r="AI398" s="17" cm="1">
        <f t="array" ref="AI398">SUMPRODUCT(--(IFERROR(HOUR(Flights_2026_09_3033343536373456789101112[entry_hour]),-1)=HOUR(AF398)),--(IFERROR(Flights_2026_09_3033343536373456789101112[entry_sector],"")=AG398),--(IFERROR(Flights_2026_09_3033343536373456789101112[nfl],-1)&gt;=AH398),--(IFERROR(Flights_2026_09_3033343536373456789101112[nfl],-1)&lt;=IF(AH398=450,450,AH398+9)))</f>
        <v>0</v>
      </c>
    </row>
    <row r="399" spans="32:35" x14ac:dyDescent="0.2">
      <c r="AF399" s="2">
        <v>0.70833333333333337</v>
      </c>
      <c r="AG399" t="s">
        <v>743</v>
      </c>
      <c r="AH399" s="17">
        <v>270</v>
      </c>
      <c r="AI399" s="17" cm="1">
        <f t="array" ref="AI399">SUMPRODUCT(--(IFERROR(HOUR(Flights_2026_09_3033343536373456789101112[entry_hour]),-1)=HOUR(AF399)),--(IFERROR(Flights_2026_09_3033343536373456789101112[entry_sector],"")=AG399),--(IFERROR(Flights_2026_09_3033343536373456789101112[nfl],-1)&gt;=AH399),--(IFERROR(Flights_2026_09_3033343536373456789101112[nfl],-1)&lt;=IF(AH399=450,450,AH399+9)))</f>
        <v>0</v>
      </c>
    </row>
    <row r="400" spans="32:35" x14ac:dyDescent="0.2">
      <c r="AF400" s="2">
        <v>0.70833333333333337</v>
      </c>
      <c r="AG400" t="s">
        <v>743</v>
      </c>
      <c r="AH400" s="17">
        <v>280</v>
      </c>
      <c r="AI400" s="17" cm="1">
        <f t="array" ref="AI400">SUMPRODUCT(--(IFERROR(HOUR(Flights_2026_09_3033343536373456789101112[entry_hour]),-1)=HOUR(AF400)),--(IFERROR(Flights_2026_09_3033343536373456789101112[entry_sector],"")=AG400),--(IFERROR(Flights_2026_09_3033343536373456789101112[nfl],-1)&gt;=AH400),--(IFERROR(Flights_2026_09_3033343536373456789101112[nfl],-1)&lt;=IF(AH400=450,450,AH400+9)))</f>
        <v>0</v>
      </c>
    </row>
    <row r="401" spans="1:35" x14ac:dyDescent="0.2">
      <c r="AF401" s="2">
        <v>0.70833333333333337</v>
      </c>
      <c r="AG401" t="s">
        <v>743</v>
      </c>
      <c r="AH401" s="17">
        <v>290</v>
      </c>
      <c r="AI401" s="17" cm="1">
        <f t="array" ref="AI401">SUMPRODUCT(--(IFERROR(HOUR(Flights_2026_09_3033343536373456789101112[entry_hour]),-1)=HOUR(AF401)),--(IFERROR(Flights_2026_09_3033343536373456789101112[entry_sector],"")=AG401),--(IFERROR(Flights_2026_09_3033343536373456789101112[nfl],-1)&gt;=AH401),--(IFERROR(Flights_2026_09_3033343536373456789101112[nfl],-1)&lt;=IF(AH401=450,450,AH401+9)))</f>
        <v>0</v>
      </c>
    </row>
    <row r="402" spans="1:35" x14ac:dyDescent="0.2">
      <c r="AF402" s="2">
        <v>0.70833333333333337</v>
      </c>
      <c r="AG402" t="s">
        <v>743</v>
      </c>
      <c r="AH402" s="17">
        <v>300</v>
      </c>
      <c r="AI402" s="17" cm="1">
        <f t="array" ref="AI402">SUMPRODUCT(--(IFERROR(HOUR(Flights_2026_09_3033343536373456789101112[entry_hour]),-1)=HOUR(AF402)),--(IFERROR(Flights_2026_09_3033343536373456789101112[entry_sector],"")=AG402),--(IFERROR(Flights_2026_09_3033343536373456789101112[nfl],-1)&gt;=AH402),--(IFERROR(Flights_2026_09_3033343536373456789101112[nfl],-1)&lt;=IF(AH402=450,450,AH402+9)))</f>
        <v>0</v>
      </c>
    </row>
    <row r="403" spans="1:35" x14ac:dyDescent="0.2">
      <c r="AF403" s="2">
        <v>0.70833333333333337</v>
      </c>
      <c r="AG403" t="s">
        <v>743</v>
      </c>
      <c r="AH403" s="17">
        <v>310</v>
      </c>
      <c r="AI403" s="17" cm="1">
        <f t="array" ref="AI403">SUMPRODUCT(--(IFERROR(HOUR(Flights_2026_09_3033343536373456789101112[entry_hour]),-1)=HOUR(AF403)),--(IFERROR(Flights_2026_09_3033343536373456789101112[entry_sector],"")=AG403),--(IFERROR(Flights_2026_09_3033343536373456789101112[nfl],-1)&gt;=AH403),--(IFERROR(Flights_2026_09_3033343536373456789101112[nfl],-1)&lt;=IF(AH403=450,450,AH403+9)))</f>
        <v>0</v>
      </c>
    </row>
    <row r="404" spans="1:35" x14ac:dyDescent="0.2">
      <c r="AF404" s="2">
        <v>0.70833333333333337</v>
      </c>
      <c r="AG404" t="s">
        <v>743</v>
      </c>
      <c r="AH404" s="17">
        <v>320</v>
      </c>
      <c r="AI404" s="17" cm="1">
        <f t="array" ref="AI404">SUMPRODUCT(--(IFERROR(HOUR(Flights_2026_09_3033343536373456789101112[entry_hour]),-1)=HOUR(AF404)),--(IFERROR(Flights_2026_09_3033343536373456789101112[entry_sector],"")=AG404),--(IFERROR(Flights_2026_09_3033343536373456789101112[nfl],-1)&gt;=AH404),--(IFERROR(Flights_2026_09_3033343536373456789101112[nfl],-1)&lt;=IF(AH404=450,450,AH404+9)))</f>
        <v>0</v>
      </c>
    </row>
    <row r="405" spans="1:35" x14ac:dyDescent="0.2">
      <c r="AF405" s="2">
        <v>0.70833333333333337</v>
      </c>
      <c r="AG405" t="s">
        <v>743</v>
      </c>
      <c r="AH405" s="17">
        <v>330</v>
      </c>
      <c r="AI405" s="17" cm="1">
        <f t="array" ref="AI405">SUMPRODUCT(--(IFERROR(HOUR(Flights_2026_09_3033343536373456789101112[entry_hour]),-1)=HOUR(AF405)),--(IFERROR(Flights_2026_09_3033343536373456789101112[entry_sector],"")=AG405),--(IFERROR(Flights_2026_09_3033343536373456789101112[nfl],-1)&gt;=AH405),--(IFERROR(Flights_2026_09_3033343536373456789101112[nfl],-1)&lt;=IF(AH405=450,450,AH405+9)))</f>
        <v>0</v>
      </c>
    </row>
    <row r="406" spans="1:35" x14ac:dyDescent="0.2">
      <c r="AF406" s="2">
        <v>0.70833333333333337</v>
      </c>
      <c r="AG406" t="s">
        <v>743</v>
      </c>
      <c r="AH406" s="17">
        <v>340</v>
      </c>
      <c r="AI406" s="17" cm="1">
        <f t="array" ref="AI406">SUMPRODUCT(--(IFERROR(HOUR(Flights_2026_09_3033343536373456789101112[entry_hour]),-1)=HOUR(AF406)),--(IFERROR(Flights_2026_09_3033343536373456789101112[entry_sector],"")=AG406),--(IFERROR(Flights_2026_09_3033343536373456789101112[nfl],-1)&gt;=AH406),--(IFERROR(Flights_2026_09_3033343536373456789101112[nfl],-1)&lt;=IF(AH406=450,450,AH406+9)))</f>
        <v>0</v>
      </c>
    </row>
    <row r="407" spans="1:35" x14ac:dyDescent="0.2">
      <c r="AF407" s="2">
        <v>0.70833333333333337</v>
      </c>
      <c r="AG407" t="s">
        <v>743</v>
      </c>
      <c r="AH407" s="17">
        <v>350</v>
      </c>
      <c r="AI407" s="17" cm="1">
        <f t="array" ref="AI407">SUMPRODUCT(--(IFERROR(HOUR(Flights_2026_09_3033343536373456789101112[entry_hour]),-1)=HOUR(AF407)),--(IFERROR(Flights_2026_09_3033343536373456789101112[entry_sector],"")=AG407),--(IFERROR(Flights_2026_09_3033343536373456789101112[nfl],-1)&gt;=AH407),--(IFERROR(Flights_2026_09_3033343536373456789101112[nfl],-1)&lt;=IF(AH407=450,450,AH407+9)))</f>
        <v>0</v>
      </c>
    </row>
    <row r="408" spans="1:35" x14ac:dyDescent="0.2">
      <c r="AF408" s="2">
        <v>0.70833333333333337</v>
      </c>
      <c r="AG408" t="s">
        <v>743</v>
      </c>
      <c r="AH408" s="17">
        <v>360</v>
      </c>
      <c r="AI408" s="17" cm="1">
        <f t="array" ref="AI408">SUMPRODUCT(--(IFERROR(HOUR(Flights_2026_09_3033343536373456789101112[entry_hour]),-1)=HOUR(AF408)),--(IFERROR(Flights_2026_09_3033343536373456789101112[entry_sector],"")=AG408),--(IFERROR(Flights_2026_09_3033343536373456789101112[nfl],-1)&gt;=AH408),--(IFERROR(Flights_2026_09_3033343536373456789101112[nfl],-1)&lt;=IF(AH408=450,450,AH408+9)))</f>
        <v>0</v>
      </c>
    </row>
    <row r="409" spans="1:35" x14ac:dyDescent="0.2">
      <c r="AF409" s="2">
        <v>0.70833333333333337</v>
      </c>
      <c r="AG409" t="s">
        <v>743</v>
      </c>
      <c r="AH409" s="17">
        <v>370</v>
      </c>
      <c r="AI409" s="17" cm="1">
        <f t="array" ref="AI409">SUMPRODUCT(--(IFERROR(HOUR(Flights_2026_09_3033343536373456789101112[entry_hour]),-1)=HOUR(AF409)),--(IFERROR(Flights_2026_09_3033343536373456789101112[entry_sector],"")=AG409),--(IFERROR(Flights_2026_09_3033343536373456789101112[nfl],-1)&gt;=AH409),--(IFERROR(Flights_2026_09_3033343536373456789101112[nfl],-1)&lt;=IF(AH409=450,450,AH409+9)))</f>
        <v>0</v>
      </c>
    </row>
    <row r="410" spans="1:35" x14ac:dyDescent="0.2">
      <c r="AF410" s="2">
        <v>0.70833333333333337</v>
      </c>
      <c r="AG410" t="s">
        <v>743</v>
      </c>
      <c r="AH410" s="17">
        <v>380</v>
      </c>
      <c r="AI410" s="17" cm="1">
        <f t="array" ref="AI410">SUMPRODUCT(--(IFERROR(HOUR(Flights_2026_09_3033343536373456789101112[entry_hour]),-1)=HOUR(AF410)),--(IFERROR(Flights_2026_09_3033343536373456789101112[entry_sector],"")=AG410),--(IFERROR(Flights_2026_09_3033343536373456789101112[nfl],-1)&gt;=AH410),--(IFERROR(Flights_2026_09_3033343536373456789101112[nfl],-1)&lt;=IF(AH410=450,450,AH410+9)))</f>
        <v>0</v>
      </c>
    </row>
    <row r="411" spans="1:35" ht="19" x14ac:dyDescent="0.25">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3033343536373456789101112[entry_hour]),-1)=HOUR(AF411)),--(IFERROR(Flights_2026_09_3033343536373456789101112[entry_sector],"")=AG411),--(IFERROR(Flights_2026_09_3033343536373456789101112[nfl],-1)&gt;=AH411),--(IFERROR(Flights_2026_09_3033343536373456789101112[nfl],-1)&lt;=IF(AH411=450,450,AH411+9)))</f>
        <v>0</v>
      </c>
    </row>
    <row r="412" spans="1:35" x14ac:dyDescent="0.2">
      <c r="A412" s="38"/>
      <c r="B412" s="38"/>
      <c r="C412" s="38"/>
      <c r="D412" s="38"/>
      <c r="E412" s="38"/>
      <c r="F412" s="38"/>
      <c r="G412" s="38"/>
      <c r="H412" s="38"/>
      <c r="I412" s="38"/>
      <c r="J412" s="38"/>
      <c r="AF412" s="2">
        <v>0.70833333333333337</v>
      </c>
      <c r="AG412" t="s">
        <v>743</v>
      </c>
      <c r="AH412" s="17">
        <v>400</v>
      </c>
      <c r="AI412" s="17" cm="1">
        <f t="array" ref="AI412">SUMPRODUCT(--(IFERROR(HOUR(Flights_2026_09_3033343536373456789101112[entry_hour]),-1)=HOUR(AF412)),--(IFERROR(Flights_2026_09_3033343536373456789101112[entry_sector],"")=AG412),--(IFERROR(Flights_2026_09_3033343536373456789101112[nfl],-1)&gt;=AH412),--(IFERROR(Flights_2026_09_3033343536373456789101112[nfl],-1)&lt;=IF(AH412=450,450,AH412+9)))</f>
        <v>0</v>
      </c>
    </row>
    <row r="413" spans="1:35" x14ac:dyDescent="0.2">
      <c r="AF413" s="2">
        <v>0.70833333333333337</v>
      </c>
      <c r="AG413" t="s">
        <v>743</v>
      </c>
      <c r="AH413" s="17">
        <v>410</v>
      </c>
      <c r="AI413" s="17" cm="1">
        <f t="array" ref="AI413">SUMPRODUCT(--(IFERROR(HOUR(Flights_2026_09_3033343536373456789101112[entry_hour]),-1)=HOUR(AF413)),--(IFERROR(Flights_2026_09_3033343536373456789101112[entry_sector],"")=AG413),--(IFERROR(Flights_2026_09_3033343536373456789101112[nfl],-1)&gt;=AH413),--(IFERROR(Flights_2026_09_3033343536373456789101112[nfl],-1)&lt;=IF(AH413=450,450,AH413+9)))</f>
        <v>0</v>
      </c>
    </row>
    <row r="414" spans="1:35" x14ac:dyDescent="0.2">
      <c r="A414" s="3"/>
      <c r="B414" s="3"/>
      <c r="C414" s="3"/>
      <c r="D414" s="3"/>
      <c r="E414" s="3"/>
      <c r="AF414" s="2">
        <v>0.70833333333333337</v>
      </c>
      <c r="AG414" t="s">
        <v>743</v>
      </c>
      <c r="AH414" s="17">
        <v>420</v>
      </c>
      <c r="AI414" s="17" cm="1">
        <f t="array" ref="AI414">SUMPRODUCT(--(IFERROR(HOUR(Flights_2026_09_3033343536373456789101112[entry_hour]),-1)=HOUR(AF414)),--(IFERROR(Flights_2026_09_3033343536373456789101112[entry_sector],"")=AG414),--(IFERROR(Flights_2026_09_3033343536373456789101112[nfl],-1)&gt;=AH414),--(IFERROR(Flights_2026_09_3033343536373456789101112[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3033343536373456789101112[entry_hour]),-1)=HOUR(AF415)),--(IFERROR(Flights_2026_09_3033343536373456789101112[entry_sector],"")=AG415),--(IFERROR(Flights_2026_09_3033343536373456789101112[nfl],-1)&gt;=AH415),--(IFERROR(Flights_2026_09_3033343536373456789101112[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3033343536373456789101112[entry_hour]),-1)=HOUR(AF416)),--(IFERROR(Flights_2026_09_3033343536373456789101112[entry_sector],"")=AG416),--(IFERROR(Flights_2026_09_3033343536373456789101112[nfl],-1)&gt;=AH416),--(IFERROR(Flights_2026_09_3033343536373456789101112[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3033343536373456789101112[entry_hour]),-1)=HOUR(AF417)),--(IFERROR(Flights_2026_09_3033343536373456789101112[entry_sector],"")=AG417),--(IFERROR(Flights_2026_09_3033343536373456789101112[nfl],-1)&gt;=AH417),--(IFERROR(Flights_2026_09_3033343536373456789101112[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3033343536373456789101112[entry_hour]),-1)=HOUR(AF418)),--(IFERROR(Flights_2026_09_3033343536373456789101112[entry_sector],"")=AG418),--(IFERROR(Flights_2026_09_3033343536373456789101112[nfl],-1)&gt;=AH418),--(IFERROR(Flights_2026_09_3033343536373456789101112[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3033343536373456789101112[entry_hour]),-1)=HOUR(AF419)),--(IFERROR(Flights_2026_09_3033343536373456789101112[entry_sector],"")=AG419),--(IFERROR(Flights_2026_09_3033343536373456789101112[nfl],-1)&gt;=AH419),--(IFERROR(Flights_2026_09_3033343536373456789101112[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3033343536373456789101112[entry_hour]),-1)=HOUR(AF420)),--(IFERROR(Flights_2026_09_3033343536373456789101112[entry_sector],"")=AG420),--(IFERROR(Flights_2026_09_3033343536373456789101112[nfl],-1)&gt;=AH420),--(IFERROR(Flights_2026_09_3033343536373456789101112[nfl],-1)&lt;=IF(AH420=450,450,AH420+9)))</f>
        <v>5</v>
      </c>
    </row>
    <row r="421" spans="1:35" x14ac:dyDescent="0.2">
      <c r="A421" s="18"/>
      <c r="B421" s="27"/>
      <c r="C421" s="27"/>
      <c r="D421" s="26"/>
      <c r="E421" s="26"/>
      <c r="AF421" s="2">
        <v>0.70833333333333337</v>
      </c>
      <c r="AG421" t="s">
        <v>744</v>
      </c>
      <c r="AH421" s="17">
        <v>230</v>
      </c>
      <c r="AI421" s="17" cm="1">
        <f t="array" ref="AI421">SUMPRODUCT(--(IFERROR(HOUR(Flights_2026_09_3033343536373456789101112[entry_hour]),-1)=HOUR(AF421)),--(IFERROR(Flights_2026_09_3033343536373456789101112[entry_sector],"")=AG421),--(IFERROR(Flights_2026_09_3033343536373456789101112[nfl],-1)&gt;=AH421),--(IFERROR(Flights_2026_09_3033343536373456789101112[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3033343536373456789101112[entry_hour]),-1)=HOUR(AF422)),--(IFERROR(Flights_2026_09_3033343536373456789101112[entry_sector],"")=AG422),--(IFERROR(Flights_2026_09_3033343536373456789101112[nfl],-1)&gt;=AH422),--(IFERROR(Flights_2026_09_3033343536373456789101112[nfl],-1)&lt;=IF(AH422=450,450,AH422+9)))</f>
        <v>0</v>
      </c>
    </row>
    <row r="423" spans="1:35" x14ac:dyDescent="0.2">
      <c r="A423" s="18"/>
      <c r="B423" s="27"/>
      <c r="C423" s="27"/>
      <c r="D423" s="26"/>
      <c r="E423" s="26"/>
      <c r="AF423" s="2">
        <v>0.70833333333333337</v>
      </c>
      <c r="AG423" t="s">
        <v>744</v>
      </c>
      <c r="AH423" s="17">
        <v>250</v>
      </c>
      <c r="AI423" s="17" cm="1">
        <f t="array" ref="AI423">SUMPRODUCT(--(IFERROR(HOUR(Flights_2026_09_3033343536373456789101112[entry_hour]),-1)=HOUR(AF423)),--(IFERROR(Flights_2026_09_3033343536373456789101112[entry_sector],"")=AG423),--(IFERROR(Flights_2026_09_3033343536373456789101112[nfl],-1)&gt;=AH423),--(IFERROR(Flights_2026_09_3033343536373456789101112[nfl],-1)&lt;=IF(AH423=450,450,AH423+9)))</f>
        <v>0</v>
      </c>
    </row>
    <row r="424" spans="1:35" x14ac:dyDescent="0.2">
      <c r="AF424" s="2">
        <v>0.70833333333333337</v>
      </c>
      <c r="AG424" t="s">
        <v>744</v>
      </c>
      <c r="AH424" s="17">
        <v>260</v>
      </c>
      <c r="AI424" s="17" cm="1">
        <f t="array" ref="AI424">SUMPRODUCT(--(IFERROR(HOUR(Flights_2026_09_3033343536373456789101112[entry_hour]),-1)=HOUR(AF424)),--(IFERROR(Flights_2026_09_3033343536373456789101112[entry_sector],"")=AG424),--(IFERROR(Flights_2026_09_3033343536373456789101112[nfl],-1)&gt;=AH424),--(IFERROR(Flights_2026_09_3033343536373456789101112[nfl],-1)&lt;=IF(AH424=450,450,AH424+9)))</f>
        <v>0</v>
      </c>
    </row>
    <row r="425" spans="1:35" x14ac:dyDescent="0.2">
      <c r="AF425" s="2">
        <v>0.70833333333333337</v>
      </c>
      <c r="AG425" t="s">
        <v>744</v>
      </c>
      <c r="AH425" s="17">
        <v>270</v>
      </c>
      <c r="AI425" s="17" cm="1">
        <f t="array" ref="AI425">SUMPRODUCT(--(IFERROR(HOUR(Flights_2026_09_3033343536373456789101112[entry_hour]),-1)=HOUR(AF425)),--(IFERROR(Flights_2026_09_3033343536373456789101112[entry_sector],"")=AG425),--(IFERROR(Flights_2026_09_3033343536373456789101112[nfl],-1)&gt;=AH425),--(IFERROR(Flights_2026_09_3033343536373456789101112[nfl],-1)&lt;=IF(AH425=450,450,AH425+9)))</f>
        <v>0</v>
      </c>
    </row>
    <row r="426" spans="1:35" x14ac:dyDescent="0.2">
      <c r="AF426" s="2">
        <v>0.70833333333333337</v>
      </c>
      <c r="AG426" t="s">
        <v>744</v>
      </c>
      <c r="AH426" s="17">
        <v>280</v>
      </c>
      <c r="AI426" s="17" cm="1">
        <f t="array" ref="AI426">SUMPRODUCT(--(IFERROR(HOUR(Flights_2026_09_3033343536373456789101112[entry_hour]),-1)=HOUR(AF426)),--(IFERROR(Flights_2026_09_3033343536373456789101112[entry_sector],"")=AG426),--(IFERROR(Flights_2026_09_3033343536373456789101112[nfl],-1)&gt;=AH426),--(IFERROR(Flights_2026_09_3033343536373456789101112[nfl],-1)&lt;=IF(AH426=450,450,AH426+9)))</f>
        <v>0</v>
      </c>
    </row>
    <row r="427" spans="1:35" x14ac:dyDescent="0.2">
      <c r="AF427" s="2">
        <v>0.70833333333333337</v>
      </c>
      <c r="AG427" t="s">
        <v>744</v>
      </c>
      <c r="AH427" s="17">
        <v>290</v>
      </c>
      <c r="AI427" s="17" cm="1">
        <f t="array" ref="AI427">SUMPRODUCT(--(IFERROR(HOUR(Flights_2026_09_3033343536373456789101112[entry_hour]),-1)=HOUR(AF427)),--(IFERROR(Flights_2026_09_3033343536373456789101112[entry_sector],"")=AG427),--(IFERROR(Flights_2026_09_3033343536373456789101112[nfl],-1)&gt;=AH427),--(IFERROR(Flights_2026_09_3033343536373456789101112[nfl],-1)&lt;=IF(AH427=450,450,AH427+9)))</f>
        <v>0</v>
      </c>
    </row>
    <row r="428" spans="1:35" x14ac:dyDescent="0.2">
      <c r="AF428" s="2">
        <v>0.70833333333333337</v>
      </c>
      <c r="AG428" t="s">
        <v>744</v>
      </c>
      <c r="AH428" s="17">
        <v>300</v>
      </c>
      <c r="AI428" s="17" cm="1">
        <f t="array" ref="AI428">SUMPRODUCT(--(IFERROR(HOUR(Flights_2026_09_3033343536373456789101112[entry_hour]),-1)=HOUR(AF428)),--(IFERROR(Flights_2026_09_3033343536373456789101112[entry_sector],"")=AG428),--(IFERROR(Flights_2026_09_3033343536373456789101112[nfl],-1)&gt;=AH428),--(IFERROR(Flights_2026_09_3033343536373456789101112[nfl],-1)&lt;=IF(AH428=450,450,AH428+9)))</f>
        <v>0</v>
      </c>
    </row>
    <row r="429" spans="1:35" x14ac:dyDescent="0.2">
      <c r="AF429" s="2">
        <v>0.70833333333333337</v>
      </c>
      <c r="AG429" t="s">
        <v>744</v>
      </c>
      <c r="AH429" s="17">
        <v>310</v>
      </c>
      <c r="AI429" s="17" cm="1">
        <f t="array" ref="AI429">SUMPRODUCT(--(IFERROR(HOUR(Flights_2026_09_3033343536373456789101112[entry_hour]),-1)=HOUR(AF429)),--(IFERROR(Flights_2026_09_3033343536373456789101112[entry_sector],"")=AG429),--(IFERROR(Flights_2026_09_3033343536373456789101112[nfl],-1)&gt;=AH429),--(IFERROR(Flights_2026_09_3033343536373456789101112[nfl],-1)&lt;=IF(AH429=450,450,AH429+9)))</f>
        <v>0</v>
      </c>
    </row>
    <row r="430" spans="1:35" x14ac:dyDescent="0.2">
      <c r="AF430" s="2">
        <v>0.70833333333333337</v>
      </c>
      <c r="AG430" t="s">
        <v>744</v>
      </c>
      <c r="AH430" s="17">
        <v>320</v>
      </c>
      <c r="AI430" s="17" cm="1">
        <f t="array" ref="AI430">SUMPRODUCT(--(IFERROR(HOUR(Flights_2026_09_3033343536373456789101112[entry_hour]),-1)=HOUR(AF430)),--(IFERROR(Flights_2026_09_3033343536373456789101112[entry_sector],"")=AG430),--(IFERROR(Flights_2026_09_3033343536373456789101112[nfl],-1)&gt;=AH430),--(IFERROR(Flights_2026_09_3033343536373456789101112[nfl],-1)&lt;=IF(AH430=450,450,AH430+9)))</f>
        <v>0</v>
      </c>
    </row>
    <row r="431" spans="1:35" x14ac:dyDescent="0.2">
      <c r="AF431" s="2">
        <v>0.70833333333333337</v>
      </c>
      <c r="AG431" t="s">
        <v>744</v>
      </c>
      <c r="AH431" s="17">
        <v>330</v>
      </c>
      <c r="AI431" s="17" cm="1">
        <f t="array" ref="AI431">SUMPRODUCT(--(IFERROR(HOUR(Flights_2026_09_3033343536373456789101112[entry_hour]),-1)=HOUR(AF431)),--(IFERROR(Flights_2026_09_3033343536373456789101112[entry_sector],"")=AG431),--(IFERROR(Flights_2026_09_3033343536373456789101112[nfl],-1)&gt;=AH431),--(IFERROR(Flights_2026_09_3033343536373456789101112[nfl],-1)&lt;=IF(AH431=450,450,AH431+9)))</f>
        <v>1</v>
      </c>
    </row>
    <row r="432" spans="1:35" x14ac:dyDescent="0.2">
      <c r="AF432" s="2">
        <v>0.70833333333333337</v>
      </c>
      <c r="AG432" t="s">
        <v>744</v>
      </c>
      <c r="AH432" s="17">
        <v>340</v>
      </c>
      <c r="AI432" s="17" cm="1">
        <f t="array" ref="AI432">SUMPRODUCT(--(IFERROR(HOUR(Flights_2026_09_3033343536373456789101112[entry_hour]),-1)=HOUR(AF432)),--(IFERROR(Flights_2026_09_3033343536373456789101112[entry_sector],"")=AG432),--(IFERROR(Flights_2026_09_3033343536373456789101112[nfl],-1)&gt;=AH432),--(IFERROR(Flights_2026_09_3033343536373456789101112[nfl],-1)&lt;=IF(AH432=450,450,AH432+9)))</f>
        <v>0</v>
      </c>
    </row>
    <row r="433" spans="32:35" x14ac:dyDescent="0.2">
      <c r="AF433" s="2">
        <v>0.70833333333333337</v>
      </c>
      <c r="AG433" t="s">
        <v>744</v>
      </c>
      <c r="AH433" s="17">
        <v>350</v>
      </c>
      <c r="AI433" s="17" cm="1">
        <f t="array" ref="AI433">SUMPRODUCT(--(IFERROR(HOUR(Flights_2026_09_3033343536373456789101112[entry_hour]),-1)=HOUR(AF433)),--(IFERROR(Flights_2026_09_3033343536373456789101112[entry_sector],"")=AG433),--(IFERROR(Flights_2026_09_3033343536373456789101112[nfl],-1)&gt;=AH433),--(IFERROR(Flights_2026_09_3033343536373456789101112[nfl],-1)&lt;=IF(AH433=450,450,AH433+9)))</f>
        <v>1</v>
      </c>
    </row>
    <row r="434" spans="32:35" x14ac:dyDescent="0.2">
      <c r="AF434" s="2">
        <v>0.70833333333333337</v>
      </c>
      <c r="AG434" t="s">
        <v>744</v>
      </c>
      <c r="AH434" s="17">
        <v>360</v>
      </c>
      <c r="AI434" s="17" cm="1">
        <f t="array" ref="AI434">SUMPRODUCT(--(IFERROR(HOUR(Flights_2026_09_3033343536373456789101112[entry_hour]),-1)=HOUR(AF434)),--(IFERROR(Flights_2026_09_3033343536373456789101112[entry_sector],"")=AG434),--(IFERROR(Flights_2026_09_3033343536373456789101112[nfl],-1)&gt;=AH434),--(IFERROR(Flights_2026_09_3033343536373456789101112[nfl],-1)&lt;=IF(AH434=450,450,AH434+9)))</f>
        <v>0</v>
      </c>
    </row>
    <row r="435" spans="32:35" x14ac:dyDescent="0.2">
      <c r="AF435" s="2">
        <v>0.70833333333333337</v>
      </c>
      <c r="AG435" t="s">
        <v>744</v>
      </c>
      <c r="AH435" s="17">
        <v>370</v>
      </c>
      <c r="AI435" s="17" cm="1">
        <f t="array" ref="AI435">SUMPRODUCT(--(IFERROR(HOUR(Flights_2026_09_3033343536373456789101112[entry_hour]),-1)=HOUR(AF435)),--(IFERROR(Flights_2026_09_3033343536373456789101112[entry_sector],"")=AG435),--(IFERROR(Flights_2026_09_3033343536373456789101112[nfl],-1)&gt;=AH435),--(IFERROR(Flights_2026_09_3033343536373456789101112[nfl],-1)&lt;=IF(AH435=450,450,AH435+9)))</f>
        <v>0</v>
      </c>
    </row>
    <row r="436" spans="32:35" x14ac:dyDescent="0.2">
      <c r="AF436" s="2">
        <v>0.70833333333333337</v>
      </c>
      <c r="AG436" t="s">
        <v>744</v>
      </c>
      <c r="AH436" s="17">
        <v>380</v>
      </c>
      <c r="AI436" s="17" cm="1">
        <f t="array" ref="AI436">SUMPRODUCT(--(IFERROR(HOUR(Flights_2026_09_3033343536373456789101112[entry_hour]),-1)=HOUR(AF436)),--(IFERROR(Flights_2026_09_3033343536373456789101112[entry_sector],"")=AG436),--(IFERROR(Flights_2026_09_3033343536373456789101112[nfl],-1)&gt;=AH436),--(IFERROR(Flights_2026_09_3033343536373456789101112[nfl],-1)&lt;=IF(AH436=450,450,AH436+9)))</f>
        <v>0</v>
      </c>
    </row>
    <row r="437" spans="32:35" x14ac:dyDescent="0.2">
      <c r="AF437" s="2">
        <v>0.70833333333333337</v>
      </c>
      <c r="AG437" t="s">
        <v>744</v>
      </c>
      <c r="AH437" s="17">
        <v>390</v>
      </c>
      <c r="AI437" s="17" cm="1">
        <f t="array" ref="AI437">SUMPRODUCT(--(IFERROR(HOUR(Flights_2026_09_3033343536373456789101112[entry_hour]),-1)=HOUR(AF437)),--(IFERROR(Flights_2026_09_3033343536373456789101112[entry_sector],"")=AG437),--(IFERROR(Flights_2026_09_3033343536373456789101112[nfl],-1)&gt;=AH437),--(IFERROR(Flights_2026_09_3033343536373456789101112[nfl],-1)&lt;=IF(AH437=450,450,AH437+9)))</f>
        <v>0</v>
      </c>
    </row>
    <row r="438" spans="32:35" x14ac:dyDescent="0.2">
      <c r="AF438" s="2">
        <v>0.70833333333333337</v>
      </c>
      <c r="AG438" t="s">
        <v>744</v>
      </c>
      <c r="AH438" s="17">
        <v>400</v>
      </c>
      <c r="AI438" s="17" cm="1">
        <f t="array" ref="AI438">SUMPRODUCT(--(IFERROR(HOUR(Flights_2026_09_3033343536373456789101112[entry_hour]),-1)=HOUR(AF438)),--(IFERROR(Flights_2026_09_3033343536373456789101112[entry_sector],"")=AG438),--(IFERROR(Flights_2026_09_3033343536373456789101112[nfl],-1)&gt;=AH438),--(IFERROR(Flights_2026_09_3033343536373456789101112[nfl],-1)&lt;=IF(AH438=450,450,AH438+9)))</f>
        <v>0</v>
      </c>
    </row>
    <row r="439" spans="32:35" x14ac:dyDescent="0.2">
      <c r="AF439" s="2">
        <v>0.70833333333333337</v>
      </c>
      <c r="AG439" t="s">
        <v>744</v>
      </c>
      <c r="AH439" s="17">
        <v>410</v>
      </c>
      <c r="AI439" s="17" cm="1">
        <f t="array" ref="AI439">SUMPRODUCT(--(IFERROR(HOUR(Flights_2026_09_3033343536373456789101112[entry_hour]),-1)=HOUR(AF439)),--(IFERROR(Flights_2026_09_3033343536373456789101112[entry_sector],"")=AG439),--(IFERROR(Flights_2026_09_3033343536373456789101112[nfl],-1)&gt;=AH439),--(IFERROR(Flights_2026_09_3033343536373456789101112[nfl],-1)&lt;=IF(AH439=450,450,AH439+9)))</f>
        <v>0</v>
      </c>
    </row>
    <row r="440" spans="32:35" x14ac:dyDescent="0.2">
      <c r="AF440" s="2">
        <v>0.70833333333333337</v>
      </c>
      <c r="AG440" t="s">
        <v>744</v>
      </c>
      <c r="AH440" s="17">
        <v>420</v>
      </c>
      <c r="AI440" s="17" cm="1">
        <f t="array" ref="AI440">SUMPRODUCT(--(IFERROR(HOUR(Flights_2026_09_3033343536373456789101112[entry_hour]),-1)=HOUR(AF440)),--(IFERROR(Flights_2026_09_3033343536373456789101112[entry_sector],"")=AG440),--(IFERROR(Flights_2026_09_3033343536373456789101112[nfl],-1)&gt;=AH440),--(IFERROR(Flights_2026_09_3033343536373456789101112[nfl],-1)&lt;=IF(AH440=450,450,AH440+9)))</f>
        <v>0</v>
      </c>
    </row>
    <row r="441" spans="32:35" x14ac:dyDescent="0.2">
      <c r="AF441" s="2">
        <v>0.70833333333333337</v>
      </c>
      <c r="AG441" t="s">
        <v>744</v>
      </c>
      <c r="AH441" s="17">
        <v>430</v>
      </c>
      <c r="AI441" s="17" cm="1">
        <f t="array" ref="AI441">SUMPRODUCT(--(IFERROR(HOUR(Flights_2026_09_3033343536373456789101112[entry_hour]),-1)=HOUR(AF441)),--(IFERROR(Flights_2026_09_3033343536373456789101112[entry_sector],"")=AG441),--(IFERROR(Flights_2026_09_3033343536373456789101112[nfl],-1)&gt;=AH441),--(IFERROR(Flights_2026_09_3033343536373456789101112[nfl],-1)&lt;=IF(AH441=450,450,AH441+9)))</f>
        <v>0</v>
      </c>
    </row>
    <row r="442" spans="32:35" x14ac:dyDescent="0.2">
      <c r="AF442" s="2">
        <v>0.70833333333333337</v>
      </c>
      <c r="AG442" t="s">
        <v>744</v>
      </c>
      <c r="AH442" s="17">
        <v>440</v>
      </c>
      <c r="AI442" s="17" cm="1">
        <f t="array" ref="AI442">SUMPRODUCT(--(IFERROR(HOUR(Flights_2026_09_3033343536373456789101112[entry_hour]),-1)=HOUR(AF442)),--(IFERROR(Flights_2026_09_3033343536373456789101112[entry_sector],"")=AG442),--(IFERROR(Flights_2026_09_3033343536373456789101112[nfl],-1)&gt;=AH442),--(IFERROR(Flights_2026_09_3033343536373456789101112[nfl],-1)&lt;=IF(AH442=450,450,AH442+9)))</f>
        <v>0</v>
      </c>
    </row>
    <row r="443" spans="32:35" x14ac:dyDescent="0.2">
      <c r="AF443" s="2">
        <v>0.70833333333333337</v>
      </c>
      <c r="AG443" t="s">
        <v>744</v>
      </c>
      <c r="AH443" s="17">
        <v>450</v>
      </c>
      <c r="AI443" s="17" cm="1">
        <f t="array" ref="AI443">SUMPRODUCT(--(IFERROR(HOUR(Flights_2026_09_3033343536373456789101112[entry_hour]),-1)=HOUR(AF443)),--(IFERROR(Flights_2026_09_3033343536373456789101112[entry_sector],"")=AG443),--(IFERROR(Flights_2026_09_3033343536373456789101112[nfl],-1)&gt;=AH443),--(IFERROR(Flights_2026_09_3033343536373456789101112[nfl],-1)&lt;=IF(AH443=450,450,AH443+9)))</f>
        <v>0</v>
      </c>
    </row>
    <row r="444" spans="32:35" x14ac:dyDescent="0.2">
      <c r="AF444" s="2">
        <v>0.70833333333333337</v>
      </c>
      <c r="AG444" t="s">
        <v>745</v>
      </c>
      <c r="AH444" s="17">
        <v>200</v>
      </c>
      <c r="AI444" s="17" cm="1">
        <f t="array" ref="AI444">SUMPRODUCT(--(IFERROR(HOUR(Flights_2026_09_3033343536373456789101112[entry_hour]),-1)=HOUR(AF444)),--(IFERROR(Flights_2026_09_3033343536373456789101112[entry_sector],"")=AG444),--(IFERROR(Flights_2026_09_3033343536373456789101112[nfl],-1)&gt;=AH444),--(IFERROR(Flights_2026_09_3033343536373456789101112[nfl],-1)&lt;=IF(AH444=450,450,AH444+9)))</f>
        <v>0</v>
      </c>
    </row>
    <row r="445" spans="32:35" x14ac:dyDescent="0.2">
      <c r="AF445" s="2">
        <v>0.70833333333333337</v>
      </c>
      <c r="AG445" t="s">
        <v>745</v>
      </c>
      <c r="AH445" s="17">
        <v>210</v>
      </c>
      <c r="AI445" s="17" cm="1">
        <f t="array" ref="AI445">SUMPRODUCT(--(IFERROR(HOUR(Flights_2026_09_3033343536373456789101112[entry_hour]),-1)=HOUR(AF445)),--(IFERROR(Flights_2026_09_3033343536373456789101112[entry_sector],"")=AG445),--(IFERROR(Flights_2026_09_3033343536373456789101112[nfl],-1)&gt;=AH445),--(IFERROR(Flights_2026_09_3033343536373456789101112[nfl],-1)&lt;=IF(AH445=450,450,AH445+9)))</f>
        <v>0</v>
      </c>
    </row>
    <row r="446" spans="32:35" x14ac:dyDescent="0.2">
      <c r="AF446" s="2">
        <v>0.70833333333333337</v>
      </c>
      <c r="AG446" t="s">
        <v>745</v>
      </c>
      <c r="AH446" s="17">
        <v>220</v>
      </c>
      <c r="AI446" s="17" cm="1">
        <f t="array" ref="AI446">SUMPRODUCT(--(IFERROR(HOUR(Flights_2026_09_3033343536373456789101112[entry_hour]),-1)=HOUR(AF446)),--(IFERROR(Flights_2026_09_3033343536373456789101112[entry_sector],"")=AG446),--(IFERROR(Flights_2026_09_3033343536373456789101112[nfl],-1)&gt;=AH446),--(IFERROR(Flights_2026_09_3033343536373456789101112[nfl],-1)&lt;=IF(AH446=450,450,AH446+9)))</f>
        <v>0</v>
      </c>
    </row>
    <row r="447" spans="32:35" x14ac:dyDescent="0.2">
      <c r="AF447" s="2">
        <v>0.70833333333333337</v>
      </c>
      <c r="AG447" t="s">
        <v>745</v>
      </c>
      <c r="AH447" s="17">
        <v>230</v>
      </c>
      <c r="AI447" s="17" cm="1">
        <f t="array" ref="AI447">SUMPRODUCT(--(IFERROR(HOUR(Flights_2026_09_3033343536373456789101112[entry_hour]),-1)=HOUR(AF447)),--(IFERROR(Flights_2026_09_3033343536373456789101112[entry_sector],"")=AG447),--(IFERROR(Flights_2026_09_3033343536373456789101112[nfl],-1)&gt;=AH447),--(IFERROR(Flights_2026_09_3033343536373456789101112[nfl],-1)&lt;=IF(AH447=450,450,AH447+9)))</f>
        <v>0</v>
      </c>
    </row>
    <row r="448" spans="32:35" x14ac:dyDescent="0.2">
      <c r="AF448" s="2">
        <v>0.70833333333333337</v>
      </c>
      <c r="AG448" t="s">
        <v>745</v>
      </c>
      <c r="AH448" s="17">
        <v>240</v>
      </c>
      <c r="AI448" s="17" cm="1">
        <f t="array" ref="AI448">SUMPRODUCT(--(IFERROR(HOUR(Flights_2026_09_3033343536373456789101112[entry_hour]),-1)=HOUR(AF448)),--(IFERROR(Flights_2026_09_3033343536373456789101112[entry_sector],"")=AG448),--(IFERROR(Flights_2026_09_3033343536373456789101112[nfl],-1)&gt;=AH448),--(IFERROR(Flights_2026_09_3033343536373456789101112[nfl],-1)&lt;=IF(AH448=450,450,AH448+9)))</f>
        <v>0</v>
      </c>
    </row>
    <row r="449" spans="32:35" x14ac:dyDescent="0.2">
      <c r="AF449" s="2">
        <v>0.70833333333333337</v>
      </c>
      <c r="AG449" t="s">
        <v>745</v>
      </c>
      <c r="AH449" s="17">
        <v>250</v>
      </c>
      <c r="AI449" s="17" cm="1">
        <f t="array" ref="AI449">SUMPRODUCT(--(IFERROR(HOUR(Flights_2026_09_3033343536373456789101112[entry_hour]),-1)=HOUR(AF449)),--(IFERROR(Flights_2026_09_3033343536373456789101112[entry_sector],"")=AG449),--(IFERROR(Flights_2026_09_3033343536373456789101112[nfl],-1)&gt;=AH449),--(IFERROR(Flights_2026_09_3033343536373456789101112[nfl],-1)&lt;=IF(AH449=450,450,AH449+9)))</f>
        <v>0</v>
      </c>
    </row>
    <row r="450" spans="32:35" x14ac:dyDescent="0.2">
      <c r="AF450" s="2">
        <v>0.70833333333333337</v>
      </c>
      <c r="AG450" t="s">
        <v>745</v>
      </c>
      <c r="AH450" s="17">
        <v>260</v>
      </c>
      <c r="AI450" s="17" cm="1">
        <f t="array" ref="AI450">SUMPRODUCT(--(IFERROR(HOUR(Flights_2026_09_3033343536373456789101112[entry_hour]),-1)=HOUR(AF450)),--(IFERROR(Flights_2026_09_3033343536373456789101112[entry_sector],"")=AG450),--(IFERROR(Flights_2026_09_3033343536373456789101112[nfl],-1)&gt;=AH450),--(IFERROR(Flights_2026_09_3033343536373456789101112[nfl],-1)&lt;=IF(AH450=450,450,AH450+9)))</f>
        <v>0</v>
      </c>
    </row>
    <row r="451" spans="32:35" x14ac:dyDescent="0.2">
      <c r="AF451" s="2">
        <v>0.70833333333333337</v>
      </c>
      <c r="AG451" t="s">
        <v>745</v>
      </c>
      <c r="AH451" s="17">
        <v>270</v>
      </c>
      <c r="AI451" s="17" cm="1">
        <f t="array" ref="AI451">SUMPRODUCT(--(IFERROR(HOUR(Flights_2026_09_3033343536373456789101112[entry_hour]),-1)=HOUR(AF451)),--(IFERROR(Flights_2026_09_3033343536373456789101112[entry_sector],"")=AG451),--(IFERROR(Flights_2026_09_3033343536373456789101112[nfl],-1)&gt;=AH451),--(IFERROR(Flights_2026_09_3033343536373456789101112[nfl],-1)&lt;=IF(AH451=450,450,AH451+9)))</f>
        <v>0</v>
      </c>
    </row>
    <row r="452" spans="32:35" x14ac:dyDescent="0.2">
      <c r="AF452" s="2">
        <v>0.70833333333333337</v>
      </c>
      <c r="AG452" t="s">
        <v>745</v>
      </c>
      <c r="AH452" s="17">
        <v>280</v>
      </c>
      <c r="AI452" s="17" cm="1">
        <f t="array" ref="AI452">SUMPRODUCT(--(IFERROR(HOUR(Flights_2026_09_3033343536373456789101112[entry_hour]),-1)=HOUR(AF452)),--(IFERROR(Flights_2026_09_3033343536373456789101112[entry_sector],"")=AG452),--(IFERROR(Flights_2026_09_3033343536373456789101112[nfl],-1)&gt;=AH452),--(IFERROR(Flights_2026_09_3033343536373456789101112[nfl],-1)&lt;=IF(AH452=450,450,AH452+9)))</f>
        <v>0</v>
      </c>
    </row>
    <row r="453" spans="32:35" x14ac:dyDescent="0.2">
      <c r="AF453" s="2">
        <v>0.70833333333333337</v>
      </c>
      <c r="AG453" t="s">
        <v>745</v>
      </c>
      <c r="AH453" s="17">
        <v>290</v>
      </c>
      <c r="AI453" s="17" cm="1">
        <f t="array" ref="AI453">SUMPRODUCT(--(IFERROR(HOUR(Flights_2026_09_3033343536373456789101112[entry_hour]),-1)=HOUR(AF453)),--(IFERROR(Flights_2026_09_3033343536373456789101112[entry_sector],"")=AG453),--(IFERROR(Flights_2026_09_3033343536373456789101112[nfl],-1)&gt;=AH453),--(IFERROR(Flights_2026_09_3033343536373456789101112[nfl],-1)&lt;=IF(AH453=450,450,AH453+9)))</f>
        <v>0</v>
      </c>
    </row>
    <row r="454" spans="32:35" x14ac:dyDescent="0.2">
      <c r="AF454" s="2">
        <v>0.70833333333333337</v>
      </c>
      <c r="AG454" t="s">
        <v>745</v>
      </c>
      <c r="AH454" s="17">
        <v>300</v>
      </c>
      <c r="AI454" s="17" cm="1">
        <f t="array" ref="AI454">SUMPRODUCT(--(IFERROR(HOUR(Flights_2026_09_3033343536373456789101112[entry_hour]),-1)=HOUR(AF454)),--(IFERROR(Flights_2026_09_3033343536373456789101112[entry_sector],"")=AG454),--(IFERROR(Flights_2026_09_3033343536373456789101112[nfl],-1)&gt;=AH454),--(IFERROR(Flights_2026_09_3033343536373456789101112[nfl],-1)&lt;=IF(AH454=450,450,AH454+9)))</f>
        <v>0</v>
      </c>
    </row>
    <row r="455" spans="32:35" x14ac:dyDescent="0.2">
      <c r="AF455" s="2">
        <v>0.70833333333333337</v>
      </c>
      <c r="AG455" t="s">
        <v>745</v>
      </c>
      <c r="AH455" s="17">
        <v>310</v>
      </c>
      <c r="AI455" s="17" cm="1">
        <f t="array" ref="AI455">SUMPRODUCT(--(IFERROR(HOUR(Flights_2026_09_3033343536373456789101112[entry_hour]),-1)=HOUR(AF455)),--(IFERROR(Flights_2026_09_3033343536373456789101112[entry_sector],"")=AG455),--(IFERROR(Flights_2026_09_3033343536373456789101112[nfl],-1)&gt;=AH455),--(IFERROR(Flights_2026_09_3033343536373456789101112[nfl],-1)&lt;=IF(AH455=450,450,AH455+9)))</f>
        <v>1</v>
      </c>
    </row>
    <row r="456" spans="32:35" x14ac:dyDescent="0.2">
      <c r="AF456" s="2">
        <v>0.70833333333333337</v>
      </c>
      <c r="AG456" t="s">
        <v>745</v>
      </c>
      <c r="AH456" s="17">
        <v>320</v>
      </c>
      <c r="AI456" s="17" cm="1">
        <f t="array" ref="AI456">SUMPRODUCT(--(IFERROR(HOUR(Flights_2026_09_3033343536373456789101112[entry_hour]),-1)=HOUR(AF456)),--(IFERROR(Flights_2026_09_3033343536373456789101112[entry_sector],"")=AG456),--(IFERROR(Flights_2026_09_3033343536373456789101112[nfl],-1)&gt;=AH456),--(IFERROR(Flights_2026_09_3033343536373456789101112[nfl],-1)&lt;=IF(AH456=450,450,AH456+9)))</f>
        <v>0</v>
      </c>
    </row>
    <row r="457" spans="32:35" x14ac:dyDescent="0.2">
      <c r="AF457" s="2">
        <v>0.70833333333333337</v>
      </c>
      <c r="AG457" t="s">
        <v>745</v>
      </c>
      <c r="AH457" s="17">
        <v>330</v>
      </c>
      <c r="AI457" s="17" cm="1">
        <f t="array" ref="AI457">SUMPRODUCT(--(IFERROR(HOUR(Flights_2026_09_3033343536373456789101112[entry_hour]),-1)=HOUR(AF457)),--(IFERROR(Flights_2026_09_3033343536373456789101112[entry_sector],"")=AG457),--(IFERROR(Flights_2026_09_3033343536373456789101112[nfl],-1)&gt;=AH457),--(IFERROR(Flights_2026_09_3033343536373456789101112[nfl],-1)&lt;=IF(AH457=450,450,AH457+9)))</f>
        <v>3</v>
      </c>
    </row>
    <row r="458" spans="32:35" x14ac:dyDescent="0.2">
      <c r="AF458" s="2">
        <v>0.70833333333333337</v>
      </c>
      <c r="AG458" t="s">
        <v>745</v>
      </c>
      <c r="AH458" s="17">
        <v>340</v>
      </c>
      <c r="AI458" s="17" cm="1">
        <f t="array" ref="AI458">SUMPRODUCT(--(IFERROR(HOUR(Flights_2026_09_3033343536373456789101112[entry_hour]),-1)=HOUR(AF458)),--(IFERROR(Flights_2026_09_3033343536373456789101112[entry_sector],"")=AG458),--(IFERROR(Flights_2026_09_3033343536373456789101112[nfl],-1)&gt;=AH458),--(IFERROR(Flights_2026_09_3033343536373456789101112[nfl],-1)&lt;=IF(AH458=450,450,AH458+9)))</f>
        <v>0</v>
      </c>
    </row>
    <row r="459" spans="32:35" x14ac:dyDescent="0.2">
      <c r="AF459" s="2">
        <v>0.70833333333333337</v>
      </c>
      <c r="AG459" t="s">
        <v>745</v>
      </c>
      <c r="AH459" s="17">
        <v>350</v>
      </c>
      <c r="AI459" s="17" cm="1">
        <f t="array" ref="AI459">SUMPRODUCT(--(IFERROR(HOUR(Flights_2026_09_3033343536373456789101112[entry_hour]),-1)=HOUR(AF459)),--(IFERROR(Flights_2026_09_3033343536373456789101112[entry_sector],"")=AG459),--(IFERROR(Flights_2026_09_3033343536373456789101112[nfl],-1)&gt;=AH459),--(IFERROR(Flights_2026_09_3033343536373456789101112[nfl],-1)&lt;=IF(AH459=450,450,AH459+9)))</f>
        <v>2</v>
      </c>
    </row>
    <row r="460" spans="32:35" x14ac:dyDescent="0.2">
      <c r="AF460" s="2">
        <v>0.70833333333333337</v>
      </c>
      <c r="AG460" t="s">
        <v>745</v>
      </c>
      <c r="AH460" s="17">
        <v>360</v>
      </c>
      <c r="AI460" s="17" cm="1">
        <f t="array" ref="AI460">SUMPRODUCT(--(IFERROR(HOUR(Flights_2026_09_3033343536373456789101112[entry_hour]),-1)=HOUR(AF460)),--(IFERROR(Flights_2026_09_3033343536373456789101112[entry_sector],"")=AG460),--(IFERROR(Flights_2026_09_3033343536373456789101112[nfl],-1)&gt;=AH460),--(IFERROR(Flights_2026_09_3033343536373456789101112[nfl],-1)&lt;=IF(AH460=450,450,AH460+9)))</f>
        <v>0</v>
      </c>
    </row>
    <row r="461" spans="32:35" x14ac:dyDescent="0.2">
      <c r="AF461" s="2">
        <v>0.70833333333333337</v>
      </c>
      <c r="AG461" t="s">
        <v>745</v>
      </c>
      <c r="AH461" s="17">
        <v>370</v>
      </c>
      <c r="AI461" s="17" cm="1">
        <f t="array" ref="AI461">SUMPRODUCT(--(IFERROR(HOUR(Flights_2026_09_3033343536373456789101112[entry_hour]),-1)=HOUR(AF461)),--(IFERROR(Flights_2026_09_3033343536373456789101112[entry_sector],"")=AG461),--(IFERROR(Flights_2026_09_3033343536373456789101112[nfl],-1)&gt;=AH461),--(IFERROR(Flights_2026_09_3033343536373456789101112[nfl],-1)&lt;=IF(AH461=450,450,AH461+9)))</f>
        <v>2</v>
      </c>
    </row>
    <row r="462" spans="32:35" x14ac:dyDescent="0.2">
      <c r="AF462" s="2">
        <v>0.70833333333333337</v>
      </c>
      <c r="AG462" t="s">
        <v>745</v>
      </c>
      <c r="AH462" s="17">
        <v>380</v>
      </c>
      <c r="AI462" s="17" cm="1">
        <f t="array" ref="AI462">SUMPRODUCT(--(IFERROR(HOUR(Flights_2026_09_3033343536373456789101112[entry_hour]),-1)=HOUR(AF462)),--(IFERROR(Flights_2026_09_3033343536373456789101112[entry_sector],"")=AG462),--(IFERROR(Flights_2026_09_3033343536373456789101112[nfl],-1)&gt;=AH462),--(IFERROR(Flights_2026_09_3033343536373456789101112[nfl],-1)&lt;=IF(AH462=450,450,AH462+9)))</f>
        <v>0</v>
      </c>
    </row>
    <row r="463" spans="32:35" x14ac:dyDescent="0.2">
      <c r="AF463" s="2">
        <v>0.70833333333333337</v>
      </c>
      <c r="AG463" t="s">
        <v>745</v>
      </c>
      <c r="AH463" s="17">
        <v>390</v>
      </c>
      <c r="AI463" s="17" cm="1">
        <f t="array" ref="AI463">SUMPRODUCT(--(IFERROR(HOUR(Flights_2026_09_3033343536373456789101112[entry_hour]),-1)=HOUR(AF463)),--(IFERROR(Flights_2026_09_3033343536373456789101112[entry_sector],"")=AG463),--(IFERROR(Flights_2026_09_3033343536373456789101112[nfl],-1)&gt;=AH463),--(IFERROR(Flights_2026_09_3033343536373456789101112[nfl],-1)&lt;=IF(AH463=450,450,AH463+9)))</f>
        <v>0</v>
      </c>
    </row>
    <row r="464" spans="32:35" x14ac:dyDescent="0.2">
      <c r="AF464" s="2">
        <v>0.70833333333333337</v>
      </c>
      <c r="AG464" t="s">
        <v>745</v>
      </c>
      <c r="AH464" s="17">
        <v>400</v>
      </c>
      <c r="AI464" s="17" cm="1">
        <f t="array" ref="AI464">SUMPRODUCT(--(IFERROR(HOUR(Flights_2026_09_3033343536373456789101112[entry_hour]),-1)=HOUR(AF464)),--(IFERROR(Flights_2026_09_3033343536373456789101112[entry_sector],"")=AG464),--(IFERROR(Flights_2026_09_3033343536373456789101112[nfl],-1)&gt;=AH464),--(IFERROR(Flights_2026_09_3033343536373456789101112[nfl],-1)&lt;=IF(AH464=450,450,AH464+9)))</f>
        <v>0</v>
      </c>
    </row>
    <row r="465" spans="32:35" x14ac:dyDescent="0.2">
      <c r="AF465" s="2">
        <v>0.70833333333333337</v>
      </c>
      <c r="AG465" t="s">
        <v>745</v>
      </c>
      <c r="AH465" s="17">
        <v>410</v>
      </c>
      <c r="AI465" s="17" cm="1">
        <f t="array" ref="AI465">SUMPRODUCT(--(IFERROR(HOUR(Flights_2026_09_3033343536373456789101112[entry_hour]),-1)=HOUR(AF465)),--(IFERROR(Flights_2026_09_3033343536373456789101112[entry_sector],"")=AG465),--(IFERROR(Flights_2026_09_3033343536373456789101112[nfl],-1)&gt;=AH465),--(IFERROR(Flights_2026_09_3033343536373456789101112[nfl],-1)&lt;=IF(AH465=450,450,AH465+9)))</f>
        <v>0</v>
      </c>
    </row>
    <row r="466" spans="32:35" x14ac:dyDescent="0.2">
      <c r="AF466" s="2">
        <v>0.70833333333333337</v>
      </c>
      <c r="AG466" t="s">
        <v>745</v>
      </c>
      <c r="AH466" s="17">
        <v>420</v>
      </c>
      <c r="AI466" s="17" cm="1">
        <f t="array" ref="AI466">SUMPRODUCT(--(IFERROR(HOUR(Flights_2026_09_3033343536373456789101112[entry_hour]),-1)=HOUR(AF466)),--(IFERROR(Flights_2026_09_3033343536373456789101112[entry_sector],"")=AG466),--(IFERROR(Flights_2026_09_3033343536373456789101112[nfl],-1)&gt;=AH466),--(IFERROR(Flights_2026_09_3033343536373456789101112[nfl],-1)&lt;=IF(AH466=450,450,AH466+9)))</f>
        <v>0</v>
      </c>
    </row>
    <row r="467" spans="32:35" x14ac:dyDescent="0.2">
      <c r="AF467" s="2">
        <v>0.70833333333333337</v>
      </c>
      <c r="AG467" t="s">
        <v>745</v>
      </c>
      <c r="AH467" s="17">
        <v>430</v>
      </c>
      <c r="AI467" s="17" cm="1">
        <f t="array" ref="AI467">SUMPRODUCT(--(IFERROR(HOUR(Flights_2026_09_3033343536373456789101112[entry_hour]),-1)=HOUR(AF467)),--(IFERROR(Flights_2026_09_3033343536373456789101112[entry_sector],"")=AG467),--(IFERROR(Flights_2026_09_3033343536373456789101112[nfl],-1)&gt;=AH467),--(IFERROR(Flights_2026_09_3033343536373456789101112[nfl],-1)&lt;=IF(AH467=450,450,AH467+9)))</f>
        <v>0</v>
      </c>
    </row>
    <row r="468" spans="32:35" x14ac:dyDescent="0.2">
      <c r="AF468" s="2">
        <v>0.70833333333333337</v>
      </c>
      <c r="AG468" t="s">
        <v>745</v>
      </c>
      <c r="AH468" s="17">
        <v>440</v>
      </c>
      <c r="AI468" s="17" cm="1">
        <f t="array" ref="AI468">SUMPRODUCT(--(IFERROR(HOUR(Flights_2026_09_3033343536373456789101112[entry_hour]),-1)=HOUR(AF468)),--(IFERROR(Flights_2026_09_3033343536373456789101112[entry_sector],"")=AG468),--(IFERROR(Flights_2026_09_3033343536373456789101112[nfl],-1)&gt;=AH468),--(IFERROR(Flights_2026_09_3033343536373456789101112[nfl],-1)&lt;=IF(AH468=450,450,AH468+9)))</f>
        <v>0</v>
      </c>
    </row>
    <row r="469" spans="32:35" x14ac:dyDescent="0.2">
      <c r="AF469" s="2">
        <v>0.70833333333333337</v>
      </c>
      <c r="AG469" t="s">
        <v>745</v>
      </c>
      <c r="AH469" s="17">
        <v>450</v>
      </c>
      <c r="AI469" s="17" cm="1">
        <f t="array" ref="AI469">SUMPRODUCT(--(IFERROR(HOUR(Flights_2026_09_3033343536373456789101112[entry_hour]),-1)=HOUR(AF469)),--(IFERROR(Flights_2026_09_3033343536373456789101112[entry_sector],"")=AG469),--(IFERROR(Flights_2026_09_3033343536373456789101112[nfl],-1)&gt;=AH469),--(IFERROR(Flights_2026_09_3033343536373456789101112[nfl],-1)&lt;=IF(AH469=450,450,AH469+9)))</f>
        <v>0</v>
      </c>
    </row>
    <row r="470" spans="32:35" x14ac:dyDescent="0.2">
      <c r="AF470" s="2">
        <v>0.70833333333333337</v>
      </c>
      <c r="AG470" t="s">
        <v>840</v>
      </c>
      <c r="AH470" s="17">
        <v>200</v>
      </c>
      <c r="AI470" s="17" cm="1">
        <f t="array" ref="AI470">SUMPRODUCT(--(IFERROR(HOUR(Flights_2026_09_3033343536373456789101112[entry_hour]),-1)=HOUR(AF470)),--(IFERROR(Flights_2026_09_3033343536373456789101112[entry_sector],"")=AG470),--(IFERROR(Flights_2026_09_3033343536373456789101112[nfl],-1)&gt;=AH470),--(IFERROR(Flights_2026_09_3033343536373456789101112[nfl],-1)&lt;=IF(AH470=450,450,AH470+9)))</f>
        <v>0</v>
      </c>
    </row>
    <row r="471" spans="32:35" x14ac:dyDescent="0.2">
      <c r="AF471" s="2">
        <v>0.70833333333333337</v>
      </c>
      <c r="AG471" t="s">
        <v>840</v>
      </c>
      <c r="AH471" s="17">
        <v>210</v>
      </c>
      <c r="AI471" s="17" cm="1">
        <f t="array" ref="AI471">SUMPRODUCT(--(IFERROR(HOUR(Flights_2026_09_3033343536373456789101112[entry_hour]),-1)=HOUR(AF471)),--(IFERROR(Flights_2026_09_3033343536373456789101112[entry_sector],"")=AG471),--(IFERROR(Flights_2026_09_3033343536373456789101112[nfl],-1)&gt;=AH471),--(IFERROR(Flights_2026_09_3033343536373456789101112[nfl],-1)&lt;=IF(AH471=450,450,AH471+9)))</f>
        <v>0</v>
      </c>
    </row>
    <row r="472" spans="32:35" x14ac:dyDescent="0.2">
      <c r="AF472" s="2">
        <v>0.70833333333333337</v>
      </c>
      <c r="AG472" t="s">
        <v>840</v>
      </c>
      <c r="AH472" s="17">
        <v>220</v>
      </c>
      <c r="AI472" s="17" cm="1">
        <f t="array" ref="AI472">SUMPRODUCT(--(IFERROR(HOUR(Flights_2026_09_3033343536373456789101112[entry_hour]),-1)=HOUR(AF472)),--(IFERROR(Flights_2026_09_3033343536373456789101112[entry_sector],"")=AG472),--(IFERROR(Flights_2026_09_3033343536373456789101112[nfl],-1)&gt;=AH472),--(IFERROR(Flights_2026_09_3033343536373456789101112[nfl],-1)&lt;=IF(AH472=450,450,AH472+9)))</f>
        <v>0</v>
      </c>
    </row>
    <row r="473" spans="32:35" x14ac:dyDescent="0.2">
      <c r="AF473" s="2">
        <v>0.70833333333333337</v>
      </c>
      <c r="AG473" t="s">
        <v>840</v>
      </c>
      <c r="AH473" s="17">
        <v>230</v>
      </c>
      <c r="AI473" s="17" cm="1">
        <f t="array" ref="AI473">SUMPRODUCT(--(IFERROR(HOUR(Flights_2026_09_3033343536373456789101112[entry_hour]),-1)=HOUR(AF473)),--(IFERROR(Flights_2026_09_3033343536373456789101112[entry_sector],"")=AG473),--(IFERROR(Flights_2026_09_3033343536373456789101112[nfl],-1)&gt;=AH473),--(IFERROR(Flights_2026_09_3033343536373456789101112[nfl],-1)&lt;=IF(AH473=450,450,AH473+9)))</f>
        <v>0</v>
      </c>
    </row>
    <row r="474" spans="32:35" x14ac:dyDescent="0.2">
      <c r="AF474" s="2">
        <v>0.70833333333333337</v>
      </c>
      <c r="AG474" t="s">
        <v>840</v>
      </c>
      <c r="AH474" s="17">
        <v>240</v>
      </c>
      <c r="AI474" s="17" cm="1">
        <f t="array" ref="AI474">SUMPRODUCT(--(IFERROR(HOUR(Flights_2026_09_3033343536373456789101112[entry_hour]),-1)=HOUR(AF474)),--(IFERROR(Flights_2026_09_3033343536373456789101112[entry_sector],"")=AG474),--(IFERROR(Flights_2026_09_3033343536373456789101112[nfl],-1)&gt;=AH474),--(IFERROR(Flights_2026_09_3033343536373456789101112[nfl],-1)&lt;=IF(AH474=450,450,AH474+9)))</f>
        <v>0</v>
      </c>
    </row>
    <row r="475" spans="32:35" x14ac:dyDescent="0.2">
      <c r="AF475" s="2">
        <v>0.70833333333333337</v>
      </c>
      <c r="AG475" t="s">
        <v>840</v>
      </c>
      <c r="AH475" s="17">
        <v>250</v>
      </c>
      <c r="AI475" s="17" cm="1">
        <f t="array" ref="AI475">SUMPRODUCT(--(IFERROR(HOUR(Flights_2026_09_3033343536373456789101112[entry_hour]),-1)=HOUR(AF475)),--(IFERROR(Flights_2026_09_3033343536373456789101112[entry_sector],"")=AG475),--(IFERROR(Flights_2026_09_3033343536373456789101112[nfl],-1)&gt;=AH475),--(IFERROR(Flights_2026_09_3033343536373456789101112[nfl],-1)&lt;=IF(AH475=450,450,AH475+9)))</f>
        <v>0</v>
      </c>
    </row>
    <row r="476" spans="32:35" x14ac:dyDescent="0.2">
      <c r="AF476" s="2">
        <v>0.70833333333333337</v>
      </c>
      <c r="AG476" t="s">
        <v>840</v>
      </c>
      <c r="AH476" s="17">
        <v>260</v>
      </c>
      <c r="AI476" s="17" cm="1">
        <f t="array" ref="AI476">SUMPRODUCT(--(IFERROR(HOUR(Flights_2026_09_3033343536373456789101112[entry_hour]),-1)=HOUR(AF476)),--(IFERROR(Flights_2026_09_3033343536373456789101112[entry_sector],"")=AG476),--(IFERROR(Flights_2026_09_3033343536373456789101112[nfl],-1)&gt;=AH476),--(IFERROR(Flights_2026_09_3033343536373456789101112[nfl],-1)&lt;=IF(AH476=450,450,AH476+9)))</f>
        <v>0</v>
      </c>
    </row>
    <row r="477" spans="32:35" x14ac:dyDescent="0.2">
      <c r="AF477" s="2">
        <v>0.70833333333333337</v>
      </c>
      <c r="AG477" t="s">
        <v>840</v>
      </c>
      <c r="AH477" s="17">
        <v>270</v>
      </c>
      <c r="AI477" s="17" cm="1">
        <f t="array" ref="AI477">SUMPRODUCT(--(IFERROR(HOUR(Flights_2026_09_3033343536373456789101112[entry_hour]),-1)=HOUR(AF477)),--(IFERROR(Flights_2026_09_3033343536373456789101112[entry_sector],"")=AG477),--(IFERROR(Flights_2026_09_3033343536373456789101112[nfl],-1)&gt;=AH477),--(IFERROR(Flights_2026_09_3033343536373456789101112[nfl],-1)&lt;=IF(AH477=450,450,AH477+9)))</f>
        <v>0</v>
      </c>
    </row>
    <row r="478" spans="32:35" x14ac:dyDescent="0.2">
      <c r="AF478" s="2">
        <v>0.70833333333333337</v>
      </c>
      <c r="AG478" t="s">
        <v>840</v>
      </c>
      <c r="AH478" s="17">
        <v>280</v>
      </c>
      <c r="AI478" s="17" cm="1">
        <f t="array" ref="AI478">SUMPRODUCT(--(IFERROR(HOUR(Flights_2026_09_3033343536373456789101112[entry_hour]),-1)=HOUR(AF478)),--(IFERROR(Flights_2026_09_3033343536373456789101112[entry_sector],"")=AG478),--(IFERROR(Flights_2026_09_3033343536373456789101112[nfl],-1)&gt;=AH478),--(IFERROR(Flights_2026_09_3033343536373456789101112[nfl],-1)&lt;=IF(AH478=450,450,AH478+9)))</f>
        <v>0</v>
      </c>
    </row>
    <row r="479" spans="32:35" x14ac:dyDescent="0.2">
      <c r="AF479" s="2">
        <v>0.70833333333333337</v>
      </c>
      <c r="AG479" t="s">
        <v>840</v>
      </c>
      <c r="AH479" s="17">
        <v>290</v>
      </c>
      <c r="AI479" s="17" cm="1">
        <f t="array" ref="AI479">SUMPRODUCT(--(IFERROR(HOUR(Flights_2026_09_3033343536373456789101112[entry_hour]),-1)=HOUR(AF479)),--(IFERROR(Flights_2026_09_3033343536373456789101112[entry_sector],"")=AG479),--(IFERROR(Flights_2026_09_3033343536373456789101112[nfl],-1)&gt;=AH479),--(IFERROR(Flights_2026_09_3033343536373456789101112[nfl],-1)&lt;=IF(AH479=450,450,AH479+9)))</f>
        <v>0</v>
      </c>
    </row>
    <row r="480" spans="32:35" x14ac:dyDescent="0.2">
      <c r="AF480" s="2">
        <v>0.70833333333333337</v>
      </c>
      <c r="AG480" t="s">
        <v>840</v>
      </c>
      <c r="AH480" s="17">
        <v>300</v>
      </c>
      <c r="AI480" s="17" cm="1">
        <f t="array" ref="AI480">SUMPRODUCT(--(IFERROR(HOUR(Flights_2026_09_3033343536373456789101112[entry_hour]),-1)=HOUR(AF480)),--(IFERROR(Flights_2026_09_3033343536373456789101112[entry_sector],"")=AG480),--(IFERROR(Flights_2026_09_3033343536373456789101112[nfl],-1)&gt;=AH480),--(IFERROR(Flights_2026_09_3033343536373456789101112[nfl],-1)&lt;=IF(AH480=450,450,AH480+9)))</f>
        <v>0</v>
      </c>
    </row>
    <row r="481" spans="32:35" x14ac:dyDescent="0.2">
      <c r="AF481" s="2">
        <v>0.70833333333333337</v>
      </c>
      <c r="AG481" t="s">
        <v>840</v>
      </c>
      <c r="AH481" s="17">
        <v>310</v>
      </c>
      <c r="AI481" s="17" cm="1">
        <f t="array" ref="AI481">SUMPRODUCT(--(IFERROR(HOUR(Flights_2026_09_3033343536373456789101112[entry_hour]),-1)=HOUR(AF481)),--(IFERROR(Flights_2026_09_3033343536373456789101112[entry_sector],"")=AG481),--(IFERROR(Flights_2026_09_3033343536373456789101112[nfl],-1)&gt;=AH481),--(IFERROR(Flights_2026_09_3033343536373456789101112[nfl],-1)&lt;=IF(AH481=450,450,AH481+9)))</f>
        <v>0</v>
      </c>
    </row>
    <row r="482" spans="32:35" x14ac:dyDescent="0.2">
      <c r="AF482" s="2">
        <v>0.70833333333333337</v>
      </c>
      <c r="AG482" t="s">
        <v>840</v>
      </c>
      <c r="AH482" s="17">
        <v>320</v>
      </c>
      <c r="AI482" s="17" cm="1">
        <f t="array" ref="AI482">SUMPRODUCT(--(IFERROR(HOUR(Flights_2026_09_3033343536373456789101112[entry_hour]),-1)=HOUR(AF482)),--(IFERROR(Flights_2026_09_3033343536373456789101112[entry_sector],"")=AG482),--(IFERROR(Flights_2026_09_3033343536373456789101112[nfl],-1)&gt;=AH482),--(IFERROR(Flights_2026_09_3033343536373456789101112[nfl],-1)&lt;=IF(AH482=450,450,AH482+9)))</f>
        <v>0</v>
      </c>
    </row>
    <row r="483" spans="32:35" x14ac:dyDescent="0.2">
      <c r="AF483" s="2">
        <v>0.70833333333333337</v>
      </c>
      <c r="AG483" t="s">
        <v>840</v>
      </c>
      <c r="AH483" s="17">
        <v>330</v>
      </c>
      <c r="AI483" s="17" cm="1">
        <f t="array" ref="AI483">SUMPRODUCT(--(IFERROR(HOUR(Flights_2026_09_3033343536373456789101112[entry_hour]),-1)=HOUR(AF483)),--(IFERROR(Flights_2026_09_3033343536373456789101112[entry_sector],"")=AG483),--(IFERROR(Flights_2026_09_3033343536373456789101112[nfl],-1)&gt;=AH483),--(IFERROR(Flights_2026_09_3033343536373456789101112[nfl],-1)&lt;=IF(AH483=450,450,AH483+9)))</f>
        <v>0</v>
      </c>
    </row>
    <row r="484" spans="32:35" x14ac:dyDescent="0.2">
      <c r="AF484" s="2">
        <v>0.70833333333333337</v>
      </c>
      <c r="AG484" t="s">
        <v>840</v>
      </c>
      <c r="AH484" s="17">
        <v>340</v>
      </c>
      <c r="AI484" s="17" cm="1">
        <f t="array" ref="AI484">SUMPRODUCT(--(IFERROR(HOUR(Flights_2026_09_3033343536373456789101112[entry_hour]),-1)=HOUR(AF484)),--(IFERROR(Flights_2026_09_3033343536373456789101112[entry_sector],"")=AG484),--(IFERROR(Flights_2026_09_3033343536373456789101112[nfl],-1)&gt;=AH484),--(IFERROR(Flights_2026_09_3033343536373456789101112[nfl],-1)&lt;=IF(AH484=450,450,AH484+9)))</f>
        <v>0</v>
      </c>
    </row>
    <row r="485" spans="32:35" x14ac:dyDescent="0.2">
      <c r="AF485" s="2">
        <v>0.70833333333333337</v>
      </c>
      <c r="AG485" t="s">
        <v>840</v>
      </c>
      <c r="AH485" s="17">
        <v>350</v>
      </c>
      <c r="AI485" s="17" cm="1">
        <f t="array" ref="AI485">SUMPRODUCT(--(IFERROR(HOUR(Flights_2026_09_3033343536373456789101112[entry_hour]),-1)=HOUR(AF485)),--(IFERROR(Flights_2026_09_3033343536373456789101112[entry_sector],"")=AG485),--(IFERROR(Flights_2026_09_3033343536373456789101112[nfl],-1)&gt;=AH485),--(IFERROR(Flights_2026_09_3033343536373456789101112[nfl],-1)&lt;=IF(AH485=450,450,AH485+9)))</f>
        <v>2</v>
      </c>
    </row>
    <row r="486" spans="32:35" x14ac:dyDescent="0.2">
      <c r="AF486" s="2">
        <v>0.70833333333333337</v>
      </c>
      <c r="AG486" t="s">
        <v>840</v>
      </c>
      <c r="AH486" s="17">
        <v>360</v>
      </c>
      <c r="AI486" s="17" cm="1">
        <f t="array" ref="AI486">SUMPRODUCT(--(IFERROR(HOUR(Flights_2026_09_3033343536373456789101112[entry_hour]),-1)=HOUR(AF486)),--(IFERROR(Flights_2026_09_3033343536373456789101112[entry_sector],"")=AG486),--(IFERROR(Flights_2026_09_3033343536373456789101112[nfl],-1)&gt;=AH486),--(IFERROR(Flights_2026_09_3033343536373456789101112[nfl],-1)&lt;=IF(AH486=450,450,AH486+9)))</f>
        <v>0</v>
      </c>
    </row>
    <row r="487" spans="32:35" x14ac:dyDescent="0.2">
      <c r="AF487" s="2">
        <v>0.70833333333333337</v>
      </c>
      <c r="AG487" t="s">
        <v>840</v>
      </c>
      <c r="AH487" s="17">
        <v>370</v>
      </c>
      <c r="AI487" s="17" cm="1">
        <f t="array" ref="AI487">SUMPRODUCT(--(IFERROR(HOUR(Flights_2026_09_3033343536373456789101112[entry_hour]),-1)=HOUR(AF487)),--(IFERROR(Flights_2026_09_3033343536373456789101112[entry_sector],"")=AG487),--(IFERROR(Flights_2026_09_3033343536373456789101112[nfl],-1)&gt;=AH487),--(IFERROR(Flights_2026_09_3033343536373456789101112[nfl],-1)&lt;=IF(AH487=450,450,AH487+9)))</f>
        <v>1</v>
      </c>
    </row>
    <row r="488" spans="32:35" x14ac:dyDescent="0.2">
      <c r="AF488" s="2">
        <v>0.70833333333333337</v>
      </c>
      <c r="AG488" t="s">
        <v>840</v>
      </c>
      <c r="AH488" s="17">
        <v>380</v>
      </c>
      <c r="AI488" s="17" cm="1">
        <f t="array" ref="AI488">SUMPRODUCT(--(IFERROR(HOUR(Flights_2026_09_3033343536373456789101112[entry_hour]),-1)=HOUR(AF488)),--(IFERROR(Flights_2026_09_3033343536373456789101112[entry_sector],"")=AG488),--(IFERROR(Flights_2026_09_3033343536373456789101112[nfl],-1)&gt;=AH488),--(IFERROR(Flights_2026_09_3033343536373456789101112[nfl],-1)&lt;=IF(AH488=450,450,AH488+9)))</f>
        <v>0</v>
      </c>
    </row>
    <row r="489" spans="32:35" x14ac:dyDescent="0.2">
      <c r="AF489" s="2">
        <v>0.70833333333333337</v>
      </c>
      <c r="AG489" t="s">
        <v>840</v>
      </c>
      <c r="AH489" s="17">
        <v>390</v>
      </c>
      <c r="AI489" s="17" cm="1">
        <f t="array" ref="AI489">SUMPRODUCT(--(IFERROR(HOUR(Flights_2026_09_3033343536373456789101112[entry_hour]),-1)=HOUR(AF489)),--(IFERROR(Flights_2026_09_3033343536373456789101112[entry_sector],"")=AG489),--(IFERROR(Flights_2026_09_3033343536373456789101112[nfl],-1)&gt;=AH489),--(IFERROR(Flights_2026_09_3033343536373456789101112[nfl],-1)&lt;=IF(AH489=450,450,AH489+9)))</f>
        <v>1</v>
      </c>
    </row>
    <row r="490" spans="32:35" x14ac:dyDescent="0.2">
      <c r="AF490" s="2">
        <v>0.70833333333333337</v>
      </c>
      <c r="AG490" t="s">
        <v>840</v>
      </c>
      <c r="AH490" s="17">
        <v>400</v>
      </c>
      <c r="AI490" s="17" cm="1">
        <f t="array" ref="AI490">SUMPRODUCT(--(IFERROR(HOUR(Flights_2026_09_3033343536373456789101112[entry_hour]),-1)=HOUR(AF490)),--(IFERROR(Flights_2026_09_3033343536373456789101112[entry_sector],"")=AG490),--(IFERROR(Flights_2026_09_3033343536373456789101112[nfl],-1)&gt;=AH490),--(IFERROR(Flights_2026_09_3033343536373456789101112[nfl],-1)&lt;=IF(AH490=450,450,AH490+9)))</f>
        <v>0</v>
      </c>
    </row>
    <row r="491" spans="32:35" x14ac:dyDescent="0.2">
      <c r="AF491" s="2">
        <v>0.70833333333333337</v>
      </c>
      <c r="AG491" t="s">
        <v>840</v>
      </c>
      <c r="AH491" s="17">
        <v>410</v>
      </c>
      <c r="AI491" s="17" cm="1">
        <f t="array" ref="AI491">SUMPRODUCT(--(IFERROR(HOUR(Flights_2026_09_3033343536373456789101112[entry_hour]),-1)=HOUR(AF491)),--(IFERROR(Flights_2026_09_3033343536373456789101112[entry_sector],"")=AG491),--(IFERROR(Flights_2026_09_3033343536373456789101112[nfl],-1)&gt;=AH491),--(IFERROR(Flights_2026_09_3033343536373456789101112[nfl],-1)&lt;=IF(AH491=450,450,AH491+9)))</f>
        <v>0</v>
      </c>
    </row>
    <row r="492" spans="32:35" x14ac:dyDescent="0.2">
      <c r="AF492" s="2">
        <v>0.70833333333333337</v>
      </c>
      <c r="AG492" t="s">
        <v>840</v>
      </c>
      <c r="AH492" s="17">
        <v>420</v>
      </c>
      <c r="AI492" s="17" cm="1">
        <f t="array" ref="AI492">SUMPRODUCT(--(IFERROR(HOUR(Flights_2026_09_3033343536373456789101112[entry_hour]),-1)=HOUR(AF492)),--(IFERROR(Flights_2026_09_3033343536373456789101112[entry_sector],"")=AG492),--(IFERROR(Flights_2026_09_3033343536373456789101112[nfl],-1)&gt;=AH492),--(IFERROR(Flights_2026_09_3033343536373456789101112[nfl],-1)&lt;=IF(AH492=450,450,AH492+9)))</f>
        <v>0</v>
      </c>
    </row>
    <row r="493" spans="32:35" x14ac:dyDescent="0.2">
      <c r="AF493" s="2">
        <v>0.70833333333333337</v>
      </c>
      <c r="AG493" t="s">
        <v>840</v>
      </c>
      <c r="AH493" s="17">
        <v>430</v>
      </c>
      <c r="AI493" s="17" cm="1">
        <f t="array" ref="AI493">SUMPRODUCT(--(IFERROR(HOUR(Flights_2026_09_3033343536373456789101112[entry_hour]),-1)=HOUR(AF493)),--(IFERROR(Flights_2026_09_3033343536373456789101112[entry_sector],"")=AG493),--(IFERROR(Flights_2026_09_3033343536373456789101112[nfl],-1)&gt;=AH493),--(IFERROR(Flights_2026_09_3033343536373456789101112[nfl],-1)&lt;=IF(AH493=450,450,AH493+9)))</f>
        <v>0</v>
      </c>
    </row>
    <row r="494" spans="32:35" x14ac:dyDescent="0.2">
      <c r="AF494" s="2">
        <v>0.70833333333333337</v>
      </c>
      <c r="AG494" t="s">
        <v>840</v>
      </c>
      <c r="AH494" s="17">
        <v>440</v>
      </c>
      <c r="AI494" s="17" cm="1">
        <f t="array" ref="AI494">SUMPRODUCT(--(IFERROR(HOUR(Flights_2026_09_3033343536373456789101112[entry_hour]),-1)=HOUR(AF494)),--(IFERROR(Flights_2026_09_3033343536373456789101112[entry_sector],"")=AG494),--(IFERROR(Flights_2026_09_3033343536373456789101112[nfl],-1)&gt;=AH494),--(IFERROR(Flights_2026_09_3033343536373456789101112[nfl],-1)&lt;=IF(AH494=450,450,AH494+9)))</f>
        <v>0</v>
      </c>
    </row>
    <row r="495" spans="32:35" x14ac:dyDescent="0.2">
      <c r="AF495" s="2">
        <v>0.70833333333333337</v>
      </c>
      <c r="AG495" t="s">
        <v>840</v>
      </c>
      <c r="AH495" s="17">
        <v>450</v>
      </c>
      <c r="AI495" s="17" cm="1">
        <f t="array" ref="AI495">SUMPRODUCT(--(IFERROR(HOUR(Flights_2026_09_3033343536373456789101112[entry_hour]),-1)=HOUR(AF495)),--(IFERROR(Flights_2026_09_3033343536373456789101112[entry_sector],"")=AG495),--(IFERROR(Flights_2026_09_3033343536373456789101112[nfl],-1)&gt;=AH495),--(IFERROR(Flights_2026_09_3033343536373456789101112[nfl],-1)&lt;=IF(AH495=450,450,AH495+9)))</f>
        <v>0</v>
      </c>
    </row>
    <row r="496" spans="32:35" x14ac:dyDescent="0.2">
      <c r="AF496" s="2">
        <v>0.70833333333333337</v>
      </c>
      <c r="AG496" t="s">
        <v>747</v>
      </c>
      <c r="AH496" s="17">
        <v>200</v>
      </c>
      <c r="AI496" s="17" cm="1">
        <f t="array" ref="AI496">SUMPRODUCT(--(IFERROR(HOUR(Flights_2026_09_3033343536373456789101112[entry_hour]),-1)=HOUR(AF496)),--(IFERROR(Flights_2026_09_3033343536373456789101112[entry_sector],"")=AG496),--(IFERROR(Flights_2026_09_3033343536373456789101112[nfl],-1)&gt;=AH496),--(IFERROR(Flights_2026_09_3033343536373456789101112[nfl],-1)&lt;=IF(AH496=450,450,AH496+9)))</f>
        <v>0</v>
      </c>
    </row>
    <row r="497" spans="32:35" x14ac:dyDescent="0.2">
      <c r="AF497" s="2">
        <v>0.70833333333333337</v>
      </c>
      <c r="AG497" t="s">
        <v>747</v>
      </c>
      <c r="AH497" s="17">
        <v>210</v>
      </c>
      <c r="AI497" s="17" cm="1">
        <f t="array" ref="AI497">SUMPRODUCT(--(IFERROR(HOUR(Flights_2026_09_3033343536373456789101112[entry_hour]),-1)=HOUR(AF497)),--(IFERROR(Flights_2026_09_3033343536373456789101112[entry_sector],"")=AG497),--(IFERROR(Flights_2026_09_3033343536373456789101112[nfl],-1)&gt;=AH497),--(IFERROR(Flights_2026_09_3033343536373456789101112[nfl],-1)&lt;=IF(AH497=450,450,AH497+9)))</f>
        <v>0</v>
      </c>
    </row>
    <row r="498" spans="32:35" x14ac:dyDescent="0.2">
      <c r="AF498" s="2">
        <v>0.70833333333333337</v>
      </c>
      <c r="AG498" t="s">
        <v>747</v>
      </c>
      <c r="AH498" s="17">
        <v>220</v>
      </c>
      <c r="AI498" s="17" cm="1">
        <f t="array" ref="AI498">SUMPRODUCT(--(IFERROR(HOUR(Flights_2026_09_3033343536373456789101112[entry_hour]),-1)=HOUR(AF498)),--(IFERROR(Flights_2026_09_3033343536373456789101112[entry_sector],"")=AG498),--(IFERROR(Flights_2026_09_3033343536373456789101112[nfl],-1)&gt;=AH498),--(IFERROR(Flights_2026_09_3033343536373456789101112[nfl],-1)&lt;=IF(AH498=450,450,AH498+9)))</f>
        <v>0</v>
      </c>
    </row>
    <row r="499" spans="32:35" x14ac:dyDescent="0.2">
      <c r="AF499" s="2">
        <v>0.70833333333333337</v>
      </c>
      <c r="AG499" t="s">
        <v>747</v>
      </c>
      <c r="AH499" s="17">
        <v>230</v>
      </c>
      <c r="AI499" s="17" cm="1">
        <f t="array" ref="AI499">SUMPRODUCT(--(IFERROR(HOUR(Flights_2026_09_3033343536373456789101112[entry_hour]),-1)=HOUR(AF499)),--(IFERROR(Flights_2026_09_3033343536373456789101112[entry_sector],"")=AG499),--(IFERROR(Flights_2026_09_3033343536373456789101112[nfl],-1)&gt;=AH499),--(IFERROR(Flights_2026_09_3033343536373456789101112[nfl],-1)&lt;=IF(AH499=450,450,AH499+9)))</f>
        <v>0</v>
      </c>
    </row>
    <row r="500" spans="32:35" x14ac:dyDescent="0.2">
      <c r="AF500" s="2">
        <v>0.70833333333333337</v>
      </c>
      <c r="AG500" t="s">
        <v>747</v>
      </c>
      <c r="AH500" s="17">
        <v>240</v>
      </c>
      <c r="AI500" s="17" cm="1">
        <f t="array" ref="AI500">SUMPRODUCT(--(IFERROR(HOUR(Flights_2026_09_3033343536373456789101112[entry_hour]),-1)=HOUR(AF500)),--(IFERROR(Flights_2026_09_3033343536373456789101112[entry_sector],"")=AG500),--(IFERROR(Flights_2026_09_3033343536373456789101112[nfl],-1)&gt;=AH500),--(IFERROR(Flights_2026_09_3033343536373456789101112[nfl],-1)&lt;=IF(AH500=450,450,AH500+9)))</f>
        <v>0</v>
      </c>
    </row>
    <row r="501" spans="32:35" x14ac:dyDescent="0.2">
      <c r="AF501" s="2">
        <v>0.70833333333333337</v>
      </c>
      <c r="AG501" t="s">
        <v>747</v>
      </c>
      <c r="AH501" s="17">
        <v>250</v>
      </c>
      <c r="AI501" s="17" cm="1">
        <f t="array" ref="AI501">SUMPRODUCT(--(IFERROR(HOUR(Flights_2026_09_3033343536373456789101112[entry_hour]),-1)=HOUR(AF501)),--(IFERROR(Flights_2026_09_3033343536373456789101112[entry_sector],"")=AG501),--(IFERROR(Flights_2026_09_3033343536373456789101112[nfl],-1)&gt;=AH501),--(IFERROR(Flights_2026_09_3033343536373456789101112[nfl],-1)&lt;=IF(AH501=450,450,AH501+9)))</f>
        <v>0</v>
      </c>
    </row>
    <row r="502" spans="32:35" x14ac:dyDescent="0.2">
      <c r="AF502" s="2">
        <v>0.70833333333333337</v>
      </c>
      <c r="AG502" t="s">
        <v>747</v>
      </c>
      <c r="AH502" s="17">
        <v>260</v>
      </c>
      <c r="AI502" s="17" cm="1">
        <f t="array" ref="AI502">SUMPRODUCT(--(IFERROR(HOUR(Flights_2026_09_3033343536373456789101112[entry_hour]),-1)=HOUR(AF502)),--(IFERROR(Flights_2026_09_3033343536373456789101112[entry_sector],"")=AG502),--(IFERROR(Flights_2026_09_3033343536373456789101112[nfl],-1)&gt;=AH502),--(IFERROR(Flights_2026_09_3033343536373456789101112[nfl],-1)&lt;=IF(AH502=450,450,AH502+9)))</f>
        <v>0</v>
      </c>
    </row>
    <row r="503" spans="32:35" x14ac:dyDescent="0.2">
      <c r="AF503" s="2">
        <v>0.70833333333333337</v>
      </c>
      <c r="AG503" t="s">
        <v>747</v>
      </c>
      <c r="AH503" s="17">
        <v>270</v>
      </c>
      <c r="AI503" s="17" cm="1">
        <f t="array" ref="AI503">SUMPRODUCT(--(IFERROR(HOUR(Flights_2026_09_3033343536373456789101112[entry_hour]),-1)=HOUR(AF503)),--(IFERROR(Flights_2026_09_3033343536373456789101112[entry_sector],"")=AG503),--(IFERROR(Flights_2026_09_3033343536373456789101112[nfl],-1)&gt;=AH503),--(IFERROR(Flights_2026_09_3033343536373456789101112[nfl],-1)&lt;=IF(AH503=450,450,AH503+9)))</f>
        <v>0</v>
      </c>
    </row>
    <row r="504" spans="32:35" x14ac:dyDescent="0.2">
      <c r="AF504" s="2">
        <v>0.70833333333333337</v>
      </c>
      <c r="AG504" t="s">
        <v>747</v>
      </c>
      <c r="AH504" s="17">
        <v>280</v>
      </c>
      <c r="AI504" s="17" cm="1">
        <f t="array" ref="AI504">SUMPRODUCT(--(IFERROR(HOUR(Flights_2026_09_3033343536373456789101112[entry_hour]),-1)=HOUR(AF504)),--(IFERROR(Flights_2026_09_3033343536373456789101112[entry_sector],"")=AG504),--(IFERROR(Flights_2026_09_3033343536373456789101112[nfl],-1)&gt;=AH504),--(IFERROR(Flights_2026_09_3033343536373456789101112[nfl],-1)&lt;=IF(AH504=450,450,AH504+9)))</f>
        <v>0</v>
      </c>
    </row>
    <row r="505" spans="32:35" x14ac:dyDescent="0.2">
      <c r="AF505" s="2">
        <v>0.70833333333333337</v>
      </c>
      <c r="AG505" t="s">
        <v>747</v>
      </c>
      <c r="AH505" s="17">
        <v>290</v>
      </c>
      <c r="AI505" s="17" cm="1">
        <f t="array" ref="AI505">SUMPRODUCT(--(IFERROR(HOUR(Flights_2026_09_3033343536373456789101112[entry_hour]),-1)=HOUR(AF505)),--(IFERROR(Flights_2026_09_3033343536373456789101112[entry_sector],"")=AG505),--(IFERROR(Flights_2026_09_3033343536373456789101112[nfl],-1)&gt;=AH505),--(IFERROR(Flights_2026_09_3033343536373456789101112[nfl],-1)&lt;=IF(AH505=450,450,AH505+9)))</f>
        <v>0</v>
      </c>
    </row>
    <row r="506" spans="32:35" x14ac:dyDescent="0.2">
      <c r="AF506" s="2">
        <v>0.70833333333333337</v>
      </c>
      <c r="AG506" t="s">
        <v>747</v>
      </c>
      <c r="AH506" s="17">
        <v>300</v>
      </c>
      <c r="AI506" s="17" cm="1">
        <f t="array" ref="AI506">SUMPRODUCT(--(IFERROR(HOUR(Flights_2026_09_3033343536373456789101112[entry_hour]),-1)=HOUR(AF506)),--(IFERROR(Flights_2026_09_3033343536373456789101112[entry_sector],"")=AG506),--(IFERROR(Flights_2026_09_3033343536373456789101112[nfl],-1)&gt;=AH506),--(IFERROR(Flights_2026_09_3033343536373456789101112[nfl],-1)&lt;=IF(AH506=450,450,AH506+9)))</f>
        <v>0</v>
      </c>
    </row>
    <row r="507" spans="32:35" x14ac:dyDescent="0.2">
      <c r="AF507" s="2">
        <v>0.70833333333333337</v>
      </c>
      <c r="AG507" t="s">
        <v>747</v>
      </c>
      <c r="AH507" s="17">
        <v>310</v>
      </c>
      <c r="AI507" s="17" cm="1">
        <f t="array" ref="AI507">SUMPRODUCT(--(IFERROR(HOUR(Flights_2026_09_3033343536373456789101112[entry_hour]),-1)=HOUR(AF507)),--(IFERROR(Flights_2026_09_3033343536373456789101112[entry_sector],"")=AG507),--(IFERROR(Flights_2026_09_3033343536373456789101112[nfl],-1)&gt;=AH507),--(IFERROR(Flights_2026_09_3033343536373456789101112[nfl],-1)&lt;=IF(AH507=450,450,AH507+9)))</f>
        <v>0</v>
      </c>
    </row>
    <row r="508" spans="32:35" x14ac:dyDescent="0.2">
      <c r="AF508" s="2">
        <v>0.70833333333333337</v>
      </c>
      <c r="AG508" t="s">
        <v>747</v>
      </c>
      <c r="AH508" s="17">
        <v>320</v>
      </c>
      <c r="AI508" s="17" cm="1">
        <f t="array" ref="AI508">SUMPRODUCT(--(IFERROR(HOUR(Flights_2026_09_3033343536373456789101112[entry_hour]),-1)=HOUR(AF508)),--(IFERROR(Flights_2026_09_3033343536373456789101112[entry_sector],"")=AG508),--(IFERROR(Flights_2026_09_3033343536373456789101112[nfl],-1)&gt;=AH508),--(IFERROR(Flights_2026_09_3033343536373456789101112[nfl],-1)&lt;=IF(AH508=450,450,AH508+9)))</f>
        <v>0</v>
      </c>
    </row>
    <row r="509" spans="32:35" x14ac:dyDescent="0.2">
      <c r="AF509" s="2">
        <v>0.70833333333333337</v>
      </c>
      <c r="AG509" t="s">
        <v>747</v>
      </c>
      <c r="AH509" s="17">
        <v>330</v>
      </c>
      <c r="AI509" s="17" cm="1">
        <f t="array" ref="AI509">SUMPRODUCT(--(IFERROR(HOUR(Flights_2026_09_3033343536373456789101112[entry_hour]),-1)=HOUR(AF509)),--(IFERROR(Flights_2026_09_3033343536373456789101112[entry_sector],"")=AG509),--(IFERROR(Flights_2026_09_3033343536373456789101112[nfl],-1)&gt;=AH509),--(IFERROR(Flights_2026_09_3033343536373456789101112[nfl],-1)&lt;=IF(AH509=450,450,AH509+9)))</f>
        <v>0</v>
      </c>
    </row>
    <row r="510" spans="32:35" x14ac:dyDescent="0.2">
      <c r="AF510" s="2">
        <v>0.70833333333333337</v>
      </c>
      <c r="AG510" t="s">
        <v>747</v>
      </c>
      <c r="AH510" s="17">
        <v>340</v>
      </c>
      <c r="AI510" s="17" cm="1">
        <f t="array" ref="AI510">SUMPRODUCT(--(IFERROR(HOUR(Flights_2026_09_3033343536373456789101112[entry_hour]),-1)=HOUR(AF510)),--(IFERROR(Flights_2026_09_3033343536373456789101112[entry_sector],"")=AG510),--(IFERROR(Flights_2026_09_3033343536373456789101112[nfl],-1)&gt;=AH510),--(IFERROR(Flights_2026_09_3033343536373456789101112[nfl],-1)&lt;=IF(AH510=450,450,AH510+9)))</f>
        <v>1</v>
      </c>
    </row>
    <row r="511" spans="32:35" x14ac:dyDescent="0.2">
      <c r="AF511" s="2">
        <v>0.70833333333333337</v>
      </c>
      <c r="AG511" t="s">
        <v>747</v>
      </c>
      <c r="AH511" s="17">
        <v>350</v>
      </c>
      <c r="AI511" s="17" cm="1">
        <f t="array" ref="AI511">SUMPRODUCT(--(IFERROR(HOUR(Flights_2026_09_3033343536373456789101112[entry_hour]),-1)=HOUR(AF511)),--(IFERROR(Flights_2026_09_3033343536373456789101112[entry_sector],"")=AG511),--(IFERROR(Flights_2026_09_3033343536373456789101112[nfl],-1)&gt;=AH511),--(IFERROR(Flights_2026_09_3033343536373456789101112[nfl],-1)&lt;=IF(AH511=450,450,AH511+9)))</f>
        <v>1</v>
      </c>
    </row>
    <row r="512" spans="32:35" x14ac:dyDescent="0.2">
      <c r="AF512" s="2">
        <v>0.70833333333333337</v>
      </c>
      <c r="AG512" t="s">
        <v>747</v>
      </c>
      <c r="AH512" s="17">
        <v>360</v>
      </c>
      <c r="AI512" s="17" cm="1">
        <f t="array" ref="AI512">SUMPRODUCT(--(IFERROR(HOUR(Flights_2026_09_3033343536373456789101112[entry_hour]),-1)=HOUR(AF512)),--(IFERROR(Flights_2026_09_3033343536373456789101112[entry_sector],"")=AG512),--(IFERROR(Flights_2026_09_3033343536373456789101112[nfl],-1)&gt;=AH512),--(IFERROR(Flights_2026_09_3033343536373456789101112[nfl],-1)&lt;=IF(AH512=450,450,AH512+9)))</f>
        <v>0</v>
      </c>
    </row>
    <row r="513" spans="32:35" x14ac:dyDescent="0.2">
      <c r="AF513" s="2">
        <v>0.70833333333333337</v>
      </c>
      <c r="AG513" t="s">
        <v>747</v>
      </c>
      <c r="AH513" s="17">
        <v>370</v>
      </c>
      <c r="AI513" s="17" cm="1">
        <f t="array" ref="AI513">SUMPRODUCT(--(IFERROR(HOUR(Flights_2026_09_3033343536373456789101112[entry_hour]),-1)=HOUR(AF513)),--(IFERROR(Flights_2026_09_3033343536373456789101112[entry_sector],"")=AG513),--(IFERROR(Flights_2026_09_3033343536373456789101112[nfl],-1)&gt;=AH513),--(IFERROR(Flights_2026_09_3033343536373456789101112[nfl],-1)&lt;=IF(AH513=450,450,AH513+9)))</f>
        <v>0</v>
      </c>
    </row>
    <row r="514" spans="32:35" x14ac:dyDescent="0.2">
      <c r="AF514" s="2">
        <v>0.70833333333333337</v>
      </c>
      <c r="AG514" t="s">
        <v>747</v>
      </c>
      <c r="AH514" s="17">
        <v>380</v>
      </c>
      <c r="AI514" s="17" cm="1">
        <f t="array" ref="AI514">SUMPRODUCT(--(IFERROR(HOUR(Flights_2026_09_3033343536373456789101112[entry_hour]),-1)=HOUR(AF514)),--(IFERROR(Flights_2026_09_3033343536373456789101112[entry_sector],"")=AG514),--(IFERROR(Flights_2026_09_3033343536373456789101112[nfl],-1)&gt;=AH514),--(IFERROR(Flights_2026_09_3033343536373456789101112[nfl],-1)&lt;=IF(AH514=450,450,AH514+9)))</f>
        <v>0</v>
      </c>
    </row>
    <row r="515" spans="32:35" x14ac:dyDescent="0.2">
      <c r="AF515" s="2">
        <v>0.70833333333333337</v>
      </c>
      <c r="AG515" t="s">
        <v>747</v>
      </c>
      <c r="AH515" s="17">
        <v>390</v>
      </c>
      <c r="AI515" s="17" cm="1">
        <f t="array" ref="AI515">SUMPRODUCT(--(IFERROR(HOUR(Flights_2026_09_3033343536373456789101112[entry_hour]),-1)=HOUR(AF515)),--(IFERROR(Flights_2026_09_3033343536373456789101112[entry_sector],"")=AG515),--(IFERROR(Flights_2026_09_3033343536373456789101112[nfl],-1)&gt;=AH515),--(IFERROR(Flights_2026_09_3033343536373456789101112[nfl],-1)&lt;=IF(AH515=450,450,AH515+9)))</f>
        <v>0</v>
      </c>
    </row>
    <row r="516" spans="32:35" x14ac:dyDescent="0.2">
      <c r="AF516" s="2">
        <v>0.70833333333333337</v>
      </c>
      <c r="AG516" t="s">
        <v>747</v>
      </c>
      <c r="AH516" s="17">
        <v>400</v>
      </c>
      <c r="AI516" s="17" cm="1">
        <f t="array" ref="AI516">SUMPRODUCT(--(IFERROR(HOUR(Flights_2026_09_3033343536373456789101112[entry_hour]),-1)=HOUR(AF516)),--(IFERROR(Flights_2026_09_3033343536373456789101112[entry_sector],"")=AG516),--(IFERROR(Flights_2026_09_3033343536373456789101112[nfl],-1)&gt;=AH516),--(IFERROR(Flights_2026_09_3033343536373456789101112[nfl],-1)&lt;=IF(AH516=450,450,AH516+9)))</f>
        <v>0</v>
      </c>
    </row>
    <row r="517" spans="32:35" x14ac:dyDescent="0.2">
      <c r="AF517" s="2">
        <v>0.70833333333333337</v>
      </c>
      <c r="AG517" t="s">
        <v>747</v>
      </c>
      <c r="AH517" s="17">
        <v>410</v>
      </c>
      <c r="AI517" s="17" cm="1">
        <f t="array" ref="AI517">SUMPRODUCT(--(IFERROR(HOUR(Flights_2026_09_3033343536373456789101112[entry_hour]),-1)=HOUR(AF517)),--(IFERROR(Flights_2026_09_3033343536373456789101112[entry_sector],"")=AG517),--(IFERROR(Flights_2026_09_3033343536373456789101112[nfl],-1)&gt;=AH517),--(IFERROR(Flights_2026_09_3033343536373456789101112[nfl],-1)&lt;=IF(AH517=450,450,AH517+9)))</f>
        <v>0</v>
      </c>
    </row>
    <row r="518" spans="32:35" x14ac:dyDescent="0.2">
      <c r="AF518" s="2">
        <v>0.70833333333333337</v>
      </c>
      <c r="AG518" t="s">
        <v>747</v>
      </c>
      <c r="AH518" s="17">
        <v>420</v>
      </c>
      <c r="AI518" s="17" cm="1">
        <f t="array" ref="AI518">SUMPRODUCT(--(IFERROR(HOUR(Flights_2026_09_3033343536373456789101112[entry_hour]),-1)=HOUR(AF518)),--(IFERROR(Flights_2026_09_3033343536373456789101112[entry_sector],"")=AG518),--(IFERROR(Flights_2026_09_3033343536373456789101112[nfl],-1)&gt;=AH518),--(IFERROR(Flights_2026_09_3033343536373456789101112[nfl],-1)&lt;=IF(AH518=450,450,AH518+9)))</f>
        <v>0</v>
      </c>
    </row>
    <row r="519" spans="32:35" x14ac:dyDescent="0.2">
      <c r="AF519" s="2">
        <v>0.70833333333333337</v>
      </c>
      <c r="AG519" t="s">
        <v>747</v>
      </c>
      <c r="AH519" s="17">
        <v>430</v>
      </c>
      <c r="AI519" s="17" cm="1">
        <f t="array" ref="AI519">SUMPRODUCT(--(IFERROR(HOUR(Flights_2026_09_3033343536373456789101112[entry_hour]),-1)=HOUR(AF519)),--(IFERROR(Flights_2026_09_3033343536373456789101112[entry_sector],"")=AG519),--(IFERROR(Flights_2026_09_3033343536373456789101112[nfl],-1)&gt;=AH519),--(IFERROR(Flights_2026_09_3033343536373456789101112[nfl],-1)&lt;=IF(AH519=450,450,AH519+9)))</f>
        <v>0</v>
      </c>
    </row>
    <row r="520" spans="32:35" x14ac:dyDescent="0.2">
      <c r="AF520" s="2">
        <v>0.70833333333333337</v>
      </c>
      <c r="AG520" t="s">
        <v>747</v>
      </c>
      <c r="AH520" s="17">
        <v>440</v>
      </c>
      <c r="AI520" s="17" cm="1">
        <f t="array" ref="AI520">SUMPRODUCT(--(IFERROR(HOUR(Flights_2026_09_3033343536373456789101112[entry_hour]),-1)=HOUR(AF520)),--(IFERROR(Flights_2026_09_3033343536373456789101112[entry_sector],"")=AG520),--(IFERROR(Flights_2026_09_3033343536373456789101112[nfl],-1)&gt;=AH520),--(IFERROR(Flights_2026_09_3033343536373456789101112[nfl],-1)&lt;=IF(AH520=450,450,AH520+9)))</f>
        <v>0</v>
      </c>
    </row>
    <row r="521" spans="32:35" x14ac:dyDescent="0.2">
      <c r="AF521" s="2">
        <v>0.70833333333333337</v>
      </c>
      <c r="AG521" t="s">
        <v>747</v>
      </c>
      <c r="AH521" s="17">
        <v>450</v>
      </c>
      <c r="AI521" s="17" cm="1">
        <f t="array" ref="AI521">SUMPRODUCT(--(IFERROR(HOUR(Flights_2026_09_3033343536373456789101112[entry_hour]),-1)=HOUR(AF521)),--(IFERROR(Flights_2026_09_3033343536373456789101112[entry_sector],"")=AG521),--(IFERROR(Flights_2026_09_3033343536373456789101112[nfl],-1)&gt;=AH521),--(IFERROR(Flights_2026_09_3033343536373456789101112[nfl],-1)&lt;=IF(AH521=450,450,AH521+9)))</f>
        <v>0</v>
      </c>
    </row>
    <row r="522" spans="32:35" x14ac:dyDescent="0.2">
      <c r="AF522" s="2">
        <v>0.75</v>
      </c>
      <c r="AG522" t="s">
        <v>743</v>
      </c>
      <c r="AH522" s="17">
        <v>200</v>
      </c>
      <c r="AI522" s="17" cm="1">
        <f t="array" ref="AI522">SUMPRODUCT(--(IFERROR(HOUR(Flights_2026_09_3033343536373456789101112[entry_hour]),-1)=HOUR(AF522)),--(IFERROR(Flights_2026_09_3033343536373456789101112[entry_sector],"")=AG522),--(IFERROR(Flights_2026_09_3033343536373456789101112[nfl],-1)&gt;=AH522),--(IFERROR(Flights_2026_09_3033343536373456789101112[nfl],-1)&lt;=IF(AH522=450,450,AH522+9)))</f>
        <v>0</v>
      </c>
    </row>
    <row r="523" spans="32:35" x14ac:dyDescent="0.2">
      <c r="AF523" s="2">
        <v>0.75</v>
      </c>
      <c r="AG523" t="s">
        <v>743</v>
      </c>
      <c r="AH523" s="17">
        <v>210</v>
      </c>
      <c r="AI523" s="17" cm="1">
        <f t="array" ref="AI523">SUMPRODUCT(--(IFERROR(HOUR(Flights_2026_09_3033343536373456789101112[entry_hour]),-1)=HOUR(AF523)),--(IFERROR(Flights_2026_09_3033343536373456789101112[entry_sector],"")=AG523),--(IFERROR(Flights_2026_09_3033343536373456789101112[nfl],-1)&gt;=AH523),--(IFERROR(Flights_2026_09_3033343536373456789101112[nfl],-1)&lt;=IF(AH523=450,450,AH523+9)))</f>
        <v>0</v>
      </c>
    </row>
    <row r="524" spans="32:35" x14ac:dyDescent="0.2">
      <c r="AF524" s="2">
        <v>0.75</v>
      </c>
      <c r="AG524" t="s">
        <v>743</v>
      </c>
      <c r="AH524" s="17">
        <v>220</v>
      </c>
      <c r="AI524" s="17" cm="1">
        <f t="array" ref="AI524">SUMPRODUCT(--(IFERROR(HOUR(Flights_2026_09_3033343536373456789101112[entry_hour]),-1)=HOUR(AF524)),--(IFERROR(Flights_2026_09_3033343536373456789101112[entry_sector],"")=AG524),--(IFERROR(Flights_2026_09_3033343536373456789101112[nfl],-1)&gt;=AH524),--(IFERROR(Flights_2026_09_3033343536373456789101112[nfl],-1)&lt;=IF(AH524=450,450,AH524+9)))</f>
        <v>0</v>
      </c>
    </row>
    <row r="525" spans="32:35" x14ac:dyDescent="0.2">
      <c r="AF525" s="2">
        <v>0.75</v>
      </c>
      <c r="AG525" t="s">
        <v>743</v>
      </c>
      <c r="AH525" s="17">
        <v>230</v>
      </c>
      <c r="AI525" s="17" cm="1">
        <f t="array" ref="AI525">SUMPRODUCT(--(IFERROR(HOUR(Flights_2026_09_3033343536373456789101112[entry_hour]),-1)=HOUR(AF525)),--(IFERROR(Flights_2026_09_3033343536373456789101112[entry_sector],"")=AG525),--(IFERROR(Flights_2026_09_3033343536373456789101112[nfl],-1)&gt;=AH525),--(IFERROR(Flights_2026_09_3033343536373456789101112[nfl],-1)&lt;=IF(AH525=450,450,AH525+9)))</f>
        <v>0</v>
      </c>
    </row>
    <row r="526" spans="32:35" x14ac:dyDescent="0.2">
      <c r="AF526" s="2">
        <v>0.75</v>
      </c>
      <c r="AG526" t="s">
        <v>743</v>
      </c>
      <c r="AH526" s="17">
        <v>240</v>
      </c>
      <c r="AI526" s="17" cm="1">
        <f t="array" ref="AI526">SUMPRODUCT(--(IFERROR(HOUR(Flights_2026_09_3033343536373456789101112[entry_hour]),-1)=HOUR(AF526)),--(IFERROR(Flights_2026_09_3033343536373456789101112[entry_sector],"")=AG526),--(IFERROR(Flights_2026_09_3033343536373456789101112[nfl],-1)&gt;=AH526),--(IFERROR(Flights_2026_09_3033343536373456789101112[nfl],-1)&lt;=IF(AH526=450,450,AH526+9)))</f>
        <v>0</v>
      </c>
    </row>
    <row r="527" spans="32:35" x14ac:dyDescent="0.2">
      <c r="AF527" s="2">
        <v>0.75</v>
      </c>
      <c r="AG527" t="s">
        <v>743</v>
      </c>
      <c r="AH527" s="17">
        <v>250</v>
      </c>
      <c r="AI527" s="17" cm="1">
        <f t="array" ref="AI527">SUMPRODUCT(--(IFERROR(HOUR(Flights_2026_09_3033343536373456789101112[entry_hour]),-1)=HOUR(AF527)),--(IFERROR(Flights_2026_09_3033343536373456789101112[entry_sector],"")=AG527),--(IFERROR(Flights_2026_09_3033343536373456789101112[nfl],-1)&gt;=AH527),--(IFERROR(Flights_2026_09_3033343536373456789101112[nfl],-1)&lt;=IF(AH527=450,450,AH527+9)))</f>
        <v>0</v>
      </c>
    </row>
    <row r="528" spans="32:35" x14ac:dyDescent="0.2">
      <c r="AF528" s="2">
        <v>0.75</v>
      </c>
      <c r="AG528" t="s">
        <v>743</v>
      </c>
      <c r="AH528" s="17">
        <v>260</v>
      </c>
      <c r="AI528" s="17" cm="1">
        <f t="array" ref="AI528">SUMPRODUCT(--(IFERROR(HOUR(Flights_2026_09_3033343536373456789101112[entry_hour]),-1)=HOUR(AF528)),--(IFERROR(Flights_2026_09_3033343536373456789101112[entry_sector],"")=AG528),--(IFERROR(Flights_2026_09_3033343536373456789101112[nfl],-1)&gt;=AH528),--(IFERROR(Flights_2026_09_3033343536373456789101112[nfl],-1)&lt;=IF(AH528=450,450,AH528+9)))</f>
        <v>0</v>
      </c>
    </row>
    <row r="529" spans="32:35" x14ac:dyDescent="0.2">
      <c r="AF529" s="2">
        <v>0.75</v>
      </c>
      <c r="AG529" t="s">
        <v>743</v>
      </c>
      <c r="AH529" s="17">
        <v>270</v>
      </c>
      <c r="AI529" s="17" cm="1">
        <f t="array" ref="AI529">SUMPRODUCT(--(IFERROR(HOUR(Flights_2026_09_3033343536373456789101112[entry_hour]),-1)=HOUR(AF529)),--(IFERROR(Flights_2026_09_3033343536373456789101112[entry_sector],"")=AG529),--(IFERROR(Flights_2026_09_3033343536373456789101112[nfl],-1)&gt;=AH529),--(IFERROR(Flights_2026_09_3033343536373456789101112[nfl],-1)&lt;=IF(AH529=450,450,AH529+9)))</f>
        <v>0</v>
      </c>
    </row>
    <row r="530" spans="32:35" x14ac:dyDescent="0.2">
      <c r="AF530" s="2">
        <v>0.75</v>
      </c>
      <c r="AG530" t="s">
        <v>743</v>
      </c>
      <c r="AH530" s="17">
        <v>280</v>
      </c>
      <c r="AI530" s="17" cm="1">
        <f t="array" ref="AI530">SUMPRODUCT(--(IFERROR(HOUR(Flights_2026_09_3033343536373456789101112[entry_hour]),-1)=HOUR(AF530)),--(IFERROR(Flights_2026_09_3033343536373456789101112[entry_sector],"")=AG530),--(IFERROR(Flights_2026_09_3033343536373456789101112[nfl],-1)&gt;=AH530),--(IFERROR(Flights_2026_09_3033343536373456789101112[nfl],-1)&lt;=IF(AH530=450,450,AH530+9)))</f>
        <v>0</v>
      </c>
    </row>
    <row r="531" spans="32:35" x14ac:dyDescent="0.2">
      <c r="AF531" s="2">
        <v>0.75</v>
      </c>
      <c r="AG531" t="s">
        <v>743</v>
      </c>
      <c r="AH531" s="17">
        <v>290</v>
      </c>
      <c r="AI531" s="17" cm="1">
        <f t="array" ref="AI531">SUMPRODUCT(--(IFERROR(HOUR(Flights_2026_09_3033343536373456789101112[entry_hour]),-1)=HOUR(AF531)),--(IFERROR(Flights_2026_09_3033343536373456789101112[entry_sector],"")=AG531),--(IFERROR(Flights_2026_09_3033343536373456789101112[nfl],-1)&gt;=AH531),--(IFERROR(Flights_2026_09_3033343536373456789101112[nfl],-1)&lt;=IF(AH531=450,450,AH531+9)))</f>
        <v>0</v>
      </c>
    </row>
    <row r="532" spans="32:35" x14ac:dyDescent="0.2">
      <c r="AF532" s="2">
        <v>0.75</v>
      </c>
      <c r="AG532" t="s">
        <v>743</v>
      </c>
      <c r="AH532" s="17">
        <v>300</v>
      </c>
      <c r="AI532" s="17" cm="1">
        <f t="array" ref="AI532">SUMPRODUCT(--(IFERROR(HOUR(Flights_2026_09_3033343536373456789101112[entry_hour]),-1)=HOUR(AF532)),--(IFERROR(Flights_2026_09_3033343536373456789101112[entry_sector],"")=AG532),--(IFERROR(Flights_2026_09_3033343536373456789101112[nfl],-1)&gt;=AH532),--(IFERROR(Flights_2026_09_3033343536373456789101112[nfl],-1)&lt;=IF(AH532=450,450,AH532+9)))</f>
        <v>0</v>
      </c>
    </row>
    <row r="533" spans="32:35" x14ac:dyDescent="0.2">
      <c r="AF533" s="2">
        <v>0.75</v>
      </c>
      <c r="AG533" t="s">
        <v>743</v>
      </c>
      <c r="AH533" s="17">
        <v>310</v>
      </c>
      <c r="AI533" s="17" cm="1">
        <f t="array" ref="AI533">SUMPRODUCT(--(IFERROR(HOUR(Flights_2026_09_3033343536373456789101112[entry_hour]),-1)=HOUR(AF533)),--(IFERROR(Flights_2026_09_3033343536373456789101112[entry_sector],"")=AG533),--(IFERROR(Flights_2026_09_3033343536373456789101112[nfl],-1)&gt;=AH533),--(IFERROR(Flights_2026_09_3033343536373456789101112[nfl],-1)&lt;=IF(AH533=450,450,AH533+9)))</f>
        <v>0</v>
      </c>
    </row>
    <row r="534" spans="32:35" x14ac:dyDescent="0.2">
      <c r="AF534" s="2">
        <v>0.75</v>
      </c>
      <c r="AG534" t="s">
        <v>743</v>
      </c>
      <c r="AH534" s="17">
        <v>320</v>
      </c>
      <c r="AI534" s="17" cm="1">
        <f t="array" ref="AI534">SUMPRODUCT(--(IFERROR(HOUR(Flights_2026_09_3033343536373456789101112[entry_hour]),-1)=HOUR(AF534)),--(IFERROR(Flights_2026_09_3033343536373456789101112[entry_sector],"")=AG534),--(IFERROR(Flights_2026_09_3033343536373456789101112[nfl],-1)&gt;=AH534),--(IFERROR(Flights_2026_09_3033343536373456789101112[nfl],-1)&lt;=IF(AH534=450,450,AH534+9)))</f>
        <v>0</v>
      </c>
    </row>
    <row r="535" spans="32:35" x14ac:dyDescent="0.2">
      <c r="AF535" s="2">
        <v>0.75</v>
      </c>
      <c r="AG535" t="s">
        <v>743</v>
      </c>
      <c r="AH535" s="17">
        <v>330</v>
      </c>
      <c r="AI535" s="17" cm="1">
        <f t="array" ref="AI535">SUMPRODUCT(--(IFERROR(HOUR(Flights_2026_09_3033343536373456789101112[entry_hour]),-1)=HOUR(AF535)),--(IFERROR(Flights_2026_09_3033343536373456789101112[entry_sector],"")=AG535),--(IFERROR(Flights_2026_09_3033343536373456789101112[nfl],-1)&gt;=AH535),--(IFERROR(Flights_2026_09_3033343536373456789101112[nfl],-1)&lt;=IF(AH535=450,450,AH535+9)))</f>
        <v>0</v>
      </c>
    </row>
    <row r="536" spans="32:35" x14ac:dyDescent="0.2">
      <c r="AF536" s="2">
        <v>0.75</v>
      </c>
      <c r="AG536" t="s">
        <v>743</v>
      </c>
      <c r="AH536" s="17">
        <v>340</v>
      </c>
      <c r="AI536" s="17" cm="1">
        <f t="array" ref="AI536">SUMPRODUCT(--(IFERROR(HOUR(Flights_2026_09_3033343536373456789101112[entry_hour]),-1)=HOUR(AF536)),--(IFERROR(Flights_2026_09_3033343536373456789101112[entry_sector],"")=AG536),--(IFERROR(Flights_2026_09_3033343536373456789101112[nfl],-1)&gt;=AH536),--(IFERROR(Flights_2026_09_3033343536373456789101112[nfl],-1)&lt;=IF(AH536=450,450,AH536+9)))</f>
        <v>0</v>
      </c>
    </row>
    <row r="537" spans="32:35" x14ac:dyDescent="0.2">
      <c r="AF537" s="2">
        <v>0.75</v>
      </c>
      <c r="AG537" t="s">
        <v>743</v>
      </c>
      <c r="AH537" s="17">
        <v>350</v>
      </c>
      <c r="AI537" s="17" cm="1">
        <f t="array" ref="AI537">SUMPRODUCT(--(IFERROR(HOUR(Flights_2026_09_3033343536373456789101112[entry_hour]),-1)=HOUR(AF537)),--(IFERROR(Flights_2026_09_3033343536373456789101112[entry_sector],"")=AG537),--(IFERROR(Flights_2026_09_3033343536373456789101112[nfl],-1)&gt;=AH537),--(IFERROR(Flights_2026_09_3033343536373456789101112[nfl],-1)&lt;=IF(AH537=450,450,AH537+9)))</f>
        <v>1</v>
      </c>
    </row>
    <row r="538" spans="32:35" x14ac:dyDescent="0.2">
      <c r="AF538" s="2">
        <v>0.75</v>
      </c>
      <c r="AG538" t="s">
        <v>743</v>
      </c>
      <c r="AH538" s="17">
        <v>360</v>
      </c>
      <c r="AI538" s="17" cm="1">
        <f t="array" ref="AI538">SUMPRODUCT(--(IFERROR(HOUR(Flights_2026_09_3033343536373456789101112[entry_hour]),-1)=HOUR(AF538)),--(IFERROR(Flights_2026_09_3033343536373456789101112[entry_sector],"")=AG538),--(IFERROR(Flights_2026_09_3033343536373456789101112[nfl],-1)&gt;=AH538),--(IFERROR(Flights_2026_09_3033343536373456789101112[nfl],-1)&lt;=IF(AH538=450,450,AH538+9)))</f>
        <v>0</v>
      </c>
    </row>
    <row r="539" spans="32:35" x14ac:dyDescent="0.2">
      <c r="AF539" s="2">
        <v>0.75</v>
      </c>
      <c r="AG539" t="s">
        <v>743</v>
      </c>
      <c r="AH539" s="17">
        <v>370</v>
      </c>
      <c r="AI539" s="17" cm="1">
        <f t="array" ref="AI539">SUMPRODUCT(--(IFERROR(HOUR(Flights_2026_09_3033343536373456789101112[entry_hour]),-1)=HOUR(AF539)),--(IFERROR(Flights_2026_09_3033343536373456789101112[entry_sector],"")=AG539),--(IFERROR(Flights_2026_09_3033343536373456789101112[nfl],-1)&gt;=AH539),--(IFERROR(Flights_2026_09_3033343536373456789101112[nfl],-1)&lt;=IF(AH539=450,450,AH539+9)))</f>
        <v>0</v>
      </c>
    </row>
    <row r="540" spans="32:35" x14ac:dyDescent="0.2">
      <c r="AF540" s="2">
        <v>0.75</v>
      </c>
      <c r="AG540" t="s">
        <v>743</v>
      </c>
      <c r="AH540" s="17">
        <v>380</v>
      </c>
      <c r="AI540" s="17" cm="1">
        <f t="array" ref="AI540">SUMPRODUCT(--(IFERROR(HOUR(Flights_2026_09_3033343536373456789101112[entry_hour]),-1)=HOUR(AF540)),--(IFERROR(Flights_2026_09_3033343536373456789101112[entry_sector],"")=AG540),--(IFERROR(Flights_2026_09_3033343536373456789101112[nfl],-1)&gt;=AH540),--(IFERROR(Flights_2026_09_3033343536373456789101112[nfl],-1)&lt;=IF(AH540=450,450,AH540+9)))</f>
        <v>0</v>
      </c>
    </row>
    <row r="541" spans="32:35" x14ac:dyDescent="0.2">
      <c r="AF541" s="2">
        <v>0.75</v>
      </c>
      <c r="AG541" t="s">
        <v>743</v>
      </c>
      <c r="AH541" s="17">
        <v>390</v>
      </c>
      <c r="AI541" s="17" cm="1">
        <f t="array" ref="AI541">SUMPRODUCT(--(IFERROR(HOUR(Flights_2026_09_3033343536373456789101112[entry_hour]),-1)=HOUR(AF541)),--(IFERROR(Flights_2026_09_3033343536373456789101112[entry_sector],"")=AG541),--(IFERROR(Flights_2026_09_3033343536373456789101112[nfl],-1)&gt;=AH541),--(IFERROR(Flights_2026_09_3033343536373456789101112[nfl],-1)&lt;=IF(AH541=450,450,AH541+9)))</f>
        <v>0</v>
      </c>
    </row>
    <row r="542" spans="32:35" x14ac:dyDescent="0.2">
      <c r="AF542" s="2">
        <v>0.75</v>
      </c>
      <c r="AG542" t="s">
        <v>743</v>
      </c>
      <c r="AH542" s="17">
        <v>400</v>
      </c>
      <c r="AI542" s="17" cm="1">
        <f t="array" ref="AI542">SUMPRODUCT(--(IFERROR(HOUR(Flights_2026_09_3033343536373456789101112[entry_hour]),-1)=HOUR(AF542)),--(IFERROR(Flights_2026_09_3033343536373456789101112[entry_sector],"")=AG542),--(IFERROR(Flights_2026_09_3033343536373456789101112[nfl],-1)&gt;=AH542),--(IFERROR(Flights_2026_09_3033343536373456789101112[nfl],-1)&lt;=IF(AH542=450,450,AH542+9)))</f>
        <v>0</v>
      </c>
    </row>
    <row r="543" spans="32:35" x14ac:dyDescent="0.2">
      <c r="AF543" s="2">
        <v>0.75</v>
      </c>
      <c r="AG543" t="s">
        <v>743</v>
      </c>
      <c r="AH543" s="17">
        <v>410</v>
      </c>
      <c r="AI543" s="17" cm="1">
        <f t="array" ref="AI543">SUMPRODUCT(--(IFERROR(HOUR(Flights_2026_09_3033343536373456789101112[entry_hour]),-1)=HOUR(AF543)),--(IFERROR(Flights_2026_09_3033343536373456789101112[entry_sector],"")=AG543),--(IFERROR(Flights_2026_09_3033343536373456789101112[nfl],-1)&gt;=AH543),--(IFERROR(Flights_2026_09_3033343536373456789101112[nfl],-1)&lt;=IF(AH543=450,450,AH543+9)))</f>
        <v>0</v>
      </c>
    </row>
    <row r="544" spans="32:35" x14ac:dyDescent="0.2">
      <c r="AF544" s="2">
        <v>0.75</v>
      </c>
      <c r="AG544" t="s">
        <v>743</v>
      </c>
      <c r="AH544" s="17">
        <v>420</v>
      </c>
      <c r="AI544" s="17" cm="1">
        <f t="array" ref="AI544">SUMPRODUCT(--(IFERROR(HOUR(Flights_2026_09_3033343536373456789101112[entry_hour]),-1)=HOUR(AF544)),--(IFERROR(Flights_2026_09_3033343536373456789101112[entry_sector],"")=AG544),--(IFERROR(Flights_2026_09_3033343536373456789101112[nfl],-1)&gt;=AH544),--(IFERROR(Flights_2026_09_3033343536373456789101112[nfl],-1)&lt;=IF(AH544=450,450,AH544+9)))</f>
        <v>0</v>
      </c>
    </row>
    <row r="545" spans="32:35" x14ac:dyDescent="0.2">
      <c r="AF545" s="2">
        <v>0.75</v>
      </c>
      <c r="AG545" t="s">
        <v>743</v>
      </c>
      <c r="AH545" s="17">
        <v>430</v>
      </c>
      <c r="AI545" s="17" cm="1">
        <f t="array" ref="AI545">SUMPRODUCT(--(IFERROR(HOUR(Flights_2026_09_3033343536373456789101112[entry_hour]),-1)=HOUR(AF545)),--(IFERROR(Flights_2026_09_3033343536373456789101112[entry_sector],"")=AG545),--(IFERROR(Flights_2026_09_3033343536373456789101112[nfl],-1)&gt;=AH545),--(IFERROR(Flights_2026_09_3033343536373456789101112[nfl],-1)&lt;=IF(AH545=450,450,AH545+9)))</f>
        <v>0</v>
      </c>
    </row>
    <row r="546" spans="32:35" x14ac:dyDescent="0.2">
      <c r="AF546" s="2">
        <v>0.75</v>
      </c>
      <c r="AG546" t="s">
        <v>743</v>
      </c>
      <c r="AH546" s="17">
        <v>440</v>
      </c>
      <c r="AI546" s="17" cm="1">
        <f t="array" ref="AI546">SUMPRODUCT(--(IFERROR(HOUR(Flights_2026_09_3033343536373456789101112[entry_hour]),-1)=HOUR(AF546)),--(IFERROR(Flights_2026_09_3033343536373456789101112[entry_sector],"")=AG546),--(IFERROR(Flights_2026_09_3033343536373456789101112[nfl],-1)&gt;=AH546),--(IFERROR(Flights_2026_09_3033343536373456789101112[nfl],-1)&lt;=IF(AH546=450,450,AH546+9)))</f>
        <v>0</v>
      </c>
    </row>
    <row r="547" spans="32:35" x14ac:dyDescent="0.2">
      <c r="AF547" s="2">
        <v>0.75</v>
      </c>
      <c r="AG547" t="s">
        <v>743</v>
      </c>
      <c r="AH547" s="17">
        <v>450</v>
      </c>
      <c r="AI547" s="17" cm="1">
        <f t="array" ref="AI547">SUMPRODUCT(--(IFERROR(HOUR(Flights_2026_09_3033343536373456789101112[entry_hour]),-1)=HOUR(AF547)),--(IFERROR(Flights_2026_09_3033343536373456789101112[entry_sector],"")=AG547),--(IFERROR(Flights_2026_09_3033343536373456789101112[nfl],-1)&gt;=AH547),--(IFERROR(Flights_2026_09_3033343536373456789101112[nfl],-1)&lt;=IF(AH547=450,450,AH547+9)))</f>
        <v>0</v>
      </c>
    </row>
    <row r="548" spans="32:35" x14ac:dyDescent="0.2">
      <c r="AF548" s="2">
        <v>0.75</v>
      </c>
      <c r="AG548" t="s">
        <v>744</v>
      </c>
      <c r="AH548" s="17">
        <v>200</v>
      </c>
      <c r="AI548" s="17" cm="1">
        <f t="array" ref="AI548">SUMPRODUCT(--(IFERROR(HOUR(Flights_2026_09_3033343536373456789101112[entry_hour]),-1)=HOUR(AF548)),--(IFERROR(Flights_2026_09_3033343536373456789101112[entry_sector],"")=AG548),--(IFERROR(Flights_2026_09_3033343536373456789101112[nfl],-1)&gt;=AH548),--(IFERROR(Flights_2026_09_3033343536373456789101112[nfl],-1)&lt;=IF(AH548=450,450,AH548+9)))</f>
        <v>0</v>
      </c>
    </row>
    <row r="549" spans="32:35" x14ac:dyDescent="0.2">
      <c r="AF549" s="2">
        <v>0.75</v>
      </c>
      <c r="AG549" t="s">
        <v>744</v>
      </c>
      <c r="AH549" s="17">
        <v>210</v>
      </c>
      <c r="AI549" s="17" cm="1">
        <f t="array" ref="AI549">SUMPRODUCT(--(IFERROR(HOUR(Flights_2026_09_3033343536373456789101112[entry_hour]),-1)=HOUR(AF549)),--(IFERROR(Flights_2026_09_3033343536373456789101112[entry_sector],"")=AG549),--(IFERROR(Flights_2026_09_3033343536373456789101112[nfl],-1)&gt;=AH549),--(IFERROR(Flights_2026_09_3033343536373456789101112[nfl],-1)&lt;=IF(AH549=450,450,AH549+9)))</f>
        <v>0</v>
      </c>
    </row>
    <row r="550" spans="32:35" x14ac:dyDescent="0.2">
      <c r="AF550" s="2">
        <v>0.75</v>
      </c>
      <c r="AG550" t="s">
        <v>744</v>
      </c>
      <c r="AH550" s="17">
        <v>220</v>
      </c>
      <c r="AI550" s="17" cm="1">
        <f t="array" ref="AI550">SUMPRODUCT(--(IFERROR(HOUR(Flights_2026_09_3033343536373456789101112[entry_hour]),-1)=HOUR(AF550)),--(IFERROR(Flights_2026_09_3033343536373456789101112[entry_sector],"")=AG550),--(IFERROR(Flights_2026_09_3033343536373456789101112[nfl],-1)&gt;=AH550),--(IFERROR(Flights_2026_09_3033343536373456789101112[nfl],-1)&lt;=IF(AH550=450,450,AH550+9)))</f>
        <v>6</v>
      </c>
    </row>
    <row r="551" spans="32:35" x14ac:dyDescent="0.2">
      <c r="AF551" s="2">
        <v>0.75</v>
      </c>
      <c r="AG551" t="s">
        <v>744</v>
      </c>
      <c r="AH551" s="17">
        <v>230</v>
      </c>
      <c r="AI551" s="17" cm="1">
        <f t="array" ref="AI551">SUMPRODUCT(--(IFERROR(HOUR(Flights_2026_09_3033343536373456789101112[entry_hour]),-1)=HOUR(AF551)),--(IFERROR(Flights_2026_09_3033343536373456789101112[entry_sector],"")=AG551),--(IFERROR(Flights_2026_09_3033343536373456789101112[nfl],-1)&gt;=AH551),--(IFERROR(Flights_2026_09_3033343536373456789101112[nfl],-1)&lt;=IF(AH551=450,450,AH551+9)))</f>
        <v>0</v>
      </c>
    </row>
    <row r="552" spans="32:35" x14ac:dyDescent="0.2">
      <c r="AF552" s="2">
        <v>0.75</v>
      </c>
      <c r="AG552" t="s">
        <v>744</v>
      </c>
      <c r="AH552" s="17">
        <v>240</v>
      </c>
      <c r="AI552" s="17" cm="1">
        <f t="array" ref="AI552">SUMPRODUCT(--(IFERROR(HOUR(Flights_2026_09_3033343536373456789101112[entry_hour]),-1)=HOUR(AF552)),--(IFERROR(Flights_2026_09_3033343536373456789101112[entry_sector],"")=AG552),--(IFERROR(Flights_2026_09_3033343536373456789101112[nfl],-1)&gt;=AH552),--(IFERROR(Flights_2026_09_3033343536373456789101112[nfl],-1)&lt;=IF(AH552=450,450,AH552+9)))</f>
        <v>0</v>
      </c>
    </row>
    <row r="553" spans="32:35" x14ac:dyDescent="0.2">
      <c r="AF553" s="2">
        <v>0.75</v>
      </c>
      <c r="AG553" t="s">
        <v>744</v>
      </c>
      <c r="AH553" s="17">
        <v>250</v>
      </c>
      <c r="AI553" s="17" cm="1">
        <f t="array" ref="AI553">SUMPRODUCT(--(IFERROR(HOUR(Flights_2026_09_3033343536373456789101112[entry_hour]),-1)=HOUR(AF553)),--(IFERROR(Flights_2026_09_3033343536373456789101112[entry_sector],"")=AG553),--(IFERROR(Flights_2026_09_3033343536373456789101112[nfl],-1)&gt;=AH553),--(IFERROR(Flights_2026_09_3033343536373456789101112[nfl],-1)&lt;=IF(AH553=450,450,AH553+9)))</f>
        <v>0</v>
      </c>
    </row>
    <row r="554" spans="32:35" x14ac:dyDescent="0.2">
      <c r="AF554" s="2">
        <v>0.75</v>
      </c>
      <c r="AG554" t="s">
        <v>744</v>
      </c>
      <c r="AH554" s="17">
        <v>260</v>
      </c>
      <c r="AI554" s="17" cm="1">
        <f t="array" ref="AI554">SUMPRODUCT(--(IFERROR(HOUR(Flights_2026_09_3033343536373456789101112[entry_hour]),-1)=HOUR(AF554)),--(IFERROR(Flights_2026_09_3033343536373456789101112[entry_sector],"")=AG554),--(IFERROR(Flights_2026_09_3033343536373456789101112[nfl],-1)&gt;=AH554),--(IFERROR(Flights_2026_09_3033343536373456789101112[nfl],-1)&lt;=IF(AH554=450,450,AH554+9)))</f>
        <v>0</v>
      </c>
    </row>
    <row r="555" spans="32:35" x14ac:dyDescent="0.2">
      <c r="AF555" s="2">
        <v>0.75</v>
      </c>
      <c r="AG555" t="s">
        <v>744</v>
      </c>
      <c r="AH555" s="17">
        <v>270</v>
      </c>
      <c r="AI555" s="17" cm="1">
        <f t="array" ref="AI555">SUMPRODUCT(--(IFERROR(HOUR(Flights_2026_09_3033343536373456789101112[entry_hour]),-1)=HOUR(AF555)),--(IFERROR(Flights_2026_09_3033343536373456789101112[entry_sector],"")=AG555),--(IFERROR(Flights_2026_09_3033343536373456789101112[nfl],-1)&gt;=AH555),--(IFERROR(Flights_2026_09_3033343536373456789101112[nfl],-1)&lt;=IF(AH555=450,450,AH555+9)))</f>
        <v>0</v>
      </c>
    </row>
    <row r="556" spans="32:35" x14ac:dyDescent="0.2">
      <c r="AF556" s="2">
        <v>0.75</v>
      </c>
      <c r="AG556" t="s">
        <v>744</v>
      </c>
      <c r="AH556" s="17">
        <v>280</v>
      </c>
      <c r="AI556" s="17" cm="1">
        <f t="array" ref="AI556">SUMPRODUCT(--(IFERROR(HOUR(Flights_2026_09_3033343536373456789101112[entry_hour]),-1)=HOUR(AF556)),--(IFERROR(Flights_2026_09_3033343536373456789101112[entry_sector],"")=AG556),--(IFERROR(Flights_2026_09_3033343536373456789101112[nfl],-1)&gt;=AH556),--(IFERROR(Flights_2026_09_3033343536373456789101112[nfl],-1)&lt;=IF(AH556=450,450,AH556+9)))</f>
        <v>0</v>
      </c>
    </row>
    <row r="557" spans="32:35" x14ac:dyDescent="0.2">
      <c r="AF557" s="2">
        <v>0.75</v>
      </c>
      <c r="AG557" t="s">
        <v>744</v>
      </c>
      <c r="AH557" s="17">
        <v>290</v>
      </c>
      <c r="AI557" s="17" cm="1">
        <f t="array" ref="AI557">SUMPRODUCT(--(IFERROR(HOUR(Flights_2026_09_3033343536373456789101112[entry_hour]),-1)=HOUR(AF557)),--(IFERROR(Flights_2026_09_3033343536373456789101112[entry_sector],"")=AG557),--(IFERROR(Flights_2026_09_3033343536373456789101112[nfl],-1)&gt;=AH557),--(IFERROR(Flights_2026_09_3033343536373456789101112[nfl],-1)&lt;=IF(AH557=450,450,AH557+9)))</f>
        <v>0</v>
      </c>
    </row>
    <row r="558" spans="32:35" x14ac:dyDescent="0.2">
      <c r="AF558" s="2">
        <v>0.75</v>
      </c>
      <c r="AG558" t="s">
        <v>744</v>
      </c>
      <c r="AH558" s="17">
        <v>300</v>
      </c>
      <c r="AI558" s="17" cm="1">
        <f t="array" ref="AI558">SUMPRODUCT(--(IFERROR(HOUR(Flights_2026_09_3033343536373456789101112[entry_hour]),-1)=HOUR(AF558)),--(IFERROR(Flights_2026_09_3033343536373456789101112[entry_sector],"")=AG558),--(IFERROR(Flights_2026_09_3033343536373456789101112[nfl],-1)&gt;=AH558),--(IFERROR(Flights_2026_09_3033343536373456789101112[nfl],-1)&lt;=IF(AH558=450,450,AH558+9)))</f>
        <v>0</v>
      </c>
    </row>
    <row r="559" spans="32:35" x14ac:dyDescent="0.2">
      <c r="AF559" s="2">
        <v>0.75</v>
      </c>
      <c r="AG559" t="s">
        <v>744</v>
      </c>
      <c r="AH559" s="17">
        <v>310</v>
      </c>
      <c r="AI559" s="17" cm="1">
        <f t="array" ref="AI559">SUMPRODUCT(--(IFERROR(HOUR(Flights_2026_09_3033343536373456789101112[entry_hour]),-1)=HOUR(AF559)),--(IFERROR(Flights_2026_09_3033343536373456789101112[entry_sector],"")=AG559),--(IFERROR(Flights_2026_09_3033343536373456789101112[nfl],-1)&gt;=AH559),--(IFERROR(Flights_2026_09_3033343536373456789101112[nfl],-1)&lt;=IF(AH559=450,450,AH559+9)))</f>
        <v>0</v>
      </c>
    </row>
    <row r="560" spans="32:35" x14ac:dyDescent="0.2">
      <c r="AF560" s="2">
        <v>0.75</v>
      </c>
      <c r="AG560" t="s">
        <v>744</v>
      </c>
      <c r="AH560" s="17">
        <v>320</v>
      </c>
      <c r="AI560" s="17" cm="1">
        <f t="array" ref="AI560">SUMPRODUCT(--(IFERROR(HOUR(Flights_2026_09_3033343536373456789101112[entry_hour]),-1)=HOUR(AF560)),--(IFERROR(Flights_2026_09_3033343536373456789101112[entry_sector],"")=AG560),--(IFERROR(Flights_2026_09_3033343536373456789101112[nfl],-1)&gt;=AH560),--(IFERROR(Flights_2026_09_3033343536373456789101112[nfl],-1)&lt;=IF(AH560=450,450,AH560+9)))</f>
        <v>0</v>
      </c>
    </row>
    <row r="561" spans="32:35" x14ac:dyDescent="0.2">
      <c r="AF561" s="2">
        <v>0.75</v>
      </c>
      <c r="AG561" t="s">
        <v>744</v>
      </c>
      <c r="AH561" s="17">
        <v>330</v>
      </c>
      <c r="AI561" s="17" cm="1">
        <f t="array" ref="AI561">SUMPRODUCT(--(IFERROR(HOUR(Flights_2026_09_3033343536373456789101112[entry_hour]),-1)=HOUR(AF561)),--(IFERROR(Flights_2026_09_3033343536373456789101112[entry_sector],"")=AG561),--(IFERROR(Flights_2026_09_3033343536373456789101112[nfl],-1)&gt;=AH561),--(IFERROR(Flights_2026_09_3033343536373456789101112[nfl],-1)&lt;=IF(AH561=450,450,AH561+9)))</f>
        <v>0</v>
      </c>
    </row>
    <row r="562" spans="32:35" x14ac:dyDescent="0.2">
      <c r="AF562" s="2">
        <v>0.75</v>
      </c>
      <c r="AG562" t="s">
        <v>744</v>
      </c>
      <c r="AH562" s="17">
        <v>340</v>
      </c>
      <c r="AI562" s="17" cm="1">
        <f t="array" ref="AI562">SUMPRODUCT(--(IFERROR(HOUR(Flights_2026_09_3033343536373456789101112[entry_hour]),-1)=HOUR(AF562)),--(IFERROR(Flights_2026_09_3033343536373456789101112[entry_sector],"")=AG562),--(IFERROR(Flights_2026_09_3033343536373456789101112[nfl],-1)&gt;=AH562),--(IFERROR(Flights_2026_09_3033343536373456789101112[nfl],-1)&lt;=IF(AH562=450,450,AH562+9)))</f>
        <v>0</v>
      </c>
    </row>
    <row r="563" spans="32:35" x14ac:dyDescent="0.2">
      <c r="AF563" s="2">
        <v>0.75</v>
      </c>
      <c r="AG563" t="s">
        <v>744</v>
      </c>
      <c r="AH563" s="17">
        <v>350</v>
      </c>
      <c r="AI563" s="17" cm="1">
        <f t="array" ref="AI563">SUMPRODUCT(--(IFERROR(HOUR(Flights_2026_09_3033343536373456789101112[entry_hour]),-1)=HOUR(AF563)),--(IFERROR(Flights_2026_09_3033343536373456789101112[entry_sector],"")=AG563),--(IFERROR(Flights_2026_09_3033343536373456789101112[nfl],-1)&gt;=AH563),--(IFERROR(Flights_2026_09_3033343536373456789101112[nfl],-1)&lt;=IF(AH563=450,450,AH563+9)))</f>
        <v>0</v>
      </c>
    </row>
    <row r="564" spans="32:35" x14ac:dyDescent="0.2">
      <c r="AF564" s="2">
        <v>0.75</v>
      </c>
      <c r="AG564" t="s">
        <v>744</v>
      </c>
      <c r="AH564" s="17">
        <v>360</v>
      </c>
      <c r="AI564" s="17" cm="1">
        <f t="array" ref="AI564">SUMPRODUCT(--(IFERROR(HOUR(Flights_2026_09_3033343536373456789101112[entry_hour]),-1)=HOUR(AF564)),--(IFERROR(Flights_2026_09_3033343536373456789101112[entry_sector],"")=AG564),--(IFERROR(Flights_2026_09_3033343536373456789101112[nfl],-1)&gt;=AH564),--(IFERROR(Flights_2026_09_3033343536373456789101112[nfl],-1)&lt;=IF(AH564=450,450,AH564+9)))</f>
        <v>0</v>
      </c>
    </row>
    <row r="565" spans="32:35" x14ac:dyDescent="0.2">
      <c r="AF565" s="2">
        <v>0.75</v>
      </c>
      <c r="AG565" t="s">
        <v>744</v>
      </c>
      <c r="AH565" s="17">
        <v>370</v>
      </c>
      <c r="AI565" s="17" cm="1">
        <f t="array" ref="AI565">SUMPRODUCT(--(IFERROR(HOUR(Flights_2026_09_3033343536373456789101112[entry_hour]),-1)=HOUR(AF565)),--(IFERROR(Flights_2026_09_3033343536373456789101112[entry_sector],"")=AG565),--(IFERROR(Flights_2026_09_3033343536373456789101112[nfl],-1)&gt;=AH565),--(IFERROR(Flights_2026_09_3033343536373456789101112[nfl],-1)&lt;=IF(AH565=450,450,AH565+9)))</f>
        <v>0</v>
      </c>
    </row>
    <row r="566" spans="32:35" x14ac:dyDescent="0.2">
      <c r="AF566" s="2">
        <v>0.75</v>
      </c>
      <c r="AG566" t="s">
        <v>744</v>
      </c>
      <c r="AH566" s="17">
        <v>380</v>
      </c>
      <c r="AI566" s="17" cm="1">
        <f t="array" ref="AI566">SUMPRODUCT(--(IFERROR(HOUR(Flights_2026_09_3033343536373456789101112[entry_hour]),-1)=HOUR(AF566)),--(IFERROR(Flights_2026_09_3033343536373456789101112[entry_sector],"")=AG566),--(IFERROR(Flights_2026_09_3033343536373456789101112[nfl],-1)&gt;=AH566),--(IFERROR(Flights_2026_09_3033343536373456789101112[nfl],-1)&lt;=IF(AH566=450,450,AH566+9)))</f>
        <v>0</v>
      </c>
    </row>
    <row r="567" spans="32:35" x14ac:dyDescent="0.2">
      <c r="AF567" s="2">
        <v>0.75</v>
      </c>
      <c r="AG567" t="s">
        <v>744</v>
      </c>
      <c r="AH567" s="17">
        <v>390</v>
      </c>
      <c r="AI567" s="17" cm="1">
        <f t="array" ref="AI567">SUMPRODUCT(--(IFERROR(HOUR(Flights_2026_09_3033343536373456789101112[entry_hour]),-1)=HOUR(AF567)),--(IFERROR(Flights_2026_09_3033343536373456789101112[entry_sector],"")=AG567),--(IFERROR(Flights_2026_09_3033343536373456789101112[nfl],-1)&gt;=AH567),--(IFERROR(Flights_2026_09_3033343536373456789101112[nfl],-1)&lt;=IF(AH567=450,450,AH567+9)))</f>
        <v>0</v>
      </c>
    </row>
    <row r="568" spans="32:35" x14ac:dyDescent="0.2">
      <c r="AF568" s="2">
        <v>0.75</v>
      </c>
      <c r="AG568" t="s">
        <v>744</v>
      </c>
      <c r="AH568" s="17">
        <v>400</v>
      </c>
      <c r="AI568" s="17" cm="1">
        <f t="array" ref="AI568">SUMPRODUCT(--(IFERROR(HOUR(Flights_2026_09_3033343536373456789101112[entry_hour]),-1)=HOUR(AF568)),--(IFERROR(Flights_2026_09_3033343536373456789101112[entry_sector],"")=AG568),--(IFERROR(Flights_2026_09_3033343536373456789101112[nfl],-1)&gt;=AH568),--(IFERROR(Flights_2026_09_3033343536373456789101112[nfl],-1)&lt;=IF(AH568=450,450,AH568+9)))</f>
        <v>0</v>
      </c>
    </row>
    <row r="569" spans="32:35" x14ac:dyDescent="0.2">
      <c r="AF569" s="2">
        <v>0.75</v>
      </c>
      <c r="AG569" t="s">
        <v>744</v>
      </c>
      <c r="AH569" s="17">
        <v>410</v>
      </c>
      <c r="AI569" s="17" cm="1">
        <f t="array" ref="AI569">SUMPRODUCT(--(IFERROR(HOUR(Flights_2026_09_3033343536373456789101112[entry_hour]),-1)=HOUR(AF569)),--(IFERROR(Flights_2026_09_3033343536373456789101112[entry_sector],"")=AG569),--(IFERROR(Flights_2026_09_3033343536373456789101112[nfl],-1)&gt;=AH569),--(IFERROR(Flights_2026_09_3033343536373456789101112[nfl],-1)&lt;=IF(AH569=450,450,AH569+9)))</f>
        <v>0</v>
      </c>
    </row>
    <row r="570" spans="32:35" x14ac:dyDescent="0.2">
      <c r="AF570" s="2">
        <v>0.75</v>
      </c>
      <c r="AG570" t="s">
        <v>744</v>
      </c>
      <c r="AH570" s="17">
        <v>420</v>
      </c>
      <c r="AI570" s="17" cm="1">
        <f t="array" ref="AI570">SUMPRODUCT(--(IFERROR(HOUR(Flights_2026_09_3033343536373456789101112[entry_hour]),-1)=HOUR(AF570)),--(IFERROR(Flights_2026_09_3033343536373456789101112[entry_sector],"")=AG570),--(IFERROR(Flights_2026_09_3033343536373456789101112[nfl],-1)&gt;=AH570),--(IFERROR(Flights_2026_09_3033343536373456789101112[nfl],-1)&lt;=IF(AH570=450,450,AH570+9)))</f>
        <v>0</v>
      </c>
    </row>
    <row r="571" spans="32:35" x14ac:dyDescent="0.2">
      <c r="AF571" s="2">
        <v>0.75</v>
      </c>
      <c r="AG571" t="s">
        <v>744</v>
      </c>
      <c r="AH571" s="17">
        <v>430</v>
      </c>
      <c r="AI571" s="17" cm="1">
        <f t="array" ref="AI571">SUMPRODUCT(--(IFERROR(HOUR(Flights_2026_09_3033343536373456789101112[entry_hour]),-1)=HOUR(AF571)),--(IFERROR(Flights_2026_09_3033343536373456789101112[entry_sector],"")=AG571),--(IFERROR(Flights_2026_09_3033343536373456789101112[nfl],-1)&gt;=AH571),--(IFERROR(Flights_2026_09_3033343536373456789101112[nfl],-1)&lt;=IF(AH571=450,450,AH571+9)))</f>
        <v>0</v>
      </c>
    </row>
    <row r="572" spans="32:35" x14ac:dyDescent="0.2">
      <c r="AF572" s="2">
        <v>0.75</v>
      </c>
      <c r="AG572" t="s">
        <v>744</v>
      </c>
      <c r="AH572" s="17">
        <v>440</v>
      </c>
      <c r="AI572" s="17" cm="1">
        <f t="array" ref="AI572">SUMPRODUCT(--(IFERROR(HOUR(Flights_2026_09_3033343536373456789101112[entry_hour]),-1)=HOUR(AF572)),--(IFERROR(Flights_2026_09_3033343536373456789101112[entry_sector],"")=AG572),--(IFERROR(Flights_2026_09_3033343536373456789101112[nfl],-1)&gt;=AH572),--(IFERROR(Flights_2026_09_3033343536373456789101112[nfl],-1)&lt;=IF(AH572=450,450,AH572+9)))</f>
        <v>0</v>
      </c>
    </row>
    <row r="573" spans="32:35" x14ac:dyDescent="0.2">
      <c r="AF573" s="2">
        <v>0.75</v>
      </c>
      <c r="AG573" t="s">
        <v>744</v>
      </c>
      <c r="AH573" s="17">
        <v>450</v>
      </c>
      <c r="AI573" s="17" cm="1">
        <f t="array" ref="AI573">SUMPRODUCT(--(IFERROR(HOUR(Flights_2026_09_3033343536373456789101112[entry_hour]),-1)=HOUR(AF573)),--(IFERROR(Flights_2026_09_3033343536373456789101112[entry_sector],"")=AG573),--(IFERROR(Flights_2026_09_3033343536373456789101112[nfl],-1)&gt;=AH573),--(IFERROR(Flights_2026_09_3033343536373456789101112[nfl],-1)&lt;=IF(AH573=450,450,AH573+9)))</f>
        <v>0</v>
      </c>
    </row>
    <row r="574" spans="32:35" x14ac:dyDescent="0.2">
      <c r="AF574" s="2">
        <v>0.75</v>
      </c>
      <c r="AG574" t="s">
        <v>745</v>
      </c>
      <c r="AH574" s="17">
        <v>200</v>
      </c>
      <c r="AI574" s="17" cm="1">
        <f t="array" ref="AI574">SUMPRODUCT(--(IFERROR(HOUR(Flights_2026_09_3033343536373456789101112[entry_hour]),-1)=HOUR(AF574)),--(IFERROR(Flights_2026_09_3033343536373456789101112[entry_sector],"")=AG574),--(IFERROR(Flights_2026_09_3033343536373456789101112[nfl],-1)&gt;=AH574),--(IFERROR(Flights_2026_09_3033343536373456789101112[nfl],-1)&lt;=IF(AH574=450,450,AH574+9)))</f>
        <v>0</v>
      </c>
    </row>
    <row r="575" spans="32:35" x14ac:dyDescent="0.2">
      <c r="AF575" s="2">
        <v>0.75</v>
      </c>
      <c r="AG575" t="s">
        <v>745</v>
      </c>
      <c r="AH575" s="17">
        <v>210</v>
      </c>
      <c r="AI575" s="17" cm="1">
        <f t="array" ref="AI575">SUMPRODUCT(--(IFERROR(HOUR(Flights_2026_09_3033343536373456789101112[entry_hour]),-1)=HOUR(AF575)),--(IFERROR(Flights_2026_09_3033343536373456789101112[entry_sector],"")=AG575),--(IFERROR(Flights_2026_09_3033343536373456789101112[nfl],-1)&gt;=AH575),--(IFERROR(Flights_2026_09_3033343536373456789101112[nfl],-1)&lt;=IF(AH575=450,450,AH575+9)))</f>
        <v>0</v>
      </c>
    </row>
    <row r="576" spans="32:35" x14ac:dyDescent="0.2">
      <c r="AF576" s="2">
        <v>0.75</v>
      </c>
      <c r="AG576" t="s">
        <v>745</v>
      </c>
      <c r="AH576" s="17">
        <v>220</v>
      </c>
      <c r="AI576" s="17" cm="1">
        <f t="array" ref="AI576">SUMPRODUCT(--(IFERROR(HOUR(Flights_2026_09_3033343536373456789101112[entry_hour]),-1)=HOUR(AF576)),--(IFERROR(Flights_2026_09_3033343536373456789101112[entry_sector],"")=AG576),--(IFERROR(Flights_2026_09_3033343536373456789101112[nfl],-1)&gt;=AH576),--(IFERROR(Flights_2026_09_3033343536373456789101112[nfl],-1)&lt;=IF(AH576=450,450,AH576+9)))</f>
        <v>0</v>
      </c>
    </row>
    <row r="577" spans="32:35" x14ac:dyDescent="0.2">
      <c r="AF577" s="2">
        <v>0.75</v>
      </c>
      <c r="AG577" t="s">
        <v>745</v>
      </c>
      <c r="AH577" s="17">
        <v>230</v>
      </c>
      <c r="AI577" s="17" cm="1">
        <f t="array" ref="AI577">SUMPRODUCT(--(IFERROR(HOUR(Flights_2026_09_3033343536373456789101112[entry_hour]),-1)=HOUR(AF577)),--(IFERROR(Flights_2026_09_3033343536373456789101112[entry_sector],"")=AG577),--(IFERROR(Flights_2026_09_3033343536373456789101112[nfl],-1)&gt;=AH577),--(IFERROR(Flights_2026_09_3033343536373456789101112[nfl],-1)&lt;=IF(AH577=450,450,AH577+9)))</f>
        <v>0</v>
      </c>
    </row>
    <row r="578" spans="32:35" x14ac:dyDescent="0.2">
      <c r="AF578" s="2">
        <v>0.75</v>
      </c>
      <c r="AG578" t="s">
        <v>745</v>
      </c>
      <c r="AH578" s="17">
        <v>240</v>
      </c>
      <c r="AI578" s="17" cm="1">
        <f t="array" ref="AI578">SUMPRODUCT(--(IFERROR(HOUR(Flights_2026_09_3033343536373456789101112[entry_hour]),-1)=HOUR(AF578)),--(IFERROR(Flights_2026_09_3033343536373456789101112[entry_sector],"")=AG578),--(IFERROR(Flights_2026_09_3033343536373456789101112[nfl],-1)&gt;=AH578),--(IFERROR(Flights_2026_09_3033343536373456789101112[nfl],-1)&lt;=IF(AH578=450,450,AH578+9)))</f>
        <v>0</v>
      </c>
    </row>
    <row r="579" spans="32:35" x14ac:dyDescent="0.2">
      <c r="AF579" s="2">
        <v>0.75</v>
      </c>
      <c r="AG579" t="s">
        <v>745</v>
      </c>
      <c r="AH579" s="17">
        <v>250</v>
      </c>
      <c r="AI579" s="17" cm="1">
        <f t="array" ref="AI579">SUMPRODUCT(--(IFERROR(HOUR(Flights_2026_09_3033343536373456789101112[entry_hour]),-1)=HOUR(AF579)),--(IFERROR(Flights_2026_09_3033343536373456789101112[entry_sector],"")=AG579),--(IFERROR(Flights_2026_09_3033343536373456789101112[nfl],-1)&gt;=AH579),--(IFERROR(Flights_2026_09_3033343536373456789101112[nfl],-1)&lt;=IF(AH579=450,450,AH579+9)))</f>
        <v>0</v>
      </c>
    </row>
    <row r="580" spans="32:35" x14ac:dyDescent="0.2">
      <c r="AF580" s="2">
        <v>0.75</v>
      </c>
      <c r="AG580" t="s">
        <v>745</v>
      </c>
      <c r="AH580" s="17">
        <v>260</v>
      </c>
      <c r="AI580" s="17" cm="1">
        <f t="array" ref="AI580">SUMPRODUCT(--(IFERROR(HOUR(Flights_2026_09_3033343536373456789101112[entry_hour]),-1)=HOUR(AF580)),--(IFERROR(Flights_2026_09_3033343536373456789101112[entry_sector],"")=AG580),--(IFERROR(Flights_2026_09_3033343536373456789101112[nfl],-1)&gt;=AH580),--(IFERROR(Flights_2026_09_3033343536373456789101112[nfl],-1)&lt;=IF(AH580=450,450,AH580+9)))</f>
        <v>0</v>
      </c>
    </row>
    <row r="581" spans="32:35" x14ac:dyDescent="0.2">
      <c r="AF581" s="2">
        <v>0.75</v>
      </c>
      <c r="AG581" t="s">
        <v>745</v>
      </c>
      <c r="AH581" s="17">
        <v>270</v>
      </c>
      <c r="AI581" s="17" cm="1">
        <f t="array" ref="AI581">SUMPRODUCT(--(IFERROR(HOUR(Flights_2026_09_3033343536373456789101112[entry_hour]),-1)=HOUR(AF581)),--(IFERROR(Flights_2026_09_3033343536373456789101112[entry_sector],"")=AG581),--(IFERROR(Flights_2026_09_3033343536373456789101112[nfl],-1)&gt;=AH581),--(IFERROR(Flights_2026_09_3033343536373456789101112[nfl],-1)&lt;=IF(AH581=450,450,AH581+9)))</f>
        <v>0</v>
      </c>
    </row>
    <row r="582" spans="32:35" x14ac:dyDescent="0.2">
      <c r="AF582" s="2">
        <v>0.75</v>
      </c>
      <c r="AG582" t="s">
        <v>745</v>
      </c>
      <c r="AH582" s="17">
        <v>280</v>
      </c>
      <c r="AI582" s="17" cm="1">
        <f t="array" ref="AI582">SUMPRODUCT(--(IFERROR(HOUR(Flights_2026_09_3033343536373456789101112[entry_hour]),-1)=HOUR(AF582)),--(IFERROR(Flights_2026_09_3033343536373456789101112[entry_sector],"")=AG582),--(IFERROR(Flights_2026_09_3033343536373456789101112[nfl],-1)&gt;=AH582),--(IFERROR(Flights_2026_09_3033343536373456789101112[nfl],-1)&lt;=IF(AH582=450,450,AH582+9)))</f>
        <v>0</v>
      </c>
    </row>
    <row r="583" spans="32:35" x14ac:dyDescent="0.2">
      <c r="AF583" s="2">
        <v>0.75</v>
      </c>
      <c r="AG583" t="s">
        <v>745</v>
      </c>
      <c r="AH583" s="17">
        <v>290</v>
      </c>
      <c r="AI583" s="17" cm="1">
        <f t="array" ref="AI583">SUMPRODUCT(--(IFERROR(HOUR(Flights_2026_09_3033343536373456789101112[entry_hour]),-1)=HOUR(AF583)),--(IFERROR(Flights_2026_09_3033343536373456789101112[entry_sector],"")=AG583),--(IFERROR(Flights_2026_09_3033343536373456789101112[nfl],-1)&gt;=AH583),--(IFERROR(Flights_2026_09_3033343536373456789101112[nfl],-1)&lt;=IF(AH583=450,450,AH583+9)))</f>
        <v>0</v>
      </c>
    </row>
    <row r="584" spans="32:35" x14ac:dyDescent="0.2">
      <c r="AF584" s="2">
        <v>0.75</v>
      </c>
      <c r="AG584" t="s">
        <v>745</v>
      </c>
      <c r="AH584" s="17">
        <v>300</v>
      </c>
      <c r="AI584" s="17" cm="1">
        <f t="array" ref="AI584">SUMPRODUCT(--(IFERROR(HOUR(Flights_2026_09_3033343536373456789101112[entry_hour]),-1)=HOUR(AF584)),--(IFERROR(Flights_2026_09_3033343536373456789101112[entry_sector],"")=AG584),--(IFERROR(Flights_2026_09_3033343536373456789101112[nfl],-1)&gt;=AH584),--(IFERROR(Flights_2026_09_3033343536373456789101112[nfl],-1)&lt;=IF(AH584=450,450,AH584+9)))</f>
        <v>0</v>
      </c>
    </row>
    <row r="585" spans="32:35" x14ac:dyDescent="0.2">
      <c r="AF585" s="2">
        <v>0.75</v>
      </c>
      <c r="AG585" t="s">
        <v>745</v>
      </c>
      <c r="AH585" s="17">
        <v>310</v>
      </c>
      <c r="AI585" s="17" cm="1">
        <f t="array" ref="AI585">SUMPRODUCT(--(IFERROR(HOUR(Flights_2026_09_3033343536373456789101112[entry_hour]),-1)=HOUR(AF585)),--(IFERROR(Flights_2026_09_3033343536373456789101112[entry_sector],"")=AG585),--(IFERROR(Flights_2026_09_3033343536373456789101112[nfl],-1)&gt;=AH585),--(IFERROR(Flights_2026_09_3033343536373456789101112[nfl],-1)&lt;=IF(AH585=450,450,AH585+9)))</f>
        <v>0</v>
      </c>
    </row>
    <row r="586" spans="32:35" x14ac:dyDescent="0.2">
      <c r="AF586" s="2">
        <v>0.75</v>
      </c>
      <c r="AG586" t="s">
        <v>745</v>
      </c>
      <c r="AH586" s="17">
        <v>320</v>
      </c>
      <c r="AI586" s="17" cm="1">
        <f t="array" ref="AI586">SUMPRODUCT(--(IFERROR(HOUR(Flights_2026_09_3033343536373456789101112[entry_hour]),-1)=HOUR(AF586)),--(IFERROR(Flights_2026_09_3033343536373456789101112[entry_sector],"")=AG586),--(IFERROR(Flights_2026_09_3033343536373456789101112[nfl],-1)&gt;=AH586),--(IFERROR(Flights_2026_09_3033343536373456789101112[nfl],-1)&lt;=IF(AH586=450,450,AH586+9)))</f>
        <v>0</v>
      </c>
    </row>
    <row r="587" spans="32:35" x14ac:dyDescent="0.2">
      <c r="AF587" s="2">
        <v>0.75</v>
      </c>
      <c r="AG587" t="s">
        <v>745</v>
      </c>
      <c r="AH587" s="17">
        <v>330</v>
      </c>
      <c r="AI587" s="17" cm="1">
        <f t="array" ref="AI587">SUMPRODUCT(--(IFERROR(HOUR(Flights_2026_09_3033343536373456789101112[entry_hour]),-1)=HOUR(AF587)),--(IFERROR(Flights_2026_09_3033343536373456789101112[entry_sector],"")=AG587),--(IFERROR(Flights_2026_09_3033343536373456789101112[nfl],-1)&gt;=AH587),--(IFERROR(Flights_2026_09_3033343536373456789101112[nfl],-1)&lt;=IF(AH587=450,450,AH587+9)))</f>
        <v>2</v>
      </c>
    </row>
    <row r="588" spans="32:35" x14ac:dyDescent="0.2">
      <c r="AF588" s="2">
        <v>0.75</v>
      </c>
      <c r="AG588" t="s">
        <v>745</v>
      </c>
      <c r="AH588" s="17">
        <v>340</v>
      </c>
      <c r="AI588" s="17" cm="1">
        <f t="array" ref="AI588">SUMPRODUCT(--(IFERROR(HOUR(Flights_2026_09_3033343536373456789101112[entry_hour]),-1)=HOUR(AF588)),--(IFERROR(Flights_2026_09_3033343536373456789101112[entry_sector],"")=AG588),--(IFERROR(Flights_2026_09_3033343536373456789101112[nfl],-1)&gt;=AH588),--(IFERROR(Flights_2026_09_3033343536373456789101112[nfl],-1)&lt;=IF(AH588=450,450,AH588+9)))</f>
        <v>0</v>
      </c>
    </row>
    <row r="589" spans="32:35" x14ac:dyDescent="0.2">
      <c r="AF589" s="2">
        <v>0.75</v>
      </c>
      <c r="AG589" t="s">
        <v>745</v>
      </c>
      <c r="AH589" s="17">
        <v>350</v>
      </c>
      <c r="AI589" s="17" cm="1">
        <f t="array" ref="AI589">SUMPRODUCT(--(IFERROR(HOUR(Flights_2026_09_3033343536373456789101112[entry_hour]),-1)=HOUR(AF589)),--(IFERROR(Flights_2026_09_3033343536373456789101112[entry_sector],"")=AG589),--(IFERROR(Flights_2026_09_3033343536373456789101112[nfl],-1)&gt;=AH589),--(IFERROR(Flights_2026_09_3033343536373456789101112[nfl],-1)&lt;=IF(AH589=450,450,AH589+9)))</f>
        <v>3</v>
      </c>
    </row>
    <row r="590" spans="32:35" x14ac:dyDescent="0.2">
      <c r="AF590" s="2">
        <v>0.75</v>
      </c>
      <c r="AG590" t="s">
        <v>745</v>
      </c>
      <c r="AH590" s="17">
        <v>360</v>
      </c>
      <c r="AI590" s="17" cm="1">
        <f t="array" ref="AI590">SUMPRODUCT(--(IFERROR(HOUR(Flights_2026_09_3033343536373456789101112[entry_hour]),-1)=HOUR(AF590)),--(IFERROR(Flights_2026_09_3033343536373456789101112[entry_sector],"")=AG590),--(IFERROR(Flights_2026_09_3033343536373456789101112[nfl],-1)&gt;=AH590),--(IFERROR(Flights_2026_09_3033343536373456789101112[nfl],-1)&lt;=IF(AH590=450,450,AH590+9)))</f>
        <v>0</v>
      </c>
    </row>
    <row r="591" spans="32:35" x14ac:dyDescent="0.2">
      <c r="AF591" s="2">
        <v>0.75</v>
      </c>
      <c r="AG591" t="s">
        <v>745</v>
      </c>
      <c r="AH591" s="17">
        <v>370</v>
      </c>
      <c r="AI591" s="17" cm="1">
        <f t="array" ref="AI591">SUMPRODUCT(--(IFERROR(HOUR(Flights_2026_09_3033343536373456789101112[entry_hour]),-1)=HOUR(AF591)),--(IFERROR(Flights_2026_09_3033343536373456789101112[entry_sector],"")=AG591),--(IFERROR(Flights_2026_09_3033343536373456789101112[nfl],-1)&gt;=AH591),--(IFERROR(Flights_2026_09_3033343536373456789101112[nfl],-1)&lt;=IF(AH591=450,450,AH591+9)))</f>
        <v>1</v>
      </c>
    </row>
    <row r="592" spans="32:35" x14ac:dyDescent="0.2">
      <c r="AF592" s="2">
        <v>0.75</v>
      </c>
      <c r="AG592" t="s">
        <v>745</v>
      </c>
      <c r="AH592" s="17">
        <v>380</v>
      </c>
      <c r="AI592" s="17" cm="1">
        <f t="array" ref="AI592">SUMPRODUCT(--(IFERROR(HOUR(Flights_2026_09_3033343536373456789101112[entry_hour]),-1)=HOUR(AF592)),--(IFERROR(Flights_2026_09_3033343536373456789101112[entry_sector],"")=AG592),--(IFERROR(Flights_2026_09_3033343536373456789101112[nfl],-1)&gt;=AH592),--(IFERROR(Flights_2026_09_3033343536373456789101112[nfl],-1)&lt;=IF(AH592=450,450,AH592+9)))</f>
        <v>0</v>
      </c>
    </row>
    <row r="593" spans="32:35" x14ac:dyDescent="0.2">
      <c r="AF593" s="2">
        <v>0.75</v>
      </c>
      <c r="AG593" t="s">
        <v>745</v>
      </c>
      <c r="AH593" s="17">
        <v>390</v>
      </c>
      <c r="AI593" s="17" cm="1">
        <f t="array" ref="AI593">SUMPRODUCT(--(IFERROR(HOUR(Flights_2026_09_3033343536373456789101112[entry_hour]),-1)=HOUR(AF593)),--(IFERROR(Flights_2026_09_3033343536373456789101112[entry_sector],"")=AG593),--(IFERROR(Flights_2026_09_3033343536373456789101112[nfl],-1)&gt;=AH593),--(IFERROR(Flights_2026_09_3033343536373456789101112[nfl],-1)&lt;=IF(AH593=450,450,AH593+9)))</f>
        <v>0</v>
      </c>
    </row>
    <row r="594" spans="32:35" x14ac:dyDescent="0.2">
      <c r="AF594" s="2">
        <v>0.75</v>
      </c>
      <c r="AG594" t="s">
        <v>745</v>
      </c>
      <c r="AH594" s="17">
        <v>400</v>
      </c>
      <c r="AI594" s="17" cm="1">
        <f t="array" ref="AI594">SUMPRODUCT(--(IFERROR(HOUR(Flights_2026_09_3033343536373456789101112[entry_hour]),-1)=HOUR(AF594)),--(IFERROR(Flights_2026_09_3033343536373456789101112[entry_sector],"")=AG594),--(IFERROR(Flights_2026_09_3033343536373456789101112[nfl],-1)&gt;=AH594),--(IFERROR(Flights_2026_09_3033343536373456789101112[nfl],-1)&lt;=IF(AH594=450,450,AH594+9)))</f>
        <v>0</v>
      </c>
    </row>
    <row r="595" spans="32:35" x14ac:dyDescent="0.2">
      <c r="AF595" s="2">
        <v>0.75</v>
      </c>
      <c r="AG595" t="s">
        <v>745</v>
      </c>
      <c r="AH595" s="17">
        <v>410</v>
      </c>
      <c r="AI595" s="17" cm="1">
        <f t="array" ref="AI595">SUMPRODUCT(--(IFERROR(HOUR(Flights_2026_09_3033343536373456789101112[entry_hour]),-1)=HOUR(AF595)),--(IFERROR(Flights_2026_09_3033343536373456789101112[entry_sector],"")=AG595),--(IFERROR(Flights_2026_09_3033343536373456789101112[nfl],-1)&gt;=AH595),--(IFERROR(Flights_2026_09_3033343536373456789101112[nfl],-1)&lt;=IF(AH595=450,450,AH595+9)))</f>
        <v>0</v>
      </c>
    </row>
    <row r="596" spans="32:35" x14ac:dyDescent="0.2">
      <c r="AF596" s="2">
        <v>0.75</v>
      </c>
      <c r="AG596" t="s">
        <v>745</v>
      </c>
      <c r="AH596" s="17">
        <v>420</v>
      </c>
      <c r="AI596" s="17" cm="1">
        <f t="array" ref="AI596">SUMPRODUCT(--(IFERROR(HOUR(Flights_2026_09_3033343536373456789101112[entry_hour]),-1)=HOUR(AF596)),--(IFERROR(Flights_2026_09_3033343536373456789101112[entry_sector],"")=AG596),--(IFERROR(Flights_2026_09_3033343536373456789101112[nfl],-1)&gt;=AH596),--(IFERROR(Flights_2026_09_3033343536373456789101112[nfl],-1)&lt;=IF(AH596=450,450,AH596+9)))</f>
        <v>0</v>
      </c>
    </row>
    <row r="597" spans="32:35" x14ac:dyDescent="0.2">
      <c r="AF597" s="2">
        <v>0.75</v>
      </c>
      <c r="AG597" t="s">
        <v>745</v>
      </c>
      <c r="AH597" s="17">
        <v>430</v>
      </c>
      <c r="AI597" s="17" cm="1">
        <f t="array" ref="AI597">SUMPRODUCT(--(IFERROR(HOUR(Flights_2026_09_3033343536373456789101112[entry_hour]),-1)=HOUR(AF597)),--(IFERROR(Flights_2026_09_3033343536373456789101112[entry_sector],"")=AG597),--(IFERROR(Flights_2026_09_3033343536373456789101112[nfl],-1)&gt;=AH597),--(IFERROR(Flights_2026_09_3033343536373456789101112[nfl],-1)&lt;=IF(AH597=450,450,AH597+9)))</f>
        <v>0</v>
      </c>
    </row>
    <row r="598" spans="32:35" x14ac:dyDescent="0.2">
      <c r="AF598" s="2">
        <v>0.75</v>
      </c>
      <c r="AG598" t="s">
        <v>745</v>
      </c>
      <c r="AH598" s="17">
        <v>440</v>
      </c>
      <c r="AI598" s="17" cm="1">
        <f t="array" ref="AI598">SUMPRODUCT(--(IFERROR(HOUR(Flights_2026_09_3033343536373456789101112[entry_hour]),-1)=HOUR(AF598)),--(IFERROR(Flights_2026_09_3033343536373456789101112[entry_sector],"")=AG598),--(IFERROR(Flights_2026_09_3033343536373456789101112[nfl],-1)&gt;=AH598),--(IFERROR(Flights_2026_09_3033343536373456789101112[nfl],-1)&lt;=IF(AH598=450,450,AH598+9)))</f>
        <v>0</v>
      </c>
    </row>
    <row r="599" spans="32:35" x14ac:dyDescent="0.2">
      <c r="AF599" s="2">
        <v>0.75</v>
      </c>
      <c r="AG599" t="s">
        <v>745</v>
      </c>
      <c r="AH599" s="17">
        <v>450</v>
      </c>
      <c r="AI599" s="17" cm="1">
        <f t="array" ref="AI599">SUMPRODUCT(--(IFERROR(HOUR(Flights_2026_09_3033343536373456789101112[entry_hour]),-1)=HOUR(AF599)),--(IFERROR(Flights_2026_09_3033343536373456789101112[entry_sector],"")=AG599),--(IFERROR(Flights_2026_09_3033343536373456789101112[nfl],-1)&gt;=AH599),--(IFERROR(Flights_2026_09_3033343536373456789101112[nfl],-1)&lt;=IF(AH599=450,450,AH599+9)))</f>
        <v>0</v>
      </c>
    </row>
    <row r="600" spans="32:35" x14ac:dyDescent="0.2">
      <c r="AF600" s="2">
        <v>0.75</v>
      </c>
      <c r="AG600" t="s">
        <v>840</v>
      </c>
      <c r="AH600" s="17">
        <v>200</v>
      </c>
      <c r="AI600" s="17" cm="1">
        <f t="array" ref="AI600">SUMPRODUCT(--(IFERROR(HOUR(Flights_2026_09_3033343536373456789101112[entry_hour]),-1)=HOUR(AF600)),--(IFERROR(Flights_2026_09_3033343536373456789101112[entry_sector],"")=AG600),--(IFERROR(Flights_2026_09_3033343536373456789101112[nfl],-1)&gt;=AH600),--(IFERROR(Flights_2026_09_3033343536373456789101112[nfl],-1)&lt;=IF(AH600=450,450,AH600+9)))</f>
        <v>0</v>
      </c>
    </row>
    <row r="601" spans="32:35" x14ac:dyDescent="0.2">
      <c r="AF601" s="2">
        <v>0.75</v>
      </c>
      <c r="AG601" t="s">
        <v>840</v>
      </c>
      <c r="AH601" s="17">
        <v>210</v>
      </c>
      <c r="AI601" s="17" cm="1">
        <f t="array" ref="AI601">SUMPRODUCT(--(IFERROR(HOUR(Flights_2026_09_3033343536373456789101112[entry_hour]),-1)=HOUR(AF601)),--(IFERROR(Flights_2026_09_3033343536373456789101112[entry_sector],"")=AG601),--(IFERROR(Flights_2026_09_3033343536373456789101112[nfl],-1)&gt;=AH601),--(IFERROR(Flights_2026_09_3033343536373456789101112[nfl],-1)&lt;=IF(AH601=450,450,AH601+9)))</f>
        <v>0</v>
      </c>
    </row>
    <row r="602" spans="32:35" x14ac:dyDescent="0.2">
      <c r="AF602" s="2">
        <v>0.75</v>
      </c>
      <c r="AG602" t="s">
        <v>840</v>
      </c>
      <c r="AH602" s="17">
        <v>220</v>
      </c>
      <c r="AI602" s="17" cm="1">
        <f t="array" ref="AI602">SUMPRODUCT(--(IFERROR(HOUR(Flights_2026_09_3033343536373456789101112[entry_hour]),-1)=HOUR(AF602)),--(IFERROR(Flights_2026_09_3033343536373456789101112[entry_sector],"")=AG602),--(IFERROR(Flights_2026_09_3033343536373456789101112[nfl],-1)&gt;=AH602),--(IFERROR(Flights_2026_09_3033343536373456789101112[nfl],-1)&lt;=IF(AH602=450,450,AH602+9)))</f>
        <v>0</v>
      </c>
    </row>
    <row r="603" spans="32:35" x14ac:dyDescent="0.2">
      <c r="AF603" s="2">
        <v>0.75</v>
      </c>
      <c r="AG603" t="s">
        <v>840</v>
      </c>
      <c r="AH603" s="17">
        <v>230</v>
      </c>
      <c r="AI603" s="17" cm="1">
        <f t="array" ref="AI603">SUMPRODUCT(--(IFERROR(HOUR(Flights_2026_09_3033343536373456789101112[entry_hour]),-1)=HOUR(AF603)),--(IFERROR(Flights_2026_09_3033343536373456789101112[entry_sector],"")=AG603),--(IFERROR(Flights_2026_09_3033343536373456789101112[nfl],-1)&gt;=AH603),--(IFERROR(Flights_2026_09_3033343536373456789101112[nfl],-1)&lt;=IF(AH603=450,450,AH603+9)))</f>
        <v>0</v>
      </c>
    </row>
    <row r="604" spans="32:35" x14ac:dyDescent="0.2">
      <c r="AF604" s="2">
        <v>0.75</v>
      </c>
      <c r="AG604" t="s">
        <v>840</v>
      </c>
      <c r="AH604" s="17">
        <v>240</v>
      </c>
      <c r="AI604" s="17" cm="1">
        <f t="array" ref="AI604">SUMPRODUCT(--(IFERROR(HOUR(Flights_2026_09_3033343536373456789101112[entry_hour]),-1)=HOUR(AF604)),--(IFERROR(Flights_2026_09_3033343536373456789101112[entry_sector],"")=AG604),--(IFERROR(Flights_2026_09_3033343536373456789101112[nfl],-1)&gt;=AH604),--(IFERROR(Flights_2026_09_3033343536373456789101112[nfl],-1)&lt;=IF(AH604=450,450,AH604+9)))</f>
        <v>0</v>
      </c>
    </row>
    <row r="605" spans="32:35" x14ac:dyDescent="0.2">
      <c r="AF605" s="2">
        <v>0.75</v>
      </c>
      <c r="AG605" t="s">
        <v>840</v>
      </c>
      <c r="AH605" s="17">
        <v>250</v>
      </c>
      <c r="AI605" s="17" cm="1">
        <f t="array" ref="AI605">SUMPRODUCT(--(IFERROR(HOUR(Flights_2026_09_3033343536373456789101112[entry_hour]),-1)=HOUR(AF605)),--(IFERROR(Flights_2026_09_3033343536373456789101112[entry_sector],"")=AG605),--(IFERROR(Flights_2026_09_3033343536373456789101112[nfl],-1)&gt;=AH605),--(IFERROR(Flights_2026_09_3033343536373456789101112[nfl],-1)&lt;=IF(AH605=450,450,AH605+9)))</f>
        <v>0</v>
      </c>
    </row>
    <row r="606" spans="32:35" x14ac:dyDescent="0.2">
      <c r="AF606" s="2">
        <v>0.75</v>
      </c>
      <c r="AG606" t="s">
        <v>840</v>
      </c>
      <c r="AH606" s="17">
        <v>260</v>
      </c>
      <c r="AI606" s="17" cm="1">
        <f t="array" ref="AI606">SUMPRODUCT(--(IFERROR(HOUR(Flights_2026_09_3033343536373456789101112[entry_hour]),-1)=HOUR(AF606)),--(IFERROR(Flights_2026_09_3033343536373456789101112[entry_sector],"")=AG606),--(IFERROR(Flights_2026_09_3033343536373456789101112[nfl],-1)&gt;=AH606),--(IFERROR(Flights_2026_09_3033343536373456789101112[nfl],-1)&lt;=IF(AH606=450,450,AH606+9)))</f>
        <v>0</v>
      </c>
    </row>
    <row r="607" spans="32:35" x14ac:dyDescent="0.2">
      <c r="AF607" s="2">
        <v>0.75</v>
      </c>
      <c r="AG607" t="s">
        <v>840</v>
      </c>
      <c r="AH607" s="17">
        <v>270</v>
      </c>
      <c r="AI607" s="17" cm="1">
        <f t="array" ref="AI607">SUMPRODUCT(--(IFERROR(HOUR(Flights_2026_09_3033343536373456789101112[entry_hour]),-1)=HOUR(AF607)),--(IFERROR(Flights_2026_09_3033343536373456789101112[entry_sector],"")=AG607),--(IFERROR(Flights_2026_09_3033343536373456789101112[nfl],-1)&gt;=AH607),--(IFERROR(Flights_2026_09_3033343536373456789101112[nfl],-1)&lt;=IF(AH607=450,450,AH607+9)))</f>
        <v>0</v>
      </c>
    </row>
    <row r="608" spans="32:35" x14ac:dyDescent="0.2">
      <c r="AF608" s="2">
        <v>0.75</v>
      </c>
      <c r="AG608" t="s">
        <v>840</v>
      </c>
      <c r="AH608" s="17">
        <v>280</v>
      </c>
      <c r="AI608" s="17" cm="1">
        <f t="array" ref="AI608">SUMPRODUCT(--(IFERROR(HOUR(Flights_2026_09_3033343536373456789101112[entry_hour]),-1)=HOUR(AF608)),--(IFERROR(Flights_2026_09_3033343536373456789101112[entry_sector],"")=AG608),--(IFERROR(Flights_2026_09_3033343536373456789101112[nfl],-1)&gt;=AH608),--(IFERROR(Flights_2026_09_3033343536373456789101112[nfl],-1)&lt;=IF(AH608=450,450,AH608+9)))</f>
        <v>0</v>
      </c>
    </row>
    <row r="609" spans="32:35" x14ac:dyDescent="0.2">
      <c r="AF609" s="2">
        <v>0.75</v>
      </c>
      <c r="AG609" t="s">
        <v>840</v>
      </c>
      <c r="AH609" s="17">
        <v>290</v>
      </c>
      <c r="AI609" s="17" cm="1">
        <f t="array" ref="AI609">SUMPRODUCT(--(IFERROR(HOUR(Flights_2026_09_3033343536373456789101112[entry_hour]),-1)=HOUR(AF609)),--(IFERROR(Flights_2026_09_3033343536373456789101112[entry_sector],"")=AG609),--(IFERROR(Flights_2026_09_3033343536373456789101112[nfl],-1)&gt;=AH609),--(IFERROR(Flights_2026_09_3033343536373456789101112[nfl],-1)&lt;=IF(AH609=450,450,AH609+9)))</f>
        <v>0</v>
      </c>
    </row>
    <row r="610" spans="32:35" x14ac:dyDescent="0.2">
      <c r="AF610" s="2">
        <v>0.75</v>
      </c>
      <c r="AG610" t="s">
        <v>840</v>
      </c>
      <c r="AH610" s="17">
        <v>300</v>
      </c>
      <c r="AI610" s="17" cm="1">
        <f t="array" ref="AI610">SUMPRODUCT(--(IFERROR(HOUR(Flights_2026_09_3033343536373456789101112[entry_hour]),-1)=HOUR(AF610)),--(IFERROR(Flights_2026_09_3033343536373456789101112[entry_sector],"")=AG610),--(IFERROR(Flights_2026_09_3033343536373456789101112[nfl],-1)&gt;=AH610),--(IFERROR(Flights_2026_09_3033343536373456789101112[nfl],-1)&lt;=IF(AH610=450,450,AH610+9)))</f>
        <v>0</v>
      </c>
    </row>
    <row r="611" spans="32:35" x14ac:dyDescent="0.2">
      <c r="AF611" s="2">
        <v>0.75</v>
      </c>
      <c r="AG611" t="s">
        <v>840</v>
      </c>
      <c r="AH611" s="17">
        <v>310</v>
      </c>
      <c r="AI611" s="17" cm="1">
        <f t="array" ref="AI611">SUMPRODUCT(--(IFERROR(HOUR(Flights_2026_09_3033343536373456789101112[entry_hour]),-1)=HOUR(AF611)),--(IFERROR(Flights_2026_09_3033343536373456789101112[entry_sector],"")=AG611),--(IFERROR(Flights_2026_09_3033343536373456789101112[nfl],-1)&gt;=AH611),--(IFERROR(Flights_2026_09_3033343536373456789101112[nfl],-1)&lt;=IF(AH611=450,450,AH611+9)))</f>
        <v>0</v>
      </c>
    </row>
    <row r="612" spans="32:35" x14ac:dyDescent="0.2">
      <c r="AF612" s="2">
        <v>0.75</v>
      </c>
      <c r="AG612" t="s">
        <v>840</v>
      </c>
      <c r="AH612" s="17">
        <v>320</v>
      </c>
      <c r="AI612" s="17" cm="1">
        <f t="array" ref="AI612">SUMPRODUCT(--(IFERROR(HOUR(Flights_2026_09_3033343536373456789101112[entry_hour]),-1)=HOUR(AF612)),--(IFERROR(Flights_2026_09_3033343536373456789101112[entry_sector],"")=AG612),--(IFERROR(Flights_2026_09_3033343536373456789101112[nfl],-1)&gt;=AH612),--(IFERROR(Flights_2026_09_3033343536373456789101112[nfl],-1)&lt;=IF(AH612=450,450,AH612+9)))</f>
        <v>0</v>
      </c>
    </row>
    <row r="613" spans="32:35" x14ac:dyDescent="0.2">
      <c r="AF613" s="2">
        <v>0.75</v>
      </c>
      <c r="AG613" t="s">
        <v>840</v>
      </c>
      <c r="AH613" s="17">
        <v>330</v>
      </c>
      <c r="AI613" s="17" cm="1">
        <f t="array" ref="AI613">SUMPRODUCT(--(IFERROR(HOUR(Flights_2026_09_3033343536373456789101112[entry_hour]),-1)=HOUR(AF613)),--(IFERROR(Flights_2026_09_3033343536373456789101112[entry_sector],"")=AG613),--(IFERROR(Flights_2026_09_3033343536373456789101112[nfl],-1)&gt;=AH613),--(IFERROR(Flights_2026_09_3033343536373456789101112[nfl],-1)&lt;=IF(AH613=450,450,AH613+9)))</f>
        <v>0</v>
      </c>
    </row>
    <row r="614" spans="32:35" x14ac:dyDescent="0.2">
      <c r="AF614" s="2">
        <v>0.75</v>
      </c>
      <c r="AG614" t="s">
        <v>840</v>
      </c>
      <c r="AH614" s="17">
        <v>340</v>
      </c>
      <c r="AI614" s="17" cm="1">
        <f t="array" ref="AI614">SUMPRODUCT(--(IFERROR(HOUR(Flights_2026_09_3033343536373456789101112[entry_hour]),-1)=HOUR(AF614)),--(IFERROR(Flights_2026_09_3033343536373456789101112[entry_sector],"")=AG614),--(IFERROR(Flights_2026_09_3033343536373456789101112[nfl],-1)&gt;=AH614),--(IFERROR(Flights_2026_09_3033343536373456789101112[nfl],-1)&lt;=IF(AH614=450,450,AH614+9)))</f>
        <v>0</v>
      </c>
    </row>
    <row r="615" spans="32:35" x14ac:dyDescent="0.2">
      <c r="AF615" s="2">
        <v>0.75</v>
      </c>
      <c r="AG615" t="s">
        <v>840</v>
      </c>
      <c r="AH615" s="17">
        <v>350</v>
      </c>
      <c r="AI615" s="17" cm="1">
        <f t="array" ref="AI615">SUMPRODUCT(--(IFERROR(HOUR(Flights_2026_09_3033343536373456789101112[entry_hour]),-1)=HOUR(AF615)),--(IFERROR(Flights_2026_09_3033343536373456789101112[entry_sector],"")=AG615),--(IFERROR(Flights_2026_09_3033343536373456789101112[nfl],-1)&gt;=AH615),--(IFERROR(Flights_2026_09_3033343536373456789101112[nfl],-1)&lt;=IF(AH615=450,450,AH615+9)))</f>
        <v>2</v>
      </c>
    </row>
    <row r="616" spans="32:35" x14ac:dyDescent="0.2">
      <c r="AF616" s="2">
        <v>0.75</v>
      </c>
      <c r="AG616" t="s">
        <v>840</v>
      </c>
      <c r="AH616" s="17">
        <v>360</v>
      </c>
      <c r="AI616" s="17" cm="1">
        <f t="array" ref="AI616">SUMPRODUCT(--(IFERROR(HOUR(Flights_2026_09_3033343536373456789101112[entry_hour]),-1)=HOUR(AF616)),--(IFERROR(Flights_2026_09_3033343536373456789101112[entry_sector],"")=AG616),--(IFERROR(Flights_2026_09_3033343536373456789101112[nfl],-1)&gt;=AH616),--(IFERROR(Flights_2026_09_3033343536373456789101112[nfl],-1)&lt;=IF(AH616=450,450,AH616+9)))</f>
        <v>0</v>
      </c>
    </row>
    <row r="617" spans="32:35" x14ac:dyDescent="0.2">
      <c r="AF617" s="2">
        <v>0.75</v>
      </c>
      <c r="AG617" t="s">
        <v>840</v>
      </c>
      <c r="AH617" s="17">
        <v>370</v>
      </c>
      <c r="AI617" s="17" cm="1">
        <f t="array" ref="AI617">SUMPRODUCT(--(IFERROR(HOUR(Flights_2026_09_3033343536373456789101112[entry_hour]),-1)=HOUR(AF617)),--(IFERROR(Flights_2026_09_3033343536373456789101112[entry_sector],"")=AG617),--(IFERROR(Flights_2026_09_3033343536373456789101112[nfl],-1)&gt;=AH617),--(IFERROR(Flights_2026_09_3033343536373456789101112[nfl],-1)&lt;=IF(AH617=450,450,AH617+9)))</f>
        <v>0</v>
      </c>
    </row>
    <row r="618" spans="32:35" x14ac:dyDescent="0.2">
      <c r="AF618" s="2">
        <v>0.75</v>
      </c>
      <c r="AG618" t="s">
        <v>840</v>
      </c>
      <c r="AH618" s="17">
        <v>380</v>
      </c>
      <c r="AI618" s="17" cm="1">
        <f t="array" ref="AI618">SUMPRODUCT(--(IFERROR(HOUR(Flights_2026_09_3033343536373456789101112[entry_hour]),-1)=HOUR(AF618)),--(IFERROR(Flights_2026_09_3033343536373456789101112[entry_sector],"")=AG618),--(IFERROR(Flights_2026_09_3033343536373456789101112[nfl],-1)&gt;=AH618),--(IFERROR(Flights_2026_09_3033343536373456789101112[nfl],-1)&lt;=IF(AH618=450,450,AH618+9)))</f>
        <v>0</v>
      </c>
    </row>
    <row r="619" spans="32:35" x14ac:dyDescent="0.2">
      <c r="AF619" s="2">
        <v>0.75</v>
      </c>
      <c r="AG619" t="s">
        <v>840</v>
      </c>
      <c r="AH619" s="17">
        <v>390</v>
      </c>
      <c r="AI619" s="17" cm="1">
        <f t="array" ref="AI619">SUMPRODUCT(--(IFERROR(HOUR(Flights_2026_09_3033343536373456789101112[entry_hour]),-1)=HOUR(AF619)),--(IFERROR(Flights_2026_09_3033343536373456789101112[entry_sector],"")=AG619),--(IFERROR(Flights_2026_09_3033343536373456789101112[nfl],-1)&gt;=AH619),--(IFERROR(Flights_2026_09_3033343536373456789101112[nfl],-1)&lt;=IF(AH619=450,450,AH619+9)))</f>
        <v>0</v>
      </c>
    </row>
    <row r="620" spans="32:35" x14ac:dyDescent="0.2">
      <c r="AF620" s="2">
        <v>0.75</v>
      </c>
      <c r="AG620" t="s">
        <v>840</v>
      </c>
      <c r="AH620" s="17">
        <v>400</v>
      </c>
      <c r="AI620" s="17" cm="1">
        <f t="array" ref="AI620">SUMPRODUCT(--(IFERROR(HOUR(Flights_2026_09_3033343536373456789101112[entry_hour]),-1)=HOUR(AF620)),--(IFERROR(Flights_2026_09_3033343536373456789101112[entry_sector],"")=AG620),--(IFERROR(Flights_2026_09_3033343536373456789101112[nfl],-1)&gt;=AH620),--(IFERROR(Flights_2026_09_3033343536373456789101112[nfl],-1)&lt;=IF(AH620=450,450,AH620+9)))</f>
        <v>0</v>
      </c>
    </row>
    <row r="621" spans="32:35" x14ac:dyDescent="0.2">
      <c r="AF621" s="2">
        <v>0.75</v>
      </c>
      <c r="AG621" t="s">
        <v>840</v>
      </c>
      <c r="AH621" s="17">
        <v>410</v>
      </c>
      <c r="AI621" s="17" cm="1">
        <f t="array" ref="AI621">SUMPRODUCT(--(IFERROR(HOUR(Flights_2026_09_3033343536373456789101112[entry_hour]),-1)=HOUR(AF621)),--(IFERROR(Flights_2026_09_3033343536373456789101112[entry_sector],"")=AG621),--(IFERROR(Flights_2026_09_3033343536373456789101112[nfl],-1)&gt;=AH621),--(IFERROR(Flights_2026_09_3033343536373456789101112[nfl],-1)&lt;=IF(AH621=450,450,AH621+9)))</f>
        <v>0</v>
      </c>
    </row>
    <row r="622" spans="32:35" x14ac:dyDescent="0.2">
      <c r="AF622" s="2">
        <v>0.75</v>
      </c>
      <c r="AG622" t="s">
        <v>840</v>
      </c>
      <c r="AH622" s="17">
        <v>420</v>
      </c>
      <c r="AI622" s="17" cm="1">
        <f t="array" ref="AI622">SUMPRODUCT(--(IFERROR(HOUR(Flights_2026_09_3033343536373456789101112[entry_hour]),-1)=HOUR(AF622)),--(IFERROR(Flights_2026_09_3033343536373456789101112[entry_sector],"")=AG622),--(IFERROR(Flights_2026_09_3033343536373456789101112[nfl],-1)&gt;=AH622),--(IFERROR(Flights_2026_09_3033343536373456789101112[nfl],-1)&lt;=IF(AH622=450,450,AH622+9)))</f>
        <v>0</v>
      </c>
    </row>
    <row r="623" spans="32:35" x14ac:dyDescent="0.2">
      <c r="AF623" s="2">
        <v>0.75</v>
      </c>
      <c r="AG623" t="s">
        <v>840</v>
      </c>
      <c r="AH623" s="17">
        <v>430</v>
      </c>
      <c r="AI623" s="17" cm="1">
        <f t="array" ref="AI623">SUMPRODUCT(--(IFERROR(HOUR(Flights_2026_09_3033343536373456789101112[entry_hour]),-1)=HOUR(AF623)),--(IFERROR(Flights_2026_09_3033343536373456789101112[entry_sector],"")=AG623),--(IFERROR(Flights_2026_09_3033343536373456789101112[nfl],-1)&gt;=AH623),--(IFERROR(Flights_2026_09_3033343536373456789101112[nfl],-1)&lt;=IF(AH623=450,450,AH623+9)))</f>
        <v>0</v>
      </c>
    </row>
    <row r="624" spans="32:35" x14ac:dyDescent="0.2">
      <c r="AF624" s="2">
        <v>0.75</v>
      </c>
      <c r="AG624" t="s">
        <v>840</v>
      </c>
      <c r="AH624" s="17">
        <v>440</v>
      </c>
      <c r="AI624" s="17" cm="1">
        <f t="array" ref="AI624">SUMPRODUCT(--(IFERROR(HOUR(Flights_2026_09_3033343536373456789101112[entry_hour]),-1)=HOUR(AF624)),--(IFERROR(Flights_2026_09_3033343536373456789101112[entry_sector],"")=AG624),--(IFERROR(Flights_2026_09_3033343536373456789101112[nfl],-1)&gt;=AH624),--(IFERROR(Flights_2026_09_3033343536373456789101112[nfl],-1)&lt;=IF(AH624=450,450,AH624+9)))</f>
        <v>0</v>
      </c>
    </row>
    <row r="625" spans="32:35" x14ac:dyDescent="0.2">
      <c r="AF625" s="2">
        <v>0.75</v>
      </c>
      <c r="AG625" t="s">
        <v>840</v>
      </c>
      <c r="AH625" s="17">
        <v>450</v>
      </c>
      <c r="AI625" s="17" cm="1">
        <f t="array" ref="AI625">SUMPRODUCT(--(IFERROR(HOUR(Flights_2026_09_3033343536373456789101112[entry_hour]),-1)=HOUR(AF625)),--(IFERROR(Flights_2026_09_3033343536373456789101112[entry_sector],"")=AG625),--(IFERROR(Flights_2026_09_3033343536373456789101112[nfl],-1)&gt;=AH625),--(IFERROR(Flights_2026_09_3033343536373456789101112[nfl],-1)&lt;=IF(AH625=450,450,AH625+9)))</f>
        <v>1</v>
      </c>
    </row>
    <row r="626" spans="32:35" x14ac:dyDescent="0.2">
      <c r="AF626" s="2">
        <v>0.75</v>
      </c>
      <c r="AG626" t="s">
        <v>747</v>
      </c>
      <c r="AH626" s="17">
        <v>200</v>
      </c>
      <c r="AI626" s="17" cm="1">
        <f t="array" ref="AI626">SUMPRODUCT(--(IFERROR(HOUR(Flights_2026_09_3033343536373456789101112[entry_hour]),-1)=HOUR(AF626)),--(IFERROR(Flights_2026_09_3033343536373456789101112[entry_sector],"")=AG626),--(IFERROR(Flights_2026_09_3033343536373456789101112[nfl],-1)&gt;=AH626),--(IFERROR(Flights_2026_09_3033343536373456789101112[nfl],-1)&lt;=IF(AH626=450,450,AH626+9)))</f>
        <v>0</v>
      </c>
    </row>
    <row r="627" spans="32:35" x14ac:dyDescent="0.2">
      <c r="AF627" s="2">
        <v>0.75</v>
      </c>
      <c r="AG627" t="s">
        <v>747</v>
      </c>
      <c r="AH627" s="17">
        <v>210</v>
      </c>
      <c r="AI627" s="17" cm="1">
        <f t="array" ref="AI627">SUMPRODUCT(--(IFERROR(HOUR(Flights_2026_09_3033343536373456789101112[entry_hour]),-1)=HOUR(AF627)),--(IFERROR(Flights_2026_09_3033343536373456789101112[entry_sector],"")=AG627),--(IFERROR(Flights_2026_09_3033343536373456789101112[nfl],-1)&gt;=AH627),--(IFERROR(Flights_2026_09_3033343536373456789101112[nfl],-1)&lt;=IF(AH627=450,450,AH627+9)))</f>
        <v>0</v>
      </c>
    </row>
    <row r="628" spans="32:35" x14ac:dyDescent="0.2">
      <c r="AF628" s="2">
        <v>0.75</v>
      </c>
      <c r="AG628" t="s">
        <v>747</v>
      </c>
      <c r="AH628" s="17">
        <v>220</v>
      </c>
      <c r="AI628" s="17" cm="1">
        <f t="array" ref="AI628">SUMPRODUCT(--(IFERROR(HOUR(Flights_2026_09_3033343536373456789101112[entry_hour]),-1)=HOUR(AF628)),--(IFERROR(Flights_2026_09_3033343536373456789101112[entry_sector],"")=AG628),--(IFERROR(Flights_2026_09_3033343536373456789101112[nfl],-1)&gt;=AH628),--(IFERROR(Flights_2026_09_3033343536373456789101112[nfl],-1)&lt;=IF(AH628=450,450,AH628+9)))</f>
        <v>0</v>
      </c>
    </row>
    <row r="629" spans="32:35" x14ac:dyDescent="0.2">
      <c r="AF629" s="2">
        <v>0.75</v>
      </c>
      <c r="AG629" t="s">
        <v>747</v>
      </c>
      <c r="AH629" s="17">
        <v>230</v>
      </c>
      <c r="AI629" s="17" cm="1">
        <f t="array" ref="AI629">SUMPRODUCT(--(IFERROR(HOUR(Flights_2026_09_3033343536373456789101112[entry_hour]),-1)=HOUR(AF629)),--(IFERROR(Flights_2026_09_3033343536373456789101112[entry_sector],"")=AG629),--(IFERROR(Flights_2026_09_3033343536373456789101112[nfl],-1)&gt;=AH629),--(IFERROR(Flights_2026_09_3033343536373456789101112[nfl],-1)&lt;=IF(AH629=450,450,AH629+9)))</f>
        <v>0</v>
      </c>
    </row>
    <row r="630" spans="32:35" x14ac:dyDescent="0.2">
      <c r="AF630" s="2">
        <v>0.75</v>
      </c>
      <c r="AG630" t="s">
        <v>747</v>
      </c>
      <c r="AH630" s="17">
        <v>240</v>
      </c>
      <c r="AI630" s="17" cm="1">
        <f t="array" ref="AI630">SUMPRODUCT(--(IFERROR(HOUR(Flights_2026_09_3033343536373456789101112[entry_hour]),-1)=HOUR(AF630)),--(IFERROR(Flights_2026_09_3033343536373456789101112[entry_sector],"")=AG630),--(IFERROR(Flights_2026_09_3033343536373456789101112[nfl],-1)&gt;=AH630),--(IFERROR(Flights_2026_09_3033343536373456789101112[nfl],-1)&lt;=IF(AH630=450,450,AH630+9)))</f>
        <v>0</v>
      </c>
    </row>
    <row r="631" spans="32:35" x14ac:dyDescent="0.2">
      <c r="AF631" s="2">
        <v>0.75</v>
      </c>
      <c r="AG631" t="s">
        <v>747</v>
      </c>
      <c r="AH631" s="17">
        <v>250</v>
      </c>
      <c r="AI631" s="17" cm="1">
        <f t="array" ref="AI631">SUMPRODUCT(--(IFERROR(HOUR(Flights_2026_09_3033343536373456789101112[entry_hour]),-1)=HOUR(AF631)),--(IFERROR(Flights_2026_09_3033343536373456789101112[entry_sector],"")=AG631),--(IFERROR(Flights_2026_09_3033343536373456789101112[nfl],-1)&gt;=AH631),--(IFERROR(Flights_2026_09_3033343536373456789101112[nfl],-1)&lt;=IF(AH631=450,450,AH631+9)))</f>
        <v>0</v>
      </c>
    </row>
    <row r="632" spans="32:35" x14ac:dyDescent="0.2">
      <c r="AF632" s="2">
        <v>0.75</v>
      </c>
      <c r="AG632" t="s">
        <v>747</v>
      </c>
      <c r="AH632" s="17">
        <v>260</v>
      </c>
      <c r="AI632" s="17" cm="1">
        <f t="array" ref="AI632">SUMPRODUCT(--(IFERROR(HOUR(Flights_2026_09_3033343536373456789101112[entry_hour]),-1)=HOUR(AF632)),--(IFERROR(Flights_2026_09_3033343536373456789101112[entry_sector],"")=AG632),--(IFERROR(Flights_2026_09_3033343536373456789101112[nfl],-1)&gt;=AH632),--(IFERROR(Flights_2026_09_3033343536373456789101112[nfl],-1)&lt;=IF(AH632=450,450,AH632+9)))</f>
        <v>0</v>
      </c>
    </row>
    <row r="633" spans="32:35" x14ac:dyDescent="0.2">
      <c r="AF633" s="2">
        <v>0.75</v>
      </c>
      <c r="AG633" t="s">
        <v>747</v>
      </c>
      <c r="AH633" s="17">
        <v>270</v>
      </c>
      <c r="AI633" s="17" cm="1">
        <f t="array" ref="AI633">SUMPRODUCT(--(IFERROR(HOUR(Flights_2026_09_3033343536373456789101112[entry_hour]),-1)=HOUR(AF633)),--(IFERROR(Flights_2026_09_3033343536373456789101112[entry_sector],"")=AG633),--(IFERROR(Flights_2026_09_3033343536373456789101112[nfl],-1)&gt;=AH633),--(IFERROR(Flights_2026_09_3033343536373456789101112[nfl],-1)&lt;=IF(AH633=450,450,AH633+9)))</f>
        <v>0</v>
      </c>
    </row>
    <row r="634" spans="32:35" x14ac:dyDescent="0.2">
      <c r="AF634" s="2">
        <v>0.75</v>
      </c>
      <c r="AG634" t="s">
        <v>747</v>
      </c>
      <c r="AH634" s="17">
        <v>280</v>
      </c>
      <c r="AI634" s="17" cm="1">
        <f t="array" ref="AI634">SUMPRODUCT(--(IFERROR(HOUR(Flights_2026_09_3033343536373456789101112[entry_hour]),-1)=HOUR(AF634)),--(IFERROR(Flights_2026_09_3033343536373456789101112[entry_sector],"")=AG634),--(IFERROR(Flights_2026_09_3033343536373456789101112[nfl],-1)&gt;=AH634),--(IFERROR(Flights_2026_09_3033343536373456789101112[nfl],-1)&lt;=IF(AH634=450,450,AH634+9)))</f>
        <v>0</v>
      </c>
    </row>
    <row r="635" spans="32:35" x14ac:dyDescent="0.2">
      <c r="AF635" s="2">
        <v>0.75</v>
      </c>
      <c r="AG635" t="s">
        <v>747</v>
      </c>
      <c r="AH635" s="17">
        <v>290</v>
      </c>
      <c r="AI635" s="17" cm="1">
        <f t="array" ref="AI635">SUMPRODUCT(--(IFERROR(HOUR(Flights_2026_09_3033343536373456789101112[entry_hour]),-1)=HOUR(AF635)),--(IFERROR(Flights_2026_09_3033343536373456789101112[entry_sector],"")=AG635),--(IFERROR(Flights_2026_09_3033343536373456789101112[nfl],-1)&gt;=AH635),--(IFERROR(Flights_2026_09_3033343536373456789101112[nfl],-1)&lt;=IF(AH635=450,450,AH635+9)))</f>
        <v>0</v>
      </c>
    </row>
    <row r="636" spans="32:35" x14ac:dyDescent="0.2">
      <c r="AF636" s="2">
        <v>0.75</v>
      </c>
      <c r="AG636" t="s">
        <v>747</v>
      </c>
      <c r="AH636" s="17">
        <v>300</v>
      </c>
      <c r="AI636" s="17" cm="1">
        <f t="array" ref="AI636">SUMPRODUCT(--(IFERROR(HOUR(Flights_2026_09_3033343536373456789101112[entry_hour]),-1)=HOUR(AF636)),--(IFERROR(Flights_2026_09_3033343536373456789101112[entry_sector],"")=AG636),--(IFERROR(Flights_2026_09_3033343536373456789101112[nfl],-1)&gt;=AH636),--(IFERROR(Flights_2026_09_3033343536373456789101112[nfl],-1)&lt;=IF(AH636=450,450,AH636+9)))</f>
        <v>0</v>
      </c>
    </row>
    <row r="637" spans="32:35" x14ac:dyDescent="0.2">
      <c r="AF637" s="2">
        <v>0.75</v>
      </c>
      <c r="AG637" t="s">
        <v>747</v>
      </c>
      <c r="AH637" s="17">
        <v>310</v>
      </c>
      <c r="AI637" s="17" cm="1">
        <f t="array" ref="AI637">SUMPRODUCT(--(IFERROR(HOUR(Flights_2026_09_3033343536373456789101112[entry_hour]),-1)=HOUR(AF637)),--(IFERROR(Flights_2026_09_3033343536373456789101112[entry_sector],"")=AG637),--(IFERROR(Flights_2026_09_3033343536373456789101112[nfl],-1)&gt;=AH637),--(IFERROR(Flights_2026_09_3033343536373456789101112[nfl],-1)&lt;=IF(AH637=450,450,AH637+9)))</f>
        <v>0</v>
      </c>
    </row>
    <row r="638" spans="32:35" x14ac:dyDescent="0.2">
      <c r="AF638" s="2">
        <v>0.75</v>
      </c>
      <c r="AG638" t="s">
        <v>747</v>
      </c>
      <c r="AH638" s="17">
        <v>320</v>
      </c>
      <c r="AI638" s="17" cm="1">
        <f t="array" ref="AI638">SUMPRODUCT(--(IFERROR(HOUR(Flights_2026_09_3033343536373456789101112[entry_hour]),-1)=HOUR(AF638)),--(IFERROR(Flights_2026_09_3033343536373456789101112[entry_sector],"")=AG638),--(IFERROR(Flights_2026_09_3033343536373456789101112[nfl],-1)&gt;=AH638),--(IFERROR(Flights_2026_09_3033343536373456789101112[nfl],-1)&lt;=IF(AH638=450,450,AH638+9)))</f>
        <v>0</v>
      </c>
    </row>
    <row r="639" spans="32:35" x14ac:dyDescent="0.2">
      <c r="AF639" s="2">
        <v>0.75</v>
      </c>
      <c r="AG639" t="s">
        <v>747</v>
      </c>
      <c r="AH639" s="17">
        <v>330</v>
      </c>
      <c r="AI639" s="17" cm="1">
        <f t="array" ref="AI639">SUMPRODUCT(--(IFERROR(HOUR(Flights_2026_09_3033343536373456789101112[entry_hour]),-1)=HOUR(AF639)),--(IFERROR(Flights_2026_09_3033343536373456789101112[entry_sector],"")=AG639),--(IFERROR(Flights_2026_09_3033343536373456789101112[nfl],-1)&gt;=AH639),--(IFERROR(Flights_2026_09_3033343536373456789101112[nfl],-1)&lt;=IF(AH639=450,450,AH639+9)))</f>
        <v>0</v>
      </c>
    </row>
    <row r="640" spans="32:35" x14ac:dyDescent="0.2">
      <c r="AF640" s="2">
        <v>0.75</v>
      </c>
      <c r="AG640" t="s">
        <v>747</v>
      </c>
      <c r="AH640" s="17">
        <v>340</v>
      </c>
      <c r="AI640" s="17" cm="1">
        <f t="array" ref="AI640">SUMPRODUCT(--(IFERROR(HOUR(Flights_2026_09_3033343536373456789101112[entry_hour]),-1)=HOUR(AF640)),--(IFERROR(Flights_2026_09_3033343536373456789101112[entry_sector],"")=AG640),--(IFERROR(Flights_2026_09_3033343536373456789101112[nfl],-1)&gt;=AH640),--(IFERROR(Flights_2026_09_3033343536373456789101112[nfl],-1)&lt;=IF(AH640=450,450,AH640+9)))</f>
        <v>0</v>
      </c>
    </row>
    <row r="641" spans="32:35" x14ac:dyDescent="0.2">
      <c r="AF641" s="2">
        <v>0.75</v>
      </c>
      <c r="AG641" t="s">
        <v>747</v>
      </c>
      <c r="AH641" s="17">
        <v>350</v>
      </c>
      <c r="AI641" s="17" cm="1">
        <f t="array" ref="AI641">SUMPRODUCT(--(IFERROR(HOUR(Flights_2026_09_3033343536373456789101112[entry_hour]),-1)=HOUR(AF641)),--(IFERROR(Flights_2026_09_3033343536373456789101112[entry_sector],"")=AG641),--(IFERROR(Flights_2026_09_3033343536373456789101112[nfl],-1)&gt;=AH641),--(IFERROR(Flights_2026_09_3033343536373456789101112[nfl],-1)&lt;=IF(AH641=450,450,AH641+9)))</f>
        <v>0</v>
      </c>
    </row>
    <row r="642" spans="32:35" x14ac:dyDescent="0.2">
      <c r="AF642" s="2">
        <v>0.75</v>
      </c>
      <c r="AG642" t="s">
        <v>747</v>
      </c>
      <c r="AH642" s="17">
        <v>360</v>
      </c>
      <c r="AI642" s="17" cm="1">
        <f t="array" ref="AI642">SUMPRODUCT(--(IFERROR(HOUR(Flights_2026_09_3033343536373456789101112[entry_hour]),-1)=HOUR(AF642)),--(IFERROR(Flights_2026_09_3033343536373456789101112[entry_sector],"")=AG642),--(IFERROR(Flights_2026_09_3033343536373456789101112[nfl],-1)&gt;=AH642),--(IFERROR(Flights_2026_09_3033343536373456789101112[nfl],-1)&lt;=IF(AH642=450,450,AH642+9)))</f>
        <v>0</v>
      </c>
    </row>
    <row r="643" spans="32:35" x14ac:dyDescent="0.2">
      <c r="AF643" s="2">
        <v>0.75</v>
      </c>
      <c r="AG643" t="s">
        <v>747</v>
      </c>
      <c r="AH643" s="17">
        <v>370</v>
      </c>
      <c r="AI643" s="17" cm="1">
        <f t="array" ref="AI643">SUMPRODUCT(--(IFERROR(HOUR(Flights_2026_09_3033343536373456789101112[entry_hour]),-1)=HOUR(AF643)),--(IFERROR(Flights_2026_09_3033343536373456789101112[entry_sector],"")=AG643),--(IFERROR(Flights_2026_09_3033343536373456789101112[nfl],-1)&gt;=AH643),--(IFERROR(Flights_2026_09_3033343536373456789101112[nfl],-1)&lt;=IF(AH643=450,450,AH643+9)))</f>
        <v>0</v>
      </c>
    </row>
    <row r="644" spans="32:35" x14ac:dyDescent="0.2">
      <c r="AF644" s="2">
        <v>0.75</v>
      </c>
      <c r="AG644" t="s">
        <v>747</v>
      </c>
      <c r="AH644" s="17">
        <v>380</v>
      </c>
      <c r="AI644" s="17" cm="1">
        <f t="array" ref="AI644">SUMPRODUCT(--(IFERROR(HOUR(Flights_2026_09_3033343536373456789101112[entry_hour]),-1)=HOUR(AF644)),--(IFERROR(Flights_2026_09_3033343536373456789101112[entry_sector],"")=AG644),--(IFERROR(Flights_2026_09_3033343536373456789101112[nfl],-1)&gt;=AH644),--(IFERROR(Flights_2026_09_3033343536373456789101112[nfl],-1)&lt;=IF(AH644=450,450,AH644+9)))</f>
        <v>1</v>
      </c>
    </row>
    <row r="645" spans="32:35" x14ac:dyDescent="0.2">
      <c r="AF645" s="2">
        <v>0.75</v>
      </c>
      <c r="AG645" t="s">
        <v>747</v>
      </c>
      <c r="AH645" s="17">
        <v>390</v>
      </c>
      <c r="AI645" s="17" cm="1">
        <f t="array" ref="AI645">SUMPRODUCT(--(IFERROR(HOUR(Flights_2026_09_3033343536373456789101112[entry_hour]),-1)=HOUR(AF645)),--(IFERROR(Flights_2026_09_3033343536373456789101112[entry_sector],"")=AG645),--(IFERROR(Flights_2026_09_3033343536373456789101112[nfl],-1)&gt;=AH645),--(IFERROR(Flights_2026_09_3033343536373456789101112[nfl],-1)&lt;=IF(AH645=450,450,AH645+9)))</f>
        <v>0</v>
      </c>
    </row>
    <row r="646" spans="32:35" x14ac:dyDescent="0.2">
      <c r="AF646" s="2">
        <v>0.75</v>
      </c>
      <c r="AG646" t="s">
        <v>747</v>
      </c>
      <c r="AH646" s="17">
        <v>400</v>
      </c>
      <c r="AI646" s="17" cm="1">
        <f t="array" ref="AI646">SUMPRODUCT(--(IFERROR(HOUR(Flights_2026_09_3033343536373456789101112[entry_hour]),-1)=HOUR(AF646)),--(IFERROR(Flights_2026_09_3033343536373456789101112[entry_sector],"")=AG646),--(IFERROR(Flights_2026_09_3033343536373456789101112[nfl],-1)&gt;=AH646),--(IFERROR(Flights_2026_09_3033343536373456789101112[nfl],-1)&lt;=IF(AH646=450,450,AH646+9)))</f>
        <v>0</v>
      </c>
    </row>
    <row r="647" spans="32:35" x14ac:dyDescent="0.2">
      <c r="AF647" s="2">
        <v>0.75</v>
      </c>
      <c r="AG647" t="s">
        <v>747</v>
      </c>
      <c r="AH647" s="17">
        <v>410</v>
      </c>
      <c r="AI647" s="17" cm="1">
        <f t="array" ref="AI647">SUMPRODUCT(--(IFERROR(HOUR(Flights_2026_09_3033343536373456789101112[entry_hour]),-1)=HOUR(AF647)),--(IFERROR(Flights_2026_09_3033343536373456789101112[entry_sector],"")=AG647),--(IFERROR(Flights_2026_09_3033343536373456789101112[nfl],-1)&gt;=AH647),--(IFERROR(Flights_2026_09_3033343536373456789101112[nfl],-1)&lt;=IF(AH647=450,450,AH647+9)))</f>
        <v>0</v>
      </c>
    </row>
    <row r="648" spans="32:35" x14ac:dyDescent="0.2">
      <c r="AF648" s="2">
        <v>0.75</v>
      </c>
      <c r="AG648" t="s">
        <v>747</v>
      </c>
      <c r="AH648" s="17">
        <v>420</v>
      </c>
      <c r="AI648" s="17" cm="1">
        <f t="array" ref="AI648">SUMPRODUCT(--(IFERROR(HOUR(Flights_2026_09_3033343536373456789101112[entry_hour]),-1)=HOUR(AF648)),--(IFERROR(Flights_2026_09_3033343536373456789101112[entry_sector],"")=AG648),--(IFERROR(Flights_2026_09_3033343536373456789101112[nfl],-1)&gt;=AH648),--(IFERROR(Flights_2026_09_3033343536373456789101112[nfl],-1)&lt;=IF(AH648=450,450,AH648+9)))</f>
        <v>0</v>
      </c>
    </row>
    <row r="649" spans="32:35" x14ac:dyDescent="0.2">
      <c r="AF649" s="2">
        <v>0.75</v>
      </c>
      <c r="AG649" t="s">
        <v>747</v>
      </c>
      <c r="AH649" s="17">
        <v>430</v>
      </c>
      <c r="AI649" s="17" cm="1">
        <f t="array" ref="AI649">SUMPRODUCT(--(IFERROR(HOUR(Flights_2026_09_3033343536373456789101112[entry_hour]),-1)=HOUR(AF649)),--(IFERROR(Flights_2026_09_3033343536373456789101112[entry_sector],"")=AG649),--(IFERROR(Flights_2026_09_3033343536373456789101112[nfl],-1)&gt;=AH649),--(IFERROR(Flights_2026_09_3033343536373456789101112[nfl],-1)&lt;=IF(AH649=450,450,AH649+9)))</f>
        <v>0</v>
      </c>
    </row>
    <row r="650" spans="32:35" x14ac:dyDescent="0.2">
      <c r="AF650" s="2">
        <v>0.75</v>
      </c>
      <c r="AG650" t="s">
        <v>747</v>
      </c>
      <c r="AH650" s="17">
        <v>440</v>
      </c>
      <c r="AI650" s="17" cm="1">
        <f t="array" ref="AI650">SUMPRODUCT(--(IFERROR(HOUR(Flights_2026_09_3033343536373456789101112[entry_hour]),-1)=HOUR(AF650)),--(IFERROR(Flights_2026_09_3033343536373456789101112[entry_sector],"")=AG650),--(IFERROR(Flights_2026_09_3033343536373456789101112[nfl],-1)&gt;=AH650),--(IFERROR(Flights_2026_09_3033343536373456789101112[nfl],-1)&lt;=IF(AH650=450,450,AH650+9)))</f>
        <v>0</v>
      </c>
    </row>
    <row r="651" spans="32:35" x14ac:dyDescent="0.2">
      <c r="AF651" s="2">
        <v>0.75</v>
      </c>
      <c r="AG651" t="s">
        <v>747</v>
      </c>
      <c r="AH651" s="17">
        <v>450</v>
      </c>
      <c r="AI651" s="17" cm="1">
        <f t="array" ref="AI651">SUMPRODUCT(--(IFERROR(HOUR(Flights_2026_09_3033343536373456789101112[entry_hour]),-1)=HOUR(AF651)),--(IFERROR(Flights_2026_09_3033343536373456789101112[entry_sector],"")=AG651),--(IFERROR(Flights_2026_09_3033343536373456789101112[nfl],-1)&gt;=AH651),--(IFERROR(Flights_2026_09_3033343536373456789101112[nfl],-1)&lt;=IF(AH651=450,450,AH651+9)))</f>
        <v>0</v>
      </c>
    </row>
    <row r="652" spans="32:35" x14ac:dyDescent="0.2">
      <c r="AF652" s="2">
        <v>0.79166666666666663</v>
      </c>
      <c r="AG652" t="s">
        <v>743</v>
      </c>
      <c r="AH652" s="17">
        <v>200</v>
      </c>
      <c r="AI652" s="17" cm="1">
        <f t="array" ref="AI652">SUMPRODUCT(--(IFERROR(HOUR(Flights_2026_09_3033343536373456789101112[entry_hour]),-1)=HOUR(AF652)),--(IFERROR(Flights_2026_09_3033343536373456789101112[entry_sector],"")=AG652),--(IFERROR(Flights_2026_09_3033343536373456789101112[nfl],-1)&gt;=AH652),--(IFERROR(Flights_2026_09_3033343536373456789101112[nfl],-1)&lt;=IF(AH652=450,450,AH652+9)))</f>
        <v>0</v>
      </c>
    </row>
    <row r="653" spans="32:35" x14ac:dyDescent="0.2">
      <c r="AF653" s="2">
        <v>0.79166666666666663</v>
      </c>
      <c r="AG653" t="s">
        <v>743</v>
      </c>
      <c r="AH653" s="17">
        <v>210</v>
      </c>
      <c r="AI653" s="17" cm="1">
        <f t="array" ref="AI653">SUMPRODUCT(--(IFERROR(HOUR(Flights_2026_09_3033343536373456789101112[entry_hour]),-1)=HOUR(AF653)),--(IFERROR(Flights_2026_09_3033343536373456789101112[entry_sector],"")=AG653),--(IFERROR(Flights_2026_09_3033343536373456789101112[nfl],-1)&gt;=AH653),--(IFERROR(Flights_2026_09_3033343536373456789101112[nfl],-1)&lt;=IF(AH653=450,450,AH653+9)))</f>
        <v>0</v>
      </c>
    </row>
    <row r="654" spans="32:35" x14ac:dyDescent="0.2">
      <c r="AF654" s="2">
        <v>0.79166666666666663</v>
      </c>
      <c r="AG654" t="s">
        <v>743</v>
      </c>
      <c r="AH654" s="17">
        <v>220</v>
      </c>
      <c r="AI654" s="17" cm="1">
        <f t="array" ref="AI654">SUMPRODUCT(--(IFERROR(HOUR(Flights_2026_09_3033343536373456789101112[entry_hour]),-1)=HOUR(AF654)),--(IFERROR(Flights_2026_09_3033343536373456789101112[entry_sector],"")=AG654),--(IFERROR(Flights_2026_09_3033343536373456789101112[nfl],-1)&gt;=AH654),--(IFERROR(Flights_2026_09_3033343536373456789101112[nfl],-1)&lt;=IF(AH654=450,450,AH654+9)))</f>
        <v>0</v>
      </c>
    </row>
    <row r="655" spans="32:35" x14ac:dyDescent="0.2">
      <c r="AF655" s="2">
        <v>0.79166666666666663</v>
      </c>
      <c r="AG655" t="s">
        <v>743</v>
      </c>
      <c r="AH655" s="17">
        <v>230</v>
      </c>
      <c r="AI655" s="17" cm="1">
        <f t="array" ref="AI655">SUMPRODUCT(--(IFERROR(HOUR(Flights_2026_09_3033343536373456789101112[entry_hour]),-1)=HOUR(AF655)),--(IFERROR(Flights_2026_09_3033343536373456789101112[entry_sector],"")=AG655),--(IFERROR(Flights_2026_09_3033343536373456789101112[nfl],-1)&gt;=AH655),--(IFERROR(Flights_2026_09_3033343536373456789101112[nfl],-1)&lt;=IF(AH655=450,450,AH655+9)))</f>
        <v>0</v>
      </c>
    </row>
    <row r="656" spans="32:35" x14ac:dyDescent="0.2">
      <c r="AF656" s="2">
        <v>0.79166666666666663</v>
      </c>
      <c r="AG656" t="s">
        <v>743</v>
      </c>
      <c r="AH656" s="17">
        <v>240</v>
      </c>
      <c r="AI656" s="17" cm="1">
        <f t="array" ref="AI656">SUMPRODUCT(--(IFERROR(HOUR(Flights_2026_09_3033343536373456789101112[entry_hour]),-1)=HOUR(AF656)),--(IFERROR(Flights_2026_09_3033343536373456789101112[entry_sector],"")=AG656),--(IFERROR(Flights_2026_09_3033343536373456789101112[nfl],-1)&gt;=AH656),--(IFERROR(Flights_2026_09_3033343536373456789101112[nfl],-1)&lt;=IF(AH656=450,450,AH656+9)))</f>
        <v>0</v>
      </c>
    </row>
    <row r="657" spans="32:35" x14ac:dyDescent="0.2">
      <c r="AF657" s="2">
        <v>0.79166666666666663</v>
      </c>
      <c r="AG657" t="s">
        <v>743</v>
      </c>
      <c r="AH657" s="17">
        <v>250</v>
      </c>
      <c r="AI657" s="17" cm="1">
        <f t="array" ref="AI657">SUMPRODUCT(--(IFERROR(HOUR(Flights_2026_09_3033343536373456789101112[entry_hour]),-1)=HOUR(AF657)),--(IFERROR(Flights_2026_09_3033343536373456789101112[entry_sector],"")=AG657),--(IFERROR(Flights_2026_09_3033343536373456789101112[nfl],-1)&gt;=AH657),--(IFERROR(Flights_2026_09_3033343536373456789101112[nfl],-1)&lt;=IF(AH657=450,450,AH657+9)))</f>
        <v>0</v>
      </c>
    </row>
    <row r="658" spans="32:35" x14ac:dyDescent="0.2">
      <c r="AF658" s="2">
        <v>0.79166666666666663</v>
      </c>
      <c r="AG658" t="s">
        <v>743</v>
      </c>
      <c r="AH658" s="17">
        <v>260</v>
      </c>
      <c r="AI658" s="17" cm="1">
        <f t="array" ref="AI658">SUMPRODUCT(--(IFERROR(HOUR(Flights_2026_09_3033343536373456789101112[entry_hour]),-1)=HOUR(AF658)),--(IFERROR(Flights_2026_09_3033343536373456789101112[entry_sector],"")=AG658),--(IFERROR(Flights_2026_09_3033343536373456789101112[nfl],-1)&gt;=AH658),--(IFERROR(Flights_2026_09_3033343536373456789101112[nfl],-1)&lt;=IF(AH658=450,450,AH658+9)))</f>
        <v>0</v>
      </c>
    </row>
    <row r="659" spans="32:35" x14ac:dyDescent="0.2">
      <c r="AF659" s="2">
        <v>0.79166666666666663</v>
      </c>
      <c r="AG659" t="s">
        <v>743</v>
      </c>
      <c r="AH659" s="17">
        <v>270</v>
      </c>
      <c r="AI659" s="17" cm="1">
        <f t="array" ref="AI659">SUMPRODUCT(--(IFERROR(HOUR(Flights_2026_09_3033343536373456789101112[entry_hour]),-1)=HOUR(AF659)),--(IFERROR(Flights_2026_09_3033343536373456789101112[entry_sector],"")=AG659),--(IFERROR(Flights_2026_09_3033343536373456789101112[nfl],-1)&gt;=AH659),--(IFERROR(Flights_2026_09_3033343536373456789101112[nfl],-1)&lt;=IF(AH659=450,450,AH659+9)))</f>
        <v>0</v>
      </c>
    </row>
    <row r="660" spans="32:35" x14ac:dyDescent="0.2">
      <c r="AF660" s="2">
        <v>0.79166666666666663</v>
      </c>
      <c r="AG660" t="s">
        <v>743</v>
      </c>
      <c r="AH660" s="17">
        <v>280</v>
      </c>
      <c r="AI660" s="17" cm="1">
        <f t="array" ref="AI660">SUMPRODUCT(--(IFERROR(HOUR(Flights_2026_09_3033343536373456789101112[entry_hour]),-1)=HOUR(AF660)),--(IFERROR(Flights_2026_09_3033343536373456789101112[entry_sector],"")=AG660),--(IFERROR(Flights_2026_09_3033343536373456789101112[nfl],-1)&gt;=AH660),--(IFERROR(Flights_2026_09_3033343536373456789101112[nfl],-1)&lt;=IF(AH660=450,450,AH660+9)))</f>
        <v>0</v>
      </c>
    </row>
    <row r="661" spans="32:35" x14ac:dyDescent="0.2">
      <c r="AF661" s="2">
        <v>0.79166666666666663</v>
      </c>
      <c r="AG661" t="s">
        <v>743</v>
      </c>
      <c r="AH661" s="17">
        <v>290</v>
      </c>
      <c r="AI661" s="17" cm="1">
        <f t="array" ref="AI661">SUMPRODUCT(--(IFERROR(HOUR(Flights_2026_09_3033343536373456789101112[entry_hour]),-1)=HOUR(AF661)),--(IFERROR(Flights_2026_09_3033343536373456789101112[entry_sector],"")=AG661),--(IFERROR(Flights_2026_09_3033343536373456789101112[nfl],-1)&gt;=AH661),--(IFERROR(Flights_2026_09_3033343536373456789101112[nfl],-1)&lt;=IF(AH661=450,450,AH661+9)))</f>
        <v>0</v>
      </c>
    </row>
    <row r="662" spans="32:35" x14ac:dyDescent="0.2">
      <c r="AF662" s="2">
        <v>0.79166666666666663</v>
      </c>
      <c r="AG662" t="s">
        <v>743</v>
      </c>
      <c r="AH662" s="17">
        <v>300</v>
      </c>
      <c r="AI662" s="17" cm="1">
        <f t="array" ref="AI662">SUMPRODUCT(--(IFERROR(HOUR(Flights_2026_09_3033343536373456789101112[entry_hour]),-1)=HOUR(AF662)),--(IFERROR(Flights_2026_09_3033343536373456789101112[entry_sector],"")=AG662),--(IFERROR(Flights_2026_09_3033343536373456789101112[nfl],-1)&gt;=AH662),--(IFERROR(Flights_2026_09_3033343536373456789101112[nfl],-1)&lt;=IF(AH662=450,450,AH662+9)))</f>
        <v>0</v>
      </c>
    </row>
    <row r="663" spans="32:35" x14ac:dyDescent="0.2">
      <c r="AF663" s="2">
        <v>0.79166666666666663</v>
      </c>
      <c r="AG663" t="s">
        <v>743</v>
      </c>
      <c r="AH663" s="17">
        <v>310</v>
      </c>
      <c r="AI663" s="17" cm="1">
        <f t="array" ref="AI663">SUMPRODUCT(--(IFERROR(HOUR(Flights_2026_09_3033343536373456789101112[entry_hour]),-1)=HOUR(AF663)),--(IFERROR(Flights_2026_09_3033343536373456789101112[entry_sector],"")=AG663),--(IFERROR(Flights_2026_09_3033343536373456789101112[nfl],-1)&gt;=AH663),--(IFERROR(Flights_2026_09_3033343536373456789101112[nfl],-1)&lt;=IF(AH663=450,450,AH663+9)))</f>
        <v>0</v>
      </c>
    </row>
    <row r="664" spans="32:35" x14ac:dyDescent="0.2">
      <c r="AF664" s="2">
        <v>0.79166666666666663</v>
      </c>
      <c r="AG664" t="s">
        <v>743</v>
      </c>
      <c r="AH664" s="17">
        <v>320</v>
      </c>
      <c r="AI664" s="17" cm="1">
        <f t="array" ref="AI664">SUMPRODUCT(--(IFERROR(HOUR(Flights_2026_09_3033343536373456789101112[entry_hour]),-1)=HOUR(AF664)),--(IFERROR(Flights_2026_09_3033343536373456789101112[entry_sector],"")=AG664),--(IFERROR(Flights_2026_09_3033343536373456789101112[nfl],-1)&gt;=AH664),--(IFERROR(Flights_2026_09_3033343536373456789101112[nfl],-1)&lt;=IF(AH664=450,450,AH664+9)))</f>
        <v>0</v>
      </c>
    </row>
    <row r="665" spans="32:35" x14ac:dyDescent="0.2">
      <c r="AF665" s="2">
        <v>0.79166666666666663</v>
      </c>
      <c r="AG665" t="s">
        <v>743</v>
      </c>
      <c r="AH665" s="17">
        <v>330</v>
      </c>
      <c r="AI665" s="17" cm="1">
        <f t="array" ref="AI665">SUMPRODUCT(--(IFERROR(HOUR(Flights_2026_09_3033343536373456789101112[entry_hour]),-1)=HOUR(AF665)),--(IFERROR(Flights_2026_09_3033343536373456789101112[entry_sector],"")=AG665),--(IFERROR(Flights_2026_09_3033343536373456789101112[nfl],-1)&gt;=AH665),--(IFERROR(Flights_2026_09_3033343536373456789101112[nfl],-1)&lt;=IF(AH665=450,450,AH665+9)))</f>
        <v>0</v>
      </c>
    </row>
    <row r="666" spans="32:35" x14ac:dyDescent="0.2">
      <c r="AF666" s="2">
        <v>0.79166666666666663</v>
      </c>
      <c r="AG666" t="s">
        <v>743</v>
      </c>
      <c r="AH666" s="17">
        <v>340</v>
      </c>
      <c r="AI666" s="17" cm="1">
        <f t="array" ref="AI666">SUMPRODUCT(--(IFERROR(HOUR(Flights_2026_09_3033343536373456789101112[entry_hour]),-1)=HOUR(AF666)),--(IFERROR(Flights_2026_09_3033343536373456789101112[entry_sector],"")=AG666),--(IFERROR(Flights_2026_09_3033343536373456789101112[nfl],-1)&gt;=AH666),--(IFERROR(Flights_2026_09_3033343536373456789101112[nfl],-1)&lt;=IF(AH666=450,450,AH666+9)))</f>
        <v>0</v>
      </c>
    </row>
    <row r="667" spans="32:35" x14ac:dyDescent="0.2">
      <c r="AF667" s="2">
        <v>0.79166666666666663</v>
      </c>
      <c r="AG667" t="s">
        <v>743</v>
      </c>
      <c r="AH667" s="17">
        <v>350</v>
      </c>
      <c r="AI667" s="17" cm="1">
        <f t="array" ref="AI667">SUMPRODUCT(--(IFERROR(HOUR(Flights_2026_09_3033343536373456789101112[entry_hour]),-1)=HOUR(AF667)),--(IFERROR(Flights_2026_09_3033343536373456789101112[entry_sector],"")=AG667),--(IFERROR(Flights_2026_09_3033343536373456789101112[nfl],-1)&gt;=AH667),--(IFERROR(Flights_2026_09_3033343536373456789101112[nfl],-1)&lt;=IF(AH667=450,450,AH667+9)))</f>
        <v>0</v>
      </c>
    </row>
    <row r="668" spans="32:35" x14ac:dyDescent="0.2">
      <c r="AF668" s="2">
        <v>0.79166666666666663</v>
      </c>
      <c r="AG668" t="s">
        <v>743</v>
      </c>
      <c r="AH668" s="17">
        <v>360</v>
      </c>
      <c r="AI668" s="17" cm="1">
        <f t="array" ref="AI668">SUMPRODUCT(--(IFERROR(HOUR(Flights_2026_09_3033343536373456789101112[entry_hour]),-1)=HOUR(AF668)),--(IFERROR(Flights_2026_09_3033343536373456789101112[entry_sector],"")=AG668),--(IFERROR(Flights_2026_09_3033343536373456789101112[nfl],-1)&gt;=AH668),--(IFERROR(Flights_2026_09_3033343536373456789101112[nfl],-1)&lt;=IF(AH668=450,450,AH668+9)))</f>
        <v>0</v>
      </c>
    </row>
    <row r="669" spans="32:35" x14ac:dyDescent="0.2">
      <c r="AF669" s="2">
        <v>0.79166666666666663</v>
      </c>
      <c r="AG669" t="s">
        <v>743</v>
      </c>
      <c r="AH669" s="17">
        <v>370</v>
      </c>
      <c r="AI669" s="17" cm="1">
        <f t="array" ref="AI669">SUMPRODUCT(--(IFERROR(HOUR(Flights_2026_09_3033343536373456789101112[entry_hour]),-1)=HOUR(AF669)),--(IFERROR(Flights_2026_09_3033343536373456789101112[entry_sector],"")=AG669),--(IFERROR(Flights_2026_09_3033343536373456789101112[nfl],-1)&gt;=AH669),--(IFERROR(Flights_2026_09_3033343536373456789101112[nfl],-1)&lt;=IF(AH669=450,450,AH669+9)))</f>
        <v>1</v>
      </c>
    </row>
    <row r="670" spans="32:35" x14ac:dyDescent="0.2">
      <c r="AF670" s="2">
        <v>0.79166666666666663</v>
      </c>
      <c r="AG670" t="s">
        <v>743</v>
      </c>
      <c r="AH670" s="17">
        <v>380</v>
      </c>
      <c r="AI670" s="17" cm="1">
        <f t="array" ref="AI670">SUMPRODUCT(--(IFERROR(HOUR(Flights_2026_09_3033343536373456789101112[entry_hour]),-1)=HOUR(AF670)),--(IFERROR(Flights_2026_09_3033343536373456789101112[entry_sector],"")=AG670),--(IFERROR(Flights_2026_09_3033343536373456789101112[nfl],-1)&gt;=AH670),--(IFERROR(Flights_2026_09_3033343536373456789101112[nfl],-1)&lt;=IF(AH670=450,450,AH670+9)))</f>
        <v>0</v>
      </c>
    </row>
    <row r="671" spans="32:35" x14ac:dyDescent="0.2">
      <c r="AF671" s="2">
        <v>0.79166666666666663</v>
      </c>
      <c r="AG671" t="s">
        <v>743</v>
      </c>
      <c r="AH671" s="17">
        <v>390</v>
      </c>
      <c r="AI671" s="17" cm="1">
        <f t="array" ref="AI671">SUMPRODUCT(--(IFERROR(HOUR(Flights_2026_09_3033343536373456789101112[entry_hour]),-1)=HOUR(AF671)),--(IFERROR(Flights_2026_09_3033343536373456789101112[entry_sector],"")=AG671),--(IFERROR(Flights_2026_09_3033343536373456789101112[nfl],-1)&gt;=AH671),--(IFERROR(Flights_2026_09_3033343536373456789101112[nfl],-1)&lt;=IF(AH671=450,450,AH671+9)))</f>
        <v>0</v>
      </c>
    </row>
    <row r="672" spans="32:35" x14ac:dyDescent="0.2">
      <c r="AF672" s="2">
        <v>0.79166666666666663</v>
      </c>
      <c r="AG672" t="s">
        <v>743</v>
      </c>
      <c r="AH672" s="17">
        <v>400</v>
      </c>
      <c r="AI672" s="17" cm="1">
        <f t="array" ref="AI672">SUMPRODUCT(--(IFERROR(HOUR(Flights_2026_09_3033343536373456789101112[entry_hour]),-1)=HOUR(AF672)),--(IFERROR(Flights_2026_09_3033343536373456789101112[entry_sector],"")=AG672),--(IFERROR(Flights_2026_09_3033343536373456789101112[nfl],-1)&gt;=AH672),--(IFERROR(Flights_2026_09_3033343536373456789101112[nfl],-1)&lt;=IF(AH672=450,450,AH672+9)))</f>
        <v>0</v>
      </c>
    </row>
    <row r="673" spans="32:35" x14ac:dyDescent="0.2">
      <c r="AF673" s="2">
        <v>0.79166666666666663</v>
      </c>
      <c r="AG673" t="s">
        <v>743</v>
      </c>
      <c r="AH673" s="17">
        <v>410</v>
      </c>
      <c r="AI673" s="17" cm="1">
        <f t="array" ref="AI673">SUMPRODUCT(--(IFERROR(HOUR(Flights_2026_09_3033343536373456789101112[entry_hour]),-1)=HOUR(AF673)),--(IFERROR(Flights_2026_09_3033343536373456789101112[entry_sector],"")=AG673),--(IFERROR(Flights_2026_09_3033343536373456789101112[nfl],-1)&gt;=AH673),--(IFERROR(Flights_2026_09_3033343536373456789101112[nfl],-1)&lt;=IF(AH673=450,450,AH673+9)))</f>
        <v>0</v>
      </c>
    </row>
    <row r="674" spans="32:35" x14ac:dyDescent="0.2">
      <c r="AF674" s="2">
        <v>0.79166666666666663</v>
      </c>
      <c r="AG674" t="s">
        <v>743</v>
      </c>
      <c r="AH674" s="17">
        <v>420</v>
      </c>
      <c r="AI674" s="17" cm="1">
        <f t="array" ref="AI674">SUMPRODUCT(--(IFERROR(HOUR(Flights_2026_09_3033343536373456789101112[entry_hour]),-1)=HOUR(AF674)),--(IFERROR(Flights_2026_09_3033343536373456789101112[entry_sector],"")=AG674),--(IFERROR(Flights_2026_09_3033343536373456789101112[nfl],-1)&gt;=AH674),--(IFERROR(Flights_2026_09_3033343536373456789101112[nfl],-1)&lt;=IF(AH674=450,450,AH674+9)))</f>
        <v>0</v>
      </c>
    </row>
    <row r="675" spans="32:35" x14ac:dyDescent="0.2">
      <c r="AF675" s="2">
        <v>0.79166666666666663</v>
      </c>
      <c r="AG675" t="s">
        <v>743</v>
      </c>
      <c r="AH675" s="17">
        <v>430</v>
      </c>
      <c r="AI675" s="17" cm="1">
        <f t="array" ref="AI675">SUMPRODUCT(--(IFERROR(HOUR(Flights_2026_09_3033343536373456789101112[entry_hour]),-1)=HOUR(AF675)),--(IFERROR(Flights_2026_09_3033343536373456789101112[entry_sector],"")=AG675),--(IFERROR(Flights_2026_09_3033343536373456789101112[nfl],-1)&gt;=AH675),--(IFERROR(Flights_2026_09_3033343536373456789101112[nfl],-1)&lt;=IF(AH675=450,450,AH675+9)))</f>
        <v>0</v>
      </c>
    </row>
    <row r="676" spans="32:35" x14ac:dyDescent="0.2">
      <c r="AF676" s="2">
        <v>0.79166666666666663</v>
      </c>
      <c r="AG676" t="s">
        <v>743</v>
      </c>
      <c r="AH676" s="17">
        <v>440</v>
      </c>
      <c r="AI676" s="17" cm="1">
        <f t="array" ref="AI676">SUMPRODUCT(--(IFERROR(HOUR(Flights_2026_09_3033343536373456789101112[entry_hour]),-1)=HOUR(AF676)),--(IFERROR(Flights_2026_09_3033343536373456789101112[entry_sector],"")=AG676),--(IFERROR(Flights_2026_09_3033343536373456789101112[nfl],-1)&gt;=AH676),--(IFERROR(Flights_2026_09_3033343536373456789101112[nfl],-1)&lt;=IF(AH676=450,450,AH676+9)))</f>
        <v>0</v>
      </c>
    </row>
    <row r="677" spans="32:35" x14ac:dyDescent="0.2">
      <c r="AF677" s="2">
        <v>0.79166666666666663</v>
      </c>
      <c r="AG677" t="s">
        <v>743</v>
      </c>
      <c r="AH677" s="17">
        <v>450</v>
      </c>
      <c r="AI677" s="17" cm="1">
        <f t="array" ref="AI677">SUMPRODUCT(--(IFERROR(HOUR(Flights_2026_09_3033343536373456789101112[entry_hour]),-1)=HOUR(AF677)),--(IFERROR(Flights_2026_09_3033343536373456789101112[entry_sector],"")=AG677),--(IFERROR(Flights_2026_09_3033343536373456789101112[nfl],-1)&gt;=AH677),--(IFERROR(Flights_2026_09_3033343536373456789101112[nfl],-1)&lt;=IF(AH677=450,450,AH677+9)))</f>
        <v>0</v>
      </c>
    </row>
    <row r="678" spans="32:35" x14ac:dyDescent="0.2">
      <c r="AF678" s="2">
        <v>0.79166666666666663</v>
      </c>
      <c r="AG678" t="s">
        <v>744</v>
      </c>
      <c r="AH678" s="17">
        <v>200</v>
      </c>
      <c r="AI678" s="17" cm="1">
        <f t="array" ref="AI678">SUMPRODUCT(--(IFERROR(HOUR(Flights_2026_09_3033343536373456789101112[entry_hour]),-1)=HOUR(AF678)),--(IFERROR(Flights_2026_09_3033343536373456789101112[entry_sector],"")=AG678),--(IFERROR(Flights_2026_09_3033343536373456789101112[nfl],-1)&gt;=AH678),--(IFERROR(Flights_2026_09_3033343536373456789101112[nfl],-1)&lt;=IF(AH678=450,450,AH678+9)))</f>
        <v>0</v>
      </c>
    </row>
    <row r="679" spans="32:35" x14ac:dyDescent="0.2">
      <c r="AF679" s="2">
        <v>0.79166666666666663</v>
      </c>
      <c r="AG679" t="s">
        <v>744</v>
      </c>
      <c r="AH679" s="17">
        <v>210</v>
      </c>
      <c r="AI679" s="17" cm="1">
        <f t="array" ref="AI679">SUMPRODUCT(--(IFERROR(HOUR(Flights_2026_09_3033343536373456789101112[entry_hour]),-1)=HOUR(AF679)),--(IFERROR(Flights_2026_09_3033343536373456789101112[entry_sector],"")=AG679),--(IFERROR(Flights_2026_09_3033343536373456789101112[nfl],-1)&gt;=AH679),--(IFERROR(Flights_2026_09_3033343536373456789101112[nfl],-1)&lt;=IF(AH679=450,450,AH679+9)))</f>
        <v>0</v>
      </c>
    </row>
    <row r="680" spans="32:35" x14ac:dyDescent="0.2">
      <c r="AF680" s="2">
        <v>0.79166666666666663</v>
      </c>
      <c r="AG680" t="s">
        <v>744</v>
      </c>
      <c r="AH680" s="17">
        <v>220</v>
      </c>
      <c r="AI680" s="17" cm="1">
        <f t="array" ref="AI680">SUMPRODUCT(--(IFERROR(HOUR(Flights_2026_09_3033343536373456789101112[entry_hour]),-1)=HOUR(AF680)),--(IFERROR(Flights_2026_09_3033343536373456789101112[entry_sector],"")=AG680),--(IFERROR(Flights_2026_09_3033343536373456789101112[nfl],-1)&gt;=AH680),--(IFERROR(Flights_2026_09_3033343536373456789101112[nfl],-1)&lt;=IF(AH680=450,450,AH680+9)))</f>
        <v>3</v>
      </c>
    </row>
    <row r="681" spans="32:35" x14ac:dyDescent="0.2">
      <c r="AF681" s="2">
        <v>0.79166666666666663</v>
      </c>
      <c r="AG681" t="s">
        <v>744</v>
      </c>
      <c r="AH681" s="17">
        <v>230</v>
      </c>
      <c r="AI681" s="17" cm="1">
        <f t="array" ref="AI681">SUMPRODUCT(--(IFERROR(HOUR(Flights_2026_09_3033343536373456789101112[entry_hour]),-1)=HOUR(AF681)),--(IFERROR(Flights_2026_09_3033343536373456789101112[entry_sector],"")=AG681),--(IFERROR(Flights_2026_09_3033343536373456789101112[nfl],-1)&gt;=AH681),--(IFERROR(Flights_2026_09_3033343536373456789101112[nfl],-1)&lt;=IF(AH681=450,450,AH681+9)))</f>
        <v>0</v>
      </c>
    </row>
    <row r="682" spans="32:35" x14ac:dyDescent="0.2">
      <c r="AF682" s="2">
        <v>0.79166666666666663</v>
      </c>
      <c r="AG682" t="s">
        <v>744</v>
      </c>
      <c r="AH682" s="17">
        <v>240</v>
      </c>
      <c r="AI682" s="17" cm="1">
        <f t="array" ref="AI682">SUMPRODUCT(--(IFERROR(HOUR(Flights_2026_09_3033343536373456789101112[entry_hour]),-1)=HOUR(AF682)),--(IFERROR(Flights_2026_09_3033343536373456789101112[entry_sector],"")=AG682),--(IFERROR(Flights_2026_09_3033343536373456789101112[nfl],-1)&gt;=AH682),--(IFERROR(Flights_2026_09_3033343536373456789101112[nfl],-1)&lt;=IF(AH682=450,450,AH682+9)))</f>
        <v>0</v>
      </c>
    </row>
    <row r="683" spans="32:35" x14ac:dyDescent="0.2">
      <c r="AF683" s="2">
        <v>0.79166666666666663</v>
      </c>
      <c r="AG683" t="s">
        <v>744</v>
      </c>
      <c r="AH683" s="17">
        <v>250</v>
      </c>
      <c r="AI683" s="17" cm="1">
        <f t="array" ref="AI683">SUMPRODUCT(--(IFERROR(HOUR(Flights_2026_09_3033343536373456789101112[entry_hour]),-1)=HOUR(AF683)),--(IFERROR(Flights_2026_09_3033343536373456789101112[entry_sector],"")=AG683),--(IFERROR(Flights_2026_09_3033343536373456789101112[nfl],-1)&gt;=AH683),--(IFERROR(Flights_2026_09_3033343536373456789101112[nfl],-1)&lt;=IF(AH683=450,450,AH683+9)))</f>
        <v>0</v>
      </c>
    </row>
    <row r="684" spans="32:35" x14ac:dyDescent="0.2">
      <c r="AF684" s="2">
        <v>0.79166666666666663</v>
      </c>
      <c r="AG684" t="s">
        <v>744</v>
      </c>
      <c r="AH684" s="17">
        <v>260</v>
      </c>
      <c r="AI684" s="17" cm="1">
        <f t="array" ref="AI684">SUMPRODUCT(--(IFERROR(HOUR(Flights_2026_09_3033343536373456789101112[entry_hour]),-1)=HOUR(AF684)),--(IFERROR(Flights_2026_09_3033343536373456789101112[entry_sector],"")=AG684),--(IFERROR(Flights_2026_09_3033343536373456789101112[nfl],-1)&gt;=AH684),--(IFERROR(Flights_2026_09_3033343536373456789101112[nfl],-1)&lt;=IF(AH684=450,450,AH684+9)))</f>
        <v>0</v>
      </c>
    </row>
    <row r="685" spans="32:35" x14ac:dyDescent="0.2">
      <c r="AF685" s="2">
        <v>0.79166666666666663</v>
      </c>
      <c r="AG685" t="s">
        <v>744</v>
      </c>
      <c r="AH685" s="17">
        <v>270</v>
      </c>
      <c r="AI685" s="17" cm="1">
        <f t="array" ref="AI685">SUMPRODUCT(--(IFERROR(HOUR(Flights_2026_09_3033343536373456789101112[entry_hour]),-1)=HOUR(AF685)),--(IFERROR(Flights_2026_09_3033343536373456789101112[entry_sector],"")=AG685),--(IFERROR(Flights_2026_09_3033343536373456789101112[nfl],-1)&gt;=AH685),--(IFERROR(Flights_2026_09_3033343536373456789101112[nfl],-1)&lt;=IF(AH685=450,450,AH685+9)))</f>
        <v>0</v>
      </c>
    </row>
    <row r="686" spans="32:35" x14ac:dyDescent="0.2">
      <c r="AF686" s="2">
        <v>0.79166666666666663</v>
      </c>
      <c r="AG686" t="s">
        <v>744</v>
      </c>
      <c r="AH686" s="17">
        <v>280</v>
      </c>
      <c r="AI686" s="17" cm="1">
        <f t="array" ref="AI686">SUMPRODUCT(--(IFERROR(HOUR(Flights_2026_09_3033343536373456789101112[entry_hour]),-1)=HOUR(AF686)),--(IFERROR(Flights_2026_09_3033343536373456789101112[entry_sector],"")=AG686),--(IFERROR(Flights_2026_09_3033343536373456789101112[nfl],-1)&gt;=AH686),--(IFERROR(Flights_2026_09_3033343536373456789101112[nfl],-1)&lt;=IF(AH686=450,450,AH686+9)))</f>
        <v>0</v>
      </c>
    </row>
    <row r="687" spans="32:35" x14ac:dyDescent="0.2">
      <c r="AF687" s="2">
        <v>0.79166666666666663</v>
      </c>
      <c r="AG687" t="s">
        <v>744</v>
      </c>
      <c r="AH687" s="17">
        <v>290</v>
      </c>
      <c r="AI687" s="17" cm="1">
        <f t="array" ref="AI687">SUMPRODUCT(--(IFERROR(HOUR(Flights_2026_09_3033343536373456789101112[entry_hour]),-1)=HOUR(AF687)),--(IFERROR(Flights_2026_09_3033343536373456789101112[entry_sector],"")=AG687),--(IFERROR(Flights_2026_09_3033343536373456789101112[nfl],-1)&gt;=AH687),--(IFERROR(Flights_2026_09_3033343536373456789101112[nfl],-1)&lt;=IF(AH687=450,450,AH687+9)))</f>
        <v>0</v>
      </c>
    </row>
    <row r="688" spans="32:35" x14ac:dyDescent="0.2">
      <c r="AF688" s="2">
        <v>0.79166666666666663</v>
      </c>
      <c r="AG688" t="s">
        <v>744</v>
      </c>
      <c r="AH688" s="17">
        <v>300</v>
      </c>
      <c r="AI688" s="17" cm="1">
        <f t="array" ref="AI688">SUMPRODUCT(--(IFERROR(HOUR(Flights_2026_09_3033343536373456789101112[entry_hour]),-1)=HOUR(AF688)),--(IFERROR(Flights_2026_09_3033343536373456789101112[entry_sector],"")=AG688),--(IFERROR(Flights_2026_09_3033343536373456789101112[nfl],-1)&gt;=AH688),--(IFERROR(Flights_2026_09_3033343536373456789101112[nfl],-1)&lt;=IF(AH688=450,450,AH688+9)))</f>
        <v>0</v>
      </c>
    </row>
    <row r="689" spans="32:35" x14ac:dyDescent="0.2">
      <c r="AF689" s="2">
        <v>0.79166666666666663</v>
      </c>
      <c r="AG689" t="s">
        <v>744</v>
      </c>
      <c r="AH689" s="17">
        <v>310</v>
      </c>
      <c r="AI689" s="17" cm="1">
        <f t="array" ref="AI689">SUMPRODUCT(--(IFERROR(HOUR(Flights_2026_09_3033343536373456789101112[entry_hour]),-1)=HOUR(AF689)),--(IFERROR(Flights_2026_09_3033343536373456789101112[entry_sector],"")=AG689),--(IFERROR(Flights_2026_09_3033343536373456789101112[nfl],-1)&gt;=AH689),--(IFERROR(Flights_2026_09_3033343536373456789101112[nfl],-1)&lt;=IF(AH689=450,450,AH689+9)))</f>
        <v>0</v>
      </c>
    </row>
    <row r="690" spans="32:35" x14ac:dyDescent="0.2">
      <c r="AF690" s="2">
        <v>0.79166666666666663</v>
      </c>
      <c r="AG690" t="s">
        <v>744</v>
      </c>
      <c r="AH690" s="17">
        <v>320</v>
      </c>
      <c r="AI690" s="17" cm="1">
        <f t="array" ref="AI690">SUMPRODUCT(--(IFERROR(HOUR(Flights_2026_09_3033343536373456789101112[entry_hour]),-1)=HOUR(AF690)),--(IFERROR(Flights_2026_09_3033343536373456789101112[entry_sector],"")=AG690),--(IFERROR(Flights_2026_09_3033343536373456789101112[nfl],-1)&gt;=AH690),--(IFERROR(Flights_2026_09_3033343536373456789101112[nfl],-1)&lt;=IF(AH690=450,450,AH690+9)))</f>
        <v>0</v>
      </c>
    </row>
    <row r="691" spans="32:35" x14ac:dyDescent="0.2">
      <c r="AF691" s="2">
        <v>0.79166666666666663</v>
      </c>
      <c r="AG691" t="s">
        <v>744</v>
      </c>
      <c r="AH691" s="17">
        <v>330</v>
      </c>
      <c r="AI691" s="17" cm="1">
        <f t="array" ref="AI691">SUMPRODUCT(--(IFERROR(HOUR(Flights_2026_09_3033343536373456789101112[entry_hour]),-1)=HOUR(AF691)),--(IFERROR(Flights_2026_09_3033343536373456789101112[entry_sector],"")=AG691),--(IFERROR(Flights_2026_09_3033343536373456789101112[nfl],-1)&gt;=AH691),--(IFERROR(Flights_2026_09_3033343536373456789101112[nfl],-1)&lt;=IF(AH691=450,450,AH691+9)))</f>
        <v>0</v>
      </c>
    </row>
    <row r="692" spans="32:35" x14ac:dyDescent="0.2">
      <c r="AF692" s="2">
        <v>0.79166666666666663</v>
      </c>
      <c r="AG692" t="s">
        <v>744</v>
      </c>
      <c r="AH692" s="17">
        <v>340</v>
      </c>
      <c r="AI692" s="17" cm="1">
        <f t="array" ref="AI692">SUMPRODUCT(--(IFERROR(HOUR(Flights_2026_09_3033343536373456789101112[entry_hour]),-1)=HOUR(AF692)),--(IFERROR(Flights_2026_09_3033343536373456789101112[entry_sector],"")=AG692),--(IFERROR(Flights_2026_09_3033343536373456789101112[nfl],-1)&gt;=AH692),--(IFERROR(Flights_2026_09_3033343536373456789101112[nfl],-1)&lt;=IF(AH692=450,450,AH692+9)))</f>
        <v>0</v>
      </c>
    </row>
    <row r="693" spans="32:35" x14ac:dyDescent="0.2">
      <c r="AF693" s="2">
        <v>0.79166666666666663</v>
      </c>
      <c r="AG693" t="s">
        <v>744</v>
      </c>
      <c r="AH693" s="17">
        <v>350</v>
      </c>
      <c r="AI693" s="17" cm="1">
        <f t="array" ref="AI693">SUMPRODUCT(--(IFERROR(HOUR(Flights_2026_09_3033343536373456789101112[entry_hour]),-1)=HOUR(AF693)),--(IFERROR(Flights_2026_09_3033343536373456789101112[entry_sector],"")=AG693),--(IFERROR(Flights_2026_09_3033343536373456789101112[nfl],-1)&gt;=AH693),--(IFERROR(Flights_2026_09_3033343536373456789101112[nfl],-1)&lt;=IF(AH693=450,450,AH693+9)))</f>
        <v>0</v>
      </c>
    </row>
    <row r="694" spans="32:35" x14ac:dyDescent="0.2">
      <c r="AF694" s="2">
        <v>0.79166666666666663</v>
      </c>
      <c r="AG694" t="s">
        <v>744</v>
      </c>
      <c r="AH694" s="17">
        <v>360</v>
      </c>
      <c r="AI694" s="17" cm="1">
        <f t="array" ref="AI694">SUMPRODUCT(--(IFERROR(HOUR(Flights_2026_09_3033343536373456789101112[entry_hour]),-1)=HOUR(AF694)),--(IFERROR(Flights_2026_09_3033343536373456789101112[entry_sector],"")=AG694),--(IFERROR(Flights_2026_09_3033343536373456789101112[nfl],-1)&gt;=AH694),--(IFERROR(Flights_2026_09_3033343536373456789101112[nfl],-1)&lt;=IF(AH694=450,450,AH694+9)))</f>
        <v>0</v>
      </c>
    </row>
    <row r="695" spans="32:35" x14ac:dyDescent="0.2">
      <c r="AF695" s="2">
        <v>0.79166666666666663</v>
      </c>
      <c r="AG695" t="s">
        <v>744</v>
      </c>
      <c r="AH695" s="17">
        <v>370</v>
      </c>
      <c r="AI695" s="17" cm="1">
        <f t="array" ref="AI695">SUMPRODUCT(--(IFERROR(HOUR(Flights_2026_09_3033343536373456789101112[entry_hour]),-1)=HOUR(AF695)),--(IFERROR(Flights_2026_09_3033343536373456789101112[entry_sector],"")=AG695),--(IFERROR(Flights_2026_09_3033343536373456789101112[nfl],-1)&gt;=AH695),--(IFERROR(Flights_2026_09_3033343536373456789101112[nfl],-1)&lt;=IF(AH695=450,450,AH695+9)))</f>
        <v>0</v>
      </c>
    </row>
    <row r="696" spans="32:35" x14ac:dyDescent="0.2">
      <c r="AF696" s="2">
        <v>0.79166666666666663</v>
      </c>
      <c r="AG696" t="s">
        <v>744</v>
      </c>
      <c r="AH696" s="17">
        <v>380</v>
      </c>
      <c r="AI696" s="17" cm="1">
        <f t="array" ref="AI696">SUMPRODUCT(--(IFERROR(HOUR(Flights_2026_09_3033343536373456789101112[entry_hour]),-1)=HOUR(AF696)),--(IFERROR(Flights_2026_09_3033343536373456789101112[entry_sector],"")=AG696),--(IFERROR(Flights_2026_09_3033343536373456789101112[nfl],-1)&gt;=AH696),--(IFERROR(Flights_2026_09_3033343536373456789101112[nfl],-1)&lt;=IF(AH696=450,450,AH696+9)))</f>
        <v>0</v>
      </c>
    </row>
    <row r="697" spans="32:35" x14ac:dyDescent="0.2">
      <c r="AF697" s="2">
        <v>0.79166666666666663</v>
      </c>
      <c r="AG697" t="s">
        <v>744</v>
      </c>
      <c r="AH697" s="17">
        <v>390</v>
      </c>
      <c r="AI697" s="17" cm="1">
        <f t="array" ref="AI697">SUMPRODUCT(--(IFERROR(HOUR(Flights_2026_09_3033343536373456789101112[entry_hour]),-1)=HOUR(AF697)),--(IFERROR(Flights_2026_09_3033343536373456789101112[entry_sector],"")=AG697),--(IFERROR(Flights_2026_09_3033343536373456789101112[nfl],-1)&gt;=AH697),--(IFERROR(Flights_2026_09_3033343536373456789101112[nfl],-1)&lt;=IF(AH697=450,450,AH697+9)))</f>
        <v>0</v>
      </c>
    </row>
    <row r="698" spans="32:35" x14ac:dyDescent="0.2">
      <c r="AF698" s="2">
        <v>0.79166666666666663</v>
      </c>
      <c r="AG698" t="s">
        <v>744</v>
      </c>
      <c r="AH698" s="17">
        <v>400</v>
      </c>
      <c r="AI698" s="17" cm="1">
        <f t="array" ref="AI698">SUMPRODUCT(--(IFERROR(HOUR(Flights_2026_09_3033343536373456789101112[entry_hour]),-1)=HOUR(AF698)),--(IFERROR(Flights_2026_09_3033343536373456789101112[entry_sector],"")=AG698),--(IFERROR(Flights_2026_09_3033343536373456789101112[nfl],-1)&gt;=AH698),--(IFERROR(Flights_2026_09_3033343536373456789101112[nfl],-1)&lt;=IF(AH698=450,450,AH698+9)))</f>
        <v>0</v>
      </c>
    </row>
    <row r="699" spans="32:35" x14ac:dyDescent="0.2">
      <c r="AF699" s="2">
        <v>0.79166666666666663</v>
      </c>
      <c r="AG699" t="s">
        <v>744</v>
      </c>
      <c r="AH699" s="17">
        <v>410</v>
      </c>
      <c r="AI699" s="17" cm="1">
        <f t="array" ref="AI699">SUMPRODUCT(--(IFERROR(HOUR(Flights_2026_09_3033343536373456789101112[entry_hour]),-1)=HOUR(AF699)),--(IFERROR(Flights_2026_09_3033343536373456789101112[entry_sector],"")=AG699),--(IFERROR(Flights_2026_09_3033343536373456789101112[nfl],-1)&gt;=AH699),--(IFERROR(Flights_2026_09_3033343536373456789101112[nfl],-1)&lt;=IF(AH699=450,450,AH699+9)))</f>
        <v>0</v>
      </c>
    </row>
    <row r="700" spans="32:35" x14ac:dyDescent="0.2">
      <c r="AF700" s="2">
        <v>0.79166666666666663</v>
      </c>
      <c r="AG700" t="s">
        <v>744</v>
      </c>
      <c r="AH700" s="17">
        <v>420</v>
      </c>
      <c r="AI700" s="17" cm="1">
        <f t="array" ref="AI700">SUMPRODUCT(--(IFERROR(HOUR(Flights_2026_09_3033343536373456789101112[entry_hour]),-1)=HOUR(AF700)),--(IFERROR(Flights_2026_09_3033343536373456789101112[entry_sector],"")=AG700),--(IFERROR(Flights_2026_09_3033343536373456789101112[nfl],-1)&gt;=AH700),--(IFERROR(Flights_2026_09_3033343536373456789101112[nfl],-1)&lt;=IF(AH700=450,450,AH700+9)))</f>
        <v>0</v>
      </c>
    </row>
    <row r="701" spans="32:35" x14ac:dyDescent="0.2">
      <c r="AF701" s="2">
        <v>0.79166666666666663</v>
      </c>
      <c r="AG701" t="s">
        <v>744</v>
      </c>
      <c r="AH701" s="17">
        <v>430</v>
      </c>
      <c r="AI701" s="17" cm="1">
        <f t="array" ref="AI701">SUMPRODUCT(--(IFERROR(HOUR(Flights_2026_09_3033343536373456789101112[entry_hour]),-1)=HOUR(AF701)),--(IFERROR(Flights_2026_09_3033343536373456789101112[entry_sector],"")=AG701),--(IFERROR(Flights_2026_09_3033343536373456789101112[nfl],-1)&gt;=AH701),--(IFERROR(Flights_2026_09_3033343536373456789101112[nfl],-1)&lt;=IF(AH701=450,450,AH701+9)))</f>
        <v>0</v>
      </c>
    </row>
    <row r="702" spans="32:35" x14ac:dyDescent="0.2">
      <c r="AF702" s="2">
        <v>0.79166666666666663</v>
      </c>
      <c r="AG702" t="s">
        <v>744</v>
      </c>
      <c r="AH702" s="17">
        <v>440</v>
      </c>
      <c r="AI702" s="17" cm="1">
        <f t="array" ref="AI702">SUMPRODUCT(--(IFERROR(HOUR(Flights_2026_09_3033343536373456789101112[entry_hour]),-1)=HOUR(AF702)),--(IFERROR(Flights_2026_09_3033343536373456789101112[entry_sector],"")=AG702),--(IFERROR(Flights_2026_09_3033343536373456789101112[nfl],-1)&gt;=AH702),--(IFERROR(Flights_2026_09_3033343536373456789101112[nfl],-1)&lt;=IF(AH702=450,450,AH702+9)))</f>
        <v>0</v>
      </c>
    </row>
    <row r="703" spans="32:35" x14ac:dyDescent="0.2">
      <c r="AF703" s="2">
        <v>0.79166666666666663</v>
      </c>
      <c r="AG703" t="s">
        <v>744</v>
      </c>
      <c r="AH703" s="17">
        <v>450</v>
      </c>
      <c r="AI703" s="17" cm="1">
        <f t="array" ref="AI703">SUMPRODUCT(--(IFERROR(HOUR(Flights_2026_09_3033343536373456789101112[entry_hour]),-1)=HOUR(AF703)),--(IFERROR(Flights_2026_09_3033343536373456789101112[entry_sector],"")=AG703),--(IFERROR(Flights_2026_09_3033343536373456789101112[nfl],-1)&gt;=AH703),--(IFERROR(Flights_2026_09_3033343536373456789101112[nfl],-1)&lt;=IF(AH703=450,450,AH703+9)))</f>
        <v>0</v>
      </c>
    </row>
    <row r="704" spans="32:35" x14ac:dyDescent="0.2">
      <c r="AF704" s="2">
        <v>0.79166666666666663</v>
      </c>
      <c r="AG704" t="s">
        <v>745</v>
      </c>
      <c r="AH704" s="17">
        <v>200</v>
      </c>
      <c r="AI704" s="17" cm="1">
        <f t="array" ref="AI704">SUMPRODUCT(--(IFERROR(HOUR(Flights_2026_09_3033343536373456789101112[entry_hour]),-1)=HOUR(AF704)),--(IFERROR(Flights_2026_09_3033343536373456789101112[entry_sector],"")=AG704),--(IFERROR(Flights_2026_09_3033343536373456789101112[nfl],-1)&gt;=AH704),--(IFERROR(Flights_2026_09_3033343536373456789101112[nfl],-1)&lt;=IF(AH704=450,450,AH704+9)))</f>
        <v>0</v>
      </c>
    </row>
    <row r="705" spans="32:35" x14ac:dyDescent="0.2">
      <c r="AF705" s="2">
        <v>0.79166666666666663</v>
      </c>
      <c r="AG705" t="s">
        <v>745</v>
      </c>
      <c r="AH705" s="17">
        <v>210</v>
      </c>
      <c r="AI705" s="17" cm="1">
        <f t="array" ref="AI705">SUMPRODUCT(--(IFERROR(HOUR(Flights_2026_09_3033343536373456789101112[entry_hour]),-1)=HOUR(AF705)),--(IFERROR(Flights_2026_09_3033343536373456789101112[entry_sector],"")=AG705),--(IFERROR(Flights_2026_09_3033343536373456789101112[nfl],-1)&gt;=AH705),--(IFERROR(Flights_2026_09_3033343536373456789101112[nfl],-1)&lt;=IF(AH705=450,450,AH705+9)))</f>
        <v>0</v>
      </c>
    </row>
    <row r="706" spans="32:35" x14ac:dyDescent="0.2">
      <c r="AF706" s="2">
        <v>0.79166666666666663</v>
      </c>
      <c r="AG706" t="s">
        <v>745</v>
      </c>
      <c r="AH706" s="17">
        <v>220</v>
      </c>
      <c r="AI706" s="17" cm="1">
        <f t="array" ref="AI706">SUMPRODUCT(--(IFERROR(HOUR(Flights_2026_09_3033343536373456789101112[entry_hour]),-1)=HOUR(AF706)),--(IFERROR(Flights_2026_09_3033343536373456789101112[entry_sector],"")=AG706),--(IFERROR(Flights_2026_09_3033343536373456789101112[nfl],-1)&gt;=AH706),--(IFERROR(Flights_2026_09_3033343536373456789101112[nfl],-1)&lt;=IF(AH706=450,450,AH706+9)))</f>
        <v>0</v>
      </c>
    </row>
    <row r="707" spans="32:35" x14ac:dyDescent="0.2">
      <c r="AF707" s="2">
        <v>0.79166666666666663</v>
      </c>
      <c r="AG707" t="s">
        <v>745</v>
      </c>
      <c r="AH707" s="17">
        <v>230</v>
      </c>
      <c r="AI707" s="17" cm="1">
        <f t="array" ref="AI707">SUMPRODUCT(--(IFERROR(HOUR(Flights_2026_09_3033343536373456789101112[entry_hour]),-1)=HOUR(AF707)),--(IFERROR(Flights_2026_09_3033343536373456789101112[entry_sector],"")=AG707),--(IFERROR(Flights_2026_09_3033343536373456789101112[nfl],-1)&gt;=AH707),--(IFERROR(Flights_2026_09_3033343536373456789101112[nfl],-1)&lt;=IF(AH707=450,450,AH707+9)))</f>
        <v>0</v>
      </c>
    </row>
    <row r="708" spans="32:35" x14ac:dyDescent="0.2">
      <c r="AF708" s="2">
        <v>0.79166666666666663</v>
      </c>
      <c r="AG708" t="s">
        <v>745</v>
      </c>
      <c r="AH708" s="17">
        <v>240</v>
      </c>
      <c r="AI708" s="17" cm="1">
        <f t="array" ref="AI708">SUMPRODUCT(--(IFERROR(HOUR(Flights_2026_09_3033343536373456789101112[entry_hour]),-1)=HOUR(AF708)),--(IFERROR(Flights_2026_09_3033343536373456789101112[entry_sector],"")=AG708),--(IFERROR(Flights_2026_09_3033343536373456789101112[nfl],-1)&gt;=AH708),--(IFERROR(Flights_2026_09_3033343536373456789101112[nfl],-1)&lt;=IF(AH708=450,450,AH708+9)))</f>
        <v>0</v>
      </c>
    </row>
    <row r="709" spans="32:35" x14ac:dyDescent="0.2">
      <c r="AF709" s="2">
        <v>0.79166666666666663</v>
      </c>
      <c r="AG709" t="s">
        <v>745</v>
      </c>
      <c r="AH709" s="17">
        <v>250</v>
      </c>
      <c r="AI709" s="17" cm="1">
        <f t="array" ref="AI709">SUMPRODUCT(--(IFERROR(HOUR(Flights_2026_09_3033343536373456789101112[entry_hour]),-1)=HOUR(AF709)),--(IFERROR(Flights_2026_09_3033343536373456789101112[entry_sector],"")=AG709),--(IFERROR(Flights_2026_09_3033343536373456789101112[nfl],-1)&gt;=AH709),--(IFERROR(Flights_2026_09_3033343536373456789101112[nfl],-1)&lt;=IF(AH709=450,450,AH709+9)))</f>
        <v>0</v>
      </c>
    </row>
    <row r="710" spans="32:35" x14ac:dyDescent="0.2">
      <c r="AF710" s="2">
        <v>0.79166666666666663</v>
      </c>
      <c r="AG710" t="s">
        <v>745</v>
      </c>
      <c r="AH710" s="17">
        <v>260</v>
      </c>
      <c r="AI710" s="17" cm="1">
        <f t="array" ref="AI710">SUMPRODUCT(--(IFERROR(HOUR(Flights_2026_09_3033343536373456789101112[entry_hour]),-1)=HOUR(AF710)),--(IFERROR(Flights_2026_09_3033343536373456789101112[entry_sector],"")=AG710),--(IFERROR(Flights_2026_09_3033343536373456789101112[nfl],-1)&gt;=AH710),--(IFERROR(Flights_2026_09_3033343536373456789101112[nfl],-1)&lt;=IF(AH710=450,450,AH710+9)))</f>
        <v>0</v>
      </c>
    </row>
    <row r="711" spans="32:35" x14ac:dyDescent="0.2">
      <c r="AF711" s="2">
        <v>0.79166666666666663</v>
      </c>
      <c r="AG711" t="s">
        <v>745</v>
      </c>
      <c r="AH711" s="17">
        <v>270</v>
      </c>
      <c r="AI711" s="17" cm="1">
        <f t="array" ref="AI711">SUMPRODUCT(--(IFERROR(HOUR(Flights_2026_09_3033343536373456789101112[entry_hour]),-1)=HOUR(AF711)),--(IFERROR(Flights_2026_09_3033343536373456789101112[entry_sector],"")=AG711),--(IFERROR(Flights_2026_09_3033343536373456789101112[nfl],-1)&gt;=AH711),--(IFERROR(Flights_2026_09_3033343536373456789101112[nfl],-1)&lt;=IF(AH711=450,450,AH711+9)))</f>
        <v>0</v>
      </c>
    </row>
    <row r="712" spans="32:35" x14ac:dyDescent="0.2">
      <c r="AF712" s="2">
        <v>0.79166666666666663</v>
      </c>
      <c r="AG712" t="s">
        <v>745</v>
      </c>
      <c r="AH712" s="17">
        <v>280</v>
      </c>
      <c r="AI712" s="17" cm="1">
        <f t="array" ref="AI712">SUMPRODUCT(--(IFERROR(HOUR(Flights_2026_09_3033343536373456789101112[entry_hour]),-1)=HOUR(AF712)),--(IFERROR(Flights_2026_09_3033343536373456789101112[entry_sector],"")=AG712),--(IFERROR(Flights_2026_09_3033343536373456789101112[nfl],-1)&gt;=AH712),--(IFERROR(Flights_2026_09_3033343536373456789101112[nfl],-1)&lt;=IF(AH712=450,450,AH712+9)))</f>
        <v>0</v>
      </c>
    </row>
    <row r="713" spans="32:35" x14ac:dyDescent="0.2">
      <c r="AF713" s="2">
        <v>0.79166666666666663</v>
      </c>
      <c r="AG713" t="s">
        <v>745</v>
      </c>
      <c r="AH713" s="17">
        <v>290</v>
      </c>
      <c r="AI713" s="17" cm="1">
        <f t="array" ref="AI713">SUMPRODUCT(--(IFERROR(HOUR(Flights_2026_09_3033343536373456789101112[entry_hour]),-1)=HOUR(AF713)),--(IFERROR(Flights_2026_09_3033343536373456789101112[entry_sector],"")=AG713),--(IFERROR(Flights_2026_09_3033343536373456789101112[nfl],-1)&gt;=AH713),--(IFERROR(Flights_2026_09_3033343536373456789101112[nfl],-1)&lt;=IF(AH713=450,450,AH713+9)))</f>
        <v>0</v>
      </c>
    </row>
    <row r="714" spans="32:35" x14ac:dyDescent="0.2">
      <c r="AF714" s="2">
        <v>0.79166666666666663</v>
      </c>
      <c r="AG714" t="s">
        <v>745</v>
      </c>
      <c r="AH714" s="17">
        <v>300</v>
      </c>
      <c r="AI714" s="17" cm="1">
        <f t="array" ref="AI714">SUMPRODUCT(--(IFERROR(HOUR(Flights_2026_09_3033343536373456789101112[entry_hour]),-1)=HOUR(AF714)),--(IFERROR(Flights_2026_09_3033343536373456789101112[entry_sector],"")=AG714),--(IFERROR(Flights_2026_09_3033343536373456789101112[nfl],-1)&gt;=AH714),--(IFERROR(Flights_2026_09_3033343536373456789101112[nfl],-1)&lt;=IF(AH714=450,450,AH714+9)))</f>
        <v>0</v>
      </c>
    </row>
    <row r="715" spans="32:35" x14ac:dyDescent="0.2">
      <c r="AF715" s="2">
        <v>0.79166666666666663</v>
      </c>
      <c r="AG715" t="s">
        <v>745</v>
      </c>
      <c r="AH715" s="17">
        <v>310</v>
      </c>
      <c r="AI715" s="17" cm="1">
        <f t="array" ref="AI715">SUMPRODUCT(--(IFERROR(HOUR(Flights_2026_09_3033343536373456789101112[entry_hour]),-1)=HOUR(AF715)),--(IFERROR(Flights_2026_09_3033343536373456789101112[entry_sector],"")=AG715),--(IFERROR(Flights_2026_09_3033343536373456789101112[nfl],-1)&gt;=AH715),--(IFERROR(Flights_2026_09_3033343536373456789101112[nfl],-1)&lt;=IF(AH715=450,450,AH715+9)))</f>
        <v>1</v>
      </c>
    </row>
    <row r="716" spans="32:35" x14ac:dyDescent="0.2">
      <c r="AF716" s="2">
        <v>0.79166666666666663</v>
      </c>
      <c r="AG716" t="s">
        <v>745</v>
      </c>
      <c r="AH716" s="17">
        <v>320</v>
      </c>
      <c r="AI716" s="17" cm="1">
        <f t="array" ref="AI716">SUMPRODUCT(--(IFERROR(HOUR(Flights_2026_09_3033343536373456789101112[entry_hour]),-1)=HOUR(AF716)),--(IFERROR(Flights_2026_09_3033343536373456789101112[entry_sector],"")=AG716),--(IFERROR(Flights_2026_09_3033343536373456789101112[nfl],-1)&gt;=AH716),--(IFERROR(Flights_2026_09_3033343536373456789101112[nfl],-1)&lt;=IF(AH716=450,450,AH716+9)))</f>
        <v>0</v>
      </c>
    </row>
    <row r="717" spans="32:35" x14ac:dyDescent="0.2">
      <c r="AF717" s="2">
        <v>0.79166666666666663</v>
      </c>
      <c r="AG717" t="s">
        <v>745</v>
      </c>
      <c r="AH717" s="17">
        <v>330</v>
      </c>
      <c r="AI717" s="17" cm="1">
        <f t="array" ref="AI717">SUMPRODUCT(--(IFERROR(HOUR(Flights_2026_09_3033343536373456789101112[entry_hour]),-1)=HOUR(AF717)),--(IFERROR(Flights_2026_09_3033343536373456789101112[entry_sector],"")=AG717),--(IFERROR(Flights_2026_09_3033343536373456789101112[nfl],-1)&gt;=AH717),--(IFERROR(Flights_2026_09_3033343536373456789101112[nfl],-1)&lt;=IF(AH717=450,450,AH717+9)))</f>
        <v>1</v>
      </c>
    </row>
    <row r="718" spans="32:35" x14ac:dyDescent="0.2">
      <c r="AF718" s="2">
        <v>0.79166666666666663</v>
      </c>
      <c r="AG718" t="s">
        <v>745</v>
      </c>
      <c r="AH718" s="17">
        <v>340</v>
      </c>
      <c r="AI718" s="17" cm="1">
        <f t="array" ref="AI718">SUMPRODUCT(--(IFERROR(HOUR(Flights_2026_09_3033343536373456789101112[entry_hour]),-1)=HOUR(AF718)),--(IFERROR(Flights_2026_09_3033343536373456789101112[entry_sector],"")=AG718),--(IFERROR(Flights_2026_09_3033343536373456789101112[nfl],-1)&gt;=AH718),--(IFERROR(Flights_2026_09_3033343536373456789101112[nfl],-1)&lt;=IF(AH718=450,450,AH718+9)))</f>
        <v>0</v>
      </c>
    </row>
    <row r="719" spans="32:35" x14ac:dyDescent="0.2">
      <c r="AF719" s="2">
        <v>0.79166666666666663</v>
      </c>
      <c r="AG719" t="s">
        <v>745</v>
      </c>
      <c r="AH719" s="17">
        <v>350</v>
      </c>
      <c r="AI719" s="17" cm="1">
        <f t="array" ref="AI719">SUMPRODUCT(--(IFERROR(HOUR(Flights_2026_09_3033343536373456789101112[entry_hour]),-1)=HOUR(AF719)),--(IFERROR(Flights_2026_09_3033343536373456789101112[entry_sector],"")=AG719),--(IFERROR(Flights_2026_09_3033343536373456789101112[nfl],-1)&gt;=AH719),--(IFERROR(Flights_2026_09_3033343536373456789101112[nfl],-1)&lt;=IF(AH719=450,450,AH719+9)))</f>
        <v>3</v>
      </c>
    </row>
    <row r="720" spans="32:35" x14ac:dyDescent="0.2">
      <c r="AF720" s="2">
        <v>0.79166666666666663</v>
      </c>
      <c r="AG720" t="s">
        <v>745</v>
      </c>
      <c r="AH720" s="17">
        <v>360</v>
      </c>
      <c r="AI720" s="17" cm="1">
        <f t="array" ref="AI720">SUMPRODUCT(--(IFERROR(HOUR(Flights_2026_09_3033343536373456789101112[entry_hour]),-1)=HOUR(AF720)),--(IFERROR(Flights_2026_09_3033343536373456789101112[entry_sector],"")=AG720),--(IFERROR(Flights_2026_09_3033343536373456789101112[nfl],-1)&gt;=AH720),--(IFERROR(Flights_2026_09_3033343536373456789101112[nfl],-1)&lt;=IF(AH720=450,450,AH720+9)))</f>
        <v>0</v>
      </c>
    </row>
    <row r="721" spans="32:35" x14ac:dyDescent="0.2">
      <c r="AF721" s="2">
        <v>0.79166666666666663</v>
      </c>
      <c r="AG721" t="s">
        <v>745</v>
      </c>
      <c r="AH721" s="17">
        <v>370</v>
      </c>
      <c r="AI721" s="17" cm="1">
        <f t="array" ref="AI721">SUMPRODUCT(--(IFERROR(HOUR(Flights_2026_09_3033343536373456789101112[entry_hour]),-1)=HOUR(AF721)),--(IFERROR(Flights_2026_09_3033343536373456789101112[entry_sector],"")=AG721),--(IFERROR(Flights_2026_09_3033343536373456789101112[nfl],-1)&gt;=AH721),--(IFERROR(Flights_2026_09_3033343536373456789101112[nfl],-1)&lt;=IF(AH721=450,450,AH721+9)))</f>
        <v>1</v>
      </c>
    </row>
    <row r="722" spans="32:35" x14ac:dyDescent="0.2">
      <c r="AF722" s="2">
        <v>0.79166666666666663</v>
      </c>
      <c r="AG722" t="s">
        <v>745</v>
      </c>
      <c r="AH722" s="17">
        <v>380</v>
      </c>
      <c r="AI722" s="17" cm="1">
        <f t="array" ref="AI722">SUMPRODUCT(--(IFERROR(HOUR(Flights_2026_09_3033343536373456789101112[entry_hour]),-1)=HOUR(AF722)),--(IFERROR(Flights_2026_09_3033343536373456789101112[entry_sector],"")=AG722),--(IFERROR(Flights_2026_09_3033343536373456789101112[nfl],-1)&gt;=AH722),--(IFERROR(Flights_2026_09_3033343536373456789101112[nfl],-1)&lt;=IF(AH722=450,450,AH722+9)))</f>
        <v>0</v>
      </c>
    </row>
    <row r="723" spans="32:35" x14ac:dyDescent="0.2">
      <c r="AF723" s="2">
        <v>0.79166666666666663</v>
      </c>
      <c r="AG723" t="s">
        <v>745</v>
      </c>
      <c r="AH723" s="17">
        <v>390</v>
      </c>
      <c r="AI723" s="17" cm="1">
        <f t="array" ref="AI723">SUMPRODUCT(--(IFERROR(HOUR(Flights_2026_09_3033343536373456789101112[entry_hour]),-1)=HOUR(AF723)),--(IFERROR(Flights_2026_09_3033343536373456789101112[entry_sector],"")=AG723),--(IFERROR(Flights_2026_09_3033343536373456789101112[nfl],-1)&gt;=AH723),--(IFERROR(Flights_2026_09_3033343536373456789101112[nfl],-1)&lt;=IF(AH723=450,450,AH723+9)))</f>
        <v>1</v>
      </c>
    </row>
    <row r="724" spans="32:35" x14ac:dyDescent="0.2">
      <c r="AF724" s="2">
        <v>0.79166666666666663</v>
      </c>
      <c r="AG724" t="s">
        <v>745</v>
      </c>
      <c r="AH724" s="17">
        <v>400</v>
      </c>
      <c r="AI724" s="17" cm="1">
        <f t="array" ref="AI724">SUMPRODUCT(--(IFERROR(HOUR(Flights_2026_09_3033343536373456789101112[entry_hour]),-1)=HOUR(AF724)),--(IFERROR(Flights_2026_09_3033343536373456789101112[entry_sector],"")=AG724),--(IFERROR(Flights_2026_09_3033343536373456789101112[nfl],-1)&gt;=AH724),--(IFERROR(Flights_2026_09_3033343536373456789101112[nfl],-1)&lt;=IF(AH724=450,450,AH724+9)))</f>
        <v>0</v>
      </c>
    </row>
    <row r="725" spans="32:35" x14ac:dyDescent="0.2">
      <c r="AF725" s="2">
        <v>0.79166666666666663</v>
      </c>
      <c r="AG725" t="s">
        <v>745</v>
      </c>
      <c r="AH725" s="17">
        <v>410</v>
      </c>
      <c r="AI725" s="17" cm="1">
        <f t="array" ref="AI725">SUMPRODUCT(--(IFERROR(HOUR(Flights_2026_09_3033343536373456789101112[entry_hour]),-1)=HOUR(AF725)),--(IFERROR(Flights_2026_09_3033343536373456789101112[entry_sector],"")=AG725),--(IFERROR(Flights_2026_09_3033343536373456789101112[nfl],-1)&gt;=AH725),--(IFERROR(Flights_2026_09_3033343536373456789101112[nfl],-1)&lt;=IF(AH725=450,450,AH725+9)))</f>
        <v>0</v>
      </c>
    </row>
    <row r="726" spans="32:35" x14ac:dyDescent="0.2">
      <c r="AF726" s="2">
        <v>0.79166666666666663</v>
      </c>
      <c r="AG726" t="s">
        <v>745</v>
      </c>
      <c r="AH726" s="17">
        <v>420</v>
      </c>
      <c r="AI726" s="17" cm="1">
        <f t="array" ref="AI726">SUMPRODUCT(--(IFERROR(HOUR(Flights_2026_09_3033343536373456789101112[entry_hour]),-1)=HOUR(AF726)),--(IFERROR(Flights_2026_09_3033343536373456789101112[entry_sector],"")=AG726),--(IFERROR(Flights_2026_09_3033343536373456789101112[nfl],-1)&gt;=AH726),--(IFERROR(Flights_2026_09_3033343536373456789101112[nfl],-1)&lt;=IF(AH726=450,450,AH726+9)))</f>
        <v>0</v>
      </c>
    </row>
    <row r="727" spans="32:35" x14ac:dyDescent="0.2">
      <c r="AF727" s="2">
        <v>0.79166666666666663</v>
      </c>
      <c r="AG727" t="s">
        <v>745</v>
      </c>
      <c r="AH727" s="17">
        <v>430</v>
      </c>
      <c r="AI727" s="17" cm="1">
        <f t="array" ref="AI727">SUMPRODUCT(--(IFERROR(HOUR(Flights_2026_09_3033343536373456789101112[entry_hour]),-1)=HOUR(AF727)),--(IFERROR(Flights_2026_09_3033343536373456789101112[entry_sector],"")=AG727),--(IFERROR(Flights_2026_09_3033343536373456789101112[nfl],-1)&gt;=AH727),--(IFERROR(Flights_2026_09_3033343536373456789101112[nfl],-1)&lt;=IF(AH727=450,450,AH727+9)))</f>
        <v>0</v>
      </c>
    </row>
    <row r="728" spans="32:35" x14ac:dyDescent="0.2">
      <c r="AF728" s="2">
        <v>0.79166666666666663</v>
      </c>
      <c r="AG728" t="s">
        <v>745</v>
      </c>
      <c r="AH728" s="17">
        <v>440</v>
      </c>
      <c r="AI728" s="17" cm="1">
        <f t="array" ref="AI728">SUMPRODUCT(--(IFERROR(HOUR(Flights_2026_09_3033343536373456789101112[entry_hour]),-1)=HOUR(AF728)),--(IFERROR(Flights_2026_09_3033343536373456789101112[entry_sector],"")=AG728),--(IFERROR(Flights_2026_09_3033343536373456789101112[nfl],-1)&gt;=AH728),--(IFERROR(Flights_2026_09_3033343536373456789101112[nfl],-1)&lt;=IF(AH728=450,450,AH728+9)))</f>
        <v>0</v>
      </c>
    </row>
    <row r="729" spans="32:35" x14ac:dyDescent="0.2">
      <c r="AF729" s="2">
        <v>0.79166666666666663</v>
      </c>
      <c r="AG729" t="s">
        <v>745</v>
      </c>
      <c r="AH729" s="17">
        <v>450</v>
      </c>
      <c r="AI729" s="17" cm="1">
        <f t="array" ref="AI729">SUMPRODUCT(--(IFERROR(HOUR(Flights_2026_09_3033343536373456789101112[entry_hour]),-1)=HOUR(AF729)),--(IFERROR(Flights_2026_09_3033343536373456789101112[entry_sector],"")=AG729),--(IFERROR(Flights_2026_09_3033343536373456789101112[nfl],-1)&gt;=AH729),--(IFERROR(Flights_2026_09_3033343536373456789101112[nfl],-1)&lt;=IF(AH729=450,450,AH729+9)))</f>
        <v>0</v>
      </c>
    </row>
    <row r="730" spans="32:35" x14ac:dyDescent="0.2">
      <c r="AF730" s="2">
        <v>0.79166666666666663</v>
      </c>
      <c r="AG730" t="s">
        <v>840</v>
      </c>
      <c r="AH730" s="17">
        <v>200</v>
      </c>
      <c r="AI730" s="17" cm="1">
        <f t="array" ref="AI730">SUMPRODUCT(--(IFERROR(HOUR(Flights_2026_09_3033343536373456789101112[entry_hour]),-1)=HOUR(AF730)),--(IFERROR(Flights_2026_09_3033343536373456789101112[entry_sector],"")=AG730),--(IFERROR(Flights_2026_09_3033343536373456789101112[nfl],-1)&gt;=AH730),--(IFERROR(Flights_2026_09_3033343536373456789101112[nfl],-1)&lt;=IF(AH730=450,450,AH730+9)))</f>
        <v>0</v>
      </c>
    </row>
    <row r="731" spans="32:35" x14ac:dyDescent="0.2">
      <c r="AF731" s="2">
        <v>0.79166666666666663</v>
      </c>
      <c r="AG731" t="s">
        <v>840</v>
      </c>
      <c r="AH731" s="17">
        <v>210</v>
      </c>
      <c r="AI731" s="17" cm="1">
        <f t="array" ref="AI731">SUMPRODUCT(--(IFERROR(HOUR(Flights_2026_09_3033343536373456789101112[entry_hour]),-1)=HOUR(AF731)),--(IFERROR(Flights_2026_09_3033343536373456789101112[entry_sector],"")=AG731),--(IFERROR(Flights_2026_09_3033343536373456789101112[nfl],-1)&gt;=AH731),--(IFERROR(Flights_2026_09_3033343536373456789101112[nfl],-1)&lt;=IF(AH731=450,450,AH731+9)))</f>
        <v>0</v>
      </c>
    </row>
    <row r="732" spans="32:35" x14ac:dyDescent="0.2">
      <c r="AF732" s="2">
        <v>0.79166666666666663</v>
      </c>
      <c r="AG732" t="s">
        <v>840</v>
      </c>
      <c r="AH732" s="17">
        <v>220</v>
      </c>
      <c r="AI732" s="17" cm="1">
        <f t="array" ref="AI732">SUMPRODUCT(--(IFERROR(HOUR(Flights_2026_09_3033343536373456789101112[entry_hour]),-1)=HOUR(AF732)),--(IFERROR(Flights_2026_09_3033343536373456789101112[entry_sector],"")=AG732),--(IFERROR(Flights_2026_09_3033343536373456789101112[nfl],-1)&gt;=AH732),--(IFERROR(Flights_2026_09_3033343536373456789101112[nfl],-1)&lt;=IF(AH732=450,450,AH732+9)))</f>
        <v>0</v>
      </c>
    </row>
    <row r="733" spans="32:35" x14ac:dyDescent="0.2">
      <c r="AF733" s="2">
        <v>0.79166666666666663</v>
      </c>
      <c r="AG733" t="s">
        <v>840</v>
      </c>
      <c r="AH733" s="17">
        <v>230</v>
      </c>
      <c r="AI733" s="17" cm="1">
        <f t="array" ref="AI733">SUMPRODUCT(--(IFERROR(HOUR(Flights_2026_09_3033343536373456789101112[entry_hour]),-1)=HOUR(AF733)),--(IFERROR(Flights_2026_09_3033343536373456789101112[entry_sector],"")=AG733),--(IFERROR(Flights_2026_09_3033343536373456789101112[nfl],-1)&gt;=AH733),--(IFERROR(Flights_2026_09_3033343536373456789101112[nfl],-1)&lt;=IF(AH733=450,450,AH733+9)))</f>
        <v>0</v>
      </c>
    </row>
    <row r="734" spans="32:35" x14ac:dyDescent="0.2">
      <c r="AF734" s="2">
        <v>0.79166666666666663</v>
      </c>
      <c r="AG734" t="s">
        <v>840</v>
      </c>
      <c r="AH734" s="17">
        <v>240</v>
      </c>
      <c r="AI734" s="17" cm="1">
        <f t="array" ref="AI734">SUMPRODUCT(--(IFERROR(HOUR(Flights_2026_09_3033343536373456789101112[entry_hour]),-1)=HOUR(AF734)),--(IFERROR(Flights_2026_09_3033343536373456789101112[entry_sector],"")=AG734),--(IFERROR(Flights_2026_09_3033343536373456789101112[nfl],-1)&gt;=AH734),--(IFERROR(Flights_2026_09_3033343536373456789101112[nfl],-1)&lt;=IF(AH734=450,450,AH734+9)))</f>
        <v>0</v>
      </c>
    </row>
    <row r="735" spans="32:35" x14ac:dyDescent="0.2">
      <c r="AF735" s="2">
        <v>0.79166666666666663</v>
      </c>
      <c r="AG735" t="s">
        <v>840</v>
      </c>
      <c r="AH735" s="17">
        <v>250</v>
      </c>
      <c r="AI735" s="17" cm="1">
        <f t="array" ref="AI735">SUMPRODUCT(--(IFERROR(HOUR(Flights_2026_09_3033343536373456789101112[entry_hour]),-1)=HOUR(AF735)),--(IFERROR(Flights_2026_09_3033343536373456789101112[entry_sector],"")=AG735),--(IFERROR(Flights_2026_09_3033343536373456789101112[nfl],-1)&gt;=AH735),--(IFERROR(Flights_2026_09_3033343536373456789101112[nfl],-1)&lt;=IF(AH735=450,450,AH735+9)))</f>
        <v>0</v>
      </c>
    </row>
    <row r="736" spans="32:35" x14ac:dyDescent="0.2">
      <c r="AF736" s="2">
        <v>0.79166666666666663</v>
      </c>
      <c r="AG736" t="s">
        <v>840</v>
      </c>
      <c r="AH736" s="17">
        <v>260</v>
      </c>
      <c r="AI736" s="17" cm="1">
        <f t="array" ref="AI736">SUMPRODUCT(--(IFERROR(HOUR(Flights_2026_09_3033343536373456789101112[entry_hour]),-1)=HOUR(AF736)),--(IFERROR(Flights_2026_09_3033343536373456789101112[entry_sector],"")=AG736),--(IFERROR(Flights_2026_09_3033343536373456789101112[nfl],-1)&gt;=AH736),--(IFERROR(Flights_2026_09_3033343536373456789101112[nfl],-1)&lt;=IF(AH736=450,450,AH736+9)))</f>
        <v>0</v>
      </c>
    </row>
    <row r="737" spans="32:35" x14ac:dyDescent="0.2">
      <c r="AF737" s="2">
        <v>0.79166666666666663</v>
      </c>
      <c r="AG737" t="s">
        <v>840</v>
      </c>
      <c r="AH737" s="17">
        <v>270</v>
      </c>
      <c r="AI737" s="17" cm="1">
        <f t="array" ref="AI737">SUMPRODUCT(--(IFERROR(HOUR(Flights_2026_09_3033343536373456789101112[entry_hour]),-1)=HOUR(AF737)),--(IFERROR(Flights_2026_09_3033343536373456789101112[entry_sector],"")=AG737),--(IFERROR(Flights_2026_09_3033343536373456789101112[nfl],-1)&gt;=AH737),--(IFERROR(Flights_2026_09_3033343536373456789101112[nfl],-1)&lt;=IF(AH737=450,450,AH737+9)))</f>
        <v>0</v>
      </c>
    </row>
    <row r="738" spans="32:35" x14ac:dyDescent="0.2">
      <c r="AF738" s="2">
        <v>0.79166666666666663</v>
      </c>
      <c r="AG738" t="s">
        <v>840</v>
      </c>
      <c r="AH738" s="17">
        <v>280</v>
      </c>
      <c r="AI738" s="17" cm="1">
        <f t="array" ref="AI738">SUMPRODUCT(--(IFERROR(HOUR(Flights_2026_09_3033343536373456789101112[entry_hour]),-1)=HOUR(AF738)),--(IFERROR(Flights_2026_09_3033343536373456789101112[entry_sector],"")=AG738),--(IFERROR(Flights_2026_09_3033343536373456789101112[nfl],-1)&gt;=AH738),--(IFERROR(Flights_2026_09_3033343536373456789101112[nfl],-1)&lt;=IF(AH738=450,450,AH738+9)))</f>
        <v>0</v>
      </c>
    </row>
    <row r="739" spans="32:35" x14ac:dyDescent="0.2">
      <c r="AF739" s="2">
        <v>0.79166666666666663</v>
      </c>
      <c r="AG739" t="s">
        <v>840</v>
      </c>
      <c r="AH739" s="17">
        <v>290</v>
      </c>
      <c r="AI739" s="17" cm="1">
        <f t="array" ref="AI739">SUMPRODUCT(--(IFERROR(HOUR(Flights_2026_09_3033343536373456789101112[entry_hour]),-1)=HOUR(AF739)),--(IFERROR(Flights_2026_09_3033343536373456789101112[entry_sector],"")=AG739),--(IFERROR(Flights_2026_09_3033343536373456789101112[nfl],-1)&gt;=AH739),--(IFERROR(Flights_2026_09_3033343536373456789101112[nfl],-1)&lt;=IF(AH739=450,450,AH739+9)))</f>
        <v>0</v>
      </c>
    </row>
    <row r="740" spans="32:35" x14ac:dyDescent="0.2">
      <c r="AF740" s="2">
        <v>0.79166666666666663</v>
      </c>
      <c r="AG740" t="s">
        <v>840</v>
      </c>
      <c r="AH740" s="17">
        <v>300</v>
      </c>
      <c r="AI740" s="17" cm="1">
        <f t="array" ref="AI740">SUMPRODUCT(--(IFERROR(HOUR(Flights_2026_09_3033343536373456789101112[entry_hour]),-1)=HOUR(AF740)),--(IFERROR(Flights_2026_09_3033343536373456789101112[entry_sector],"")=AG740),--(IFERROR(Flights_2026_09_3033343536373456789101112[nfl],-1)&gt;=AH740),--(IFERROR(Flights_2026_09_3033343536373456789101112[nfl],-1)&lt;=IF(AH740=450,450,AH740+9)))</f>
        <v>0</v>
      </c>
    </row>
    <row r="741" spans="32:35" x14ac:dyDescent="0.2">
      <c r="AF741" s="2">
        <v>0.79166666666666663</v>
      </c>
      <c r="AG741" t="s">
        <v>840</v>
      </c>
      <c r="AH741" s="17">
        <v>310</v>
      </c>
      <c r="AI741" s="17" cm="1">
        <f t="array" ref="AI741">SUMPRODUCT(--(IFERROR(HOUR(Flights_2026_09_3033343536373456789101112[entry_hour]),-1)=HOUR(AF741)),--(IFERROR(Flights_2026_09_3033343536373456789101112[entry_sector],"")=AG741),--(IFERROR(Flights_2026_09_3033343536373456789101112[nfl],-1)&gt;=AH741),--(IFERROR(Flights_2026_09_3033343536373456789101112[nfl],-1)&lt;=IF(AH741=450,450,AH741+9)))</f>
        <v>0</v>
      </c>
    </row>
    <row r="742" spans="32:35" x14ac:dyDescent="0.2">
      <c r="AF742" s="2">
        <v>0.79166666666666663</v>
      </c>
      <c r="AG742" t="s">
        <v>840</v>
      </c>
      <c r="AH742" s="17">
        <v>320</v>
      </c>
      <c r="AI742" s="17" cm="1">
        <f t="array" ref="AI742">SUMPRODUCT(--(IFERROR(HOUR(Flights_2026_09_3033343536373456789101112[entry_hour]),-1)=HOUR(AF742)),--(IFERROR(Flights_2026_09_3033343536373456789101112[entry_sector],"")=AG742),--(IFERROR(Flights_2026_09_3033343536373456789101112[nfl],-1)&gt;=AH742),--(IFERROR(Flights_2026_09_3033343536373456789101112[nfl],-1)&lt;=IF(AH742=450,450,AH742+9)))</f>
        <v>0</v>
      </c>
    </row>
    <row r="743" spans="32:35" x14ac:dyDescent="0.2">
      <c r="AF743" s="2">
        <v>0.79166666666666663</v>
      </c>
      <c r="AG743" t="s">
        <v>840</v>
      </c>
      <c r="AH743" s="17">
        <v>330</v>
      </c>
      <c r="AI743" s="17" cm="1">
        <f t="array" ref="AI743">SUMPRODUCT(--(IFERROR(HOUR(Flights_2026_09_3033343536373456789101112[entry_hour]),-1)=HOUR(AF743)),--(IFERROR(Flights_2026_09_3033343536373456789101112[entry_sector],"")=AG743),--(IFERROR(Flights_2026_09_3033343536373456789101112[nfl],-1)&gt;=AH743),--(IFERROR(Flights_2026_09_3033343536373456789101112[nfl],-1)&lt;=IF(AH743=450,450,AH743+9)))</f>
        <v>0</v>
      </c>
    </row>
    <row r="744" spans="32:35" x14ac:dyDescent="0.2">
      <c r="AF744" s="2">
        <v>0.79166666666666663</v>
      </c>
      <c r="AG744" t="s">
        <v>840</v>
      </c>
      <c r="AH744" s="17">
        <v>340</v>
      </c>
      <c r="AI744" s="17" cm="1">
        <f t="array" ref="AI744">SUMPRODUCT(--(IFERROR(HOUR(Flights_2026_09_3033343536373456789101112[entry_hour]),-1)=HOUR(AF744)),--(IFERROR(Flights_2026_09_3033343536373456789101112[entry_sector],"")=AG744),--(IFERROR(Flights_2026_09_3033343536373456789101112[nfl],-1)&gt;=AH744),--(IFERROR(Flights_2026_09_3033343536373456789101112[nfl],-1)&lt;=IF(AH744=450,450,AH744+9)))</f>
        <v>0</v>
      </c>
    </row>
    <row r="745" spans="32:35" x14ac:dyDescent="0.2">
      <c r="AF745" s="2">
        <v>0.79166666666666663</v>
      </c>
      <c r="AG745" t="s">
        <v>840</v>
      </c>
      <c r="AH745" s="17">
        <v>350</v>
      </c>
      <c r="AI745" s="17" cm="1">
        <f t="array" ref="AI745">SUMPRODUCT(--(IFERROR(HOUR(Flights_2026_09_3033343536373456789101112[entry_hour]),-1)=HOUR(AF745)),--(IFERROR(Flights_2026_09_3033343536373456789101112[entry_sector],"")=AG745),--(IFERROR(Flights_2026_09_3033343536373456789101112[nfl],-1)&gt;=AH745),--(IFERROR(Flights_2026_09_3033343536373456789101112[nfl],-1)&lt;=IF(AH745=450,450,AH745+9)))</f>
        <v>0</v>
      </c>
    </row>
    <row r="746" spans="32:35" x14ac:dyDescent="0.2">
      <c r="AF746" s="2">
        <v>0.79166666666666663</v>
      </c>
      <c r="AG746" t="s">
        <v>840</v>
      </c>
      <c r="AH746" s="17">
        <v>360</v>
      </c>
      <c r="AI746" s="17" cm="1">
        <f t="array" ref="AI746">SUMPRODUCT(--(IFERROR(HOUR(Flights_2026_09_3033343536373456789101112[entry_hour]),-1)=HOUR(AF746)),--(IFERROR(Flights_2026_09_3033343536373456789101112[entry_sector],"")=AG746),--(IFERROR(Flights_2026_09_3033343536373456789101112[nfl],-1)&gt;=AH746),--(IFERROR(Flights_2026_09_3033343536373456789101112[nfl],-1)&lt;=IF(AH746=450,450,AH746+9)))</f>
        <v>0</v>
      </c>
    </row>
    <row r="747" spans="32:35" x14ac:dyDescent="0.2">
      <c r="AF747" s="2">
        <v>0.79166666666666663</v>
      </c>
      <c r="AG747" t="s">
        <v>840</v>
      </c>
      <c r="AH747" s="17">
        <v>370</v>
      </c>
      <c r="AI747" s="17" cm="1">
        <f t="array" ref="AI747">SUMPRODUCT(--(IFERROR(HOUR(Flights_2026_09_3033343536373456789101112[entry_hour]),-1)=HOUR(AF747)),--(IFERROR(Flights_2026_09_3033343536373456789101112[entry_sector],"")=AG747),--(IFERROR(Flights_2026_09_3033343536373456789101112[nfl],-1)&gt;=AH747),--(IFERROR(Flights_2026_09_3033343536373456789101112[nfl],-1)&lt;=IF(AH747=450,450,AH747+9)))</f>
        <v>0</v>
      </c>
    </row>
    <row r="748" spans="32:35" x14ac:dyDescent="0.2">
      <c r="AF748" s="2">
        <v>0.79166666666666663</v>
      </c>
      <c r="AG748" t="s">
        <v>840</v>
      </c>
      <c r="AH748" s="17">
        <v>380</v>
      </c>
      <c r="AI748" s="17" cm="1">
        <f t="array" ref="AI748">SUMPRODUCT(--(IFERROR(HOUR(Flights_2026_09_3033343536373456789101112[entry_hour]),-1)=HOUR(AF748)),--(IFERROR(Flights_2026_09_3033343536373456789101112[entry_sector],"")=AG748),--(IFERROR(Flights_2026_09_3033343536373456789101112[nfl],-1)&gt;=AH748),--(IFERROR(Flights_2026_09_3033343536373456789101112[nfl],-1)&lt;=IF(AH748=450,450,AH748+9)))</f>
        <v>0</v>
      </c>
    </row>
    <row r="749" spans="32:35" x14ac:dyDescent="0.2">
      <c r="AF749" s="2">
        <v>0.79166666666666663</v>
      </c>
      <c r="AG749" t="s">
        <v>840</v>
      </c>
      <c r="AH749" s="17">
        <v>390</v>
      </c>
      <c r="AI749" s="17" cm="1">
        <f t="array" ref="AI749">SUMPRODUCT(--(IFERROR(HOUR(Flights_2026_09_3033343536373456789101112[entry_hour]),-1)=HOUR(AF749)),--(IFERROR(Flights_2026_09_3033343536373456789101112[entry_sector],"")=AG749),--(IFERROR(Flights_2026_09_3033343536373456789101112[nfl],-1)&gt;=AH749),--(IFERROR(Flights_2026_09_3033343536373456789101112[nfl],-1)&lt;=IF(AH749=450,450,AH749+9)))</f>
        <v>0</v>
      </c>
    </row>
    <row r="750" spans="32:35" x14ac:dyDescent="0.2">
      <c r="AF750" s="2">
        <v>0.79166666666666663</v>
      </c>
      <c r="AG750" t="s">
        <v>840</v>
      </c>
      <c r="AH750" s="17">
        <v>400</v>
      </c>
      <c r="AI750" s="17" cm="1">
        <f t="array" ref="AI750">SUMPRODUCT(--(IFERROR(HOUR(Flights_2026_09_3033343536373456789101112[entry_hour]),-1)=HOUR(AF750)),--(IFERROR(Flights_2026_09_3033343536373456789101112[entry_sector],"")=AG750),--(IFERROR(Flights_2026_09_3033343536373456789101112[nfl],-1)&gt;=AH750),--(IFERROR(Flights_2026_09_3033343536373456789101112[nfl],-1)&lt;=IF(AH750=450,450,AH750+9)))</f>
        <v>0</v>
      </c>
    </row>
    <row r="751" spans="32:35" x14ac:dyDescent="0.2">
      <c r="AF751" s="2">
        <v>0.79166666666666663</v>
      </c>
      <c r="AG751" t="s">
        <v>840</v>
      </c>
      <c r="AH751" s="17">
        <v>410</v>
      </c>
      <c r="AI751" s="17" cm="1">
        <f t="array" ref="AI751">SUMPRODUCT(--(IFERROR(HOUR(Flights_2026_09_3033343536373456789101112[entry_hour]),-1)=HOUR(AF751)),--(IFERROR(Flights_2026_09_3033343536373456789101112[entry_sector],"")=AG751),--(IFERROR(Flights_2026_09_3033343536373456789101112[nfl],-1)&gt;=AH751),--(IFERROR(Flights_2026_09_3033343536373456789101112[nfl],-1)&lt;=IF(AH751=450,450,AH751+9)))</f>
        <v>0</v>
      </c>
    </row>
    <row r="752" spans="32:35" x14ac:dyDescent="0.2">
      <c r="AF752" s="2">
        <v>0.79166666666666663</v>
      </c>
      <c r="AG752" t="s">
        <v>840</v>
      </c>
      <c r="AH752" s="17">
        <v>420</v>
      </c>
      <c r="AI752" s="17" cm="1">
        <f t="array" ref="AI752">SUMPRODUCT(--(IFERROR(HOUR(Flights_2026_09_3033343536373456789101112[entry_hour]),-1)=HOUR(AF752)),--(IFERROR(Flights_2026_09_3033343536373456789101112[entry_sector],"")=AG752),--(IFERROR(Flights_2026_09_3033343536373456789101112[nfl],-1)&gt;=AH752),--(IFERROR(Flights_2026_09_3033343536373456789101112[nfl],-1)&lt;=IF(AH752=450,450,AH752+9)))</f>
        <v>0</v>
      </c>
    </row>
    <row r="753" spans="32:35" x14ac:dyDescent="0.2">
      <c r="AF753" s="2">
        <v>0.79166666666666663</v>
      </c>
      <c r="AG753" t="s">
        <v>840</v>
      </c>
      <c r="AH753" s="17">
        <v>430</v>
      </c>
      <c r="AI753" s="17" cm="1">
        <f t="array" ref="AI753">SUMPRODUCT(--(IFERROR(HOUR(Flights_2026_09_3033343536373456789101112[entry_hour]),-1)=HOUR(AF753)),--(IFERROR(Flights_2026_09_3033343536373456789101112[entry_sector],"")=AG753),--(IFERROR(Flights_2026_09_3033343536373456789101112[nfl],-1)&gt;=AH753),--(IFERROR(Flights_2026_09_3033343536373456789101112[nfl],-1)&lt;=IF(AH753=450,450,AH753+9)))</f>
        <v>0</v>
      </c>
    </row>
    <row r="754" spans="32:35" x14ac:dyDescent="0.2">
      <c r="AF754" s="2">
        <v>0.79166666666666663</v>
      </c>
      <c r="AG754" t="s">
        <v>840</v>
      </c>
      <c r="AH754" s="17">
        <v>440</v>
      </c>
      <c r="AI754" s="17" cm="1">
        <f t="array" ref="AI754">SUMPRODUCT(--(IFERROR(HOUR(Flights_2026_09_3033343536373456789101112[entry_hour]),-1)=HOUR(AF754)),--(IFERROR(Flights_2026_09_3033343536373456789101112[entry_sector],"")=AG754),--(IFERROR(Flights_2026_09_3033343536373456789101112[nfl],-1)&gt;=AH754),--(IFERROR(Flights_2026_09_3033343536373456789101112[nfl],-1)&lt;=IF(AH754=450,450,AH754+9)))</f>
        <v>0</v>
      </c>
    </row>
    <row r="755" spans="32:35" x14ac:dyDescent="0.2">
      <c r="AF755" s="2">
        <v>0.79166666666666663</v>
      </c>
      <c r="AG755" t="s">
        <v>840</v>
      </c>
      <c r="AH755" s="17">
        <v>450</v>
      </c>
      <c r="AI755" s="17" cm="1">
        <f t="array" ref="AI755">SUMPRODUCT(--(IFERROR(HOUR(Flights_2026_09_3033343536373456789101112[entry_hour]),-1)=HOUR(AF755)),--(IFERROR(Flights_2026_09_3033343536373456789101112[entry_sector],"")=AG755),--(IFERROR(Flights_2026_09_3033343536373456789101112[nfl],-1)&gt;=AH755),--(IFERROR(Flights_2026_09_3033343536373456789101112[nfl],-1)&lt;=IF(AH755=450,450,AH755+9)))</f>
        <v>0</v>
      </c>
    </row>
    <row r="756" spans="32:35" x14ac:dyDescent="0.2">
      <c r="AF756" s="2">
        <v>0.79166666666666663</v>
      </c>
      <c r="AG756" t="s">
        <v>747</v>
      </c>
      <c r="AH756" s="17">
        <v>200</v>
      </c>
      <c r="AI756" s="17" cm="1">
        <f t="array" ref="AI756">SUMPRODUCT(--(IFERROR(HOUR(Flights_2026_09_3033343536373456789101112[entry_hour]),-1)=HOUR(AF756)),--(IFERROR(Flights_2026_09_3033343536373456789101112[entry_sector],"")=AG756),--(IFERROR(Flights_2026_09_3033343536373456789101112[nfl],-1)&gt;=AH756),--(IFERROR(Flights_2026_09_3033343536373456789101112[nfl],-1)&lt;=IF(AH756=450,450,AH756+9)))</f>
        <v>0</v>
      </c>
    </row>
    <row r="757" spans="32:35" x14ac:dyDescent="0.2">
      <c r="AF757" s="2">
        <v>0.79166666666666663</v>
      </c>
      <c r="AG757" t="s">
        <v>747</v>
      </c>
      <c r="AH757" s="17">
        <v>210</v>
      </c>
      <c r="AI757" s="17" cm="1">
        <f t="array" ref="AI757">SUMPRODUCT(--(IFERROR(HOUR(Flights_2026_09_3033343536373456789101112[entry_hour]),-1)=HOUR(AF757)),--(IFERROR(Flights_2026_09_3033343536373456789101112[entry_sector],"")=AG757),--(IFERROR(Flights_2026_09_3033343536373456789101112[nfl],-1)&gt;=AH757),--(IFERROR(Flights_2026_09_3033343536373456789101112[nfl],-1)&lt;=IF(AH757=450,450,AH757+9)))</f>
        <v>0</v>
      </c>
    </row>
    <row r="758" spans="32:35" x14ac:dyDescent="0.2">
      <c r="AF758" s="2">
        <v>0.79166666666666663</v>
      </c>
      <c r="AG758" t="s">
        <v>747</v>
      </c>
      <c r="AH758" s="17">
        <v>220</v>
      </c>
      <c r="AI758" s="17" cm="1">
        <f t="array" ref="AI758">SUMPRODUCT(--(IFERROR(HOUR(Flights_2026_09_3033343536373456789101112[entry_hour]),-1)=HOUR(AF758)),--(IFERROR(Flights_2026_09_3033343536373456789101112[entry_sector],"")=AG758),--(IFERROR(Flights_2026_09_3033343536373456789101112[nfl],-1)&gt;=AH758),--(IFERROR(Flights_2026_09_3033343536373456789101112[nfl],-1)&lt;=IF(AH758=450,450,AH758+9)))</f>
        <v>0</v>
      </c>
    </row>
    <row r="759" spans="32:35" x14ac:dyDescent="0.2">
      <c r="AF759" s="2">
        <v>0.79166666666666663</v>
      </c>
      <c r="AG759" t="s">
        <v>747</v>
      </c>
      <c r="AH759" s="17">
        <v>230</v>
      </c>
      <c r="AI759" s="17" cm="1">
        <f t="array" ref="AI759">SUMPRODUCT(--(IFERROR(HOUR(Flights_2026_09_3033343536373456789101112[entry_hour]),-1)=HOUR(AF759)),--(IFERROR(Flights_2026_09_3033343536373456789101112[entry_sector],"")=AG759),--(IFERROR(Flights_2026_09_3033343536373456789101112[nfl],-1)&gt;=AH759),--(IFERROR(Flights_2026_09_3033343536373456789101112[nfl],-1)&lt;=IF(AH759=450,450,AH759+9)))</f>
        <v>0</v>
      </c>
    </row>
    <row r="760" spans="32:35" x14ac:dyDescent="0.2">
      <c r="AF760" s="2">
        <v>0.79166666666666663</v>
      </c>
      <c r="AG760" t="s">
        <v>747</v>
      </c>
      <c r="AH760" s="17">
        <v>240</v>
      </c>
      <c r="AI760" s="17" cm="1">
        <f t="array" ref="AI760">SUMPRODUCT(--(IFERROR(HOUR(Flights_2026_09_3033343536373456789101112[entry_hour]),-1)=HOUR(AF760)),--(IFERROR(Flights_2026_09_3033343536373456789101112[entry_sector],"")=AG760),--(IFERROR(Flights_2026_09_3033343536373456789101112[nfl],-1)&gt;=AH760),--(IFERROR(Flights_2026_09_3033343536373456789101112[nfl],-1)&lt;=IF(AH760=450,450,AH760+9)))</f>
        <v>0</v>
      </c>
    </row>
    <row r="761" spans="32:35" x14ac:dyDescent="0.2">
      <c r="AF761" s="2">
        <v>0.79166666666666663</v>
      </c>
      <c r="AG761" t="s">
        <v>747</v>
      </c>
      <c r="AH761" s="17">
        <v>250</v>
      </c>
      <c r="AI761" s="17" cm="1">
        <f t="array" ref="AI761">SUMPRODUCT(--(IFERROR(HOUR(Flights_2026_09_3033343536373456789101112[entry_hour]),-1)=HOUR(AF761)),--(IFERROR(Flights_2026_09_3033343536373456789101112[entry_sector],"")=AG761),--(IFERROR(Flights_2026_09_3033343536373456789101112[nfl],-1)&gt;=AH761),--(IFERROR(Flights_2026_09_3033343536373456789101112[nfl],-1)&lt;=IF(AH761=450,450,AH761+9)))</f>
        <v>0</v>
      </c>
    </row>
    <row r="762" spans="32:35" x14ac:dyDescent="0.2">
      <c r="AF762" s="2">
        <v>0.79166666666666663</v>
      </c>
      <c r="AG762" t="s">
        <v>747</v>
      </c>
      <c r="AH762" s="17">
        <v>260</v>
      </c>
      <c r="AI762" s="17" cm="1">
        <f t="array" ref="AI762">SUMPRODUCT(--(IFERROR(HOUR(Flights_2026_09_3033343536373456789101112[entry_hour]),-1)=HOUR(AF762)),--(IFERROR(Flights_2026_09_3033343536373456789101112[entry_sector],"")=AG762),--(IFERROR(Flights_2026_09_3033343536373456789101112[nfl],-1)&gt;=AH762),--(IFERROR(Flights_2026_09_3033343536373456789101112[nfl],-1)&lt;=IF(AH762=450,450,AH762+9)))</f>
        <v>0</v>
      </c>
    </row>
    <row r="763" spans="32:35" x14ac:dyDescent="0.2">
      <c r="AF763" s="2">
        <v>0.79166666666666663</v>
      </c>
      <c r="AG763" t="s">
        <v>747</v>
      </c>
      <c r="AH763" s="17">
        <v>270</v>
      </c>
      <c r="AI763" s="17" cm="1">
        <f t="array" ref="AI763">SUMPRODUCT(--(IFERROR(HOUR(Flights_2026_09_3033343536373456789101112[entry_hour]),-1)=HOUR(AF763)),--(IFERROR(Flights_2026_09_3033343536373456789101112[entry_sector],"")=AG763),--(IFERROR(Flights_2026_09_3033343536373456789101112[nfl],-1)&gt;=AH763),--(IFERROR(Flights_2026_09_3033343536373456789101112[nfl],-1)&lt;=IF(AH763=450,450,AH763+9)))</f>
        <v>0</v>
      </c>
    </row>
    <row r="764" spans="32:35" x14ac:dyDescent="0.2">
      <c r="AF764" s="2">
        <v>0.79166666666666663</v>
      </c>
      <c r="AG764" t="s">
        <v>747</v>
      </c>
      <c r="AH764" s="17">
        <v>280</v>
      </c>
      <c r="AI764" s="17" cm="1">
        <f t="array" ref="AI764">SUMPRODUCT(--(IFERROR(HOUR(Flights_2026_09_3033343536373456789101112[entry_hour]),-1)=HOUR(AF764)),--(IFERROR(Flights_2026_09_3033343536373456789101112[entry_sector],"")=AG764),--(IFERROR(Flights_2026_09_3033343536373456789101112[nfl],-1)&gt;=AH764),--(IFERROR(Flights_2026_09_3033343536373456789101112[nfl],-1)&lt;=IF(AH764=450,450,AH764+9)))</f>
        <v>0</v>
      </c>
    </row>
    <row r="765" spans="32:35" x14ac:dyDescent="0.2">
      <c r="AF765" s="2">
        <v>0.79166666666666663</v>
      </c>
      <c r="AG765" t="s">
        <v>747</v>
      </c>
      <c r="AH765" s="17">
        <v>290</v>
      </c>
      <c r="AI765" s="17" cm="1">
        <f t="array" ref="AI765">SUMPRODUCT(--(IFERROR(HOUR(Flights_2026_09_3033343536373456789101112[entry_hour]),-1)=HOUR(AF765)),--(IFERROR(Flights_2026_09_3033343536373456789101112[entry_sector],"")=AG765),--(IFERROR(Flights_2026_09_3033343536373456789101112[nfl],-1)&gt;=AH765),--(IFERROR(Flights_2026_09_3033343536373456789101112[nfl],-1)&lt;=IF(AH765=450,450,AH765+9)))</f>
        <v>0</v>
      </c>
    </row>
    <row r="766" spans="32:35" x14ac:dyDescent="0.2">
      <c r="AF766" s="2">
        <v>0.79166666666666663</v>
      </c>
      <c r="AG766" t="s">
        <v>747</v>
      </c>
      <c r="AH766" s="17">
        <v>300</v>
      </c>
      <c r="AI766" s="17" cm="1">
        <f t="array" ref="AI766">SUMPRODUCT(--(IFERROR(HOUR(Flights_2026_09_3033343536373456789101112[entry_hour]),-1)=HOUR(AF766)),--(IFERROR(Flights_2026_09_3033343536373456789101112[entry_sector],"")=AG766),--(IFERROR(Flights_2026_09_3033343536373456789101112[nfl],-1)&gt;=AH766),--(IFERROR(Flights_2026_09_3033343536373456789101112[nfl],-1)&lt;=IF(AH766=450,450,AH766+9)))</f>
        <v>0</v>
      </c>
    </row>
    <row r="767" spans="32:35" x14ac:dyDescent="0.2">
      <c r="AF767" s="2">
        <v>0.79166666666666663</v>
      </c>
      <c r="AG767" t="s">
        <v>747</v>
      </c>
      <c r="AH767" s="17">
        <v>310</v>
      </c>
      <c r="AI767" s="17" cm="1">
        <f t="array" ref="AI767">SUMPRODUCT(--(IFERROR(HOUR(Flights_2026_09_3033343536373456789101112[entry_hour]),-1)=HOUR(AF767)),--(IFERROR(Flights_2026_09_3033343536373456789101112[entry_sector],"")=AG767),--(IFERROR(Flights_2026_09_3033343536373456789101112[nfl],-1)&gt;=AH767),--(IFERROR(Flights_2026_09_3033343536373456789101112[nfl],-1)&lt;=IF(AH767=450,450,AH767+9)))</f>
        <v>0</v>
      </c>
    </row>
    <row r="768" spans="32:35" x14ac:dyDescent="0.2">
      <c r="AF768" s="2">
        <v>0.79166666666666663</v>
      </c>
      <c r="AG768" t="s">
        <v>747</v>
      </c>
      <c r="AH768" s="17">
        <v>320</v>
      </c>
      <c r="AI768" s="17" cm="1">
        <f t="array" ref="AI768">SUMPRODUCT(--(IFERROR(HOUR(Flights_2026_09_3033343536373456789101112[entry_hour]),-1)=HOUR(AF768)),--(IFERROR(Flights_2026_09_3033343536373456789101112[entry_sector],"")=AG768),--(IFERROR(Flights_2026_09_3033343536373456789101112[nfl],-1)&gt;=AH768),--(IFERROR(Flights_2026_09_3033343536373456789101112[nfl],-1)&lt;=IF(AH768=450,450,AH768+9)))</f>
        <v>0</v>
      </c>
    </row>
    <row r="769" spans="32:35" x14ac:dyDescent="0.2">
      <c r="AF769" s="2">
        <v>0.79166666666666663</v>
      </c>
      <c r="AG769" t="s">
        <v>747</v>
      </c>
      <c r="AH769" s="17">
        <v>330</v>
      </c>
      <c r="AI769" s="17" cm="1">
        <f t="array" ref="AI769">SUMPRODUCT(--(IFERROR(HOUR(Flights_2026_09_3033343536373456789101112[entry_hour]),-1)=HOUR(AF769)),--(IFERROR(Flights_2026_09_3033343536373456789101112[entry_sector],"")=AG769),--(IFERROR(Flights_2026_09_3033343536373456789101112[nfl],-1)&gt;=AH769),--(IFERROR(Flights_2026_09_3033343536373456789101112[nfl],-1)&lt;=IF(AH769=450,450,AH769+9)))</f>
        <v>0</v>
      </c>
    </row>
    <row r="770" spans="32:35" x14ac:dyDescent="0.2">
      <c r="AF770" s="2">
        <v>0.79166666666666663</v>
      </c>
      <c r="AG770" t="s">
        <v>747</v>
      </c>
      <c r="AH770" s="17">
        <v>340</v>
      </c>
      <c r="AI770" s="17" cm="1">
        <f t="array" ref="AI770">SUMPRODUCT(--(IFERROR(HOUR(Flights_2026_09_3033343536373456789101112[entry_hour]),-1)=HOUR(AF770)),--(IFERROR(Flights_2026_09_3033343536373456789101112[entry_sector],"")=AG770),--(IFERROR(Flights_2026_09_3033343536373456789101112[nfl],-1)&gt;=AH770),--(IFERROR(Flights_2026_09_3033343536373456789101112[nfl],-1)&lt;=IF(AH770=450,450,AH770+9)))</f>
        <v>0</v>
      </c>
    </row>
    <row r="771" spans="32:35" x14ac:dyDescent="0.2">
      <c r="AF771" s="2">
        <v>0.79166666666666663</v>
      </c>
      <c r="AG771" t="s">
        <v>747</v>
      </c>
      <c r="AH771" s="17">
        <v>350</v>
      </c>
      <c r="AI771" s="17" cm="1">
        <f t="array" ref="AI771">SUMPRODUCT(--(IFERROR(HOUR(Flights_2026_09_3033343536373456789101112[entry_hour]),-1)=HOUR(AF771)),--(IFERROR(Flights_2026_09_3033343536373456789101112[entry_sector],"")=AG771),--(IFERROR(Flights_2026_09_3033343536373456789101112[nfl],-1)&gt;=AH771),--(IFERROR(Flights_2026_09_3033343536373456789101112[nfl],-1)&lt;=IF(AH771=450,450,AH771+9)))</f>
        <v>0</v>
      </c>
    </row>
    <row r="772" spans="32:35" x14ac:dyDescent="0.2">
      <c r="AF772" s="2">
        <v>0.79166666666666663</v>
      </c>
      <c r="AG772" t="s">
        <v>747</v>
      </c>
      <c r="AH772" s="17">
        <v>360</v>
      </c>
      <c r="AI772" s="17" cm="1">
        <f t="array" ref="AI772">SUMPRODUCT(--(IFERROR(HOUR(Flights_2026_09_3033343536373456789101112[entry_hour]),-1)=HOUR(AF772)),--(IFERROR(Flights_2026_09_3033343536373456789101112[entry_sector],"")=AG772),--(IFERROR(Flights_2026_09_3033343536373456789101112[nfl],-1)&gt;=AH772),--(IFERROR(Flights_2026_09_3033343536373456789101112[nfl],-1)&lt;=IF(AH772=450,450,AH772+9)))</f>
        <v>1</v>
      </c>
    </row>
    <row r="773" spans="32:35" x14ac:dyDescent="0.2">
      <c r="AF773" s="2">
        <v>0.79166666666666663</v>
      </c>
      <c r="AG773" t="s">
        <v>747</v>
      </c>
      <c r="AH773" s="17">
        <v>370</v>
      </c>
      <c r="AI773" s="17" cm="1">
        <f t="array" ref="AI773">SUMPRODUCT(--(IFERROR(HOUR(Flights_2026_09_3033343536373456789101112[entry_hour]),-1)=HOUR(AF773)),--(IFERROR(Flights_2026_09_3033343536373456789101112[entry_sector],"")=AG773),--(IFERROR(Flights_2026_09_3033343536373456789101112[nfl],-1)&gt;=AH773),--(IFERROR(Flights_2026_09_3033343536373456789101112[nfl],-1)&lt;=IF(AH773=450,450,AH773+9)))</f>
        <v>0</v>
      </c>
    </row>
    <row r="774" spans="32:35" x14ac:dyDescent="0.2">
      <c r="AF774" s="2">
        <v>0.79166666666666663</v>
      </c>
      <c r="AG774" t="s">
        <v>747</v>
      </c>
      <c r="AH774" s="17">
        <v>380</v>
      </c>
      <c r="AI774" s="17" cm="1">
        <f t="array" ref="AI774">SUMPRODUCT(--(IFERROR(HOUR(Flights_2026_09_3033343536373456789101112[entry_hour]),-1)=HOUR(AF774)),--(IFERROR(Flights_2026_09_3033343536373456789101112[entry_sector],"")=AG774),--(IFERROR(Flights_2026_09_3033343536373456789101112[nfl],-1)&gt;=AH774),--(IFERROR(Flights_2026_09_3033343536373456789101112[nfl],-1)&lt;=IF(AH774=450,450,AH774+9)))</f>
        <v>0</v>
      </c>
    </row>
    <row r="775" spans="32:35" x14ac:dyDescent="0.2">
      <c r="AF775" s="2">
        <v>0.79166666666666663</v>
      </c>
      <c r="AG775" t="s">
        <v>747</v>
      </c>
      <c r="AH775" s="17">
        <v>390</v>
      </c>
      <c r="AI775" s="17" cm="1">
        <f t="array" ref="AI775">SUMPRODUCT(--(IFERROR(HOUR(Flights_2026_09_3033343536373456789101112[entry_hour]),-1)=HOUR(AF775)),--(IFERROR(Flights_2026_09_3033343536373456789101112[entry_sector],"")=AG775),--(IFERROR(Flights_2026_09_3033343536373456789101112[nfl],-1)&gt;=AH775),--(IFERROR(Flights_2026_09_3033343536373456789101112[nfl],-1)&lt;=IF(AH775=450,450,AH775+9)))</f>
        <v>0</v>
      </c>
    </row>
    <row r="776" spans="32:35" x14ac:dyDescent="0.2">
      <c r="AF776" s="2">
        <v>0.79166666666666663</v>
      </c>
      <c r="AG776" t="s">
        <v>747</v>
      </c>
      <c r="AH776" s="17">
        <v>400</v>
      </c>
      <c r="AI776" s="17" cm="1">
        <f t="array" ref="AI776">SUMPRODUCT(--(IFERROR(HOUR(Flights_2026_09_3033343536373456789101112[entry_hour]),-1)=HOUR(AF776)),--(IFERROR(Flights_2026_09_3033343536373456789101112[entry_sector],"")=AG776),--(IFERROR(Flights_2026_09_3033343536373456789101112[nfl],-1)&gt;=AH776),--(IFERROR(Flights_2026_09_3033343536373456789101112[nfl],-1)&lt;=IF(AH776=450,450,AH776+9)))</f>
        <v>0</v>
      </c>
    </row>
    <row r="777" spans="32:35" x14ac:dyDescent="0.2">
      <c r="AF777" s="2">
        <v>0.79166666666666663</v>
      </c>
      <c r="AG777" t="s">
        <v>747</v>
      </c>
      <c r="AH777" s="17">
        <v>410</v>
      </c>
      <c r="AI777" s="17" cm="1">
        <f t="array" ref="AI777">SUMPRODUCT(--(IFERROR(HOUR(Flights_2026_09_3033343536373456789101112[entry_hour]),-1)=HOUR(AF777)),--(IFERROR(Flights_2026_09_3033343536373456789101112[entry_sector],"")=AG777),--(IFERROR(Flights_2026_09_3033343536373456789101112[nfl],-1)&gt;=AH777),--(IFERROR(Flights_2026_09_3033343536373456789101112[nfl],-1)&lt;=IF(AH777=450,450,AH777+9)))</f>
        <v>0</v>
      </c>
    </row>
    <row r="778" spans="32:35" x14ac:dyDescent="0.2">
      <c r="AF778" s="2">
        <v>0.79166666666666663</v>
      </c>
      <c r="AG778" t="s">
        <v>747</v>
      </c>
      <c r="AH778" s="17">
        <v>420</v>
      </c>
      <c r="AI778" s="17" cm="1">
        <f t="array" ref="AI778">SUMPRODUCT(--(IFERROR(HOUR(Flights_2026_09_3033343536373456789101112[entry_hour]),-1)=HOUR(AF778)),--(IFERROR(Flights_2026_09_3033343536373456789101112[entry_sector],"")=AG778),--(IFERROR(Flights_2026_09_3033343536373456789101112[nfl],-1)&gt;=AH778),--(IFERROR(Flights_2026_09_3033343536373456789101112[nfl],-1)&lt;=IF(AH778=450,450,AH778+9)))</f>
        <v>0</v>
      </c>
    </row>
    <row r="779" spans="32:35" x14ac:dyDescent="0.2">
      <c r="AF779" s="2">
        <v>0.79166666666666663</v>
      </c>
      <c r="AG779" t="s">
        <v>747</v>
      </c>
      <c r="AH779" s="17">
        <v>430</v>
      </c>
      <c r="AI779" s="17" cm="1">
        <f t="array" ref="AI779">SUMPRODUCT(--(IFERROR(HOUR(Flights_2026_09_3033343536373456789101112[entry_hour]),-1)=HOUR(AF779)),--(IFERROR(Flights_2026_09_3033343536373456789101112[entry_sector],"")=AG779),--(IFERROR(Flights_2026_09_3033343536373456789101112[nfl],-1)&gt;=AH779),--(IFERROR(Flights_2026_09_3033343536373456789101112[nfl],-1)&lt;=IF(AH779=450,450,AH779+9)))</f>
        <v>0</v>
      </c>
    </row>
    <row r="780" spans="32:35" x14ac:dyDescent="0.2">
      <c r="AF780" s="2">
        <v>0.79166666666666663</v>
      </c>
      <c r="AG780" t="s">
        <v>747</v>
      </c>
      <c r="AH780" s="17">
        <v>440</v>
      </c>
      <c r="AI780" s="17" cm="1">
        <f t="array" ref="AI780">SUMPRODUCT(--(IFERROR(HOUR(Flights_2026_09_3033343536373456789101112[entry_hour]),-1)=HOUR(AF780)),--(IFERROR(Flights_2026_09_3033343536373456789101112[entry_sector],"")=AG780),--(IFERROR(Flights_2026_09_3033343536373456789101112[nfl],-1)&gt;=AH780),--(IFERROR(Flights_2026_09_3033343536373456789101112[nfl],-1)&lt;=IF(AH780=450,450,AH780+9)))</f>
        <v>0</v>
      </c>
    </row>
    <row r="781" spans="32:35" x14ac:dyDescent="0.2">
      <c r="AF781" s="2">
        <v>0.79166666666666663</v>
      </c>
      <c r="AG781" t="s">
        <v>747</v>
      </c>
      <c r="AH781" s="17">
        <v>450</v>
      </c>
      <c r="AI781" s="17" cm="1">
        <f t="array" ref="AI781">SUMPRODUCT(--(IFERROR(HOUR(Flights_2026_09_3033343536373456789101112[entry_hour]),-1)=HOUR(AF781)),--(IFERROR(Flights_2026_09_3033343536373456789101112[entry_sector],"")=AG781),--(IFERROR(Flights_2026_09_3033343536373456789101112[nfl],-1)&gt;=AH781),--(IFERROR(Flights_2026_09_3033343536373456789101112[nfl],-1)&lt;=IF(AH781=450,450,AH781+9)))</f>
        <v>0</v>
      </c>
    </row>
    <row r="782" spans="32:35" x14ac:dyDescent="0.2">
      <c r="AF782" s="2">
        <v>0.83333333333333337</v>
      </c>
      <c r="AG782" t="s">
        <v>743</v>
      </c>
      <c r="AH782" s="17">
        <v>200</v>
      </c>
      <c r="AI782" s="17" cm="1">
        <f t="array" ref="AI782">SUMPRODUCT(--(IFERROR(HOUR(Flights_2026_09_3033343536373456789101112[entry_hour]),-1)=HOUR(AF782)),--(IFERROR(Flights_2026_09_3033343536373456789101112[entry_sector],"")=AG782),--(IFERROR(Flights_2026_09_3033343536373456789101112[nfl],-1)&gt;=AH782),--(IFERROR(Flights_2026_09_3033343536373456789101112[nfl],-1)&lt;=IF(AH782=450,450,AH782+9)))</f>
        <v>0</v>
      </c>
    </row>
    <row r="783" spans="32:35" x14ac:dyDescent="0.2">
      <c r="AF783" s="2">
        <v>0.83333333333333337</v>
      </c>
      <c r="AG783" t="s">
        <v>743</v>
      </c>
      <c r="AH783" s="17">
        <v>210</v>
      </c>
      <c r="AI783" s="17" cm="1">
        <f t="array" ref="AI783">SUMPRODUCT(--(IFERROR(HOUR(Flights_2026_09_3033343536373456789101112[entry_hour]),-1)=HOUR(AF783)),--(IFERROR(Flights_2026_09_3033343536373456789101112[entry_sector],"")=AG783),--(IFERROR(Flights_2026_09_3033343536373456789101112[nfl],-1)&gt;=AH783),--(IFERROR(Flights_2026_09_3033343536373456789101112[nfl],-1)&lt;=IF(AH783=450,450,AH783+9)))</f>
        <v>0</v>
      </c>
    </row>
    <row r="784" spans="32:35" x14ac:dyDescent="0.2">
      <c r="AF784" s="2">
        <v>0.83333333333333337</v>
      </c>
      <c r="AG784" t="s">
        <v>743</v>
      </c>
      <c r="AH784" s="17">
        <v>220</v>
      </c>
      <c r="AI784" s="17" cm="1">
        <f t="array" ref="AI784">SUMPRODUCT(--(IFERROR(HOUR(Flights_2026_09_3033343536373456789101112[entry_hour]),-1)=HOUR(AF784)),--(IFERROR(Flights_2026_09_3033343536373456789101112[entry_sector],"")=AG784),--(IFERROR(Flights_2026_09_3033343536373456789101112[nfl],-1)&gt;=AH784),--(IFERROR(Flights_2026_09_3033343536373456789101112[nfl],-1)&lt;=IF(AH784=450,450,AH784+9)))</f>
        <v>0</v>
      </c>
    </row>
    <row r="785" spans="32:35" x14ac:dyDescent="0.2">
      <c r="AF785" s="2">
        <v>0.83333333333333337</v>
      </c>
      <c r="AG785" t="s">
        <v>743</v>
      </c>
      <c r="AH785" s="17">
        <v>230</v>
      </c>
      <c r="AI785" s="17" cm="1">
        <f t="array" ref="AI785">SUMPRODUCT(--(IFERROR(HOUR(Flights_2026_09_3033343536373456789101112[entry_hour]),-1)=HOUR(AF785)),--(IFERROR(Flights_2026_09_3033343536373456789101112[entry_sector],"")=AG785),--(IFERROR(Flights_2026_09_3033343536373456789101112[nfl],-1)&gt;=AH785),--(IFERROR(Flights_2026_09_3033343536373456789101112[nfl],-1)&lt;=IF(AH785=450,450,AH785+9)))</f>
        <v>0</v>
      </c>
    </row>
    <row r="786" spans="32:35" x14ac:dyDescent="0.2">
      <c r="AF786" s="2">
        <v>0.83333333333333337</v>
      </c>
      <c r="AG786" t="s">
        <v>743</v>
      </c>
      <c r="AH786" s="17">
        <v>240</v>
      </c>
      <c r="AI786" s="17" cm="1">
        <f t="array" ref="AI786">SUMPRODUCT(--(IFERROR(HOUR(Flights_2026_09_3033343536373456789101112[entry_hour]),-1)=HOUR(AF786)),--(IFERROR(Flights_2026_09_3033343536373456789101112[entry_sector],"")=AG786),--(IFERROR(Flights_2026_09_3033343536373456789101112[nfl],-1)&gt;=AH786),--(IFERROR(Flights_2026_09_3033343536373456789101112[nfl],-1)&lt;=IF(AH786=450,450,AH786+9)))</f>
        <v>0</v>
      </c>
    </row>
    <row r="787" spans="32:35" x14ac:dyDescent="0.2">
      <c r="AF787" s="2">
        <v>0.83333333333333337</v>
      </c>
      <c r="AG787" t="s">
        <v>743</v>
      </c>
      <c r="AH787" s="17">
        <v>250</v>
      </c>
      <c r="AI787" s="17" cm="1">
        <f t="array" ref="AI787">SUMPRODUCT(--(IFERROR(HOUR(Flights_2026_09_3033343536373456789101112[entry_hour]),-1)=HOUR(AF787)),--(IFERROR(Flights_2026_09_3033343536373456789101112[entry_sector],"")=AG787),--(IFERROR(Flights_2026_09_3033343536373456789101112[nfl],-1)&gt;=AH787),--(IFERROR(Flights_2026_09_3033343536373456789101112[nfl],-1)&lt;=IF(AH787=450,450,AH787+9)))</f>
        <v>0</v>
      </c>
    </row>
    <row r="788" spans="32:35" x14ac:dyDescent="0.2">
      <c r="AF788" s="2">
        <v>0.83333333333333337</v>
      </c>
      <c r="AG788" t="s">
        <v>743</v>
      </c>
      <c r="AH788" s="17">
        <v>260</v>
      </c>
      <c r="AI788" s="17" cm="1">
        <f t="array" ref="AI788">SUMPRODUCT(--(IFERROR(HOUR(Flights_2026_09_3033343536373456789101112[entry_hour]),-1)=HOUR(AF788)),--(IFERROR(Flights_2026_09_3033343536373456789101112[entry_sector],"")=AG788),--(IFERROR(Flights_2026_09_3033343536373456789101112[nfl],-1)&gt;=AH788),--(IFERROR(Flights_2026_09_3033343536373456789101112[nfl],-1)&lt;=IF(AH788=450,450,AH788+9)))</f>
        <v>0</v>
      </c>
    </row>
    <row r="789" spans="32:35" x14ac:dyDescent="0.2">
      <c r="AF789" s="2">
        <v>0.83333333333333337</v>
      </c>
      <c r="AG789" t="s">
        <v>743</v>
      </c>
      <c r="AH789" s="17">
        <v>270</v>
      </c>
      <c r="AI789" s="17" cm="1">
        <f t="array" ref="AI789">SUMPRODUCT(--(IFERROR(HOUR(Flights_2026_09_3033343536373456789101112[entry_hour]),-1)=HOUR(AF789)),--(IFERROR(Flights_2026_09_3033343536373456789101112[entry_sector],"")=AG789),--(IFERROR(Flights_2026_09_3033343536373456789101112[nfl],-1)&gt;=AH789),--(IFERROR(Flights_2026_09_3033343536373456789101112[nfl],-1)&lt;=IF(AH789=450,450,AH789+9)))</f>
        <v>0</v>
      </c>
    </row>
    <row r="790" spans="32:35" x14ac:dyDescent="0.2">
      <c r="AF790" s="2">
        <v>0.83333333333333337</v>
      </c>
      <c r="AG790" t="s">
        <v>743</v>
      </c>
      <c r="AH790" s="17">
        <v>280</v>
      </c>
      <c r="AI790" s="17" cm="1">
        <f t="array" ref="AI790">SUMPRODUCT(--(IFERROR(HOUR(Flights_2026_09_3033343536373456789101112[entry_hour]),-1)=HOUR(AF790)),--(IFERROR(Flights_2026_09_3033343536373456789101112[entry_sector],"")=AG790),--(IFERROR(Flights_2026_09_3033343536373456789101112[nfl],-1)&gt;=AH790),--(IFERROR(Flights_2026_09_3033343536373456789101112[nfl],-1)&lt;=IF(AH790=450,450,AH790+9)))</f>
        <v>0</v>
      </c>
    </row>
    <row r="791" spans="32:35" x14ac:dyDescent="0.2">
      <c r="AF791" s="2">
        <v>0.83333333333333337</v>
      </c>
      <c r="AG791" t="s">
        <v>743</v>
      </c>
      <c r="AH791" s="17">
        <v>290</v>
      </c>
      <c r="AI791" s="17" cm="1">
        <f t="array" ref="AI791">SUMPRODUCT(--(IFERROR(HOUR(Flights_2026_09_3033343536373456789101112[entry_hour]),-1)=HOUR(AF791)),--(IFERROR(Flights_2026_09_3033343536373456789101112[entry_sector],"")=AG791),--(IFERROR(Flights_2026_09_3033343536373456789101112[nfl],-1)&gt;=AH791),--(IFERROR(Flights_2026_09_3033343536373456789101112[nfl],-1)&lt;=IF(AH791=450,450,AH791+9)))</f>
        <v>0</v>
      </c>
    </row>
    <row r="792" spans="32:35" x14ac:dyDescent="0.2">
      <c r="AF792" s="2">
        <v>0.83333333333333337</v>
      </c>
      <c r="AG792" t="s">
        <v>743</v>
      </c>
      <c r="AH792" s="17">
        <v>300</v>
      </c>
      <c r="AI792" s="17" cm="1">
        <f t="array" ref="AI792">SUMPRODUCT(--(IFERROR(HOUR(Flights_2026_09_3033343536373456789101112[entry_hour]),-1)=HOUR(AF792)),--(IFERROR(Flights_2026_09_3033343536373456789101112[entry_sector],"")=AG792),--(IFERROR(Flights_2026_09_3033343536373456789101112[nfl],-1)&gt;=AH792),--(IFERROR(Flights_2026_09_3033343536373456789101112[nfl],-1)&lt;=IF(AH792=450,450,AH792+9)))</f>
        <v>0</v>
      </c>
    </row>
    <row r="793" spans="32:35" x14ac:dyDescent="0.2">
      <c r="AF793" s="2">
        <v>0.83333333333333337</v>
      </c>
      <c r="AG793" t="s">
        <v>743</v>
      </c>
      <c r="AH793" s="17">
        <v>310</v>
      </c>
      <c r="AI793" s="17" cm="1">
        <f t="array" ref="AI793">SUMPRODUCT(--(IFERROR(HOUR(Flights_2026_09_3033343536373456789101112[entry_hour]),-1)=HOUR(AF793)),--(IFERROR(Flights_2026_09_3033343536373456789101112[entry_sector],"")=AG793),--(IFERROR(Flights_2026_09_3033343536373456789101112[nfl],-1)&gt;=AH793),--(IFERROR(Flights_2026_09_3033343536373456789101112[nfl],-1)&lt;=IF(AH793=450,450,AH793+9)))</f>
        <v>0</v>
      </c>
    </row>
    <row r="794" spans="32:35" x14ac:dyDescent="0.2">
      <c r="AF794" s="2">
        <v>0.83333333333333337</v>
      </c>
      <c r="AG794" t="s">
        <v>743</v>
      </c>
      <c r="AH794" s="17">
        <v>320</v>
      </c>
      <c r="AI794" s="17" cm="1">
        <f t="array" ref="AI794">SUMPRODUCT(--(IFERROR(HOUR(Flights_2026_09_3033343536373456789101112[entry_hour]),-1)=HOUR(AF794)),--(IFERROR(Flights_2026_09_3033343536373456789101112[entry_sector],"")=AG794),--(IFERROR(Flights_2026_09_3033343536373456789101112[nfl],-1)&gt;=AH794),--(IFERROR(Flights_2026_09_3033343536373456789101112[nfl],-1)&lt;=IF(AH794=450,450,AH794+9)))</f>
        <v>0</v>
      </c>
    </row>
    <row r="795" spans="32:35" x14ac:dyDescent="0.2">
      <c r="AF795" s="2">
        <v>0.83333333333333337</v>
      </c>
      <c r="AG795" t="s">
        <v>743</v>
      </c>
      <c r="AH795" s="17">
        <v>330</v>
      </c>
      <c r="AI795" s="17" cm="1">
        <f t="array" ref="AI795">SUMPRODUCT(--(IFERROR(HOUR(Flights_2026_09_3033343536373456789101112[entry_hour]),-1)=HOUR(AF795)),--(IFERROR(Flights_2026_09_3033343536373456789101112[entry_sector],"")=AG795),--(IFERROR(Flights_2026_09_3033343536373456789101112[nfl],-1)&gt;=AH795),--(IFERROR(Flights_2026_09_3033343536373456789101112[nfl],-1)&lt;=IF(AH795=450,450,AH795+9)))</f>
        <v>0</v>
      </c>
    </row>
    <row r="796" spans="32:35" x14ac:dyDescent="0.2">
      <c r="AF796" s="2">
        <v>0.83333333333333337</v>
      </c>
      <c r="AG796" t="s">
        <v>743</v>
      </c>
      <c r="AH796" s="17">
        <v>340</v>
      </c>
      <c r="AI796" s="17" cm="1">
        <f t="array" ref="AI796">SUMPRODUCT(--(IFERROR(HOUR(Flights_2026_09_3033343536373456789101112[entry_hour]),-1)=HOUR(AF796)),--(IFERROR(Flights_2026_09_3033343536373456789101112[entry_sector],"")=AG796),--(IFERROR(Flights_2026_09_3033343536373456789101112[nfl],-1)&gt;=AH796),--(IFERROR(Flights_2026_09_3033343536373456789101112[nfl],-1)&lt;=IF(AH796=450,450,AH796+9)))</f>
        <v>0</v>
      </c>
    </row>
    <row r="797" spans="32:35" x14ac:dyDescent="0.2">
      <c r="AF797" s="2">
        <v>0.83333333333333337</v>
      </c>
      <c r="AG797" t="s">
        <v>743</v>
      </c>
      <c r="AH797" s="17">
        <v>350</v>
      </c>
      <c r="AI797" s="17" cm="1">
        <f t="array" ref="AI797">SUMPRODUCT(--(IFERROR(HOUR(Flights_2026_09_3033343536373456789101112[entry_hour]),-1)=HOUR(AF797)),--(IFERROR(Flights_2026_09_3033343536373456789101112[entry_sector],"")=AG797),--(IFERROR(Flights_2026_09_3033343536373456789101112[nfl],-1)&gt;=AH797),--(IFERROR(Flights_2026_09_3033343536373456789101112[nfl],-1)&lt;=IF(AH797=450,450,AH797+9)))</f>
        <v>0</v>
      </c>
    </row>
    <row r="798" spans="32:35" x14ac:dyDescent="0.2">
      <c r="AF798" s="2">
        <v>0.83333333333333337</v>
      </c>
      <c r="AG798" t="s">
        <v>743</v>
      </c>
      <c r="AH798" s="17">
        <v>360</v>
      </c>
      <c r="AI798" s="17" cm="1">
        <f t="array" ref="AI798">SUMPRODUCT(--(IFERROR(HOUR(Flights_2026_09_3033343536373456789101112[entry_hour]),-1)=HOUR(AF798)),--(IFERROR(Flights_2026_09_3033343536373456789101112[entry_sector],"")=AG798),--(IFERROR(Flights_2026_09_3033343536373456789101112[nfl],-1)&gt;=AH798),--(IFERROR(Flights_2026_09_3033343536373456789101112[nfl],-1)&lt;=IF(AH798=450,450,AH798+9)))</f>
        <v>0</v>
      </c>
    </row>
    <row r="799" spans="32:35" x14ac:dyDescent="0.2">
      <c r="AF799" s="2">
        <v>0.83333333333333337</v>
      </c>
      <c r="AG799" t="s">
        <v>743</v>
      </c>
      <c r="AH799" s="17">
        <v>370</v>
      </c>
      <c r="AI799" s="17" cm="1">
        <f t="array" ref="AI799">SUMPRODUCT(--(IFERROR(HOUR(Flights_2026_09_3033343536373456789101112[entry_hour]),-1)=HOUR(AF799)),--(IFERROR(Flights_2026_09_3033343536373456789101112[entry_sector],"")=AG799),--(IFERROR(Flights_2026_09_3033343536373456789101112[nfl],-1)&gt;=AH799),--(IFERROR(Flights_2026_09_3033343536373456789101112[nfl],-1)&lt;=IF(AH799=450,450,AH799+9)))</f>
        <v>0</v>
      </c>
    </row>
    <row r="800" spans="32:35" x14ac:dyDescent="0.2">
      <c r="AF800" s="2">
        <v>0.83333333333333337</v>
      </c>
      <c r="AG800" t="s">
        <v>743</v>
      </c>
      <c r="AH800" s="17">
        <v>380</v>
      </c>
      <c r="AI800" s="17" cm="1">
        <f t="array" ref="AI800">SUMPRODUCT(--(IFERROR(HOUR(Flights_2026_09_3033343536373456789101112[entry_hour]),-1)=HOUR(AF800)),--(IFERROR(Flights_2026_09_3033343536373456789101112[entry_sector],"")=AG800),--(IFERROR(Flights_2026_09_3033343536373456789101112[nfl],-1)&gt;=AH800),--(IFERROR(Flights_2026_09_3033343536373456789101112[nfl],-1)&lt;=IF(AH800=450,450,AH800+9)))</f>
        <v>0</v>
      </c>
    </row>
    <row r="801" spans="32:35" x14ac:dyDescent="0.2">
      <c r="AF801" s="2">
        <v>0.83333333333333337</v>
      </c>
      <c r="AG801" t="s">
        <v>743</v>
      </c>
      <c r="AH801" s="17">
        <v>390</v>
      </c>
      <c r="AI801" s="17" cm="1">
        <f t="array" ref="AI801">SUMPRODUCT(--(IFERROR(HOUR(Flights_2026_09_3033343536373456789101112[entry_hour]),-1)=HOUR(AF801)),--(IFERROR(Flights_2026_09_3033343536373456789101112[entry_sector],"")=AG801),--(IFERROR(Flights_2026_09_3033343536373456789101112[nfl],-1)&gt;=AH801),--(IFERROR(Flights_2026_09_3033343536373456789101112[nfl],-1)&lt;=IF(AH801=450,450,AH801+9)))</f>
        <v>0</v>
      </c>
    </row>
    <row r="802" spans="32:35" x14ac:dyDescent="0.2">
      <c r="AF802" s="2">
        <v>0.83333333333333337</v>
      </c>
      <c r="AG802" t="s">
        <v>743</v>
      </c>
      <c r="AH802" s="17">
        <v>400</v>
      </c>
      <c r="AI802" s="17" cm="1">
        <f t="array" ref="AI802">SUMPRODUCT(--(IFERROR(HOUR(Flights_2026_09_3033343536373456789101112[entry_hour]),-1)=HOUR(AF802)),--(IFERROR(Flights_2026_09_3033343536373456789101112[entry_sector],"")=AG802),--(IFERROR(Flights_2026_09_3033343536373456789101112[nfl],-1)&gt;=AH802),--(IFERROR(Flights_2026_09_3033343536373456789101112[nfl],-1)&lt;=IF(AH802=450,450,AH802+9)))</f>
        <v>0</v>
      </c>
    </row>
    <row r="803" spans="32:35" x14ac:dyDescent="0.2">
      <c r="AF803" s="2">
        <v>0.83333333333333337</v>
      </c>
      <c r="AG803" t="s">
        <v>743</v>
      </c>
      <c r="AH803" s="17">
        <v>410</v>
      </c>
      <c r="AI803" s="17" cm="1">
        <f t="array" ref="AI803">SUMPRODUCT(--(IFERROR(HOUR(Flights_2026_09_3033343536373456789101112[entry_hour]),-1)=HOUR(AF803)),--(IFERROR(Flights_2026_09_3033343536373456789101112[entry_sector],"")=AG803),--(IFERROR(Flights_2026_09_3033343536373456789101112[nfl],-1)&gt;=AH803),--(IFERROR(Flights_2026_09_3033343536373456789101112[nfl],-1)&lt;=IF(AH803=450,450,AH803+9)))</f>
        <v>0</v>
      </c>
    </row>
    <row r="804" spans="32:35" x14ac:dyDescent="0.2">
      <c r="AF804" s="2">
        <v>0.83333333333333337</v>
      </c>
      <c r="AG804" t="s">
        <v>743</v>
      </c>
      <c r="AH804" s="17">
        <v>420</v>
      </c>
      <c r="AI804" s="17" cm="1">
        <f t="array" ref="AI804">SUMPRODUCT(--(IFERROR(HOUR(Flights_2026_09_3033343536373456789101112[entry_hour]),-1)=HOUR(AF804)),--(IFERROR(Flights_2026_09_3033343536373456789101112[entry_sector],"")=AG804),--(IFERROR(Flights_2026_09_3033343536373456789101112[nfl],-1)&gt;=AH804),--(IFERROR(Flights_2026_09_3033343536373456789101112[nfl],-1)&lt;=IF(AH804=450,450,AH804+9)))</f>
        <v>0</v>
      </c>
    </row>
    <row r="805" spans="32:35" x14ac:dyDescent="0.2">
      <c r="AF805" s="2">
        <v>0.83333333333333337</v>
      </c>
      <c r="AG805" t="s">
        <v>743</v>
      </c>
      <c r="AH805" s="17">
        <v>430</v>
      </c>
      <c r="AI805" s="17" cm="1">
        <f t="array" ref="AI805">SUMPRODUCT(--(IFERROR(HOUR(Flights_2026_09_3033343536373456789101112[entry_hour]),-1)=HOUR(AF805)),--(IFERROR(Flights_2026_09_3033343536373456789101112[entry_sector],"")=AG805),--(IFERROR(Flights_2026_09_3033343536373456789101112[nfl],-1)&gt;=AH805),--(IFERROR(Flights_2026_09_3033343536373456789101112[nfl],-1)&lt;=IF(AH805=450,450,AH805+9)))</f>
        <v>0</v>
      </c>
    </row>
    <row r="806" spans="32:35" x14ac:dyDescent="0.2">
      <c r="AF806" s="2">
        <v>0.83333333333333337</v>
      </c>
      <c r="AG806" t="s">
        <v>743</v>
      </c>
      <c r="AH806" s="17">
        <v>440</v>
      </c>
      <c r="AI806" s="17" cm="1">
        <f t="array" ref="AI806">SUMPRODUCT(--(IFERROR(HOUR(Flights_2026_09_3033343536373456789101112[entry_hour]),-1)=HOUR(AF806)),--(IFERROR(Flights_2026_09_3033343536373456789101112[entry_sector],"")=AG806),--(IFERROR(Flights_2026_09_3033343536373456789101112[nfl],-1)&gt;=AH806),--(IFERROR(Flights_2026_09_3033343536373456789101112[nfl],-1)&lt;=IF(AH806=450,450,AH806+9)))</f>
        <v>0</v>
      </c>
    </row>
    <row r="807" spans="32:35" x14ac:dyDescent="0.2">
      <c r="AF807" s="2">
        <v>0.83333333333333337</v>
      </c>
      <c r="AG807" t="s">
        <v>743</v>
      </c>
      <c r="AH807" s="17">
        <v>450</v>
      </c>
      <c r="AI807" s="17" cm="1">
        <f t="array" ref="AI807">SUMPRODUCT(--(IFERROR(HOUR(Flights_2026_09_3033343536373456789101112[entry_hour]),-1)=HOUR(AF807)),--(IFERROR(Flights_2026_09_3033343536373456789101112[entry_sector],"")=AG807),--(IFERROR(Flights_2026_09_3033343536373456789101112[nfl],-1)&gt;=AH807),--(IFERROR(Flights_2026_09_3033343536373456789101112[nfl],-1)&lt;=IF(AH807=450,450,AH807+9)))</f>
        <v>0</v>
      </c>
    </row>
    <row r="808" spans="32:35" x14ac:dyDescent="0.2">
      <c r="AF808" s="2">
        <v>0.83333333333333337</v>
      </c>
      <c r="AG808" t="s">
        <v>744</v>
      </c>
      <c r="AH808" s="17">
        <v>200</v>
      </c>
      <c r="AI808" s="17" cm="1">
        <f t="array" ref="AI808">SUMPRODUCT(--(IFERROR(HOUR(Flights_2026_09_3033343536373456789101112[entry_hour]),-1)=HOUR(AF808)),--(IFERROR(Flights_2026_09_3033343536373456789101112[entry_sector],"")=AG808),--(IFERROR(Flights_2026_09_3033343536373456789101112[nfl],-1)&gt;=AH808),--(IFERROR(Flights_2026_09_3033343536373456789101112[nfl],-1)&lt;=IF(AH808=450,450,AH808+9)))</f>
        <v>0</v>
      </c>
    </row>
    <row r="809" spans="32:35" x14ac:dyDescent="0.2">
      <c r="AF809" s="2">
        <v>0.83333333333333337</v>
      </c>
      <c r="AG809" t="s">
        <v>744</v>
      </c>
      <c r="AH809" s="17">
        <v>210</v>
      </c>
      <c r="AI809" s="17" cm="1">
        <f t="array" ref="AI809">SUMPRODUCT(--(IFERROR(HOUR(Flights_2026_09_3033343536373456789101112[entry_hour]),-1)=HOUR(AF809)),--(IFERROR(Flights_2026_09_3033343536373456789101112[entry_sector],"")=AG809),--(IFERROR(Flights_2026_09_3033343536373456789101112[nfl],-1)&gt;=AH809),--(IFERROR(Flights_2026_09_3033343536373456789101112[nfl],-1)&lt;=IF(AH809=450,450,AH809+9)))</f>
        <v>0</v>
      </c>
    </row>
    <row r="810" spans="32:35" x14ac:dyDescent="0.2">
      <c r="AF810" s="2">
        <v>0.83333333333333337</v>
      </c>
      <c r="AG810" t="s">
        <v>744</v>
      </c>
      <c r="AH810" s="17">
        <v>220</v>
      </c>
      <c r="AI810" s="17" cm="1">
        <f t="array" ref="AI810">SUMPRODUCT(--(IFERROR(HOUR(Flights_2026_09_3033343536373456789101112[entry_hour]),-1)=HOUR(AF810)),--(IFERROR(Flights_2026_09_3033343536373456789101112[entry_sector],"")=AG810),--(IFERROR(Flights_2026_09_3033343536373456789101112[nfl],-1)&gt;=AH810),--(IFERROR(Flights_2026_09_3033343536373456789101112[nfl],-1)&lt;=IF(AH810=450,450,AH810+9)))</f>
        <v>2</v>
      </c>
    </row>
    <row r="811" spans="32:35" x14ac:dyDescent="0.2">
      <c r="AF811" s="2">
        <v>0.83333333333333337</v>
      </c>
      <c r="AG811" t="s">
        <v>744</v>
      </c>
      <c r="AH811" s="17">
        <v>230</v>
      </c>
      <c r="AI811" s="17" cm="1">
        <f t="array" ref="AI811">SUMPRODUCT(--(IFERROR(HOUR(Flights_2026_09_3033343536373456789101112[entry_hour]),-1)=HOUR(AF811)),--(IFERROR(Flights_2026_09_3033343536373456789101112[entry_sector],"")=AG811),--(IFERROR(Flights_2026_09_3033343536373456789101112[nfl],-1)&gt;=AH811),--(IFERROR(Flights_2026_09_3033343536373456789101112[nfl],-1)&lt;=IF(AH811=450,450,AH811+9)))</f>
        <v>0</v>
      </c>
    </row>
    <row r="812" spans="32:35" x14ac:dyDescent="0.2">
      <c r="AF812" s="2">
        <v>0.83333333333333337</v>
      </c>
      <c r="AG812" t="s">
        <v>744</v>
      </c>
      <c r="AH812" s="17">
        <v>240</v>
      </c>
      <c r="AI812" s="17" cm="1">
        <f t="array" ref="AI812">SUMPRODUCT(--(IFERROR(HOUR(Flights_2026_09_3033343536373456789101112[entry_hour]),-1)=HOUR(AF812)),--(IFERROR(Flights_2026_09_3033343536373456789101112[entry_sector],"")=AG812),--(IFERROR(Flights_2026_09_3033343536373456789101112[nfl],-1)&gt;=AH812),--(IFERROR(Flights_2026_09_3033343536373456789101112[nfl],-1)&lt;=IF(AH812=450,450,AH812+9)))</f>
        <v>0</v>
      </c>
    </row>
    <row r="813" spans="32:35" x14ac:dyDescent="0.2">
      <c r="AF813" s="2">
        <v>0.83333333333333337</v>
      </c>
      <c r="AG813" t="s">
        <v>744</v>
      </c>
      <c r="AH813" s="17">
        <v>250</v>
      </c>
      <c r="AI813" s="17" cm="1">
        <f t="array" ref="AI813">SUMPRODUCT(--(IFERROR(HOUR(Flights_2026_09_3033343536373456789101112[entry_hour]),-1)=HOUR(AF813)),--(IFERROR(Flights_2026_09_3033343536373456789101112[entry_sector],"")=AG813),--(IFERROR(Flights_2026_09_3033343536373456789101112[nfl],-1)&gt;=AH813),--(IFERROR(Flights_2026_09_3033343536373456789101112[nfl],-1)&lt;=IF(AH813=450,450,AH813+9)))</f>
        <v>0</v>
      </c>
    </row>
    <row r="814" spans="32:35" x14ac:dyDescent="0.2">
      <c r="AF814" s="2">
        <v>0.83333333333333337</v>
      </c>
      <c r="AG814" t="s">
        <v>744</v>
      </c>
      <c r="AH814" s="17">
        <v>260</v>
      </c>
      <c r="AI814" s="17" cm="1">
        <f t="array" ref="AI814">SUMPRODUCT(--(IFERROR(HOUR(Flights_2026_09_3033343536373456789101112[entry_hour]),-1)=HOUR(AF814)),--(IFERROR(Flights_2026_09_3033343536373456789101112[entry_sector],"")=AG814),--(IFERROR(Flights_2026_09_3033343536373456789101112[nfl],-1)&gt;=AH814),--(IFERROR(Flights_2026_09_3033343536373456789101112[nfl],-1)&lt;=IF(AH814=450,450,AH814+9)))</f>
        <v>0</v>
      </c>
    </row>
    <row r="815" spans="32:35" x14ac:dyDescent="0.2">
      <c r="AF815" s="2">
        <v>0.83333333333333337</v>
      </c>
      <c r="AG815" t="s">
        <v>744</v>
      </c>
      <c r="AH815" s="17">
        <v>270</v>
      </c>
      <c r="AI815" s="17" cm="1">
        <f t="array" ref="AI815">SUMPRODUCT(--(IFERROR(HOUR(Flights_2026_09_3033343536373456789101112[entry_hour]),-1)=HOUR(AF815)),--(IFERROR(Flights_2026_09_3033343536373456789101112[entry_sector],"")=AG815),--(IFERROR(Flights_2026_09_3033343536373456789101112[nfl],-1)&gt;=AH815),--(IFERROR(Flights_2026_09_3033343536373456789101112[nfl],-1)&lt;=IF(AH815=450,450,AH815+9)))</f>
        <v>0</v>
      </c>
    </row>
    <row r="816" spans="32:35" x14ac:dyDescent="0.2">
      <c r="AF816" s="2">
        <v>0.83333333333333337</v>
      </c>
      <c r="AG816" t="s">
        <v>744</v>
      </c>
      <c r="AH816" s="17">
        <v>280</v>
      </c>
      <c r="AI816" s="17" cm="1">
        <f t="array" ref="AI816">SUMPRODUCT(--(IFERROR(HOUR(Flights_2026_09_3033343536373456789101112[entry_hour]),-1)=HOUR(AF816)),--(IFERROR(Flights_2026_09_3033343536373456789101112[entry_sector],"")=AG816),--(IFERROR(Flights_2026_09_3033343536373456789101112[nfl],-1)&gt;=AH816),--(IFERROR(Flights_2026_09_3033343536373456789101112[nfl],-1)&lt;=IF(AH816=450,450,AH816+9)))</f>
        <v>0</v>
      </c>
    </row>
    <row r="817" spans="32:35" x14ac:dyDescent="0.2">
      <c r="AF817" s="2">
        <v>0.83333333333333337</v>
      </c>
      <c r="AG817" t="s">
        <v>744</v>
      </c>
      <c r="AH817" s="17">
        <v>290</v>
      </c>
      <c r="AI817" s="17" cm="1">
        <f t="array" ref="AI817">SUMPRODUCT(--(IFERROR(HOUR(Flights_2026_09_3033343536373456789101112[entry_hour]),-1)=HOUR(AF817)),--(IFERROR(Flights_2026_09_3033343536373456789101112[entry_sector],"")=AG817),--(IFERROR(Flights_2026_09_3033343536373456789101112[nfl],-1)&gt;=AH817),--(IFERROR(Flights_2026_09_3033343536373456789101112[nfl],-1)&lt;=IF(AH817=450,450,AH817+9)))</f>
        <v>0</v>
      </c>
    </row>
    <row r="818" spans="32:35" x14ac:dyDescent="0.2">
      <c r="AF818" s="2">
        <v>0.83333333333333337</v>
      </c>
      <c r="AG818" t="s">
        <v>744</v>
      </c>
      <c r="AH818" s="17">
        <v>300</v>
      </c>
      <c r="AI818" s="17" cm="1">
        <f t="array" ref="AI818">SUMPRODUCT(--(IFERROR(HOUR(Flights_2026_09_3033343536373456789101112[entry_hour]),-1)=HOUR(AF818)),--(IFERROR(Flights_2026_09_3033343536373456789101112[entry_sector],"")=AG818),--(IFERROR(Flights_2026_09_3033343536373456789101112[nfl],-1)&gt;=AH818),--(IFERROR(Flights_2026_09_3033343536373456789101112[nfl],-1)&lt;=IF(AH818=450,450,AH818+9)))</f>
        <v>0</v>
      </c>
    </row>
    <row r="819" spans="32:35" x14ac:dyDescent="0.2">
      <c r="AF819" s="2">
        <v>0.83333333333333337</v>
      </c>
      <c r="AG819" t="s">
        <v>744</v>
      </c>
      <c r="AH819" s="17">
        <v>310</v>
      </c>
      <c r="AI819" s="17" cm="1">
        <f t="array" ref="AI819">SUMPRODUCT(--(IFERROR(HOUR(Flights_2026_09_3033343536373456789101112[entry_hour]),-1)=HOUR(AF819)),--(IFERROR(Flights_2026_09_3033343536373456789101112[entry_sector],"")=AG819),--(IFERROR(Flights_2026_09_3033343536373456789101112[nfl],-1)&gt;=AH819),--(IFERROR(Flights_2026_09_3033343536373456789101112[nfl],-1)&lt;=IF(AH819=450,450,AH819+9)))</f>
        <v>0</v>
      </c>
    </row>
    <row r="820" spans="32:35" x14ac:dyDescent="0.2">
      <c r="AF820" s="2">
        <v>0.83333333333333337</v>
      </c>
      <c r="AG820" t="s">
        <v>744</v>
      </c>
      <c r="AH820" s="17">
        <v>320</v>
      </c>
      <c r="AI820" s="17" cm="1">
        <f t="array" ref="AI820">SUMPRODUCT(--(IFERROR(HOUR(Flights_2026_09_3033343536373456789101112[entry_hour]),-1)=HOUR(AF820)),--(IFERROR(Flights_2026_09_3033343536373456789101112[entry_sector],"")=AG820),--(IFERROR(Flights_2026_09_3033343536373456789101112[nfl],-1)&gt;=AH820),--(IFERROR(Flights_2026_09_3033343536373456789101112[nfl],-1)&lt;=IF(AH820=450,450,AH820+9)))</f>
        <v>0</v>
      </c>
    </row>
    <row r="821" spans="32:35" x14ac:dyDescent="0.2">
      <c r="AF821" s="2">
        <v>0.83333333333333337</v>
      </c>
      <c r="AG821" t="s">
        <v>744</v>
      </c>
      <c r="AH821" s="17">
        <v>330</v>
      </c>
      <c r="AI821" s="17" cm="1">
        <f t="array" ref="AI821">SUMPRODUCT(--(IFERROR(HOUR(Flights_2026_09_3033343536373456789101112[entry_hour]),-1)=HOUR(AF821)),--(IFERROR(Flights_2026_09_3033343536373456789101112[entry_sector],"")=AG821),--(IFERROR(Flights_2026_09_3033343536373456789101112[nfl],-1)&gt;=AH821),--(IFERROR(Flights_2026_09_3033343536373456789101112[nfl],-1)&lt;=IF(AH821=450,450,AH821+9)))</f>
        <v>0</v>
      </c>
    </row>
    <row r="822" spans="32:35" x14ac:dyDescent="0.2">
      <c r="AF822" s="2">
        <v>0.83333333333333337</v>
      </c>
      <c r="AG822" t="s">
        <v>744</v>
      </c>
      <c r="AH822" s="17">
        <v>340</v>
      </c>
      <c r="AI822" s="17" cm="1">
        <f t="array" ref="AI822">SUMPRODUCT(--(IFERROR(HOUR(Flights_2026_09_3033343536373456789101112[entry_hour]),-1)=HOUR(AF822)),--(IFERROR(Flights_2026_09_3033343536373456789101112[entry_sector],"")=AG822),--(IFERROR(Flights_2026_09_3033343536373456789101112[nfl],-1)&gt;=AH822),--(IFERROR(Flights_2026_09_3033343536373456789101112[nfl],-1)&lt;=IF(AH822=450,450,AH822+9)))</f>
        <v>0</v>
      </c>
    </row>
    <row r="823" spans="32:35" x14ac:dyDescent="0.2">
      <c r="AF823" s="2">
        <v>0.83333333333333337</v>
      </c>
      <c r="AG823" t="s">
        <v>744</v>
      </c>
      <c r="AH823" s="17">
        <v>350</v>
      </c>
      <c r="AI823" s="17" cm="1">
        <f t="array" ref="AI823">SUMPRODUCT(--(IFERROR(HOUR(Flights_2026_09_3033343536373456789101112[entry_hour]),-1)=HOUR(AF823)),--(IFERROR(Flights_2026_09_3033343536373456789101112[entry_sector],"")=AG823),--(IFERROR(Flights_2026_09_3033343536373456789101112[nfl],-1)&gt;=AH823),--(IFERROR(Flights_2026_09_3033343536373456789101112[nfl],-1)&lt;=IF(AH823=450,450,AH823+9)))</f>
        <v>1</v>
      </c>
    </row>
    <row r="824" spans="32:35" x14ac:dyDescent="0.2">
      <c r="AF824" s="2">
        <v>0.83333333333333337</v>
      </c>
      <c r="AG824" t="s">
        <v>744</v>
      </c>
      <c r="AH824" s="17">
        <v>360</v>
      </c>
      <c r="AI824" s="17" cm="1">
        <f t="array" ref="AI824">SUMPRODUCT(--(IFERROR(HOUR(Flights_2026_09_3033343536373456789101112[entry_hour]),-1)=HOUR(AF824)),--(IFERROR(Flights_2026_09_3033343536373456789101112[entry_sector],"")=AG824),--(IFERROR(Flights_2026_09_3033343536373456789101112[nfl],-1)&gt;=AH824),--(IFERROR(Flights_2026_09_3033343536373456789101112[nfl],-1)&lt;=IF(AH824=450,450,AH824+9)))</f>
        <v>0</v>
      </c>
    </row>
    <row r="825" spans="32:35" x14ac:dyDescent="0.2">
      <c r="AF825" s="2">
        <v>0.83333333333333337</v>
      </c>
      <c r="AG825" t="s">
        <v>744</v>
      </c>
      <c r="AH825" s="17">
        <v>370</v>
      </c>
      <c r="AI825" s="17" cm="1">
        <f t="array" ref="AI825">SUMPRODUCT(--(IFERROR(HOUR(Flights_2026_09_3033343536373456789101112[entry_hour]),-1)=HOUR(AF825)),--(IFERROR(Flights_2026_09_3033343536373456789101112[entry_sector],"")=AG825),--(IFERROR(Flights_2026_09_3033343536373456789101112[nfl],-1)&gt;=AH825),--(IFERROR(Flights_2026_09_3033343536373456789101112[nfl],-1)&lt;=IF(AH825=450,450,AH825+9)))</f>
        <v>0</v>
      </c>
    </row>
    <row r="826" spans="32:35" x14ac:dyDescent="0.2">
      <c r="AF826" s="2">
        <v>0.83333333333333337</v>
      </c>
      <c r="AG826" t="s">
        <v>744</v>
      </c>
      <c r="AH826" s="17">
        <v>380</v>
      </c>
      <c r="AI826" s="17" cm="1">
        <f t="array" ref="AI826">SUMPRODUCT(--(IFERROR(HOUR(Flights_2026_09_3033343536373456789101112[entry_hour]),-1)=HOUR(AF826)),--(IFERROR(Flights_2026_09_3033343536373456789101112[entry_sector],"")=AG826),--(IFERROR(Flights_2026_09_3033343536373456789101112[nfl],-1)&gt;=AH826),--(IFERROR(Flights_2026_09_3033343536373456789101112[nfl],-1)&lt;=IF(AH826=450,450,AH826+9)))</f>
        <v>0</v>
      </c>
    </row>
    <row r="827" spans="32:35" x14ac:dyDescent="0.2">
      <c r="AF827" s="2">
        <v>0.83333333333333337</v>
      </c>
      <c r="AG827" t="s">
        <v>744</v>
      </c>
      <c r="AH827" s="17">
        <v>390</v>
      </c>
      <c r="AI827" s="17" cm="1">
        <f t="array" ref="AI827">SUMPRODUCT(--(IFERROR(HOUR(Flights_2026_09_3033343536373456789101112[entry_hour]),-1)=HOUR(AF827)),--(IFERROR(Flights_2026_09_3033343536373456789101112[entry_sector],"")=AG827),--(IFERROR(Flights_2026_09_3033343536373456789101112[nfl],-1)&gt;=AH827),--(IFERROR(Flights_2026_09_3033343536373456789101112[nfl],-1)&lt;=IF(AH827=450,450,AH827+9)))</f>
        <v>0</v>
      </c>
    </row>
    <row r="828" spans="32:35" x14ac:dyDescent="0.2">
      <c r="AF828" s="2">
        <v>0.83333333333333337</v>
      </c>
      <c r="AG828" t="s">
        <v>744</v>
      </c>
      <c r="AH828" s="17">
        <v>400</v>
      </c>
      <c r="AI828" s="17" cm="1">
        <f t="array" ref="AI828">SUMPRODUCT(--(IFERROR(HOUR(Flights_2026_09_3033343536373456789101112[entry_hour]),-1)=HOUR(AF828)),--(IFERROR(Flights_2026_09_3033343536373456789101112[entry_sector],"")=AG828),--(IFERROR(Flights_2026_09_3033343536373456789101112[nfl],-1)&gt;=AH828),--(IFERROR(Flights_2026_09_3033343536373456789101112[nfl],-1)&lt;=IF(AH828=450,450,AH828+9)))</f>
        <v>0</v>
      </c>
    </row>
    <row r="829" spans="32:35" x14ac:dyDescent="0.2">
      <c r="AF829" s="2">
        <v>0.83333333333333337</v>
      </c>
      <c r="AG829" t="s">
        <v>744</v>
      </c>
      <c r="AH829" s="17">
        <v>410</v>
      </c>
      <c r="AI829" s="17" cm="1">
        <f t="array" ref="AI829">SUMPRODUCT(--(IFERROR(HOUR(Flights_2026_09_3033343536373456789101112[entry_hour]),-1)=HOUR(AF829)),--(IFERROR(Flights_2026_09_3033343536373456789101112[entry_sector],"")=AG829),--(IFERROR(Flights_2026_09_3033343536373456789101112[nfl],-1)&gt;=AH829),--(IFERROR(Flights_2026_09_3033343536373456789101112[nfl],-1)&lt;=IF(AH829=450,450,AH829+9)))</f>
        <v>0</v>
      </c>
    </row>
    <row r="830" spans="32:35" x14ac:dyDescent="0.2">
      <c r="AF830" s="2">
        <v>0.83333333333333337</v>
      </c>
      <c r="AG830" t="s">
        <v>744</v>
      </c>
      <c r="AH830" s="17">
        <v>420</v>
      </c>
      <c r="AI830" s="17" cm="1">
        <f t="array" ref="AI830">SUMPRODUCT(--(IFERROR(HOUR(Flights_2026_09_3033343536373456789101112[entry_hour]),-1)=HOUR(AF830)),--(IFERROR(Flights_2026_09_3033343536373456789101112[entry_sector],"")=AG830),--(IFERROR(Flights_2026_09_3033343536373456789101112[nfl],-1)&gt;=AH830),--(IFERROR(Flights_2026_09_3033343536373456789101112[nfl],-1)&lt;=IF(AH830=450,450,AH830+9)))</f>
        <v>0</v>
      </c>
    </row>
    <row r="831" spans="32:35" x14ac:dyDescent="0.2">
      <c r="AF831" s="2">
        <v>0.83333333333333337</v>
      </c>
      <c r="AG831" t="s">
        <v>744</v>
      </c>
      <c r="AH831" s="17">
        <v>430</v>
      </c>
      <c r="AI831" s="17" cm="1">
        <f t="array" ref="AI831">SUMPRODUCT(--(IFERROR(HOUR(Flights_2026_09_3033343536373456789101112[entry_hour]),-1)=HOUR(AF831)),--(IFERROR(Flights_2026_09_3033343536373456789101112[entry_sector],"")=AG831),--(IFERROR(Flights_2026_09_3033343536373456789101112[nfl],-1)&gt;=AH831),--(IFERROR(Flights_2026_09_3033343536373456789101112[nfl],-1)&lt;=IF(AH831=450,450,AH831+9)))</f>
        <v>0</v>
      </c>
    </row>
    <row r="832" spans="32:35" x14ac:dyDescent="0.2">
      <c r="AF832" s="2">
        <v>0.83333333333333337</v>
      </c>
      <c r="AG832" t="s">
        <v>744</v>
      </c>
      <c r="AH832" s="17">
        <v>440</v>
      </c>
      <c r="AI832" s="17" cm="1">
        <f t="array" ref="AI832">SUMPRODUCT(--(IFERROR(HOUR(Flights_2026_09_3033343536373456789101112[entry_hour]),-1)=HOUR(AF832)),--(IFERROR(Flights_2026_09_3033343536373456789101112[entry_sector],"")=AG832),--(IFERROR(Flights_2026_09_3033343536373456789101112[nfl],-1)&gt;=AH832),--(IFERROR(Flights_2026_09_3033343536373456789101112[nfl],-1)&lt;=IF(AH832=450,450,AH832+9)))</f>
        <v>0</v>
      </c>
    </row>
    <row r="833" spans="32:35" x14ac:dyDescent="0.2">
      <c r="AF833" s="2">
        <v>0.83333333333333337</v>
      </c>
      <c r="AG833" t="s">
        <v>744</v>
      </c>
      <c r="AH833" s="17">
        <v>450</v>
      </c>
      <c r="AI833" s="17" cm="1">
        <f t="array" ref="AI833">SUMPRODUCT(--(IFERROR(HOUR(Flights_2026_09_3033343536373456789101112[entry_hour]),-1)=HOUR(AF833)),--(IFERROR(Flights_2026_09_3033343536373456789101112[entry_sector],"")=AG833),--(IFERROR(Flights_2026_09_3033343536373456789101112[nfl],-1)&gt;=AH833),--(IFERROR(Flights_2026_09_3033343536373456789101112[nfl],-1)&lt;=IF(AH833=450,450,AH833+9)))</f>
        <v>0</v>
      </c>
    </row>
    <row r="834" spans="32:35" x14ac:dyDescent="0.2">
      <c r="AF834" s="2">
        <v>0.83333333333333337</v>
      </c>
      <c r="AG834" t="s">
        <v>745</v>
      </c>
      <c r="AH834" s="17">
        <v>200</v>
      </c>
      <c r="AI834" s="17" cm="1">
        <f t="array" ref="AI834">SUMPRODUCT(--(IFERROR(HOUR(Flights_2026_09_3033343536373456789101112[entry_hour]),-1)=HOUR(AF834)),--(IFERROR(Flights_2026_09_3033343536373456789101112[entry_sector],"")=AG834),--(IFERROR(Flights_2026_09_3033343536373456789101112[nfl],-1)&gt;=AH834),--(IFERROR(Flights_2026_09_3033343536373456789101112[nfl],-1)&lt;=IF(AH834=450,450,AH834+9)))</f>
        <v>0</v>
      </c>
    </row>
    <row r="835" spans="32:35" x14ac:dyDescent="0.2">
      <c r="AF835" s="2">
        <v>0.83333333333333337</v>
      </c>
      <c r="AG835" t="s">
        <v>745</v>
      </c>
      <c r="AH835" s="17">
        <v>210</v>
      </c>
      <c r="AI835" s="17" cm="1">
        <f t="array" ref="AI835">SUMPRODUCT(--(IFERROR(HOUR(Flights_2026_09_3033343536373456789101112[entry_hour]),-1)=HOUR(AF835)),--(IFERROR(Flights_2026_09_3033343536373456789101112[entry_sector],"")=AG835),--(IFERROR(Flights_2026_09_3033343536373456789101112[nfl],-1)&gt;=AH835),--(IFERROR(Flights_2026_09_3033343536373456789101112[nfl],-1)&lt;=IF(AH835=450,450,AH835+9)))</f>
        <v>0</v>
      </c>
    </row>
    <row r="836" spans="32:35" x14ac:dyDescent="0.2">
      <c r="AF836" s="2">
        <v>0.83333333333333337</v>
      </c>
      <c r="AG836" t="s">
        <v>745</v>
      </c>
      <c r="AH836" s="17">
        <v>220</v>
      </c>
      <c r="AI836" s="17" cm="1">
        <f t="array" ref="AI836">SUMPRODUCT(--(IFERROR(HOUR(Flights_2026_09_3033343536373456789101112[entry_hour]),-1)=HOUR(AF836)),--(IFERROR(Flights_2026_09_3033343536373456789101112[entry_sector],"")=AG836),--(IFERROR(Flights_2026_09_3033343536373456789101112[nfl],-1)&gt;=AH836),--(IFERROR(Flights_2026_09_3033343536373456789101112[nfl],-1)&lt;=IF(AH836=450,450,AH836+9)))</f>
        <v>0</v>
      </c>
    </row>
    <row r="837" spans="32:35" x14ac:dyDescent="0.2">
      <c r="AF837" s="2">
        <v>0.83333333333333337</v>
      </c>
      <c r="AG837" t="s">
        <v>745</v>
      </c>
      <c r="AH837" s="17">
        <v>230</v>
      </c>
      <c r="AI837" s="17" cm="1">
        <f t="array" ref="AI837">SUMPRODUCT(--(IFERROR(HOUR(Flights_2026_09_3033343536373456789101112[entry_hour]),-1)=HOUR(AF837)),--(IFERROR(Flights_2026_09_3033343536373456789101112[entry_sector],"")=AG837),--(IFERROR(Flights_2026_09_3033343536373456789101112[nfl],-1)&gt;=AH837),--(IFERROR(Flights_2026_09_3033343536373456789101112[nfl],-1)&lt;=IF(AH837=450,450,AH837+9)))</f>
        <v>0</v>
      </c>
    </row>
    <row r="838" spans="32:35" x14ac:dyDescent="0.2">
      <c r="AF838" s="2">
        <v>0.83333333333333337</v>
      </c>
      <c r="AG838" t="s">
        <v>745</v>
      </c>
      <c r="AH838" s="17">
        <v>240</v>
      </c>
      <c r="AI838" s="17" cm="1">
        <f t="array" ref="AI838">SUMPRODUCT(--(IFERROR(HOUR(Flights_2026_09_3033343536373456789101112[entry_hour]),-1)=HOUR(AF838)),--(IFERROR(Flights_2026_09_3033343536373456789101112[entry_sector],"")=AG838),--(IFERROR(Flights_2026_09_3033343536373456789101112[nfl],-1)&gt;=AH838),--(IFERROR(Flights_2026_09_3033343536373456789101112[nfl],-1)&lt;=IF(AH838=450,450,AH838+9)))</f>
        <v>0</v>
      </c>
    </row>
    <row r="839" spans="32:35" x14ac:dyDescent="0.2">
      <c r="AF839" s="2">
        <v>0.83333333333333337</v>
      </c>
      <c r="AG839" t="s">
        <v>745</v>
      </c>
      <c r="AH839" s="17">
        <v>250</v>
      </c>
      <c r="AI839" s="17" cm="1">
        <f t="array" ref="AI839">SUMPRODUCT(--(IFERROR(HOUR(Flights_2026_09_3033343536373456789101112[entry_hour]),-1)=HOUR(AF839)),--(IFERROR(Flights_2026_09_3033343536373456789101112[entry_sector],"")=AG839),--(IFERROR(Flights_2026_09_3033343536373456789101112[nfl],-1)&gt;=AH839),--(IFERROR(Flights_2026_09_3033343536373456789101112[nfl],-1)&lt;=IF(AH839=450,450,AH839+9)))</f>
        <v>0</v>
      </c>
    </row>
    <row r="840" spans="32:35" x14ac:dyDescent="0.2">
      <c r="AF840" s="2">
        <v>0.83333333333333337</v>
      </c>
      <c r="AG840" t="s">
        <v>745</v>
      </c>
      <c r="AH840" s="17">
        <v>260</v>
      </c>
      <c r="AI840" s="17" cm="1">
        <f t="array" ref="AI840">SUMPRODUCT(--(IFERROR(HOUR(Flights_2026_09_3033343536373456789101112[entry_hour]),-1)=HOUR(AF840)),--(IFERROR(Flights_2026_09_3033343536373456789101112[entry_sector],"")=AG840),--(IFERROR(Flights_2026_09_3033343536373456789101112[nfl],-1)&gt;=AH840),--(IFERROR(Flights_2026_09_3033343536373456789101112[nfl],-1)&lt;=IF(AH840=450,450,AH840+9)))</f>
        <v>0</v>
      </c>
    </row>
    <row r="841" spans="32:35" x14ac:dyDescent="0.2">
      <c r="AF841" s="2">
        <v>0.83333333333333337</v>
      </c>
      <c r="AG841" t="s">
        <v>745</v>
      </c>
      <c r="AH841" s="17">
        <v>270</v>
      </c>
      <c r="AI841" s="17" cm="1">
        <f t="array" ref="AI841">SUMPRODUCT(--(IFERROR(HOUR(Flights_2026_09_3033343536373456789101112[entry_hour]),-1)=HOUR(AF841)),--(IFERROR(Flights_2026_09_3033343536373456789101112[entry_sector],"")=AG841),--(IFERROR(Flights_2026_09_3033343536373456789101112[nfl],-1)&gt;=AH841),--(IFERROR(Flights_2026_09_3033343536373456789101112[nfl],-1)&lt;=IF(AH841=450,450,AH841+9)))</f>
        <v>0</v>
      </c>
    </row>
    <row r="842" spans="32:35" x14ac:dyDescent="0.2">
      <c r="AF842" s="2">
        <v>0.83333333333333337</v>
      </c>
      <c r="AG842" t="s">
        <v>745</v>
      </c>
      <c r="AH842" s="17">
        <v>280</v>
      </c>
      <c r="AI842" s="17" cm="1">
        <f t="array" ref="AI842">SUMPRODUCT(--(IFERROR(HOUR(Flights_2026_09_3033343536373456789101112[entry_hour]),-1)=HOUR(AF842)),--(IFERROR(Flights_2026_09_3033343536373456789101112[entry_sector],"")=AG842),--(IFERROR(Flights_2026_09_3033343536373456789101112[nfl],-1)&gt;=AH842),--(IFERROR(Flights_2026_09_3033343536373456789101112[nfl],-1)&lt;=IF(AH842=450,450,AH842+9)))</f>
        <v>0</v>
      </c>
    </row>
    <row r="843" spans="32:35" x14ac:dyDescent="0.2">
      <c r="AF843" s="2">
        <v>0.83333333333333337</v>
      </c>
      <c r="AG843" t="s">
        <v>745</v>
      </c>
      <c r="AH843" s="17">
        <v>290</v>
      </c>
      <c r="AI843" s="17" cm="1">
        <f t="array" ref="AI843">SUMPRODUCT(--(IFERROR(HOUR(Flights_2026_09_3033343536373456789101112[entry_hour]),-1)=HOUR(AF843)),--(IFERROR(Flights_2026_09_3033343536373456789101112[entry_sector],"")=AG843),--(IFERROR(Flights_2026_09_3033343536373456789101112[nfl],-1)&gt;=AH843),--(IFERROR(Flights_2026_09_3033343536373456789101112[nfl],-1)&lt;=IF(AH843=450,450,AH843+9)))</f>
        <v>0</v>
      </c>
    </row>
    <row r="844" spans="32:35" x14ac:dyDescent="0.2">
      <c r="AF844" s="2">
        <v>0.83333333333333337</v>
      </c>
      <c r="AG844" t="s">
        <v>745</v>
      </c>
      <c r="AH844" s="17">
        <v>300</v>
      </c>
      <c r="AI844" s="17" cm="1">
        <f t="array" ref="AI844">SUMPRODUCT(--(IFERROR(HOUR(Flights_2026_09_3033343536373456789101112[entry_hour]),-1)=HOUR(AF844)),--(IFERROR(Flights_2026_09_3033343536373456789101112[entry_sector],"")=AG844),--(IFERROR(Flights_2026_09_3033343536373456789101112[nfl],-1)&gt;=AH844),--(IFERROR(Flights_2026_09_3033343536373456789101112[nfl],-1)&lt;=IF(AH844=450,450,AH844+9)))</f>
        <v>0</v>
      </c>
    </row>
    <row r="845" spans="32:35" x14ac:dyDescent="0.2">
      <c r="AF845" s="2">
        <v>0.83333333333333337</v>
      </c>
      <c r="AG845" t="s">
        <v>745</v>
      </c>
      <c r="AH845" s="17">
        <v>310</v>
      </c>
      <c r="AI845" s="17" cm="1">
        <f t="array" ref="AI845">SUMPRODUCT(--(IFERROR(HOUR(Flights_2026_09_3033343536373456789101112[entry_hour]),-1)=HOUR(AF845)),--(IFERROR(Flights_2026_09_3033343536373456789101112[entry_sector],"")=AG845),--(IFERROR(Flights_2026_09_3033343536373456789101112[nfl],-1)&gt;=AH845),--(IFERROR(Flights_2026_09_3033343536373456789101112[nfl],-1)&lt;=IF(AH845=450,450,AH845+9)))</f>
        <v>0</v>
      </c>
    </row>
    <row r="846" spans="32:35" x14ac:dyDescent="0.2">
      <c r="AF846" s="2">
        <v>0.83333333333333337</v>
      </c>
      <c r="AG846" t="s">
        <v>745</v>
      </c>
      <c r="AH846" s="17">
        <v>320</v>
      </c>
      <c r="AI846" s="17" cm="1">
        <f t="array" ref="AI846">SUMPRODUCT(--(IFERROR(HOUR(Flights_2026_09_3033343536373456789101112[entry_hour]),-1)=HOUR(AF846)),--(IFERROR(Flights_2026_09_3033343536373456789101112[entry_sector],"")=AG846),--(IFERROR(Flights_2026_09_3033343536373456789101112[nfl],-1)&gt;=AH846),--(IFERROR(Flights_2026_09_3033343536373456789101112[nfl],-1)&lt;=IF(AH846=450,450,AH846+9)))</f>
        <v>0</v>
      </c>
    </row>
    <row r="847" spans="32:35" x14ac:dyDescent="0.2">
      <c r="AF847" s="2">
        <v>0.83333333333333337</v>
      </c>
      <c r="AG847" t="s">
        <v>745</v>
      </c>
      <c r="AH847" s="17">
        <v>330</v>
      </c>
      <c r="AI847" s="17" cm="1">
        <f t="array" ref="AI847">SUMPRODUCT(--(IFERROR(HOUR(Flights_2026_09_3033343536373456789101112[entry_hour]),-1)=HOUR(AF847)),--(IFERROR(Flights_2026_09_3033343536373456789101112[entry_sector],"")=AG847),--(IFERROR(Flights_2026_09_3033343536373456789101112[nfl],-1)&gt;=AH847),--(IFERROR(Flights_2026_09_3033343536373456789101112[nfl],-1)&lt;=IF(AH847=450,450,AH847+9)))</f>
        <v>0</v>
      </c>
    </row>
    <row r="848" spans="32:35" x14ac:dyDescent="0.2">
      <c r="AF848" s="2">
        <v>0.83333333333333337</v>
      </c>
      <c r="AG848" t="s">
        <v>745</v>
      </c>
      <c r="AH848" s="17">
        <v>340</v>
      </c>
      <c r="AI848" s="17" cm="1">
        <f t="array" ref="AI848">SUMPRODUCT(--(IFERROR(HOUR(Flights_2026_09_3033343536373456789101112[entry_hour]),-1)=HOUR(AF848)),--(IFERROR(Flights_2026_09_3033343536373456789101112[entry_sector],"")=AG848),--(IFERROR(Flights_2026_09_3033343536373456789101112[nfl],-1)&gt;=AH848),--(IFERROR(Flights_2026_09_3033343536373456789101112[nfl],-1)&lt;=IF(AH848=450,450,AH848+9)))</f>
        <v>0</v>
      </c>
    </row>
    <row r="849" spans="32:35" x14ac:dyDescent="0.2">
      <c r="AF849" s="2">
        <v>0.83333333333333337</v>
      </c>
      <c r="AG849" t="s">
        <v>745</v>
      </c>
      <c r="AH849" s="17">
        <v>350</v>
      </c>
      <c r="AI849" s="17" cm="1">
        <f t="array" ref="AI849">SUMPRODUCT(--(IFERROR(HOUR(Flights_2026_09_3033343536373456789101112[entry_hour]),-1)=HOUR(AF849)),--(IFERROR(Flights_2026_09_3033343536373456789101112[entry_sector],"")=AG849),--(IFERROR(Flights_2026_09_3033343536373456789101112[nfl],-1)&gt;=AH849),--(IFERROR(Flights_2026_09_3033343536373456789101112[nfl],-1)&lt;=IF(AH849=450,450,AH849+9)))</f>
        <v>2</v>
      </c>
    </row>
    <row r="850" spans="32:35" x14ac:dyDescent="0.2">
      <c r="AF850" s="2">
        <v>0.83333333333333337</v>
      </c>
      <c r="AG850" t="s">
        <v>745</v>
      </c>
      <c r="AH850" s="17">
        <v>360</v>
      </c>
      <c r="AI850" s="17" cm="1">
        <f t="array" ref="AI850">SUMPRODUCT(--(IFERROR(HOUR(Flights_2026_09_3033343536373456789101112[entry_hour]),-1)=HOUR(AF850)),--(IFERROR(Flights_2026_09_3033343536373456789101112[entry_sector],"")=AG850),--(IFERROR(Flights_2026_09_3033343536373456789101112[nfl],-1)&gt;=AH850),--(IFERROR(Flights_2026_09_3033343536373456789101112[nfl],-1)&lt;=IF(AH850=450,450,AH850+9)))</f>
        <v>0</v>
      </c>
    </row>
    <row r="851" spans="32:35" x14ac:dyDescent="0.2">
      <c r="AF851" s="2">
        <v>0.83333333333333337</v>
      </c>
      <c r="AG851" t="s">
        <v>745</v>
      </c>
      <c r="AH851" s="17">
        <v>370</v>
      </c>
      <c r="AI851" s="17" cm="1">
        <f t="array" ref="AI851">SUMPRODUCT(--(IFERROR(HOUR(Flights_2026_09_3033343536373456789101112[entry_hour]),-1)=HOUR(AF851)),--(IFERROR(Flights_2026_09_3033343536373456789101112[entry_sector],"")=AG851),--(IFERROR(Flights_2026_09_3033343536373456789101112[nfl],-1)&gt;=AH851),--(IFERROR(Flights_2026_09_3033343536373456789101112[nfl],-1)&lt;=IF(AH851=450,450,AH851+9)))</f>
        <v>1</v>
      </c>
    </row>
    <row r="852" spans="32:35" x14ac:dyDescent="0.2">
      <c r="AF852" s="2">
        <v>0.83333333333333337</v>
      </c>
      <c r="AG852" t="s">
        <v>745</v>
      </c>
      <c r="AH852" s="17">
        <v>380</v>
      </c>
      <c r="AI852" s="17" cm="1">
        <f t="array" ref="AI852">SUMPRODUCT(--(IFERROR(HOUR(Flights_2026_09_3033343536373456789101112[entry_hour]),-1)=HOUR(AF852)),--(IFERROR(Flights_2026_09_3033343536373456789101112[entry_sector],"")=AG852),--(IFERROR(Flights_2026_09_3033343536373456789101112[nfl],-1)&gt;=AH852),--(IFERROR(Flights_2026_09_3033343536373456789101112[nfl],-1)&lt;=IF(AH852=450,450,AH852+9)))</f>
        <v>0</v>
      </c>
    </row>
    <row r="853" spans="32:35" x14ac:dyDescent="0.2">
      <c r="AF853" s="2">
        <v>0.83333333333333337</v>
      </c>
      <c r="AG853" t="s">
        <v>745</v>
      </c>
      <c r="AH853" s="17">
        <v>390</v>
      </c>
      <c r="AI853" s="17" cm="1">
        <f t="array" ref="AI853">SUMPRODUCT(--(IFERROR(HOUR(Flights_2026_09_3033343536373456789101112[entry_hour]),-1)=HOUR(AF853)),--(IFERROR(Flights_2026_09_3033343536373456789101112[entry_sector],"")=AG853),--(IFERROR(Flights_2026_09_3033343536373456789101112[nfl],-1)&gt;=AH853),--(IFERROR(Flights_2026_09_3033343536373456789101112[nfl],-1)&lt;=IF(AH853=450,450,AH853+9)))</f>
        <v>0</v>
      </c>
    </row>
    <row r="854" spans="32:35" x14ac:dyDescent="0.2">
      <c r="AF854" s="2">
        <v>0.83333333333333337</v>
      </c>
      <c r="AG854" t="s">
        <v>745</v>
      </c>
      <c r="AH854" s="17">
        <v>400</v>
      </c>
      <c r="AI854" s="17" cm="1">
        <f t="array" ref="AI854">SUMPRODUCT(--(IFERROR(HOUR(Flights_2026_09_3033343536373456789101112[entry_hour]),-1)=HOUR(AF854)),--(IFERROR(Flights_2026_09_3033343536373456789101112[entry_sector],"")=AG854),--(IFERROR(Flights_2026_09_3033343536373456789101112[nfl],-1)&gt;=AH854),--(IFERROR(Flights_2026_09_3033343536373456789101112[nfl],-1)&lt;=IF(AH854=450,450,AH854+9)))</f>
        <v>0</v>
      </c>
    </row>
    <row r="855" spans="32:35" x14ac:dyDescent="0.2">
      <c r="AF855" s="2">
        <v>0.83333333333333337</v>
      </c>
      <c r="AG855" t="s">
        <v>745</v>
      </c>
      <c r="AH855" s="17">
        <v>410</v>
      </c>
      <c r="AI855" s="17" cm="1">
        <f t="array" ref="AI855">SUMPRODUCT(--(IFERROR(HOUR(Flights_2026_09_3033343536373456789101112[entry_hour]),-1)=HOUR(AF855)),--(IFERROR(Flights_2026_09_3033343536373456789101112[entry_sector],"")=AG855),--(IFERROR(Flights_2026_09_3033343536373456789101112[nfl],-1)&gt;=AH855),--(IFERROR(Flights_2026_09_3033343536373456789101112[nfl],-1)&lt;=IF(AH855=450,450,AH855+9)))</f>
        <v>0</v>
      </c>
    </row>
    <row r="856" spans="32:35" x14ac:dyDescent="0.2">
      <c r="AF856" s="2">
        <v>0.83333333333333337</v>
      </c>
      <c r="AG856" t="s">
        <v>745</v>
      </c>
      <c r="AH856" s="17">
        <v>420</v>
      </c>
      <c r="AI856" s="17" cm="1">
        <f t="array" ref="AI856">SUMPRODUCT(--(IFERROR(HOUR(Flights_2026_09_3033343536373456789101112[entry_hour]),-1)=HOUR(AF856)),--(IFERROR(Flights_2026_09_3033343536373456789101112[entry_sector],"")=AG856),--(IFERROR(Flights_2026_09_3033343536373456789101112[nfl],-1)&gt;=AH856),--(IFERROR(Flights_2026_09_3033343536373456789101112[nfl],-1)&lt;=IF(AH856=450,450,AH856+9)))</f>
        <v>0</v>
      </c>
    </row>
    <row r="857" spans="32:35" x14ac:dyDescent="0.2">
      <c r="AF857" s="2">
        <v>0.83333333333333337</v>
      </c>
      <c r="AG857" t="s">
        <v>745</v>
      </c>
      <c r="AH857" s="17">
        <v>430</v>
      </c>
      <c r="AI857" s="17" cm="1">
        <f t="array" ref="AI857">SUMPRODUCT(--(IFERROR(HOUR(Flights_2026_09_3033343536373456789101112[entry_hour]),-1)=HOUR(AF857)),--(IFERROR(Flights_2026_09_3033343536373456789101112[entry_sector],"")=AG857),--(IFERROR(Flights_2026_09_3033343536373456789101112[nfl],-1)&gt;=AH857),--(IFERROR(Flights_2026_09_3033343536373456789101112[nfl],-1)&lt;=IF(AH857=450,450,AH857+9)))</f>
        <v>0</v>
      </c>
    </row>
    <row r="858" spans="32:35" x14ac:dyDescent="0.2">
      <c r="AF858" s="2">
        <v>0.83333333333333337</v>
      </c>
      <c r="AG858" t="s">
        <v>745</v>
      </c>
      <c r="AH858" s="17">
        <v>440</v>
      </c>
      <c r="AI858" s="17" cm="1">
        <f t="array" ref="AI858">SUMPRODUCT(--(IFERROR(HOUR(Flights_2026_09_3033343536373456789101112[entry_hour]),-1)=HOUR(AF858)),--(IFERROR(Flights_2026_09_3033343536373456789101112[entry_sector],"")=AG858),--(IFERROR(Flights_2026_09_3033343536373456789101112[nfl],-1)&gt;=AH858),--(IFERROR(Flights_2026_09_3033343536373456789101112[nfl],-1)&lt;=IF(AH858=450,450,AH858+9)))</f>
        <v>0</v>
      </c>
    </row>
    <row r="859" spans="32:35" x14ac:dyDescent="0.2">
      <c r="AF859" s="2">
        <v>0.83333333333333337</v>
      </c>
      <c r="AG859" t="s">
        <v>745</v>
      </c>
      <c r="AH859" s="17">
        <v>450</v>
      </c>
      <c r="AI859" s="17" cm="1">
        <f t="array" ref="AI859">SUMPRODUCT(--(IFERROR(HOUR(Flights_2026_09_3033343536373456789101112[entry_hour]),-1)=HOUR(AF859)),--(IFERROR(Flights_2026_09_3033343536373456789101112[entry_sector],"")=AG859),--(IFERROR(Flights_2026_09_3033343536373456789101112[nfl],-1)&gt;=AH859),--(IFERROR(Flights_2026_09_3033343536373456789101112[nfl],-1)&lt;=IF(AH859=450,450,AH859+9)))</f>
        <v>0</v>
      </c>
    </row>
    <row r="860" spans="32:35" x14ac:dyDescent="0.2">
      <c r="AF860" s="2">
        <v>0.83333333333333337</v>
      </c>
      <c r="AG860" t="s">
        <v>840</v>
      </c>
      <c r="AH860" s="17">
        <v>200</v>
      </c>
      <c r="AI860" s="17" cm="1">
        <f t="array" ref="AI860">SUMPRODUCT(--(IFERROR(HOUR(Flights_2026_09_3033343536373456789101112[entry_hour]),-1)=HOUR(AF860)),--(IFERROR(Flights_2026_09_3033343536373456789101112[entry_sector],"")=AG860),--(IFERROR(Flights_2026_09_3033343536373456789101112[nfl],-1)&gt;=AH860),--(IFERROR(Flights_2026_09_3033343536373456789101112[nfl],-1)&lt;=IF(AH860=450,450,AH860+9)))</f>
        <v>0</v>
      </c>
    </row>
    <row r="861" spans="32:35" x14ac:dyDescent="0.2">
      <c r="AF861" s="2">
        <v>0.83333333333333337</v>
      </c>
      <c r="AG861" t="s">
        <v>840</v>
      </c>
      <c r="AH861" s="17">
        <v>210</v>
      </c>
      <c r="AI861" s="17" cm="1">
        <f t="array" ref="AI861">SUMPRODUCT(--(IFERROR(HOUR(Flights_2026_09_3033343536373456789101112[entry_hour]),-1)=HOUR(AF861)),--(IFERROR(Flights_2026_09_3033343536373456789101112[entry_sector],"")=AG861),--(IFERROR(Flights_2026_09_3033343536373456789101112[nfl],-1)&gt;=AH861),--(IFERROR(Flights_2026_09_3033343536373456789101112[nfl],-1)&lt;=IF(AH861=450,450,AH861+9)))</f>
        <v>0</v>
      </c>
    </row>
    <row r="862" spans="32:35" x14ac:dyDescent="0.2">
      <c r="AF862" s="2">
        <v>0.83333333333333337</v>
      </c>
      <c r="AG862" t="s">
        <v>840</v>
      </c>
      <c r="AH862" s="17">
        <v>220</v>
      </c>
      <c r="AI862" s="17" cm="1">
        <f t="array" ref="AI862">SUMPRODUCT(--(IFERROR(HOUR(Flights_2026_09_3033343536373456789101112[entry_hour]),-1)=HOUR(AF862)),--(IFERROR(Flights_2026_09_3033343536373456789101112[entry_sector],"")=AG862),--(IFERROR(Flights_2026_09_3033343536373456789101112[nfl],-1)&gt;=AH862),--(IFERROR(Flights_2026_09_3033343536373456789101112[nfl],-1)&lt;=IF(AH862=450,450,AH862+9)))</f>
        <v>0</v>
      </c>
    </row>
    <row r="863" spans="32:35" x14ac:dyDescent="0.2">
      <c r="AF863" s="2">
        <v>0.83333333333333337</v>
      </c>
      <c r="AG863" t="s">
        <v>840</v>
      </c>
      <c r="AH863" s="17">
        <v>230</v>
      </c>
      <c r="AI863" s="17" cm="1">
        <f t="array" ref="AI863">SUMPRODUCT(--(IFERROR(HOUR(Flights_2026_09_3033343536373456789101112[entry_hour]),-1)=HOUR(AF863)),--(IFERROR(Flights_2026_09_3033343536373456789101112[entry_sector],"")=AG863),--(IFERROR(Flights_2026_09_3033343536373456789101112[nfl],-1)&gt;=AH863),--(IFERROR(Flights_2026_09_3033343536373456789101112[nfl],-1)&lt;=IF(AH863=450,450,AH863+9)))</f>
        <v>0</v>
      </c>
    </row>
    <row r="864" spans="32:35" x14ac:dyDescent="0.2">
      <c r="AF864" s="2">
        <v>0.83333333333333337</v>
      </c>
      <c r="AG864" t="s">
        <v>840</v>
      </c>
      <c r="AH864" s="17">
        <v>240</v>
      </c>
      <c r="AI864" s="17" cm="1">
        <f t="array" ref="AI864">SUMPRODUCT(--(IFERROR(HOUR(Flights_2026_09_3033343536373456789101112[entry_hour]),-1)=HOUR(AF864)),--(IFERROR(Flights_2026_09_3033343536373456789101112[entry_sector],"")=AG864),--(IFERROR(Flights_2026_09_3033343536373456789101112[nfl],-1)&gt;=AH864),--(IFERROR(Flights_2026_09_3033343536373456789101112[nfl],-1)&lt;=IF(AH864=450,450,AH864+9)))</f>
        <v>0</v>
      </c>
    </row>
    <row r="865" spans="32:35" x14ac:dyDescent="0.2">
      <c r="AF865" s="2">
        <v>0.83333333333333337</v>
      </c>
      <c r="AG865" t="s">
        <v>840</v>
      </c>
      <c r="AH865" s="17">
        <v>250</v>
      </c>
      <c r="AI865" s="17" cm="1">
        <f t="array" ref="AI865">SUMPRODUCT(--(IFERROR(HOUR(Flights_2026_09_3033343536373456789101112[entry_hour]),-1)=HOUR(AF865)),--(IFERROR(Flights_2026_09_3033343536373456789101112[entry_sector],"")=AG865),--(IFERROR(Flights_2026_09_3033343536373456789101112[nfl],-1)&gt;=AH865),--(IFERROR(Flights_2026_09_3033343536373456789101112[nfl],-1)&lt;=IF(AH865=450,450,AH865+9)))</f>
        <v>0</v>
      </c>
    </row>
    <row r="866" spans="32:35" x14ac:dyDescent="0.2">
      <c r="AF866" s="2">
        <v>0.83333333333333337</v>
      </c>
      <c r="AG866" t="s">
        <v>840</v>
      </c>
      <c r="AH866" s="17">
        <v>260</v>
      </c>
      <c r="AI866" s="17" cm="1">
        <f t="array" ref="AI866">SUMPRODUCT(--(IFERROR(HOUR(Flights_2026_09_3033343536373456789101112[entry_hour]),-1)=HOUR(AF866)),--(IFERROR(Flights_2026_09_3033343536373456789101112[entry_sector],"")=AG866),--(IFERROR(Flights_2026_09_3033343536373456789101112[nfl],-1)&gt;=AH866),--(IFERROR(Flights_2026_09_3033343536373456789101112[nfl],-1)&lt;=IF(AH866=450,450,AH866+9)))</f>
        <v>0</v>
      </c>
    </row>
    <row r="867" spans="32:35" x14ac:dyDescent="0.2">
      <c r="AF867" s="2">
        <v>0.83333333333333337</v>
      </c>
      <c r="AG867" t="s">
        <v>840</v>
      </c>
      <c r="AH867" s="17">
        <v>270</v>
      </c>
      <c r="AI867" s="17" cm="1">
        <f t="array" ref="AI867">SUMPRODUCT(--(IFERROR(HOUR(Flights_2026_09_3033343536373456789101112[entry_hour]),-1)=HOUR(AF867)),--(IFERROR(Flights_2026_09_3033343536373456789101112[entry_sector],"")=AG867),--(IFERROR(Flights_2026_09_3033343536373456789101112[nfl],-1)&gt;=AH867),--(IFERROR(Flights_2026_09_3033343536373456789101112[nfl],-1)&lt;=IF(AH867=450,450,AH867+9)))</f>
        <v>0</v>
      </c>
    </row>
    <row r="868" spans="32:35" x14ac:dyDescent="0.2">
      <c r="AF868" s="2">
        <v>0.83333333333333337</v>
      </c>
      <c r="AG868" t="s">
        <v>840</v>
      </c>
      <c r="AH868" s="17">
        <v>280</v>
      </c>
      <c r="AI868" s="17" cm="1">
        <f t="array" ref="AI868">SUMPRODUCT(--(IFERROR(HOUR(Flights_2026_09_3033343536373456789101112[entry_hour]),-1)=HOUR(AF868)),--(IFERROR(Flights_2026_09_3033343536373456789101112[entry_sector],"")=AG868),--(IFERROR(Flights_2026_09_3033343536373456789101112[nfl],-1)&gt;=AH868),--(IFERROR(Flights_2026_09_3033343536373456789101112[nfl],-1)&lt;=IF(AH868=450,450,AH868+9)))</f>
        <v>0</v>
      </c>
    </row>
    <row r="869" spans="32:35" x14ac:dyDescent="0.2">
      <c r="AF869" s="2">
        <v>0.83333333333333337</v>
      </c>
      <c r="AG869" t="s">
        <v>840</v>
      </c>
      <c r="AH869" s="17">
        <v>290</v>
      </c>
      <c r="AI869" s="17" cm="1">
        <f t="array" ref="AI869">SUMPRODUCT(--(IFERROR(HOUR(Flights_2026_09_3033343536373456789101112[entry_hour]),-1)=HOUR(AF869)),--(IFERROR(Flights_2026_09_3033343536373456789101112[entry_sector],"")=AG869),--(IFERROR(Flights_2026_09_3033343536373456789101112[nfl],-1)&gt;=AH869),--(IFERROR(Flights_2026_09_3033343536373456789101112[nfl],-1)&lt;=IF(AH869=450,450,AH869+9)))</f>
        <v>0</v>
      </c>
    </row>
    <row r="870" spans="32:35" x14ac:dyDescent="0.2">
      <c r="AF870" s="2">
        <v>0.83333333333333337</v>
      </c>
      <c r="AG870" t="s">
        <v>840</v>
      </c>
      <c r="AH870" s="17">
        <v>300</v>
      </c>
      <c r="AI870" s="17" cm="1">
        <f t="array" ref="AI870">SUMPRODUCT(--(IFERROR(HOUR(Flights_2026_09_3033343536373456789101112[entry_hour]),-1)=HOUR(AF870)),--(IFERROR(Flights_2026_09_3033343536373456789101112[entry_sector],"")=AG870),--(IFERROR(Flights_2026_09_3033343536373456789101112[nfl],-1)&gt;=AH870),--(IFERROR(Flights_2026_09_3033343536373456789101112[nfl],-1)&lt;=IF(AH870=450,450,AH870+9)))</f>
        <v>0</v>
      </c>
    </row>
    <row r="871" spans="32:35" x14ac:dyDescent="0.2">
      <c r="AF871" s="2">
        <v>0.83333333333333337</v>
      </c>
      <c r="AG871" t="s">
        <v>840</v>
      </c>
      <c r="AH871" s="17">
        <v>310</v>
      </c>
      <c r="AI871" s="17" cm="1">
        <f t="array" ref="AI871">SUMPRODUCT(--(IFERROR(HOUR(Flights_2026_09_3033343536373456789101112[entry_hour]),-1)=HOUR(AF871)),--(IFERROR(Flights_2026_09_3033343536373456789101112[entry_sector],"")=AG871),--(IFERROR(Flights_2026_09_3033343536373456789101112[nfl],-1)&gt;=AH871),--(IFERROR(Flights_2026_09_3033343536373456789101112[nfl],-1)&lt;=IF(AH871=450,450,AH871+9)))</f>
        <v>0</v>
      </c>
    </row>
    <row r="872" spans="32:35" x14ac:dyDescent="0.2">
      <c r="AF872" s="2">
        <v>0.83333333333333337</v>
      </c>
      <c r="AG872" t="s">
        <v>840</v>
      </c>
      <c r="AH872" s="17">
        <v>320</v>
      </c>
      <c r="AI872" s="17" cm="1">
        <f t="array" ref="AI872">SUMPRODUCT(--(IFERROR(HOUR(Flights_2026_09_3033343536373456789101112[entry_hour]),-1)=HOUR(AF872)),--(IFERROR(Flights_2026_09_3033343536373456789101112[entry_sector],"")=AG872),--(IFERROR(Flights_2026_09_3033343536373456789101112[nfl],-1)&gt;=AH872),--(IFERROR(Flights_2026_09_3033343536373456789101112[nfl],-1)&lt;=IF(AH872=450,450,AH872+9)))</f>
        <v>0</v>
      </c>
    </row>
    <row r="873" spans="32:35" x14ac:dyDescent="0.2">
      <c r="AF873" s="2">
        <v>0.83333333333333337</v>
      </c>
      <c r="AG873" t="s">
        <v>840</v>
      </c>
      <c r="AH873" s="17">
        <v>330</v>
      </c>
      <c r="AI873" s="17" cm="1">
        <f t="array" ref="AI873">SUMPRODUCT(--(IFERROR(HOUR(Flights_2026_09_3033343536373456789101112[entry_hour]),-1)=HOUR(AF873)),--(IFERROR(Flights_2026_09_3033343536373456789101112[entry_sector],"")=AG873),--(IFERROR(Flights_2026_09_3033343536373456789101112[nfl],-1)&gt;=AH873),--(IFERROR(Flights_2026_09_3033343536373456789101112[nfl],-1)&lt;=IF(AH873=450,450,AH873+9)))</f>
        <v>0</v>
      </c>
    </row>
    <row r="874" spans="32:35" x14ac:dyDescent="0.2">
      <c r="AF874" s="2">
        <v>0.83333333333333337</v>
      </c>
      <c r="AG874" t="s">
        <v>840</v>
      </c>
      <c r="AH874" s="17">
        <v>340</v>
      </c>
      <c r="AI874" s="17" cm="1">
        <f t="array" ref="AI874">SUMPRODUCT(--(IFERROR(HOUR(Flights_2026_09_3033343536373456789101112[entry_hour]),-1)=HOUR(AF874)),--(IFERROR(Flights_2026_09_3033343536373456789101112[entry_sector],"")=AG874),--(IFERROR(Flights_2026_09_3033343536373456789101112[nfl],-1)&gt;=AH874),--(IFERROR(Flights_2026_09_3033343536373456789101112[nfl],-1)&lt;=IF(AH874=450,450,AH874+9)))</f>
        <v>0</v>
      </c>
    </row>
    <row r="875" spans="32:35" x14ac:dyDescent="0.2">
      <c r="AF875" s="2">
        <v>0.83333333333333337</v>
      </c>
      <c r="AG875" t="s">
        <v>840</v>
      </c>
      <c r="AH875" s="17">
        <v>350</v>
      </c>
      <c r="AI875" s="17" cm="1">
        <f t="array" ref="AI875">SUMPRODUCT(--(IFERROR(HOUR(Flights_2026_09_3033343536373456789101112[entry_hour]),-1)=HOUR(AF875)),--(IFERROR(Flights_2026_09_3033343536373456789101112[entry_sector],"")=AG875),--(IFERROR(Flights_2026_09_3033343536373456789101112[nfl],-1)&gt;=AH875),--(IFERROR(Flights_2026_09_3033343536373456789101112[nfl],-1)&lt;=IF(AH875=450,450,AH875+9)))</f>
        <v>1</v>
      </c>
    </row>
    <row r="876" spans="32:35" x14ac:dyDescent="0.2">
      <c r="AF876" s="2">
        <v>0.83333333333333337</v>
      </c>
      <c r="AG876" t="s">
        <v>840</v>
      </c>
      <c r="AH876" s="17">
        <v>360</v>
      </c>
      <c r="AI876" s="17" cm="1">
        <f t="array" ref="AI876">SUMPRODUCT(--(IFERROR(HOUR(Flights_2026_09_3033343536373456789101112[entry_hour]),-1)=HOUR(AF876)),--(IFERROR(Flights_2026_09_3033343536373456789101112[entry_sector],"")=AG876),--(IFERROR(Flights_2026_09_3033343536373456789101112[nfl],-1)&gt;=AH876),--(IFERROR(Flights_2026_09_3033343536373456789101112[nfl],-1)&lt;=IF(AH876=450,450,AH876+9)))</f>
        <v>0</v>
      </c>
    </row>
    <row r="877" spans="32:35" x14ac:dyDescent="0.2">
      <c r="AF877" s="2">
        <v>0.83333333333333337</v>
      </c>
      <c r="AG877" t="s">
        <v>840</v>
      </c>
      <c r="AH877" s="17">
        <v>370</v>
      </c>
      <c r="AI877" s="17" cm="1">
        <f t="array" ref="AI877">SUMPRODUCT(--(IFERROR(HOUR(Flights_2026_09_3033343536373456789101112[entry_hour]),-1)=HOUR(AF877)),--(IFERROR(Flights_2026_09_3033343536373456789101112[entry_sector],"")=AG877),--(IFERROR(Flights_2026_09_3033343536373456789101112[nfl],-1)&gt;=AH877),--(IFERROR(Flights_2026_09_3033343536373456789101112[nfl],-1)&lt;=IF(AH877=450,450,AH877+9)))</f>
        <v>1</v>
      </c>
    </row>
    <row r="878" spans="32:35" x14ac:dyDescent="0.2">
      <c r="AF878" s="2">
        <v>0.83333333333333337</v>
      </c>
      <c r="AG878" t="s">
        <v>840</v>
      </c>
      <c r="AH878" s="17">
        <v>380</v>
      </c>
      <c r="AI878" s="17" cm="1">
        <f t="array" ref="AI878">SUMPRODUCT(--(IFERROR(HOUR(Flights_2026_09_3033343536373456789101112[entry_hour]),-1)=HOUR(AF878)),--(IFERROR(Flights_2026_09_3033343536373456789101112[entry_sector],"")=AG878),--(IFERROR(Flights_2026_09_3033343536373456789101112[nfl],-1)&gt;=AH878),--(IFERROR(Flights_2026_09_3033343536373456789101112[nfl],-1)&lt;=IF(AH878=450,450,AH878+9)))</f>
        <v>0</v>
      </c>
    </row>
    <row r="879" spans="32:35" x14ac:dyDescent="0.2">
      <c r="AF879" s="2">
        <v>0.83333333333333337</v>
      </c>
      <c r="AG879" t="s">
        <v>840</v>
      </c>
      <c r="AH879" s="17">
        <v>390</v>
      </c>
      <c r="AI879" s="17" cm="1">
        <f t="array" ref="AI879">SUMPRODUCT(--(IFERROR(HOUR(Flights_2026_09_3033343536373456789101112[entry_hour]),-1)=HOUR(AF879)),--(IFERROR(Flights_2026_09_3033343536373456789101112[entry_sector],"")=AG879),--(IFERROR(Flights_2026_09_3033343536373456789101112[nfl],-1)&gt;=AH879),--(IFERROR(Flights_2026_09_3033343536373456789101112[nfl],-1)&lt;=IF(AH879=450,450,AH879+9)))</f>
        <v>1</v>
      </c>
    </row>
    <row r="880" spans="32:35" x14ac:dyDescent="0.2">
      <c r="AF880" s="2">
        <v>0.83333333333333337</v>
      </c>
      <c r="AG880" t="s">
        <v>840</v>
      </c>
      <c r="AH880" s="17">
        <v>400</v>
      </c>
      <c r="AI880" s="17" cm="1">
        <f t="array" ref="AI880">SUMPRODUCT(--(IFERROR(HOUR(Flights_2026_09_3033343536373456789101112[entry_hour]),-1)=HOUR(AF880)),--(IFERROR(Flights_2026_09_3033343536373456789101112[entry_sector],"")=AG880),--(IFERROR(Flights_2026_09_3033343536373456789101112[nfl],-1)&gt;=AH880),--(IFERROR(Flights_2026_09_3033343536373456789101112[nfl],-1)&lt;=IF(AH880=450,450,AH880+9)))</f>
        <v>0</v>
      </c>
    </row>
    <row r="881" spans="32:35" x14ac:dyDescent="0.2">
      <c r="AF881" s="2">
        <v>0.83333333333333337</v>
      </c>
      <c r="AG881" t="s">
        <v>840</v>
      </c>
      <c r="AH881" s="17">
        <v>410</v>
      </c>
      <c r="AI881" s="17" cm="1">
        <f t="array" ref="AI881">SUMPRODUCT(--(IFERROR(HOUR(Flights_2026_09_3033343536373456789101112[entry_hour]),-1)=HOUR(AF881)),--(IFERROR(Flights_2026_09_3033343536373456789101112[entry_sector],"")=AG881),--(IFERROR(Flights_2026_09_3033343536373456789101112[nfl],-1)&gt;=AH881),--(IFERROR(Flights_2026_09_3033343536373456789101112[nfl],-1)&lt;=IF(AH881=450,450,AH881+9)))</f>
        <v>0</v>
      </c>
    </row>
    <row r="882" spans="32:35" x14ac:dyDescent="0.2">
      <c r="AF882" s="2">
        <v>0.83333333333333337</v>
      </c>
      <c r="AG882" t="s">
        <v>840</v>
      </c>
      <c r="AH882" s="17">
        <v>420</v>
      </c>
      <c r="AI882" s="17" cm="1">
        <f t="array" ref="AI882">SUMPRODUCT(--(IFERROR(HOUR(Flights_2026_09_3033343536373456789101112[entry_hour]),-1)=HOUR(AF882)),--(IFERROR(Flights_2026_09_3033343536373456789101112[entry_sector],"")=AG882),--(IFERROR(Flights_2026_09_3033343536373456789101112[nfl],-1)&gt;=AH882),--(IFERROR(Flights_2026_09_3033343536373456789101112[nfl],-1)&lt;=IF(AH882=450,450,AH882+9)))</f>
        <v>0</v>
      </c>
    </row>
    <row r="883" spans="32:35" x14ac:dyDescent="0.2">
      <c r="AF883" s="2">
        <v>0.83333333333333337</v>
      </c>
      <c r="AG883" t="s">
        <v>840</v>
      </c>
      <c r="AH883" s="17">
        <v>430</v>
      </c>
      <c r="AI883" s="17" cm="1">
        <f t="array" ref="AI883">SUMPRODUCT(--(IFERROR(HOUR(Flights_2026_09_3033343536373456789101112[entry_hour]),-1)=HOUR(AF883)),--(IFERROR(Flights_2026_09_3033343536373456789101112[entry_sector],"")=AG883),--(IFERROR(Flights_2026_09_3033343536373456789101112[nfl],-1)&gt;=AH883),--(IFERROR(Flights_2026_09_3033343536373456789101112[nfl],-1)&lt;=IF(AH883=450,450,AH883+9)))</f>
        <v>0</v>
      </c>
    </row>
    <row r="884" spans="32:35" x14ac:dyDescent="0.2">
      <c r="AF884" s="2">
        <v>0.83333333333333337</v>
      </c>
      <c r="AG884" t="s">
        <v>840</v>
      </c>
      <c r="AH884" s="17">
        <v>440</v>
      </c>
      <c r="AI884" s="17" cm="1">
        <f t="array" ref="AI884">SUMPRODUCT(--(IFERROR(HOUR(Flights_2026_09_3033343536373456789101112[entry_hour]),-1)=HOUR(AF884)),--(IFERROR(Flights_2026_09_3033343536373456789101112[entry_sector],"")=AG884),--(IFERROR(Flights_2026_09_3033343536373456789101112[nfl],-1)&gt;=AH884),--(IFERROR(Flights_2026_09_3033343536373456789101112[nfl],-1)&lt;=IF(AH884=450,450,AH884+9)))</f>
        <v>0</v>
      </c>
    </row>
    <row r="885" spans="32:35" x14ac:dyDescent="0.2">
      <c r="AF885" s="2">
        <v>0.83333333333333337</v>
      </c>
      <c r="AG885" t="s">
        <v>840</v>
      </c>
      <c r="AH885" s="17">
        <v>450</v>
      </c>
      <c r="AI885" s="17" cm="1">
        <f t="array" ref="AI885">SUMPRODUCT(--(IFERROR(HOUR(Flights_2026_09_3033343536373456789101112[entry_hour]),-1)=HOUR(AF885)),--(IFERROR(Flights_2026_09_3033343536373456789101112[entry_sector],"")=AG885),--(IFERROR(Flights_2026_09_3033343536373456789101112[nfl],-1)&gt;=AH885),--(IFERROR(Flights_2026_09_3033343536373456789101112[nfl],-1)&lt;=IF(AH885=450,450,AH885+9)))</f>
        <v>0</v>
      </c>
    </row>
    <row r="886" spans="32:35" x14ac:dyDescent="0.2">
      <c r="AF886" s="2">
        <v>0.83333333333333337</v>
      </c>
      <c r="AG886" t="s">
        <v>747</v>
      </c>
      <c r="AH886" s="17">
        <v>200</v>
      </c>
      <c r="AI886" s="17" cm="1">
        <f t="array" ref="AI886">SUMPRODUCT(--(IFERROR(HOUR(Flights_2026_09_3033343536373456789101112[entry_hour]),-1)=HOUR(AF886)),--(IFERROR(Flights_2026_09_3033343536373456789101112[entry_sector],"")=AG886),--(IFERROR(Flights_2026_09_3033343536373456789101112[nfl],-1)&gt;=AH886),--(IFERROR(Flights_2026_09_3033343536373456789101112[nfl],-1)&lt;=IF(AH886=450,450,AH886+9)))</f>
        <v>0</v>
      </c>
    </row>
    <row r="887" spans="32:35" x14ac:dyDescent="0.2">
      <c r="AF887" s="2">
        <v>0.83333333333333337</v>
      </c>
      <c r="AG887" t="s">
        <v>747</v>
      </c>
      <c r="AH887" s="17">
        <v>210</v>
      </c>
      <c r="AI887" s="17" cm="1">
        <f t="array" ref="AI887">SUMPRODUCT(--(IFERROR(HOUR(Flights_2026_09_3033343536373456789101112[entry_hour]),-1)=HOUR(AF887)),--(IFERROR(Flights_2026_09_3033343536373456789101112[entry_sector],"")=AG887),--(IFERROR(Flights_2026_09_3033343536373456789101112[nfl],-1)&gt;=AH887),--(IFERROR(Flights_2026_09_3033343536373456789101112[nfl],-1)&lt;=IF(AH887=450,450,AH887+9)))</f>
        <v>0</v>
      </c>
    </row>
    <row r="888" spans="32:35" x14ac:dyDescent="0.2">
      <c r="AF888" s="2">
        <v>0.83333333333333337</v>
      </c>
      <c r="AG888" t="s">
        <v>747</v>
      </c>
      <c r="AH888" s="17">
        <v>220</v>
      </c>
      <c r="AI888" s="17" cm="1">
        <f t="array" ref="AI888">SUMPRODUCT(--(IFERROR(HOUR(Flights_2026_09_3033343536373456789101112[entry_hour]),-1)=HOUR(AF888)),--(IFERROR(Flights_2026_09_3033343536373456789101112[entry_sector],"")=AG888),--(IFERROR(Flights_2026_09_3033343536373456789101112[nfl],-1)&gt;=AH888),--(IFERROR(Flights_2026_09_3033343536373456789101112[nfl],-1)&lt;=IF(AH888=450,450,AH888+9)))</f>
        <v>0</v>
      </c>
    </row>
    <row r="889" spans="32:35" x14ac:dyDescent="0.2">
      <c r="AF889" s="2">
        <v>0.83333333333333337</v>
      </c>
      <c r="AG889" t="s">
        <v>747</v>
      </c>
      <c r="AH889" s="17">
        <v>230</v>
      </c>
      <c r="AI889" s="17" cm="1">
        <f t="array" ref="AI889">SUMPRODUCT(--(IFERROR(HOUR(Flights_2026_09_3033343536373456789101112[entry_hour]),-1)=HOUR(AF889)),--(IFERROR(Flights_2026_09_3033343536373456789101112[entry_sector],"")=AG889),--(IFERROR(Flights_2026_09_3033343536373456789101112[nfl],-1)&gt;=AH889),--(IFERROR(Flights_2026_09_3033343536373456789101112[nfl],-1)&lt;=IF(AH889=450,450,AH889+9)))</f>
        <v>0</v>
      </c>
    </row>
    <row r="890" spans="32:35" x14ac:dyDescent="0.2">
      <c r="AF890" s="2">
        <v>0.83333333333333337</v>
      </c>
      <c r="AG890" t="s">
        <v>747</v>
      </c>
      <c r="AH890" s="17">
        <v>240</v>
      </c>
      <c r="AI890" s="17" cm="1">
        <f t="array" ref="AI890">SUMPRODUCT(--(IFERROR(HOUR(Flights_2026_09_3033343536373456789101112[entry_hour]),-1)=HOUR(AF890)),--(IFERROR(Flights_2026_09_3033343536373456789101112[entry_sector],"")=AG890),--(IFERROR(Flights_2026_09_3033343536373456789101112[nfl],-1)&gt;=AH890),--(IFERROR(Flights_2026_09_3033343536373456789101112[nfl],-1)&lt;=IF(AH890=450,450,AH890+9)))</f>
        <v>0</v>
      </c>
    </row>
    <row r="891" spans="32:35" x14ac:dyDescent="0.2">
      <c r="AF891" s="2">
        <v>0.83333333333333337</v>
      </c>
      <c r="AG891" t="s">
        <v>747</v>
      </c>
      <c r="AH891" s="17">
        <v>250</v>
      </c>
      <c r="AI891" s="17" cm="1">
        <f t="array" ref="AI891">SUMPRODUCT(--(IFERROR(HOUR(Flights_2026_09_3033343536373456789101112[entry_hour]),-1)=HOUR(AF891)),--(IFERROR(Flights_2026_09_3033343536373456789101112[entry_sector],"")=AG891),--(IFERROR(Flights_2026_09_3033343536373456789101112[nfl],-1)&gt;=AH891),--(IFERROR(Flights_2026_09_3033343536373456789101112[nfl],-1)&lt;=IF(AH891=450,450,AH891+9)))</f>
        <v>0</v>
      </c>
    </row>
    <row r="892" spans="32:35" x14ac:dyDescent="0.2">
      <c r="AF892" s="2">
        <v>0.83333333333333337</v>
      </c>
      <c r="AG892" t="s">
        <v>747</v>
      </c>
      <c r="AH892" s="17">
        <v>260</v>
      </c>
      <c r="AI892" s="17" cm="1">
        <f t="array" ref="AI892">SUMPRODUCT(--(IFERROR(HOUR(Flights_2026_09_3033343536373456789101112[entry_hour]),-1)=HOUR(AF892)),--(IFERROR(Flights_2026_09_3033343536373456789101112[entry_sector],"")=AG892),--(IFERROR(Flights_2026_09_3033343536373456789101112[nfl],-1)&gt;=AH892),--(IFERROR(Flights_2026_09_3033343536373456789101112[nfl],-1)&lt;=IF(AH892=450,450,AH892+9)))</f>
        <v>0</v>
      </c>
    </row>
    <row r="893" spans="32:35" x14ac:dyDescent="0.2">
      <c r="AF893" s="2">
        <v>0.83333333333333337</v>
      </c>
      <c r="AG893" t="s">
        <v>747</v>
      </c>
      <c r="AH893" s="17">
        <v>270</v>
      </c>
      <c r="AI893" s="17" cm="1">
        <f t="array" ref="AI893">SUMPRODUCT(--(IFERROR(HOUR(Flights_2026_09_3033343536373456789101112[entry_hour]),-1)=HOUR(AF893)),--(IFERROR(Flights_2026_09_3033343536373456789101112[entry_sector],"")=AG893),--(IFERROR(Flights_2026_09_3033343536373456789101112[nfl],-1)&gt;=AH893),--(IFERROR(Flights_2026_09_3033343536373456789101112[nfl],-1)&lt;=IF(AH893=450,450,AH893+9)))</f>
        <v>0</v>
      </c>
    </row>
    <row r="894" spans="32:35" x14ac:dyDescent="0.2">
      <c r="AF894" s="2">
        <v>0.83333333333333337</v>
      </c>
      <c r="AG894" t="s">
        <v>747</v>
      </c>
      <c r="AH894" s="17">
        <v>280</v>
      </c>
      <c r="AI894" s="17" cm="1">
        <f t="array" ref="AI894">SUMPRODUCT(--(IFERROR(HOUR(Flights_2026_09_3033343536373456789101112[entry_hour]),-1)=HOUR(AF894)),--(IFERROR(Flights_2026_09_3033343536373456789101112[entry_sector],"")=AG894),--(IFERROR(Flights_2026_09_3033343536373456789101112[nfl],-1)&gt;=AH894),--(IFERROR(Flights_2026_09_3033343536373456789101112[nfl],-1)&lt;=IF(AH894=450,450,AH894+9)))</f>
        <v>0</v>
      </c>
    </row>
    <row r="895" spans="32:35" x14ac:dyDescent="0.2">
      <c r="AF895" s="2">
        <v>0.83333333333333337</v>
      </c>
      <c r="AG895" t="s">
        <v>747</v>
      </c>
      <c r="AH895" s="17">
        <v>290</v>
      </c>
      <c r="AI895" s="17" cm="1">
        <f t="array" ref="AI895">SUMPRODUCT(--(IFERROR(HOUR(Flights_2026_09_3033343536373456789101112[entry_hour]),-1)=HOUR(AF895)),--(IFERROR(Flights_2026_09_3033343536373456789101112[entry_sector],"")=AG895),--(IFERROR(Flights_2026_09_3033343536373456789101112[nfl],-1)&gt;=AH895),--(IFERROR(Flights_2026_09_3033343536373456789101112[nfl],-1)&lt;=IF(AH895=450,450,AH895+9)))</f>
        <v>0</v>
      </c>
    </row>
    <row r="896" spans="32:35" x14ac:dyDescent="0.2">
      <c r="AF896" s="2">
        <v>0.83333333333333337</v>
      </c>
      <c r="AG896" t="s">
        <v>747</v>
      </c>
      <c r="AH896" s="17">
        <v>300</v>
      </c>
      <c r="AI896" s="17" cm="1">
        <f t="array" ref="AI896">SUMPRODUCT(--(IFERROR(HOUR(Flights_2026_09_3033343536373456789101112[entry_hour]),-1)=HOUR(AF896)),--(IFERROR(Flights_2026_09_3033343536373456789101112[entry_sector],"")=AG896),--(IFERROR(Flights_2026_09_3033343536373456789101112[nfl],-1)&gt;=AH896),--(IFERROR(Flights_2026_09_3033343536373456789101112[nfl],-1)&lt;=IF(AH896=450,450,AH896+9)))</f>
        <v>0</v>
      </c>
    </row>
    <row r="897" spans="32:35" x14ac:dyDescent="0.2">
      <c r="AF897" s="2">
        <v>0.83333333333333337</v>
      </c>
      <c r="AG897" t="s">
        <v>747</v>
      </c>
      <c r="AH897" s="17">
        <v>310</v>
      </c>
      <c r="AI897" s="17" cm="1">
        <f t="array" ref="AI897">SUMPRODUCT(--(IFERROR(HOUR(Flights_2026_09_3033343536373456789101112[entry_hour]),-1)=HOUR(AF897)),--(IFERROR(Flights_2026_09_3033343536373456789101112[entry_sector],"")=AG897),--(IFERROR(Flights_2026_09_3033343536373456789101112[nfl],-1)&gt;=AH897),--(IFERROR(Flights_2026_09_3033343536373456789101112[nfl],-1)&lt;=IF(AH897=450,450,AH897+9)))</f>
        <v>0</v>
      </c>
    </row>
    <row r="898" spans="32:35" x14ac:dyDescent="0.2">
      <c r="AF898" s="2">
        <v>0.83333333333333337</v>
      </c>
      <c r="AG898" t="s">
        <v>747</v>
      </c>
      <c r="AH898" s="17">
        <v>320</v>
      </c>
      <c r="AI898" s="17" cm="1">
        <f t="array" ref="AI898">SUMPRODUCT(--(IFERROR(HOUR(Flights_2026_09_3033343536373456789101112[entry_hour]),-1)=HOUR(AF898)),--(IFERROR(Flights_2026_09_3033343536373456789101112[entry_sector],"")=AG898),--(IFERROR(Flights_2026_09_3033343536373456789101112[nfl],-1)&gt;=AH898),--(IFERROR(Flights_2026_09_3033343536373456789101112[nfl],-1)&lt;=IF(AH898=450,450,AH898+9)))</f>
        <v>0</v>
      </c>
    </row>
    <row r="899" spans="32:35" x14ac:dyDescent="0.2">
      <c r="AF899" s="2">
        <v>0.83333333333333337</v>
      </c>
      <c r="AG899" t="s">
        <v>747</v>
      </c>
      <c r="AH899" s="17">
        <v>330</v>
      </c>
      <c r="AI899" s="17" cm="1">
        <f t="array" ref="AI899">SUMPRODUCT(--(IFERROR(HOUR(Flights_2026_09_3033343536373456789101112[entry_hour]),-1)=HOUR(AF899)),--(IFERROR(Flights_2026_09_3033343536373456789101112[entry_sector],"")=AG899),--(IFERROR(Flights_2026_09_3033343536373456789101112[nfl],-1)&gt;=AH899),--(IFERROR(Flights_2026_09_3033343536373456789101112[nfl],-1)&lt;=IF(AH899=450,450,AH899+9)))</f>
        <v>0</v>
      </c>
    </row>
    <row r="900" spans="32:35" x14ac:dyDescent="0.2">
      <c r="AF900" s="2">
        <v>0.83333333333333337</v>
      </c>
      <c r="AG900" t="s">
        <v>747</v>
      </c>
      <c r="AH900" s="17">
        <v>340</v>
      </c>
      <c r="AI900" s="17" cm="1">
        <f t="array" ref="AI900">SUMPRODUCT(--(IFERROR(HOUR(Flights_2026_09_3033343536373456789101112[entry_hour]),-1)=HOUR(AF900)),--(IFERROR(Flights_2026_09_3033343536373456789101112[entry_sector],"")=AG900),--(IFERROR(Flights_2026_09_3033343536373456789101112[nfl],-1)&gt;=AH900),--(IFERROR(Flights_2026_09_3033343536373456789101112[nfl],-1)&lt;=IF(AH900=450,450,AH900+9)))</f>
        <v>0</v>
      </c>
    </row>
    <row r="901" spans="32:35" x14ac:dyDescent="0.2">
      <c r="AF901" s="2">
        <v>0.83333333333333337</v>
      </c>
      <c r="AG901" t="s">
        <v>747</v>
      </c>
      <c r="AH901" s="17">
        <v>350</v>
      </c>
      <c r="AI901" s="17" cm="1">
        <f t="array" ref="AI901">SUMPRODUCT(--(IFERROR(HOUR(Flights_2026_09_3033343536373456789101112[entry_hour]),-1)=HOUR(AF901)),--(IFERROR(Flights_2026_09_3033343536373456789101112[entry_sector],"")=AG901),--(IFERROR(Flights_2026_09_3033343536373456789101112[nfl],-1)&gt;=AH901),--(IFERROR(Flights_2026_09_3033343536373456789101112[nfl],-1)&lt;=IF(AH901=450,450,AH901+9)))</f>
        <v>0</v>
      </c>
    </row>
    <row r="902" spans="32:35" x14ac:dyDescent="0.2">
      <c r="AF902" s="2">
        <v>0.83333333333333337</v>
      </c>
      <c r="AG902" t="s">
        <v>747</v>
      </c>
      <c r="AH902" s="17">
        <v>360</v>
      </c>
      <c r="AI902" s="17" cm="1">
        <f t="array" ref="AI902">SUMPRODUCT(--(IFERROR(HOUR(Flights_2026_09_3033343536373456789101112[entry_hour]),-1)=HOUR(AF902)),--(IFERROR(Flights_2026_09_3033343536373456789101112[entry_sector],"")=AG902),--(IFERROR(Flights_2026_09_3033343536373456789101112[nfl],-1)&gt;=AH902),--(IFERROR(Flights_2026_09_3033343536373456789101112[nfl],-1)&lt;=IF(AH902=450,450,AH902+9)))</f>
        <v>1</v>
      </c>
    </row>
    <row r="903" spans="32:35" x14ac:dyDescent="0.2">
      <c r="AF903" s="2">
        <v>0.83333333333333337</v>
      </c>
      <c r="AG903" t="s">
        <v>747</v>
      </c>
      <c r="AH903" s="17">
        <v>370</v>
      </c>
      <c r="AI903" s="17" cm="1">
        <f t="array" ref="AI903">SUMPRODUCT(--(IFERROR(HOUR(Flights_2026_09_3033343536373456789101112[entry_hour]),-1)=HOUR(AF903)),--(IFERROR(Flights_2026_09_3033343536373456789101112[entry_sector],"")=AG903),--(IFERROR(Flights_2026_09_3033343536373456789101112[nfl],-1)&gt;=AH903),--(IFERROR(Flights_2026_09_3033343536373456789101112[nfl],-1)&lt;=IF(AH903=450,450,AH903+9)))</f>
        <v>1</v>
      </c>
    </row>
    <row r="904" spans="32:35" x14ac:dyDescent="0.2">
      <c r="AF904" s="2">
        <v>0.83333333333333337</v>
      </c>
      <c r="AG904" t="s">
        <v>747</v>
      </c>
      <c r="AH904" s="17">
        <v>380</v>
      </c>
      <c r="AI904" s="17" cm="1">
        <f t="array" ref="AI904">SUMPRODUCT(--(IFERROR(HOUR(Flights_2026_09_3033343536373456789101112[entry_hour]),-1)=HOUR(AF904)),--(IFERROR(Flights_2026_09_3033343536373456789101112[entry_sector],"")=AG904),--(IFERROR(Flights_2026_09_3033343536373456789101112[nfl],-1)&gt;=AH904),--(IFERROR(Flights_2026_09_3033343536373456789101112[nfl],-1)&lt;=IF(AH904=450,450,AH904+9)))</f>
        <v>0</v>
      </c>
    </row>
    <row r="905" spans="32:35" x14ac:dyDescent="0.2">
      <c r="AF905" s="2">
        <v>0.83333333333333337</v>
      </c>
      <c r="AG905" t="s">
        <v>747</v>
      </c>
      <c r="AH905" s="17">
        <v>390</v>
      </c>
      <c r="AI905" s="17" cm="1">
        <f t="array" ref="AI905">SUMPRODUCT(--(IFERROR(HOUR(Flights_2026_09_3033343536373456789101112[entry_hour]),-1)=HOUR(AF905)),--(IFERROR(Flights_2026_09_3033343536373456789101112[entry_sector],"")=AG905),--(IFERROR(Flights_2026_09_3033343536373456789101112[nfl],-1)&gt;=AH905),--(IFERROR(Flights_2026_09_3033343536373456789101112[nfl],-1)&lt;=IF(AH905=450,450,AH905+9)))</f>
        <v>1</v>
      </c>
    </row>
    <row r="906" spans="32:35" x14ac:dyDescent="0.2">
      <c r="AF906" s="2">
        <v>0.83333333333333337</v>
      </c>
      <c r="AG906" t="s">
        <v>747</v>
      </c>
      <c r="AH906" s="17">
        <v>400</v>
      </c>
      <c r="AI906" s="17" cm="1">
        <f t="array" ref="AI906">SUMPRODUCT(--(IFERROR(HOUR(Flights_2026_09_3033343536373456789101112[entry_hour]),-1)=HOUR(AF906)),--(IFERROR(Flights_2026_09_3033343536373456789101112[entry_sector],"")=AG906),--(IFERROR(Flights_2026_09_3033343536373456789101112[nfl],-1)&gt;=AH906),--(IFERROR(Flights_2026_09_3033343536373456789101112[nfl],-1)&lt;=IF(AH906=450,450,AH906+9)))</f>
        <v>1</v>
      </c>
    </row>
    <row r="907" spans="32:35" x14ac:dyDescent="0.2">
      <c r="AF907" s="2">
        <v>0.83333333333333337</v>
      </c>
      <c r="AG907" t="s">
        <v>747</v>
      </c>
      <c r="AH907" s="17">
        <v>410</v>
      </c>
      <c r="AI907" s="17" cm="1">
        <f t="array" ref="AI907">SUMPRODUCT(--(IFERROR(HOUR(Flights_2026_09_3033343536373456789101112[entry_hour]),-1)=HOUR(AF907)),--(IFERROR(Flights_2026_09_3033343536373456789101112[entry_sector],"")=AG907),--(IFERROR(Flights_2026_09_3033343536373456789101112[nfl],-1)&gt;=AH907),--(IFERROR(Flights_2026_09_3033343536373456789101112[nfl],-1)&lt;=IF(AH907=450,450,AH907+9)))</f>
        <v>0</v>
      </c>
    </row>
    <row r="908" spans="32:35" x14ac:dyDescent="0.2">
      <c r="AF908" s="2">
        <v>0.83333333333333337</v>
      </c>
      <c r="AG908" t="s">
        <v>747</v>
      </c>
      <c r="AH908" s="17">
        <v>420</v>
      </c>
      <c r="AI908" s="17" cm="1">
        <f t="array" ref="AI908">SUMPRODUCT(--(IFERROR(HOUR(Flights_2026_09_3033343536373456789101112[entry_hour]),-1)=HOUR(AF908)),--(IFERROR(Flights_2026_09_3033343536373456789101112[entry_sector],"")=AG908),--(IFERROR(Flights_2026_09_3033343536373456789101112[nfl],-1)&gt;=AH908),--(IFERROR(Flights_2026_09_3033343536373456789101112[nfl],-1)&lt;=IF(AH908=450,450,AH908+9)))</f>
        <v>0</v>
      </c>
    </row>
    <row r="909" spans="32:35" x14ac:dyDescent="0.2">
      <c r="AF909" s="2">
        <v>0.83333333333333337</v>
      </c>
      <c r="AG909" t="s">
        <v>747</v>
      </c>
      <c r="AH909" s="17">
        <v>430</v>
      </c>
      <c r="AI909" s="17" cm="1">
        <f t="array" ref="AI909">SUMPRODUCT(--(IFERROR(HOUR(Flights_2026_09_3033343536373456789101112[entry_hour]),-1)=HOUR(AF909)),--(IFERROR(Flights_2026_09_3033343536373456789101112[entry_sector],"")=AG909),--(IFERROR(Flights_2026_09_3033343536373456789101112[nfl],-1)&gt;=AH909),--(IFERROR(Flights_2026_09_3033343536373456789101112[nfl],-1)&lt;=IF(AH909=450,450,AH909+9)))</f>
        <v>0</v>
      </c>
    </row>
    <row r="910" spans="32:35" x14ac:dyDescent="0.2">
      <c r="AF910" s="2">
        <v>0.83333333333333337</v>
      </c>
      <c r="AG910" t="s">
        <v>747</v>
      </c>
      <c r="AH910" s="17">
        <v>440</v>
      </c>
      <c r="AI910" s="17" cm="1">
        <f t="array" ref="AI910">SUMPRODUCT(--(IFERROR(HOUR(Flights_2026_09_3033343536373456789101112[entry_hour]),-1)=HOUR(AF910)),--(IFERROR(Flights_2026_09_3033343536373456789101112[entry_sector],"")=AG910),--(IFERROR(Flights_2026_09_3033343536373456789101112[nfl],-1)&gt;=AH910),--(IFERROR(Flights_2026_09_3033343536373456789101112[nfl],-1)&lt;=IF(AH910=450,450,AH910+9)))</f>
        <v>0</v>
      </c>
    </row>
    <row r="911" spans="32:35" x14ac:dyDescent="0.2">
      <c r="AF911" s="2">
        <v>0.83333333333333337</v>
      </c>
      <c r="AG911" t="s">
        <v>747</v>
      </c>
      <c r="AH911" s="17">
        <v>450</v>
      </c>
      <c r="AI911" s="17" cm="1">
        <f t="array" ref="AI911">SUMPRODUCT(--(IFERROR(HOUR(Flights_2026_09_3033343536373456789101112[entry_hour]),-1)=HOUR(AF911)),--(IFERROR(Flights_2026_09_3033343536373456789101112[entry_sector],"")=AG911),--(IFERROR(Flights_2026_09_3033343536373456789101112[nfl],-1)&gt;=AH911),--(IFERROR(Flights_2026_09_3033343536373456789101112[nfl],-1)&lt;=IF(AH911=450,450,AH911+9)))</f>
        <v>0</v>
      </c>
    </row>
    <row r="912" spans="32:35" x14ac:dyDescent="0.2">
      <c r="AF912" s="2">
        <v>0.875</v>
      </c>
      <c r="AG912" t="s">
        <v>743</v>
      </c>
      <c r="AH912" s="17">
        <v>200</v>
      </c>
      <c r="AI912" s="17" cm="1">
        <f t="array" ref="AI912">SUMPRODUCT(--(IFERROR(HOUR(Flights_2026_09_3033343536373456789101112[entry_hour]),-1)=HOUR(AF912)),--(IFERROR(Flights_2026_09_3033343536373456789101112[entry_sector],"")=AG912),--(IFERROR(Flights_2026_09_3033343536373456789101112[nfl],-1)&gt;=AH912),--(IFERROR(Flights_2026_09_3033343536373456789101112[nfl],-1)&lt;=IF(AH912=450,450,AH912+9)))</f>
        <v>0</v>
      </c>
    </row>
    <row r="913" spans="32:35" x14ac:dyDescent="0.2">
      <c r="AF913" s="2">
        <v>0.875</v>
      </c>
      <c r="AG913" t="s">
        <v>743</v>
      </c>
      <c r="AH913" s="17">
        <v>210</v>
      </c>
      <c r="AI913" s="17" cm="1">
        <f t="array" ref="AI913">SUMPRODUCT(--(IFERROR(HOUR(Flights_2026_09_3033343536373456789101112[entry_hour]),-1)=HOUR(AF913)),--(IFERROR(Flights_2026_09_3033343536373456789101112[entry_sector],"")=AG913),--(IFERROR(Flights_2026_09_3033343536373456789101112[nfl],-1)&gt;=AH913),--(IFERROR(Flights_2026_09_3033343536373456789101112[nfl],-1)&lt;=IF(AH913=450,450,AH913+9)))</f>
        <v>0</v>
      </c>
    </row>
    <row r="914" spans="32:35" x14ac:dyDescent="0.2">
      <c r="AF914" s="2">
        <v>0.875</v>
      </c>
      <c r="AG914" t="s">
        <v>743</v>
      </c>
      <c r="AH914" s="17">
        <v>220</v>
      </c>
      <c r="AI914" s="17" cm="1">
        <f t="array" ref="AI914">SUMPRODUCT(--(IFERROR(HOUR(Flights_2026_09_3033343536373456789101112[entry_hour]),-1)=HOUR(AF914)),--(IFERROR(Flights_2026_09_3033343536373456789101112[entry_sector],"")=AG914),--(IFERROR(Flights_2026_09_3033343536373456789101112[nfl],-1)&gt;=AH914),--(IFERROR(Flights_2026_09_3033343536373456789101112[nfl],-1)&lt;=IF(AH914=450,450,AH914+9)))</f>
        <v>0</v>
      </c>
    </row>
    <row r="915" spans="32:35" x14ac:dyDescent="0.2">
      <c r="AF915" s="2">
        <v>0.875</v>
      </c>
      <c r="AG915" t="s">
        <v>743</v>
      </c>
      <c r="AH915" s="17">
        <v>230</v>
      </c>
      <c r="AI915" s="17" cm="1">
        <f t="array" ref="AI915">SUMPRODUCT(--(IFERROR(HOUR(Flights_2026_09_3033343536373456789101112[entry_hour]),-1)=HOUR(AF915)),--(IFERROR(Flights_2026_09_3033343536373456789101112[entry_sector],"")=AG915),--(IFERROR(Flights_2026_09_3033343536373456789101112[nfl],-1)&gt;=AH915),--(IFERROR(Flights_2026_09_3033343536373456789101112[nfl],-1)&lt;=IF(AH915=450,450,AH915+9)))</f>
        <v>0</v>
      </c>
    </row>
    <row r="916" spans="32:35" x14ac:dyDescent="0.2">
      <c r="AF916" s="2">
        <v>0.875</v>
      </c>
      <c r="AG916" t="s">
        <v>743</v>
      </c>
      <c r="AH916" s="17">
        <v>240</v>
      </c>
      <c r="AI916" s="17" cm="1">
        <f t="array" ref="AI916">SUMPRODUCT(--(IFERROR(HOUR(Flights_2026_09_3033343536373456789101112[entry_hour]),-1)=HOUR(AF916)),--(IFERROR(Flights_2026_09_3033343536373456789101112[entry_sector],"")=AG916),--(IFERROR(Flights_2026_09_3033343536373456789101112[nfl],-1)&gt;=AH916),--(IFERROR(Flights_2026_09_3033343536373456789101112[nfl],-1)&lt;=IF(AH916=450,450,AH916+9)))</f>
        <v>0</v>
      </c>
    </row>
    <row r="917" spans="32:35" x14ac:dyDescent="0.2">
      <c r="AF917" s="2">
        <v>0.875</v>
      </c>
      <c r="AG917" t="s">
        <v>743</v>
      </c>
      <c r="AH917" s="17">
        <v>250</v>
      </c>
      <c r="AI917" s="17" cm="1">
        <f t="array" ref="AI917">SUMPRODUCT(--(IFERROR(HOUR(Flights_2026_09_3033343536373456789101112[entry_hour]),-1)=HOUR(AF917)),--(IFERROR(Flights_2026_09_3033343536373456789101112[entry_sector],"")=AG917),--(IFERROR(Flights_2026_09_3033343536373456789101112[nfl],-1)&gt;=AH917),--(IFERROR(Flights_2026_09_3033343536373456789101112[nfl],-1)&lt;=IF(AH917=450,450,AH917+9)))</f>
        <v>0</v>
      </c>
    </row>
    <row r="918" spans="32:35" x14ac:dyDescent="0.2">
      <c r="AF918" s="2">
        <v>0.875</v>
      </c>
      <c r="AG918" t="s">
        <v>743</v>
      </c>
      <c r="AH918" s="17">
        <v>260</v>
      </c>
      <c r="AI918" s="17" cm="1">
        <f t="array" ref="AI918">SUMPRODUCT(--(IFERROR(HOUR(Flights_2026_09_3033343536373456789101112[entry_hour]),-1)=HOUR(AF918)),--(IFERROR(Flights_2026_09_3033343536373456789101112[entry_sector],"")=AG918),--(IFERROR(Flights_2026_09_3033343536373456789101112[nfl],-1)&gt;=AH918),--(IFERROR(Flights_2026_09_3033343536373456789101112[nfl],-1)&lt;=IF(AH918=450,450,AH918+9)))</f>
        <v>0</v>
      </c>
    </row>
    <row r="919" spans="32:35" x14ac:dyDescent="0.2">
      <c r="AF919" s="2">
        <v>0.875</v>
      </c>
      <c r="AG919" t="s">
        <v>743</v>
      </c>
      <c r="AH919" s="17">
        <v>270</v>
      </c>
      <c r="AI919" s="17" cm="1">
        <f t="array" ref="AI919">SUMPRODUCT(--(IFERROR(HOUR(Flights_2026_09_3033343536373456789101112[entry_hour]),-1)=HOUR(AF919)),--(IFERROR(Flights_2026_09_3033343536373456789101112[entry_sector],"")=AG919),--(IFERROR(Flights_2026_09_3033343536373456789101112[nfl],-1)&gt;=AH919),--(IFERROR(Flights_2026_09_3033343536373456789101112[nfl],-1)&lt;=IF(AH919=450,450,AH919+9)))</f>
        <v>0</v>
      </c>
    </row>
    <row r="920" spans="32:35" x14ac:dyDescent="0.2">
      <c r="AF920" s="2">
        <v>0.875</v>
      </c>
      <c r="AG920" t="s">
        <v>743</v>
      </c>
      <c r="AH920" s="17">
        <v>280</v>
      </c>
      <c r="AI920" s="17" cm="1">
        <f t="array" ref="AI920">SUMPRODUCT(--(IFERROR(HOUR(Flights_2026_09_3033343536373456789101112[entry_hour]),-1)=HOUR(AF920)),--(IFERROR(Flights_2026_09_3033343536373456789101112[entry_sector],"")=AG920),--(IFERROR(Flights_2026_09_3033343536373456789101112[nfl],-1)&gt;=AH920),--(IFERROR(Flights_2026_09_3033343536373456789101112[nfl],-1)&lt;=IF(AH920=450,450,AH920+9)))</f>
        <v>0</v>
      </c>
    </row>
    <row r="921" spans="32:35" x14ac:dyDescent="0.2">
      <c r="AF921" s="2">
        <v>0.875</v>
      </c>
      <c r="AG921" t="s">
        <v>743</v>
      </c>
      <c r="AH921" s="17">
        <v>290</v>
      </c>
      <c r="AI921" s="17" cm="1">
        <f t="array" ref="AI921">SUMPRODUCT(--(IFERROR(HOUR(Flights_2026_09_3033343536373456789101112[entry_hour]),-1)=HOUR(AF921)),--(IFERROR(Flights_2026_09_3033343536373456789101112[entry_sector],"")=AG921),--(IFERROR(Flights_2026_09_3033343536373456789101112[nfl],-1)&gt;=AH921),--(IFERROR(Flights_2026_09_3033343536373456789101112[nfl],-1)&lt;=IF(AH921=450,450,AH921+9)))</f>
        <v>0</v>
      </c>
    </row>
    <row r="922" spans="32:35" x14ac:dyDescent="0.2">
      <c r="AF922" s="2">
        <v>0.875</v>
      </c>
      <c r="AG922" t="s">
        <v>743</v>
      </c>
      <c r="AH922" s="17">
        <v>300</v>
      </c>
      <c r="AI922" s="17" cm="1">
        <f t="array" ref="AI922">SUMPRODUCT(--(IFERROR(HOUR(Flights_2026_09_3033343536373456789101112[entry_hour]),-1)=HOUR(AF922)),--(IFERROR(Flights_2026_09_3033343536373456789101112[entry_sector],"")=AG922),--(IFERROR(Flights_2026_09_3033343536373456789101112[nfl],-1)&gt;=AH922),--(IFERROR(Flights_2026_09_3033343536373456789101112[nfl],-1)&lt;=IF(AH922=450,450,AH922+9)))</f>
        <v>0</v>
      </c>
    </row>
    <row r="923" spans="32:35" x14ac:dyDescent="0.2">
      <c r="AF923" s="2">
        <v>0.875</v>
      </c>
      <c r="AG923" t="s">
        <v>743</v>
      </c>
      <c r="AH923" s="17">
        <v>310</v>
      </c>
      <c r="AI923" s="17" cm="1">
        <f t="array" ref="AI923">SUMPRODUCT(--(IFERROR(HOUR(Flights_2026_09_3033343536373456789101112[entry_hour]),-1)=HOUR(AF923)),--(IFERROR(Flights_2026_09_3033343536373456789101112[entry_sector],"")=AG923),--(IFERROR(Flights_2026_09_3033343536373456789101112[nfl],-1)&gt;=AH923),--(IFERROR(Flights_2026_09_3033343536373456789101112[nfl],-1)&lt;=IF(AH923=450,450,AH923+9)))</f>
        <v>0</v>
      </c>
    </row>
    <row r="924" spans="32:35" x14ac:dyDescent="0.2">
      <c r="AF924" s="2">
        <v>0.875</v>
      </c>
      <c r="AG924" t="s">
        <v>743</v>
      </c>
      <c r="AH924" s="17">
        <v>320</v>
      </c>
      <c r="AI924" s="17" cm="1">
        <f t="array" ref="AI924">SUMPRODUCT(--(IFERROR(HOUR(Flights_2026_09_3033343536373456789101112[entry_hour]),-1)=HOUR(AF924)),--(IFERROR(Flights_2026_09_3033343536373456789101112[entry_sector],"")=AG924),--(IFERROR(Flights_2026_09_3033343536373456789101112[nfl],-1)&gt;=AH924),--(IFERROR(Flights_2026_09_3033343536373456789101112[nfl],-1)&lt;=IF(AH924=450,450,AH924+9)))</f>
        <v>0</v>
      </c>
    </row>
    <row r="925" spans="32:35" x14ac:dyDescent="0.2">
      <c r="AF925" s="2">
        <v>0.875</v>
      </c>
      <c r="AG925" t="s">
        <v>743</v>
      </c>
      <c r="AH925" s="17">
        <v>330</v>
      </c>
      <c r="AI925" s="17" cm="1">
        <f t="array" ref="AI925">SUMPRODUCT(--(IFERROR(HOUR(Flights_2026_09_3033343536373456789101112[entry_hour]),-1)=HOUR(AF925)),--(IFERROR(Flights_2026_09_3033343536373456789101112[entry_sector],"")=AG925),--(IFERROR(Flights_2026_09_3033343536373456789101112[nfl],-1)&gt;=AH925),--(IFERROR(Flights_2026_09_3033343536373456789101112[nfl],-1)&lt;=IF(AH925=450,450,AH925+9)))</f>
        <v>0</v>
      </c>
    </row>
    <row r="926" spans="32:35" x14ac:dyDescent="0.2">
      <c r="AF926" s="2">
        <v>0.875</v>
      </c>
      <c r="AG926" t="s">
        <v>743</v>
      </c>
      <c r="AH926" s="17">
        <v>340</v>
      </c>
      <c r="AI926" s="17" cm="1">
        <f t="array" ref="AI926">SUMPRODUCT(--(IFERROR(HOUR(Flights_2026_09_3033343536373456789101112[entry_hour]),-1)=HOUR(AF926)),--(IFERROR(Flights_2026_09_3033343536373456789101112[entry_sector],"")=AG926),--(IFERROR(Flights_2026_09_3033343536373456789101112[nfl],-1)&gt;=AH926),--(IFERROR(Flights_2026_09_3033343536373456789101112[nfl],-1)&lt;=IF(AH926=450,450,AH926+9)))</f>
        <v>0</v>
      </c>
    </row>
    <row r="927" spans="32:35" x14ac:dyDescent="0.2">
      <c r="AF927" s="2">
        <v>0.875</v>
      </c>
      <c r="AG927" t="s">
        <v>743</v>
      </c>
      <c r="AH927" s="17">
        <v>350</v>
      </c>
      <c r="AI927" s="17" cm="1">
        <f t="array" ref="AI927">SUMPRODUCT(--(IFERROR(HOUR(Flights_2026_09_3033343536373456789101112[entry_hour]),-1)=HOUR(AF927)),--(IFERROR(Flights_2026_09_3033343536373456789101112[entry_sector],"")=AG927),--(IFERROR(Flights_2026_09_3033343536373456789101112[nfl],-1)&gt;=AH927),--(IFERROR(Flights_2026_09_3033343536373456789101112[nfl],-1)&lt;=IF(AH927=450,450,AH927+9)))</f>
        <v>0</v>
      </c>
    </row>
    <row r="928" spans="32:35" x14ac:dyDescent="0.2">
      <c r="AF928" s="2">
        <v>0.875</v>
      </c>
      <c r="AG928" t="s">
        <v>743</v>
      </c>
      <c r="AH928" s="17">
        <v>360</v>
      </c>
      <c r="AI928" s="17" cm="1">
        <f t="array" ref="AI928">SUMPRODUCT(--(IFERROR(HOUR(Flights_2026_09_3033343536373456789101112[entry_hour]),-1)=HOUR(AF928)),--(IFERROR(Flights_2026_09_3033343536373456789101112[entry_sector],"")=AG928),--(IFERROR(Flights_2026_09_3033343536373456789101112[nfl],-1)&gt;=AH928),--(IFERROR(Flights_2026_09_3033343536373456789101112[nfl],-1)&lt;=IF(AH928=450,450,AH928+9)))</f>
        <v>0</v>
      </c>
    </row>
    <row r="929" spans="32:35" x14ac:dyDescent="0.2">
      <c r="AF929" s="2">
        <v>0.875</v>
      </c>
      <c r="AG929" t="s">
        <v>743</v>
      </c>
      <c r="AH929" s="17">
        <v>370</v>
      </c>
      <c r="AI929" s="17" cm="1">
        <f t="array" ref="AI929">SUMPRODUCT(--(IFERROR(HOUR(Flights_2026_09_3033343536373456789101112[entry_hour]),-1)=HOUR(AF929)),--(IFERROR(Flights_2026_09_3033343536373456789101112[entry_sector],"")=AG929),--(IFERROR(Flights_2026_09_3033343536373456789101112[nfl],-1)&gt;=AH929),--(IFERROR(Flights_2026_09_3033343536373456789101112[nfl],-1)&lt;=IF(AH929=450,450,AH929+9)))</f>
        <v>0</v>
      </c>
    </row>
    <row r="930" spans="32:35" x14ac:dyDescent="0.2">
      <c r="AF930" s="2">
        <v>0.875</v>
      </c>
      <c r="AG930" t="s">
        <v>743</v>
      </c>
      <c r="AH930" s="17">
        <v>380</v>
      </c>
      <c r="AI930" s="17" cm="1">
        <f t="array" ref="AI930">SUMPRODUCT(--(IFERROR(HOUR(Flights_2026_09_3033343536373456789101112[entry_hour]),-1)=HOUR(AF930)),--(IFERROR(Flights_2026_09_3033343536373456789101112[entry_sector],"")=AG930),--(IFERROR(Flights_2026_09_3033343536373456789101112[nfl],-1)&gt;=AH930),--(IFERROR(Flights_2026_09_3033343536373456789101112[nfl],-1)&lt;=IF(AH930=450,450,AH930+9)))</f>
        <v>0</v>
      </c>
    </row>
    <row r="931" spans="32:35" x14ac:dyDescent="0.2">
      <c r="AF931" s="2">
        <v>0.875</v>
      </c>
      <c r="AG931" t="s">
        <v>743</v>
      </c>
      <c r="AH931" s="17">
        <v>390</v>
      </c>
      <c r="AI931" s="17" cm="1">
        <f t="array" ref="AI931">SUMPRODUCT(--(IFERROR(HOUR(Flights_2026_09_3033343536373456789101112[entry_hour]),-1)=HOUR(AF931)),--(IFERROR(Flights_2026_09_3033343536373456789101112[entry_sector],"")=AG931),--(IFERROR(Flights_2026_09_3033343536373456789101112[nfl],-1)&gt;=AH931),--(IFERROR(Flights_2026_09_3033343536373456789101112[nfl],-1)&lt;=IF(AH931=450,450,AH931+9)))</f>
        <v>0</v>
      </c>
    </row>
    <row r="932" spans="32:35" x14ac:dyDescent="0.2">
      <c r="AF932" s="2">
        <v>0.875</v>
      </c>
      <c r="AG932" t="s">
        <v>743</v>
      </c>
      <c r="AH932" s="17">
        <v>400</v>
      </c>
      <c r="AI932" s="17" cm="1">
        <f t="array" ref="AI932">SUMPRODUCT(--(IFERROR(HOUR(Flights_2026_09_3033343536373456789101112[entry_hour]),-1)=HOUR(AF932)),--(IFERROR(Flights_2026_09_3033343536373456789101112[entry_sector],"")=AG932),--(IFERROR(Flights_2026_09_3033343536373456789101112[nfl],-1)&gt;=AH932),--(IFERROR(Flights_2026_09_3033343536373456789101112[nfl],-1)&lt;=IF(AH932=450,450,AH932+9)))</f>
        <v>0</v>
      </c>
    </row>
    <row r="933" spans="32:35" x14ac:dyDescent="0.2">
      <c r="AF933" s="2">
        <v>0.875</v>
      </c>
      <c r="AG933" t="s">
        <v>743</v>
      </c>
      <c r="AH933" s="17">
        <v>410</v>
      </c>
      <c r="AI933" s="17" cm="1">
        <f t="array" ref="AI933">SUMPRODUCT(--(IFERROR(HOUR(Flights_2026_09_3033343536373456789101112[entry_hour]),-1)=HOUR(AF933)),--(IFERROR(Flights_2026_09_3033343536373456789101112[entry_sector],"")=AG933),--(IFERROR(Flights_2026_09_3033343536373456789101112[nfl],-1)&gt;=AH933),--(IFERROR(Flights_2026_09_3033343536373456789101112[nfl],-1)&lt;=IF(AH933=450,450,AH933+9)))</f>
        <v>0</v>
      </c>
    </row>
    <row r="934" spans="32:35" x14ac:dyDescent="0.2">
      <c r="AF934" s="2">
        <v>0.875</v>
      </c>
      <c r="AG934" t="s">
        <v>743</v>
      </c>
      <c r="AH934" s="17">
        <v>420</v>
      </c>
      <c r="AI934" s="17" cm="1">
        <f t="array" ref="AI934">SUMPRODUCT(--(IFERROR(HOUR(Flights_2026_09_3033343536373456789101112[entry_hour]),-1)=HOUR(AF934)),--(IFERROR(Flights_2026_09_3033343536373456789101112[entry_sector],"")=AG934),--(IFERROR(Flights_2026_09_3033343536373456789101112[nfl],-1)&gt;=AH934),--(IFERROR(Flights_2026_09_3033343536373456789101112[nfl],-1)&lt;=IF(AH934=450,450,AH934+9)))</f>
        <v>0</v>
      </c>
    </row>
    <row r="935" spans="32:35" x14ac:dyDescent="0.2">
      <c r="AF935" s="2">
        <v>0.875</v>
      </c>
      <c r="AG935" t="s">
        <v>743</v>
      </c>
      <c r="AH935" s="17">
        <v>430</v>
      </c>
      <c r="AI935" s="17" cm="1">
        <f t="array" ref="AI935">SUMPRODUCT(--(IFERROR(HOUR(Flights_2026_09_3033343536373456789101112[entry_hour]),-1)=HOUR(AF935)),--(IFERROR(Flights_2026_09_3033343536373456789101112[entry_sector],"")=AG935),--(IFERROR(Flights_2026_09_3033343536373456789101112[nfl],-1)&gt;=AH935),--(IFERROR(Flights_2026_09_3033343536373456789101112[nfl],-1)&lt;=IF(AH935=450,450,AH935+9)))</f>
        <v>0</v>
      </c>
    </row>
    <row r="936" spans="32:35" x14ac:dyDescent="0.2">
      <c r="AF936" s="2">
        <v>0.875</v>
      </c>
      <c r="AG936" t="s">
        <v>743</v>
      </c>
      <c r="AH936" s="17">
        <v>440</v>
      </c>
      <c r="AI936" s="17" cm="1">
        <f t="array" ref="AI936">SUMPRODUCT(--(IFERROR(HOUR(Flights_2026_09_3033343536373456789101112[entry_hour]),-1)=HOUR(AF936)),--(IFERROR(Flights_2026_09_3033343536373456789101112[entry_sector],"")=AG936),--(IFERROR(Flights_2026_09_3033343536373456789101112[nfl],-1)&gt;=AH936),--(IFERROR(Flights_2026_09_3033343536373456789101112[nfl],-1)&lt;=IF(AH936=450,450,AH936+9)))</f>
        <v>0</v>
      </c>
    </row>
    <row r="937" spans="32:35" x14ac:dyDescent="0.2">
      <c r="AF937" s="2">
        <v>0.875</v>
      </c>
      <c r="AG937" t="s">
        <v>743</v>
      </c>
      <c r="AH937" s="17">
        <v>450</v>
      </c>
      <c r="AI937" s="17" cm="1">
        <f t="array" ref="AI937">SUMPRODUCT(--(IFERROR(HOUR(Flights_2026_09_3033343536373456789101112[entry_hour]),-1)=HOUR(AF937)),--(IFERROR(Flights_2026_09_3033343536373456789101112[entry_sector],"")=AG937),--(IFERROR(Flights_2026_09_3033343536373456789101112[nfl],-1)&gt;=AH937),--(IFERROR(Flights_2026_09_3033343536373456789101112[nfl],-1)&lt;=IF(AH937=450,450,AH937+9)))</f>
        <v>0</v>
      </c>
    </row>
    <row r="938" spans="32:35" x14ac:dyDescent="0.2">
      <c r="AF938" s="2">
        <v>0.875</v>
      </c>
      <c r="AG938" t="s">
        <v>744</v>
      </c>
      <c r="AH938" s="17">
        <v>200</v>
      </c>
      <c r="AI938" s="17" cm="1">
        <f t="array" ref="AI938">SUMPRODUCT(--(IFERROR(HOUR(Flights_2026_09_3033343536373456789101112[entry_hour]),-1)=HOUR(AF938)),--(IFERROR(Flights_2026_09_3033343536373456789101112[entry_sector],"")=AG938),--(IFERROR(Flights_2026_09_3033343536373456789101112[nfl],-1)&gt;=AH938),--(IFERROR(Flights_2026_09_3033343536373456789101112[nfl],-1)&lt;=IF(AH938=450,450,AH938+9)))</f>
        <v>0</v>
      </c>
    </row>
    <row r="939" spans="32:35" x14ac:dyDescent="0.2">
      <c r="AF939" s="2">
        <v>0.875</v>
      </c>
      <c r="AG939" t="s">
        <v>744</v>
      </c>
      <c r="AH939" s="17">
        <v>210</v>
      </c>
      <c r="AI939" s="17" cm="1">
        <f t="array" ref="AI939">SUMPRODUCT(--(IFERROR(HOUR(Flights_2026_09_3033343536373456789101112[entry_hour]),-1)=HOUR(AF939)),--(IFERROR(Flights_2026_09_3033343536373456789101112[entry_sector],"")=AG939),--(IFERROR(Flights_2026_09_3033343536373456789101112[nfl],-1)&gt;=AH939),--(IFERROR(Flights_2026_09_3033343536373456789101112[nfl],-1)&lt;=IF(AH939=450,450,AH939+9)))</f>
        <v>0</v>
      </c>
    </row>
    <row r="940" spans="32:35" x14ac:dyDescent="0.2">
      <c r="AF940" s="2">
        <v>0.875</v>
      </c>
      <c r="AG940" t="s">
        <v>744</v>
      </c>
      <c r="AH940" s="17">
        <v>220</v>
      </c>
      <c r="AI940" s="17" cm="1">
        <f t="array" ref="AI940">SUMPRODUCT(--(IFERROR(HOUR(Flights_2026_09_3033343536373456789101112[entry_hour]),-1)=HOUR(AF940)),--(IFERROR(Flights_2026_09_3033343536373456789101112[entry_sector],"")=AG940),--(IFERROR(Flights_2026_09_3033343536373456789101112[nfl],-1)&gt;=AH940),--(IFERROR(Flights_2026_09_3033343536373456789101112[nfl],-1)&lt;=IF(AH940=450,450,AH940+9)))</f>
        <v>0</v>
      </c>
    </row>
    <row r="941" spans="32:35" x14ac:dyDescent="0.2">
      <c r="AF941" s="2">
        <v>0.875</v>
      </c>
      <c r="AG941" t="s">
        <v>744</v>
      </c>
      <c r="AH941" s="17">
        <v>230</v>
      </c>
      <c r="AI941" s="17" cm="1">
        <f t="array" ref="AI941">SUMPRODUCT(--(IFERROR(HOUR(Flights_2026_09_3033343536373456789101112[entry_hour]),-1)=HOUR(AF941)),--(IFERROR(Flights_2026_09_3033343536373456789101112[entry_sector],"")=AG941),--(IFERROR(Flights_2026_09_3033343536373456789101112[nfl],-1)&gt;=AH941),--(IFERROR(Flights_2026_09_3033343536373456789101112[nfl],-1)&lt;=IF(AH941=450,450,AH941+9)))</f>
        <v>0</v>
      </c>
    </row>
    <row r="942" spans="32:35" x14ac:dyDescent="0.2">
      <c r="AF942" s="2">
        <v>0.875</v>
      </c>
      <c r="AG942" t="s">
        <v>744</v>
      </c>
      <c r="AH942" s="17">
        <v>240</v>
      </c>
      <c r="AI942" s="17" cm="1">
        <f t="array" ref="AI942">SUMPRODUCT(--(IFERROR(HOUR(Flights_2026_09_3033343536373456789101112[entry_hour]),-1)=HOUR(AF942)),--(IFERROR(Flights_2026_09_3033343536373456789101112[entry_sector],"")=AG942),--(IFERROR(Flights_2026_09_3033343536373456789101112[nfl],-1)&gt;=AH942),--(IFERROR(Flights_2026_09_3033343536373456789101112[nfl],-1)&lt;=IF(AH942=450,450,AH942+9)))</f>
        <v>0</v>
      </c>
    </row>
    <row r="943" spans="32:35" x14ac:dyDescent="0.2">
      <c r="AF943" s="2">
        <v>0.875</v>
      </c>
      <c r="AG943" t="s">
        <v>744</v>
      </c>
      <c r="AH943" s="17">
        <v>250</v>
      </c>
      <c r="AI943" s="17" cm="1">
        <f t="array" ref="AI943">SUMPRODUCT(--(IFERROR(HOUR(Flights_2026_09_3033343536373456789101112[entry_hour]),-1)=HOUR(AF943)),--(IFERROR(Flights_2026_09_3033343536373456789101112[entry_sector],"")=AG943),--(IFERROR(Flights_2026_09_3033343536373456789101112[nfl],-1)&gt;=AH943),--(IFERROR(Flights_2026_09_3033343536373456789101112[nfl],-1)&lt;=IF(AH943=450,450,AH943+9)))</f>
        <v>0</v>
      </c>
    </row>
    <row r="944" spans="32:35" x14ac:dyDescent="0.2">
      <c r="AF944" s="2">
        <v>0.875</v>
      </c>
      <c r="AG944" t="s">
        <v>744</v>
      </c>
      <c r="AH944" s="17">
        <v>260</v>
      </c>
      <c r="AI944" s="17" cm="1">
        <f t="array" ref="AI944">SUMPRODUCT(--(IFERROR(HOUR(Flights_2026_09_3033343536373456789101112[entry_hour]),-1)=HOUR(AF944)),--(IFERROR(Flights_2026_09_3033343536373456789101112[entry_sector],"")=AG944),--(IFERROR(Flights_2026_09_3033343536373456789101112[nfl],-1)&gt;=AH944),--(IFERROR(Flights_2026_09_3033343536373456789101112[nfl],-1)&lt;=IF(AH944=450,450,AH944+9)))</f>
        <v>0</v>
      </c>
    </row>
    <row r="945" spans="32:35" x14ac:dyDescent="0.2">
      <c r="AF945" s="2">
        <v>0.875</v>
      </c>
      <c r="AG945" t="s">
        <v>744</v>
      </c>
      <c r="AH945" s="17">
        <v>270</v>
      </c>
      <c r="AI945" s="17" cm="1">
        <f t="array" ref="AI945">SUMPRODUCT(--(IFERROR(HOUR(Flights_2026_09_3033343536373456789101112[entry_hour]),-1)=HOUR(AF945)),--(IFERROR(Flights_2026_09_3033343536373456789101112[entry_sector],"")=AG945),--(IFERROR(Flights_2026_09_3033343536373456789101112[nfl],-1)&gt;=AH945),--(IFERROR(Flights_2026_09_3033343536373456789101112[nfl],-1)&lt;=IF(AH945=450,450,AH945+9)))</f>
        <v>0</v>
      </c>
    </row>
    <row r="946" spans="32:35" x14ac:dyDescent="0.2">
      <c r="AF946" s="2">
        <v>0.875</v>
      </c>
      <c r="AG946" t="s">
        <v>744</v>
      </c>
      <c r="AH946" s="17">
        <v>280</v>
      </c>
      <c r="AI946" s="17" cm="1">
        <f t="array" ref="AI946">SUMPRODUCT(--(IFERROR(HOUR(Flights_2026_09_3033343536373456789101112[entry_hour]),-1)=HOUR(AF946)),--(IFERROR(Flights_2026_09_3033343536373456789101112[entry_sector],"")=AG946),--(IFERROR(Flights_2026_09_3033343536373456789101112[nfl],-1)&gt;=AH946),--(IFERROR(Flights_2026_09_3033343536373456789101112[nfl],-1)&lt;=IF(AH946=450,450,AH946+9)))</f>
        <v>0</v>
      </c>
    </row>
    <row r="947" spans="32:35" x14ac:dyDescent="0.2">
      <c r="AF947" s="2">
        <v>0.875</v>
      </c>
      <c r="AG947" t="s">
        <v>744</v>
      </c>
      <c r="AH947" s="17">
        <v>290</v>
      </c>
      <c r="AI947" s="17" cm="1">
        <f t="array" ref="AI947">SUMPRODUCT(--(IFERROR(HOUR(Flights_2026_09_3033343536373456789101112[entry_hour]),-1)=HOUR(AF947)),--(IFERROR(Flights_2026_09_3033343536373456789101112[entry_sector],"")=AG947),--(IFERROR(Flights_2026_09_3033343536373456789101112[nfl],-1)&gt;=AH947),--(IFERROR(Flights_2026_09_3033343536373456789101112[nfl],-1)&lt;=IF(AH947=450,450,AH947+9)))</f>
        <v>0</v>
      </c>
    </row>
    <row r="948" spans="32:35" x14ac:dyDescent="0.2">
      <c r="AF948" s="2">
        <v>0.875</v>
      </c>
      <c r="AG948" t="s">
        <v>744</v>
      </c>
      <c r="AH948" s="17">
        <v>300</v>
      </c>
      <c r="AI948" s="17" cm="1">
        <f t="array" ref="AI948">SUMPRODUCT(--(IFERROR(HOUR(Flights_2026_09_3033343536373456789101112[entry_hour]),-1)=HOUR(AF948)),--(IFERROR(Flights_2026_09_3033343536373456789101112[entry_sector],"")=AG948),--(IFERROR(Flights_2026_09_3033343536373456789101112[nfl],-1)&gt;=AH948),--(IFERROR(Flights_2026_09_3033343536373456789101112[nfl],-1)&lt;=IF(AH948=450,450,AH948+9)))</f>
        <v>0</v>
      </c>
    </row>
    <row r="949" spans="32:35" x14ac:dyDescent="0.2">
      <c r="AF949" s="2">
        <v>0.875</v>
      </c>
      <c r="AG949" t="s">
        <v>744</v>
      </c>
      <c r="AH949" s="17">
        <v>310</v>
      </c>
      <c r="AI949" s="17" cm="1">
        <f t="array" ref="AI949">SUMPRODUCT(--(IFERROR(HOUR(Flights_2026_09_3033343536373456789101112[entry_hour]),-1)=HOUR(AF949)),--(IFERROR(Flights_2026_09_3033343536373456789101112[entry_sector],"")=AG949),--(IFERROR(Flights_2026_09_3033343536373456789101112[nfl],-1)&gt;=AH949),--(IFERROR(Flights_2026_09_3033343536373456789101112[nfl],-1)&lt;=IF(AH949=450,450,AH949+9)))</f>
        <v>0</v>
      </c>
    </row>
    <row r="950" spans="32:35" x14ac:dyDescent="0.2">
      <c r="AF950" s="2">
        <v>0.875</v>
      </c>
      <c r="AG950" t="s">
        <v>744</v>
      </c>
      <c r="AH950" s="17">
        <v>320</v>
      </c>
      <c r="AI950" s="17" cm="1">
        <f t="array" ref="AI950">SUMPRODUCT(--(IFERROR(HOUR(Flights_2026_09_3033343536373456789101112[entry_hour]),-1)=HOUR(AF950)),--(IFERROR(Flights_2026_09_3033343536373456789101112[entry_sector],"")=AG950),--(IFERROR(Flights_2026_09_3033343536373456789101112[nfl],-1)&gt;=AH950),--(IFERROR(Flights_2026_09_3033343536373456789101112[nfl],-1)&lt;=IF(AH950=450,450,AH950+9)))</f>
        <v>0</v>
      </c>
    </row>
    <row r="951" spans="32:35" x14ac:dyDescent="0.2">
      <c r="AF951" s="2">
        <v>0.875</v>
      </c>
      <c r="AG951" t="s">
        <v>744</v>
      </c>
      <c r="AH951" s="17">
        <v>330</v>
      </c>
      <c r="AI951" s="17" cm="1">
        <f t="array" ref="AI951">SUMPRODUCT(--(IFERROR(HOUR(Flights_2026_09_3033343536373456789101112[entry_hour]),-1)=HOUR(AF951)),--(IFERROR(Flights_2026_09_3033343536373456789101112[entry_sector],"")=AG951),--(IFERROR(Flights_2026_09_3033343536373456789101112[nfl],-1)&gt;=AH951),--(IFERROR(Flights_2026_09_3033343536373456789101112[nfl],-1)&lt;=IF(AH951=450,450,AH951+9)))</f>
        <v>0</v>
      </c>
    </row>
    <row r="952" spans="32:35" x14ac:dyDescent="0.2">
      <c r="AF952" s="2">
        <v>0.875</v>
      </c>
      <c r="AG952" t="s">
        <v>744</v>
      </c>
      <c r="AH952" s="17">
        <v>340</v>
      </c>
      <c r="AI952" s="17" cm="1">
        <f t="array" ref="AI952">SUMPRODUCT(--(IFERROR(HOUR(Flights_2026_09_3033343536373456789101112[entry_hour]),-1)=HOUR(AF952)),--(IFERROR(Flights_2026_09_3033343536373456789101112[entry_sector],"")=AG952),--(IFERROR(Flights_2026_09_3033343536373456789101112[nfl],-1)&gt;=AH952),--(IFERROR(Flights_2026_09_3033343536373456789101112[nfl],-1)&lt;=IF(AH952=450,450,AH952+9)))</f>
        <v>0</v>
      </c>
    </row>
    <row r="953" spans="32:35" x14ac:dyDescent="0.2">
      <c r="AF953" s="2">
        <v>0.875</v>
      </c>
      <c r="AG953" t="s">
        <v>744</v>
      </c>
      <c r="AH953" s="17">
        <v>350</v>
      </c>
      <c r="AI953" s="17" cm="1">
        <f t="array" ref="AI953">SUMPRODUCT(--(IFERROR(HOUR(Flights_2026_09_3033343536373456789101112[entry_hour]),-1)=HOUR(AF953)),--(IFERROR(Flights_2026_09_3033343536373456789101112[entry_sector],"")=AG953),--(IFERROR(Flights_2026_09_3033343536373456789101112[nfl],-1)&gt;=AH953),--(IFERROR(Flights_2026_09_3033343536373456789101112[nfl],-1)&lt;=IF(AH953=450,450,AH953+9)))</f>
        <v>0</v>
      </c>
    </row>
    <row r="954" spans="32:35" x14ac:dyDescent="0.2">
      <c r="AF954" s="2">
        <v>0.875</v>
      </c>
      <c r="AG954" t="s">
        <v>744</v>
      </c>
      <c r="AH954" s="17">
        <v>360</v>
      </c>
      <c r="AI954" s="17" cm="1">
        <f t="array" ref="AI954">SUMPRODUCT(--(IFERROR(HOUR(Flights_2026_09_3033343536373456789101112[entry_hour]),-1)=HOUR(AF954)),--(IFERROR(Flights_2026_09_3033343536373456789101112[entry_sector],"")=AG954),--(IFERROR(Flights_2026_09_3033343536373456789101112[nfl],-1)&gt;=AH954),--(IFERROR(Flights_2026_09_3033343536373456789101112[nfl],-1)&lt;=IF(AH954=450,450,AH954+9)))</f>
        <v>0</v>
      </c>
    </row>
    <row r="955" spans="32:35" x14ac:dyDescent="0.2">
      <c r="AF955" s="2">
        <v>0.875</v>
      </c>
      <c r="AG955" t="s">
        <v>744</v>
      </c>
      <c r="AH955" s="17">
        <v>370</v>
      </c>
      <c r="AI955" s="17" cm="1">
        <f t="array" ref="AI955">SUMPRODUCT(--(IFERROR(HOUR(Flights_2026_09_3033343536373456789101112[entry_hour]),-1)=HOUR(AF955)),--(IFERROR(Flights_2026_09_3033343536373456789101112[entry_sector],"")=AG955),--(IFERROR(Flights_2026_09_3033343536373456789101112[nfl],-1)&gt;=AH955),--(IFERROR(Flights_2026_09_3033343536373456789101112[nfl],-1)&lt;=IF(AH955=450,450,AH955+9)))</f>
        <v>0</v>
      </c>
    </row>
    <row r="956" spans="32:35" x14ac:dyDescent="0.2">
      <c r="AF956" s="2">
        <v>0.875</v>
      </c>
      <c r="AG956" t="s">
        <v>744</v>
      </c>
      <c r="AH956" s="17">
        <v>380</v>
      </c>
      <c r="AI956" s="17" cm="1">
        <f t="array" ref="AI956">SUMPRODUCT(--(IFERROR(HOUR(Flights_2026_09_3033343536373456789101112[entry_hour]),-1)=HOUR(AF956)),--(IFERROR(Flights_2026_09_3033343536373456789101112[entry_sector],"")=AG956),--(IFERROR(Flights_2026_09_3033343536373456789101112[nfl],-1)&gt;=AH956),--(IFERROR(Flights_2026_09_3033343536373456789101112[nfl],-1)&lt;=IF(AH956=450,450,AH956+9)))</f>
        <v>0</v>
      </c>
    </row>
    <row r="957" spans="32:35" x14ac:dyDescent="0.2">
      <c r="AF957" s="2">
        <v>0.875</v>
      </c>
      <c r="AG957" t="s">
        <v>744</v>
      </c>
      <c r="AH957" s="17">
        <v>390</v>
      </c>
      <c r="AI957" s="17" cm="1">
        <f t="array" ref="AI957">SUMPRODUCT(--(IFERROR(HOUR(Flights_2026_09_3033343536373456789101112[entry_hour]),-1)=HOUR(AF957)),--(IFERROR(Flights_2026_09_3033343536373456789101112[entry_sector],"")=AG957),--(IFERROR(Flights_2026_09_3033343536373456789101112[nfl],-1)&gt;=AH957),--(IFERROR(Flights_2026_09_3033343536373456789101112[nfl],-1)&lt;=IF(AH957=450,450,AH957+9)))</f>
        <v>0</v>
      </c>
    </row>
    <row r="958" spans="32:35" x14ac:dyDescent="0.2">
      <c r="AF958" s="2">
        <v>0.875</v>
      </c>
      <c r="AG958" t="s">
        <v>744</v>
      </c>
      <c r="AH958" s="17">
        <v>400</v>
      </c>
      <c r="AI958" s="17" cm="1">
        <f t="array" ref="AI958">SUMPRODUCT(--(IFERROR(HOUR(Flights_2026_09_3033343536373456789101112[entry_hour]),-1)=HOUR(AF958)),--(IFERROR(Flights_2026_09_3033343536373456789101112[entry_sector],"")=AG958),--(IFERROR(Flights_2026_09_3033343536373456789101112[nfl],-1)&gt;=AH958),--(IFERROR(Flights_2026_09_3033343536373456789101112[nfl],-1)&lt;=IF(AH958=450,450,AH958+9)))</f>
        <v>0</v>
      </c>
    </row>
    <row r="959" spans="32:35" x14ac:dyDescent="0.2">
      <c r="AF959" s="2">
        <v>0.875</v>
      </c>
      <c r="AG959" t="s">
        <v>744</v>
      </c>
      <c r="AH959" s="17">
        <v>410</v>
      </c>
      <c r="AI959" s="17" cm="1">
        <f t="array" ref="AI959">SUMPRODUCT(--(IFERROR(HOUR(Flights_2026_09_3033343536373456789101112[entry_hour]),-1)=HOUR(AF959)),--(IFERROR(Flights_2026_09_3033343536373456789101112[entry_sector],"")=AG959),--(IFERROR(Flights_2026_09_3033343536373456789101112[nfl],-1)&gt;=AH959),--(IFERROR(Flights_2026_09_3033343536373456789101112[nfl],-1)&lt;=IF(AH959=450,450,AH959+9)))</f>
        <v>0</v>
      </c>
    </row>
    <row r="960" spans="32:35" x14ac:dyDescent="0.2">
      <c r="AF960" s="2">
        <v>0.875</v>
      </c>
      <c r="AG960" t="s">
        <v>744</v>
      </c>
      <c r="AH960" s="17">
        <v>420</v>
      </c>
      <c r="AI960" s="17" cm="1">
        <f t="array" ref="AI960">SUMPRODUCT(--(IFERROR(HOUR(Flights_2026_09_3033343536373456789101112[entry_hour]),-1)=HOUR(AF960)),--(IFERROR(Flights_2026_09_3033343536373456789101112[entry_sector],"")=AG960),--(IFERROR(Flights_2026_09_3033343536373456789101112[nfl],-1)&gt;=AH960),--(IFERROR(Flights_2026_09_3033343536373456789101112[nfl],-1)&lt;=IF(AH960=450,450,AH960+9)))</f>
        <v>0</v>
      </c>
    </row>
    <row r="961" spans="32:35" x14ac:dyDescent="0.2">
      <c r="AF961" s="2">
        <v>0.875</v>
      </c>
      <c r="AG961" t="s">
        <v>744</v>
      </c>
      <c r="AH961" s="17">
        <v>430</v>
      </c>
      <c r="AI961" s="17" cm="1">
        <f t="array" ref="AI961">SUMPRODUCT(--(IFERROR(HOUR(Flights_2026_09_3033343536373456789101112[entry_hour]),-1)=HOUR(AF961)),--(IFERROR(Flights_2026_09_3033343536373456789101112[entry_sector],"")=AG961),--(IFERROR(Flights_2026_09_3033343536373456789101112[nfl],-1)&gt;=AH961),--(IFERROR(Flights_2026_09_3033343536373456789101112[nfl],-1)&lt;=IF(AH961=450,450,AH961+9)))</f>
        <v>0</v>
      </c>
    </row>
    <row r="962" spans="32:35" x14ac:dyDescent="0.2">
      <c r="AF962" s="2">
        <v>0.875</v>
      </c>
      <c r="AG962" t="s">
        <v>744</v>
      </c>
      <c r="AH962" s="17">
        <v>440</v>
      </c>
      <c r="AI962" s="17" cm="1">
        <f t="array" ref="AI962">SUMPRODUCT(--(IFERROR(HOUR(Flights_2026_09_3033343536373456789101112[entry_hour]),-1)=HOUR(AF962)),--(IFERROR(Flights_2026_09_3033343536373456789101112[entry_sector],"")=AG962),--(IFERROR(Flights_2026_09_3033343536373456789101112[nfl],-1)&gt;=AH962),--(IFERROR(Flights_2026_09_3033343536373456789101112[nfl],-1)&lt;=IF(AH962=450,450,AH962+9)))</f>
        <v>0</v>
      </c>
    </row>
    <row r="963" spans="32:35" x14ac:dyDescent="0.2">
      <c r="AF963" s="2">
        <v>0.875</v>
      </c>
      <c r="AG963" t="s">
        <v>744</v>
      </c>
      <c r="AH963" s="17">
        <v>450</v>
      </c>
      <c r="AI963" s="17" cm="1">
        <f t="array" ref="AI963">SUMPRODUCT(--(IFERROR(HOUR(Flights_2026_09_3033343536373456789101112[entry_hour]),-1)=HOUR(AF963)),--(IFERROR(Flights_2026_09_3033343536373456789101112[entry_sector],"")=AG963),--(IFERROR(Flights_2026_09_3033343536373456789101112[nfl],-1)&gt;=AH963),--(IFERROR(Flights_2026_09_3033343536373456789101112[nfl],-1)&lt;=IF(AH963=450,450,AH963+9)))</f>
        <v>0</v>
      </c>
    </row>
    <row r="964" spans="32:35" x14ac:dyDescent="0.2">
      <c r="AF964" s="2">
        <v>0.875</v>
      </c>
      <c r="AG964" t="s">
        <v>745</v>
      </c>
      <c r="AH964" s="17">
        <v>200</v>
      </c>
      <c r="AI964" s="17" cm="1">
        <f t="array" ref="AI964">SUMPRODUCT(--(IFERROR(HOUR(Flights_2026_09_3033343536373456789101112[entry_hour]),-1)=HOUR(AF964)),--(IFERROR(Flights_2026_09_3033343536373456789101112[entry_sector],"")=AG964),--(IFERROR(Flights_2026_09_3033343536373456789101112[nfl],-1)&gt;=AH964),--(IFERROR(Flights_2026_09_3033343536373456789101112[nfl],-1)&lt;=IF(AH964=450,450,AH964+9)))</f>
        <v>0</v>
      </c>
    </row>
    <row r="965" spans="32:35" x14ac:dyDescent="0.2">
      <c r="AF965" s="2">
        <v>0.875</v>
      </c>
      <c r="AG965" t="s">
        <v>745</v>
      </c>
      <c r="AH965" s="17">
        <v>210</v>
      </c>
      <c r="AI965" s="17" cm="1">
        <f t="array" ref="AI965">SUMPRODUCT(--(IFERROR(HOUR(Flights_2026_09_3033343536373456789101112[entry_hour]),-1)=HOUR(AF965)),--(IFERROR(Flights_2026_09_3033343536373456789101112[entry_sector],"")=AG965),--(IFERROR(Flights_2026_09_3033343536373456789101112[nfl],-1)&gt;=AH965),--(IFERROR(Flights_2026_09_3033343536373456789101112[nfl],-1)&lt;=IF(AH965=450,450,AH965+9)))</f>
        <v>0</v>
      </c>
    </row>
    <row r="966" spans="32:35" x14ac:dyDescent="0.2">
      <c r="AF966" s="2">
        <v>0.875</v>
      </c>
      <c r="AG966" t="s">
        <v>745</v>
      </c>
      <c r="AH966" s="17">
        <v>220</v>
      </c>
      <c r="AI966" s="17" cm="1">
        <f t="array" ref="AI966">SUMPRODUCT(--(IFERROR(HOUR(Flights_2026_09_3033343536373456789101112[entry_hour]),-1)=HOUR(AF966)),--(IFERROR(Flights_2026_09_3033343536373456789101112[entry_sector],"")=AG966),--(IFERROR(Flights_2026_09_3033343536373456789101112[nfl],-1)&gt;=AH966),--(IFERROR(Flights_2026_09_3033343536373456789101112[nfl],-1)&lt;=IF(AH966=450,450,AH966+9)))</f>
        <v>0</v>
      </c>
    </row>
    <row r="967" spans="32:35" x14ac:dyDescent="0.2">
      <c r="AF967" s="2">
        <v>0.875</v>
      </c>
      <c r="AG967" t="s">
        <v>745</v>
      </c>
      <c r="AH967" s="17">
        <v>230</v>
      </c>
      <c r="AI967" s="17" cm="1">
        <f t="array" ref="AI967">SUMPRODUCT(--(IFERROR(HOUR(Flights_2026_09_3033343536373456789101112[entry_hour]),-1)=HOUR(AF967)),--(IFERROR(Flights_2026_09_3033343536373456789101112[entry_sector],"")=AG967),--(IFERROR(Flights_2026_09_3033343536373456789101112[nfl],-1)&gt;=AH967),--(IFERROR(Flights_2026_09_3033343536373456789101112[nfl],-1)&lt;=IF(AH967=450,450,AH967+9)))</f>
        <v>0</v>
      </c>
    </row>
    <row r="968" spans="32:35" x14ac:dyDescent="0.2">
      <c r="AF968" s="2">
        <v>0.875</v>
      </c>
      <c r="AG968" t="s">
        <v>745</v>
      </c>
      <c r="AH968" s="17">
        <v>240</v>
      </c>
      <c r="AI968" s="17" cm="1">
        <f t="array" ref="AI968">SUMPRODUCT(--(IFERROR(HOUR(Flights_2026_09_3033343536373456789101112[entry_hour]),-1)=HOUR(AF968)),--(IFERROR(Flights_2026_09_3033343536373456789101112[entry_sector],"")=AG968),--(IFERROR(Flights_2026_09_3033343536373456789101112[nfl],-1)&gt;=AH968),--(IFERROR(Flights_2026_09_3033343536373456789101112[nfl],-1)&lt;=IF(AH968=450,450,AH968+9)))</f>
        <v>0</v>
      </c>
    </row>
    <row r="969" spans="32:35" x14ac:dyDescent="0.2">
      <c r="AF969" s="2">
        <v>0.875</v>
      </c>
      <c r="AG969" t="s">
        <v>745</v>
      </c>
      <c r="AH969" s="17">
        <v>250</v>
      </c>
      <c r="AI969" s="17" cm="1">
        <f t="array" ref="AI969">SUMPRODUCT(--(IFERROR(HOUR(Flights_2026_09_3033343536373456789101112[entry_hour]),-1)=HOUR(AF969)),--(IFERROR(Flights_2026_09_3033343536373456789101112[entry_sector],"")=AG969),--(IFERROR(Flights_2026_09_3033343536373456789101112[nfl],-1)&gt;=AH969),--(IFERROR(Flights_2026_09_3033343536373456789101112[nfl],-1)&lt;=IF(AH969=450,450,AH969+9)))</f>
        <v>0</v>
      </c>
    </row>
    <row r="970" spans="32:35" x14ac:dyDescent="0.2">
      <c r="AF970" s="2">
        <v>0.875</v>
      </c>
      <c r="AG970" t="s">
        <v>745</v>
      </c>
      <c r="AH970" s="17">
        <v>260</v>
      </c>
      <c r="AI970" s="17" cm="1">
        <f t="array" ref="AI970">SUMPRODUCT(--(IFERROR(HOUR(Flights_2026_09_3033343536373456789101112[entry_hour]),-1)=HOUR(AF970)),--(IFERROR(Flights_2026_09_3033343536373456789101112[entry_sector],"")=AG970),--(IFERROR(Flights_2026_09_3033343536373456789101112[nfl],-1)&gt;=AH970),--(IFERROR(Flights_2026_09_3033343536373456789101112[nfl],-1)&lt;=IF(AH970=450,450,AH970+9)))</f>
        <v>0</v>
      </c>
    </row>
    <row r="971" spans="32:35" x14ac:dyDescent="0.2">
      <c r="AF971" s="2">
        <v>0.875</v>
      </c>
      <c r="AG971" t="s">
        <v>745</v>
      </c>
      <c r="AH971" s="17">
        <v>270</v>
      </c>
      <c r="AI971" s="17" cm="1">
        <f t="array" ref="AI971">SUMPRODUCT(--(IFERROR(HOUR(Flights_2026_09_3033343536373456789101112[entry_hour]),-1)=HOUR(AF971)),--(IFERROR(Flights_2026_09_3033343536373456789101112[entry_sector],"")=AG971),--(IFERROR(Flights_2026_09_3033343536373456789101112[nfl],-1)&gt;=AH971),--(IFERROR(Flights_2026_09_3033343536373456789101112[nfl],-1)&lt;=IF(AH971=450,450,AH971+9)))</f>
        <v>0</v>
      </c>
    </row>
    <row r="972" spans="32:35" x14ac:dyDescent="0.2">
      <c r="AF972" s="2">
        <v>0.875</v>
      </c>
      <c r="AG972" t="s">
        <v>745</v>
      </c>
      <c r="AH972" s="17">
        <v>280</v>
      </c>
      <c r="AI972" s="17" cm="1">
        <f t="array" ref="AI972">SUMPRODUCT(--(IFERROR(HOUR(Flights_2026_09_3033343536373456789101112[entry_hour]),-1)=HOUR(AF972)),--(IFERROR(Flights_2026_09_3033343536373456789101112[entry_sector],"")=AG972),--(IFERROR(Flights_2026_09_3033343536373456789101112[nfl],-1)&gt;=AH972),--(IFERROR(Flights_2026_09_3033343536373456789101112[nfl],-1)&lt;=IF(AH972=450,450,AH972+9)))</f>
        <v>0</v>
      </c>
    </row>
    <row r="973" spans="32:35" x14ac:dyDescent="0.2">
      <c r="AF973" s="2">
        <v>0.875</v>
      </c>
      <c r="AG973" t="s">
        <v>745</v>
      </c>
      <c r="AH973" s="17">
        <v>290</v>
      </c>
      <c r="AI973" s="17" cm="1">
        <f t="array" ref="AI973">SUMPRODUCT(--(IFERROR(HOUR(Flights_2026_09_3033343536373456789101112[entry_hour]),-1)=HOUR(AF973)),--(IFERROR(Flights_2026_09_3033343536373456789101112[entry_sector],"")=AG973),--(IFERROR(Flights_2026_09_3033343536373456789101112[nfl],-1)&gt;=AH973),--(IFERROR(Flights_2026_09_3033343536373456789101112[nfl],-1)&lt;=IF(AH973=450,450,AH973+9)))</f>
        <v>0</v>
      </c>
    </row>
    <row r="974" spans="32:35" x14ac:dyDescent="0.2">
      <c r="AF974" s="2">
        <v>0.875</v>
      </c>
      <c r="AG974" t="s">
        <v>745</v>
      </c>
      <c r="AH974" s="17">
        <v>300</v>
      </c>
      <c r="AI974" s="17" cm="1">
        <f t="array" ref="AI974">SUMPRODUCT(--(IFERROR(HOUR(Flights_2026_09_3033343536373456789101112[entry_hour]),-1)=HOUR(AF974)),--(IFERROR(Flights_2026_09_3033343536373456789101112[entry_sector],"")=AG974),--(IFERROR(Flights_2026_09_3033343536373456789101112[nfl],-1)&gt;=AH974),--(IFERROR(Flights_2026_09_3033343536373456789101112[nfl],-1)&lt;=IF(AH974=450,450,AH974+9)))</f>
        <v>0</v>
      </c>
    </row>
    <row r="975" spans="32:35" x14ac:dyDescent="0.2">
      <c r="AF975" s="2">
        <v>0.875</v>
      </c>
      <c r="AG975" t="s">
        <v>745</v>
      </c>
      <c r="AH975" s="17">
        <v>310</v>
      </c>
      <c r="AI975" s="17" cm="1">
        <f t="array" ref="AI975">SUMPRODUCT(--(IFERROR(HOUR(Flights_2026_09_3033343536373456789101112[entry_hour]),-1)=HOUR(AF975)),--(IFERROR(Flights_2026_09_3033343536373456789101112[entry_sector],"")=AG975),--(IFERROR(Flights_2026_09_3033343536373456789101112[nfl],-1)&gt;=AH975),--(IFERROR(Flights_2026_09_3033343536373456789101112[nfl],-1)&lt;=IF(AH975=450,450,AH975+9)))</f>
        <v>0</v>
      </c>
    </row>
    <row r="976" spans="32:35" x14ac:dyDescent="0.2">
      <c r="AF976" s="2">
        <v>0.875</v>
      </c>
      <c r="AG976" t="s">
        <v>745</v>
      </c>
      <c r="AH976" s="17">
        <v>320</v>
      </c>
      <c r="AI976" s="17" cm="1">
        <f t="array" ref="AI976">SUMPRODUCT(--(IFERROR(HOUR(Flights_2026_09_3033343536373456789101112[entry_hour]),-1)=HOUR(AF976)),--(IFERROR(Flights_2026_09_3033343536373456789101112[entry_sector],"")=AG976),--(IFERROR(Flights_2026_09_3033343536373456789101112[nfl],-1)&gt;=AH976),--(IFERROR(Flights_2026_09_3033343536373456789101112[nfl],-1)&lt;=IF(AH976=450,450,AH976+9)))</f>
        <v>0</v>
      </c>
    </row>
    <row r="977" spans="32:35" x14ac:dyDescent="0.2">
      <c r="AF977" s="2">
        <v>0.875</v>
      </c>
      <c r="AG977" t="s">
        <v>745</v>
      </c>
      <c r="AH977" s="17">
        <v>330</v>
      </c>
      <c r="AI977" s="17" cm="1">
        <f t="array" ref="AI977">SUMPRODUCT(--(IFERROR(HOUR(Flights_2026_09_3033343536373456789101112[entry_hour]),-1)=HOUR(AF977)),--(IFERROR(Flights_2026_09_3033343536373456789101112[entry_sector],"")=AG977),--(IFERROR(Flights_2026_09_3033343536373456789101112[nfl],-1)&gt;=AH977),--(IFERROR(Flights_2026_09_3033343536373456789101112[nfl],-1)&lt;=IF(AH977=450,450,AH977+9)))</f>
        <v>0</v>
      </c>
    </row>
    <row r="978" spans="32:35" x14ac:dyDescent="0.2">
      <c r="AF978" s="2">
        <v>0.875</v>
      </c>
      <c r="AG978" t="s">
        <v>745</v>
      </c>
      <c r="AH978" s="17">
        <v>340</v>
      </c>
      <c r="AI978" s="17" cm="1">
        <f t="array" ref="AI978">SUMPRODUCT(--(IFERROR(HOUR(Flights_2026_09_3033343536373456789101112[entry_hour]),-1)=HOUR(AF978)),--(IFERROR(Flights_2026_09_3033343536373456789101112[entry_sector],"")=AG978),--(IFERROR(Flights_2026_09_3033343536373456789101112[nfl],-1)&gt;=AH978),--(IFERROR(Flights_2026_09_3033343536373456789101112[nfl],-1)&lt;=IF(AH978=450,450,AH978+9)))</f>
        <v>0</v>
      </c>
    </row>
    <row r="979" spans="32:35" x14ac:dyDescent="0.2">
      <c r="AF979" s="2">
        <v>0.875</v>
      </c>
      <c r="AG979" t="s">
        <v>745</v>
      </c>
      <c r="AH979" s="17">
        <v>350</v>
      </c>
      <c r="AI979" s="17" cm="1">
        <f t="array" ref="AI979">SUMPRODUCT(--(IFERROR(HOUR(Flights_2026_09_3033343536373456789101112[entry_hour]),-1)=HOUR(AF979)),--(IFERROR(Flights_2026_09_3033343536373456789101112[entry_sector],"")=AG979),--(IFERROR(Flights_2026_09_3033343536373456789101112[nfl],-1)&gt;=AH979),--(IFERROR(Flights_2026_09_3033343536373456789101112[nfl],-1)&lt;=IF(AH979=450,450,AH979+9)))</f>
        <v>0</v>
      </c>
    </row>
    <row r="980" spans="32:35" x14ac:dyDescent="0.2">
      <c r="AF980" s="2">
        <v>0.875</v>
      </c>
      <c r="AG980" t="s">
        <v>745</v>
      </c>
      <c r="AH980" s="17">
        <v>360</v>
      </c>
      <c r="AI980" s="17" cm="1">
        <f t="array" ref="AI980">SUMPRODUCT(--(IFERROR(HOUR(Flights_2026_09_3033343536373456789101112[entry_hour]),-1)=HOUR(AF980)),--(IFERROR(Flights_2026_09_3033343536373456789101112[entry_sector],"")=AG980),--(IFERROR(Flights_2026_09_3033343536373456789101112[nfl],-1)&gt;=AH980),--(IFERROR(Flights_2026_09_3033343536373456789101112[nfl],-1)&lt;=IF(AH980=450,450,AH980+9)))</f>
        <v>0</v>
      </c>
    </row>
    <row r="981" spans="32:35" x14ac:dyDescent="0.2">
      <c r="AF981" s="2">
        <v>0.875</v>
      </c>
      <c r="AG981" t="s">
        <v>745</v>
      </c>
      <c r="AH981" s="17">
        <v>370</v>
      </c>
      <c r="AI981" s="17" cm="1">
        <f t="array" ref="AI981">SUMPRODUCT(--(IFERROR(HOUR(Flights_2026_09_3033343536373456789101112[entry_hour]),-1)=HOUR(AF981)),--(IFERROR(Flights_2026_09_3033343536373456789101112[entry_sector],"")=AG981),--(IFERROR(Flights_2026_09_3033343536373456789101112[nfl],-1)&gt;=AH981),--(IFERROR(Flights_2026_09_3033343536373456789101112[nfl],-1)&lt;=IF(AH981=450,450,AH981+9)))</f>
        <v>0</v>
      </c>
    </row>
    <row r="982" spans="32:35" x14ac:dyDescent="0.2">
      <c r="AF982" s="2">
        <v>0.875</v>
      </c>
      <c r="AG982" t="s">
        <v>745</v>
      </c>
      <c r="AH982" s="17">
        <v>380</v>
      </c>
      <c r="AI982" s="17" cm="1">
        <f t="array" ref="AI982">SUMPRODUCT(--(IFERROR(HOUR(Flights_2026_09_3033343536373456789101112[entry_hour]),-1)=HOUR(AF982)),--(IFERROR(Flights_2026_09_3033343536373456789101112[entry_sector],"")=AG982),--(IFERROR(Flights_2026_09_3033343536373456789101112[nfl],-1)&gt;=AH982),--(IFERROR(Flights_2026_09_3033343536373456789101112[nfl],-1)&lt;=IF(AH982=450,450,AH982+9)))</f>
        <v>0</v>
      </c>
    </row>
    <row r="983" spans="32:35" x14ac:dyDescent="0.2">
      <c r="AF983" s="2">
        <v>0.875</v>
      </c>
      <c r="AG983" t="s">
        <v>745</v>
      </c>
      <c r="AH983" s="17">
        <v>390</v>
      </c>
      <c r="AI983" s="17" cm="1">
        <f t="array" ref="AI983">SUMPRODUCT(--(IFERROR(HOUR(Flights_2026_09_3033343536373456789101112[entry_hour]),-1)=HOUR(AF983)),--(IFERROR(Flights_2026_09_3033343536373456789101112[entry_sector],"")=AG983),--(IFERROR(Flights_2026_09_3033343536373456789101112[nfl],-1)&gt;=AH983),--(IFERROR(Flights_2026_09_3033343536373456789101112[nfl],-1)&lt;=IF(AH983=450,450,AH983+9)))</f>
        <v>2</v>
      </c>
    </row>
    <row r="984" spans="32:35" x14ac:dyDescent="0.2">
      <c r="AF984" s="2">
        <v>0.875</v>
      </c>
      <c r="AG984" t="s">
        <v>745</v>
      </c>
      <c r="AH984" s="17">
        <v>400</v>
      </c>
      <c r="AI984" s="17" cm="1">
        <f t="array" ref="AI984">SUMPRODUCT(--(IFERROR(HOUR(Flights_2026_09_3033343536373456789101112[entry_hour]),-1)=HOUR(AF984)),--(IFERROR(Flights_2026_09_3033343536373456789101112[entry_sector],"")=AG984),--(IFERROR(Flights_2026_09_3033343536373456789101112[nfl],-1)&gt;=AH984),--(IFERROR(Flights_2026_09_3033343536373456789101112[nfl],-1)&lt;=IF(AH984=450,450,AH984+9)))</f>
        <v>0</v>
      </c>
    </row>
    <row r="985" spans="32:35" x14ac:dyDescent="0.2">
      <c r="AF985" s="2">
        <v>0.875</v>
      </c>
      <c r="AG985" t="s">
        <v>745</v>
      </c>
      <c r="AH985" s="17">
        <v>410</v>
      </c>
      <c r="AI985" s="17" cm="1">
        <f t="array" ref="AI985">SUMPRODUCT(--(IFERROR(HOUR(Flights_2026_09_3033343536373456789101112[entry_hour]),-1)=HOUR(AF985)),--(IFERROR(Flights_2026_09_3033343536373456789101112[entry_sector],"")=AG985),--(IFERROR(Flights_2026_09_3033343536373456789101112[nfl],-1)&gt;=AH985),--(IFERROR(Flights_2026_09_3033343536373456789101112[nfl],-1)&lt;=IF(AH985=450,450,AH985+9)))</f>
        <v>0</v>
      </c>
    </row>
    <row r="986" spans="32:35" x14ac:dyDescent="0.2">
      <c r="AF986" s="2">
        <v>0.875</v>
      </c>
      <c r="AG986" t="s">
        <v>745</v>
      </c>
      <c r="AH986" s="17">
        <v>420</v>
      </c>
      <c r="AI986" s="17" cm="1">
        <f t="array" ref="AI986">SUMPRODUCT(--(IFERROR(HOUR(Flights_2026_09_3033343536373456789101112[entry_hour]),-1)=HOUR(AF986)),--(IFERROR(Flights_2026_09_3033343536373456789101112[entry_sector],"")=AG986),--(IFERROR(Flights_2026_09_3033343536373456789101112[nfl],-1)&gt;=AH986),--(IFERROR(Flights_2026_09_3033343536373456789101112[nfl],-1)&lt;=IF(AH986=450,450,AH986+9)))</f>
        <v>0</v>
      </c>
    </row>
    <row r="987" spans="32:35" x14ac:dyDescent="0.2">
      <c r="AF987" s="2">
        <v>0.875</v>
      </c>
      <c r="AG987" t="s">
        <v>745</v>
      </c>
      <c r="AH987" s="17">
        <v>430</v>
      </c>
      <c r="AI987" s="17" cm="1">
        <f t="array" ref="AI987">SUMPRODUCT(--(IFERROR(HOUR(Flights_2026_09_3033343536373456789101112[entry_hour]),-1)=HOUR(AF987)),--(IFERROR(Flights_2026_09_3033343536373456789101112[entry_sector],"")=AG987),--(IFERROR(Flights_2026_09_3033343536373456789101112[nfl],-1)&gt;=AH987),--(IFERROR(Flights_2026_09_3033343536373456789101112[nfl],-1)&lt;=IF(AH987=450,450,AH987+9)))</f>
        <v>0</v>
      </c>
    </row>
    <row r="988" spans="32:35" x14ac:dyDescent="0.2">
      <c r="AF988" s="2">
        <v>0.875</v>
      </c>
      <c r="AG988" t="s">
        <v>745</v>
      </c>
      <c r="AH988" s="17">
        <v>440</v>
      </c>
      <c r="AI988" s="17" cm="1">
        <f t="array" ref="AI988">SUMPRODUCT(--(IFERROR(HOUR(Flights_2026_09_3033343536373456789101112[entry_hour]),-1)=HOUR(AF988)),--(IFERROR(Flights_2026_09_3033343536373456789101112[entry_sector],"")=AG988),--(IFERROR(Flights_2026_09_3033343536373456789101112[nfl],-1)&gt;=AH988),--(IFERROR(Flights_2026_09_3033343536373456789101112[nfl],-1)&lt;=IF(AH988=450,450,AH988+9)))</f>
        <v>0</v>
      </c>
    </row>
    <row r="989" spans="32:35" x14ac:dyDescent="0.2">
      <c r="AF989" s="2">
        <v>0.875</v>
      </c>
      <c r="AG989" t="s">
        <v>745</v>
      </c>
      <c r="AH989" s="17">
        <v>450</v>
      </c>
      <c r="AI989" s="17" cm="1">
        <f t="array" ref="AI989">SUMPRODUCT(--(IFERROR(HOUR(Flights_2026_09_3033343536373456789101112[entry_hour]),-1)=HOUR(AF989)),--(IFERROR(Flights_2026_09_3033343536373456789101112[entry_sector],"")=AG989),--(IFERROR(Flights_2026_09_3033343536373456789101112[nfl],-1)&gt;=AH989),--(IFERROR(Flights_2026_09_3033343536373456789101112[nfl],-1)&lt;=IF(AH989=450,450,AH989+9)))</f>
        <v>0</v>
      </c>
    </row>
    <row r="990" spans="32:35" x14ac:dyDescent="0.2">
      <c r="AF990" s="2">
        <v>0.875</v>
      </c>
      <c r="AG990" t="s">
        <v>840</v>
      </c>
      <c r="AH990" s="17">
        <v>200</v>
      </c>
      <c r="AI990" s="17" cm="1">
        <f t="array" ref="AI990">SUMPRODUCT(--(IFERROR(HOUR(Flights_2026_09_3033343536373456789101112[entry_hour]),-1)=HOUR(AF990)),--(IFERROR(Flights_2026_09_3033343536373456789101112[entry_sector],"")=AG990),--(IFERROR(Flights_2026_09_3033343536373456789101112[nfl],-1)&gt;=AH990),--(IFERROR(Flights_2026_09_3033343536373456789101112[nfl],-1)&lt;=IF(AH990=450,450,AH990+9)))</f>
        <v>0</v>
      </c>
    </row>
    <row r="991" spans="32:35" x14ac:dyDescent="0.2">
      <c r="AF991" s="2">
        <v>0.875</v>
      </c>
      <c r="AG991" t="s">
        <v>840</v>
      </c>
      <c r="AH991" s="17">
        <v>210</v>
      </c>
      <c r="AI991" s="17" cm="1">
        <f t="array" ref="AI991">SUMPRODUCT(--(IFERROR(HOUR(Flights_2026_09_3033343536373456789101112[entry_hour]),-1)=HOUR(AF991)),--(IFERROR(Flights_2026_09_3033343536373456789101112[entry_sector],"")=AG991),--(IFERROR(Flights_2026_09_3033343536373456789101112[nfl],-1)&gt;=AH991),--(IFERROR(Flights_2026_09_3033343536373456789101112[nfl],-1)&lt;=IF(AH991=450,450,AH991+9)))</f>
        <v>0</v>
      </c>
    </row>
    <row r="992" spans="32:35" x14ac:dyDescent="0.2">
      <c r="AF992" s="2">
        <v>0.875</v>
      </c>
      <c r="AG992" t="s">
        <v>840</v>
      </c>
      <c r="AH992" s="17">
        <v>220</v>
      </c>
      <c r="AI992" s="17" cm="1">
        <f t="array" ref="AI992">SUMPRODUCT(--(IFERROR(HOUR(Flights_2026_09_3033343536373456789101112[entry_hour]),-1)=HOUR(AF992)),--(IFERROR(Flights_2026_09_3033343536373456789101112[entry_sector],"")=AG992),--(IFERROR(Flights_2026_09_3033343536373456789101112[nfl],-1)&gt;=AH992),--(IFERROR(Flights_2026_09_3033343536373456789101112[nfl],-1)&lt;=IF(AH992=450,450,AH992+9)))</f>
        <v>0</v>
      </c>
    </row>
    <row r="993" spans="32:35" x14ac:dyDescent="0.2">
      <c r="AF993" s="2">
        <v>0.875</v>
      </c>
      <c r="AG993" t="s">
        <v>840</v>
      </c>
      <c r="AH993" s="17">
        <v>230</v>
      </c>
      <c r="AI993" s="17" cm="1">
        <f t="array" ref="AI993">SUMPRODUCT(--(IFERROR(HOUR(Flights_2026_09_3033343536373456789101112[entry_hour]),-1)=HOUR(AF993)),--(IFERROR(Flights_2026_09_3033343536373456789101112[entry_sector],"")=AG993),--(IFERROR(Flights_2026_09_3033343536373456789101112[nfl],-1)&gt;=AH993),--(IFERROR(Flights_2026_09_3033343536373456789101112[nfl],-1)&lt;=IF(AH993=450,450,AH993+9)))</f>
        <v>0</v>
      </c>
    </row>
    <row r="994" spans="32:35" x14ac:dyDescent="0.2">
      <c r="AF994" s="2">
        <v>0.875</v>
      </c>
      <c r="AG994" t="s">
        <v>840</v>
      </c>
      <c r="AH994" s="17">
        <v>240</v>
      </c>
      <c r="AI994" s="17" cm="1">
        <f t="array" ref="AI994">SUMPRODUCT(--(IFERROR(HOUR(Flights_2026_09_3033343536373456789101112[entry_hour]),-1)=HOUR(AF994)),--(IFERROR(Flights_2026_09_3033343536373456789101112[entry_sector],"")=AG994),--(IFERROR(Flights_2026_09_3033343536373456789101112[nfl],-1)&gt;=AH994),--(IFERROR(Flights_2026_09_3033343536373456789101112[nfl],-1)&lt;=IF(AH994=450,450,AH994+9)))</f>
        <v>0</v>
      </c>
    </row>
    <row r="995" spans="32:35" x14ac:dyDescent="0.2">
      <c r="AF995" s="2">
        <v>0.875</v>
      </c>
      <c r="AG995" t="s">
        <v>840</v>
      </c>
      <c r="AH995" s="17">
        <v>250</v>
      </c>
      <c r="AI995" s="17" cm="1">
        <f t="array" ref="AI995">SUMPRODUCT(--(IFERROR(HOUR(Flights_2026_09_3033343536373456789101112[entry_hour]),-1)=HOUR(AF995)),--(IFERROR(Flights_2026_09_3033343536373456789101112[entry_sector],"")=AG995),--(IFERROR(Flights_2026_09_3033343536373456789101112[nfl],-1)&gt;=AH995),--(IFERROR(Flights_2026_09_3033343536373456789101112[nfl],-1)&lt;=IF(AH995=450,450,AH995+9)))</f>
        <v>0</v>
      </c>
    </row>
    <row r="996" spans="32:35" x14ac:dyDescent="0.2">
      <c r="AF996" s="2">
        <v>0.875</v>
      </c>
      <c r="AG996" t="s">
        <v>840</v>
      </c>
      <c r="AH996" s="17">
        <v>260</v>
      </c>
      <c r="AI996" s="17" cm="1">
        <f t="array" ref="AI996">SUMPRODUCT(--(IFERROR(HOUR(Flights_2026_09_3033343536373456789101112[entry_hour]),-1)=HOUR(AF996)),--(IFERROR(Flights_2026_09_3033343536373456789101112[entry_sector],"")=AG996),--(IFERROR(Flights_2026_09_3033343536373456789101112[nfl],-1)&gt;=AH996),--(IFERROR(Flights_2026_09_3033343536373456789101112[nfl],-1)&lt;=IF(AH996=450,450,AH996+9)))</f>
        <v>0</v>
      </c>
    </row>
    <row r="997" spans="32:35" x14ac:dyDescent="0.2">
      <c r="AF997" s="2">
        <v>0.875</v>
      </c>
      <c r="AG997" t="s">
        <v>840</v>
      </c>
      <c r="AH997" s="17">
        <v>270</v>
      </c>
      <c r="AI997" s="17" cm="1">
        <f t="array" ref="AI997">SUMPRODUCT(--(IFERROR(HOUR(Flights_2026_09_3033343536373456789101112[entry_hour]),-1)=HOUR(AF997)),--(IFERROR(Flights_2026_09_3033343536373456789101112[entry_sector],"")=AG997),--(IFERROR(Flights_2026_09_3033343536373456789101112[nfl],-1)&gt;=AH997),--(IFERROR(Flights_2026_09_3033343536373456789101112[nfl],-1)&lt;=IF(AH997=450,450,AH997+9)))</f>
        <v>0</v>
      </c>
    </row>
    <row r="998" spans="32:35" x14ac:dyDescent="0.2">
      <c r="AF998" s="2">
        <v>0.875</v>
      </c>
      <c r="AG998" t="s">
        <v>840</v>
      </c>
      <c r="AH998" s="17">
        <v>280</v>
      </c>
      <c r="AI998" s="17" cm="1">
        <f t="array" ref="AI998">SUMPRODUCT(--(IFERROR(HOUR(Flights_2026_09_3033343536373456789101112[entry_hour]),-1)=HOUR(AF998)),--(IFERROR(Flights_2026_09_3033343536373456789101112[entry_sector],"")=AG998),--(IFERROR(Flights_2026_09_3033343536373456789101112[nfl],-1)&gt;=AH998),--(IFERROR(Flights_2026_09_3033343536373456789101112[nfl],-1)&lt;=IF(AH998=450,450,AH998+9)))</f>
        <v>0</v>
      </c>
    </row>
    <row r="999" spans="32:35" x14ac:dyDescent="0.2">
      <c r="AF999" s="2">
        <v>0.875</v>
      </c>
      <c r="AG999" t="s">
        <v>840</v>
      </c>
      <c r="AH999" s="17">
        <v>290</v>
      </c>
      <c r="AI999" s="17" cm="1">
        <f t="array" ref="AI999">SUMPRODUCT(--(IFERROR(HOUR(Flights_2026_09_3033343536373456789101112[entry_hour]),-1)=HOUR(AF999)),--(IFERROR(Flights_2026_09_3033343536373456789101112[entry_sector],"")=AG999),--(IFERROR(Flights_2026_09_3033343536373456789101112[nfl],-1)&gt;=AH999),--(IFERROR(Flights_2026_09_3033343536373456789101112[nfl],-1)&lt;=IF(AH999=450,450,AH999+9)))</f>
        <v>0</v>
      </c>
    </row>
    <row r="1000" spans="32:35" x14ac:dyDescent="0.2">
      <c r="AF1000" s="2">
        <v>0.875</v>
      </c>
      <c r="AG1000" t="s">
        <v>840</v>
      </c>
      <c r="AH1000" s="17">
        <v>300</v>
      </c>
      <c r="AI1000" s="17" cm="1">
        <f t="array" ref="AI1000">SUMPRODUCT(--(IFERROR(HOUR(Flights_2026_09_3033343536373456789101112[entry_hour]),-1)=HOUR(AF1000)),--(IFERROR(Flights_2026_09_3033343536373456789101112[entry_sector],"")=AG1000),--(IFERROR(Flights_2026_09_3033343536373456789101112[nfl],-1)&gt;=AH1000),--(IFERROR(Flights_2026_09_3033343536373456789101112[nfl],-1)&lt;=IF(AH1000=450,450,AH1000+9)))</f>
        <v>0</v>
      </c>
    </row>
    <row r="1001" spans="32:35" x14ac:dyDescent="0.2">
      <c r="AF1001" s="2">
        <v>0.875</v>
      </c>
      <c r="AG1001" t="s">
        <v>840</v>
      </c>
      <c r="AH1001" s="17">
        <v>310</v>
      </c>
      <c r="AI1001" s="17" cm="1">
        <f t="array" ref="AI1001">SUMPRODUCT(--(IFERROR(HOUR(Flights_2026_09_3033343536373456789101112[entry_hour]),-1)=HOUR(AF1001)),--(IFERROR(Flights_2026_09_3033343536373456789101112[entry_sector],"")=AG1001),--(IFERROR(Flights_2026_09_3033343536373456789101112[nfl],-1)&gt;=AH1001),--(IFERROR(Flights_2026_09_3033343536373456789101112[nfl],-1)&lt;=IF(AH1001=450,450,AH1001+9)))</f>
        <v>0</v>
      </c>
    </row>
    <row r="1002" spans="32:35" x14ac:dyDescent="0.2">
      <c r="AF1002" s="2">
        <v>0.875</v>
      </c>
      <c r="AG1002" t="s">
        <v>840</v>
      </c>
      <c r="AH1002" s="17">
        <v>320</v>
      </c>
      <c r="AI1002" s="17" cm="1">
        <f t="array" ref="AI1002">SUMPRODUCT(--(IFERROR(HOUR(Flights_2026_09_3033343536373456789101112[entry_hour]),-1)=HOUR(AF1002)),--(IFERROR(Flights_2026_09_3033343536373456789101112[entry_sector],"")=AG1002),--(IFERROR(Flights_2026_09_3033343536373456789101112[nfl],-1)&gt;=AH1002),--(IFERROR(Flights_2026_09_3033343536373456789101112[nfl],-1)&lt;=IF(AH1002=450,450,AH1002+9)))</f>
        <v>0</v>
      </c>
    </row>
    <row r="1003" spans="32:35" x14ac:dyDescent="0.2">
      <c r="AF1003" s="2">
        <v>0.875</v>
      </c>
      <c r="AG1003" t="s">
        <v>840</v>
      </c>
      <c r="AH1003" s="17">
        <v>330</v>
      </c>
      <c r="AI1003" s="17" cm="1">
        <f t="array" ref="AI1003">SUMPRODUCT(--(IFERROR(HOUR(Flights_2026_09_3033343536373456789101112[entry_hour]),-1)=HOUR(AF1003)),--(IFERROR(Flights_2026_09_3033343536373456789101112[entry_sector],"")=AG1003),--(IFERROR(Flights_2026_09_3033343536373456789101112[nfl],-1)&gt;=AH1003),--(IFERROR(Flights_2026_09_3033343536373456789101112[nfl],-1)&lt;=IF(AH1003=450,450,AH1003+9)))</f>
        <v>0</v>
      </c>
    </row>
    <row r="1004" spans="32:35" x14ac:dyDescent="0.2">
      <c r="AF1004" s="2">
        <v>0.875</v>
      </c>
      <c r="AG1004" t="s">
        <v>840</v>
      </c>
      <c r="AH1004" s="17">
        <v>340</v>
      </c>
      <c r="AI1004" s="17" cm="1">
        <f t="array" ref="AI1004">SUMPRODUCT(--(IFERROR(HOUR(Flights_2026_09_3033343536373456789101112[entry_hour]),-1)=HOUR(AF1004)),--(IFERROR(Flights_2026_09_3033343536373456789101112[entry_sector],"")=AG1004),--(IFERROR(Flights_2026_09_3033343536373456789101112[nfl],-1)&gt;=AH1004),--(IFERROR(Flights_2026_09_3033343536373456789101112[nfl],-1)&lt;=IF(AH1004=450,450,AH1004+9)))</f>
        <v>0</v>
      </c>
    </row>
    <row r="1005" spans="32:35" x14ac:dyDescent="0.2">
      <c r="AF1005" s="2">
        <v>0.875</v>
      </c>
      <c r="AG1005" t="s">
        <v>840</v>
      </c>
      <c r="AH1005" s="17">
        <v>350</v>
      </c>
      <c r="AI1005" s="17" cm="1">
        <f t="array" ref="AI1005">SUMPRODUCT(--(IFERROR(HOUR(Flights_2026_09_3033343536373456789101112[entry_hour]),-1)=HOUR(AF1005)),--(IFERROR(Flights_2026_09_3033343536373456789101112[entry_sector],"")=AG1005),--(IFERROR(Flights_2026_09_3033343536373456789101112[nfl],-1)&gt;=AH1005),--(IFERROR(Flights_2026_09_3033343536373456789101112[nfl],-1)&lt;=IF(AH1005=450,450,AH1005+9)))</f>
        <v>0</v>
      </c>
    </row>
    <row r="1006" spans="32:35" x14ac:dyDescent="0.2">
      <c r="AF1006" s="2">
        <v>0.875</v>
      </c>
      <c r="AG1006" t="s">
        <v>840</v>
      </c>
      <c r="AH1006" s="17">
        <v>360</v>
      </c>
      <c r="AI1006" s="17" cm="1">
        <f t="array" ref="AI1006">SUMPRODUCT(--(IFERROR(HOUR(Flights_2026_09_3033343536373456789101112[entry_hour]),-1)=HOUR(AF1006)),--(IFERROR(Flights_2026_09_3033343536373456789101112[entry_sector],"")=AG1006),--(IFERROR(Flights_2026_09_3033343536373456789101112[nfl],-1)&gt;=AH1006),--(IFERROR(Flights_2026_09_3033343536373456789101112[nfl],-1)&lt;=IF(AH1006=450,450,AH1006+9)))</f>
        <v>0</v>
      </c>
    </row>
    <row r="1007" spans="32:35" x14ac:dyDescent="0.2">
      <c r="AF1007" s="2">
        <v>0.875</v>
      </c>
      <c r="AG1007" t="s">
        <v>840</v>
      </c>
      <c r="AH1007" s="17">
        <v>370</v>
      </c>
      <c r="AI1007" s="17" cm="1">
        <f t="array" ref="AI1007">SUMPRODUCT(--(IFERROR(HOUR(Flights_2026_09_3033343536373456789101112[entry_hour]),-1)=HOUR(AF1007)),--(IFERROR(Flights_2026_09_3033343536373456789101112[entry_sector],"")=AG1007),--(IFERROR(Flights_2026_09_3033343536373456789101112[nfl],-1)&gt;=AH1007),--(IFERROR(Flights_2026_09_3033343536373456789101112[nfl],-1)&lt;=IF(AH1007=450,450,AH1007+9)))</f>
        <v>1</v>
      </c>
    </row>
    <row r="1008" spans="32:35" x14ac:dyDescent="0.2">
      <c r="AF1008" s="2">
        <v>0.875</v>
      </c>
      <c r="AG1008" t="s">
        <v>840</v>
      </c>
      <c r="AH1008" s="17">
        <v>380</v>
      </c>
      <c r="AI1008" s="17" cm="1">
        <f t="array" ref="AI1008">SUMPRODUCT(--(IFERROR(HOUR(Flights_2026_09_3033343536373456789101112[entry_hour]),-1)=HOUR(AF1008)),--(IFERROR(Flights_2026_09_3033343536373456789101112[entry_sector],"")=AG1008),--(IFERROR(Flights_2026_09_3033343536373456789101112[nfl],-1)&gt;=AH1008),--(IFERROR(Flights_2026_09_3033343536373456789101112[nfl],-1)&lt;=IF(AH1008=450,450,AH1008+9)))</f>
        <v>0</v>
      </c>
    </row>
    <row r="1009" spans="32:35" x14ac:dyDescent="0.2">
      <c r="AF1009" s="2">
        <v>0.875</v>
      </c>
      <c r="AG1009" t="s">
        <v>840</v>
      </c>
      <c r="AH1009" s="17">
        <v>390</v>
      </c>
      <c r="AI1009" s="17" cm="1">
        <f t="array" ref="AI1009">SUMPRODUCT(--(IFERROR(HOUR(Flights_2026_09_3033343536373456789101112[entry_hour]),-1)=HOUR(AF1009)),--(IFERROR(Flights_2026_09_3033343536373456789101112[entry_sector],"")=AG1009),--(IFERROR(Flights_2026_09_3033343536373456789101112[nfl],-1)&gt;=AH1009),--(IFERROR(Flights_2026_09_3033343536373456789101112[nfl],-1)&lt;=IF(AH1009=450,450,AH1009+9)))</f>
        <v>0</v>
      </c>
    </row>
    <row r="1010" spans="32:35" x14ac:dyDescent="0.2">
      <c r="AF1010" s="2">
        <v>0.875</v>
      </c>
      <c r="AG1010" t="s">
        <v>840</v>
      </c>
      <c r="AH1010" s="17">
        <v>400</v>
      </c>
      <c r="AI1010" s="17" cm="1">
        <f t="array" ref="AI1010">SUMPRODUCT(--(IFERROR(HOUR(Flights_2026_09_3033343536373456789101112[entry_hour]),-1)=HOUR(AF1010)),--(IFERROR(Flights_2026_09_3033343536373456789101112[entry_sector],"")=AG1010),--(IFERROR(Flights_2026_09_3033343536373456789101112[nfl],-1)&gt;=AH1010),--(IFERROR(Flights_2026_09_3033343536373456789101112[nfl],-1)&lt;=IF(AH1010=450,450,AH1010+9)))</f>
        <v>0</v>
      </c>
    </row>
    <row r="1011" spans="32:35" x14ac:dyDescent="0.2">
      <c r="AF1011" s="2">
        <v>0.875</v>
      </c>
      <c r="AG1011" t="s">
        <v>840</v>
      </c>
      <c r="AH1011" s="17">
        <v>410</v>
      </c>
      <c r="AI1011" s="17" cm="1">
        <f t="array" ref="AI1011">SUMPRODUCT(--(IFERROR(HOUR(Flights_2026_09_3033343536373456789101112[entry_hour]),-1)=HOUR(AF1011)),--(IFERROR(Flights_2026_09_3033343536373456789101112[entry_sector],"")=AG1011),--(IFERROR(Flights_2026_09_3033343536373456789101112[nfl],-1)&gt;=AH1011),--(IFERROR(Flights_2026_09_3033343536373456789101112[nfl],-1)&lt;=IF(AH1011=450,450,AH1011+9)))</f>
        <v>0</v>
      </c>
    </row>
    <row r="1012" spans="32:35" x14ac:dyDescent="0.2">
      <c r="AF1012" s="2">
        <v>0.875</v>
      </c>
      <c r="AG1012" t="s">
        <v>840</v>
      </c>
      <c r="AH1012" s="17">
        <v>420</v>
      </c>
      <c r="AI1012" s="17" cm="1">
        <f t="array" ref="AI1012">SUMPRODUCT(--(IFERROR(HOUR(Flights_2026_09_3033343536373456789101112[entry_hour]),-1)=HOUR(AF1012)),--(IFERROR(Flights_2026_09_3033343536373456789101112[entry_sector],"")=AG1012),--(IFERROR(Flights_2026_09_3033343536373456789101112[nfl],-1)&gt;=AH1012),--(IFERROR(Flights_2026_09_3033343536373456789101112[nfl],-1)&lt;=IF(AH1012=450,450,AH1012+9)))</f>
        <v>0</v>
      </c>
    </row>
    <row r="1013" spans="32:35" x14ac:dyDescent="0.2">
      <c r="AF1013" s="2">
        <v>0.875</v>
      </c>
      <c r="AG1013" t="s">
        <v>840</v>
      </c>
      <c r="AH1013" s="17">
        <v>430</v>
      </c>
      <c r="AI1013" s="17" cm="1">
        <f t="array" ref="AI1013">SUMPRODUCT(--(IFERROR(HOUR(Flights_2026_09_3033343536373456789101112[entry_hour]),-1)=HOUR(AF1013)),--(IFERROR(Flights_2026_09_3033343536373456789101112[entry_sector],"")=AG1013),--(IFERROR(Flights_2026_09_3033343536373456789101112[nfl],-1)&gt;=AH1013),--(IFERROR(Flights_2026_09_3033343536373456789101112[nfl],-1)&lt;=IF(AH1013=450,450,AH1013+9)))</f>
        <v>0</v>
      </c>
    </row>
    <row r="1014" spans="32:35" x14ac:dyDescent="0.2">
      <c r="AF1014" s="2">
        <v>0.875</v>
      </c>
      <c r="AG1014" t="s">
        <v>840</v>
      </c>
      <c r="AH1014" s="17">
        <v>440</v>
      </c>
      <c r="AI1014" s="17" cm="1">
        <f t="array" ref="AI1014">SUMPRODUCT(--(IFERROR(HOUR(Flights_2026_09_3033343536373456789101112[entry_hour]),-1)=HOUR(AF1014)),--(IFERROR(Flights_2026_09_3033343536373456789101112[entry_sector],"")=AG1014),--(IFERROR(Flights_2026_09_3033343536373456789101112[nfl],-1)&gt;=AH1014),--(IFERROR(Flights_2026_09_3033343536373456789101112[nfl],-1)&lt;=IF(AH1014=450,450,AH1014+9)))</f>
        <v>0</v>
      </c>
    </row>
    <row r="1015" spans="32:35" x14ac:dyDescent="0.2">
      <c r="AF1015" s="2">
        <v>0.875</v>
      </c>
      <c r="AG1015" t="s">
        <v>840</v>
      </c>
      <c r="AH1015" s="17">
        <v>450</v>
      </c>
      <c r="AI1015" s="17" cm="1">
        <f t="array" ref="AI1015">SUMPRODUCT(--(IFERROR(HOUR(Flights_2026_09_3033343536373456789101112[entry_hour]),-1)=HOUR(AF1015)),--(IFERROR(Flights_2026_09_3033343536373456789101112[entry_sector],"")=AG1015),--(IFERROR(Flights_2026_09_3033343536373456789101112[nfl],-1)&gt;=AH1015),--(IFERROR(Flights_2026_09_3033343536373456789101112[nfl],-1)&lt;=IF(AH1015=450,450,AH1015+9)))</f>
        <v>0</v>
      </c>
    </row>
    <row r="1016" spans="32:35" x14ac:dyDescent="0.2">
      <c r="AF1016" s="2">
        <v>0.875</v>
      </c>
      <c r="AG1016" t="s">
        <v>747</v>
      </c>
      <c r="AH1016" s="17">
        <v>200</v>
      </c>
      <c r="AI1016" s="17" cm="1">
        <f t="array" ref="AI1016">SUMPRODUCT(--(IFERROR(HOUR(Flights_2026_09_3033343536373456789101112[entry_hour]),-1)=HOUR(AF1016)),--(IFERROR(Flights_2026_09_3033343536373456789101112[entry_sector],"")=AG1016),--(IFERROR(Flights_2026_09_3033343536373456789101112[nfl],-1)&gt;=AH1016),--(IFERROR(Flights_2026_09_3033343536373456789101112[nfl],-1)&lt;=IF(AH1016=450,450,AH1016+9)))</f>
        <v>0</v>
      </c>
    </row>
    <row r="1017" spans="32:35" x14ac:dyDescent="0.2">
      <c r="AF1017" s="2">
        <v>0.875</v>
      </c>
      <c r="AG1017" t="s">
        <v>747</v>
      </c>
      <c r="AH1017" s="17">
        <v>210</v>
      </c>
      <c r="AI1017" s="17" cm="1">
        <f t="array" ref="AI1017">SUMPRODUCT(--(IFERROR(HOUR(Flights_2026_09_3033343536373456789101112[entry_hour]),-1)=HOUR(AF1017)),--(IFERROR(Flights_2026_09_3033343536373456789101112[entry_sector],"")=AG1017),--(IFERROR(Flights_2026_09_3033343536373456789101112[nfl],-1)&gt;=AH1017),--(IFERROR(Flights_2026_09_3033343536373456789101112[nfl],-1)&lt;=IF(AH1017=450,450,AH1017+9)))</f>
        <v>0</v>
      </c>
    </row>
    <row r="1018" spans="32:35" x14ac:dyDescent="0.2">
      <c r="AF1018" s="2">
        <v>0.875</v>
      </c>
      <c r="AG1018" t="s">
        <v>747</v>
      </c>
      <c r="AH1018" s="17">
        <v>220</v>
      </c>
      <c r="AI1018" s="17" cm="1">
        <f t="array" ref="AI1018">SUMPRODUCT(--(IFERROR(HOUR(Flights_2026_09_3033343536373456789101112[entry_hour]),-1)=HOUR(AF1018)),--(IFERROR(Flights_2026_09_3033343536373456789101112[entry_sector],"")=AG1018),--(IFERROR(Flights_2026_09_3033343536373456789101112[nfl],-1)&gt;=AH1018),--(IFERROR(Flights_2026_09_3033343536373456789101112[nfl],-1)&lt;=IF(AH1018=450,450,AH1018+9)))</f>
        <v>0</v>
      </c>
    </row>
    <row r="1019" spans="32:35" x14ac:dyDescent="0.2">
      <c r="AF1019" s="2">
        <v>0.875</v>
      </c>
      <c r="AG1019" t="s">
        <v>747</v>
      </c>
      <c r="AH1019" s="17">
        <v>230</v>
      </c>
      <c r="AI1019" s="17" cm="1">
        <f t="array" ref="AI1019">SUMPRODUCT(--(IFERROR(HOUR(Flights_2026_09_3033343536373456789101112[entry_hour]),-1)=HOUR(AF1019)),--(IFERROR(Flights_2026_09_3033343536373456789101112[entry_sector],"")=AG1019),--(IFERROR(Flights_2026_09_3033343536373456789101112[nfl],-1)&gt;=AH1019),--(IFERROR(Flights_2026_09_3033343536373456789101112[nfl],-1)&lt;=IF(AH1019=450,450,AH1019+9)))</f>
        <v>0</v>
      </c>
    </row>
    <row r="1020" spans="32:35" x14ac:dyDescent="0.2">
      <c r="AF1020" s="2">
        <v>0.875</v>
      </c>
      <c r="AG1020" t="s">
        <v>747</v>
      </c>
      <c r="AH1020" s="17">
        <v>240</v>
      </c>
      <c r="AI1020" s="17" cm="1">
        <f t="array" ref="AI1020">SUMPRODUCT(--(IFERROR(HOUR(Flights_2026_09_3033343536373456789101112[entry_hour]),-1)=HOUR(AF1020)),--(IFERROR(Flights_2026_09_3033343536373456789101112[entry_sector],"")=AG1020),--(IFERROR(Flights_2026_09_3033343536373456789101112[nfl],-1)&gt;=AH1020),--(IFERROR(Flights_2026_09_3033343536373456789101112[nfl],-1)&lt;=IF(AH1020=450,450,AH1020+9)))</f>
        <v>0</v>
      </c>
    </row>
    <row r="1021" spans="32:35" x14ac:dyDescent="0.2">
      <c r="AF1021" s="2">
        <v>0.875</v>
      </c>
      <c r="AG1021" t="s">
        <v>747</v>
      </c>
      <c r="AH1021" s="17">
        <v>250</v>
      </c>
      <c r="AI1021" s="17" cm="1">
        <f t="array" ref="AI1021">SUMPRODUCT(--(IFERROR(HOUR(Flights_2026_09_3033343536373456789101112[entry_hour]),-1)=HOUR(AF1021)),--(IFERROR(Flights_2026_09_3033343536373456789101112[entry_sector],"")=AG1021),--(IFERROR(Flights_2026_09_3033343536373456789101112[nfl],-1)&gt;=AH1021),--(IFERROR(Flights_2026_09_3033343536373456789101112[nfl],-1)&lt;=IF(AH1021=450,450,AH1021+9)))</f>
        <v>0</v>
      </c>
    </row>
    <row r="1022" spans="32:35" x14ac:dyDescent="0.2">
      <c r="AF1022" s="2">
        <v>0.875</v>
      </c>
      <c r="AG1022" t="s">
        <v>747</v>
      </c>
      <c r="AH1022" s="17">
        <v>260</v>
      </c>
      <c r="AI1022" s="17" cm="1">
        <f t="array" ref="AI1022">SUMPRODUCT(--(IFERROR(HOUR(Flights_2026_09_3033343536373456789101112[entry_hour]),-1)=HOUR(AF1022)),--(IFERROR(Flights_2026_09_3033343536373456789101112[entry_sector],"")=AG1022),--(IFERROR(Flights_2026_09_3033343536373456789101112[nfl],-1)&gt;=AH1022),--(IFERROR(Flights_2026_09_3033343536373456789101112[nfl],-1)&lt;=IF(AH1022=450,450,AH1022+9)))</f>
        <v>0</v>
      </c>
    </row>
    <row r="1023" spans="32:35" x14ac:dyDescent="0.2">
      <c r="AF1023" s="2">
        <v>0.875</v>
      </c>
      <c r="AG1023" t="s">
        <v>747</v>
      </c>
      <c r="AH1023" s="17">
        <v>270</v>
      </c>
      <c r="AI1023" s="17" cm="1">
        <f t="array" ref="AI1023">SUMPRODUCT(--(IFERROR(HOUR(Flights_2026_09_3033343536373456789101112[entry_hour]),-1)=HOUR(AF1023)),--(IFERROR(Flights_2026_09_3033343536373456789101112[entry_sector],"")=AG1023),--(IFERROR(Flights_2026_09_3033343536373456789101112[nfl],-1)&gt;=AH1023),--(IFERROR(Flights_2026_09_3033343536373456789101112[nfl],-1)&lt;=IF(AH1023=450,450,AH1023+9)))</f>
        <v>0</v>
      </c>
    </row>
    <row r="1024" spans="32:35" x14ac:dyDescent="0.2">
      <c r="AF1024" s="2">
        <v>0.875</v>
      </c>
      <c r="AG1024" t="s">
        <v>747</v>
      </c>
      <c r="AH1024" s="17">
        <v>280</v>
      </c>
      <c r="AI1024" s="17" cm="1">
        <f t="array" ref="AI1024">SUMPRODUCT(--(IFERROR(HOUR(Flights_2026_09_3033343536373456789101112[entry_hour]),-1)=HOUR(AF1024)),--(IFERROR(Flights_2026_09_3033343536373456789101112[entry_sector],"")=AG1024),--(IFERROR(Flights_2026_09_3033343536373456789101112[nfl],-1)&gt;=AH1024),--(IFERROR(Flights_2026_09_3033343536373456789101112[nfl],-1)&lt;=IF(AH1024=450,450,AH1024+9)))</f>
        <v>0</v>
      </c>
    </row>
    <row r="1025" spans="32:35" x14ac:dyDescent="0.2">
      <c r="AF1025" s="2">
        <v>0.875</v>
      </c>
      <c r="AG1025" t="s">
        <v>747</v>
      </c>
      <c r="AH1025" s="17">
        <v>290</v>
      </c>
      <c r="AI1025" s="17" cm="1">
        <f t="array" ref="AI1025">SUMPRODUCT(--(IFERROR(HOUR(Flights_2026_09_3033343536373456789101112[entry_hour]),-1)=HOUR(AF1025)),--(IFERROR(Flights_2026_09_3033343536373456789101112[entry_sector],"")=AG1025),--(IFERROR(Flights_2026_09_3033343536373456789101112[nfl],-1)&gt;=AH1025),--(IFERROR(Flights_2026_09_3033343536373456789101112[nfl],-1)&lt;=IF(AH1025=450,450,AH1025+9)))</f>
        <v>0</v>
      </c>
    </row>
    <row r="1026" spans="32:35" x14ac:dyDescent="0.2">
      <c r="AF1026" s="2">
        <v>0.875</v>
      </c>
      <c r="AG1026" t="s">
        <v>747</v>
      </c>
      <c r="AH1026" s="17">
        <v>300</v>
      </c>
      <c r="AI1026" s="17" cm="1">
        <f t="array" ref="AI1026">SUMPRODUCT(--(IFERROR(HOUR(Flights_2026_09_3033343536373456789101112[entry_hour]),-1)=HOUR(AF1026)),--(IFERROR(Flights_2026_09_3033343536373456789101112[entry_sector],"")=AG1026),--(IFERROR(Flights_2026_09_3033343536373456789101112[nfl],-1)&gt;=AH1026),--(IFERROR(Flights_2026_09_3033343536373456789101112[nfl],-1)&lt;=IF(AH1026=450,450,AH1026+9)))</f>
        <v>0</v>
      </c>
    </row>
    <row r="1027" spans="32:35" x14ac:dyDescent="0.2">
      <c r="AF1027" s="2">
        <v>0.875</v>
      </c>
      <c r="AG1027" t="s">
        <v>747</v>
      </c>
      <c r="AH1027" s="17">
        <v>310</v>
      </c>
      <c r="AI1027" s="17" cm="1">
        <f t="array" ref="AI1027">SUMPRODUCT(--(IFERROR(HOUR(Flights_2026_09_3033343536373456789101112[entry_hour]),-1)=HOUR(AF1027)),--(IFERROR(Flights_2026_09_3033343536373456789101112[entry_sector],"")=AG1027),--(IFERROR(Flights_2026_09_3033343536373456789101112[nfl],-1)&gt;=AH1027),--(IFERROR(Flights_2026_09_3033343536373456789101112[nfl],-1)&lt;=IF(AH1027=450,450,AH1027+9)))</f>
        <v>0</v>
      </c>
    </row>
    <row r="1028" spans="32:35" x14ac:dyDescent="0.2">
      <c r="AF1028" s="2">
        <v>0.875</v>
      </c>
      <c r="AG1028" t="s">
        <v>747</v>
      </c>
      <c r="AH1028" s="17">
        <v>320</v>
      </c>
      <c r="AI1028" s="17" cm="1">
        <f t="array" ref="AI1028">SUMPRODUCT(--(IFERROR(HOUR(Flights_2026_09_3033343536373456789101112[entry_hour]),-1)=HOUR(AF1028)),--(IFERROR(Flights_2026_09_3033343536373456789101112[entry_sector],"")=AG1028),--(IFERROR(Flights_2026_09_3033343536373456789101112[nfl],-1)&gt;=AH1028),--(IFERROR(Flights_2026_09_3033343536373456789101112[nfl],-1)&lt;=IF(AH1028=450,450,AH1028+9)))</f>
        <v>0</v>
      </c>
    </row>
    <row r="1029" spans="32:35" x14ac:dyDescent="0.2">
      <c r="AF1029" s="2">
        <v>0.875</v>
      </c>
      <c r="AG1029" t="s">
        <v>747</v>
      </c>
      <c r="AH1029" s="17">
        <v>330</v>
      </c>
      <c r="AI1029" s="17" cm="1">
        <f t="array" ref="AI1029">SUMPRODUCT(--(IFERROR(HOUR(Flights_2026_09_3033343536373456789101112[entry_hour]),-1)=HOUR(AF1029)),--(IFERROR(Flights_2026_09_3033343536373456789101112[entry_sector],"")=AG1029),--(IFERROR(Flights_2026_09_3033343536373456789101112[nfl],-1)&gt;=AH1029),--(IFERROR(Flights_2026_09_3033343536373456789101112[nfl],-1)&lt;=IF(AH1029=450,450,AH1029+9)))</f>
        <v>0</v>
      </c>
    </row>
    <row r="1030" spans="32:35" x14ac:dyDescent="0.2">
      <c r="AF1030" s="2">
        <v>0.875</v>
      </c>
      <c r="AG1030" t="s">
        <v>747</v>
      </c>
      <c r="AH1030" s="17">
        <v>340</v>
      </c>
      <c r="AI1030" s="17" cm="1">
        <f t="array" ref="AI1030">SUMPRODUCT(--(IFERROR(HOUR(Flights_2026_09_3033343536373456789101112[entry_hour]),-1)=HOUR(AF1030)),--(IFERROR(Flights_2026_09_3033343536373456789101112[entry_sector],"")=AG1030),--(IFERROR(Flights_2026_09_3033343536373456789101112[nfl],-1)&gt;=AH1030),--(IFERROR(Flights_2026_09_3033343536373456789101112[nfl],-1)&lt;=IF(AH1030=450,450,AH1030+9)))</f>
        <v>0</v>
      </c>
    </row>
    <row r="1031" spans="32:35" x14ac:dyDescent="0.2">
      <c r="AF1031" s="2">
        <v>0.875</v>
      </c>
      <c r="AG1031" t="s">
        <v>747</v>
      </c>
      <c r="AH1031" s="17">
        <v>350</v>
      </c>
      <c r="AI1031" s="17" cm="1">
        <f t="array" ref="AI1031">SUMPRODUCT(--(IFERROR(HOUR(Flights_2026_09_3033343536373456789101112[entry_hour]),-1)=HOUR(AF1031)),--(IFERROR(Flights_2026_09_3033343536373456789101112[entry_sector],"")=AG1031),--(IFERROR(Flights_2026_09_3033343536373456789101112[nfl],-1)&gt;=AH1031),--(IFERROR(Flights_2026_09_3033343536373456789101112[nfl],-1)&lt;=IF(AH1031=450,450,AH1031+9)))</f>
        <v>0</v>
      </c>
    </row>
    <row r="1032" spans="32:35" x14ac:dyDescent="0.2">
      <c r="AF1032" s="2">
        <v>0.875</v>
      </c>
      <c r="AG1032" t="s">
        <v>747</v>
      </c>
      <c r="AH1032" s="17">
        <v>360</v>
      </c>
      <c r="AI1032" s="17" cm="1">
        <f t="array" ref="AI1032">SUMPRODUCT(--(IFERROR(HOUR(Flights_2026_09_3033343536373456789101112[entry_hour]),-1)=HOUR(AF1032)),--(IFERROR(Flights_2026_09_3033343536373456789101112[entry_sector],"")=AG1032),--(IFERROR(Flights_2026_09_3033343536373456789101112[nfl],-1)&gt;=AH1032),--(IFERROR(Flights_2026_09_3033343536373456789101112[nfl],-1)&lt;=IF(AH1032=450,450,AH1032+9)))</f>
        <v>1</v>
      </c>
    </row>
    <row r="1033" spans="32:35" x14ac:dyDescent="0.2">
      <c r="AF1033" s="2">
        <v>0.875</v>
      </c>
      <c r="AG1033" t="s">
        <v>747</v>
      </c>
      <c r="AH1033" s="17">
        <v>370</v>
      </c>
      <c r="AI1033" s="17" cm="1">
        <f t="array" ref="AI1033">SUMPRODUCT(--(IFERROR(HOUR(Flights_2026_09_3033343536373456789101112[entry_hour]),-1)=HOUR(AF1033)),--(IFERROR(Flights_2026_09_3033343536373456789101112[entry_sector],"")=AG1033),--(IFERROR(Flights_2026_09_3033343536373456789101112[nfl],-1)&gt;=AH1033),--(IFERROR(Flights_2026_09_3033343536373456789101112[nfl],-1)&lt;=IF(AH1033=450,450,AH1033+9)))</f>
        <v>0</v>
      </c>
    </row>
    <row r="1034" spans="32:35" x14ac:dyDescent="0.2">
      <c r="AF1034" s="2">
        <v>0.875</v>
      </c>
      <c r="AG1034" t="s">
        <v>747</v>
      </c>
      <c r="AH1034" s="17">
        <v>380</v>
      </c>
      <c r="AI1034" s="17" cm="1">
        <f t="array" ref="AI1034">SUMPRODUCT(--(IFERROR(HOUR(Flights_2026_09_3033343536373456789101112[entry_hour]),-1)=HOUR(AF1034)),--(IFERROR(Flights_2026_09_3033343536373456789101112[entry_sector],"")=AG1034),--(IFERROR(Flights_2026_09_3033343536373456789101112[nfl],-1)&gt;=AH1034),--(IFERROR(Flights_2026_09_3033343536373456789101112[nfl],-1)&lt;=IF(AH1034=450,450,AH1034+9)))</f>
        <v>0</v>
      </c>
    </row>
    <row r="1035" spans="32:35" x14ac:dyDescent="0.2">
      <c r="AF1035" s="2">
        <v>0.875</v>
      </c>
      <c r="AG1035" t="s">
        <v>747</v>
      </c>
      <c r="AH1035" s="17">
        <v>390</v>
      </c>
      <c r="AI1035" s="17" cm="1">
        <f t="array" ref="AI1035">SUMPRODUCT(--(IFERROR(HOUR(Flights_2026_09_3033343536373456789101112[entry_hour]),-1)=HOUR(AF1035)),--(IFERROR(Flights_2026_09_3033343536373456789101112[entry_sector],"")=AG1035),--(IFERROR(Flights_2026_09_3033343536373456789101112[nfl],-1)&gt;=AH1035),--(IFERROR(Flights_2026_09_3033343536373456789101112[nfl],-1)&lt;=IF(AH1035=450,450,AH1035+9)))</f>
        <v>0</v>
      </c>
    </row>
    <row r="1036" spans="32:35" x14ac:dyDescent="0.2">
      <c r="AF1036" s="2">
        <v>0.875</v>
      </c>
      <c r="AG1036" t="s">
        <v>747</v>
      </c>
      <c r="AH1036" s="17">
        <v>400</v>
      </c>
      <c r="AI1036" s="17" cm="1">
        <f t="array" ref="AI1036">SUMPRODUCT(--(IFERROR(HOUR(Flights_2026_09_3033343536373456789101112[entry_hour]),-1)=HOUR(AF1036)),--(IFERROR(Flights_2026_09_3033343536373456789101112[entry_sector],"")=AG1036),--(IFERROR(Flights_2026_09_3033343536373456789101112[nfl],-1)&gt;=AH1036),--(IFERROR(Flights_2026_09_3033343536373456789101112[nfl],-1)&lt;=IF(AH1036=450,450,AH1036+9)))</f>
        <v>0</v>
      </c>
    </row>
    <row r="1037" spans="32:35" x14ac:dyDescent="0.2">
      <c r="AF1037" s="2">
        <v>0.875</v>
      </c>
      <c r="AG1037" t="s">
        <v>747</v>
      </c>
      <c r="AH1037" s="17">
        <v>410</v>
      </c>
      <c r="AI1037" s="17" cm="1">
        <f t="array" ref="AI1037">SUMPRODUCT(--(IFERROR(HOUR(Flights_2026_09_3033343536373456789101112[entry_hour]),-1)=HOUR(AF1037)),--(IFERROR(Flights_2026_09_3033343536373456789101112[entry_sector],"")=AG1037),--(IFERROR(Flights_2026_09_3033343536373456789101112[nfl],-1)&gt;=AH1037),--(IFERROR(Flights_2026_09_3033343536373456789101112[nfl],-1)&lt;=IF(AH1037=450,450,AH1037+9)))</f>
        <v>0</v>
      </c>
    </row>
    <row r="1038" spans="32:35" x14ac:dyDescent="0.2">
      <c r="AF1038" s="2">
        <v>0.875</v>
      </c>
      <c r="AG1038" t="s">
        <v>747</v>
      </c>
      <c r="AH1038" s="17">
        <v>420</v>
      </c>
      <c r="AI1038" s="17" cm="1">
        <f t="array" ref="AI1038">SUMPRODUCT(--(IFERROR(HOUR(Flights_2026_09_3033343536373456789101112[entry_hour]),-1)=HOUR(AF1038)),--(IFERROR(Flights_2026_09_3033343536373456789101112[entry_sector],"")=AG1038),--(IFERROR(Flights_2026_09_3033343536373456789101112[nfl],-1)&gt;=AH1038),--(IFERROR(Flights_2026_09_3033343536373456789101112[nfl],-1)&lt;=IF(AH1038=450,450,AH1038+9)))</f>
        <v>0</v>
      </c>
    </row>
    <row r="1039" spans="32:35" x14ac:dyDescent="0.2">
      <c r="AF1039" s="2">
        <v>0.875</v>
      </c>
      <c r="AG1039" t="s">
        <v>747</v>
      </c>
      <c r="AH1039" s="17">
        <v>430</v>
      </c>
      <c r="AI1039" s="17" cm="1">
        <f t="array" ref="AI1039">SUMPRODUCT(--(IFERROR(HOUR(Flights_2026_09_3033343536373456789101112[entry_hour]),-1)=HOUR(AF1039)),--(IFERROR(Flights_2026_09_3033343536373456789101112[entry_sector],"")=AG1039),--(IFERROR(Flights_2026_09_3033343536373456789101112[nfl],-1)&gt;=AH1039),--(IFERROR(Flights_2026_09_3033343536373456789101112[nfl],-1)&lt;=IF(AH1039=450,450,AH1039+9)))</f>
        <v>0</v>
      </c>
    </row>
    <row r="1040" spans="32:35" x14ac:dyDescent="0.2">
      <c r="AF1040" s="2">
        <v>0.875</v>
      </c>
      <c r="AG1040" t="s">
        <v>747</v>
      </c>
      <c r="AH1040" s="17">
        <v>440</v>
      </c>
      <c r="AI1040" s="17" cm="1">
        <f t="array" ref="AI1040">SUMPRODUCT(--(IFERROR(HOUR(Flights_2026_09_3033343536373456789101112[entry_hour]),-1)=HOUR(AF1040)),--(IFERROR(Flights_2026_09_3033343536373456789101112[entry_sector],"")=AG1040),--(IFERROR(Flights_2026_09_3033343536373456789101112[nfl],-1)&gt;=AH1040),--(IFERROR(Flights_2026_09_3033343536373456789101112[nfl],-1)&lt;=IF(AH1040=450,450,AH1040+9)))</f>
        <v>0</v>
      </c>
    </row>
    <row r="1041" spans="32:35" x14ac:dyDescent="0.2">
      <c r="AF1041" s="2">
        <v>0.875</v>
      </c>
      <c r="AG1041" t="s">
        <v>747</v>
      </c>
      <c r="AH1041" s="17">
        <v>450</v>
      </c>
      <c r="AI1041" s="17" cm="1">
        <f t="array" ref="AI1041">SUMPRODUCT(--(IFERROR(HOUR(Flights_2026_09_3033343536373456789101112[entry_hour]),-1)=HOUR(AF1041)),--(IFERROR(Flights_2026_09_3033343536373456789101112[entry_sector],"")=AG1041),--(IFERROR(Flights_2026_09_3033343536373456789101112[nfl],-1)&gt;=AH1041),--(IFERROR(Flights_2026_09_3033343536373456789101112[nfl],-1)&lt;=IF(AH1041=450,450,AH1041+9)))</f>
        <v>0</v>
      </c>
    </row>
    <row r="1042" spans="32:35" x14ac:dyDescent="0.2">
      <c r="AF1042" s="2">
        <v>0.91666666666666663</v>
      </c>
      <c r="AG1042" t="s">
        <v>743</v>
      </c>
      <c r="AH1042" s="17">
        <v>200</v>
      </c>
      <c r="AI1042" s="17" cm="1">
        <f t="array" ref="AI1042">SUMPRODUCT(--(IFERROR(HOUR(Flights_2026_09_3033343536373456789101112[entry_hour]),-1)=HOUR(AF1042)),--(IFERROR(Flights_2026_09_3033343536373456789101112[entry_sector],"")=AG1042),--(IFERROR(Flights_2026_09_3033343536373456789101112[nfl],-1)&gt;=AH1042),--(IFERROR(Flights_2026_09_3033343536373456789101112[nfl],-1)&lt;=IF(AH1042=450,450,AH1042+9)))</f>
        <v>0</v>
      </c>
    </row>
    <row r="1043" spans="32:35" x14ac:dyDescent="0.2">
      <c r="AF1043" s="2">
        <v>0.91666666666666663</v>
      </c>
      <c r="AG1043" t="s">
        <v>743</v>
      </c>
      <c r="AH1043" s="17">
        <v>210</v>
      </c>
      <c r="AI1043" s="17" cm="1">
        <f t="array" ref="AI1043">SUMPRODUCT(--(IFERROR(HOUR(Flights_2026_09_3033343536373456789101112[entry_hour]),-1)=HOUR(AF1043)),--(IFERROR(Flights_2026_09_3033343536373456789101112[entry_sector],"")=AG1043),--(IFERROR(Flights_2026_09_3033343536373456789101112[nfl],-1)&gt;=AH1043),--(IFERROR(Flights_2026_09_3033343536373456789101112[nfl],-1)&lt;=IF(AH1043=450,450,AH1043+9)))</f>
        <v>0</v>
      </c>
    </row>
    <row r="1044" spans="32:35" x14ac:dyDescent="0.2">
      <c r="AF1044" s="2">
        <v>0.91666666666666663</v>
      </c>
      <c r="AG1044" t="s">
        <v>743</v>
      </c>
      <c r="AH1044" s="17">
        <v>220</v>
      </c>
      <c r="AI1044" s="17" cm="1">
        <f t="array" ref="AI1044">SUMPRODUCT(--(IFERROR(HOUR(Flights_2026_09_3033343536373456789101112[entry_hour]),-1)=HOUR(AF1044)),--(IFERROR(Flights_2026_09_3033343536373456789101112[entry_sector],"")=AG1044),--(IFERROR(Flights_2026_09_3033343536373456789101112[nfl],-1)&gt;=AH1044),--(IFERROR(Flights_2026_09_3033343536373456789101112[nfl],-1)&lt;=IF(AH1044=450,450,AH1044+9)))</f>
        <v>0</v>
      </c>
    </row>
    <row r="1045" spans="32:35" x14ac:dyDescent="0.2">
      <c r="AF1045" s="2">
        <v>0.91666666666666663</v>
      </c>
      <c r="AG1045" t="s">
        <v>743</v>
      </c>
      <c r="AH1045" s="17">
        <v>230</v>
      </c>
      <c r="AI1045" s="17" cm="1">
        <f t="array" ref="AI1045">SUMPRODUCT(--(IFERROR(HOUR(Flights_2026_09_3033343536373456789101112[entry_hour]),-1)=HOUR(AF1045)),--(IFERROR(Flights_2026_09_3033343536373456789101112[entry_sector],"")=AG1045),--(IFERROR(Flights_2026_09_3033343536373456789101112[nfl],-1)&gt;=AH1045),--(IFERROR(Flights_2026_09_3033343536373456789101112[nfl],-1)&lt;=IF(AH1045=450,450,AH1045+9)))</f>
        <v>0</v>
      </c>
    </row>
    <row r="1046" spans="32:35" x14ac:dyDescent="0.2">
      <c r="AF1046" s="2">
        <v>0.91666666666666663</v>
      </c>
      <c r="AG1046" t="s">
        <v>743</v>
      </c>
      <c r="AH1046" s="17">
        <v>240</v>
      </c>
      <c r="AI1046" s="17" cm="1">
        <f t="array" ref="AI1046">SUMPRODUCT(--(IFERROR(HOUR(Flights_2026_09_3033343536373456789101112[entry_hour]),-1)=HOUR(AF1046)),--(IFERROR(Flights_2026_09_3033343536373456789101112[entry_sector],"")=AG1046),--(IFERROR(Flights_2026_09_3033343536373456789101112[nfl],-1)&gt;=AH1046),--(IFERROR(Flights_2026_09_3033343536373456789101112[nfl],-1)&lt;=IF(AH1046=450,450,AH1046+9)))</f>
        <v>0</v>
      </c>
    </row>
    <row r="1047" spans="32:35" x14ac:dyDescent="0.2">
      <c r="AF1047" s="2">
        <v>0.91666666666666663</v>
      </c>
      <c r="AG1047" t="s">
        <v>743</v>
      </c>
      <c r="AH1047" s="17">
        <v>250</v>
      </c>
      <c r="AI1047" s="17" cm="1">
        <f t="array" ref="AI1047">SUMPRODUCT(--(IFERROR(HOUR(Flights_2026_09_3033343536373456789101112[entry_hour]),-1)=HOUR(AF1047)),--(IFERROR(Flights_2026_09_3033343536373456789101112[entry_sector],"")=AG1047),--(IFERROR(Flights_2026_09_3033343536373456789101112[nfl],-1)&gt;=AH1047),--(IFERROR(Flights_2026_09_3033343536373456789101112[nfl],-1)&lt;=IF(AH1047=450,450,AH1047+9)))</f>
        <v>0</v>
      </c>
    </row>
    <row r="1048" spans="32:35" x14ac:dyDescent="0.2">
      <c r="AF1048" s="2">
        <v>0.91666666666666663</v>
      </c>
      <c r="AG1048" t="s">
        <v>743</v>
      </c>
      <c r="AH1048" s="17">
        <v>260</v>
      </c>
      <c r="AI1048" s="17" cm="1">
        <f t="array" ref="AI1048">SUMPRODUCT(--(IFERROR(HOUR(Flights_2026_09_3033343536373456789101112[entry_hour]),-1)=HOUR(AF1048)),--(IFERROR(Flights_2026_09_3033343536373456789101112[entry_sector],"")=AG1048),--(IFERROR(Flights_2026_09_3033343536373456789101112[nfl],-1)&gt;=AH1048),--(IFERROR(Flights_2026_09_3033343536373456789101112[nfl],-1)&lt;=IF(AH1048=450,450,AH1048+9)))</f>
        <v>0</v>
      </c>
    </row>
    <row r="1049" spans="32:35" x14ac:dyDescent="0.2">
      <c r="AF1049" s="2">
        <v>0.91666666666666663</v>
      </c>
      <c r="AG1049" t="s">
        <v>743</v>
      </c>
      <c r="AH1049" s="17">
        <v>270</v>
      </c>
      <c r="AI1049" s="17" cm="1">
        <f t="array" ref="AI1049">SUMPRODUCT(--(IFERROR(HOUR(Flights_2026_09_3033343536373456789101112[entry_hour]),-1)=HOUR(AF1049)),--(IFERROR(Flights_2026_09_3033343536373456789101112[entry_sector],"")=AG1049),--(IFERROR(Flights_2026_09_3033343536373456789101112[nfl],-1)&gt;=AH1049),--(IFERROR(Flights_2026_09_3033343536373456789101112[nfl],-1)&lt;=IF(AH1049=450,450,AH1049+9)))</f>
        <v>0</v>
      </c>
    </row>
    <row r="1050" spans="32:35" x14ac:dyDescent="0.2">
      <c r="AF1050" s="2">
        <v>0.91666666666666663</v>
      </c>
      <c r="AG1050" t="s">
        <v>743</v>
      </c>
      <c r="AH1050" s="17">
        <v>280</v>
      </c>
      <c r="AI1050" s="17" cm="1">
        <f t="array" ref="AI1050">SUMPRODUCT(--(IFERROR(HOUR(Flights_2026_09_3033343536373456789101112[entry_hour]),-1)=HOUR(AF1050)),--(IFERROR(Flights_2026_09_3033343536373456789101112[entry_sector],"")=AG1050),--(IFERROR(Flights_2026_09_3033343536373456789101112[nfl],-1)&gt;=AH1050),--(IFERROR(Flights_2026_09_3033343536373456789101112[nfl],-1)&lt;=IF(AH1050=450,450,AH1050+9)))</f>
        <v>0</v>
      </c>
    </row>
    <row r="1051" spans="32:35" x14ac:dyDescent="0.2">
      <c r="AF1051" s="2">
        <v>0.91666666666666663</v>
      </c>
      <c r="AG1051" t="s">
        <v>743</v>
      </c>
      <c r="AH1051" s="17">
        <v>290</v>
      </c>
      <c r="AI1051" s="17" cm="1">
        <f t="array" ref="AI1051">SUMPRODUCT(--(IFERROR(HOUR(Flights_2026_09_3033343536373456789101112[entry_hour]),-1)=HOUR(AF1051)),--(IFERROR(Flights_2026_09_3033343536373456789101112[entry_sector],"")=AG1051),--(IFERROR(Flights_2026_09_3033343536373456789101112[nfl],-1)&gt;=AH1051),--(IFERROR(Flights_2026_09_3033343536373456789101112[nfl],-1)&lt;=IF(AH1051=450,450,AH1051+9)))</f>
        <v>0</v>
      </c>
    </row>
    <row r="1052" spans="32:35" x14ac:dyDescent="0.2">
      <c r="AF1052" s="2">
        <v>0.91666666666666663</v>
      </c>
      <c r="AG1052" t="s">
        <v>743</v>
      </c>
      <c r="AH1052" s="17">
        <v>300</v>
      </c>
      <c r="AI1052" s="17" cm="1">
        <f t="array" ref="AI1052">SUMPRODUCT(--(IFERROR(HOUR(Flights_2026_09_3033343536373456789101112[entry_hour]),-1)=HOUR(AF1052)),--(IFERROR(Flights_2026_09_3033343536373456789101112[entry_sector],"")=AG1052),--(IFERROR(Flights_2026_09_3033343536373456789101112[nfl],-1)&gt;=AH1052),--(IFERROR(Flights_2026_09_3033343536373456789101112[nfl],-1)&lt;=IF(AH1052=450,450,AH1052+9)))</f>
        <v>0</v>
      </c>
    </row>
    <row r="1053" spans="32:35" x14ac:dyDescent="0.2">
      <c r="AF1053" s="2">
        <v>0.91666666666666663</v>
      </c>
      <c r="AG1053" t="s">
        <v>743</v>
      </c>
      <c r="AH1053" s="17">
        <v>310</v>
      </c>
      <c r="AI1053" s="17" cm="1">
        <f t="array" ref="AI1053">SUMPRODUCT(--(IFERROR(HOUR(Flights_2026_09_3033343536373456789101112[entry_hour]),-1)=HOUR(AF1053)),--(IFERROR(Flights_2026_09_3033343536373456789101112[entry_sector],"")=AG1053),--(IFERROR(Flights_2026_09_3033343536373456789101112[nfl],-1)&gt;=AH1053),--(IFERROR(Flights_2026_09_3033343536373456789101112[nfl],-1)&lt;=IF(AH1053=450,450,AH1053+9)))</f>
        <v>0</v>
      </c>
    </row>
    <row r="1054" spans="32:35" x14ac:dyDescent="0.2">
      <c r="AF1054" s="2">
        <v>0.91666666666666663</v>
      </c>
      <c r="AG1054" t="s">
        <v>743</v>
      </c>
      <c r="AH1054" s="17">
        <v>320</v>
      </c>
      <c r="AI1054" s="17" cm="1">
        <f t="array" ref="AI1054">SUMPRODUCT(--(IFERROR(HOUR(Flights_2026_09_3033343536373456789101112[entry_hour]),-1)=HOUR(AF1054)),--(IFERROR(Flights_2026_09_3033343536373456789101112[entry_sector],"")=AG1054),--(IFERROR(Flights_2026_09_3033343536373456789101112[nfl],-1)&gt;=AH1054),--(IFERROR(Flights_2026_09_3033343536373456789101112[nfl],-1)&lt;=IF(AH1054=450,450,AH1054+9)))</f>
        <v>0</v>
      </c>
    </row>
    <row r="1055" spans="32:35" x14ac:dyDescent="0.2">
      <c r="AF1055" s="2">
        <v>0.91666666666666663</v>
      </c>
      <c r="AG1055" t="s">
        <v>743</v>
      </c>
      <c r="AH1055" s="17">
        <v>330</v>
      </c>
      <c r="AI1055" s="17" cm="1">
        <f t="array" ref="AI1055">SUMPRODUCT(--(IFERROR(HOUR(Flights_2026_09_3033343536373456789101112[entry_hour]),-1)=HOUR(AF1055)),--(IFERROR(Flights_2026_09_3033343536373456789101112[entry_sector],"")=AG1055),--(IFERROR(Flights_2026_09_3033343536373456789101112[nfl],-1)&gt;=AH1055),--(IFERROR(Flights_2026_09_3033343536373456789101112[nfl],-1)&lt;=IF(AH1055=450,450,AH1055+9)))</f>
        <v>0</v>
      </c>
    </row>
    <row r="1056" spans="32:35" x14ac:dyDescent="0.2">
      <c r="AF1056" s="2">
        <v>0.91666666666666663</v>
      </c>
      <c r="AG1056" t="s">
        <v>743</v>
      </c>
      <c r="AH1056" s="17">
        <v>340</v>
      </c>
      <c r="AI1056" s="17" cm="1">
        <f t="array" ref="AI1056">SUMPRODUCT(--(IFERROR(HOUR(Flights_2026_09_3033343536373456789101112[entry_hour]),-1)=HOUR(AF1056)),--(IFERROR(Flights_2026_09_3033343536373456789101112[entry_sector],"")=AG1056),--(IFERROR(Flights_2026_09_3033343536373456789101112[nfl],-1)&gt;=AH1056),--(IFERROR(Flights_2026_09_3033343536373456789101112[nfl],-1)&lt;=IF(AH1056=450,450,AH1056+9)))</f>
        <v>0</v>
      </c>
    </row>
    <row r="1057" spans="32:35" x14ac:dyDescent="0.2">
      <c r="AF1057" s="2">
        <v>0.91666666666666663</v>
      </c>
      <c r="AG1057" t="s">
        <v>743</v>
      </c>
      <c r="AH1057" s="17">
        <v>350</v>
      </c>
      <c r="AI1057" s="17" cm="1">
        <f t="array" ref="AI1057">SUMPRODUCT(--(IFERROR(HOUR(Flights_2026_09_3033343536373456789101112[entry_hour]),-1)=HOUR(AF1057)),--(IFERROR(Flights_2026_09_3033343536373456789101112[entry_sector],"")=AG1057),--(IFERROR(Flights_2026_09_3033343536373456789101112[nfl],-1)&gt;=AH1057),--(IFERROR(Flights_2026_09_3033343536373456789101112[nfl],-1)&lt;=IF(AH1057=450,450,AH1057+9)))</f>
        <v>0</v>
      </c>
    </row>
    <row r="1058" spans="32:35" x14ac:dyDescent="0.2">
      <c r="AF1058" s="2">
        <v>0.91666666666666663</v>
      </c>
      <c r="AG1058" t="s">
        <v>743</v>
      </c>
      <c r="AH1058" s="17">
        <v>360</v>
      </c>
      <c r="AI1058" s="17" cm="1">
        <f t="array" ref="AI1058">SUMPRODUCT(--(IFERROR(HOUR(Flights_2026_09_3033343536373456789101112[entry_hour]),-1)=HOUR(AF1058)),--(IFERROR(Flights_2026_09_3033343536373456789101112[entry_sector],"")=AG1058),--(IFERROR(Flights_2026_09_3033343536373456789101112[nfl],-1)&gt;=AH1058),--(IFERROR(Flights_2026_09_3033343536373456789101112[nfl],-1)&lt;=IF(AH1058=450,450,AH1058+9)))</f>
        <v>0</v>
      </c>
    </row>
    <row r="1059" spans="32:35" x14ac:dyDescent="0.2">
      <c r="AF1059" s="2">
        <v>0.91666666666666663</v>
      </c>
      <c r="AG1059" t="s">
        <v>743</v>
      </c>
      <c r="AH1059" s="17">
        <v>370</v>
      </c>
      <c r="AI1059" s="17" cm="1">
        <f t="array" ref="AI1059">SUMPRODUCT(--(IFERROR(HOUR(Flights_2026_09_3033343536373456789101112[entry_hour]),-1)=HOUR(AF1059)),--(IFERROR(Flights_2026_09_3033343536373456789101112[entry_sector],"")=AG1059),--(IFERROR(Flights_2026_09_3033343536373456789101112[nfl],-1)&gt;=AH1059),--(IFERROR(Flights_2026_09_3033343536373456789101112[nfl],-1)&lt;=IF(AH1059=450,450,AH1059+9)))</f>
        <v>0</v>
      </c>
    </row>
    <row r="1060" spans="32:35" x14ac:dyDescent="0.2">
      <c r="AF1060" s="2">
        <v>0.91666666666666663</v>
      </c>
      <c r="AG1060" t="s">
        <v>743</v>
      </c>
      <c r="AH1060" s="17">
        <v>380</v>
      </c>
      <c r="AI1060" s="17" cm="1">
        <f t="array" ref="AI1060">SUMPRODUCT(--(IFERROR(HOUR(Flights_2026_09_3033343536373456789101112[entry_hour]),-1)=HOUR(AF1060)),--(IFERROR(Flights_2026_09_3033343536373456789101112[entry_sector],"")=AG1060),--(IFERROR(Flights_2026_09_3033343536373456789101112[nfl],-1)&gt;=AH1060),--(IFERROR(Flights_2026_09_3033343536373456789101112[nfl],-1)&lt;=IF(AH1060=450,450,AH1060+9)))</f>
        <v>0</v>
      </c>
    </row>
    <row r="1061" spans="32:35" x14ac:dyDescent="0.2">
      <c r="AF1061" s="2">
        <v>0.91666666666666663</v>
      </c>
      <c r="AG1061" t="s">
        <v>743</v>
      </c>
      <c r="AH1061" s="17">
        <v>390</v>
      </c>
      <c r="AI1061" s="17" cm="1">
        <f t="array" ref="AI1061">SUMPRODUCT(--(IFERROR(HOUR(Flights_2026_09_3033343536373456789101112[entry_hour]),-1)=HOUR(AF1061)),--(IFERROR(Flights_2026_09_3033343536373456789101112[entry_sector],"")=AG1061),--(IFERROR(Flights_2026_09_3033343536373456789101112[nfl],-1)&gt;=AH1061),--(IFERROR(Flights_2026_09_3033343536373456789101112[nfl],-1)&lt;=IF(AH1061=450,450,AH1061+9)))</f>
        <v>0</v>
      </c>
    </row>
    <row r="1062" spans="32:35" x14ac:dyDescent="0.2">
      <c r="AF1062" s="2">
        <v>0.91666666666666663</v>
      </c>
      <c r="AG1062" t="s">
        <v>743</v>
      </c>
      <c r="AH1062" s="17">
        <v>400</v>
      </c>
      <c r="AI1062" s="17" cm="1">
        <f t="array" ref="AI1062">SUMPRODUCT(--(IFERROR(HOUR(Flights_2026_09_3033343536373456789101112[entry_hour]),-1)=HOUR(AF1062)),--(IFERROR(Flights_2026_09_3033343536373456789101112[entry_sector],"")=AG1062),--(IFERROR(Flights_2026_09_3033343536373456789101112[nfl],-1)&gt;=AH1062),--(IFERROR(Flights_2026_09_3033343536373456789101112[nfl],-1)&lt;=IF(AH1062=450,450,AH1062+9)))</f>
        <v>0</v>
      </c>
    </row>
    <row r="1063" spans="32:35" x14ac:dyDescent="0.2">
      <c r="AF1063" s="2">
        <v>0.91666666666666663</v>
      </c>
      <c r="AG1063" t="s">
        <v>743</v>
      </c>
      <c r="AH1063" s="17">
        <v>410</v>
      </c>
      <c r="AI1063" s="17" cm="1">
        <f t="array" ref="AI1063">SUMPRODUCT(--(IFERROR(HOUR(Flights_2026_09_3033343536373456789101112[entry_hour]),-1)=HOUR(AF1063)),--(IFERROR(Flights_2026_09_3033343536373456789101112[entry_sector],"")=AG1063),--(IFERROR(Flights_2026_09_3033343536373456789101112[nfl],-1)&gt;=AH1063),--(IFERROR(Flights_2026_09_3033343536373456789101112[nfl],-1)&lt;=IF(AH1063=450,450,AH1063+9)))</f>
        <v>0</v>
      </c>
    </row>
    <row r="1064" spans="32:35" x14ac:dyDescent="0.2">
      <c r="AF1064" s="2">
        <v>0.91666666666666663</v>
      </c>
      <c r="AG1064" t="s">
        <v>743</v>
      </c>
      <c r="AH1064" s="17">
        <v>420</v>
      </c>
      <c r="AI1064" s="17" cm="1">
        <f t="array" ref="AI1064">SUMPRODUCT(--(IFERROR(HOUR(Flights_2026_09_3033343536373456789101112[entry_hour]),-1)=HOUR(AF1064)),--(IFERROR(Flights_2026_09_3033343536373456789101112[entry_sector],"")=AG1064),--(IFERROR(Flights_2026_09_3033343536373456789101112[nfl],-1)&gt;=AH1064),--(IFERROR(Flights_2026_09_3033343536373456789101112[nfl],-1)&lt;=IF(AH1064=450,450,AH1064+9)))</f>
        <v>0</v>
      </c>
    </row>
    <row r="1065" spans="32:35" x14ac:dyDescent="0.2">
      <c r="AF1065" s="2">
        <v>0.91666666666666663</v>
      </c>
      <c r="AG1065" t="s">
        <v>743</v>
      </c>
      <c r="AH1065" s="17">
        <v>430</v>
      </c>
      <c r="AI1065" s="17" cm="1">
        <f t="array" ref="AI1065">SUMPRODUCT(--(IFERROR(HOUR(Flights_2026_09_3033343536373456789101112[entry_hour]),-1)=HOUR(AF1065)),--(IFERROR(Flights_2026_09_3033343536373456789101112[entry_sector],"")=AG1065),--(IFERROR(Flights_2026_09_3033343536373456789101112[nfl],-1)&gt;=AH1065),--(IFERROR(Flights_2026_09_3033343536373456789101112[nfl],-1)&lt;=IF(AH1065=450,450,AH1065+9)))</f>
        <v>0</v>
      </c>
    </row>
    <row r="1066" spans="32:35" x14ac:dyDescent="0.2">
      <c r="AF1066" s="2">
        <v>0.91666666666666663</v>
      </c>
      <c r="AG1066" t="s">
        <v>743</v>
      </c>
      <c r="AH1066" s="17">
        <v>440</v>
      </c>
      <c r="AI1066" s="17" cm="1">
        <f t="array" ref="AI1066">SUMPRODUCT(--(IFERROR(HOUR(Flights_2026_09_3033343536373456789101112[entry_hour]),-1)=HOUR(AF1066)),--(IFERROR(Flights_2026_09_3033343536373456789101112[entry_sector],"")=AG1066),--(IFERROR(Flights_2026_09_3033343536373456789101112[nfl],-1)&gt;=AH1066),--(IFERROR(Flights_2026_09_3033343536373456789101112[nfl],-1)&lt;=IF(AH1066=450,450,AH1066+9)))</f>
        <v>0</v>
      </c>
    </row>
    <row r="1067" spans="32:35" x14ac:dyDescent="0.2">
      <c r="AF1067" s="2">
        <v>0.91666666666666663</v>
      </c>
      <c r="AG1067" t="s">
        <v>743</v>
      </c>
      <c r="AH1067" s="17">
        <v>450</v>
      </c>
      <c r="AI1067" s="17" cm="1">
        <f t="array" ref="AI1067">SUMPRODUCT(--(IFERROR(HOUR(Flights_2026_09_3033343536373456789101112[entry_hour]),-1)=HOUR(AF1067)),--(IFERROR(Flights_2026_09_3033343536373456789101112[entry_sector],"")=AG1067),--(IFERROR(Flights_2026_09_3033343536373456789101112[nfl],-1)&gt;=AH1067),--(IFERROR(Flights_2026_09_3033343536373456789101112[nfl],-1)&lt;=IF(AH1067=450,450,AH1067+9)))</f>
        <v>0</v>
      </c>
    </row>
    <row r="1068" spans="32:35" x14ac:dyDescent="0.2">
      <c r="AF1068" s="2">
        <v>0.91666666666666663</v>
      </c>
      <c r="AG1068" t="s">
        <v>744</v>
      </c>
      <c r="AH1068" s="17">
        <v>200</v>
      </c>
      <c r="AI1068" s="17" cm="1">
        <f t="array" ref="AI1068">SUMPRODUCT(--(IFERROR(HOUR(Flights_2026_09_3033343536373456789101112[entry_hour]),-1)=HOUR(AF1068)),--(IFERROR(Flights_2026_09_3033343536373456789101112[entry_sector],"")=AG1068),--(IFERROR(Flights_2026_09_3033343536373456789101112[nfl],-1)&gt;=AH1068),--(IFERROR(Flights_2026_09_3033343536373456789101112[nfl],-1)&lt;=IF(AH1068=450,450,AH1068+9)))</f>
        <v>0</v>
      </c>
    </row>
    <row r="1069" spans="32:35" x14ac:dyDescent="0.2">
      <c r="AF1069" s="2">
        <v>0.91666666666666663</v>
      </c>
      <c r="AG1069" t="s">
        <v>744</v>
      </c>
      <c r="AH1069" s="17">
        <v>210</v>
      </c>
      <c r="AI1069" s="17" cm="1">
        <f t="array" ref="AI1069">SUMPRODUCT(--(IFERROR(HOUR(Flights_2026_09_3033343536373456789101112[entry_hour]),-1)=HOUR(AF1069)),--(IFERROR(Flights_2026_09_3033343536373456789101112[entry_sector],"")=AG1069),--(IFERROR(Flights_2026_09_3033343536373456789101112[nfl],-1)&gt;=AH1069),--(IFERROR(Flights_2026_09_3033343536373456789101112[nfl],-1)&lt;=IF(AH1069=450,450,AH1069+9)))</f>
        <v>0</v>
      </c>
    </row>
    <row r="1070" spans="32:35" x14ac:dyDescent="0.2">
      <c r="AF1070" s="2">
        <v>0.91666666666666663</v>
      </c>
      <c r="AG1070" t="s">
        <v>744</v>
      </c>
      <c r="AH1070" s="17">
        <v>220</v>
      </c>
      <c r="AI1070" s="17" cm="1">
        <f t="array" ref="AI1070">SUMPRODUCT(--(IFERROR(HOUR(Flights_2026_09_3033343536373456789101112[entry_hour]),-1)=HOUR(AF1070)),--(IFERROR(Flights_2026_09_3033343536373456789101112[entry_sector],"")=AG1070),--(IFERROR(Flights_2026_09_3033343536373456789101112[nfl],-1)&gt;=AH1070),--(IFERROR(Flights_2026_09_3033343536373456789101112[nfl],-1)&lt;=IF(AH1070=450,450,AH1070+9)))</f>
        <v>2</v>
      </c>
    </row>
    <row r="1071" spans="32:35" x14ac:dyDescent="0.2">
      <c r="AF1071" s="2">
        <v>0.91666666666666663</v>
      </c>
      <c r="AG1071" t="s">
        <v>744</v>
      </c>
      <c r="AH1071" s="17">
        <v>230</v>
      </c>
      <c r="AI1071" s="17" cm="1">
        <f t="array" ref="AI1071">SUMPRODUCT(--(IFERROR(HOUR(Flights_2026_09_3033343536373456789101112[entry_hour]),-1)=HOUR(AF1071)),--(IFERROR(Flights_2026_09_3033343536373456789101112[entry_sector],"")=AG1071),--(IFERROR(Flights_2026_09_3033343536373456789101112[nfl],-1)&gt;=AH1071),--(IFERROR(Flights_2026_09_3033343536373456789101112[nfl],-1)&lt;=IF(AH1071=450,450,AH1071+9)))</f>
        <v>0</v>
      </c>
    </row>
    <row r="1072" spans="32:35" x14ac:dyDescent="0.2">
      <c r="AF1072" s="2">
        <v>0.91666666666666663</v>
      </c>
      <c r="AG1072" t="s">
        <v>744</v>
      </c>
      <c r="AH1072" s="17">
        <v>240</v>
      </c>
      <c r="AI1072" s="17" cm="1">
        <f t="array" ref="AI1072">SUMPRODUCT(--(IFERROR(HOUR(Flights_2026_09_3033343536373456789101112[entry_hour]),-1)=HOUR(AF1072)),--(IFERROR(Flights_2026_09_3033343536373456789101112[entry_sector],"")=AG1072),--(IFERROR(Flights_2026_09_3033343536373456789101112[nfl],-1)&gt;=AH1072),--(IFERROR(Flights_2026_09_3033343536373456789101112[nfl],-1)&lt;=IF(AH1072=450,450,AH1072+9)))</f>
        <v>0</v>
      </c>
    </row>
    <row r="1073" spans="32:35" x14ac:dyDescent="0.2">
      <c r="AF1073" s="2">
        <v>0.91666666666666663</v>
      </c>
      <c r="AG1073" t="s">
        <v>744</v>
      </c>
      <c r="AH1073" s="17">
        <v>250</v>
      </c>
      <c r="AI1073" s="17" cm="1">
        <f t="array" ref="AI1073">SUMPRODUCT(--(IFERROR(HOUR(Flights_2026_09_3033343536373456789101112[entry_hour]),-1)=HOUR(AF1073)),--(IFERROR(Flights_2026_09_3033343536373456789101112[entry_sector],"")=AG1073),--(IFERROR(Flights_2026_09_3033343536373456789101112[nfl],-1)&gt;=AH1073),--(IFERROR(Flights_2026_09_3033343536373456789101112[nfl],-1)&lt;=IF(AH1073=450,450,AH1073+9)))</f>
        <v>0</v>
      </c>
    </row>
    <row r="1074" spans="32:35" x14ac:dyDescent="0.2">
      <c r="AF1074" s="2">
        <v>0.91666666666666663</v>
      </c>
      <c r="AG1074" t="s">
        <v>744</v>
      </c>
      <c r="AH1074" s="17">
        <v>260</v>
      </c>
      <c r="AI1074" s="17" cm="1">
        <f t="array" ref="AI1074">SUMPRODUCT(--(IFERROR(HOUR(Flights_2026_09_3033343536373456789101112[entry_hour]),-1)=HOUR(AF1074)),--(IFERROR(Flights_2026_09_3033343536373456789101112[entry_sector],"")=AG1074),--(IFERROR(Flights_2026_09_3033343536373456789101112[nfl],-1)&gt;=AH1074),--(IFERROR(Flights_2026_09_3033343536373456789101112[nfl],-1)&lt;=IF(AH1074=450,450,AH1074+9)))</f>
        <v>0</v>
      </c>
    </row>
    <row r="1075" spans="32:35" x14ac:dyDescent="0.2">
      <c r="AF1075" s="2">
        <v>0.91666666666666663</v>
      </c>
      <c r="AG1075" t="s">
        <v>744</v>
      </c>
      <c r="AH1075" s="17">
        <v>270</v>
      </c>
      <c r="AI1075" s="17" cm="1">
        <f t="array" ref="AI1075">SUMPRODUCT(--(IFERROR(HOUR(Flights_2026_09_3033343536373456789101112[entry_hour]),-1)=HOUR(AF1075)),--(IFERROR(Flights_2026_09_3033343536373456789101112[entry_sector],"")=AG1075),--(IFERROR(Flights_2026_09_3033343536373456789101112[nfl],-1)&gt;=AH1075),--(IFERROR(Flights_2026_09_3033343536373456789101112[nfl],-1)&lt;=IF(AH1075=450,450,AH1075+9)))</f>
        <v>0</v>
      </c>
    </row>
    <row r="1076" spans="32:35" x14ac:dyDescent="0.2">
      <c r="AF1076" s="2">
        <v>0.91666666666666663</v>
      </c>
      <c r="AG1076" t="s">
        <v>744</v>
      </c>
      <c r="AH1076" s="17">
        <v>280</v>
      </c>
      <c r="AI1076" s="17" cm="1">
        <f t="array" ref="AI1076">SUMPRODUCT(--(IFERROR(HOUR(Flights_2026_09_3033343536373456789101112[entry_hour]),-1)=HOUR(AF1076)),--(IFERROR(Flights_2026_09_3033343536373456789101112[entry_sector],"")=AG1076),--(IFERROR(Flights_2026_09_3033343536373456789101112[nfl],-1)&gt;=AH1076),--(IFERROR(Flights_2026_09_3033343536373456789101112[nfl],-1)&lt;=IF(AH1076=450,450,AH1076+9)))</f>
        <v>0</v>
      </c>
    </row>
    <row r="1077" spans="32:35" x14ac:dyDescent="0.2">
      <c r="AF1077" s="2">
        <v>0.91666666666666663</v>
      </c>
      <c r="AG1077" t="s">
        <v>744</v>
      </c>
      <c r="AH1077" s="17">
        <v>290</v>
      </c>
      <c r="AI1077" s="17" cm="1">
        <f t="array" ref="AI1077">SUMPRODUCT(--(IFERROR(HOUR(Flights_2026_09_3033343536373456789101112[entry_hour]),-1)=HOUR(AF1077)),--(IFERROR(Flights_2026_09_3033343536373456789101112[entry_sector],"")=AG1077),--(IFERROR(Flights_2026_09_3033343536373456789101112[nfl],-1)&gt;=AH1077),--(IFERROR(Flights_2026_09_3033343536373456789101112[nfl],-1)&lt;=IF(AH1077=450,450,AH1077+9)))</f>
        <v>0</v>
      </c>
    </row>
    <row r="1078" spans="32:35" x14ac:dyDescent="0.2">
      <c r="AF1078" s="2">
        <v>0.91666666666666663</v>
      </c>
      <c r="AG1078" t="s">
        <v>744</v>
      </c>
      <c r="AH1078" s="17">
        <v>300</v>
      </c>
      <c r="AI1078" s="17" cm="1">
        <f t="array" ref="AI1078">SUMPRODUCT(--(IFERROR(HOUR(Flights_2026_09_3033343536373456789101112[entry_hour]),-1)=HOUR(AF1078)),--(IFERROR(Flights_2026_09_3033343536373456789101112[entry_sector],"")=AG1078),--(IFERROR(Flights_2026_09_3033343536373456789101112[nfl],-1)&gt;=AH1078),--(IFERROR(Flights_2026_09_3033343536373456789101112[nfl],-1)&lt;=IF(AH1078=450,450,AH1078+9)))</f>
        <v>0</v>
      </c>
    </row>
    <row r="1079" spans="32:35" x14ac:dyDescent="0.2">
      <c r="AF1079" s="2">
        <v>0.91666666666666663</v>
      </c>
      <c r="AG1079" t="s">
        <v>744</v>
      </c>
      <c r="AH1079" s="17">
        <v>310</v>
      </c>
      <c r="AI1079" s="17" cm="1">
        <f t="array" ref="AI1079">SUMPRODUCT(--(IFERROR(HOUR(Flights_2026_09_3033343536373456789101112[entry_hour]),-1)=HOUR(AF1079)),--(IFERROR(Flights_2026_09_3033343536373456789101112[entry_sector],"")=AG1079),--(IFERROR(Flights_2026_09_3033343536373456789101112[nfl],-1)&gt;=AH1079),--(IFERROR(Flights_2026_09_3033343536373456789101112[nfl],-1)&lt;=IF(AH1079=450,450,AH1079+9)))</f>
        <v>0</v>
      </c>
    </row>
    <row r="1080" spans="32:35" x14ac:dyDescent="0.2">
      <c r="AF1080" s="2">
        <v>0.91666666666666663</v>
      </c>
      <c r="AG1080" t="s">
        <v>744</v>
      </c>
      <c r="AH1080" s="17">
        <v>320</v>
      </c>
      <c r="AI1080" s="17" cm="1">
        <f t="array" ref="AI1080">SUMPRODUCT(--(IFERROR(HOUR(Flights_2026_09_3033343536373456789101112[entry_hour]),-1)=HOUR(AF1080)),--(IFERROR(Flights_2026_09_3033343536373456789101112[entry_sector],"")=AG1080),--(IFERROR(Flights_2026_09_3033343536373456789101112[nfl],-1)&gt;=AH1080),--(IFERROR(Flights_2026_09_3033343536373456789101112[nfl],-1)&lt;=IF(AH1080=450,450,AH1080+9)))</f>
        <v>0</v>
      </c>
    </row>
    <row r="1081" spans="32:35" x14ac:dyDescent="0.2">
      <c r="AF1081" s="2">
        <v>0.91666666666666663</v>
      </c>
      <c r="AG1081" t="s">
        <v>744</v>
      </c>
      <c r="AH1081" s="17">
        <v>330</v>
      </c>
      <c r="AI1081" s="17" cm="1">
        <f t="array" ref="AI1081">SUMPRODUCT(--(IFERROR(HOUR(Flights_2026_09_3033343536373456789101112[entry_hour]),-1)=HOUR(AF1081)),--(IFERROR(Flights_2026_09_3033343536373456789101112[entry_sector],"")=AG1081),--(IFERROR(Flights_2026_09_3033343536373456789101112[nfl],-1)&gt;=AH1081),--(IFERROR(Flights_2026_09_3033343536373456789101112[nfl],-1)&lt;=IF(AH1081=450,450,AH1081+9)))</f>
        <v>0</v>
      </c>
    </row>
    <row r="1082" spans="32:35" x14ac:dyDescent="0.2">
      <c r="AF1082" s="2">
        <v>0.91666666666666663</v>
      </c>
      <c r="AG1082" t="s">
        <v>744</v>
      </c>
      <c r="AH1082" s="17">
        <v>340</v>
      </c>
      <c r="AI1082" s="17" cm="1">
        <f t="array" ref="AI1082">SUMPRODUCT(--(IFERROR(HOUR(Flights_2026_09_3033343536373456789101112[entry_hour]),-1)=HOUR(AF1082)),--(IFERROR(Flights_2026_09_3033343536373456789101112[entry_sector],"")=AG1082),--(IFERROR(Flights_2026_09_3033343536373456789101112[nfl],-1)&gt;=AH1082),--(IFERROR(Flights_2026_09_3033343536373456789101112[nfl],-1)&lt;=IF(AH1082=450,450,AH1082+9)))</f>
        <v>0</v>
      </c>
    </row>
    <row r="1083" spans="32:35" x14ac:dyDescent="0.2">
      <c r="AF1083" s="2">
        <v>0.91666666666666663</v>
      </c>
      <c r="AG1083" t="s">
        <v>744</v>
      </c>
      <c r="AH1083" s="17">
        <v>350</v>
      </c>
      <c r="AI1083" s="17" cm="1">
        <f t="array" ref="AI1083">SUMPRODUCT(--(IFERROR(HOUR(Flights_2026_09_3033343536373456789101112[entry_hour]),-1)=HOUR(AF1083)),--(IFERROR(Flights_2026_09_3033343536373456789101112[entry_sector],"")=AG1083),--(IFERROR(Flights_2026_09_3033343536373456789101112[nfl],-1)&gt;=AH1083),--(IFERROR(Flights_2026_09_3033343536373456789101112[nfl],-1)&lt;=IF(AH1083=450,450,AH1083+9)))</f>
        <v>0</v>
      </c>
    </row>
    <row r="1084" spans="32:35" x14ac:dyDescent="0.2">
      <c r="AF1084" s="2">
        <v>0.91666666666666663</v>
      </c>
      <c r="AG1084" t="s">
        <v>744</v>
      </c>
      <c r="AH1084" s="17">
        <v>360</v>
      </c>
      <c r="AI1084" s="17" cm="1">
        <f t="array" ref="AI1084">SUMPRODUCT(--(IFERROR(HOUR(Flights_2026_09_3033343536373456789101112[entry_hour]),-1)=HOUR(AF1084)),--(IFERROR(Flights_2026_09_3033343536373456789101112[entry_sector],"")=AG1084),--(IFERROR(Flights_2026_09_3033343536373456789101112[nfl],-1)&gt;=AH1084),--(IFERROR(Flights_2026_09_3033343536373456789101112[nfl],-1)&lt;=IF(AH1084=450,450,AH1084+9)))</f>
        <v>0</v>
      </c>
    </row>
    <row r="1085" spans="32:35" x14ac:dyDescent="0.2">
      <c r="AF1085" s="2">
        <v>0.91666666666666663</v>
      </c>
      <c r="AG1085" t="s">
        <v>744</v>
      </c>
      <c r="AH1085" s="17">
        <v>370</v>
      </c>
      <c r="AI1085" s="17" cm="1">
        <f t="array" ref="AI1085">SUMPRODUCT(--(IFERROR(HOUR(Flights_2026_09_3033343536373456789101112[entry_hour]),-1)=HOUR(AF1085)),--(IFERROR(Flights_2026_09_3033343536373456789101112[entry_sector],"")=AG1085),--(IFERROR(Flights_2026_09_3033343536373456789101112[nfl],-1)&gt;=AH1085),--(IFERROR(Flights_2026_09_3033343536373456789101112[nfl],-1)&lt;=IF(AH1085=450,450,AH1085+9)))</f>
        <v>0</v>
      </c>
    </row>
    <row r="1086" spans="32:35" x14ac:dyDescent="0.2">
      <c r="AF1086" s="2">
        <v>0.91666666666666663</v>
      </c>
      <c r="AG1086" t="s">
        <v>744</v>
      </c>
      <c r="AH1086" s="17">
        <v>380</v>
      </c>
      <c r="AI1086" s="17" cm="1">
        <f t="array" ref="AI1086">SUMPRODUCT(--(IFERROR(HOUR(Flights_2026_09_3033343536373456789101112[entry_hour]),-1)=HOUR(AF1086)),--(IFERROR(Flights_2026_09_3033343536373456789101112[entry_sector],"")=AG1086),--(IFERROR(Flights_2026_09_3033343536373456789101112[nfl],-1)&gt;=AH1086),--(IFERROR(Flights_2026_09_3033343536373456789101112[nfl],-1)&lt;=IF(AH1086=450,450,AH1086+9)))</f>
        <v>0</v>
      </c>
    </row>
    <row r="1087" spans="32:35" x14ac:dyDescent="0.2">
      <c r="AF1087" s="2">
        <v>0.91666666666666663</v>
      </c>
      <c r="AG1087" t="s">
        <v>744</v>
      </c>
      <c r="AH1087" s="17">
        <v>390</v>
      </c>
      <c r="AI1087" s="17" cm="1">
        <f t="array" ref="AI1087">SUMPRODUCT(--(IFERROR(HOUR(Flights_2026_09_3033343536373456789101112[entry_hour]),-1)=HOUR(AF1087)),--(IFERROR(Flights_2026_09_3033343536373456789101112[entry_sector],"")=AG1087),--(IFERROR(Flights_2026_09_3033343536373456789101112[nfl],-1)&gt;=AH1087),--(IFERROR(Flights_2026_09_3033343536373456789101112[nfl],-1)&lt;=IF(AH1087=450,450,AH1087+9)))</f>
        <v>0</v>
      </c>
    </row>
    <row r="1088" spans="32:35" x14ac:dyDescent="0.2">
      <c r="AF1088" s="2">
        <v>0.91666666666666663</v>
      </c>
      <c r="AG1088" t="s">
        <v>744</v>
      </c>
      <c r="AH1088" s="17">
        <v>400</v>
      </c>
      <c r="AI1088" s="17" cm="1">
        <f t="array" ref="AI1088">SUMPRODUCT(--(IFERROR(HOUR(Flights_2026_09_3033343536373456789101112[entry_hour]),-1)=HOUR(AF1088)),--(IFERROR(Flights_2026_09_3033343536373456789101112[entry_sector],"")=AG1088),--(IFERROR(Flights_2026_09_3033343536373456789101112[nfl],-1)&gt;=AH1088),--(IFERROR(Flights_2026_09_3033343536373456789101112[nfl],-1)&lt;=IF(AH1088=450,450,AH1088+9)))</f>
        <v>0</v>
      </c>
    </row>
    <row r="1089" spans="32:35" x14ac:dyDescent="0.2">
      <c r="AF1089" s="2">
        <v>0.91666666666666663</v>
      </c>
      <c r="AG1089" t="s">
        <v>744</v>
      </c>
      <c r="AH1089" s="17">
        <v>410</v>
      </c>
      <c r="AI1089" s="17" cm="1">
        <f t="array" ref="AI1089">SUMPRODUCT(--(IFERROR(HOUR(Flights_2026_09_3033343536373456789101112[entry_hour]),-1)=HOUR(AF1089)),--(IFERROR(Flights_2026_09_3033343536373456789101112[entry_sector],"")=AG1089),--(IFERROR(Flights_2026_09_3033343536373456789101112[nfl],-1)&gt;=AH1089),--(IFERROR(Flights_2026_09_3033343536373456789101112[nfl],-1)&lt;=IF(AH1089=450,450,AH1089+9)))</f>
        <v>0</v>
      </c>
    </row>
    <row r="1090" spans="32:35" x14ac:dyDescent="0.2">
      <c r="AF1090" s="2">
        <v>0.91666666666666663</v>
      </c>
      <c r="AG1090" t="s">
        <v>744</v>
      </c>
      <c r="AH1090" s="17">
        <v>420</v>
      </c>
      <c r="AI1090" s="17" cm="1">
        <f t="array" ref="AI1090">SUMPRODUCT(--(IFERROR(HOUR(Flights_2026_09_3033343536373456789101112[entry_hour]),-1)=HOUR(AF1090)),--(IFERROR(Flights_2026_09_3033343536373456789101112[entry_sector],"")=AG1090),--(IFERROR(Flights_2026_09_3033343536373456789101112[nfl],-1)&gt;=AH1090),--(IFERROR(Flights_2026_09_3033343536373456789101112[nfl],-1)&lt;=IF(AH1090=450,450,AH1090+9)))</f>
        <v>0</v>
      </c>
    </row>
    <row r="1091" spans="32:35" x14ac:dyDescent="0.2">
      <c r="AF1091" s="2">
        <v>0.91666666666666663</v>
      </c>
      <c r="AG1091" t="s">
        <v>744</v>
      </c>
      <c r="AH1091" s="17">
        <v>430</v>
      </c>
      <c r="AI1091" s="17" cm="1">
        <f t="array" ref="AI1091">SUMPRODUCT(--(IFERROR(HOUR(Flights_2026_09_3033343536373456789101112[entry_hour]),-1)=HOUR(AF1091)),--(IFERROR(Flights_2026_09_3033343536373456789101112[entry_sector],"")=AG1091),--(IFERROR(Flights_2026_09_3033343536373456789101112[nfl],-1)&gt;=AH1091),--(IFERROR(Flights_2026_09_3033343536373456789101112[nfl],-1)&lt;=IF(AH1091=450,450,AH1091+9)))</f>
        <v>0</v>
      </c>
    </row>
    <row r="1092" spans="32:35" x14ac:dyDescent="0.2">
      <c r="AF1092" s="2">
        <v>0.91666666666666663</v>
      </c>
      <c r="AG1092" t="s">
        <v>744</v>
      </c>
      <c r="AH1092" s="17">
        <v>440</v>
      </c>
      <c r="AI1092" s="17" cm="1">
        <f t="array" ref="AI1092">SUMPRODUCT(--(IFERROR(HOUR(Flights_2026_09_3033343536373456789101112[entry_hour]),-1)=HOUR(AF1092)),--(IFERROR(Flights_2026_09_3033343536373456789101112[entry_sector],"")=AG1092),--(IFERROR(Flights_2026_09_3033343536373456789101112[nfl],-1)&gt;=AH1092),--(IFERROR(Flights_2026_09_3033343536373456789101112[nfl],-1)&lt;=IF(AH1092=450,450,AH1092+9)))</f>
        <v>0</v>
      </c>
    </row>
    <row r="1093" spans="32:35" x14ac:dyDescent="0.2">
      <c r="AF1093" s="2">
        <v>0.91666666666666663</v>
      </c>
      <c r="AG1093" t="s">
        <v>744</v>
      </c>
      <c r="AH1093" s="17">
        <v>450</v>
      </c>
      <c r="AI1093" s="17" cm="1">
        <f t="array" ref="AI1093">SUMPRODUCT(--(IFERROR(HOUR(Flights_2026_09_3033343536373456789101112[entry_hour]),-1)=HOUR(AF1093)),--(IFERROR(Flights_2026_09_3033343536373456789101112[entry_sector],"")=AG1093),--(IFERROR(Flights_2026_09_3033343536373456789101112[nfl],-1)&gt;=AH1093),--(IFERROR(Flights_2026_09_3033343536373456789101112[nfl],-1)&lt;=IF(AH1093=450,450,AH1093+9)))</f>
        <v>0</v>
      </c>
    </row>
    <row r="1094" spans="32:35" x14ac:dyDescent="0.2">
      <c r="AF1094" s="2">
        <v>0.91666666666666663</v>
      </c>
      <c r="AG1094" t="s">
        <v>745</v>
      </c>
      <c r="AH1094" s="17">
        <v>200</v>
      </c>
      <c r="AI1094" s="17" cm="1">
        <f t="array" ref="AI1094">SUMPRODUCT(--(IFERROR(HOUR(Flights_2026_09_3033343536373456789101112[entry_hour]),-1)=HOUR(AF1094)),--(IFERROR(Flights_2026_09_3033343536373456789101112[entry_sector],"")=AG1094),--(IFERROR(Flights_2026_09_3033343536373456789101112[nfl],-1)&gt;=AH1094),--(IFERROR(Flights_2026_09_3033343536373456789101112[nfl],-1)&lt;=IF(AH1094=450,450,AH1094+9)))</f>
        <v>0</v>
      </c>
    </row>
    <row r="1095" spans="32:35" x14ac:dyDescent="0.2">
      <c r="AF1095" s="2">
        <v>0.91666666666666663</v>
      </c>
      <c r="AG1095" t="s">
        <v>745</v>
      </c>
      <c r="AH1095" s="17">
        <v>210</v>
      </c>
      <c r="AI1095" s="17" cm="1">
        <f t="array" ref="AI1095">SUMPRODUCT(--(IFERROR(HOUR(Flights_2026_09_3033343536373456789101112[entry_hour]),-1)=HOUR(AF1095)),--(IFERROR(Flights_2026_09_3033343536373456789101112[entry_sector],"")=AG1095),--(IFERROR(Flights_2026_09_3033343536373456789101112[nfl],-1)&gt;=AH1095),--(IFERROR(Flights_2026_09_3033343536373456789101112[nfl],-1)&lt;=IF(AH1095=450,450,AH1095+9)))</f>
        <v>0</v>
      </c>
    </row>
    <row r="1096" spans="32:35" x14ac:dyDescent="0.2">
      <c r="AF1096" s="2">
        <v>0.91666666666666663</v>
      </c>
      <c r="AG1096" t="s">
        <v>745</v>
      </c>
      <c r="AH1096" s="17">
        <v>220</v>
      </c>
      <c r="AI1096" s="17" cm="1">
        <f t="array" ref="AI1096">SUMPRODUCT(--(IFERROR(HOUR(Flights_2026_09_3033343536373456789101112[entry_hour]),-1)=HOUR(AF1096)),--(IFERROR(Flights_2026_09_3033343536373456789101112[entry_sector],"")=AG1096),--(IFERROR(Flights_2026_09_3033343536373456789101112[nfl],-1)&gt;=AH1096),--(IFERROR(Flights_2026_09_3033343536373456789101112[nfl],-1)&lt;=IF(AH1096=450,450,AH1096+9)))</f>
        <v>0</v>
      </c>
    </row>
    <row r="1097" spans="32:35" x14ac:dyDescent="0.2">
      <c r="AF1097" s="2">
        <v>0.91666666666666663</v>
      </c>
      <c r="AG1097" t="s">
        <v>745</v>
      </c>
      <c r="AH1097" s="17">
        <v>230</v>
      </c>
      <c r="AI1097" s="17" cm="1">
        <f t="array" ref="AI1097">SUMPRODUCT(--(IFERROR(HOUR(Flights_2026_09_3033343536373456789101112[entry_hour]),-1)=HOUR(AF1097)),--(IFERROR(Flights_2026_09_3033343536373456789101112[entry_sector],"")=AG1097),--(IFERROR(Flights_2026_09_3033343536373456789101112[nfl],-1)&gt;=AH1097),--(IFERROR(Flights_2026_09_3033343536373456789101112[nfl],-1)&lt;=IF(AH1097=450,450,AH1097+9)))</f>
        <v>0</v>
      </c>
    </row>
    <row r="1098" spans="32:35" x14ac:dyDescent="0.2">
      <c r="AF1098" s="2">
        <v>0.91666666666666663</v>
      </c>
      <c r="AG1098" t="s">
        <v>745</v>
      </c>
      <c r="AH1098" s="17">
        <v>240</v>
      </c>
      <c r="AI1098" s="17" cm="1">
        <f t="array" ref="AI1098">SUMPRODUCT(--(IFERROR(HOUR(Flights_2026_09_3033343536373456789101112[entry_hour]),-1)=HOUR(AF1098)),--(IFERROR(Flights_2026_09_3033343536373456789101112[entry_sector],"")=AG1098),--(IFERROR(Flights_2026_09_3033343536373456789101112[nfl],-1)&gt;=AH1098),--(IFERROR(Flights_2026_09_3033343536373456789101112[nfl],-1)&lt;=IF(AH1098=450,450,AH1098+9)))</f>
        <v>0</v>
      </c>
    </row>
    <row r="1099" spans="32:35" x14ac:dyDescent="0.2">
      <c r="AF1099" s="2">
        <v>0.91666666666666663</v>
      </c>
      <c r="AG1099" t="s">
        <v>745</v>
      </c>
      <c r="AH1099" s="17">
        <v>250</v>
      </c>
      <c r="AI1099" s="17" cm="1">
        <f t="array" ref="AI1099">SUMPRODUCT(--(IFERROR(HOUR(Flights_2026_09_3033343536373456789101112[entry_hour]),-1)=HOUR(AF1099)),--(IFERROR(Flights_2026_09_3033343536373456789101112[entry_sector],"")=AG1099),--(IFERROR(Flights_2026_09_3033343536373456789101112[nfl],-1)&gt;=AH1099),--(IFERROR(Flights_2026_09_3033343536373456789101112[nfl],-1)&lt;=IF(AH1099=450,450,AH1099+9)))</f>
        <v>0</v>
      </c>
    </row>
    <row r="1100" spans="32:35" x14ac:dyDescent="0.2">
      <c r="AF1100" s="2">
        <v>0.91666666666666663</v>
      </c>
      <c r="AG1100" t="s">
        <v>745</v>
      </c>
      <c r="AH1100" s="17">
        <v>260</v>
      </c>
      <c r="AI1100" s="17" cm="1">
        <f t="array" ref="AI1100">SUMPRODUCT(--(IFERROR(HOUR(Flights_2026_09_3033343536373456789101112[entry_hour]),-1)=HOUR(AF1100)),--(IFERROR(Flights_2026_09_3033343536373456789101112[entry_sector],"")=AG1100),--(IFERROR(Flights_2026_09_3033343536373456789101112[nfl],-1)&gt;=AH1100),--(IFERROR(Flights_2026_09_3033343536373456789101112[nfl],-1)&lt;=IF(AH1100=450,450,AH1100+9)))</f>
        <v>0</v>
      </c>
    </row>
    <row r="1101" spans="32:35" x14ac:dyDescent="0.2">
      <c r="AF1101" s="2">
        <v>0.91666666666666663</v>
      </c>
      <c r="AG1101" t="s">
        <v>745</v>
      </c>
      <c r="AH1101" s="17">
        <v>270</v>
      </c>
      <c r="AI1101" s="17" cm="1">
        <f t="array" ref="AI1101">SUMPRODUCT(--(IFERROR(HOUR(Flights_2026_09_3033343536373456789101112[entry_hour]),-1)=HOUR(AF1101)),--(IFERROR(Flights_2026_09_3033343536373456789101112[entry_sector],"")=AG1101),--(IFERROR(Flights_2026_09_3033343536373456789101112[nfl],-1)&gt;=AH1101),--(IFERROR(Flights_2026_09_3033343536373456789101112[nfl],-1)&lt;=IF(AH1101=450,450,AH1101+9)))</f>
        <v>0</v>
      </c>
    </row>
    <row r="1102" spans="32:35" x14ac:dyDescent="0.2">
      <c r="AF1102" s="2">
        <v>0.91666666666666663</v>
      </c>
      <c r="AG1102" t="s">
        <v>745</v>
      </c>
      <c r="AH1102" s="17">
        <v>280</v>
      </c>
      <c r="AI1102" s="17" cm="1">
        <f t="array" ref="AI1102">SUMPRODUCT(--(IFERROR(HOUR(Flights_2026_09_3033343536373456789101112[entry_hour]),-1)=HOUR(AF1102)),--(IFERROR(Flights_2026_09_3033343536373456789101112[entry_sector],"")=AG1102),--(IFERROR(Flights_2026_09_3033343536373456789101112[nfl],-1)&gt;=AH1102),--(IFERROR(Flights_2026_09_3033343536373456789101112[nfl],-1)&lt;=IF(AH1102=450,450,AH1102+9)))</f>
        <v>0</v>
      </c>
    </row>
    <row r="1103" spans="32:35" x14ac:dyDescent="0.2">
      <c r="AF1103" s="2">
        <v>0.91666666666666663</v>
      </c>
      <c r="AG1103" t="s">
        <v>745</v>
      </c>
      <c r="AH1103" s="17">
        <v>290</v>
      </c>
      <c r="AI1103" s="17" cm="1">
        <f t="array" ref="AI1103">SUMPRODUCT(--(IFERROR(HOUR(Flights_2026_09_3033343536373456789101112[entry_hour]),-1)=HOUR(AF1103)),--(IFERROR(Flights_2026_09_3033343536373456789101112[entry_sector],"")=AG1103),--(IFERROR(Flights_2026_09_3033343536373456789101112[nfl],-1)&gt;=AH1103),--(IFERROR(Flights_2026_09_3033343536373456789101112[nfl],-1)&lt;=IF(AH1103=450,450,AH1103+9)))</f>
        <v>0</v>
      </c>
    </row>
    <row r="1104" spans="32:35" x14ac:dyDescent="0.2">
      <c r="AF1104" s="2">
        <v>0.91666666666666663</v>
      </c>
      <c r="AG1104" t="s">
        <v>745</v>
      </c>
      <c r="AH1104" s="17">
        <v>300</v>
      </c>
      <c r="AI1104" s="17" cm="1">
        <f t="array" ref="AI1104">SUMPRODUCT(--(IFERROR(HOUR(Flights_2026_09_3033343536373456789101112[entry_hour]),-1)=HOUR(AF1104)),--(IFERROR(Flights_2026_09_3033343536373456789101112[entry_sector],"")=AG1104),--(IFERROR(Flights_2026_09_3033343536373456789101112[nfl],-1)&gt;=AH1104),--(IFERROR(Flights_2026_09_3033343536373456789101112[nfl],-1)&lt;=IF(AH1104=450,450,AH1104+9)))</f>
        <v>0</v>
      </c>
    </row>
    <row r="1105" spans="32:35" x14ac:dyDescent="0.2">
      <c r="AF1105" s="2">
        <v>0.91666666666666663</v>
      </c>
      <c r="AG1105" t="s">
        <v>745</v>
      </c>
      <c r="AH1105" s="17">
        <v>310</v>
      </c>
      <c r="AI1105" s="17" cm="1">
        <f t="array" ref="AI1105">SUMPRODUCT(--(IFERROR(HOUR(Flights_2026_09_3033343536373456789101112[entry_hour]),-1)=HOUR(AF1105)),--(IFERROR(Flights_2026_09_3033343536373456789101112[entry_sector],"")=AG1105),--(IFERROR(Flights_2026_09_3033343536373456789101112[nfl],-1)&gt;=AH1105),--(IFERROR(Flights_2026_09_3033343536373456789101112[nfl],-1)&lt;=IF(AH1105=450,450,AH1105+9)))</f>
        <v>0</v>
      </c>
    </row>
    <row r="1106" spans="32:35" x14ac:dyDescent="0.2">
      <c r="AF1106" s="2">
        <v>0.91666666666666663</v>
      </c>
      <c r="AG1106" t="s">
        <v>745</v>
      </c>
      <c r="AH1106" s="17">
        <v>320</v>
      </c>
      <c r="AI1106" s="17" cm="1">
        <f t="array" ref="AI1106">SUMPRODUCT(--(IFERROR(HOUR(Flights_2026_09_3033343536373456789101112[entry_hour]),-1)=HOUR(AF1106)),--(IFERROR(Flights_2026_09_3033343536373456789101112[entry_sector],"")=AG1106),--(IFERROR(Flights_2026_09_3033343536373456789101112[nfl],-1)&gt;=AH1106),--(IFERROR(Flights_2026_09_3033343536373456789101112[nfl],-1)&lt;=IF(AH1106=450,450,AH1106+9)))</f>
        <v>0</v>
      </c>
    </row>
    <row r="1107" spans="32:35" x14ac:dyDescent="0.2">
      <c r="AF1107" s="2">
        <v>0.91666666666666663</v>
      </c>
      <c r="AG1107" t="s">
        <v>745</v>
      </c>
      <c r="AH1107" s="17">
        <v>330</v>
      </c>
      <c r="AI1107" s="17" cm="1">
        <f t="array" ref="AI1107">SUMPRODUCT(--(IFERROR(HOUR(Flights_2026_09_3033343536373456789101112[entry_hour]),-1)=HOUR(AF1107)),--(IFERROR(Flights_2026_09_3033343536373456789101112[entry_sector],"")=AG1107),--(IFERROR(Flights_2026_09_3033343536373456789101112[nfl],-1)&gt;=AH1107),--(IFERROR(Flights_2026_09_3033343536373456789101112[nfl],-1)&lt;=IF(AH1107=450,450,AH1107+9)))</f>
        <v>0</v>
      </c>
    </row>
    <row r="1108" spans="32:35" x14ac:dyDescent="0.2">
      <c r="AF1108" s="2">
        <v>0.91666666666666663</v>
      </c>
      <c r="AG1108" t="s">
        <v>745</v>
      </c>
      <c r="AH1108" s="17">
        <v>340</v>
      </c>
      <c r="AI1108" s="17" cm="1">
        <f t="array" ref="AI1108">SUMPRODUCT(--(IFERROR(HOUR(Flights_2026_09_3033343536373456789101112[entry_hour]),-1)=HOUR(AF1108)),--(IFERROR(Flights_2026_09_3033343536373456789101112[entry_sector],"")=AG1108),--(IFERROR(Flights_2026_09_3033343536373456789101112[nfl],-1)&gt;=AH1108),--(IFERROR(Flights_2026_09_3033343536373456789101112[nfl],-1)&lt;=IF(AH1108=450,450,AH1108+9)))</f>
        <v>0</v>
      </c>
    </row>
    <row r="1109" spans="32:35" x14ac:dyDescent="0.2">
      <c r="AF1109" s="2">
        <v>0.91666666666666663</v>
      </c>
      <c r="AG1109" t="s">
        <v>745</v>
      </c>
      <c r="AH1109" s="17">
        <v>350</v>
      </c>
      <c r="AI1109" s="17" cm="1">
        <f t="array" ref="AI1109">SUMPRODUCT(--(IFERROR(HOUR(Flights_2026_09_3033343536373456789101112[entry_hour]),-1)=HOUR(AF1109)),--(IFERROR(Flights_2026_09_3033343536373456789101112[entry_sector],"")=AG1109),--(IFERROR(Flights_2026_09_3033343536373456789101112[nfl],-1)&gt;=AH1109),--(IFERROR(Flights_2026_09_3033343536373456789101112[nfl],-1)&lt;=IF(AH1109=450,450,AH1109+9)))</f>
        <v>2</v>
      </c>
    </row>
    <row r="1110" spans="32:35" x14ac:dyDescent="0.2">
      <c r="AF1110" s="2">
        <v>0.91666666666666663</v>
      </c>
      <c r="AG1110" t="s">
        <v>745</v>
      </c>
      <c r="AH1110" s="17">
        <v>360</v>
      </c>
      <c r="AI1110" s="17" cm="1">
        <f t="array" ref="AI1110">SUMPRODUCT(--(IFERROR(HOUR(Flights_2026_09_3033343536373456789101112[entry_hour]),-1)=HOUR(AF1110)),--(IFERROR(Flights_2026_09_3033343536373456789101112[entry_sector],"")=AG1110),--(IFERROR(Flights_2026_09_3033343536373456789101112[nfl],-1)&gt;=AH1110),--(IFERROR(Flights_2026_09_3033343536373456789101112[nfl],-1)&lt;=IF(AH1110=450,450,AH1110+9)))</f>
        <v>0</v>
      </c>
    </row>
    <row r="1111" spans="32:35" x14ac:dyDescent="0.2">
      <c r="AF1111" s="2">
        <v>0.91666666666666663</v>
      </c>
      <c r="AG1111" t="s">
        <v>745</v>
      </c>
      <c r="AH1111" s="17">
        <v>370</v>
      </c>
      <c r="AI1111" s="17" cm="1">
        <f t="array" ref="AI1111">SUMPRODUCT(--(IFERROR(HOUR(Flights_2026_09_3033343536373456789101112[entry_hour]),-1)=HOUR(AF1111)),--(IFERROR(Flights_2026_09_3033343536373456789101112[entry_sector],"")=AG1111),--(IFERROR(Flights_2026_09_3033343536373456789101112[nfl],-1)&gt;=AH1111),--(IFERROR(Flights_2026_09_3033343536373456789101112[nfl],-1)&lt;=IF(AH1111=450,450,AH1111+9)))</f>
        <v>0</v>
      </c>
    </row>
    <row r="1112" spans="32:35" x14ac:dyDescent="0.2">
      <c r="AF1112" s="2">
        <v>0.91666666666666663</v>
      </c>
      <c r="AG1112" t="s">
        <v>745</v>
      </c>
      <c r="AH1112" s="17">
        <v>380</v>
      </c>
      <c r="AI1112" s="17" cm="1">
        <f t="array" ref="AI1112">SUMPRODUCT(--(IFERROR(HOUR(Flights_2026_09_3033343536373456789101112[entry_hour]),-1)=HOUR(AF1112)),--(IFERROR(Flights_2026_09_3033343536373456789101112[entry_sector],"")=AG1112),--(IFERROR(Flights_2026_09_3033343536373456789101112[nfl],-1)&gt;=AH1112),--(IFERROR(Flights_2026_09_3033343536373456789101112[nfl],-1)&lt;=IF(AH1112=450,450,AH1112+9)))</f>
        <v>0</v>
      </c>
    </row>
    <row r="1113" spans="32:35" x14ac:dyDescent="0.2">
      <c r="AF1113" s="2">
        <v>0.91666666666666663</v>
      </c>
      <c r="AG1113" t="s">
        <v>745</v>
      </c>
      <c r="AH1113" s="17">
        <v>390</v>
      </c>
      <c r="AI1113" s="17" cm="1">
        <f t="array" ref="AI1113">SUMPRODUCT(--(IFERROR(HOUR(Flights_2026_09_3033343536373456789101112[entry_hour]),-1)=HOUR(AF1113)),--(IFERROR(Flights_2026_09_3033343536373456789101112[entry_sector],"")=AG1113),--(IFERROR(Flights_2026_09_3033343536373456789101112[nfl],-1)&gt;=AH1113),--(IFERROR(Flights_2026_09_3033343536373456789101112[nfl],-1)&lt;=IF(AH1113=450,450,AH1113+9)))</f>
        <v>0</v>
      </c>
    </row>
    <row r="1114" spans="32:35" x14ac:dyDescent="0.2">
      <c r="AF1114" s="2">
        <v>0.91666666666666663</v>
      </c>
      <c r="AG1114" t="s">
        <v>745</v>
      </c>
      <c r="AH1114" s="17">
        <v>400</v>
      </c>
      <c r="AI1114" s="17" cm="1">
        <f t="array" ref="AI1114">SUMPRODUCT(--(IFERROR(HOUR(Flights_2026_09_3033343536373456789101112[entry_hour]),-1)=HOUR(AF1114)),--(IFERROR(Flights_2026_09_3033343536373456789101112[entry_sector],"")=AG1114),--(IFERROR(Flights_2026_09_3033343536373456789101112[nfl],-1)&gt;=AH1114),--(IFERROR(Flights_2026_09_3033343536373456789101112[nfl],-1)&lt;=IF(AH1114=450,450,AH1114+9)))</f>
        <v>0</v>
      </c>
    </row>
    <row r="1115" spans="32:35" x14ac:dyDescent="0.2">
      <c r="AF1115" s="2">
        <v>0.91666666666666663</v>
      </c>
      <c r="AG1115" t="s">
        <v>745</v>
      </c>
      <c r="AH1115" s="17">
        <v>410</v>
      </c>
      <c r="AI1115" s="17" cm="1">
        <f t="array" ref="AI1115">SUMPRODUCT(--(IFERROR(HOUR(Flights_2026_09_3033343536373456789101112[entry_hour]),-1)=HOUR(AF1115)),--(IFERROR(Flights_2026_09_3033343536373456789101112[entry_sector],"")=AG1115),--(IFERROR(Flights_2026_09_3033343536373456789101112[nfl],-1)&gt;=AH1115),--(IFERROR(Flights_2026_09_3033343536373456789101112[nfl],-1)&lt;=IF(AH1115=450,450,AH1115+9)))</f>
        <v>0</v>
      </c>
    </row>
    <row r="1116" spans="32:35" x14ac:dyDescent="0.2">
      <c r="AF1116" s="2">
        <v>0.91666666666666663</v>
      </c>
      <c r="AG1116" t="s">
        <v>745</v>
      </c>
      <c r="AH1116" s="17">
        <v>420</v>
      </c>
      <c r="AI1116" s="17" cm="1">
        <f t="array" ref="AI1116">SUMPRODUCT(--(IFERROR(HOUR(Flights_2026_09_3033343536373456789101112[entry_hour]),-1)=HOUR(AF1116)),--(IFERROR(Flights_2026_09_3033343536373456789101112[entry_sector],"")=AG1116),--(IFERROR(Flights_2026_09_3033343536373456789101112[nfl],-1)&gt;=AH1116),--(IFERROR(Flights_2026_09_3033343536373456789101112[nfl],-1)&lt;=IF(AH1116=450,450,AH1116+9)))</f>
        <v>0</v>
      </c>
    </row>
    <row r="1117" spans="32:35" x14ac:dyDescent="0.2">
      <c r="AF1117" s="2">
        <v>0.91666666666666663</v>
      </c>
      <c r="AG1117" t="s">
        <v>745</v>
      </c>
      <c r="AH1117" s="17">
        <v>430</v>
      </c>
      <c r="AI1117" s="17" cm="1">
        <f t="array" ref="AI1117">SUMPRODUCT(--(IFERROR(HOUR(Flights_2026_09_3033343536373456789101112[entry_hour]),-1)=HOUR(AF1117)),--(IFERROR(Flights_2026_09_3033343536373456789101112[entry_sector],"")=AG1117),--(IFERROR(Flights_2026_09_3033343536373456789101112[nfl],-1)&gt;=AH1117),--(IFERROR(Flights_2026_09_3033343536373456789101112[nfl],-1)&lt;=IF(AH1117=450,450,AH1117+9)))</f>
        <v>0</v>
      </c>
    </row>
    <row r="1118" spans="32:35" x14ac:dyDescent="0.2">
      <c r="AF1118" s="2">
        <v>0.91666666666666663</v>
      </c>
      <c r="AG1118" t="s">
        <v>745</v>
      </c>
      <c r="AH1118" s="17">
        <v>440</v>
      </c>
      <c r="AI1118" s="17" cm="1">
        <f t="array" ref="AI1118">SUMPRODUCT(--(IFERROR(HOUR(Flights_2026_09_3033343536373456789101112[entry_hour]),-1)=HOUR(AF1118)),--(IFERROR(Flights_2026_09_3033343536373456789101112[entry_sector],"")=AG1118),--(IFERROR(Flights_2026_09_3033343536373456789101112[nfl],-1)&gt;=AH1118),--(IFERROR(Flights_2026_09_3033343536373456789101112[nfl],-1)&lt;=IF(AH1118=450,450,AH1118+9)))</f>
        <v>0</v>
      </c>
    </row>
    <row r="1119" spans="32:35" x14ac:dyDescent="0.2">
      <c r="AF1119" s="2">
        <v>0.91666666666666663</v>
      </c>
      <c r="AG1119" t="s">
        <v>745</v>
      </c>
      <c r="AH1119" s="17">
        <v>450</v>
      </c>
      <c r="AI1119" s="17" cm="1">
        <f t="array" ref="AI1119">SUMPRODUCT(--(IFERROR(HOUR(Flights_2026_09_3033343536373456789101112[entry_hour]),-1)=HOUR(AF1119)),--(IFERROR(Flights_2026_09_3033343536373456789101112[entry_sector],"")=AG1119),--(IFERROR(Flights_2026_09_3033343536373456789101112[nfl],-1)&gt;=AH1119),--(IFERROR(Flights_2026_09_3033343536373456789101112[nfl],-1)&lt;=IF(AH1119=450,450,AH1119+9)))</f>
        <v>0</v>
      </c>
    </row>
    <row r="1120" spans="32:35" x14ac:dyDescent="0.2">
      <c r="AF1120" s="2">
        <v>0.91666666666666663</v>
      </c>
      <c r="AG1120" t="s">
        <v>840</v>
      </c>
      <c r="AH1120" s="17">
        <v>200</v>
      </c>
      <c r="AI1120" s="17" cm="1">
        <f t="array" ref="AI1120">SUMPRODUCT(--(IFERROR(HOUR(Flights_2026_09_3033343536373456789101112[entry_hour]),-1)=HOUR(AF1120)),--(IFERROR(Flights_2026_09_3033343536373456789101112[entry_sector],"")=AG1120),--(IFERROR(Flights_2026_09_3033343536373456789101112[nfl],-1)&gt;=AH1120),--(IFERROR(Flights_2026_09_3033343536373456789101112[nfl],-1)&lt;=IF(AH1120=450,450,AH1120+9)))</f>
        <v>0</v>
      </c>
    </row>
    <row r="1121" spans="32:35" x14ac:dyDescent="0.2">
      <c r="AF1121" s="2">
        <v>0.91666666666666663</v>
      </c>
      <c r="AG1121" t="s">
        <v>840</v>
      </c>
      <c r="AH1121" s="17">
        <v>210</v>
      </c>
      <c r="AI1121" s="17" cm="1">
        <f t="array" ref="AI1121">SUMPRODUCT(--(IFERROR(HOUR(Flights_2026_09_3033343536373456789101112[entry_hour]),-1)=HOUR(AF1121)),--(IFERROR(Flights_2026_09_3033343536373456789101112[entry_sector],"")=AG1121),--(IFERROR(Flights_2026_09_3033343536373456789101112[nfl],-1)&gt;=AH1121),--(IFERROR(Flights_2026_09_3033343536373456789101112[nfl],-1)&lt;=IF(AH1121=450,450,AH1121+9)))</f>
        <v>0</v>
      </c>
    </row>
    <row r="1122" spans="32:35" x14ac:dyDescent="0.2">
      <c r="AF1122" s="2">
        <v>0.91666666666666663</v>
      </c>
      <c r="AG1122" t="s">
        <v>840</v>
      </c>
      <c r="AH1122" s="17">
        <v>220</v>
      </c>
      <c r="AI1122" s="17" cm="1">
        <f t="array" ref="AI1122">SUMPRODUCT(--(IFERROR(HOUR(Flights_2026_09_3033343536373456789101112[entry_hour]),-1)=HOUR(AF1122)),--(IFERROR(Flights_2026_09_3033343536373456789101112[entry_sector],"")=AG1122),--(IFERROR(Flights_2026_09_3033343536373456789101112[nfl],-1)&gt;=AH1122),--(IFERROR(Flights_2026_09_3033343536373456789101112[nfl],-1)&lt;=IF(AH1122=450,450,AH1122+9)))</f>
        <v>0</v>
      </c>
    </row>
    <row r="1123" spans="32:35" x14ac:dyDescent="0.2">
      <c r="AF1123" s="2">
        <v>0.91666666666666663</v>
      </c>
      <c r="AG1123" t="s">
        <v>840</v>
      </c>
      <c r="AH1123" s="17">
        <v>230</v>
      </c>
      <c r="AI1123" s="17" cm="1">
        <f t="array" ref="AI1123">SUMPRODUCT(--(IFERROR(HOUR(Flights_2026_09_3033343536373456789101112[entry_hour]),-1)=HOUR(AF1123)),--(IFERROR(Flights_2026_09_3033343536373456789101112[entry_sector],"")=AG1123),--(IFERROR(Flights_2026_09_3033343536373456789101112[nfl],-1)&gt;=AH1123),--(IFERROR(Flights_2026_09_3033343536373456789101112[nfl],-1)&lt;=IF(AH1123=450,450,AH1123+9)))</f>
        <v>0</v>
      </c>
    </row>
    <row r="1124" spans="32:35" x14ac:dyDescent="0.2">
      <c r="AF1124" s="2">
        <v>0.91666666666666663</v>
      </c>
      <c r="AG1124" t="s">
        <v>840</v>
      </c>
      <c r="AH1124" s="17">
        <v>240</v>
      </c>
      <c r="AI1124" s="17" cm="1">
        <f t="array" ref="AI1124">SUMPRODUCT(--(IFERROR(HOUR(Flights_2026_09_3033343536373456789101112[entry_hour]),-1)=HOUR(AF1124)),--(IFERROR(Flights_2026_09_3033343536373456789101112[entry_sector],"")=AG1124),--(IFERROR(Flights_2026_09_3033343536373456789101112[nfl],-1)&gt;=AH1124),--(IFERROR(Flights_2026_09_3033343536373456789101112[nfl],-1)&lt;=IF(AH1124=450,450,AH1124+9)))</f>
        <v>0</v>
      </c>
    </row>
    <row r="1125" spans="32:35" x14ac:dyDescent="0.2">
      <c r="AF1125" s="2">
        <v>0.91666666666666663</v>
      </c>
      <c r="AG1125" t="s">
        <v>840</v>
      </c>
      <c r="AH1125" s="17">
        <v>250</v>
      </c>
      <c r="AI1125" s="17" cm="1">
        <f t="array" ref="AI1125">SUMPRODUCT(--(IFERROR(HOUR(Flights_2026_09_3033343536373456789101112[entry_hour]),-1)=HOUR(AF1125)),--(IFERROR(Flights_2026_09_3033343536373456789101112[entry_sector],"")=AG1125),--(IFERROR(Flights_2026_09_3033343536373456789101112[nfl],-1)&gt;=AH1125),--(IFERROR(Flights_2026_09_3033343536373456789101112[nfl],-1)&lt;=IF(AH1125=450,450,AH1125+9)))</f>
        <v>0</v>
      </c>
    </row>
    <row r="1126" spans="32:35" x14ac:dyDescent="0.2">
      <c r="AF1126" s="2">
        <v>0.91666666666666663</v>
      </c>
      <c r="AG1126" t="s">
        <v>840</v>
      </c>
      <c r="AH1126" s="17">
        <v>260</v>
      </c>
      <c r="AI1126" s="17" cm="1">
        <f t="array" ref="AI1126">SUMPRODUCT(--(IFERROR(HOUR(Flights_2026_09_3033343536373456789101112[entry_hour]),-1)=HOUR(AF1126)),--(IFERROR(Flights_2026_09_3033343536373456789101112[entry_sector],"")=AG1126),--(IFERROR(Flights_2026_09_3033343536373456789101112[nfl],-1)&gt;=AH1126),--(IFERROR(Flights_2026_09_3033343536373456789101112[nfl],-1)&lt;=IF(AH1126=450,450,AH1126+9)))</f>
        <v>0</v>
      </c>
    </row>
    <row r="1127" spans="32:35" x14ac:dyDescent="0.2">
      <c r="AF1127" s="2">
        <v>0.91666666666666663</v>
      </c>
      <c r="AG1127" t="s">
        <v>840</v>
      </c>
      <c r="AH1127" s="17">
        <v>270</v>
      </c>
      <c r="AI1127" s="17" cm="1">
        <f t="array" ref="AI1127">SUMPRODUCT(--(IFERROR(HOUR(Flights_2026_09_3033343536373456789101112[entry_hour]),-1)=HOUR(AF1127)),--(IFERROR(Flights_2026_09_3033343536373456789101112[entry_sector],"")=AG1127),--(IFERROR(Flights_2026_09_3033343536373456789101112[nfl],-1)&gt;=AH1127),--(IFERROR(Flights_2026_09_3033343536373456789101112[nfl],-1)&lt;=IF(AH1127=450,450,AH1127+9)))</f>
        <v>0</v>
      </c>
    </row>
    <row r="1128" spans="32:35" x14ac:dyDescent="0.2">
      <c r="AF1128" s="2">
        <v>0.91666666666666663</v>
      </c>
      <c r="AG1128" t="s">
        <v>840</v>
      </c>
      <c r="AH1128" s="17">
        <v>280</v>
      </c>
      <c r="AI1128" s="17" cm="1">
        <f t="array" ref="AI1128">SUMPRODUCT(--(IFERROR(HOUR(Flights_2026_09_3033343536373456789101112[entry_hour]),-1)=HOUR(AF1128)),--(IFERROR(Flights_2026_09_3033343536373456789101112[entry_sector],"")=AG1128),--(IFERROR(Flights_2026_09_3033343536373456789101112[nfl],-1)&gt;=AH1128),--(IFERROR(Flights_2026_09_3033343536373456789101112[nfl],-1)&lt;=IF(AH1128=450,450,AH1128+9)))</f>
        <v>0</v>
      </c>
    </row>
    <row r="1129" spans="32:35" x14ac:dyDescent="0.2">
      <c r="AF1129" s="2">
        <v>0.91666666666666663</v>
      </c>
      <c r="AG1129" t="s">
        <v>840</v>
      </c>
      <c r="AH1129" s="17">
        <v>290</v>
      </c>
      <c r="AI1129" s="17" cm="1">
        <f t="array" ref="AI1129">SUMPRODUCT(--(IFERROR(HOUR(Flights_2026_09_3033343536373456789101112[entry_hour]),-1)=HOUR(AF1129)),--(IFERROR(Flights_2026_09_3033343536373456789101112[entry_sector],"")=AG1129),--(IFERROR(Flights_2026_09_3033343536373456789101112[nfl],-1)&gt;=AH1129),--(IFERROR(Flights_2026_09_3033343536373456789101112[nfl],-1)&lt;=IF(AH1129=450,450,AH1129+9)))</f>
        <v>0</v>
      </c>
    </row>
    <row r="1130" spans="32:35" x14ac:dyDescent="0.2">
      <c r="AF1130" s="2">
        <v>0.91666666666666663</v>
      </c>
      <c r="AG1130" t="s">
        <v>840</v>
      </c>
      <c r="AH1130" s="17">
        <v>300</v>
      </c>
      <c r="AI1130" s="17" cm="1">
        <f t="array" ref="AI1130">SUMPRODUCT(--(IFERROR(HOUR(Flights_2026_09_3033343536373456789101112[entry_hour]),-1)=HOUR(AF1130)),--(IFERROR(Flights_2026_09_3033343536373456789101112[entry_sector],"")=AG1130),--(IFERROR(Flights_2026_09_3033343536373456789101112[nfl],-1)&gt;=AH1130),--(IFERROR(Flights_2026_09_3033343536373456789101112[nfl],-1)&lt;=IF(AH1130=450,450,AH1130+9)))</f>
        <v>0</v>
      </c>
    </row>
    <row r="1131" spans="32:35" x14ac:dyDescent="0.2">
      <c r="AF1131" s="2">
        <v>0.91666666666666663</v>
      </c>
      <c r="AG1131" t="s">
        <v>840</v>
      </c>
      <c r="AH1131" s="17">
        <v>310</v>
      </c>
      <c r="AI1131" s="17" cm="1">
        <f t="array" ref="AI1131">SUMPRODUCT(--(IFERROR(HOUR(Flights_2026_09_3033343536373456789101112[entry_hour]),-1)=HOUR(AF1131)),--(IFERROR(Flights_2026_09_3033343536373456789101112[entry_sector],"")=AG1131),--(IFERROR(Flights_2026_09_3033343536373456789101112[nfl],-1)&gt;=AH1131),--(IFERROR(Flights_2026_09_3033343536373456789101112[nfl],-1)&lt;=IF(AH1131=450,450,AH1131+9)))</f>
        <v>0</v>
      </c>
    </row>
    <row r="1132" spans="32:35" x14ac:dyDescent="0.2">
      <c r="AF1132" s="2">
        <v>0.91666666666666663</v>
      </c>
      <c r="AG1132" t="s">
        <v>840</v>
      </c>
      <c r="AH1132" s="17">
        <v>320</v>
      </c>
      <c r="AI1132" s="17" cm="1">
        <f t="array" ref="AI1132">SUMPRODUCT(--(IFERROR(HOUR(Flights_2026_09_3033343536373456789101112[entry_hour]),-1)=HOUR(AF1132)),--(IFERROR(Flights_2026_09_3033343536373456789101112[entry_sector],"")=AG1132),--(IFERROR(Flights_2026_09_3033343536373456789101112[nfl],-1)&gt;=AH1132),--(IFERROR(Flights_2026_09_3033343536373456789101112[nfl],-1)&lt;=IF(AH1132=450,450,AH1132+9)))</f>
        <v>0</v>
      </c>
    </row>
    <row r="1133" spans="32:35" x14ac:dyDescent="0.2">
      <c r="AF1133" s="2">
        <v>0.91666666666666663</v>
      </c>
      <c r="AG1133" t="s">
        <v>840</v>
      </c>
      <c r="AH1133" s="17">
        <v>330</v>
      </c>
      <c r="AI1133" s="17" cm="1">
        <f t="array" ref="AI1133">SUMPRODUCT(--(IFERROR(HOUR(Flights_2026_09_3033343536373456789101112[entry_hour]),-1)=HOUR(AF1133)),--(IFERROR(Flights_2026_09_3033343536373456789101112[entry_sector],"")=AG1133),--(IFERROR(Flights_2026_09_3033343536373456789101112[nfl],-1)&gt;=AH1133),--(IFERROR(Flights_2026_09_3033343536373456789101112[nfl],-1)&lt;=IF(AH1133=450,450,AH1133+9)))</f>
        <v>0</v>
      </c>
    </row>
    <row r="1134" spans="32:35" x14ac:dyDescent="0.2">
      <c r="AF1134" s="2">
        <v>0.91666666666666663</v>
      </c>
      <c r="AG1134" t="s">
        <v>840</v>
      </c>
      <c r="AH1134" s="17">
        <v>340</v>
      </c>
      <c r="AI1134" s="17" cm="1">
        <f t="array" ref="AI1134">SUMPRODUCT(--(IFERROR(HOUR(Flights_2026_09_3033343536373456789101112[entry_hour]),-1)=HOUR(AF1134)),--(IFERROR(Flights_2026_09_3033343536373456789101112[entry_sector],"")=AG1134),--(IFERROR(Flights_2026_09_3033343536373456789101112[nfl],-1)&gt;=AH1134),--(IFERROR(Flights_2026_09_3033343536373456789101112[nfl],-1)&lt;=IF(AH1134=450,450,AH1134+9)))</f>
        <v>0</v>
      </c>
    </row>
    <row r="1135" spans="32:35" x14ac:dyDescent="0.2">
      <c r="AF1135" s="2">
        <v>0.91666666666666663</v>
      </c>
      <c r="AG1135" t="s">
        <v>840</v>
      </c>
      <c r="AH1135" s="17">
        <v>350</v>
      </c>
      <c r="AI1135" s="17" cm="1">
        <f t="array" ref="AI1135">SUMPRODUCT(--(IFERROR(HOUR(Flights_2026_09_3033343536373456789101112[entry_hour]),-1)=HOUR(AF1135)),--(IFERROR(Flights_2026_09_3033343536373456789101112[entry_sector],"")=AG1135),--(IFERROR(Flights_2026_09_3033343536373456789101112[nfl],-1)&gt;=AH1135),--(IFERROR(Flights_2026_09_3033343536373456789101112[nfl],-1)&lt;=IF(AH1135=450,450,AH1135+9)))</f>
        <v>1</v>
      </c>
    </row>
    <row r="1136" spans="32:35" x14ac:dyDescent="0.2">
      <c r="AF1136" s="2">
        <v>0.91666666666666663</v>
      </c>
      <c r="AG1136" t="s">
        <v>840</v>
      </c>
      <c r="AH1136" s="17">
        <v>360</v>
      </c>
      <c r="AI1136" s="17" cm="1">
        <f t="array" ref="AI1136">SUMPRODUCT(--(IFERROR(HOUR(Flights_2026_09_3033343536373456789101112[entry_hour]),-1)=HOUR(AF1136)),--(IFERROR(Flights_2026_09_3033343536373456789101112[entry_sector],"")=AG1136),--(IFERROR(Flights_2026_09_3033343536373456789101112[nfl],-1)&gt;=AH1136),--(IFERROR(Flights_2026_09_3033343536373456789101112[nfl],-1)&lt;=IF(AH1136=450,450,AH1136+9)))</f>
        <v>0</v>
      </c>
    </row>
    <row r="1137" spans="32:35" x14ac:dyDescent="0.2">
      <c r="AF1137" s="2">
        <v>0.91666666666666663</v>
      </c>
      <c r="AG1137" t="s">
        <v>840</v>
      </c>
      <c r="AH1137" s="17">
        <v>370</v>
      </c>
      <c r="AI1137" s="17" cm="1">
        <f t="array" ref="AI1137">SUMPRODUCT(--(IFERROR(HOUR(Flights_2026_09_3033343536373456789101112[entry_hour]),-1)=HOUR(AF1137)),--(IFERROR(Flights_2026_09_3033343536373456789101112[entry_sector],"")=AG1137),--(IFERROR(Flights_2026_09_3033343536373456789101112[nfl],-1)&gt;=AH1137),--(IFERROR(Flights_2026_09_3033343536373456789101112[nfl],-1)&lt;=IF(AH1137=450,450,AH1137+9)))</f>
        <v>1</v>
      </c>
    </row>
    <row r="1138" spans="32:35" x14ac:dyDescent="0.2">
      <c r="AF1138" s="2">
        <v>0.91666666666666663</v>
      </c>
      <c r="AG1138" t="s">
        <v>840</v>
      </c>
      <c r="AH1138" s="17">
        <v>380</v>
      </c>
      <c r="AI1138" s="17" cm="1">
        <f t="array" ref="AI1138">SUMPRODUCT(--(IFERROR(HOUR(Flights_2026_09_3033343536373456789101112[entry_hour]),-1)=HOUR(AF1138)),--(IFERROR(Flights_2026_09_3033343536373456789101112[entry_sector],"")=AG1138),--(IFERROR(Flights_2026_09_3033343536373456789101112[nfl],-1)&gt;=AH1138),--(IFERROR(Flights_2026_09_3033343536373456789101112[nfl],-1)&lt;=IF(AH1138=450,450,AH1138+9)))</f>
        <v>0</v>
      </c>
    </row>
    <row r="1139" spans="32:35" x14ac:dyDescent="0.2">
      <c r="AF1139" s="2">
        <v>0.91666666666666663</v>
      </c>
      <c r="AG1139" t="s">
        <v>840</v>
      </c>
      <c r="AH1139" s="17">
        <v>390</v>
      </c>
      <c r="AI1139" s="17" cm="1">
        <f t="array" ref="AI1139">SUMPRODUCT(--(IFERROR(HOUR(Flights_2026_09_3033343536373456789101112[entry_hour]),-1)=HOUR(AF1139)),--(IFERROR(Flights_2026_09_3033343536373456789101112[entry_sector],"")=AG1139),--(IFERROR(Flights_2026_09_3033343536373456789101112[nfl],-1)&gt;=AH1139),--(IFERROR(Flights_2026_09_3033343536373456789101112[nfl],-1)&lt;=IF(AH1139=450,450,AH1139+9)))</f>
        <v>0</v>
      </c>
    </row>
    <row r="1140" spans="32:35" x14ac:dyDescent="0.2">
      <c r="AF1140" s="2">
        <v>0.91666666666666663</v>
      </c>
      <c r="AG1140" t="s">
        <v>840</v>
      </c>
      <c r="AH1140" s="17">
        <v>400</v>
      </c>
      <c r="AI1140" s="17" cm="1">
        <f t="array" ref="AI1140">SUMPRODUCT(--(IFERROR(HOUR(Flights_2026_09_3033343536373456789101112[entry_hour]),-1)=HOUR(AF1140)),--(IFERROR(Flights_2026_09_3033343536373456789101112[entry_sector],"")=AG1140),--(IFERROR(Flights_2026_09_3033343536373456789101112[nfl],-1)&gt;=AH1140),--(IFERROR(Flights_2026_09_3033343536373456789101112[nfl],-1)&lt;=IF(AH1140=450,450,AH1140+9)))</f>
        <v>0</v>
      </c>
    </row>
    <row r="1141" spans="32:35" x14ac:dyDescent="0.2">
      <c r="AF1141" s="2">
        <v>0.91666666666666663</v>
      </c>
      <c r="AG1141" t="s">
        <v>840</v>
      </c>
      <c r="AH1141" s="17">
        <v>410</v>
      </c>
      <c r="AI1141" s="17" cm="1">
        <f t="array" ref="AI1141">SUMPRODUCT(--(IFERROR(HOUR(Flights_2026_09_3033343536373456789101112[entry_hour]),-1)=HOUR(AF1141)),--(IFERROR(Flights_2026_09_3033343536373456789101112[entry_sector],"")=AG1141),--(IFERROR(Flights_2026_09_3033343536373456789101112[nfl],-1)&gt;=AH1141),--(IFERROR(Flights_2026_09_3033343536373456789101112[nfl],-1)&lt;=IF(AH1141=450,450,AH1141+9)))</f>
        <v>0</v>
      </c>
    </row>
    <row r="1142" spans="32:35" x14ac:dyDescent="0.2">
      <c r="AF1142" s="2">
        <v>0.91666666666666663</v>
      </c>
      <c r="AG1142" t="s">
        <v>840</v>
      </c>
      <c r="AH1142" s="17">
        <v>420</v>
      </c>
      <c r="AI1142" s="17" cm="1">
        <f t="array" ref="AI1142">SUMPRODUCT(--(IFERROR(HOUR(Flights_2026_09_3033343536373456789101112[entry_hour]),-1)=HOUR(AF1142)),--(IFERROR(Flights_2026_09_3033343536373456789101112[entry_sector],"")=AG1142),--(IFERROR(Flights_2026_09_3033343536373456789101112[nfl],-1)&gt;=AH1142),--(IFERROR(Flights_2026_09_3033343536373456789101112[nfl],-1)&lt;=IF(AH1142=450,450,AH1142+9)))</f>
        <v>0</v>
      </c>
    </row>
    <row r="1143" spans="32:35" x14ac:dyDescent="0.2">
      <c r="AF1143" s="2">
        <v>0.91666666666666663</v>
      </c>
      <c r="AG1143" t="s">
        <v>840</v>
      </c>
      <c r="AH1143" s="17">
        <v>430</v>
      </c>
      <c r="AI1143" s="17" cm="1">
        <f t="array" ref="AI1143">SUMPRODUCT(--(IFERROR(HOUR(Flights_2026_09_3033343536373456789101112[entry_hour]),-1)=HOUR(AF1143)),--(IFERROR(Flights_2026_09_3033343536373456789101112[entry_sector],"")=AG1143),--(IFERROR(Flights_2026_09_3033343536373456789101112[nfl],-1)&gt;=AH1143),--(IFERROR(Flights_2026_09_3033343536373456789101112[nfl],-1)&lt;=IF(AH1143=450,450,AH1143+9)))</f>
        <v>0</v>
      </c>
    </row>
    <row r="1144" spans="32:35" x14ac:dyDescent="0.2">
      <c r="AF1144" s="2">
        <v>0.91666666666666663</v>
      </c>
      <c r="AG1144" t="s">
        <v>840</v>
      </c>
      <c r="AH1144" s="17">
        <v>440</v>
      </c>
      <c r="AI1144" s="17" cm="1">
        <f t="array" ref="AI1144">SUMPRODUCT(--(IFERROR(HOUR(Flights_2026_09_3033343536373456789101112[entry_hour]),-1)=HOUR(AF1144)),--(IFERROR(Flights_2026_09_3033343536373456789101112[entry_sector],"")=AG1144),--(IFERROR(Flights_2026_09_3033343536373456789101112[nfl],-1)&gt;=AH1144),--(IFERROR(Flights_2026_09_3033343536373456789101112[nfl],-1)&lt;=IF(AH1144=450,450,AH1144+9)))</f>
        <v>0</v>
      </c>
    </row>
    <row r="1145" spans="32:35" x14ac:dyDescent="0.2">
      <c r="AF1145" s="2">
        <v>0.91666666666666663</v>
      </c>
      <c r="AG1145" t="s">
        <v>840</v>
      </c>
      <c r="AH1145" s="17">
        <v>450</v>
      </c>
      <c r="AI1145" s="17" cm="1">
        <f t="array" ref="AI1145">SUMPRODUCT(--(IFERROR(HOUR(Flights_2026_09_3033343536373456789101112[entry_hour]),-1)=HOUR(AF1145)),--(IFERROR(Flights_2026_09_3033343536373456789101112[entry_sector],"")=AG1145),--(IFERROR(Flights_2026_09_3033343536373456789101112[nfl],-1)&gt;=AH1145),--(IFERROR(Flights_2026_09_3033343536373456789101112[nfl],-1)&lt;=IF(AH1145=450,450,AH1145+9)))</f>
        <v>0</v>
      </c>
    </row>
    <row r="1146" spans="32:35" x14ac:dyDescent="0.2">
      <c r="AF1146" s="2">
        <v>0.91666666666666663</v>
      </c>
      <c r="AG1146" t="s">
        <v>747</v>
      </c>
      <c r="AH1146" s="17">
        <v>200</v>
      </c>
      <c r="AI1146" s="17" cm="1">
        <f t="array" ref="AI1146">SUMPRODUCT(--(IFERROR(HOUR(Flights_2026_09_3033343536373456789101112[entry_hour]),-1)=HOUR(AF1146)),--(IFERROR(Flights_2026_09_3033343536373456789101112[entry_sector],"")=AG1146),--(IFERROR(Flights_2026_09_3033343536373456789101112[nfl],-1)&gt;=AH1146),--(IFERROR(Flights_2026_09_3033343536373456789101112[nfl],-1)&lt;=IF(AH1146=450,450,AH1146+9)))</f>
        <v>0</v>
      </c>
    </row>
    <row r="1147" spans="32:35" x14ac:dyDescent="0.2">
      <c r="AF1147" s="2">
        <v>0.91666666666666663</v>
      </c>
      <c r="AG1147" t="s">
        <v>747</v>
      </c>
      <c r="AH1147" s="17">
        <v>210</v>
      </c>
      <c r="AI1147" s="17" cm="1">
        <f t="array" ref="AI1147">SUMPRODUCT(--(IFERROR(HOUR(Flights_2026_09_3033343536373456789101112[entry_hour]),-1)=HOUR(AF1147)),--(IFERROR(Flights_2026_09_3033343536373456789101112[entry_sector],"")=AG1147),--(IFERROR(Flights_2026_09_3033343536373456789101112[nfl],-1)&gt;=AH1147),--(IFERROR(Flights_2026_09_3033343536373456789101112[nfl],-1)&lt;=IF(AH1147=450,450,AH1147+9)))</f>
        <v>0</v>
      </c>
    </row>
    <row r="1148" spans="32:35" x14ac:dyDescent="0.2">
      <c r="AF1148" s="2">
        <v>0.91666666666666663</v>
      </c>
      <c r="AG1148" t="s">
        <v>747</v>
      </c>
      <c r="AH1148" s="17">
        <v>220</v>
      </c>
      <c r="AI1148" s="17" cm="1">
        <f t="array" ref="AI1148">SUMPRODUCT(--(IFERROR(HOUR(Flights_2026_09_3033343536373456789101112[entry_hour]),-1)=HOUR(AF1148)),--(IFERROR(Flights_2026_09_3033343536373456789101112[entry_sector],"")=AG1148),--(IFERROR(Flights_2026_09_3033343536373456789101112[nfl],-1)&gt;=AH1148),--(IFERROR(Flights_2026_09_3033343536373456789101112[nfl],-1)&lt;=IF(AH1148=450,450,AH1148+9)))</f>
        <v>0</v>
      </c>
    </row>
    <row r="1149" spans="32:35" x14ac:dyDescent="0.2">
      <c r="AF1149" s="2">
        <v>0.91666666666666663</v>
      </c>
      <c r="AG1149" t="s">
        <v>747</v>
      </c>
      <c r="AH1149" s="17">
        <v>230</v>
      </c>
      <c r="AI1149" s="17" cm="1">
        <f t="array" ref="AI1149">SUMPRODUCT(--(IFERROR(HOUR(Flights_2026_09_3033343536373456789101112[entry_hour]),-1)=HOUR(AF1149)),--(IFERROR(Flights_2026_09_3033343536373456789101112[entry_sector],"")=AG1149),--(IFERROR(Flights_2026_09_3033343536373456789101112[nfl],-1)&gt;=AH1149),--(IFERROR(Flights_2026_09_3033343536373456789101112[nfl],-1)&lt;=IF(AH1149=450,450,AH1149+9)))</f>
        <v>0</v>
      </c>
    </row>
    <row r="1150" spans="32:35" x14ac:dyDescent="0.2">
      <c r="AF1150" s="2">
        <v>0.91666666666666663</v>
      </c>
      <c r="AG1150" t="s">
        <v>747</v>
      </c>
      <c r="AH1150" s="17">
        <v>240</v>
      </c>
      <c r="AI1150" s="17" cm="1">
        <f t="array" ref="AI1150">SUMPRODUCT(--(IFERROR(HOUR(Flights_2026_09_3033343536373456789101112[entry_hour]),-1)=HOUR(AF1150)),--(IFERROR(Flights_2026_09_3033343536373456789101112[entry_sector],"")=AG1150),--(IFERROR(Flights_2026_09_3033343536373456789101112[nfl],-1)&gt;=AH1150),--(IFERROR(Flights_2026_09_3033343536373456789101112[nfl],-1)&lt;=IF(AH1150=450,450,AH1150+9)))</f>
        <v>0</v>
      </c>
    </row>
    <row r="1151" spans="32:35" x14ac:dyDescent="0.2">
      <c r="AF1151" s="2">
        <v>0.91666666666666663</v>
      </c>
      <c r="AG1151" t="s">
        <v>747</v>
      </c>
      <c r="AH1151" s="17">
        <v>250</v>
      </c>
      <c r="AI1151" s="17" cm="1">
        <f t="array" ref="AI1151">SUMPRODUCT(--(IFERROR(HOUR(Flights_2026_09_3033343536373456789101112[entry_hour]),-1)=HOUR(AF1151)),--(IFERROR(Flights_2026_09_3033343536373456789101112[entry_sector],"")=AG1151),--(IFERROR(Flights_2026_09_3033343536373456789101112[nfl],-1)&gt;=AH1151),--(IFERROR(Flights_2026_09_3033343536373456789101112[nfl],-1)&lt;=IF(AH1151=450,450,AH1151+9)))</f>
        <v>0</v>
      </c>
    </row>
    <row r="1152" spans="32:35" x14ac:dyDescent="0.2">
      <c r="AF1152" s="2">
        <v>0.91666666666666663</v>
      </c>
      <c r="AG1152" t="s">
        <v>747</v>
      </c>
      <c r="AH1152" s="17">
        <v>260</v>
      </c>
      <c r="AI1152" s="17" cm="1">
        <f t="array" ref="AI1152">SUMPRODUCT(--(IFERROR(HOUR(Flights_2026_09_3033343536373456789101112[entry_hour]),-1)=HOUR(AF1152)),--(IFERROR(Flights_2026_09_3033343536373456789101112[entry_sector],"")=AG1152),--(IFERROR(Flights_2026_09_3033343536373456789101112[nfl],-1)&gt;=AH1152),--(IFERROR(Flights_2026_09_3033343536373456789101112[nfl],-1)&lt;=IF(AH1152=450,450,AH1152+9)))</f>
        <v>0</v>
      </c>
    </row>
    <row r="1153" spans="32:35" x14ac:dyDescent="0.2">
      <c r="AF1153" s="2">
        <v>0.91666666666666663</v>
      </c>
      <c r="AG1153" t="s">
        <v>747</v>
      </c>
      <c r="AH1153" s="17">
        <v>270</v>
      </c>
      <c r="AI1153" s="17" cm="1">
        <f t="array" ref="AI1153">SUMPRODUCT(--(IFERROR(HOUR(Flights_2026_09_3033343536373456789101112[entry_hour]),-1)=HOUR(AF1153)),--(IFERROR(Flights_2026_09_3033343536373456789101112[entry_sector],"")=AG1153),--(IFERROR(Flights_2026_09_3033343536373456789101112[nfl],-1)&gt;=AH1153),--(IFERROR(Flights_2026_09_3033343536373456789101112[nfl],-1)&lt;=IF(AH1153=450,450,AH1153+9)))</f>
        <v>0</v>
      </c>
    </row>
    <row r="1154" spans="32:35" x14ac:dyDescent="0.2">
      <c r="AF1154" s="2">
        <v>0.91666666666666663</v>
      </c>
      <c r="AG1154" t="s">
        <v>747</v>
      </c>
      <c r="AH1154" s="17">
        <v>280</v>
      </c>
      <c r="AI1154" s="17" cm="1">
        <f t="array" ref="AI1154">SUMPRODUCT(--(IFERROR(HOUR(Flights_2026_09_3033343536373456789101112[entry_hour]),-1)=HOUR(AF1154)),--(IFERROR(Flights_2026_09_3033343536373456789101112[entry_sector],"")=AG1154),--(IFERROR(Flights_2026_09_3033343536373456789101112[nfl],-1)&gt;=AH1154),--(IFERROR(Flights_2026_09_3033343536373456789101112[nfl],-1)&lt;=IF(AH1154=450,450,AH1154+9)))</f>
        <v>0</v>
      </c>
    </row>
    <row r="1155" spans="32:35" x14ac:dyDescent="0.2">
      <c r="AF1155" s="2">
        <v>0.91666666666666663</v>
      </c>
      <c r="AG1155" t="s">
        <v>747</v>
      </c>
      <c r="AH1155" s="17">
        <v>290</v>
      </c>
      <c r="AI1155" s="17" cm="1">
        <f t="array" ref="AI1155">SUMPRODUCT(--(IFERROR(HOUR(Flights_2026_09_3033343536373456789101112[entry_hour]),-1)=HOUR(AF1155)),--(IFERROR(Flights_2026_09_3033343536373456789101112[entry_sector],"")=AG1155),--(IFERROR(Flights_2026_09_3033343536373456789101112[nfl],-1)&gt;=AH1155),--(IFERROR(Flights_2026_09_3033343536373456789101112[nfl],-1)&lt;=IF(AH1155=450,450,AH1155+9)))</f>
        <v>0</v>
      </c>
    </row>
    <row r="1156" spans="32:35" x14ac:dyDescent="0.2">
      <c r="AF1156" s="2">
        <v>0.91666666666666663</v>
      </c>
      <c r="AG1156" t="s">
        <v>747</v>
      </c>
      <c r="AH1156" s="17">
        <v>300</v>
      </c>
      <c r="AI1156" s="17" cm="1">
        <f t="array" ref="AI1156">SUMPRODUCT(--(IFERROR(HOUR(Flights_2026_09_3033343536373456789101112[entry_hour]),-1)=HOUR(AF1156)),--(IFERROR(Flights_2026_09_3033343536373456789101112[entry_sector],"")=AG1156),--(IFERROR(Flights_2026_09_3033343536373456789101112[nfl],-1)&gt;=AH1156),--(IFERROR(Flights_2026_09_3033343536373456789101112[nfl],-1)&lt;=IF(AH1156=450,450,AH1156+9)))</f>
        <v>1</v>
      </c>
    </row>
    <row r="1157" spans="32:35" x14ac:dyDescent="0.2">
      <c r="AF1157" s="2">
        <v>0.91666666666666663</v>
      </c>
      <c r="AG1157" t="s">
        <v>747</v>
      </c>
      <c r="AH1157" s="17">
        <v>310</v>
      </c>
      <c r="AI1157" s="17" cm="1">
        <f t="array" ref="AI1157">SUMPRODUCT(--(IFERROR(HOUR(Flights_2026_09_3033343536373456789101112[entry_hour]),-1)=HOUR(AF1157)),--(IFERROR(Flights_2026_09_3033343536373456789101112[entry_sector],"")=AG1157),--(IFERROR(Flights_2026_09_3033343536373456789101112[nfl],-1)&gt;=AH1157),--(IFERROR(Flights_2026_09_3033343536373456789101112[nfl],-1)&lt;=IF(AH1157=450,450,AH1157+9)))</f>
        <v>0</v>
      </c>
    </row>
    <row r="1158" spans="32:35" x14ac:dyDescent="0.2">
      <c r="AF1158" s="2">
        <v>0.91666666666666663</v>
      </c>
      <c r="AG1158" t="s">
        <v>747</v>
      </c>
      <c r="AH1158" s="17">
        <v>320</v>
      </c>
      <c r="AI1158" s="17" cm="1">
        <f t="array" ref="AI1158">SUMPRODUCT(--(IFERROR(HOUR(Flights_2026_09_3033343536373456789101112[entry_hour]),-1)=HOUR(AF1158)),--(IFERROR(Flights_2026_09_3033343536373456789101112[entry_sector],"")=AG1158),--(IFERROR(Flights_2026_09_3033343536373456789101112[nfl],-1)&gt;=AH1158),--(IFERROR(Flights_2026_09_3033343536373456789101112[nfl],-1)&lt;=IF(AH1158=450,450,AH1158+9)))</f>
        <v>0</v>
      </c>
    </row>
    <row r="1159" spans="32:35" x14ac:dyDescent="0.2">
      <c r="AF1159" s="2">
        <v>0.91666666666666663</v>
      </c>
      <c r="AG1159" t="s">
        <v>747</v>
      </c>
      <c r="AH1159" s="17">
        <v>330</v>
      </c>
      <c r="AI1159" s="17" cm="1">
        <f t="array" ref="AI1159">SUMPRODUCT(--(IFERROR(HOUR(Flights_2026_09_3033343536373456789101112[entry_hour]),-1)=HOUR(AF1159)),--(IFERROR(Flights_2026_09_3033343536373456789101112[entry_sector],"")=AG1159),--(IFERROR(Flights_2026_09_3033343536373456789101112[nfl],-1)&gt;=AH1159),--(IFERROR(Flights_2026_09_3033343536373456789101112[nfl],-1)&lt;=IF(AH1159=450,450,AH1159+9)))</f>
        <v>0</v>
      </c>
    </row>
    <row r="1160" spans="32:35" x14ac:dyDescent="0.2">
      <c r="AF1160" s="2">
        <v>0.91666666666666663</v>
      </c>
      <c r="AG1160" t="s">
        <v>747</v>
      </c>
      <c r="AH1160" s="17">
        <v>340</v>
      </c>
      <c r="AI1160" s="17" cm="1">
        <f t="array" ref="AI1160">SUMPRODUCT(--(IFERROR(HOUR(Flights_2026_09_3033343536373456789101112[entry_hour]),-1)=HOUR(AF1160)),--(IFERROR(Flights_2026_09_3033343536373456789101112[entry_sector],"")=AG1160),--(IFERROR(Flights_2026_09_3033343536373456789101112[nfl],-1)&gt;=AH1160),--(IFERROR(Flights_2026_09_3033343536373456789101112[nfl],-1)&lt;=IF(AH1160=450,450,AH1160+9)))</f>
        <v>0</v>
      </c>
    </row>
    <row r="1161" spans="32:35" x14ac:dyDescent="0.2">
      <c r="AF1161" s="2">
        <v>0.91666666666666663</v>
      </c>
      <c r="AG1161" t="s">
        <v>747</v>
      </c>
      <c r="AH1161" s="17">
        <v>350</v>
      </c>
      <c r="AI1161" s="17" cm="1">
        <f t="array" ref="AI1161">SUMPRODUCT(--(IFERROR(HOUR(Flights_2026_09_3033343536373456789101112[entry_hour]),-1)=HOUR(AF1161)),--(IFERROR(Flights_2026_09_3033343536373456789101112[entry_sector],"")=AG1161),--(IFERROR(Flights_2026_09_3033343536373456789101112[nfl],-1)&gt;=AH1161),--(IFERROR(Flights_2026_09_3033343536373456789101112[nfl],-1)&lt;=IF(AH1161=450,450,AH1161+9)))</f>
        <v>0</v>
      </c>
    </row>
    <row r="1162" spans="32:35" x14ac:dyDescent="0.2">
      <c r="AF1162" s="2">
        <v>0.91666666666666663</v>
      </c>
      <c r="AG1162" t="s">
        <v>747</v>
      </c>
      <c r="AH1162" s="17">
        <v>360</v>
      </c>
      <c r="AI1162" s="17" cm="1">
        <f t="array" ref="AI1162">SUMPRODUCT(--(IFERROR(HOUR(Flights_2026_09_3033343536373456789101112[entry_hour]),-1)=HOUR(AF1162)),--(IFERROR(Flights_2026_09_3033343536373456789101112[entry_sector],"")=AG1162),--(IFERROR(Flights_2026_09_3033343536373456789101112[nfl],-1)&gt;=AH1162),--(IFERROR(Flights_2026_09_3033343536373456789101112[nfl],-1)&lt;=IF(AH1162=450,450,AH1162+9)))</f>
        <v>0</v>
      </c>
    </row>
    <row r="1163" spans="32:35" x14ac:dyDescent="0.2">
      <c r="AF1163" s="2">
        <v>0.91666666666666663</v>
      </c>
      <c r="AG1163" t="s">
        <v>747</v>
      </c>
      <c r="AH1163" s="17">
        <v>370</v>
      </c>
      <c r="AI1163" s="17" cm="1">
        <f t="array" ref="AI1163">SUMPRODUCT(--(IFERROR(HOUR(Flights_2026_09_3033343536373456789101112[entry_hour]),-1)=HOUR(AF1163)),--(IFERROR(Flights_2026_09_3033343536373456789101112[entry_sector],"")=AG1163),--(IFERROR(Flights_2026_09_3033343536373456789101112[nfl],-1)&gt;=AH1163),--(IFERROR(Flights_2026_09_3033343536373456789101112[nfl],-1)&lt;=IF(AH1163=450,450,AH1163+9)))</f>
        <v>0</v>
      </c>
    </row>
    <row r="1164" spans="32:35" x14ac:dyDescent="0.2">
      <c r="AF1164" s="2">
        <v>0.91666666666666663</v>
      </c>
      <c r="AG1164" t="s">
        <v>747</v>
      </c>
      <c r="AH1164" s="17">
        <v>380</v>
      </c>
      <c r="AI1164" s="17" cm="1">
        <f t="array" ref="AI1164">SUMPRODUCT(--(IFERROR(HOUR(Flights_2026_09_3033343536373456789101112[entry_hour]),-1)=HOUR(AF1164)),--(IFERROR(Flights_2026_09_3033343536373456789101112[entry_sector],"")=AG1164),--(IFERROR(Flights_2026_09_3033343536373456789101112[nfl],-1)&gt;=AH1164),--(IFERROR(Flights_2026_09_3033343536373456789101112[nfl],-1)&lt;=IF(AH1164=450,450,AH1164+9)))</f>
        <v>0</v>
      </c>
    </row>
    <row r="1165" spans="32:35" x14ac:dyDescent="0.2">
      <c r="AF1165" s="2">
        <v>0.91666666666666663</v>
      </c>
      <c r="AG1165" t="s">
        <v>747</v>
      </c>
      <c r="AH1165" s="17">
        <v>390</v>
      </c>
      <c r="AI1165" s="17" cm="1">
        <f t="array" ref="AI1165">SUMPRODUCT(--(IFERROR(HOUR(Flights_2026_09_3033343536373456789101112[entry_hour]),-1)=HOUR(AF1165)),--(IFERROR(Flights_2026_09_3033343536373456789101112[entry_sector],"")=AG1165),--(IFERROR(Flights_2026_09_3033343536373456789101112[nfl],-1)&gt;=AH1165),--(IFERROR(Flights_2026_09_3033343536373456789101112[nfl],-1)&lt;=IF(AH1165=450,450,AH1165+9)))</f>
        <v>0</v>
      </c>
    </row>
    <row r="1166" spans="32:35" x14ac:dyDescent="0.2">
      <c r="AF1166" s="2">
        <v>0.91666666666666663</v>
      </c>
      <c r="AG1166" t="s">
        <v>747</v>
      </c>
      <c r="AH1166" s="17">
        <v>400</v>
      </c>
      <c r="AI1166" s="17" cm="1">
        <f t="array" ref="AI1166">SUMPRODUCT(--(IFERROR(HOUR(Flights_2026_09_3033343536373456789101112[entry_hour]),-1)=HOUR(AF1166)),--(IFERROR(Flights_2026_09_3033343536373456789101112[entry_sector],"")=AG1166),--(IFERROR(Flights_2026_09_3033343536373456789101112[nfl],-1)&gt;=AH1166),--(IFERROR(Flights_2026_09_3033343536373456789101112[nfl],-1)&lt;=IF(AH1166=450,450,AH1166+9)))</f>
        <v>0</v>
      </c>
    </row>
    <row r="1167" spans="32:35" x14ac:dyDescent="0.2">
      <c r="AF1167" s="2">
        <v>0.91666666666666663</v>
      </c>
      <c r="AG1167" t="s">
        <v>747</v>
      </c>
      <c r="AH1167" s="17">
        <v>410</v>
      </c>
      <c r="AI1167" s="17" cm="1">
        <f t="array" ref="AI1167">SUMPRODUCT(--(IFERROR(HOUR(Flights_2026_09_3033343536373456789101112[entry_hour]),-1)=HOUR(AF1167)),--(IFERROR(Flights_2026_09_3033343536373456789101112[entry_sector],"")=AG1167),--(IFERROR(Flights_2026_09_3033343536373456789101112[nfl],-1)&gt;=AH1167),--(IFERROR(Flights_2026_09_3033343536373456789101112[nfl],-1)&lt;=IF(AH1167=450,450,AH1167+9)))</f>
        <v>0</v>
      </c>
    </row>
    <row r="1168" spans="32:35" x14ac:dyDescent="0.2">
      <c r="AF1168" s="2">
        <v>0.91666666666666663</v>
      </c>
      <c r="AG1168" t="s">
        <v>747</v>
      </c>
      <c r="AH1168" s="17">
        <v>420</v>
      </c>
      <c r="AI1168" s="17" cm="1">
        <f t="array" ref="AI1168">SUMPRODUCT(--(IFERROR(HOUR(Flights_2026_09_3033343536373456789101112[entry_hour]),-1)=HOUR(AF1168)),--(IFERROR(Flights_2026_09_3033343536373456789101112[entry_sector],"")=AG1168),--(IFERROR(Flights_2026_09_3033343536373456789101112[nfl],-1)&gt;=AH1168),--(IFERROR(Flights_2026_09_3033343536373456789101112[nfl],-1)&lt;=IF(AH1168=450,450,AH1168+9)))</f>
        <v>0</v>
      </c>
    </row>
    <row r="1169" spans="32:35" x14ac:dyDescent="0.2">
      <c r="AF1169" s="2">
        <v>0.91666666666666663</v>
      </c>
      <c r="AG1169" t="s">
        <v>747</v>
      </c>
      <c r="AH1169" s="17">
        <v>430</v>
      </c>
      <c r="AI1169" s="17" cm="1">
        <f t="array" ref="AI1169">SUMPRODUCT(--(IFERROR(HOUR(Flights_2026_09_3033343536373456789101112[entry_hour]),-1)=HOUR(AF1169)),--(IFERROR(Flights_2026_09_3033343536373456789101112[entry_sector],"")=AG1169),--(IFERROR(Flights_2026_09_3033343536373456789101112[nfl],-1)&gt;=AH1169),--(IFERROR(Flights_2026_09_3033343536373456789101112[nfl],-1)&lt;=IF(AH1169=450,450,AH1169+9)))</f>
        <v>0</v>
      </c>
    </row>
    <row r="1170" spans="32:35" x14ac:dyDescent="0.2">
      <c r="AF1170" s="2">
        <v>0.91666666666666663</v>
      </c>
      <c r="AG1170" t="s">
        <v>747</v>
      </c>
      <c r="AH1170" s="17">
        <v>440</v>
      </c>
      <c r="AI1170" s="17" cm="1">
        <f t="array" ref="AI1170">SUMPRODUCT(--(IFERROR(HOUR(Flights_2026_09_3033343536373456789101112[entry_hour]),-1)=HOUR(AF1170)),--(IFERROR(Flights_2026_09_3033343536373456789101112[entry_sector],"")=AG1170),--(IFERROR(Flights_2026_09_3033343536373456789101112[nfl],-1)&gt;=AH1170),--(IFERROR(Flights_2026_09_3033343536373456789101112[nfl],-1)&lt;=IF(AH1170=450,450,AH1170+9)))</f>
        <v>0</v>
      </c>
    </row>
    <row r="1171" spans="32:35" x14ac:dyDescent="0.2">
      <c r="AF1171" s="2">
        <v>0.91666666666666663</v>
      </c>
      <c r="AG1171" t="s">
        <v>747</v>
      </c>
      <c r="AH1171" s="17">
        <v>450</v>
      </c>
      <c r="AI1171" s="17" cm="1">
        <f t="array" ref="AI1171">SUMPRODUCT(--(IFERROR(HOUR(Flights_2026_09_3033343536373456789101112[entry_hour]),-1)=HOUR(AF1171)),--(IFERROR(Flights_2026_09_3033343536373456789101112[entry_sector],"")=AG1171),--(IFERROR(Flights_2026_09_3033343536373456789101112[nfl],-1)&gt;=AH1171),--(IFERROR(Flights_2026_09_3033343536373456789101112[nfl],-1)&lt;=IF(AH1171=450,450,AH1171+9)))</f>
        <v>0</v>
      </c>
    </row>
  </sheetData>
  <mergeCells count="11">
    <mergeCell ref="A311:O311"/>
    <mergeCell ref="A349:J349"/>
    <mergeCell ref="A350:J350"/>
    <mergeCell ref="A411:J411"/>
    <mergeCell ref="A412:J412"/>
    <mergeCell ref="A199:J199"/>
    <mergeCell ref="A233:J233"/>
    <mergeCell ref="A234:J234"/>
    <mergeCell ref="A265:J265"/>
    <mergeCell ref="A266:J266"/>
    <mergeCell ref="A277:J277"/>
  </mergeCells>
  <conditionalFormatting sqref="B237:J262">
    <cfRule type="expression" dxfId="10" priority="1">
      <formula>AND(B237&lt;&gt;"",B237=1)</formula>
    </cfRule>
    <cfRule type="expression" dxfId="9" priority="2">
      <formula>AND(B237&lt;&gt;"",B237&gt;=2,B237&lt;=3)</formula>
    </cfRule>
    <cfRule type="expression" dxfId="8" priority="3">
      <formula>AND(B237&lt;&gt;"",B237&gt;=4,B237&lt;=5)</formula>
    </cfRule>
    <cfRule type="expression" dxfId="7" priority="4">
      <formula>AND(B237&lt;&gt;"",B237&gt;=6)</formula>
    </cfRule>
  </conditionalFormatting>
  <conditionalFormatting sqref="B269:J273">
    <cfRule type="expression" dxfId="6" priority="5" stopIfTrue="1">
      <formula>AK2=0</formula>
    </cfRule>
    <cfRule type="expression" dxfId="5" priority="6" stopIfTrue="1">
      <formula>AK2=1</formula>
    </cfRule>
    <cfRule type="expression" dxfId="4" priority="7" stopIfTrue="1">
      <formula>AND(AK2&gt;=2,AK2&lt;=3)</formula>
    </cfRule>
    <cfRule type="expression" dxfId="3" priority="8" stopIfTrue="1">
      <formula>AND(AK2&gt;=4,AK2&lt;=5)</formula>
    </cfRule>
    <cfRule type="expression" dxfId="2"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15</vt:i4>
      </vt:variant>
    </vt:vector>
  </HeadingPairs>
  <TitlesOfParts>
    <vt:vector size="15"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Horacio Castañeda SENEAM</cp:lastModifiedBy>
  <dcterms:created xsi:type="dcterms:W3CDTF">2026-09-16T06:09:51Z</dcterms:created>
  <dcterms:modified xsi:type="dcterms:W3CDTF">2026-10-15T16:01:44Z</dcterms:modified>
</cp:coreProperties>
</file>